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transgridnet.sharepoint.com/sites/DELIDCWOREZNCProject/Shared Documents/10 Regulatory/05_CWOREZ revenue scenarios/03_Models/Submission Models/Public/"/>
    </mc:Choice>
  </mc:AlternateContent>
  <xr:revisionPtr revIDLastSave="0" documentId="13_ncr:1_{5577751A-320E-4167-8ED4-CB6446D685AD}" xr6:coauthVersionLast="47" xr6:coauthVersionMax="47" xr10:uidLastSave="{00000000-0000-0000-0000-000000000000}"/>
  <bookViews>
    <workbookView xWindow="-28920" yWindow="9840" windowWidth="29040" windowHeight="15225" tabRatio="884" xr2:uid="{A83AEEF4-A39F-4204-A9BC-27FD5D9A6EFF}"/>
  </bookViews>
  <sheets>
    <sheet name="Overview" sheetId="6" r:id="rId1"/>
    <sheet name="Inputs --&gt;" sheetId="9" r:id="rId2"/>
    <sheet name="Key assumptions" sheetId="5" r:id="rId3"/>
    <sheet name="Historical indirect capex" sheetId="65" r:id="rId4"/>
    <sheet name="Inputs" sheetId="67" r:id="rId5"/>
    <sheet name="Data source" sheetId="49" r:id="rId6"/>
    <sheet name="Internal_labour_inputs" sheetId="34" r:id="rId7"/>
    <sheet name="Outsourced_labour_inputs" sheetId="41" r:id="rId8"/>
    <sheet name="Non-labour_inputs" sheetId="42" r:id="rId9"/>
    <sheet name="Labour-related(WDsusso)_inputs" sheetId="66" r:id="rId10"/>
    <sheet name="Calculations --&gt;" sheetId="21" r:id="rId11"/>
    <sheet name="Internal_labour_calcs" sheetId="16" r:id="rId12"/>
    <sheet name="Outsourced_labour_calcs" sheetId="44" r:id="rId13"/>
    <sheet name="Labour-related_calcs" sheetId="55" r:id="rId14"/>
    <sheet name="Non-labour_calcs" sheetId="43" r:id="rId15"/>
    <sheet name="FTE&amp;roles_calcs" sheetId="46" r:id="rId16"/>
    <sheet name="Outputs --&gt;" sheetId="37" r:id="rId17"/>
    <sheet name="Summary tables" sheetId="40" r:id="rId18"/>
  </sheets>
  <definedNames>
    <definedName name="_xlnm._FilterDatabase" localSheetId="5" hidden="1">'Data source'!$A$2:$DU$530</definedName>
    <definedName name="_xlnm._FilterDatabase" localSheetId="4" hidden="1">Inputs!$A$2:$EG$459</definedName>
    <definedName name="_xlnm._FilterDatabase" localSheetId="11" hidden="1">Internal_labour_calcs!$B$23:$O$135</definedName>
    <definedName name="_xlnm._FilterDatabase" localSheetId="6" hidden="1">Internal_labour_inputs!$A$8:$EY$408</definedName>
    <definedName name="_xlnm._FilterDatabase" localSheetId="2" hidden="1">'Key assumptions'!$H$106:$I$137</definedName>
    <definedName name="_xlnm._FilterDatabase" localSheetId="9" hidden="1">'Labour-related(WDsusso)_inputs'!$A$8:$DR$48</definedName>
    <definedName name="_xlnm._FilterDatabase" localSheetId="14" hidden="1">'Non-labour_calcs'!$B$19:$O$75</definedName>
    <definedName name="_xlnm._FilterDatabase" localSheetId="8" hidden="1">'Non-labour_inputs'!$A$8:$DR$8</definedName>
    <definedName name="_xlnm._FilterDatabase" localSheetId="12" hidden="1">Outsourced_labour_calcs!$B$21:$N$121</definedName>
    <definedName name="avg_hrs">'Key assumptions'!$G$13</definedName>
    <definedName name="data_source" localSheetId="4">Inputs!$A$3:$DS$530</definedName>
    <definedName name="data_source">'Data source'!$A$3:$DS$530</definedName>
    <definedName name="ds_broadcostcat" localSheetId="4">Inputs!$A$3:$A$530</definedName>
    <definedName name="ds_broadcostcat">'Data source'!$A$3:$A$530</definedName>
    <definedName name="ds_costcat" localSheetId="4">Inputs!$C$3:$C$530</definedName>
    <definedName name="ds_costcat">'Data source'!$C$3:$C$530</definedName>
    <definedName name="ds_headers" localSheetId="4">Inputs!$A$2:$DS$2</definedName>
    <definedName name="ds_headers">'Data source'!$A$2:$DS$2</definedName>
    <definedName name="FTE_input" localSheetId="7">Outsourced_labour_inputs!$X$8:$CL$8</definedName>
    <definedName name="FTE_PERIOD" localSheetId="13">'Labour-related_calcs'!$C$9</definedName>
    <definedName name="labour_category">Internal_labour_inputs!$A$9:$A$355</definedName>
    <definedName name="labour_direct">'Key assumptions'!$H$100</definedName>
    <definedName name="labour_rel_category">Outsourced_labour_inputs!$A$9:$A$20</definedName>
    <definedName name="labour_related_direct">'Key assumptions'!$H$102</definedName>
    <definedName name="Labourcost_input" localSheetId="7">Outsourced_labour_inputs!$CN$8:$EQ$8</definedName>
    <definedName name="model_period">'Key assumptions'!$G$9:$Q$9</definedName>
    <definedName name="non_labour_category" localSheetId="9">'Labour-related(WDsusso)_inputs'!$A$9:$A$269</definedName>
    <definedName name="non_labour_category">'Non-labour_inputs'!$A$9:$A$103</definedName>
    <definedName name="nonlab_direct">'Key assumptions'!$H$103</definedName>
    <definedName name="training">'Key assumptions'!$H$36</definedName>
    <definedName name="travelcost">'Key assumptions'!$H$92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459" i="49" l="1"/>
  <c r="AB459" i="49"/>
  <c r="U459" i="49"/>
  <c r="T459" i="49"/>
  <c r="M459" i="49"/>
  <c r="AH458" i="49"/>
  <c r="AA458" i="49"/>
  <c r="Z458" i="49"/>
  <c r="S458" i="49"/>
  <c r="R458" i="49"/>
  <c r="AG457" i="49"/>
  <c r="AF457" i="49"/>
  <c r="Y457" i="49"/>
  <c r="X457" i="49"/>
  <c r="Q457" i="49"/>
  <c r="P457" i="49"/>
  <c r="AE456" i="49"/>
  <c r="AD456" i="49"/>
  <c r="W456" i="49"/>
  <c r="V456" i="49"/>
  <c r="O456" i="49"/>
  <c r="N456" i="49"/>
  <c r="AC455" i="49"/>
  <c r="AB455" i="49"/>
  <c r="U455" i="49"/>
  <c r="T455" i="49"/>
  <c r="M455" i="49"/>
  <c r="AH454" i="49"/>
  <c r="AA454" i="49"/>
  <c r="Z454" i="49"/>
  <c r="S454" i="49"/>
  <c r="R454" i="49"/>
  <c r="AG453" i="49"/>
  <c r="AF453" i="49"/>
  <c r="Y453" i="49"/>
  <c r="X453" i="49"/>
  <c r="Q453" i="49"/>
  <c r="P453" i="49"/>
  <c r="AE452" i="49"/>
  <c r="AD452" i="49"/>
  <c r="W452" i="49"/>
  <c r="V452" i="49"/>
  <c r="O452" i="49"/>
  <c r="N452" i="49"/>
  <c r="AC451" i="49"/>
  <c r="AB451" i="49"/>
  <c r="U451" i="49"/>
  <c r="T451" i="49"/>
  <c r="M451" i="49"/>
  <c r="AA450" i="49"/>
  <c r="S450" i="49"/>
  <c r="AG449" i="49"/>
  <c r="AF449" i="49"/>
  <c r="Y449" i="49"/>
  <c r="X449" i="49"/>
  <c r="Q449" i="49"/>
  <c r="P449" i="49"/>
  <c r="AE448" i="49"/>
  <c r="W448" i="49"/>
  <c r="O448" i="49"/>
  <c r="AC447" i="49"/>
  <c r="U447" i="49"/>
  <c r="M447" i="49"/>
  <c r="AA446" i="49"/>
  <c r="S446" i="49"/>
  <c r="AE444" i="49"/>
  <c r="AD444" i="49"/>
  <c r="W444" i="49"/>
  <c r="V444" i="49"/>
  <c r="O444" i="49"/>
  <c r="N444" i="49"/>
  <c r="AB443" i="49"/>
  <c r="T443" i="49"/>
  <c r="AF441" i="49"/>
  <c r="X441" i="49"/>
  <c r="P441" i="49"/>
  <c r="AE440" i="49"/>
  <c r="AD440" i="49"/>
  <c r="W440" i="49"/>
  <c r="V440" i="49"/>
  <c r="O440" i="49"/>
  <c r="N440" i="49"/>
  <c r="AC439" i="49"/>
  <c r="U439" i="49"/>
  <c r="M439" i="49"/>
  <c r="AA438" i="49"/>
  <c r="S438" i="49"/>
  <c r="AE436" i="49"/>
  <c r="AD436" i="49"/>
  <c r="W436" i="49"/>
  <c r="V436" i="49"/>
  <c r="O436" i="49"/>
  <c r="N436" i="49"/>
  <c r="AB435" i="49"/>
  <c r="T435" i="49"/>
  <c r="AG433" i="49"/>
  <c r="AF433" i="49"/>
  <c r="Y433" i="49"/>
  <c r="X433" i="49"/>
  <c r="Q433" i="49"/>
  <c r="P433" i="49"/>
  <c r="AC431" i="49"/>
  <c r="U431" i="49"/>
  <c r="M431" i="49"/>
  <c r="AH430" i="49"/>
  <c r="AA430" i="49"/>
  <c r="Z430" i="49"/>
  <c r="S430" i="49"/>
  <c r="R430" i="49"/>
  <c r="AE428" i="49"/>
  <c r="AD428" i="49"/>
  <c r="W428" i="49"/>
  <c r="V428" i="49"/>
  <c r="O428" i="49"/>
  <c r="N428" i="49"/>
  <c r="AC427" i="49"/>
  <c r="AB427" i="49"/>
  <c r="U427" i="49"/>
  <c r="T427" i="49"/>
  <c r="M427" i="49"/>
  <c r="AF425" i="49"/>
  <c r="X425" i="49"/>
  <c r="P425" i="49"/>
  <c r="AE424" i="49"/>
  <c r="AD424" i="49"/>
  <c r="W424" i="49"/>
  <c r="V424" i="49"/>
  <c r="O424" i="49"/>
  <c r="N424" i="49"/>
  <c r="AC423" i="49"/>
  <c r="U423" i="49"/>
  <c r="M423" i="49"/>
  <c r="AA422" i="49"/>
  <c r="S422" i="49"/>
  <c r="AG421" i="49"/>
  <c r="AF421" i="49"/>
  <c r="Y421" i="49"/>
  <c r="X421" i="49"/>
  <c r="Q421" i="49"/>
  <c r="P421" i="49"/>
  <c r="AE420" i="49"/>
  <c r="AD420" i="49"/>
  <c r="W420" i="49"/>
  <c r="V420" i="49"/>
  <c r="O420" i="49"/>
  <c r="N420" i="49"/>
  <c r="AB419" i="49"/>
  <c r="T419" i="49"/>
  <c r="AH418" i="49"/>
  <c r="AA418" i="49"/>
  <c r="Z418" i="49"/>
  <c r="S418" i="49"/>
  <c r="R418" i="49"/>
  <c r="AF417" i="49"/>
  <c r="X417" i="49"/>
  <c r="P417" i="49"/>
  <c r="AC415" i="49"/>
  <c r="AB415" i="49"/>
  <c r="U415" i="49"/>
  <c r="T415" i="49"/>
  <c r="M415" i="49"/>
  <c r="AA414" i="49"/>
  <c r="S414" i="49"/>
  <c r="AE412" i="49"/>
  <c r="AD412" i="49"/>
  <c r="W412" i="49"/>
  <c r="V412" i="49"/>
  <c r="O412" i="49"/>
  <c r="N412" i="49"/>
  <c r="AB411" i="49"/>
  <c r="T411" i="49"/>
  <c r="AG409" i="49"/>
  <c r="AF409" i="49"/>
  <c r="Y409" i="49"/>
  <c r="X409" i="49"/>
  <c r="Q409" i="49"/>
  <c r="P409" i="49"/>
  <c r="AC407" i="49"/>
  <c r="U407" i="49"/>
  <c r="M407" i="49"/>
  <c r="AH406" i="49"/>
  <c r="AA406" i="49"/>
  <c r="Z406" i="49"/>
  <c r="S406" i="49"/>
  <c r="R406" i="49"/>
  <c r="AE404" i="49"/>
  <c r="AD404" i="49"/>
  <c r="W404" i="49"/>
  <c r="V404" i="49"/>
  <c r="O404" i="49"/>
  <c r="N404" i="49"/>
  <c r="AB403" i="49"/>
  <c r="T403" i="49"/>
  <c r="AG401" i="49"/>
  <c r="AF401" i="49"/>
  <c r="Y401" i="49"/>
  <c r="X401" i="49"/>
  <c r="Q401" i="49"/>
  <c r="P401" i="49"/>
  <c r="AE400" i="49"/>
  <c r="W400" i="49"/>
  <c r="O400" i="49"/>
  <c r="N400" i="49"/>
  <c r="AC399" i="49"/>
  <c r="U399" i="49"/>
  <c r="M399" i="49"/>
  <c r="AH398" i="49"/>
  <c r="AA398" i="49"/>
  <c r="Z398" i="49"/>
  <c r="S398" i="49"/>
  <c r="R398" i="49"/>
  <c r="AG397" i="49"/>
  <c r="AF397" i="49"/>
  <c r="Y397" i="49"/>
  <c r="X397" i="49"/>
  <c r="Q397" i="49"/>
  <c r="P397" i="49"/>
  <c r="AE396" i="49"/>
  <c r="AD396" i="49"/>
  <c r="W396" i="49"/>
  <c r="V396" i="49"/>
  <c r="O396" i="49"/>
  <c r="N396" i="49"/>
  <c r="AC395" i="49"/>
  <c r="AB395" i="49"/>
  <c r="U395" i="49"/>
  <c r="T395" i="49"/>
  <c r="M395" i="49"/>
  <c r="AH394" i="49"/>
  <c r="AA394" i="49"/>
  <c r="Z394" i="49"/>
  <c r="S394" i="49"/>
  <c r="R394" i="49"/>
  <c r="AG393" i="49"/>
  <c r="AF393" i="49"/>
  <c r="Y393" i="49"/>
  <c r="X393" i="49"/>
  <c r="Q393" i="49"/>
  <c r="P393" i="49"/>
  <c r="AE392" i="49"/>
  <c r="AD392" i="49"/>
  <c r="W392" i="49"/>
  <c r="V392" i="49"/>
  <c r="O392" i="49"/>
  <c r="N392" i="49"/>
  <c r="AC391" i="49"/>
  <c r="AB391" i="49"/>
  <c r="U391" i="49"/>
  <c r="T391" i="49"/>
  <c r="M391" i="49"/>
  <c r="AH390" i="49"/>
  <c r="AA390" i="49"/>
  <c r="Z390" i="49"/>
  <c r="S390" i="49"/>
  <c r="R390" i="49"/>
  <c r="AG389" i="49"/>
  <c r="AF389" i="49"/>
  <c r="Y389" i="49"/>
  <c r="X389" i="49"/>
  <c r="Q389" i="49"/>
  <c r="P389" i="49"/>
  <c r="AE388" i="49"/>
  <c r="AD388" i="49"/>
  <c r="W388" i="49"/>
  <c r="V388" i="49"/>
  <c r="O388" i="49"/>
  <c r="N388" i="49"/>
  <c r="AC387" i="49"/>
  <c r="AB387" i="49"/>
  <c r="U387" i="49"/>
  <c r="T387" i="49"/>
  <c r="M387" i="49"/>
  <c r="AH386" i="49"/>
  <c r="AA386" i="49"/>
  <c r="Z386" i="49"/>
  <c r="S386" i="49"/>
  <c r="R386" i="49"/>
  <c r="AG385" i="49"/>
  <c r="AF385" i="49"/>
  <c r="Y385" i="49"/>
  <c r="X385" i="49"/>
  <c r="Q385" i="49"/>
  <c r="P385" i="49"/>
  <c r="AE384" i="49"/>
  <c r="AD384" i="49"/>
  <c r="W384" i="49"/>
  <c r="V384" i="49"/>
  <c r="O384" i="49"/>
  <c r="N384" i="49"/>
  <c r="AC383" i="49"/>
  <c r="AB383" i="49"/>
  <c r="U383" i="49"/>
  <c r="T383" i="49"/>
  <c r="M383" i="49"/>
  <c r="AH382" i="49"/>
  <c r="AA382" i="49"/>
  <c r="Z382" i="49"/>
  <c r="S382" i="49"/>
  <c r="R382" i="49"/>
  <c r="AG381" i="49"/>
  <c r="AF381" i="49"/>
  <c r="Y381" i="49"/>
  <c r="X381" i="49"/>
  <c r="Q381" i="49"/>
  <c r="P381" i="49"/>
  <c r="AE380" i="49"/>
  <c r="AD380" i="49"/>
  <c r="W380" i="49"/>
  <c r="V380" i="49"/>
  <c r="O380" i="49"/>
  <c r="N380" i="49"/>
  <c r="AC379" i="49"/>
  <c r="AB379" i="49"/>
  <c r="U379" i="49"/>
  <c r="T379" i="49"/>
  <c r="M379" i="49"/>
  <c r="AH378" i="49"/>
  <c r="AA378" i="49"/>
  <c r="Z378" i="49"/>
  <c r="S378" i="49"/>
  <c r="R378" i="49"/>
  <c r="AG377" i="49"/>
  <c r="AF377" i="49"/>
  <c r="Y377" i="49"/>
  <c r="X377" i="49"/>
  <c r="Q377" i="49"/>
  <c r="P377" i="49"/>
  <c r="AE376" i="49"/>
  <c r="AD376" i="49"/>
  <c r="W376" i="49"/>
  <c r="V376" i="49"/>
  <c r="O376" i="49"/>
  <c r="N376" i="49"/>
  <c r="AC375" i="49"/>
  <c r="U375" i="49"/>
  <c r="T375" i="49"/>
  <c r="M375" i="49"/>
  <c r="AH374" i="49"/>
  <c r="AA374" i="49"/>
  <c r="Z374" i="49"/>
  <c r="S374" i="49"/>
  <c r="R374" i="49"/>
  <c r="AG373" i="49"/>
  <c r="AF373" i="49"/>
  <c r="Y373" i="49"/>
  <c r="X373" i="49"/>
  <c r="Q373" i="49"/>
  <c r="P373" i="49"/>
  <c r="BL459" i="49"/>
  <c r="BK459" i="49"/>
  <c r="BJ459" i="49"/>
  <c r="BI459" i="49"/>
  <c r="BH459" i="49"/>
  <c r="BG459" i="49"/>
  <c r="BF459" i="49"/>
  <c r="BE459" i="49"/>
  <c r="BD459" i="49"/>
  <c r="BC459" i="49"/>
  <c r="BB459" i="49"/>
  <c r="BA459" i="49"/>
  <c r="AZ459" i="49"/>
  <c r="AY459" i="49"/>
  <c r="AX459" i="49"/>
  <c r="AW459" i="49"/>
  <c r="AV459" i="49"/>
  <c r="AU459" i="49"/>
  <c r="AT459" i="49"/>
  <c r="AS459" i="49"/>
  <c r="AR459" i="49"/>
  <c r="AQ459" i="49"/>
  <c r="AP459" i="49"/>
  <c r="AO459" i="49"/>
  <c r="AN459" i="49"/>
  <c r="AM459" i="49"/>
  <c r="AL459" i="49"/>
  <c r="AK459" i="49"/>
  <c r="AJ459" i="49"/>
  <c r="AI459" i="49"/>
  <c r="AH459" i="49"/>
  <c r="AG459" i="49"/>
  <c r="AF459" i="49"/>
  <c r="AE459" i="49"/>
  <c r="AD459" i="49"/>
  <c r="AA459" i="49"/>
  <c r="Z459" i="49"/>
  <c r="Y459" i="49"/>
  <c r="X459" i="49"/>
  <c r="W459" i="49"/>
  <c r="V459" i="49"/>
  <c r="S459" i="49"/>
  <c r="R459" i="49"/>
  <c r="Q459" i="49"/>
  <c r="P459" i="49"/>
  <c r="O459" i="49"/>
  <c r="N459" i="49"/>
  <c r="A459" i="49"/>
  <c r="BL458" i="49"/>
  <c r="BK458" i="49"/>
  <c r="BJ458" i="49"/>
  <c r="BI458" i="49"/>
  <c r="BH458" i="49"/>
  <c r="BG458" i="49"/>
  <c r="BF458" i="49"/>
  <c r="BE458" i="49"/>
  <c r="BD458" i="49"/>
  <c r="BC458" i="49"/>
  <c r="BB458" i="49"/>
  <c r="BA458" i="49"/>
  <c r="AZ458" i="49"/>
  <c r="AY458" i="49"/>
  <c r="AX458" i="49"/>
  <c r="AW458" i="49"/>
  <c r="AV458" i="49"/>
  <c r="AU458" i="49"/>
  <c r="AT458" i="49"/>
  <c r="AS458" i="49"/>
  <c r="AR458" i="49"/>
  <c r="AQ458" i="49"/>
  <c r="AP458" i="49"/>
  <c r="AO458" i="49"/>
  <c r="AN458" i="49"/>
  <c r="AM458" i="49"/>
  <c r="AL458" i="49"/>
  <c r="AK458" i="49"/>
  <c r="AJ458" i="49"/>
  <c r="AI458" i="49"/>
  <c r="AG458" i="49"/>
  <c r="AF458" i="49"/>
  <c r="AE458" i="49"/>
  <c r="AD458" i="49"/>
  <c r="AC458" i="49"/>
  <c r="AB458" i="49"/>
  <c r="Y458" i="49"/>
  <c r="X458" i="49"/>
  <c r="W458" i="49"/>
  <c r="V458" i="49"/>
  <c r="U458" i="49"/>
  <c r="T458" i="49"/>
  <c r="Q458" i="49"/>
  <c r="P458" i="49"/>
  <c r="O458" i="49"/>
  <c r="N458" i="49"/>
  <c r="M458" i="49"/>
  <c r="BL457" i="49"/>
  <c r="BK457" i="49"/>
  <c r="BJ457" i="49"/>
  <c r="BI457" i="49"/>
  <c r="BH457" i="49"/>
  <c r="BG457" i="49"/>
  <c r="BF457" i="49"/>
  <c r="BE457" i="49"/>
  <c r="BD457" i="49"/>
  <c r="BC457" i="49"/>
  <c r="BB457" i="49"/>
  <c r="BA457" i="49"/>
  <c r="AZ457" i="49"/>
  <c r="AY457" i="49"/>
  <c r="AX457" i="49"/>
  <c r="AW457" i="49"/>
  <c r="AV457" i="49"/>
  <c r="AU457" i="49"/>
  <c r="AT457" i="49"/>
  <c r="AS457" i="49"/>
  <c r="AR457" i="49"/>
  <c r="AQ457" i="49"/>
  <c r="AP457" i="49"/>
  <c r="AO457" i="49"/>
  <c r="AN457" i="49"/>
  <c r="AM457" i="49"/>
  <c r="AL457" i="49"/>
  <c r="AK457" i="49"/>
  <c r="AJ457" i="49"/>
  <c r="AI457" i="49"/>
  <c r="AH457" i="49"/>
  <c r="AE457" i="49"/>
  <c r="AD457" i="49"/>
  <c r="AC457" i="49"/>
  <c r="AB457" i="49"/>
  <c r="AA457" i="49"/>
  <c r="Z457" i="49"/>
  <c r="W457" i="49"/>
  <c r="V457" i="49"/>
  <c r="U457" i="49"/>
  <c r="T457" i="49"/>
  <c r="S457" i="49"/>
  <c r="R457" i="49"/>
  <c r="O457" i="49"/>
  <c r="N457" i="49"/>
  <c r="M457" i="49"/>
  <c r="BL456" i="49"/>
  <c r="BK456" i="49"/>
  <c r="BJ456" i="49"/>
  <c r="BI456" i="49"/>
  <c r="BH456" i="49"/>
  <c r="BG456" i="49"/>
  <c r="BF456" i="49"/>
  <c r="BE456" i="49"/>
  <c r="BD456" i="49"/>
  <c r="BC456" i="49"/>
  <c r="BB456" i="49"/>
  <c r="BA456" i="49"/>
  <c r="AZ456" i="49"/>
  <c r="AY456" i="49"/>
  <c r="AX456" i="49"/>
  <c r="AW456" i="49"/>
  <c r="AV456" i="49"/>
  <c r="AU456" i="49"/>
  <c r="AT456" i="49"/>
  <c r="AS456" i="49"/>
  <c r="AR456" i="49"/>
  <c r="AQ456" i="49"/>
  <c r="AP456" i="49"/>
  <c r="AO456" i="49"/>
  <c r="AN456" i="49"/>
  <c r="AM456" i="49"/>
  <c r="AL456" i="49"/>
  <c r="AK456" i="49"/>
  <c r="AJ456" i="49"/>
  <c r="AI456" i="49"/>
  <c r="AH456" i="49"/>
  <c r="AG456" i="49"/>
  <c r="AF456" i="49"/>
  <c r="AC456" i="49"/>
  <c r="AB456" i="49"/>
  <c r="AA456" i="49"/>
  <c r="Z456" i="49"/>
  <c r="Y456" i="49"/>
  <c r="X456" i="49"/>
  <c r="U456" i="49"/>
  <c r="T456" i="49"/>
  <c r="S456" i="49"/>
  <c r="R456" i="49"/>
  <c r="Q456" i="49"/>
  <c r="P456" i="49"/>
  <c r="M456" i="49"/>
  <c r="BL455" i="49"/>
  <c r="BK455" i="49"/>
  <c r="BJ455" i="49"/>
  <c r="BI455" i="49"/>
  <c r="BH455" i="49"/>
  <c r="BG455" i="49"/>
  <c r="BF455" i="49"/>
  <c r="BE455" i="49"/>
  <c r="BD455" i="49"/>
  <c r="BC455" i="49"/>
  <c r="BB455" i="49"/>
  <c r="BA455" i="49"/>
  <c r="AZ455" i="49"/>
  <c r="AY455" i="49"/>
  <c r="AX455" i="49"/>
  <c r="AW455" i="49"/>
  <c r="AV455" i="49"/>
  <c r="AU455" i="49"/>
  <c r="AT455" i="49"/>
  <c r="AS455" i="49"/>
  <c r="AR455" i="49"/>
  <c r="AQ455" i="49"/>
  <c r="AP455" i="49"/>
  <c r="AO455" i="49"/>
  <c r="AN455" i="49"/>
  <c r="AM455" i="49"/>
  <c r="AL455" i="49"/>
  <c r="AK455" i="49"/>
  <c r="AJ455" i="49"/>
  <c r="AI455" i="49"/>
  <c r="AH455" i="49"/>
  <c r="AG455" i="49"/>
  <c r="AF455" i="49"/>
  <c r="AE455" i="49"/>
  <c r="AD455" i="49"/>
  <c r="AA455" i="49"/>
  <c r="Z455" i="49"/>
  <c r="Y455" i="49"/>
  <c r="X455" i="49"/>
  <c r="W455" i="49"/>
  <c r="V455" i="49"/>
  <c r="S455" i="49"/>
  <c r="R455" i="49"/>
  <c r="Q455" i="49"/>
  <c r="P455" i="49"/>
  <c r="O455" i="49"/>
  <c r="N455" i="49"/>
  <c r="BL454" i="49"/>
  <c r="BK454" i="49"/>
  <c r="BJ454" i="49"/>
  <c r="BI454" i="49"/>
  <c r="BH454" i="49"/>
  <c r="BG454" i="49"/>
  <c r="BF454" i="49"/>
  <c r="BE454" i="49"/>
  <c r="BD454" i="49"/>
  <c r="BC454" i="49"/>
  <c r="BB454" i="49"/>
  <c r="BA454" i="49"/>
  <c r="AZ454" i="49"/>
  <c r="AY454" i="49"/>
  <c r="AX454" i="49"/>
  <c r="AW454" i="49"/>
  <c r="AV454" i="49"/>
  <c r="AU454" i="49"/>
  <c r="AT454" i="49"/>
  <c r="AS454" i="49"/>
  <c r="AR454" i="49"/>
  <c r="AQ454" i="49"/>
  <c r="AP454" i="49"/>
  <c r="AO454" i="49"/>
  <c r="AN454" i="49"/>
  <c r="AM454" i="49"/>
  <c r="AL454" i="49"/>
  <c r="AK454" i="49"/>
  <c r="AJ454" i="49"/>
  <c r="AI454" i="49"/>
  <c r="AG454" i="49"/>
  <c r="AF454" i="49"/>
  <c r="AE454" i="49"/>
  <c r="AD454" i="49"/>
  <c r="AC454" i="49"/>
  <c r="AB454" i="49"/>
  <c r="Y454" i="49"/>
  <c r="X454" i="49"/>
  <c r="W454" i="49"/>
  <c r="V454" i="49"/>
  <c r="U454" i="49"/>
  <c r="T454" i="49"/>
  <c r="Q454" i="49"/>
  <c r="P454" i="49"/>
  <c r="O454" i="49"/>
  <c r="N454" i="49"/>
  <c r="M454" i="49"/>
  <c r="BL453" i="49"/>
  <c r="BK453" i="49"/>
  <c r="BJ453" i="49"/>
  <c r="BI453" i="49"/>
  <c r="BH453" i="49"/>
  <c r="BG453" i="49"/>
  <c r="BF453" i="49"/>
  <c r="BE453" i="49"/>
  <c r="BD453" i="49"/>
  <c r="BC453" i="49"/>
  <c r="BB453" i="49"/>
  <c r="BA453" i="49"/>
  <c r="AZ453" i="49"/>
  <c r="AY453" i="49"/>
  <c r="AX453" i="49"/>
  <c r="AW453" i="49"/>
  <c r="AV453" i="49"/>
  <c r="AU453" i="49"/>
  <c r="AT453" i="49"/>
  <c r="AS453" i="49"/>
  <c r="AR453" i="49"/>
  <c r="AQ453" i="49"/>
  <c r="AP453" i="49"/>
  <c r="AO453" i="49"/>
  <c r="AN453" i="49"/>
  <c r="AM453" i="49"/>
  <c r="AL453" i="49"/>
  <c r="AK453" i="49"/>
  <c r="AJ453" i="49"/>
  <c r="AI453" i="49"/>
  <c r="AH453" i="49"/>
  <c r="AE453" i="49"/>
  <c r="AD453" i="49"/>
  <c r="AC453" i="49"/>
  <c r="AB453" i="49"/>
  <c r="AA453" i="49"/>
  <c r="Z453" i="49"/>
  <c r="W453" i="49"/>
  <c r="V453" i="49"/>
  <c r="U453" i="49"/>
  <c r="T453" i="49"/>
  <c r="S453" i="49"/>
  <c r="R453" i="49"/>
  <c r="O453" i="49"/>
  <c r="N453" i="49"/>
  <c r="M453" i="49"/>
  <c r="BL452" i="49"/>
  <c r="BK452" i="49"/>
  <c r="BJ452" i="49"/>
  <c r="BI452" i="49"/>
  <c r="BH452" i="49"/>
  <c r="BG452" i="49"/>
  <c r="BF452" i="49"/>
  <c r="BE452" i="49"/>
  <c r="BD452" i="49"/>
  <c r="BC452" i="49"/>
  <c r="BB452" i="49"/>
  <c r="BA452" i="49"/>
  <c r="AZ452" i="49"/>
  <c r="AY452" i="49"/>
  <c r="AX452" i="49"/>
  <c r="AW452" i="49"/>
  <c r="AV452" i="49"/>
  <c r="AU452" i="49"/>
  <c r="AT452" i="49"/>
  <c r="AS452" i="49"/>
  <c r="AR452" i="49"/>
  <c r="AQ452" i="49"/>
  <c r="AP452" i="49"/>
  <c r="AO452" i="49"/>
  <c r="AN452" i="49"/>
  <c r="AM452" i="49"/>
  <c r="AL452" i="49"/>
  <c r="AK452" i="49"/>
  <c r="AJ452" i="49"/>
  <c r="AI452" i="49"/>
  <c r="AH452" i="49"/>
  <c r="AG452" i="49"/>
  <c r="AF452" i="49"/>
  <c r="AC452" i="49"/>
  <c r="AB452" i="49"/>
  <c r="AA452" i="49"/>
  <c r="Z452" i="49"/>
  <c r="Y452" i="49"/>
  <c r="X452" i="49"/>
  <c r="U452" i="49"/>
  <c r="T452" i="49"/>
  <c r="S452" i="49"/>
  <c r="R452" i="49"/>
  <c r="Q452" i="49"/>
  <c r="P452" i="49"/>
  <c r="M452" i="49"/>
  <c r="BL451" i="49"/>
  <c r="BK451" i="49"/>
  <c r="BJ451" i="49"/>
  <c r="BI451" i="49"/>
  <c r="BH451" i="49"/>
  <c r="BG451" i="49"/>
  <c r="BF451" i="49"/>
  <c r="BE451" i="49"/>
  <c r="BD451" i="49"/>
  <c r="BC451" i="49"/>
  <c r="BB451" i="49"/>
  <c r="BA451" i="49"/>
  <c r="AZ451" i="49"/>
  <c r="AY451" i="49"/>
  <c r="AX451" i="49"/>
  <c r="AW451" i="49"/>
  <c r="AV451" i="49"/>
  <c r="AU451" i="49"/>
  <c r="AT451" i="49"/>
  <c r="AS451" i="49"/>
  <c r="AR451" i="49"/>
  <c r="AQ451" i="49"/>
  <c r="AP451" i="49"/>
  <c r="AO451" i="49"/>
  <c r="AN451" i="49"/>
  <c r="AM451" i="49"/>
  <c r="AL451" i="49"/>
  <c r="AK451" i="49"/>
  <c r="AJ451" i="49"/>
  <c r="AI451" i="49"/>
  <c r="AH451" i="49"/>
  <c r="AG451" i="49"/>
  <c r="AF451" i="49"/>
  <c r="AE451" i="49"/>
  <c r="AD451" i="49"/>
  <c r="AA451" i="49"/>
  <c r="Z451" i="49"/>
  <c r="Y451" i="49"/>
  <c r="X451" i="49"/>
  <c r="W451" i="49"/>
  <c r="V451" i="49"/>
  <c r="S451" i="49"/>
  <c r="R451" i="49"/>
  <c r="Q451" i="49"/>
  <c r="P451" i="49"/>
  <c r="O451" i="49"/>
  <c r="N451" i="49"/>
  <c r="BL450" i="49"/>
  <c r="BK450" i="49"/>
  <c r="BJ450" i="49"/>
  <c r="BI450" i="49"/>
  <c r="BH450" i="49"/>
  <c r="BG450" i="49"/>
  <c r="BF450" i="49"/>
  <c r="BE450" i="49"/>
  <c r="BD450" i="49"/>
  <c r="BC450" i="49"/>
  <c r="BB450" i="49"/>
  <c r="BA450" i="49"/>
  <c r="AZ450" i="49"/>
  <c r="AY450" i="49"/>
  <c r="AX450" i="49"/>
  <c r="AW450" i="49"/>
  <c r="AV450" i="49"/>
  <c r="AU450" i="49"/>
  <c r="AT450" i="49"/>
  <c r="AS450" i="49"/>
  <c r="AR450" i="49"/>
  <c r="AQ450" i="49"/>
  <c r="AP450" i="49"/>
  <c r="AO450" i="49"/>
  <c r="AN450" i="49"/>
  <c r="AM450" i="49"/>
  <c r="AL450" i="49"/>
  <c r="AK450" i="49"/>
  <c r="AJ450" i="49"/>
  <c r="AI450" i="49"/>
  <c r="AG450" i="49"/>
  <c r="AF450" i="49"/>
  <c r="AE450" i="49"/>
  <c r="AD450" i="49"/>
  <c r="AC450" i="49"/>
  <c r="AB450" i="49"/>
  <c r="Y450" i="49"/>
  <c r="X450" i="49"/>
  <c r="W450" i="49"/>
  <c r="V450" i="49"/>
  <c r="U450" i="49"/>
  <c r="T450" i="49"/>
  <c r="Q450" i="49"/>
  <c r="P450" i="49"/>
  <c r="O450" i="49"/>
  <c r="N450" i="49"/>
  <c r="M450" i="49"/>
  <c r="BL449" i="49"/>
  <c r="BK449" i="49"/>
  <c r="BJ449" i="49"/>
  <c r="BI449" i="49"/>
  <c r="BH449" i="49"/>
  <c r="BG449" i="49"/>
  <c r="BF449" i="49"/>
  <c r="BE449" i="49"/>
  <c r="BD449" i="49"/>
  <c r="BC449" i="49"/>
  <c r="BB449" i="49"/>
  <c r="BA449" i="49"/>
  <c r="AZ449" i="49"/>
  <c r="AY449" i="49"/>
  <c r="AX449" i="49"/>
  <c r="AW449" i="49"/>
  <c r="AV449" i="49"/>
  <c r="AU449" i="49"/>
  <c r="AT449" i="49"/>
  <c r="AS449" i="49"/>
  <c r="AR449" i="49"/>
  <c r="AQ449" i="49"/>
  <c r="AP449" i="49"/>
  <c r="AO449" i="49"/>
  <c r="AN449" i="49"/>
  <c r="AM449" i="49"/>
  <c r="AL449" i="49"/>
  <c r="AK449" i="49"/>
  <c r="AJ449" i="49"/>
  <c r="AI449" i="49"/>
  <c r="AH449" i="49"/>
  <c r="AE449" i="49"/>
  <c r="AD449" i="49"/>
  <c r="AC449" i="49"/>
  <c r="AB449" i="49"/>
  <c r="AA449" i="49"/>
  <c r="Z449" i="49"/>
  <c r="W449" i="49"/>
  <c r="V449" i="49"/>
  <c r="U449" i="49"/>
  <c r="T449" i="49"/>
  <c r="S449" i="49"/>
  <c r="R449" i="49"/>
  <c r="O449" i="49"/>
  <c r="N449" i="49"/>
  <c r="M449" i="49"/>
  <c r="BL448" i="49"/>
  <c r="BK448" i="49"/>
  <c r="BJ448" i="49"/>
  <c r="BI448" i="49"/>
  <c r="BH448" i="49"/>
  <c r="BG448" i="49"/>
  <c r="BF448" i="49"/>
  <c r="BE448" i="49"/>
  <c r="BD448" i="49"/>
  <c r="BC448" i="49"/>
  <c r="BB448" i="49"/>
  <c r="BA448" i="49"/>
  <c r="AZ448" i="49"/>
  <c r="AY448" i="49"/>
  <c r="AX448" i="49"/>
  <c r="AW448" i="49"/>
  <c r="AV448" i="49"/>
  <c r="AU448" i="49"/>
  <c r="AT448" i="49"/>
  <c r="AS448" i="49"/>
  <c r="AR448" i="49"/>
  <c r="AQ448" i="49"/>
  <c r="AP448" i="49"/>
  <c r="AO448" i="49"/>
  <c r="AN448" i="49"/>
  <c r="AM448" i="49"/>
  <c r="AL448" i="49"/>
  <c r="AK448" i="49"/>
  <c r="AJ448" i="49"/>
  <c r="AI448" i="49"/>
  <c r="AH448" i="49"/>
  <c r="AG448" i="49"/>
  <c r="AF448" i="49"/>
  <c r="AC448" i="49"/>
  <c r="AB448" i="49"/>
  <c r="AA448" i="49"/>
  <c r="Z448" i="49"/>
  <c r="Y448" i="49"/>
  <c r="X448" i="49"/>
  <c r="U448" i="49"/>
  <c r="T448" i="49"/>
  <c r="S448" i="49"/>
  <c r="R448" i="49"/>
  <c r="Q448" i="49"/>
  <c r="P448" i="49"/>
  <c r="M448" i="49"/>
  <c r="BL447" i="49"/>
  <c r="BK447" i="49"/>
  <c r="BJ447" i="49"/>
  <c r="BI447" i="49"/>
  <c r="BH447" i="49"/>
  <c r="BG447" i="49"/>
  <c r="BF447" i="49"/>
  <c r="BE447" i="49"/>
  <c r="BD447" i="49"/>
  <c r="BC447" i="49"/>
  <c r="BB447" i="49"/>
  <c r="BA447" i="49"/>
  <c r="AZ447" i="49"/>
  <c r="AY447" i="49"/>
  <c r="AX447" i="49"/>
  <c r="AW447" i="49"/>
  <c r="AV447" i="49"/>
  <c r="AU447" i="49"/>
  <c r="AT447" i="49"/>
  <c r="AS447" i="49"/>
  <c r="AR447" i="49"/>
  <c r="AQ447" i="49"/>
  <c r="AP447" i="49"/>
  <c r="AO447" i="49"/>
  <c r="AN447" i="49"/>
  <c r="AM447" i="49"/>
  <c r="AL447" i="49"/>
  <c r="AK447" i="49"/>
  <c r="AJ447" i="49"/>
  <c r="AI447" i="49"/>
  <c r="AH447" i="49"/>
  <c r="AG447" i="49"/>
  <c r="AF447" i="49"/>
  <c r="AE447" i="49"/>
  <c r="AD447" i="49"/>
  <c r="AA447" i="49"/>
  <c r="Z447" i="49"/>
  <c r="Y447" i="49"/>
  <c r="X447" i="49"/>
  <c r="W447" i="49"/>
  <c r="V447" i="49"/>
  <c r="S447" i="49"/>
  <c r="R447" i="49"/>
  <c r="Q447" i="49"/>
  <c r="P447" i="49"/>
  <c r="O447" i="49"/>
  <c r="N447" i="49"/>
  <c r="BL446" i="49"/>
  <c r="BK446" i="49"/>
  <c r="BJ446" i="49"/>
  <c r="BI446" i="49"/>
  <c r="BH446" i="49"/>
  <c r="BG446" i="49"/>
  <c r="BF446" i="49"/>
  <c r="BE446" i="49"/>
  <c r="BD446" i="49"/>
  <c r="BC446" i="49"/>
  <c r="BB446" i="49"/>
  <c r="BA446" i="49"/>
  <c r="AZ446" i="49"/>
  <c r="AY446" i="49"/>
  <c r="AX446" i="49"/>
  <c r="AW446" i="49"/>
  <c r="AV446" i="49"/>
  <c r="AU446" i="49"/>
  <c r="AT446" i="49"/>
  <c r="AS446" i="49"/>
  <c r="AR446" i="49"/>
  <c r="AQ446" i="49"/>
  <c r="AP446" i="49"/>
  <c r="AO446" i="49"/>
  <c r="AN446" i="49"/>
  <c r="AM446" i="49"/>
  <c r="AL446" i="49"/>
  <c r="AK446" i="49"/>
  <c r="AJ446" i="49"/>
  <c r="AI446" i="49"/>
  <c r="AG446" i="49"/>
  <c r="AF446" i="49"/>
  <c r="AE446" i="49"/>
  <c r="AD446" i="49"/>
  <c r="AC446" i="49"/>
  <c r="AB446" i="49"/>
  <c r="Y446" i="49"/>
  <c r="X446" i="49"/>
  <c r="W446" i="49"/>
  <c r="V446" i="49"/>
  <c r="U446" i="49"/>
  <c r="T446" i="49"/>
  <c r="Q446" i="49"/>
  <c r="P446" i="49"/>
  <c r="O446" i="49"/>
  <c r="N446" i="49"/>
  <c r="M446" i="49"/>
  <c r="BL445" i="49"/>
  <c r="BK445" i="49"/>
  <c r="BJ445" i="49"/>
  <c r="BI445" i="49"/>
  <c r="BH445" i="49"/>
  <c r="BG445" i="49"/>
  <c r="BF445" i="49"/>
  <c r="BE445" i="49"/>
  <c r="BD445" i="49"/>
  <c r="BC445" i="49"/>
  <c r="BB445" i="49"/>
  <c r="BA445" i="49"/>
  <c r="AZ445" i="49"/>
  <c r="AY445" i="49"/>
  <c r="AX445" i="49"/>
  <c r="AW445" i="49"/>
  <c r="AV445" i="49"/>
  <c r="AU445" i="49"/>
  <c r="AT445" i="49"/>
  <c r="AS445" i="49"/>
  <c r="AR445" i="49"/>
  <c r="AQ445" i="49"/>
  <c r="AP445" i="49"/>
  <c r="AO445" i="49"/>
  <c r="AN445" i="49"/>
  <c r="AM445" i="49"/>
  <c r="AL445" i="49"/>
  <c r="AK445" i="49"/>
  <c r="AJ445" i="49"/>
  <c r="AI445" i="49"/>
  <c r="AH445" i="49"/>
  <c r="AE445" i="49"/>
  <c r="AD445" i="49"/>
  <c r="AC445" i="49"/>
  <c r="AB445" i="49"/>
  <c r="AA445" i="49"/>
  <c r="Z445" i="49"/>
  <c r="W445" i="49"/>
  <c r="V445" i="49"/>
  <c r="U445" i="49"/>
  <c r="T445" i="49"/>
  <c r="S445" i="49"/>
  <c r="R445" i="49"/>
  <c r="O445" i="49"/>
  <c r="N445" i="49"/>
  <c r="M445" i="49"/>
  <c r="D445" i="49"/>
  <c r="BL444" i="49"/>
  <c r="BK444" i="49"/>
  <c r="BJ444" i="49"/>
  <c r="BI444" i="49"/>
  <c r="BH444" i="49"/>
  <c r="BG444" i="49"/>
  <c r="BF444" i="49"/>
  <c r="BE444" i="49"/>
  <c r="BD444" i="49"/>
  <c r="BC444" i="49"/>
  <c r="BB444" i="49"/>
  <c r="BA444" i="49"/>
  <c r="AZ444" i="49"/>
  <c r="AY444" i="49"/>
  <c r="AX444" i="49"/>
  <c r="AW444" i="49"/>
  <c r="AV444" i="49"/>
  <c r="AU444" i="49"/>
  <c r="AT444" i="49"/>
  <c r="AS444" i="49"/>
  <c r="AR444" i="49"/>
  <c r="AQ444" i="49"/>
  <c r="AP444" i="49"/>
  <c r="AO444" i="49"/>
  <c r="AN444" i="49"/>
  <c r="AM444" i="49"/>
  <c r="AL444" i="49"/>
  <c r="AK444" i="49"/>
  <c r="AJ444" i="49"/>
  <c r="AI444" i="49"/>
  <c r="AH444" i="49"/>
  <c r="AG444" i="49"/>
  <c r="AF444" i="49"/>
  <c r="AC444" i="49"/>
  <c r="AB444" i="49"/>
  <c r="AA444" i="49"/>
  <c r="Z444" i="49"/>
  <c r="Y444" i="49"/>
  <c r="X444" i="49"/>
  <c r="U444" i="49"/>
  <c r="T444" i="49"/>
  <c r="S444" i="49"/>
  <c r="R444" i="49"/>
  <c r="Q444" i="49"/>
  <c r="P444" i="49"/>
  <c r="M444" i="49"/>
  <c r="G444" i="49"/>
  <c r="BL443" i="49"/>
  <c r="BK443" i="49"/>
  <c r="BJ443" i="49"/>
  <c r="BI443" i="49"/>
  <c r="BH443" i="49"/>
  <c r="BG443" i="49"/>
  <c r="BF443" i="49"/>
  <c r="BE443" i="49"/>
  <c r="BD443" i="49"/>
  <c r="BC443" i="49"/>
  <c r="BB443" i="49"/>
  <c r="BA443" i="49"/>
  <c r="AZ443" i="49"/>
  <c r="AY443" i="49"/>
  <c r="AX443" i="49"/>
  <c r="AW443" i="49"/>
  <c r="AV443" i="49"/>
  <c r="AU443" i="49"/>
  <c r="AT443" i="49"/>
  <c r="AS443" i="49"/>
  <c r="AR443" i="49"/>
  <c r="AQ443" i="49"/>
  <c r="AP443" i="49"/>
  <c r="AO443" i="49"/>
  <c r="AN443" i="49"/>
  <c r="AM443" i="49"/>
  <c r="AL443" i="49"/>
  <c r="AK443" i="49"/>
  <c r="AJ443" i="49"/>
  <c r="AI443" i="49"/>
  <c r="AH443" i="49"/>
  <c r="AG443" i="49"/>
  <c r="AF443" i="49"/>
  <c r="AE443" i="49"/>
  <c r="AD443" i="49"/>
  <c r="AA443" i="49"/>
  <c r="Z443" i="49"/>
  <c r="Y443" i="49"/>
  <c r="X443" i="49"/>
  <c r="W443" i="49"/>
  <c r="V443" i="49"/>
  <c r="S443" i="49"/>
  <c r="R443" i="49"/>
  <c r="Q443" i="49"/>
  <c r="P443" i="49"/>
  <c r="O443" i="49"/>
  <c r="N443" i="49"/>
  <c r="C443" i="49"/>
  <c r="BL442" i="49"/>
  <c r="BK442" i="49"/>
  <c r="BJ442" i="49"/>
  <c r="BI442" i="49"/>
  <c r="BH442" i="49"/>
  <c r="BG442" i="49"/>
  <c r="BF442" i="49"/>
  <c r="BE442" i="49"/>
  <c r="BD442" i="49"/>
  <c r="BC442" i="49"/>
  <c r="BB442" i="49"/>
  <c r="BA442" i="49"/>
  <c r="AZ442" i="49"/>
  <c r="AY442" i="49"/>
  <c r="AX442" i="49"/>
  <c r="AW442" i="49"/>
  <c r="AV442" i="49"/>
  <c r="AU442" i="49"/>
  <c r="AT442" i="49"/>
  <c r="AS442" i="49"/>
  <c r="AR442" i="49"/>
  <c r="AQ442" i="49"/>
  <c r="AP442" i="49"/>
  <c r="AO442" i="49"/>
  <c r="AN442" i="49"/>
  <c r="AM442" i="49"/>
  <c r="AL442" i="49"/>
  <c r="AK442" i="49"/>
  <c r="AJ442" i="49"/>
  <c r="AI442" i="49"/>
  <c r="AG442" i="49"/>
  <c r="AF442" i="49"/>
  <c r="AE442" i="49"/>
  <c r="AD442" i="49"/>
  <c r="AC442" i="49"/>
  <c r="AB442" i="49"/>
  <c r="Y442" i="49"/>
  <c r="X442" i="49"/>
  <c r="W442" i="49"/>
  <c r="V442" i="49"/>
  <c r="U442" i="49"/>
  <c r="T442" i="49"/>
  <c r="Q442" i="49"/>
  <c r="P442" i="49"/>
  <c r="O442" i="49"/>
  <c r="N442" i="49"/>
  <c r="M442" i="49"/>
  <c r="BL441" i="49"/>
  <c r="BK441" i="49"/>
  <c r="BJ441" i="49"/>
  <c r="BI441" i="49"/>
  <c r="BH441" i="49"/>
  <c r="BG441" i="49"/>
  <c r="BF441" i="49"/>
  <c r="BE441" i="49"/>
  <c r="BD441" i="49"/>
  <c r="BC441" i="49"/>
  <c r="BB441" i="49"/>
  <c r="BA441" i="49"/>
  <c r="AZ441" i="49"/>
  <c r="AY441" i="49"/>
  <c r="AX441" i="49"/>
  <c r="AW441" i="49"/>
  <c r="AV441" i="49"/>
  <c r="AU441" i="49"/>
  <c r="AT441" i="49"/>
  <c r="AS441" i="49"/>
  <c r="AR441" i="49"/>
  <c r="AQ441" i="49"/>
  <c r="AP441" i="49"/>
  <c r="AO441" i="49"/>
  <c r="AN441" i="49"/>
  <c r="AM441" i="49"/>
  <c r="AL441" i="49"/>
  <c r="AK441" i="49"/>
  <c r="AJ441" i="49"/>
  <c r="AI441" i="49"/>
  <c r="AH441" i="49"/>
  <c r="AE441" i="49"/>
  <c r="AD441" i="49"/>
  <c r="AC441" i="49"/>
  <c r="AB441" i="49"/>
  <c r="AA441" i="49"/>
  <c r="Z441" i="49"/>
  <c r="W441" i="49"/>
  <c r="V441" i="49"/>
  <c r="U441" i="49"/>
  <c r="T441" i="49"/>
  <c r="S441" i="49"/>
  <c r="R441" i="49"/>
  <c r="O441" i="49"/>
  <c r="N441" i="49"/>
  <c r="M441" i="49"/>
  <c r="G441" i="49"/>
  <c r="BL440" i="49"/>
  <c r="BK440" i="49"/>
  <c r="BJ440" i="49"/>
  <c r="BI440" i="49"/>
  <c r="BH440" i="49"/>
  <c r="BG440" i="49"/>
  <c r="BF440" i="49"/>
  <c r="BE440" i="49"/>
  <c r="BD440" i="49"/>
  <c r="BC440" i="49"/>
  <c r="BB440" i="49"/>
  <c r="BA440" i="49"/>
  <c r="AZ440" i="49"/>
  <c r="AY440" i="49"/>
  <c r="AX440" i="49"/>
  <c r="AW440" i="49"/>
  <c r="AV440" i="49"/>
  <c r="AU440" i="49"/>
  <c r="AT440" i="49"/>
  <c r="AS440" i="49"/>
  <c r="AR440" i="49"/>
  <c r="AQ440" i="49"/>
  <c r="AP440" i="49"/>
  <c r="AO440" i="49"/>
  <c r="AN440" i="49"/>
  <c r="AM440" i="49"/>
  <c r="AL440" i="49"/>
  <c r="AK440" i="49"/>
  <c r="AJ440" i="49"/>
  <c r="AI440" i="49"/>
  <c r="AH440" i="49"/>
  <c r="AG440" i="49"/>
  <c r="AF440" i="49"/>
  <c r="AC440" i="49"/>
  <c r="AB440" i="49"/>
  <c r="AA440" i="49"/>
  <c r="Z440" i="49"/>
  <c r="Y440" i="49"/>
  <c r="X440" i="49"/>
  <c r="U440" i="49"/>
  <c r="T440" i="49"/>
  <c r="S440" i="49"/>
  <c r="R440" i="49"/>
  <c r="Q440" i="49"/>
  <c r="P440" i="49"/>
  <c r="M440" i="49"/>
  <c r="E440" i="49"/>
  <c r="BL439" i="49"/>
  <c r="BK439" i="49"/>
  <c r="BJ439" i="49"/>
  <c r="BI439" i="49"/>
  <c r="BH439" i="49"/>
  <c r="BG439" i="49"/>
  <c r="BF439" i="49"/>
  <c r="BE439" i="49"/>
  <c r="BD439" i="49"/>
  <c r="BC439" i="49"/>
  <c r="BB439" i="49"/>
  <c r="BA439" i="49"/>
  <c r="AZ439" i="49"/>
  <c r="AY439" i="49"/>
  <c r="AX439" i="49"/>
  <c r="AW439" i="49"/>
  <c r="AV439" i="49"/>
  <c r="AU439" i="49"/>
  <c r="AT439" i="49"/>
  <c r="AS439" i="49"/>
  <c r="AR439" i="49"/>
  <c r="AQ439" i="49"/>
  <c r="AP439" i="49"/>
  <c r="AO439" i="49"/>
  <c r="AN439" i="49"/>
  <c r="AM439" i="49"/>
  <c r="AL439" i="49"/>
  <c r="AK439" i="49"/>
  <c r="AJ439" i="49"/>
  <c r="AI439" i="49"/>
  <c r="AH439" i="49"/>
  <c r="AG439" i="49"/>
  <c r="AF439" i="49"/>
  <c r="AE439" i="49"/>
  <c r="AD439" i="49"/>
  <c r="AA439" i="49"/>
  <c r="Z439" i="49"/>
  <c r="Y439" i="49"/>
  <c r="X439" i="49"/>
  <c r="W439" i="49"/>
  <c r="V439" i="49"/>
  <c r="S439" i="49"/>
  <c r="R439" i="49"/>
  <c r="Q439" i="49"/>
  <c r="P439" i="49"/>
  <c r="O439" i="49"/>
  <c r="N439" i="49"/>
  <c r="BL438" i="49"/>
  <c r="BK438" i="49"/>
  <c r="BJ438" i="49"/>
  <c r="BI438" i="49"/>
  <c r="BH438" i="49"/>
  <c r="BG438" i="49"/>
  <c r="BF438" i="49"/>
  <c r="BE438" i="49"/>
  <c r="BD438" i="49"/>
  <c r="BC438" i="49"/>
  <c r="BB438" i="49"/>
  <c r="BA438" i="49"/>
  <c r="AZ438" i="49"/>
  <c r="AY438" i="49"/>
  <c r="AX438" i="49"/>
  <c r="AW438" i="49"/>
  <c r="AV438" i="49"/>
  <c r="AU438" i="49"/>
  <c r="AT438" i="49"/>
  <c r="AS438" i="49"/>
  <c r="AR438" i="49"/>
  <c r="AQ438" i="49"/>
  <c r="AP438" i="49"/>
  <c r="AO438" i="49"/>
  <c r="AN438" i="49"/>
  <c r="AM438" i="49"/>
  <c r="AL438" i="49"/>
  <c r="AK438" i="49"/>
  <c r="AJ438" i="49"/>
  <c r="AI438" i="49"/>
  <c r="AG438" i="49"/>
  <c r="AF438" i="49"/>
  <c r="AE438" i="49"/>
  <c r="AD438" i="49"/>
  <c r="AC438" i="49"/>
  <c r="AB438" i="49"/>
  <c r="Y438" i="49"/>
  <c r="X438" i="49"/>
  <c r="W438" i="49"/>
  <c r="V438" i="49"/>
  <c r="U438" i="49"/>
  <c r="T438" i="49"/>
  <c r="Q438" i="49"/>
  <c r="P438" i="49"/>
  <c r="O438" i="49"/>
  <c r="N438" i="49"/>
  <c r="M438" i="49"/>
  <c r="A438" i="49"/>
  <c r="BL437" i="49"/>
  <c r="BK437" i="49"/>
  <c r="BJ437" i="49"/>
  <c r="BI437" i="49"/>
  <c r="BH437" i="49"/>
  <c r="BG437" i="49"/>
  <c r="BF437" i="49"/>
  <c r="BE437" i="49"/>
  <c r="BD437" i="49"/>
  <c r="BC437" i="49"/>
  <c r="BB437" i="49"/>
  <c r="BA437" i="49"/>
  <c r="AZ437" i="49"/>
  <c r="AY437" i="49"/>
  <c r="AX437" i="49"/>
  <c r="AW437" i="49"/>
  <c r="AV437" i="49"/>
  <c r="AU437" i="49"/>
  <c r="AT437" i="49"/>
  <c r="AS437" i="49"/>
  <c r="AR437" i="49"/>
  <c r="AQ437" i="49"/>
  <c r="AP437" i="49"/>
  <c r="AO437" i="49"/>
  <c r="AN437" i="49"/>
  <c r="AM437" i="49"/>
  <c r="AL437" i="49"/>
  <c r="AK437" i="49"/>
  <c r="AJ437" i="49"/>
  <c r="AI437" i="49"/>
  <c r="AH437" i="49"/>
  <c r="AE437" i="49"/>
  <c r="AD437" i="49"/>
  <c r="AC437" i="49"/>
  <c r="AB437" i="49"/>
  <c r="AA437" i="49"/>
  <c r="Z437" i="49"/>
  <c r="W437" i="49"/>
  <c r="V437" i="49"/>
  <c r="U437" i="49"/>
  <c r="T437" i="49"/>
  <c r="S437" i="49"/>
  <c r="R437" i="49"/>
  <c r="O437" i="49"/>
  <c r="N437" i="49"/>
  <c r="M437" i="49"/>
  <c r="BL436" i="49"/>
  <c r="BK436" i="49"/>
  <c r="BJ436" i="49"/>
  <c r="BI436" i="49"/>
  <c r="BH436" i="49"/>
  <c r="BG436" i="49"/>
  <c r="BF436" i="49"/>
  <c r="BE436" i="49"/>
  <c r="BD436" i="49"/>
  <c r="BC436" i="49"/>
  <c r="BB436" i="49"/>
  <c r="BA436" i="49"/>
  <c r="AZ436" i="49"/>
  <c r="AY436" i="49"/>
  <c r="AX436" i="49"/>
  <c r="AW436" i="49"/>
  <c r="AV436" i="49"/>
  <c r="AU436" i="49"/>
  <c r="AT436" i="49"/>
  <c r="AS436" i="49"/>
  <c r="AR436" i="49"/>
  <c r="AQ436" i="49"/>
  <c r="AP436" i="49"/>
  <c r="AO436" i="49"/>
  <c r="AN436" i="49"/>
  <c r="AM436" i="49"/>
  <c r="AL436" i="49"/>
  <c r="AK436" i="49"/>
  <c r="AJ436" i="49"/>
  <c r="AI436" i="49"/>
  <c r="AH436" i="49"/>
  <c r="AG436" i="49"/>
  <c r="AF436" i="49"/>
  <c r="AC436" i="49"/>
  <c r="AB436" i="49"/>
  <c r="AA436" i="49"/>
  <c r="Z436" i="49"/>
  <c r="Y436" i="49"/>
  <c r="X436" i="49"/>
  <c r="U436" i="49"/>
  <c r="T436" i="49"/>
  <c r="S436" i="49"/>
  <c r="R436" i="49"/>
  <c r="Q436" i="49"/>
  <c r="P436" i="49"/>
  <c r="M436" i="49"/>
  <c r="G436" i="49"/>
  <c r="E436" i="49"/>
  <c r="BL435" i="49"/>
  <c r="BK435" i="49"/>
  <c r="BJ435" i="49"/>
  <c r="BI435" i="49"/>
  <c r="BH435" i="49"/>
  <c r="BG435" i="49"/>
  <c r="BF435" i="49"/>
  <c r="BE435" i="49"/>
  <c r="BD435" i="49"/>
  <c r="BC435" i="49"/>
  <c r="BB435" i="49"/>
  <c r="BA435" i="49"/>
  <c r="AZ435" i="49"/>
  <c r="AY435" i="49"/>
  <c r="AX435" i="49"/>
  <c r="AW435" i="49"/>
  <c r="AV435" i="49"/>
  <c r="AU435" i="49"/>
  <c r="AT435" i="49"/>
  <c r="AS435" i="49"/>
  <c r="AR435" i="49"/>
  <c r="AQ435" i="49"/>
  <c r="AP435" i="49"/>
  <c r="AO435" i="49"/>
  <c r="AN435" i="49"/>
  <c r="AM435" i="49"/>
  <c r="AL435" i="49"/>
  <c r="AK435" i="49"/>
  <c r="AJ435" i="49"/>
  <c r="AI435" i="49"/>
  <c r="AH435" i="49"/>
  <c r="AG435" i="49"/>
  <c r="AF435" i="49"/>
  <c r="AE435" i="49"/>
  <c r="AD435" i="49"/>
  <c r="AA435" i="49"/>
  <c r="Z435" i="49"/>
  <c r="Y435" i="49"/>
  <c r="X435" i="49"/>
  <c r="W435" i="49"/>
  <c r="V435" i="49"/>
  <c r="S435" i="49"/>
  <c r="R435" i="49"/>
  <c r="Q435" i="49"/>
  <c r="P435" i="49"/>
  <c r="O435" i="49"/>
  <c r="N435" i="49"/>
  <c r="A435" i="49"/>
  <c r="BL434" i="49"/>
  <c r="BK434" i="49"/>
  <c r="BJ434" i="49"/>
  <c r="BI434" i="49"/>
  <c r="BH434" i="49"/>
  <c r="BG434" i="49"/>
  <c r="BF434" i="49"/>
  <c r="BE434" i="49"/>
  <c r="BD434" i="49"/>
  <c r="BC434" i="49"/>
  <c r="BB434" i="49"/>
  <c r="BA434" i="49"/>
  <c r="AZ434" i="49"/>
  <c r="AY434" i="49"/>
  <c r="AX434" i="49"/>
  <c r="AW434" i="49"/>
  <c r="AV434" i="49"/>
  <c r="AU434" i="49"/>
  <c r="AT434" i="49"/>
  <c r="AS434" i="49"/>
  <c r="AR434" i="49"/>
  <c r="AQ434" i="49"/>
  <c r="AP434" i="49"/>
  <c r="AO434" i="49"/>
  <c r="AN434" i="49"/>
  <c r="AM434" i="49"/>
  <c r="AL434" i="49"/>
  <c r="AK434" i="49"/>
  <c r="AJ434" i="49"/>
  <c r="AI434" i="49"/>
  <c r="AG434" i="49"/>
  <c r="AF434" i="49"/>
  <c r="AE434" i="49"/>
  <c r="AD434" i="49"/>
  <c r="AC434" i="49"/>
  <c r="AB434" i="49"/>
  <c r="Y434" i="49"/>
  <c r="X434" i="49"/>
  <c r="W434" i="49"/>
  <c r="V434" i="49"/>
  <c r="U434" i="49"/>
  <c r="T434" i="49"/>
  <c r="Q434" i="49"/>
  <c r="P434" i="49"/>
  <c r="O434" i="49"/>
  <c r="N434" i="49"/>
  <c r="M434" i="49"/>
  <c r="G434" i="49"/>
  <c r="BL433" i="49"/>
  <c r="BK433" i="49"/>
  <c r="BJ433" i="49"/>
  <c r="BI433" i="49"/>
  <c r="BH433" i="49"/>
  <c r="BG433" i="49"/>
  <c r="BF433" i="49"/>
  <c r="BE433" i="49"/>
  <c r="BD433" i="49"/>
  <c r="BC433" i="49"/>
  <c r="BB433" i="49"/>
  <c r="BA433" i="49"/>
  <c r="AZ433" i="49"/>
  <c r="AY433" i="49"/>
  <c r="AX433" i="49"/>
  <c r="AW433" i="49"/>
  <c r="AV433" i="49"/>
  <c r="AU433" i="49"/>
  <c r="AT433" i="49"/>
  <c r="AS433" i="49"/>
  <c r="AR433" i="49"/>
  <c r="AQ433" i="49"/>
  <c r="AP433" i="49"/>
  <c r="AO433" i="49"/>
  <c r="AN433" i="49"/>
  <c r="AM433" i="49"/>
  <c r="AL433" i="49"/>
  <c r="AK433" i="49"/>
  <c r="AJ433" i="49"/>
  <c r="AI433" i="49"/>
  <c r="AH433" i="49"/>
  <c r="AE433" i="49"/>
  <c r="AD433" i="49"/>
  <c r="AC433" i="49"/>
  <c r="AB433" i="49"/>
  <c r="AA433" i="49"/>
  <c r="Z433" i="49"/>
  <c r="W433" i="49"/>
  <c r="V433" i="49"/>
  <c r="U433" i="49"/>
  <c r="T433" i="49"/>
  <c r="S433" i="49"/>
  <c r="R433" i="49"/>
  <c r="O433" i="49"/>
  <c r="N433" i="49"/>
  <c r="M433" i="49"/>
  <c r="E433" i="49"/>
  <c r="BL432" i="49"/>
  <c r="BK432" i="49"/>
  <c r="BJ432" i="49"/>
  <c r="BI432" i="49"/>
  <c r="BH432" i="49"/>
  <c r="BG432" i="49"/>
  <c r="BF432" i="49"/>
  <c r="BE432" i="49"/>
  <c r="BD432" i="49"/>
  <c r="BC432" i="49"/>
  <c r="BB432" i="49"/>
  <c r="BA432" i="49"/>
  <c r="AZ432" i="49"/>
  <c r="AY432" i="49"/>
  <c r="AX432" i="49"/>
  <c r="AW432" i="49"/>
  <c r="AV432" i="49"/>
  <c r="AU432" i="49"/>
  <c r="AT432" i="49"/>
  <c r="AS432" i="49"/>
  <c r="AR432" i="49"/>
  <c r="AQ432" i="49"/>
  <c r="AP432" i="49"/>
  <c r="AO432" i="49"/>
  <c r="AN432" i="49"/>
  <c r="AM432" i="49"/>
  <c r="AL432" i="49"/>
  <c r="AK432" i="49"/>
  <c r="AJ432" i="49"/>
  <c r="AI432" i="49"/>
  <c r="AH432" i="49"/>
  <c r="AG432" i="49"/>
  <c r="AF432" i="49"/>
  <c r="AC432" i="49"/>
  <c r="AB432" i="49"/>
  <c r="AA432" i="49"/>
  <c r="Z432" i="49"/>
  <c r="Y432" i="49"/>
  <c r="X432" i="49"/>
  <c r="U432" i="49"/>
  <c r="T432" i="49"/>
  <c r="S432" i="49"/>
  <c r="R432" i="49"/>
  <c r="Q432" i="49"/>
  <c r="P432" i="49"/>
  <c r="M432" i="49"/>
  <c r="BL431" i="49"/>
  <c r="BK431" i="49"/>
  <c r="BJ431" i="49"/>
  <c r="BI431" i="49"/>
  <c r="BH431" i="49"/>
  <c r="BG431" i="49"/>
  <c r="BF431" i="49"/>
  <c r="BE431" i="49"/>
  <c r="BD431" i="49"/>
  <c r="BC431" i="49"/>
  <c r="BB431" i="49"/>
  <c r="BA431" i="49"/>
  <c r="AZ431" i="49"/>
  <c r="AY431" i="49"/>
  <c r="AX431" i="49"/>
  <c r="AW431" i="49"/>
  <c r="AV431" i="49"/>
  <c r="AU431" i="49"/>
  <c r="AT431" i="49"/>
  <c r="AS431" i="49"/>
  <c r="AR431" i="49"/>
  <c r="AQ431" i="49"/>
  <c r="AP431" i="49"/>
  <c r="AO431" i="49"/>
  <c r="AN431" i="49"/>
  <c r="AM431" i="49"/>
  <c r="AL431" i="49"/>
  <c r="AK431" i="49"/>
  <c r="AJ431" i="49"/>
  <c r="AI431" i="49"/>
  <c r="AH431" i="49"/>
  <c r="AG431" i="49"/>
  <c r="AF431" i="49"/>
  <c r="AE431" i="49"/>
  <c r="AD431" i="49"/>
  <c r="AA431" i="49"/>
  <c r="Z431" i="49"/>
  <c r="Y431" i="49"/>
  <c r="X431" i="49"/>
  <c r="W431" i="49"/>
  <c r="V431" i="49"/>
  <c r="S431" i="49"/>
  <c r="R431" i="49"/>
  <c r="Q431" i="49"/>
  <c r="P431" i="49"/>
  <c r="O431" i="49"/>
  <c r="N431" i="49"/>
  <c r="E431" i="49"/>
  <c r="D431" i="49"/>
  <c r="BL430" i="49"/>
  <c r="BK430" i="49"/>
  <c r="BJ430" i="49"/>
  <c r="BI430" i="49"/>
  <c r="BH430" i="49"/>
  <c r="BG430" i="49"/>
  <c r="BF430" i="49"/>
  <c r="BE430" i="49"/>
  <c r="BD430" i="49"/>
  <c r="BC430" i="49"/>
  <c r="BB430" i="49"/>
  <c r="BA430" i="49"/>
  <c r="AZ430" i="49"/>
  <c r="AY430" i="49"/>
  <c r="AX430" i="49"/>
  <c r="AW430" i="49"/>
  <c r="AV430" i="49"/>
  <c r="AU430" i="49"/>
  <c r="AT430" i="49"/>
  <c r="AS430" i="49"/>
  <c r="AR430" i="49"/>
  <c r="AQ430" i="49"/>
  <c r="AP430" i="49"/>
  <c r="AO430" i="49"/>
  <c r="AN430" i="49"/>
  <c r="AM430" i="49"/>
  <c r="AL430" i="49"/>
  <c r="AK430" i="49"/>
  <c r="AJ430" i="49"/>
  <c r="AI430" i="49"/>
  <c r="AG430" i="49"/>
  <c r="AF430" i="49"/>
  <c r="AE430" i="49"/>
  <c r="AD430" i="49"/>
  <c r="AC430" i="49"/>
  <c r="AB430" i="49"/>
  <c r="Y430" i="49"/>
  <c r="X430" i="49"/>
  <c r="W430" i="49"/>
  <c r="V430" i="49"/>
  <c r="U430" i="49"/>
  <c r="T430" i="49"/>
  <c r="Q430" i="49"/>
  <c r="P430" i="49"/>
  <c r="O430" i="49"/>
  <c r="N430" i="49"/>
  <c r="M430" i="49"/>
  <c r="BL429" i="49"/>
  <c r="BK429" i="49"/>
  <c r="BJ429" i="49"/>
  <c r="BI429" i="49"/>
  <c r="BH429" i="49"/>
  <c r="BG429" i="49"/>
  <c r="BF429" i="49"/>
  <c r="BE429" i="49"/>
  <c r="BD429" i="49"/>
  <c r="BC429" i="49"/>
  <c r="BB429" i="49"/>
  <c r="BA429" i="49"/>
  <c r="AZ429" i="49"/>
  <c r="AY429" i="49"/>
  <c r="AX429" i="49"/>
  <c r="AW429" i="49"/>
  <c r="AV429" i="49"/>
  <c r="AU429" i="49"/>
  <c r="AT429" i="49"/>
  <c r="AS429" i="49"/>
  <c r="AR429" i="49"/>
  <c r="AQ429" i="49"/>
  <c r="AP429" i="49"/>
  <c r="AO429" i="49"/>
  <c r="AN429" i="49"/>
  <c r="AM429" i="49"/>
  <c r="AL429" i="49"/>
  <c r="AK429" i="49"/>
  <c r="AJ429" i="49"/>
  <c r="AI429" i="49"/>
  <c r="AH429" i="49"/>
  <c r="AE429" i="49"/>
  <c r="AD429" i="49"/>
  <c r="AC429" i="49"/>
  <c r="AB429" i="49"/>
  <c r="AA429" i="49"/>
  <c r="Z429" i="49"/>
  <c r="W429" i="49"/>
  <c r="V429" i="49"/>
  <c r="U429" i="49"/>
  <c r="T429" i="49"/>
  <c r="S429" i="49"/>
  <c r="R429" i="49"/>
  <c r="O429" i="49"/>
  <c r="N429" i="49"/>
  <c r="M429" i="49"/>
  <c r="BL428" i="49"/>
  <c r="BK428" i="49"/>
  <c r="BJ428" i="49"/>
  <c r="BI428" i="49"/>
  <c r="BH428" i="49"/>
  <c r="BG428" i="49"/>
  <c r="BF428" i="49"/>
  <c r="BE428" i="49"/>
  <c r="BD428" i="49"/>
  <c r="BC428" i="49"/>
  <c r="BB428" i="49"/>
  <c r="BA428" i="49"/>
  <c r="AZ428" i="49"/>
  <c r="AY428" i="49"/>
  <c r="AX428" i="49"/>
  <c r="AW428" i="49"/>
  <c r="AV428" i="49"/>
  <c r="AU428" i="49"/>
  <c r="AT428" i="49"/>
  <c r="AS428" i="49"/>
  <c r="AR428" i="49"/>
  <c r="AQ428" i="49"/>
  <c r="AP428" i="49"/>
  <c r="AO428" i="49"/>
  <c r="AN428" i="49"/>
  <c r="AM428" i="49"/>
  <c r="AL428" i="49"/>
  <c r="AK428" i="49"/>
  <c r="AJ428" i="49"/>
  <c r="AI428" i="49"/>
  <c r="AH428" i="49"/>
  <c r="AG428" i="49"/>
  <c r="AF428" i="49"/>
  <c r="AC428" i="49"/>
  <c r="AB428" i="49"/>
  <c r="AA428" i="49"/>
  <c r="Z428" i="49"/>
  <c r="Y428" i="49"/>
  <c r="X428" i="49"/>
  <c r="U428" i="49"/>
  <c r="T428" i="49"/>
  <c r="S428" i="49"/>
  <c r="R428" i="49"/>
  <c r="Q428" i="49"/>
  <c r="P428" i="49"/>
  <c r="M428" i="49"/>
  <c r="E428" i="49"/>
  <c r="D428" i="49"/>
  <c r="BL427" i="49"/>
  <c r="BK427" i="49"/>
  <c r="BJ427" i="49"/>
  <c r="BI427" i="49"/>
  <c r="BH427" i="49"/>
  <c r="BG427" i="49"/>
  <c r="BF427" i="49"/>
  <c r="BE427" i="49"/>
  <c r="BD427" i="49"/>
  <c r="BC427" i="49"/>
  <c r="BB427" i="49"/>
  <c r="BA427" i="49"/>
  <c r="AZ427" i="49"/>
  <c r="AY427" i="49"/>
  <c r="AX427" i="49"/>
  <c r="AW427" i="49"/>
  <c r="AV427" i="49"/>
  <c r="AU427" i="49"/>
  <c r="AT427" i="49"/>
  <c r="AS427" i="49"/>
  <c r="AR427" i="49"/>
  <c r="AQ427" i="49"/>
  <c r="AP427" i="49"/>
  <c r="AO427" i="49"/>
  <c r="AN427" i="49"/>
  <c r="AM427" i="49"/>
  <c r="AL427" i="49"/>
  <c r="AK427" i="49"/>
  <c r="AJ427" i="49"/>
  <c r="AI427" i="49"/>
  <c r="AH427" i="49"/>
  <c r="AG427" i="49"/>
  <c r="AF427" i="49"/>
  <c r="AE427" i="49"/>
  <c r="AD427" i="49"/>
  <c r="AA427" i="49"/>
  <c r="Z427" i="49"/>
  <c r="Y427" i="49"/>
  <c r="X427" i="49"/>
  <c r="W427" i="49"/>
  <c r="V427" i="49"/>
  <c r="S427" i="49"/>
  <c r="R427" i="49"/>
  <c r="Q427" i="49"/>
  <c r="P427" i="49"/>
  <c r="O427" i="49"/>
  <c r="N427" i="49"/>
  <c r="A427" i="49"/>
  <c r="BL426" i="49"/>
  <c r="BK426" i="49"/>
  <c r="BJ426" i="49"/>
  <c r="BI426" i="49"/>
  <c r="BH426" i="49"/>
  <c r="BG426" i="49"/>
  <c r="BF426" i="49"/>
  <c r="BE426" i="49"/>
  <c r="BD426" i="49"/>
  <c r="BC426" i="49"/>
  <c r="BB426" i="49"/>
  <c r="BA426" i="49"/>
  <c r="AZ426" i="49"/>
  <c r="AY426" i="49"/>
  <c r="AX426" i="49"/>
  <c r="AW426" i="49"/>
  <c r="AV426" i="49"/>
  <c r="AU426" i="49"/>
  <c r="AT426" i="49"/>
  <c r="AS426" i="49"/>
  <c r="AR426" i="49"/>
  <c r="AQ426" i="49"/>
  <c r="AP426" i="49"/>
  <c r="AO426" i="49"/>
  <c r="AN426" i="49"/>
  <c r="AM426" i="49"/>
  <c r="AL426" i="49"/>
  <c r="AK426" i="49"/>
  <c r="AJ426" i="49"/>
  <c r="AI426" i="49"/>
  <c r="AG426" i="49"/>
  <c r="AF426" i="49"/>
  <c r="AE426" i="49"/>
  <c r="AD426" i="49"/>
  <c r="AC426" i="49"/>
  <c r="AB426" i="49"/>
  <c r="Y426" i="49"/>
  <c r="X426" i="49"/>
  <c r="W426" i="49"/>
  <c r="V426" i="49"/>
  <c r="U426" i="49"/>
  <c r="T426" i="49"/>
  <c r="Q426" i="49"/>
  <c r="P426" i="49"/>
  <c r="O426" i="49"/>
  <c r="N426" i="49"/>
  <c r="M426" i="49"/>
  <c r="G426" i="49"/>
  <c r="BL425" i="49"/>
  <c r="BK425" i="49"/>
  <c r="BJ425" i="49"/>
  <c r="BI425" i="49"/>
  <c r="BH425" i="49"/>
  <c r="BG425" i="49"/>
  <c r="BF425" i="49"/>
  <c r="BE425" i="49"/>
  <c r="BD425" i="49"/>
  <c r="BC425" i="49"/>
  <c r="BB425" i="49"/>
  <c r="BA425" i="49"/>
  <c r="AZ425" i="49"/>
  <c r="AY425" i="49"/>
  <c r="AX425" i="49"/>
  <c r="AW425" i="49"/>
  <c r="AV425" i="49"/>
  <c r="AU425" i="49"/>
  <c r="AT425" i="49"/>
  <c r="AS425" i="49"/>
  <c r="AR425" i="49"/>
  <c r="AQ425" i="49"/>
  <c r="AP425" i="49"/>
  <c r="AO425" i="49"/>
  <c r="AN425" i="49"/>
  <c r="AM425" i="49"/>
  <c r="AL425" i="49"/>
  <c r="AK425" i="49"/>
  <c r="AJ425" i="49"/>
  <c r="AI425" i="49"/>
  <c r="AH425" i="49"/>
  <c r="AE425" i="49"/>
  <c r="AD425" i="49"/>
  <c r="AC425" i="49"/>
  <c r="AB425" i="49"/>
  <c r="AA425" i="49"/>
  <c r="Z425" i="49"/>
  <c r="W425" i="49"/>
  <c r="V425" i="49"/>
  <c r="U425" i="49"/>
  <c r="T425" i="49"/>
  <c r="S425" i="49"/>
  <c r="R425" i="49"/>
  <c r="O425" i="49"/>
  <c r="N425" i="49"/>
  <c r="M425" i="49"/>
  <c r="BL424" i="49"/>
  <c r="BK424" i="49"/>
  <c r="BJ424" i="49"/>
  <c r="BI424" i="49"/>
  <c r="BH424" i="49"/>
  <c r="BG424" i="49"/>
  <c r="BF424" i="49"/>
  <c r="BE424" i="49"/>
  <c r="BD424" i="49"/>
  <c r="BC424" i="49"/>
  <c r="BB424" i="49"/>
  <c r="BA424" i="49"/>
  <c r="AZ424" i="49"/>
  <c r="AY424" i="49"/>
  <c r="AX424" i="49"/>
  <c r="AW424" i="49"/>
  <c r="AV424" i="49"/>
  <c r="AU424" i="49"/>
  <c r="AT424" i="49"/>
  <c r="AS424" i="49"/>
  <c r="AR424" i="49"/>
  <c r="AQ424" i="49"/>
  <c r="AP424" i="49"/>
  <c r="AO424" i="49"/>
  <c r="AN424" i="49"/>
  <c r="AM424" i="49"/>
  <c r="AL424" i="49"/>
  <c r="AK424" i="49"/>
  <c r="AJ424" i="49"/>
  <c r="AI424" i="49"/>
  <c r="AH424" i="49"/>
  <c r="AG424" i="49"/>
  <c r="AF424" i="49"/>
  <c r="AC424" i="49"/>
  <c r="AB424" i="49"/>
  <c r="AA424" i="49"/>
  <c r="Z424" i="49"/>
  <c r="Y424" i="49"/>
  <c r="X424" i="49"/>
  <c r="U424" i="49"/>
  <c r="T424" i="49"/>
  <c r="S424" i="49"/>
  <c r="R424" i="49"/>
  <c r="Q424" i="49"/>
  <c r="P424" i="49"/>
  <c r="M424" i="49"/>
  <c r="D424" i="49"/>
  <c r="BL423" i="49"/>
  <c r="BK423" i="49"/>
  <c r="BJ423" i="49"/>
  <c r="BI423" i="49"/>
  <c r="BH423" i="49"/>
  <c r="BG423" i="49"/>
  <c r="BF423" i="49"/>
  <c r="BE423" i="49"/>
  <c r="BD423" i="49"/>
  <c r="BC423" i="49"/>
  <c r="BB423" i="49"/>
  <c r="BA423" i="49"/>
  <c r="AZ423" i="49"/>
  <c r="AY423" i="49"/>
  <c r="AX423" i="49"/>
  <c r="AW423" i="49"/>
  <c r="AV423" i="49"/>
  <c r="AU423" i="49"/>
  <c r="AT423" i="49"/>
  <c r="AS423" i="49"/>
  <c r="AR423" i="49"/>
  <c r="AQ423" i="49"/>
  <c r="AP423" i="49"/>
  <c r="AO423" i="49"/>
  <c r="AN423" i="49"/>
  <c r="AM423" i="49"/>
  <c r="AL423" i="49"/>
  <c r="AK423" i="49"/>
  <c r="AJ423" i="49"/>
  <c r="AI423" i="49"/>
  <c r="AH423" i="49"/>
  <c r="AG423" i="49"/>
  <c r="AF423" i="49"/>
  <c r="AE423" i="49"/>
  <c r="AD423" i="49"/>
  <c r="AA423" i="49"/>
  <c r="Z423" i="49"/>
  <c r="Y423" i="49"/>
  <c r="X423" i="49"/>
  <c r="W423" i="49"/>
  <c r="V423" i="49"/>
  <c r="S423" i="49"/>
  <c r="R423" i="49"/>
  <c r="Q423" i="49"/>
  <c r="P423" i="49"/>
  <c r="O423" i="49"/>
  <c r="N423" i="49"/>
  <c r="BL422" i="49"/>
  <c r="BK422" i="49"/>
  <c r="BJ422" i="49"/>
  <c r="BI422" i="49"/>
  <c r="BH422" i="49"/>
  <c r="BG422" i="49"/>
  <c r="BF422" i="49"/>
  <c r="BE422" i="49"/>
  <c r="BD422" i="49"/>
  <c r="BC422" i="49"/>
  <c r="BB422" i="49"/>
  <c r="BA422" i="49"/>
  <c r="AZ422" i="49"/>
  <c r="AY422" i="49"/>
  <c r="AX422" i="49"/>
  <c r="AW422" i="49"/>
  <c r="AV422" i="49"/>
  <c r="AU422" i="49"/>
  <c r="AT422" i="49"/>
  <c r="AS422" i="49"/>
  <c r="AR422" i="49"/>
  <c r="AQ422" i="49"/>
  <c r="AP422" i="49"/>
  <c r="AO422" i="49"/>
  <c r="AN422" i="49"/>
  <c r="AM422" i="49"/>
  <c r="AL422" i="49"/>
  <c r="AK422" i="49"/>
  <c r="AJ422" i="49"/>
  <c r="AI422" i="49"/>
  <c r="AG422" i="49"/>
  <c r="AF422" i="49"/>
  <c r="AE422" i="49"/>
  <c r="AD422" i="49"/>
  <c r="AC422" i="49"/>
  <c r="AB422" i="49"/>
  <c r="Y422" i="49"/>
  <c r="X422" i="49"/>
  <c r="W422" i="49"/>
  <c r="V422" i="49"/>
  <c r="U422" i="49"/>
  <c r="T422" i="49"/>
  <c r="Q422" i="49"/>
  <c r="P422" i="49"/>
  <c r="O422" i="49"/>
  <c r="N422" i="49"/>
  <c r="M422" i="49"/>
  <c r="D422" i="49"/>
  <c r="C422" i="49"/>
  <c r="BL421" i="49"/>
  <c r="BK421" i="49"/>
  <c r="BJ421" i="49"/>
  <c r="BI421" i="49"/>
  <c r="BH421" i="49"/>
  <c r="BG421" i="49"/>
  <c r="BF421" i="49"/>
  <c r="BE421" i="49"/>
  <c r="BD421" i="49"/>
  <c r="BC421" i="49"/>
  <c r="BB421" i="49"/>
  <c r="BA421" i="49"/>
  <c r="AZ421" i="49"/>
  <c r="AY421" i="49"/>
  <c r="AX421" i="49"/>
  <c r="AW421" i="49"/>
  <c r="AV421" i="49"/>
  <c r="AU421" i="49"/>
  <c r="AT421" i="49"/>
  <c r="AS421" i="49"/>
  <c r="AR421" i="49"/>
  <c r="AQ421" i="49"/>
  <c r="AP421" i="49"/>
  <c r="AO421" i="49"/>
  <c r="AN421" i="49"/>
  <c r="AM421" i="49"/>
  <c r="AL421" i="49"/>
  <c r="AK421" i="49"/>
  <c r="AJ421" i="49"/>
  <c r="AI421" i="49"/>
  <c r="AH421" i="49"/>
  <c r="AE421" i="49"/>
  <c r="AD421" i="49"/>
  <c r="AC421" i="49"/>
  <c r="AB421" i="49"/>
  <c r="AA421" i="49"/>
  <c r="Z421" i="49"/>
  <c r="W421" i="49"/>
  <c r="V421" i="49"/>
  <c r="U421" i="49"/>
  <c r="T421" i="49"/>
  <c r="S421" i="49"/>
  <c r="R421" i="49"/>
  <c r="O421" i="49"/>
  <c r="N421" i="49"/>
  <c r="M421" i="49"/>
  <c r="BL420" i="49"/>
  <c r="BK420" i="49"/>
  <c r="BJ420" i="49"/>
  <c r="BI420" i="49"/>
  <c r="BH420" i="49"/>
  <c r="BG420" i="49"/>
  <c r="BF420" i="49"/>
  <c r="BE420" i="49"/>
  <c r="BD420" i="49"/>
  <c r="BC420" i="49"/>
  <c r="BB420" i="49"/>
  <c r="BA420" i="49"/>
  <c r="AZ420" i="49"/>
  <c r="AY420" i="49"/>
  <c r="AX420" i="49"/>
  <c r="AW420" i="49"/>
  <c r="AV420" i="49"/>
  <c r="AU420" i="49"/>
  <c r="AT420" i="49"/>
  <c r="AS420" i="49"/>
  <c r="AR420" i="49"/>
  <c r="AQ420" i="49"/>
  <c r="AP420" i="49"/>
  <c r="AO420" i="49"/>
  <c r="AN420" i="49"/>
  <c r="AM420" i="49"/>
  <c r="AL420" i="49"/>
  <c r="AK420" i="49"/>
  <c r="AJ420" i="49"/>
  <c r="AI420" i="49"/>
  <c r="AH420" i="49"/>
  <c r="AG420" i="49"/>
  <c r="AF420" i="49"/>
  <c r="AC420" i="49"/>
  <c r="AB420" i="49"/>
  <c r="AA420" i="49"/>
  <c r="Z420" i="49"/>
  <c r="Y420" i="49"/>
  <c r="X420" i="49"/>
  <c r="U420" i="49"/>
  <c r="T420" i="49"/>
  <c r="S420" i="49"/>
  <c r="R420" i="49"/>
  <c r="Q420" i="49"/>
  <c r="P420" i="49"/>
  <c r="M420" i="49"/>
  <c r="C420" i="49"/>
  <c r="A420" i="49"/>
  <c r="BL419" i="49"/>
  <c r="BK419" i="49"/>
  <c r="BJ419" i="49"/>
  <c r="BI419" i="49"/>
  <c r="BH419" i="49"/>
  <c r="BG419" i="49"/>
  <c r="BF419" i="49"/>
  <c r="BE419" i="49"/>
  <c r="BD419" i="49"/>
  <c r="BC419" i="49"/>
  <c r="BB419" i="49"/>
  <c r="BA419" i="49"/>
  <c r="AZ419" i="49"/>
  <c r="AY419" i="49"/>
  <c r="AX419" i="49"/>
  <c r="AW419" i="49"/>
  <c r="AV419" i="49"/>
  <c r="AU419" i="49"/>
  <c r="AT419" i="49"/>
  <c r="AS419" i="49"/>
  <c r="AR419" i="49"/>
  <c r="AQ419" i="49"/>
  <c r="AP419" i="49"/>
  <c r="AO419" i="49"/>
  <c r="AN419" i="49"/>
  <c r="AM419" i="49"/>
  <c r="AL419" i="49"/>
  <c r="AK419" i="49"/>
  <c r="AJ419" i="49"/>
  <c r="AI419" i="49"/>
  <c r="AH419" i="49"/>
  <c r="AG419" i="49"/>
  <c r="AF419" i="49"/>
  <c r="AE419" i="49"/>
  <c r="AD419" i="49"/>
  <c r="AA419" i="49"/>
  <c r="Z419" i="49"/>
  <c r="Y419" i="49"/>
  <c r="X419" i="49"/>
  <c r="W419" i="49"/>
  <c r="V419" i="49"/>
  <c r="S419" i="49"/>
  <c r="R419" i="49"/>
  <c r="Q419" i="49"/>
  <c r="P419" i="49"/>
  <c r="O419" i="49"/>
  <c r="N419" i="49"/>
  <c r="G419" i="49"/>
  <c r="BL418" i="49"/>
  <c r="BK418" i="49"/>
  <c r="BJ418" i="49"/>
  <c r="BI418" i="49"/>
  <c r="BH418" i="49"/>
  <c r="BG418" i="49"/>
  <c r="BF418" i="49"/>
  <c r="BE418" i="49"/>
  <c r="BD418" i="49"/>
  <c r="BC418" i="49"/>
  <c r="BB418" i="49"/>
  <c r="BA418" i="49"/>
  <c r="AZ418" i="49"/>
  <c r="AY418" i="49"/>
  <c r="AX418" i="49"/>
  <c r="AW418" i="49"/>
  <c r="AV418" i="49"/>
  <c r="AU418" i="49"/>
  <c r="AT418" i="49"/>
  <c r="AS418" i="49"/>
  <c r="AR418" i="49"/>
  <c r="AQ418" i="49"/>
  <c r="AP418" i="49"/>
  <c r="AO418" i="49"/>
  <c r="AN418" i="49"/>
  <c r="AM418" i="49"/>
  <c r="AL418" i="49"/>
  <c r="AK418" i="49"/>
  <c r="AJ418" i="49"/>
  <c r="AI418" i="49"/>
  <c r="AG418" i="49"/>
  <c r="AF418" i="49"/>
  <c r="AE418" i="49"/>
  <c r="AD418" i="49"/>
  <c r="AC418" i="49"/>
  <c r="AB418" i="49"/>
  <c r="Y418" i="49"/>
  <c r="X418" i="49"/>
  <c r="W418" i="49"/>
  <c r="V418" i="49"/>
  <c r="U418" i="49"/>
  <c r="T418" i="49"/>
  <c r="Q418" i="49"/>
  <c r="P418" i="49"/>
  <c r="O418" i="49"/>
  <c r="N418" i="49"/>
  <c r="M418" i="49"/>
  <c r="G418" i="49"/>
  <c r="BL417" i="49"/>
  <c r="BK417" i="49"/>
  <c r="BJ417" i="49"/>
  <c r="BI417" i="49"/>
  <c r="BH417" i="49"/>
  <c r="BG417" i="49"/>
  <c r="BF417" i="49"/>
  <c r="BE417" i="49"/>
  <c r="BD417" i="49"/>
  <c r="BC417" i="49"/>
  <c r="BB417" i="49"/>
  <c r="BA417" i="49"/>
  <c r="AZ417" i="49"/>
  <c r="AY417" i="49"/>
  <c r="AX417" i="49"/>
  <c r="AW417" i="49"/>
  <c r="AV417" i="49"/>
  <c r="AU417" i="49"/>
  <c r="AT417" i="49"/>
  <c r="AS417" i="49"/>
  <c r="AR417" i="49"/>
  <c r="AQ417" i="49"/>
  <c r="AP417" i="49"/>
  <c r="AO417" i="49"/>
  <c r="AN417" i="49"/>
  <c r="AM417" i="49"/>
  <c r="AL417" i="49"/>
  <c r="AK417" i="49"/>
  <c r="AJ417" i="49"/>
  <c r="AI417" i="49"/>
  <c r="AH417" i="49"/>
  <c r="AE417" i="49"/>
  <c r="AD417" i="49"/>
  <c r="AC417" i="49"/>
  <c r="AB417" i="49"/>
  <c r="AA417" i="49"/>
  <c r="Z417" i="49"/>
  <c r="W417" i="49"/>
  <c r="V417" i="49"/>
  <c r="U417" i="49"/>
  <c r="T417" i="49"/>
  <c r="S417" i="49"/>
  <c r="R417" i="49"/>
  <c r="O417" i="49"/>
  <c r="N417" i="49"/>
  <c r="M417" i="49"/>
  <c r="A417" i="49"/>
  <c r="BL416" i="49"/>
  <c r="BK416" i="49"/>
  <c r="BJ416" i="49"/>
  <c r="BI416" i="49"/>
  <c r="BH416" i="49"/>
  <c r="BG416" i="49"/>
  <c r="BF416" i="49"/>
  <c r="BE416" i="49"/>
  <c r="BD416" i="49"/>
  <c r="BC416" i="49"/>
  <c r="BB416" i="49"/>
  <c r="BA416" i="49"/>
  <c r="AZ416" i="49"/>
  <c r="AY416" i="49"/>
  <c r="AX416" i="49"/>
  <c r="AW416" i="49"/>
  <c r="AV416" i="49"/>
  <c r="AU416" i="49"/>
  <c r="AT416" i="49"/>
  <c r="AS416" i="49"/>
  <c r="AR416" i="49"/>
  <c r="AQ416" i="49"/>
  <c r="AP416" i="49"/>
  <c r="AO416" i="49"/>
  <c r="AN416" i="49"/>
  <c r="AM416" i="49"/>
  <c r="AL416" i="49"/>
  <c r="AK416" i="49"/>
  <c r="AJ416" i="49"/>
  <c r="AI416" i="49"/>
  <c r="AH416" i="49"/>
  <c r="AG416" i="49"/>
  <c r="AF416" i="49"/>
  <c r="AC416" i="49"/>
  <c r="AB416" i="49"/>
  <c r="AA416" i="49"/>
  <c r="Z416" i="49"/>
  <c r="Y416" i="49"/>
  <c r="X416" i="49"/>
  <c r="U416" i="49"/>
  <c r="T416" i="49"/>
  <c r="S416" i="49"/>
  <c r="R416" i="49"/>
  <c r="Q416" i="49"/>
  <c r="P416" i="49"/>
  <c r="M416" i="49"/>
  <c r="E416" i="49"/>
  <c r="D416" i="49"/>
  <c r="BL415" i="49"/>
  <c r="BK415" i="49"/>
  <c r="BJ415" i="49"/>
  <c r="BI415" i="49"/>
  <c r="BH415" i="49"/>
  <c r="BG415" i="49"/>
  <c r="BF415" i="49"/>
  <c r="BE415" i="49"/>
  <c r="BD415" i="49"/>
  <c r="BC415" i="49"/>
  <c r="BB415" i="49"/>
  <c r="BA415" i="49"/>
  <c r="AZ415" i="49"/>
  <c r="AY415" i="49"/>
  <c r="AX415" i="49"/>
  <c r="AW415" i="49"/>
  <c r="AV415" i="49"/>
  <c r="AU415" i="49"/>
  <c r="AT415" i="49"/>
  <c r="AS415" i="49"/>
  <c r="AR415" i="49"/>
  <c r="AQ415" i="49"/>
  <c r="AP415" i="49"/>
  <c r="AO415" i="49"/>
  <c r="AN415" i="49"/>
  <c r="AM415" i="49"/>
  <c r="AL415" i="49"/>
  <c r="AK415" i="49"/>
  <c r="AJ415" i="49"/>
  <c r="AI415" i="49"/>
  <c r="AH415" i="49"/>
  <c r="AG415" i="49"/>
  <c r="AF415" i="49"/>
  <c r="AE415" i="49"/>
  <c r="AD415" i="49"/>
  <c r="AA415" i="49"/>
  <c r="Z415" i="49"/>
  <c r="Y415" i="49"/>
  <c r="X415" i="49"/>
  <c r="W415" i="49"/>
  <c r="V415" i="49"/>
  <c r="S415" i="49"/>
  <c r="R415" i="49"/>
  <c r="Q415" i="49"/>
  <c r="P415" i="49"/>
  <c r="O415" i="49"/>
  <c r="N415" i="49"/>
  <c r="E415" i="49"/>
  <c r="D415" i="49"/>
  <c r="BL414" i="49"/>
  <c r="BK414" i="49"/>
  <c r="BJ414" i="49"/>
  <c r="BI414" i="49"/>
  <c r="BH414" i="49"/>
  <c r="BG414" i="49"/>
  <c r="BF414" i="49"/>
  <c r="BE414" i="49"/>
  <c r="BD414" i="49"/>
  <c r="BC414" i="49"/>
  <c r="BB414" i="49"/>
  <c r="BA414" i="49"/>
  <c r="AZ414" i="49"/>
  <c r="AY414" i="49"/>
  <c r="AX414" i="49"/>
  <c r="AW414" i="49"/>
  <c r="AV414" i="49"/>
  <c r="AU414" i="49"/>
  <c r="AT414" i="49"/>
  <c r="AS414" i="49"/>
  <c r="AR414" i="49"/>
  <c r="AQ414" i="49"/>
  <c r="AP414" i="49"/>
  <c r="AO414" i="49"/>
  <c r="AN414" i="49"/>
  <c r="AM414" i="49"/>
  <c r="AL414" i="49"/>
  <c r="AK414" i="49"/>
  <c r="AJ414" i="49"/>
  <c r="AI414" i="49"/>
  <c r="AG414" i="49"/>
  <c r="AF414" i="49"/>
  <c r="AE414" i="49"/>
  <c r="AD414" i="49"/>
  <c r="AC414" i="49"/>
  <c r="AB414" i="49"/>
  <c r="Y414" i="49"/>
  <c r="X414" i="49"/>
  <c r="W414" i="49"/>
  <c r="V414" i="49"/>
  <c r="U414" i="49"/>
  <c r="T414" i="49"/>
  <c r="Q414" i="49"/>
  <c r="P414" i="49"/>
  <c r="O414" i="49"/>
  <c r="N414" i="49"/>
  <c r="M414" i="49"/>
  <c r="A414" i="49"/>
  <c r="BL413" i="49"/>
  <c r="BK413" i="49"/>
  <c r="BJ413" i="49"/>
  <c r="BI413" i="49"/>
  <c r="BH413" i="49"/>
  <c r="BG413" i="49"/>
  <c r="BF413" i="49"/>
  <c r="BE413" i="49"/>
  <c r="BD413" i="49"/>
  <c r="BC413" i="49"/>
  <c r="BB413" i="49"/>
  <c r="BA413" i="49"/>
  <c r="AZ413" i="49"/>
  <c r="AY413" i="49"/>
  <c r="AX413" i="49"/>
  <c r="AW413" i="49"/>
  <c r="AV413" i="49"/>
  <c r="AU413" i="49"/>
  <c r="AT413" i="49"/>
  <c r="AS413" i="49"/>
  <c r="AR413" i="49"/>
  <c r="AQ413" i="49"/>
  <c r="AP413" i="49"/>
  <c r="AO413" i="49"/>
  <c r="AN413" i="49"/>
  <c r="AM413" i="49"/>
  <c r="AL413" i="49"/>
  <c r="AK413" i="49"/>
  <c r="AJ413" i="49"/>
  <c r="AI413" i="49"/>
  <c r="AH413" i="49"/>
  <c r="AE413" i="49"/>
  <c r="AD413" i="49"/>
  <c r="AC413" i="49"/>
  <c r="AB413" i="49"/>
  <c r="AA413" i="49"/>
  <c r="Z413" i="49"/>
  <c r="W413" i="49"/>
  <c r="V413" i="49"/>
  <c r="U413" i="49"/>
  <c r="T413" i="49"/>
  <c r="S413" i="49"/>
  <c r="R413" i="49"/>
  <c r="O413" i="49"/>
  <c r="N413" i="49"/>
  <c r="M413" i="49"/>
  <c r="D413" i="49"/>
  <c r="BL412" i="49"/>
  <c r="BK412" i="49"/>
  <c r="BJ412" i="49"/>
  <c r="BI412" i="49"/>
  <c r="BH412" i="49"/>
  <c r="BG412" i="49"/>
  <c r="BF412" i="49"/>
  <c r="BE412" i="49"/>
  <c r="BD412" i="49"/>
  <c r="BC412" i="49"/>
  <c r="BB412" i="49"/>
  <c r="BA412" i="49"/>
  <c r="AZ412" i="49"/>
  <c r="AY412" i="49"/>
  <c r="AX412" i="49"/>
  <c r="AW412" i="49"/>
  <c r="AV412" i="49"/>
  <c r="AU412" i="49"/>
  <c r="AT412" i="49"/>
  <c r="AS412" i="49"/>
  <c r="AR412" i="49"/>
  <c r="AQ412" i="49"/>
  <c r="AP412" i="49"/>
  <c r="AO412" i="49"/>
  <c r="AN412" i="49"/>
  <c r="AM412" i="49"/>
  <c r="AL412" i="49"/>
  <c r="AK412" i="49"/>
  <c r="AJ412" i="49"/>
  <c r="AI412" i="49"/>
  <c r="AH412" i="49"/>
  <c r="AG412" i="49"/>
  <c r="AF412" i="49"/>
  <c r="AC412" i="49"/>
  <c r="AB412" i="49"/>
  <c r="AA412" i="49"/>
  <c r="Z412" i="49"/>
  <c r="Y412" i="49"/>
  <c r="X412" i="49"/>
  <c r="U412" i="49"/>
  <c r="T412" i="49"/>
  <c r="S412" i="49"/>
  <c r="R412" i="49"/>
  <c r="Q412" i="49"/>
  <c r="P412" i="49"/>
  <c r="M412" i="49"/>
  <c r="G412" i="49"/>
  <c r="BL411" i="49"/>
  <c r="BK411" i="49"/>
  <c r="BJ411" i="49"/>
  <c r="BI411" i="49"/>
  <c r="BH411" i="49"/>
  <c r="BG411" i="49"/>
  <c r="BF411" i="49"/>
  <c r="BE411" i="49"/>
  <c r="BD411" i="49"/>
  <c r="BC411" i="49"/>
  <c r="BB411" i="49"/>
  <c r="BA411" i="49"/>
  <c r="AZ411" i="49"/>
  <c r="AY411" i="49"/>
  <c r="AX411" i="49"/>
  <c r="AW411" i="49"/>
  <c r="AV411" i="49"/>
  <c r="AU411" i="49"/>
  <c r="AT411" i="49"/>
  <c r="AS411" i="49"/>
  <c r="AR411" i="49"/>
  <c r="AQ411" i="49"/>
  <c r="AP411" i="49"/>
  <c r="AO411" i="49"/>
  <c r="AN411" i="49"/>
  <c r="AM411" i="49"/>
  <c r="AL411" i="49"/>
  <c r="AK411" i="49"/>
  <c r="AJ411" i="49"/>
  <c r="AI411" i="49"/>
  <c r="AH411" i="49"/>
  <c r="AG411" i="49"/>
  <c r="AF411" i="49"/>
  <c r="AE411" i="49"/>
  <c r="AD411" i="49"/>
  <c r="AA411" i="49"/>
  <c r="Z411" i="49"/>
  <c r="Y411" i="49"/>
  <c r="X411" i="49"/>
  <c r="W411" i="49"/>
  <c r="V411" i="49"/>
  <c r="S411" i="49"/>
  <c r="R411" i="49"/>
  <c r="Q411" i="49"/>
  <c r="P411" i="49"/>
  <c r="O411" i="49"/>
  <c r="N411" i="49"/>
  <c r="C411" i="49"/>
  <c r="A411" i="49"/>
  <c r="BL410" i="49"/>
  <c r="BK410" i="49"/>
  <c r="BJ410" i="49"/>
  <c r="BI410" i="49"/>
  <c r="BH410" i="49"/>
  <c r="BG410" i="49"/>
  <c r="BF410" i="49"/>
  <c r="BE410" i="49"/>
  <c r="BD410" i="49"/>
  <c r="BC410" i="49"/>
  <c r="BB410" i="49"/>
  <c r="BA410" i="49"/>
  <c r="AZ410" i="49"/>
  <c r="AY410" i="49"/>
  <c r="AX410" i="49"/>
  <c r="AW410" i="49"/>
  <c r="AV410" i="49"/>
  <c r="AU410" i="49"/>
  <c r="AT410" i="49"/>
  <c r="AS410" i="49"/>
  <c r="AR410" i="49"/>
  <c r="AQ410" i="49"/>
  <c r="AP410" i="49"/>
  <c r="AO410" i="49"/>
  <c r="AN410" i="49"/>
  <c r="AM410" i="49"/>
  <c r="AL410" i="49"/>
  <c r="AK410" i="49"/>
  <c r="AJ410" i="49"/>
  <c r="AI410" i="49"/>
  <c r="AG410" i="49"/>
  <c r="AF410" i="49"/>
  <c r="AE410" i="49"/>
  <c r="AD410" i="49"/>
  <c r="AC410" i="49"/>
  <c r="AB410" i="49"/>
  <c r="Y410" i="49"/>
  <c r="X410" i="49"/>
  <c r="W410" i="49"/>
  <c r="V410" i="49"/>
  <c r="U410" i="49"/>
  <c r="T410" i="49"/>
  <c r="Q410" i="49"/>
  <c r="P410" i="49"/>
  <c r="O410" i="49"/>
  <c r="N410" i="49"/>
  <c r="M410" i="49"/>
  <c r="BL409" i="49"/>
  <c r="BK409" i="49"/>
  <c r="BJ409" i="49"/>
  <c r="BI409" i="49"/>
  <c r="BH409" i="49"/>
  <c r="BG409" i="49"/>
  <c r="BF409" i="49"/>
  <c r="BE409" i="49"/>
  <c r="BD409" i="49"/>
  <c r="BC409" i="49"/>
  <c r="BB409" i="49"/>
  <c r="BA409" i="49"/>
  <c r="AZ409" i="49"/>
  <c r="AY409" i="49"/>
  <c r="AX409" i="49"/>
  <c r="AW409" i="49"/>
  <c r="AV409" i="49"/>
  <c r="AU409" i="49"/>
  <c r="AT409" i="49"/>
  <c r="AS409" i="49"/>
  <c r="AR409" i="49"/>
  <c r="AQ409" i="49"/>
  <c r="AP409" i="49"/>
  <c r="AO409" i="49"/>
  <c r="AN409" i="49"/>
  <c r="AM409" i="49"/>
  <c r="AL409" i="49"/>
  <c r="AK409" i="49"/>
  <c r="AJ409" i="49"/>
  <c r="AI409" i="49"/>
  <c r="AH409" i="49"/>
  <c r="AE409" i="49"/>
  <c r="AD409" i="49"/>
  <c r="AC409" i="49"/>
  <c r="AB409" i="49"/>
  <c r="AA409" i="49"/>
  <c r="Z409" i="49"/>
  <c r="W409" i="49"/>
  <c r="V409" i="49"/>
  <c r="U409" i="49"/>
  <c r="T409" i="49"/>
  <c r="S409" i="49"/>
  <c r="R409" i="49"/>
  <c r="O409" i="49"/>
  <c r="N409" i="49"/>
  <c r="M409" i="49"/>
  <c r="A409" i="49"/>
  <c r="BL408" i="49"/>
  <c r="BK408" i="49"/>
  <c r="BJ408" i="49"/>
  <c r="BI408" i="49"/>
  <c r="BH408" i="49"/>
  <c r="BG408" i="49"/>
  <c r="BF408" i="49"/>
  <c r="BE408" i="49"/>
  <c r="BD408" i="49"/>
  <c r="BC408" i="49"/>
  <c r="BB408" i="49"/>
  <c r="BA408" i="49"/>
  <c r="AZ408" i="49"/>
  <c r="AY408" i="49"/>
  <c r="AX408" i="49"/>
  <c r="AW408" i="49"/>
  <c r="AV408" i="49"/>
  <c r="AU408" i="49"/>
  <c r="AT408" i="49"/>
  <c r="AS408" i="49"/>
  <c r="AR408" i="49"/>
  <c r="AQ408" i="49"/>
  <c r="AP408" i="49"/>
  <c r="AO408" i="49"/>
  <c r="AN408" i="49"/>
  <c r="AM408" i="49"/>
  <c r="AL408" i="49"/>
  <c r="AK408" i="49"/>
  <c r="AJ408" i="49"/>
  <c r="AI408" i="49"/>
  <c r="AH408" i="49"/>
  <c r="AG408" i="49"/>
  <c r="AF408" i="49"/>
  <c r="AC408" i="49"/>
  <c r="AB408" i="49"/>
  <c r="AA408" i="49"/>
  <c r="Z408" i="49"/>
  <c r="Y408" i="49"/>
  <c r="X408" i="49"/>
  <c r="U408" i="49"/>
  <c r="T408" i="49"/>
  <c r="S408" i="49"/>
  <c r="R408" i="49"/>
  <c r="Q408" i="49"/>
  <c r="P408" i="49"/>
  <c r="M408" i="49"/>
  <c r="E408" i="49"/>
  <c r="D408" i="49"/>
  <c r="BL407" i="49"/>
  <c r="BK407" i="49"/>
  <c r="BJ407" i="49"/>
  <c r="BI407" i="49"/>
  <c r="BH407" i="49"/>
  <c r="BG407" i="49"/>
  <c r="BF407" i="49"/>
  <c r="BE407" i="49"/>
  <c r="BD407" i="49"/>
  <c r="BC407" i="49"/>
  <c r="BB407" i="49"/>
  <c r="BA407" i="49"/>
  <c r="AZ407" i="49"/>
  <c r="AY407" i="49"/>
  <c r="AX407" i="49"/>
  <c r="AW407" i="49"/>
  <c r="AV407" i="49"/>
  <c r="AU407" i="49"/>
  <c r="AT407" i="49"/>
  <c r="AS407" i="49"/>
  <c r="AR407" i="49"/>
  <c r="AQ407" i="49"/>
  <c r="AP407" i="49"/>
  <c r="AO407" i="49"/>
  <c r="AN407" i="49"/>
  <c r="AM407" i="49"/>
  <c r="AL407" i="49"/>
  <c r="AK407" i="49"/>
  <c r="AJ407" i="49"/>
  <c r="AI407" i="49"/>
  <c r="AH407" i="49"/>
  <c r="AG407" i="49"/>
  <c r="AF407" i="49"/>
  <c r="AE407" i="49"/>
  <c r="AD407" i="49"/>
  <c r="AA407" i="49"/>
  <c r="Z407" i="49"/>
  <c r="Y407" i="49"/>
  <c r="X407" i="49"/>
  <c r="W407" i="49"/>
  <c r="V407" i="49"/>
  <c r="S407" i="49"/>
  <c r="R407" i="49"/>
  <c r="Q407" i="49"/>
  <c r="P407" i="49"/>
  <c r="O407" i="49"/>
  <c r="N407" i="49"/>
  <c r="BL406" i="49"/>
  <c r="BK406" i="49"/>
  <c r="BJ406" i="49"/>
  <c r="BI406" i="49"/>
  <c r="BH406" i="49"/>
  <c r="BG406" i="49"/>
  <c r="BF406" i="49"/>
  <c r="BE406" i="49"/>
  <c r="BD406" i="49"/>
  <c r="BC406" i="49"/>
  <c r="BB406" i="49"/>
  <c r="BA406" i="49"/>
  <c r="AZ406" i="49"/>
  <c r="AY406" i="49"/>
  <c r="AX406" i="49"/>
  <c r="AW406" i="49"/>
  <c r="AV406" i="49"/>
  <c r="AU406" i="49"/>
  <c r="AT406" i="49"/>
  <c r="AS406" i="49"/>
  <c r="AR406" i="49"/>
  <c r="AQ406" i="49"/>
  <c r="AP406" i="49"/>
  <c r="AO406" i="49"/>
  <c r="AN406" i="49"/>
  <c r="AM406" i="49"/>
  <c r="AL406" i="49"/>
  <c r="AK406" i="49"/>
  <c r="AJ406" i="49"/>
  <c r="AI406" i="49"/>
  <c r="AG406" i="49"/>
  <c r="AF406" i="49"/>
  <c r="AE406" i="49"/>
  <c r="AD406" i="49"/>
  <c r="AC406" i="49"/>
  <c r="AB406" i="49"/>
  <c r="Y406" i="49"/>
  <c r="X406" i="49"/>
  <c r="W406" i="49"/>
  <c r="V406" i="49"/>
  <c r="U406" i="49"/>
  <c r="T406" i="49"/>
  <c r="Q406" i="49"/>
  <c r="P406" i="49"/>
  <c r="O406" i="49"/>
  <c r="N406" i="49"/>
  <c r="M406" i="49"/>
  <c r="BL405" i="49"/>
  <c r="BK405" i="49"/>
  <c r="BJ405" i="49"/>
  <c r="BI405" i="49"/>
  <c r="BH405" i="49"/>
  <c r="BG405" i="49"/>
  <c r="BF405" i="49"/>
  <c r="BE405" i="49"/>
  <c r="BD405" i="49"/>
  <c r="BC405" i="49"/>
  <c r="BB405" i="49"/>
  <c r="BA405" i="49"/>
  <c r="AZ405" i="49"/>
  <c r="AY405" i="49"/>
  <c r="AX405" i="49"/>
  <c r="AW405" i="49"/>
  <c r="AV405" i="49"/>
  <c r="AU405" i="49"/>
  <c r="AT405" i="49"/>
  <c r="AS405" i="49"/>
  <c r="AR405" i="49"/>
  <c r="AQ405" i="49"/>
  <c r="AP405" i="49"/>
  <c r="AO405" i="49"/>
  <c r="AN405" i="49"/>
  <c r="AM405" i="49"/>
  <c r="AL405" i="49"/>
  <c r="AK405" i="49"/>
  <c r="AJ405" i="49"/>
  <c r="AI405" i="49"/>
  <c r="AH405" i="49"/>
  <c r="AE405" i="49"/>
  <c r="AD405" i="49"/>
  <c r="AC405" i="49"/>
  <c r="AB405" i="49"/>
  <c r="AA405" i="49"/>
  <c r="Z405" i="49"/>
  <c r="W405" i="49"/>
  <c r="V405" i="49"/>
  <c r="U405" i="49"/>
  <c r="T405" i="49"/>
  <c r="S405" i="49"/>
  <c r="R405" i="49"/>
  <c r="O405" i="49"/>
  <c r="N405" i="49"/>
  <c r="M405" i="49"/>
  <c r="BL404" i="49"/>
  <c r="BK404" i="49"/>
  <c r="BJ404" i="49"/>
  <c r="BI404" i="49"/>
  <c r="BH404" i="49"/>
  <c r="BG404" i="49"/>
  <c r="BF404" i="49"/>
  <c r="BE404" i="49"/>
  <c r="BD404" i="49"/>
  <c r="BC404" i="49"/>
  <c r="BB404" i="49"/>
  <c r="BA404" i="49"/>
  <c r="AZ404" i="49"/>
  <c r="AY404" i="49"/>
  <c r="AX404" i="49"/>
  <c r="AW404" i="49"/>
  <c r="AV404" i="49"/>
  <c r="AU404" i="49"/>
  <c r="AT404" i="49"/>
  <c r="AS404" i="49"/>
  <c r="AR404" i="49"/>
  <c r="AQ404" i="49"/>
  <c r="AP404" i="49"/>
  <c r="AO404" i="49"/>
  <c r="AN404" i="49"/>
  <c r="AM404" i="49"/>
  <c r="AL404" i="49"/>
  <c r="AK404" i="49"/>
  <c r="AJ404" i="49"/>
  <c r="AI404" i="49"/>
  <c r="AH404" i="49"/>
  <c r="AG404" i="49"/>
  <c r="AF404" i="49"/>
  <c r="AC404" i="49"/>
  <c r="AB404" i="49"/>
  <c r="AA404" i="49"/>
  <c r="Z404" i="49"/>
  <c r="Y404" i="49"/>
  <c r="X404" i="49"/>
  <c r="U404" i="49"/>
  <c r="T404" i="49"/>
  <c r="S404" i="49"/>
  <c r="R404" i="49"/>
  <c r="Q404" i="49"/>
  <c r="P404" i="49"/>
  <c r="M404" i="49"/>
  <c r="D404" i="49"/>
  <c r="C404" i="49"/>
  <c r="BL403" i="49"/>
  <c r="BK403" i="49"/>
  <c r="BJ403" i="49"/>
  <c r="BI403" i="49"/>
  <c r="BH403" i="49"/>
  <c r="BG403" i="49"/>
  <c r="BF403" i="49"/>
  <c r="BE403" i="49"/>
  <c r="BD403" i="49"/>
  <c r="BC403" i="49"/>
  <c r="BB403" i="49"/>
  <c r="BA403" i="49"/>
  <c r="AZ403" i="49"/>
  <c r="AY403" i="49"/>
  <c r="AX403" i="49"/>
  <c r="AW403" i="49"/>
  <c r="AV403" i="49"/>
  <c r="AU403" i="49"/>
  <c r="AT403" i="49"/>
  <c r="AS403" i="49"/>
  <c r="AR403" i="49"/>
  <c r="AQ403" i="49"/>
  <c r="AP403" i="49"/>
  <c r="AO403" i="49"/>
  <c r="AN403" i="49"/>
  <c r="AM403" i="49"/>
  <c r="AL403" i="49"/>
  <c r="AK403" i="49"/>
  <c r="AJ403" i="49"/>
  <c r="AI403" i="49"/>
  <c r="AH403" i="49"/>
  <c r="AG403" i="49"/>
  <c r="AF403" i="49"/>
  <c r="AE403" i="49"/>
  <c r="AD403" i="49"/>
  <c r="AA403" i="49"/>
  <c r="Z403" i="49"/>
  <c r="Y403" i="49"/>
  <c r="X403" i="49"/>
  <c r="W403" i="49"/>
  <c r="V403" i="49"/>
  <c r="S403" i="49"/>
  <c r="R403" i="49"/>
  <c r="Q403" i="49"/>
  <c r="P403" i="49"/>
  <c r="O403" i="49"/>
  <c r="N403" i="49"/>
  <c r="BL402" i="49"/>
  <c r="BK402" i="49"/>
  <c r="BJ402" i="49"/>
  <c r="BI402" i="49"/>
  <c r="BH402" i="49"/>
  <c r="BG402" i="49"/>
  <c r="BF402" i="49"/>
  <c r="BE402" i="49"/>
  <c r="BD402" i="49"/>
  <c r="BC402" i="49"/>
  <c r="BB402" i="49"/>
  <c r="BA402" i="49"/>
  <c r="AZ402" i="49"/>
  <c r="AY402" i="49"/>
  <c r="AX402" i="49"/>
  <c r="AW402" i="49"/>
  <c r="AV402" i="49"/>
  <c r="AU402" i="49"/>
  <c r="AT402" i="49"/>
  <c r="AS402" i="49"/>
  <c r="AR402" i="49"/>
  <c r="AQ402" i="49"/>
  <c r="AP402" i="49"/>
  <c r="AO402" i="49"/>
  <c r="AN402" i="49"/>
  <c r="AM402" i="49"/>
  <c r="AL402" i="49"/>
  <c r="AK402" i="49"/>
  <c r="AJ402" i="49"/>
  <c r="AI402" i="49"/>
  <c r="AG402" i="49"/>
  <c r="AF402" i="49"/>
  <c r="AE402" i="49"/>
  <c r="AD402" i="49"/>
  <c r="AC402" i="49"/>
  <c r="AB402" i="49"/>
  <c r="Y402" i="49"/>
  <c r="X402" i="49"/>
  <c r="W402" i="49"/>
  <c r="V402" i="49"/>
  <c r="U402" i="49"/>
  <c r="T402" i="49"/>
  <c r="Q402" i="49"/>
  <c r="P402" i="49"/>
  <c r="O402" i="49"/>
  <c r="N402" i="49"/>
  <c r="M402" i="49"/>
  <c r="D402" i="49"/>
  <c r="BL401" i="49"/>
  <c r="BK401" i="49"/>
  <c r="BJ401" i="49"/>
  <c r="BI401" i="49"/>
  <c r="BH401" i="49"/>
  <c r="BG401" i="49"/>
  <c r="BF401" i="49"/>
  <c r="BE401" i="49"/>
  <c r="BD401" i="49"/>
  <c r="BC401" i="49"/>
  <c r="BB401" i="49"/>
  <c r="BA401" i="49"/>
  <c r="AZ401" i="49"/>
  <c r="AY401" i="49"/>
  <c r="AX401" i="49"/>
  <c r="AW401" i="49"/>
  <c r="AV401" i="49"/>
  <c r="AU401" i="49"/>
  <c r="AT401" i="49"/>
  <c r="AS401" i="49"/>
  <c r="AR401" i="49"/>
  <c r="AQ401" i="49"/>
  <c r="AP401" i="49"/>
  <c r="AO401" i="49"/>
  <c r="AN401" i="49"/>
  <c r="AM401" i="49"/>
  <c r="AL401" i="49"/>
  <c r="AK401" i="49"/>
  <c r="AJ401" i="49"/>
  <c r="AI401" i="49"/>
  <c r="AH401" i="49"/>
  <c r="AE401" i="49"/>
  <c r="AD401" i="49"/>
  <c r="AC401" i="49"/>
  <c r="AB401" i="49"/>
  <c r="AA401" i="49"/>
  <c r="Z401" i="49"/>
  <c r="W401" i="49"/>
  <c r="V401" i="49"/>
  <c r="U401" i="49"/>
  <c r="T401" i="49"/>
  <c r="S401" i="49"/>
  <c r="R401" i="49"/>
  <c r="O401" i="49"/>
  <c r="N401" i="49"/>
  <c r="M401" i="49"/>
  <c r="BL400" i="49"/>
  <c r="BK400" i="49"/>
  <c r="BJ400" i="49"/>
  <c r="BI400" i="49"/>
  <c r="BH400" i="49"/>
  <c r="BG400" i="49"/>
  <c r="BF400" i="49"/>
  <c r="BE400" i="49"/>
  <c r="BD400" i="49"/>
  <c r="BC400" i="49"/>
  <c r="BB400" i="49"/>
  <c r="BA400" i="49"/>
  <c r="AZ400" i="49"/>
  <c r="AY400" i="49"/>
  <c r="AX400" i="49"/>
  <c r="AW400" i="49"/>
  <c r="AV400" i="49"/>
  <c r="AU400" i="49"/>
  <c r="AT400" i="49"/>
  <c r="AS400" i="49"/>
  <c r="AR400" i="49"/>
  <c r="AQ400" i="49"/>
  <c r="AP400" i="49"/>
  <c r="AO400" i="49"/>
  <c r="AN400" i="49"/>
  <c r="AM400" i="49"/>
  <c r="AL400" i="49"/>
  <c r="AK400" i="49"/>
  <c r="AJ400" i="49"/>
  <c r="AI400" i="49"/>
  <c r="AH400" i="49"/>
  <c r="AG400" i="49"/>
  <c r="AF400" i="49"/>
  <c r="AC400" i="49"/>
  <c r="AB400" i="49"/>
  <c r="AA400" i="49"/>
  <c r="Z400" i="49"/>
  <c r="Y400" i="49"/>
  <c r="X400" i="49"/>
  <c r="U400" i="49"/>
  <c r="T400" i="49"/>
  <c r="S400" i="49"/>
  <c r="R400" i="49"/>
  <c r="Q400" i="49"/>
  <c r="P400" i="49"/>
  <c r="M400" i="49"/>
  <c r="BL399" i="49"/>
  <c r="BK399" i="49"/>
  <c r="BJ399" i="49"/>
  <c r="BI399" i="49"/>
  <c r="BH399" i="49"/>
  <c r="BG399" i="49"/>
  <c r="BF399" i="49"/>
  <c r="BE399" i="49"/>
  <c r="BD399" i="49"/>
  <c r="BC399" i="49"/>
  <c r="BB399" i="49"/>
  <c r="BA399" i="49"/>
  <c r="AZ399" i="49"/>
  <c r="AY399" i="49"/>
  <c r="AX399" i="49"/>
  <c r="AW399" i="49"/>
  <c r="AV399" i="49"/>
  <c r="AU399" i="49"/>
  <c r="AT399" i="49"/>
  <c r="AS399" i="49"/>
  <c r="AR399" i="49"/>
  <c r="AQ399" i="49"/>
  <c r="AP399" i="49"/>
  <c r="AO399" i="49"/>
  <c r="AN399" i="49"/>
  <c r="AM399" i="49"/>
  <c r="AL399" i="49"/>
  <c r="AK399" i="49"/>
  <c r="AJ399" i="49"/>
  <c r="AI399" i="49"/>
  <c r="AH399" i="49"/>
  <c r="AG399" i="49"/>
  <c r="AF399" i="49"/>
  <c r="AE399" i="49"/>
  <c r="AD399" i="49"/>
  <c r="AA399" i="49"/>
  <c r="Z399" i="49"/>
  <c r="Y399" i="49"/>
  <c r="X399" i="49"/>
  <c r="W399" i="49"/>
  <c r="V399" i="49"/>
  <c r="S399" i="49"/>
  <c r="R399" i="49"/>
  <c r="Q399" i="49"/>
  <c r="P399" i="49"/>
  <c r="O399" i="49"/>
  <c r="N399" i="49"/>
  <c r="G399" i="49"/>
  <c r="BL398" i="49"/>
  <c r="BK398" i="49"/>
  <c r="BJ398" i="49"/>
  <c r="BI398" i="49"/>
  <c r="BH398" i="49"/>
  <c r="BG398" i="49"/>
  <c r="BF398" i="49"/>
  <c r="BE398" i="49"/>
  <c r="BD398" i="49"/>
  <c r="BC398" i="49"/>
  <c r="BB398" i="49"/>
  <c r="BA398" i="49"/>
  <c r="AZ398" i="49"/>
  <c r="AY398" i="49"/>
  <c r="AX398" i="49"/>
  <c r="AW398" i="49"/>
  <c r="AV398" i="49"/>
  <c r="AU398" i="49"/>
  <c r="AT398" i="49"/>
  <c r="AS398" i="49"/>
  <c r="AR398" i="49"/>
  <c r="AQ398" i="49"/>
  <c r="AP398" i="49"/>
  <c r="AO398" i="49"/>
  <c r="AN398" i="49"/>
  <c r="AM398" i="49"/>
  <c r="AL398" i="49"/>
  <c r="AK398" i="49"/>
  <c r="AJ398" i="49"/>
  <c r="AI398" i="49"/>
  <c r="AG398" i="49"/>
  <c r="AF398" i="49"/>
  <c r="AE398" i="49"/>
  <c r="AD398" i="49"/>
  <c r="AC398" i="49"/>
  <c r="AB398" i="49"/>
  <c r="Y398" i="49"/>
  <c r="X398" i="49"/>
  <c r="W398" i="49"/>
  <c r="V398" i="49"/>
  <c r="U398" i="49"/>
  <c r="T398" i="49"/>
  <c r="Q398" i="49"/>
  <c r="P398" i="49"/>
  <c r="O398" i="49"/>
  <c r="N398" i="49"/>
  <c r="M398" i="49"/>
  <c r="D398" i="49"/>
  <c r="BL397" i="49"/>
  <c r="BK397" i="49"/>
  <c r="BJ397" i="49"/>
  <c r="BI397" i="49"/>
  <c r="BH397" i="49"/>
  <c r="BG397" i="49"/>
  <c r="BF397" i="49"/>
  <c r="BE397" i="49"/>
  <c r="BD397" i="49"/>
  <c r="BC397" i="49"/>
  <c r="BB397" i="49"/>
  <c r="BA397" i="49"/>
  <c r="AZ397" i="49"/>
  <c r="AY397" i="49"/>
  <c r="AX397" i="49"/>
  <c r="AW397" i="49"/>
  <c r="AV397" i="49"/>
  <c r="AU397" i="49"/>
  <c r="AT397" i="49"/>
  <c r="AS397" i="49"/>
  <c r="AR397" i="49"/>
  <c r="AQ397" i="49"/>
  <c r="AP397" i="49"/>
  <c r="AO397" i="49"/>
  <c r="AN397" i="49"/>
  <c r="AM397" i="49"/>
  <c r="AL397" i="49"/>
  <c r="AK397" i="49"/>
  <c r="AJ397" i="49"/>
  <c r="AI397" i="49"/>
  <c r="AH397" i="49"/>
  <c r="AE397" i="49"/>
  <c r="AD397" i="49"/>
  <c r="AC397" i="49"/>
  <c r="AB397" i="49"/>
  <c r="AA397" i="49"/>
  <c r="Z397" i="49"/>
  <c r="W397" i="49"/>
  <c r="V397" i="49"/>
  <c r="U397" i="49"/>
  <c r="T397" i="49"/>
  <c r="S397" i="49"/>
  <c r="R397" i="49"/>
  <c r="O397" i="49"/>
  <c r="N397" i="49"/>
  <c r="M397" i="49"/>
  <c r="E397" i="49"/>
  <c r="BL396" i="49"/>
  <c r="BK396" i="49"/>
  <c r="BJ396" i="49"/>
  <c r="BI396" i="49"/>
  <c r="BH396" i="49"/>
  <c r="BG396" i="49"/>
  <c r="BF396" i="49"/>
  <c r="BE396" i="49"/>
  <c r="BD396" i="49"/>
  <c r="BC396" i="49"/>
  <c r="BB396" i="49"/>
  <c r="BA396" i="49"/>
  <c r="AZ396" i="49"/>
  <c r="AY396" i="49"/>
  <c r="AX396" i="49"/>
  <c r="AW396" i="49"/>
  <c r="AV396" i="49"/>
  <c r="AU396" i="49"/>
  <c r="AT396" i="49"/>
  <c r="AS396" i="49"/>
  <c r="AR396" i="49"/>
  <c r="AQ396" i="49"/>
  <c r="AP396" i="49"/>
  <c r="AO396" i="49"/>
  <c r="AN396" i="49"/>
  <c r="AM396" i="49"/>
  <c r="AL396" i="49"/>
  <c r="AK396" i="49"/>
  <c r="AJ396" i="49"/>
  <c r="AI396" i="49"/>
  <c r="AH396" i="49"/>
  <c r="AG396" i="49"/>
  <c r="AF396" i="49"/>
  <c r="AC396" i="49"/>
  <c r="AB396" i="49"/>
  <c r="AA396" i="49"/>
  <c r="Z396" i="49"/>
  <c r="Y396" i="49"/>
  <c r="X396" i="49"/>
  <c r="U396" i="49"/>
  <c r="T396" i="49"/>
  <c r="S396" i="49"/>
  <c r="R396" i="49"/>
  <c r="Q396" i="49"/>
  <c r="P396" i="49"/>
  <c r="M396" i="49"/>
  <c r="BL395" i="49"/>
  <c r="BK395" i="49"/>
  <c r="BJ395" i="49"/>
  <c r="BI395" i="49"/>
  <c r="BH395" i="49"/>
  <c r="BG395" i="49"/>
  <c r="BF395" i="49"/>
  <c r="BE395" i="49"/>
  <c r="BD395" i="49"/>
  <c r="BC395" i="49"/>
  <c r="BB395" i="49"/>
  <c r="BA395" i="49"/>
  <c r="AZ395" i="49"/>
  <c r="AY395" i="49"/>
  <c r="AX395" i="49"/>
  <c r="AW395" i="49"/>
  <c r="AV395" i="49"/>
  <c r="AU395" i="49"/>
  <c r="AT395" i="49"/>
  <c r="AS395" i="49"/>
  <c r="AR395" i="49"/>
  <c r="AQ395" i="49"/>
  <c r="AP395" i="49"/>
  <c r="AO395" i="49"/>
  <c r="AN395" i="49"/>
  <c r="AM395" i="49"/>
  <c r="AL395" i="49"/>
  <c r="AK395" i="49"/>
  <c r="AJ395" i="49"/>
  <c r="AI395" i="49"/>
  <c r="AH395" i="49"/>
  <c r="AG395" i="49"/>
  <c r="AF395" i="49"/>
  <c r="AE395" i="49"/>
  <c r="AD395" i="49"/>
  <c r="AA395" i="49"/>
  <c r="Z395" i="49"/>
  <c r="Y395" i="49"/>
  <c r="X395" i="49"/>
  <c r="W395" i="49"/>
  <c r="V395" i="49"/>
  <c r="S395" i="49"/>
  <c r="R395" i="49"/>
  <c r="Q395" i="49"/>
  <c r="P395" i="49"/>
  <c r="O395" i="49"/>
  <c r="N395" i="49"/>
  <c r="E395" i="49"/>
  <c r="BL394" i="49"/>
  <c r="BK394" i="49"/>
  <c r="BJ394" i="49"/>
  <c r="BI394" i="49"/>
  <c r="BH394" i="49"/>
  <c r="BG394" i="49"/>
  <c r="BF394" i="49"/>
  <c r="BE394" i="49"/>
  <c r="BD394" i="49"/>
  <c r="BC394" i="49"/>
  <c r="BB394" i="49"/>
  <c r="BA394" i="49"/>
  <c r="AZ394" i="49"/>
  <c r="AY394" i="49"/>
  <c r="AX394" i="49"/>
  <c r="AW394" i="49"/>
  <c r="AV394" i="49"/>
  <c r="AU394" i="49"/>
  <c r="AT394" i="49"/>
  <c r="AS394" i="49"/>
  <c r="AR394" i="49"/>
  <c r="AQ394" i="49"/>
  <c r="AP394" i="49"/>
  <c r="AO394" i="49"/>
  <c r="AN394" i="49"/>
  <c r="AM394" i="49"/>
  <c r="AL394" i="49"/>
  <c r="AK394" i="49"/>
  <c r="AJ394" i="49"/>
  <c r="AI394" i="49"/>
  <c r="AG394" i="49"/>
  <c r="AF394" i="49"/>
  <c r="AE394" i="49"/>
  <c r="AD394" i="49"/>
  <c r="AC394" i="49"/>
  <c r="AB394" i="49"/>
  <c r="Y394" i="49"/>
  <c r="X394" i="49"/>
  <c r="W394" i="49"/>
  <c r="V394" i="49"/>
  <c r="U394" i="49"/>
  <c r="T394" i="49"/>
  <c r="Q394" i="49"/>
  <c r="P394" i="49"/>
  <c r="O394" i="49"/>
  <c r="N394" i="49"/>
  <c r="M394" i="49"/>
  <c r="BL393" i="49"/>
  <c r="BK393" i="49"/>
  <c r="BJ393" i="49"/>
  <c r="BI393" i="49"/>
  <c r="BH393" i="49"/>
  <c r="BG393" i="49"/>
  <c r="BF393" i="49"/>
  <c r="BE393" i="49"/>
  <c r="BD393" i="49"/>
  <c r="BC393" i="49"/>
  <c r="BB393" i="49"/>
  <c r="BA393" i="49"/>
  <c r="AZ393" i="49"/>
  <c r="AY393" i="49"/>
  <c r="AX393" i="49"/>
  <c r="AW393" i="49"/>
  <c r="AV393" i="49"/>
  <c r="AU393" i="49"/>
  <c r="AT393" i="49"/>
  <c r="AS393" i="49"/>
  <c r="AR393" i="49"/>
  <c r="AQ393" i="49"/>
  <c r="AP393" i="49"/>
  <c r="AO393" i="49"/>
  <c r="AN393" i="49"/>
  <c r="AM393" i="49"/>
  <c r="AL393" i="49"/>
  <c r="AK393" i="49"/>
  <c r="AJ393" i="49"/>
  <c r="AI393" i="49"/>
  <c r="AH393" i="49"/>
  <c r="AE393" i="49"/>
  <c r="AD393" i="49"/>
  <c r="AC393" i="49"/>
  <c r="AB393" i="49"/>
  <c r="AA393" i="49"/>
  <c r="Z393" i="49"/>
  <c r="W393" i="49"/>
  <c r="V393" i="49"/>
  <c r="U393" i="49"/>
  <c r="T393" i="49"/>
  <c r="S393" i="49"/>
  <c r="R393" i="49"/>
  <c r="O393" i="49"/>
  <c r="N393" i="49"/>
  <c r="M393" i="49"/>
  <c r="BL392" i="49"/>
  <c r="BK392" i="49"/>
  <c r="BJ392" i="49"/>
  <c r="BI392" i="49"/>
  <c r="BH392" i="49"/>
  <c r="BG392" i="49"/>
  <c r="BF392" i="49"/>
  <c r="BE392" i="49"/>
  <c r="BD392" i="49"/>
  <c r="BC392" i="49"/>
  <c r="BB392" i="49"/>
  <c r="BA392" i="49"/>
  <c r="AZ392" i="49"/>
  <c r="AY392" i="49"/>
  <c r="AX392" i="49"/>
  <c r="AW392" i="49"/>
  <c r="AV392" i="49"/>
  <c r="AU392" i="49"/>
  <c r="AT392" i="49"/>
  <c r="AS392" i="49"/>
  <c r="AR392" i="49"/>
  <c r="AQ392" i="49"/>
  <c r="AP392" i="49"/>
  <c r="AO392" i="49"/>
  <c r="AN392" i="49"/>
  <c r="AM392" i="49"/>
  <c r="AL392" i="49"/>
  <c r="AK392" i="49"/>
  <c r="AJ392" i="49"/>
  <c r="AI392" i="49"/>
  <c r="AH392" i="49"/>
  <c r="AG392" i="49"/>
  <c r="AF392" i="49"/>
  <c r="AC392" i="49"/>
  <c r="AB392" i="49"/>
  <c r="AA392" i="49"/>
  <c r="Z392" i="49"/>
  <c r="Y392" i="49"/>
  <c r="X392" i="49"/>
  <c r="U392" i="49"/>
  <c r="T392" i="49"/>
  <c r="S392" i="49"/>
  <c r="R392" i="49"/>
  <c r="Q392" i="49"/>
  <c r="P392" i="49"/>
  <c r="M392" i="49"/>
  <c r="BL391" i="49"/>
  <c r="BK391" i="49"/>
  <c r="BJ391" i="49"/>
  <c r="BI391" i="49"/>
  <c r="BH391" i="49"/>
  <c r="BG391" i="49"/>
  <c r="BF391" i="49"/>
  <c r="BE391" i="49"/>
  <c r="BD391" i="49"/>
  <c r="BC391" i="49"/>
  <c r="BB391" i="49"/>
  <c r="BA391" i="49"/>
  <c r="AZ391" i="49"/>
  <c r="AY391" i="49"/>
  <c r="AX391" i="49"/>
  <c r="AW391" i="49"/>
  <c r="AV391" i="49"/>
  <c r="AU391" i="49"/>
  <c r="AT391" i="49"/>
  <c r="AS391" i="49"/>
  <c r="AR391" i="49"/>
  <c r="AQ391" i="49"/>
  <c r="AP391" i="49"/>
  <c r="AO391" i="49"/>
  <c r="AN391" i="49"/>
  <c r="AM391" i="49"/>
  <c r="AL391" i="49"/>
  <c r="AK391" i="49"/>
  <c r="AJ391" i="49"/>
  <c r="AI391" i="49"/>
  <c r="AH391" i="49"/>
  <c r="AG391" i="49"/>
  <c r="AF391" i="49"/>
  <c r="AE391" i="49"/>
  <c r="AD391" i="49"/>
  <c r="AA391" i="49"/>
  <c r="Z391" i="49"/>
  <c r="Y391" i="49"/>
  <c r="X391" i="49"/>
  <c r="W391" i="49"/>
  <c r="V391" i="49"/>
  <c r="S391" i="49"/>
  <c r="R391" i="49"/>
  <c r="Q391" i="49"/>
  <c r="P391" i="49"/>
  <c r="O391" i="49"/>
  <c r="N391" i="49"/>
  <c r="C391" i="49"/>
  <c r="BL390" i="49"/>
  <c r="BK390" i="49"/>
  <c r="BJ390" i="49"/>
  <c r="BI390" i="49"/>
  <c r="BH390" i="49"/>
  <c r="BG390" i="49"/>
  <c r="BF390" i="49"/>
  <c r="BE390" i="49"/>
  <c r="BD390" i="49"/>
  <c r="BC390" i="49"/>
  <c r="BB390" i="49"/>
  <c r="BA390" i="49"/>
  <c r="AZ390" i="49"/>
  <c r="AY390" i="49"/>
  <c r="AX390" i="49"/>
  <c r="AW390" i="49"/>
  <c r="AV390" i="49"/>
  <c r="AU390" i="49"/>
  <c r="AT390" i="49"/>
  <c r="AS390" i="49"/>
  <c r="AR390" i="49"/>
  <c r="AQ390" i="49"/>
  <c r="AP390" i="49"/>
  <c r="AO390" i="49"/>
  <c r="AN390" i="49"/>
  <c r="AM390" i="49"/>
  <c r="AL390" i="49"/>
  <c r="AK390" i="49"/>
  <c r="AJ390" i="49"/>
  <c r="AI390" i="49"/>
  <c r="AG390" i="49"/>
  <c r="AF390" i="49"/>
  <c r="AE390" i="49"/>
  <c r="AD390" i="49"/>
  <c r="AC390" i="49"/>
  <c r="AB390" i="49"/>
  <c r="Y390" i="49"/>
  <c r="X390" i="49"/>
  <c r="W390" i="49"/>
  <c r="V390" i="49"/>
  <c r="U390" i="49"/>
  <c r="T390" i="49"/>
  <c r="Q390" i="49"/>
  <c r="P390" i="49"/>
  <c r="O390" i="49"/>
  <c r="N390" i="49"/>
  <c r="M390" i="49"/>
  <c r="BL389" i="49"/>
  <c r="BK389" i="49"/>
  <c r="BJ389" i="49"/>
  <c r="BI389" i="49"/>
  <c r="BH389" i="49"/>
  <c r="BG389" i="49"/>
  <c r="BF389" i="49"/>
  <c r="BE389" i="49"/>
  <c r="BD389" i="49"/>
  <c r="BC389" i="49"/>
  <c r="BB389" i="49"/>
  <c r="BA389" i="49"/>
  <c r="AZ389" i="49"/>
  <c r="AY389" i="49"/>
  <c r="AX389" i="49"/>
  <c r="AW389" i="49"/>
  <c r="AV389" i="49"/>
  <c r="AU389" i="49"/>
  <c r="AT389" i="49"/>
  <c r="AS389" i="49"/>
  <c r="AR389" i="49"/>
  <c r="AQ389" i="49"/>
  <c r="AP389" i="49"/>
  <c r="AO389" i="49"/>
  <c r="AN389" i="49"/>
  <c r="AM389" i="49"/>
  <c r="AL389" i="49"/>
  <c r="AK389" i="49"/>
  <c r="AJ389" i="49"/>
  <c r="AI389" i="49"/>
  <c r="AH389" i="49"/>
  <c r="AE389" i="49"/>
  <c r="AD389" i="49"/>
  <c r="AC389" i="49"/>
  <c r="AB389" i="49"/>
  <c r="AA389" i="49"/>
  <c r="Z389" i="49"/>
  <c r="W389" i="49"/>
  <c r="V389" i="49"/>
  <c r="U389" i="49"/>
  <c r="T389" i="49"/>
  <c r="S389" i="49"/>
  <c r="R389" i="49"/>
  <c r="O389" i="49"/>
  <c r="N389" i="49"/>
  <c r="M389" i="49"/>
  <c r="BL388" i="49"/>
  <c r="BK388" i="49"/>
  <c r="BJ388" i="49"/>
  <c r="BI388" i="49"/>
  <c r="BH388" i="49"/>
  <c r="BG388" i="49"/>
  <c r="BF388" i="49"/>
  <c r="BE388" i="49"/>
  <c r="BD388" i="49"/>
  <c r="BC388" i="49"/>
  <c r="BB388" i="49"/>
  <c r="BA388" i="49"/>
  <c r="AZ388" i="49"/>
  <c r="AY388" i="49"/>
  <c r="AX388" i="49"/>
  <c r="AW388" i="49"/>
  <c r="AV388" i="49"/>
  <c r="AU388" i="49"/>
  <c r="AT388" i="49"/>
  <c r="AS388" i="49"/>
  <c r="AR388" i="49"/>
  <c r="AQ388" i="49"/>
  <c r="AP388" i="49"/>
  <c r="AO388" i="49"/>
  <c r="AN388" i="49"/>
  <c r="AM388" i="49"/>
  <c r="AL388" i="49"/>
  <c r="AK388" i="49"/>
  <c r="AJ388" i="49"/>
  <c r="AI388" i="49"/>
  <c r="AH388" i="49"/>
  <c r="AG388" i="49"/>
  <c r="AF388" i="49"/>
  <c r="AC388" i="49"/>
  <c r="AB388" i="49"/>
  <c r="AA388" i="49"/>
  <c r="Z388" i="49"/>
  <c r="Y388" i="49"/>
  <c r="X388" i="49"/>
  <c r="U388" i="49"/>
  <c r="T388" i="49"/>
  <c r="S388" i="49"/>
  <c r="R388" i="49"/>
  <c r="Q388" i="49"/>
  <c r="P388" i="49"/>
  <c r="M388" i="49"/>
  <c r="C388" i="49"/>
  <c r="BL387" i="49"/>
  <c r="BK387" i="49"/>
  <c r="BJ387" i="49"/>
  <c r="BI387" i="49"/>
  <c r="BH387" i="49"/>
  <c r="BG387" i="49"/>
  <c r="BF387" i="49"/>
  <c r="BE387" i="49"/>
  <c r="BD387" i="49"/>
  <c r="BC387" i="49"/>
  <c r="BB387" i="49"/>
  <c r="BA387" i="49"/>
  <c r="AZ387" i="49"/>
  <c r="AY387" i="49"/>
  <c r="AX387" i="49"/>
  <c r="AW387" i="49"/>
  <c r="AV387" i="49"/>
  <c r="AU387" i="49"/>
  <c r="AT387" i="49"/>
  <c r="AS387" i="49"/>
  <c r="AR387" i="49"/>
  <c r="AQ387" i="49"/>
  <c r="AP387" i="49"/>
  <c r="AO387" i="49"/>
  <c r="AN387" i="49"/>
  <c r="AM387" i="49"/>
  <c r="AL387" i="49"/>
  <c r="AK387" i="49"/>
  <c r="AJ387" i="49"/>
  <c r="AI387" i="49"/>
  <c r="AH387" i="49"/>
  <c r="AG387" i="49"/>
  <c r="AF387" i="49"/>
  <c r="AE387" i="49"/>
  <c r="AD387" i="49"/>
  <c r="AA387" i="49"/>
  <c r="Z387" i="49"/>
  <c r="Y387" i="49"/>
  <c r="X387" i="49"/>
  <c r="W387" i="49"/>
  <c r="V387" i="49"/>
  <c r="S387" i="49"/>
  <c r="R387" i="49"/>
  <c r="Q387" i="49"/>
  <c r="P387" i="49"/>
  <c r="O387" i="49"/>
  <c r="N387" i="49"/>
  <c r="BL386" i="49"/>
  <c r="BK386" i="49"/>
  <c r="BJ386" i="49"/>
  <c r="BI386" i="49"/>
  <c r="BH386" i="49"/>
  <c r="BG386" i="49"/>
  <c r="BF386" i="49"/>
  <c r="BE386" i="49"/>
  <c r="BD386" i="49"/>
  <c r="BC386" i="49"/>
  <c r="BB386" i="49"/>
  <c r="BA386" i="49"/>
  <c r="AZ386" i="49"/>
  <c r="AY386" i="49"/>
  <c r="AX386" i="49"/>
  <c r="AW386" i="49"/>
  <c r="AV386" i="49"/>
  <c r="AU386" i="49"/>
  <c r="AT386" i="49"/>
  <c r="AS386" i="49"/>
  <c r="AR386" i="49"/>
  <c r="AQ386" i="49"/>
  <c r="AP386" i="49"/>
  <c r="AO386" i="49"/>
  <c r="AN386" i="49"/>
  <c r="AM386" i="49"/>
  <c r="AL386" i="49"/>
  <c r="AK386" i="49"/>
  <c r="AJ386" i="49"/>
  <c r="AI386" i="49"/>
  <c r="AG386" i="49"/>
  <c r="AF386" i="49"/>
  <c r="AE386" i="49"/>
  <c r="AD386" i="49"/>
  <c r="AC386" i="49"/>
  <c r="AB386" i="49"/>
  <c r="Y386" i="49"/>
  <c r="X386" i="49"/>
  <c r="W386" i="49"/>
  <c r="V386" i="49"/>
  <c r="U386" i="49"/>
  <c r="T386" i="49"/>
  <c r="Q386" i="49"/>
  <c r="P386" i="49"/>
  <c r="O386" i="49"/>
  <c r="N386" i="49"/>
  <c r="M386" i="49"/>
  <c r="BL385" i="49"/>
  <c r="BK385" i="49"/>
  <c r="BJ385" i="49"/>
  <c r="BI385" i="49"/>
  <c r="BH385" i="49"/>
  <c r="BG385" i="49"/>
  <c r="BF385" i="49"/>
  <c r="BE385" i="49"/>
  <c r="BD385" i="49"/>
  <c r="BC385" i="49"/>
  <c r="BB385" i="49"/>
  <c r="BA385" i="49"/>
  <c r="AZ385" i="49"/>
  <c r="AY385" i="49"/>
  <c r="AX385" i="49"/>
  <c r="AW385" i="49"/>
  <c r="AV385" i="49"/>
  <c r="AU385" i="49"/>
  <c r="AT385" i="49"/>
  <c r="AS385" i="49"/>
  <c r="AR385" i="49"/>
  <c r="AQ385" i="49"/>
  <c r="AP385" i="49"/>
  <c r="AO385" i="49"/>
  <c r="AN385" i="49"/>
  <c r="AM385" i="49"/>
  <c r="AL385" i="49"/>
  <c r="AK385" i="49"/>
  <c r="AJ385" i="49"/>
  <c r="AI385" i="49"/>
  <c r="AH385" i="49"/>
  <c r="AE385" i="49"/>
  <c r="AD385" i="49"/>
  <c r="AC385" i="49"/>
  <c r="AB385" i="49"/>
  <c r="AA385" i="49"/>
  <c r="Z385" i="49"/>
  <c r="W385" i="49"/>
  <c r="V385" i="49"/>
  <c r="U385" i="49"/>
  <c r="T385" i="49"/>
  <c r="S385" i="49"/>
  <c r="R385" i="49"/>
  <c r="O385" i="49"/>
  <c r="N385" i="49"/>
  <c r="M385" i="49"/>
  <c r="BL384" i="49"/>
  <c r="BK384" i="49"/>
  <c r="BJ384" i="49"/>
  <c r="BI384" i="49"/>
  <c r="BH384" i="49"/>
  <c r="BG384" i="49"/>
  <c r="BF384" i="49"/>
  <c r="BE384" i="49"/>
  <c r="BD384" i="49"/>
  <c r="BC384" i="49"/>
  <c r="BB384" i="49"/>
  <c r="BA384" i="49"/>
  <c r="AZ384" i="49"/>
  <c r="AY384" i="49"/>
  <c r="AX384" i="49"/>
  <c r="AW384" i="49"/>
  <c r="AV384" i="49"/>
  <c r="AU384" i="49"/>
  <c r="AT384" i="49"/>
  <c r="AS384" i="49"/>
  <c r="AR384" i="49"/>
  <c r="AQ384" i="49"/>
  <c r="AP384" i="49"/>
  <c r="AO384" i="49"/>
  <c r="AN384" i="49"/>
  <c r="AM384" i="49"/>
  <c r="AL384" i="49"/>
  <c r="AK384" i="49"/>
  <c r="AJ384" i="49"/>
  <c r="AI384" i="49"/>
  <c r="AH384" i="49"/>
  <c r="AG384" i="49"/>
  <c r="AF384" i="49"/>
  <c r="AC384" i="49"/>
  <c r="AB384" i="49"/>
  <c r="AA384" i="49"/>
  <c r="Z384" i="49"/>
  <c r="Y384" i="49"/>
  <c r="X384" i="49"/>
  <c r="U384" i="49"/>
  <c r="T384" i="49"/>
  <c r="S384" i="49"/>
  <c r="R384" i="49"/>
  <c r="Q384" i="49"/>
  <c r="P384" i="49"/>
  <c r="M384" i="49"/>
  <c r="E384" i="49"/>
  <c r="BL383" i="49"/>
  <c r="BK383" i="49"/>
  <c r="BJ383" i="49"/>
  <c r="BI383" i="49"/>
  <c r="BH383" i="49"/>
  <c r="BG383" i="49"/>
  <c r="BF383" i="49"/>
  <c r="BE383" i="49"/>
  <c r="BD383" i="49"/>
  <c r="BC383" i="49"/>
  <c r="BB383" i="49"/>
  <c r="BA383" i="49"/>
  <c r="AZ383" i="49"/>
  <c r="AY383" i="49"/>
  <c r="AX383" i="49"/>
  <c r="AW383" i="49"/>
  <c r="AV383" i="49"/>
  <c r="AU383" i="49"/>
  <c r="AT383" i="49"/>
  <c r="AS383" i="49"/>
  <c r="AR383" i="49"/>
  <c r="AQ383" i="49"/>
  <c r="AP383" i="49"/>
  <c r="AO383" i="49"/>
  <c r="AN383" i="49"/>
  <c r="AM383" i="49"/>
  <c r="AL383" i="49"/>
  <c r="AK383" i="49"/>
  <c r="AJ383" i="49"/>
  <c r="AI383" i="49"/>
  <c r="AH383" i="49"/>
  <c r="AG383" i="49"/>
  <c r="AF383" i="49"/>
  <c r="AE383" i="49"/>
  <c r="AD383" i="49"/>
  <c r="AA383" i="49"/>
  <c r="Z383" i="49"/>
  <c r="Y383" i="49"/>
  <c r="X383" i="49"/>
  <c r="W383" i="49"/>
  <c r="V383" i="49"/>
  <c r="S383" i="49"/>
  <c r="R383" i="49"/>
  <c r="Q383" i="49"/>
  <c r="P383" i="49"/>
  <c r="O383" i="49"/>
  <c r="N383" i="49"/>
  <c r="C383" i="49"/>
  <c r="BL382" i="49"/>
  <c r="BK382" i="49"/>
  <c r="BJ382" i="49"/>
  <c r="BI382" i="49"/>
  <c r="BH382" i="49"/>
  <c r="BG382" i="49"/>
  <c r="BF382" i="49"/>
  <c r="BE382" i="49"/>
  <c r="BD382" i="49"/>
  <c r="BC382" i="49"/>
  <c r="BB382" i="49"/>
  <c r="BA382" i="49"/>
  <c r="AZ382" i="49"/>
  <c r="AY382" i="49"/>
  <c r="AX382" i="49"/>
  <c r="AW382" i="49"/>
  <c r="AV382" i="49"/>
  <c r="AU382" i="49"/>
  <c r="AT382" i="49"/>
  <c r="AS382" i="49"/>
  <c r="AR382" i="49"/>
  <c r="AQ382" i="49"/>
  <c r="AP382" i="49"/>
  <c r="AO382" i="49"/>
  <c r="AN382" i="49"/>
  <c r="AM382" i="49"/>
  <c r="AL382" i="49"/>
  <c r="AK382" i="49"/>
  <c r="AJ382" i="49"/>
  <c r="AI382" i="49"/>
  <c r="AG382" i="49"/>
  <c r="AF382" i="49"/>
  <c r="AE382" i="49"/>
  <c r="AD382" i="49"/>
  <c r="AC382" i="49"/>
  <c r="AB382" i="49"/>
  <c r="Y382" i="49"/>
  <c r="X382" i="49"/>
  <c r="W382" i="49"/>
  <c r="V382" i="49"/>
  <c r="U382" i="49"/>
  <c r="T382" i="49"/>
  <c r="Q382" i="49"/>
  <c r="P382" i="49"/>
  <c r="O382" i="49"/>
  <c r="N382" i="49"/>
  <c r="M382" i="49"/>
  <c r="BL381" i="49"/>
  <c r="BK381" i="49"/>
  <c r="BJ381" i="49"/>
  <c r="BI381" i="49"/>
  <c r="BH381" i="49"/>
  <c r="BG381" i="49"/>
  <c r="BF381" i="49"/>
  <c r="BE381" i="49"/>
  <c r="BD381" i="49"/>
  <c r="BC381" i="49"/>
  <c r="BB381" i="49"/>
  <c r="BA381" i="49"/>
  <c r="AZ381" i="49"/>
  <c r="AY381" i="49"/>
  <c r="AX381" i="49"/>
  <c r="AW381" i="49"/>
  <c r="AV381" i="49"/>
  <c r="AU381" i="49"/>
  <c r="AT381" i="49"/>
  <c r="AS381" i="49"/>
  <c r="AR381" i="49"/>
  <c r="AQ381" i="49"/>
  <c r="AP381" i="49"/>
  <c r="AO381" i="49"/>
  <c r="AN381" i="49"/>
  <c r="AM381" i="49"/>
  <c r="AL381" i="49"/>
  <c r="AK381" i="49"/>
  <c r="AJ381" i="49"/>
  <c r="AI381" i="49"/>
  <c r="AH381" i="49"/>
  <c r="AE381" i="49"/>
  <c r="AD381" i="49"/>
  <c r="AC381" i="49"/>
  <c r="AB381" i="49"/>
  <c r="AA381" i="49"/>
  <c r="Z381" i="49"/>
  <c r="W381" i="49"/>
  <c r="V381" i="49"/>
  <c r="U381" i="49"/>
  <c r="T381" i="49"/>
  <c r="S381" i="49"/>
  <c r="R381" i="49"/>
  <c r="O381" i="49"/>
  <c r="N381" i="49"/>
  <c r="M381" i="49"/>
  <c r="BL380" i="49"/>
  <c r="BK380" i="49"/>
  <c r="BJ380" i="49"/>
  <c r="BI380" i="49"/>
  <c r="BH380" i="49"/>
  <c r="BG380" i="49"/>
  <c r="BF380" i="49"/>
  <c r="BE380" i="49"/>
  <c r="BD380" i="49"/>
  <c r="BC380" i="49"/>
  <c r="BB380" i="49"/>
  <c r="BA380" i="49"/>
  <c r="AZ380" i="49"/>
  <c r="AY380" i="49"/>
  <c r="AX380" i="49"/>
  <c r="AW380" i="49"/>
  <c r="AV380" i="49"/>
  <c r="AU380" i="49"/>
  <c r="AT380" i="49"/>
  <c r="AS380" i="49"/>
  <c r="AR380" i="49"/>
  <c r="AQ380" i="49"/>
  <c r="AP380" i="49"/>
  <c r="AO380" i="49"/>
  <c r="AN380" i="49"/>
  <c r="AM380" i="49"/>
  <c r="AL380" i="49"/>
  <c r="AK380" i="49"/>
  <c r="AJ380" i="49"/>
  <c r="AI380" i="49"/>
  <c r="AH380" i="49"/>
  <c r="AG380" i="49"/>
  <c r="AF380" i="49"/>
  <c r="AC380" i="49"/>
  <c r="AB380" i="49"/>
  <c r="AA380" i="49"/>
  <c r="Z380" i="49"/>
  <c r="Y380" i="49"/>
  <c r="X380" i="49"/>
  <c r="U380" i="49"/>
  <c r="T380" i="49"/>
  <c r="S380" i="49"/>
  <c r="R380" i="49"/>
  <c r="Q380" i="49"/>
  <c r="P380" i="49"/>
  <c r="M380" i="49"/>
  <c r="G380" i="49"/>
  <c r="BL379" i="49"/>
  <c r="BK379" i="49"/>
  <c r="BJ379" i="49"/>
  <c r="BI379" i="49"/>
  <c r="BH379" i="49"/>
  <c r="BG379" i="49"/>
  <c r="BF379" i="49"/>
  <c r="BE379" i="49"/>
  <c r="BD379" i="49"/>
  <c r="BC379" i="49"/>
  <c r="BB379" i="49"/>
  <c r="BA379" i="49"/>
  <c r="AZ379" i="49"/>
  <c r="AY379" i="49"/>
  <c r="AX379" i="49"/>
  <c r="AW379" i="49"/>
  <c r="AV379" i="49"/>
  <c r="AU379" i="49"/>
  <c r="AT379" i="49"/>
  <c r="AS379" i="49"/>
  <c r="AR379" i="49"/>
  <c r="AQ379" i="49"/>
  <c r="AP379" i="49"/>
  <c r="AO379" i="49"/>
  <c r="AN379" i="49"/>
  <c r="AM379" i="49"/>
  <c r="AL379" i="49"/>
  <c r="AK379" i="49"/>
  <c r="AJ379" i="49"/>
  <c r="AI379" i="49"/>
  <c r="AH379" i="49"/>
  <c r="AG379" i="49"/>
  <c r="AF379" i="49"/>
  <c r="AE379" i="49"/>
  <c r="AD379" i="49"/>
  <c r="AA379" i="49"/>
  <c r="Z379" i="49"/>
  <c r="Y379" i="49"/>
  <c r="X379" i="49"/>
  <c r="W379" i="49"/>
  <c r="V379" i="49"/>
  <c r="S379" i="49"/>
  <c r="R379" i="49"/>
  <c r="Q379" i="49"/>
  <c r="P379" i="49"/>
  <c r="O379" i="49"/>
  <c r="N379" i="49"/>
  <c r="BL378" i="49"/>
  <c r="BK378" i="49"/>
  <c r="BJ378" i="49"/>
  <c r="BI378" i="49"/>
  <c r="BH378" i="49"/>
  <c r="BG378" i="49"/>
  <c r="BF378" i="49"/>
  <c r="BE378" i="49"/>
  <c r="BD378" i="49"/>
  <c r="BC378" i="49"/>
  <c r="BB378" i="49"/>
  <c r="BA378" i="49"/>
  <c r="AZ378" i="49"/>
  <c r="AY378" i="49"/>
  <c r="AX378" i="49"/>
  <c r="AW378" i="49"/>
  <c r="AV378" i="49"/>
  <c r="AU378" i="49"/>
  <c r="AT378" i="49"/>
  <c r="AS378" i="49"/>
  <c r="AR378" i="49"/>
  <c r="AQ378" i="49"/>
  <c r="AP378" i="49"/>
  <c r="AO378" i="49"/>
  <c r="AN378" i="49"/>
  <c r="AM378" i="49"/>
  <c r="AL378" i="49"/>
  <c r="AK378" i="49"/>
  <c r="AJ378" i="49"/>
  <c r="AI378" i="49"/>
  <c r="AG378" i="49"/>
  <c r="AF378" i="49"/>
  <c r="AE378" i="49"/>
  <c r="AD378" i="49"/>
  <c r="AC378" i="49"/>
  <c r="AB378" i="49"/>
  <c r="Y378" i="49"/>
  <c r="X378" i="49"/>
  <c r="W378" i="49"/>
  <c r="V378" i="49"/>
  <c r="U378" i="49"/>
  <c r="T378" i="49"/>
  <c r="Q378" i="49"/>
  <c r="P378" i="49"/>
  <c r="O378" i="49"/>
  <c r="N378" i="49"/>
  <c r="M378" i="49"/>
  <c r="BL377" i="49"/>
  <c r="BK377" i="49"/>
  <c r="BJ377" i="49"/>
  <c r="BI377" i="49"/>
  <c r="BH377" i="49"/>
  <c r="BG377" i="49"/>
  <c r="BF377" i="49"/>
  <c r="BE377" i="49"/>
  <c r="BD377" i="49"/>
  <c r="BC377" i="49"/>
  <c r="BB377" i="49"/>
  <c r="BA377" i="49"/>
  <c r="AZ377" i="49"/>
  <c r="AY377" i="49"/>
  <c r="AX377" i="49"/>
  <c r="AW377" i="49"/>
  <c r="AV377" i="49"/>
  <c r="AU377" i="49"/>
  <c r="AT377" i="49"/>
  <c r="AS377" i="49"/>
  <c r="AR377" i="49"/>
  <c r="AQ377" i="49"/>
  <c r="AP377" i="49"/>
  <c r="AO377" i="49"/>
  <c r="AN377" i="49"/>
  <c r="AM377" i="49"/>
  <c r="AL377" i="49"/>
  <c r="AK377" i="49"/>
  <c r="AJ377" i="49"/>
  <c r="AI377" i="49"/>
  <c r="AH377" i="49"/>
  <c r="AE377" i="49"/>
  <c r="AD377" i="49"/>
  <c r="AC377" i="49"/>
  <c r="AB377" i="49"/>
  <c r="AA377" i="49"/>
  <c r="Z377" i="49"/>
  <c r="W377" i="49"/>
  <c r="V377" i="49"/>
  <c r="U377" i="49"/>
  <c r="T377" i="49"/>
  <c r="S377" i="49"/>
  <c r="R377" i="49"/>
  <c r="O377" i="49"/>
  <c r="N377" i="49"/>
  <c r="M377" i="49"/>
  <c r="BL376" i="49"/>
  <c r="BK376" i="49"/>
  <c r="BJ376" i="49"/>
  <c r="BI376" i="49"/>
  <c r="BH376" i="49"/>
  <c r="BG376" i="49"/>
  <c r="BF376" i="49"/>
  <c r="BE376" i="49"/>
  <c r="BD376" i="49"/>
  <c r="BC376" i="49"/>
  <c r="BB376" i="49"/>
  <c r="BA376" i="49"/>
  <c r="AZ376" i="49"/>
  <c r="AY376" i="49"/>
  <c r="AX376" i="49"/>
  <c r="AW376" i="49"/>
  <c r="AV376" i="49"/>
  <c r="AU376" i="49"/>
  <c r="AT376" i="49"/>
  <c r="AS376" i="49"/>
  <c r="AR376" i="49"/>
  <c r="AQ376" i="49"/>
  <c r="AP376" i="49"/>
  <c r="AO376" i="49"/>
  <c r="AN376" i="49"/>
  <c r="AM376" i="49"/>
  <c r="AL376" i="49"/>
  <c r="AK376" i="49"/>
  <c r="AJ376" i="49"/>
  <c r="AI376" i="49"/>
  <c r="AH376" i="49"/>
  <c r="AG376" i="49"/>
  <c r="AF376" i="49"/>
  <c r="AC376" i="49"/>
  <c r="AB376" i="49"/>
  <c r="AA376" i="49"/>
  <c r="Z376" i="49"/>
  <c r="Y376" i="49"/>
  <c r="X376" i="49"/>
  <c r="U376" i="49"/>
  <c r="T376" i="49"/>
  <c r="S376" i="49"/>
  <c r="R376" i="49"/>
  <c r="Q376" i="49"/>
  <c r="P376" i="49"/>
  <c r="M376" i="49"/>
  <c r="BL375" i="49"/>
  <c r="BK375" i="49"/>
  <c r="BJ375" i="49"/>
  <c r="BI375" i="49"/>
  <c r="BH375" i="49"/>
  <c r="BG375" i="49"/>
  <c r="BF375" i="49"/>
  <c r="BE375" i="49"/>
  <c r="BD375" i="49"/>
  <c r="BC375" i="49"/>
  <c r="BB375" i="49"/>
  <c r="BA375" i="49"/>
  <c r="AZ375" i="49"/>
  <c r="AY375" i="49"/>
  <c r="AX375" i="49"/>
  <c r="AW375" i="49"/>
  <c r="AV375" i="49"/>
  <c r="AU375" i="49"/>
  <c r="AT375" i="49"/>
  <c r="AS375" i="49"/>
  <c r="AR375" i="49"/>
  <c r="AQ375" i="49"/>
  <c r="AP375" i="49"/>
  <c r="AO375" i="49"/>
  <c r="AN375" i="49"/>
  <c r="AM375" i="49"/>
  <c r="AL375" i="49"/>
  <c r="AK375" i="49"/>
  <c r="AJ375" i="49"/>
  <c r="AI375" i="49"/>
  <c r="AH375" i="49"/>
  <c r="AG375" i="49"/>
  <c r="AF375" i="49"/>
  <c r="AE375" i="49"/>
  <c r="AD375" i="49"/>
  <c r="AA375" i="49"/>
  <c r="Z375" i="49"/>
  <c r="Y375" i="49"/>
  <c r="X375" i="49"/>
  <c r="W375" i="49"/>
  <c r="V375" i="49"/>
  <c r="S375" i="49"/>
  <c r="R375" i="49"/>
  <c r="Q375" i="49"/>
  <c r="P375" i="49"/>
  <c r="O375" i="49"/>
  <c r="N375" i="49"/>
  <c r="BL374" i="49"/>
  <c r="BK374" i="49"/>
  <c r="BJ374" i="49"/>
  <c r="BI374" i="49"/>
  <c r="BH374" i="49"/>
  <c r="BG374" i="49"/>
  <c r="BF374" i="49"/>
  <c r="BE374" i="49"/>
  <c r="BD374" i="49"/>
  <c r="BC374" i="49"/>
  <c r="BB374" i="49"/>
  <c r="BA374" i="49"/>
  <c r="AZ374" i="49"/>
  <c r="AY374" i="49"/>
  <c r="AX374" i="49"/>
  <c r="AW374" i="49"/>
  <c r="AV374" i="49"/>
  <c r="AU374" i="49"/>
  <c r="AT374" i="49"/>
  <c r="AS374" i="49"/>
  <c r="AR374" i="49"/>
  <c r="AQ374" i="49"/>
  <c r="AP374" i="49"/>
  <c r="AO374" i="49"/>
  <c r="AN374" i="49"/>
  <c r="AM374" i="49"/>
  <c r="AL374" i="49"/>
  <c r="AK374" i="49"/>
  <c r="AJ374" i="49"/>
  <c r="AI374" i="49"/>
  <c r="AG374" i="49"/>
  <c r="AF374" i="49"/>
  <c r="AE374" i="49"/>
  <c r="AD374" i="49"/>
  <c r="AC374" i="49"/>
  <c r="AB374" i="49"/>
  <c r="Y374" i="49"/>
  <c r="X374" i="49"/>
  <c r="W374" i="49"/>
  <c r="V374" i="49"/>
  <c r="U374" i="49"/>
  <c r="T374" i="49"/>
  <c r="Q374" i="49"/>
  <c r="P374" i="49"/>
  <c r="O374" i="49"/>
  <c r="N374" i="49"/>
  <c r="M374" i="49"/>
  <c r="BL373" i="49"/>
  <c r="BK373" i="49"/>
  <c r="BJ373" i="49"/>
  <c r="BI373" i="49"/>
  <c r="BH373" i="49"/>
  <c r="BG373" i="49"/>
  <c r="BF373" i="49"/>
  <c r="BE373" i="49"/>
  <c r="BD373" i="49"/>
  <c r="BC373" i="49"/>
  <c r="BB373" i="49"/>
  <c r="BA373" i="49"/>
  <c r="AZ373" i="49"/>
  <c r="AY373" i="49"/>
  <c r="AX373" i="49"/>
  <c r="AW373" i="49"/>
  <c r="AV373" i="49"/>
  <c r="AU373" i="49"/>
  <c r="AT373" i="49"/>
  <c r="AS373" i="49"/>
  <c r="AR373" i="49"/>
  <c r="AQ373" i="49"/>
  <c r="AP373" i="49"/>
  <c r="AO373" i="49"/>
  <c r="AN373" i="49"/>
  <c r="AM373" i="49"/>
  <c r="AL373" i="49"/>
  <c r="AK373" i="49"/>
  <c r="AJ373" i="49"/>
  <c r="AI373" i="49"/>
  <c r="AH373" i="49"/>
  <c r="AE373" i="49"/>
  <c r="AD373" i="49"/>
  <c r="AC373" i="49"/>
  <c r="AB373" i="49"/>
  <c r="AA373" i="49"/>
  <c r="Z373" i="49"/>
  <c r="W373" i="49"/>
  <c r="V373" i="49"/>
  <c r="U373" i="49"/>
  <c r="T373" i="49"/>
  <c r="S373" i="49"/>
  <c r="R373" i="49"/>
  <c r="O373" i="49"/>
  <c r="N373" i="49"/>
  <c r="M373" i="49"/>
  <c r="E459" i="49"/>
  <c r="D459" i="49"/>
  <c r="B459" i="49"/>
  <c r="E458" i="49"/>
  <c r="D458" i="49"/>
  <c r="A458" i="49"/>
  <c r="E457" i="49"/>
  <c r="D457" i="49"/>
  <c r="A457" i="49"/>
  <c r="E456" i="49"/>
  <c r="D456" i="49"/>
  <c r="A456" i="49"/>
  <c r="E455" i="49"/>
  <c r="D455" i="49"/>
  <c r="B455" i="49"/>
  <c r="A455" i="49"/>
  <c r="E454" i="49"/>
  <c r="D454" i="49"/>
  <c r="A454" i="49"/>
  <c r="E453" i="49"/>
  <c r="D453" i="49"/>
  <c r="A453" i="49"/>
  <c r="E452" i="49"/>
  <c r="D452" i="49"/>
  <c r="B452" i="49"/>
  <c r="A452" i="49"/>
  <c r="E451" i="49"/>
  <c r="D451" i="49"/>
  <c r="C451" i="49"/>
  <c r="B451" i="49"/>
  <c r="A451" i="49"/>
  <c r="E450" i="49"/>
  <c r="D450" i="49"/>
  <c r="A450" i="49"/>
  <c r="E449" i="49"/>
  <c r="D449" i="49"/>
  <c r="A449" i="49"/>
  <c r="E448" i="49"/>
  <c r="D448" i="49"/>
  <c r="A448" i="49"/>
  <c r="G447" i="49"/>
  <c r="E447" i="49"/>
  <c r="D447" i="49"/>
  <c r="A447" i="49"/>
  <c r="E446" i="49"/>
  <c r="D446" i="49"/>
  <c r="A446" i="49"/>
  <c r="E445" i="49"/>
  <c r="A445" i="49"/>
  <c r="E444" i="49"/>
  <c r="D444" i="49"/>
  <c r="B444" i="49"/>
  <c r="A444" i="49"/>
  <c r="G443" i="49"/>
  <c r="E443" i="49"/>
  <c r="D443" i="49"/>
  <c r="B443" i="49"/>
  <c r="A443" i="49"/>
  <c r="G442" i="49"/>
  <c r="E442" i="49"/>
  <c r="D442" i="49"/>
  <c r="A442" i="49"/>
  <c r="E441" i="49"/>
  <c r="D441" i="49"/>
  <c r="A441" i="49"/>
  <c r="G440" i="49"/>
  <c r="D440" i="49"/>
  <c r="A440" i="49"/>
  <c r="G439" i="49"/>
  <c r="E439" i="49"/>
  <c r="D439" i="49"/>
  <c r="B439" i="49"/>
  <c r="A439" i="49"/>
  <c r="E438" i="49"/>
  <c r="D438" i="49"/>
  <c r="E437" i="49"/>
  <c r="D437" i="49"/>
  <c r="A437" i="49"/>
  <c r="D436" i="49"/>
  <c r="B436" i="49"/>
  <c r="A436" i="49"/>
  <c r="G435" i="49"/>
  <c r="E435" i="49"/>
  <c r="D435" i="49"/>
  <c r="B435" i="49"/>
  <c r="E434" i="49"/>
  <c r="D434" i="49"/>
  <c r="B434" i="49"/>
  <c r="A434" i="49"/>
  <c r="G433" i="49"/>
  <c r="D433" i="49"/>
  <c r="A433" i="49"/>
  <c r="G432" i="49"/>
  <c r="E432" i="49"/>
  <c r="D432" i="49"/>
  <c r="A432" i="49"/>
  <c r="G431" i="49"/>
  <c r="F431" i="49"/>
  <c r="B431" i="49"/>
  <c r="A431" i="49"/>
  <c r="E430" i="49"/>
  <c r="D430" i="49"/>
  <c r="C430" i="49"/>
  <c r="A430" i="49"/>
  <c r="E429" i="49"/>
  <c r="D429" i="49"/>
  <c r="A429" i="49"/>
  <c r="G428" i="49"/>
  <c r="F428" i="49"/>
  <c r="A428" i="49"/>
  <c r="G427" i="49"/>
  <c r="F427" i="49"/>
  <c r="E427" i="49"/>
  <c r="D427" i="49"/>
  <c r="B427" i="49"/>
  <c r="F426" i="49"/>
  <c r="E426" i="49"/>
  <c r="D426" i="49"/>
  <c r="B426" i="49"/>
  <c r="A426" i="49"/>
  <c r="G425" i="49"/>
  <c r="E425" i="49"/>
  <c r="D425" i="49"/>
  <c r="A425" i="49"/>
  <c r="G424" i="49"/>
  <c r="E424" i="49"/>
  <c r="C424" i="49"/>
  <c r="A424" i="49"/>
  <c r="G423" i="49"/>
  <c r="F423" i="49"/>
  <c r="E423" i="49"/>
  <c r="D423" i="49"/>
  <c r="B423" i="49"/>
  <c r="A423" i="49"/>
  <c r="E422" i="49"/>
  <c r="B422" i="49"/>
  <c r="A422" i="49"/>
  <c r="E421" i="49"/>
  <c r="D421" i="49"/>
  <c r="A421" i="49"/>
  <c r="G420" i="49"/>
  <c r="E420" i="49"/>
  <c r="D420" i="49"/>
  <c r="F420" i="49"/>
  <c r="F419" i="49"/>
  <c r="E419" i="49"/>
  <c r="D419" i="49"/>
  <c r="C419" i="49"/>
  <c r="A419" i="49"/>
  <c r="F418" i="49"/>
  <c r="E418" i="49"/>
  <c r="D418" i="49"/>
  <c r="A418" i="49"/>
  <c r="G417" i="49"/>
  <c r="E417" i="49"/>
  <c r="D417" i="49"/>
  <c r="G416" i="49"/>
  <c r="A416" i="49"/>
  <c r="G415" i="49"/>
  <c r="F415" i="49"/>
  <c r="C415" i="49"/>
  <c r="A415" i="49"/>
  <c r="G414" i="49"/>
  <c r="E414" i="49"/>
  <c r="D414" i="49"/>
  <c r="B414" i="49"/>
  <c r="E413" i="49"/>
  <c r="A413" i="49"/>
  <c r="E412" i="49"/>
  <c r="D412" i="49"/>
  <c r="B412" i="49"/>
  <c r="A412" i="49"/>
  <c r="G411" i="49"/>
  <c r="E411" i="49"/>
  <c r="D411" i="49"/>
  <c r="B411" i="49"/>
  <c r="G410" i="49"/>
  <c r="E410" i="49"/>
  <c r="D410" i="49"/>
  <c r="B410" i="49"/>
  <c r="A410" i="49"/>
  <c r="G409" i="49"/>
  <c r="E409" i="49"/>
  <c r="D409" i="49"/>
  <c r="G408" i="49"/>
  <c r="A408" i="49"/>
  <c r="G407" i="49"/>
  <c r="F407" i="49"/>
  <c r="E407" i="49"/>
  <c r="D407" i="49"/>
  <c r="B407" i="49"/>
  <c r="A407" i="49"/>
  <c r="E406" i="49"/>
  <c r="D406" i="49"/>
  <c r="A406" i="49"/>
  <c r="G405" i="49"/>
  <c r="E405" i="49"/>
  <c r="D405" i="49"/>
  <c r="A405" i="49"/>
  <c r="G404" i="49"/>
  <c r="E404" i="49"/>
  <c r="F404" i="49"/>
  <c r="A404" i="49"/>
  <c r="G403" i="49"/>
  <c r="F403" i="49"/>
  <c r="E403" i="49"/>
  <c r="D403" i="49"/>
  <c r="C403" i="49"/>
  <c r="A403" i="49"/>
  <c r="G402" i="49"/>
  <c r="F402" i="49"/>
  <c r="E402" i="49"/>
  <c r="B402" i="49"/>
  <c r="A402" i="49"/>
  <c r="G401" i="49"/>
  <c r="E401" i="49"/>
  <c r="D401" i="49"/>
  <c r="A401" i="49"/>
  <c r="G400" i="49"/>
  <c r="E400" i="49"/>
  <c r="D400" i="49"/>
  <c r="A400" i="49"/>
  <c r="E399" i="49"/>
  <c r="D399" i="49"/>
  <c r="A399" i="49"/>
  <c r="G398" i="49"/>
  <c r="E398" i="49"/>
  <c r="B398" i="49"/>
  <c r="A398" i="49"/>
  <c r="D397" i="49"/>
  <c r="A397" i="49"/>
  <c r="G396" i="49"/>
  <c r="E396" i="49"/>
  <c r="D396" i="49"/>
  <c r="A396" i="49"/>
  <c r="G395" i="49"/>
  <c r="D395" i="49"/>
  <c r="B395" i="49"/>
  <c r="A395" i="49"/>
  <c r="G394" i="49"/>
  <c r="E394" i="49"/>
  <c r="D394" i="49"/>
  <c r="A394" i="49"/>
  <c r="G393" i="49"/>
  <c r="E393" i="49"/>
  <c r="D393" i="49"/>
  <c r="C393" i="49"/>
  <c r="A393" i="49"/>
  <c r="G392" i="49"/>
  <c r="E392" i="49"/>
  <c r="D392" i="49"/>
  <c r="A392" i="49"/>
  <c r="G391" i="49"/>
  <c r="E391" i="49"/>
  <c r="D391" i="49"/>
  <c r="A391" i="49"/>
  <c r="E390" i="49"/>
  <c r="D390" i="49"/>
  <c r="A390" i="49"/>
  <c r="E389" i="49"/>
  <c r="D389" i="49"/>
  <c r="A389" i="49"/>
  <c r="G388" i="49"/>
  <c r="E388" i="49"/>
  <c r="D388" i="49"/>
  <c r="B388" i="49"/>
  <c r="A388" i="49"/>
  <c r="G387" i="49"/>
  <c r="E387" i="49"/>
  <c r="D387" i="49"/>
  <c r="A387" i="49"/>
  <c r="G386" i="49"/>
  <c r="F386" i="49"/>
  <c r="E386" i="49"/>
  <c r="D386" i="49"/>
  <c r="A386" i="49"/>
  <c r="G385" i="49"/>
  <c r="E385" i="49"/>
  <c r="D385" i="49"/>
  <c r="A385" i="49"/>
  <c r="G384" i="49"/>
  <c r="D384" i="49"/>
  <c r="A384" i="49"/>
  <c r="G383" i="49"/>
  <c r="F383" i="49"/>
  <c r="E383" i="49"/>
  <c r="D383" i="49"/>
  <c r="A383" i="49"/>
  <c r="E382" i="49"/>
  <c r="D382" i="49"/>
  <c r="A382" i="49"/>
  <c r="E381" i="49"/>
  <c r="D381" i="49"/>
  <c r="A381" i="49"/>
  <c r="E380" i="49"/>
  <c r="D380" i="49"/>
  <c r="A380" i="49"/>
  <c r="G379" i="49"/>
  <c r="E379" i="49"/>
  <c r="D379" i="49"/>
  <c r="F379" i="49"/>
  <c r="B379" i="49"/>
  <c r="A379" i="49"/>
  <c r="G378" i="49"/>
  <c r="E378" i="49"/>
  <c r="D378" i="49"/>
  <c r="A378" i="49"/>
  <c r="G377" i="49"/>
  <c r="E377" i="49"/>
  <c r="D377" i="49"/>
  <c r="C377" i="49"/>
  <c r="DL377" i="49" s="1"/>
  <c r="A377" i="49"/>
  <c r="G376" i="49"/>
  <c r="E376" i="49"/>
  <c r="D376" i="49"/>
  <c r="A376" i="49"/>
  <c r="G375" i="49"/>
  <c r="E375" i="49"/>
  <c r="D375" i="49"/>
  <c r="C375" i="49"/>
  <c r="A375" i="49"/>
  <c r="E374" i="49"/>
  <c r="D374" i="49"/>
  <c r="A374" i="49"/>
  <c r="E373" i="49"/>
  <c r="D373" i="49"/>
  <c r="A373" i="49"/>
  <c r="DA424" i="49" l="1"/>
  <c r="DQ393" i="49"/>
  <c r="DB393" i="49"/>
  <c r="CR393" i="49"/>
  <c r="DC393" i="49"/>
  <c r="DK393" i="49"/>
  <c r="DE393" i="49"/>
  <c r="B382" i="49"/>
  <c r="C382" i="49"/>
  <c r="C425" i="49"/>
  <c r="B425" i="49"/>
  <c r="C373" i="49"/>
  <c r="B376" i="49"/>
  <c r="C376" i="49"/>
  <c r="F380" i="49"/>
  <c r="C380" i="49"/>
  <c r="CT380" i="49" s="1"/>
  <c r="B380" i="49"/>
  <c r="B386" i="49"/>
  <c r="C386" i="49"/>
  <c r="C429" i="49"/>
  <c r="B432" i="49"/>
  <c r="F432" i="49"/>
  <c r="C432" i="49"/>
  <c r="C441" i="49"/>
  <c r="B441" i="49"/>
  <c r="C413" i="49"/>
  <c r="C389" i="49"/>
  <c r="B392" i="49"/>
  <c r="C392" i="49"/>
  <c r="C401" i="49"/>
  <c r="F401" i="49"/>
  <c r="B401" i="49"/>
  <c r="C453" i="49"/>
  <c r="C385" i="49"/>
  <c r="B385" i="49"/>
  <c r="B394" i="49"/>
  <c r="C394" i="49"/>
  <c r="B440" i="49"/>
  <c r="C440" i="49"/>
  <c r="F440" i="49"/>
  <c r="C449" i="49"/>
  <c r="B449" i="49"/>
  <c r="C379" i="49"/>
  <c r="C398" i="49"/>
  <c r="B375" i="49"/>
  <c r="B416" i="49"/>
  <c r="F416" i="49"/>
  <c r="C416" i="49"/>
  <c r="DP383" i="49"/>
  <c r="DD383" i="49"/>
  <c r="CY383" i="49"/>
  <c r="B378" i="49"/>
  <c r="C378" i="49"/>
  <c r="C397" i="49"/>
  <c r="B400" i="49"/>
  <c r="F409" i="49"/>
  <c r="C409" i="49"/>
  <c r="B409" i="49"/>
  <c r="DR415" i="49"/>
  <c r="DM415" i="49"/>
  <c r="DK415" i="49"/>
  <c r="CU415" i="49"/>
  <c r="CQ415" i="49"/>
  <c r="B384" i="49"/>
  <c r="C384" i="49"/>
  <c r="C421" i="49"/>
  <c r="B424" i="49"/>
  <c r="F424" i="49"/>
  <c r="F433" i="49"/>
  <c r="C433" i="49"/>
  <c r="DH433" i="49" s="1"/>
  <c r="B433" i="49"/>
  <c r="C400" i="49"/>
  <c r="F377" i="49"/>
  <c r="B377" i="49"/>
  <c r="B390" i="49"/>
  <c r="C390" i="49"/>
  <c r="DK390" i="49" s="1"/>
  <c r="C445" i="49"/>
  <c r="B448" i="49"/>
  <c r="B457" i="49"/>
  <c r="C457" i="49"/>
  <c r="C448" i="49"/>
  <c r="B374" i="49"/>
  <c r="C374" i="49"/>
  <c r="CQ374" i="49" s="1"/>
  <c r="C381" i="49"/>
  <c r="C387" i="49"/>
  <c r="B387" i="49"/>
  <c r="BN393" i="49"/>
  <c r="BQ393" i="49"/>
  <c r="F393" i="49"/>
  <c r="B393" i="49"/>
  <c r="C405" i="49"/>
  <c r="B408" i="49"/>
  <c r="F408" i="49"/>
  <c r="C408" i="49"/>
  <c r="C417" i="49"/>
  <c r="B417" i="49"/>
  <c r="C437" i="49"/>
  <c r="B406" i="49"/>
  <c r="C395" i="49"/>
  <c r="C402" i="49"/>
  <c r="DP402" i="49" s="1"/>
  <c r="C428" i="49"/>
  <c r="C431" i="49"/>
  <c r="B456" i="49"/>
  <c r="C456" i="49"/>
  <c r="C414" i="49"/>
  <c r="C427" i="49"/>
  <c r="C435" i="49"/>
  <c r="B383" i="49"/>
  <c r="B391" i="49"/>
  <c r="B396" i="49"/>
  <c r="B399" i="49"/>
  <c r="B404" i="49"/>
  <c r="B415" i="49"/>
  <c r="B420" i="49"/>
  <c r="B428" i="49"/>
  <c r="B447" i="49"/>
  <c r="C447" i="49"/>
  <c r="C396" i="49"/>
  <c r="C407" i="49"/>
  <c r="C423" i="49"/>
  <c r="B403" i="49"/>
  <c r="F412" i="49"/>
  <c r="B419" i="49"/>
  <c r="F436" i="49"/>
  <c r="F444" i="49"/>
  <c r="C444" i="49"/>
  <c r="C452" i="49"/>
  <c r="C455" i="49"/>
  <c r="C439" i="49"/>
  <c r="C459" i="49"/>
  <c r="C399" i="49"/>
  <c r="C410" i="49"/>
  <c r="C412" i="49"/>
  <c r="B418" i="49"/>
  <c r="B430" i="49"/>
  <c r="BQ431" i="49"/>
  <c r="B438" i="49"/>
  <c r="C438" i="49"/>
  <c r="B442" i="49"/>
  <c r="C442" i="49"/>
  <c r="B446" i="49"/>
  <c r="C446" i="49"/>
  <c r="B450" i="49"/>
  <c r="C450" i="49"/>
  <c r="B454" i="49"/>
  <c r="C454" i="49"/>
  <c r="B458" i="49"/>
  <c r="C458" i="49"/>
  <c r="C406" i="49"/>
  <c r="C418" i="49"/>
  <c r="BN418" i="49" s="1"/>
  <c r="C426" i="49"/>
  <c r="C434" i="49"/>
  <c r="C436" i="49"/>
  <c r="DE436" i="49" s="1"/>
  <c r="G373" i="49"/>
  <c r="G381" i="49"/>
  <c r="G389" i="49"/>
  <c r="G413" i="49"/>
  <c r="G445" i="49"/>
  <c r="G382" i="49"/>
  <c r="DN374" i="49"/>
  <c r="CW383" i="49"/>
  <c r="CX393" i="49"/>
  <c r="DP393" i="49"/>
  <c r="DO397" i="49"/>
  <c r="CO415" i="49"/>
  <c r="DG415" i="49"/>
  <c r="BQ390" i="49"/>
  <c r="DG383" i="49"/>
  <c r="CQ390" i="49"/>
  <c r="CW415" i="49"/>
  <c r="DO415" i="49"/>
  <c r="DM383" i="49"/>
  <c r="DE386" i="49"/>
  <c r="CR390" i="49"/>
  <c r="CO393" i="49"/>
  <c r="DG393" i="49"/>
  <c r="DM402" i="49"/>
  <c r="DJ406" i="49"/>
  <c r="CY415" i="49"/>
  <c r="DP415" i="49"/>
  <c r="CU427" i="49"/>
  <c r="DO383" i="49"/>
  <c r="DB390" i="49"/>
  <c r="CZ415" i="49"/>
  <c r="BQ383" i="49"/>
  <c r="DP386" i="49"/>
  <c r="DJ390" i="49"/>
  <c r="CT393" i="49"/>
  <c r="DL393" i="49"/>
  <c r="BR397" i="49"/>
  <c r="BO415" i="49"/>
  <c r="DC415" i="49"/>
  <c r="CQ424" i="49"/>
  <c r="CV404" i="49"/>
  <c r="CQ383" i="49"/>
  <c r="CV393" i="49"/>
  <c r="DN393" i="49"/>
  <c r="CW397" i="49"/>
  <c r="DC409" i="49"/>
  <c r="BQ415" i="49"/>
  <c r="DE415" i="49"/>
  <c r="DL424" i="49"/>
  <c r="CR419" i="49"/>
  <c r="DO379" i="49"/>
  <c r="DB379" i="49"/>
  <c r="DL403" i="49"/>
  <c r="CP403" i="49"/>
  <c r="DD408" i="49"/>
  <c r="CR426" i="49"/>
  <c r="DK426" i="49"/>
  <c r="DG426" i="49"/>
  <c r="BO426" i="49"/>
  <c r="BR426" i="49"/>
  <c r="CZ426" i="49"/>
  <c r="DL407" i="49"/>
  <c r="DN407" i="49"/>
  <c r="DF407" i="49"/>
  <c r="CX407" i="49"/>
  <c r="CX403" i="49"/>
  <c r="DE428" i="49"/>
  <c r="DR431" i="49"/>
  <c r="CO420" i="49"/>
  <c r="DQ420" i="49"/>
  <c r="DJ428" i="49"/>
  <c r="CV428" i="49"/>
  <c r="DB428" i="49"/>
  <c r="BQ428" i="49"/>
  <c r="DR428" i="49"/>
  <c r="BO428" i="49"/>
  <c r="DF377" i="49"/>
  <c r="DF401" i="49"/>
  <c r="F375" i="49"/>
  <c r="BN375" i="49" s="1"/>
  <c r="CZ377" i="49"/>
  <c r="BP383" i="49"/>
  <c r="DB383" i="49"/>
  <c r="DR383" i="49"/>
  <c r="CV386" i="49"/>
  <c r="DR386" i="49"/>
  <c r="BO393" i="49"/>
  <c r="CU393" i="49"/>
  <c r="DD393" i="49"/>
  <c r="DM393" i="49"/>
  <c r="CV401" i="49"/>
  <c r="DE401" i="49"/>
  <c r="DN401" i="49"/>
  <c r="DM407" i="49"/>
  <c r="DA409" i="49"/>
  <c r="CY424" i="49"/>
  <c r="DM426" i="49"/>
  <c r="CQ427" i="49"/>
  <c r="CY428" i="49"/>
  <c r="DO374" i="49"/>
  <c r="DH377" i="49"/>
  <c r="F378" i="49"/>
  <c r="CO383" i="49"/>
  <c r="DE383" i="49"/>
  <c r="CY386" i="49"/>
  <c r="CZ390" i="49"/>
  <c r="BR393" i="49"/>
  <c r="CW393" i="49"/>
  <c r="DF393" i="49"/>
  <c r="DO393" i="49"/>
  <c r="F394" i="49"/>
  <c r="DR394" i="49" s="1"/>
  <c r="F395" i="49"/>
  <c r="BO395" i="49" s="1"/>
  <c r="CO401" i="49"/>
  <c r="CX401" i="49"/>
  <c r="DG401" i="49"/>
  <c r="DP401" i="49"/>
  <c r="CR406" i="49"/>
  <c r="BN409" i="49"/>
  <c r="DE409" i="49"/>
  <c r="CR415" i="49"/>
  <c r="DH415" i="49"/>
  <c r="CW418" i="49"/>
  <c r="DD426" i="49"/>
  <c r="BQ426" i="49"/>
  <c r="DA427" i="49"/>
  <c r="CW431" i="49"/>
  <c r="F442" i="49"/>
  <c r="BO442" i="49" s="1"/>
  <c r="CW401" i="49"/>
  <c r="F443" i="49"/>
  <c r="DN377" i="49"/>
  <c r="F391" i="49"/>
  <c r="F396" i="49"/>
  <c r="CP401" i="49"/>
  <c r="CY401" i="49"/>
  <c r="DH401" i="49"/>
  <c r="DR401" i="49"/>
  <c r="CP402" i="49"/>
  <c r="CO409" i="49"/>
  <c r="DH409" i="49"/>
  <c r="DD427" i="49"/>
  <c r="BR377" i="49"/>
  <c r="DP377" i="49"/>
  <c r="CT383" i="49"/>
  <c r="DJ383" i="49"/>
  <c r="BP386" i="49"/>
  <c r="DG386" i="49"/>
  <c r="CP393" i="49"/>
  <c r="CY393" i="49"/>
  <c r="DH393" i="49"/>
  <c r="DR393" i="49"/>
  <c r="BN401" i="49"/>
  <c r="CQ401" i="49"/>
  <c r="CZ401" i="49"/>
  <c r="DJ401" i="49"/>
  <c r="CR409" i="49"/>
  <c r="DJ409" i="49"/>
  <c r="F410" i="49"/>
  <c r="F413" i="49"/>
  <c r="DG413" i="49" s="1"/>
  <c r="F417" i="49"/>
  <c r="CX426" i="49"/>
  <c r="DJ427" i="49"/>
  <c r="DD428" i="49"/>
  <c r="F441" i="49"/>
  <c r="F447" i="49"/>
  <c r="CW447" i="49" s="1"/>
  <c r="DO401" i="49"/>
  <c r="CP377" i="49"/>
  <c r="CV383" i="49"/>
  <c r="DL383" i="49"/>
  <c r="F385" i="49"/>
  <c r="DC385" i="49" s="1"/>
  <c r="BR386" i="49"/>
  <c r="DH386" i="49"/>
  <c r="CQ393" i="49"/>
  <c r="CZ393" i="49"/>
  <c r="DJ393" i="49"/>
  <c r="F399" i="49"/>
  <c r="BO401" i="49"/>
  <c r="CR401" i="49"/>
  <c r="DB401" i="49"/>
  <c r="DK401" i="49"/>
  <c r="CT409" i="49"/>
  <c r="DO409" i="49"/>
  <c r="DM427" i="49"/>
  <c r="DM431" i="49"/>
  <c r="F434" i="49"/>
  <c r="DJ444" i="49"/>
  <c r="CR377" i="49"/>
  <c r="F384" i="49"/>
  <c r="CO384" i="49" s="1"/>
  <c r="F387" i="49"/>
  <c r="F388" i="49"/>
  <c r="DG388" i="49" s="1"/>
  <c r="BQ401" i="49"/>
  <c r="CT401" i="49"/>
  <c r="DC401" i="49"/>
  <c r="DL401" i="49"/>
  <c r="CV409" i="49"/>
  <c r="DQ409" i="49"/>
  <c r="F411" i="49"/>
  <c r="CW411" i="49" s="1"/>
  <c r="F439" i="49"/>
  <c r="CX377" i="49"/>
  <c r="F400" i="49"/>
  <c r="BR401" i="49"/>
  <c r="CU401" i="49"/>
  <c r="DD401" i="49"/>
  <c r="DM401" i="49"/>
  <c r="CY409" i="49"/>
  <c r="F425" i="49"/>
  <c r="CW425" i="49" s="1"/>
  <c r="F435" i="49"/>
  <c r="DI435" i="49" s="1"/>
  <c r="BN383" i="49"/>
  <c r="DI440" i="49"/>
  <c r="BP393" i="49"/>
  <c r="BP401" i="49"/>
  <c r="BQ406" i="49"/>
  <c r="BP409" i="49"/>
  <c r="DM397" i="49"/>
  <c r="F405" i="49"/>
  <c r="CS405" i="49" s="1"/>
  <c r="DM421" i="49"/>
  <c r="DG374" i="49"/>
  <c r="DP390" i="49"/>
  <c r="DD406" i="49"/>
  <c r="DK430" i="49"/>
  <c r="DQ397" i="49"/>
  <c r="CP374" i="49"/>
  <c r="DL374" i="49"/>
  <c r="CP390" i="49"/>
  <c r="CY390" i="49"/>
  <c r="DH390" i="49"/>
  <c r="DR390" i="49"/>
  <c r="BQ397" i="49"/>
  <c r="CV397" i="49"/>
  <c r="DE397" i="49"/>
  <c r="DN397" i="49"/>
  <c r="BR402" i="49"/>
  <c r="DN402" i="49"/>
  <c r="BR403" i="49"/>
  <c r="CP406" i="49"/>
  <c r="DF406" i="49"/>
  <c r="CV408" i="49"/>
  <c r="DA419" i="49"/>
  <c r="DJ419" i="49"/>
  <c r="CV421" i="49"/>
  <c r="DP397" i="49"/>
  <c r="DE421" i="49"/>
  <c r="CX374" i="49"/>
  <c r="DP379" i="49"/>
  <c r="CT379" i="49"/>
  <c r="F381" i="49"/>
  <c r="G390" i="49"/>
  <c r="BN390" i="49"/>
  <c r="CT390" i="49"/>
  <c r="DC390" i="49"/>
  <c r="DL390" i="49"/>
  <c r="CP397" i="49"/>
  <c r="CY397" i="49"/>
  <c r="DH397" i="49"/>
  <c r="DR397" i="49"/>
  <c r="CR402" i="49"/>
  <c r="DF403" i="49"/>
  <c r="CV406" i="49"/>
  <c r="DL406" i="49"/>
  <c r="DK421" i="49"/>
  <c r="DB421" i="49"/>
  <c r="CR421" i="49"/>
  <c r="BN421" i="49"/>
  <c r="F421" i="49"/>
  <c r="DJ421" i="49"/>
  <c r="CZ421" i="49"/>
  <c r="CQ421" i="49"/>
  <c r="DR421" i="49"/>
  <c r="DH421" i="49"/>
  <c r="CY421" i="49"/>
  <c r="CP421" i="49"/>
  <c r="DP421" i="49"/>
  <c r="DG421" i="49"/>
  <c r="CX421" i="49"/>
  <c r="CO421" i="49"/>
  <c r="DO421" i="49"/>
  <c r="DF421" i="49"/>
  <c r="CW421" i="49"/>
  <c r="BR421" i="49"/>
  <c r="DL421" i="49"/>
  <c r="DC421" i="49"/>
  <c r="CT421" i="49"/>
  <c r="BO421" i="49"/>
  <c r="G421" i="49"/>
  <c r="DG397" i="49"/>
  <c r="G446" i="49"/>
  <c r="CY374" i="49"/>
  <c r="BO390" i="49"/>
  <c r="CU390" i="49"/>
  <c r="DD390" i="49"/>
  <c r="DM390" i="49"/>
  <c r="CQ397" i="49"/>
  <c r="CZ397" i="49"/>
  <c r="DJ397" i="49"/>
  <c r="DO402" i="49"/>
  <c r="CX402" i="49"/>
  <c r="DM403" i="49"/>
  <c r="DN403" i="49"/>
  <c r="CX406" i="49"/>
  <c r="DN406" i="49"/>
  <c r="DO408" i="49"/>
  <c r="DN421" i="49"/>
  <c r="CX397" i="49"/>
  <c r="CP430" i="49"/>
  <c r="G430" i="49"/>
  <c r="CZ430" i="49"/>
  <c r="F373" i="49"/>
  <c r="DD374" i="49"/>
  <c r="DJ379" i="49"/>
  <c r="BP390" i="49"/>
  <c r="CV390" i="49"/>
  <c r="DE390" i="49"/>
  <c r="DN390" i="49"/>
  <c r="F397" i="49"/>
  <c r="BN397" i="49"/>
  <c r="CR397" i="49"/>
  <c r="DB397" i="49"/>
  <c r="DK397" i="49"/>
  <c r="CZ402" i="49"/>
  <c r="G406" i="49"/>
  <c r="BN406" i="49"/>
  <c r="CZ406" i="49"/>
  <c r="DP406" i="49"/>
  <c r="BR407" i="49"/>
  <c r="BP421" i="49"/>
  <c r="F429" i="49"/>
  <c r="G429" i="49"/>
  <c r="G438" i="49"/>
  <c r="G374" i="49"/>
  <c r="BP374" i="49"/>
  <c r="DF374" i="49"/>
  <c r="DR379" i="49"/>
  <c r="F389" i="49"/>
  <c r="DI389" i="49" s="1"/>
  <c r="BR390" i="49"/>
  <c r="CW390" i="49"/>
  <c r="DF390" i="49"/>
  <c r="DO390" i="49"/>
  <c r="G397" i="49"/>
  <c r="BO397" i="49"/>
  <c r="CT397" i="49"/>
  <c r="DC397" i="49"/>
  <c r="DL397" i="49"/>
  <c r="DF402" i="49"/>
  <c r="BP406" i="49"/>
  <c r="DB406" i="49"/>
  <c r="DR406" i="49"/>
  <c r="CP407" i="49"/>
  <c r="BQ421" i="49"/>
  <c r="DA423" i="49"/>
  <c r="F445" i="49"/>
  <c r="F437" i="49"/>
  <c r="G437" i="49"/>
  <c r="CO397" i="49"/>
  <c r="G422" i="49"/>
  <c r="BR374" i="49"/>
  <c r="BN379" i="49"/>
  <c r="DQ390" i="49"/>
  <c r="CO390" i="49"/>
  <c r="CX390" i="49"/>
  <c r="DG390" i="49"/>
  <c r="BP397" i="49"/>
  <c r="CU397" i="49"/>
  <c r="DD397" i="49"/>
  <c r="CP399" i="49"/>
  <c r="DH402" i="49"/>
  <c r="BR406" i="49"/>
  <c r="DM420" i="49"/>
  <c r="DJ420" i="49"/>
  <c r="DE420" i="49"/>
  <c r="DA420" i="49"/>
  <c r="CT420" i="49"/>
  <c r="CP420" i="49"/>
  <c r="DL420" i="49"/>
  <c r="BN420" i="49"/>
  <c r="CU421" i="49"/>
  <c r="CU426" i="49"/>
  <c r="CU428" i="49"/>
  <c r="DK428" i="49"/>
  <c r="BN428" i="49"/>
  <c r="CS428" i="49"/>
  <c r="DQ428" i="49"/>
  <c r="DL443" i="49"/>
  <c r="DN430" i="49"/>
  <c r="DQ421" i="49"/>
  <c r="CY420" i="49"/>
  <c r="DL426" i="49"/>
  <c r="CO426" i="49"/>
  <c r="DP426" i="49"/>
  <c r="CZ428" i="49"/>
  <c r="DH428" i="49"/>
  <c r="BR443" i="49"/>
  <c r="DO419" i="49"/>
  <c r="CQ426" i="49"/>
  <c r="DI428" i="49"/>
  <c r="CO428" i="49"/>
  <c r="DM428" i="49"/>
  <c r="DA426" i="49"/>
  <c r="DI426" i="49"/>
  <c r="CQ428" i="49"/>
  <c r="DO428" i="49"/>
  <c r="T399" i="49"/>
  <c r="V400" i="49"/>
  <c r="AD400" i="49"/>
  <c r="AH402" i="49"/>
  <c r="Z410" i="49"/>
  <c r="AB423" i="49"/>
  <c r="AH426" i="49"/>
  <c r="P429" i="49"/>
  <c r="AF429" i="49"/>
  <c r="N432" i="49"/>
  <c r="AH434" i="49"/>
  <c r="P437" i="49"/>
  <c r="AB375" i="49"/>
  <c r="AF405" i="49"/>
  <c r="AD408" i="49"/>
  <c r="P413" i="49"/>
  <c r="R414" i="49"/>
  <c r="Z414" i="49"/>
  <c r="N416" i="49"/>
  <c r="AH422" i="49"/>
  <c r="R426" i="49"/>
  <c r="Z426" i="49"/>
  <c r="X429" i="49"/>
  <c r="V432" i="49"/>
  <c r="Z434" i="49"/>
  <c r="X437" i="49"/>
  <c r="AH438" i="49"/>
  <c r="AB439" i="49"/>
  <c r="P445" i="49"/>
  <c r="AF445" i="49"/>
  <c r="R446" i="49"/>
  <c r="AH446" i="49"/>
  <c r="AB447" i="49"/>
  <c r="V448" i="49"/>
  <c r="S402" i="49"/>
  <c r="AA402" i="49"/>
  <c r="M403" i="49"/>
  <c r="U403" i="49"/>
  <c r="AC403" i="49"/>
  <c r="Q405" i="49"/>
  <c r="Y405" i="49"/>
  <c r="AG405" i="49"/>
  <c r="O408" i="49"/>
  <c r="W408" i="49"/>
  <c r="AE408" i="49"/>
  <c r="S410" i="49"/>
  <c r="AA410" i="49"/>
  <c r="M411" i="49"/>
  <c r="U411" i="49"/>
  <c r="AC411" i="49"/>
  <c r="Q413" i="49"/>
  <c r="Y413" i="49"/>
  <c r="AG413" i="49"/>
  <c r="O416" i="49"/>
  <c r="W416" i="49"/>
  <c r="AE416" i="49"/>
  <c r="Q417" i="49"/>
  <c r="Y417" i="49"/>
  <c r="AG417" i="49"/>
  <c r="M419" i="49"/>
  <c r="U419" i="49"/>
  <c r="AC419" i="49"/>
  <c r="Q425" i="49"/>
  <c r="Y425" i="49"/>
  <c r="AG425" i="49"/>
  <c r="S426" i="49"/>
  <c r="AA426" i="49"/>
  <c r="Q429" i="49"/>
  <c r="Y429" i="49"/>
  <c r="AG429" i="49"/>
  <c r="O432" i="49"/>
  <c r="W432" i="49"/>
  <c r="AE432" i="49"/>
  <c r="S434" i="49"/>
  <c r="AA434" i="49"/>
  <c r="M435" i="49"/>
  <c r="U435" i="49"/>
  <c r="AC435" i="49"/>
  <c r="Q437" i="49"/>
  <c r="Y437" i="49"/>
  <c r="AG437" i="49"/>
  <c r="Q441" i="49"/>
  <c r="Y441" i="49"/>
  <c r="AG441" i="49"/>
  <c r="S442" i="49"/>
  <c r="AA442" i="49"/>
  <c r="M443" i="49"/>
  <c r="U443" i="49"/>
  <c r="AC443" i="49"/>
  <c r="Q445" i="49"/>
  <c r="Y445" i="49"/>
  <c r="AG445" i="49"/>
  <c r="P405" i="49"/>
  <c r="V408" i="49"/>
  <c r="R410" i="49"/>
  <c r="V416" i="49"/>
  <c r="R434" i="49"/>
  <c r="AF437" i="49"/>
  <c r="R438" i="49"/>
  <c r="T439" i="49"/>
  <c r="AH442" i="49"/>
  <c r="AH450" i="49"/>
  <c r="AB399" i="49"/>
  <c r="R402" i="49"/>
  <c r="X405" i="49"/>
  <c r="T407" i="49"/>
  <c r="AH414" i="49"/>
  <c r="Z402" i="49"/>
  <c r="AB407" i="49"/>
  <c r="N408" i="49"/>
  <c r="AH410" i="49"/>
  <c r="AD416" i="49"/>
  <c r="Z450" i="49"/>
  <c r="T423" i="49"/>
  <c r="Z438" i="49"/>
  <c r="R442" i="49"/>
  <c r="AF413" i="49"/>
  <c r="R422" i="49"/>
  <c r="Z422" i="49"/>
  <c r="T431" i="49"/>
  <c r="AB431" i="49"/>
  <c r="AD432" i="49"/>
  <c r="Z442" i="49"/>
  <c r="X445" i="49"/>
  <c r="Z446" i="49"/>
  <c r="T447" i="49"/>
  <c r="N448" i="49"/>
  <c r="AD448" i="49"/>
  <c r="R450" i="49"/>
  <c r="X413" i="49"/>
  <c r="BO374" i="49"/>
  <c r="CU374" i="49"/>
  <c r="DC374" i="49"/>
  <c r="DK374" i="49"/>
  <c r="BQ377" i="49"/>
  <c r="CO377" i="49"/>
  <c r="CW377" i="49"/>
  <c r="DE377" i="49"/>
  <c r="DM377" i="49"/>
  <c r="CS379" i="49"/>
  <c r="DA379" i="49"/>
  <c r="DI379" i="49"/>
  <c r="DQ379" i="49"/>
  <c r="CS383" i="49"/>
  <c r="DA383" i="49"/>
  <c r="DI383" i="49"/>
  <c r="DQ383" i="49"/>
  <c r="BO386" i="49"/>
  <c r="CU386" i="49"/>
  <c r="DD386" i="49"/>
  <c r="DM386" i="49"/>
  <c r="BQ374" i="49"/>
  <c r="CO374" i="49"/>
  <c r="CW374" i="49"/>
  <c r="DE374" i="49"/>
  <c r="DM374" i="49"/>
  <c r="CQ377" i="49"/>
  <c r="CY377" i="49"/>
  <c r="DG377" i="49"/>
  <c r="DO377" i="49"/>
  <c r="BO379" i="49"/>
  <c r="CU379" i="49"/>
  <c r="DC379" i="49"/>
  <c r="DK379" i="49"/>
  <c r="BO383" i="49"/>
  <c r="CU383" i="49"/>
  <c r="DC383" i="49"/>
  <c r="DK383" i="49"/>
  <c r="BQ386" i="49"/>
  <c r="CO386" i="49"/>
  <c r="CW386" i="49"/>
  <c r="DF386" i="49"/>
  <c r="DO386" i="49"/>
  <c r="BP379" i="49"/>
  <c r="CV379" i="49"/>
  <c r="DD379" i="49"/>
  <c r="DL379" i="49"/>
  <c r="CS377" i="49"/>
  <c r="DA377" i="49"/>
  <c r="DI377" i="49"/>
  <c r="DQ377" i="49"/>
  <c r="BQ379" i="49"/>
  <c r="CO379" i="49"/>
  <c r="CW379" i="49"/>
  <c r="DE379" i="49"/>
  <c r="DM379" i="49"/>
  <c r="DB389" i="49"/>
  <c r="DM389" i="49"/>
  <c r="CV391" i="49"/>
  <c r="CR374" i="49"/>
  <c r="CZ374" i="49"/>
  <c r="DH374" i="49"/>
  <c r="DP374" i="49"/>
  <c r="BN377" i="49"/>
  <c r="CT377" i="49"/>
  <c r="DB377" i="49"/>
  <c r="DJ377" i="49"/>
  <c r="DR377" i="49"/>
  <c r="BR379" i="49"/>
  <c r="CP379" i="49"/>
  <c r="CX379" i="49"/>
  <c r="DF379" i="49"/>
  <c r="DN379" i="49"/>
  <c r="BR383" i="49"/>
  <c r="CP383" i="49"/>
  <c r="CX383" i="49"/>
  <c r="DF383" i="49"/>
  <c r="DN383" i="49"/>
  <c r="CR386" i="49"/>
  <c r="CZ386" i="49"/>
  <c r="DA389" i="49"/>
  <c r="DN389" i="49"/>
  <c r="CS374" i="49"/>
  <c r="DA374" i="49"/>
  <c r="DI374" i="49"/>
  <c r="DQ374" i="49"/>
  <c r="BO377" i="49"/>
  <c r="CU377" i="49"/>
  <c r="DC377" i="49"/>
  <c r="DK377" i="49"/>
  <c r="CQ379" i="49"/>
  <c r="CY379" i="49"/>
  <c r="DG379" i="49"/>
  <c r="DQ386" i="49"/>
  <c r="DI386" i="49"/>
  <c r="DA386" i="49"/>
  <c r="CS386" i="49"/>
  <c r="DB386" i="49"/>
  <c r="DK386" i="49"/>
  <c r="BQ389" i="49"/>
  <c r="BN374" i="49"/>
  <c r="CT374" i="49"/>
  <c r="DB374" i="49"/>
  <c r="DJ374" i="49"/>
  <c r="BP377" i="49"/>
  <c r="CV377" i="49"/>
  <c r="DD377" i="49"/>
  <c r="CR379" i="49"/>
  <c r="CZ379" i="49"/>
  <c r="DH379" i="49"/>
  <c r="CV381" i="49"/>
  <c r="CR383" i="49"/>
  <c r="CZ383" i="49"/>
  <c r="DH383" i="49"/>
  <c r="BN386" i="49"/>
  <c r="CT386" i="49"/>
  <c r="DC386" i="49"/>
  <c r="DL386" i="49"/>
  <c r="DQ389" i="49"/>
  <c r="DP412" i="49"/>
  <c r="DH412" i="49"/>
  <c r="CZ412" i="49"/>
  <c r="CR412" i="49"/>
  <c r="DL412" i="49"/>
  <c r="DD412" i="49"/>
  <c r="CV412" i="49"/>
  <c r="BP412" i="49"/>
  <c r="DR412" i="49"/>
  <c r="DJ412" i="49"/>
  <c r="DB412" i="49"/>
  <c r="CT412" i="49"/>
  <c r="BN412" i="49"/>
  <c r="DK412" i="49"/>
  <c r="CX412" i="49"/>
  <c r="DI412" i="49"/>
  <c r="CW412" i="49"/>
  <c r="DG412" i="49"/>
  <c r="CU412" i="49"/>
  <c r="DF412" i="49"/>
  <c r="CS412" i="49"/>
  <c r="DQ412" i="49"/>
  <c r="DE412" i="49"/>
  <c r="CQ412" i="49"/>
  <c r="BR412" i="49"/>
  <c r="DO412" i="49"/>
  <c r="DC412" i="49"/>
  <c r="CP412" i="49"/>
  <c r="BQ412" i="49"/>
  <c r="DN412" i="49"/>
  <c r="DA412" i="49"/>
  <c r="CO412" i="49"/>
  <c r="BO412" i="49"/>
  <c r="CZ396" i="49"/>
  <c r="DD404" i="49"/>
  <c r="DJ408" i="49"/>
  <c r="DB408" i="49"/>
  <c r="CT408" i="49"/>
  <c r="BN408" i="49"/>
  <c r="DQ408" i="49"/>
  <c r="DH408" i="49"/>
  <c r="CZ408" i="49"/>
  <c r="CR408" i="49"/>
  <c r="DN408" i="49"/>
  <c r="DF408" i="49"/>
  <c r="CX408" i="49"/>
  <c r="CP408" i="49"/>
  <c r="BR408" i="49"/>
  <c r="BQ408" i="49"/>
  <c r="DO395" i="49"/>
  <c r="DL404" i="49"/>
  <c r="CY412" i="49"/>
  <c r="DK404" i="49"/>
  <c r="DM412" i="49"/>
  <c r="DK396" i="49"/>
  <c r="BO396" i="49"/>
  <c r="DG396" i="49"/>
  <c r="CS396" i="49"/>
  <c r="BP404" i="49"/>
  <c r="CS390" i="49"/>
  <c r="DA390" i="49"/>
  <c r="DI390" i="49"/>
  <c r="DE396" i="49"/>
  <c r="DL408" i="49"/>
  <c r="DR404" i="49"/>
  <c r="DJ404" i="49"/>
  <c r="DB404" i="49"/>
  <c r="CT404" i="49"/>
  <c r="BN404" i="49"/>
  <c r="DP404" i="49"/>
  <c r="DH404" i="49"/>
  <c r="CZ404" i="49"/>
  <c r="CR404" i="49"/>
  <c r="DN404" i="49"/>
  <c r="DF404" i="49"/>
  <c r="CX404" i="49"/>
  <c r="CP404" i="49"/>
  <c r="BR404" i="49"/>
  <c r="CS402" i="49"/>
  <c r="DA402" i="49"/>
  <c r="DI402" i="49"/>
  <c r="DQ402" i="49"/>
  <c r="CQ403" i="49"/>
  <c r="CY403" i="49"/>
  <c r="DG403" i="49"/>
  <c r="DO403" i="49"/>
  <c r="BQ404" i="49"/>
  <c r="CO404" i="49"/>
  <c r="CW404" i="49"/>
  <c r="DE404" i="49"/>
  <c r="DM404" i="49"/>
  <c r="CS406" i="49"/>
  <c r="DA406" i="49"/>
  <c r="DI406" i="49"/>
  <c r="DQ406" i="49"/>
  <c r="CQ407" i="49"/>
  <c r="CY407" i="49"/>
  <c r="DG407" i="49"/>
  <c r="DO407" i="49"/>
  <c r="CO408" i="49"/>
  <c r="CW408" i="49"/>
  <c r="DE408" i="49"/>
  <c r="DM408" i="49"/>
  <c r="BQ409" i="49"/>
  <c r="CS409" i="49"/>
  <c r="DB409" i="49"/>
  <c r="DK409" i="49"/>
  <c r="CO411" i="49"/>
  <c r="BN402" i="49"/>
  <c r="CT402" i="49"/>
  <c r="DB402" i="49"/>
  <c r="DJ402" i="49"/>
  <c r="DR402" i="49"/>
  <c r="CR403" i="49"/>
  <c r="CZ403" i="49"/>
  <c r="DH403" i="49"/>
  <c r="DP403" i="49"/>
  <c r="CR407" i="49"/>
  <c r="CZ407" i="49"/>
  <c r="DH407" i="49"/>
  <c r="DP407" i="49"/>
  <c r="DL409" i="49"/>
  <c r="BO402" i="49"/>
  <c r="CU402" i="49"/>
  <c r="DC402" i="49"/>
  <c r="DK402" i="49"/>
  <c r="CS403" i="49"/>
  <c r="DA403" i="49"/>
  <c r="DI403" i="49"/>
  <c r="DQ403" i="49"/>
  <c r="CQ404" i="49"/>
  <c r="CY404" i="49"/>
  <c r="DG404" i="49"/>
  <c r="DO404" i="49"/>
  <c r="BO406" i="49"/>
  <c r="CU406" i="49"/>
  <c r="DC406" i="49"/>
  <c r="DK406" i="49"/>
  <c r="CS407" i="49"/>
  <c r="DA407" i="49"/>
  <c r="DI407" i="49"/>
  <c r="DQ407" i="49"/>
  <c r="CQ408" i="49"/>
  <c r="CY408" i="49"/>
  <c r="DG408" i="49"/>
  <c r="CU409" i="49"/>
  <c r="DD409" i="49"/>
  <c r="BP419" i="49"/>
  <c r="BP402" i="49"/>
  <c r="CV402" i="49"/>
  <c r="DD402" i="49"/>
  <c r="DL402" i="49"/>
  <c r="BN403" i="49"/>
  <c r="CT403" i="49"/>
  <c r="DB403" i="49"/>
  <c r="DJ403" i="49"/>
  <c r="DR403" i="49"/>
  <c r="BN407" i="49"/>
  <c r="CT407" i="49"/>
  <c r="DB407" i="49"/>
  <c r="DJ407" i="49"/>
  <c r="DR407" i="49"/>
  <c r="BQ402" i="49"/>
  <c r="CO402" i="49"/>
  <c r="CW402" i="49"/>
  <c r="DE402" i="49"/>
  <c r="BO403" i="49"/>
  <c r="CU403" i="49"/>
  <c r="DC403" i="49"/>
  <c r="DK403" i="49"/>
  <c r="CS404" i="49"/>
  <c r="DA404" i="49"/>
  <c r="DI404" i="49"/>
  <c r="DQ404" i="49"/>
  <c r="CO406" i="49"/>
  <c r="CW406" i="49"/>
  <c r="DE406" i="49"/>
  <c r="DM406" i="49"/>
  <c r="BO407" i="49"/>
  <c r="CU407" i="49"/>
  <c r="DC407" i="49"/>
  <c r="DK407" i="49"/>
  <c r="DP408" i="49"/>
  <c r="CS408" i="49"/>
  <c r="DA408" i="49"/>
  <c r="DI408" i="49"/>
  <c r="DR408" i="49"/>
  <c r="DN409" i="49"/>
  <c r="DF409" i="49"/>
  <c r="CX409" i="49"/>
  <c r="CP409" i="49"/>
  <c r="BR409" i="49"/>
  <c r="CW409" i="49"/>
  <c r="DG409" i="49"/>
  <c r="DP409" i="49"/>
  <c r="BP403" i="49"/>
  <c r="CV403" i="49"/>
  <c r="DD403" i="49"/>
  <c r="BP407" i="49"/>
  <c r="CV407" i="49"/>
  <c r="DD407" i="49"/>
  <c r="CS393" i="49"/>
  <c r="DA393" i="49"/>
  <c r="DI393" i="49"/>
  <c r="CS397" i="49"/>
  <c r="DA397" i="49"/>
  <c r="DI397" i="49"/>
  <c r="CS401" i="49"/>
  <c r="DA401" i="49"/>
  <c r="DI401" i="49"/>
  <c r="CQ402" i="49"/>
  <c r="CY402" i="49"/>
  <c r="DG402" i="49"/>
  <c r="BQ403" i="49"/>
  <c r="CO403" i="49"/>
  <c r="CW403" i="49"/>
  <c r="DE403" i="49"/>
  <c r="BO404" i="49"/>
  <c r="CU404" i="49"/>
  <c r="DC404" i="49"/>
  <c r="CQ406" i="49"/>
  <c r="CY406" i="49"/>
  <c r="DG406" i="49"/>
  <c r="BQ407" i="49"/>
  <c r="CO407" i="49"/>
  <c r="CW407" i="49"/>
  <c r="DE407" i="49"/>
  <c r="BO408" i="49"/>
  <c r="CU408" i="49"/>
  <c r="DC408" i="49"/>
  <c r="DK408" i="49"/>
  <c r="BO409" i="49"/>
  <c r="CQ409" i="49"/>
  <c r="CZ409" i="49"/>
  <c r="DI409" i="49"/>
  <c r="DR409" i="49"/>
  <c r="BP415" i="49"/>
  <c r="CV415" i="49"/>
  <c r="DD415" i="49"/>
  <c r="DL415" i="49"/>
  <c r="BR418" i="49"/>
  <c r="CP418" i="49"/>
  <c r="CX418" i="49"/>
  <c r="DF418" i="49"/>
  <c r="DN418" i="49"/>
  <c r="BR419" i="49"/>
  <c r="CS419" i="49"/>
  <c r="DB419" i="49"/>
  <c r="DK419" i="49"/>
  <c r="BP420" i="49"/>
  <c r="CV420" i="49"/>
  <c r="DF420" i="49"/>
  <c r="DR420" i="49"/>
  <c r="DB423" i="49"/>
  <c r="CT423" i="49"/>
  <c r="CZ423" i="49"/>
  <c r="CR423" i="49"/>
  <c r="CQ423" i="49"/>
  <c r="CQ418" i="49"/>
  <c r="CY418" i="49"/>
  <c r="DG418" i="49"/>
  <c r="DO418" i="49"/>
  <c r="CT419" i="49"/>
  <c r="DC419" i="49"/>
  <c r="DL419" i="49"/>
  <c r="BQ420" i="49"/>
  <c r="CW420" i="49"/>
  <c r="DG420" i="49"/>
  <c r="BO423" i="49"/>
  <c r="DR424" i="49"/>
  <c r="DJ424" i="49"/>
  <c r="DB424" i="49"/>
  <c r="CT424" i="49"/>
  <c r="BN424" i="49"/>
  <c r="DP424" i="49"/>
  <c r="DH424" i="49"/>
  <c r="CZ424" i="49"/>
  <c r="CR424" i="49"/>
  <c r="DN424" i="49"/>
  <c r="DF424" i="49"/>
  <c r="CX424" i="49"/>
  <c r="CP424" i="49"/>
  <c r="BR424" i="49"/>
  <c r="DM424" i="49"/>
  <c r="DE424" i="49"/>
  <c r="CW424" i="49"/>
  <c r="CO424" i="49"/>
  <c r="BQ424" i="49"/>
  <c r="DK424" i="49"/>
  <c r="DC424" i="49"/>
  <c r="CU424" i="49"/>
  <c r="BO424" i="49"/>
  <c r="DD424" i="49"/>
  <c r="BR415" i="49"/>
  <c r="CP415" i="49"/>
  <c r="CX415" i="49"/>
  <c r="DF415" i="49"/>
  <c r="DN415" i="49"/>
  <c r="CR418" i="49"/>
  <c r="CZ418" i="49"/>
  <c r="DH418" i="49"/>
  <c r="DP418" i="49"/>
  <c r="CU419" i="49"/>
  <c r="DD419" i="49"/>
  <c r="DN419" i="49"/>
  <c r="BR420" i="49"/>
  <c r="CX420" i="49"/>
  <c r="DI420" i="49"/>
  <c r="BP424" i="49"/>
  <c r="DG424" i="49"/>
  <c r="DO431" i="49"/>
  <c r="DE431" i="49"/>
  <c r="CT431" i="49"/>
  <c r="BN431" i="49"/>
  <c r="DL431" i="49"/>
  <c r="DA431" i="49"/>
  <c r="CP431" i="49"/>
  <c r="CS418" i="49"/>
  <c r="DA418" i="49"/>
  <c r="DI418" i="49"/>
  <c r="DQ418" i="49"/>
  <c r="CV419" i="49"/>
  <c r="DF419" i="49"/>
  <c r="DI424" i="49"/>
  <c r="DR418" i="49"/>
  <c r="DM419" i="49"/>
  <c r="DE419" i="49"/>
  <c r="CW419" i="49"/>
  <c r="CO419" i="49"/>
  <c r="BQ419" i="49"/>
  <c r="CX419" i="49"/>
  <c r="DG419" i="49"/>
  <c r="DP419" i="49"/>
  <c r="DG431" i="49"/>
  <c r="CS415" i="49"/>
  <c r="DA415" i="49"/>
  <c r="DI415" i="49"/>
  <c r="DQ415" i="49"/>
  <c r="BO418" i="49"/>
  <c r="CU418" i="49"/>
  <c r="DC418" i="49"/>
  <c r="DK418" i="49"/>
  <c r="BN419" i="49"/>
  <c r="CP419" i="49"/>
  <c r="CY419" i="49"/>
  <c r="DH419" i="49"/>
  <c r="DQ419" i="49"/>
  <c r="CQ420" i="49"/>
  <c r="DB420" i="49"/>
  <c r="CS424" i="49"/>
  <c r="DO424" i="49"/>
  <c r="BN415" i="49"/>
  <c r="CT415" i="49"/>
  <c r="DB415" i="49"/>
  <c r="DJ415" i="49"/>
  <c r="BP418" i="49"/>
  <c r="CV418" i="49"/>
  <c r="DD418" i="49"/>
  <c r="BO419" i="49"/>
  <c r="CQ419" i="49"/>
  <c r="CZ419" i="49"/>
  <c r="DI419" i="49"/>
  <c r="DR419" i="49"/>
  <c r="DP420" i="49"/>
  <c r="DH420" i="49"/>
  <c r="CZ420" i="49"/>
  <c r="CR420" i="49"/>
  <c r="DN420" i="49"/>
  <c r="DK420" i="49"/>
  <c r="DC420" i="49"/>
  <c r="CU420" i="49"/>
  <c r="BO420" i="49"/>
  <c r="CS420" i="49"/>
  <c r="DD420" i="49"/>
  <c r="DO420" i="49"/>
  <c r="DD423" i="49"/>
  <c r="CV424" i="49"/>
  <c r="DQ424" i="49"/>
  <c r="CS421" i="49"/>
  <c r="DA421" i="49"/>
  <c r="DI421" i="49"/>
  <c r="CS426" i="49"/>
  <c r="DC426" i="49"/>
  <c r="BO427" i="49"/>
  <c r="CP427" i="49"/>
  <c r="CY427" i="49"/>
  <c r="DI427" i="49"/>
  <c r="DR427" i="49"/>
  <c r="DN428" i="49"/>
  <c r="DF428" i="49"/>
  <c r="CX428" i="49"/>
  <c r="CP428" i="49"/>
  <c r="BR428" i="49"/>
  <c r="CW428" i="49"/>
  <c r="DG428" i="49"/>
  <c r="DP428" i="49"/>
  <c r="DE429" i="49"/>
  <c r="CY430" i="49"/>
  <c r="DI430" i="49"/>
  <c r="BP431" i="49"/>
  <c r="CV431" i="49"/>
  <c r="DF431" i="49"/>
  <c r="DQ431" i="49"/>
  <c r="DR426" i="49"/>
  <c r="DJ426" i="49"/>
  <c r="DB426" i="49"/>
  <c r="CT426" i="49"/>
  <c r="CV426" i="49"/>
  <c r="DE426" i="49"/>
  <c r="DN426" i="49"/>
  <c r="BQ427" i="49"/>
  <c r="CS427" i="49"/>
  <c r="DB427" i="49"/>
  <c r="DK427" i="49"/>
  <c r="DL429" i="49"/>
  <c r="CQ430" i="49"/>
  <c r="DA430" i="49"/>
  <c r="DL430" i="49"/>
  <c r="BR431" i="49"/>
  <c r="CX431" i="49"/>
  <c r="DI431" i="49"/>
  <c r="BN426" i="49"/>
  <c r="CW426" i="49"/>
  <c r="DF426" i="49"/>
  <c r="DO426" i="49"/>
  <c r="BR427" i="49"/>
  <c r="CT427" i="49"/>
  <c r="DC427" i="49"/>
  <c r="DL427" i="49"/>
  <c r="BP428" i="49"/>
  <c r="CR428" i="49"/>
  <c r="DA428" i="49"/>
  <c r="CR430" i="49"/>
  <c r="DC430" i="49"/>
  <c r="CO431" i="49"/>
  <c r="CY431" i="49"/>
  <c r="DJ431" i="49"/>
  <c r="DM436" i="49"/>
  <c r="CV436" i="49"/>
  <c r="DM430" i="49"/>
  <c r="DE430" i="49"/>
  <c r="CW430" i="49"/>
  <c r="CO430" i="49"/>
  <c r="BQ430" i="49"/>
  <c r="DR430" i="49"/>
  <c r="DJ430" i="49"/>
  <c r="DB430" i="49"/>
  <c r="CT430" i="49"/>
  <c r="BN430" i="49"/>
  <c r="CS430" i="49"/>
  <c r="DD430" i="49"/>
  <c r="DO430" i="49"/>
  <c r="CV447" i="49"/>
  <c r="BP426" i="49"/>
  <c r="CP426" i="49"/>
  <c r="CY426" i="49"/>
  <c r="DH426" i="49"/>
  <c r="DQ426" i="49"/>
  <c r="CV427" i="49"/>
  <c r="DE427" i="49"/>
  <c r="CT428" i="49"/>
  <c r="DC428" i="49"/>
  <c r="DL428" i="49"/>
  <c r="BO430" i="49"/>
  <c r="CU430" i="49"/>
  <c r="DF430" i="49"/>
  <c r="DP430" i="49"/>
  <c r="CQ431" i="49"/>
  <c r="DB431" i="49"/>
  <c r="DO433" i="49"/>
  <c r="DP427" i="49"/>
  <c r="DH427" i="49"/>
  <c r="CZ427" i="49"/>
  <c r="CR427" i="49"/>
  <c r="CW427" i="49"/>
  <c r="DF427" i="49"/>
  <c r="DO427" i="49"/>
  <c r="BP430" i="49"/>
  <c r="CV430" i="49"/>
  <c r="DG430" i="49"/>
  <c r="DQ430" i="49"/>
  <c r="DK431" i="49"/>
  <c r="DC431" i="49"/>
  <c r="CU431" i="49"/>
  <c r="BO431" i="49"/>
  <c r="DP431" i="49"/>
  <c r="DH431" i="49"/>
  <c r="CZ431" i="49"/>
  <c r="CR431" i="49"/>
  <c r="CS431" i="49"/>
  <c r="DD431" i="49"/>
  <c r="DN431" i="49"/>
  <c r="BN427" i="49"/>
  <c r="CO427" i="49"/>
  <c r="CX427" i="49"/>
  <c r="DG427" i="49"/>
  <c r="DQ427" i="49"/>
  <c r="BR430" i="49"/>
  <c r="CX430" i="49"/>
  <c r="DH430" i="49"/>
  <c r="CV434" i="49"/>
  <c r="DG434" i="49"/>
  <c r="DP434" i="49"/>
  <c r="CW444" i="49"/>
  <c r="DG440" i="49"/>
  <c r="CX440" i="49"/>
  <c r="BR440" i="49"/>
  <c r="CO440" i="49"/>
  <c r="BQ440" i="49"/>
  <c r="DL440" i="49"/>
  <c r="DK440" i="49"/>
  <c r="DC440" i="49"/>
  <c r="DJ440" i="49"/>
  <c r="DB440" i="49"/>
  <c r="DH440" i="49"/>
  <c r="CZ440" i="49"/>
  <c r="DK444" i="49"/>
  <c r="DC444" i="49"/>
  <c r="CU444" i="49"/>
  <c r="DP444" i="49"/>
  <c r="DH444" i="49"/>
  <c r="CZ444" i="49"/>
  <c r="CR444" i="49"/>
  <c r="DN444" i="49"/>
  <c r="DF444" i="49"/>
  <c r="CX444" i="49"/>
  <c r="CP444" i="49"/>
  <c r="BR444" i="49"/>
  <c r="DG444" i="49"/>
  <c r="CT444" i="49"/>
  <c r="DR444" i="49"/>
  <c r="DE444" i="49"/>
  <c r="CS444" i="49"/>
  <c r="DQ444" i="49"/>
  <c r="DD444" i="49"/>
  <c r="CQ444" i="49"/>
  <c r="BQ444" i="49"/>
  <c r="DO444" i="49"/>
  <c r="DB444" i="49"/>
  <c r="CO444" i="49"/>
  <c r="BP444" i="49"/>
  <c r="DM444" i="49"/>
  <c r="DA444" i="49"/>
  <c r="BO444" i="49"/>
  <c r="DL444" i="49"/>
  <c r="CY444" i="49"/>
  <c r="BN444" i="49"/>
  <c r="DI444" i="49"/>
  <c r="CV444" i="49"/>
  <c r="BO443" i="49"/>
  <c r="BQ443" i="49"/>
  <c r="DG443" i="49"/>
  <c r="BP442" i="49"/>
  <c r="CP443" i="49"/>
  <c r="DB443" i="49"/>
  <c r="CT443" i="49"/>
  <c r="CZ443" i="49"/>
  <c r="CR443" i="49"/>
  <c r="DD443" i="49"/>
  <c r="DN443" i="49"/>
  <c r="B373" i="49"/>
  <c r="B381" i="49"/>
  <c r="B389" i="49"/>
  <c r="B397" i="49"/>
  <c r="B405" i="49"/>
  <c r="B413" i="49"/>
  <c r="B421" i="49"/>
  <c r="B429" i="49"/>
  <c r="B437" i="49"/>
  <c r="B445" i="49"/>
  <c r="B453" i="49"/>
  <c r="F374" i="49"/>
  <c r="F390" i="49"/>
  <c r="F406" i="49"/>
  <c r="F430" i="49"/>
  <c r="CU437" i="49" l="1"/>
  <c r="DI441" i="49"/>
  <c r="DL445" i="49"/>
  <c r="CR436" i="49"/>
  <c r="CS433" i="49"/>
  <c r="DH380" i="49"/>
  <c r="DP380" i="49"/>
  <c r="DP440" i="49"/>
  <c r="DR440" i="49"/>
  <c r="BP440" i="49"/>
  <c r="CQ440" i="49"/>
  <c r="CX434" i="49"/>
  <c r="DD434" i="49"/>
  <c r="DG433" i="49"/>
  <c r="DO436" i="49"/>
  <c r="DH436" i="49"/>
  <c r="DL423" i="49"/>
  <c r="CO423" i="49"/>
  <c r="CY423" i="49"/>
  <c r="DH423" i="49"/>
  <c r="DJ423" i="49"/>
  <c r="BO381" i="49"/>
  <c r="CQ381" i="49"/>
  <c r="CP423" i="49"/>
  <c r="DF423" i="49"/>
  <c r="CO433" i="49"/>
  <c r="DQ440" i="49"/>
  <c r="BN440" i="49"/>
  <c r="BO440" i="49"/>
  <c r="CP440" i="49"/>
  <c r="CY440" i="49"/>
  <c r="CO434" i="49"/>
  <c r="DL434" i="49"/>
  <c r="DP433" i="49"/>
  <c r="CP433" i="49"/>
  <c r="DQ436" i="49"/>
  <c r="DP436" i="49"/>
  <c r="CV423" i="49"/>
  <c r="CW423" i="49"/>
  <c r="DG423" i="49"/>
  <c r="DP423" i="49"/>
  <c r="DR423" i="49"/>
  <c r="DL391" i="49"/>
  <c r="DQ380" i="49"/>
  <c r="BO425" i="49"/>
  <c r="DQ423" i="49"/>
  <c r="DR387" i="49"/>
  <c r="BQ380" i="49"/>
  <c r="BP408" i="49"/>
  <c r="BP380" i="49"/>
  <c r="CZ433" i="49"/>
  <c r="CX423" i="49"/>
  <c r="BN423" i="49"/>
  <c r="DA381" i="49"/>
  <c r="DI380" i="49"/>
  <c r="DF434" i="49"/>
  <c r="DN423" i="49"/>
  <c r="DN417" i="49"/>
  <c r="DE423" i="49"/>
  <c r="CS442" i="49"/>
  <c r="DO440" i="49"/>
  <c r="DR433" i="49"/>
  <c r="CX436" i="49"/>
  <c r="CS436" i="49"/>
  <c r="DJ436" i="49"/>
  <c r="BP423" i="49"/>
  <c r="DK423" i="49"/>
  <c r="CS423" i="49"/>
  <c r="DM423" i="49"/>
  <c r="DN434" i="49"/>
  <c r="CV417" i="49"/>
  <c r="CT436" i="49"/>
  <c r="DI423" i="49"/>
  <c r="DO423" i="49"/>
  <c r="CW440" i="49"/>
  <c r="DF440" i="49"/>
  <c r="CV440" i="49"/>
  <c r="DE440" i="49"/>
  <c r="DN440" i="49"/>
  <c r="CR437" i="49"/>
  <c r="BP434" i="49"/>
  <c r="BP433" i="49"/>
  <c r="BO436" i="49"/>
  <c r="DG436" i="49"/>
  <c r="DR436" i="49"/>
  <c r="DC423" i="49"/>
  <c r="BR423" i="49"/>
  <c r="CU423" i="49"/>
  <c r="DB391" i="49"/>
  <c r="CS440" i="49"/>
  <c r="DC436" i="49"/>
  <c r="CX433" i="49"/>
  <c r="DR442" i="49"/>
  <c r="CR440" i="49"/>
  <c r="CT440" i="49"/>
  <c r="CU440" i="49"/>
  <c r="DD440" i="49"/>
  <c r="DM440" i="49"/>
  <c r="DJ433" i="49"/>
  <c r="CW436" i="49"/>
  <c r="BQ423" i="49"/>
  <c r="BN381" i="49"/>
  <c r="CV433" i="49"/>
  <c r="DF436" i="49"/>
  <c r="BN436" i="49"/>
  <c r="DE389" i="49"/>
  <c r="CP391" i="49"/>
  <c r="CO389" i="49"/>
  <c r="DR389" i="49"/>
  <c r="DA380" i="49"/>
  <c r="DK380" i="49"/>
  <c r="CX380" i="49"/>
  <c r="BQ416" i="49"/>
  <c r="BO433" i="49"/>
  <c r="CT433" i="49"/>
  <c r="DF433" i="49"/>
  <c r="BR436" i="49"/>
  <c r="DI436" i="49"/>
  <c r="BQ436" i="49"/>
  <c r="CS443" i="49"/>
  <c r="DJ443" i="49"/>
  <c r="DC433" i="49"/>
  <c r="DN433" i="49"/>
  <c r="DA436" i="49"/>
  <c r="DD433" i="49"/>
  <c r="CR389" i="49"/>
  <c r="CY391" i="49"/>
  <c r="CS380" i="49"/>
  <c r="DM381" i="49"/>
  <c r="DK443" i="49"/>
  <c r="DH425" i="49"/>
  <c r="BO380" i="49"/>
  <c r="BR439" i="49"/>
  <c r="CZ380" i="49"/>
  <c r="BR380" i="49"/>
  <c r="CV374" i="49"/>
  <c r="BN433" i="49"/>
  <c r="CR433" i="49"/>
  <c r="DL433" i="49"/>
  <c r="DN436" i="49"/>
  <c r="CQ436" i="49"/>
  <c r="BP389" i="49"/>
  <c r="DD380" i="49"/>
  <c r="CP380" i="49"/>
  <c r="DO441" i="49"/>
  <c r="DJ380" i="49"/>
  <c r="CY433" i="49"/>
  <c r="DL441" i="49"/>
  <c r="CQ433" i="49"/>
  <c r="DA433" i="49"/>
  <c r="BR433" i="49"/>
  <c r="BP436" i="49"/>
  <c r="DD436" i="49"/>
  <c r="CU436" i="49"/>
  <c r="CO436" i="49"/>
  <c r="BR389" i="49"/>
  <c r="DP389" i="49"/>
  <c r="CV380" i="49"/>
  <c r="CY389" i="49"/>
  <c r="DC389" i="49"/>
  <c r="DN380" i="49"/>
  <c r="DE433" i="49"/>
  <c r="CY380" i="49"/>
  <c r="DB433" i="49"/>
  <c r="DC380" i="49"/>
  <c r="DM380" i="49"/>
  <c r="CO380" i="49"/>
  <c r="DR380" i="49"/>
  <c r="DO380" i="49"/>
  <c r="DQ433" i="49"/>
  <c r="DD389" i="49"/>
  <c r="DO389" i="49"/>
  <c r="DH443" i="49"/>
  <c r="CW443" i="49"/>
  <c r="CW433" i="49"/>
  <c r="DI433" i="49"/>
  <c r="DK436" i="49"/>
  <c r="CP436" i="49"/>
  <c r="CZ436" i="49"/>
  <c r="DB436" i="49"/>
  <c r="CP389" i="49"/>
  <c r="CS381" i="49"/>
  <c r="CR380" i="49"/>
  <c r="DB380" i="49"/>
  <c r="DQ396" i="49"/>
  <c r="DG380" i="49"/>
  <c r="DE380" i="49"/>
  <c r="CQ380" i="49"/>
  <c r="CW380" i="49"/>
  <c r="CT396" i="49"/>
  <c r="DP443" i="49"/>
  <c r="DR443" i="49"/>
  <c r="CS437" i="49"/>
  <c r="BQ429" i="49"/>
  <c r="CV396" i="49"/>
  <c r="DB396" i="49"/>
  <c r="DA396" i="49"/>
  <c r="DR396" i="49"/>
  <c r="DH391" i="49"/>
  <c r="BP443" i="49"/>
  <c r="CO443" i="49"/>
  <c r="DI396" i="49"/>
  <c r="CW437" i="49"/>
  <c r="DO437" i="49"/>
  <c r="DF396" i="49"/>
  <c r="DL396" i="49"/>
  <c r="CO396" i="49"/>
  <c r="BN443" i="49"/>
  <c r="DO443" i="49"/>
  <c r="DB437" i="49"/>
  <c r="CR396" i="49"/>
  <c r="CP396" i="49"/>
  <c r="DH396" i="49"/>
  <c r="DK391" i="49"/>
  <c r="CX443" i="49"/>
  <c r="CY443" i="49"/>
  <c r="DM396" i="49"/>
  <c r="BN396" i="49"/>
  <c r="DN396" i="49"/>
  <c r="CQ396" i="49"/>
  <c r="CU396" i="49"/>
  <c r="CW396" i="49"/>
  <c r="BP391" i="49"/>
  <c r="DQ443" i="49"/>
  <c r="CQ443" i="49"/>
  <c r="CX396" i="49"/>
  <c r="DE443" i="49"/>
  <c r="DA443" i="49"/>
  <c r="CU443" i="49"/>
  <c r="BP396" i="49"/>
  <c r="DD396" i="49"/>
  <c r="CY396" i="49"/>
  <c r="DC396" i="49"/>
  <c r="BR391" i="49"/>
  <c r="DM443" i="49"/>
  <c r="DI443" i="49"/>
  <c r="BR396" i="49"/>
  <c r="DJ437" i="49"/>
  <c r="DP396" i="49"/>
  <c r="DO396" i="49"/>
  <c r="BQ396" i="49"/>
  <c r="CV443" i="49"/>
  <c r="DO442" i="49"/>
  <c r="DJ442" i="49"/>
  <c r="DD381" i="49"/>
  <c r="DA378" i="49"/>
  <c r="DG375" i="49"/>
  <c r="DM375" i="49"/>
  <c r="DI381" i="49"/>
  <c r="CY381" i="49"/>
  <c r="BQ381" i="49"/>
  <c r="CX442" i="49"/>
  <c r="CZ447" i="49"/>
  <c r="DK381" i="49"/>
  <c r="DR381" i="49"/>
  <c r="DE381" i="49"/>
  <c r="DM447" i="49"/>
  <c r="DR417" i="49"/>
  <c r="CU417" i="49"/>
  <c r="BO413" i="49"/>
  <c r="DC381" i="49"/>
  <c r="DJ381" i="49"/>
  <c r="CW381" i="49"/>
  <c r="DA442" i="49"/>
  <c r="CZ417" i="49"/>
  <c r="BP413" i="49"/>
  <c r="DB413" i="49"/>
  <c r="BP381" i="49"/>
  <c r="CU381" i="49"/>
  <c r="DB381" i="49"/>
  <c r="CO381" i="49"/>
  <c r="CV442" i="49"/>
  <c r="BR442" i="49"/>
  <c r="CX417" i="49"/>
  <c r="DE413" i="49"/>
  <c r="CT381" i="49"/>
  <c r="DO381" i="49"/>
  <c r="BN442" i="49"/>
  <c r="DL442" i="49"/>
  <c r="DB442" i="49"/>
  <c r="DN413" i="49"/>
  <c r="DQ381" i="49"/>
  <c r="DG381" i="49"/>
  <c r="DA441" i="49"/>
  <c r="CZ387" i="49"/>
  <c r="DC441" i="49"/>
  <c r="CO441" i="49"/>
  <c r="CU441" i="49"/>
  <c r="CR441" i="49"/>
  <c r="DF441" i="49"/>
  <c r="CR429" i="49"/>
  <c r="DG429" i="49"/>
  <c r="CX410" i="49"/>
  <c r="CS411" i="49"/>
  <c r="CQ411" i="49"/>
  <c r="DL387" i="49"/>
  <c r="DQ384" i="49"/>
  <c r="DR441" i="49"/>
  <c r="BQ441" i="49"/>
  <c r="BP441" i="49"/>
  <c r="BO441" i="49"/>
  <c r="CX441" i="49"/>
  <c r="CX429" i="49"/>
  <c r="CV429" i="49"/>
  <c r="CW395" i="49"/>
  <c r="DH394" i="49"/>
  <c r="CR395" i="49"/>
  <c r="BN441" i="49"/>
  <c r="DE387" i="49"/>
  <c r="DE441" i="49"/>
  <c r="DQ429" i="49"/>
  <c r="DQ441" i="49"/>
  <c r="CP441" i="49"/>
  <c r="BR429" i="49"/>
  <c r="BN429" i="49"/>
  <c r="CO429" i="49"/>
  <c r="DD429" i="49"/>
  <c r="CV410" i="49"/>
  <c r="CW387" i="49"/>
  <c r="CT441" i="49"/>
  <c r="BN387" i="49"/>
  <c r="CU429" i="49"/>
  <c r="CY387" i="49"/>
  <c r="DF411" i="49"/>
  <c r="CW441" i="49"/>
  <c r="CS441" i="49"/>
  <c r="BR441" i="49"/>
  <c r="BQ411" i="49"/>
  <c r="CT411" i="49"/>
  <c r="CP387" i="49"/>
  <c r="DG387" i="49"/>
  <c r="DG441" i="49"/>
  <c r="DO384" i="49"/>
  <c r="DI429" i="49"/>
  <c r="DH429" i="49"/>
  <c r="DJ429" i="49"/>
  <c r="CY429" i="49"/>
  <c r="CV411" i="49"/>
  <c r="DB411" i="49"/>
  <c r="DJ387" i="49"/>
  <c r="DM441" i="49"/>
  <c r="DD441" i="49"/>
  <c r="DK441" i="49"/>
  <c r="CV441" i="49"/>
  <c r="DP441" i="49"/>
  <c r="DK429" i="49"/>
  <c r="BP429" i="49"/>
  <c r="DH441" i="49"/>
  <c r="DB429" i="49"/>
  <c r="CZ441" i="49"/>
  <c r="DN441" i="49"/>
  <c r="CZ435" i="49"/>
  <c r="CS429" i="49"/>
  <c r="DA429" i="49"/>
  <c r="CP429" i="49"/>
  <c r="DP429" i="49"/>
  <c r="DC411" i="49"/>
  <c r="CZ411" i="49"/>
  <c r="CY441" i="49"/>
  <c r="CQ441" i="49"/>
  <c r="DK435" i="49"/>
  <c r="DP435" i="49"/>
  <c r="DF417" i="49"/>
  <c r="CO417" i="49"/>
  <c r="BN417" i="49"/>
  <c r="DH417" i="49"/>
  <c r="BR375" i="49"/>
  <c r="DO378" i="49"/>
  <c r="CZ389" i="49"/>
  <c r="DG389" i="49"/>
  <c r="DJ389" i="49"/>
  <c r="DK389" i="49"/>
  <c r="CO375" i="49"/>
  <c r="CU375" i="49"/>
  <c r="CS375" i="49"/>
  <c r="DM387" i="49"/>
  <c r="CP417" i="49"/>
  <c r="DJ417" i="49"/>
  <c r="CR417" i="49"/>
  <c r="DC417" i="49"/>
  <c r="DE405" i="49"/>
  <c r="DL405" i="49"/>
  <c r="DJ378" i="49"/>
  <c r="CY375" i="49"/>
  <c r="DN375" i="49"/>
  <c r="DE375" i="49"/>
  <c r="BN389" i="49"/>
  <c r="BO389" i="49"/>
  <c r="BP375" i="49"/>
  <c r="CT435" i="49"/>
  <c r="BQ417" i="49"/>
  <c r="DB417" i="49"/>
  <c r="DG417" i="49"/>
  <c r="DK417" i="49"/>
  <c r="CW405" i="49"/>
  <c r="CT378" i="49"/>
  <c r="DH375" i="49"/>
  <c r="CQ375" i="49"/>
  <c r="DF375" i="49"/>
  <c r="CW375" i="49"/>
  <c r="BR378" i="49"/>
  <c r="DL378" i="49"/>
  <c r="CT375" i="49"/>
  <c r="CX384" i="49"/>
  <c r="DC384" i="49"/>
  <c r="CX435" i="49"/>
  <c r="CT417" i="49"/>
  <c r="DQ417" i="49"/>
  <c r="DD417" i="49"/>
  <c r="CZ375" i="49"/>
  <c r="CX375" i="49"/>
  <c r="DL375" i="49"/>
  <c r="BO375" i="49"/>
  <c r="DJ375" i="49"/>
  <c r="DP375" i="49"/>
  <c r="DR375" i="49"/>
  <c r="DO417" i="49"/>
  <c r="DM435" i="49"/>
  <c r="BR417" i="49"/>
  <c r="DM417" i="49"/>
  <c r="DI417" i="49"/>
  <c r="CQ405" i="49"/>
  <c r="BO417" i="49"/>
  <c r="DL417" i="49"/>
  <c r="CR375" i="49"/>
  <c r="CP375" i="49"/>
  <c r="BQ375" i="49"/>
  <c r="DD375" i="49"/>
  <c r="CW389" i="49"/>
  <c r="DM378" i="49"/>
  <c r="DF389" i="49"/>
  <c r="DQ375" i="49"/>
  <c r="DO435" i="49"/>
  <c r="DE417" i="49"/>
  <c r="DA417" i="49"/>
  <c r="BO416" i="49"/>
  <c r="CQ389" i="49"/>
  <c r="CT389" i="49"/>
  <c r="CU389" i="49"/>
  <c r="CV375" i="49"/>
  <c r="DK375" i="49"/>
  <c r="CS389" i="49"/>
  <c r="DI375" i="49"/>
  <c r="CW417" i="49"/>
  <c r="CS417" i="49"/>
  <c r="DP417" i="49"/>
  <c r="CZ416" i="49"/>
  <c r="DC375" i="49"/>
  <c r="DA375" i="49"/>
  <c r="BP417" i="49"/>
  <c r="DD447" i="49"/>
  <c r="DI425" i="49"/>
  <c r="CY413" i="49"/>
  <c r="CT413" i="49"/>
  <c r="CW413" i="49"/>
  <c r="DF413" i="49"/>
  <c r="DK425" i="49"/>
  <c r="DQ442" i="49"/>
  <c r="DC413" i="49"/>
  <c r="DC442" i="49"/>
  <c r="DF443" i="49"/>
  <c r="DB447" i="49"/>
  <c r="DD425" i="49"/>
  <c r="DD413" i="49"/>
  <c r="DQ413" i="49"/>
  <c r="CP400" i="49"/>
  <c r="CR413" i="49"/>
  <c r="DJ413" i="49"/>
  <c r="DM413" i="49"/>
  <c r="DG442" i="49"/>
  <c r="DI442" i="49"/>
  <c r="CT439" i="49"/>
  <c r="CX425" i="49"/>
  <c r="DC447" i="49"/>
  <c r="DA413" i="49"/>
  <c r="BR400" i="49"/>
  <c r="CZ413" i="49"/>
  <c r="DR413" i="49"/>
  <c r="BR413" i="49"/>
  <c r="DP442" i="49"/>
  <c r="CO425" i="49"/>
  <c r="DN442" i="49"/>
  <c r="DE425" i="49"/>
  <c r="DO400" i="49"/>
  <c r="DI413" i="49"/>
  <c r="DH413" i="49"/>
  <c r="BQ413" i="49"/>
  <c r="CP388" i="49"/>
  <c r="CZ442" i="49"/>
  <c r="DH442" i="49"/>
  <c r="DF442" i="49"/>
  <c r="DQ416" i="49"/>
  <c r="DM442" i="49"/>
  <c r="CX416" i="49"/>
  <c r="DE442" i="49"/>
  <c r="CT442" i="49"/>
  <c r="DD442" i="49"/>
  <c r="DO439" i="49"/>
  <c r="BN416" i="49"/>
  <c r="DI400" i="49"/>
  <c r="CQ400" i="49"/>
  <c r="CS413" i="49"/>
  <c r="DP413" i="49"/>
  <c r="BQ388" i="49"/>
  <c r="CP442" i="49"/>
  <c r="DF416" i="49"/>
  <c r="CY442" i="49"/>
  <c r="CO442" i="49"/>
  <c r="DL413" i="49"/>
  <c r="DK413" i="49"/>
  <c r="BN413" i="49"/>
  <c r="CP413" i="49"/>
  <c r="BN388" i="49"/>
  <c r="CO416" i="49"/>
  <c r="DI416" i="49"/>
  <c r="DF439" i="49"/>
  <c r="CR442" i="49"/>
  <c r="CQ442" i="49"/>
  <c r="CW442" i="49"/>
  <c r="CY447" i="49"/>
  <c r="BO400" i="49"/>
  <c r="DO413" i="49"/>
  <c r="CV413" i="49"/>
  <c r="CU413" i="49"/>
  <c r="CO413" i="49"/>
  <c r="CX413" i="49"/>
  <c r="BP388" i="49"/>
  <c r="BQ442" i="49"/>
  <c r="CQ413" i="49"/>
  <c r="CZ405" i="49"/>
  <c r="BO405" i="49"/>
  <c r="DG405" i="49"/>
  <c r="DI405" i="49"/>
  <c r="CR405" i="49"/>
  <c r="BQ405" i="49"/>
  <c r="DK405" i="49"/>
  <c r="CV405" i="49"/>
  <c r="DD405" i="49"/>
  <c r="CO405" i="49"/>
  <c r="DM405" i="49"/>
  <c r="CY405" i="49"/>
  <c r="DA405" i="49"/>
  <c r="CX385" i="49"/>
  <c r="BQ385" i="49"/>
  <c r="CS385" i="49"/>
  <c r="DR385" i="49"/>
  <c r="DD385" i="49"/>
  <c r="DP385" i="49"/>
  <c r="CQ385" i="49"/>
  <c r="DA385" i="49"/>
  <c r="BN385" i="49"/>
  <c r="BO385" i="49"/>
  <c r="CY385" i="49"/>
  <c r="DI385" i="49"/>
  <c r="DH385" i="49"/>
  <c r="CO385" i="49"/>
  <c r="DG385" i="49"/>
  <c r="DQ385" i="49"/>
  <c r="BP385" i="49"/>
  <c r="BR385" i="49"/>
  <c r="DN385" i="49"/>
  <c r="CW385" i="49"/>
  <c r="DO385" i="49"/>
  <c r="CZ385" i="49"/>
  <c r="CP385" i="49"/>
  <c r="DJ385" i="49"/>
  <c r="DK385" i="49"/>
  <c r="CV385" i="49"/>
  <c r="CU385" i="49"/>
  <c r="DQ445" i="49"/>
  <c r="CX445" i="49"/>
  <c r="DF445" i="49"/>
  <c r="DN445" i="49"/>
  <c r="CS445" i="49"/>
  <c r="DH445" i="49"/>
  <c r="CV445" i="49"/>
  <c r="DA445" i="49"/>
  <c r="DD445" i="49"/>
  <c r="BR445" i="49"/>
  <c r="DI445" i="49"/>
  <c r="BP445" i="49"/>
  <c r="CP445" i="49"/>
  <c r="DB385" i="49"/>
  <c r="CR385" i="49"/>
  <c r="CT385" i="49"/>
  <c r="DM385" i="49"/>
  <c r="DE385" i="49"/>
  <c r="DL385" i="49"/>
  <c r="BR384" i="49"/>
  <c r="DH388" i="49"/>
  <c r="DN416" i="49"/>
  <c r="DP439" i="49"/>
  <c r="DH411" i="49"/>
  <c r="DJ411" i="49"/>
  <c r="DJ395" i="49"/>
  <c r="CT394" i="49"/>
  <c r="CY388" i="49"/>
  <c r="CX388" i="49"/>
  <c r="DO387" i="49"/>
  <c r="DC387" i="49"/>
  <c r="DA387" i="49"/>
  <c r="DP411" i="49"/>
  <c r="CZ439" i="49"/>
  <c r="DN411" i="49"/>
  <c r="CV388" i="49"/>
  <c r="DF388" i="49"/>
  <c r="CW416" i="49"/>
  <c r="DM395" i="49"/>
  <c r="DL435" i="49"/>
  <c r="DE435" i="49"/>
  <c r="CY416" i="49"/>
  <c r="DI439" i="49"/>
  <c r="BP439" i="49"/>
  <c r="CR435" i="49"/>
  <c r="DA435" i="49"/>
  <c r="CU435" i="49"/>
  <c r="CV416" i="49"/>
  <c r="DG416" i="49"/>
  <c r="CY411" i="49"/>
  <c r="DL411" i="49"/>
  <c r="DR411" i="49"/>
  <c r="CV395" i="49"/>
  <c r="CO388" i="49"/>
  <c r="DO388" i="49"/>
  <c r="CT387" i="49"/>
  <c r="DL388" i="49"/>
  <c r="CR387" i="49"/>
  <c r="DK387" i="49"/>
  <c r="CU399" i="49"/>
  <c r="CQ416" i="49"/>
  <c r="CP439" i="49"/>
  <c r="CY439" i="49"/>
  <c r="DN435" i="49"/>
  <c r="DB435" i="49"/>
  <c r="DP416" i="49"/>
  <c r="CQ439" i="49"/>
  <c r="DD435" i="49"/>
  <c r="DJ435" i="49"/>
  <c r="DA439" i="49"/>
  <c r="BN439" i="49"/>
  <c r="CS435" i="49"/>
  <c r="CP435" i="49"/>
  <c r="DR435" i="49"/>
  <c r="CT416" i="49"/>
  <c r="CU416" i="49"/>
  <c r="DD416" i="49"/>
  <c r="DO416" i="49"/>
  <c r="BR411" i="49"/>
  <c r="DA411" i="49"/>
  <c r="BP411" i="49"/>
  <c r="DI399" i="49"/>
  <c r="CP411" i="49"/>
  <c r="BN411" i="49"/>
  <c r="CS395" i="49"/>
  <c r="CT399" i="49"/>
  <c r="CS388" i="49"/>
  <c r="CW388" i="49"/>
  <c r="BO387" i="49"/>
  <c r="DQ387" i="49"/>
  <c r="DD388" i="49"/>
  <c r="DB388" i="49"/>
  <c r="DC439" i="49"/>
  <c r="BQ387" i="49"/>
  <c r="DD387" i="49"/>
  <c r="CU388" i="49"/>
  <c r="DC435" i="49"/>
  <c r="CS439" i="49"/>
  <c r="DL439" i="49"/>
  <c r="DR439" i="49"/>
  <c r="BN435" i="49"/>
  <c r="CQ435" i="49"/>
  <c r="DB416" i="49"/>
  <c r="DC416" i="49"/>
  <c r="DL416" i="49"/>
  <c r="CR411" i="49"/>
  <c r="DQ411" i="49"/>
  <c r="DI395" i="49"/>
  <c r="DA388" i="49"/>
  <c r="DE388" i="49"/>
  <c r="DH387" i="49"/>
  <c r="CT388" i="49"/>
  <c r="CQ388" i="49"/>
  <c r="DC388" i="49"/>
  <c r="DR388" i="49"/>
  <c r="CS416" i="49"/>
  <c r="BR416" i="49"/>
  <c r="DJ439" i="49"/>
  <c r="BP435" i="49"/>
  <c r="CY435" i="49"/>
  <c r="DH435" i="49"/>
  <c r="BR435" i="49"/>
  <c r="DE416" i="49"/>
  <c r="DJ416" i="49"/>
  <c r="DK416" i="49"/>
  <c r="DO411" i="49"/>
  <c r="DG411" i="49"/>
  <c r="DQ395" i="49"/>
  <c r="DG399" i="49"/>
  <c r="CX395" i="49"/>
  <c r="DP395" i="49"/>
  <c r="DK388" i="49"/>
  <c r="DI388" i="49"/>
  <c r="DM388" i="49"/>
  <c r="CX387" i="49"/>
  <c r="DP387" i="49"/>
  <c r="BR387" i="49"/>
  <c r="BP387" i="49"/>
  <c r="CO439" i="49"/>
  <c r="DA416" i="49"/>
  <c r="DN388" i="49"/>
  <c r="DB387" i="49"/>
  <c r="DM416" i="49"/>
  <c r="DG439" i="49"/>
  <c r="DH416" i="49"/>
  <c r="CP416" i="49"/>
  <c r="BR388" i="49"/>
  <c r="CO435" i="49"/>
  <c r="DD439" i="49"/>
  <c r="CV439" i="49"/>
  <c r="DB439" i="49"/>
  <c r="BQ435" i="49"/>
  <c r="BO435" i="49"/>
  <c r="DG435" i="49"/>
  <c r="CW435" i="49"/>
  <c r="DR416" i="49"/>
  <c r="BP416" i="49"/>
  <c r="CR416" i="49"/>
  <c r="DE411" i="49"/>
  <c r="DM411" i="49"/>
  <c r="DI411" i="49"/>
  <c r="BO411" i="49"/>
  <c r="CX411" i="49"/>
  <c r="CR399" i="49"/>
  <c r="DC395" i="49"/>
  <c r="DJ394" i="49"/>
  <c r="CZ388" i="49"/>
  <c r="DQ388" i="49"/>
  <c r="DI387" i="49"/>
  <c r="CO387" i="49"/>
  <c r="DF387" i="49"/>
  <c r="CQ387" i="49"/>
  <c r="BO388" i="49"/>
  <c r="DL399" i="49"/>
  <c r="CV387" i="49"/>
  <c r="DP432" i="49"/>
  <c r="DB432" i="49"/>
  <c r="DQ394" i="49"/>
  <c r="DO394" i="49"/>
  <c r="DC394" i="49"/>
  <c r="CV384" i="49"/>
  <c r="DF384" i="49"/>
  <c r="DL394" i="49"/>
  <c r="DK384" i="49"/>
  <c r="BQ384" i="49"/>
  <c r="BO394" i="49"/>
  <c r="CX394" i="49"/>
  <c r="DM394" i="49"/>
  <c r="DA394" i="49"/>
  <c r="DI384" i="49"/>
  <c r="BQ394" i="49"/>
  <c r="DG384" i="49"/>
  <c r="CP384" i="49"/>
  <c r="CU384" i="49"/>
  <c r="CW384" i="49"/>
  <c r="BP432" i="49"/>
  <c r="CO394" i="49"/>
  <c r="DN394" i="49"/>
  <c r="DD394" i="49"/>
  <c r="CR394" i="49"/>
  <c r="DA384" i="49"/>
  <c r="CO432" i="49"/>
  <c r="CY384" i="49"/>
  <c r="DP394" i="49"/>
  <c r="DE394" i="49"/>
  <c r="CU394" i="49"/>
  <c r="BR394" i="49"/>
  <c r="BP384" i="49"/>
  <c r="CS384" i="49"/>
  <c r="CQ384" i="49"/>
  <c r="CZ384" i="49"/>
  <c r="DI394" i="49"/>
  <c r="DF394" i="49"/>
  <c r="CQ394" i="49"/>
  <c r="CV394" i="49"/>
  <c r="DL384" i="49"/>
  <c r="CS394" i="49"/>
  <c r="DM384" i="49"/>
  <c r="BO432" i="49"/>
  <c r="DB394" i="49"/>
  <c r="CZ394" i="49"/>
  <c r="BN394" i="49"/>
  <c r="CW394" i="49"/>
  <c r="CY394" i="49"/>
  <c r="BP394" i="49"/>
  <c r="DH384" i="49"/>
  <c r="BO384" i="49"/>
  <c r="DI432" i="49"/>
  <c r="CV432" i="49"/>
  <c r="CP394" i="49"/>
  <c r="DG394" i="49"/>
  <c r="DD384" i="49"/>
  <c r="DN384" i="49"/>
  <c r="BN384" i="49"/>
  <c r="CR384" i="49"/>
  <c r="DE432" i="49"/>
  <c r="DH432" i="49"/>
  <c r="CR447" i="49"/>
  <c r="CT447" i="49"/>
  <c r="CU447" i="49"/>
  <c r="DE447" i="49"/>
  <c r="DR432" i="49"/>
  <c r="BN432" i="49"/>
  <c r="DO432" i="49"/>
  <c r="CS432" i="49"/>
  <c r="DC432" i="49"/>
  <c r="CS447" i="49"/>
  <c r="DL447" i="49"/>
  <c r="DO447" i="49"/>
  <c r="DH447" i="49"/>
  <c r="DJ447" i="49"/>
  <c r="DK447" i="49"/>
  <c r="DG432" i="49"/>
  <c r="DQ432" i="49"/>
  <c r="DM432" i="49"/>
  <c r="CW432" i="49"/>
  <c r="DJ432" i="49"/>
  <c r="CP432" i="49"/>
  <c r="DI447" i="49"/>
  <c r="BR447" i="49"/>
  <c r="CP447" i="49"/>
  <c r="DP447" i="49"/>
  <c r="DR447" i="49"/>
  <c r="BQ447" i="49"/>
  <c r="CU432" i="49"/>
  <c r="DF447" i="49"/>
  <c r="BN447" i="49"/>
  <c r="BO447" i="49"/>
  <c r="BQ432" i="49"/>
  <c r="BR432" i="49"/>
  <c r="CQ447" i="49"/>
  <c r="CX447" i="49"/>
  <c r="DA447" i="49"/>
  <c r="DL432" i="49"/>
  <c r="CR388" i="49"/>
  <c r="DF432" i="49"/>
  <c r="DD432" i="49"/>
  <c r="CR432" i="49"/>
  <c r="DG447" i="49"/>
  <c r="DN447" i="49"/>
  <c r="DQ447" i="49"/>
  <c r="CO447" i="49"/>
  <c r="CY432" i="49"/>
  <c r="DK432" i="49"/>
  <c r="CQ432" i="49"/>
  <c r="CX432" i="49"/>
  <c r="DN432" i="49"/>
  <c r="CZ432" i="49"/>
  <c r="BP447" i="49"/>
  <c r="CT432" i="49"/>
  <c r="DR437" i="49"/>
  <c r="DK442" i="49"/>
  <c r="DQ401" i="49"/>
  <c r="DL380" i="49"/>
  <c r="BN380" i="49"/>
  <c r="DF380" i="49"/>
  <c r="CU380" i="49"/>
  <c r="CU442" i="49"/>
  <c r="DM418" i="49"/>
  <c r="CY436" i="49"/>
  <c r="DL436" i="49"/>
  <c r="DJ418" i="49"/>
  <c r="DE418" i="49"/>
  <c r="DN427" i="49"/>
  <c r="BP427" i="49"/>
  <c r="DF397" i="49"/>
  <c r="F376" i="49"/>
  <c r="DJ386" i="49"/>
  <c r="DN386" i="49"/>
  <c r="CX386" i="49"/>
  <c r="CQ386" i="49"/>
  <c r="CP386" i="49"/>
  <c r="DB418" i="49"/>
  <c r="DM409" i="49"/>
  <c r="DL418" i="49"/>
  <c r="CT418" i="49"/>
  <c r="CO418" i="49"/>
  <c r="BQ418" i="49"/>
  <c r="DK433" i="49"/>
  <c r="DM433" i="49"/>
  <c r="CU433" i="49"/>
  <c r="BQ433" i="49"/>
  <c r="F392" i="49"/>
  <c r="DO406" i="49"/>
  <c r="DH406" i="49"/>
  <c r="CT406" i="49"/>
  <c r="DA432" i="49"/>
  <c r="DR374" i="49"/>
  <c r="DD421" i="49"/>
  <c r="DA440" i="49"/>
  <c r="DI437" i="49"/>
  <c r="DN437" i="49"/>
  <c r="BO437" i="49"/>
  <c r="CO437" i="49"/>
  <c r="DF425" i="49"/>
  <c r="DQ425" i="49"/>
  <c r="BP410" i="49"/>
  <c r="CU400" i="49"/>
  <c r="DQ400" i="49"/>
  <c r="DQ399" i="49"/>
  <c r="CX400" i="49"/>
  <c r="CO400" i="49"/>
  <c r="DJ399" i="49"/>
  <c r="CY399" i="49"/>
  <c r="DK399" i="49"/>
  <c r="DC391" i="49"/>
  <c r="DN391" i="49"/>
  <c r="DL400" i="49"/>
  <c r="CZ400" i="49"/>
  <c r="DJ425" i="49"/>
  <c r="BN425" i="49"/>
  <c r="DP425" i="49"/>
  <c r="BR437" i="49"/>
  <c r="DE437" i="49"/>
  <c r="CP425" i="49"/>
  <c r="CV425" i="49"/>
  <c r="DA425" i="49"/>
  <c r="DP410" i="49"/>
  <c r="BQ399" i="49"/>
  <c r="DA400" i="49"/>
  <c r="DG400" i="49"/>
  <c r="DA399" i="49"/>
  <c r="DO399" i="49"/>
  <c r="BQ391" i="49"/>
  <c r="CR391" i="49"/>
  <c r="DR391" i="49"/>
  <c r="CS391" i="49"/>
  <c r="DJ400" i="49"/>
  <c r="CT400" i="49"/>
  <c r="DB400" i="49"/>
  <c r="DI391" i="49"/>
  <c r="BQ425" i="49"/>
  <c r="DN429" i="49"/>
  <c r="DC425" i="49"/>
  <c r="CZ425" i="49"/>
  <c r="BR410" i="49"/>
  <c r="DN399" i="49"/>
  <c r="DF399" i="49"/>
  <c r="DB399" i="49"/>
  <c r="DR384" i="49"/>
  <c r="DE384" i="49"/>
  <c r="DD399" i="49"/>
  <c r="BP437" i="49"/>
  <c r="DM437" i="49"/>
  <c r="CS425" i="49"/>
  <c r="DG410" i="49"/>
  <c r="CS400" i="49"/>
  <c r="CY400" i="49"/>
  <c r="CS399" i="49"/>
  <c r="BQ400" i="49"/>
  <c r="BP399" i="49"/>
  <c r="DD391" i="49"/>
  <c r="BO391" i="49"/>
  <c r="CQ391" i="49"/>
  <c r="CZ391" i="49"/>
  <c r="CT391" i="49"/>
  <c r="BP400" i="49"/>
  <c r="DP400" i="49"/>
  <c r="BN400" i="49"/>
  <c r="DB425" i="49"/>
  <c r="CU425" i="49"/>
  <c r="CR425" i="49"/>
  <c r="DK394" i="49"/>
  <c r="CT437" i="49"/>
  <c r="CP437" i="49"/>
  <c r="CZ437" i="49"/>
  <c r="DC437" i="49"/>
  <c r="CY437" i="49"/>
  <c r="BR425" i="49"/>
  <c r="CO410" i="49"/>
  <c r="DD410" i="49"/>
  <c r="DE399" i="49"/>
  <c r="DM400" i="49"/>
  <c r="CZ399" i="49"/>
  <c r="BN391" i="49"/>
  <c r="CO391" i="49"/>
  <c r="CX391" i="49"/>
  <c r="DG391" i="49"/>
  <c r="DQ391" i="49"/>
  <c r="DH400" i="49"/>
  <c r="CV400" i="49"/>
  <c r="DD400" i="49"/>
  <c r="BN399" i="49"/>
  <c r="CX437" i="49"/>
  <c r="DH437" i="49"/>
  <c r="DK437" i="49"/>
  <c r="BP425" i="49"/>
  <c r="DN425" i="49"/>
  <c r="DL410" i="49"/>
  <c r="CW399" i="49"/>
  <c r="DN400" i="49"/>
  <c r="DE400" i="49"/>
  <c r="DH399" i="49"/>
  <c r="CW391" i="49"/>
  <c r="DF391" i="49"/>
  <c r="DP391" i="49"/>
  <c r="DM391" i="49"/>
  <c r="DR400" i="49"/>
  <c r="DJ391" i="49"/>
  <c r="DI410" i="49"/>
  <c r="DM425" i="49"/>
  <c r="DC399" i="49"/>
  <c r="CT384" i="49"/>
  <c r="DN387" i="49"/>
  <c r="DA391" i="49"/>
  <c r="BQ437" i="49"/>
  <c r="DD437" i="49"/>
  <c r="DF437" i="49"/>
  <c r="DP437" i="49"/>
  <c r="DC400" i="49"/>
  <c r="CO399" i="49"/>
  <c r="DF400" i="49"/>
  <c r="CW400" i="49"/>
  <c r="DK400" i="49"/>
  <c r="CQ399" i="49"/>
  <c r="DP399" i="49"/>
  <c r="CU391" i="49"/>
  <c r="DE391" i="49"/>
  <c r="DO391" i="49"/>
  <c r="CR400" i="49"/>
  <c r="DG425" i="49"/>
  <c r="CY425" i="49"/>
  <c r="CQ425" i="49"/>
  <c r="DP384" i="49"/>
  <c r="DB384" i="49"/>
  <c r="F398" i="49"/>
  <c r="DR434" i="49"/>
  <c r="DE434" i="49"/>
  <c r="DC434" i="49"/>
  <c r="DA434" i="49"/>
  <c r="BN434" i="49"/>
  <c r="DO434" i="49"/>
  <c r="CZ434" i="49"/>
  <c r="DI434" i="49"/>
  <c r="CQ434" i="49"/>
  <c r="CR434" i="49"/>
  <c r="DQ434" i="49"/>
  <c r="CY434" i="49"/>
  <c r="DJ434" i="49"/>
  <c r="DH434" i="49"/>
  <c r="BO434" i="49"/>
  <c r="DB434" i="49"/>
  <c r="CT434" i="49"/>
  <c r="DM434" i="49"/>
  <c r="CP434" i="49"/>
  <c r="CS434" i="49"/>
  <c r="DK434" i="49"/>
  <c r="CW434" i="49"/>
  <c r="BR434" i="49"/>
  <c r="F446" i="49"/>
  <c r="DC446" i="49" s="1"/>
  <c r="DO373" i="49"/>
  <c r="DI373" i="49"/>
  <c r="DC373" i="49"/>
  <c r="BN373" i="49"/>
  <c r="BO378" i="49"/>
  <c r="CO378" i="49"/>
  <c r="CX378" i="49"/>
  <c r="CV378" i="49"/>
  <c r="CY378" i="49"/>
  <c r="CZ378" i="49"/>
  <c r="DQ378" i="49"/>
  <c r="BN378" i="49"/>
  <c r="CW378" i="49"/>
  <c r="DF378" i="49"/>
  <c r="DG378" i="49"/>
  <c r="DH378" i="49"/>
  <c r="DD378" i="49"/>
  <c r="DE378" i="49"/>
  <c r="BP378" i="49"/>
  <c r="DN378" i="49"/>
  <c r="DP378" i="49"/>
  <c r="CU378" i="49"/>
  <c r="DC378" i="49"/>
  <c r="BQ378" i="49"/>
  <c r="CS378" i="49"/>
  <c r="DB378" i="49"/>
  <c r="DR378" i="49"/>
  <c r="CP378" i="49"/>
  <c r="CQ378" i="49"/>
  <c r="CR378" i="49"/>
  <c r="DI378" i="49"/>
  <c r="DB395" i="49"/>
  <c r="BN395" i="49"/>
  <c r="DH395" i="49"/>
  <c r="BP395" i="49"/>
  <c r="DD395" i="49"/>
  <c r="DF395" i="49"/>
  <c r="DR395" i="49"/>
  <c r="CQ395" i="49"/>
  <c r="BQ395" i="49"/>
  <c r="CY395" i="49"/>
  <c r="DL395" i="49"/>
  <c r="BR395" i="49"/>
  <c r="CP395" i="49"/>
  <c r="CZ395" i="49"/>
  <c r="DN395" i="49"/>
  <c r="DE395" i="49"/>
  <c r="DA395" i="49"/>
  <c r="DK395" i="49"/>
  <c r="CT395" i="49"/>
  <c r="CU395" i="49"/>
  <c r="DG395" i="49"/>
  <c r="CO395" i="49"/>
  <c r="F422" i="49"/>
  <c r="F382" i="49"/>
  <c r="DB382" i="49" s="1"/>
  <c r="DQ410" i="49"/>
  <c r="DR410" i="49"/>
  <c r="DJ410" i="49"/>
  <c r="CT410" i="49"/>
  <c r="DC410" i="49"/>
  <c r="BO410" i="49"/>
  <c r="DF410" i="49"/>
  <c r="DM410" i="49"/>
  <c r="DK410" i="49"/>
  <c r="CY410" i="49"/>
  <c r="CR410" i="49"/>
  <c r="CQ410" i="49"/>
  <c r="BN410" i="49"/>
  <c r="DO410" i="49"/>
  <c r="BQ410" i="49"/>
  <c r="CZ410" i="49"/>
  <c r="CW410" i="49"/>
  <c r="DB410" i="49"/>
  <c r="CS410" i="49"/>
  <c r="DN410" i="49"/>
  <c r="DH410" i="49"/>
  <c r="DA410" i="49"/>
  <c r="DE410" i="49"/>
  <c r="CP410" i="49"/>
  <c r="CU410" i="49"/>
  <c r="CU434" i="49"/>
  <c r="DL373" i="49"/>
  <c r="DR405" i="49"/>
  <c r="DJ405" i="49"/>
  <c r="DC405" i="49"/>
  <c r="BP405" i="49"/>
  <c r="CX405" i="49"/>
  <c r="CP405" i="49"/>
  <c r="DP405" i="49"/>
  <c r="DB405" i="49"/>
  <c r="CT405" i="49"/>
  <c r="BN405" i="49"/>
  <c r="DF405" i="49"/>
  <c r="DH405" i="49"/>
  <c r="DQ405" i="49"/>
  <c r="DO405" i="49"/>
  <c r="DN405" i="49"/>
  <c r="BR405" i="49"/>
  <c r="CU405" i="49"/>
  <c r="F438" i="49"/>
  <c r="CR438" i="49" s="1"/>
  <c r="F414" i="49"/>
  <c r="DK378" i="49"/>
  <c r="BQ434" i="49"/>
  <c r="DE439" i="49"/>
  <c r="DN439" i="49"/>
  <c r="BO439" i="49"/>
  <c r="DK439" i="49"/>
  <c r="DH439" i="49"/>
  <c r="DR399" i="49"/>
  <c r="BR399" i="49"/>
  <c r="BO399" i="49"/>
  <c r="CX399" i="49"/>
  <c r="CW439" i="49"/>
  <c r="DM399" i="49"/>
  <c r="BQ439" i="49"/>
  <c r="DF385" i="49"/>
  <c r="DL425" i="49"/>
  <c r="CT425" i="49"/>
  <c r="DO425" i="49"/>
  <c r="DK411" i="49"/>
  <c r="CU411" i="49"/>
  <c r="DD411" i="49"/>
  <c r="DP388" i="49"/>
  <c r="DB441" i="49"/>
  <c r="DJ441" i="49"/>
  <c r="DM439" i="49"/>
  <c r="CV435" i="49"/>
  <c r="CU387" i="49"/>
  <c r="DC443" i="49"/>
  <c r="CX439" i="49"/>
  <c r="DQ439" i="49"/>
  <c r="DJ388" i="49"/>
  <c r="DJ396" i="49"/>
  <c r="DR425" i="49"/>
  <c r="DO375" i="49"/>
  <c r="DB375" i="49"/>
  <c r="CV399" i="49"/>
  <c r="CZ445" i="49"/>
  <c r="CQ417" i="49"/>
  <c r="DJ384" i="49"/>
  <c r="CY417" i="49"/>
  <c r="CR445" i="49"/>
  <c r="DF435" i="49"/>
  <c r="CU439" i="49"/>
  <c r="DQ435" i="49"/>
  <c r="CR439" i="49"/>
  <c r="CS387" i="49"/>
  <c r="DG373" i="49"/>
  <c r="CV373" i="49"/>
  <c r="DK373" i="49"/>
  <c r="DQ373" i="49"/>
  <c r="CS373" i="49"/>
  <c r="CO373" i="49"/>
  <c r="DR373" i="49"/>
  <c r="DJ373" i="49"/>
  <c r="DF382" i="49"/>
  <c r="CY373" i="49"/>
  <c r="BQ373" i="49"/>
  <c r="DE445" i="49"/>
  <c r="CO445" i="49"/>
  <c r="DR445" i="49"/>
  <c r="DC445" i="49"/>
  <c r="DP445" i="49"/>
  <c r="DB445" i="49"/>
  <c r="DO445" i="49"/>
  <c r="CY445" i="49"/>
  <c r="DM445" i="49"/>
  <c r="CW445" i="49"/>
  <c r="BQ445" i="49"/>
  <c r="DG445" i="49"/>
  <c r="CQ445" i="49"/>
  <c r="BO445" i="49"/>
  <c r="BN445" i="49"/>
  <c r="DJ445" i="49"/>
  <c r="DK445" i="49"/>
  <c r="CT445" i="49"/>
  <c r="CU445" i="49"/>
  <c r="DO429" i="49"/>
  <c r="BO429" i="49"/>
  <c r="DM429" i="49"/>
  <c r="DF429" i="49"/>
  <c r="DC429" i="49"/>
  <c r="CZ429" i="49"/>
  <c r="DR429" i="49"/>
  <c r="CQ429" i="49"/>
  <c r="CW429" i="49"/>
  <c r="CT429" i="49"/>
  <c r="DP373" i="49"/>
  <c r="DN373" i="49"/>
  <c r="DH373" i="49"/>
  <c r="BR373" i="49"/>
  <c r="DF373" i="49"/>
  <c r="CX373" i="49"/>
  <c r="CZ373" i="49"/>
  <c r="CP373" i="49"/>
  <c r="CR373" i="49"/>
  <c r="CU373" i="49"/>
  <c r="DA373" i="49"/>
  <c r="BP373" i="49"/>
  <c r="DB373" i="49"/>
  <c r="CQ373" i="49"/>
  <c r="CT373" i="49"/>
  <c r="DM373" i="49"/>
  <c r="DQ437" i="49"/>
  <c r="BN437" i="49"/>
  <c r="DL437" i="49"/>
  <c r="DG437" i="49"/>
  <c r="DA437" i="49"/>
  <c r="CV437" i="49"/>
  <c r="CQ437" i="49"/>
  <c r="CP381" i="49"/>
  <c r="DP381" i="49"/>
  <c r="DN381" i="49"/>
  <c r="CZ381" i="49"/>
  <c r="DH381" i="49"/>
  <c r="DF381" i="49"/>
  <c r="BR381" i="49"/>
  <c r="CR381" i="49"/>
  <c r="CX381" i="49"/>
  <c r="BO373" i="49"/>
  <c r="DE373" i="49"/>
  <c r="DL381" i="49"/>
  <c r="DD373" i="49"/>
  <c r="CW373" i="49"/>
  <c r="DL389" i="49"/>
  <c r="DH389" i="49"/>
  <c r="CX389" i="49"/>
  <c r="CV389" i="49"/>
  <c r="BP382" i="49" l="1"/>
  <c r="CO382" i="49"/>
  <c r="CP382" i="49"/>
  <c r="DH382" i="49"/>
  <c r="DK382" i="49"/>
  <c r="DP382" i="49"/>
  <c r="CY382" i="49"/>
  <c r="DG382" i="49"/>
  <c r="DD382" i="49"/>
  <c r="CS382" i="49"/>
  <c r="DR382" i="49"/>
  <c r="CQ382" i="49"/>
  <c r="CR382" i="49"/>
  <c r="CW382" i="49"/>
  <c r="DA382" i="49"/>
  <c r="BQ382" i="49"/>
  <c r="CZ382" i="49"/>
  <c r="CT382" i="49"/>
  <c r="BN382" i="49"/>
  <c r="CU382" i="49"/>
  <c r="CX382" i="49"/>
  <c r="BR382" i="49"/>
  <c r="DL382" i="49"/>
  <c r="DC382" i="49"/>
  <c r="DO382" i="49"/>
  <c r="DE382" i="49"/>
  <c r="BQ446" i="49"/>
  <c r="CO438" i="49"/>
  <c r="CW438" i="49"/>
  <c r="DQ438" i="49"/>
  <c r="DE438" i="49"/>
  <c r="DH446" i="49"/>
  <c r="DJ438" i="49"/>
  <c r="CY438" i="49"/>
  <c r="DH376" i="49"/>
  <c r="DL376" i="49"/>
  <c r="CR376" i="49"/>
  <c r="DA376" i="49"/>
  <c r="CV376" i="49"/>
  <c r="CP376" i="49"/>
  <c r="DI376" i="49"/>
  <c r="DD376" i="49"/>
  <c r="BR376" i="49"/>
  <c r="CW376" i="49"/>
  <c r="CX376" i="49"/>
  <c r="CU376" i="49"/>
  <c r="DQ376" i="49"/>
  <c r="DF376" i="49"/>
  <c r="CZ376" i="49"/>
  <c r="DC376" i="49"/>
  <c r="DN376" i="49"/>
  <c r="DM376" i="49"/>
  <c r="BQ376" i="49"/>
  <c r="DP376" i="49"/>
  <c r="DK376" i="49"/>
  <c r="BP376" i="49"/>
  <c r="DO376" i="49"/>
  <c r="CY376" i="49"/>
  <c r="CT376" i="49"/>
  <c r="DB376" i="49"/>
  <c r="BN376" i="49"/>
  <c r="DJ376" i="49"/>
  <c r="DR376" i="49"/>
  <c r="CO376" i="49"/>
  <c r="CQ376" i="49"/>
  <c r="DE376" i="49"/>
  <c r="DG376" i="49"/>
  <c r="BO376" i="49"/>
  <c r="CS376" i="49"/>
  <c r="CU392" i="49"/>
  <c r="DB392" i="49"/>
  <c r="CO392" i="49"/>
  <c r="DM392" i="49"/>
  <c r="CS392" i="49"/>
  <c r="DR392" i="49"/>
  <c r="DQ392" i="49"/>
  <c r="DD392" i="49"/>
  <c r="DI392" i="49"/>
  <c r="CY392" i="49"/>
  <c r="DH392" i="49"/>
  <c r="DN392" i="49"/>
  <c r="CT392" i="49"/>
  <c r="CZ392" i="49"/>
  <c r="BN392" i="49"/>
  <c r="BO392" i="49"/>
  <c r="DE392" i="49"/>
  <c r="BR392" i="49"/>
  <c r="CQ392" i="49"/>
  <c r="DO392" i="49"/>
  <c r="CV392" i="49"/>
  <c r="DJ392" i="49"/>
  <c r="BQ392" i="49"/>
  <c r="CP392" i="49"/>
  <c r="DK392" i="49"/>
  <c r="DF392" i="49"/>
  <c r="DA392" i="49"/>
  <c r="CX392" i="49"/>
  <c r="DP392" i="49"/>
  <c r="DC392" i="49"/>
  <c r="CW392" i="49"/>
  <c r="DL392" i="49"/>
  <c r="CR392" i="49"/>
  <c r="BP392" i="49"/>
  <c r="DG392" i="49"/>
  <c r="BQ438" i="49"/>
  <c r="DG438" i="49"/>
  <c r="DK446" i="49"/>
  <c r="CT438" i="49"/>
  <c r="BN438" i="49"/>
  <c r="DO438" i="49"/>
  <c r="DM438" i="49"/>
  <c r="CQ438" i="49"/>
  <c r="CU446" i="49"/>
  <c r="DP446" i="49"/>
  <c r="BR438" i="49"/>
  <c r="DH438" i="49"/>
  <c r="CX446" i="49"/>
  <c r="DR438" i="49"/>
  <c r="DB438" i="49"/>
  <c r="BO438" i="49"/>
  <c r="CP446" i="49"/>
  <c r="DR422" i="49"/>
  <c r="DQ422" i="49"/>
  <c r="DK422" i="49"/>
  <c r="BP422" i="49"/>
  <c r="BN422" i="49"/>
  <c r="DL422" i="49"/>
  <c r="CT422" i="49"/>
  <c r="DH422" i="49"/>
  <c r="DE422" i="49"/>
  <c r="BQ422" i="49"/>
  <c r="CW422" i="49"/>
  <c r="DD422" i="49"/>
  <c r="CU422" i="49"/>
  <c r="CR422" i="49"/>
  <c r="DN422" i="49"/>
  <c r="CV422" i="49"/>
  <c r="CX422" i="49"/>
  <c r="DA422" i="49"/>
  <c r="CZ422" i="49"/>
  <c r="BR422" i="49"/>
  <c r="CO422" i="49"/>
  <c r="CY422" i="49"/>
  <c r="DO422" i="49"/>
  <c r="DF422" i="49"/>
  <c r="DP422" i="49"/>
  <c r="DJ422" i="49"/>
  <c r="DG422" i="49"/>
  <c r="DI422" i="49"/>
  <c r="CS422" i="49"/>
  <c r="DC422" i="49"/>
  <c r="BO422" i="49"/>
  <c r="CP422" i="49"/>
  <c r="DB422" i="49"/>
  <c r="CQ422" i="49"/>
  <c r="DM422" i="49"/>
  <c r="DI446" i="49"/>
  <c r="BO446" i="49"/>
  <c r="DF446" i="49"/>
  <c r="BR446" i="49"/>
  <c r="BP446" i="49"/>
  <c r="BN446" i="49"/>
  <c r="CO446" i="49"/>
  <c r="CW446" i="49"/>
  <c r="DR446" i="49"/>
  <c r="CR446" i="49"/>
  <c r="DJ446" i="49"/>
  <c r="DA446" i="49"/>
  <c r="DL446" i="49"/>
  <c r="DN446" i="49"/>
  <c r="DE446" i="49"/>
  <c r="DO446" i="49"/>
  <c r="DD446" i="49"/>
  <c r="DB446" i="49"/>
  <c r="CZ446" i="49"/>
  <c r="DQ446" i="49"/>
  <c r="DG446" i="49"/>
  <c r="CV446" i="49"/>
  <c r="CT446" i="49"/>
  <c r="DM446" i="49"/>
  <c r="CS446" i="49"/>
  <c r="CQ446" i="49"/>
  <c r="CY446" i="49"/>
  <c r="DM382" i="49"/>
  <c r="CV382" i="49"/>
  <c r="DN382" i="49"/>
  <c r="BO382" i="49"/>
  <c r="DQ382" i="49"/>
  <c r="DI382" i="49"/>
  <c r="DJ382" i="49"/>
  <c r="CX438" i="49"/>
  <c r="CZ438" i="49"/>
  <c r="DF438" i="49"/>
  <c r="DP438" i="49"/>
  <c r="DN438" i="49"/>
  <c r="CU438" i="49"/>
  <c r="DC438" i="49"/>
  <c r="DK438" i="49"/>
  <c r="CP438" i="49"/>
  <c r="BP438" i="49"/>
  <c r="CS438" i="49"/>
  <c r="DA438" i="49"/>
  <c r="DI438" i="49"/>
  <c r="CV438" i="49"/>
  <c r="DD438" i="49"/>
  <c r="DL438" i="49"/>
  <c r="DH398" i="49"/>
  <c r="BN398" i="49"/>
  <c r="CW398" i="49"/>
  <c r="BP398" i="49"/>
  <c r="DD398" i="49"/>
  <c r="DE398" i="49"/>
  <c r="CV398" i="49"/>
  <c r="DL398" i="49"/>
  <c r="DO398" i="49"/>
  <c r="CZ398" i="49"/>
  <c r="DJ398" i="49"/>
  <c r="DB398" i="49"/>
  <c r="DI398" i="49"/>
  <c r="CX398" i="49"/>
  <c r="DM398" i="49"/>
  <c r="BQ398" i="49"/>
  <c r="BR398" i="49"/>
  <c r="DF398" i="49"/>
  <c r="DN398" i="49"/>
  <c r="DP398" i="49"/>
  <c r="CS398" i="49"/>
  <c r="CY398" i="49"/>
  <c r="CR398" i="49"/>
  <c r="CT398" i="49"/>
  <c r="DA398" i="49"/>
  <c r="DG398" i="49"/>
  <c r="DR398" i="49"/>
  <c r="DQ398" i="49"/>
  <c r="CU398" i="49"/>
  <c r="BO398" i="49"/>
  <c r="DC398" i="49"/>
  <c r="DK398" i="49"/>
  <c r="CO398" i="49"/>
  <c r="CP398" i="49"/>
  <c r="CQ398" i="49"/>
  <c r="DR414" i="49"/>
  <c r="DG414" i="49"/>
  <c r="CW414" i="49"/>
  <c r="BQ414" i="49"/>
  <c r="DO414" i="49"/>
  <c r="CY414" i="49"/>
  <c r="CT414" i="49"/>
  <c r="DB414" i="49"/>
  <c r="DM414" i="49"/>
  <c r="DE414" i="49"/>
  <c r="CQ414" i="49"/>
  <c r="BN414" i="49"/>
  <c r="CO414" i="49"/>
  <c r="BP414" i="49"/>
  <c r="DP414" i="49"/>
  <c r="DF414" i="49"/>
  <c r="DI414" i="49"/>
  <c r="DK414" i="49"/>
  <c r="DH414" i="49"/>
  <c r="CX414" i="49"/>
  <c r="DJ414" i="49"/>
  <c r="DL414" i="49"/>
  <c r="DC414" i="49"/>
  <c r="CZ414" i="49"/>
  <c r="CP414" i="49"/>
  <c r="DD414" i="49"/>
  <c r="CU414" i="49"/>
  <c r="CR414" i="49"/>
  <c r="CV414" i="49"/>
  <c r="DA414" i="49"/>
  <c r="BR414" i="49"/>
  <c r="BO414" i="49"/>
  <c r="DN414" i="49"/>
  <c r="CS414" i="49"/>
  <c r="DQ414" i="49"/>
  <c r="M135" i="43" l="1"/>
  <c r="L135" i="43"/>
  <c r="K135" i="43"/>
  <c r="J135" i="43"/>
  <c r="I135" i="43"/>
  <c r="B102" i="55" l="1"/>
  <c r="B101" i="55"/>
  <c r="B100" i="55"/>
  <c r="B99" i="55"/>
  <c r="B98" i="55"/>
  <c r="B97" i="55"/>
  <c r="B96" i="55"/>
  <c r="B95" i="55"/>
  <c r="B94" i="55"/>
  <c r="F102" i="49" l="1"/>
  <c r="F132" i="49"/>
  <c r="F182" i="49"/>
  <c r="F113" i="49"/>
  <c r="F98" i="49"/>
  <c r="F155" i="49"/>
  <c r="F141" i="49"/>
  <c r="F157" i="49"/>
  <c r="F172" i="49"/>
  <c r="F187" i="49"/>
  <c r="F160" i="49"/>
  <c r="F208" i="49"/>
  <c r="F237" i="49"/>
  <c r="F123" i="49"/>
  <c r="F213" i="49"/>
  <c r="F145" i="49"/>
  <c r="F203" i="49"/>
  <c r="F219" i="49"/>
  <c r="F244" i="49"/>
  <c r="F6" i="49"/>
  <c r="F100" i="49"/>
  <c r="F109" i="49"/>
  <c r="F226" i="49"/>
  <c r="F150" i="49"/>
  <c r="F131" i="49"/>
  <c r="F195" i="49"/>
  <c r="F204" i="49"/>
  <c r="F41" i="49"/>
  <c r="F116" i="49"/>
  <c r="F138" i="49"/>
  <c r="F211" i="49"/>
  <c r="F216" i="49"/>
  <c r="F217" i="49"/>
  <c r="F220" i="49"/>
  <c r="F243" i="49"/>
  <c r="F52" i="49"/>
  <c r="F84" i="49"/>
  <c r="F92" i="49"/>
  <c r="F124" i="49"/>
  <c r="F148" i="49"/>
  <c r="F196" i="49"/>
  <c r="F90" i="49"/>
  <c r="F178" i="49"/>
  <c r="F202" i="49"/>
  <c r="F210" i="49"/>
  <c r="F67" i="49"/>
  <c r="F233" i="49"/>
  <c r="F241" i="49"/>
  <c r="F59" i="49"/>
  <c r="F32" i="49"/>
  <c r="F72" i="49"/>
  <c r="F136" i="49"/>
  <c r="F144" i="49"/>
  <c r="F26" i="49"/>
  <c r="F15" i="49"/>
  <c r="F87" i="49"/>
  <c r="F103" i="49"/>
  <c r="F111" i="49"/>
  <c r="F119" i="49"/>
  <c r="F127" i="49"/>
  <c r="F135" i="49"/>
  <c r="F143" i="49"/>
  <c r="F151" i="49"/>
  <c r="F191" i="49"/>
  <c r="F207" i="49"/>
  <c r="F215" i="49"/>
  <c r="F239" i="49"/>
  <c r="F232" i="49" l="1"/>
  <c r="F91" i="49"/>
  <c r="F235" i="49"/>
  <c r="F76" i="49"/>
  <c r="F37" i="49"/>
  <c r="F30" i="49"/>
  <c r="F198" i="49"/>
  <c r="F197" i="49"/>
  <c r="F62" i="49"/>
  <c r="F224" i="49"/>
  <c r="F225" i="49"/>
  <c r="F193" i="49"/>
  <c r="F17" i="49"/>
  <c r="F158" i="49"/>
  <c r="F169" i="49"/>
  <c r="F214" i="49"/>
  <c r="F189" i="49"/>
  <c r="F89" i="49"/>
  <c r="F165" i="49"/>
  <c r="F126" i="49"/>
  <c r="F222" i="49"/>
  <c r="F5" i="49"/>
  <c r="F70" i="49"/>
  <c r="F161" i="49"/>
  <c r="F133" i="49"/>
  <c r="F25" i="49"/>
  <c r="F186" i="49"/>
  <c r="F12" i="49"/>
  <c r="F14" i="49"/>
  <c r="F134" i="49"/>
  <c r="F94" i="49"/>
  <c r="F101" i="49"/>
  <c r="F246" i="49"/>
  <c r="F78" i="49"/>
  <c r="F9" i="49"/>
  <c r="F44" i="49"/>
  <c r="F221" i="49"/>
  <c r="F190" i="49"/>
  <c r="F27" i="49"/>
  <c r="F230" i="49"/>
  <c r="F228" i="49"/>
  <c r="F97" i="49"/>
  <c r="F68" i="49"/>
  <c r="F234" i="49"/>
  <c r="F170" i="49"/>
  <c r="F236" i="49"/>
  <c r="F205" i="49"/>
  <c r="F81" i="49"/>
  <c r="F206" i="49"/>
  <c r="F130" i="49"/>
  <c r="F115" i="49"/>
  <c r="F93" i="49"/>
  <c r="F129" i="49"/>
  <c r="F77" i="49"/>
  <c r="F173" i="49"/>
  <c r="F238" i="49"/>
  <c r="F69" i="49"/>
  <c r="F46" i="49"/>
  <c r="F8" i="49"/>
  <c r="F242" i="49"/>
  <c r="F229" i="49"/>
  <c r="F142" i="49"/>
  <c r="F60" i="49"/>
  <c r="F223" i="49"/>
  <c r="F95" i="49"/>
  <c r="F31" i="49"/>
  <c r="F218" i="49"/>
  <c r="F154" i="49"/>
  <c r="F176" i="49"/>
  <c r="F112" i="49"/>
  <c r="F48" i="49"/>
  <c r="F139" i="49"/>
  <c r="F75" i="49"/>
  <c r="F11" i="49"/>
  <c r="F180" i="49"/>
  <c r="F23" i="49"/>
  <c r="F146" i="49"/>
  <c r="F18" i="49"/>
  <c r="F125" i="49"/>
  <c r="F104" i="49"/>
  <c r="F40" i="49"/>
  <c r="F3" i="49"/>
  <c r="F209" i="49"/>
  <c r="F108" i="49"/>
  <c r="F79" i="49"/>
  <c r="F74" i="49"/>
  <c r="F10" i="49"/>
  <c r="F181" i="49"/>
  <c r="F117" i="49"/>
  <c r="F53" i="49"/>
  <c r="F96" i="49"/>
  <c r="F86" i="49"/>
  <c r="F22" i="49"/>
  <c r="F201" i="49"/>
  <c r="F137" i="49"/>
  <c r="F73" i="49"/>
  <c r="F164" i="49"/>
  <c r="F36" i="49"/>
  <c r="F71" i="49"/>
  <c r="F7" i="49"/>
  <c r="F194" i="49"/>
  <c r="F45" i="49"/>
  <c r="F152" i="49"/>
  <c r="F88" i="49"/>
  <c r="F24" i="49"/>
  <c r="F65" i="49"/>
  <c r="F28" i="49"/>
  <c r="F63" i="49"/>
  <c r="F122" i="49"/>
  <c r="F58" i="49"/>
  <c r="F80" i="49"/>
  <c r="F16" i="49"/>
  <c r="F43" i="49"/>
  <c r="F185" i="49"/>
  <c r="F121" i="49"/>
  <c r="F212" i="49"/>
  <c r="F20" i="49"/>
  <c r="F183" i="49"/>
  <c r="F55" i="49"/>
  <c r="F114" i="49"/>
  <c r="F50" i="49"/>
  <c r="F29" i="49"/>
  <c r="F227" i="49"/>
  <c r="F99" i="49"/>
  <c r="F35" i="49"/>
  <c r="F177" i="49"/>
  <c r="F49" i="49"/>
  <c r="F140" i="49"/>
  <c r="F175" i="49"/>
  <c r="F106" i="49"/>
  <c r="F85" i="49"/>
  <c r="F192" i="49"/>
  <c r="F64" i="49"/>
  <c r="F118" i="49"/>
  <c r="F54" i="49"/>
  <c r="F105" i="49"/>
  <c r="F4" i="49"/>
  <c r="F231" i="49"/>
  <c r="F167" i="49"/>
  <c r="F39" i="49"/>
  <c r="F162" i="49"/>
  <c r="F13" i="49"/>
  <c r="F184" i="49"/>
  <c r="F120" i="49"/>
  <c r="F56" i="49"/>
  <c r="F147" i="49"/>
  <c r="F83" i="49"/>
  <c r="F19" i="49"/>
  <c r="F110" i="49"/>
  <c r="F33" i="49"/>
  <c r="Q128" i="43" l="1"/>
  <c r="Q81" i="43"/>
  <c r="Q105" i="43"/>
  <c r="Q72" i="43"/>
  <c r="Q40" i="43"/>
  <c r="R21" i="40"/>
  <c r="R32" i="40"/>
  <c r="U16" i="40" l="1"/>
  <c r="U13" i="40"/>
  <c r="V13" i="40" l="1"/>
  <c r="V16" i="40"/>
  <c r="U27" i="40" l="1"/>
  <c r="U24" i="40"/>
  <c r="U38" i="40"/>
  <c r="U35" i="40"/>
  <c r="AD37" i="44"/>
  <c r="AD36" i="44"/>
  <c r="AD33" i="44"/>
  <c r="P37" i="44"/>
  <c r="P36" i="44"/>
  <c r="P33" i="44"/>
  <c r="B36" i="44"/>
  <c r="B33" i="44"/>
  <c r="B37" i="44"/>
  <c r="AD39" i="16"/>
  <c r="AD38" i="16"/>
  <c r="P39" i="16"/>
  <c r="P38" i="16"/>
  <c r="B39" i="16"/>
  <c r="C18" i="40" l="1"/>
  <c r="C19" i="40"/>
  <c r="K133" i="65"/>
  <c r="K134" i="65"/>
  <c r="K135" i="65"/>
  <c r="K120" i="65"/>
  <c r="K121" i="65"/>
  <c r="K122" i="65"/>
  <c r="K107" i="65"/>
  <c r="K108" i="65"/>
  <c r="K109" i="65"/>
  <c r="K88" i="65"/>
  <c r="K89" i="65"/>
  <c r="K90" i="65"/>
  <c r="K75" i="65"/>
  <c r="K76" i="65"/>
  <c r="K77" i="65"/>
  <c r="K62" i="65"/>
  <c r="K63" i="65"/>
  <c r="K64" i="65"/>
  <c r="K40" i="65"/>
  <c r="K41" i="65"/>
  <c r="K42" i="65"/>
  <c r="K27" i="65"/>
  <c r="K28" i="65"/>
  <c r="K29" i="65"/>
  <c r="K14" i="65"/>
  <c r="K15" i="65"/>
  <c r="K16" i="65"/>
  <c r="D133" i="65"/>
  <c r="D108" i="65"/>
  <c r="D107" i="65"/>
  <c r="D76" i="65"/>
  <c r="D75" i="65"/>
  <c r="D42" i="65"/>
  <c r="D41" i="65"/>
  <c r="D40" i="65"/>
  <c r="D29" i="65"/>
  <c r="D28" i="65"/>
  <c r="D27" i="65"/>
  <c r="D16" i="65"/>
  <c r="D122" i="65" s="1"/>
  <c r="D15" i="65"/>
  <c r="D63" i="65" s="1"/>
  <c r="D14" i="65"/>
  <c r="D88" i="65" s="1"/>
  <c r="H88" i="5"/>
  <c r="H87" i="5"/>
  <c r="H86" i="5"/>
  <c r="H74" i="5"/>
  <c r="H73" i="5"/>
  <c r="H72" i="5"/>
  <c r="H58" i="5"/>
  <c r="H57" i="5"/>
  <c r="H56" i="5"/>
  <c r="D134" i="65" l="1"/>
  <c r="D77" i="65"/>
  <c r="D109" i="65"/>
  <c r="D135" i="65"/>
  <c r="R18" i="40"/>
  <c r="C71" i="40"/>
  <c r="D120" i="65"/>
  <c r="D62" i="65"/>
  <c r="D89" i="65"/>
  <c r="D121" i="65"/>
  <c r="D90" i="65"/>
  <c r="R19" i="40"/>
  <c r="C76" i="40"/>
  <c r="C30" i="40"/>
  <c r="C29" i="40"/>
  <c r="H113" i="5"/>
  <c r="H112" i="5"/>
  <c r="H111" i="5"/>
  <c r="H110" i="5"/>
  <c r="H109" i="5"/>
  <c r="H108" i="5"/>
  <c r="H107" i="5"/>
  <c r="H85" i="5"/>
  <c r="H84" i="5"/>
  <c r="H83" i="5"/>
  <c r="H82" i="5"/>
  <c r="H81" i="5"/>
  <c r="H80" i="5"/>
  <c r="H79" i="5"/>
  <c r="H71" i="5"/>
  <c r="H70" i="5"/>
  <c r="H69" i="5"/>
  <c r="H68" i="5"/>
  <c r="H67" i="5"/>
  <c r="H66" i="5"/>
  <c r="H65" i="5"/>
  <c r="R29" i="40" l="1"/>
  <c r="C40" i="40"/>
  <c r="R40" i="40" s="1"/>
  <c r="R30" i="40"/>
  <c r="C41" i="40"/>
  <c r="R41" i="40" s="1"/>
  <c r="M128" i="43" l="1"/>
  <c r="L128" i="43"/>
  <c r="K128" i="43"/>
  <c r="J128" i="43"/>
  <c r="I128" i="43"/>
  <c r="M105" i="43"/>
  <c r="L105" i="43"/>
  <c r="K105" i="43"/>
  <c r="J105" i="43"/>
  <c r="I105" i="43"/>
  <c r="M81" i="43"/>
  <c r="L81" i="43"/>
  <c r="K81" i="43"/>
  <c r="J81" i="43"/>
  <c r="I81" i="43"/>
  <c r="M72" i="43"/>
  <c r="L72" i="43"/>
  <c r="K72" i="43"/>
  <c r="J72" i="43"/>
  <c r="I72" i="43"/>
  <c r="M40" i="43"/>
  <c r="L40" i="43"/>
  <c r="K40" i="43"/>
  <c r="J40" i="43"/>
  <c r="I40" i="43"/>
  <c r="D93" i="65"/>
  <c r="D138" i="65"/>
  <c r="K58" i="65"/>
  <c r="D136" i="65"/>
  <c r="D125" i="65"/>
  <c r="D123" i="65"/>
  <c r="D112" i="65"/>
  <c r="D110" i="65"/>
  <c r="D99" i="65"/>
  <c r="D91" i="65"/>
  <c r="D80" i="65"/>
  <c r="D78" i="65"/>
  <c r="D67" i="65"/>
  <c r="D65" i="65"/>
  <c r="D54" i="65"/>
  <c r="F136" i="65"/>
  <c r="E136" i="65"/>
  <c r="F123" i="65"/>
  <c r="E123" i="65"/>
  <c r="F110" i="65"/>
  <c r="E110" i="65"/>
  <c r="J91" i="65"/>
  <c r="I91" i="65"/>
  <c r="H91" i="65"/>
  <c r="J78" i="65"/>
  <c r="I78" i="65"/>
  <c r="H78" i="65"/>
  <c r="J65" i="65"/>
  <c r="I65" i="65"/>
  <c r="H65" i="65"/>
  <c r="K87" i="65"/>
  <c r="K86" i="65"/>
  <c r="K83" i="65"/>
  <c r="K60" i="65"/>
  <c r="K59" i="65"/>
  <c r="E52" i="65"/>
  <c r="E97" i="65"/>
  <c r="K98" i="65"/>
  <c r="K53" i="65"/>
  <c r="F138" i="65" l="1"/>
  <c r="E138" i="65"/>
  <c r="K119" i="65"/>
  <c r="K128" i="65"/>
  <c r="K116" i="65"/>
  <c r="K131" i="65"/>
  <c r="K100" i="65"/>
  <c r="K126" i="65"/>
  <c r="K129" i="65"/>
  <c r="K113" i="65"/>
  <c r="I110" i="65"/>
  <c r="K61" i="65"/>
  <c r="H110" i="65"/>
  <c r="K106" i="65"/>
  <c r="K71" i="65"/>
  <c r="F78" i="65"/>
  <c r="K105" i="65"/>
  <c r="K102" i="65"/>
  <c r="K127" i="65"/>
  <c r="G78" i="65"/>
  <c r="E65" i="65"/>
  <c r="G110" i="65"/>
  <c r="K132" i="65"/>
  <c r="H136" i="65"/>
  <c r="K56" i="65"/>
  <c r="K69" i="65"/>
  <c r="K72" i="65"/>
  <c r="F65" i="65"/>
  <c r="K70" i="65"/>
  <c r="K84" i="65"/>
  <c r="K103" i="65"/>
  <c r="K73" i="65"/>
  <c r="G91" i="65"/>
  <c r="K118" i="65"/>
  <c r="I123" i="65"/>
  <c r="G65" i="65"/>
  <c r="K74" i="65"/>
  <c r="K55" i="65"/>
  <c r="K82" i="65"/>
  <c r="F91" i="65"/>
  <c r="K85" i="65"/>
  <c r="G123" i="65"/>
  <c r="H123" i="65"/>
  <c r="G136" i="65"/>
  <c r="I136" i="65"/>
  <c r="K130" i="65"/>
  <c r="J136" i="65"/>
  <c r="K114" i="65"/>
  <c r="K115" i="65"/>
  <c r="K117" i="65"/>
  <c r="J123" i="65"/>
  <c r="K104" i="65"/>
  <c r="K101" i="65"/>
  <c r="J110" i="65"/>
  <c r="I93" i="65"/>
  <c r="I95" i="65" s="1"/>
  <c r="J93" i="65"/>
  <c r="J95" i="65" s="1"/>
  <c r="H93" i="65"/>
  <c r="H95" i="65" s="1"/>
  <c r="E91" i="65"/>
  <c r="K81" i="65"/>
  <c r="K68" i="65"/>
  <c r="E78" i="65"/>
  <c r="K57" i="65"/>
  <c r="I138" i="65" l="1"/>
  <c r="K110" i="65"/>
  <c r="K65" i="65"/>
  <c r="G138" i="65"/>
  <c r="G93" i="65"/>
  <c r="F93" i="65"/>
  <c r="H138" i="65"/>
  <c r="E93" i="65"/>
  <c r="K78" i="65"/>
  <c r="K91" i="65"/>
  <c r="K136" i="65"/>
  <c r="K123" i="65"/>
  <c r="J138" i="65"/>
  <c r="K93" i="65" l="1"/>
  <c r="K138" i="65"/>
  <c r="G203" i="49"/>
  <c r="G139" i="49"/>
  <c r="G91" i="49"/>
  <c r="G53" i="49"/>
  <c r="G50" i="49"/>
  <c r="G45" i="49"/>
  <c r="G37" i="49"/>
  <c r="G29" i="49"/>
  <c r="G26" i="49"/>
  <c r="G244" i="49"/>
  <c r="G242" i="49"/>
  <c r="G238" i="49"/>
  <c r="G230" i="49"/>
  <c r="G225" i="49"/>
  <c r="G222" i="49"/>
  <c r="G221" i="49"/>
  <c r="G217" i="49"/>
  <c r="G212" i="49"/>
  <c r="G204" i="49"/>
  <c r="G190" i="49"/>
  <c r="G185" i="49"/>
  <c r="G182" i="49"/>
  <c r="G178" i="49"/>
  <c r="G173" i="49"/>
  <c r="G162" i="49"/>
  <c r="G133" i="49"/>
  <c r="G129" i="49"/>
  <c r="G125" i="49"/>
  <c r="G124" i="49"/>
  <c r="G121" i="49"/>
  <c r="G102" i="49"/>
  <c r="G101" i="49"/>
  <c r="G98" i="49"/>
  <c r="G97" i="49"/>
  <c r="G94" i="49"/>
  <c r="G85" i="49"/>
  <c r="G69" i="49"/>
  <c r="G55" i="49"/>
  <c r="G54" i="49"/>
  <c r="G52" i="49"/>
  <c r="G48" i="49"/>
  <c r="G46" i="49"/>
  <c r="G39" i="49"/>
  <c r="G30" i="49"/>
  <c r="G25" i="49"/>
  <c r="G24" i="49"/>
  <c r="G20" i="49"/>
  <c r="G16" i="49"/>
  <c r="G9" i="49"/>
  <c r="G6" i="49"/>
  <c r="G4" i="49"/>
  <c r="G246" i="49"/>
  <c r="G241" i="49"/>
  <c r="G239" i="49"/>
  <c r="G236" i="49"/>
  <c r="G234" i="49"/>
  <c r="G228" i="49"/>
  <c r="G220" i="49"/>
  <c r="G218" i="49"/>
  <c r="G214" i="49"/>
  <c r="G210" i="49"/>
  <c r="G206" i="49"/>
  <c r="G201" i="49"/>
  <c r="G198" i="49"/>
  <c r="G196" i="49"/>
  <c r="G194" i="49"/>
  <c r="G193" i="49"/>
  <c r="G191" i="49"/>
  <c r="G181" i="49"/>
  <c r="G155" i="49"/>
  <c r="G150" i="49"/>
  <c r="G148" i="49"/>
  <c r="G146" i="49"/>
  <c r="G145" i="49"/>
  <c r="G142" i="49"/>
  <c r="G134" i="49"/>
  <c r="G132" i="49"/>
  <c r="G130" i="49"/>
  <c r="G122" i="49"/>
  <c r="G118" i="49"/>
  <c r="G113" i="49"/>
  <c r="G110" i="49"/>
  <c r="G109" i="49"/>
  <c r="G108" i="49"/>
  <c r="G106" i="49"/>
  <c r="G100" i="49"/>
  <c r="G92" i="49"/>
  <c r="G90" i="49"/>
  <c r="G86" i="49"/>
  <c r="G84" i="49"/>
  <c r="G83" i="49"/>
  <c r="G78" i="49"/>
  <c r="G77" i="49"/>
  <c r="G76" i="49"/>
  <c r="G74" i="49"/>
  <c r="G73" i="49"/>
  <c r="G63" i="49"/>
  <c r="G58" i="49"/>
  <c r="G43" i="49"/>
  <c r="G33" i="49"/>
  <c r="G32" i="49"/>
  <c r="G28" i="49"/>
  <c r="G17" i="49"/>
  <c r="G5" i="49"/>
  <c r="AY2" i="49"/>
  <c r="AX2" i="49"/>
  <c r="AW2" i="49"/>
  <c r="AV2" i="49"/>
  <c r="AU2" i="49"/>
  <c r="AT2" i="49"/>
  <c r="AS2" i="49"/>
  <c r="AR2" i="49"/>
  <c r="AQ2" i="49"/>
  <c r="AP2" i="49"/>
  <c r="AO2" i="49"/>
  <c r="AN2" i="49"/>
  <c r="AM2" i="49"/>
  <c r="AL2" i="49"/>
  <c r="AK2" i="49"/>
  <c r="AJ2" i="49"/>
  <c r="AI2" i="49"/>
  <c r="AH2" i="49"/>
  <c r="AG2" i="49"/>
  <c r="AF2" i="49"/>
  <c r="AE2" i="49"/>
  <c r="AD2" i="49"/>
  <c r="AC2" i="49"/>
  <c r="AB2" i="49"/>
  <c r="AA2" i="49"/>
  <c r="Z2" i="49"/>
  <c r="Y2" i="49"/>
  <c r="X2" i="49"/>
  <c r="W2" i="49"/>
  <c r="V2" i="49"/>
  <c r="U2" i="49"/>
  <c r="T2" i="49"/>
  <c r="S2" i="49"/>
  <c r="R2" i="49"/>
  <c r="Q2" i="49"/>
  <c r="P2" i="49"/>
  <c r="O2" i="49"/>
  <c r="N2" i="49"/>
  <c r="EF2" i="49"/>
  <c r="DT2" i="49"/>
  <c r="DD2" i="49"/>
  <c r="DC2" i="49"/>
  <c r="DB2" i="49"/>
  <c r="DA2" i="49"/>
  <c r="CZ2" i="49"/>
  <c r="CY2" i="49"/>
  <c r="CX2" i="49"/>
  <c r="CW2" i="49"/>
  <c r="CV2" i="49"/>
  <c r="CU2" i="49"/>
  <c r="CT2" i="49"/>
  <c r="CS2" i="49"/>
  <c r="CR2" i="49"/>
  <c r="CQ2" i="49"/>
  <c r="CP2" i="49"/>
  <c r="CO2" i="49"/>
  <c r="CN2" i="49"/>
  <c r="CM2" i="49"/>
  <c r="CL2" i="49"/>
  <c r="CK2" i="49"/>
  <c r="CJ2" i="49"/>
  <c r="CI2" i="49"/>
  <c r="CH2" i="49"/>
  <c r="CG2" i="49"/>
  <c r="CF2" i="49"/>
  <c r="CE2" i="49"/>
  <c r="CD2" i="49"/>
  <c r="CC2" i="49"/>
  <c r="CB2" i="49"/>
  <c r="CA2" i="49"/>
  <c r="BZ2" i="49"/>
  <c r="BY2" i="49"/>
  <c r="BX2" i="49"/>
  <c r="BW2" i="49"/>
  <c r="BV2" i="49"/>
  <c r="BU2" i="49"/>
  <c r="BT2" i="49"/>
  <c r="BS2" i="49"/>
  <c r="BR2" i="49"/>
  <c r="BQ2" i="49"/>
  <c r="BP2" i="49"/>
  <c r="BO2" i="49"/>
  <c r="BN2" i="49"/>
  <c r="BM2" i="49"/>
  <c r="M2" i="49"/>
  <c r="L2" i="49"/>
  <c r="K2" i="49"/>
  <c r="J2" i="49"/>
  <c r="I2" i="49"/>
  <c r="H2" i="49"/>
  <c r="E2" i="49"/>
  <c r="D2" i="49"/>
  <c r="C2" i="49"/>
  <c r="B2" i="49"/>
  <c r="A2" i="49"/>
  <c r="G12" i="49" l="1"/>
  <c r="G23" i="49"/>
  <c r="G64" i="49"/>
  <c r="G136" i="49"/>
  <c r="G95" i="49"/>
  <c r="G103" i="49"/>
  <c r="G127" i="49"/>
  <c r="G135" i="49"/>
  <c r="G175" i="49"/>
  <c r="G183" i="49"/>
  <c r="G207" i="49"/>
  <c r="G215" i="49"/>
  <c r="G231" i="49"/>
  <c r="G131" i="49"/>
  <c r="G227" i="49"/>
  <c r="G3" i="49"/>
  <c r="G68" i="49"/>
  <c r="G75" i="49"/>
  <c r="G99" i="49"/>
  <c r="G62" i="49"/>
  <c r="G67" i="49"/>
  <c r="G152" i="49"/>
  <c r="G59" i="49"/>
  <c r="G35" i="49"/>
  <c r="G41" i="49"/>
  <c r="G79" i="49"/>
  <c r="G104" i="49"/>
  <c r="G208" i="49"/>
  <c r="G224" i="49"/>
  <c r="G80" i="49"/>
  <c r="G31" i="49"/>
  <c r="G88" i="49"/>
  <c r="G87" i="49"/>
  <c r="G112" i="49"/>
  <c r="G176" i="49"/>
  <c r="G71" i="49"/>
  <c r="G15" i="49"/>
  <c r="G27" i="49"/>
  <c r="BL372" i="49" l="1"/>
  <c r="BK372" i="49"/>
  <c r="BJ372" i="49"/>
  <c r="BI372" i="49"/>
  <c r="BH372" i="49"/>
  <c r="BG372" i="49"/>
  <c r="BF372" i="49"/>
  <c r="BE372" i="49"/>
  <c r="BD372" i="49"/>
  <c r="BC372" i="49"/>
  <c r="BB372" i="49"/>
  <c r="BA372" i="49"/>
  <c r="AZ372" i="49"/>
  <c r="AY372" i="49"/>
  <c r="AX372" i="49"/>
  <c r="AW372" i="49"/>
  <c r="AV372" i="49"/>
  <c r="AU372" i="49"/>
  <c r="AT372" i="49"/>
  <c r="AS372" i="49"/>
  <c r="AR372" i="49"/>
  <c r="AQ372" i="49"/>
  <c r="AP372" i="49"/>
  <c r="AO372" i="49"/>
  <c r="AN372" i="49"/>
  <c r="AM372" i="49"/>
  <c r="AL372" i="49"/>
  <c r="AK372" i="49"/>
  <c r="AJ372" i="49"/>
  <c r="AI372" i="49"/>
  <c r="AH372" i="49"/>
  <c r="AG372" i="49"/>
  <c r="AF372" i="49"/>
  <c r="AE372" i="49"/>
  <c r="AD372" i="49"/>
  <c r="AC372" i="49"/>
  <c r="AB372" i="49"/>
  <c r="AA372" i="49"/>
  <c r="Z372" i="49"/>
  <c r="Y372" i="49"/>
  <c r="X372" i="49"/>
  <c r="W372" i="49"/>
  <c r="V372" i="49"/>
  <c r="U372" i="49"/>
  <c r="T372" i="49"/>
  <c r="S372" i="49"/>
  <c r="R372" i="49"/>
  <c r="Q372" i="49"/>
  <c r="P372" i="49"/>
  <c r="O372" i="49"/>
  <c r="N372" i="49"/>
  <c r="M372" i="49"/>
  <c r="E372" i="49"/>
  <c r="D372" i="49"/>
  <c r="B372" i="49"/>
  <c r="A372" i="49"/>
  <c r="BL371" i="49"/>
  <c r="BK371" i="49"/>
  <c r="BJ371" i="49"/>
  <c r="BI371" i="49"/>
  <c r="BH371" i="49"/>
  <c r="BG371" i="49"/>
  <c r="BF371" i="49"/>
  <c r="BE371" i="49"/>
  <c r="BD371" i="49"/>
  <c r="BC371" i="49"/>
  <c r="BB371" i="49"/>
  <c r="BA371" i="49"/>
  <c r="AZ371" i="49"/>
  <c r="AY371" i="49"/>
  <c r="AX371" i="49"/>
  <c r="AW371" i="49"/>
  <c r="AV371" i="49"/>
  <c r="AU371" i="49"/>
  <c r="AT371" i="49"/>
  <c r="AS371" i="49"/>
  <c r="AR371" i="49"/>
  <c r="AQ371" i="49"/>
  <c r="AP371" i="49"/>
  <c r="AO371" i="49"/>
  <c r="AN371" i="49"/>
  <c r="AM371" i="49"/>
  <c r="AL371" i="49"/>
  <c r="AK371" i="49"/>
  <c r="AJ371" i="49"/>
  <c r="AI371" i="49"/>
  <c r="AH371" i="49"/>
  <c r="AG371" i="49"/>
  <c r="AF371" i="49"/>
  <c r="AE371" i="49"/>
  <c r="AD371" i="49"/>
  <c r="AC371" i="49"/>
  <c r="AB371" i="49"/>
  <c r="AA371" i="49"/>
  <c r="Z371" i="49"/>
  <c r="Y371" i="49"/>
  <c r="X371" i="49"/>
  <c r="W371" i="49"/>
  <c r="V371" i="49"/>
  <c r="U371" i="49"/>
  <c r="T371" i="49"/>
  <c r="S371" i="49"/>
  <c r="R371" i="49"/>
  <c r="Q371" i="49"/>
  <c r="P371" i="49"/>
  <c r="O371" i="49"/>
  <c r="N371" i="49"/>
  <c r="M371" i="49"/>
  <c r="E371" i="49"/>
  <c r="D371" i="49"/>
  <c r="B371" i="49"/>
  <c r="A371" i="49"/>
  <c r="BL370" i="49"/>
  <c r="BK370" i="49"/>
  <c r="BJ370" i="49"/>
  <c r="BI370" i="49"/>
  <c r="BH370" i="49"/>
  <c r="BG370" i="49"/>
  <c r="BF370" i="49"/>
  <c r="BE370" i="49"/>
  <c r="BD370" i="49"/>
  <c r="BC370" i="49"/>
  <c r="BB370" i="49"/>
  <c r="BA370" i="49"/>
  <c r="AZ370" i="49"/>
  <c r="AY370" i="49"/>
  <c r="AX370" i="49"/>
  <c r="AW370" i="49"/>
  <c r="AV370" i="49"/>
  <c r="AU370" i="49"/>
  <c r="AT370" i="49"/>
  <c r="AS370" i="49"/>
  <c r="AR370" i="49"/>
  <c r="AQ370" i="49"/>
  <c r="AP370" i="49"/>
  <c r="AO370" i="49"/>
  <c r="AN370" i="49"/>
  <c r="AM370" i="49"/>
  <c r="AL370" i="49"/>
  <c r="AK370" i="49"/>
  <c r="AJ370" i="49"/>
  <c r="AI370" i="49"/>
  <c r="AH370" i="49"/>
  <c r="AG370" i="49"/>
  <c r="AF370" i="49"/>
  <c r="AE370" i="49"/>
  <c r="AD370" i="49"/>
  <c r="AC370" i="49"/>
  <c r="AB370" i="49"/>
  <c r="AA370" i="49"/>
  <c r="Z370" i="49"/>
  <c r="Y370" i="49"/>
  <c r="X370" i="49"/>
  <c r="W370" i="49"/>
  <c r="V370" i="49"/>
  <c r="U370" i="49"/>
  <c r="T370" i="49"/>
  <c r="S370" i="49"/>
  <c r="R370" i="49"/>
  <c r="Q370" i="49"/>
  <c r="P370" i="49"/>
  <c r="O370" i="49"/>
  <c r="N370" i="49"/>
  <c r="M370" i="49"/>
  <c r="E370" i="49"/>
  <c r="D370" i="49"/>
  <c r="B370" i="49"/>
  <c r="A370" i="49"/>
  <c r="BL369" i="49"/>
  <c r="BK369" i="49"/>
  <c r="BJ369" i="49"/>
  <c r="BI369" i="49"/>
  <c r="BH369" i="49"/>
  <c r="BG369" i="49"/>
  <c r="BF369" i="49"/>
  <c r="BE369" i="49"/>
  <c r="BD369" i="49"/>
  <c r="BC369" i="49"/>
  <c r="BB369" i="49"/>
  <c r="BA369" i="49"/>
  <c r="AZ369" i="49"/>
  <c r="AY369" i="49"/>
  <c r="AX369" i="49"/>
  <c r="AW369" i="49"/>
  <c r="AV369" i="49"/>
  <c r="AU369" i="49"/>
  <c r="AT369" i="49"/>
  <c r="AS369" i="49"/>
  <c r="AR369" i="49"/>
  <c r="AQ369" i="49"/>
  <c r="AP369" i="49"/>
  <c r="AO369" i="49"/>
  <c r="AN369" i="49"/>
  <c r="AM369" i="49"/>
  <c r="AL369" i="49"/>
  <c r="AK369" i="49"/>
  <c r="AJ369" i="49"/>
  <c r="AI369" i="49"/>
  <c r="AH369" i="49"/>
  <c r="AG369" i="49"/>
  <c r="AF369" i="49"/>
  <c r="AE369" i="49"/>
  <c r="AD369" i="49"/>
  <c r="AC369" i="49"/>
  <c r="AB369" i="49"/>
  <c r="AA369" i="49"/>
  <c r="Z369" i="49"/>
  <c r="Y369" i="49"/>
  <c r="X369" i="49"/>
  <c r="W369" i="49"/>
  <c r="V369" i="49"/>
  <c r="U369" i="49"/>
  <c r="T369" i="49"/>
  <c r="S369" i="49"/>
  <c r="R369" i="49"/>
  <c r="Q369" i="49"/>
  <c r="P369" i="49"/>
  <c r="O369" i="49"/>
  <c r="N369" i="49"/>
  <c r="M369" i="49"/>
  <c r="E369" i="49"/>
  <c r="D369" i="49"/>
  <c r="B369" i="49"/>
  <c r="A369" i="49"/>
  <c r="BL368" i="49"/>
  <c r="BK368" i="49"/>
  <c r="BJ368" i="49"/>
  <c r="BI368" i="49"/>
  <c r="BH368" i="49"/>
  <c r="BG368" i="49"/>
  <c r="BF368" i="49"/>
  <c r="BE368" i="49"/>
  <c r="BD368" i="49"/>
  <c r="BC368" i="49"/>
  <c r="BB368" i="49"/>
  <c r="BA368" i="49"/>
  <c r="AZ368" i="49"/>
  <c r="AY368" i="49"/>
  <c r="AX368" i="49"/>
  <c r="AW368" i="49"/>
  <c r="AV368" i="49"/>
  <c r="AU368" i="49"/>
  <c r="AT368" i="49"/>
  <c r="AS368" i="49"/>
  <c r="AR368" i="49"/>
  <c r="AQ368" i="49"/>
  <c r="AP368" i="49"/>
  <c r="AO368" i="49"/>
  <c r="AN368" i="49"/>
  <c r="AM368" i="49"/>
  <c r="AL368" i="49"/>
  <c r="AK368" i="49"/>
  <c r="AJ368" i="49"/>
  <c r="AI368" i="49"/>
  <c r="AH368" i="49"/>
  <c r="AG368" i="49"/>
  <c r="AF368" i="49"/>
  <c r="AE368" i="49"/>
  <c r="AD368" i="49"/>
  <c r="AC368" i="49"/>
  <c r="AB368" i="49"/>
  <c r="AA368" i="49"/>
  <c r="Z368" i="49"/>
  <c r="Y368" i="49"/>
  <c r="X368" i="49"/>
  <c r="W368" i="49"/>
  <c r="V368" i="49"/>
  <c r="U368" i="49"/>
  <c r="T368" i="49"/>
  <c r="S368" i="49"/>
  <c r="R368" i="49"/>
  <c r="Q368" i="49"/>
  <c r="P368" i="49"/>
  <c r="O368" i="49"/>
  <c r="N368" i="49"/>
  <c r="M368" i="49"/>
  <c r="E368" i="49"/>
  <c r="D368" i="49"/>
  <c r="B368" i="49"/>
  <c r="A368" i="49"/>
  <c r="BL367" i="49"/>
  <c r="BK367" i="49"/>
  <c r="BJ367" i="49"/>
  <c r="BI367" i="49"/>
  <c r="BH367" i="49"/>
  <c r="BG367" i="49"/>
  <c r="BF367" i="49"/>
  <c r="BE367" i="49"/>
  <c r="BD367" i="49"/>
  <c r="BC367" i="49"/>
  <c r="BB367" i="49"/>
  <c r="BA367" i="49"/>
  <c r="AZ367" i="49"/>
  <c r="AY367" i="49"/>
  <c r="AX367" i="49"/>
  <c r="AW367" i="49"/>
  <c r="AV367" i="49"/>
  <c r="AU367" i="49"/>
  <c r="AT367" i="49"/>
  <c r="AS367" i="49"/>
  <c r="AR367" i="49"/>
  <c r="AQ367" i="49"/>
  <c r="AP367" i="49"/>
  <c r="AO367" i="49"/>
  <c r="AN367" i="49"/>
  <c r="AM367" i="49"/>
  <c r="AL367" i="49"/>
  <c r="AK367" i="49"/>
  <c r="AJ367" i="49"/>
  <c r="AI367" i="49"/>
  <c r="AH367" i="49"/>
  <c r="AG367" i="49"/>
  <c r="AF367" i="49"/>
  <c r="AE367" i="49"/>
  <c r="AD367" i="49"/>
  <c r="AC367" i="49"/>
  <c r="AB367" i="49"/>
  <c r="AA367" i="49"/>
  <c r="Z367" i="49"/>
  <c r="Y367" i="49"/>
  <c r="X367" i="49"/>
  <c r="W367" i="49"/>
  <c r="V367" i="49"/>
  <c r="U367" i="49"/>
  <c r="T367" i="49"/>
  <c r="S367" i="49"/>
  <c r="R367" i="49"/>
  <c r="Q367" i="49"/>
  <c r="P367" i="49"/>
  <c r="O367" i="49"/>
  <c r="N367" i="49"/>
  <c r="M367" i="49"/>
  <c r="E367" i="49"/>
  <c r="D367" i="49"/>
  <c r="B367" i="49"/>
  <c r="A367" i="49"/>
  <c r="BL366" i="49"/>
  <c r="BK366" i="49"/>
  <c r="BJ366" i="49"/>
  <c r="BI366" i="49"/>
  <c r="BH366" i="49"/>
  <c r="BG366" i="49"/>
  <c r="BF366" i="49"/>
  <c r="BE366" i="49"/>
  <c r="BD366" i="49"/>
  <c r="BC366" i="49"/>
  <c r="BB366" i="49"/>
  <c r="BA366" i="49"/>
  <c r="AZ366" i="49"/>
  <c r="AY366" i="49"/>
  <c r="AX366" i="49"/>
  <c r="AW366" i="49"/>
  <c r="AV366" i="49"/>
  <c r="AU366" i="49"/>
  <c r="AT366" i="49"/>
  <c r="AS366" i="49"/>
  <c r="AR366" i="49"/>
  <c r="AQ366" i="49"/>
  <c r="AP366" i="49"/>
  <c r="AO366" i="49"/>
  <c r="AN366" i="49"/>
  <c r="AM366" i="49"/>
  <c r="AL366" i="49"/>
  <c r="AK366" i="49"/>
  <c r="AJ366" i="49"/>
  <c r="AI366" i="49"/>
  <c r="AH366" i="49"/>
  <c r="AG366" i="49"/>
  <c r="AF366" i="49"/>
  <c r="AE366" i="49"/>
  <c r="AD366" i="49"/>
  <c r="AC366" i="49"/>
  <c r="AB366" i="49"/>
  <c r="AA366" i="49"/>
  <c r="Z366" i="49"/>
  <c r="Y366" i="49"/>
  <c r="X366" i="49"/>
  <c r="W366" i="49"/>
  <c r="V366" i="49"/>
  <c r="U366" i="49"/>
  <c r="T366" i="49"/>
  <c r="S366" i="49"/>
  <c r="R366" i="49"/>
  <c r="Q366" i="49"/>
  <c r="P366" i="49"/>
  <c r="O366" i="49"/>
  <c r="N366" i="49"/>
  <c r="M366" i="49"/>
  <c r="E366" i="49"/>
  <c r="D366" i="49"/>
  <c r="B366" i="49"/>
  <c r="A366" i="49"/>
  <c r="BL365" i="49"/>
  <c r="BK365" i="49"/>
  <c r="BJ365" i="49"/>
  <c r="BI365" i="49"/>
  <c r="BH365" i="49"/>
  <c r="BG365" i="49"/>
  <c r="BF365" i="49"/>
  <c r="BE365" i="49"/>
  <c r="BD365" i="49"/>
  <c r="BC365" i="49"/>
  <c r="BB365" i="49"/>
  <c r="BA365" i="49"/>
  <c r="AZ365" i="49"/>
  <c r="AY365" i="49"/>
  <c r="AX365" i="49"/>
  <c r="AW365" i="49"/>
  <c r="AV365" i="49"/>
  <c r="AU365" i="49"/>
  <c r="AT365" i="49"/>
  <c r="AS365" i="49"/>
  <c r="AR365" i="49"/>
  <c r="AQ365" i="49"/>
  <c r="AP365" i="49"/>
  <c r="AO365" i="49"/>
  <c r="AN365" i="49"/>
  <c r="AM365" i="49"/>
  <c r="AL365" i="49"/>
  <c r="AK365" i="49"/>
  <c r="AJ365" i="49"/>
  <c r="AI365" i="49"/>
  <c r="AH365" i="49"/>
  <c r="AG365" i="49"/>
  <c r="AF365" i="49"/>
  <c r="AE365" i="49"/>
  <c r="AD365" i="49"/>
  <c r="AC365" i="49"/>
  <c r="AB365" i="49"/>
  <c r="AA365" i="49"/>
  <c r="Z365" i="49"/>
  <c r="Y365" i="49"/>
  <c r="X365" i="49"/>
  <c r="W365" i="49"/>
  <c r="V365" i="49"/>
  <c r="U365" i="49"/>
  <c r="T365" i="49"/>
  <c r="S365" i="49"/>
  <c r="R365" i="49"/>
  <c r="Q365" i="49"/>
  <c r="P365" i="49"/>
  <c r="O365" i="49"/>
  <c r="N365" i="49"/>
  <c r="M365" i="49"/>
  <c r="E365" i="49"/>
  <c r="D365" i="49"/>
  <c r="B365" i="49"/>
  <c r="A365" i="49"/>
  <c r="BL364" i="49"/>
  <c r="BK364" i="49"/>
  <c r="BJ364" i="49"/>
  <c r="BI364" i="49"/>
  <c r="BH364" i="49"/>
  <c r="BG364" i="49"/>
  <c r="BF364" i="49"/>
  <c r="BE364" i="49"/>
  <c r="BD364" i="49"/>
  <c r="BC364" i="49"/>
  <c r="BB364" i="49"/>
  <c r="BA364" i="49"/>
  <c r="AZ364" i="49"/>
  <c r="AY364" i="49"/>
  <c r="AX364" i="49"/>
  <c r="AW364" i="49"/>
  <c r="AV364" i="49"/>
  <c r="AU364" i="49"/>
  <c r="AT364" i="49"/>
  <c r="AS364" i="49"/>
  <c r="AR364" i="49"/>
  <c r="AQ364" i="49"/>
  <c r="AP364" i="49"/>
  <c r="AO364" i="49"/>
  <c r="AN364" i="49"/>
  <c r="AM364" i="49"/>
  <c r="AL364" i="49"/>
  <c r="AK364" i="49"/>
  <c r="AJ364" i="49"/>
  <c r="AI364" i="49"/>
  <c r="AH364" i="49"/>
  <c r="AG364" i="49"/>
  <c r="AF364" i="49"/>
  <c r="AE364" i="49"/>
  <c r="AD364" i="49"/>
  <c r="AC364" i="49"/>
  <c r="AB364" i="49"/>
  <c r="AA364" i="49"/>
  <c r="Z364" i="49"/>
  <c r="Y364" i="49"/>
  <c r="X364" i="49"/>
  <c r="W364" i="49"/>
  <c r="V364" i="49"/>
  <c r="U364" i="49"/>
  <c r="T364" i="49"/>
  <c r="S364" i="49"/>
  <c r="R364" i="49"/>
  <c r="Q364" i="49"/>
  <c r="P364" i="49"/>
  <c r="O364" i="49"/>
  <c r="N364" i="49"/>
  <c r="M364" i="49"/>
  <c r="E364" i="49"/>
  <c r="D364" i="49"/>
  <c r="B364" i="49"/>
  <c r="A364" i="49"/>
  <c r="BL363" i="49"/>
  <c r="BK363" i="49"/>
  <c r="BJ363" i="49"/>
  <c r="BI363" i="49"/>
  <c r="BH363" i="49"/>
  <c r="BG363" i="49"/>
  <c r="BF363" i="49"/>
  <c r="BE363" i="49"/>
  <c r="BD363" i="49"/>
  <c r="BC363" i="49"/>
  <c r="BB363" i="49"/>
  <c r="BA363" i="49"/>
  <c r="AZ363" i="49"/>
  <c r="AY363" i="49"/>
  <c r="AX363" i="49"/>
  <c r="AW363" i="49"/>
  <c r="AV363" i="49"/>
  <c r="AU363" i="49"/>
  <c r="AT363" i="49"/>
  <c r="AS363" i="49"/>
  <c r="AR363" i="49"/>
  <c r="AQ363" i="49"/>
  <c r="AP363" i="49"/>
  <c r="AO363" i="49"/>
  <c r="AN363" i="49"/>
  <c r="AM363" i="49"/>
  <c r="AL363" i="49"/>
  <c r="AK363" i="49"/>
  <c r="AJ363" i="49"/>
  <c r="AI363" i="49"/>
  <c r="AH363" i="49"/>
  <c r="AG363" i="49"/>
  <c r="AF363" i="49"/>
  <c r="AE363" i="49"/>
  <c r="AD363" i="49"/>
  <c r="AC363" i="49"/>
  <c r="AB363" i="49"/>
  <c r="AA363" i="49"/>
  <c r="Z363" i="49"/>
  <c r="Y363" i="49"/>
  <c r="X363" i="49"/>
  <c r="W363" i="49"/>
  <c r="V363" i="49"/>
  <c r="U363" i="49"/>
  <c r="T363" i="49"/>
  <c r="S363" i="49"/>
  <c r="R363" i="49"/>
  <c r="Q363" i="49"/>
  <c r="P363" i="49"/>
  <c r="O363" i="49"/>
  <c r="N363" i="49"/>
  <c r="M363" i="49"/>
  <c r="E363" i="49"/>
  <c r="D363" i="49"/>
  <c r="B363" i="49"/>
  <c r="A363" i="49"/>
  <c r="BL362" i="49"/>
  <c r="BK362" i="49"/>
  <c r="BJ362" i="49"/>
  <c r="BI362" i="49"/>
  <c r="BH362" i="49"/>
  <c r="BG362" i="49"/>
  <c r="BF362" i="49"/>
  <c r="BE362" i="49"/>
  <c r="BD362" i="49"/>
  <c r="BC362" i="49"/>
  <c r="BB362" i="49"/>
  <c r="BA362" i="49"/>
  <c r="AZ362" i="49"/>
  <c r="AY362" i="49"/>
  <c r="AX362" i="49"/>
  <c r="AW362" i="49"/>
  <c r="AV362" i="49"/>
  <c r="AU362" i="49"/>
  <c r="AT362" i="49"/>
  <c r="AS362" i="49"/>
  <c r="AR362" i="49"/>
  <c r="AQ362" i="49"/>
  <c r="AP362" i="49"/>
  <c r="AO362" i="49"/>
  <c r="AN362" i="49"/>
  <c r="AM362" i="49"/>
  <c r="AL362" i="49"/>
  <c r="AK362" i="49"/>
  <c r="AJ362" i="49"/>
  <c r="AI362" i="49"/>
  <c r="AH362" i="49"/>
  <c r="AG362" i="49"/>
  <c r="AF362" i="49"/>
  <c r="AE362" i="49"/>
  <c r="AD362" i="49"/>
  <c r="AC362" i="49"/>
  <c r="AB362" i="49"/>
  <c r="AA362" i="49"/>
  <c r="Z362" i="49"/>
  <c r="Y362" i="49"/>
  <c r="X362" i="49"/>
  <c r="W362" i="49"/>
  <c r="V362" i="49"/>
  <c r="U362" i="49"/>
  <c r="T362" i="49"/>
  <c r="S362" i="49"/>
  <c r="R362" i="49"/>
  <c r="Q362" i="49"/>
  <c r="P362" i="49"/>
  <c r="O362" i="49"/>
  <c r="N362" i="49"/>
  <c r="M362" i="49"/>
  <c r="E362" i="49"/>
  <c r="D362" i="49"/>
  <c r="B362" i="49"/>
  <c r="A362" i="49"/>
  <c r="BL361" i="49"/>
  <c r="BK361" i="49"/>
  <c r="BJ361" i="49"/>
  <c r="BI361" i="49"/>
  <c r="BH361" i="49"/>
  <c r="BG361" i="49"/>
  <c r="BF361" i="49"/>
  <c r="BE361" i="49"/>
  <c r="BD361" i="49"/>
  <c r="BC361" i="49"/>
  <c r="BB361" i="49"/>
  <c r="BA361" i="49"/>
  <c r="AZ361" i="49"/>
  <c r="AY361" i="49"/>
  <c r="AX361" i="49"/>
  <c r="AW361" i="49"/>
  <c r="AV361" i="49"/>
  <c r="AU361" i="49"/>
  <c r="AT361" i="49"/>
  <c r="AS361" i="49"/>
  <c r="AR361" i="49"/>
  <c r="AQ361" i="49"/>
  <c r="AP361" i="49"/>
  <c r="AO361" i="49"/>
  <c r="AN361" i="49"/>
  <c r="AM361" i="49"/>
  <c r="AL361" i="49"/>
  <c r="AK361" i="49"/>
  <c r="AJ361" i="49"/>
  <c r="AI361" i="49"/>
  <c r="AH361" i="49"/>
  <c r="AG361" i="49"/>
  <c r="AF361" i="49"/>
  <c r="AE361" i="49"/>
  <c r="AD361" i="49"/>
  <c r="AC361" i="49"/>
  <c r="AB361" i="49"/>
  <c r="AA361" i="49"/>
  <c r="Z361" i="49"/>
  <c r="Y361" i="49"/>
  <c r="X361" i="49"/>
  <c r="W361" i="49"/>
  <c r="V361" i="49"/>
  <c r="U361" i="49"/>
  <c r="T361" i="49"/>
  <c r="S361" i="49"/>
  <c r="R361" i="49"/>
  <c r="Q361" i="49"/>
  <c r="P361" i="49"/>
  <c r="O361" i="49"/>
  <c r="N361" i="49"/>
  <c r="M361" i="49"/>
  <c r="E361" i="49"/>
  <c r="D361" i="49"/>
  <c r="B361" i="49"/>
  <c r="A361" i="49"/>
  <c r="BL360" i="49"/>
  <c r="BK360" i="49"/>
  <c r="BJ360" i="49"/>
  <c r="BI360" i="49"/>
  <c r="BH360" i="49"/>
  <c r="BG360" i="49"/>
  <c r="BF360" i="49"/>
  <c r="BE360" i="49"/>
  <c r="BD360" i="49"/>
  <c r="BC360" i="49"/>
  <c r="BB360" i="49"/>
  <c r="BA360" i="49"/>
  <c r="AZ360" i="49"/>
  <c r="AY360" i="49"/>
  <c r="AX360" i="49"/>
  <c r="AW360" i="49"/>
  <c r="AV360" i="49"/>
  <c r="AU360" i="49"/>
  <c r="AT360" i="49"/>
  <c r="AS360" i="49"/>
  <c r="AR360" i="49"/>
  <c r="AQ360" i="49"/>
  <c r="AP360" i="49"/>
  <c r="AO360" i="49"/>
  <c r="AN360" i="49"/>
  <c r="AM360" i="49"/>
  <c r="AL360" i="49"/>
  <c r="AK360" i="49"/>
  <c r="AJ360" i="49"/>
  <c r="AI360" i="49"/>
  <c r="AH360" i="49"/>
  <c r="AG360" i="49"/>
  <c r="AF360" i="49"/>
  <c r="AE360" i="49"/>
  <c r="AD360" i="49"/>
  <c r="AC360" i="49"/>
  <c r="AB360" i="49"/>
  <c r="AA360" i="49"/>
  <c r="Z360" i="49"/>
  <c r="Y360" i="49"/>
  <c r="X360" i="49"/>
  <c r="W360" i="49"/>
  <c r="V360" i="49"/>
  <c r="U360" i="49"/>
  <c r="T360" i="49"/>
  <c r="S360" i="49"/>
  <c r="R360" i="49"/>
  <c r="Q360" i="49"/>
  <c r="P360" i="49"/>
  <c r="O360" i="49"/>
  <c r="N360" i="49"/>
  <c r="M360" i="49"/>
  <c r="E360" i="49"/>
  <c r="D360" i="49"/>
  <c r="B360" i="49"/>
  <c r="A360" i="49"/>
  <c r="BL359" i="49"/>
  <c r="BK359" i="49"/>
  <c r="BJ359" i="49"/>
  <c r="BI359" i="49"/>
  <c r="BH359" i="49"/>
  <c r="BG359" i="49"/>
  <c r="BF359" i="49"/>
  <c r="BE359" i="49"/>
  <c r="BD359" i="49"/>
  <c r="BC359" i="49"/>
  <c r="BB359" i="49"/>
  <c r="BA359" i="49"/>
  <c r="AZ359" i="49"/>
  <c r="AY359" i="49"/>
  <c r="AX359" i="49"/>
  <c r="AW359" i="49"/>
  <c r="AV359" i="49"/>
  <c r="AU359" i="49"/>
  <c r="AT359" i="49"/>
  <c r="AS359" i="49"/>
  <c r="AR359" i="49"/>
  <c r="AQ359" i="49"/>
  <c r="AP359" i="49"/>
  <c r="AO359" i="49"/>
  <c r="AN359" i="49"/>
  <c r="AM359" i="49"/>
  <c r="AL359" i="49"/>
  <c r="AK359" i="49"/>
  <c r="AJ359" i="49"/>
  <c r="AI359" i="49"/>
  <c r="AH359" i="49"/>
  <c r="AG359" i="49"/>
  <c r="AF359" i="49"/>
  <c r="AE359" i="49"/>
  <c r="AD359" i="49"/>
  <c r="AC359" i="49"/>
  <c r="AB359" i="49"/>
  <c r="AA359" i="49"/>
  <c r="Z359" i="49"/>
  <c r="Y359" i="49"/>
  <c r="X359" i="49"/>
  <c r="W359" i="49"/>
  <c r="V359" i="49"/>
  <c r="U359" i="49"/>
  <c r="T359" i="49"/>
  <c r="S359" i="49"/>
  <c r="R359" i="49"/>
  <c r="Q359" i="49"/>
  <c r="P359" i="49"/>
  <c r="O359" i="49"/>
  <c r="N359" i="49"/>
  <c r="M359" i="49"/>
  <c r="E359" i="49"/>
  <c r="D359" i="49"/>
  <c r="B359" i="49"/>
  <c r="A359" i="49"/>
  <c r="BL358" i="49"/>
  <c r="BK358" i="49"/>
  <c r="BJ358" i="49"/>
  <c r="BI358" i="49"/>
  <c r="BH358" i="49"/>
  <c r="BG358" i="49"/>
  <c r="BF358" i="49"/>
  <c r="BE358" i="49"/>
  <c r="BD358" i="49"/>
  <c r="BC358" i="49"/>
  <c r="BB358" i="49"/>
  <c r="BA358" i="49"/>
  <c r="AZ358" i="49"/>
  <c r="AY358" i="49"/>
  <c r="AX358" i="49"/>
  <c r="AW358" i="49"/>
  <c r="AV358" i="49"/>
  <c r="AU358" i="49"/>
  <c r="AT358" i="49"/>
  <c r="AS358" i="49"/>
  <c r="AR358" i="49"/>
  <c r="AQ358" i="49"/>
  <c r="AP358" i="49"/>
  <c r="AO358" i="49"/>
  <c r="AN358" i="49"/>
  <c r="AM358" i="49"/>
  <c r="AL358" i="49"/>
  <c r="AK358" i="49"/>
  <c r="AJ358" i="49"/>
  <c r="AI358" i="49"/>
  <c r="AH358" i="49"/>
  <c r="AG358" i="49"/>
  <c r="AF358" i="49"/>
  <c r="AE358" i="49"/>
  <c r="AD358" i="49"/>
  <c r="AC358" i="49"/>
  <c r="AB358" i="49"/>
  <c r="AA358" i="49"/>
  <c r="Z358" i="49"/>
  <c r="Y358" i="49"/>
  <c r="X358" i="49"/>
  <c r="W358" i="49"/>
  <c r="V358" i="49"/>
  <c r="U358" i="49"/>
  <c r="T358" i="49"/>
  <c r="S358" i="49"/>
  <c r="R358" i="49"/>
  <c r="Q358" i="49"/>
  <c r="P358" i="49"/>
  <c r="O358" i="49"/>
  <c r="N358" i="49"/>
  <c r="M358" i="49"/>
  <c r="E358" i="49"/>
  <c r="D358" i="49"/>
  <c r="B358" i="49"/>
  <c r="A358" i="49"/>
  <c r="BL357" i="49"/>
  <c r="BK357" i="49"/>
  <c r="BJ357" i="49"/>
  <c r="BI357" i="49"/>
  <c r="BH357" i="49"/>
  <c r="BG357" i="49"/>
  <c r="BF357" i="49"/>
  <c r="BE357" i="49"/>
  <c r="BD357" i="49"/>
  <c r="BC357" i="49"/>
  <c r="BB357" i="49"/>
  <c r="BA357" i="49"/>
  <c r="AZ357" i="49"/>
  <c r="AY357" i="49"/>
  <c r="AX357" i="49"/>
  <c r="AW357" i="49"/>
  <c r="AV357" i="49"/>
  <c r="AU357" i="49"/>
  <c r="AT357" i="49"/>
  <c r="AS357" i="49"/>
  <c r="AR357" i="49"/>
  <c r="AQ357" i="49"/>
  <c r="AP357" i="49"/>
  <c r="AO357" i="49"/>
  <c r="AN357" i="49"/>
  <c r="AM357" i="49"/>
  <c r="AL357" i="49"/>
  <c r="AK357" i="49"/>
  <c r="AJ357" i="49"/>
  <c r="AI357" i="49"/>
  <c r="AH357" i="49"/>
  <c r="AG357" i="49"/>
  <c r="AF357" i="49"/>
  <c r="AE357" i="49"/>
  <c r="AD357" i="49"/>
  <c r="AC357" i="49"/>
  <c r="AB357" i="49"/>
  <c r="AA357" i="49"/>
  <c r="Z357" i="49"/>
  <c r="Y357" i="49"/>
  <c r="X357" i="49"/>
  <c r="W357" i="49"/>
  <c r="V357" i="49"/>
  <c r="U357" i="49"/>
  <c r="T357" i="49"/>
  <c r="S357" i="49"/>
  <c r="R357" i="49"/>
  <c r="Q357" i="49"/>
  <c r="P357" i="49"/>
  <c r="O357" i="49"/>
  <c r="N357" i="49"/>
  <c r="M357" i="49"/>
  <c r="E357" i="49"/>
  <c r="D357" i="49"/>
  <c r="B357" i="49"/>
  <c r="A357" i="49"/>
  <c r="BL356" i="49"/>
  <c r="BK356" i="49"/>
  <c r="BJ356" i="49"/>
  <c r="BI356" i="49"/>
  <c r="BH356" i="49"/>
  <c r="BG356" i="49"/>
  <c r="BF356" i="49"/>
  <c r="BE356" i="49"/>
  <c r="BD356" i="49"/>
  <c r="BC356" i="49"/>
  <c r="BB356" i="49"/>
  <c r="BA356" i="49"/>
  <c r="AZ356" i="49"/>
  <c r="AY356" i="49"/>
  <c r="AX356" i="49"/>
  <c r="AW356" i="49"/>
  <c r="AV356" i="49"/>
  <c r="AU356" i="49"/>
  <c r="AT356" i="49"/>
  <c r="AS356" i="49"/>
  <c r="AR356" i="49"/>
  <c r="AQ356" i="49"/>
  <c r="AP356" i="49"/>
  <c r="AO356" i="49"/>
  <c r="AN356" i="49"/>
  <c r="AM356" i="49"/>
  <c r="AL356" i="49"/>
  <c r="AK356" i="49"/>
  <c r="AJ356" i="49"/>
  <c r="AI356" i="49"/>
  <c r="AH356" i="49"/>
  <c r="AG356" i="49"/>
  <c r="AF356" i="49"/>
  <c r="AE356" i="49"/>
  <c r="AD356" i="49"/>
  <c r="AC356" i="49"/>
  <c r="AB356" i="49"/>
  <c r="AA356" i="49"/>
  <c r="Z356" i="49"/>
  <c r="Y356" i="49"/>
  <c r="X356" i="49"/>
  <c r="W356" i="49"/>
  <c r="V356" i="49"/>
  <c r="U356" i="49"/>
  <c r="T356" i="49"/>
  <c r="S356" i="49"/>
  <c r="R356" i="49"/>
  <c r="Q356" i="49"/>
  <c r="P356" i="49"/>
  <c r="O356" i="49"/>
  <c r="N356" i="49"/>
  <c r="M356" i="49"/>
  <c r="E356" i="49"/>
  <c r="D356" i="49"/>
  <c r="B356" i="49"/>
  <c r="A356" i="49"/>
  <c r="BL355" i="49"/>
  <c r="BK355" i="49"/>
  <c r="BJ355" i="49"/>
  <c r="BI355" i="49"/>
  <c r="BH355" i="49"/>
  <c r="BG355" i="49"/>
  <c r="BF355" i="49"/>
  <c r="BE355" i="49"/>
  <c r="BD355" i="49"/>
  <c r="BC355" i="49"/>
  <c r="BB355" i="49"/>
  <c r="BA355" i="49"/>
  <c r="AZ355" i="49"/>
  <c r="AY355" i="49"/>
  <c r="AX355" i="49"/>
  <c r="AW355" i="49"/>
  <c r="AV355" i="49"/>
  <c r="AU355" i="49"/>
  <c r="AT355" i="49"/>
  <c r="AS355" i="49"/>
  <c r="AR355" i="49"/>
  <c r="AQ355" i="49"/>
  <c r="AP355" i="49"/>
  <c r="AO355" i="49"/>
  <c r="AN355" i="49"/>
  <c r="AM355" i="49"/>
  <c r="AL355" i="49"/>
  <c r="AK355" i="49"/>
  <c r="AJ355" i="49"/>
  <c r="AI355" i="49"/>
  <c r="AH355" i="49"/>
  <c r="AG355" i="49"/>
  <c r="AF355" i="49"/>
  <c r="AE355" i="49"/>
  <c r="AD355" i="49"/>
  <c r="AC355" i="49"/>
  <c r="AB355" i="49"/>
  <c r="AA355" i="49"/>
  <c r="Z355" i="49"/>
  <c r="Y355" i="49"/>
  <c r="X355" i="49"/>
  <c r="W355" i="49"/>
  <c r="V355" i="49"/>
  <c r="U355" i="49"/>
  <c r="T355" i="49"/>
  <c r="S355" i="49"/>
  <c r="R355" i="49"/>
  <c r="Q355" i="49"/>
  <c r="P355" i="49"/>
  <c r="O355" i="49"/>
  <c r="N355" i="49"/>
  <c r="M355" i="49"/>
  <c r="E355" i="49"/>
  <c r="D355" i="49"/>
  <c r="B355" i="49"/>
  <c r="A355" i="49"/>
  <c r="BL354" i="49"/>
  <c r="BK354" i="49"/>
  <c r="BJ354" i="49"/>
  <c r="BI354" i="49"/>
  <c r="BH354" i="49"/>
  <c r="BG354" i="49"/>
  <c r="BF354" i="49"/>
  <c r="BE354" i="49"/>
  <c r="BD354" i="49"/>
  <c r="BC354" i="49"/>
  <c r="BB354" i="49"/>
  <c r="BA354" i="49"/>
  <c r="AZ354" i="49"/>
  <c r="AY354" i="49"/>
  <c r="AX354" i="49"/>
  <c r="AW354" i="49"/>
  <c r="AV354" i="49"/>
  <c r="AU354" i="49"/>
  <c r="AT354" i="49"/>
  <c r="AS354" i="49"/>
  <c r="AR354" i="49"/>
  <c r="AQ354" i="49"/>
  <c r="AP354" i="49"/>
  <c r="AO354" i="49"/>
  <c r="AN354" i="49"/>
  <c r="AM354" i="49"/>
  <c r="AL354" i="49"/>
  <c r="AK354" i="49"/>
  <c r="AJ354" i="49"/>
  <c r="AI354" i="49"/>
  <c r="AH354" i="49"/>
  <c r="AG354" i="49"/>
  <c r="AF354" i="49"/>
  <c r="AE354" i="49"/>
  <c r="AD354" i="49"/>
  <c r="AC354" i="49"/>
  <c r="AB354" i="49"/>
  <c r="AA354" i="49"/>
  <c r="Z354" i="49"/>
  <c r="Y354" i="49"/>
  <c r="X354" i="49"/>
  <c r="W354" i="49"/>
  <c r="V354" i="49"/>
  <c r="U354" i="49"/>
  <c r="T354" i="49"/>
  <c r="S354" i="49"/>
  <c r="R354" i="49"/>
  <c r="Q354" i="49"/>
  <c r="P354" i="49"/>
  <c r="O354" i="49"/>
  <c r="N354" i="49"/>
  <c r="M354" i="49"/>
  <c r="E354" i="49"/>
  <c r="D354" i="49"/>
  <c r="B354" i="49"/>
  <c r="A354" i="49"/>
  <c r="BL353" i="49"/>
  <c r="BK353" i="49"/>
  <c r="BJ353" i="49"/>
  <c r="BI353" i="49"/>
  <c r="BH353" i="49"/>
  <c r="BG353" i="49"/>
  <c r="BF353" i="49"/>
  <c r="BE353" i="49"/>
  <c r="BD353" i="49"/>
  <c r="BC353" i="49"/>
  <c r="BB353" i="49"/>
  <c r="BA353" i="49"/>
  <c r="AZ353" i="49"/>
  <c r="AY353" i="49"/>
  <c r="AX353" i="49"/>
  <c r="AW353" i="49"/>
  <c r="AV353" i="49"/>
  <c r="AU353" i="49"/>
  <c r="AT353" i="49"/>
  <c r="AS353" i="49"/>
  <c r="AR353" i="49"/>
  <c r="AQ353" i="49"/>
  <c r="AP353" i="49"/>
  <c r="AO353" i="49"/>
  <c r="AN353" i="49"/>
  <c r="AM353" i="49"/>
  <c r="AL353" i="49"/>
  <c r="AK353" i="49"/>
  <c r="AJ353" i="49"/>
  <c r="AI353" i="49"/>
  <c r="AH353" i="49"/>
  <c r="AG353" i="49"/>
  <c r="AF353" i="49"/>
  <c r="AE353" i="49"/>
  <c r="AD353" i="49"/>
  <c r="AC353" i="49"/>
  <c r="AB353" i="49"/>
  <c r="AA353" i="49"/>
  <c r="Z353" i="49"/>
  <c r="Y353" i="49"/>
  <c r="X353" i="49"/>
  <c r="W353" i="49"/>
  <c r="V353" i="49"/>
  <c r="U353" i="49"/>
  <c r="T353" i="49"/>
  <c r="S353" i="49"/>
  <c r="R353" i="49"/>
  <c r="Q353" i="49"/>
  <c r="P353" i="49"/>
  <c r="O353" i="49"/>
  <c r="N353" i="49"/>
  <c r="M353" i="49"/>
  <c r="E353" i="49"/>
  <c r="D353" i="49"/>
  <c r="B353" i="49"/>
  <c r="A353" i="49"/>
  <c r="BL352" i="49"/>
  <c r="BK352" i="49"/>
  <c r="BJ352" i="49"/>
  <c r="BI352" i="49"/>
  <c r="BH352" i="49"/>
  <c r="BG352" i="49"/>
  <c r="BF352" i="49"/>
  <c r="BE352" i="49"/>
  <c r="BD352" i="49"/>
  <c r="BC352" i="49"/>
  <c r="BB352" i="49"/>
  <c r="BA352" i="49"/>
  <c r="AZ352" i="49"/>
  <c r="AY352" i="49"/>
  <c r="AX352" i="49"/>
  <c r="AW352" i="49"/>
  <c r="AV352" i="49"/>
  <c r="AU352" i="49"/>
  <c r="AT352" i="49"/>
  <c r="AS352" i="49"/>
  <c r="AR352" i="49"/>
  <c r="AQ352" i="49"/>
  <c r="AP352" i="49"/>
  <c r="AO352" i="49"/>
  <c r="AN352" i="49"/>
  <c r="AM352" i="49"/>
  <c r="AL352" i="49"/>
  <c r="AK352" i="49"/>
  <c r="AJ352" i="49"/>
  <c r="AI352" i="49"/>
  <c r="AH352" i="49"/>
  <c r="AG352" i="49"/>
  <c r="AF352" i="49"/>
  <c r="AE352" i="49"/>
  <c r="AD352" i="49"/>
  <c r="AC352" i="49"/>
  <c r="AB352" i="49"/>
  <c r="AA352" i="49"/>
  <c r="Z352" i="49"/>
  <c r="Y352" i="49"/>
  <c r="X352" i="49"/>
  <c r="W352" i="49"/>
  <c r="V352" i="49"/>
  <c r="U352" i="49"/>
  <c r="T352" i="49"/>
  <c r="S352" i="49"/>
  <c r="R352" i="49"/>
  <c r="Q352" i="49"/>
  <c r="P352" i="49"/>
  <c r="O352" i="49"/>
  <c r="N352" i="49"/>
  <c r="M352" i="49"/>
  <c r="E352" i="49"/>
  <c r="D352" i="49"/>
  <c r="B352" i="49"/>
  <c r="A352" i="49"/>
  <c r="BL351" i="49"/>
  <c r="BK351" i="49"/>
  <c r="BJ351" i="49"/>
  <c r="BI351" i="49"/>
  <c r="BH351" i="49"/>
  <c r="BG351" i="49"/>
  <c r="BF351" i="49"/>
  <c r="BE351" i="49"/>
  <c r="BD351" i="49"/>
  <c r="BC351" i="49"/>
  <c r="BB351" i="49"/>
  <c r="BA351" i="49"/>
  <c r="AZ351" i="49"/>
  <c r="AY351" i="49"/>
  <c r="AX351" i="49"/>
  <c r="AW351" i="49"/>
  <c r="AV351" i="49"/>
  <c r="AU351" i="49"/>
  <c r="AT351" i="49"/>
  <c r="AS351" i="49"/>
  <c r="AR351" i="49"/>
  <c r="AQ351" i="49"/>
  <c r="AP351" i="49"/>
  <c r="AO351" i="49"/>
  <c r="AN351" i="49"/>
  <c r="AM351" i="49"/>
  <c r="AL351" i="49"/>
  <c r="AK351" i="49"/>
  <c r="AJ351" i="49"/>
  <c r="AI351" i="49"/>
  <c r="AH351" i="49"/>
  <c r="AG351" i="49"/>
  <c r="AF351" i="49"/>
  <c r="AE351" i="49"/>
  <c r="AD351" i="49"/>
  <c r="AC351" i="49"/>
  <c r="AB351" i="49"/>
  <c r="AA351" i="49"/>
  <c r="Z351" i="49"/>
  <c r="Y351" i="49"/>
  <c r="X351" i="49"/>
  <c r="W351" i="49"/>
  <c r="V351" i="49"/>
  <c r="U351" i="49"/>
  <c r="T351" i="49"/>
  <c r="S351" i="49"/>
  <c r="R351" i="49"/>
  <c r="Q351" i="49"/>
  <c r="P351" i="49"/>
  <c r="O351" i="49"/>
  <c r="N351" i="49"/>
  <c r="M351" i="49"/>
  <c r="E351" i="49"/>
  <c r="D351" i="49"/>
  <c r="B351" i="49"/>
  <c r="A351" i="49"/>
  <c r="BL350" i="49"/>
  <c r="BK350" i="49"/>
  <c r="BJ350" i="49"/>
  <c r="BI350" i="49"/>
  <c r="BH350" i="49"/>
  <c r="BG350" i="49"/>
  <c r="BF350" i="49"/>
  <c r="BE350" i="49"/>
  <c r="BD350" i="49"/>
  <c r="BC350" i="49"/>
  <c r="BB350" i="49"/>
  <c r="BA350" i="49"/>
  <c r="AZ350" i="49"/>
  <c r="AY350" i="49"/>
  <c r="AX350" i="49"/>
  <c r="AW350" i="49"/>
  <c r="AV350" i="49"/>
  <c r="AU350" i="49"/>
  <c r="AT350" i="49"/>
  <c r="AS350" i="49"/>
  <c r="AR350" i="49"/>
  <c r="AQ350" i="49"/>
  <c r="AP350" i="49"/>
  <c r="AO350" i="49"/>
  <c r="AN350" i="49"/>
  <c r="AM350" i="49"/>
  <c r="AL350" i="49"/>
  <c r="AK350" i="49"/>
  <c r="AJ350" i="49"/>
  <c r="AI350" i="49"/>
  <c r="AH350" i="49"/>
  <c r="AG350" i="49"/>
  <c r="AF350" i="49"/>
  <c r="AE350" i="49"/>
  <c r="AD350" i="49"/>
  <c r="AC350" i="49"/>
  <c r="AB350" i="49"/>
  <c r="AA350" i="49"/>
  <c r="Z350" i="49"/>
  <c r="Y350" i="49"/>
  <c r="X350" i="49"/>
  <c r="W350" i="49"/>
  <c r="V350" i="49"/>
  <c r="U350" i="49"/>
  <c r="T350" i="49"/>
  <c r="S350" i="49"/>
  <c r="R350" i="49"/>
  <c r="Q350" i="49"/>
  <c r="P350" i="49"/>
  <c r="O350" i="49"/>
  <c r="N350" i="49"/>
  <c r="M350" i="49"/>
  <c r="E350" i="49"/>
  <c r="D350" i="49"/>
  <c r="B350" i="49"/>
  <c r="A350" i="49"/>
  <c r="BL349" i="49"/>
  <c r="BK349" i="49"/>
  <c r="BJ349" i="49"/>
  <c r="BI349" i="49"/>
  <c r="BH349" i="49"/>
  <c r="BG349" i="49"/>
  <c r="BF349" i="49"/>
  <c r="BE349" i="49"/>
  <c r="BD349" i="49"/>
  <c r="BC349" i="49"/>
  <c r="BB349" i="49"/>
  <c r="BA349" i="49"/>
  <c r="AZ349" i="49"/>
  <c r="AY349" i="49"/>
  <c r="AX349" i="49"/>
  <c r="AW349" i="49"/>
  <c r="AV349" i="49"/>
  <c r="AU349" i="49"/>
  <c r="AT349" i="49"/>
  <c r="AS349" i="49"/>
  <c r="AR349" i="49"/>
  <c r="AQ349" i="49"/>
  <c r="AP349" i="49"/>
  <c r="AO349" i="49"/>
  <c r="AN349" i="49"/>
  <c r="AM349" i="49"/>
  <c r="AL349" i="49"/>
  <c r="AK349" i="49"/>
  <c r="AJ349" i="49"/>
  <c r="AI349" i="49"/>
  <c r="AH349" i="49"/>
  <c r="AG349" i="49"/>
  <c r="AF349" i="49"/>
  <c r="AE349" i="49"/>
  <c r="AD349" i="49"/>
  <c r="AC349" i="49"/>
  <c r="AB349" i="49"/>
  <c r="AA349" i="49"/>
  <c r="Z349" i="49"/>
  <c r="Y349" i="49"/>
  <c r="X349" i="49"/>
  <c r="W349" i="49"/>
  <c r="V349" i="49"/>
  <c r="U349" i="49"/>
  <c r="T349" i="49"/>
  <c r="S349" i="49"/>
  <c r="R349" i="49"/>
  <c r="Q349" i="49"/>
  <c r="P349" i="49"/>
  <c r="O349" i="49"/>
  <c r="N349" i="49"/>
  <c r="M349" i="49"/>
  <c r="E349" i="49"/>
  <c r="D349" i="49"/>
  <c r="B349" i="49"/>
  <c r="A349" i="49"/>
  <c r="BL348" i="49"/>
  <c r="BK348" i="49"/>
  <c r="BJ348" i="49"/>
  <c r="BI348" i="49"/>
  <c r="BH348" i="49"/>
  <c r="BG348" i="49"/>
  <c r="BF348" i="49"/>
  <c r="BE348" i="49"/>
  <c r="BD348" i="49"/>
  <c r="BC348" i="49"/>
  <c r="BB348" i="49"/>
  <c r="BA348" i="49"/>
  <c r="AZ348" i="49"/>
  <c r="AY348" i="49"/>
  <c r="AX348" i="49"/>
  <c r="AW348" i="49"/>
  <c r="AV348" i="49"/>
  <c r="AU348" i="49"/>
  <c r="AT348" i="49"/>
  <c r="AS348" i="49"/>
  <c r="AR348" i="49"/>
  <c r="AQ348" i="49"/>
  <c r="AP348" i="49"/>
  <c r="AO348" i="49"/>
  <c r="AN348" i="49"/>
  <c r="AM348" i="49"/>
  <c r="AL348" i="49"/>
  <c r="AK348" i="49"/>
  <c r="AJ348" i="49"/>
  <c r="AI348" i="49"/>
  <c r="AH348" i="49"/>
  <c r="AG348" i="49"/>
  <c r="AF348" i="49"/>
  <c r="AE348" i="49"/>
  <c r="AD348" i="49"/>
  <c r="AC348" i="49"/>
  <c r="AB348" i="49"/>
  <c r="AA348" i="49"/>
  <c r="Z348" i="49"/>
  <c r="Y348" i="49"/>
  <c r="X348" i="49"/>
  <c r="W348" i="49"/>
  <c r="V348" i="49"/>
  <c r="U348" i="49"/>
  <c r="T348" i="49"/>
  <c r="S348" i="49"/>
  <c r="R348" i="49"/>
  <c r="Q348" i="49"/>
  <c r="P348" i="49"/>
  <c r="O348" i="49"/>
  <c r="N348" i="49"/>
  <c r="M348" i="49"/>
  <c r="E348" i="49"/>
  <c r="D348" i="49"/>
  <c r="B348" i="49"/>
  <c r="A348" i="49"/>
  <c r="BL347" i="49"/>
  <c r="BK347" i="49"/>
  <c r="BJ347" i="49"/>
  <c r="BI347" i="49"/>
  <c r="BH347" i="49"/>
  <c r="BG347" i="49"/>
  <c r="BF347" i="49"/>
  <c r="BE347" i="49"/>
  <c r="BD347" i="49"/>
  <c r="BC347" i="49"/>
  <c r="BB347" i="49"/>
  <c r="BA347" i="49"/>
  <c r="AZ347" i="49"/>
  <c r="AY347" i="49"/>
  <c r="AX347" i="49"/>
  <c r="AW347" i="49"/>
  <c r="AV347" i="49"/>
  <c r="AU347" i="49"/>
  <c r="AT347" i="49"/>
  <c r="AS347" i="49"/>
  <c r="AR347" i="49"/>
  <c r="AQ347" i="49"/>
  <c r="AP347" i="49"/>
  <c r="AO347" i="49"/>
  <c r="AN347" i="49"/>
  <c r="AM347" i="49"/>
  <c r="AL347" i="49"/>
  <c r="AK347" i="49"/>
  <c r="AJ347" i="49"/>
  <c r="AI347" i="49"/>
  <c r="AH347" i="49"/>
  <c r="AG347" i="49"/>
  <c r="AF347" i="49"/>
  <c r="AE347" i="49"/>
  <c r="AD347" i="49"/>
  <c r="AC347" i="49"/>
  <c r="AB347" i="49"/>
  <c r="AA347" i="49"/>
  <c r="Z347" i="49"/>
  <c r="Y347" i="49"/>
  <c r="X347" i="49"/>
  <c r="W347" i="49"/>
  <c r="V347" i="49"/>
  <c r="U347" i="49"/>
  <c r="T347" i="49"/>
  <c r="S347" i="49"/>
  <c r="R347" i="49"/>
  <c r="Q347" i="49"/>
  <c r="P347" i="49"/>
  <c r="O347" i="49"/>
  <c r="N347" i="49"/>
  <c r="M347" i="49"/>
  <c r="E347" i="49"/>
  <c r="D347" i="49"/>
  <c r="B347" i="49"/>
  <c r="A347" i="49"/>
  <c r="BL346" i="49"/>
  <c r="BK346" i="49"/>
  <c r="BJ346" i="49"/>
  <c r="BI346" i="49"/>
  <c r="BH346" i="49"/>
  <c r="BG346" i="49"/>
  <c r="BF346" i="49"/>
  <c r="BE346" i="49"/>
  <c r="BD346" i="49"/>
  <c r="BC346" i="49"/>
  <c r="BB346" i="49"/>
  <c r="BA346" i="49"/>
  <c r="AZ346" i="49"/>
  <c r="AY346" i="49"/>
  <c r="AX346" i="49"/>
  <c r="AW346" i="49"/>
  <c r="AV346" i="49"/>
  <c r="AU346" i="49"/>
  <c r="AT346" i="49"/>
  <c r="AS346" i="49"/>
  <c r="AR346" i="49"/>
  <c r="AQ346" i="49"/>
  <c r="AP346" i="49"/>
  <c r="AO346" i="49"/>
  <c r="AN346" i="49"/>
  <c r="AM346" i="49"/>
  <c r="AL346" i="49"/>
  <c r="AK346" i="49"/>
  <c r="AJ346" i="49"/>
  <c r="AI346" i="49"/>
  <c r="AH346" i="49"/>
  <c r="AG346" i="49"/>
  <c r="AF346" i="49"/>
  <c r="AE346" i="49"/>
  <c r="AD346" i="49"/>
  <c r="AC346" i="49"/>
  <c r="AB346" i="49"/>
  <c r="AA346" i="49"/>
  <c r="Z346" i="49"/>
  <c r="Y346" i="49"/>
  <c r="X346" i="49"/>
  <c r="W346" i="49"/>
  <c r="V346" i="49"/>
  <c r="U346" i="49"/>
  <c r="T346" i="49"/>
  <c r="S346" i="49"/>
  <c r="R346" i="49"/>
  <c r="Q346" i="49"/>
  <c r="P346" i="49"/>
  <c r="O346" i="49"/>
  <c r="N346" i="49"/>
  <c r="M346" i="49"/>
  <c r="E346" i="49"/>
  <c r="D346" i="49"/>
  <c r="B346" i="49"/>
  <c r="A346" i="49"/>
  <c r="BL345" i="49"/>
  <c r="BK345" i="49"/>
  <c r="BJ345" i="49"/>
  <c r="BI345" i="49"/>
  <c r="BH345" i="49"/>
  <c r="BG345" i="49"/>
  <c r="BF345" i="49"/>
  <c r="BE345" i="49"/>
  <c r="BD345" i="49"/>
  <c r="BC345" i="49"/>
  <c r="BB345" i="49"/>
  <c r="BA345" i="49"/>
  <c r="AZ345" i="49"/>
  <c r="AY345" i="49"/>
  <c r="AX345" i="49"/>
  <c r="AW345" i="49"/>
  <c r="AV345" i="49"/>
  <c r="AU345" i="49"/>
  <c r="AT345" i="49"/>
  <c r="AS345" i="49"/>
  <c r="AR345" i="49"/>
  <c r="AQ345" i="49"/>
  <c r="AP345" i="49"/>
  <c r="AO345" i="49"/>
  <c r="AN345" i="49"/>
  <c r="AM345" i="49"/>
  <c r="AL345" i="49"/>
  <c r="AK345" i="49"/>
  <c r="AJ345" i="49"/>
  <c r="AI345" i="49"/>
  <c r="AH345" i="49"/>
  <c r="AG345" i="49"/>
  <c r="AF345" i="49"/>
  <c r="AE345" i="49"/>
  <c r="AD345" i="49"/>
  <c r="AC345" i="49"/>
  <c r="AB345" i="49"/>
  <c r="AA345" i="49"/>
  <c r="Z345" i="49"/>
  <c r="Y345" i="49"/>
  <c r="X345" i="49"/>
  <c r="W345" i="49"/>
  <c r="V345" i="49"/>
  <c r="U345" i="49"/>
  <c r="T345" i="49"/>
  <c r="S345" i="49"/>
  <c r="R345" i="49"/>
  <c r="Q345" i="49"/>
  <c r="P345" i="49"/>
  <c r="O345" i="49"/>
  <c r="N345" i="49"/>
  <c r="M345" i="49"/>
  <c r="E345" i="49"/>
  <c r="D345" i="49"/>
  <c r="B345" i="49"/>
  <c r="A345" i="49"/>
  <c r="BL344" i="49"/>
  <c r="BK344" i="49"/>
  <c r="BJ344" i="49"/>
  <c r="BI344" i="49"/>
  <c r="BH344" i="49"/>
  <c r="BG344" i="49"/>
  <c r="BF344" i="49"/>
  <c r="BE344" i="49"/>
  <c r="BD344" i="49"/>
  <c r="BC344" i="49"/>
  <c r="BB344" i="49"/>
  <c r="BA344" i="49"/>
  <c r="AZ344" i="49"/>
  <c r="AY344" i="49"/>
  <c r="AX344" i="49"/>
  <c r="AW344" i="49"/>
  <c r="AV344" i="49"/>
  <c r="AU344" i="49"/>
  <c r="AT344" i="49"/>
  <c r="AS344" i="49"/>
  <c r="AR344" i="49"/>
  <c r="AQ344" i="49"/>
  <c r="AP344" i="49"/>
  <c r="AO344" i="49"/>
  <c r="AN344" i="49"/>
  <c r="AM344" i="49"/>
  <c r="AL344" i="49"/>
  <c r="AK344" i="49"/>
  <c r="AJ344" i="49"/>
  <c r="AI344" i="49"/>
  <c r="AH344" i="49"/>
  <c r="AG344" i="49"/>
  <c r="AF344" i="49"/>
  <c r="AE344" i="49"/>
  <c r="AD344" i="49"/>
  <c r="AC344" i="49"/>
  <c r="AB344" i="49"/>
  <c r="AA344" i="49"/>
  <c r="Z344" i="49"/>
  <c r="Y344" i="49"/>
  <c r="X344" i="49"/>
  <c r="W344" i="49"/>
  <c r="V344" i="49"/>
  <c r="U344" i="49"/>
  <c r="T344" i="49"/>
  <c r="S344" i="49"/>
  <c r="R344" i="49"/>
  <c r="Q344" i="49"/>
  <c r="P344" i="49"/>
  <c r="O344" i="49"/>
  <c r="N344" i="49"/>
  <c r="M344" i="49"/>
  <c r="E344" i="49"/>
  <c r="D344" i="49"/>
  <c r="B344" i="49"/>
  <c r="A344" i="49"/>
  <c r="BL343" i="49"/>
  <c r="BK343" i="49"/>
  <c r="BJ343" i="49"/>
  <c r="BI343" i="49"/>
  <c r="BH343" i="49"/>
  <c r="BG343" i="49"/>
  <c r="BF343" i="49"/>
  <c r="BE343" i="49"/>
  <c r="BD343" i="49"/>
  <c r="BC343" i="49"/>
  <c r="BB343" i="49"/>
  <c r="BA343" i="49"/>
  <c r="AZ343" i="49"/>
  <c r="AY343" i="49"/>
  <c r="AX343" i="49"/>
  <c r="AW343" i="49"/>
  <c r="AV343" i="49"/>
  <c r="AU343" i="49"/>
  <c r="AT343" i="49"/>
  <c r="AS343" i="49"/>
  <c r="AR343" i="49"/>
  <c r="AQ343" i="49"/>
  <c r="AP343" i="49"/>
  <c r="AO343" i="49"/>
  <c r="AN343" i="49"/>
  <c r="AM343" i="49"/>
  <c r="AL343" i="49"/>
  <c r="AK343" i="49"/>
  <c r="AJ343" i="49"/>
  <c r="AI343" i="49"/>
  <c r="AH343" i="49"/>
  <c r="AG343" i="49"/>
  <c r="AF343" i="49"/>
  <c r="AE343" i="49"/>
  <c r="AD343" i="49"/>
  <c r="AC343" i="49"/>
  <c r="AB343" i="49"/>
  <c r="AA343" i="49"/>
  <c r="Z343" i="49"/>
  <c r="Y343" i="49"/>
  <c r="X343" i="49"/>
  <c r="W343" i="49"/>
  <c r="V343" i="49"/>
  <c r="U343" i="49"/>
  <c r="T343" i="49"/>
  <c r="S343" i="49"/>
  <c r="R343" i="49"/>
  <c r="Q343" i="49"/>
  <c r="P343" i="49"/>
  <c r="O343" i="49"/>
  <c r="N343" i="49"/>
  <c r="M343" i="49"/>
  <c r="E343" i="49"/>
  <c r="D343" i="49"/>
  <c r="B343" i="49"/>
  <c r="A343" i="49"/>
  <c r="BL342" i="49"/>
  <c r="BK342" i="49"/>
  <c r="BJ342" i="49"/>
  <c r="BI342" i="49"/>
  <c r="BH342" i="49"/>
  <c r="BG342" i="49"/>
  <c r="BF342" i="49"/>
  <c r="BE342" i="49"/>
  <c r="BD342" i="49"/>
  <c r="BC342" i="49"/>
  <c r="BB342" i="49"/>
  <c r="BA342" i="49"/>
  <c r="AZ342" i="49"/>
  <c r="AY342" i="49"/>
  <c r="AX342" i="49"/>
  <c r="AW342" i="49"/>
  <c r="AV342" i="49"/>
  <c r="AU342" i="49"/>
  <c r="AT342" i="49"/>
  <c r="AS342" i="49"/>
  <c r="AR342" i="49"/>
  <c r="AQ342" i="49"/>
  <c r="AP342" i="49"/>
  <c r="AO342" i="49"/>
  <c r="AN342" i="49"/>
  <c r="AM342" i="49"/>
  <c r="AL342" i="49"/>
  <c r="AK342" i="49"/>
  <c r="AJ342" i="49"/>
  <c r="AI342" i="49"/>
  <c r="AH342" i="49"/>
  <c r="AG342" i="49"/>
  <c r="AF342" i="49"/>
  <c r="AE342" i="49"/>
  <c r="AD342" i="49"/>
  <c r="AC342" i="49"/>
  <c r="AB342" i="49"/>
  <c r="AA342" i="49"/>
  <c r="Z342" i="49"/>
  <c r="Y342" i="49"/>
  <c r="X342" i="49"/>
  <c r="W342" i="49"/>
  <c r="V342" i="49"/>
  <c r="U342" i="49"/>
  <c r="T342" i="49"/>
  <c r="S342" i="49"/>
  <c r="R342" i="49"/>
  <c r="Q342" i="49"/>
  <c r="P342" i="49"/>
  <c r="O342" i="49"/>
  <c r="N342" i="49"/>
  <c r="M342" i="49"/>
  <c r="E342" i="49"/>
  <c r="D342" i="49"/>
  <c r="B342" i="49"/>
  <c r="A342" i="49"/>
  <c r="BL341" i="49"/>
  <c r="BK341" i="49"/>
  <c r="BJ341" i="49"/>
  <c r="BI341" i="49"/>
  <c r="BH341" i="49"/>
  <c r="BG341" i="49"/>
  <c r="BF341" i="49"/>
  <c r="BE341" i="49"/>
  <c r="BD341" i="49"/>
  <c r="BC341" i="49"/>
  <c r="BB341" i="49"/>
  <c r="BA341" i="49"/>
  <c r="AZ341" i="49"/>
  <c r="AY341" i="49"/>
  <c r="AX341" i="49"/>
  <c r="AW341" i="49"/>
  <c r="AV341" i="49"/>
  <c r="AU341" i="49"/>
  <c r="AT341" i="49"/>
  <c r="AS341" i="49"/>
  <c r="AR341" i="49"/>
  <c r="AQ341" i="49"/>
  <c r="AP341" i="49"/>
  <c r="AO341" i="49"/>
  <c r="AN341" i="49"/>
  <c r="AM341" i="49"/>
  <c r="AL341" i="49"/>
  <c r="AK341" i="49"/>
  <c r="AJ341" i="49"/>
  <c r="AI341" i="49"/>
  <c r="AH341" i="49"/>
  <c r="AG341" i="49"/>
  <c r="AF341" i="49"/>
  <c r="AE341" i="49"/>
  <c r="AD341" i="49"/>
  <c r="AC341" i="49"/>
  <c r="AB341" i="49"/>
  <c r="AA341" i="49"/>
  <c r="Z341" i="49"/>
  <c r="Y341" i="49"/>
  <c r="X341" i="49"/>
  <c r="W341" i="49"/>
  <c r="V341" i="49"/>
  <c r="U341" i="49"/>
  <c r="T341" i="49"/>
  <c r="S341" i="49"/>
  <c r="R341" i="49"/>
  <c r="Q341" i="49"/>
  <c r="P341" i="49"/>
  <c r="O341" i="49"/>
  <c r="N341" i="49"/>
  <c r="M341" i="49"/>
  <c r="E341" i="49"/>
  <c r="D341" i="49"/>
  <c r="B341" i="49"/>
  <c r="A341" i="49"/>
  <c r="BL340" i="49"/>
  <c r="BK340" i="49"/>
  <c r="BJ340" i="49"/>
  <c r="BI340" i="49"/>
  <c r="BH340" i="49"/>
  <c r="BG340" i="49"/>
  <c r="BF340" i="49"/>
  <c r="BE340" i="49"/>
  <c r="BD340" i="49"/>
  <c r="BC340" i="49"/>
  <c r="BB340" i="49"/>
  <c r="BA340" i="49"/>
  <c r="AZ340" i="49"/>
  <c r="AY340" i="49"/>
  <c r="AX340" i="49"/>
  <c r="AW340" i="49"/>
  <c r="AV340" i="49"/>
  <c r="AU340" i="49"/>
  <c r="AT340" i="49"/>
  <c r="AS340" i="49"/>
  <c r="AR340" i="49"/>
  <c r="AQ340" i="49"/>
  <c r="AP340" i="49"/>
  <c r="AO340" i="49"/>
  <c r="AN340" i="49"/>
  <c r="AM340" i="49"/>
  <c r="AL340" i="49"/>
  <c r="AK340" i="49"/>
  <c r="AJ340" i="49"/>
  <c r="AI340" i="49"/>
  <c r="AH340" i="49"/>
  <c r="AG340" i="49"/>
  <c r="AF340" i="49"/>
  <c r="AE340" i="49"/>
  <c r="AD340" i="49"/>
  <c r="AC340" i="49"/>
  <c r="AB340" i="49"/>
  <c r="AA340" i="49"/>
  <c r="Z340" i="49"/>
  <c r="Y340" i="49"/>
  <c r="X340" i="49"/>
  <c r="W340" i="49"/>
  <c r="V340" i="49"/>
  <c r="U340" i="49"/>
  <c r="T340" i="49"/>
  <c r="S340" i="49"/>
  <c r="R340" i="49"/>
  <c r="Q340" i="49"/>
  <c r="P340" i="49"/>
  <c r="O340" i="49"/>
  <c r="N340" i="49"/>
  <c r="M340" i="49"/>
  <c r="E340" i="49"/>
  <c r="D340" i="49"/>
  <c r="B340" i="49"/>
  <c r="A340" i="49"/>
  <c r="BL339" i="49"/>
  <c r="BK339" i="49"/>
  <c r="BJ339" i="49"/>
  <c r="BI339" i="49"/>
  <c r="BH339" i="49"/>
  <c r="BG339" i="49"/>
  <c r="BF339" i="49"/>
  <c r="BE339" i="49"/>
  <c r="BD339" i="49"/>
  <c r="BC339" i="49"/>
  <c r="BB339" i="49"/>
  <c r="BA339" i="49"/>
  <c r="AZ339" i="49"/>
  <c r="AY339" i="49"/>
  <c r="AX339" i="49"/>
  <c r="AW339" i="49"/>
  <c r="AV339" i="49"/>
  <c r="AU339" i="49"/>
  <c r="AT339" i="49"/>
  <c r="AS339" i="49"/>
  <c r="AR339" i="49"/>
  <c r="AQ339" i="49"/>
  <c r="AP339" i="49"/>
  <c r="AO339" i="49"/>
  <c r="AN339" i="49"/>
  <c r="AM339" i="49"/>
  <c r="AL339" i="49"/>
  <c r="AK339" i="49"/>
  <c r="AJ339" i="49"/>
  <c r="AI339" i="49"/>
  <c r="AH339" i="49"/>
  <c r="AG339" i="49"/>
  <c r="AF339" i="49"/>
  <c r="AE339" i="49"/>
  <c r="AD339" i="49"/>
  <c r="AC339" i="49"/>
  <c r="AB339" i="49"/>
  <c r="AA339" i="49"/>
  <c r="Z339" i="49"/>
  <c r="Y339" i="49"/>
  <c r="X339" i="49"/>
  <c r="W339" i="49"/>
  <c r="V339" i="49"/>
  <c r="U339" i="49"/>
  <c r="T339" i="49"/>
  <c r="S339" i="49"/>
  <c r="R339" i="49"/>
  <c r="Q339" i="49"/>
  <c r="P339" i="49"/>
  <c r="O339" i="49"/>
  <c r="N339" i="49"/>
  <c r="M339" i="49"/>
  <c r="E339" i="49"/>
  <c r="D339" i="49"/>
  <c r="B339" i="49"/>
  <c r="A339" i="49"/>
  <c r="BL338" i="49"/>
  <c r="BK338" i="49"/>
  <c r="BJ338" i="49"/>
  <c r="BI338" i="49"/>
  <c r="BH338" i="49"/>
  <c r="BG338" i="49"/>
  <c r="BF338" i="49"/>
  <c r="BE338" i="49"/>
  <c r="BD338" i="49"/>
  <c r="BC338" i="49"/>
  <c r="BB338" i="49"/>
  <c r="BA338" i="49"/>
  <c r="AZ338" i="49"/>
  <c r="AY338" i="49"/>
  <c r="AX338" i="49"/>
  <c r="AW338" i="49"/>
  <c r="AV338" i="49"/>
  <c r="AU338" i="49"/>
  <c r="AT338" i="49"/>
  <c r="AS338" i="49"/>
  <c r="AR338" i="49"/>
  <c r="AQ338" i="49"/>
  <c r="AP338" i="49"/>
  <c r="AO338" i="49"/>
  <c r="AN338" i="49"/>
  <c r="AM338" i="49"/>
  <c r="AL338" i="49"/>
  <c r="AK338" i="49"/>
  <c r="AJ338" i="49"/>
  <c r="AI338" i="49"/>
  <c r="AH338" i="49"/>
  <c r="AG338" i="49"/>
  <c r="AF338" i="49"/>
  <c r="AE338" i="49"/>
  <c r="AD338" i="49"/>
  <c r="AC338" i="49"/>
  <c r="AB338" i="49"/>
  <c r="AA338" i="49"/>
  <c r="Z338" i="49"/>
  <c r="Y338" i="49"/>
  <c r="X338" i="49"/>
  <c r="W338" i="49"/>
  <c r="V338" i="49"/>
  <c r="U338" i="49"/>
  <c r="T338" i="49"/>
  <c r="S338" i="49"/>
  <c r="R338" i="49"/>
  <c r="Q338" i="49"/>
  <c r="P338" i="49"/>
  <c r="O338" i="49"/>
  <c r="N338" i="49"/>
  <c r="M338" i="49"/>
  <c r="E338" i="49"/>
  <c r="D338" i="49"/>
  <c r="B338" i="49"/>
  <c r="A338" i="49"/>
  <c r="BL337" i="49"/>
  <c r="BK337" i="49"/>
  <c r="BJ337" i="49"/>
  <c r="BI337" i="49"/>
  <c r="BH337" i="49"/>
  <c r="BG337" i="49"/>
  <c r="BF337" i="49"/>
  <c r="BE337" i="49"/>
  <c r="BD337" i="49"/>
  <c r="BC337" i="49"/>
  <c r="BB337" i="49"/>
  <c r="BA337" i="49"/>
  <c r="AZ337" i="49"/>
  <c r="AY337" i="49"/>
  <c r="AX337" i="49"/>
  <c r="AW337" i="49"/>
  <c r="AV337" i="49"/>
  <c r="AU337" i="49"/>
  <c r="AT337" i="49"/>
  <c r="AS337" i="49"/>
  <c r="AR337" i="49"/>
  <c r="AQ337" i="49"/>
  <c r="AP337" i="49"/>
  <c r="AO337" i="49"/>
  <c r="AN337" i="49"/>
  <c r="AM337" i="49"/>
  <c r="AL337" i="49"/>
  <c r="AK337" i="49"/>
  <c r="AJ337" i="49"/>
  <c r="AI337" i="49"/>
  <c r="AH337" i="49"/>
  <c r="AG337" i="49"/>
  <c r="AF337" i="49"/>
  <c r="AE337" i="49"/>
  <c r="AD337" i="49"/>
  <c r="AC337" i="49"/>
  <c r="AB337" i="49"/>
  <c r="AA337" i="49"/>
  <c r="Z337" i="49"/>
  <c r="Y337" i="49"/>
  <c r="X337" i="49"/>
  <c r="W337" i="49"/>
  <c r="V337" i="49"/>
  <c r="U337" i="49"/>
  <c r="T337" i="49"/>
  <c r="S337" i="49"/>
  <c r="R337" i="49"/>
  <c r="Q337" i="49"/>
  <c r="P337" i="49"/>
  <c r="O337" i="49"/>
  <c r="N337" i="49"/>
  <c r="M337" i="49"/>
  <c r="E337" i="49"/>
  <c r="D337" i="49"/>
  <c r="B337" i="49"/>
  <c r="A337" i="49"/>
  <c r="BL336" i="49"/>
  <c r="BK336" i="49"/>
  <c r="BJ336" i="49"/>
  <c r="BI336" i="49"/>
  <c r="BH336" i="49"/>
  <c r="BG336" i="49"/>
  <c r="BF336" i="49"/>
  <c r="BE336" i="49"/>
  <c r="BD336" i="49"/>
  <c r="BC336" i="49"/>
  <c r="BB336" i="49"/>
  <c r="BA336" i="49"/>
  <c r="AZ336" i="49"/>
  <c r="AY336" i="49"/>
  <c r="AX336" i="49"/>
  <c r="AW336" i="49"/>
  <c r="AV336" i="49"/>
  <c r="AU336" i="49"/>
  <c r="AT336" i="49"/>
  <c r="AS336" i="49"/>
  <c r="AR336" i="49"/>
  <c r="AQ336" i="49"/>
  <c r="AP336" i="49"/>
  <c r="AO336" i="49"/>
  <c r="AN336" i="49"/>
  <c r="AM336" i="49"/>
  <c r="AL336" i="49"/>
  <c r="AK336" i="49"/>
  <c r="AJ336" i="49"/>
  <c r="AI336" i="49"/>
  <c r="AH336" i="49"/>
  <c r="AG336" i="49"/>
  <c r="AF336" i="49"/>
  <c r="AE336" i="49"/>
  <c r="AD336" i="49"/>
  <c r="AC336" i="49"/>
  <c r="AB336" i="49"/>
  <c r="AA336" i="49"/>
  <c r="Z336" i="49"/>
  <c r="Y336" i="49"/>
  <c r="X336" i="49"/>
  <c r="W336" i="49"/>
  <c r="V336" i="49"/>
  <c r="U336" i="49"/>
  <c r="T336" i="49"/>
  <c r="S336" i="49"/>
  <c r="R336" i="49"/>
  <c r="Q336" i="49"/>
  <c r="P336" i="49"/>
  <c r="O336" i="49"/>
  <c r="N336" i="49"/>
  <c r="M336" i="49"/>
  <c r="E336" i="49"/>
  <c r="D336" i="49"/>
  <c r="B336" i="49"/>
  <c r="A336" i="49"/>
  <c r="BL335" i="49"/>
  <c r="BK335" i="49"/>
  <c r="BJ335" i="49"/>
  <c r="BI335" i="49"/>
  <c r="BH335" i="49"/>
  <c r="BG335" i="49"/>
  <c r="BF335" i="49"/>
  <c r="BE335" i="49"/>
  <c r="BD335" i="49"/>
  <c r="BC335" i="49"/>
  <c r="BB335" i="49"/>
  <c r="BA335" i="49"/>
  <c r="AZ335" i="49"/>
  <c r="AY335" i="49"/>
  <c r="AX335" i="49"/>
  <c r="AW335" i="49"/>
  <c r="AV335" i="49"/>
  <c r="AU335" i="49"/>
  <c r="AT335" i="49"/>
  <c r="AS335" i="49"/>
  <c r="AR335" i="49"/>
  <c r="AQ335" i="49"/>
  <c r="AP335" i="49"/>
  <c r="AO335" i="49"/>
  <c r="AN335" i="49"/>
  <c r="AM335" i="49"/>
  <c r="AL335" i="49"/>
  <c r="AK335" i="49"/>
  <c r="AJ335" i="49"/>
  <c r="AI335" i="49"/>
  <c r="AH335" i="49"/>
  <c r="AG335" i="49"/>
  <c r="AF335" i="49"/>
  <c r="AE335" i="49"/>
  <c r="AD335" i="49"/>
  <c r="AC335" i="49"/>
  <c r="AB335" i="49"/>
  <c r="AA335" i="49"/>
  <c r="Z335" i="49"/>
  <c r="Y335" i="49"/>
  <c r="X335" i="49"/>
  <c r="W335" i="49"/>
  <c r="V335" i="49"/>
  <c r="U335" i="49"/>
  <c r="T335" i="49"/>
  <c r="S335" i="49"/>
  <c r="R335" i="49"/>
  <c r="Q335" i="49"/>
  <c r="P335" i="49"/>
  <c r="O335" i="49"/>
  <c r="N335" i="49"/>
  <c r="M335" i="49"/>
  <c r="E335" i="49"/>
  <c r="D335" i="49"/>
  <c r="B335" i="49"/>
  <c r="A335" i="49"/>
  <c r="BL334" i="49"/>
  <c r="BK334" i="49"/>
  <c r="BJ334" i="49"/>
  <c r="BI334" i="49"/>
  <c r="BH334" i="49"/>
  <c r="BG334" i="49"/>
  <c r="BF334" i="49"/>
  <c r="BE334" i="49"/>
  <c r="BD334" i="49"/>
  <c r="BC334" i="49"/>
  <c r="BB334" i="49"/>
  <c r="BA334" i="49"/>
  <c r="AZ334" i="49"/>
  <c r="AY334" i="49"/>
  <c r="AX334" i="49"/>
  <c r="AW334" i="49"/>
  <c r="AV334" i="49"/>
  <c r="AU334" i="49"/>
  <c r="AT334" i="49"/>
  <c r="AS334" i="49"/>
  <c r="AR334" i="49"/>
  <c r="AQ334" i="49"/>
  <c r="AP334" i="49"/>
  <c r="AO334" i="49"/>
  <c r="AN334" i="49"/>
  <c r="AM334" i="49"/>
  <c r="AL334" i="49"/>
  <c r="AK334" i="49"/>
  <c r="AJ334" i="49"/>
  <c r="AI334" i="49"/>
  <c r="AH334" i="49"/>
  <c r="AG334" i="49"/>
  <c r="AF334" i="49"/>
  <c r="AE334" i="49"/>
  <c r="AD334" i="49"/>
  <c r="AC334" i="49"/>
  <c r="AB334" i="49"/>
  <c r="AA334" i="49"/>
  <c r="Z334" i="49"/>
  <c r="Y334" i="49"/>
  <c r="X334" i="49"/>
  <c r="W334" i="49"/>
  <c r="V334" i="49"/>
  <c r="U334" i="49"/>
  <c r="T334" i="49"/>
  <c r="S334" i="49"/>
  <c r="R334" i="49"/>
  <c r="Q334" i="49"/>
  <c r="P334" i="49"/>
  <c r="O334" i="49"/>
  <c r="N334" i="49"/>
  <c r="M334" i="49"/>
  <c r="E334" i="49"/>
  <c r="D334" i="49"/>
  <c r="B334" i="49"/>
  <c r="A334" i="49"/>
  <c r="BL333" i="49"/>
  <c r="BK333" i="49"/>
  <c r="BJ333" i="49"/>
  <c r="BI333" i="49"/>
  <c r="BH333" i="49"/>
  <c r="BG333" i="49"/>
  <c r="BF333" i="49"/>
  <c r="BE333" i="49"/>
  <c r="BD333" i="49"/>
  <c r="BC333" i="49"/>
  <c r="BB333" i="49"/>
  <c r="BA333" i="49"/>
  <c r="AZ333" i="49"/>
  <c r="AY333" i="49"/>
  <c r="AX333" i="49"/>
  <c r="AW333" i="49"/>
  <c r="AV333" i="49"/>
  <c r="AU333" i="49"/>
  <c r="AT333" i="49"/>
  <c r="AS333" i="49"/>
  <c r="AR333" i="49"/>
  <c r="AQ333" i="49"/>
  <c r="AP333" i="49"/>
  <c r="AO333" i="49"/>
  <c r="AN333" i="49"/>
  <c r="AM333" i="49"/>
  <c r="AL333" i="49"/>
  <c r="AK333" i="49"/>
  <c r="AJ333" i="49"/>
  <c r="AI333" i="49"/>
  <c r="AH333" i="49"/>
  <c r="AG333" i="49"/>
  <c r="AF333" i="49"/>
  <c r="AE333" i="49"/>
  <c r="AD333" i="49"/>
  <c r="AC333" i="49"/>
  <c r="AB333" i="49"/>
  <c r="AA333" i="49"/>
  <c r="Z333" i="49"/>
  <c r="Y333" i="49"/>
  <c r="X333" i="49"/>
  <c r="W333" i="49"/>
  <c r="V333" i="49"/>
  <c r="U333" i="49"/>
  <c r="T333" i="49"/>
  <c r="S333" i="49"/>
  <c r="R333" i="49"/>
  <c r="Q333" i="49"/>
  <c r="P333" i="49"/>
  <c r="O333" i="49"/>
  <c r="N333" i="49"/>
  <c r="M333" i="49"/>
  <c r="E333" i="49"/>
  <c r="D333" i="49"/>
  <c r="B333" i="49"/>
  <c r="A333" i="49"/>
  <c r="BL332" i="49"/>
  <c r="BK332" i="49"/>
  <c r="BJ332" i="49"/>
  <c r="BI332" i="49"/>
  <c r="BH332" i="49"/>
  <c r="BG332" i="49"/>
  <c r="BF332" i="49"/>
  <c r="BE332" i="49"/>
  <c r="BD332" i="49"/>
  <c r="BC332" i="49"/>
  <c r="BB332" i="49"/>
  <c r="BA332" i="49"/>
  <c r="AZ332" i="49"/>
  <c r="AY332" i="49"/>
  <c r="AX332" i="49"/>
  <c r="AW332" i="49"/>
  <c r="AV332" i="49"/>
  <c r="AU332" i="49"/>
  <c r="AT332" i="49"/>
  <c r="AS332" i="49"/>
  <c r="AR332" i="49"/>
  <c r="AQ332" i="49"/>
  <c r="AP332" i="49"/>
  <c r="AO332" i="49"/>
  <c r="AN332" i="49"/>
  <c r="AM332" i="49"/>
  <c r="AL332" i="49"/>
  <c r="AK332" i="49"/>
  <c r="AJ332" i="49"/>
  <c r="AI332" i="49"/>
  <c r="AH332" i="49"/>
  <c r="AG332" i="49"/>
  <c r="AF332" i="49"/>
  <c r="AE332" i="49"/>
  <c r="AD332" i="49"/>
  <c r="AC332" i="49"/>
  <c r="AB332" i="49"/>
  <c r="AA332" i="49"/>
  <c r="Z332" i="49"/>
  <c r="Y332" i="49"/>
  <c r="X332" i="49"/>
  <c r="W332" i="49"/>
  <c r="V332" i="49"/>
  <c r="U332" i="49"/>
  <c r="T332" i="49"/>
  <c r="S332" i="49"/>
  <c r="R332" i="49"/>
  <c r="Q332" i="49"/>
  <c r="P332" i="49"/>
  <c r="O332" i="49"/>
  <c r="N332" i="49"/>
  <c r="M332" i="49"/>
  <c r="E332" i="49"/>
  <c r="D332" i="49"/>
  <c r="B332" i="49"/>
  <c r="A332" i="49"/>
  <c r="BL331" i="49"/>
  <c r="BK331" i="49"/>
  <c r="BJ331" i="49"/>
  <c r="BI331" i="49"/>
  <c r="BH331" i="49"/>
  <c r="BG331" i="49"/>
  <c r="BF331" i="49"/>
  <c r="BE331" i="49"/>
  <c r="BD331" i="49"/>
  <c r="BC331" i="49"/>
  <c r="BB331" i="49"/>
  <c r="BA331" i="49"/>
  <c r="AZ331" i="49"/>
  <c r="AY331" i="49"/>
  <c r="AX331" i="49"/>
  <c r="AW331" i="49"/>
  <c r="AV331" i="49"/>
  <c r="AU331" i="49"/>
  <c r="AT331" i="49"/>
  <c r="AS331" i="49"/>
  <c r="AR331" i="49"/>
  <c r="AQ331" i="49"/>
  <c r="AP331" i="49"/>
  <c r="AO331" i="49"/>
  <c r="AN331" i="49"/>
  <c r="AM331" i="49"/>
  <c r="AL331" i="49"/>
  <c r="AK331" i="49"/>
  <c r="AJ331" i="49"/>
  <c r="AI331" i="49"/>
  <c r="AH331" i="49"/>
  <c r="AG331" i="49"/>
  <c r="AF331" i="49"/>
  <c r="AE331" i="49"/>
  <c r="AD331" i="49"/>
  <c r="AC331" i="49"/>
  <c r="AB331" i="49"/>
  <c r="AA331" i="49"/>
  <c r="Z331" i="49"/>
  <c r="Y331" i="49"/>
  <c r="X331" i="49"/>
  <c r="W331" i="49"/>
  <c r="V331" i="49"/>
  <c r="U331" i="49"/>
  <c r="T331" i="49"/>
  <c r="S331" i="49"/>
  <c r="R331" i="49"/>
  <c r="Q331" i="49"/>
  <c r="P331" i="49"/>
  <c r="O331" i="49"/>
  <c r="N331" i="49"/>
  <c r="M331" i="49"/>
  <c r="E331" i="49"/>
  <c r="D331" i="49"/>
  <c r="B331" i="49"/>
  <c r="A331" i="49"/>
  <c r="BL330" i="49"/>
  <c r="BK330" i="49"/>
  <c r="BJ330" i="49"/>
  <c r="BI330" i="49"/>
  <c r="BH330" i="49"/>
  <c r="BG330" i="49"/>
  <c r="BF330" i="49"/>
  <c r="BE330" i="49"/>
  <c r="BD330" i="49"/>
  <c r="BC330" i="49"/>
  <c r="BB330" i="49"/>
  <c r="BA330" i="49"/>
  <c r="AZ330" i="49"/>
  <c r="AY330" i="49"/>
  <c r="AX330" i="49"/>
  <c r="AW330" i="49"/>
  <c r="AV330" i="49"/>
  <c r="AU330" i="49"/>
  <c r="AT330" i="49"/>
  <c r="AS330" i="49"/>
  <c r="AR330" i="49"/>
  <c r="AQ330" i="49"/>
  <c r="AP330" i="49"/>
  <c r="AO330" i="49"/>
  <c r="AN330" i="49"/>
  <c r="AM330" i="49"/>
  <c r="AL330" i="49"/>
  <c r="AK330" i="49"/>
  <c r="AJ330" i="49"/>
  <c r="AI330" i="49"/>
  <c r="AH330" i="49"/>
  <c r="AG330" i="49"/>
  <c r="AF330" i="49"/>
  <c r="AE330" i="49"/>
  <c r="AD330" i="49"/>
  <c r="AC330" i="49"/>
  <c r="AB330" i="49"/>
  <c r="AA330" i="49"/>
  <c r="Z330" i="49"/>
  <c r="Y330" i="49"/>
  <c r="X330" i="49"/>
  <c r="W330" i="49"/>
  <c r="V330" i="49"/>
  <c r="U330" i="49"/>
  <c r="T330" i="49"/>
  <c r="S330" i="49"/>
  <c r="R330" i="49"/>
  <c r="Q330" i="49"/>
  <c r="P330" i="49"/>
  <c r="O330" i="49"/>
  <c r="N330" i="49"/>
  <c r="M330" i="49"/>
  <c r="E330" i="49"/>
  <c r="D330" i="49"/>
  <c r="B330" i="49"/>
  <c r="A330" i="49"/>
  <c r="BL329" i="49"/>
  <c r="BK329" i="49"/>
  <c r="BJ329" i="49"/>
  <c r="BI329" i="49"/>
  <c r="BH329" i="49"/>
  <c r="BG329" i="49"/>
  <c r="BF329" i="49"/>
  <c r="BE329" i="49"/>
  <c r="BD329" i="49"/>
  <c r="BC329" i="49"/>
  <c r="BB329" i="49"/>
  <c r="BA329" i="49"/>
  <c r="AZ329" i="49"/>
  <c r="AY329" i="49"/>
  <c r="AX329" i="49"/>
  <c r="AW329" i="49"/>
  <c r="AV329" i="49"/>
  <c r="AU329" i="49"/>
  <c r="AT329" i="49"/>
  <c r="AS329" i="49"/>
  <c r="AR329" i="49"/>
  <c r="AQ329" i="49"/>
  <c r="AP329" i="49"/>
  <c r="AO329" i="49"/>
  <c r="AN329" i="49"/>
  <c r="AM329" i="49"/>
  <c r="AL329" i="49"/>
  <c r="AK329" i="49"/>
  <c r="AJ329" i="49"/>
  <c r="AI329" i="49"/>
  <c r="AH329" i="49"/>
  <c r="AG329" i="49"/>
  <c r="AF329" i="49"/>
  <c r="AE329" i="49"/>
  <c r="AD329" i="49"/>
  <c r="AC329" i="49"/>
  <c r="AB329" i="49"/>
  <c r="AA329" i="49"/>
  <c r="Z329" i="49"/>
  <c r="Y329" i="49"/>
  <c r="X329" i="49"/>
  <c r="W329" i="49"/>
  <c r="V329" i="49"/>
  <c r="U329" i="49"/>
  <c r="T329" i="49"/>
  <c r="S329" i="49"/>
  <c r="R329" i="49"/>
  <c r="Q329" i="49"/>
  <c r="P329" i="49"/>
  <c r="O329" i="49"/>
  <c r="N329" i="49"/>
  <c r="M329" i="49"/>
  <c r="E329" i="49"/>
  <c r="D329" i="49"/>
  <c r="B329" i="49"/>
  <c r="A329" i="49"/>
  <c r="BL328" i="49"/>
  <c r="BK328" i="49"/>
  <c r="BJ328" i="49"/>
  <c r="BI328" i="49"/>
  <c r="BH328" i="49"/>
  <c r="BG328" i="49"/>
  <c r="BF328" i="49"/>
  <c r="BE328" i="49"/>
  <c r="BD328" i="49"/>
  <c r="BC328" i="49"/>
  <c r="BB328" i="49"/>
  <c r="BA328" i="49"/>
  <c r="AZ328" i="49"/>
  <c r="AY328" i="49"/>
  <c r="AX328" i="49"/>
  <c r="AW328" i="49"/>
  <c r="AV328" i="49"/>
  <c r="AU328" i="49"/>
  <c r="AT328" i="49"/>
  <c r="AS328" i="49"/>
  <c r="AR328" i="49"/>
  <c r="AQ328" i="49"/>
  <c r="AP328" i="49"/>
  <c r="AO328" i="49"/>
  <c r="AN328" i="49"/>
  <c r="AM328" i="49"/>
  <c r="AL328" i="49"/>
  <c r="AK328" i="49"/>
  <c r="AJ328" i="49"/>
  <c r="AI328" i="49"/>
  <c r="AH328" i="49"/>
  <c r="AG328" i="49"/>
  <c r="AF328" i="49"/>
  <c r="AE328" i="49"/>
  <c r="AD328" i="49"/>
  <c r="AC328" i="49"/>
  <c r="AB328" i="49"/>
  <c r="AA328" i="49"/>
  <c r="Z328" i="49"/>
  <c r="Y328" i="49"/>
  <c r="X328" i="49"/>
  <c r="W328" i="49"/>
  <c r="V328" i="49"/>
  <c r="U328" i="49"/>
  <c r="T328" i="49"/>
  <c r="S328" i="49"/>
  <c r="R328" i="49"/>
  <c r="Q328" i="49"/>
  <c r="P328" i="49"/>
  <c r="O328" i="49"/>
  <c r="N328" i="49"/>
  <c r="M328" i="49"/>
  <c r="E328" i="49"/>
  <c r="D328" i="49"/>
  <c r="B328" i="49"/>
  <c r="A328" i="49"/>
  <c r="BL327" i="49"/>
  <c r="BK327" i="49"/>
  <c r="BJ327" i="49"/>
  <c r="BI327" i="49"/>
  <c r="BH327" i="49"/>
  <c r="BG327" i="49"/>
  <c r="BF327" i="49"/>
  <c r="BE327" i="49"/>
  <c r="BD327" i="49"/>
  <c r="BC327" i="49"/>
  <c r="BB327" i="49"/>
  <c r="BA327" i="49"/>
  <c r="AZ327" i="49"/>
  <c r="AY327" i="49"/>
  <c r="AX327" i="49"/>
  <c r="AW327" i="49"/>
  <c r="AV327" i="49"/>
  <c r="AU327" i="49"/>
  <c r="AT327" i="49"/>
  <c r="AS327" i="49"/>
  <c r="AR327" i="49"/>
  <c r="AQ327" i="49"/>
  <c r="AP327" i="49"/>
  <c r="AO327" i="49"/>
  <c r="AN327" i="49"/>
  <c r="AM327" i="49"/>
  <c r="AL327" i="49"/>
  <c r="AK327" i="49"/>
  <c r="AJ327" i="49"/>
  <c r="AI327" i="49"/>
  <c r="AH327" i="49"/>
  <c r="AG327" i="49"/>
  <c r="AF327" i="49"/>
  <c r="AE327" i="49"/>
  <c r="AD327" i="49"/>
  <c r="AC327" i="49"/>
  <c r="AB327" i="49"/>
  <c r="AA327" i="49"/>
  <c r="Z327" i="49"/>
  <c r="Y327" i="49"/>
  <c r="X327" i="49"/>
  <c r="W327" i="49"/>
  <c r="V327" i="49"/>
  <c r="U327" i="49"/>
  <c r="T327" i="49"/>
  <c r="S327" i="49"/>
  <c r="R327" i="49"/>
  <c r="Q327" i="49"/>
  <c r="P327" i="49"/>
  <c r="O327" i="49"/>
  <c r="N327" i="49"/>
  <c r="M327" i="49"/>
  <c r="E327" i="49"/>
  <c r="D327" i="49"/>
  <c r="B327" i="49"/>
  <c r="A327" i="49"/>
  <c r="BL326" i="49"/>
  <c r="BK326" i="49"/>
  <c r="BJ326" i="49"/>
  <c r="BI326" i="49"/>
  <c r="BH326" i="49"/>
  <c r="BG326" i="49"/>
  <c r="BF326" i="49"/>
  <c r="BE326" i="49"/>
  <c r="BD326" i="49"/>
  <c r="BC326" i="49"/>
  <c r="BB326" i="49"/>
  <c r="BA326" i="49"/>
  <c r="AZ326" i="49"/>
  <c r="AY326" i="49"/>
  <c r="AX326" i="49"/>
  <c r="AW326" i="49"/>
  <c r="AV326" i="49"/>
  <c r="AU326" i="49"/>
  <c r="AT326" i="49"/>
  <c r="AS326" i="49"/>
  <c r="AR326" i="49"/>
  <c r="AQ326" i="49"/>
  <c r="AP326" i="49"/>
  <c r="AO326" i="49"/>
  <c r="AN326" i="49"/>
  <c r="AM326" i="49"/>
  <c r="AL326" i="49"/>
  <c r="AK326" i="49"/>
  <c r="AJ326" i="49"/>
  <c r="AI326" i="49"/>
  <c r="AH326" i="49"/>
  <c r="AG326" i="49"/>
  <c r="AF326" i="49"/>
  <c r="AE326" i="49"/>
  <c r="AD326" i="49"/>
  <c r="AC326" i="49"/>
  <c r="AB326" i="49"/>
  <c r="AA326" i="49"/>
  <c r="Z326" i="49"/>
  <c r="Y326" i="49"/>
  <c r="X326" i="49"/>
  <c r="W326" i="49"/>
  <c r="V326" i="49"/>
  <c r="U326" i="49"/>
  <c r="T326" i="49"/>
  <c r="S326" i="49"/>
  <c r="R326" i="49"/>
  <c r="Q326" i="49"/>
  <c r="P326" i="49"/>
  <c r="O326" i="49"/>
  <c r="N326" i="49"/>
  <c r="M326" i="49"/>
  <c r="E326" i="49"/>
  <c r="D326" i="49"/>
  <c r="B326" i="49"/>
  <c r="A326" i="49"/>
  <c r="BL325" i="49"/>
  <c r="BK325" i="49"/>
  <c r="BJ325" i="49"/>
  <c r="BI325" i="49"/>
  <c r="BH325" i="49"/>
  <c r="BG325" i="49"/>
  <c r="BF325" i="49"/>
  <c r="BE325" i="49"/>
  <c r="BD325" i="49"/>
  <c r="BC325" i="49"/>
  <c r="BB325" i="49"/>
  <c r="BA325" i="49"/>
  <c r="AZ325" i="49"/>
  <c r="AY325" i="49"/>
  <c r="AX325" i="49"/>
  <c r="AW325" i="49"/>
  <c r="AV325" i="49"/>
  <c r="AU325" i="49"/>
  <c r="AT325" i="49"/>
  <c r="AS325" i="49"/>
  <c r="AR325" i="49"/>
  <c r="AQ325" i="49"/>
  <c r="AP325" i="49"/>
  <c r="AO325" i="49"/>
  <c r="AN325" i="49"/>
  <c r="AM325" i="49"/>
  <c r="AL325" i="49"/>
  <c r="AK325" i="49"/>
  <c r="AJ325" i="49"/>
  <c r="AI325" i="49"/>
  <c r="AH325" i="49"/>
  <c r="AG325" i="49"/>
  <c r="AF325" i="49"/>
  <c r="AE325" i="49"/>
  <c r="AD325" i="49"/>
  <c r="AC325" i="49"/>
  <c r="AB325" i="49"/>
  <c r="AA325" i="49"/>
  <c r="Z325" i="49"/>
  <c r="Y325" i="49"/>
  <c r="X325" i="49"/>
  <c r="W325" i="49"/>
  <c r="V325" i="49"/>
  <c r="U325" i="49"/>
  <c r="T325" i="49"/>
  <c r="S325" i="49"/>
  <c r="R325" i="49"/>
  <c r="Q325" i="49"/>
  <c r="P325" i="49"/>
  <c r="O325" i="49"/>
  <c r="N325" i="49"/>
  <c r="M325" i="49"/>
  <c r="E325" i="49"/>
  <c r="D325" i="49"/>
  <c r="B325" i="49"/>
  <c r="A325" i="49"/>
  <c r="BL324" i="49"/>
  <c r="BK324" i="49"/>
  <c r="BJ324" i="49"/>
  <c r="BI324" i="49"/>
  <c r="BH324" i="49"/>
  <c r="BG324" i="49"/>
  <c r="BF324" i="49"/>
  <c r="BE324" i="49"/>
  <c r="BD324" i="49"/>
  <c r="BC324" i="49"/>
  <c r="BB324" i="49"/>
  <c r="BA324" i="49"/>
  <c r="AZ324" i="49"/>
  <c r="AY324" i="49"/>
  <c r="AX324" i="49"/>
  <c r="AW324" i="49"/>
  <c r="AV324" i="49"/>
  <c r="AU324" i="49"/>
  <c r="AT324" i="49"/>
  <c r="AS324" i="49"/>
  <c r="AR324" i="49"/>
  <c r="AQ324" i="49"/>
  <c r="AP324" i="49"/>
  <c r="AO324" i="49"/>
  <c r="AN324" i="49"/>
  <c r="AM324" i="49"/>
  <c r="AL324" i="49"/>
  <c r="AK324" i="49"/>
  <c r="AJ324" i="49"/>
  <c r="AI324" i="49"/>
  <c r="AH324" i="49"/>
  <c r="AG324" i="49"/>
  <c r="AF324" i="49"/>
  <c r="AE324" i="49"/>
  <c r="AD324" i="49"/>
  <c r="AC324" i="49"/>
  <c r="AB324" i="49"/>
  <c r="AA324" i="49"/>
  <c r="Z324" i="49"/>
  <c r="Y324" i="49"/>
  <c r="X324" i="49"/>
  <c r="W324" i="49"/>
  <c r="V324" i="49"/>
  <c r="U324" i="49"/>
  <c r="T324" i="49"/>
  <c r="S324" i="49"/>
  <c r="R324" i="49"/>
  <c r="Q324" i="49"/>
  <c r="P324" i="49"/>
  <c r="O324" i="49"/>
  <c r="N324" i="49"/>
  <c r="M324" i="49"/>
  <c r="E324" i="49"/>
  <c r="D324" i="49"/>
  <c r="B324" i="49"/>
  <c r="A324" i="49"/>
  <c r="BL323" i="49"/>
  <c r="BK323" i="49"/>
  <c r="BJ323" i="49"/>
  <c r="BI323" i="49"/>
  <c r="BH323" i="49"/>
  <c r="BG323" i="49"/>
  <c r="BF323" i="49"/>
  <c r="BE323" i="49"/>
  <c r="BD323" i="49"/>
  <c r="BC323" i="49"/>
  <c r="BB323" i="49"/>
  <c r="BA323" i="49"/>
  <c r="AZ323" i="49"/>
  <c r="AY323" i="49"/>
  <c r="AX323" i="49"/>
  <c r="AW323" i="49"/>
  <c r="AV323" i="49"/>
  <c r="AU323" i="49"/>
  <c r="AT323" i="49"/>
  <c r="AS323" i="49"/>
  <c r="AR323" i="49"/>
  <c r="AQ323" i="49"/>
  <c r="AP323" i="49"/>
  <c r="AO323" i="49"/>
  <c r="AN323" i="49"/>
  <c r="AM323" i="49"/>
  <c r="AL323" i="49"/>
  <c r="AK323" i="49"/>
  <c r="AJ323" i="49"/>
  <c r="AI323" i="49"/>
  <c r="AH323" i="49"/>
  <c r="AG323" i="49"/>
  <c r="AF323" i="49"/>
  <c r="AE323" i="49"/>
  <c r="AD323" i="49"/>
  <c r="AC323" i="49"/>
  <c r="AB323" i="49"/>
  <c r="AA323" i="49"/>
  <c r="Z323" i="49"/>
  <c r="Y323" i="49"/>
  <c r="X323" i="49"/>
  <c r="W323" i="49"/>
  <c r="V323" i="49"/>
  <c r="U323" i="49"/>
  <c r="T323" i="49"/>
  <c r="S323" i="49"/>
  <c r="R323" i="49"/>
  <c r="Q323" i="49"/>
  <c r="P323" i="49"/>
  <c r="O323" i="49"/>
  <c r="N323" i="49"/>
  <c r="M323" i="49"/>
  <c r="E323" i="49"/>
  <c r="D323" i="49"/>
  <c r="B323" i="49"/>
  <c r="A323" i="49"/>
  <c r="BL322" i="49"/>
  <c r="BK322" i="49"/>
  <c r="BJ322" i="49"/>
  <c r="BI322" i="49"/>
  <c r="BH322" i="49"/>
  <c r="BG322" i="49"/>
  <c r="BF322" i="49"/>
  <c r="BE322" i="49"/>
  <c r="BD322" i="49"/>
  <c r="BC322" i="49"/>
  <c r="BB322" i="49"/>
  <c r="BA322" i="49"/>
  <c r="AZ322" i="49"/>
  <c r="AY322" i="49"/>
  <c r="AX322" i="49"/>
  <c r="AW322" i="49"/>
  <c r="AV322" i="49"/>
  <c r="AU322" i="49"/>
  <c r="AT322" i="49"/>
  <c r="AS322" i="49"/>
  <c r="AR322" i="49"/>
  <c r="AQ322" i="49"/>
  <c r="AP322" i="49"/>
  <c r="AO322" i="49"/>
  <c r="AN322" i="49"/>
  <c r="AM322" i="49"/>
  <c r="AL322" i="49"/>
  <c r="AK322" i="49"/>
  <c r="AJ322" i="49"/>
  <c r="AI322" i="49"/>
  <c r="AH322" i="49"/>
  <c r="AG322" i="49"/>
  <c r="AF322" i="49"/>
  <c r="AE322" i="49"/>
  <c r="AD322" i="49"/>
  <c r="AC322" i="49"/>
  <c r="AB322" i="49"/>
  <c r="AA322" i="49"/>
  <c r="Z322" i="49"/>
  <c r="Y322" i="49"/>
  <c r="X322" i="49"/>
  <c r="W322" i="49"/>
  <c r="V322" i="49"/>
  <c r="U322" i="49"/>
  <c r="T322" i="49"/>
  <c r="S322" i="49"/>
  <c r="R322" i="49"/>
  <c r="Q322" i="49"/>
  <c r="P322" i="49"/>
  <c r="O322" i="49"/>
  <c r="N322" i="49"/>
  <c r="M322" i="49"/>
  <c r="E322" i="49"/>
  <c r="D322" i="49"/>
  <c r="B322" i="49"/>
  <c r="A322" i="49"/>
  <c r="BL321" i="49"/>
  <c r="BK321" i="49"/>
  <c r="BJ321" i="49"/>
  <c r="BI321" i="49"/>
  <c r="BH321" i="49"/>
  <c r="BG321" i="49"/>
  <c r="BF321" i="49"/>
  <c r="BE321" i="49"/>
  <c r="BD321" i="49"/>
  <c r="BC321" i="49"/>
  <c r="BB321" i="49"/>
  <c r="BA321" i="49"/>
  <c r="AZ321" i="49"/>
  <c r="AY321" i="49"/>
  <c r="AX321" i="49"/>
  <c r="AW321" i="49"/>
  <c r="AV321" i="49"/>
  <c r="AU321" i="49"/>
  <c r="AT321" i="49"/>
  <c r="AS321" i="49"/>
  <c r="AR321" i="49"/>
  <c r="AQ321" i="49"/>
  <c r="AP321" i="49"/>
  <c r="AO321" i="49"/>
  <c r="AN321" i="49"/>
  <c r="AM321" i="49"/>
  <c r="AL321" i="49"/>
  <c r="AK321" i="49"/>
  <c r="AJ321" i="49"/>
  <c r="AI321" i="49"/>
  <c r="AH321" i="49"/>
  <c r="AG321" i="49"/>
  <c r="AF321" i="49"/>
  <c r="AE321" i="49"/>
  <c r="AD321" i="49"/>
  <c r="AC321" i="49"/>
  <c r="AB321" i="49"/>
  <c r="AA321" i="49"/>
  <c r="Z321" i="49"/>
  <c r="Y321" i="49"/>
  <c r="X321" i="49"/>
  <c r="W321" i="49"/>
  <c r="V321" i="49"/>
  <c r="U321" i="49"/>
  <c r="T321" i="49"/>
  <c r="S321" i="49"/>
  <c r="R321" i="49"/>
  <c r="Q321" i="49"/>
  <c r="P321" i="49"/>
  <c r="O321" i="49"/>
  <c r="N321" i="49"/>
  <c r="M321" i="49"/>
  <c r="E321" i="49"/>
  <c r="D321" i="49"/>
  <c r="B321" i="49"/>
  <c r="A321" i="49"/>
  <c r="BL320" i="49"/>
  <c r="BK320" i="49"/>
  <c r="BJ320" i="49"/>
  <c r="BI320" i="49"/>
  <c r="BH320" i="49"/>
  <c r="BG320" i="49"/>
  <c r="BF320" i="49"/>
  <c r="BE320" i="49"/>
  <c r="BD320" i="49"/>
  <c r="BC320" i="49"/>
  <c r="BB320" i="49"/>
  <c r="BA320" i="49"/>
  <c r="AZ320" i="49"/>
  <c r="AY320" i="49"/>
  <c r="AX320" i="49"/>
  <c r="AW320" i="49"/>
  <c r="AV320" i="49"/>
  <c r="AU320" i="49"/>
  <c r="AT320" i="49"/>
  <c r="AS320" i="49"/>
  <c r="AR320" i="49"/>
  <c r="AQ320" i="49"/>
  <c r="AP320" i="49"/>
  <c r="AO320" i="49"/>
  <c r="AN320" i="49"/>
  <c r="AM320" i="49"/>
  <c r="AL320" i="49"/>
  <c r="AK320" i="49"/>
  <c r="AJ320" i="49"/>
  <c r="AI320" i="49"/>
  <c r="AH320" i="49"/>
  <c r="AG320" i="49"/>
  <c r="AF320" i="49"/>
  <c r="AE320" i="49"/>
  <c r="AD320" i="49"/>
  <c r="AC320" i="49"/>
  <c r="AB320" i="49"/>
  <c r="AA320" i="49"/>
  <c r="Z320" i="49"/>
  <c r="Y320" i="49"/>
  <c r="X320" i="49"/>
  <c r="W320" i="49"/>
  <c r="V320" i="49"/>
  <c r="U320" i="49"/>
  <c r="T320" i="49"/>
  <c r="S320" i="49"/>
  <c r="R320" i="49"/>
  <c r="Q320" i="49"/>
  <c r="P320" i="49"/>
  <c r="O320" i="49"/>
  <c r="N320" i="49"/>
  <c r="M320" i="49"/>
  <c r="E320" i="49"/>
  <c r="D320" i="49"/>
  <c r="B320" i="49"/>
  <c r="A320" i="49"/>
  <c r="BL319" i="49"/>
  <c r="BK319" i="49"/>
  <c r="BJ319" i="49"/>
  <c r="BI319" i="49"/>
  <c r="BH319" i="49"/>
  <c r="BG319" i="49"/>
  <c r="BF319" i="49"/>
  <c r="BE319" i="49"/>
  <c r="BD319" i="49"/>
  <c r="BC319" i="49"/>
  <c r="BB319" i="49"/>
  <c r="BA319" i="49"/>
  <c r="AZ319" i="49"/>
  <c r="AY319" i="49"/>
  <c r="AX319" i="49"/>
  <c r="AW319" i="49"/>
  <c r="AV319" i="49"/>
  <c r="AU319" i="49"/>
  <c r="AT319" i="49"/>
  <c r="AS319" i="49"/>
  <c r="AR319" i="49"/>
  <c r="AQ319" i="49"/>
  <c r="AP319" i="49"/>
  <c r="AO319" i="49"/>
  <c r="AN319" i="49"/>
  <c r="AM319" i="49"/>
  <c r="AL319" i="49"/>
  <c r="AK319" i="49"/>
  <c r="AJ319" i="49"/>
  <c r="AI319" i="49"/>
  <c r="AH319" i="49"/>
  <c r="AG319" i="49"/>
  <c r="AF319" i="49"/>
  <c r="AE319" i="49"/>
  <c r="AD319" i="49"/>
  <c r="AC319" i="49"/>
  <c r="AB319" i="49"/>
  <c r="AA319" i="49"/>
  <c r="Z319" i="49"/>
  <c r="Y319" i="49"/>
  <c r="X319" i="49"/>
  <c r="W319" i="49"/>
  <c r="V319" i="49"/>
  <c r="U319" i="49"/>
  <c r="T319" i="49"/>
  <c r="S319" i="49"/>
  <c r="R319" i="49"/>
  <c r="Q319" i="49"/>
  <c r="P319" i="49"/>
  <c r="O319" i="49"/>
  <c r="N319" i="49"/>
  <c r="M319" i="49"/>
  <c r="E319" i="49"/>
  <c r="D319" i="49"/>
  <c r="B319" i="49"/>
  <c r="A319" i="49"/>
  <c r="BL318" i="49"/>
  <c r="BK318" i="49"/>
  <c r="BJ318" i="49"/>
  <c r="BI318" i="49"/>
  <c r="BH318" i="49"/>
  <c r="BG318" i="49"/>
  <c r="BF318" i="49"/>
  <c r="BE318" i="49"/>
  <c r="BD318" i="49"/>
  <c r="BC318" i="49"/>
  <c r="BB318" i="49"/>
  <c r="BA318" i="49"/>
  <c r="AZ318" i="49"/>
  <c r="AY318" i="49"/>
  <c r="AX318" i="49"/>
  <c r="AW318" i="49"/>
  <c r="AV318" i="49"/>
  <c r="AU318" i="49"/>
  <c r="AT318" i="49"/>
  <c r="AS318" i="49"/>
  <c r="AR318" i="49"/>
  <c r="AQ318" i="49"/>
  <c r="AP318" i="49"/>
  <c r="AO318" i="49"/>
  <c r="AN318" i="49"/>
  <c r="AM318" i="49"/>
  <c r="AL318" i="49"/>
  <c r="AK318" i="49"/>
  <c r="AJ318" i="49"/>
  <c r="AI318" i="49"/>
  <c r="AH318" i="49"/>
  <c r="AG318" i="49"/>
  <c r="AF318" i="49"/>
  <c r="AE318" i="49"/>
  <c r="AD318" i="49"/>
  <c r="AC318" i="49"/>
  <c r="AB318" i="49"/>
  <c r="AA318" i="49"/>
  <c r="Z318" i="49"/>
  <c r="Y318" i="49"/>
  <c r="X318" i="49"/>
  <c r="W318" i="49"/>
  <c r="V318" i="49"/>
  <c r="U318" i="49"/>
  <c r="T318" i="49"/>
  <c r="S318" i="49"/>
  <c r="R318" i="49"/>
  <c r="Q318" i="49"/>
  <c r="P318" i="49"/>
  <c r="O318" i="49"/>
  <c r="N318" i="49"/>
  <c r="M318" i="49"/>
  <c r="E318" i="49"/>
  <c r="D318" i="49"/>
  <c r="B318" i="49"/>
  <c r="A318" i="49"/>
  <c r="BL317" i="49"/>
  <c r="BK317" i="49"/>
  <c r="BJ317" i="49"/>
  <c r="BI317" i="49"/>
  <c r="BH317" i="49"/>
  <c r="BG317" i="49"/>
  <c r="BF317" i="49"/>
  <c r="BE317" i="49"/>
  <c r="BD317" i="49"/>
  <c r="BC317" i="49"/>
  <c r="BB317" i="49"/>
  <c r="BA317" i="49"/>
  <c r="AZ317" i="49"/>
  <c r="AY317" i="49"/>
  <c r="AX317" i="49"/>
  <c r="AW317" i="49"/>
  <c r="AV317" i="49"/>
  <c r="AU317" i="49"/>
  <c r="AT317" i="49"/>
  <c r="AS317" i="49"/>
  <c r="AR317" i="49"/>
  <c r="AQ317" i="49"/>
  <c r="AP317" i="49"/>
  <c r="AO317" i="49"/>
  <c r="AN317" i="49"/>
  <c r="AM317" i="49"/>
  <c r="AL317" i="49"/>
  <c r="AK317" i="49"/>
  <c r="AJ317" i="49"/>
  <c r="AI317" i="49"/>
  <c r="AH317" i="49"/>
  <c r="AG317" i="49"/>
  <c r="AF317" i="49"/>
  <c r="AE317" i="49"/>
  <c r="AD317" i="49"/>
  <c r="AC317" i="49"/>
  <c r="AB317" i="49"/>
  <c r="AA317" i="49"/>
  <c r="Z317" i="49"/>
  <c r="Y317" i="49"/>
  <c r="X317" i="49"/>
  <c r="W317" i="49"/>
  <c r="V317" i="49"/>
  <c r="U317" i="49"/>
  <c r="T317" i="49"/>
  <c r="S317" i="49"/>
  <c r="R317" i="49"/>
  <c r="Q317" i="49"/>
  <c r="P317" i="49"/>
  <c r="O317" i="49"/>
  <c r="N317" i="49"/>
  <c r="M317" i="49"/>
  <c r="E317" i="49"/>
  <c r="D317" i="49"/>
  <c r="B317" i="49"/>
  <c r="A317" i="49"/>
  <c r="BL316" i="49"/>
  <c r="BK316" i="49"/>
  <c r="BJ316" i="49"/>
  <c r="BI316" i="49"/>
  <c r="BH316" i="49"/>
  <c r="BG316" i="49"/>
  <c r="BF316" i="49"/>
  <c r="BE316" i="49"/>
  <c r="BD316" i="49"/>
  <c r="BC316" i="49"/>
  <c r="BB316" i="49"/>
  <c r="BA316" i="49"/>
  <c r="AZ316" i="49"/>
  <c r="AY316" i="49"/>
  <c r="AX316" i="49"/>
  <c r="AW316" i="49"/>
  <c r="AV316" i="49"/>
  <c r="AU316" i="49"/>
  <c r="AT316" i="49"/>
  <c r="AS316" i="49"/>
  <c r="AR316" i="49"/>
  <c r="AQ316" i="49"/>
  <c r="AP316" i="49"/>
  <c r="AO316" i="49"/>
  <c r="AN316" i="49"/>
  <c r="AM316" i="49"/>
  <c r="AL316" i="49"/>
  <c r="AK316" i="49"/>
  <c r="AJ316" i="49"/>
  <c r="AI316" i="49"/>
  <c r="AH316" i="49"/>
  <c r="AG316" i="49"/>
  <c r="AF316" i="49"/>
  <c r="AE316" i="49"/>
  <c r="AD316" i="49"/>
  <c r="AC316" i="49"/>
  <c r="AB316" i="49"/>
  <c r="AA316" i="49"/>
  <c r="Z316" i="49"/>
  <c r="Y316" i="49"/>
  <c r="X316" i="49"/>
  <c r="W316" i="49"/>
  <c r="V316" i="49"/>
  <c r="U316" i="49"/>
  <c r="T316" i="49"/>
  <c r="S316" i="49"/>
  <c r="R316" i="49"/>
  <c r="Q316" i="49"/>
  <c r="P316" i="49"/>
  <c r="O316" i="49"/>
  <c r="N316" i="49"/>
  <c r="M316" i="49"/>
  <c r="E316" i="49"/>
  <c r="D316" i="49"/>
  <c r="B316" i="49"/>
  <c r="A316" i="49"/>
  <c r="BL315" i="49"/>
  <c r="BK315" i="49"/>
  <c r="BJ315" i="49"/>
  <c r="BI315" i="49"/>
  <c r="BH315" i="49"/>
  <c r="BG315" i="49"/>
  <c r="BF315" i="49"/>
  <c r="BE315" i="49"/>
  <c r="BD315" i="49"/>
  <c r="BC315" i="49"/>
  <c r="BB315" i="49"/>
  <c r="BA315" i="49"/>
  <c r="AZ315" i="49"/>
  <c r="AY315" i="49"/>
  <c r="AX315" i="49"/>
  <c r="AW315" i="49"/>
  <c r="AV315" i="49"/>
  <c r="AU315" i="49"/>
  <c r="AT315" i="49"/>
  <c r="AS315" i="49"/>
  <c r="AR315" i="49"/>
  <c r="AQ315" i="49"/>
  <c r="AP315" i="49"/>
  <c r="AO315" i="49"/>
  <c r="AN315" i="49"/>
  <c r="AM315" i="49"/>
  <c r="AL315" i="49"/>
  <c r="AK315" i="49"/>
  <c r="AJ315" i="49"/>
  <c r="AI315" i="49"/>
  <c r="AH315" i="49"/>
  <c r="AG315" i="49"/>
  <c r="AF315" i="49"/>
  <c r="AE315" i="49"/>
  <c r="AD315" i="49"/>
  <c r="AC315" i="49"/>
  <c r="AB315" i="49"/>
  <c r="AA315" i="49"/>
  <c r="Z315" i="49"/>
  <c r="Y315" i="49"/>
  <c r="X315" i="49"/>
  <c r="W315" i="49"/>
  <c r="V315" i="49"/>
  <c r="U315" i="49"/>
  <c r="T315" i="49"/>
  <c r="S315" i="49"/>
  <c r="R315" i="49"/>
  <c r="Q315" i="49"/>
  <c r="P315" i="49"/>
  <c r="O315" i="49"/>
  <c r="N315" i="49"/>
  <c r="M315" i="49"/>
  <c r="E315" i="49"/>
  <c r="D315" i="49"/>
  <c r="B315" i="49"/>
  <c r="A315" i="49"/>
  <c r="BL314" i="49"/>
  <c r="BK314" i="49"/>
  <c r="BJ314" i="49"/>
  <c r="BI314" i="49"/>
  <c r="BH314" i="49"/>
  <c r="BG314" i="49"/>
  <c r="BF314" i="49"/>
  <c r="BE314" i="49"/>
  <c r="BD314" i="49"/>
  <c r="BC314" i="49"/>
  <c r="BB314" i="49"/>
  <c r="BA314" i="49"/>
  <c r="AZ314" i="49"/>
  <c r="AY314" i="49"/>
  <c r="AX314" i="49"/>
  <c r="AW314" i="49"/>
  <c r="AV314" i="49"/>
  <c r="AU314" i="49"/>
  <c r="AT314" i="49"/>
  <c r="AS314" i="49"/>
  <c r="AR314" i="49"/>
  <c r="AQ314" i="49"/>
  <c r="AP314" i="49"/>
  <c r="AO314" i="49"/>
  <c r="AN314" i="49"/>
  <c r="AM314" i="49"/>
  <c r="AL314" i="49"/>
  <c r="AK314" i="49"/>
  <c r="AJ314" i="49"/>
  <c r="AI314" i="49"/>
  <c r="AH314" i="49"/>
  <c r="AG314" i="49"/>
  <c r="AF314" i="49"/>
  <c r="AE314" i="49"/>
  <c r="AD314" i="49"/>
  <c r="AC314" i="49"/>
  <c r="AB314" i="49"/>
  <c r="AA314" i="49"/>
  <c r="Z314" i="49"/>
  <c r="Y314" i="49"/>
  <c r="X314" i="49"/>
  <c r="W314" i="49"/>
  <c r="V314" i="49"/>
  <c r="U314" i="49"/>
  <c r="T314" i="49"/>
  <c r="S314" i="49"/>
  <c r="R314" i="49"/>
  <c r="Q314" i="49"/>
  <c r="P314" i="49"/>
  <c r="O314" i="49"/>
  <c r="N314" i="49"/>
  <c r="M314" i="49"/>
  <c r="E314" i="49"/>
  <c r="D314" i="49"/>
  <c r="B314" i="49"/>
  <c r="A314" i="49"/>
  <c r="BL313" i="49"/>
  <c r="BK313" i="49"/>
  <c r="BJ313" i="49"/>
  <c r="BI313" i="49"/>
  <c r="BH313" i="49"/>
  <c r="BG313" i="49"/>
  <c r="BF313" i="49"/>
  <c r="BE313" i="49"/>
  <c r="BD313" i="49"/>
  <c r="BC313" i="49"/>
  <c r="BB313" i="49"/>
  <c r="BA313" i="49"/>
  <c r="AZ313" i="49"/>
  <c r="AY313" i="49"/>
  <c r="AX313" i="49"/>
  <c r="AW313" i="49"/>
  <c r="AV313" i="49"/>
  <c r="AU313" i="49"/>
  <c r="AT313" i="49"/>
  <c r="AS313" i="49"/>
  <c r="AR313" i="49"/>
  <c r="AQ313" i="49"/>
  <c r="AP313" i="49"/>
  <c r="AO313" i="49"/>
  <c r="AN313" i="49"/>
  <c r="AM313" i="49"/>
  <c r="AL313" i="49"/>
  <c r="AK313" i="49"/>
  <c r="AJ313" i="49"/>
  <c r="AI313" i="49"/>
  <c r="AH313" i="49"/>
  <c r="AG313" i="49"/>
  <c r="AF313" i="49"/>
  <c r="AE313" i="49"/>
  <c r="AD313" i="49"/>
  <c r="AC313" i="49"/>
  <c r="AB313" i="49"/>
  <c r="AA313" i="49"/>
  <c r="Z313" i="49"/>
  <c r="Y313" i="49"/>
  <c r="X313" i="49"/>
  <c r="W313" i="49"/>
  <c r="V313" i="49"/>
  <c r="U313" i="49"/>
  <c r="T313" i="49"/>
  <c r="S313" i="49"/>
  <c r="R313" i="49"/>
  <c r="Q313" i="49"/>
  <c r="P313" i="49"/>
  <c r="O313" i="49"/>
  <c r="N313" i="49"/>
  <c r="M313" i="49"/>
  <c r="E313" i="49"/>
  <c r="D313" i="49"/>
  <c r="B313" i="49"/>
  <c r="A313" i="49"/>
  <c r="BL312" i="49"/>
  <c r="BK312" i="49"/>
  <c r="BJ312" i="49"/>
  <c r="BI312" i="49"/>
  <c r="BH312" i="49"/>
  <c r="BG312" i="49"/>
  <c r="BF312" i="49"/>
  <c r="BE312" i="49"/>
  <c r="BD312" i="49"/>
  <c r="BC312" i="49"/>
  <c r="BB312" i="49"/>
  <c r="BA312" i="49"/>
  <c r="AZ312" i="49"/>
  <c r="AY312" i="49"/>
  <c r="AX312" i="49"/>
  <c r="AW312" i="49"/>
  <c r="AV312" i="49"/>
  <c r="AU312" i="49"/>
  <c r="AT312" i="49"/>
  <c r="AS312" i="49"/>
  <c r="AR312" i="49"/>
  <c r="AQ312" i="49"/>
  <c r="AP312" i="49"/>
  <c r="AO312" i="49"/>
  <c r="AN312" i="49"/>
  <c r="AM312" i="49"/>
  <c r="AL312" i="49"/>
  <c r="AK312" i="49"/>
  <c r="AJ312" i="49"/>
  <c r="AI312" i="49"/>
  <c r="AH312" i="49"/>
  <c r="AG312" i="49"/>
  <c r="AF312" i="49"/>
  <c r="AE312" i="49"/>
  <c r="AD312" i="49"/>
  <c r="AC312" i="49"/>
  <c r="AB312" i="49"/>
  <c r="AA312" i="49"/>
  <c r="Z312" i="49"/>
  <c r="Y312" i="49"/>
  <c r="X312" i="49"/>
  <c r="W312" i="49"/>
  <c r="V312" i="49"/>
  <c r="U312" i="49"/>
  <c r="T312" i="49"/>
  <c r="S312" i="49"/>
  <c r="R312" i="49"/>
  <c r="Q312" i="49"/>
  <c r="P312" i="49"/>
  <c r="O312" i="49"/>
  <c r="N312" i="49"/>
  <c r="M312" i="49"/>
  <c r="E312" i="49"/>
  <c r="D312" i="49"/>
  <c r="B312" i="49"/>
  <c r="A312" i="49"/>
  <c r="BL311" i="49"/>
  <c r="BK311" i="49"/>
  <c r="BJ311" i="49"/>
  <c r="BI311" i="49"/>
  <c r="BH311" i="49"/>
  <c r="BG311" i="49"/>
  <c r="BF311" i="49"/>
  <c r="BE311" i="49"/>
  <c r="BD311" i="49"/>
  <c r="BC311" i="49"/>
  <c r="BB311" i="49"/>
  <c r="BA311" i="49"/>
  <c r="AZ311" i="49"/>
  <c r="AY311" i="49"/>
  <c r="AX311" i="49"/>
  <c r="AW311" i="49"/>
  <c r="AV311" i="49"/>
  <c r="AU311" i="49"/>
  <c r="AT311" i="49"/>
  <c r="AS311" i="49"/>
  <c r="AR311" i="49"/>
  <c r="AQ311" i="49"/>
  <c r="AP311" i="49"/>
  <c r="AO311" i="49"/>
  <c r="AN311" i="49"/>
  <c r="AM311" i="49"/>
  <c r="AL311" i="49"/>
  <c r="AK311" i="49"/>
  <c r="AJ311" i="49"/>
  <c r="AI311" i="49"/>
  <c r="AH311" i="49"/>
  <c r="AG311" i="49"/>
  <c r="AF311" i="49"/>
  <c r="AE311" i="49"/>
  <c r="AD311" i="49"/>
  <c r="AC311" i="49"/>
  <c r="AB311" i="49"/>
  <c r="AA311" i="49"/>
  <c r="Z311" i="49"/>
  <c r="Y311" i="49"/>
  <c r="X311" i="49"/>
  <c r="W311" i="49"/>
  <c r="V311" i="49"/>
  <c r="U311" i="49"/>
  <c r="T311" i="49"/>
  <c r="S311" i="49"/>
  <c r="R311" i="49"/>
  <c r="Q311" i="49"/>
  <c r="P311" i="49"/>
  <c r="O311" i="49"/>
  <c r="N311" i="49"/>
  <c r="M311" i="49"/>
  <c r="E311" i="49"/>
  <c r="D311" i="49"/>
  <c r="B311" i="49"/>
  <c r="A311" i="49"/>
  <c r="BL310" i="49"/>
  <c r="BK310" i="49"/>
  <c r="BJ310" i="49"/>
  <c r="BI310" i="49"/>
  <c r="BH310" i="49"/>
  <c r="BG310" i="49"/>
  <c r="BF310" i="49"/>
  <c r="BE310" i="49"/>
  <c r="BD310" i="49"/>
  <c r="BC310" i="49"/>
  <c r="BB310" i="49"/>
  <c r="BA310" i="49"/>
  <c r="AZ310" i="49"/>
  <c r="AY310" i="49"/>
  <c r="AX310" i="49"/>
  <c r="AW310" i="49"/>
  <c r="AV310" i="49"/>
  <c r="AU310" i="49"/>
  <c r="AT310" i="49"/>
  <c r="AS310" i="49"/>
  <c r="AR310" i="49"/>
  <c r="AQ310" i="49"/>
  <c r="AP310" i="49"/>
  <c r="AO310" i="49"/>
  <c r="AN310" i="49"/>
  <c r="AM310" i="49"/>
  <c r="AL310" i="49"/>
  <c r="AK310" i="49"/>
  <c r="AJ310" i="49"/>
  <c r="AI310" i="49"/>
  <c r="AH310" i="49"/>
  <c r="AG310" i="49"/>
  <c r="AF310" i="49"/>
  <c r="AE310" i="49"/>
  <c r="AD310" i="49"/>
  <c r="AC310" i="49"/>
  <c r="AB310" i="49"/>
  <c r="AA310" i="49"/>
  <c r="Z310" i="49"/>
  <c r="Y310" i="49"/>
  <c r="X310" i="49"/>
  <c r="W310" i="49"/>
  <c r="V310" i="49"/>
  <c r="U310" i="49"/>
  <c r="T310" i="49"/>
  <c r="S310" i="49"/>
  <c r="R310" i="49"/>
  <c r="Q310" i="49"/>
  <c r="P310" i="49"/>
  <c r="O310" i="49"/>
  <c r="N310" i="49"/>
  <c r="M310" i="49"/>
  <c r="E310" i="49"/>
  <c r="D310" i="49"/>
  <c r="B310" i="49"/>
  <c r="A310" i="49"/>
  <c r="BL309" i="49"/>
  <c r="BK309" i="49"/>
  <c r="BJ309" i="49"/>
  <c r="BI309" i="49"/>
  <c r="BH309" i="49"/>
  <c r="BG309" i="49"/>
  <c r="BF309" i="49"/>
  <c r="BE309" i="49"/>
  <c r="BD309" i="49"/>
  <c r="BC309" i="49"/>
  <c r="BB309" i="49"/>
  <c r="BA309" i="49"/>
  <c r="AZ309" i="49"/>
  <c r="AY309" i="49"/>
  <c r="AX309" i="49"/>
  <c r="AW309" i="49"/>
  <c r="AV309" i="49"/>
  <c r="AU309" i="49"/>
  <c r="AT309" i="49"/>
  <c r="AS309" i="49"/>
  <c r="AR309" i="49"/>
  <c r="AQ309" i="49"/>
  <c r="AP309" i="49"/>
  <c r="AO309" i="49"/>
  <c r="AN309" i="49"/>
  <c r="AM309" i="49"/>
  <c r="AL309" i="49"/>
  <c r="AK309" i="49"/>
  <c r="AJ309" i="49"/>
  <c r="AI309" i="49"/>
  <c r="AH309" i="49"/>
  <c r="AG309" i="49"/>
  <c r="AF309" i="49"/>
  <c r="AE309" i="49"/>
  <c r="AD309" i="49"/>
  <c r="AC309" i="49"/>
  <c r="AB309" i="49"/>
  <c r="AA309" i="49"/>
  <c r="Z309" i="49"/>
  <c r="Y309" i="49"/>
  <c r="X309" i="49"/>
  <c r="W309" i="49"/>
  <c r="V309" i="49"/>
  <c r="U309" i="49"/>
  <c r="T309" i="49"/>
  <c r="S309" i="49"/>
  <c r="R309" i="49"/>
  <c r="Q309" i="49"/>
  <c r="P309" i="49"/>
  <c r="O309" i="49"/>
  <c r="N309" i="49"/>
  <c r="M309" i="49"/>
  <c r="E309" i="49"/>
  <c r="D309" i="49"/>
  <c r="B309" i="49"/>
  <c r="A309" i="49"/>
  <c r="BL308" i="49"/>
  <c r="BK308" i="49"/>
  <c r="BJ308" i="49"/>
  <c r="BI308" i="49"/>
  <c r="BH308" i="49"/>
  <c r="BG308" i="49"/>
  <c r="BF308" i="49"/>
  <c r="BE308" i="49"/>
  <c r="BD308" i="49"/>
  <c r="BC308" i="49"/>
  <c r="BB308" i="49"/>
  <c r="BA308" i="49"/>
  <c r="AZ308" i="49"/>
  <c r="AY308" i="49"/>
  <c r="AX308" i="49"/>
  <c r="AW308" i="49"/>
  <c r="AV308" i="49"/>
  <c r="AU308" i="49"/>
  <c r="AT308" i="49"/>
  <c r="AS308" i="49"/>
  <c r="AR308" i="49"/>
  <c r="AQ308" i="49"/>
  <c r="AP308" i="49"/>
  <c r="AO308" i="49"/>
  <c r="AN308" i="49"/>
  <c r="AM308" i="49"/>
  <c r="AL308" i="49"/>
  <c r="AK308" i="49"/>
  <c r="AJ308" i="49"/>
  <c r="AI308" i="49"/>
  <c r="AH308" i="49"/>
  <c r="AG308" i="49"/>
  <c r="AF308" i="49"/>
  <c r="AE308" i="49"/>
  <c r="AD308" i="49"/>
  <c r="AC308" i="49"/>
  <c r="AB308" i="49"/>
  <c r="AA308" i="49"/>
  <c r="Z308" i="49"/>
  <c r="Y308" i="49"/>
  <c r="X308" i="49"/>
  <c r="W308" i="49"/>
  <c r="V308" i="49"/>
  <c r="U308" i="49"/>
  <c r="T308" i="49"/>
  <c r="S308" i="49"/>
  <c r="R308" i="49"/>
  <c r="Q308" i="49"/>
  <c r="P308" i="49"/>
  <c r="O308" i="49"/>
  <c r="N308" i="49"/>
  <c r="M308" i="49"/>
  <c r="E308" i="49"/>
  <c r="D308" i="49"/>
  <c r="B308" i="49"/>
  <c r="A308" i="49"/>
  <c r="BL307" i="49"/>
  <c r="BK307" i="49"/>
  <c r="BJ307" i="49"/>
  <c r="BI307" i="49"/>
  <c r="BH307" i="49"/>
  <c r="BG307" i="49"/>
  <c r="BF307" i="49"/>
  <c r="BE307" i="49"/>
  <c r="BD307" i="49"/>
  <c r="BC307" i="49"/>
  <c r="BB307" i="49"/>
  <c r="BA307" i="49"/>
  <c r="AZ307" i="49"/>
  <c r="AY307" i="49"/>
  <c r="AX307" i="49"/>
  <c r="AW307" i="49"/>
  <c r="AV307" i="49"/>
  <c r="AU307" i="49"/>
  <c r="AT307" i="49"/>
  <c r="AS307" i="49"/>
  <c r="AR307" i="49"/>
  <c r="AQ307" i="49"/>
  <c r="AP307" i="49"/>
  <c r="AO307" i="49"/>
  <c r="AN307" i="49"/>
  <c r="AM307" i="49"/>
  <c r="AL307" i="49"/>
  <c r="AK307" i="49"/>
  <c r="AJ307" i="49"/>
  <c r="AI307" i="49"/>
  <c r="AH307" i="49"/>
  <c r="AG307" i="49"/>
  <c r="AF307" i="49"/>
  <c r="AE307" i="49"/>
  <c r="AD307" i="49"/>
  <c r="AC307" i="49"/>
  <c r="AB307" i="49"/>
  <c r="AA307" i="49"/>
  <c r="Z307" i="49"/>
  <c r="Y307" i="49"/>
  <c r="X307" i="49"/>
  <c r="W307" i="49"/>
  <c r="V307" i="49"/>
  <c r="U307" i="49"/>
  <c r="T307" i="49"/>
  <c r="S307" i="49"/>
  <c r="R307" i="49"/>
  <c r="Q307" i="49"/>
  <c r="P307" i="49"/>
  <c r="O307" i="49"/>
  <c r="N307" i="49"/>
  <c r="M307" i="49"/>
  <c r="E307" i="49"/>
  <c r="D307" i="49"/>
  <c r="B307" i="49"/>
  <c r="A307" i="49"/>
  <c r="BL306" i="49"/>
  <c r="BK306" i="49"/>
  <c r="BJ306" i="49"/>
  <c r="BI306" i="49"/>
  <c r="BH306" i="49"/>
  <c r="BG306" i="49"/>
  <c r="BF306" i="49"/>
  <c r="BE306" i="49"/>
  <c r="BD306" i="49"/>
  <c r="BC306" i="49"/>
  <c r="BB306" i="49"/>
  <c r="BA306" i="49"/>
  <c r="AZ306" i="49"/>
  <c r="AY306" i="49"/>
  <c r="AX306" i="49"/>
  <c r="AW306" i="49"/>
  <c r="AV306" i="49"/>
  <c r="AU306" i="49"/>
  <c r="AT306" i="49"/>
  <c r="AS306" i="49"/>
  <c r="AR306" i="49"/>
  <c r="AQ306" i="49"/>
  <c r="AP306" i="49"/>
  <c r="AO306" i="49"/>
  <c r="AN306" i="49"/>
  <c r="AM306" i="49"/>
  <c r="AL306" i="49"/>
  <c r="AK306" i="49"/>
  <c r="AJ306" i="49"/>
  <c r="AI306" i="49"/>
  <c r="AH306" i="49"/>
  <c r="AG306" i="49"/>
  <c r="AF306" i="49"/>
  <c r="AE306" i="49"/>
  <c r="AD306" i="49"/>
  <c r="AC306" i="49"/>
  <c r="AB306" i="49"/>
  <c r="AA306" i="49"/>
  <c r="Z306" i="49"/>
  <c r="Y306" i="49"/>
  <c r="X306" i="49"/>
  <c r="W306" i="49"/>
  <c r="V306" i="49"/>
  <c r="U306" i="49"/>
  <c r="T306" i="49"/>
  <c r="S306" i="49"/>
  <c r="R306" i="49"/>
  <c r="Q306" i="49"/>
  <c r="P306" i="49"/>
  <c r="O306" i="49"/>
  <c r="N306" i="49"/>
  <c r="M306" i="49"/>
  <c r="E306" i="49"/>
  <c r="D306" i="49"/>
  <c r="B306" i="49"/>
  <c r="A306" i="49"/>
  <c r="BL305" i="49"/>
  <c r="BK305" i="49"/>
  <c r="BJ305" i="49"/>
  <c r="BI305" i="49"/>
  <c r="BH305" i="49"/>
  <c r="BG305" i="49"/>
  <c r="BF305" i="49"/>
  <c r="BE305" i="49"/>
  <c r="BD305" i="49"/>
  <c r="BC305" i="49"/>
  <c r="BB305" i="49"/>
  <c r="BA305" i="49"/>
  <c r="AZ305" i="49"/>
  <c r="AY305" i="49"/>
  <c r="AX305" i="49"/>
  <c r="AW305" i="49"/>
  <c r="AV305" i="49"/>
  <c r="AU305" i="49"/>
  <c r="AT305" i="49"/>
  <c r="AS305" i="49"/>
  <c r="AR305" i="49"/>
  <c r="AQ305" i="49"/>
  <c r="AP305" i="49"/>
  <c r="AO305" i="49"/>
  <c r="AN305" i="49"/>
  <c r="AM305" i="49"/>
  <c r="AL305" i="49"/>
  <c r="AK305" i="49"/>
  <c r="AJ305" i="49"/>
  <c r="AI305" i="49"/>
  <c r="AH305" i="49"/>
  <c r="AG305" i="49"/>
  <c r="AF305" i="49"/>
  <c r="AE305" i="49"/>
  <c r="AD305" i="49"/>
  <c r="AC305" i="49"/>
  <c r="AB305" i="49"/>
  <c r="AA305" i="49"/>
  <c r="Z305" i="49"/>
  <c r="Y305" i="49"/>
  <c r="X305" i="49"/>
  <c r="W305" i="49"/>
  <c r="V305" i="49"/>
  <c r="U305" i="49"/>
  <c r="T305" i="49"/>
  <c r="S305" i="49"/>
  <c r="R305" i="49"/>
  <c r="Q305" i="49"/>
  <c r="P305" i="49"/>
  <c r="O305" i="49"/>
  <c r="N305" i="49"/>
  <c r="M305" i="49"/>
  <c r="E305" i="49"/>
  <c r="D305" i="49"/>
  <c r="B305" i="49"/>
  <c r="A305" i="49"/>
  <c r="BL304" i="49"/>
  <c r="BK304" i="49"/>
  <c r="BJ304" i="49"/>
  <c r="BI304" i="49"/>
  <c r="BH304" i="49"/>
  <c r="BG304" i="49"/>
  <c r="BF304" i="49"/>
  <c r="BE304" i="49"/>
  <c r="BD304" i="49"/>
  <c r="BC304" i="49"/>
  <c r="BB304" i="49"/>
  <c r="BA304" i="49"/>
  <c r="AZ304" i="49"/>
  <c r="AY304" i="49"/>
  <c r="AX304" i="49"/>
  <c r="AW304" i="49"/>
  <c r="AV304" i="49"/>
  <c r="AU304" i="49"/>
  <c r="AT304" i="49"/>
  <c r="AS304" i="49"/>
  <c r="AR304" i="49"/>
  <c r="AQ304" i="49"/>
  <c r="AP304" i="49"/>
  <c r="AO304" i="49"/>
  <c r="AN304" i="49"/>
  <c r="AM304" i="49"/>
  <c r="AL304" i="49"/>
  <c r="AK304" i="49"/>
  <c r="AJ304" i="49"/>
  <c r="AI304" i="49"/>
  <c r="AH304" i="49"/>
  <c r="AG304" i="49"/>
  <c r="AF304" i="49"/>
  <c r="AE304" i="49"/>
  <c r="AD304" i="49"/>
  <c r="AC304" i="49"/>
  <c r="AB304" i="49"/>
  <c r="AA304" i="49"/>
  <c r="Z304" i="49"/>
  <c r="Y304" i="49"/>
  <c r="X304" i="49"/>
  <c r="W304" i="49"/>
  <c r="V304" i="49"/>
  <c r="U304" i="49"/>
  <c r="T304" i="49"/>
  <c r="S304" i="49"/>
  <c r="R304" i="49"/>
  <c r="Q304" i="49"/>
  <c r="P304" i="49"/>
  <c r="O304" i="49"/>
  <c r="N304" i="49"/>
  <c r="M304" i="49"/>
  <c r="E304" i="49"/>
  <c r="D304" i="49"/>
  <c r="B304" i="49"/>
  <c r="A304" i="49"/>
  <c r="BL303" i="49"/>
  <c r="BK303" i="49"/>
  <c r="BJ303" i="49"/>
  <c r="BI303" i="49"/>
  <c r="BH303" i="49"/>
  <c r="BG303" i="49"/>
  <c r="BF303" i="49"/>
  <c r="BE303" i="49"/>
  <c r="BD303" i="49"/>
  <c r="BC303" i="49"/>
  <c r="BB303" i="49"/>
  <c r="BA303" i="49"/>
  <c r="AZ303" i="49"/>
  <c r="AY303" i="49"/>
  <c r="AX303" i="49"/>
  <c r="AW303" i="49"/>
  <c r="AV303" i="49"/>
  <c r="AU303" i="49"/>
  <c r="AT303" i="49"/>
  <c r="AS303" i="49"/>
  <c r="AR303" i="49"/>
  <c r="AQ303" i="49"/>
  <c r="AP303" i="49"/>
  <c r="AO303" i="49"/>
  <c r="AN303" i="49"/>
  <c r="AM303" i="49"/>
  <c r="AL303" i="49"/>
  <c r="AK303" i="49"/>
  <c r="AJ303" i="49"/>
  <c r="AI303" i="49"/>
  <c r="AH303" i="49"/>
  <c r="AG303" i="49"/>
  <c r="AF303" i="49"/>
  <c r="AE303" i="49"/>
  <c r="AD303" i="49"/>
  <c r="AC303" i="49"/>
  <c r="AB303" i="49"/>
  <c r="AA303" i="49"/>
  <c r="Z303" i="49"/>
  <c r="Y303" i="49"/>
  <c r="X303" i="49"/>
  <c r="W303" i="49"/>
  <c r="V303" i="49"/>
  <c r="U303" i="49"/>
  <c r="T303" i="49"/>
  <c r="S303" i="49"/>
  <c r="R303" i="49"/>
  <c r="Q303" i="49"/>
  <c r="P303" i="49"/>
  <c r="O303" i="49"/>
  <c r="N303" i="49"/>
  <c r="M303" i="49"/>
  <c r="E303" i="49"/>
  <c r="D303" i="49"/>
  <c r="B303" i="49"/>
  <c r="A303" i="49"/>
  <c r="BL302" i="49"/>
  <c r="BK302" i="49"/>
  <c r="BJ302" i="49"/>
  <c r="BI302" i="49"/>
  <c r="BH302" i="49"/>
  <c r="BG302" i="49"/>
  <c r="BF302" i="49"/>
  <c r="BE302" i="49"/>
  <c r="BD302" i="49"/>
  <c r="BC302" i="49"/>
  <c r="BB302" i="49"/>
  <c r="BA302" i="49"/>
  <c r="AZ302" i="49"/>
  <c r="AY302" i="49"/>
  <c r="AX302" i="49"/>
  <c r="AW302" i="49"/>
  <c r="AV302" i="49"/>
  <c r="AU302" i="49"/>
  <c r="AT302" i="49"/>
  <c r="AS302" i="49"/>
  <c r="AR302" i="49"/>
  <c r="AQ302" i="49"/>
  <c r="AP302" i="49"/>
  <c r="AO302" i="49"/>
  <c r="AN302" i="49"/>
  <c r="AM302" i="49"/>
  <c r="AL302" i="49"/>
  <c r="AK302" i="49"/>
  <c r="AJ302" i="49"/>
  <c r="AI302" i="49"/>
  <c r="AH302" i="49"/>
  <c r="AG302" i="49"/>
  <c r="AF302" i="49"/>
  <c r="AE302" i="49"/>
  <c r="AD302" i="49"/>
  <c r="AC302" i="49"/>
  <c r="AB302" i="49"/>
  <c r="AA302" i="49"/>
  <c r="Z302" i="49"/>
  <c r="Y302" i="49"/>
  <c r="X302" i="49"/>
  <c r="W302" i="49"/>
  <c r="V302" i="49"/>
  <c r="U302" i="49"/>
  <c r="T302" i="49"/>
  <c r="S302" i="49"/>
  <c r="R302" i="49"/>
  <c r="Q302" i="49"/>
  <c r="P302" i="49"/>
  <c r="O302" i="49"/>
  <c r="N302" i="49"/>
  <c r="M302" i="49"/>
  <c r="E302" i="49"/>
  <c r="D302" i="49"/>
  <c r="B302" i="49"/>
  <c r="A302" i="49"/>
  <c r="BL301" i="49"/>
  <c r="BK301" i="49"/>
  <c r="BJ301" i="49"/>
  <c r="BI301" i="49"/>
  <c r="BH301" i="49"/>
  <c r="BG301" i="49"/>
  <c r="BF301" i="49"/>
  <c r="BE301" i="49"/>
  <c r="BD301" i="49"/>
  <c r="BC301" i="49"/>
  <c r="BB301" i="49"/>
  <c r="BA301" i="49"/>
  <c r="AZ301" i="49"/>
  <c r="AY301" i="49"/>
  <c r="AX301" i="49"/>
  <c r="AW301" i="49"/>
  <c r="AV301" i="49"/>
  <c r="AU301" i="49"/>
  <c r="AT301" i="49"/>
  <c r="AS301" i="49"/>
  <c r="AR301" i="49"/>
  <c r="AQ301" i="49"/>
  <c r="AP301" i="49"/>
  <c r="AO301" i="49"/>
  <c r="AN301" i="49"/>
  <c r="AM301" i="49"/>
  <c r="AL301" i="49"/>
  <c r="AK301" i="49"/>
  <c r="AJ301" i="49"/>
  <c r="AI301" i="49"/>
  <c r="AH301" i="49"/>
  <c r="AG301" i="49"/>
  <c r="AF301" i="49"/>
  <c r="AE301" i="49"/>
  <c r="AD301" i="49"/>
  <c r="AC301" i="49"/>
  <c r="AB301" i="49"/>
  <c r="AA301" i="49"/>
  <c r="Z301" i="49"/>
  <c r="Y301" i="49"/>
  <c r="X301" i="49"/>
  <c r="W301" i="49"/>
  <c r="V301" i="49"/>
  <c r="U301" i="49"/>
  <c r="T301" i="49"/>
  <c r="S301" i="49"/>
  <c r="R301" i="49"/>
  <c r="Q301" i="49"/>
  <c r="P301" i="49"/>
  <c r="O301" i="49"/>
  <c r="N301" i="49"/>
  <c r="M301" i="49"/>
  <c r="E301" i="49"/>
  <c r="D301" i="49"/>
  <c r="B301" i="49"/>
  <c r="A301" i="49"/>
  <c r="BL300" i="49"/>
  <c r="BK300" i="49"/>
  <c r="BJ300" i="49"/>
  <c r="BI300" i="49"/>
  <c r="BH300" i="49"/>
  <c r="BG300" i="49"/>
  <c r="BF300" i="49"/>
  <c r="BE300" i="49"/>
  <c r="BD300" i="49"/>
  <c r="BC300" i="49"/>
  <c r="BB300" i="49"/>
  <c r="BA300" i="49"/>
  <c r="AZ300" i="49"/>
  <c r="AY300" i="49"/>
  <c r="AX300" i="49"/>
  <c r="AW300" i="49"/>
  <c r="AV300" i="49"/>
  <c r="AU300" i="49"/>
  <c r="AT300" i="49"/>
  <c r="AS300" i="49"/>
  <c r="AR300" i="49"/>
  <c r="AQ300" i="49"/>
  <c r="AP300" i="49"/>
  <c r="AO300" i="49"/>
  <c r="AN300" i="49"/>
  <c r="AM300" i="49"/>
  <c r="AL300" i="49"/>
  <c r="AK300" i="49"/>
  <c r="AJ300" i="49"/>
  <c r="AI300" i="49"/>
  <c r="AH300" i="49"/>
  <c r="AG300" i="49"/>
  <c r="AF300" i="49"/>
  <c r="AE300" i="49"/>
  <c r="AD300" i="49"/>
  <c r="AC300" i="49"/>
  <c r="AB300" i="49"/>
  <c r="AA300" i="49"/>
  <c r="Z300" i="49"/>
  <c r="Y300" i="49"/>
  <c r="X300" i="49"/>
  <c r="W300" i="49"/>
  <c r="V300" i="49"/>
  <c r="U300" i="49"/>
  <c r="T300" i="49"/>
  <c r="S300" i="49"/>
  <c r="R300" i="49"/>
  <c r="Q300" i="49"/>
  <c r="P300" i="49"/>
  <c r="O300" i="49"/>
  <c r="N300" i="49"/>
  <c r="M300" i="49"/>
  <c r="E300" i="49"/>
  <c r="D300" i="49"/>
  <c r="B300" i="49"/>
  <c r="A300" i="49"/>
  <c r="BL299" i="49"/>
  <c r="BK299" i="49"/>
  <c r="BJ299" i="49"/>
  <c r="BI299" i="49"/>
  <c r="BH299" i="49"/>
  <c r="BG299" i="49"/>
  <c r="BF299" i="49"/>
  <c r="BE299" i="49"/>
  <c r="BD299" i="49"/>
  <c r="BC299" i="49"/>
  <c r="BB299" i="49"/>
  <c r="BA299" i="49"/>
  <c r="AZ299" i="49"/>
  <c r="AY299" i="49"/>
  <c r="AX299" i="49"/>
  <c r="AW299" i="49"/>
  <c r="AV299" i="49"/>
  <c r="AU299" i="49"/>
  <c r="AT299" i="49"/>
  <c r="AS299" i="49"/>
  <c r="AR299" i="49"/>
  <c r="AQ299" i="49"/>
  <c r="AP299" i="49"/>
  <c r="AO299" i="49"/>
  <c r="AN299" i="49"/>
  <c r="AM299" i="49"/>
  <c r="AL299" i="49"/>
  <c r="AK299" i="49"/>
  <c r="AJ299" i="49"/>
  <c r="AI299" i="49"/>
  <c r="AH299" i="49"/>
  <c r="AG299" i="49"/>
  <c r="AF299" i="49"/>
  <c r="AE299" i="49"/>
  <c r="AD299" i="49"/>
  <c r="AC299" i="49"/>
  <c r="AB299" i="49"/>
  <c r="AA299" i="49"/>
  <c r="Z299" i="49"/>
  <c r="Y299" i="49"/>
  <c r="X299" i="49"/>
  <c r="W299" i="49"/>
  <c r="V299" i="49"/>
  <c r="U299" i="49"/>
  <c r="T299" i="49"/>
  <c r="S299" i="49"/>
  <c r="R299" i="49"/>
  <c r="Q299" i="49"/>
  <c r="P299" i="49"/>
  <c r="O299" i="49"/>
  <c r="N299" i="49"/>
  <c r="M299" i="49"/>
  <c r="E299" i="49"/>
  <c r="D299" i="49"/>
  <c r="B299" i="49"/>
  <c r="A299" i="49"/>
  <c r="BL298" i="49"/>
  <c r="BK298" i="49"/>
  <c r="BJ298" i="49"/>
  <c r="BI298" i="49"/>
  <c r="BH298" i="49"/>
  <c r="BG298" i="49"/>
  <c r="BF298" i="49"/>
  <c r="BE298" i="49"/>
  <c r="BD298" i="49"/>
  <c r="BC298" i="49"/>
  <c r="BB298" i="49"/>
  <c r="BA298" i="49"/>
  <c r="AZ298" i="49"/>
  <c r="AY298" i="49"/>
  <c r="AX298" i="49"/>
  <c r="AW298" i="49"/>
  <c r="AV298" i="49"/>
  <c r="AU298" i="49"/>
  <c r="AT298" i="49"/>
  <c r="AS298" i="49"/>
  <c r="AR298" i="49"/>
  <c r="AQ298" i="49"/>
  <c r="AP298" i="49"/>
  <c r="AO298" i="49"/>
  <c r="AN298" i="49"/>
  <c r="AM298" i="49"/>
  <c r="AL298" i="49"/>
  <c r="AK298" i="49"/>
  <c r="AJ298" i="49"/>
  <c r="AI298" i="49"/>
  <c r="AH298" i="49"/>
  <c r="AG298" i="49"/>
  <c r="AF298" i="49"/>
  <c r="AE298" i="49"/>
  <c r="AD298" i="49"/>
  <c r="AC298" i="49"/>
  <c r="AB298" i="49"/>
  <c r="AA298" i="49"/>
  <c r="Z298" i="49"/>
  <c r="Y298" i="49"/>
  <c r="X298" i="49"/>
  <c r="W298" i="49"/>
  <c r="V298" i="49"/>
  <c r="U298" i="49"/>
  <c r="T298" i="49"/>
  <c r="S298" i="49"/>
  <c r="R298" i="49"/>
  <c r="Q298" i="49"/>
  <c r="P298" i="49"/>
  <c r="O298" i="49"/>
  <c r="N298" i="49"/>
  <c r="M298" i="49"/>
  <c r="E298" i="49"/>
  <c r="D298" i="49"/>
  <c r="B298" i="49"/>
  <c r="A298" i="49"/>
  <c r="BL297" i="49"/>
  <c r="BK297" i="49"/>
  <c r="BJ297" i="49"/>
  <c r="BI297" i="49"/>
  <c r="BH297" i="49"/>
  <c r="BG297" i="49"/>
  <c r="BF297" i="49"/>
  <c r="BE297" i="49"/>
  <c r="BD297" i="49"/>
  <c r="BC297" i="49"/>
  <c r="BB297" i="49"/>
  <c r="BA297" i="49"/>
  <c r="AZ297" i="49"/>
  <c r="AY297" i="49"/>
  <c r="AX297" i="49"/>
  <c r="AW297" i="49"/>
  <c r="AV297" i="49"/>
  <c r="AU297" i="49"/>
  <c r="AT297" i="49"/>
  <c r="AS297" i="49"/>
  <c r="AR297" i="49"/>
  <c r="AQ297" i="49"/>
  <c r="AP297" i="49"/>
  <c r="AO297" i="49"/>
  <c r="AN297" i="49"/>
  <c r="AM297" i="49"/>
  <c r="AL297" i="49"/>
  <c r="AK297" i="49"/>
  <c r="AJ297" i="49"/>
  <c r="AI297" i="49"/>
  <c r="AH297" i="49"/>
  <c r="AG297" i="49"/>
  <c r="AF297" i="49"/>
  <c r="AE297" i="49"/>
  <c r="AD297" i="49"/>
  <c r="AC297" i="49"/>
  <c r="AB297" i="49"/>
  <c r="AA297" i="49"/>
  <c r="Z297" i="49"/>
  <c r="Y297" i="49"/>
  <c r="X297" i="49"/>
  <c r="W297" i="49"/>
  <c r="V297" i="49"/>
  <c r="U297" i="49"/>
  <c r="T297" i="49"/>
  <c r="S297" i="49"/>
  <c r="R297" i="49"/>
  <c r="Q297" i="49"/>
  <c r="P297" i="49"/>
  <c r="O297" i="49"/>
  <c r="N297" i="49"/>
  <c r="M297" i="49"/>
  <c r="E297" i="49"/>
  <c r="D297" i="49"/>
  <c r="B297" i="49"/>
  <c r="A297" i="49"/>
  <c r="BL296" i="49"/>
  <c r="BK296" i="49"/>
  <c r="BJ296" i="49"/>
  <c r="BI296" i="49"/>
  <c r="BH296" i="49"/>
  <c r="BG296" i="49"/>
  <c r="BF296" i="49"/>
  <c r="BE296" i="49"/>
  <c r="BD296" i="49"/>
  <c r="BC296" i="49"/>
  <c r="BB296" i="49"/>
  <c r="BA296" i="49"/>
  <c r="AZ296" i="49"/>
  <c r="AY296" i="49"/>
  <c r="AX296" i="49"/>
  <c r="AW296" i="49"/>
  <c r="AV296" i="49"/>
  <c r="AU296" i="49"/>
  <c r="AT296" i="49"/>
  <c r="AS296" i="49"/>
  <c r="AR296" i="49"/>
  <c r="AQ296" i="49"/>
  <c r="AP296" i="49"/>
  <c r="AO296" i="49"/>
  <c r="AN296" i="49"/>
  <c r="AM296" i="49"/>
  <c r="AL296" i="49"/>
  <c r="AK296" i="49"/>
  <c r="AJ296" i="49"/>
  <c r="AI296" i="49"/>
  <c r="AH296" i="49"/>
  <c r="AG296" i="49"/>
  <c r="AF296" i="49"/>
  <c r="AE296" i="49"/>
  <c r="AD296" i="49"/>
  <c r="AC296" i="49"/>
  <c r="AB296" i="49"/>
  <c r="AA296" i="49"/>
  <c r="Z296" i="49"/>
  <c r="Y296" i="49"/>
  <c r="X296" i="49"/>
  <c r="W296" i="49"/>
  <c r="V296" i="49"/>
  <c r="U296" i="49"/>
  <c r="T296" i="49"/>
  <c r="S296" i="49"/>
  <c r="R296" i="49"/>
  <c r="Q296" i="49"/>
  <c r="P296" i="49"/>
  <c r="O296" i="49"/>
  <c r="N296" i="49"/>
  <c r="M296" i="49"/>
  <c r="E296" i="49"/>
  <c r="D296" i="49"/>
  <c r="B296" i="49"/>
  <c r="A296" i="49"/>
  <c r="BL295" i="49"/>
  <c r="BK295" i="49"/>
  <c r="BJ295" i="49"/>
  <c r="BI295" i="49"/>
  <c r="BH295" i="49"/>
  <c r="BG295" i="49"/>
  <c r="BF295" i="49"/>
  <c r="BE295" i="49"/>
  <c r="BD295" i="49"/>
  <c r="BC295" i="49"/>
  <c r="BB295" i="49"/>
  <c r="BA295" i="49"/>
  <c r="AZ295" i="49"/>
  <c r="AY295" i="49"/>
  <c r="AX295" i="49"/>
  <c r="AW295" i="49"/>
  <c r="AV295" i="49"/>
  <c r="AU295" i="49"/>
  <c r="AT295" i="49"/>
  <c r="AS295" i="49"/>
  <c r="AR295" i="49"/>
  <c r="AQ295" i="49"/>
  <c r="AP295" i="49"/>
  <c r="AO295" i="49"/>
  <c r="AN295" i="49"/>
  <c r="AM295" i="49"/>
  <c r="AL295" i="49"/>
  <c r="AK295" i="49"/>
  <c r="AI295" i="49"/>
  <c r="AH295" i="49"/>
  <c r="AG295" i="49"/>
  <c r="AF295" i="49"/>
  <c r="AE295" i="49"/>
  <c r="AD295" i="49"/>
  <c r="AC295" i="49"/>
  <c r="AB295" i="49"/>
  <c r="AA295" i="49"/>
  <c r="Z295" i="49"/>
  <c r="Y295" i="49"/>
  <c r="X295" i="49"/>
  <c r="W295" i="49"/>
  <c r="V295" i="49"/>
  <c r="U295" i="49"/>
  <c r="T295" i="49"/>
  <c r="S295" i="49"/>
  <c r="R295" i="49"/>
  <c r="Q295" i="49"/>
  <c r="P295" i="49"/>
  <c r="O295" i="49"/>
  <c r="N295" i="49"/>
  <c r="M295" i="49"/>
  <c r="E295" i="49"/>
  <c r="D295" i="49"/>
  <c r="B295" i="49"/>
  <c r="A295" i="49"/>
  <c r="BL294" i="49"/>
  <c r="BK294" i="49"/>
  <c r="BJ294" i="49"/>
  <c r="BI294" i="49"/>
  <c r="BH294" i="49"/>
  <c r="BG294" i="49"/>
  <c r="BF294" i="49"/>
  <c r="BE294" i="49"/>
  <c r="BD294" i="49"/>
  <c r="BC294" i="49"/>
  <c r="BB294" i="49"/>
  <c r="BA294" i="49"/>
  <c r="AZ294" i="49"/>
  <c r="AY294" i="49"/>
  <c r="AX294" i="49"/>
  <c r="AW294" i="49"/>
  <c r="AV294" i="49"/>
  <c r="AU294" i="49"/>
  <c r="AT294" i="49"/>
  <c r="AS294" i="49"/>
  <c r="AR294" i="49"/>
  <c r="AQ294" i="49"/>
  <c r="AP294" i="49"/>
  <c r="AO294" i="49"/>
  <c r="AN294" i="49"/>
  <c r="AM294" i="49"/>
  <c r="AL294" i="49"/>
  <c r="AK294" i="49"/>
  <c r="AJ294" i="49"/>
  <c r="AI294" i="49"/>
  <c r="AH294" i="49"/>
  <c r="AG294" i="49"/>
  <c r="AF294" i="49"/>
  <c r="AE294" i="49"/>
  <c r="AD294" i="49"/>
  <c r="AC294" i="49"/>
  <c r="AB294" i="49"/>
  <c r="AA294" i="49"/>
  <c r="Z294" i="49"/>
  <c r="Y294" i="49"/>
  <c r="X294" i="49"/>
  <c r="W294" i="49"/>
  <c r="V294" i="49"/>
  <c r="U294" i="49"/>
  <c r="T294" i="49"/>
  <c r="S294" i="49"/>
  <c r="R294" i="49"/>
  <c r="Q294" i="49"/>
  <c r="P294" i="49"/>
  <c r="O294" i="49"/>
  <c r="N294" i="49"/>
  <c r="M294" i="49"/>
  <c r="E294" i="49"/>
  <c r="D294" i="49"/>
  <c r="B294" i="49"/>
  <c r="A294" i="49"/>
  <c r="BL293" i="49"/>
  <c r="BK293" i="49"/>
  <c r="BJ293" i="49"/>
  <c r="BI293" i="49"/>
  <c r="BH293" i="49"/>
  <c r="BG293" i="49"/>
  <c r="BF293" i="49"/>
  <c r="BE293" i="49"/>
  <c r="BD293" i="49"/>
  <c r="BC293" i="49"/>
  <c r="BB293" i="49"/>
  <c r="BA293" i="49"/>
  <c r="AZ293" i="49"/>
  <c r="AY293" i="49"/>
  <c r="AX293" i="49"/>
  <c r="AW293" i="49"/>
  <c r="AV293" i="49"/>
  <c r="AU293" i="49"/>
  <c r="AT293" i="49"/>
  <c r="AS293" i="49"/>
  <c r="AR293" i="49"/>
  <c r="AQ293" i="49"/>
  <c r="AP293" i="49"/>
  <c r="AO293" i="49"/>
  <c r="AN293" i="49"/>
  <c r="AM293" i="49"/>
  <c r="AL293" i="49"/>
  <c r="AK293" i="49"/>
  <c r="AJ293" i="49"/>
  <c r="AI293" i="49"/>
  <c r="AH293" i="49"/>
  <c r="AG293" i="49"/>
  <c r="AF293" i="49"/>
  <c r="AE293" i="49"/>
  <c r="AD293" i="49"/>
  <c r="AC293" i="49"/>
  <c r="AB293" i="49"/>
  <c r="AA293" i="49"/>
  <c r="Z293" i="49"/>
  <c r="Y293" i="49"/>
  <c r="X293" i="49"/>
  <c r="W293" i="49"/>
  <c r="V293" i="49"/>
  <c r="U293" i="49"/>
  <c r="T293" i="49"/>
  <c r="S293" i="49"/>
  <c r="R293" i="49"/>
  <c r="Q293" i="49"/>
  <c r="P293" i="49"/>
  <c r="O293" i="49"/>
  <c r="N293" i="49"/>
  <c r="M293" i="49"/>
  <c r="E293" i="49"/>
  <c r="D293" i="49"/>
  <c r="B293" i="49"/>
  <c r="A293" i="49"/>
  <c r="BL292" i="49"/>
  <c r="BK292" i="49"/>
  <c r="BJ292" i="49"/>
  <c r="BI292" i="49"/>
  <c r="BH292" i="49"/>
  <c r="BG292" i="49"/>
  <c r="BF292" i="49"/>
  <c r="BE292" i="49"/>
  <c r="BD292" i="49"/>
  <c r="BC292" i="49"/>
  <c r="BB292" i="49"/>
  <c r="BA292" i="49"/>
  <c r="AZ292" i="49"/>
  <c r="AY292" i="49"/>
  <c r="AX292" i="49"/>
  <c r="AW292" i="49"/>
  <c r="AV292" i="49"/>
  <c r="AU292" i="49"/>
  <c r="AT292" i="49"/>
  <c r="AS292" i="49"/>
  <c r="AR292" i="49"/>
  <c r="AQ292" i="49"/>
  <c r="AP292" i="49"/>
  <c r="AO292" i="49"/>
  <c r="AN292" i="49"/>
  <c r="AM292" i="49"/>
  <c r="AL292" i="49"/>
  <c r="AK292" i="49"/>
  <c r="AJ292" i="49"/>
  <c r="AI292" i="49"/>
  <c r="AH292" i="49"/>
  <c r="AG292" i="49"/>
  <c r="AF292" i="49"/>
  <c r="AE292" i="49"/>
  <c r="AD292" i="49"/>
  <c r="AC292" i="49"/>
  <c r="AB292" i="49"/>
  <c r="AA292" i="49"/>
  <c r="Z292" i="49"/>
  <c r="Y292" i="49"/>
  <c r="X292" i="49"/>
  <c r="W292" i="49"/>
  <c r="V292" i="49"/>
  <c r="U292" i="49"/>
  <c r="T292" i="49"/>
  <c r="S292" i="49"/>
  <c r="Q292" i="49"/>
  <c r="P292" i="49"/>
  <c r="O292" i="49"/>
  <c r="N292" i="49"/>
  <c r="M292" i="49"/>
  <c r="E292" i="49"/>
  <c r="D292" i="49"/>
  <c r="B292" i="49"/>
  <c r="A292" i="49"/>
  <c r="BL291" i="49"/>
  <c r="BK291" i="49"/>
  <c r="BJ291" i="49"/>
  <c r="BI291" i="49"/>
  <c r="BH291" i="49"/>
  <c r="BG291" i="49"/>
  <c r="BF291" i="49"/>
  <c r="BE291" i="49"/>
  <c r="BD291" i="49"/>
  <c r="BC291" i="49"/>
  <c r="BB291" i="49"/>
  <c r="BA291" i="49"/>
  <c r="AZ291" i="49"/>
  <c r="AY291" i="49"/>
  <c r="AX291" i="49"/>
  <c r="AW291" i="49"/>
  <c r="AV291" i="49"/>
  <c r="AU291" i="49"/>
  <c r="AT291" i="49"/>
  <c r="AS291" i="49"/>
  <c r="AR291" i="49"/>
  <c r="AQ291" i="49"/>
  <c r="AP291" i="49"/>
  <c r="AO291" i="49"/>
  <c r="AN291" i="49"/>
  <c r="AM291" i="49"/>
  <c r="AL291" i="49"/>
  <c r="AK291" i="49"/>
  <c r="AJ291" i="49"/>
  <c r="AI291" i="49"/>
  <c r="AH291" i="49"/>
  <c r="AG291" i="49"/>
  <c r="AF291" i="49"/>
  <c r="AE291" i="49"/>
  <c r="AD291" i="49"/>
  <c r="AC291" i="49"/>
  <c r="AB291" i="49"/>
  <c r="AA291" i="49"/>
  <c r="Z291" i="49"/>
  <c r="Y291" i="49"/>
  <c r="X291" i="49"/>
  <c r="W291" i="49"/>
  <c r="V291" i="49"/>
  <c r="U291" i="49"/>
  <c r="T291" i="49"/>
  <c r="S291" i="49"/>
  <c r="R291" i="49"/>
  <c r="Q291" i="49"/>
  <c r="P291" i="49"/>
  <c r="O291" i="49"/>
  <c r="N291" i="49"/>
  <c r="M291" i="49"/>
  <c r="E291" i="49"/>
  <c r="D291" i="49"/>
  <c r="B291" i="49"/>
  <c r="A291" i="49"/>
  <c r="BL290" i="49"/>
  <c r="BK290" i="49"/>
  <c r="BJ290" i="49"/>
  <c r="BI290" i="49"/>
  <c r="BH290" i="49"/>
  <c r="BG290" i="49"/>
  <c r="BF290" i="49"/>
  <c r="BE290" i="49"/>
  <c r="BD290" i="49"/>
  <c r="BC290" i="49"/>
  <c r="BB290" i="49"/>
  <c r="BA290" i="49"/>
  <c r="AZ290" i="49"/>
  <c r="AY290" i="49"/>
  <c r="AX290" i="49"/>
  <c r="AW290" i="49"/>
  <c r="AV290" i="49"/>
  <c r="AU290" i="49"/>
  <c r="AT290" i="49"/>
  <c r="AS290" i="49"/>
  <c r="AR290" i="49"/>
  <c r="AQ290" i="49"/>
  <c r="AP290" i="49"/>
  <c r="AO290" i="49"/>
  <c r="AN290" i="49"/>
  <c r="AM290" i="49"/>
  <c r="AL290" i="49"/>
  <c r="AK290" i="49"/>
  <c r="AJ290" i="49"/>
  <c r="AI290" i="49"/>
  <c r="AH290" i="49"/>
  <c r="AG290" i="49"/>
  <c r="AF290" i="49"/>
  <c r="AE290" i="49"/>
  <c r="AD290" i="49"/>
  <c r="AC290" i="49"/>
  <c r="AB290" i="49"/>
  <c r="AA290" i="49"/>
  <c r="Z290" i="49"/>
  <c r="Y290" i="49"/>
  <c r="X290" i="49"/>
  <c r="W290" i="49"/>
  <c r="V290" i="49"/>
  <c r="U290" i="49"/>
  <c r="T290" i="49"/>
  <c r="S290" i="49"/>
  <c r="R290" i="49"/>
  <c r="Q290" i="49"/>
  <c r="P290" i="49"/>
  <c r="O290" i="49"/>
  <c r="N290" i="49"/>
  <c r="M290" i="49"/>
  <c r="E290" i="49"/>
  <c r="D290" i="49"/>
  <c r="B290" i="49"/>
  <c r="A290" i="49"/>
  <c r="BL289" i="49"/>
  <c r="BK289" i="49"/>
  <c r="BJ289" i="49"/>
  <c r="BI289" i="49"/>
  <c r="BH289" i="49"/>
  <c r="BG289" i="49"/>
  <c r="BF289" i="49"/>
  <c r="BE289" i="49"/>
  <c r="BD289" i="49"/>
  <c r="BC289" i="49"/>
  <c r="BB289" i="49"/>
  <c r="BA289" i="49"/>
  <c r="AZ289" i="49"/>
  <c r="AY289" i="49"/>
  <c r="AX289" i="49"/>
  <c r="AW289" i="49"/>
  <c r="AV289" i="49"/>
  <c r="AU289" i="49"/>
  <c r="AT289" i="49"/>
  <c r="AS289" i="49"/>
  <c r="AR289" i="49"/>
  <c r="AQ289" i="49"/>
  <c r="AP289" i="49"/>
  <c r="AO289" i="49"/>
  <c r="AN289" i="49"/>
  <c r="AM289" i="49"/>
  <c r="AL289" i="49"/>
  <c r="AK289" i="49"/>
  <c r="AJ289" i="49"/>
  <c r="AI289" i="49"/>
  <c r="AH289" i="49"/>
  <c r="AG289" i="49"/>
  <c r="AF289" i="49"/>
  <c r="AE289" i="49"/>
  <c r="AD289" i="49"/>
  <c r="AC289" i="49"/>
  <c r="AB289" i="49"/>
  <c r="AA289" i="49"/>
  <c r="Z289" i="49"/>
  <c r="Y289" i="49"/>
  <c r="X289" i="49"/>
  <c r="W289" i="49"/>
  <c r="V289" i="49"/>
  <c r="U289" i="49"/>
  <c r="T289" i="49"/>
  <c r="S289" i="49"/>
  <c r="R289" i="49"/>
  <c r="Q289" i="49"/>
  <c r="P289" i="49"/>
  <c r="O289" i="49"/>
  <c r="N289" i="49"/>
  <c r="M289" i="49"/>
  <c r="E289" i="49"/>
  <c r="D289" i="49"/>
  <c r="B289" i="49"/>
  <c r="A289" i="49"/>
  <c r="BL288" i="49"/>
  <c r="BK288" i="49"/>
  <c r="BJ288" i="49"/>
  <c r="BI288" i="49"/>
  <c r="BH288" i="49"/>
  <c r="BG288" i="49"/>
  <c r="BF288" i="49"/>
  <c r="BE288" i="49"/>
  <c r="BD288" i="49"/>
  <c r="BC288" i="49"/>
  <c r="BB288" i="49"/>
  <c r="BA288" i="49"/>
  <c r="AZ288" i="49"/>
  <c r="AY288" i="49"/>
  <c r="AX288" i="49"/>
  <c r="AW288" i="49"/>
  <c r="AV288" i="49"/>
  <c r="AU288" i="49"/>
  <c r="AT288" i="49"/>
  <c r="AS288" i="49"/>
  <c r="AR288" i="49"/>
  <c r="AQ288" i="49"/>
  <c r="AP288" i="49"/>
  <c r="AO288" i="49"/>
  <c r="AN288" i="49"/>
  <c r="AM288" i="49"/>
  <c r="AL288" i="49"/>
  <c r="AK288" i="49"/>
  <c r="AJ288" i="49"/>
  <c r="AI288" i="49"/>
  <c r="AH288" i="49"/>
  <c r="AG288" i="49"/>
  <c r="AF288" i="49"/>
  <c r="AE288" i="49"/>
  <c r="AD288" i="49"/>
  <c r="AC288" i="49"/>
  <c r="AB288" i="49"/>
  <c r="AA288" i="49"/>
  <c r="Z288" i="49"/>
  <c r="Y288" i="49"/>
  <c r="X288" i="49"/>
  <c r="W288" i="49"/>
  <c r="V288" i="49"/>
  <c r="U288" i="49"/>
  <c r="T288" i="49"/>
  <c r="S288" i="49"/>
  <c r="R288" i="49"/>
  <c r="Q288" i="49"/>
  <c r="P288" i="49"/>
  <c r="O288" i="49"/>
  <c r="N288" i="49"/>
  <c r="M288" i="49"/>
  <c r="E288" i="49"/>
  <c r="D288" i="49"/>
  <c r="B288" i="49"/>
  <c r="A288" i="49"/>
  <c r="BL287" i="49"/>
  <c r="BK287" i="49"/>
  <c r="BJ287" i="49"/>
  <c r="BI287" i="49"/>
  <c r="BH287" i="49"/>
  <c r="BG287" i="49"/>
  <c r="BF287" i="49"/>
  <c r="BE287" i="49"/>
  <c r="BD287" i="49"/>
  <c r="BC287" i="49"/>
  <c r="BB287" i="49"/>
  <c r="BA287" i="49"/>
  <c r="AZ287" i="49"/>
  <c r="AY287" i="49"/>
  <c r="AX287" i="49"/>
  <c r="AW287" i="49"/>
  <c r="AV287" i="49"/>
  <c r="AU287" i="49"/>
  <c r="AT287" i="49"/>
  <c r="AS287" i="49"/>
  <c r="AR287" i="49"/>
  <c r="AQ287" i="49"/>
  <c r="AP287" i="49"/>
  <c r="AO287" i="49"/>
  <c r="AN287" i="49"/>
  <c r="AM287" i="49"/>
  <c r="AL287" i="49"/>
  <c r="AK287" i="49"/>
  <c r="AJ287" i="49"/>
  <c r="AI287" i="49"/>
  <c r="AH287" i="49"/>
  <c r="AG287" i="49"/>
  <c r="AF287" i="49"/>
  <c r="AE287" i="49"/>
  <c r="AD287" i="49"/>
  <c r="AC287" i="49"/>
  <c r="AB287" i="49"/>
  <c r="AA287" i="49"/>
  <c r="Z287" i="49"/>
  <c r="Y287" i="49"/>
  <c r="X287" i="49"/>
  <c r="W287" i="49"/>
  <c r="V287" i="49"/>
  <c r="U287" i="49"/>
  <c r="T287" i="49"/>
  <c r="S287" i="49"/>
  <c r="R287" i="49"/>
  <c r="Q287" i="49"/>
  <c r="P287" i="49"/>
  <c r="O287" i="49"/>
  <c r="N287" i="49"/>
  <c r="M287" i="49"/>
  <c r="E287" i="49"/>
  <c r="D287" i="49"/>
  <c r="B287" i="49"/>
  <c r="A287" i="49"/>
  <c r="BL286" i="49"/>
  <c r="BK286" i="49"/>
  <c r="BJ286" i="49"/>
  <c r="BI286" i="49"/>
  <c r="BH286" i="49"/>
  <c r="BG286" i="49"/>
  <c r="BF286" i="49"/>
  <c r="BE286" i="49"/>
  <c r="BD286" i="49"/>
  <c r="BC286" i="49"/>
  <c r="BB286" i="49"/>
  <c r="BA286" i="49"/>
  <c r="AZ286" i="49"/>
  <c r="AY286" i="49"/>
  <c r="AX286" i="49"/>
  <c r="AW286" i="49"/>
  <c r="AV286" i="49"/>
  <c r="AU286" i="49"/>
  <c r="AT286" i="49"/>
  <c r="AS286" i="49"/>
  <c r="AR286" i="49"/>
  <c r="AQ286" i="49"/>
  <c r="AP286" i="49"/>
  <c r="AO286" i="49"/>
  <c r="AN286" i="49"/>
  <c r="AM286" i="49"/>
  <c r="AL286" i="49"/>
  <c r="AK286" i="49"/>
  <c r="AJ286" i="49"/>
  <c r="AI286" i="49"/>
  <c r="AH286" i="49"/>
  <c r="AG286" i="49"/>
  <c r="AF286" i="49"/>
  <c r="AE286" i="49"/>
  <c r="AD286" i="49"/>
  <c r="AC286" i="49"/>
  <c r="AB286" i="49"/>
  <c r="AA286" i="49"/>
  <c r="Z286" i="49"/>
  <c r="Y286" i="49"/>
  <c r="X286" i="49"/>
  <c r="W286" i="49"/>
  <c r="V286" i="49"/>
  <c r="U286" i="49"/>
  <c r="T286" i="49"/>
  <c r="S286" i="49"/>
  <c r="R286" i="49"/>
  <c r="Q286" i="49"/>
  <c r="P286" i="49"/>
  <c r="O286" i="49"/>
  <c r="N286" i="49"/>
  <c r="M286" i="49"/>
  <c r="E286" i="49"/>
  <c r="D286" i="49"/>
  <c r="B286" i="49"/>
  <c r="A286" i="49"/>
  <c r="BL285" i="49"/>
  <c r="BK285" i="49"/>
  <c r="BJ285" i="49"/>
  <c r="BI285" i="49"/>
  <c r="BH285" i="49"/>
  <c r="BG285" i="49"/>
  <c r="BF285" i="49"/>
  <c r="BE285" i="49"/>
  <c r="BD285" i="49"/>
  <c r="BC285" i="49"/>
  <c r="BB285" i="49"/>
  <c r="BA285" i="49"/>
  <c r="AZ285" i="49"/>
  <c r="AY285" i="49"/>
  <c r="AX285" i="49"/>
  <c r="AW285" i="49"/>
  <c r="AV285" i="49"/>
  <c r="AU285" i="49"/>
  <c r="AT285" i="49"/>
  <c r="AS285" i="49"/>
  <c r="AR285" i="49"/>
  <c r="AQ285" i="49"/>
  <c r="AP285" i="49"/>
  <c r="AO285" i="49"/>
  <c r="AN285" i="49"/>
  <c r="AM285" i="49"/>
  <c r="AL285" i="49"/>
  <c r="AK285" i="49"/>
  <c r="AJ285" i="49"/>
  <c r="AI285" i="49"/>
  <c r="AH285" i="49"/>
  <c r="AG285" i="49"/>
  <c r="AF285" i="49"/>
  <c r="AE285" i="49"/>
  <c r="AD285" i="49"/>
  <c r="AC285" i="49"/>
  <c r="AB285" i="49"/>
  <c r="AA285" i="49"/>
  <c r="Z285" i="49"/>
  <c r="Y285" i="49"/>
  <c r="X285" i="49"/>
  <c r="W285" i="49"/>
  <c r="V285" i="49"/>
  <c r="U285" i="49"/>
  <c r="T285" i="49"/>
  <c r="S285" i="49"/>
  <c r="R285" i="49"/>
  <c r="Q285" i="49"/>
  <c r="P285" i="49"/>
  <c r="O285" i="49"/>
  <c r="N285" i="49"/>
  <c r="M285" i="49"/>
  <c r="E285" i="49"/>
  <c r="D285" i="49"/>
  <c r="B285" i="49"/>
  <c r="A285" i="49"/>
  <c r="BL284" i="49"/>
  <c r="BK284" i="49"/>
  <c r="BJ284" i="49"/>
  <c r="BI284" i="49"/>
  <c r="BH284" i="49"/>
  <c r="BG284" i="49"/>
  <c r="BF284" i="49"/>
  <c r="BE284" i="49"/>
  <c r="BD284" i="49"/>
  <c r="BC284" i="49"/>
  <c r="BB284" i="49"/>
  <c r="BA284" i="49"/>
  <c r="AZ284" i="49"/>
  <c r="AY284" i="49"/>
  <c r="AX284" i="49"/>
  <c r="AW284" i="49"/>
  <c r="AV284" i="49"/>
  <c r="AU284" i="49"/>
  <c r="AT284" i="49"/>
  <c r="AS284" i="49"/>
  <c r="AR284" i="49"/>
  <c r="AQ284" i="49"/>
  <c r="AP284" i="49"/>
  <c r="AO284" i="49"/>
  <c r="AN284" i="49"/>
  <c r="AM284" i="49"/>
  <c r="AL284" i="49"/>
  <c r="AK284" i="49"/>
  <c r="AJ284" i="49"/>
  <c r="AI284" i="49"/>
  <c r="AH284" i="49"/>
  <c r="AG284" i="49"/>
  <c r="AF284" i="49"/>
  <c r="AE284" i="49"/>
  <c r="AD284" i="49"/>
  <c r="AC284" i="49"/>
  <c r="AB284" i="49"/>
  <c r="AA284" i="49"/>
  <c r="Z284" i="49"/>
  <c r="Y284" i="49"/>
  <c r="X284" i="49"/>
  <c r="W284" i="49"/>
  <c r="V284" i="49"/>
  <c r="U284" i="49"/>
  <c r="T284" i="49"/>
  <c r="S284" i="49"/>
  <c r="R284" i="49"/>
  <c r="Q284" i="49"/>
  <c r="P284" i="49"/>
  <c r="O284" i="49"/>
  <c r="N284" i="49"/>
  <c r="M284" i="49"/>
  <c r="E284" i="49"/>
  <c r="D284" i="49"/>
  <c r="B284" i="49"/>
  <c r="A284" i="49"/>
  <c r="BL283" i="49"/>
  <c r="BK283" i="49"/>
  <c r="BJ283" i="49"/>
  <c r="BI283" i="49"/>
  <c r="BH283" i="49"/>
  <c r="BG283" i="49"/>
  <c r="BF283" i="49"/>
  <c r="BE283" i="49"/>
  <c r="BD283" i="49"/>
  <c r="BC283" i="49"/>
  <c r="BB283" i="49"/>
  <c r="BA283" i="49"/>
  <c r="AZ283" i="49"/>
  <c r="AY283" i="49"/>
  <c r="AX283" i="49"/>
  <c r="AW283" i="49"/>
  <c r="AV283" i="49"/>
  <c r="AU283" i="49"/>
  <c r="AT283" i="49"/>
  <c r="AS283" i="49"/>
  <c r="AR283" i="49"/>
  <c r="AQ283" i="49"/>
  <c r="AP283" i="49"/>
  <c r="AO283" i="49"/>
  <c r="AN283" i="49"/>
  <c r="AM283" i="49"/>
  <c r="AL283" i="49"/>
  <c r="AK283" i="49"/>
  <c r="AJ283" i="49"/>
  <c r="AI283" i="49"/>
  <c r="AH283" i="49"/>
  <c r="AG283" i="49"/>
  <c r="AF283" i="49"/>
  <c r="AE283" i="49"/>
  <c r="AD283" i="49"/>
  <c r="AC283" i="49"/>
  <c r="AB283" i="49"/>
  <c r="AA283" i="49"/>
  <c r="Z283" i="49"/>
  <c r="Y283" i="49"/>
  <c r="X283" i="49"/>
  <c r="W283" i="49"/>
  <c r="V283" i="49"/>
  <c r="U283" i="49"/>
  <c r="T283" i="49"/>
  <c r="S283" i="49"/>
  <c r="R283" i="49"/>
  <c r="Q283" i="49"/>
  <c r="P283" i="49"/>
  <c r="O283" i="49"/>
  <c r="N283" i="49"/>
  <c r="M283" i="49"/>
  <c r="E283" i="49"/>
  <c r="D283" i="49"/>
  <c r="B283" i="49"/>
  <c r="A283" i="49"/>
  <c r="BL282" i="49"/>
  <c r="BK282" i="49"/>
  <c r="BJ282" i="49"/>
  <c r="BI282" i="49"/>
  <c r="BH282" i="49"/>
  <c r="BG282" i="49"/>
  <c r="BF282" i="49"/>
  <c r="BE282" i="49"/>
  <c r="BD282" i="49"/>
  <c r="BC282" i="49"/>
  <c r="BB282" i="49"/>
  <c r="BA282" i="49"/>
  <c r="AZ282" i="49"/>
  <c r="AY282" i="49"/>
  <c r="AX282" i="49"/>
  <c r="AW282" i="49"/>
  <c r="AV282" i="49"/>
  <c r="AU282" i="49"/>
  <c r="AT282" i="49"/>
  <c r="AS282" i="49"/>
  <c r="AR282" i="49"/>
  <c r="AQ282" i="49"/>
  <c r="AP282" i="49"/>
  <c r="AO282" i="49"/>
  <c r="AN282" i="49"/>
  <c r="AM282" i="49"/>
  <c r="AL282" i="49"/>
  <c r="AK282" i="49"/>
  <c r="AJ282" i="49"/>
  <c r="AI282" i="49"/>
  <c r="AH282" i="49"/>
  <c r="AG282" i="49"/>
  <c r="AF282" i="49"/>
  <c r="AE282" i="49"/>
  <c r="AD282" i="49"/>
  <c r="AC282" i="49"/>
  <c r="AB282" i="49"/>
  <c r="AA282" i="49"/>
  <c r="Z282" i="49"/>
  <c r="Y282" i="49"/>
  <c r="X282" i="49"/>
  <c r="W282" i="49"/>
  <c r="V282" i="49"/>
  <c r="U282" i="49"/>
  <c r="T282" i="49"/>
  <c r="S282" i="49"/>
  <c r="R282" i="49"/>
  <c r="Q282" i="49"/>
  <c r="P282" i="49"/>
  <c r="O282" i="49"/>
  <c r="N282" i="49"/>
  <c r="M282" i="49"/>
  <c r="E282" i="49"/>
  <c r="D282" i="49"/>
  <c r="B282" i="49"/>
  <c r="A282" i="49"/>
  <c r="BL281" i="49"/>
  <c r="BK281" i="49"/>
  <c r="BJ281" i="49"/>
  <c r="BI281" i="49"/>
  <c r="BH281" i="49"/>
  <c r="BG281" i="49"/>
  <c r="BF281" i="49"/>
  <c r="BE281" i="49"/>
  <c r="BD281" i="49"/>
  <c r="BC281" i="49"/>
  <c r="BB281" i="49"/>
  <c r="BA281" i="49"/>
  <c r="AZ281" i="49"/>
  <c r="AY281" i="49"/>
  <c r="AX281" i="49"/>
  <c r="AW281" i="49"/>
  <c r="AV281" i="49"/>
  <c r="AU281" i="49"/>
  <c r="AT281" i="49"/>
  <c r="AS281" i="49"/>
  <c r="AR281" i="49"/>
  <c r="AQ281" i="49"/>
  <c r="AP281" i="49"/>
  <c r="AO281" i="49"/>
  <c r="AN281" i="49"/>
  <c r="AM281" i="49"/>
  <c r="AL281" i="49"/>
  <c r="AK281" i="49"/>
  <c r="AJ281" i="49"/>
  <c r="AI281" i="49"/>
  <c r="AH281" i="49"/>
  <c r="AG281" i="49"/>
  <c r="AF281" i="49"/>
  <c r="AE281" i="49"/>
  <c r="AD281" i="49"/>
  <c r="AC281" i="49"/>
  <c r="AB281" i="49"/>
  <c r="AA281" i="49"/>
  <c r="Z281" i="49"/>
  <c r="Y281" i="49"/>
  <c r="X281" i="49"/>
  <c r="W281" i="49"/>
  <c r="V281" i="49"/>
  <c r="U281" i="49"/>
  <c r="T281" i="49"/>
  <c r="S281" i="49"/>
  <c r="R281" i="49"/>
  <c r="Q281" i="49"/>
  <c r="P281" i="49"/>
  <c r="O281" i="49"/>
  <c r="N281" i="49"/>
  <c r="M281" i="49"/>
  <c r="E281" i="49"/>
  <c r="D281" i="49"/>
  <c r="B281" i="49"/>
  <c r="A281" i="49"/>
  <c r="BL280" i="49"/>
  <c r="BK280" i="49"/>
  <c r="BJ280" i="49"/>
  <c r="BI280" i="49"/>
  <c r="BH280" i="49"/>
  <c r="BG280" i="49"/>
  <c r="BF280" i="49"/>
  <c r="BE280" i="49"/>
  <c r="BD280" i="49"/>
  <c r="BC280" i="49"/>
  <c r="BB280" i="49"/>
  <c r="BA280" i="49"/>
  <c r="AZ280" i="49"/>
  <c r="AY280" i="49"/>
  <c r="AX280" i="49"/>
  <c r="AW280" i="49"/>
  <c r="AV280" i="49"/>
  <c r="AU280" i="49"/>
  <c r="AT280" i="49"/>
  <c r="AS280" i="49"/>
  <c r="AR280" i="49"/>
  <c r="AQ280" i="49"/>
  <c r="AP280" i="49"/>
  <c r="AO280" i="49"/>
  <c r="AN280" i="49"/>
  <c r="AM280" i="49"/>
  <c r="AL280" i="49"/>
  <c r="AK280" i="49"/>
  <c r="AJ280" i="49"/>
  <c r="AI280" i="49"/>
  <c r="AH280" i="49"/>
  <c r="AG280" i="49"/>
  <c r="AF280" i="49"/>
  <c r="AE280" i="49"/>
  <c r="AD280" i="49"/>
  <c r="AC280" i="49"/>
  <c r="AB280" i="49"/>
  <c r="AA280" i="49"/>
  <c r="Z280" i="49"/>
  <c r="Y280" i="49"/>
  <c r="X280" i="49"/>
  <c r="W280" i="49"/>
  <c r="V280" i="49"/>
  <c r="U280" i="49"/>
  <c r="T280" i="49"/>
  <c r="S280" i="49"/>
  <c r="R280" i="49"/>
  <c r="Q280" i="49"/>
  <c r="P280" i="49"/>
  <c r="O280" i="49"/>
  <c r="N280" i="49"/>
  <c r="M280" i="49"/>
  <c r="E280" i="49"/>
  <c r="D280" i="49"/>
  <c r="B280" i="49"/>
  <c r="A280" i="49"/>
  <c r="BL279" i="49"/>
  <c r="BK279" i="49"/>
  <c r="BJ279" i="49"/>
  <c r="BI279" i="49"/>
  <c r="BH279" i="49"/>
  <c r="BG279" i="49"/>
  <c r="BF279" i="49"/>
  <c r="BE279" i="49"/>
  <c r="BD279" i="49"/>
  <c r="BC279" i="49"/>
  <c r="BB279" i="49"/>
  <c r="BA279" i="49"/>
  <c r="AZ279" i="49"/>
  <c r="AY279" i="49"/>
  <c r="AX279" i="49"/>
  <c r="AW279" i="49"/>
  <c r="AV279" i="49"/>
  <c r="AU279" i="49"/>
  <c r="AT279" i="49"/>
  <c r="AS279" i="49"/>
  <c r="AR279" i="49"/>
  <c r="AQ279" i="49"/>
  <c r="AP279" i="49"/>
  <c r="AO279" i="49"/>
  <c r="AN279" i="49"/>
  <c r="AM279" i="49"/>
  <c r="AL279" i="49"/>
  <c r="AK279" i="49"/>
  <c r="AJ279" i="49"/>
  <c r="AI279" i="49"/>
  <c r="AH279" i="49"/>
  <c r="AG279" i="49"/>
  <c r="AF279" i="49"/>
  <c r="AE279" i="49"/>
  <c r="AD279" i="49"/>
  <c r="AC279" i="49"/>
  <c r="AB279" i="49"/>
  <c r="AA279" i="49"/>
  <c r="Z279" i="49"/>
  <c r="Y279" i="49"/>
  <c r="X279" i="49"/>
  <c r="W279" i="49"/>
  <c r="V279" i="49"/>
  <c r="U279" i="49"/>
  <c r="T279" i="49"/>
  <c r="S279" i="49"/>
  <c r="R279" i="49"/>
  <c r="Q279" i="49"/>
  <c r="P279" i="49"/>
  <c r="O279" i="49"/>
  <c r="N279" i="49"/>
  <c r="M279" i="49"/>
  <c r="E279" i="49"/>
  <c r="D279" i="49"/>
  <c r="B279" i="49"/>
  <c r="A279" i="49"/>
  <c r="BL278" i="49"/>
  <c r="BK278" i="49"/>
  <c r="BJ278" i="49"/>
  <c r="BI278" i="49"/>
  <c r="BH278" i="49"/>
  <c r="BG278" i="49"/>
  <c r="BF278" i="49"/>
  <c r="BE278" i="49"/>
  <c r="BD278" i="49"/>
  <c r="BC278" i="49"/>
  <c r="BB278" i="49"/>
  <c r="BA278" i="49"/>
  <c r="AZ278" i="49"/>
  <c r="AY278" i="49"/>
  <c r="AX278" i="49"/>
  <c r="AW278" i="49"/>
  <c r="AV278" i="49"/>
  <c r="AU278" i="49"/>
  <c r="AT278" i="49"/>
  <c r="AS278" i="49"/>
  <c r="AR278" i="49"/>
  <c r="AQ278" i="49"/>
  <c r="AP278" i="49"/>
  <c r="AO278" i="49"/>
  <c r="AN278" i="49"/>
  <c r="AM278" i="49"/>
  <c r="AL278" i="49"/>
  <c r="AK278" i="49"/>
  <c r="AJ278" i="49"/>
  <c r="AI278" i="49"/>
  <c r="AH278" i="49"/>
  <c r="AG278" i="49"/>
  <c r="AF278" i="49"/>
  <c r="AE278" i="49"/>
  <c r="AD278" i="49"/>
  <c r="AC278" i="49"/>
  <c r="AB278" i="49"/>
  <c r="AA278" i="49"/>
  <c r="Z278" i="49"/>
  <c r="Y278" i="49"/>
  <c r="X278" i="49"/>
  <c r="W278" i="49"/>
  <c r="V278" i="49"/>
  <c r="U278" i="49"/>
  <c r="T278" i="49"/>
  <c r="S278" i="49"/>
  <c r="R278" i="49"/>
  <c r="Q278" i="49"/>
  <c r="P278" i="49"/>
  <c r="O278" i="49"/>
  <c r="N278" i="49"/>
  <c r="M278" i="49"/>
  <c r="E278" i="49"/>
  <c r="D278" i="49"/>
  <c r="B278" i="49"/>
  <c r="A278" i="49"/>
  <c r="BL277" i="49"/>
  <c r="BK277" i="49"/>
  <c r="BJ277" i="49"/>
  <c r="BI277" i="49"/>
  <c r="BH277" i="49"/>
  <c r="BG277" i="49"/>
  <c r="BF277" i="49"/>
  <c r="BE277" i="49"/>
  <c r="BD277" i="49"/>
  <c r="BC277" i="49"/>
  <c r="BB277" i="49"/>
  <c r="BA277" i="49"/>
  <c r="AZ277" i="49"/>
  <c r="AY277" i="49"/>
  <c r="AX277" i="49"/>
  <c r="AW277" i="49"/>
  <c r="AV277" i="49"/>
  <c r="AU277" i="49"/>
  <c r="AT277" i="49"/>
  <c r="AS277" i="49"/>
  <c r="AR277" i="49"/>
  <c r="AQ277" i="49"/>
  <c r="AP277" i="49"/>
  <c r="AO277" i="49"/>
  <c r="AN277" i="49"/>
  <c r="AM277" i="49"/>
  <c r="AL277" i="49"/>
  <c r="AK277" i="49"/>
  <c r="AJ277" i="49"/>
  <c r="AI277" i="49"/>
  <c r="AH277" i="49"/>
  <c r="AG277" i="49"/>
  <c r="AF277" i="49"/>
  <c r="AE277" i="49"/>
  <c r="AD277" i="49"/>
  <c r="AC277" i="49"/>
  <c r="AB277" i="49"/>
  <c r="AA277" i="49"/>
  <c r="Z277" i="49"/>
  <c r="Y277" i="49"/>
  <c r="X277" i="49"/>
  <c r="W277" i="49"/>
  <c r="V277" i="49"/>
  <c r="U277" i="49"/>
  <c r="T277" i="49"/>
  <c r="S277" i="49"/>
  <c r="R277" i="49"/>
  <c r="Q277" i="49"/>
  <c r="P277" i="49"/>
  <c r="O277" i="49"/>
  <c r="N277" i="49"/>
  <c r="M277" i="49"/>
  <c r="E277" i="49"/>
  <c r="D277" i="49"/>
  <c r="B277" i="49"/>
  <c r="A277" i="49"/>
  <c r="BL276" i="49"/>
  <c r="BK276" i="49"/>
  <c r="BJ276" i="49"/>
  <c r="BI276" i="49"/>
  <c r="BH276" i="49"/>
  <c r="BG276" i="49"/>
  <c r="BF276" i="49"/>
  <c r="BE276" i="49"/>
  <c r="BD276" i="49"/>
  <c r="BC276" i="49"/>
  <c r="BB276" i="49"/>
  <c r="BA276" i="49"/>
  <c r="AZ276" i="49"/>
  <c r="AY276" i="49"/>
  <c r="AX276" i="49"/>
  <c r="AW276" i="49"/>
  <c r="AV276" i="49"/>
  <c r="AU276" i="49"/>
  <c r="AT276" i="49"/>
  <c r="AS276" i="49"/>
  <c r="AR276" i="49"/>
  <c r="AQ276" i="49"/>
  <c r="AP276" i="49"/>
  <c r="AO276" i="49"/>
  <c r="AN276" i="49"/>
  <c r="AM276" i="49"/>
  <c r="AL276" i="49"/>
  <c r="AK276" i="49"/>
  <c r="AJ276" i="49"/>
  <c r="AI276" i="49"/>
  <c r="AH276" i="49"/>
  <c r="AG276" i="49"/>
  <c r="AF276" i="49"/>
  <c r="AE276" i="49"/>
  <c r="AD276" i="49"/>
  <c r="AC276" i="49"/>
  <c r="AB276" i="49"/>
  <c r="AA276" i="49"/>
  <c r="Z276" i="49"/>
  <c r="Y276" i="49"/>
  <c r="X276" i="49"/>
  <c r="W276" i="49"/>
  <c r="V276" i="49"/>
  <c r="U276" i="49"/>
  <c r="T276" i="49"/>
  <c r="S276" i="49"/>
  <c r="R276" i="49"/>
  <c r="Q276" i="49"/>
  <c r="P276" i="49"/>
  <c r="O276" i="49"/>
  <c r="N276" i="49"/>
  <c r="M276" i="49"/>
  <c r="E276" i="49"/>
  <c r="D276" i="49"/>
  <c r="B276" i="49"/>
  <c r="A276" i="49"/>
  <c r="BL275" i="49"/>
  <c r="BK275" i="49"/>
  <c r="BJ275" i="49"/>
  <c r="BI275" i="49"/>
  <c r="BH275" i="49"/>
  <c r="BG275" i="49"/>
  <c r="BF275" i="49"/>
  <c r="BE275" i="49"/>
  <c r="BD275" i="49"/>
  <c r="BC275" i="49"/>
  <c r="BB275" i="49"/>
  <c r="BA275" i="49"/>
  <c r="AZ275" i="49"/>
  <c r="AY275" i="49"/>
  <c r="AX275" i="49"/>
  <c r="AW275" i="49"/>
  <c r="AV275" i="49"/>
  <c r="AU275" i="49"/>
  <c r="AT275" i="49"/>
  <c r="AS275" i="49"/>
  <c r="AR275" i="49"/>
  <c r="AQ275" i="49"/>
  <c r="AP275" i="49"/>
  <c r="AO275" i="49"/>
  <c r="AN275" i="49"/>
  <c r="AM275" i="49"/>
  <c r="AL275" i="49"/>
  <c r="AK275" i="49"/>
  <c r="AJ275" i="49"/>
  <c r="AI275" i="49"/>
  <c r="AH275" i="49"/>
  <c r="AG275" i="49"/>
  <c r="AF275" i="49"/>
  <c r="AE275" i="49"/>
  <c r="AD275" i="49"/>
  <c r="AC275" i="49"/>
  <c r="AB275" i="49"/>
  <c r="AA275" i="49"/>
  <c r="Z275" i="49"/>
  <c r="Y275" i="49"/>
  <c r="X275" i="49"/>
  <c r="W275" i="49"/>
  <c r="V275" i="49"/>
  <c r="U275" i="49"/>
  <c r="T275" i="49"/>
  <c r="S275" i="49"/>
  <c r="R275" i="49"/>
  <c r="Q275" i="49"/>
  <c r="P275" i="49"/>
  <c r="O275" i="49"/>
  <c r="N275" i="49"/>
  <c r="M275" i="49"/>
  <c r="E275" i="49"/>
  <c r="D275" i="49"/>
  <c r="B275" i="49"/>
  <c r="A275" i="49"/>
  <c r="BL274" i="49"/>
  <c r="BK274" i="49"/>
  <c r="BJ274" i="49"/>
  <c r="BI274" i="49"/>
  <c r="BH274" i="49"/>
  <c r="BG274" i="49"/>
  <c r="BF274" i="49"/>
  <c r="BE274" i="49"/>
  <c r="BD274" i="49"/>
  <c r="BC274" i="49"/>
  <c r="BB274" i="49"/>
  <c r="BA274" i="49"/>
  <c r="AZ274" i="49"/>
  <c r="AY274" i="49"/>
  <c r="AX274" i="49"/>
  <c r="AW274" i="49"/>
  <c r="AV274" i="49"/>
  <c r="AU274" i="49"/>
  <c r="AT274" i="49"/>
  <c r="AS274" i="49"/>
  <c r="AR274" i="49"/>
  <c r="AQ274" i="49"/>
  <c r="AP274" i="49"/>
  <c r="AO274" i="49"/>
  <c r="AN274" i="49"/>
  <c r="AM274" i="49"/>
  <c r="AL274" i="49"/>
  <c r="AK274" i="49"/>
  <c r="AJ274" i="49"/>
  <c r="AI274" i="49"/>
  <c r="AH274" i="49"/>
  <c r="AG274" i="49"/>
  <c r="AF274" i="49"/>
  <c r="AE274" i="49"/>
  <c r="AD274" i="49"/>
  <c r="AC274" i="49"/>
  <c r="AB274" i="49"/>
  <c r="AA274" i="49"/>
  <c r="Z274" i="49"/>
  <c r="Y274" i="49"/>
  <c r="X274" i="49"/>
  <c r="W274" i="49"/>
  <c r="V274" i="49"/>
  <c r="U274" i="49"/>
  <c r="T274" i="49"/>
  <c r="S274" i="49"/>
  <c r="R274" i="49"/>
  <c r="Q274" i="49"/>
  <c r="P274" i="49"/>
  <c r="O274" i="49"/>
  <c r="N274" i="49"/>
  <c r="M274" i="49"/>
  <c r="E274" i="49"/>
  <c r="D274" i="49"/>
  <c r="B274" i="49"/>
  <c r="A274" i="49"/>
  <c r="BL273" i="49"/>
  <c r="BK273" i="49"/>
  <c r="BJ273" i="49"/>
  <c r="BI273" i="49"/>
  <c r="BH273" i="49"/>
  <c r="BG273" i="49"/>
  <c r="BF273" i="49"/>
  <c r="BE273" i="49"/>
  <c r="BD273" i="49"/>
  <c r="BC273" i="49"/>
  <c r="BB273" i="49"/>
  <c r="BA273" i="49"/>
  <c r="AZ273" i="49"/>
  <c r="AY273" i="49"/>
  <c r="AX273" i="49"/>
  <c r="AW273" i="49"/>
  <c r="AV273" i="49"/>
  <c r="AU273" i="49"/>
  <c r="AT273" i="49"/>
  <c r="AS273" i="49"/>
  <c r="AR273" i="49"/>
  <c r="AQ273" i="49"/>
  <c r="AP273" i="49"/>
  <c r="AO273" i="49"/>
  <c r="AN273" i="49"/>
  <c r="AM273" i="49"/>
  <c r="AL273" i="49"/>
  <c r="AK273" i="49"/>
  <c r="AJ273" i="49"/>
  <c r="AI273" i="49"/>
  <c r="AH273" i="49"/>
  <c r="AG273" i="49"/>
  <c r="AF273" i="49"/>
  <c r="AE273" i="49"/>
  <c r="AD273" i="49"/>
  <c r="AC273" i="49"/>
  <c r="AB273" i="49"/>
  <c r="AA273" i="49"/>
  <c r="Z273" i="49"/>
  <c r="Y273" i="49"/>
  <c r="X273" i="49"/>
  <c r="W273" i="49"/>
  <c r="V273" i="49"/>
  <c r="U273" i="49"/>
  <c r="T273" i="49"/>
  <c r="S273" i="49"/>
  <c r="R273" i="49"/>
  <c r="Q273" i="49"/>
  <c r="P273" i="49"/>
  <c r="O273" i="49"/>
  <c r="N273" i="49"/>
  <c r="M273" i="49"/>
  <c r="E273" i="49"/>
  <c r="D273" i="49"/>
  <c r="B273" i="49"/>
  <c r="A273" i="49"/>
  <c r="BL272" i="49"/>
  <c r="BK272" i="49"/>
  <c r="BJ272" i="49"/>
  <c r="BI272" i="49"/>
  <c r="BH272" i="49"/>
  <c r="BG272" i="49"/>
  <c r="BF272" i="49"/>
  <c r="BE272" i="49"/>
  <c r="BD272" i="49"/>
  <c r="BC272" i="49"/>
  <c r="BB272" i="49"/>
  <c r="BA272" i="49"/>
  <c r="AZ272" i="49"/>
  <c r="AY272" i="49"/>
  <c r="AX272" i="49"/>
  <c r="AW272" i="49"/>
  <c r="AV272" i="49"/>
  <c r="AU272" i="49"/>
  <c r="AT272" i="49"/>
  <c r="AS272" i="49"/>
  <c r="AR272" i="49"/>
  <c r="AQ272" i="49"/>
  <c r="AP272" i="49"/>
  <c r="AO272" i="49"/>
  <c r="AN272" i="49"/>
  <c r="AM272" i="49"/>
  <c r="AL272" i="49"/>
  <c r="AK272" i="49"/>
  <c r="AJ272" i="49"/>
  <c r="AI272" i="49"/>
  <c r="AH272" i="49"/>
  <c r="AG272" i="49"/>
  <c r="AF272" i="49"/>
  <c r="AE272" i="49"/>
  <c r="AD272" i="49"/>
  <c r="AC272" i="49"/>
  <c r="AB272" i="49"/>
  <c r="AA272" i="49"/>
  <c r="Z272" i="49"/>
  <c r="Y272" i="49"/>
  <c r="X272" i="49"/>
  <c r="W272" i="49"/>
  <c r="V272" i="49"/>
  <c r="U272" i="49"/>
  <c r="T272" i="49"/>
  <c r="S272" i="49"/>
  <c r="R272" i="49"/>
  <c r="Q272" i="49"/>
  <c r="P272" i="49"/>
  <c r="O272" i="49"/>
  <c r="N272" i="49"/>
  <c r="M272" i="49"/>
  <c r="E272" i="49"/>
  <c r="D272" i="49"/>
  <c r="B272" i="49"/>
  <c r="A272" i="49"/>
  <c r="BL271" i="49"/>
  <c r="BK271" i="49"/>
  <c r="BJ271" i="49"/>
  <c r="BI271" i="49"/>
  <c r="BH271" i="49"/>
  <c r="BG271" i="49"/>
  <c r="BF271" i="49"/>
  <c r="BE271" i="49"/>
  <c r="BD271" i="49"/>
  <c r="BC271" i="49"/>
  <c r="BB271" i="49"/>
  <c r="BA271" i="49"/>
  <c r="AZ271" i="49"/>
  <c r="AY271" i="49"/>
  <c r="AX271" i="49"/>
  <c r="AW271" i="49"/>
  <c r="AV271" i="49"/>
  <c r="AU271" i="49"/>
  <c r="AT271" i="49"/>
  <c r="AS271" i="49"/>
  <c r="AR271" i="49"/>
  <c r="AQ271" i="49"/>
  <c r="AP271" i="49"/>
  <c r="AO271" i="49"/>
  <c r="AN271" i="49"/>
  <c r="AM271" i="49"/>
  <c r="AL271" i="49"/>
  <c r="AK271" i="49"/>
  <c r="AJ271" i="49"/>
  <c r="AI271" i="49"/>
  <c r="AH271" i="49"/>
  <c r="AG271" i="49"/>
  <c r="AF271" i="49"/>
  <c r="AE271" i="49"/>
  <c r="AD271" i="49"/>
  <c r="AC271" i="49"/>
  <c r="AB271" i="49"/>
  <c r="AA271" i="49"/>
  <c r="Z271" i="49"/>
  <c r="Y271" i="49"/>
  <c r="X271" i="49"/>
  <c r="W271" i="49"/>
  <c r="V271" i="49"/>
  <c r="U271" i="49"/>
  <c r="T271" i="49"/>
  <c r="S271" i="49"/>
  <c r="R271" i="49"/>
  <c r="Q271" i="49"/>
  <c r="P271" i="49"/>
  <c r="O271" i="49"/>
  <c r="N271" i="49"/>
  <c r="M271" i="49"/>
  <c r="E271" i="49"/>
  <c r="D271" i="49"/>
  <c r="B271" i="49"/>
  <c r="A271" i="49"/>
  <c r="BL270" i="49"/>
  <c r="BK270" i="49"/>
  <c r="BJ270" i="49"/>
  <c r="BI270" i="49"/>
  <c r="BH270" i="49"/>
  <c r="BG270" i="49"/>
  <c r="BF270" i="49"/>
  <c r="BE270" i="49"/>
  <c r="BD270" i="49"/>
  <c r="BC270" i="49"/>
  <c r="BB270" i="49"/>
  <c r="BA270" i="49"/>
  <c r="AZ270" i="49"/>
  <c r="AY270" i="49"/>
  <c r="AX270" i="49"/>
  <c r="AW270" i="49"/>
  <c r="AV270" i="49"/>
  <c r="AU270" i="49"/>
  <c r="AT270" i="49"/>
  <c r="AS270" i="49"/>
  <c r="AR270" i="49"/>
  <c r="AQ270" i="49"/>
  <c r="AP270" i="49"/>
  <c r="AO270" i="49"/>
  <c r="AN270" i="49"/>
  <c r="AM270" i="49"/>
  <c r="AL270" i="49"/>
  <c r="AK270" i="49"/>
  <c r="AJ270" i="49"/>
  <c r="AI270" i="49"/>
  <c r="AH270" i="49"/>
  <c r="AG270" i="49"/>
  <c r="AF270" i="49"/>
  <c r="AE270" i="49"/>
  <c r="AD270" i="49"/>
  <c r="AC270" i="49"/>
  <c r="AB270" i="49"/>
  <c r="AA270" i="49"/>
  <c r="Z270" i="49"/>
  <c r="Y270" i="49"/>
  <c r="X270" i="49"/>
  <c r="W270" i="49"/>
  <c r="V270" i="49"/>
  <c r="U270" i="49"/>
  <c r="T270" i="49"/>
  <c r="S270" i="49"/>
  <c r="R270" i="49"/>
  <c r="Q270" i="49"/>
  <c r="P270" i="49"/>
  <c r="O270" i="49"/>
  <c r="N270" i="49"/>
  <c r="M270" i="49"/>
  <c r="E270" i="49"/>
  <c r="D270" i="49"/>
  <c r="B270" i="49"/>
  <c r="A270" i="49"/>
  <c r="BL269" i="49"/>
  <c r="BK269" i="49"/>
  <c r="BJ269" i="49"/>
  <c r="BI269" i="49"/>
  <c r="BH269" i="49"/>
  <c r="BG269" i="49"/>
  <c r="BF269" i="49"/>
  <c r="BE269" i="49"/>
  <c r="BD269" i="49"/>
  <c r="BC269" i="49"/>
  <c r="BB269" i="49"/>
  <c r="BA269" i="49"/>
  <c r="AZ269" i="49"/>
  <c r="AY269" i="49"/>
  <c r="AX269" i="49"/>
  <c r="AW269" i="49"/>
  <c r="AV269" i="49"/>
  <c r="AU269" i="49"/>
  <c r="AT269" i="49"/>
  <c r="AS269" i="49"/>
  <c r="AR269" i="49"/>
  <c r="AQ269" i="49"/>
  <c r="AP269" i="49"/>
  <c r="AO269" i="49"/>
  <c r="AN269" i="49"/>
  <c r="AM269" i="49"/>
  <c r="AL269" i="49"/>
  <c r="AK269" i="49"/>
  <c r="AJ269" i="49"/>
  <c r="AI269" i="49"/>
  <c r="AH269" i="49"/>
  <c r="AG269" i="49"/>
  <c r="AF269" i="49"/>
  <c r="AE269" i="49"/>
  <c r="AD269" i="49"/>
  <c r="AC269" i="49"/>
  <c r="AB269" i="49"/>
  <c r="AA269" i="49"/>
  <c r="Z269" i="49"/>
  <c r="Y269" i="49"/>
  <c r="X269" i="49"/>
  <c r="W269" i="49"/>
  <c r="V269" i="49"/>
  <c r="U269" i="49"/>
  <c r="T269" i="49"/>
  <c r="S269" i="49"/>
  <c r="R269" i="49"/>
  <c r="Q269" i="49"/>
  <c r="P269" i="49"/>
  <c r="O269" i="49"/>
  <c r="N269" i="49"/>
  <c r="M269" i="49"/>
  <c r="E269" i="49"/>
  <c r="D269" i="49"/>
  <c r="B269" i="49"/>
  <c r="A269" i="49"/>
  <c r="BL268" i="49"/>
  <c r="BK268" i="49"/>
  <c r="BJ268" i="49"/>
  <c r="BI268" i="49"/>
  <c r="BH268" i="49"/>
  <c r="BG268" i="49"/>
  <c r="BF268" i="49"/>
  <c r="BE268" i="49"/>
  <c r="BD268" i="49"/>
  <c r="BC268" i="49"/>
  <c r="BB268" i="49"/>
  <c r="BA268" i="49"/>
  <c r="AZ268" i="49"/>
  <c r="AY268" i="49"/>
  <c r="AX268" i="49"/>
  <c r="AW268" i="49"/>
  <c r="AV268" i="49"/>
  <c r="AU268" i="49"/>
  <c r="AT268" i="49"/>
  <c r="AS268" i="49"/>
  <c r="AR268" i="49"/>
  <c r="AQ268" i="49"/>
  <c r="AP268" i="49"/>
  <c r="AO268" i="49"/>
  <c r="AN268" i="49"/>
  <c r="AM268" i="49"/>
  <c r="AL268" i="49"/>
  <c r="AK268" i="49"/>
  <c r="AJ268" i="49"/>
  <c r="AI268" i="49"/>
  <c r="AH268" i="49"/>
  <c r="AG268" i="49"/>
  <c r="AF268" i="49"/>
  <c r="AE268" i="49"/>
  <c r="AD268" i="49"/>
  <c r="AC268" i="49"/>
  <c r="AB268" i="49"/>
  <c r="AA268" i="49"/>
  <c r="Z268" i="49"/>
  <c r="Y268" i="49"/>
  <c r="X268" i="49"/>
  <c r="W268" i="49"/>
  <c r="V268" i="49"/>
  <c r="U268" i="49"/>
  <c r="T268" i="49"/>
  <c r="S268" i="49"/>
  <c r="R268" i="49"/>
  <c r="Q268" i="49"/>
  <c r="P268" i="49"/>
  <c r="O268" i="49"/>
  <c r="N268" i="49"/>
  <c r="M268" i="49"/>
  <c r="E268" i="49"/>
  <c r="D268" i="49"/>
  <c r="B268" i="49"/>
  <c r="A268" i="49"/>
  <c r="BL267" i="49"/>
  <c r="BK267" i="49"/>
  <c r="BJ267" i="49"/>
  <c r="BI267" i="49"/>
  <c r="BH267" i="49"/>
  <c r="BG267" i="49"/>
  <c r="BF267" i="49"/>
  <c r="BE267" i="49"/>
  <c r="BD267" i="49"/>
  <c r="BC267" i="49"/>
  <c r="BB267" i="49"/>
  <c r="BA267" i="49"/>
  <c r="AZ267" i="49"/>
  <c r="AY267" i="49"/>
  <c r="AX267" i="49"/>
  <c r="AW267" i="49"/>
  <c r="AV267" i="49"/>
  <c r="AU267" i="49"/>
  <c r="AT267" i="49"/>
  <c r="AS267" i="49"/>
  <c r="AR267" i="49"/>
  <c r="AQ267" i="49"/>
  <c r="AP267" i="49"/>
  <c r="AO267" i="49"/>
  <c r="AN267" i="49"/>
  <c r="AM267" i="49"/>
  <c r="AL267" i="49"/>
  <c r="AK267" i="49"/>
  <c r="AJ267" i="49"/>
  <c r="AI267" i="49"/>
  <c r="AH267" i="49"/>
  <c r="AG267" i="49"/>
  <c r="AF267" i="49"/>
  <c r="AE267" i="49"/>
  <c r="AD267" i="49"/>
  <c r="AC267" i="49"/>
  <c r="AB267" i="49"/>
  <c r="AA267" i="49"/>
  <c r="Z267" i="49"/>
  <c r="Y267" i="49"/>
  <c r="X267" i="49"/>
  <c r="W267" i="49"/>
  <c r="V267" i="49"/>
  <c r="U267" i="49"/>
  <c r="T267" i="49"/>
  <c r="S267" i="49"/>
  <c r="R267" i="49"/>
  <c r="Q267" i="49"/>
  <c r="P267" i="49"/>
  <c r="O267" i="49"/>
  <c r="N267" i="49"/>
  <c r="M267" i="49"/>
  <c r="E267" i="49"/>
  <c r="D267" i="49"/>
  <c r="B267" i="49"/>
  <c r="A267" i="49"/>
  <c r="BL266" i="49"/>
  <c r="BK266" i="49"/>
  <c r="BJ266" i="49"/>
  <c r="BI266" i="49"/>
  <c r="BH266" i="49"/>
  <c r="BG266" i="49"/>
  <c r="BF266" i="49"/>
  <c r="BE266" i="49"/>
  <c r="BD266" i="49"/>
  <c r="BC266" i="49"/>
  <c r="BB266" i="49"/>
  <c r="BA266" i="49"/>
  <c r="AZ266" i="49"/>
  <c r="AY266" i="49"/>
  <c r="AX266" i="49"/>
  <c r="AW266" i="49"/>
  <c r="AV266" i="49"/>
  <c r="AU266" i="49"/>
  <c r="AT266" i="49"/>
  <c r="AS266" i="49"/>
  <c r="AR266" i="49"/>
  <c r="AQ266" i="49"/>
  <c r="AP266" i="49"/>
  <c r="AO266" i="49"/>
  <c r="AN266" i="49"/>
  <c r="AM266" i="49"/>
  <c r="AL266" i="49"/>
  <c r="AK266" i="49"/>
  <c r="AJ266" i="49"/>
  <c r="AI266" i="49"/>
  <c r="AH266" i="49"/>
  <c r="AG266" i="49"/>
  <c r="AF266" i="49"/>
  <c r="AE266" i="49"/>
  <c r="AD266" i="49"/>
  <c r="AC266" i="49"/>
  <c r="AB266" i="49"/>
  <c r="AA266" i="49"/>
  <c r="Z266" i="49"/>
  <c r="Y266" i="49"/>
  <c r="X266" i="49"/>
  <c r="W266" i="49"/>
  <c r="V266" i="49"/>
  <c r="U266" i="49"/>
  <c r="T266" i="49"/>
  <c r="S266" i="49"/>
  <c r="R266" i="49"/>
  <c r="Q266" i="49"/>
  <c r="P266" i="49"/>
  <c r="O266" i="49"/>
  <c r="N266" i="49"/>
  <c r="M266" i="49"/>
  <c r="E266" i="49"/>
  <c r="D266" i="49"/>
  <c r="B266" i="49"/>
  <c r="A266" i="49"/>
  <c r="BL265" i="49"/>
  <c r="BK265" i="49"/>
  <c r="BJ265" i="49"/>
  <c r="BI265" i="49"/>
  <c r="BH265" i="49"/>
  <c r="BG265" i="49"/>
  <c r="BF265" i="49"/>
  <c r="BE265" i="49"/>
  <c r="BD265" i="49"/>
  <c r="BC265" i="49"/>
  <c r="BB265" i="49"/>
  <c r="BA265" i="49"/>
  <c r="AZ265" i="49"/>
  <c r="AY265" i="49"/>
  <c r="AX265" i="49"/>
  <c r="AW265" i="49"/>
  <c r="AV265" i="49"/>
  <c r="AU265" i="49"/>
  <c r="AT265" i="49"/>
  <c r="AS265" i="49"/>
  <c r="AR265" i="49"/>
  <c r="AQ265" i="49"/>
  <c r="AP265" i="49"/>
  <c r="AO265" i="49"/>
  <c r="AN265" i="49"/>
  <c r="AM265" i="49"/>
  <c r="AL265" i="49"/>
  <c r="AK265" i="49"/>
  <c r="AJ265" i="49"/>
  <c r="AI265" i="49"/>
  <c r="AH265" i="49"/>
  <c r="AG265" i="49"/>
  <c r="AF265" i="49"/>
  <c r="AE265" i="49"/>
  <c r="AD265" i="49"/>
  <c r="AC265" i="49"/>
  <c r="AB265" i="49"/>
  <c r="AA265" i="49"/>
  <c r="Z265" i="49"/>
  <c r="Y265" i="49"/>
  <c r="X265" i="49"/>
  <c r="W265" i="49"/>
  <c r="V265" i="49"/>
  <c r="U265" i="49"/>
  <c r="T265" i="49"/>
  <c r="S265" i="49"/>
  <c r="R265" i="49"/>
  <c r="Q265" i="49"/>
  <c r="P265" i="49"/>
  <c r="O265" i="49"/>
  <c r="N265" i="49"/>
  <c r="M265" i="49"/>
  <c r="E265" i="49"/>
  <c r="D265" i="49"/>
  <c r="B265" i="49"/>
  <c r="A265" i="49"/>
  <c r="BL264" i="49"/>
  <c r="BK264" i="49"/>
  <c r="BJ264" i="49"/>
  <c r="BI264" i="49"/>
  <c r="BH264" i="49"/>
  <c r="BG264" i="49"/>
  <c r="BF264" i="49"/>
  <c r="BE264" i="49"/>
  <c r="BD264" i="49"/>
  <c r="BC264" i="49"/>
  <c r="BB264" i="49"/>
  <c r="BA264" i="49"/>
  <c r="AZ264" i="49"/>
  <c r="AY264" i="49"/>
  <c r="AX264" i="49"/>
  <c r="AW264" i="49"/>
  <c r="AV264" i="49"/>
  <c r="AU264" i="49"/>
  <c r="AT264" i="49"/>
  <c r="AS264" i="49"/>
  <c r="AR264" i="49"/>
  <c r="AQ264" i="49"/>
  <c r="AP264" i="49"/>
  <c r="AO264" i="49"/>
  <c r="AN264" i="49"/>
  <c r="AM264" i="49"/>
  <c r="AL264" i="49"/>
  <c r="AK264" i="49"/>
  <c r="AJ264" i="49"/>
  <c r="AI264" i="49"/>
  <c r="AH264" i="49"/>
  <c r="AG264" i="49"/>
  <c r="AF264" i="49"/>
  <c r="AE264" i="49"/>
  <c r="AD264" i="49"/>
  <c r="AC264" i="49"/>
  <c r="AB264" i="49"/>
  <c r="AA264" i="49"/>
  <c r="Z264" i="49"/>
  <c r="Y264" i="49"/>
  <c r="X264" i="49"/>
  <c r="W264" i="49"/>
  <c r="V264" i="49"/>
  <c r="U264" i="49"/>
  <c r="T264" i="49"/>
  <c r="S264" i="49"/>
  <c r="R264" i="49"/>
  <c r="Q264" i="49"/>
  <c r="P264" i="49"/>
  <c r="O264" i="49"/>
  <c r="N264" i="49"/>
  <c r="M264" i="49"/>
  <c r="E264" i="49"/>
  <c r="D264" i="49"/>
  <c r="B264" i="49"/>
  <c r="A264" i="49"/>
  <c r="BL263" i="49"/>
  <c r="BK263" i="49"/>
  <c r="BJ263" i="49"/>
  <c r="BI263" i="49"/>
  <c r="BH263" i="49"/>
  <c r="BG263" i="49"/>
  <c r="BF263" i="49"/>
  <c r="BE263" i="49"/>
  <c r="BD263" i="49"/>
  <c r="BC263" i="49"/>
  <c r="BB263" i="49"/>
  <c r="BA263" i="49"/>
  <c r="AZ263" i="49"/>
  <c r="AY263" i="49"/>
  <c r="AX263" i="49"/>
  <c r="AW263" i="49"/>
  <c r="AV263" i="49"/>
  <c r="AU263" i="49"/>
  <c r="AT263" i="49"/>
  <c r="AS263" i="49"/>
  <c r="AR263" i="49"/>
  <c r="AQ263" i="49"/>
  <c r="AP263" i="49"/>
  <c r="AO263" i="49"/>
  <c r="AN263" i="49"/>
  <c r="AM263" i="49"/>
  <c r="AL263" i="49"/>
  <c r="AK263" i="49"/>
  <c r="AJ263" i="49"/>
  <c r="AI263" i="49"/>
  <c r="AH263" i="49"/>
  <c r="AG263" i="49"/>
  <c r="AF263" i="49"/>
  <c r="AE263" i="49"/>
  <c r="AD263" i="49"/>
  <c r="AC263" i="49"/>
  <c r="AB263" i="49"/>
  <c r="AA263" i="49"/>
  <c r="Z263" i="49"/>
  <c r="Y263" i="49"/>
  <c r="X263" i="49"/>
  <c r="W263" i="49"/>
  <c r="V263" i="49"/>
  <c r="U263" i="49"/>
  <c r="T263" i="49"/>
  <c r="S263" i="49"/>
  <c r="R263" i="49"/>
  <c r="Q263" i="49"/>
  <c r="P263" i="49"/>
  <c r="O263" i="49"/>
  <c r="N263" i="49"/>
  <c r="M263" i="49"/>
  <c r="E263" i="49"/>
  <c r="D263" i="49"/>
  <c r="B263" i="49"/>
  <c r="A263" i="49"/>
  <c r="BL262" i="49"/>
  <c r="BK262" i="49"/>
  <c r="BJ262" i="49"/>
  <c r="BI262" i="49"/>
  <c r="BH262" i="49"/>
  <c r="BG262" i="49"/>
  <c r="BF262" i="49"/>
  <c r="BE262" i="49"/>
  <c r="BD262" i="49"/>
  <c r="BC262" i="49"/>
  <c r="BB262" i="49"/>
  <c r="BA262" i="49"/>
  <c r="AZ262" i="49"/>
  <c r="AY262" i="49"/>
  <c r="AX262" i="49"/>
  <c r="AW262" i="49"/>
  <c r="AV262" i="49"/>
  <c r="AU262" i="49"/>
  <c r="AT262" i="49"/>
  <c r="AS262" i="49"/>
  <c r="AR262" i="49"/>
  <c r="AQ262" i="49"/>
  <c r="AP262" i="49"/>
  <c r="AO262" i="49"/>
  <c r="AN262" i="49"/>
  <c r="AM262" i="49"/>
  <c r="AL262" i="49"/>
  <c r="AK262" i="49"/>
  <c r="AJ262" i="49"/>
  <c r="AI262" i="49"/>
  <c r="AH262" i="49"/>
  <c r="AG262" i="49"/>
  <c r="AF262" i="49"/>
  <c r="AE262" i="49"/>
  <c r="AD262" i="49"/>
  <c r="AC262" i="49"/>
  <c r="AB262" i="49"/>
  <c r="AA262" i="49"/>
  <c r="Z262" i="49"/>
  <c r="Y262" i="49"/>
  <c r="X262" i="49"/>
  <c r="W262" i="49"/>
  <c r="V262" i="49"/>
  <c r="U262" i="49"/>
  <c r="T262" i="49"/>
  <c r="S262" i="49"/>
  <c r="R262" i="49"/>
  <c r="Q262" i="49"/>
  <c r="P262" i="49"/>
  <c r="O262" i="49"/>
  <c r="N262" i="49"/>
  <c r="M262" i="49"/>
  <c r="E262" i="49"/>
  <c r="D262" i="49"/>
  <c r="B262" i="49"/>
  <c r="A262" i="49"/>
  <c r="BL261" i="49"/>
  <c r="BK261" i="49"/>
  <c r="BJ261" i="49"/>
  <c r="BI261" i="49"/>
  <c r="BH261" i="49"/>
  <c r="BG261" i="49"/>
  <c r="BF261" i="49"/>
  <c r="BE261" i="49"/>
  <c r="BD261" i="49"/>
  <c r="BC261" i="49"/>
  <c r="BB261" i="49"/>
  <c r="BA261" i="49"/>
  <c r="AZ261" i="49"/>
  <c r="AY261" i="49"/>
  <c r="AX261" i="49"/>
  <c r="AW261" i="49"/>
  <c r="AV261" i="49"/>
  <c r="AU261" i="49"/>
  <c r="AT261" i="49"/>
  <c r="AS261" i="49"/>
  <c r="AR261" i="49"/>
  <c r="AQ261" i="49"/>
  <c r="AP261" i="49"/>
  <c r="AO261" i="49"/>
  <c r="AN261" i="49"/>
  <c r="AM261" i="49"/>
  <c r="AL261" i="49"/>
  <c r="AK261" i="49"/>
  <c r="AJ261" i="49"/>
  <c r="AI261" i="49"/>
  <c r="AH261" i="49"/>
  <c r="AG261" i="49"/>
  <c r="AF261" i="49"/>
  <c r="AE261" i="49"/>
  <c r="AD261" i="49"/>
  <c r="AC261" i="49"/>
  <c r="AB261" i="49"/>
  <c r="AA261" i="49"/>
  <c r="Z261" i="49"/>
  <c r="Y261" i="49"/>
  <c r="X261" i="49"/>
  <c r="W261" i="49"/>
  <c r="V261" i="49"/>
  <c r="U261" i="49"/>
  <c r="T261" i="49"/>
  <c r="S261" i="49"/>
  <c r="R261" i="49"/>
  <c r="Q261" i="49"/>
  <c r="P261" i="49"/>
  <c r="O261" i="49"/>
  <c r="N261" i="49"/>
  <c r="M261" i="49"/>
  <c r="E261" i="49"/>
  <c r="D261" i="49"/>
  <c r="B261" i="49"/>
  <c r="A261" i="49"/>
  <c r="BL260" i="49"/>
  <c r="BK260" i="49"/>
  <c r="BJ260" i="49"/>
  <c r="BI260" i="49"/>
  <c r="BH260" i="49"/>
  <c r="BG260" i="49"/>
  <c r="BF260" i="49"/>
  <c r="BE260" i="49"/>
  <c r="BD260" i="49"/>
  <c r="BC260" i="49"/>
  <c r="BB260" i="49"/>
  <c r="BA260" i="49"/>
  <c r="AZ260" i="49"/>
  <c r="AY260" i="49"/>
  <c r="AX260" i="49"/>
  <c r="AW260" i="49"/>
  <c r="AV260" i="49"/>
  <c r="AU260" i="49"/>
  <c r="AT260" i="49"/>
  <c r="AS260" i="49"/>
  <c r="AR260" i="49"/>
  <c r="AQ260" i="49"/>
  <c r="AP260" i="49"/>
  <c r="AO260" i="49"/>
  <c r="AN260" i="49"/>
  <c r="AM260" i="49"/>
  <c r="AL260" i="49"/>
  <c r="AK260" i="49"/>
  <c r="AJ260" i="49"/>
  <c r="AI260" i="49"/>
  <c r="AH260" i="49"/>
  <c r="AG260" i="49"/>
  <c r="AF260" i="49"/>
  <c r="AE260" i="49"/>
  <c r="AD260" i="49"/>
  <c r="AC260" i="49"/>
  <c r="AB260" i="49"/>
  <c r="AA260" i="49"/>
  <c r="Z260" i="49"/>
  <c r="Y260" i="49"/>
  <c r="X260" i="49"/>
  <c r="W260" i="49"/>
  <c r="V260" i="49"/>
  <c r="U260" i="49"/>
  <c r="T260" i="49"/>
  <c r="S260" i="49"/>
  <c r="R260" i="49"/>
  <c r="Q260" i="49"/>
  <c r="P260" i="49"/>
  <c r="O260" i="49"/>
  <c r="N260" i="49"/>
  <c r="M260" i="49"/>
  <c r="E260" i="49"/>
  <c r="D260" i="49"/>
  <c r="B260" i="49"/>
  <c r="A260" i="49"/>
  <c r="BL259" i="49"/>
  <c r="BK259" i="49"/>
  <c r="BJ259" i="49"/>
  <c r="BI259" i="49"/>
  <c r="BH259" i="49"/>
  <c r="BG259" i="49"/>
  <c r="BF259" i="49"/>
  <c r="BE259" i="49"/>
  <c r="BD259" i="49"/>
  <c r="BC259" i="49"/>
  <c r="BB259" i="49"/>
  <c r="BA259" i="49"/>
  <c r="AZ259" i="49"/>
  <c r="AY259" i="49"/>
  <c r="AX259" i="49"/>
  <c r="AW259" i="49"/>
  <c r="AV259" i="49"/>
  <c r="AU259" i="49"/>
  <c r="AT259" i="49"/>
  <c r="AS259" i="49"/>
  <c r="AR259" i="49"/>
  <c r="AQ259" i="49"/>
  <c r="AP259" i="49"/>
  <c r="AO259" i="49"/>
  <c r="AN259" i="49"/>
  <c r="AM259" i="49"/>
  <c r="AL259" i="49"/>
  <c r="AK259" i="49"/>
  <c r="AJ259" i="49"/>
  <c r="AI259" i="49"/>
  <c r="AH259" i="49"/>
  <c r="AG259" i="49"/>
  <c r="AF259" i="49"/>
  <c r="AE259" i="49"/>
  <c r="AD259" i="49"/>
  <c r="AC259" i="49"/>
  <c r="AB259" i="49"/>
  <c r="AA259" i="49"/>
  <c r="Z259" i="49"/>
  <c r="Y259" i="49"/>
  <c r="X259" i="49"/>
  <c r="W259" i="49"/>
  <c r="V259" i="49"/>
  <c r="U259" i="49"/>
  <c r="T259" i="49"/>
  <c r="S259" i="49"/>
  <c r="R259" i="49"/>
  <c r="Q259" i="49"/>
  <c r="P259" i="49"/>
  <c r="O259" i="49"/>
  <c r="N259" i="49"/>
  <c r="M259" i="49"/>
  <c r="E259" i="49"/>
  <c r="D259" i="49"/>
  <c r="B259" i="49"/>
  <c r="A259" i="49"/>
  <c r="BL258" i="49"/>
  <c r="BK258" i="49"/>
  <c r="BJ258" i="49"/>
  <c r="BI258" i="49"/>
  <c r="BH258" i="49"/>
  <c r="BG258" i="49"/>
  <c r="BF258" i="49"/>
  <c r="BE258" i="49"/>
  <c r="BD258" i="49"/>
  <c r="BC258" i="49"/>
  <c r="BB258" i="49"/>
  <c r="BA258" i="49"/>
  <c r="AZ258" i="49"/>
  <c r="AY258" i="49"/>
  <c r="AX258" i="49"/>
  <c r="AW258" i="49"/>
  <c r="AV258" i="49"/>
  <c r="AU258" i="49"/>
  <c r="AT258" i="49"/>
  <c r="AS258" i="49"/>
  <c r="AR258" i="49"/>
  <c r="AQ258" i="49"/>
  <c r="AP258" i="49"/>
  <c r="AO258" i="49"/>
  <c r="AN258" i="49"/>
  <c r="AM258" i="49"/>
  <c r="AL258" i="49"/>
  <c r="AK258" i="49"/>
  <c r="AJ258" i="49"/>
  <c r="AI258" i="49"/>
  <c r="AH258" i="49"/>
  <c r="AG258" i="49"/>
  <c r="AF258" i="49"/>
  <c r="AE258" i="49"/>
  <c r="AD258" i="49"/>
  <c r="AC258" i="49"/>
  <c r="AB258" i="49"/>
  <c r="AA258" i="49"/>
  <c r="Z258" i="49"/>
  <c r="Y258" i="49"/>
  <c r="X258" i="49"/>
  <c r="W258" i="49"/>
  <c r="V258" i="49"/>
  <c r="U258" i="49"/>
  <c r="T258" i="49"/>
  <c r="S258" i="49"/>
  <c r="R258" i="49"/>
  <c r="Q258" i="49"/>
  <c r="P258" i="49"/>
  <c r="O258" i="49"/>
  <c r="N258" i="49"/>
  <c r="M258" i="49"/>
  <c r="E258" i="49"/>
  <c r="D258" i="49"/>
  <c r="B258" i="49"/>
  <c r="A258" i="49"/>
  <c r="BL257" i="49"/>
  <c r="BK257" i="49"/>
  <c r="BJ257" i="49"/>
  <c r="BI257" i="49"/>
  <c r="BH257" i="49"/>
  <c r="BG257" i="49"/>
  <c r="BF257" i="49"/>
  <c r="BE257" i="49"/>
  <c r="BD257" i="49"/>
  <c r="BC257" i="49"/>
  <c r="BB257" i="49"/>
  <c r="BA257" i="49"/>
  <c r="AZ257" i="49"/>
  <c r="AY257" i="49"/>
  <c r="AX257" i="49"/>
  <c r="AW257" i="49"/>
  <c r="AV257" i="49"/>
  <c r="AU257" i="49"/>
  <c r="AT257" i="49"/>
  <c r="AS257" i="49"/>
  <c r="AR257" i="49"/>
  <c r="AQ257" i="49"/>
  <c r="AP257" i="49"/>
  <c r="AO257" i="49"/>
  <c r="AN257" i="49"/>
  <c r="AM257" i="49"/>
  <c r="AL257" i="49"/>
  <c r="AK257" i="49"/>
  <c r="AJ257" i="49"/>
  <c r="AI257" i="49"/>
  <c r="AH257" i="49"/>
  <c r="AG257" i="49"/>
  <c r="AF257" i="49"/>
  <c r="AE257" i="49"/>
  <c r="AD257" i="49"/>
  <c r="AC257" i="49"/>
  <c r="AB257" i="49"/>
  <c r="AA257" i="49"/>
  <c r="Z257" i="49"/>
  <c r="Y257" i="49"/>
  <c r="X257" i="49"/>
  <c r="W257" i="49"/>
  <c r="V257" i="49"/>
  <c r="U257" i="49"/>
  <c r="T257" i="49"/>
  <c r="S257" i="49"/>
  <c r="R257" i="49"/>
  <c r="Q257" i="49"/>
  <c r="P257" i="49"/>
  <c r="O257" i="49"/>
  <c r="N257" i="49"/>
  <c r="M257" i="49"/>
  <c r="E257" i="49"/>
  <c r="D257" i="49"/>
  <c r="B257" i="49"/>
  <c r="A257" i="49"/>
  <c r="BL256" i="49"/>
  <c r="BK256" i="49"/>
  <c r="BJ256" i="49"/>
  <c r="BI256" i="49"/>
  <c r="BH256" i="49"/>
  <c r="BG256" i="49"/>
  <c r="BF256" i="49"/>
  <c r="BE256" i="49"/>
  <c r="BD256" i="49"/>
  <c r="BC256" i="49"/>
  <c r="BB256" i="49"/>
  <c r="BA256" i="49"/>
  <c r="AZ256" i="49"/>
  <c r="AY256" i="49"/>
  <c r="AX256" i="49"/>
  <c r="AW256" i="49"/>
  <c r="AV256" i="49"/>
  <c r="AU256" i="49"/>
  <c r="AT256" i="49"/>
  <c r="AS256" i="49"/>
  <c r="AR256" i="49"/>
  <c r="AQ256" i="49"/>
  <c r="AP256" i="49"/>
  <c r="AO256" i="49"/>
  <c r="AN256" i="49"/>
  <c r="AM256" i="49"/>
  <c r="AL256" i="49"/>
  <c r="AK256" i="49"/>
  <c r="AJ256" i="49"/>
  <c r="AI256" i="49"/>
  <c r="AH256" i="49"/>
  <c r="AG256" i="49"/>
  <c r="AF256" i="49"/>
  <c r="AE256" i="49"/>
  <c r="AD256" i="49"/>
  <c r="AC256" i="49"/>
  <c r="AB256" i="49"/>
  <c r="AA256" i="49"/>
  <c r="Z256" i="49"/>
  <c r="Y256" i="49"/>
  <c r="X256" i="49"/>
  <c r="W256" i="49"/>
  <c r="V256" i="49"/>
  <c r="U256" i="49"/>
  <c r="T256" i="49"/>
  <c r="S256" i="49"/>
  <c r="R256" i="49"/>
  <c r="Q256" i="49"/>
  <c r="P256" i="49"/>
  <c r="O256" i="49"/>
  <c r="N256" i="49"/>
  <c r="M256" i="49"/>
  <c r="E256" i="49"/>
  <c r="D256" i="49"/>
  <c r="B256" i="49"/>
  <c r="A256" i="49"/>
  <c r="BL255" i="49"/>
  <c r="BK255" i="49"/>
  <c r="BJ255" i="49"/>
  <c r="BI255" i="49"/>
  <c r="BH255" i="49"/>
  <c r="BG255" i="49"/>
  <c r="BF255" i="49"/>
  <c r="BE255" i="49"/>
  <c r="BD255" i="49"/>
  <c r="BC255" i="49"/>
  <c r="BB255" i="49"/>
  <c r="BA255" i="49"/>
  <c r="AZ255" i="49"/>
  <c r="AY255" i="49"/>
  <c r="AX255" i="49"/>
  <c r="AW255" i="49"/>
  <c r="AV255" i="49"/>
  <c r="AU255" i="49"/>
  <c r="AT255" i="49"/>
  <c r="AS255" i="49"/>
  <c r="AR255" i="49"/>
  <c r="AQ255" i="49"/>
  <c r="AP255" i="49"/>
  <c r="AO255" i="49"/>
  <c r="AN255" i="49"/>
  <c r="AM255" i="49"/>
  <c r="AL255" i="49"/>
  <c r="AK255" i="49"/>
  <c r="AJ255" i="49"/>
  <c r="AI255" i="49"/>
  <c r="AH255" i="49"/>
  <c r="AG255" i="49"/>
  <c r="AF255" i="49"/>
  <c r="AE255" i="49"/>
  <c r="AD255" i="49"/>
  <c r="AC255" i="49"/>
  <c r="AB255" i="49"/>
  <c r="AA255" i="49"/>
  <c r="Z255" i="49"/>
  <c r="Y255" i="49"/>
  <c r="X255" i="49"/>
  <c r="W255" i="49"/>
  <c r="V255" i="49"/>
  <c r="U255" i="49"/>
  <c r="T255" i="49"/>
  <c r="S255" i="49"/>
  <c r="R255" i="49"/>
  <c r="Q255" i="49"/>
  <c r="P255" i="49"/>
  <c r="O255" i="49"/>
  <c r="N255" i="49"/>
  <c r="M255" i="49"/>
  <c r="E255" i="49"/>
  <c r="D255" i="49"/>
  <c r="B255" i="49"/>
  <c r="A255" i="49"/>
  <c r="BL254" i="49"/>
  <c r="BK254" i="49"/>
  <c r="BJ254" i="49"/>
  <c r="BI254" i="49"/>
  <c r="BH254" i="49"/>
  <c r="BG254" i="49"/>
  <c r="BF254" i="49"/>
  <c r="BE254" i="49"/>
  <c r="BD254" i="49"/>
  <c r="BC254" i="49"/>
  <c r="BB254" i="49"/>
  <c r="BA254" i="49"/>
  <c r="AZ254" i="49"/>
  <c r="AY254" i="49"/>
  <c r="AX254" i="49"/>
  <c r="AW254" i="49"/>
  <c r="AV254" i="49"/>
  <c r="AU254" i="49"/>
  <c r="AT254" i="49"/>
  <c r="AS254" i="49"/>
  <c r="AR254" i="49"/>
  <c r="AQ254" i="49"/>
  <c r="AP254" i="49"/>
  <c r="AO254" i="49"/>
  <c r="AN254" i="49"/>
  <c r="AM254" i="49"/>
  <c r="AL254" i="49"/>
  <c r="AK254" i="49"/>
  <c r="AJ254" i="49"/>
  <c r="AI254" i="49"/>
  <c r="AH254" i="49"/>
  <c r="AG254" i="49"/>
  <c r="AF254" i="49"/>
  <c r="AE254" i="49"/>
  <c r="AD254" i="49"/>
  <c r="AC254" i="49"/>
  <c r="AB254" i="49"/>
  <c r="AA254" i="49"/>
  <c r="Z254" i="49"/>
  <c r="Y254" i="49"/>
  <c r="X254" i="49"/>
  <c r="W254" i="49"/>
  <c r="V254" i="49"/>
  <c r="U254" i="49"/>
  <c r="T254" i="49"/>
  <c r="S254" i="49"/>
  <c r="R254" i="49"/>
  <c r="Q254" i="49"/>
  <c r="P254" i="49"/>
  <c r="O254" i="49"/>
  <c r="N254" i="49"/>
  <c r="M254" i="49"/>
  <c r="E254" i="49"/>
  <c r="D254" i="49"/>
  <c r="B254" i="49"/>
  <c r="A254" i="49"/>
  <c r="BL253" i="49"/>
  <c r="BK253" i="49"/>
  <c r="BJ253" i="49"/>
  <c r="BI253" i="49"/>
  <c r="BH253" i="49"/>
  <c r="BG253" i="49"/>
  <c r="BF253" i="49"/>
  <c r="BE253" i="49"/>
  <c r="BD253" i="49"/>
  <c r="BC253" i="49"/>
  <c r="BB253" i="49"/>
  <c r="BA253" i="49"/>
  <c r="AZ253" i="49"/>
  <c r="AY253" i="49"/>
  <c r="AX253" i="49"/>
  <c r="AW253" i="49"/>
  <c r="AV253" i="49"/>
  <c r="AU253" i="49"/>
  <c r="AT253" i="49"/>
  <c r="AS253" i="49"/>
  <c r="AR253" i="49"/>
  <c r="AQ253" i="49"/>
  <c r="AP253" i="49"/>
  <c r="AO253" i="49"/>
  <c r="AN253" i="49"/>
  <c r="AM253" i="49"/>
  <c r="AL253" i="49"/>
  <c r="AK253" i="49"/>
  <c r="AJ253" i="49"/>
  <c r="AI253" i="49"/>
  <c r="AH253" i="49"/>
  <c r="AG253" i="49"/>
  <c r="AF253" i="49"/>
  <c r="AE253" i="49"/>
  <c r="AD253" i="49"/>
  <c r="AC253" i="49"/>
  <c r="AB253" i="49"/>
  <c r="AA253" i="49"/>
  <c r="Z253" i="49"/>
  <c r="Y253" i="49"/>
  <c r="X253" i="49"/>
  <c r="W253" i="49"/>
  <c r="V253" i="49"/>
  <c r="U253" i="49"/>
  <c r="T253" i="49"/>
  <c r="S253" i="49"/>
  <c r="R253" i="49"/>
  <c r="Q253" i="49"/>
  <c r="P253" i="49"/>
  <c r="O253" i="49"/>
  <c r="N253" i="49"/>
  <c r="M253" i="49"/>
  <c r="E253" i="49"/>
  <c r="D253" i="49"/>
  <c r="B253" i="49"/>
  <c r="A253" i="49"/>
  <c r="BL252" i="49"/>
  <c r="BK252" i="49"/>
  <c r="BJ252" i="49"/>
  <c r="BI252" i="49"/>
  <c r="BH252" i="49"/>
  <c r="BG252" i="49"/>
  <c r="BF252" i="49"/>
  <c r="BE252" i="49"/>
  <c r="BD252" i="49"/>
  <c r="BC252" i="49"/>
  <c r="BB252" i="49"/>
  <c r="BA252" i="49"/>
  <c r="AZ252" i="49"/>
  <c r="AY252" i="49"/>
  <c r="AX252" i="49"/>
  <c r="AW252" i="49"/>
  <c r="AV252" i="49"/>
  <c r="AU252" i="49"/>
  <c r="AT252" i="49"/>
  <c r="AS252" i="49"/>
  <c r="AR252" i="49"/>
  <c r="AQ252" i="49"/>
  <c r="AP252" i="49"/>
  <c r="AO252" i="49"/>
  <c r="AN252" i="49"/>
  <c r="AM252" i="49"/>
  <c r="AL252" i="49"/>
  <c r="AK252" i="49"/>
  <c r="AJ252" i="49"/>
  <c r="AI252" i="49"/>
  <c r="AH252" i="49"/>
  <c r="AG252" i="49"/>
  <c r="AF252" i="49"/>
  <c r="AE252" i="49"/>
  <c r="AD252" i="49"/>
  <c r="AC252" i="49"/>
  <c r="AB252" i="49"/>
  <c r="AA252" i="49"/>
  <c r="Z252" i="49"/>
  <c r="Y252" i="49"/>
  <c r="X252" i="49"/>
  <c r="W252" i="49"/>
  <c r="V252" i="49"/>
  <c r="U252" i="49"/>
  <c r="T252" i="49"/>
  <c r="S252" i="49"/>
  <c r="R252" i="49"/>
  <c r="Q252" i="49"/>
  <c r="P252" i="49"/>
  <c r="O252" i="49"/>
  <c r="N252" i="49"/>
  <c r="M252" i="49"/>
  <c r="E252" i="49"/>
  <c r="D252" i="49"/>
  <c r="B252" i="49"/>
  <c r="A252" i="49"/>
  <c r="BL251" i="49"/>
  <c r="BK251" i="49"/>
  <c r="BJ251" i="49"/>
  <c r="BI251" i="49"/>
  <c r="BH251" i="49"/>
  <c r="BG251" i="49"/>
  <c r="BF251" i="49"/>
  <c r="BE251" i="49"/>
  <c r="BD251" i="49"/>
  <c r="BC251" i="49"/>
  <c r="BB251" i="49"/>
  <c r="BA251" i="49"/>
  <c r="AZ251" i="49"/>
  <c r="AY251" i="49"/>
  <c r="AX251" i="49"/>
  <c r="AW251" i="49"/>
  <c r="AV251" i="49"/>
  <c r="AU251" i="49"/>
  <c r="AT251" i="49"/>
  <c r="AS251" i="49"/>
  <c r="AR251" i="49"/>
  <c r="AQ251" i="49"/>
  <c r="AP251" i="49"/>
  <c r="AO251" i="49"/>
  <c r="AN251" i="49"/>
  <c r="AM251" i="49"/>
  <c r="AL251" i="49"/>
  <c r="AK251" i="49"/>
  <c r="AJ251" i="49"/>
  <c r="AI251" i="49"/>
  <c r="AH251" i="49"/>
  <c r="AG251" i="49"/>
  <c r="AF251" i="49"/>
  <c r="AE251" i="49"/>
  <c r="AD251" i="49"/>
  <c r="AC251" i="49"/>
  <c r="AB251" i="49"/>
  <c r="AA251" i="49"/>
  <c r="Z251" i="49"/>
  <c r="Y251" i="49"/>
  <c r="X251" i="49"/>
  <c r="W251" i="49"/>
  <c r="V251" i="49"/>
  <c r="U251" i="49"/>
  <c r="T251" i="49"/>
  <c r="S251" i="49"/>
  <c r="R251" i="49"/>
  <c r="Q251" i="49"/>
  <c r="P251" i="49"/>
  <c r="O251" i="49"/>
  <c r="N251" i="49"/>
  <c r="M251" i="49"/>
  <c r="E251" i="49"/>
  <c r="D251" i="49"/>
  <c r="B251" i="49"/>
  <c r="A251" i="49"/>
  <c r="BL250" i="49"/>
  <c r="BK250" i="49"/>
  <c r="BJ250" i="49"/>
  <c r="BI250" i="49"/>
  <c r="BH250" i="49"/>
  <c r="BG250" i="49"/>
  <c r="BF250" i="49"/>
  <c r="BE250" i="49"/>
  <c r="BD250" i="49"/>
  <c r="BC250" i="49"/>
  <c r="BB250" i="49"/>
  <c r="BA250" i="49"/>
  <c r="AZ250" i="49"/>
  <c r="AY250" i="49"/>
  <c r="AX250" i="49"/>
  <c r="AW250" i="49"/>
  <c r="AV250" i="49"/>
  <c r="AU250" i="49"/>
  <c r="AT250" i="49"/>
  <c r="AS250" i="49"/>
  <c r="AR250" i="49"/>
  <c r="AQ250" i="49"/>
  <c r="AP250" i="49"/>
  <c r="AO250" i="49"/>
  <c r="AN250" i="49"/>
  <c r="AM250" i="49"/>
  <c r="AL250" i="49"/>
  <c r="AK250" i="49"/>
  <c r="AJ250" i="49"/>
  <c r="AI250" i="49"/>
  <c r="AH250" i="49"/>
  <c r="AG250" i="49"/>
  <c r="AF250" i="49"/>
  <c r="AE250" i="49"/>
  <c r="AD250" i="49"/>
  <c r="AC250" i="49"/>
  <c r="AB250" i="49"/>
  <c r="AA250" i="49"/>
  <c r="Z250" i="49"/>
  <c r="Y250" i="49"/>
  <c r="X250" i="49"/>
  <c r="W250" i="49"/>
  <c r="V250" i="49"/>
  <c r="U250" i="49"/>
  <c r="T250" i="49"/>
  <c r="S250" i="49"/>
  <c r="R250" i="49"/>
  <c r="Q250" i="49"/>
  <c r="P250" i="49"/>
  <c r="O250" i="49"/>
  <c r="N250" i="49"/>
  <c r="M250" i="49"/>
  <c r="E250" i="49"/>
  <c r="D250" i="49"/>
  <c r="B250" i="49"/>
  <c r="A250" i="49"/>
  <c r="BL249" i="49"/>
  <c r="BK249" i="49"/>
  <c r="BJ249" i="49"/>
  <c r="BI249" i="49"/>
  <c r="BH249" i="49"/>
  <c r="BG249" i="49"/>
  <c r="BF249" i="49"/>
  <c r="BE249" i="49"/>
  <c r="BD249" i="49"/>
  <c r="BC249" i="49"/>
  <c r="BB249" i="49"/>
  <c r="BA249" i="49"/>
  <c r="AZ249" i="49"/>
  <c r="AY249" i="49"/>
  <c r="AX249" i="49"/>
  <c r="AW249" i="49"/>
  <c r="AV249" i="49"/>
  <c r="AU249" i="49"/>
  <c r="AT249" i="49"/>
  <c r="AS249" i="49"/>
  <c r="AR249" i="49"/>
  <c r="AQ249" i="49"/>
  <c r="AP249" i="49"/>
  <c r="AO249" i="49"/>
  <c r="AN249" i="49"/>
  <c r="AM249" i="49"/>
  <c r="AL249" i="49"/>
  <c r="AK249" i="49"/>
  <c r="AJ249" i="49"/>
  <c r="AI249" i="49"/>
  <c r="AH249" i="49"/>
  <c r="AG249" i="49"/>
  <c r="AF249" i="49"/>
  <c r="AE249" i="49"/>
  <c r="AD249" i="49"/>
  <c r="AC249" i="49"/>
  <c r="AB249" i="49"/>
  <c r="AA249" i="49"/>
  <c r="Z249" i="49"/>
  <c r="Y249" i="49"/>
  <c r="X249" i="49"/>
  <c r="W249" i="49"/>
  <c r="V249" i="49"/>
  <c r="U249" i="49"/>
  <c r="T249" i="49"/>
  <c r="S249" i="49"/>
  <c r="R249" i="49"/>
  <c r="Q249" i="49"/>
  <c r="P249" i="49"/>
  <c r="O249" i="49"/>
  <c r="N249" i="49"/>
  <c r="M249" i="49"/>
  <c r="E249" i="49"/>
  <c r="D249" i="49"/>
  <c r="B249" i="49"/>
  <c r="A249" i="49"/>
  <c r="BL248" i="49"/>
  <c r="BK248" i="49"/>
  <c r="BJ248" i="49"/>
  <c r="BI248" i="49"/>
  <c r="BH248" i="49"/>
  <c r="BG248" i="49"/>
  <c r="BF248" i="49"/>
  <c r="BE248" i="49"/>
  <c r="BD248" i="49"/>
  <c r="BC248" i="49"/>
  <c r="BB248" i="49"/>
  <c r="BA248" i="49"/>
  <c r="AZ248" i="49"/>
  <c r="AY248" i="49"/>
  <c r="AX248" i="49"/>
  <c r="AW248" i="49"/>
  <c r="AV248" i="49"/>
  <c r="AU248" i="49"/>
  <c r="AT248" i="49"/>
  <c r="AS248" i="49"/>
  <c r="AR248" i="49"/>
  <c r="AQ248" i="49"/>
  <c r="AP248" i="49"/>
  <c r="AO248" i="49"/>
  <c r="AN248" i="49"/>
  <c r="AM248" i="49"/>
  <c r="AL248" i="49"/>
  <c r="AK248" i="49"/>
  <c r="AJ248" i="49"/>
  <c r="AI248" i="49"/>
  <c r="AH248" i="49"/>
  <c r="AG248" i="49"/>
  <c r="AF248" i="49"/>
  <c r="AE248" i="49"/>
  <c r="AD248" i="49"/>
  <c r="AC248" i="49"/>
  <c r="AB248" i="49"/>
  <c r="AA248" i="49"/>
  <c r="Z248" i="49"/>
  <c r="Y248" i="49"/>
  <c r="X248" i="49"/>
  <c r="W248" i="49"/>
  <c r="V248" i="49"/>
  <c r="U248" i="49"/>
  <c r="T248" i="49"/>
  <c r="S248" i="49"/>
  <c r="R248" i="49"/>
  <c r="Q248" i="49"/>
  <c r="P248" i="49"/>
  <c r="O248" i="49"/>
  <c r="N248" i="49"/>
  <c r="M248" i="49"/>
  <c r="E248" i="49"/>
  <c r="D248" i="49"/>
  <c r="B248" i="49"/>
  <c r="A248" i="49"/>
  <c r="BL247" i="49"/>
  <c r="BK247" i="49"/>
  <c r="BJ247" i="49"/>
  <c r="BI247" i="49"/>
  <c r="BH247" i="49"/>
  <c r="BG247" i="49"/>
  <c r="BF247" i="49"/>
  <c r="BE247" i="49"/>
  <c r="BD247" i="49"/>
  <c r="BC247" i="49"/>
  <c r="BB247" i="49"/>
  <c r="BA247" i="49"/>
  <c r="AZ247" i="49"/>
  <c r="AY247" i="49"/>
  <c r="AX247" i="49"/>
  <c r="AW247" i="49"/>
  <c r="AV247" i="49"/>
  <c r="AU247" i="49"/>
  <c r="AT247" i="49"/>
  <c r="AS247" i="49"/>
  <c r="AR247" i="49"/>
  <c r="AQ247" i="49"/>
  <c r="AP247" i="49"/>
  <c r="AO247" i="49"/>
  <c r="AN247" i="49"/>
  <c r="AM247" i="49"/>
  <c r="AL247" i="49"/>
  <c r="AK247" i="49"/>
  <c r="AJ247" i="49"/>
  <c r="AI247" i="49"/>
  <c r="AH247" i="49"/>
  <c r="AG247" i="49"/>
  <c r="AF247" i="49"/>
  <c r="AE247" i="49"/>
  <c r="AD247" i="49"/>
  <c r="AC247" i="49"/>
  <c r="AB247" i="49"/>
  <c r="AA247" i="49"/>
  <c r="Z247" i="49"/>
  <c r="Y247" i="49"/>
  <c r="X247" i="49"/>
  <c r="W247" i="49"/>
  <c r="V247" i="49"/>
  <c r="U247" i="49"/>
  <c r="T247" i="49"/>
  <c r="S247" i="49"/>
  <c r="R247" i="49"/>
  <c r="Q247" i="49"/>
  <c r="P247" i="49"/>
  <c r="O247" i="49"/>
  <c r="N247" i="49"/>
  <c r="M247" i="49"/>
  <c r="E247" i="49"/>
  <c r="D247" i="49"/>
  <c r="B247" i="49"/>
  <c r="A247" i="49"/>
  <c r="BL246" i="49"/>
  <c r="BK246" i="49"/>
  <c r="BJ246" i="49"/>
  <c r="BI246" i="49"/>
  <c r="BH246" i="49"/>
  <c r="BG246" i="49"/>
  <c r="BF246" i="49"/>
  <c r="BE246" i="49"/>
  <c r="BD246" i="49"/>
  <c r="BC246" i="49"/>
  <c r="BB246" i="49"/>
  <c r="BA246" i="49"/>
  <c r="AZ246" i="49"/>
  <c r="AY246" i="49"/>
  <c r="AX246" i="49"/>
  <c r="AW246" i="49"/>
  <c r="AV246" i="49"/>
  <c r="AU246" i="49"/>
  <c r="AT246" i="49"/>
  <c r="AS246" i="49"/>
  <c r="AR246" i="49"/>
  <c r="AQ246" i="49"/>
  <c r="AP246" i="49"/>
  <c r="AO246" i="49"/>
  <c r="AN246" i="49"/>
  <c r="AM246" i="49"/>
  <c r="AL246" i="49"/>
  <c r="AK246" i="49"/>
  <c r="AJ246" i="49"/>
  <c r="AI246" i="49"/>
  <c r="AH246" i="49"/>
  <c r="AG246" i="49"/>
  <c r="AF246" i="49"/>
  <c r="AE246" i="49"/>
  <c r="AD246" i="49"/>
  <c r="AC246" i="49"/>
  <c r="AB246" i="49"/>
  <c r="AA246" i="49"/>
  <c r="Z246" i="49"/>
  <c r="Y246" i="49"/>
  <c r="X246" i="49"/>
  <c r="W246" i="49"/>
  <c r="V246" i="49"/>
  <c r="U246" i="49"/>
  <c r="T246" i="49"/>
  <c r="S246" i="49"/>
  <c r="R246" i="49"/>
  <c r="Q246" i="49"/>
  <c r="P246" i="49"/>
  <c r="O246" i="49"/>
  <c r="N246" i="49"/>
  <c r="M246" i="49"/>
  <c r="E246" i="49"/>
  <c r="D246" i="49"/>
  <c r="B246" i="49"/>
  <c r="A246" i="49"/>
  <c r="BL245" i="49"/>
  <c r="BK245" i="49"/>
  <c r="BJ245" i="49"/>
  <c r="BI245" i="49"/>
  <c r="BH245" i="49"/>
  <c r="BG245" i="49"/>
  <c r="BF245" i="49"/>
  <c r="BE245" i="49"/>
  <c r="BD245" i="49"/>
  <c r="BC245" i="49"/>
  <c r="BB245" i="49"/>
  <c r="BA245" i="49"/>
  <c r="AZ245" i="49"/>
  <c r="AY245" i="49"/>
  <c r="AX245" i="49"/>
  <c r="AW245" i="49"/>
  <c r="AV245" i="49"/>
  <c r="AU245" i="49"/>
  <c r="AT245" i="49"/>
  <c r="AS245" i="49"/>
  <c r="AR245" i="49"/>
  <c r="AQ245" i="49"/>
  <c r="AP245" i="49"/>
  <c r="AO245" i="49"/>
  <c r="AN245" i="49"/>
  <c r="AM245" i="49"/>
  <c r="AL245" i="49"/>
  <c r="AK245" i="49"/>
  <c r="AJ245" i="49"/>
  <c r="AI245" i="49"/>
  <c r="AH245" i="49"/>
  <c r="AG245" i="49"/>
  <c r="AF245" i="49"/>
  <c r="AE245" i="49"/>
  <c r="AD245" i="49"/>
  <c r="AC245" i="49"/>
  <c r="AB245" i="49"/>
  <c r="AA245" i="49"/>
  <c r="Z245" i="49"/>
  <c r="Y245" i="49"/>
  <c r="X245" i="49"/>
  <c r="W245" i="49"/>
  <c r="V245" i="49"/>
  <c r="U245" i="49"/>
  <c r="T245" i="49"/>
  <c r="S245" i="49"/>
  <c r="R245" i="49"/>
  <c r="Q245" i="49"/>
  <c r="P245" i="49"/>
  <c r="O245" i="49"/>
  <c r="N245" i="49"/>
  <c r="M245" i="49"/>
  <c r="E245" i="49"/>
  <c r="D245" i="49"/>
  <c r="B245" i="49"/>
  <c r="A245" i="49"/>
  <c r="BL244" i="49"/>
  <c r="BK244" i="49"/>
  <c r="BJ244" i="49"/>
  <c r="BI244" i="49"/>
  <c r="BH244" i="49"/>
  <c r="BG244" i="49"/>
  <c r="BF244" i="49"/>
  <c r="BE244" i="49"/>
  <c r="BD244" i="49"/>
  <c r="BC244" i="49"/>
  <c r="BB244" i="49"/>
  <c r="BA244" i="49"/>
  <c r="AZ244" i="49"/>
  <c r="AY244" i="49"/>
  <c r="AX244" i="49"/>
  <c r="AW244" i="49"/>
  <c r="AV244" i="49"/>
  <c r="AU244" i="49"/>
  <c r="AT244" i="49"/>
  <c r="AS244" i="49"/>
  <c r="AR244" i="49"/>
  <c r="AQ244" i="49"/>
  <c r="AP244" i="49"/>
  <c r="AO244" i="49"/>
  <c r="AN244" i="49"/>
  <c r="AM244" i="49"/>
  <c r="AL244" i="49"/>
  <c r="AK244" i="49"/>
  <c r="AJ244" i="49"/>
  <c r="AI244" i="49"/>
  <c r="AH244" i="49"/>
  <c r="AG244" i="49"/>
  <c r="AF244" i="49"/>
  <c r="AE244" i="49"/>
  <c r="AD244" i="49"/>
  <c r="AC244" i="49"/>
  <c r="AB244" i="49"/>
  <c r="AA244" i="49"/>
  <c r="Z244" i="49"/>
  <c r="Y244" i="49"/>
  <c r="X244" i="49"/>
  <c r="W244" i="49"/>
  <c r="V244" i="49"/>
  <c r="U244" i="49"/>
  <c r="T244" i="49"/>
  <c r="S244" i="49"/>
  <c r="R244" i="49"/>
  <c r="Q244" i="49"/>
  <c r="P244" i="49"/>
  <c r="O244" i="49"/>
  <c r="N244" i="49"/>
  <c r="E244" i="49"/>
  <c r="D244" i="49"/>
  <c r="B244" i="49"/>
  <c r="A244" i="49"/>
  <c r="BL243" i="49"/>
  <c r="BK243" i="49"/>
  <c r="BJ243" i="49"/>
  <c r="BI243" i="49"/>
  <c r="BH243" i="49"/>
  <c r="BG243" i="49"/>
  <c r="BF243" i="49"/>
  <c r="BE243" i="49"/>
  <c r="BD243" i="49"/>
  <c r="BC243" i="49"/>
  <c r="BB243" i="49"/>
  <c r="BA243" i="49"/>
  <c r="AZ243" i="49"/>
  <c r="AY243" i="49"/>
  <c r="AX243" i="49"/>
  <c r="AW243" i="49"/>
  <c r="AV243" i="49"/>
  <c r="AU243" i="49"/>
  <c r="AT243" i="49"/>
  <c r="AS243" i="49"/>
  <c r="AR243" i="49"/>
  <c r="AQ243" i="49"/>
  <c r="AP243" i="49"/>
  <c r="AO243" i="49"/>
  <c r="AN243" i="49"/>
  <c r="AM243" i="49"/>
  <c r="AL243" i="49"/>
  <c r="AK243" i="49"/>
  <c r="AJ243" i="49"/>
  <c r="AI243" i="49"/>
  <c r="AH243" i="49"/>
  <c r="AG243" i="49"/>
  <c r="AF243" i="49"/>
  <c r="AE243" i="49"/>
  <c r="AD243" i="49"/>
  <c r="AC243" i="49"/>
  <c r="AB243" i="49"/>
  <c r="AA243" i="49"/>
  <c r="Z243" i="49"/>
  <c r="Y243" i="49"/>
  <c r="X243" i="49"/>
  <c r="W243" i="49"/>
  <c r="V243" i="49"/>
  <c r="U243" i="49"/>
  <c r="T243" i="49"/>
  <c r="S243" i="49"/>
  <c r="R243" i="49"/>
  <c r="Q243" i="49"/>
  <c r="P243" i="49"/>
  <c r="O243" i="49"/>
  <c r="N243" i="49"/>
  <c r="M243" i="49"/>
  <c r="E243" i="49"/>
  <c r="D243" i="49"/>
  <c r="B243" i="49"/>
  <c r="A243" i="49"/>
  <c r="BL242" i="49"/>
  <c r="BK242" i="49"/>
  <c r="BJ242" i="49"/>
  <c r="BI242" i="49"/>
  <c r="BH242" i="49"/>
  <c r="BG242" i="49"/>
  <c r="BF242" i="49"/>
  <c r="BE242" i="49"/>
  <c r="BD242" i="49"/>
  <c r="BC242" i="49"/>
  <c r="BB242" i="49"/>
  <c r="BA242" i="49"/>
  <c r="AZ242" i="49"/>
  <c r="AY242" i="49"/>
  <c r="AX242" i="49"/>
  <c r="AW242" i="49"/>
  <c r="AV242" i="49"/>
  <c r="AU242" i="49"/>
  <c r="AT242" i="49"/>
  <c r="AS242" i="49"/>
  <c r="AR242" i="49"/>
  <c r="AQ242" i="49"/>
  <c r="AP242" i="49"/>
  <c r="AO242" i="49"/>
  <c r="AN242" i="49"/>
  <c r="AM242" i="49"/>
  <c r="AL242" i="49"/>
  <c r="AK242" i="49"/>
  <c r="AJ242" i="49"/>
  <c r="AI242" i="49"/>
  <c r="AH242" i="49"/>
  <c r="AG242" i="49"/>
  <c r="AF242" i="49"/>
  <c r="AE242" i="49"/>
  <c r="AD242" i="49"/>
  <c r="AC242" i="49"/>
  <c r="AB242" i="49"/>
  <c r="AA242" i="49"/>
  <c r="Z242" i="49"/>
  <c r="Y242" i="49"/>
  <c r="X242" i="49"/>
  <c r="W242" i="49"/>
  <c r="V242" i="49"/>
  <c r="U242" i="49"/>
  <c r="T242" i="49"/>
  <c r="S242" i="49"/>
  <c r="R242" i="49"/>
  <c r="Q242" i="49"/>
  <c r="P242" i="49"/>
  <c r="O242" i="49"/>
  <c r="N242" i="49"/>
  <c r="M242" i="49"/>
  <c r="E242" i="49"/>
  <c r="D242" i="49"/>
  <c r="B242" i="49"/>
  <c r="A242" i="49"/>
  <c r="BL241" i="49"/>
  <c r="BK241" i="49"/>
  <c r="BJ241" i="49"/>
  <c r="BI241" i="49"/>
  <c r="BH241" i="49"/>
  <c r="BG241" i="49"/>
  <c r="BF241" i="49"/>
  <c r="BE241" i="49"/>
  <c r="BD241" i="49"/>
  <c r="BC241" i="49"/>
  <c r="BB241" i="49"/>
  <c r="BA241" i="49"/>
  <c r="AZ241" i="49"/>
  <c r="AY241" i="49"/>
  <c r="AX241" i="49"/>
  <c r="AW241" i="49"/>
  <c r="AV241" i="49"/>
  <c r="AU241" i="49"/>
  <c r="AT241" i="49"/>
  <c r="AS241" i="49"/>
  <c r="AR241" i="49"/>
  <c r="AQ241" i="49"/>
  <c r="AP241" i="49"/>
  <c r="AO241" i="49"/>
  <c r="AN241" i="49"/>
  <c r="AM241" i="49"/>
  <c r="AL241" i="49"/>
  <c r="AK241" i="49"/>
  <c r="AJ241" i="49"/>
  <c r="AI241" i="49"/>
  <c r="AH241" i="49"/>
  <c r="AG241" i="49"/>
  <c r="AF241" i="49"/>
  <c r="AE241" i="49"/>
  <c r="AD241" i="49"/>
  <c r="AC241" i="49"/>
  <c r="AB241" i="49"/>
  <c r="AA241" i="49"/>
  <c r="Z241" i="49"/>
  <c r="Y241" i="49"/>
  <c r="X241" i="49"/>
  <c r="W241" i="49"/>
  <c r="V241" i="49"/>
  <c r="U241" i="49"/>
  <c r="T241" i="49"/>
  <c r="S241" i="49"/>
  <c r="R241" i="49"/>
  <c r="Q241" i="49"/>
  <c r="P241" i="49"/>
  <c r="O241" i="49"/>
  <c r="N241" i="49"/>
  <c r="M241" i="49"/>
  <c r="E241" i="49"/>
  <c r="D241" i="49"/>
  <c r="B241" i="49"/>
  <c r="A241" i="49"/>
  <c r="BL240" i="49"/>
  <c r="BK240" i="49"/>
  <c r="BJ240" i="49"/>
  <c r="BI240" i="49"/>
  <c r="BH240" i="49"/>
  <c r="BG240" i="49"/>
  <c r="BF240" i="49"/>
  <c r="BE240" i="49"/>
  <c r="BD240" i="49"/>
  <c r="BC240" i="49"/>
  <c r="BB240" i="49"/>
  <c r="BA240" i="49"/>
  <c r="AZ240" i="49"/>
  <c r="AY240" i="49"/>
  <c r="AX240" i="49"/>
  <c r="AW240" i="49"/>
  <c r="AV240" i="49"/>
  <c r="AU240" i="49"/>
  <c r="AT240" i="49"/>
  <c r="AS240" i="49"/>
  <c r="AR240" i="49"/>
  <c r="AQ240" i="49"/>
  <c r="AP240" i="49"/>
  <c r="AO240" i="49"/>
  <c r="AN240" i="49"/>
  <c r="AM240" i="49"/>
  <c r="AL240" i="49"/>
  <c r="AK240" i="49"/>
  <c r="AJ240" i="49"/>
  <c r="AI240" i="49"/>
  <c r="AH240" i="49"/>
  <c r="AG240" i="49"/>
  <c r="AF240" i="49"/>
  <c r="AE240" i="49"/>
  <c r="AD240" i="49"/>
  <c r="AC240" i="49"/>
  <c r="AB240" i="49"/>
  <c r="AA240" i="49"/>
  <c r="Z240" i="49"/>
  <c r="Y240" i="49"/>
  <c r="X240" i="49"/>
  <c r="W240" i="49"/>
  <c r="V240" i="49"/>
  <c r="U240" i="49"/>
  <c r="T240" i="49"/>
  <c r="S240" i="49"/>
  <c r="R240" i="49"/>
  <c r="Q240" i="49"/>
  <c r="P240" i="49"/>
  <c r="O240" i="49"/>
  <c r="N240" i="49"/>
  <c r="M240" i="49"/>
  <c r="E240" i="49"/>
  <c r="D240" i="49"/>
  <c r="B240" i="49"/>
  <c r="A240" i="49"/>
  <c r="BL239" i="49"/>
  <c r="BK239" i="49"/>
  <c r="BJ239" i="49"/>
  <c r="BI239" i="49"/>
  <c r="BH239" i="49"/>
  <c r="BG239" i="49"/>
  <c r="BF239" i="49"/>
  <c r="BE239" i="49"/>
  <c r="BD239" i="49"/>
  <c r="BC239" i="49"/>
  <c r="BB239" i="49"/>
  <c r="BA239" i="49"/>
  <c r="AZ239" i="49"/>
  <c r="AY239" i="49"/>
  <c r="AX239" i="49"/>
  <c r="AW239" i="49"/>
  <c r="AV239" i="49"/>
  <c r="AU239" i="49"/>
  <c r="AT239" i="49"/>
  <c r="AS239" i="49"/>
  <c r="AR239" i="49"/>
  <c r="AQ239" i="49"/>
  <c r="AP239" i="49"/>
  <c r="AO239" i="49"/>
  <c r="AN239" i="49"/>
  <c r="AM239" i="49"/>
  <c r="AL239" i="49"/>
  <c r="AK239" i="49"/>
  <c r="AJ239" i="49"/>
  <c r="AI239" i="49"/>
  <c r="AH239" i="49"/>
  <c r="AG239" i="49"/>
  <c r="AF239" i="49"/>
  <c r="AE239" i="49"/>
  <c r="AD239" i="49"/>
  <c r="AC239" i="49"/>
  <c r="AB239" i="49"/>
  <c r="AA239" i="49"/>
  <c r="Z239" i="49"/>
  <c r="Y239" i="49"/>
  <c r="X239" i="49"/>
  <c r="W239" i="49"/>
  <c r="V239" i="49"/>
  <c r="U239" i="49"/>
  <c r="T239" i="49"/>
  <c r="S239" i="49"/>
  <c r="R239" i="49"/>
  <c r="Q239" i="49"/>
  <c r="P239" i="49"/>
  <c r="O239" i="49"/>
  <c r="N239" i="49"/>
  <c r="M239" i="49"/>
  <c r="E239" i="49"/>
  <c r="D239" i="49"/>
  <c r="B239" i="49"/>
  <c r="A239" i="49"/>
  <c r="BL238" i="49"/>
  <c r="BK238" i="49"/>
  <c r="BJ238" i="49"/>
  <c r="BI238" i="49"/>
  <c r="BH238" i="49"/>
  <c r="BG238" i="49"/>
  <c r="BF238" i="49"/>
  <c r="BE238" i="49"/>
  <c r="BD238" i="49"/>
  <c r="BC238" i="49"/>
  <c r="BB238" i="49"/>
  <c r="BA238" i="49"/>
  <c r="AZ238" i="49"/>
  <c r="AY238" i="49"/>
  <c r="AX238" i="49"/>
  <c r="AW238" i="49"/>
  <c r="AV238" i="49"/>
  <c r="AU238" i="49"/>
  <c r="AT238" i="49"/>
  <c r="AS238" i="49"/>
  <c r="AR238" i="49"/>
  <c r="AQ238" i="49"/>
  <c r="AP238" i="49"/>
  <c r="AO238" i="49"/>
  <c r="AN238" i="49"/>
  <c r="AM238" i="49"/>
  <c r="AL238" i="49"/>
  <c r="AK238" i="49"/>
  <c r="AJ238" i="49"/>
  <c r="AI238" i="49"/>
  <c r="AH238" i="49"/>
  <c r="AG238" i="49"/>
  <c r="AF238" i="49"/>
  <c r="AE238" i="49"/>
  <c r="AD238" i="49"/>
  <c r="AC238" i="49"/>
  <c r="AB238" i="49"/>
  <c r="AA238" i="49"/>
  <c r="Z238" i="49"/>
  <c r="Y238" i="49"/>
  <c r="X238" i="49"/>
  <c r="W238" i="49"/>
  <c r="V238" i="49"/>
  <c r="U238" i="49"/>
  <c r="T238" i="49"/>
  <c r="S238" i="49"/>
  <c r="R238" i="49"/>
  <c r="Q238" i="49"/>
  <c r="P238" i="49"/>
  <c r="O238" i="49"/>
  <c r="N238" i="49"/>
  <c r="M238" i="49"/>
  <c r="E238" i="49"/>
  <c r="D238" i="49"/>
  <c r="B238" i="49"/>
  <c r="A238" i="49"/>
  <c r="BL237" i="49"/>
  <c r="BK237" i="49"/>
  <c r="BJ237" i="49"/>
  <c r="BI237" i="49"/>
  <c r="BH237" i="49"/>
  <c r="BG237" i="49"/>
  <c r="BF237" i="49"/>
  <c r="BE237" i="49"/>
  <c r="BD237" i="49"/>
  <c r="BC237" i="49"/>
  <c r="BB237" i="49"/>
  <c r="BA237" i="49"/>
  <c r="AZ237" i="49"/>
  <c r="AY237" i="49"/>
  <c r="AX237" i="49"/>
  <c r="AW237" i="49"/>
  <c r="AV237" i="49"/>
  <c r="AU237" i="49"/>
  <c r="AT237" i="49"/>
  <c r="AS237" i="49"/>
  <c r="AR237" i="49"/>
  <c r="AQ237" i="49"/>
  <c r="AP237" i="49"/>
  <c r="AO237" i="49"/>
  <c r="AN237" i="49"/>
  <c r="AM237" i="49"/>
  <c r="AL237" i="49"/>
  <c r="AK237" i="49"/>
  <c r="AJ237" i="49"/>
  <c r="AI237" i="49"/>
  <c r="AH237" i="49"/>
  <c r="AG237" i="49"/>
  <c r="AF237" i="49"/>
  <c r="AE237" i="49"/>
  <c r="AD237" i="49"/>
  <c r="AC237" i="49"/>
  <c r="AB237" i="49"/>
  <c r="AA237" i="49"/>
  <c r="Z237" i="49"/>
  <c r="Y237" i="49"/>
  <c r="X237" i="49"/>
  <c r="W237" i="49"/>
  <c r="V237" i="49"/>
  <c r="U237" i="49"/>
  <c r="T237" i="49"/>
  <c r="S237" i="49"/>
  <c r="R237" i="49"/>
  <c r="Q237" i="49"/>
  <c r="P237" i="49"/>
  <c r="O237" i="49"/>
  <c r="N237" i="49"/>
  <c r="M237" i="49"/>
  <c r="E237" i="49"/>
  <c r="D237" i="49"/>
  <c r="B237" i="49"/>
  <c r="A237" i="49"/>
  <c r="BL236" i="49"/>
  <c r="BK236" i="49"/>
  <c r="BJ236" i="49"/>
  <c r="BI236" i="49"/>
  <c r="BH236" i="49"/>
  <c r="BG236" i="49"/>
  <c r="BF236" i="49"/>
  <c r="BE236" i="49"/>
  <c r="BD236" i="49"/>
  <c r="BC236" i="49"/>
  <c r="BB236" i="49"/>
  <c r="BA236" i="49"/>
  <c r="AZ236" i="49"/>
  <c r="AY236" i="49"/>
  <c r="AX236" i="49"/>
  <c r="AW236" i="49"/>
  <c r="AV236" i="49"/>
  <c r="AU236" i="49"/>
  <c r="AT236" i="49"/>
  <c r="AR236" i="49"/>
  <c r="AQ236" i="49"/>
  <c r="AP236" i="49"/>
  <c r="AO236" i="49"/>
  <c r="AN236" i="49"/>
  <c r="AM236" i="49"/>
  <c r="AL236" i="49"/>
  <c r="AK236" i="49"/>
  <c r="AJ236" i="49"/>
  <c r="AI236" i="49"/>
  <c r="AH236" i="49"/>
  <c r="AG236" i="49"/>
  <c r="AF236" i="49"/>
  <c r="AE236" i="49"/>
  <c r="AD236" i="49"/>
  <c r="AC236" i="49"/>
  <c r="AB236" i="49"/>
  <c r="AA236" i="49"/>
  <c r="Z236" i="49"/>
  <c r="Y236" i="49"/>
  <c r="X236" i="49"/>
  <c r="W236" i="49"/>
  <c r="V236" i="49"/>
  <c r="U236" i="49"/>
  <c r="T236" i="49"/>
  <c r="S236" i="49"/>
  <c r="R236" i="49"/>
  <c r="Q236" i="49"/>
  <c r="P236" i="49"/>
  <c r="O236" i="49"/>
  <c r="N236" i="49"/>
  <c r="M236" i="49"/>
  <c r="E236" i="49"/>
  <c r="D236" i="49"/>
  <c r="B236" i="49"/>
  <c r="A236" i="49"/>
  <c r="BL235" i="49"/>
  <c r="BK235" i="49"/>
  <c r="BJ235" i="49"/>
  <c r="BI235" i="49"/>
  <c r="BH235" i="49"/>
  <c r="BG235" i="49"/>
  <c r="BF235" i="49"/>
  <c r="BE235" i="49"/>
  <c r="BD235" i="49"/>
  <c r="BC235" i="49"/>
  <c r="BB235" i="49"/>
  <c r="BA235" i="49"/>
  <c r="AZ235" i="49"/>
  <c r="AY235" i="49"/>
  <c r="AX235" i="49"/>
  <c r="AW235" i="49"/>
  <c r="AV235" i="49"/>
  <c r="AU235" i="49"/>
  <c r="AT235" i="49"/>
  <c r="AS235" i="49"/>
  <c r="AR235" i="49"/>
  <c r="AQ235" i="49"/>
  <c r="AP235" i="49"/>
  <c r="AO235" i="49"/>
  <c r="AN235" i="49"/>
  <c r="AM235" i="49"/>
  <c r="AL235" i="49"/>
  <c r="AK235" i="49"/>
  <c r="AJ235" i="49"/>
  <c r="AI235" i="49"/>
  <c r="AH235" i="49"/>
  <c r="AG235" i="49"/>
  <c r="AF235" i="49"/>
  <c r="AE235" i="49"/>
  <c r="AD235" i="49"/>
  <c r="AC235" i="49"/>
  <c r="AB235" i="49"/>
  <c r="AA235" i="49"/>
  <c r="Z235" i="49"/>
  <c r="Y235" i="49"/>
  <c r="X235" i="49"/>
  <c r="W235" i="49"/>
  <c r="V235" i="49"/>
  <c r="U235" i="49"/>
  <c r="T235" i="49"/>
  <c r="S235" i="49"/>
  <c r="R235" i="49"/>
  <c r="Q235" i="49"/>
  <c r="P235" i="49"/>
  <c r="O235" i="49"/>
  <c r="N235" i="49"/>
  <c r="M235" i="49"/>
  <c r="E235" i="49"/>
  <c r="D235" i="49"/>
  <c r="B235" i="49"/>
  <c r="A235" i="49"/>
  <c r="BL234" i="49"/>
  <c r="BK234" i="49"/>
  <c r="BJ234" i="49"/>
  <c r="BI234" i="49"/>
  <c r="BH234" i="49"/>
  <c r="BG234" i="49"/>
  <c r="BF234" i="49"/>
  <c r="BE234" i="49"/>
  <c r="BD234" i="49"/>
  <c r="BC234" i="49"/>
  <c r="BB234" i="49"/>
  <c r="BA234" i="49"/>
  <c r="AZ234" i="49"/>
  <c r="AY234" i="49"/>
  <c r="AX234" i="49"/>
  <c r="AW234" i="49"/>
  <c r="AV234" i="49"/>
  <c r="AU234" i="49"/>
  <c r="AT234" i="49"/>
  <c r="AS234" i="49"/>
  <c r="AR234" i="49"/>
  <c r="AQ234" i="49"/>
  <c r="AP234" i="49"/>
  <c r="AO234" i="49"/>
  <c r="AN234" i="49"/>
  <c r="AM234" i="49"/>
  <c r="AL234" i="49"/>
  <c r="AK234" i="49"/>
  <c r="AJ234" i="49"/>
  <c r="AI234" i="49"/>
  <c r="AH234" i="49"/>
  <c r="AG234" i="49"/>
  <c r="AF234" i="49"/>
  <c r="AE234" i="49"/>
  <c r="AD234" i="49"/>
  <c r="AC234" i="49"/>
  <c r="AB234" i="49"/>
  <c r="AA234" i="49"/>
  <c r="Z234" i="49"/>
  <c r="Y234" i="49"/>
  <c r="X234" i="49"/>
  <c r="W234" i="49"/>
  <c r="V234" i="49"/>
  <c r="U234" i="49"/>
  <c r="T234" i="49"/>
  <c r="S234" i="49"/>
  <c r="R234" i="49"/>
  <c r="Q234" i="49"/>
  <c r="P234" i="49"/>
  <c r="O234" i="49"/>
  <c r="N234" i="49"/>
  <c r="M234" i="49"/>
  <c r="E234" i="49"/>
  <c r="D234" i="49"/>
  <c r="B234" i="49"/>
  <c r="A234" i="49"/>
  <c r="BL233" i="49"/>
  <c r="BK233" i="49"/>
  <c r="BJ233" i="49"/>
  <c r="BI233" i="49"/>
  <c r="BH233" i="49"/>
  <c r="BG233" i="49"/>
  <c r="BF233" i="49"/>
  <c r="BE233" i="49"/>
  <c r="BD233" i="49"/>
  <c r="BC233" i="49"/>
  <c r="BB233" i="49"/>
  <c r="BA233" i="49"/>
  <c r="AZ233" i="49"/>
  <c r="AY233" i="49"/>
  <c r="AX233" i="49"/>
  <c r="AW233" i="49"/>
  <c r="AV233" i="49"/>
  <c r="AU233" i="49"/>
  <c r="AT233" i="49"/>
  <c r="AS233" i="49"/>
  <c r="AR233" i="49"/>
  <c r="AQ233" i="49"/>
  <c r="AP233" i="49"/>
  <c r="AO233" i="49"/>
  <c r="AN233" i="49"/>
  <c r="AM233" i="49"/>
  <c r="AL233" i="49"/>
  <c r="AK233" i="49"/>
  <c r="AJ233" i="49"/>
  <c r="AI233" i="49"/>
  <c r="AH233" i="49"/>
  <c r="AG233" i="49"/>
  <c r="AF233" i="49"/>
  <c r="AE233" i="49"/>
  <c r="AD233" i="49"/>
  <c r="AC233" i="49"/>
  <c r="AB233" i="49"/>
  <c r="AA233" i="49"/>
  <c r="Z233" i="49"/>
  <c r="Y233" i="49"/>
  <c r="X233" i="49"/>
  <c r="W233" i="49"/>
  <c r="V233" i="49"/>
  <c r="U233" i="49"/>
  <c r="T233" i="49"/>
  <c r="S233" i="49"/>
  <c r="R233" i="49"/>
  <c r="Q233" i="49"/>
  <c r="P233" i="49"/>
  <c r="O233" i="49"/>
  <c r="N233" i="49"/>
  <c r="M233" i="49"/>
  <c r="E233" i="49"/>
  <c r="D233" i="49"/>
  <c r="B233" i="49"/>
  <c r="A233" i="49"/>
  <c r="BL232" i="49"/>
  <c r="BK232" i="49"/>
  <c r="BJ232" i="49"/>
  <c r="BI232" i="49"/>
  <c r="BH232" i="49"/>
  <c r="BG232" i="49"/>
  <c r="BF232" i="49"/>
  <c r="BE232" i="49"/>
  <c r="BD232" i="49"/>
  <c r="BC232" i="49"/>
  <c r="BB232" i="49"/>
  <c r="BA232" i="49"/>
  <c r="AZ232" i="49"/>
  <c r="AY232" i="49"/>
  <c r="AX232" i="49"/>
  <c r="AW232" i="49"/>
  <c r="AV232" i="49"/>
  <c r="AU232" i="49"/>
  <c r="AT232" i="49"/>
  <c r="AS232" i="49"/>
  <c r="AR232" i="49"/>
  <c r="AQ232" i="49"/>
  <c r="AP232" i="49"/>
  <c r="AO232" i="49"/>
  <c r="AN232" i="49"/>
  <c r="AM232" i="49"/>
  <c r="AL232" i="49"/>
  <c r="AK232" i="49"/>
  <c r="AJ232" i="49"/>
  <c r="AI232" i="49"/>
  <c r="AH232" i="49"/>
  <c r="AG232" i="49"/>
  <c r="AF232" i="49"/>
  <c r="AE232" i="49"/>
  <c r="AD232" i="49"/>
  <c r="AC232" i="49"/>
  <c r="AB232" i="49"/>
  <c r="AA232" i="49"/>
  <c r="Z232" i="49"/>
  <c r="Y232" i="49"/>
  <c r="X232" i="49"/>
  <c r="W232" i="49"/>
  <c r="V232" i="49"/>
  <c r="U232" i="49"/>
  <c r="T232" i="49"/>
  <c r="S232" i="49"/>
  <c r="R232" i="49"/>
  <c r="Q232" i="49"/>
  <c r="P232" i="49"/>
  <c r="O232" i="49"/>
  <c r="N232" i="49"/>
  <c r="M232" i="49"/>
  <c r="E232" i="49"/>
  <c r="D232" i="49"/>
  <c r="B232" i="49"/>
  <c r="A232" i="49"/>
  <c r="BL231" i="49"/>
  <c r="BK231" i="49"/>
  <c r="BJ231" i="49"/>
  <c r="BI231" i="49"/>
  <c r="BH231" i="49"/>
  <c r="BG231" i="49"/>
  <c r="BF231" i="49"/>
  <c r="BE231" i="49"/>
  <c r="BD231" i="49"/>
  <c r="BC231" i="49"/>
  <c r="BB231" i="49"/>
  <c r="BA231" i="49"/>
  <c r="AZ231" i="49"/>
  <c r="AY231" i="49"/>
  <c r="AX231" i="49"/>
  <c r="AW231" i="49"/>
  <c r="AV231" i="49"/>
  <c r="AU231" i="49"/>
  <c r="AT231" i="49"/>
  <c r="AS231" i="49"/>
  <c r="AR231" i="49"/>
  <c r="AQ231" i="49"/>
  <c r="AP231" i="49"/>
  <c r="AO231" i="49"/>
  <c r="AN231" i="49"/>
  <c r="AM231" i="49"/>
  <c r="AL231" i="49"/>
  <c r="AK231" i="49"/>
  <c r="AJ231" i="49"/>
  <c r="AI231" i="49"/>
  <c r="AH231" i="49"/>
  <c r="AG231" i="49"/>
  <c r="AF231" i="49"/>
  <c r="AE231" i="49"/>
  <c r="AD231" i="49"/>
  <c r="AC231" i="49"/>
  <c r="AB231" i="49"/>
  <c r="AA231" i="49"/>
  <c r="Z231" i="49"/>
  <c r="Y231" i="49"/>
  <c r="X231" i="49"/>
  <c r="W231" i="49"/>
  <c r="V231" i="49"/>
  <c r="U231" i="49"/>
  <c r="T231" i="49"/>
  <c r="S231" i="49"/>
  <c r="R231" i="49"/>
  <c r="Q231" i="49"/>
  <c r="P231" i="49"/>
  <c r="O231" i="49"/>
  <c r="N231" i="49"/>
  <c r="M231" i="49"/>
  <c r="E231" i="49"/>
  <c r="D231" i="49"/>
  <c r="B231" i="49"/>
  <c r="A231" i="49"/>
  <c r="BL230" i="49"/>
  <c r="BK230" i="49"/>
  <c r="BJ230" i="49"/>
  <c r="BI230" i="49"/>
  <c r="BH230" i="49"/>
  <c r="BG230" i="49"/>
  <c r="BF230" i="49"/>
  <c r="BE230" i="49"/>
  <c r="BD230" i="49"/>
  <c r="BC230" i="49"/>
  <c r="BB230" i="49"/>
  <c r="BA230" i="49"/>
  <c r="AZ230" i="49"/>
  <c r="AY230" i="49"/>
  <c r="AX230" i="49"/>
  <c r="AW230" i="49"/>
  <c r="AV230" i="49"/>
  <c r="AU230" i="49"/>
  <c r="AT230" i="49"/>
  <c r="AS230" i="49"/>
  <c r="AR230" i="49"/>
  <c r="AQ230" i="49"/>
  <c r="AP230" i="49"/>
  <c r="AO230" i="49"/>
  <c r="AN230" i="49"/>
  <c r="AM230" i="49"/>
  <c r="AL230" i="49"/>
  <c r="AK230" i="49"/>
  <c r="AJ230" i="49"/>
  <c r="AI230" i="49"/>
  <c r="AH230" i="49"/>
  <c r="AG230" i="49"/>
  <c r="AF230" i="49"/>
  <c r="AE230" i="49"/>
  <c r="AD230" i="49"/>
  <c r="AC230" i="49"/>
  <c r="AB230" i="49"/>
  <c r="AA230" i="49"/>
  <c r="Z230" i="49"/>
  <c r="Y230" i="49"/>
  <c r="X230" i="49"/>
  <c r="W230" i="49"/>
  <c r="V230" i="49"/>
  <c r="U230" i="49"/>
  <c r="T230" i="49"/>
  <c r="S230" i="49"/>
  <c r="R230" i="49"/>
  <c r="Q230" i="49"/>
  <c r="P230" i="49"/>
  <c r="O230" i="49"/>
  <c r="N230" i="49"/>
  <c r="M230" i="49"/>
  <c r="E230" i="49"/>
  <c r="D230" i="49"/>
  <c r="B230" i="49"/>
  <c r="A230" i="49"/>
  <c r="BL229" i="49"/>
  <c r="BK229" i="49"/>
  <c r="BJ229" i="49"/>
  <c r="BI229" i="49"/>
  <c r="BH229" i="49"/>
  <c r="BG229" i="49"/>
  <c r="BF229" i="49"/>
  <c r="BE229" i="49"/>
  <c r="BD229" i="49"/>
  <c r="BC229" i="49"/>
  <c r="BB229" i="49"/>
  <c r="BA229" i="49"/>
  <c r="AZ229" i="49"/>
  <c r="AY229" i="49"/>
  <c r="AX229" i="49"/>
  <c r="AW229" i="49"/>
  <c r="AV229" i="49"/>
  <c r="AU229" i="49"/>
  <c r="AT229" i="49"/>
  <c r="AS229" i="49"/>
  <c r="AR229" i="49"/>
  <c r="AQ229" i="49"/>
  <c r="AP229" i="49"/>
  <c r="AO229" i="49"/>
  <c r="AN229" i="49"/>
  <c r="AM229" i="49"/>
  <c r="AL229" i="49"/>
  <c r="AK229" i="49"/>
  <c r="AJ229" i="49"/>
  <c r="AI229" i="49"/>
  <c r="AH229" i="49"/>
  <c r="AG229" i="49"/>
  <c r="AF229" i="49"/>
  <c r="AE229" i="49"/>
  <c r="AD229" i="49"/>
  <c r="AC229" i="49"/>
  <c r="AB229" i="49"/>
  <c r="AA229" i="49"/>
  <c r="Z229" i="49"/>
  <c r="Y229" i="49"/>
  <c r="X229" i="49"/>
  <c r="W229" i="49"/>
  <c r="V229" i="49"/>
  <c r="U229" i="49"/>
  <c r="T229" i="49"/>
  <c r="S229" i="49"/>
  <c r="R229" i="49"/>
  <c r="Q229" i="49"/>
  <c r="P229" i="49"/>
  <c r="O229" i="49"/>
  <c r="N229" i="49"/>
  <c r="M229" i="49"/>
  <c r="E229" i="49"/>
  <c r="D229" i="49"/>
  <c r="B229" i="49"/>
  <c r="A229" i="49"/>
  <c r="BL228" i="49"/>
  <c r="BK228" i="49"/>
  <c r="BJ228" i="49"/>
  <c r="BI228" i="49"/>
  <c r="BH228" i="49"/>
  <c r="BG228" i="49"/>
  <c r="BF228" i="49"/>
  <c r="BE228" i="49"/>
  <c r="BD228" i="49"/>
  <c r="BC228" i="49"/>
  <c r="BB228" i="49"/>
  <c r="BA228" i="49"/>
  <c r="AZ228" i="49"/>
  <c r="AY228" i="49"/>
  <c r="AX228" i="49"/>
  <c r="AW228" i="49"/>
  <c r="AV228" i="49"/>
  <c r="AU228" i="49"/>
  <c r="AT228" i="49"/>
  <c r="AS228" i="49"/>
  <c r="AR228" i="49"/>
  <c r="AQ228" i="49"/>
  <c r="AP228" i="49"/>
  <c r="AO228" i="49"/>
  <c r="AN228" i="49"/>
  <c r="AM228" i="49"/>
  <c r="AL228" i="49"/>
  <c r="AK228" i="49"/>
  <c r="AJ228" i="49"/>
  <c r="AI228" i="49"/>
  <c r="AH228" i="49"/>
  <c r="AG228" i="49"/>
  <c r="AF228" i="49"/>
  <c r="AE228" i="49"/>
  <c r="AD228" i="49"/>
  <c r="AC228" i="49"/>
  <c r="AB228" i="49"/>
  <c r="AA228" i="49"/>
  <c r="Z228" i="49"/>
  <c r="Y228" i="49"/>
  <c r="X228" i="49"/>
  <c r="W228" i="49"/>
  <c r="V228" i="49"/>
  <c r="U228" i="49"/>
  <c r="T228" i="49"/>
  <c r="S228" i="49"/>
  <c r="R228" i="49"/>
  <c r="Q228" i="49"/>
  <c r="P228" i="49"/>
  <c r="O228" i="49"/>
  <c r="N228" i="49"/>
  <c r="M228" i="49"/>
  <c r="E228" i="49"/>
  <c r="D228" i="49"/>
  <c r="B228" i="49"/>
  <c r="A228" i="49"/>
  <c r="BL227" i="49"/>
  <c r="BK227" i="49"/>
  <c r="BJ227" i="49"/>
  <c r="BI227" i="49"/>
  <c r="BH227" i="49"/>
  <c r="BG227" i="49"/>
  <c r="BF227" i="49"/>
  <c r="BE227" i="49"/>
  <c r="BD227" i="49"/>
  <c r="BC227" i="49"/>
  <c r="BB227" i="49"/>
  <c r="BA227" i="49"/>
  <c r="AZ227" i="49"/>
  <c r="AY227" i="49"/>
  <c r="AX227" i="49"/>
  <c r="AW227" i="49"/>
  <c r="AV227" i="49"/>
  <c r="AU227" i="49"/>
  <c r="AT227" i="49"/>
  <c r="AS227" i="49"/>
  <c r="AR227" i="49"/>
  <c r="AQ227" i="49"/>
  <c r="AP227" i="49"/>
  <c r="AO227" i="49"/>
  <c r="AN227" i="49"/>
  <c r="AM227" i="49"/>
  <c r="AL227" i="49"/>
  <c r="AK227" i="49"/>
  <c r="AJ227" i="49"/>
  <c r="AI227" i="49"/>
  <c r="AH227" i="49"/>
  <c r="AG227" i="49"/>
  <c r="AF227" i="49"/>
  <c r="AE227" i="49"/>
  <c r="AD227" i="49"/>
  <c r="AC227" i="49"/>
  <c r="AB227" i="49"/>
  <c r="AA227" i="49"/>
  <c r="Z227" i="49"/>
  <c r="Y227" i="49"/>
  <c r="X227" i="49"/>
  <c r="W227" i="49"/>
  <c r="V227" i="49"/>
  <c r="U227" i="49"/>
  <c r="T227" i="49"/>
  <c r="S227" i="49"/>
  <c r="R227" i="49"/>
  <c r="Q227" i="49"/>
  <c r="P227" i="49"/>
  <c r="O227" i="49"/>
  <c r="N227" i="49"/>
  <c r="M227" i="49"/>
  <c r="E227" i="49"/>
  <c r="D227" i="49"/>
  <c r="B227" i="49"/>
  <c r="A227" i="49"/>
  <c r="BL226" i="49"/>
  <c r="BK226" i="49"/>
  <c r="BJ226" i="49"/>
  <c r="BI226" i="49"/>
  <c r="BH226" i="49"/>
  <c r="BG226" i="49"/>
  <c r="BF226" i="49"/>
  <c r="BE226" i="49"/>
  <c r="BD226" i="49"/>
  <c r="BC226" i="49"/>
  <c r="BB226" i="49"/>
  <c r="BA226" i="49"/>
  <c r="AZ226" i="49"/>
  <c r="AY226" i="49"/>
  <c r="AX226" i="49"/>
  <c r="AW226" i="49"/>
  <c r="AV226" i="49"/>
  <c r="AU226" i="49"/>
  <c r="AT226" i="49"/>
  <c r="AS226" i="49"/>
  <c r="AR226" i="49"/>
  <c r="AQ226" i="49"/>
  <c r="AP226" i="49"/>
  <c r="AO226" i="49"/>
  <c r="AN226" i="49"/>
  <c r="AM226" i="49"/>
  <c r="AL226" i="49"/>
  <c r="AK226" i="49"/>
  <c r="AJ226" i="49"/>
  <c r="AI226" i="49"/>
  <c r="AH226" i="49"/>
  <c r="AG226" i="49"/>
  <c r="AF226" i="49"/>
  <c r="AE226" i="49"/>
  <c r="AD226" i="49"/>
  <c r="AC226" i="49"/>
  <c r="AB226" i="49"/>
  <c r="AA226" i="49"/>
  <c r="Z226" i="49"/>
  <c r="Y226" i="49"/>
  <c r="X226" i="49"/>
  <c r="W226" i="49"/>
  <c r="V226" i="49"/>
  <c r="U226" i="49"/>
  <c r="T226" i="49"/>
  <c r="S226" i="49"/>
  <c r="R226" i="49"/>
  <c r="Q226" i="49"/>
  <c r="P226" i="49"/>
  <c r="O226" i="49"/>
  <c r="N226" i="49"/>
  <c r="M226" i="49"/>
  <c r="E226" i="49"/>
  <c r="D226" i="49"/>
  <c r="B226" i="49"/>
  <c r="A226" i="49"/>
  <c r="BL225" i="49"/>
  <c r="BK225" i="49"/>
  <c r="BJ225" i="49"/>
  <c r="BI225" i="49"/>
  <c r="BH225" i="49"/>
  <c r="BG225" i="49"/>
  <c r="BF225" i="49"/>
  <c r="BE225" i="49"/>
  <c r="BD225" i="49"/>
  <c r="BC225" i="49"/>
  <c r="BB225" i="49"/>
  <c r="BA225" i="49"/>
  <c r="AZ225" i="49"/>
  <c r="AY225" i="49"/>
  <c r="AX225" i="49"/>
  <c r="AW225" i="49"/>
  <c r="AV225" i="49"/>
  <c r="AU225" i="49"/>
  <c r="AT225" i="49"/>
  <c r="AS225" i="49"/>
  <c r="AR225" i="49"/>
  <c r="AQ225" i="49"/>
  <c r="AP225" i="49"/>
  <c r="AO225" i="49"/>
  <c r="AN225" i="49"/>
  <c r="AM225" i="49"/>
  <c r="AL225" i="49"/>
  <c r="AK225" i="49"/>
  <c r="AJ225" i="49"/>
  <c r="AI225" i="49"/>
  <c r="AH225" i="49"/>
  <c r="AG225" i="49"/>
  <c r="AF225" i="49"/>
  <c r="AE225" i="49"/>
  <c r="AD225" i="49"/>
  <c r="AC225" i="49"/>
  <c r="AB225" i="49"/>
  <c r="AA225" i="49"/>
  <c r="Z225" i="49"/>
  <c r="Y225" i="49"/>
  <c r="X225" i="49"/>
  <c r="W225" i="49"/>
  <c r="V225" i="49"/>
  <c r="U225" i="49"/>
  <c r="T225" i="49"/>
  <c r="S225" i="49"/>
  <c r="R225" i="49"/>
  <c r="Q225" i="49"/>
  <c r="P225" i="49"/>
  <c r="O225" i="49"/>
  <c r="N225" i="49"/>
  <c r="M225" i="49"/>
  <c r="E225" i="49"/>
  <c r="D225" i="49"/>
  <c r="B225" i="49"/>
  <c r="A225" i="49"/>
  <c r="BL224" i="49"/>
  <c r="BK224" i="49"/>
  <c r="BJ224" i="49"/>
  <c r="BI224" i="49"/>
  <c r="BH224" i="49"/>
  <c r="BG224" i="49"/>
  <c r="BF224" i="49"/>
  <c r="BE224" i="49"/>
  <c r="BD224" i="49"/>
  <c r="BC224" i="49"/>
  <c r="BB224" i="49"/>
  <c r="BA224" i="49"/>
  <c r="AZ224" i="49"/>
  <c r="AY224" i="49"/>
  <c r="AX224" i="49"/>
  <c r="AW224" i="49"/>
  <c r="AV224" i="49"/>
  <c r="AU224" i="49"/>
  <c r="AT224" i="49"/>
  <c r="AS224" i="49"/>
  <c r="AR224" i="49"/>
  <c r="AQ224" i="49"/>
  <c r="AP224" i="49"/>
  <c r="AO224" i="49"/>
  <c r="AN224" i="49"/>
  <c r="AM224" i="49"/>
  <c r="AL224" i="49"/>
  <c r="AK224" i="49"/>
  <c r="AJ224" i="49"/>
  <c r="AI224" i="49"/>
  <c r="AH224" i="49"/>
  <c r="AG224" i="49"/>
  <c r="AF224" i="49"/>
  <c r="AE224" i="49"/>
  <c r="AD224" i="49"/>
  <c r="AC224" i="49"/>
  <c r="AB224" i="49"/>
  <c r="AA224" i="49"/>
  <c r="Z224" i="49"/>
  <c r="Y224" i="49"/>
  <c r="X224" i="49"/>
  <c r="W224" i="49"/>
  <c r="V224" i="49"/>
  <c r="U224" i="49"/>
  <c r="T224" i="49"/>
  <c r="S224" i="49"/>
  <c r="R224" i="49"/>
  <c r="Q224" i="49"/>
  <c r="P224" i="49"/>
  <c r="O224" i="49"/>
  <c r="N224" i="49"/>
  <c r="M224" i="49"/>
  <c r="E224" i="49"/>
  <c r="D224" i="49"/>
  <c r="B224" i="49"/>
  <c r="A224" i="49"/>
  <c r="BL223" i="49"/>
  <c r="BK223" i="49"/>
  <c r="BJ223" i="49"/>
  <c r="BI223" i="49"/>
  <c r="BH223" i="49"/>
  <c r="BG223" i="49"/>
  <c r="BF223" i="49"/>
  <c r="BE223" i="49"/>
  <c r="BD223" i="49"/>
  <c r="BC223" i="49"/>
  <c r="BB223" i="49"/>
  <c r="BA223" i="49"/>
  <c r="AZ223" i="49"/>
  <c r="AY223" i="49"/>
  <c r="AX223" i="49"/>
  <c r="AW223" i="49"/>
  <c r="AV223" i="49"/>
  <c r="AU223" i="49"/>
  <c r="AT223" i="49"/>
  <c r="AS223" i="49"/>
  <c r="AR223" i="49"/>
  <c r="AQ223" i="49"/>
  <c r="AP223" i="49"/>
  <c r="AO223" i="49"/>
  <c r="AN223" i="49"/>
  <c r="AM223" i="49"/>
  <c r="AL223" i="49"/>
  <c r="AK223" i="49"/>
  <c r="AJ223" i="49"/>
  <c r="AI223" i="49"/>
  <c r="AH223" i="49"/>
  <c r="AG223" i="49"/>
  <c r="AF223" i="49"/>
  <c r="AE223" i="49"/>
  <c r="AD223" i="49"/>
  <c r="AC223" i="49"/>
  <c r="AB223" i="49"/>
  <c r="AA223" i="49"/>
  <c r="Z223" i="49"/>
  <c r="Y223" i="49"/>
  <c r="X223" i="49"/>
  <c r="W223" i="49"/>
  <c r="V223" i="49"/>
  <c r="U223" i="49"/>
  <c r="T223" i="49"/>
  <c r="S223" i="49"/>
  <c r="R223" i="49"/>
  <c r="Q223" i="49"/>
  <c r="P223" i="49"/>
  <c r="O223" i="49"/>
  <c r="N223" i="49"/>
  <c r="M223" i="49"/>
  <c r="E223" i="49"/>
  <c r="D223" i="49"/>
  <c r="B223" i="49"/>
  <c r="A223" i="49"/>
  <c r="BL222" i="49"/>
  <c r="BK222" i="49"/>
  <c r="BJ222" i="49"/>
  <c r="BI222" i="49"/>
  <c r="BH222" i="49"/>
  <c r="BG222" i="49"/>
  <c r="BF222" i="49"/>
  <c r="BE222" i="49"/>
  <c r="BD222" i="49"/>
  <c r="BC222" i="49"/>
  <c r="BB222" i="49"/>
  <c r="BA222" i="49"/>
  <c r="AZ222" i="49"/>
  <c r="AY222" i="49"/>
  <c r="AX222" i="49"/>
  <c r="AW222" i="49"/>
  <c r="AV222" i="49"/>
  <c r="AU222" i="49"/>
  <c r="AT222" i="49"/>
  <c r="AS222" i="49"/>
  <c r="AR222" i="49"/>
  <c r="AQ222" i="49"/>
  <c r="AP222" i="49"/>
  <c r="AO222" i="49"/>
  <c r="AN222" i="49"/>
  <c r="AM222" i="49"/>
  <c r="AL222" i="49"/>
  <c r="AK222" i="49"/>
  <c r="AJ222" i="49"/>
  <c r="AI222" i="49"/>
  <c r="AH222" i="49"/>
  <c r="AG222" i="49"/>
  <c r="AF222" i="49"/>
  <c r="AE222" i="49"/>
  <c r="AD222" i="49"/>
  <c r="AC222" i="49"/>
  <c r="AB222" i="49"/>
  <c r="AA222" i="49"/>
  <c r="Z222" i="49"/>
  <c r="Y222" i="49"/>
  <c r="X222" i="49"/>
  <c r="W222" i="49"/>
  <c r="V222" i="49"/>
  <c r="U222" i="49"/>
  <c r="T222" i="49"/>
  <c r="S222" i="49"/>
  <c r="R222" i="49"/>
  <c r="Q222" i="49"/>
  <c r="P222" i="49"/>
  <c r="O222" i="49"/>
  <c r="N222" i="49"/>
  <c r="M222" i="49"/>
  <c r="E222" i="49"/>
  <c r="D222" i="49"/>
  <c r="B222" i="49"/>
  <c r="A222" i="49"/>
  <c r="BL221" i="49"/>
  <c r="BK221" i="49"/>
  <c r="BJ221" i="49"/>
  <c r="BI221" i="49"/>
  <c r="BH221" i="49"/>
  <c r="BG221" i="49"/>
  <c r="BF221" i="49"/>
  <c r="BE221" i="49"/>
  <c r="BD221" i="49"/>
  <c r="BC221" i="49"/>
  <c r="BB221" i="49"/>
  <c r="BA221" i="49"/>
  <c r="AZ221" i="49"/>
  <c r="AY221" i="49"/>
  <c r="AX221" i="49"/>
  <c r="AW221" i="49"/>
  <c r="AV221" i="49"/>
  <c r="AU221" i="49"/>
  <c r="AT221" i="49"/>
  <c r="AS221" i="49"/>
  <c r="AR221" i="49"/>
  <c r="AQ221" i="49"/>
  <c r="AP221" i="49"/>
  <c r="AO221" i="49"/>
  <c r="AN221" i="49"/>
  <c r="AM221" i="49"/>
  <c r="AL221" i="49"/>
  <c r="AK221" i="49"/>
  <c r="AJ221" i="49"/>
  <c r="AI221" i="49"/>
  <c r="AH221" i="49"/>
  <c r="AG221" i="49"/>
  <c r="AF221" i="49"/>
  <c r="AE221" i="49"/>
  <c r="AD221" i="49"/>
  <c r="AC221" i="49"/>
  <c r="AB221" i="49"/>
  <c r="AA221" i="49"/>
  <c r="Z221" i="49"/>
  <c r="Y221" i="49"/>
  <c r="X221" i="49"/>
  <c r="W221" i="49"/>
  <c r="V221" i="49"/>
  <c r="U221" i="49"/>
  <c r="T221" i="49"/>
  <c r="S221" i="49"/>
  <c r="R221" i="49"/>
  <c r="Q221" i="49"/>
  <c r="P221" i="49"/>
  <c r="O221" i="49"/>
  <c r="N221" i="49"/>
  <c r="M221" i="49"/>
  <c r="E221" i="49"/>
  <c r="D221" i="49"/>
  <c r="B221" i="49"/>
  <c r="A221" i="49"/>
  <c r="BL220" i="49"/>
  <c r="BK220" i="49"/>
  <c r="BJ220" i="49"/>
  <c r="BI220" i="49"/>
  <c r="BH220" i="49"/>
  <c r="BG220" i="49"/>
  <c r="BF220" i="49"/>
  <c r="BE220" i="49"/>
  <c r="BD220" i="49"/>
  <c r="BC220" i="49"/>
  <c r="BB220" i="49"/>
  <c r="BA220" i="49"/>
  <c r="AZ220" i="49"/>
  <c r="AY220" i="49"/>
  <c r="AX220" i="49"/>
  <c r="AW220" i="49"/>
  <c r="AV220" i="49"/>
  <c r="AU220" i="49"/>
  <c r="AT220" i="49"/>
  <c r="AS220" i="49"/>
  <c r="AR220" i="49"/>
  <c r="AQ220" i="49"/>
  <c r="AP220" i="49"/>
  <c r="AO220" i="49"/>
  <c r="AN220" i="49"/>
  <c r="AM220" i="49"/>
  <c r="AL220" i="49"/>
  <c r="AK220" i="49"/>
  <c r="AJ220" i="49"/>
  <c r="AI220" i="49"/>
  <c r="AH220" i="49"/>
  <c r="AG220" i="49"/>
  <c r="AF220" i="49"/>
  <c r="AE220" i="49"/>
  <c r="AD220" i="49"/>
  <c r="AC220" i="49"/>
  <c r="AB220" i="49"/>
  <c r="AA220" i="49"/>
  <c r="Z220" i="49"/>
  <c r="Y220" i="49"/>
  <c r="X220" i="49"/>
  <c r="W220" i="49"/>
  <c r="V220" i="49"/>
  <c r="U220" i="49"/>
  <c r="T220" i="49"/>
  <c r="S220" i="49"/>
  <c r="R220" i="49"/>
  <c r="Q220" i="49"/>
  <c r="P220" i="49"/>
  <c r="O220" i="49"/>
  <c r="N220" i="49"/>
  <c r="M220" i="49"/>
  <c r="E220" i="49"/>
  <c r="D220" i="49"/>
  <c r="B220" i="49"/>
  <c r="A220" i="49"/>
  <c r="BL219" i="49"/>
  <c r="BK219" i="49"/>
  <c r="BJ219" i="49"/>
  <c r="BI219" i="49"/>
  <c r="BH219" i="49"/>
  <c r="BG219" i="49"/>
  <c r="BF219" i="49"/>
  <c r="BE219" i="49"/>
  <c r="BD219" i="49"/>
  <c r="BC219" i="49"/>
  <c r="BB219" i="49"/>
  <c r="BA219" i="49"/>
  <c r="AZ219" i="49"/>
  <c r="AY219" i="49"/>
  <c r="AX219" i="49"/>
  <c r="AW219" i="49"/>
  <c r="AV219" i="49"/>
  <c r="AU219" i="49"/>
  <c r="AT219" i="49"/>
  <c r="AS219" i="49"/>
  <c r="AR219" i="49"/>
  <c r="AQ219" i="49"/>
  <c r="AP219" i="49"/>
  <c r="AO219" i="49"/>
  <c r="AN219" i="49"/>
  <c r="AM219" i="49"/>
  <c r="AL219" i="49"/>
  <c r="AK219" i="49"/>
  <c r="AJ219" i="49"/>
  <c r="AI219" i="49"/>
  <c r="AH219" i="49"/>
  <c r="AG219" i="49"/>
  <c r="AF219" i="49"/>
  <c r="AE219" i="49"/>
  <c r="AD219" i="49"/>
  <c r="AC219" i="49"/>
  <c r="AB219" i="49"/>
  <c r="AA219" i="49"/>
  <c r="Z219" i="49"/>
  <c r="Y219" i="49"/>
  <c r="X219" i="49"/>
  <c r="W219" i="49"/>
  <c r="V219" i="49"/>
  <c r="U219" i="49"/>
  <c r="T219" i="49"/>
  <c r="S219" i="49"/>
  <c r="R219" i="49"/>
  <c r="Q219" i="49"/>
  <c r="P219" i="49"/>
  <c r="O219" i="49"/>
  <c r="N219" i="49"/>
  <c r="M219" i="49"/>
  <c r="E219" i="49"/>
  <c r="D219" i="49"/>
  <c r="B219" i="49"/>
  <c r="A219" i="49"/>
  <c r="BL218" i="49"/>
  <c r="BK218" i="49"/>
  <c r="BJ218" i="49"/>
  <c r="BI218" i="49"/>
  <c r="BH218" i="49"/>
  <c r="BG218" i="49"/>
  <c r="BF218" i="49"/>
  <c r="BE218" i="49"/>
  <c r="BD218" i="49"/>
  <c r="BC218" i="49"/>
  <c r="BB218" i="49"/>
  <c r="BA218" i="49"/>
  <c r="AZ218" i="49"/>
  <c r="AY218" i="49"/>
  <c r="AX218" i="49"/>
  <c r="AW218" i="49"/>
  <c r="AV218" i="49"/>
  <c r="AU218" i="49"/>
  <c r="AT218" i="49"/>
  <c r="AS218" i="49"/>
  <c r="AR218" i="49"/>
  <c r="AQ218" i="49"/>
  <c r="AP218" i="49"/>
  <c r="AO218" i="49"/>
  <c r="AN218" i="49"/>
  <c r="AM218" i="49"/>
  <c r="AL218" i="49"/>
  <c r="AK218" i="49"/>
  <c r="AJ218" i="49"/>
  <c r="AI218" i="49"/>
  <c r="AH218" i="49"/>
  <c r="AG218" i="49"/>
  <c r="AF218" i="49"/>
  <c r="AE218" i="49"/>
  <c r="AD218" i="49"/>
  <c r="AC218" i="49"/>
  <c r="AB218" i="49"/>
  <c r="AA218" i="49"/>
  <c r="Z218" i="49"/>
  <c r="Y218" i="49"/>
  <c r="X218" i="49"/>
  <c r="W218" i="49"/>
  <c r="V218" i="49"/>
  <c r="U218" i="49"/>
  <c r="T218" i="49"/>
  <c r="S218" i="49"/>
  <c r="R218" i="49"/>
  <c r="Q218" i="49"/>
  <c r="P218" i="49"/>
  <c r="O218" i="49"/>
  <c r="N218" i="49"/>
  <c r="M218" i="49"/>
  <c r="E218" i="49"/>
  <c r="D218" i="49"/>
  <c r="B218" i="49"/>
  <c r="A218" i="49"/>
  <c r="BL217" i="49"/>
  <c r="BK217" i="49"/>
  <c r="BJ217" i="49"/>
  <c r="BI217" i="49"/>
  <c r="BH217" i="49"/>
  <c r="BG217" i="49"/>
  <c r="BF217" i="49"/>
  <c r="BE217" i="49"/>
  <c r="BD217" i="49"/>
  <c r="BC217" i="49"/>
  <c r="BB217" i="49"/>
  <c r="BA217" i="49"/>
  <c r="AZ217" i="49"/>
  <c r="AY217" i="49"/>
  <c r="AX217" i="49"/>
  <c r="AW217" i="49"/>
  <c r="AV217" i="49"/>
  <c r="AU217" i="49"/>
  <c r="AT217" i="49"/>
  <c r="AS217" i="49"/>
  <c r="AR217" i="49"/>
  <c r="AQ217" i="49"/>
  <c r="AP217" i="49"/>
  <c r="AO217" i="49"/>
  <c r="AN217" i="49"/>
  <c r="AM217" i="49"/>
  <c r="AL217" i="49"/>
  <c r="AK217" i="49"/>
  <c r="AJ217" i="49"/>
  <c r="AI217" i="49"/>
  <c r="AH217" i="49"/>
  <c r="AG217" i="49"/>
  <c r="AF217" i="49"/>
  <c r="AE217" i="49"/>
  <c r="AD217" i="49"/>
  <c r="AC217" i="49"/>
  <c r="AB217" i="49"/>
  <c r="AA217" i="49"/>
  <c r="Z217" i="49"/>
  <c r="Y217" i="49"/>
  <c r="X217" i="49"/>
  <c r="W217" i="49"/>
  <c r="V217" i="49"/>
  <c r="U217" i="49"/>
  <c r="T217" i="49"/>
  <c r="S217" i="49"/>
  <c r="R217" i="49"/>
  <c r="Q217" i="49"/>
  <c r="P217" i="49"/>
  <c r="O217" i="49"/>
  <c r="N217" i="49"/>
  <c r="M217" i="49"/>
  <c r="E217" i="49"/>
  <c r="D217" i="49"/>
  <c r="B217" i="49"/>
  <c r="A217" i="49"/>
  <c r="BL216" i="49"/>
  <c r="BK216" i="49"/>
  <c r="BJ216" i="49"/>
  <c r="BI216" i="49"/>
  <c r="BH216" i="49"/>
  <c r="BG216" i="49"/>
  <c r="BF216" i="49"/>
  <c r="BE216" i="49"/>
  <c r="BD216" i="49"/>
  <c r="BC216" i="49"/>
  <c r="BB216" i="49"/>
  <c r="BA216" i="49"/>
  <c r="AZ216" i="49"/>
  <c r="AY216" i="49"/>
  <c r="AX216" i="49"/>
  <c r="AW216" i="49"/>
  <c r="AV216" i="49"/>
  <c r="AU216" i="49"/>
  <c r="AT216" i="49"/>
  <c r="AS216" i="49"/>
  <c r="AR216" i="49"/>
  <c r="AQ216" i="49"/>
  <c r="AP216" i="49"/>
  <c r="AO216" i="49"/>
  <c r="AN216" i="49"/>
  <c r="AM216" i="49"/>
  <c r="AL216" i="49"/>
  <c r="AK216" i="49"/>
  <c r="AJ216" i="49"/>
  <c r="AI216" i="49"/>
  <c r="AH216" i="49"/>
  <c r="AG216" i="49"/>
  <c r="AF216" i="49"/>
  <c r="AE216" i="49"/>
  <c r="AD216" i="49"/>
  <c r="AC216" i="49"/>
  <c r="AB216" i="49"/>
  <c r="AA216" i="49"/>
  <c r="Z216" i="49"/>
  <c r="Y216" i="49"/>
  <c r="X216" i="49"/>
  <c r="W216" i="49"/>
  <c r="V216" i="49"/>
  <c r="U216" i="49"/>
  <c r="T216" i="49"/>
  <c r="S216" i="49"/>
  <c r="R216" i="49"/>
  <c r="Q216" i="49"/>
  <c r="P216" i="49"/>
  <c r="O216" i="49"/>
  <c r="N216" i="49"/>
  <c r="M216" i="49"/>
  <c r="E216" i="49"/>
  <c r="D216" i="49"/>
  <c r="B216" i="49"/>
  <c r="A216" i="49"/>
  <c r="BL215" i="49"/>
  <c r="BK215" i="49"/>
  <c r="BJ215" i="49"/>
  <c r="BI215" i="49"/>
  <c r="BH215" i="49"/>
  <c r="BG215" i="49"/>
  <c r="BF215" i="49"/>
  <c r="BE215" i="49"/>
  <c r="BD215" i="49"/>
  <c r="BC215" i="49"/>
  <c r="BB215" i="49"/>
  <c r="BA215" i="49"/>
  <c r="AZ215" i="49"/>
  <c r="AY215" i="49"/>
  <c r="AX215" i="49"/>
  <c r="AW215" i="49"/>
  <c r="AV215" i="49"/>
  <c r="AU215" i="49"/>
  <c r="AT215" i="49"/>
  <c r="AS215" i="49"/>
  <c r="AR215" i="49"/>
  <c r="AQ215" i="49"/>
  <c r="AP215" i="49"/>
  <c r="AO215" i="49"/>
  <c r="AN215" i="49"/>
  <c r="AM215" i="49"/>
  <c r="AL215" i="49"/>
  <c r="AK215" i="49"/>
  <c r="AJ215" i="49"/>
  <c r="AI215" i="49"/>
  <c r="AH215" i="49"/>
  <c r="AG215" i="49"/>
  <c r="AF215" i="49"/>
  <c r="AE215" i="49"/>
  <c r="AD215" i="49"/>
  <c r="AC215" i="49"/>
  <c r="AB215" i="49"/>
  <c r="AA215" i="49"/>
  <c r="Z215" i="49"/>
  <c r="Y215" i="49"/>
  <c r="X215" i="49"/>
  <c r="W215" i="49"/>
  <c r="V215" i="49"/>
  <c r="U215" i="49"/>
  <c r="T215" i="49"/>
  <c r="S215" i="49"/>
  <c r="R215" i="49"/>
  <c r="Q215" i="49"/>
  <c r="P215" i="49"/>
  <c r="O215" i="49"/>
  <c r="N215" i="49"/>
  <c r="M215" i="49"/>
  <c r="E215" i="49"/>
  <c r="D215" i="49"/>
  <c r="B215" i="49"/>
  <c r="A215" i="49"/>
  <c r="BL214" i="49"/>
  <c r="BK214" i="49"/>
  <c r="BJ214" i="49"/>
  <c r="BI214" i="49"/>
  <c r="BH214" i="49"/>
  <c r="BG214" i="49"/>
  <c r="BF214" i="49"/>
  <c r="BE214" i="49"/>
  <c r="BD214" i="49"/>
  <c r="BC214" i="49"/>
  <c r="BB214" i="49"/>
  <c r="BA214" i="49"/>
  <c r="AZ214" i="49"/>
  <c r="AY214" i="49"/>
  <c r="AX214" i="49"/>
  <c r="AW214" i="49"/>
  <c r="AV214" i="49"/>
  <c r="AU214" i="49"/>
  <c r="AT214" i="49"/>
  <c r="AS214" i="49"/>
  <c r="AR214" i="49"/>
  <c r="AQ214" i="49"/>
  <c r="AP214" i="49"/>
  <c r="AO214" i="49"/>
  <c r="AN214" i="49"/>
  <c r="AM214" i="49"/>
  <c r="AL214" i="49"/>
  <c r="AK214" i="49"/>
  <c r="AJ214" i="49"/>
  <c r="AI214" i="49"/>
  <c r="AH214" i="49"/>
  <c r="AG214" i="49"/>
  <c r="AF214" i="49"/>
  <c r="AE214" i="49"/>
  <c r="AD214" i="49"/>
  <c r="AC214" i="49"/>
  <c r="AB214" i="49"/>
  <c r="AA214" i="49"/>
  <c r="Z214" i="49"/>
  <c r="Y214" i="49"/>
  <c r="X214" i="49"/>
  <c r="W214" i="49"/>
  <c r="V214" i="49"/>
  <c r="U214" i="49"/>
  <c r="T214" i="49"/>
  <c r="S214" i="49"/>
  <c r="R214" i="49"/>
  <c r="Q214" i="49"/>
  <c r="P214" i="49"/>
  <c r="O214" i="49"/>
  <c r="N214" i="49"/>
  <c r="M214" i="49"/>
  <c r="E214" i="49"/>
  <c r="D214" i="49"/>
  <c r="B214" i="49"/>
  <c r="A214" i="49"/>
  <c r="BL213" i="49"/>
  <c r="BK213" i="49"/>
  <c r="BJ213" i="49"/>
  <c r="BI213" i="49"/>
  <c r="BH213" i="49"/>
  <c r="BG213" i="49"/>
  <c r="BF213" i="49"/>
  <c r="BE213" i="49"/>
  <c r="BD213" i="49"/>
  <c r="BC213" i="49"/>
  <c r="BB213" i="49"/>
  <c r="BA213" i="49"/>
  <c r="AZ213" i="49"/>
  <c r="AY213" i="49"/>
  <c r="AX213" i="49"/>
  <c r="AW213" i="49"/>
  <c r="AV213" i="49"/>
  <c r="AU213" i="49"/>
  <c r="AT213" i="49"/>
  <c r="AS213" i="49"/>
  <c r="AR213" i="49"/>
  <c r="AQ213" i="49"/>
  <c r="AP213" i="49"/>
  <c r="AO213" i="49"/>
  <c r="AN213" i="49"/>
  <c r="AM213" i="49"/>
  <c r="AL213" i="49"/>
  <c r="AK213" i="49"/>
  <c r="AJ213" i="49"/>
  <c r="AI213" i="49"/>
  <c r="AH213" i="49"/>
  <c r="AG213" i="49"/>
  <c r="AF213" i="49"/>
  <c r="AE213" i="49"/>
  <c r="AD213" i="49"/>
  <c r="AC213" i="49"/>
  <c r="AB213" i="49"/>
  <c r="AA213" i="49"/>
  <c r="Z213" i="49"/>
  <c r="Y213" i="49"/>
  <c r="X213" i="49"/>
  <c r="W213" i="49"/>
  <c r="V213" i="49"/>
  <c r="U213" i="49"/>
  <c r="T213" i="49"/>
  <c r="S213" i="49"/>
  <c r="R213" i="49"/>
  <c r="Q213" i="49"/>
  <c r="P213" i="49"/>
  <c r="O213" i="49"/>
  <c r="N213" i="49"/>
  <c r="M213" i="49"/>
  <c r="E213" i="49"/>
  <c r="D213" i="49"/>
  <c r="B213" i="49"/>
  <c r="A213" i="49"/>
  <c r="BL212" i="49"/>
  <c r="BK212" i="49"/>
  <c r="BJ212" i="49"/>
  <c r="BI212" i="49"/>
  <c r="BH212" i="49"/>
  <c r="BG212" i="49"/>
  <c r="BF212" i="49"/>
  <c r="BE212" i="49"/>
  <c r="BD212" i="49"/>
  <c r="BC212" i="49"/>
  <c r="BB212" i="49"/>
  <c r="BA212" i="49"/>
  <c r="AZ212" i="49"/>
  <c r="AY212" i="49"/>
  <c r="AX212" i="49"/>
  <c r="AW212" i="49"/>
  <c r="AV212" i="49"/>
  <c r="AU212" i="49"/>
  <c r="AT212" i="49"/>
  <c r="AS212" i="49"/>
  <c r="AR212" i="49"/>
  <c r="AQ212" i="49"/>
  <c r="AP212" i="49"/>
  <c r="AO212" i="49"/>
  <c r="AN212" i="49"/>
  <c r="AM212" i="49"/>
  <c r="AL212" i="49"/>
  <c r="AK212" i="49"/>
  <c r="AJ212" i="49"/>
  <c r="AI212" i="49"/>
  <c r="AH212" i="49"/>
  <c r="AG212" i="49"/>
  <c r="AF212" i="49"/>
  <c r="AE212" i="49"/>
  <c r="AD212" i="49"/>
  <c r="AC212" i="49"/>
  <c r="AB212" i="49"/>
  <c r="AA212" i="49"/>
  <c r="Z212" i="49"/>
  <c r="Y212" i="49"/>
  <c r="X212" i="49"/>
  <c r="W212" i="49"/>
  <c r="V212" i="49"/>
  <c r="U212" i="49"/>
  <c r="T212" i="49"/>
  <c r="S212" i="49"/>
  <c r="R212" i="49"/>
  <c r="Q212" i="49"/>
  <c r="P212" i="49"/>
  <c r="O212" i="49"/>
  <c r="N212" i="49"/>
  <c r="M212" i="49"/>
  <c r="E212" i="49"/>
  <c r="D212" i="49"/>
  <c r="B212" i="49"/>
  <c r="A212" i="49"/>
  <c r="BL211" i="49"/>
  <c r="BK211" i="49"/>
  <c r="BJ211" i="49"/>
  <c r="BI211" i="49"/>
  <c r="BH211" i="49"/>
  <c r="BG211" i="49"/>
  <c r="BF211" i="49"/>
  <c r="BE211" i="49"/>
  <c r="BD211" i="49"/>
  <c r="BC211" i="49"/>
  <c r="BB211" i="49"/>
  <c r="BA211" i="49"/>
  <c r="AZ211" i="49"/>
  <c r="AY211" i="49"/>
  <c r="AX211" i="49"/>
  <c r="AW211" i="49"/>
  <c r="AV211" i="49"/>
  <c r="AU211" i="49"/>
  <c r="AT211" i="49"/>
  <c r="AS211" i="49"/>
  <c r="AR211" i="49"/>
  <c r="AQ211" i="49"/>
  <c r="AP211" i="49"/>
  <c r="AO211" i="49"/>
  <c r="AN211" i="49"/>
  <c r="AM211" i="49"/>
  <c r="AL211" i="49"/>
  <c r="AK211" i="49"/>
  <c r="AJ211" i="49"/>
  <c r="AI211" i="49"/>
  <c r="AH211" i="49"/>
  <c r="AG211" i="49"/>
  <c r="AF211" i="49"/>
  <c r="AE211" i="49"/>
  <c r="AD211" i="49"/>
  <c r="AC211" i="49"/>
  <c r="AB211" i="49"/>
  <c r="AA211" i="49"/>
  <c r="Z211" i="49"/>
  <c r="Y211" i="49"/>
  <c r="X211" i="49"/>
  <c r="W211" i="49"/>
  <c r="V211" i="49"/>
  <c r="U211" i="49"/>
  <c r="T211" i="49"/>
  <c r="S211" i="49"/>
  <c r="R211" i="49"/>
  <c r="Q211" i="49"/>
  <c r="P211" i="49"/>
  <c r="O211" i="49"/>
  <c r="N211" i="49"/>
  <c r="M211" i="49"/>
  <c r="E211" i="49"/>
  <c r="D211" i="49"/>
  <c r="B211" i="49"/>
  <c r="A211" i="49"/>
  <c r="BL210" i="49"/>
  <c r="BK210" i="49"/>
  <c r="BJ210" i="49"/>
  <c r="BI210" i="49"/>
  <c r="BH210" i="49"/>
  <c r="BG210" i="49"/>
  <c r="BF210" i="49"/>
  <c r="BE210" i="49"/>
  <c r="BD210" i="49"/>
  <c r="BC210" i="49"/>
  <c r="BB210" i="49"/>
  <c r="BA210" i="49"/>
  <c r="AZ210" i="49"/>
  <c r="AY210" i="49"/>
  <c r="AX210" i="49"/>
  <c r="AW210" i="49"/>
  <c r="AV210" i="49"/>
  <c r="AU210" i="49"/>
  <c r="AT210" i="49"/>
  <c r="AS210" i="49"/>
  <c r="AR210" i="49"/>
  <c r="AQ210" i="49"/>
  <c r="AP210" i="49"/>
  <c r="AO210" i="49"/>
  <c r="AN210" i="49"/>
  <c r="AM210" i="49"/>
  <c r="AL210" i="49"/>
  <c r="AK210" i="49"/>
  <c r="AJ210" i="49"/>
  <c r="AI210" i="49"/>
  <c r="AH210" i="49"/>
  <c r="AG210" i="49"/>
  <c r="AF210" i="49"/>
  <c r="AE210" i="49"/>
  <c r="AD210" i="49"/>
  <c r="AC210" i="49"/>
  <c r="AB210" i="49"/>
  <c r="AA210" i="49"/>
  <c r="Z210" i="49"/>
  <c r="Y210" i="49"/>
  <c r="X210" i="49"/>
  <c r="W210" i="49"/>
  <c r="V210" i="49"/>
  <c r="U210" i="49"/>
  <c r="T210" i="49"/>
  <c r="S210" i="49"/>
  <c r="R210" i="49"/>
  <c r="Q210" i="49"/>
  <c r="P210" i="49"/>
  <c r="O210" i="49"/>
  <c r="N210" i="49"/>
  <c r="M210" i="49"/>
  <c r="E210" i="49"/>
  <c r="D210" i="49"/>
  <c r="B210" i="49"/>
  <c r="A210" i="49"/>
  <c r="BL209" i="49"/>
  <c r="BK209" i="49"/>
  <c r="BJ209" i="49"/>
  <c r="BI209" i="49"/>
  <c r="BH209" i="49"/>
  <c r="BG209" i="49"/>
  <c r="BF209" i="49"/>
  <c r="BE209" i="49"/>
  <c r="BD209" i="49"/>
  <c r="BC209" i="49"/>
  <c r="BB209" i="49"/>
  <c r="BA209" i="49"/>
  <c r="AZ209" i="49"/>
  <c r="AY209" i="49"/>
  <c r="AX209" i="49"/>
  <c r="AW209" i="49"/>
  <c r="AV209" i="49"/>
  <c r="AU209" i="49"/>
  <c r="AT209" i="49"/>
  <c r="AS209" i="49"/>
  <c r="AR209" i="49"/>
  <c r="AQ209" i="49"/>
  <c r="AP209" i="49"/>
  <c r="AO209" i="49"/>
  <c r="AN209" i="49"/>
  <c r="AM209" i="49"/>
  <c r="AL209" i="49"/>
  <c r="AK209" i="49"/>
  <c r="AJ209" i="49"/>
  <c r="AI209" i="49"/>
  <c r="AH209" i="49"/>
  <c r="AG209" i="49"/>
  <c r="AF209" i="49"/>
  <c r="AE209" i="49"/>
  <c r="AD209" i="49"/>
  <c r="AC209" i="49"/>
  <c r="AB209" i="49"/>
  <c r="AA209" i="49"/>
  <c r="Z209" i="49"/>
  <c r="Y209" i="49"/>
  <c r="X209" i="49"/>
  <c r="W209" i="49"/>
  <c r="V209" i="49"/>
  <c r="U209" i="49"/>
  <c r="T209" i="49"/>
  <c r="S209" i="49"/>
  <c r="R209" i="49"/>
  <c r="Q209" i="49"/>
  <c r="P209" i="49"/>
  <c r="O209" i="49"/>
  <c r="N209" i="49"/>
  <c r="M209" i="49"/>
  <c r="E209" i="49"/>
  <c r="D209" i="49"/>
  <c r="B209" i="49"/>
  <c r="A209" i="49"/>
  <c r="BL208" i="49"/>
  <c r="BK208" i="49"/>
  <c r="BJ208" i="49"/>
  <c r="BI208" i="49"/>
  <c r="BH208" i="49"/>
  <c r="BG208" i="49"/>
  <c r="BF208" i="49"/>
  <c r="BE208" i="49"/>
  <c r="BD208" i="49"/>
  <c r="BC208" i="49"/>
  <c r="BB208" i="49"/>
  <c r="BA208" i="49"/>
  <c r="AZ208" i="49"/>
  <c r="AY208" i="49"/>
  <c r="AX208" i="49"/>
  <c r="AW208" i="49"/>
  <c r="AV208" i="49"/>
  <c r="AU208" i="49"/>
  <c r="AT208" i="49"/>
  <c r="AS208" i="49"/>
  <c r="AR208" i="49"/>
  <c r="AQ208" i="49"/>
  <c r="AP208" i="49"/>
  <c r="AO208" i="49"/>
  <c r="AN208" i="49"/>
  <c r="AM208" i="49"/>
  <c r="AL208" i="49"/>
  <c r="AK208" i="49"/>
  <c r="AJ208" i="49"/>
  <c r="AI208" i="49"/>
  <c r="AH208" i="49"/>
  <c r="AG208" i="49"/>
  <c r="AF208" i="49"/>
  <c r="AE208" i="49"/>
  <c r="AD208" i="49"/>
  <c r="AC208" i="49"/>
  <c r="AB208" i="49"/>
  <c r="AA208" i="49"/>
  <c r="Z208" i="49"/>
  <c r="Y208" i="49"/>
  <c r="X208" i="49"/>
  <c r="W208" i="49"/>
  <c r="V208" i="49"/>
  <c r="U208" i="49"/>
  <c r="T208" i="49"/>
  <c r="S208" i="49"/>
  <c r="R208" i="49"/>
  <c r="Q208" i="49"/>
  <c r="P208" i="49"/>
  <c r="O208" i="49"/>
  <c r="N208" i="49"/>
  <c r="M208" i="49"/>
  <c r="E208" i="49"/>
  <c r="D208" i="49"/>
  <c r="B208" i="49"/>
  <c r="A208" i="49"/>
  <c r="BL207" i="49"/>
  <c r="BK207" i="49"/>
  <c r="BJ207" i="49"/>
  <c r="BI207" i="49"/>
  <c r="BH207" i="49"/>
  <c r="BG207" i="49"/>
  <c r="BF207" i="49"/>
  <c r="BE207" i="49"/>
  <c r="BD207" i="49"/>
  <c r="BC207" i="49"/>
  <c r="BB207" i="49"/>
  <c r="BA207" i="49"/>
  <c r="AZ207" i="49"/>
  <c r="AY207" i="49"/>
  <c r="AX207" i="49"/>
  <c r="AW207" i="49"/>
  <c r="AV207" i="49"/>
  <c r="AU207" i="49"/>
  <c r="AT207" i="49"/>
  <c r="AS207" i="49"/>
  <c r="AR207" i="49"/>
  <c r="AQ207" i="49"/>
  <c r="AP207" i="49"/>
  <c r="AO207" i="49"/>
  <c r="AN207" i="49"/>
  <c r="AM207" i="49"/>
  <c r="AL207" i="49"/>
  <c r="AK207" i="49"/>
  <c r="AJ207" i="49"/>
  <c r="AI207" i="49"/>
  <c r="AH207" i="49"/>
  <c r="AG207" i="49"/>
  <c r="AF207" i="49"/>
  <c r="AE207" i="49"/>
  <c r="AD207" i="49"/>
  <c r="AC207" i="49"/>
  <c r="AB207" i="49"/>
  <c r="AA207" i="49"/>
  <c r="Z207" i="49"/>
  <c r="Y207" i="49"/>
  <c r="X207" i="49"/>
  <c r="W207" i="49"/>
  <c r="V207" i="49"/>
  <c r="U207" i="49"/>
  <c r="T207" i="49"/>
  <c r="S207" i="49"/>
  <c r="R207" i="49"/>
  <c r="Q207" i="49"/>
  <c r="P207" i="49"/>
  <c r="O207" i="49"/>
  <c r="N207" i="49"/>
  <c r="M207" i="49"/>
  <c r="E207" i="49"/>
  <c r="D207" i="49"/>
  <c r="B207" i="49"/>
  <c r="A207" i="49"/>
  <c r="BL206" i="49"/>
  <c r="BK206" i="49"/>
  <c r="BJ206" i="49"/>
  <c r="BI206" i="49"/>
  <c r="BH206" i="49"/>
  <c r="BG206" i="49"/>
  <c r="BF206" i="49"/>
  <c r="BE206" i="49"/>
  <c r="BD206" i="49"/>
  <c r="BC206" i="49"/>
  <c r="BB206" i="49"/>
  <c r="BA206" i="49"/>
  <c r="AZ206" i="49"/>
  <c r="AY206" i="49"/>
  <c r="AX206" i="49"/>
  <c r="AW206" i="49"/>
  <c r="AV206" i="49"/>
  <c r="AU206" i="49"/>
  <c r="AT206" i="49"/>
  <c r="AS206" i="49"/>
  <c r="AR206" i="49"/>
  <c r="AQ206" i="49"/>
  <c r="AP206" i="49"/>
  <c r="AO206" i="49"/>
  <c r="AN206" i="49"/>
  <c r="AM206" i="49"/>
  <c r="AL206" i="49"/>
  <c r="AK206" i="49"/>
  <c r="AJ206" i="49"/>
  <c r="AI206" i="49"/>
  <c r="AH206" i="49"/>
  <c r="AG206" i="49"/>
  <c r="AF206" i="49"/>
  <c r="AE206" i="49"/>
  <c r="AD206" i="49"/>
  <c r="AC206" i="49"/>
  <c r="AB206" i="49"/>
  <c r="AA206" i="49"/>
  <c r="Z206" i="49"/>
  <c r="Y206" i="49"/>
  <c r="X206" i="49"/>
  <c r="W206" i="49"/>
  <c r="V206" i="49"/>
  <c r="U206" i="49"/>
  <c r="T206" i="49"/>
  <c r="S206" i="49"/>
  <c r="R206" i="49"/>
  <c r="Q206" i="49"/>
  <c r="P206" i="49"/>
  <c r="O206" i="49"/>
  <c r="N206" i="49"/>
  <c r="M206" i="49"/>
  <c r="E206" i="49"/>
  <c r="D206" i="49"/>
  <c r="B206" i="49"/>
  <c r="A206" i="49"/>
  <c r="BL205" i="49"/>
  <c r="BK205" i="49"/>
  <c r="BJ205" i="49"/>
  <c r="BI205" i="49"/>
  <c r="BH205" i="49"/>
  <c r="BG205" i="49"/>
  <c r="BF205" i="49"/>
  <c r="BE205" i="49"/>
  <c r="BD205" i="49"/>
  <c r="BC205" i="49"/>
  <c r="BB205" i="49"/>
  <c r="BA205" i="49"/>
  <c r="AZ205" i="49"/>
  <c r="AY205" i="49"/>
  <c r="AX205" i="49"/>
  <c r="AW205" i="49"/>
  <c r="AV205" i="49"/>
  <c r="AU205" i="49"/>
  <c r="AT205" i="49"/>
  <c r="AS205" i="49"/>
  <c r="AR205" i="49"/>
  <c r="AQ205" i="49"/>
  <c r="AP205" i="49"/>
  <c r="AO205" i="49"/>
  <c r="AN205" i="49"/>
  <c r="AM205" i="49"/>
  <c r="AL205" i="49"/>
  <c r="AK205" i="49"/>
  <c r="AJ205" i="49"/>
  <c r="AI205" i="49"/>
  <c r="AH205" i="49"/>
  <c r="AG205" i="49"/>
  <c r="AF205" i="49"/>
  <c r="AE205" i="49"/>
  <c r="AD205" i="49"/>
  <c r="AC205" i="49"/>
  <c r="AB205" i="49"/>
  <c r="AA205" i="49"/>
  <c r="Z205" i="49"/>
  <c r="Y205" i="49"/>
  <c r="X205" i="49"/>
  <c r="W205" i="49"/>
  <c r="V205" i="49"/>
  <c r="U205" i="49"/>
  <c r="T205" i="49"/>
  <c r="S205" i="49"/>
  <c r="R205" i="49"/>
  <c r="Q205" i="49"/>
  <c r="P205" i="49"/>
  <c r="O205" i="49"/>
  <c r="N205" i="49"/>
  <c r="M205" i="49"/>
  <c r="E205" i="49"/>
  <c r="D205" i="49"/>
  <c r="B205" i="49"/>
  <c r="A205" i="49"/>
  <c r="BL204" i="49"/>
  <c r="BK204" i="49"/>
  <c r="BJ204" i="49"/>
  <c r="BI204" i="49"/>
  <c r="BH204" i="49"/>
  <c r="BG204" i="49"/>
  <c r="BF204" i="49"/>
  <c r="BE204" i="49"/>
  <c r="BD204" i="49"/>
  <c r="BC204" i="49"/>
  <c r="BB204" i="49"/>
  <c r="BA204" i="49"/>
  <c r="AZ204" i="49"/>
  <c r="AY204" i="49"/>
  <c r="AX204" i="49"/>
  <c r="AW204" i="49"/>
  <c r="AV204" i="49"/>
  <c r="AU204" i="49"/>
  <c r="AT204" i="49"/>
  <c r="AS204" i="49"/>
  <c r="AR204" i="49"/>
  <c r="AQ204" i="49"/>
  <c r="AP204" i="49"/>
  <c r="AO204" i="49"/>
  <c r="AN204" i="49"/>
  <c r="AM204" i="49"/>
  <c r="AL204" i="49"/>
  <c r="AK204" i="49"/>
  <c r="AJ204" i="49"/>
  <c r="AI204" i="49"/>
  <c r="AH204" i="49"/>
  <c r="AG204" i="49"/>
  <c r="AF204" i="49"/>
  <c r="AE204" i="49"/>
  <c r="AD204" i="49"/>
  <c r="AC204" i="49"/>
  <c r="AB204" i="49"/>
  <c r="AA204" i="49"/>
  <c r="Z204" i="49"/>
  <c r="Y204" i="49"/>
  <c r="X204" i="49"/>
  <c r="W204" i="49"/>
  <c r="V204" i="49"/>
  <c r="U204" i="49"/>
  <c r="T204" i="49"/>
  <c r="S204" i="49"/>
  <c r="R204" i="49"/>
  <c r="Q204" i="49"/>
  <c r="P204" i="49"/>
  <c r="O204" i="49"/>
  <c r="N204" i="49"/>
  <c r="M204" i="49"/>
  <c r="E204" i="49"/>
  <c r="D204" i="49"/>
  <c r="B204" i="49"/>
  <c r="A204" i="49"/>
  <c r="BL203" i="49"/>
  <c r="BK203" i="49"/>
  <c r="BJ203" i="49"/>
  <c r="BI203" i="49"/>
  <c r="BH203" i="49"/>
  <c r="BG203" i="49"/>
  <c r="BF203" i="49"/>
  <c r="BE203" i="49"/>
  <c r="BD203" i="49"/>
  <c r="BC203" i="49"/>
  <c r="BB203" i="49"/>
  <c r="BA203" i="49"/>
  <c r="AZ203" i="49"/>
  <c r="AY203" i="49"/>
  <c r="AX203" i="49"/>
  <c r="AW203" i="49"/>
  <c r="AV203" i="49"/>
  <c r="AU203" i="49"/>
  <c r="AT203" i="49"/>
  <c r="AS203" i="49"/>
  <c r="AR203" i="49"/>
  <c r="AQ203" i="49"/>
  <c r="AP203" i="49"/>
  <c r="AO203" i="49"/>
  <c r="AN203" i="49"/>
  <c r="AM203" i="49"/>
  <c r="AL203" i="49"/>
  <c r="AK203" i="49"/>
  <c r="AJ203" i="49"/>
  <c r="AI203" i="49"/>
  <c r="AH203" i="49"/>
  <c r="AG203" i="49"/>
  <c r="AF203" i="49"/>
  <c r="AE203" i="49"/>
  <c r="AD203" i="49"/>
  <c r="AC203" i="49"/>
  <c r="AB203" i="49"/>
  <c r="AA203" i="49"/>
  <c r="Z203" i="49"/>
  <c r="Y203" i="49"/>
  <c r="X203" i="49"/>
  <c r="W203" i="49"/>
  <c r="V203" i="49"/>
  <c r="U203" i="49"/>
  <c r="T203" i="49"/>
  <c r="S203" i="49"/>
  <c r="R203" i="49"/>
  <c r="Q203" i="49"/>
  <c r="P203" i="49"/>
  <c r="O203" i="49"/>
  <c r="N203" i="49"/>
  <c r="M203" i="49"/>
  <c r="E203" i="49"/>
  <c r="D203" i="49"/>
  <c r="B203" i="49"/>
  <c r="A203" i="49"/>
  <c r="BL202" i="49"/>
  <c r="BK202" i="49"/>
  <c r="BJ202" i="49"/>
  <c r="BI202" i="49"/>
  <c r="BH202" i="49"/>
  <c r="BG202" i="49"/>
  <c r="BF202" i="49"/>
  <c r="BE202" i="49"/>
  <c r="BD202" i="49"/>
  <c r="BC202" i="49"/>
  <c r="BB202" i="49"/>
  <c r="BA202" i="49"/>
  <c r="AZ202" i="49"/>
  <c r="AY202" i="49"/>
  <c r="AX202" i="49"/>
  <c r="AW202" i="49"/>
  <c r="AV202" i="49"/>
  <c r="AU202" i="49"/>
  <c r="AT202" i="49"/>
  <c r="AS202" i="49"/>
  <c r="AR202" i="49"/>
  <c r="AQ202" i="49"/>
  <c r="AP202" i="49"/>
  <c r="AO202" i="49"/>
  <c r="AN202" i="49"/>
  <c r="AM202" i="49"/>
  <c r="AL202" i="49"/>
  <c r="AK202" i="49"/>
  <c r="AJ202" i="49"/>
  <c r="AI202" i="49"/>
  <c r="AH202" i="49"/>
  <c r="AG202" i="49"/>
  <c r="AF202" i="49"/>
  <c r="AE202" i="49"/>
  <c r="AD202" i="49"/>
  <c r="AC202" i="49"/>
  <c r="AB202" i="49"/>
  <c r="AA202" i="49"/>
  <c r="Z202" i="49"/>
  <c r="Y202" i="49"/>
  <c r="X202" i="49"/>
  <c r="W202" i="49"/>
  <c r="V202" i="49"/>
  <c r="U202" i="49"/>
  <c r="T202" i="49"/>
  <c r="S202" i="49"/>
  <c r="R202" i="49"/>
  <c r="Q202" i="49"/>
  <c r="P202" i="49"/>
  <c r="O202" i="49"/>
  <c r="N202" i="49"/>
  <c r="M202" i="49"/>
  <c r="E202" i="49"/>
  <c r="D202" i="49"/>
  <c r="B202" i="49"/>
  <c r="A202" i="49"/>
  <c r="BL201" i="49"/>
  <c r="BK201" i="49"/>
  <c r="BJ201" i="49"/>
  <c r="BI201" i="49"/>
  <c r="BH201" i="49"/>
  <c r="BG201" i="49"/>
  <c r="BF201" i="49"/>
  <c r="BE201" i="49"/>
  <c r="BD201" i="49"/>
  <c r="BC201" i="49"/>
  <c r="BB201" i="49"/>
  <c r="BA201" i="49"/>
  <c r="AZ201" i="49"/>
  <c r="AY201" i="49"/>
  <c r="AX201" i="49"/>
  <c r="AW201" i="49"/>
  <c r="AV201" i="49"/>
  <c r="AU201" i="49"/>
  <c r="AT201" i="49"/>
  <c r="AS201" i="49"/>
  <c r="AR201" i="49"/>
  <c r="AQ201" i="49"/>
  <c r="AP201" i="49"/>
  <c r="AO201" i="49"/>
  <c r="AN201" i="49"/>
  <c r="AM201" i="49"/>
  <c r="AL201" i="49"/>
  <c r="AK201" i="49"/>
  <c r="AJ201" i="49"/>
  <c r="AI201" i="49"/>
  <c r="AH201" i="49"/>
  <c r="AG201" i="49"/>
  <c r="AF201" i="49"/>
  <c r="AE201" i="49"/>
  <c r="AD201" i="49"/>
  <c r="AC201" i="49"/>
  <c r="AB201" i="49"/>
  <c r="AA201" i="49"/>
  <c r="Z201" i="49"/>
  <c r="Y201" i="49"/>
  <c r="X201" i="49"/>
  <c r="W201" i="49"/>
  <c r="V201" i="49"/>
  <c r="U201" i="49"/>
  <c r="T201" i="49"/>
  <c r="S201" i="49"/>
  <c r="R201" i="49"/>
  <c r="Q201" i="49"/>
  <c r="P201" i="49"/>
  <c r="O201" i="49"/>
  <c r="N201" i="49"/>
  <c r="M201" i="49"/>
  <c r="E201" i="49"/>
  <c r="D201" i="49"/>
  <c r="B201" i="49"/>
  <c r="A201" i="49"/>
  <c r="BL200" i="49"/>
  <c r="BK200" i="49"/>
  <c r="BJ200" i="49"/>
  <c r="BI200" i="49"/>
  <c r="BH200" i="49"/>
  <c r="BG200" i="49"/>
  <c r="BF200" i="49"/>
  <c r="BE200" i="49"/>
  <c r="BD200" i="49"/>
  <c r="BC200" i="49"/>
  <c r="BB200" i="49"/>
  <c r="BA200" i="49"/>
  <c r="AZ200" i="49"/>
  <c r="AY200" i="49"/>
  <c r="AX200" i="49"/>
  <c r="AW200" i="49"/>
  <c r="AV200" i="49"/>
  <c r="AU200" i="49"/>
  <c r="AT200" i="49"/>
  <c r="AS200" i="49"/>
  <c r="AR200" i="49"/>
  <c r="AQ200" i="49"/>
  <c r="AP200" i="49"/>
  <c r="AO200" i="49"/>
  <c r="AN200" i="49"/>
  <c r="AM200" i="49"/>
  <c r="AL200" i="49"/>
  <c r="AK200" i="49"/>
  <c r="AJ200" i="49"/>
  <c r="AI200" i="49"/>
  <c r="AH200" i="49"/>
  <c r="AG200" i="49"/>
  <c r="AF200" i="49"/>
  <c r="AE200" i="49"/>
  <c r="AD200" i="49"/>
  <c r="AC200" i="49"/>
  <c r="AB200" i="49"/>
  <c r="AA200" i="49"/>
  <c r="Z200" i="49"/>
  <c r="Y200" i="49"/>
  <c r="X200" i="49"/>
  <c r="W200" i="49"/>
  <c r="V200" i="49"/>
  <c r="U200" i="49"/>
  <c r="T200" i="49"/>
  <c r="S200" i="49"/>
  <c r="R200" i="49"/>
  <c r="Q200" i="49"/>
  <c r="P200" i="49"/>
  <c r="O200" i="49"/>
  <c r="N200" i="49"/>
  <c r="M200" i="49"/>
  <c r="E200" i="49"/>
  <c r="D200" i="49"/>
  <c r="B200" i="49"/>
  <c r="A200" i="49"/>
  <c r="BL199" i="49"/>
  <c r="BK199" i="49"/>
  <c r="BJ199" i="49"/>
  <c r="BI199" i="49"/>
  <c r="BH199" i="49"/>
  <c r="BG199" i="49"/>
  <c r="BF199" i="49"/>
  <c r="BE199" i="49"/>
  <c r="BD199" i="49"/>
  <c r="BC199" i="49"/>
  <c r="BB199" i="49"/>
  <c r="BA199" i="49"/>
  <c r="AZ199" i="49"/>
  <c r="AY199" i="49"/>
  <c r="AX199" i="49"/>
  <c r="AW199" i="49"/>
  <c r="AV199" i="49"/>
  <c r="AU199" i="49"/>
  <c r="AT199" i="49"/>
  <c r="AS199" i="49"/>
  <c r="AR199" i="49"/>
  <c r="AQ199" i="49"/>
  <c r="AP199" i="49"/>
  <c r="AO199" i="49"/>
  <c r="AN199" i="49"/>
  <c r="AM199" i="49"/>
  <c r="AL199" i="49"/>
  <c r="AK199" i="49"/>
  <c r="AJ199" i="49"/>
  <c r="AI199" i="49"/>
  <c r="AH199" i="49"/>
  <c r="AG199" i="49"/>
  <c r="AF199" i="49"/>
  <c r="AE199" i="49"/>
  <c r="AD199" i="49"/>
  <c r="AC199" i="49"/>
  <c r="AB199" i="49"/>
  <c r="AA199" i="49"/>
  <c r="Z199" i="49"/>
  <c r="Y199" i="49"/>
  <c r="X199" i="49"/>
  <c r="W199" i="49"/>
  <c r="V199" i="49"/>
  <c r="U199" i="49"/>
  <c r="T199" i="49"/>
  <c r="S199" i="49"/>
  <c r="R199" i="49"/>
  <c r="Q199" i="49"/>
  <c r="P199" i="49"/>
  <c r="O199" i="49"/>
  <c r="N199" i="49"/>
  <c r="M199" i="49"/>
  <c r="E199" i="49"/>
  <c r="D199" i="49"/>
  <c r="B199" i="49"/>
  <c r="A199" i="49"/>
  <c r="BL198" i="49"/>
  <c r="BK198" i="49"/>
  <c r="BJ198" i="49"/>
  <c r="BI198" i="49"/>
  <c r="BH198" i="49"/>
  <c r="BG198" i="49"/>
  <c r="BF198" i="49"/>
  <c r="BE198" i="49"/>
  <c r="BD198" i="49"/>
  <c r="BC198" i="49"/>
  <c r="BB198" i="49"/>
  <c r="BA198" i="49"/>
  <c r="AZ198" i="49"/>
  <c r="AY198" i="49"/>
  <c r="AX198" i="49"/>
  <c r="AW198" i="49"/>
  <c r="AV198" i="49"/>
  <c r="AU198" i="49"/>
  <c r="AT198" i="49"/>
  <c r="AS198" i="49"/>
  <c r="AR198" i="49"/>
  <c r="AQ198" i="49"/>
  <c r="AP198" i="49"/>
  <c r="AO198" i="49"/>
  <c r="AN198" i="49"/>
  <c r="AM198" i="49"/>
  <c r="AL198" i="49"/>
  <c r="AK198" i="49"/>
  <c r="AJ198" i="49"/>
  <c r="AI198" i="49"/>
  <c r="AH198" i="49"/>
  <c r="AG198" i="49"/>
  <c r="AF198" i="49"/>
  <c r="AE198" i="49"/>
  <c r="AD198" i="49"/>
  <c r="AC198" i="49"/>
  <c r="AB198" i="49"/>
  <c r="AA198" i="49"/>
  <c r="Z198" i="49"/>
  <c r="Y198" i="49"/>
  <c r="X198" i="49"/>
  <c r="W198" i="49"/>
  <c r="V198" i="49"/>
  <c r="U198" i="49"/>
  <c r="T198" i="49"/>
  <c r="S198" i="49"/>
  <c r="R198" i="49"/>
  <c r="Q198" i="49"/>
  <c r="P198" i="49"/>
  <c r="O198" i="49"/>
  <c r="N198" i="49"/>
  <c r="M198" i="49"/>
  <c r="E198" i="49"/>
  <c r="D198" i="49"/>
  <c r="B198" i="49"/>
  <c r="A198" i="49"/>
  <c r="BL197" i="49"/>
  <c r="BK197" i="49"/>
  <c r="BJ197" i="49"/>
  <c r="BI197" i="49"/>
  <c r="BH197" i="49"/>
  <c r="BG197" i="49"/>
  <c r="BF197" i="49"/>
  <c r="BE197" i="49"/>
  <c r="BD197" i="49"/>
  <c r="BC197" i="49"/>
  <c r="BB197" i="49"/>
  <c r="BA197" i="49"/>
  <c r="AZ197" i="49"/>
  <c r="AY197" i="49"/>
  <c r="AX197" i="49"/>
  <c r="AW197" i="49"/>
  <c r="AV197" i="49"/>
  <c r="AU197" i="49"/>
  <c r="AT197" i="49"/>
  <c r="AS197" i="49"/>
  <c r="AR197" i="49"/>
  <c r="AQ197" i="49"/>
  <c r="AP197" i="49"/>
  <c r="AO197" i="49"/>
  <c r="AN197" i="49"/>
  <c r="AM197" i="49"/>
  <c r="AL197" i="49"/>
  <c r="AK197" i="49"/>
  <c r="AJ197" i="49"/>
  <c r="AI197" i="49"/>
  <c r="AH197" i="49"/>
  <c r="AG197" i="49"/>
  <c r="AF197" i="49"/>
  <c r="AE197" i="49"/>
  <c r="AD197" i="49"/>
  <c r="AC197" i="49"/>
  <c r="AB197" i="49"/>
  <c r="AA197" i="49"/>
  <c r="Z197" i="49"/>
  <c r="Y197" i="49"/>
  <c r="X197" i="49"/>
  <c r="W197" i="49"/>
  <c r="V197" i="49"/>
  <c r="U197" i="49"/>
  <c r="T197" i="49"/>
  <c r="S197" i="49"/>
  <c r="R197" i="49"/>
  <c r="Q197" i="49"/>
  <c r="P197" i="49"/>
  <c r="O197" i="49"/>
  <c r="N197" i="49"/>
  <c r="M197" i="49"/>
  <c r="E197" i="49"/>
  <c r="D197" i="49"/>
  <c r="B197" i="49"/>
  <c r="A197" i="49"/>
  <c r="BL196" i="49"/>
  <c r="BK196" i="49"/>
  <c r="BJ196" i="49"/>
  <c r="BI196" i="49"/>
  <c r="BH196" i="49"/>
  <c r="BG196" i="49"/>
  <c r="BF196" i="49"/>
  <c r="BE196" i="49"/>
  <c r="BD196" i="49"/>
  <c r="BC196" i="49"/>
  <c r="BB196" i="49"/>
  <c r="BA196" i="49"/>
  <c r="AZ196" i="49"/>
  <c r="AY196" i="49"/>
  <c r="AX196" i="49"/>
  <c r="AW196" i="49"/>
  <c r="AV196" i="49"/>
  <c r="AU196" i="49"/>
  <c r="AT196" i="49"/>
  <c r="AS196" i="49"/>
  <c r="AR196" i="49"/>
  <c r="AQ196" i="49"/>
  <c r="AP196" i="49"/>
  <c r="AO196" i="49"/>
  <c r="AN196" i="49"/>
  <c r="AM196" i="49"/>
  <c r="AL196" i="49"/>
  <c r="AK196" i="49"/>
  <c r="AJ196" i="49"/>
  <c r="AI196" i="49"/>
  <c r="AH196" i="49"/>
  <c r="AG196" i="49"/>
  <c r="AF196" i="49"/>
  <c r="AE196" i="49"/>
  <c r="AD196" i="49"/>
  <c r="AC196" i="49"/>
  <c r="AB196" i="49"/>
  <c r="AA196" i="49"/>
  <c r="Z196" i="49"/>
  <c r="Y196" i="49"/>
  <c r="X196" i="49"/>
  <c r="W196" i="49"/>
  <c r="V196" i="49"/>
  <c r="U196" i="49"/>
  <c r="T196" i="49"/>
  <c r="S196" i="49"/>
  <c r="R196" i="49"/>
  <c r="Q196" i="49"/>
  <c r="P196" i="49"/>
  <c r="O196" i="49"/>
  <c r="N196" i="49"/>
  <c r="M196" i="49"/>
  <c r="E196" i="49"/>
  <c r="D196" i="49"/>
  <c r="B196" i="49"/>
  <c r="A196" i="49"/>
  <c r="BL195" i="49"/>
  <c r="BK195" i="49"/>
  <c r="BJ195" i="49"/>
  <c r="BI195" i="49"/>
  <c r="BH195" i="49"/>
  <c r="BG195" i="49"/>
  <c r="BF195" i="49"/>
  <c r="BE195" i="49"/>
  <c r="BD195" i="49"/>
  <c r="BC195" i="49"/>
  <c r="BB195" i="49"/>
  <c r="BA195" i="49"/>
  <c r="AZ195" i="49"/>
  <c r="AY195" i="49"/>
  <c r="AX195" i="49"/>
  <c r="AW195" i="49"/>
  <c r="AV195" i="49"/>
  <c r="AU195" i="49"/>
  <c r="AT195" i="49"/>
  <c r="AS195" i="49"/>
  <c r="AR195" i="49"/>
  <c r="AQ195" i="49"/>
  <c r="AP195" i="49"/>
  <c r="AO195" i="49"/>
  <c r="AN195" i="49"/>
  <c r="AM195" i="49"/>
  <c r="AL195" i="49"/>
  <c r="AK195" i="49"/>
  <c r="AJ195" i="49"/>
  <c r="AI195" i="49"/>
  <c r="AH195" i="49"/>
  <c r="AG195" i="49"/>
  <c r="AF195" i="49"/>
  <c r="AE195" i="49"/>
  <c r="AD195" i="49"/>
  <c r="AC195" i="49"/>
  <c r="AB195" i="49"/>
  <c r="AA195" i="49"/>
  <c r="Z195" i="49"/>
  <c r="Y195" i="49"/>
  <c r="X195" i="49"/>
  <c r="W195" i="49"/>
  <c r="V195" i="49"/>
  <c r="U195" i="49"/>
  <c r="T195" i="49"/>
  <c r="S195" i="49"/>
  <c r="R195" i="49"/>
  <c r="Q195" i="49"/>
  <c r="P195" i="49"/>
  <c r="O195" i="49"/>
  <c r="N195" i="49"/>
  <c r="M195" i="49"/>
  <c r="E195" i="49"/>
  <c r="D195" i="49"/>
  <c r="B195" i="49"/>
  <c r="A195" i="49"/>
  <c r="BL194" i="49"/>
  <c r="BK194" i="49"/>
  <c r="BJ194" i="49"/>
  <c r="BI194" i="49"/>
  <c r="BH194" i="49"/>
  <c r="BG194" i="49"/>
  <c r="BF194" i="49"/>
  <c r="BE194" i="49"/>
  <c r="BD194" i="49"/>
  <c r="BC194" i="49"/>
  <c r="BB194" i="49"/>
  <c r="BA194" i="49"/>
  <c r="AZ194" i="49"/>
  <c r="AY194" i="49"/>
  <c r="AX194" i="49"/>
  <c r="AW194" i="49"/>
  <c r="AV194" i="49"/>
  <c r="AU194" i="49"/>
  <c r="AT194" i="49"/>
  <c r="AS194" i="49"/>
  <c r="AR194" i="49"/>
  <c r="AQ194" i="49"/>
  <c r="AP194" i="49"/>
  <c r="AO194" i="49"/>
  <c r="AN194" i="49"/>
  <c r="AM194" i="49"/>
  <c r="AL194" i="49"/>
  <c r="AK194" i="49"/>
  <c r="AJ194" i="49"/>
  <c r="AI194" i="49"/>
  <c r="AH194" i="49"/>
  <c r="AG194" i="49"/>
  <c r="AF194" i="49"/>
  <c r="AE194" i="49"/>
  <c r="AD194" i="49"/>
  <c r="AC194" i="49"/>
  <c r="AB194" i="49"/>
  <c r="AA194" i="49"/>
  <c r="Z194" i="49"/>
  <c r="Y194" i="49"/>
  <c r="X194" i="49"/>
  <c r="W194" i="49"/>
  <c r="V194" i="49"/>
  <c r="U194" i="49"/>
  <c r="T194" i="49"/>
  <c r="S194" i="49"/>
  <c r="R194" i="49"/>
  <c r="Q194" i="49"/>
  <c r="P194" i="49"/>
  <c r="O194" i="49"/>
  <c r="N194" i="49"/>
  <c r="M194" i="49"/>
  <c r="E194" i="49"/>
  <c r="D194" i="49"/>
  <c r="B194" i="49"/>
  <c r="A194" i="49"/>
  <c r="BL193" i="49"/>
  <c r="BK193" i="49"/>
  <c r="BJ193" i="49"/>
  <c r="BI193" i="49"/>
  <c r="BH193" i="49"/>
  <c r="BG193" i="49"/>
  <c r="BF193" i="49"/>
  <c r="BE193" i="49"/>
  <c r="BD193" i="49"/>
  <c r="BC193" i="49"/>
  <c r="BB193" i="49"/>
  <c r="BA193" i="49"/>
  <c r="AZ193" i="49"/>
  <c r="AY193" i="49"/>
  <c r="AX193" i="49"/>
  <c r="AW193" i="49"/>
  <c r="AV193" i="49"/>
  <c r="AU193" i="49"/>
  <c r="AT193" i="49"/>
  <c r="AS193" i="49"/>
  <c r="AR193" i="49"/>
  <c r="AQ193" i="49"/>
  <c r="AP193" i="49"/>
  <c r="AO193" i="49"/>
  <c r="AN193" i="49"/>
  <c r="AM193" i="49"/>
  <c r="AL193" i="49"/>
  <c r="AK193" i="49"/>
  <c r="AJ193" i="49"/>
  <c r="AI193" i="49"/>
  <c r="AH193" i="49"/>
  <c r="AG193" i="49"/>
  <c r="AF193" i="49"/>
  <c r="AE193" i="49"/>
  <c r="AD193" i="49"/>
  <c r="AC193" i="49"/>
  <c r="AB193" i="49"/>
  <c r="AA193" i="49"/>
  <c r="Z193" i="49"/>
  <c r="Y193" i="49"/>
  <c r="X193" i="49"/>
  <c r="W193" i="49"/>
  <c r="V193" i="49"/>
  <c r="U193" i="49"/>
  <c r="T193" i="49"/>
  <c r="S193" i="49"/>
  <c r="R193" i="49"/>
  <c r="Q193" i="49"/>
  <c r="P193" i="49"/>
  <c r="O193" i="49"/>
  <c r="N193" i="49"/>
  <c r="M193" i="49"/>
  <c r="E193" i="49"/>
  <c r="D193" i="49"/>
  <c r="B193" i="49"/>
  <c r="A193" i="49"/>
  <c r="BL192" i="49"/>
  <c r="BK192" i="49"/>
  <c r="BJ192" i="49"/>
  <c r="BI192" i="49"/>
  <c r="BH192" i="49"/>
  <c r="BG192" i="49"/>
  <c r="BF192" i="49"/>
  <c r="BE192" i="49"/>
  <c r="BD192" i="49"/>
  <c r="BC192" i="49"/>
  <c r="BB192" i="49"/>
  <c r="BA192" i="49"/>
  <c r="AZ192" i="49"/>
  <c r="AY192" i="49"/>
  <c r="AX192" i="49"/>
  <c r="AW192" i="49"/>
  <c r="AV192" i="49"/>
  <c r="AU192" i="49"/>
  <c r="AT192" i="49"/>
  <c r="AS192" i="49"/>
  <c r="AR192" i="49"/>
  <c r="AQ192" i="49"/>
  <c r="AP192" i="49"/>
  <c r="AO192" i="49"/>
  <c r="AN192" i="49"/>
  <c r="AM192" i="49"/>
  <c r="AL192" i="49"/>
  <c r="AK192" i="49"/>
  <c r="AJ192" i="49"/>
  <c r="AI192" i="49"/>
  <c r="AH192" i="49"/>
  <c r="AG192" i="49"/>
  <c r="AF192" i="49"/>
  <c r="AE192" i="49"/>
  <c r="AD192" i="49"/>
  <c r="AC192" i="49"/>
  <c r="AB192" i="49"/>
  <c r="AA192" i="49"/>
  <c r="Z192" i="49"/>
  <c r="Y192" i="49"/>
  <c r="X192" i="49"/>
  <c r="W192" i="49"/>
  <c r="V192" i="49"/>
  <c r="U192" i="49"/>
  <c r="T192" i="49"/>
  <c r="S192" i="49"/>
  <c r="R192" i="49"/>
  <c r="Q192" i="49"/>
  <c r="P192" i="49"/>
  <c r="O192" i="49"/>
  <c r="N192" i="49"/>
  <c r="M192" i="49"/>
  <c r="E192" i="49"/>
  <c r="D192" i="49"/>
  <c r="B192" i="49"/>
  <c r="A192" i="49"/>
  <c r="BL191" i="49"/>
  <c r="BK191" i="49"/>
  <c r="BJ191" i="49"/>
  <c r="BI191" i="49"/>
  <c r="BH191" i="49"/>
  <c r="BG191" i="49"/>
  <c r="BF191" i="49"/>
  <c r="BE191" i="49"/>
  <c r="BD191" i="49"/>
  <c r="BC191" i="49"/>
  <c r="BB191" i="49"/>
  <c r="BA191" i="49"/>
  <c r="AZ191" i="49"/>
  <c r="AY191" i="49"/>
  <c r="AX191" i="49"/>
  <c r="AW191" i="49"/>
  <c r="AV191" i="49"/>
  <c r="AU191" i="49"/>
  <c r="AT191" i="49"/>
  <c r="AS191" i="49"/>
  <c r="AR191" i="49"/>
  <c r="AQ191" i="49"/>
  <c r="AP191" i="49"/>
  <c r="AO191" i="49"/>
  <c r="AN191" i="49"/>
  <c r="AM191" i="49"/>
  <c r="AL191" i="49"/>
  <c r="AK191" i="49"/>
  <c r="AJ191" i="49"/>
  <c r="AI191" i="49"/>
  <c r="AH191" i="49"/>
  <c r="AG191" i="49"/>
  <c r="AF191" i="49"/>
  <c r="AE191" i="49"/>
  <c r="AD191" i="49"/>
  <c r="AC191" i="49"/>
  <c r="AB191" i="49"/>
  <c r="AA191" i="49"/>
  <c r="Z191" i="49"/>
  <c r="Y191" i="49"/>
  <c r="X191" i="49"/>
  <c r="W191" i="49"/>
  <c r="V191" i="49"/>
  <c r="U191" i="49"/>
  <c r="T191" i="49"/>
  <c r="S191" i="49"/>
  <c r="R191" i="49"/>
  <c r="Q191" i="49"/>
  <c r="P191" i="49"/>
  <c r="O191" i="49"/>
  <c r="N191" i="49"/>
  <c r="M191" i="49"/>
  <c r="E191" i="49"/>
  <c r="D191" i="49"/>
  <c r="B191" i="49"/>
  <c r="A191" i="49"/>
  <c r="BL190" i="49"/>
  <c r="BK190" i="49"/>
  <c r="BJ190" i="49"/>
  <c r="BI190" i="49"/>
  <c r="BH190" i="49"/>
  <c r="BG190" i="49"/>
  <c r="BF190" i="49"/>
  <c r="BE190" i="49"/>
  <c r="BD190" i="49"/>
  <c r="BC190" i="49"/>
  <c r="BB190" i="49"/>
  <c r="BA190" i="49"/>
  <c r="AZ190" i="49"/>
  <c r="AY190" i="49"/>
  <c r="AX190" i="49"/>
  <c r="AV190" i="49"/>
  <c r="AU190" i="49"/>
  <c r="AT190" i="49"/>
  <c r="AS190" i="49"/>
  <c r="AR190" i="49"/>
  <c r="AQ190" i="49"/>
  <c r="AP190" i="49"/>
  <c r="AN190" i="49"/>
  <c r="AM190" i="49"/>
  <c r="AL190" i="49"/>
  <c r="AK190" i="49"/>
  <c r="AJ190" i="49"/>
  <c r="AI190" i="49"/>
  <c r="AH190" i="49"/>
  <c r="AG190" i="49"/>
  <c r="AF190" i="49"/>
  <c r="AE190" i="49"/>
  <c r="AD190" i="49"/>
  <c r="AC190" i="49"/>
  <c r="AB190" i="49"/>
  <c r="AA190" i="49"/>
  <c r="Z190" i="49"/>
  <c r="Y190" i="49"/>
  <c r="X190" i="49"/>
  <c r="W190" i="49"/>
  <c r="V190" i="49"/>
  <c r="U190" i="49"/>
  <c r="T190" i="49"/>
  <c r="S190" i="49"/>
  <c r="R190" i="49"/>
  <c r="P190" i="49"/>
  <c r="O190" i="49"/>
  <c r="N190" i="49"/>
  <c r="M190" i="49"/>
  <c r="E190" i="49"/>
  <c r="D190" i="49"/>
  <c r="B190" i="49"/>
  <c r="A190" i="49"/>
  <c r="BL189" i="49"/>
  <c r="BK189" i="49"/>
  <c r="BJ189" i="49"/>
  <c r="BI189" i="49"/>
  <c r="BH189" i="49"/>
  <c r="BG189" i="49"/>
  <c r="BF189" i="49"/>
  <c r="BE189" i="49"/>
  <c r="BD189" i="49"/>
  <c r="BC189" i="49"/>
  <c r="BB189" i="49"/>
  <c r="BA189" i="49"/>
  <c r="AZ189" i="49"/>
  <c r="AY189" i="49"/>
  <c r="AX189" i="49"/>
  <c r="AW189" i="49"/>
  <c r="AV189" i="49"/>
  <c r="AU189" i="49"/>
  <c r="AT189" i="49"/>
  <c r="AS189" i="49"/>
  <c r="AR189" i="49"/>
  <c r="AQ189" i="49"/>
  <c r="AP189" i="49"/>
  <c r="AO189" i="49"/>
  <c r="AN189" i="49"/>
  <c r="AM189" i="49"/>
  <c r="AL189" i="49"/>
  <c r="AK189" i="49"/>
  <c r="AJ189" i="49"/>
  <c r="AI189" i="49"/>
  <c r="AH189" i="49"/>
  <c r="AG189" i="49"/>
  <c r="AF189" i="49"/>
  <c r="AE189" i="49"/>
  <c r="AD189" i="49"/>
  <c r="AC189" i="49"/>
  <c r="AB189" i="49"/>
  <c r="AA189" i="49"/>
  <c r="Z189" i="49"/>
  <c r="Y189" i="49"/>
  <c r="X189" i="49"/>
  <c r="W189" i="49"/>
  <c r="V189" i="49"/>
  <c r="U189" i="49"/>
  <c r="T189" i="49"/>
  <c r="S189" i="49"/>
  <c r="R189" i="49"/>
  <c r="Q189" i="49"/>
  <c r="P189" i="49"/>
  <c r="O189" i="49"/>
  <c r="N189" i="49"/>
  <c r="M189" i="49"/>
  <c r="E189" i="49"/>
  <c r="D189" i="49"/>
  <c r="B189" i="49"/>
  <c r="A189" i="49"/>
  <c r="BL188" i="49"/>
  <c r="BK188" i="49"/>
  <c r="BJ188" i="49"/>
  <c r="BI188" i="49"/>
  <c r="BH188" i="49"/>
  <c r="BG188" i="49"/>
  <c r="BF188" i="49"/>
  <c r="BE188" i="49"/>
  <c r="BD188" i="49"/>
  <c r="BC188" i="49"/>
  <c r="BB188" i="49"/>
  <c r="BA188" i="49"/>
  <c r="AZ188" i="49"/>
  <c r="AY188" i="49"/>
  <c r="AX188" i="49"/>
  <c r="AW188" i="49"/>
  <c r="AV188" i="49"/>
  <c r="AU188" i="49"/>
  <c r="AT188" i="49"/>
  <c r="AS188" i="49"/>
  <c r="AR188" i="49"/>
  <c r="AQ188" i="49"/>
  <c r="AP188" i="49"/>
  <c r="AO188" i="49"/>
  <c r="AN188" i="49"/>
  <c r="AM188" i="49"/>
  <c r="AL188" i="49"/>
  <c r="AK188" i="49"/>
  <c r="AJ188" i="49"/>
  <c r="AI188" i="49"/>
  <c r="AG188" i="49"/>
  <c r="AF188" i="49"/>
  <c r="AE188" i="49"/>
  <c r="AD188" i="49"/>
  <c r="AC188" i="49"/>
  <c r="AB188" i="49"/>
  <c r="AA188" i="49"/>
  <c r="Z188" i="49"/>
  <c r="Y188" i="49"/>
  <c r="X188" i="49"/>
  <c r="W188" i="49"/>
  <c r="V188" i="49"/>
  <c r="U188" i="49"/>
  <c r="T188" i="49"/>
  <c r="S188" i="49"/>
  <c r="R188" i="49"/>
  <c r="Q188" i="49"/>
  <c r="P188" i="49"/>
  <c r="O188" i="49"/>
  <c r="N188" i="49"/>
  <c r="M188" i="49"/>
  <c r="E188" i="49"/>
  <c r="D188" i="49"/>
  <c r="B188" i="49"/>
  <c r="A188" i="49"/>
  <c r="BL187" i="49"/>
  <c r="BK187" i="49"/>
  <c r="BJ187" i="49"/>
  <c r="BI187" i="49"/>
  <c r="BH187" i="49"/>
  <c r="BG187" i="49"/>
  <c r="BF187" i="49"/>
  <c r="BE187" i="49"/>
  <c r="BD187" i="49"/>
  <c r="BC187" i="49"/>
  <c r="BB187" i="49"/>
  <c r="BA187" i="49"/>
  <c r="AZ187" i="49"/>
  <c r="AY187" i="49"/>
  <c r="AX187" i="49"/>
  <c r="AW187" i="49"/>
  <c r="AV187" i="49"/>
  <c r="AU187" i="49"/>
  <c r="AT187" i="49"/>
  <c r="AS187" i="49"/>
  <c r="AR187" i="49"/>
  <c r="AQ187" i="49"/>
  <c r="AP187" i="49"/>
  <c r="AO187" i="49"/>
  <c r="AN187" i="49"/>
  <c r="AM187" i="49"/>
  <c r="AL187" i="49"/>
  <c r="AK187" i="49"/>
  <c r="AJ187" i="49"/>
  <c r="AI187" i="49"/>
  <c r="AH187" i="49"/>
  <c r="AG187" i="49"/>
  <c r="AF187" i="49"/>
  <c r="AE187" i="49"/>
  <c r="AD187" i="49"/>
  <c r="AC187" i="49"/>
  <c r="AB187" i="49"/>
  <c r="AA187" i="49"/>
  <c r="Z187" i="49"/>
  <c r="Y187" i="49"/>
  <c r="X187" i="49"/>
  <c r="W187" i="49"/>
  <c r="V187" i="49"/>
  <c r="U187" i="49"/>
  <c r="T187" i="49"/>
  <c r="S187" i="49"/>
  <c r="R187" i="49"/>
  <c r="Q187" i="49"/>
  <c r="P187" i="49"/>
  <c r="O187" i="49"/>
  <c r="N187" i="49"/>
  <c r="M187" i="49"/>
  <c r="E187" i="49"/>
  <c r="D187" i="49"/>
  <c r="B187" i="49"/>
  <c r="A187" i="49"/>
  <c r="BL186" i="49"/>
  <c r="BK186" i="49"/>
  <c r="BJ186" i="49"/>
  <c r="BI186" i="49"/>
  <c r="BH186" i="49"/>
  <c r="BG186" i="49"/>
  <c r="BF186" i="49"/>
  <c r="BE186" i="49"/>
  <c r="BD186" i="49"/>
  <c r="BC186" i="49"/>
  <c r="BB186" i="49"/>
  <c r="BA186" i="49"/>
  <c r="AZ186" i="49"/>
  <c r="AY186" i="49"/>
  <c r="AX186" i="49"/>
  <c r="AW186" i="49"/>
  <c r="AV186" i="49"/>
  <c r="AU186" i="49"/>
  <c r="AT186" i="49"/>
  <c r="AS186" i="49"/>
  <c r="AR186" i="49"/>
  <c r="AQ186" i="49"/>
  <c r="AP186" i="49"/>
  <c r="AO186" i="49"/>
  <c r="AN186" i="49"/>
  <c r="AM186" i="49"/>
  <c r="AL186" i="49"/>
  <c r="AK186" i="49"/>
  <c r="AJ186" i="49"/>
  <c r="AI186" i="49"/>
  <c r="AH186" i="49"/>
  <c r="AG186" i="49"/>
  <c r="AF186" i="49"/>
  <c r="AE186" i="49"/>
  <c r="AD186" i="49"/>
  <c r="AC186" i="49"/>
  <c r="AB186" i="49"/>
  <c r="AA186" i="49"/>
  <c r="Z186" i="49"/>
  <c r="Y186" i="49"/>
  <c r="X186" i="49"/>
  <c r="W186" i="49"/>
  <c r="V186" i="49"/>
  <c r="U186" i="49"/>
  <c r="T186" i="49"/>
  <c r="S186" i="49"/>
  <c r="R186" i="49"/>
  <c r="Q186" i="49"/>
  <c r="P186" i="49"/>
  <c r="O186" i="49"/>
  <c r="N186" i="49"/>
  <c r="M186" i="49"/>
  <c r="E186" i="49"/>
  <c r="D186" i="49"/>
  <c r="B186" i="49"/>
  <c r="A186" i="49"/>
  <c r="BL185" i="49"/>
  <c r="BK185" i="49"/>
  <c r="BJ185" i="49"/>
  <c r="BI185" i="49"/>
  <c r="BH185" i="49"/>
  <c r="BG185" i="49"/>
  <c r="BF185" i="49"/>
  <c r="BE185" i="49"/>
  <c r="BD185" i="49"/>
  <c r="BC185" i="49"/>
  <c r="BB185" i="49"/>
  <c r="BA185" i="49"/>
  <c r="AZ185" i="49"/>
  <c r="AY185" i="49"/>
  <c r="AX185" i="49"/>
  <c r="AW185" i="49"/>
  <c r="AV185" i="49"/>
  <c r="AU185" i="49"/>
  <c r="AT185" i="49"/>
  <c r="AS185" i="49"/>
  <c r="AR185" i="49"/>
  <c r="AQ185" i="49"/>
  <c r="AP185" i="49"/>
  <c r="AO185" i="49"/>
  <c r="AN185" i="49"/>
  <c r="AM185" i="49"/>
  <c r="AL185" i="49"/>
  <c r="AK185" i="49"/>
  <c r="AJ185" i="49"/>
  <c r="AI185" i="49"/>
  <c r="AH185" i="49"/>
  <c r="AG185" i="49"/>
  <c r="AF185" i="49"/>
  <c r="AE185" i="49"/>
  <c r="AD185" i="49"/>
  <c r="AC185" i="49"/>
  <c r="AB185" i="49"/>
  <c r="AA185" i="49"/>
  <c r="Z185" i="49"/>
  <c r="Y185" i="49"/>
  <c r="X185" i="49"/>
  <c r="W185" i="49"/>
  <c r="V185" i="49"/>
  <c r="U185" i="49"/>
  <c r="T185" i="49"/>
  <c r="S185" i="49"/>
  <c r="R185" i="49"/>
  <c r="Q185" i="49"/>
  <c r="P185" i="49"/>
  <c r="O185" i="49"/>
  <c r="N185" i="49"/>
  <c r="M185" i="49"/>
  <c r="E185" i="49"/>
  <c r="D185" i="49"/>
  <c r="B185" i="49"/>
  <c r="A185" i="49"/>
  <c r="BL184" i="49"/>
  <c r="BK184" i="49"/>
  <c r="BJ184" i="49"/>
  <c r="BI184" i="49"/>
  <c r="BH184" i="49"/>
  <c r="BG184" i="49"/>
  <c r="BF184" i="49"/>
  <c r="BE184" i="49"/>
  <c r="BD184" i="49"/>
  <c r="BC184" i="49"/>
  <c r="BB184" i="49"/>
  <c r="BA184" i="49"/>
  <c r="AZ184" i="49"/>
  <c r="AY184" i="49"/>
  <c r="AX184" i="49"/>
  <c r="AW184" i="49"/>
  <c r="AV184" i="49"/>
  <c r="AU184" i="49"/>
  <c r="AT184" i="49"/>
  <c r="AS184" i="49"/>
  <c r="AR184" i="49"/>
  <c r="AQ184" i="49"/>
  <c r="AP184" i="49"/>
  <c r="AO184" i="49"/>
  <c r="AN184" i="49"/>
  <c r="AM184" i="49"/>
  <c r="AL184" i="49"/>
  <c r="AK184" i="49"/>
  <c r="AJ184" i="49"/>
  <c r="AI184" i="49"/>
  <c r="AH184" i="49"/>
  <c r="AG184" i="49"/>
  <c r="AF184" i="49"/>
  <c r="AE184" i="49"/>
  <c r="AD184" i="49"/>
  <c r="AC184" i="49"/>
  <c r="AB184" i="49"/>
  <c r="AA184" i="49"/>
  <c r="Z184" i="49"/>
  <c r="Y184" i="49"/>
  <c r="X184" i="49"/>
  <c r="W184" i="49"/>
  <c r="V184" i="49"/>
  <c r="U184" i="49"/>
  <c r="T184" i="49"/>
  <c r="S184" i="49"/>
  <c r="R184" i="49"/>
  <c r="Q184" i="49"/>
  <c r="P184" i="49"/>
  <c r="O184" i="49"/>
  <c r="N184" i="49"/>
  <c r="M184" i="49"/>
  <c r="E184" i="49"/>
  <c r="D184" i="49"/>
  <c r="B184" i="49"/>
  <c r="A184" i="49"/>
  <c r="BL183" i="49"/>
  <c r="BK183" i="49"/>
  <c r="BJ183" i="49"/>
  <c r="BI183" i="49"/>
  <c r="BH183" i="49"/>
  <c r="BG183" i="49"/>
  <c r="BF183" i="49"/>
  <c r="BE183" i="49"/>
  <c r="BD183" i="49"/>
  <c r="BC183" i="49"/>
  <c r="BB183" i="49"/>
  <c r="BA183" i="49"/>
  <c r="AZ183" i="49"/>
  <c r="AY183" i="49"/>
  <c r="AX183" i="49"/>
  <c r="AW183" i="49"/>
  <c r="AV183" i="49"/>
  <c r="AU183" i="49"/>
  <c r="AT183" i="49"/>
  <c r="AS183" i="49"/>
  <c r="AR183" i="49"/>
  <c r="AQ183" i="49"/>
  <c r="AP183" i="49"/>
  <c r="AO183" i="49"/>
  <c r="AN183" i="49"/>
  <c r="AM183" i="49"/>
  <c r="AL183" i="49"/>
  <c r="AK183" i="49"/>
  <c r="AJ183" i="49"/>
  <c r="AI183" i="49"/>
  <c r="AH183" i="49"/>
  <c r="AG183" i="49"/>
  <c r="AF183" i="49"/>
  <c r="AE183" i="49"/>
  <c r="AD183" i="49"/>
  <c r="AC183" i="49"/>
  <c r="AB183" i="49"/>
  <c r="AA183" i="49"/>
  <c r="Z183" i="49"/>
  <c r="Y183" i="49"/>
  <c r="X183" i="49"/>
  <c r="W183" i="49"/>
  <c r="V183" i="49"/>
  <c r="U183" i="49"/>
  <c r="T183" i="49"/>
  <c r="S183" i="49"/>
  <c r="R183" i="49"/>
  <c r="Q183" i="49"/>
  <c r="P183" i="49"/>
  <c r="O183" i="49"/>
  <c r="N183" i="49"/>
  <c r="M183" i="49"/>
  <c r="E183" i="49"/>
  <c r="D183" i="49"/>
  <c r="B183" i="49"/>
  <c r="A183" i="49"/>
  <c r="BL182" i="49"/>
  <c r="BK182" i="49"/>
  <c r="BJ182" i="49"/>
  <c r="BI182" i="49"/>
  <c r="BH182" i="49"/>
  <c r="BG182" i="49"/>
  <c r="BF182" i="49"/>
  <c r="BE182" i="49"/>
  <c r="BD182" i="49"/>
  <c r="BC182" i="49"/>
  <c r="BB182" i="49"/>
  <c r="BA182" i="49"/>
  <c r="AZ182" i="49"/>
  <c r="AY182" i="49"/>
  <c r="AX182" i="49"/>
  <c r="AW182" i="49"/>
  <c r="AV182" i="49"/>
  <c r="AU182" i="49"/>
  <c r="AT182" i="49"/>
  <c r="AS182" i="49"/>
  <c r="AR182" i="49"/>
  <c r="AQ182" i="49"/>
  <c r="AP182" i="49"/>
  <c r="AO182" i="49"/>
  <c r="AN182" i="49"/>
  <c r="AM182" i="49"/>
  <c r="AL182" i="49"/>
  <c r="AK182" i="49"/>
  <c r="AJ182" i="49"/>
  <c r="AI182" i="49"/>
  <c r="AH182" i="49"/>
  <c r="AG182" i="49"/>
  <c r="AF182" i="49"/>
  <c r="AE182" i="49"/>
  <c r="AD182" i="49"/>
  <c r="AC182" i="49"/>
  <c r="AB182" i="49"/>
  <c r="AA182" i="49"/>
  <c r="Z182" i="49"/>
  <c r="Y182" i="49"/>
  <c r="X182" i="49"/>
  <c r="W182" i="49"/>
  <c r="V182" i="49"/>
  <c r="U182" i="49"/>
  <c r="T182" i="49"/>
  <c r="S182" i="49"/>
  <c r="R182" i="49"/>
  <c r="Q182" i="49"/>
  <c r="P182" i="49"/>
  <c r="O182" i="49"/>
  <c r="N182" i="49"/>
  <c r="M182" i="49"/>
  <c r="E182" i="49"/>
  <c r="D182" i="49"/>
  <c r="B182" i="49"/>
  <c r="A182" i="49"/>
  <c r="BL181" i="49"/>
  <c r="BK181" i="49"/>
  <c r="BJ181" i="49"/>
  <c r="BI181" i="49"/>
  <c r="BH181" i="49"/>
  <c r="BG181" i="49"/>
  <c r="BF181" i="49"/>
  <c r="BE181" i="49"/>
  <c r="BD181" i="49"/>
  <c r="BC181" i="49"/>
  <c r="BB181" i="49"/>
  <c r="BA181" i="49"/>
  <c r="AZ181" i="49"/>
  <c r="AY181" i="49"/>
  <c r="AX181" i="49"/>
  <c r="AW181" i="49"/>
  <c r="AV181" i="49"/>
  <c r="AU181" i="49"/>
  <c r="AT181" i="49"/>
  <c r="AS181" i="49"/>
  <c r="AR181" i="49"/>
  <c r="AQ181" i="49"/>
  <c r="AP181" i="49"/>
  <c r="AO181" i="49"/>
  <c r="AN181" i="49"/>
  <c r="AM181" i="49"/>
  <c r="AL181" i="49"/>
  <c r="AK181" i="49"/>
  <c r="AJ181" i="49"/>
  <c r="AI181" i="49"/>
  <c r="AH181" i="49"/>
  <c r="AG181" i="49"/>
  <c r="AF181" i="49"/>
  <c r="AE181" i="49"/>
  <c r="AD181" i="49"/>
  <c r="AC181" i="49"/>
  <c r="AB181" i="49"/>
  <c r="AA181" i="49"/>
  <c r="Z181" i="49"/>
  <c r="Y181" i="49"/>
  <c r="X181" i="49"/>
  <c r="W181" i="49"/>
  <c r="V181" i="49"/>
  <c r="U181" i="49"/>
  <c r="T181" i="49"/>
  <c r="S181" i="49"/>
  <c r="R181" i="49"/>
  <c r="Q181" i="49"/>
  <c r="P181" i="49"/>
  <c r="O181" i="49"/>
  <c r="N181" i="49"/>
  <c r="M181" i="49"/>
  <c r="E181" i="49"/>
  <c r="D181" i="49"/>
  <c r="B181" i="49"/>
  <c r="A181" i="49"/>
  <c r="BL180" i="49"/>
  <c r="BK180" i="49"/>
  <c r="BJ180" i="49"/>
  <c r="BI180" i="49"/>
  <c r="BH180" i="49"/>
  <c r="BG180" i="49"/>
  <c r="BF180" i="49"/>
  <c r="BE180" i="49"/>
  <c r="BD180" i="49"/>
  <c r="BC180" i="49"/>
  <c r="BB180" i="49"/>
  <c r="BA180" i="49"/>
  <c r="AZ180" i="49"/>
  <c r="AY180" i="49"/>
  <c r="AX180" i="49"/>
  <c r="AW180" i="49"/>
  <c r="AV180" i="49"/>
  <c r="AU180" i="49"/>
  <c r="AT180" i="49"/>
  <c r="AS180" i="49"/>
  <c r="AR180" i="49"/>
  <c r="AQ180" i="49"/>
  <c r="AP180" i="49"/>
  <c r="AO180" i="49"/>
  <c r="AN180" i="49"/>
  <c r="AM180" i="49"/>
  <c r="AL180" i="49"/>
  <c r="AK180" i="49"/>
  <c r="AJ180" i="49"/>
  <c r="AI180" i="49"/>
  <c r="AH180" i="49"/>
  <c r="AG180" i="49"/>
  <c r="AF180" i="49"/>
  <c r="AE180" i="49"/>
  <c r="AD180" i="49"/>
  <c r="AC180" i="49"/>
  <c r="AB180" i="49"/>
  <c r="AA180" i="49"/>
  <c r="Z180" i="49"/>
  <c r="Y180" i="49"/>
  <c r="X180" i="49"/>
  <c r="W180" i="49"/>
  <c r="V180" i="49"/>
  <c r="U180" i="49"/>
  <c r="T180" i="49"/>
  <c r="S180" i="49"/>
  <c r="R180" i="49"/>
  <c r="Q180" i="49"/>
  <c r="P180" i="49"/>
  <c r="O180" i="49"/>
  <c r="N180" i="49"/>
  <c r="M180" i="49"/>
  <c r="E180" i="49"/>
  <c r="D180" i="49"/>
  <c r="B180" i="49"/>
  <c r="A180" i="49"/>
  <c r="BL179" i="49"/>
  <c r="BK179" i="49"/>
  <c r="BJ179" i="49"/>
  <c r="BI179" i="49"/>
  <c r="BH179" i="49"/>
  <c r="BG179" i="49"/>
  <c r="BF179" i="49"/>
  <c r="BE179" i="49"/>
  <c r="BD179" i="49"/>
  <c r="BC179" i="49"/>
  <c r="BB179" i="49"/>
  <c r="BA179" i="49"/>
  <c r="AZ179" i="49"/>
  <c r="AY179" i="49"/>
  <c r="AX179" i="49"/>
  <c r="AW179" i="49"/>
  <c r="AV179" i="49"/>
  <c r="AU179" i="49"/>
  <c r="AT179" i="49"/>
  <c r="AS179" i="49"/>
  <c r="AR179" i="49"/>
  <c r="AQ179" i="49"/>
  <c r="AP179" i="49"/>
  <c r="AO179" i="49"/>
  <c r="AN179" i="49"/>
  <c r="AM179" i="49"/>
  <c r="AL179" i="49"/>
  <c r="AK179" i="49"/>
  <c r="AJ179" i="49"/>
  <c r="AI179" i="49"/>
  <c r="AH179" i="49"/>
  <c r="AG179" i="49"/>
  <c r="AF179" i="49"/>
  <c r="AE179" i="49"/>
  <c r="AD179" i="49"/>
  <c r="AC179" i="49"/>
  <c r="AB179" i="49"/>
  <c r="AA179" i="49"/>
  <c r="Z179" i="49"/>
  <c r="Y179" i="49"/>
  <c r="X179" i="49"/>
  <c r="W179" i="49"/>
  <c r="V179" i="49"/>
  <c r="U179" i="49"/>
  <c r="T179" i="49"/>
  <c r="S179" i="49"/>
  <c r="R179" i="49"/>
  <c r="Q179" i="49"/>
  <c r="P179" i="49"/>
  <c r="O179" i="49"/>
  <c r="N179" i="49"/>
  <c r="M179" i="49"/>
  <c r="E179" i="49"/>
  <c r="D179" i="49"/>
  <c r="B179" i="49"/>
  <c r="A179" i="49"/>
  <c r="BL178" i="49"/>
  <c r="BK178" i="49"/>
  <c r="BJ178" i="49"/>
  <c r="BI178" i="49"/>
  <c r="BH178" i="49"/>
  <c r="BG178" i="49"/>
  <c r="BF178" i="49"/>
  <c r="BE178" i="49"/>
  <c r="BD178" i="49"/>
  <c r="BC178" i="49"/>
  <c r="BB178" i="49"/>
  <c r="BA178" i="49"/>
  <c r="AZ178" i="49"/>
  <c r="AY178" i="49"/>
  <c r="AX178" i="49"/>
  <c r="AW178" i="49"/>
  <c r="AV178" i="49"/>
  <c r="AU178" i="49"/>
  <c r="AT178" i="49"/>
  <c r="AS178" i="49"/>
  <c r="AR178" i="49"/>
  <c r="AQ178" i="49"/>
  <c r="AP178" i="49"/>
  <c r="AO178" i="49"/>
  <c r="AN178" i="49"/>
  <c r="AM178" i="49"/>
  <c r="AL178" i="49"/>
  <c r="AK178" i="49"/>
  <c r="AJ178" i="49"/>
  <c r="AI178" i="49"/>
  <c r="AH178" i="49"/>
  <c r="AG178" i="49"/>
  <c r="AF178" i="49"/>
  <c r="AE178" i="49"/>
  <c r="AD178" i="49"/>
  <c r="AC178" i="49"/>
  <c r="AB178" i="49"/>
  <c r="AA178" i="49"/>
  <c r="Z178" i="49"/>
  <c r="Y178" i="49"/>
  <c r="X178" i="49"/>
  <c r="W178" i="49"/>
  <c r="V178" i="49"/>
  <c r="U178" i="49"/>
  <c r="T178" i="49"/>
  <c r="S178" i="49"/>
  <c r="R178" i="49"/>
  <c r="Q178" i="49"/>
  <c r="P178" i="49"/>
  <c r="O178" i="49"/>
  <c r="N178" i="49"/>
  <c r="M178" i="49"/>
  <c r="E178" i="49"/>
  <c r="D178" i="49"/>
  <c r="B178" i="49"/>
  <c r="A178" i="49"/>
  <c r="BL177" i="49"/>
  <c r="BK177" i="49"/>
  <c r="BJ177" i="49"/>
  <c r="BI177" i="49"/>
  <c r="BH177" i="49"/>
  <c r="BG177" i="49"/>
  <c r="BF177" i="49"/>
  <c r="BE177" i="49"/>
  <c r="BD177" i="49"/>
  <c r="BC177" i="49"/>
  <c r="BB177" i="49"/>
  <c r="BA177" i="49"/>
  <c r="AZ177" i="49"/>
  <c r="AY177" i="49"/>
  <c r="AX177" i="49"/>
  <c r="AW177" i="49"/>
  <c r="AV177" i="49"/>
  <c r="AU177" i="49"/>
  <c r="AT177" i="49"/>
  <c r="AS177" i="49"/>
  <c r="AR177" i="49"/>
  <c r="AQ177" i="49"/>
  <c r="AP177" i="49"/>
  <c r="AO177" i="49"/>
  <c r="AN177" i="49"/>
  <c r="AM177" i="49"/>
  <c r="AL177" i="49"/>
  <c r="AK177" i="49"/>
  <c r="AJ177" i="49"/>
  <c r="AI177" i="49"/>
  <c r="AH177" i="49"/>
  <c r="AG177" i="49"/>
  <c r="AF177" i="49"/>
  <c r="AE177" i="49"/>
  <c r="AD177" i="49"/>
  <c r="AC177" i="49"/>
  <c r="AB177" i="49"/>
  <c r="AA177" i="49"/>
  <c r="Z177" i="49"/>
  <c r="Y177" i="49"/>
  <c r="X177" i="49"/>
  <c r="W177" i="49"/>
  <c r="V177" i="49"/>
  <c r="U177" i="49"/>
  <c r="T177" i="49"/>
  <c r="S177" i="49"/>
  <c r="R177" i="49"/>
  <c r="Q177" i="49"/>
  <c r="P177" i="49"/>
  <c r="O177" i="49"/>
  <c r="N177" i="49"/>
  <c r="M177" i="49"/>
  <c r="E177" i="49"/>
  <c r="D177" i="49"/>
  <c r="B177" i="49"/>
  <c r="A177" i="49"/>
  <c r="BL176" i="49"/>
  <c r="BK176" i="49"/>
  <c r="BJ176" i="49"/>
  <c r="BI176" i="49"/>
  <c r="BH176" i="49"/>
  <c r="BG176" i="49"/>
  <c r="BF176" i="49"/>
  <c r="BE176" i="49"/>
  <c r="BD176" i="49"/>
  <c r="BC176" i="49"/>
  <c r="BB176" i="49"/>
  <c r="BA176" i="49"/>
  <c r="AZ176" i="49"/>
  <c r="AY176" i="49"/>
  <c r="AX176" i="49"/>
  <c r="AW176" i="49"/>
  <c r="AV176" i="49"/>
  <c r="AU176" i="49"/>
  <c r="AT176" i="49"/>
  <c r="AS176" i="49"/>
  <c r="AR176" i="49"/>
  <c r="AQ176" i="49"/>
  <c r="AP176" i="49"/>
  <c r="AO176" i="49"/>
  <c r="AN176" i="49"/>
  <c r="AM176" i="49"/>
  <c r="AL176" i="49"/>
  <c r="AK176" i="49"/>
  <c r="AJ176" i="49"/>
  <c r="AI176" i="49"/>
  <c r="AH176" i="49"/>
  <c r="AG176" i="49"/>
  <c r="AF176" i="49"/>
  <c r="AE176" i="49"/>
  <c r="AD176" i="49"/>
  <c r="AC176" i="49"/>
  <c r="AB176" i="49"/>
  <c r="AA176" i="49"/>
  <c r="Z176" i="49"/>
  <c r="Y176" i="49"/>
  <c r="X176" i="49"/>
  <c r="W176" i="49"/>
  <c r="V176" i="49"/>
  <c r="U176" i="49"/>
  <c r="T176" i="49"/>
  <c r="S176" i="49"/>
  <c r="R176" i="49"/>
  <c r="Q176" i="49"/>
  <c r="P176" i="49"/>
  <c r="O176" i="49"/>
  <c r="N176" i="49"/>
  <c r="M176" i="49"/>
  <c r="E176" i="49"/>
  <c r="D176" i="49"/>
  <c r="B176" i="49"/>
  <c r="A176" i="49"/>
  <c r="BL175" i="49"/>
  <c r="BK175" i="49"/>
  <c r="BJ175" i="49"/>
  <c r="BI175" i="49"/>
  <c r="BH175" i="49"/>
  <c r="BG175" i="49"/>
  <c r="BF175" i="49"/>
  <c r="BE175" i="49"/>
  <c r="BD175" i="49"/>
  <c r="BC175" i="49"/>
  <c r="BB175" i="49"/>
  <c r="BA175" i="49"/>
  <c r="AZ175" i="49"/>
  <c r="AY175" i="49"/>
  <c r="AX175" i="49"/>
  <c r="AW175" i="49"/>
  <c r="AV175" i="49"/>
  <c r="AU175" i="49"/>
  <c r="AT175" i="49"/>
  <c r="AS175" i="49"/>
  <c r="AR175" i="49"/>
  <c r="AQ175" i="49"/>
  <c r="AP175" i="49"/>
  <c r="AO175" i="49"/>
  <c r="AN175" i="49"/>
  <c r="AM175" i="49"/>
  <c r="AL175" i="49"/>
  <c r="AK175" i="49"/>
  <c r="AJ175" i="49"/>
  <c r="AI175" i="49"/>
  <c r="AH175" i="49"/>
  <c r="AG175" i="49"/>
  <c r="AF175" i="49"/>
  <c r="AE175" i="49"/>
  <c r="AD175" i="49"/>
  <c r="AC175" i="49"/>
  <c r="AB175" i="49"/>
  <c r="AA175" i="49"/>
  <c r="Z175" i="49"/>
  <c r="Y175" i="49"/>
  <c r="X175" i="49"/>
  <c r="W175" i="49"/>
  <c r="V175" i="49"/>
  <c r="U175" i="49"/>
  <c r="T175" i="49"/>
  <c r="S175" i="49"/>
  <c r="R175" i="49"/>
  <c r="Q175" i="49"/>
  <c r="P175" i="49"/>
  <c r="O175" i="49"/>
  <c r="N175" i="49"/>
  <c r="M175" i="49"/>
  <c r="E175" i="49"/>
  <c r="D175" i="49"/>
  <c r="B175" i="49"/>
  <c r="A175" i="49"/>
  <c r="BL174" i="49"/>
  <c r="BK174" i="49"/>
  <c r="BJ174" i="49"/>
  <c r="BI174" i="49"/>
  <c r="BH174" i="49"/>
  <c r="BG174" i="49"/>
  <c r="BF174" i="49"/>
  <c r="BE174" i="49"/>
  <c r="BD174" i="49"/>
  <c r="BC174" i="49"/>
  <c r="BB174" i="49"/>
  <c r="BA174" i="49"/>
  <c r="AZ174" i="49"/>
  <c r="AY174" i="49"/>
  <c r="AX174" i="49"/>
  <c r="AW174" i="49"/>
  <c r="AV174" i="49"/>
  <c r="AU174" i="49"/>
  <c r="AT174" i="49"/>
  <c r="AS174" i="49"/>
  <c r="AR174" i="49"/>
  <c r="AQ174" i="49"/>
  <c r="AP174" i="49"/>
  <c r="AO174" i="49"/>
  <c r="AN174" i="49"/>
  <c r="AM174" i="49"/>
  <c r="AL174" i="49"/>
  <c r="AK174" i="49"/>
  <c r="AJ174" i="49"/>
  <c r="AI174" i="49"/>
  <c r="AH174" i="49"/>
  <c r="AG174" i="49"/>
  <c r="AF174" i="49"/>
  <c r="AE174" i="49"/>
  <c r="AD174" i="49"/>
  <c r="AC174" i="49"/>
  <c r="AB174" i="49"/>
  <c r="AA174" i="49"/>
  <c r="Z174" i="49"/>
  <c r="Y174" i="49"/>
  <c r="X174" i="49"/>
  <c r="W174" i="49"/>
  <c r="V174" i="49"/>
  <c r="U174" i="49"/>
  <c r="T174" i="49"/>
  <c r="S174" i="49"/>
  <c r="R174" i="49"/>
  <c r="Q174" i="49"/>
  <c r="P174" i="49"/>
  <c r="O174" i="49"/>
  <c r="N174" i="49"/>
  <c r="M174" i="49"/>
  <c r="E174" i="49"/>
  <c r="D174" i="49"/>
  <c r="B174" i="49"/>
  <c r="A174" i="49"/>
  <c r="BL173" i="49"/>
  <c r="BK173" i="49"/>
  <c r="BJ173" i="49"/>
  <c r="BI173" i="49"/>
  <c r="BH173" i="49"/>
  <c r="BG173" i="49"/>
  <c r="BF173" i="49"/>
  <c r="BE173" i="49"/>
  <c r="BD173" i="49"/>
  <c r="BC173" i="49"/>
  <c r="BB173" i="49"/>
  <c r="BA173" i="49"/>
  <c r="AZ173" i="49"/>
  <c r="AY173" i="49"/>
  <c r="AX173" i="49"/>
  <c r="AW173" i="49"/>
  <c r="AV173" i="49"/>
  <c r="AU173" i="49"/>
  <c r="AT173" i="49"/>
  <c r="AS173" i="49"/>
  <c r="AR173" i="49"/>
  <c r="AQ173" i="49"/>
  <c r="AP173" i="49"/>
  <c r="AO173" i="49"/>
  <c r="AN173" i="49"/>
  <c r="AM173" i="49"/>
  <c r="AL173" i="49"/>
  <c r="AK173" i="49"/>
  <c r="AJ173" i="49"/>
  <c r="AI173" i="49"/>
  <c r="AH173" i="49"/>
  <c r="AG173" i="49"/>
  <c r="AF173" i="49"/>
  <c r="AE173" i="49"/>
  <c r="AD173" i="49"/>
  <c r="AC173" i="49"/>
  <c r="AB173" i="49"/>
  <c r="AA173" i="49"/>
  <c r="Z173" i="49"/>
  <c r="Y173" i="49"/>
  <c r="X173" i="49"/>
  <c r="W173" i="49"/>
  <c r="V173" i="49"/>
  <c r="U173" i="49"/>
  <c r="T173" i="49"/>
  <c r="S173" i="49"/>
  <c r="R173" i="49"/>
  <c r="Q173" i="49"/>
  <c r="P173" i="49"/>
  <c r="O173" i="49"/>
  <c r="N173" i="49"/>
  <c r="M173" i="49"/>
  <c r="E173" i="49"/>
  <c r="D173" i="49"/>
  <c r="B173" i="49"/>
  <c r="A173" i="49"/>
  <c r="BL172" i="49"/>
  <c r="BK172" i="49"/>
  <c r="BJ172" i="49"/>
  <c r="BI172" i="49"/>
  <c r="BH172" i="49"/>
  <c r="BG172" i="49"/>
  <c r="BF172" i="49"/>
  <c r="BE172" i="49"/>
  <c r="BD172" i="49"/>
  <c r="BC172" i="49"/>
  <c r="BB172" i="49"/>
  <c r="BA172" i="49"/>
  <c r="AZ172" i="49"/>
  <c r="AY172" i="49"/>
  <c r="AX172" i="49"/>
  <c r="AW172" i="49"/>
  <c r="AV172" i="49"/>
  <c r="AU172" i="49"/>
  <c r="AT172" i="49"/>
  <c r="AS172" i="49"/>
  <c r="AR172" i="49"/>
  <c r="AQ172" i="49"/>
  <c r="AP172" i="49"/>
  <c r="AO172" i="49"/>
  <c r="AN172" i="49"/>
  <c r="AM172" i="49"/>
  <c r="AL172" i="49"/>
  <c r="AK172" i="49"/>
  <c r="AJ172" i="49"/>
  <c r="AI172" i="49"/>
  <c r="AH172" i="49"/>
  <c r="AG172" i="49"/>
  <c r="AF172" i="49"/>
  <c r="AE172" i="49"/>
  <c r="AD172" i="49"/>
  <c r="AC172" i="49"/>
  <c r="AB172" i="49"/>
  <c r="AA172" i="49"/>
  <c r="Z172" i="49"/>
  <c r="Y172" i="49"/>
  <c r="X172" i="49"/>
  <c r="W172" i="49"/>
  <c r="V172" i="49"/>
  <c r="U172" i="49"/>
  <c r="T172" i="49"/>
  <c r="S172" i="49"/>
  <c r="R172" i="49"/>
  <c r="Q172" i="49"/>
  <c r="P172" i="49"/>
  <c r="O172" i="49"/>
  <c r="N172" i="49"/>
  <c r="M172" i="49"/>
  <c r="E172" i="49"/>
  <c r="D172" i="49"/>
  <c r="B172" i="49"/>
  <c r="A172" i="49"/>
  <c r="BL171" i="49"/>
  <c r="BK171" i="49"/>
  <c r="BJ171" i="49"/>
  <c r="BI171" i="49"/>
  <c r="BH171" i="49"/>
  <c r="BG171" i="49"/>
  <c r="BF171" i="49"/>
  <c r="BE171" i="49"/>
  <c r="BD171" i="49"/>
  <c r="BC171" i="49"/>
  <c r="BB171" i="49"/>
  <c r="BA171" i="49"/>
  <c r="AZ171" i="49"/>
  <c r="AY171" i="49"/>
  <c r="AX171" i="49"/>
  <c r="AW171" i="49"/>
  <c r="AV171" i="49"/>
  <c r="AU171" i="49"/>
  <c r="AT171" i="49"/>
  <c r="AS171" i="49"/>
  <c r="AR171" i="49"/>
  <c r="AQ171" i="49"/>
  <c r="AP171" i="49"/>
  <c r="AO171" i="49"/>
  <c r="AN171" i="49"/>
  <c r="AM171" i="49"/>
  <c r="AL171" i="49"/>
  <c r="AK171" i="49"/>
  <c r="AJ171" i="49"/>
  <c r="AI171" i="49"/>
  <c r="AH171" i="49"/>
  <c r="AG171" i="49"/>
  <c r="AF171" i="49"/>
  <c r="AE171" i="49"/>
  <c r="AD171" i="49"/>
  <c r="AC171" i="49"/>
  <c r="AB171" i="49"/>
  <c r="AA171" i="49"/>
  <c r="Z171" i="49"/>
  <c r="Y171" i="49"/>
  <c r="X171" i="49"/>
  <c r="W171" i="49"/>
  <c r="V171" i="49"/>
  <c r="U171" i="49"/>
  <c r="T171" i="49"/>
  <c r="S171" i="49"/>
  <c r="R171" i="49"/>
  <c r="Q171" i="49"/>
  <c r="P171" i="49"/>
  <c r="O171" i="49"/>
  <c r="N171" i="49"/>
  <c r="M171" i="49"/>
  <c r="E171" i="49"/>
  <c r="D171" i="49"/>
  <c r="B171" i="49"/>
  <c r="A171" i="49"/>
  <c r="BL170" i="49"/>
  <c r="BK170" i="49"/>
  <c r="BJ170" i="49"/>
  <c r="BI170" i="49"/>
  <c r="BH170" i="49"/>
  <c r="BG170" i="49"/>
  <c r="BF170" i="49"/>
  <c r="BE170" i="49"/>
  <c r="BD170" i="49"/>
  <c r="BC170" i="49"/>
  <c r="BB170" i="49"/>
  <c r="BA170" i="49"/>
  <c r="AZ170" i="49"/>
  <c r="AY170" i="49"/>
  <c r="AX170" i="49"/>
  <c r="AW170" i="49"/>
  <c r="AV170" i="49"/>
  <c r="AU170" i="49"/>
  <c r="AT170" i="49"/>
  <c r="AS170" i="49"/>
  <c r="AR170" i="49"/>
  <c r="AQ170" i="49"/>
  <c r="AP170" i="49"/>
  <c r="AO170" i="49"/>
  <c r="AN170" i="49"/>
  <c r="AM170" i="49"/>
  <c r="AL170" i="49"/>
  <c r="AK170" i="49"/>
  <c r="AJ170" i="49"/>
  <c r="AI170" i="49"/>
  <c r="AH170" i="49"/>
  <c r="AG170" i="49"/>
  <c r="AF170" i="49"/>
  <c r="AE170" i="49"/>
  <c r="AD170" i="49"/>
  <c r="AC170" i="49"/>
  <c r="AB170" i="49"/>
  <c r="AA170" i="49"/>
  <c r="Z170" i="49"/>
  <c r="Y170" i="49"/>
  <c r="X170" i="49"/>
  <c r="W170" i="49"/>
  <c r="V170" i="49"/>
  <c r="U170" i="49"/>
  <c r="T170" i="49"/>
  <c r="S170" i="49"/>
  <c r="R170" i="49"/>
  <c r="Q170" i="49"/>
  <c r="P170" i="49"/>
  <c r="O170" i="49"/>
  <c r="N170" i="49"/>
  <c r="M170" i="49"/>
  <c r="E170" i="49"/>
  <c r="D170" i="49"/>
  <c r="B170" i="49"/>
  <c r="A170" i="49"/>
  <c r="BL169" i="49"/>
  <c r="BK169" i="49"/>
  <c r="BJ169" i="49"/>
  <c r="BI169" i="49"/>
  <c r="BH169" i="49"/>
  <c r="BG169" i="49"/>
  <c r="BF169" i="49"/>
  <c r="BE169" i="49"/>
  <c r="BD169" i="49"/>
  <c r="BC169" i="49"/>
  <c r="BB169" i="49"/>
  <c r="BA169" i="49"/>
  <c r="AZ169" i="49"/>
  <c r="AY169" i="49"/>
  <c r="AX169" i="49"/>
  <c r="AW169" i="49"/>
  <c r="AV169" i="49"/>
  <c r="AU169" i="49"/>
  <c r="AT169" i="49"/>
  <c r="AS169" i="49"/>
  <c r="AR169" i="49"/>
  <c r="AQ169" i="49"/>
  <c r="AP169" i="49"/>
  <c r="AO169" i="49"/>
  <c r="AN169" i="49"/>
  <c r="AM169" i="49"/>
  <c r="AL169" i="49"/>
  <c r="AK169" i="49"/>
  <c r="AJ169" i="49"/>
  <c r="AI169" i="49"/>
  <c r="AH169" i="49"/>
  <c r="AG169" i="49"/>
  <c r="AF169" i="49"/>
  <c r="AE169" i="49"/>
  <c r="AD169" i="49"/>
  <c r="AC169" i="49"/>
  <c r="AB169" i="49"/>
  <c r="AA169" i="49"/>
  <c r="Z169" i="49"/>
  <c r="Y169" i="49"/>
  <c r="X169" i="49"/>
  <c r="W169" i="49"/>
  <c r="V169" i="49"/>
  <c r="U169" i="49"/>
  <c r="T169" i="49"/>
  <c r="S169" i="49"/>
  <c r="R169" i="49"/>
  <c r="Q169" i="49"/>
  <c r="P169" i="49"/>
  <c r="O169" i="49"/>
  <c r="N169" i="49"/>
  <c r="M169" i="49"/>
  <c r="E169" i="49"/>
  <c r="D169" i="49"/>
  <c r="B169" i="49"/>
  <c r="A169" i="49"/>
  <c r="BL168" i="49"/>
  <c r="BK168" i="49"/>
  <c r="BJ168" i="49"/>
  <c r="BI168" i="49"/>
  <c r="BH168" i="49"/>
  <c r="BG168" i="49"/>
  <c r="BF168" i="49"/>
  <c r="BE168" i="49"/>
  <c r="BD168" i="49"/>
  <c r="BC168" i="49"/>
  <c r="BB168" i="49"/>
  <c r="BA168" i="49"/>
  <c r="AZ168" i="49"/>
  <c r="AY168" i="49"/>
  <c r="AX168" i="49"/>
  <c r="AW168" i="49"/>
  <c r="AV168" i="49"/>
  <c r="AU168" i="49"/>
  <c r="AT168" i="49"/>
  <c r="AS168" i="49"/>
  <c r="AR168" i="49"/>
  <c r="AQ168" i="49"/>
  <c r="AP168" i="49"/>
  <c r="AO168" i="49"/>
  <c r="AN168" i="49"/>
  <c r="AM168" i="49"/>
  <c r="AL168" i="49"/>
  <c r="AK168" i="49"/>
  <c r="AJ168" i="49"/>
  <c r="AI168" i="49"/>
  <c r="AH168" i="49"/>
  <c r="AG168" i="49"/>
  <c r="AF168" i="49"/>
  <c r="AE168" i="49"/>
  <c r="AD168" i="49"/>
  <c r="AC168" i="49"/>
  <c r="AB168" i="49"/>
  <c r="AA168" i="49"/>
  <c r="Z168" i="49"/>
  <c r="Y168" i="49"/>
  <c r="X168" i="49"/>
  <c r="W168" i="49"/>
  <c r="V168" i="49"/>
  <c r="U168" i="49"/>
  <c r="T168" i="49"/>
  <c r="S168" i="49"/>
  <c r="R168" i="49"/>
  <c r="Q168" i="49"/>
  <c r="P168" i="49"/>
  <c r="O168" i="49"/>
  <c r="N168" i="49"/>
  <c r="M168" i="49"/>
  <c r="E168" i="49"/>
  <c r="D168" i="49"/>
  <c r="B168" i="49"/>
  <c r="A168" i="49"/>
  <c r="BL167" i="49"/>
  <c r="BK167" i="49"/>
  <c r="BJ167" i="49"/>
  <c r="BI167" i="49"/>
  <c r="BH167" i="49"/>
  <c r="BG167" i="49"/>
  <c r="BF167" i="49"/>
  <c r="BE167" i="49"/>
  <c r="BD167" i="49"/>
  <c r="BC167" i="49"/>
  <c r="BB167" i="49"/>
  <c r="BA167" i="49"/>
  <c r="AZ167" i="49"/>
  <c r="AY167" i="49"/>
  <c r="AX167" i="49"/>
  <c r="AW167" i="49"/>
  <c r="AV167" i="49"/>
  <c r="AU167" i="49"/>
  <c r="AT167" i="49"/>
  <c r="AS167" i="49"/>
  <c r="AR167" i="49"/>
  <c r="AQ167" i="49"/>
  <c r="AP167" i="49"/>
  <c r="AO167" i="49"/>
  <c r="AN167" i="49"/>
  <c r="AM167" i="49"/>
  <c r="AL167" i="49"/>
  <c r="AK167" i="49"/>
  <c r="AJ167" i="49"/>
  <c r="AI167" i="49"/>
  <c r="AH167" i="49"/>
  <c r="AG167" i="49"/>
  <c r="AF167" i="49"/>
  <c r="AE167" i="49"/>
  <c r="AD167" i="49"/>
  <c r="AC167" i="49"/>
  <c r="AB167" i="49"/>
  <c r="AA167" i="49"/>
  <c r="Z167" i="49"/>
  <c r="Y167" i="49"/>
  <c r="X167" i="49"/>
  <c r="W167" i="49"/>
  <c r="V167" i="49"/>
  <c r="U167" i="49"/>
  <c r="T167" i="49"/>
  <c r="S167" i="49"/>
  <c r="R167" i="49"/>
  <c r="Q167" i="49"/>
  <c r="P167" i="49"/>
  <c r="O167" i="49"/>
  <c r="N167" i="49"/>
  <c r="M167" i="49"/>
  <c r="E167" i="49"/>
  <c r="D167" i="49"/>
  <c r="B167" i="49"/>
  <c r="A167" i="49"/>
  <c r="BL166" i="49"/>
  <c r="BK166" i="49"/>
  <c r="BJ166" i="49"/>
  <c r="BI166" i="49"/>
  <c r="BH166" i="49"/>
  <c r="BG166" i="49"/>
  <c r="BF166" i="49"/>
  <c r="BE166" i="49"/>
  <c r="BD166" i="49"/>
  <c r="BC166" i="49"/>
  <c r="BB166" i="49"/>
  <c r="BA166" i="49"/>
  <c r="AZ166" i="49"/>
  <c r="AY166" i="49"/>
  <c r="AX166" i="49"/>
  <c r="AW166" i="49"/>
  <c r="AV166" i="49"/>
  <c r="AU166" i="49"/>
  <c r="AT166" i="49"/>
  <c r="AS166" i="49"/>
  <c r="AR166" i="49"/>
  <c r="AQ166" i="49"/>
  <c r="AP166" i="49"/>
  <c r="AO166" i="49"/>
  <c r="AN166" i="49"/>
  <c r="AM166" i="49"/>
  <c r="AL166" i="49"/>
  <c r="AK166" i="49"/>
  <c r="AJ166" i="49"/>
  <c r="AI166" i="49"/>
  <c r="AH166" i="49"/>
  <c r="AG166" i="49"/>
  <c r="AF166" i="49"/>
  <c r="AE166" i="49"/>
  <c r="AD166" i="49"/>
  <c r="AC166" i="49"/>
  <c r="AB166" i="49"/>
  <c r="AA166" i="49"/>
  <c r="Z166" i="49"/>
  <c r="Y166" i="49"/>
  <c r="X166" i="49"/>
  <c r="W166" i="49"/>
  <c r="V166" i="49"/>
  <c r="U166" i="49"/>
  <c r="T166" i="49"/>
  <c r="S166" i="49"/>
  <c r="R166" i="49"/>
  <c r="Q166" i="49"/>
  <c r="P166" i="49"/>
  <c r="O166" i="49"/>
  <c r="N166" i="49"/>
  <c r="M166" i="49"/>
  <c r="E166" i="49"/>
  <c r="D166" i="49"/>
  <c r="B166" i="49"/>
  <c r="A166" i="49"/>
  <c r="BL165" i="49"/>
  <c r="BK165" i="49"/>
  <c r="BJ165" i="49"/>
  <c r="BI165" i="49"/>
  <c r="BH165" i="49"/>
  <c r="BG165" i="49"/>
  <c r="BF165" i="49"/>
  <c r="BE165" i="49"/>
  <c r="BD165" i="49"/>
  <c r="BC165" i="49"/>
  <c r="BB165" i="49"/>
  <c r="BA165" i="49"/>
  <c r="AZ165" i="49"/>
  <c r="AY165" i="49"/>
  <c r="AX165" i="49"/>
  <c r="AW165" i="49"/>
  <c r="AV165" i="49"/>
  <c r="AU165" i="49"/>
  <c r="AT165" i="49"/>
  <c r="AS165" i="49"/>
  <c r="AR165" i="49"/>
  <c r="AQ165" i="49"/>
  <c r="AP165" i="49"/>
  <c r="AO165" i="49"/>
  <c r="AN165" i="49"/>
  <c r="AM165" i="49"/>
  <c r="AL165" i="49"/>
  <c r="AK165" i="49"/>
  <c r="AJ165" i="49"/>
  <c r="AI165" i="49"/>
  <c r="AH165" i="49"/>
  <c r="AG165" i="49"/>
  <c r="AF165" i="49"/>
  <c r="AE165" i="49"/>
  <c r="AD165" i="49"/>
  <c r="AC165" i="49"/>
  <c r="AB165" i="49"/>
  <c r="AA165" i="49"/>
  <c r="Z165" i="49"/>
  <c r="Y165" i="49"/>
  <c r="X165" i="49"/>
  <c r="W165" i="49"/>
  <c r="V165" i="49"/>
  <c r="U165" i="49"/>
  <c r="T165" i="49"/>
  <c r="S165" i="49"/>
  <c r="R165" i="49"/>
  <c r="Q165" i="49"/>
  <c r="P165" i="49"/>
  <c r="O165" i="49"/>
  <c r="N165" i="49"/>
  <c r="M165" i="49"/>
  <c r="E165" i="49"/>
  <c r="D165" i="49"/>
  <c r="B165" i="49"/>
  <c r="A165" i="49"/>
  <c r="BL164" i="49"/>
  <c r="BK164" i="49"/>
  <c r="BJ164" i="49"/>
  <c r="BI164" i="49"/>
  <c r="BH164" i="49"/>
  <c r="BG164" i="49"/>
  <c r="BF164" i="49"/>
  <c r="BE164" i="49"/>
  <c r="BD164" i="49"/>
  <c r="BC164" i="49"/>
  <c r="BB164" i="49"/>
  <c r="BA164" i="49"/>
  <c r="AZ164" i="49"/>
  <c r="AY164" i="49"/>
  <c r="AX164" i="49"/>
  <c r="AW164" i="49"/>
  <c r="AV164" i="49"/>
  <c r="AU164" i="49"/>
  <c r="AT164" i="49"/>
  <c r="AS164" i="49"/>
  <c r="AR164" i="49"/>
  <c r="AQ164" i="49"/>
  <c r="AP164" i="49"/>
  <c r="AO164" i="49"/>
  <c r="AN164" i="49"/>
  <c r="AM164" i="49"/>
  <c r="AL164" i="49"/>
  <c r="AK164" i="49"/>
  <c r="AJ164" i="49"/>
  <c r="AI164" i="49"/>
  <c r="AH164" i="49"/>
  <c r="AG164" i="49"/>
  <c r="AF164" i="49"/>
  <c r="AE164" i="49"/>
  <c r="AD164" i="49"/>
  <c r="AC164" i="49"/>
  <c r="AB164" i="49"/>
  <c r="AA164" i="49"/>
  <c r="Z164" i="49"/>
  <c r="Y164" i="49"/>
  <c r="X164" i="49"/>
  <c r="W164" i="49"/>
  <c r="V164" i="49"/>
  <c r="U164" i="49"/>
  <c r="T164" i="49"/>
  <c r="S164" i="49"/>
  <c r="R164" i="49"/>
  <c r="Q164" i="49"/>
  <c r="P164" i="49"/>
  <c r="O164" i="49"/>
  <c r="N164" i="49"/>
  <c r="M164" i="49"/>
  <c r="E164" i="49"/>
  <c r="D164" i="49"/>
  <c r="B164" i="49"/>
  <c r="A164" i="49"/>
  <c r="BL163" i="49"/>
  <c r="BK163" i="49"/>
  <c r="BJ163" i="49"/>
  <c r="BI163" i="49"/>
  <c r="BH163" i="49"/>
  <c r="BG163" i="49"/>
  <c r="BF163" i="49"/>
  <c r="BE163" i="49"/>
  <c r="BD163" i="49"/>
  <c r="BC163" i="49"/>
  <c r="BB163" i="49"/>
  <c r="BA163" i="49"/>
  <c r="AZ163" i="49"/>
  <c r="AY163" i="49"/>
  <c r="AX163" i="49"/>
  <c r="AW163" i="49"/>
  <c r="AV163" i="49"/>
  <c r="AU163" i="49"/>
  <c r="AT163" i="49"/>
  <c r="AS163" i="49"/>
  <c r="AR163" i="49"/>
  <c r="AQ163" i="49"/>
  <c r="AP163" i="49"/>
  <c r="AO163" i="49"/>
  <c r="AN163" i="49"/>
  <c r="AM163" i="49"/>
  <c r="AL163" i="49"/>
  <c r="AK163" i="49"/>
  <c r="AJ163" i="49"/>
  <c r="AI163" i="49"/>
  <c r="AH163" i="49"/>
  <c r="AG163" i="49"/>
  <c r="AF163" i="49"/>
  <c r="AE163" i="49"/>
  <c r="AD163" i="49"/>
  <c r="AC163" i="49"/>
  <c r="AB163" i="49"/>
  <c r="AA163" i="49"/>
  <c r="Z163" i="49"/>
  <c r="Y163" i="49"/>
  <c r="X163" i="49"/>
  <c r="W163" i="49"/>
  <c r="V163" i="49"/>
  <c r="U163" i="49"/>
  <c r="T163" i="49"/>
  <c r="S163" i="49"/>
  <c r="R163" i="49"/>
  <c r="Q163" i="49"/>
  <c r="P163" i="49"/>
  <c r="O163" i="49"/>
  <c r="N163" i="49"/>
  <c r="M163" i="49"/>
  <c r="E163" i="49"/>
  <c r="D163" i="49"/>
  <c r="B163" i="49"/>
  <c r="A163" i="49"/>
  <c r="BL162" i="49"/>
  <c r="BK162" i="49"/>
  <c r="BJ162" i="49"/>
  <c r="BI162" i="49"/>
  <c r="BH162" i="49"/>
  <c r="BG162" i="49"/>
  <c r="BF162" i="49"/>
  <c r="BE162" i="49"/>
  <c r="BD162" i="49"/>
  <c r="BC162" i="49"/>
  <c r="BB162" i="49"/>
  <c r="BA162" i="49"/>
  <c r="AZ162" i="49"/>
  <c r="AY162" i="49"/>
  <c r="AX162" i="49"/>
  <c r="AW162" i="49"/>
  <c r="AV162" i="49"/>
  <c r="AU162" i="49"/>
  <c r="AT162" i="49"/>
  <c r="AS162" i="49"/>
  <c r="AR162" i="49"/>
  <c r="AQ162" i="49"/>
  <c r="AP162" i="49"/>
  <c r="AO162" i="49"/>
  <c r="AN162" i="49"/>
  <c r="AM162" i="49"/>
  <c r="AL162" i="49"/>
  <c r="AK162" i="49"/>
  <c r="AJ162" i="49"/>
  <c r="AI162" i="49"/>
  <c r="AH162" i="49"/>
  <c r="AG162" i="49"/>
  <c r="AF162" i="49"/>
  <c r="AE162" i="49"/>
  <c r="AD162" i="49"/>
  <c r="AC162" i="49"/>
  <c r="AB162" i="49"/>
  <c r="AA162" i="49"/>
  <c r="Z162" i="49"/>
  <c r="Y162" i="49"/>
  <c r="X162" i="49"/>
  <c r="W162" i="49"/>
  <c r="V162" i="49"/>
  <c r="U162" i="49"/>
  <c r="T162" i="49"/>
  <c r="S162" i="49"/>
  <c r="R162" i="49"/>
  <c r="Q162" i="49"/>
  <c r="P162" i="49"/>
  <c r="O162" i="49"/>
  <c r="N162" i="49"/>
  <c r="M162" i="49"/>
  <c r="E162" i="49"/>
  <c r="D162" i="49"/>
  <c r="B162" i="49"/>
  <c r="A162" i="49"/>
  <c r="BL161" i="49"/>
  <c r="BK161" i="49"/>
  <c r="BJ161" i="49"/>
  <c r="BI161" i="49"/>
  <c r="BH161" i="49"/>
  <c r="BG161" i="49"/>
  <c r="BF161" i="49"/>
  <c r="BE161" i="49"/>
  <c r="BD161" i="49"/>
  <c r="BC161" i="49"/>
  <c r="BB161" i="49"/>
  <c r="BA161" i="49"/>
  <c r="AZ161" i="49"/>
  <c r="AY161" i="49"/>
  <c r="AX161" i="49"/>
  <c r="AW161" i="49"/>
  <c r="AV161" i="49"/>
  <c r="AU161" i="49"/>
  <c r="AT161" i="49"/>
  <c r="AS161" i="49"/>
  <c r="AR161" i="49"/>
  <c r="AQ161" i="49"/>
  <c r="AP161" i="49"/>
  <c r="AO161" i="49"/>
  <c r="AN161" i="49"/>
  <c r="AM161" i="49"/>
  <c r="AL161" i="49"/>
  <c r="AK161" i="49"/>
  <c r="AJ161" i="49"/>
  <c r="AI161" i="49"/>
  <c r="AH161" i="49"/>
  <c r="AG161" i="49"/>
  <c r="AF161" i="49"/>
  <c r="AE161" i="49"/>
  <c r="AD161" i="49"/>
  <c r="AC161" i="49"/>
  <c r="AB161" i="49"/>
  <c r="AA161" i="49"/>
  <c r="Z161" i="49"/>
  <c r="Y161" i="49"/>
  <c r="X161" i="49"/>
  <c r="W161" i="49"/>
  <c r="V161" i="49"/>
  <c r="U161" i="49"/>
  <c r="T161" i="49"/>
  <c r="S161" i="49"/>
  <c r="R161" i="49"/>
  <c r="Q161" i="49"/>
  <c r="P161" i="49"/>
  <c r="O161" i="49"/>
  <c r="N161" i="49"/>
  <c r="M161" i="49"/>
  <c r="E161" i="49"/>
  <c r="D161" i="49"/>
  <c r="B161" i="49"/>
  <c r="A161" i="49"/>
  <c r="BL160" i="49"/>
  <c r="BK160" i="49"/>
  <c r="BJ160" i="49"/>
  <c r="BI160" i="49"/>
  <c r="BH160" i="49"/>
  <c r="BG160" i="49"/>
  <c r="BF160" i="49"/>
  <c r="BE160" i="49"/>
  <c r="BD160" i="49"/>
  <c r="BC160" i="49"/>
  <c r="BB160" i="49"/>
  <c r="BA160" i="49"/>
  <c r="AZ160" i="49"/>
  <c r="AY160" i="49"/>
  <c r="AX160" i="49"/>
  <c r="AW160" i="49"/>
  <c r="AV160" i="49"/>
  <c r="AU160" i="49"/>
  <c r="AT160" i="49"/>
  <c r="AS160" i="49"/>
  <c r="AQ160" i="49"/>
  <c r="AP160" i="49"/>
  <c r="AO160" i="49"/>
  <c r="AN160" i="49"/>
  <c r="AM160" i="49"/>
  <c r="AL160" i="49"/>
  <c r="AK160" i="49"/>
  <c r="AJ160" i="49"/>
  <c r="AI160" i="49"/>
  <c r="AH160" i="49"/>
  <c r="AG160" i="49"/>
  <c r="AF160" i="49"/>
  <c r="AE160" i="49"/>
  <c r="AD160" i="49"/>
  <c r="AC160" i="49"/>
  <c r="AB160" i="49"/>
  <c r="AA160" i="49"/>
  <c r="Z160" i="49"/>
  <c r="Y160" i="49"/>
  <c r="X160" i="49"/>
  <c r="W160" i="49"/>
  <c r="V160" i="49"/>
  <c r="U160" i="49"/>
  <c r="T160" i="49"/>
  <c r="S160" i="49"/>
  <c r="R160" i="49"/>
  <c r="Q160" i="49"/>
  <c r="P160" i="49"/>
  <c r="O160" i="49"/>
  <c r="N160" i="49"/>
  <c r="M160" i="49"/>
  <c r="E160" i="49"/>
  <c r="D160" i="49"/>
  <c r="B160" i="49"/>
  <c r="A160" i="49"/>
  <c r="BL159" i="49"/>
  <c r="BK159" i="49"/>
  <c r="BJ159" i="49"/>
  <c r="BI159" i="49"/>
  <c r="BH159" i="49"/>
  <c r="BG159" i="49"/>
  <c r="BF159" i="49"/>
  <c r="BE159" i="49"/>
  <c r="BD159" i="49"/>
  <c r="BC159" i="49"/>
  <c r="BB159" i="49"/>
  <c r="BA159" i="49"/>
  <c r="AZ159" i="49"/>
  <c r="AY159" i="49"/>
  <c r="AX159" i="49"/>
  <c r="AW159" i="49"/>
  <c r="AV159" i="49"/>
  <c r="AU159" i="49"/>
  <c r="AT159" i="49"/>
  <c r="AS159" i="49"/>
  <c r="AR159" i="49"/>
  <c r="AQ159" i="49"/>
  <c r="AP159" i="49"/>
  <c r="AO159" i="49"/>
  <c r="AN159" i="49"/>
  <c r="AM159" i="49"/>
  <c r="AL159" i="49"/>
  <c r="AK159" i="49"/>
  <c r="AJ159" i="49"/>
  <c r="AI159" i="49"/>
  <c r="AH159" i="49"/>
  <c r="AG159" i="49"/>
  <c r="AF159" i="49"/>
  <c r="AE159" i="49"/>
  <c r="AD159" i="49"/>
  <c r="AC159" i="49"/>
  <c r="AB159" i="49"/>
  <c r="AA159" i="49"/>
  <c r="Z159" i="49"/>
  <c r="Y159" i="49"/>
  <c r="X159" i="49"/>
  <c r="W159" i="49"/>
  <c r="V159" i="49"/>
  <c r="U159" i="49"/>
  <c r="T159" i="49"/>
  <c r="S159" i="49"/>
  <c r="R159" i="49"/>
  <c r="Q159" i="49"/>
  <c r="P159" i="49"/>
  <c r="O159" i="49"/>
  <c r="N159" i="49"/>
  <c r="M159" i="49"/>
  <c r="E159" i="49"/>
  <c r="D159" i="49"/>
  <c r="B159" i="49"/>
  <c r="A159" i="49"/>
  <c r="BL158" i="49"/>
  <c r="BK158" i="49"/>
  <c r="BJ158" i="49"/>
  <c r="BI158" i="49"/>
  <c r="BH158" i="49"/>
  <c r="BG158" i="49"/>
  <c r="BF158" i="49"/>
  <c r="BE158" i="49"/>
  <c r="BD158" i="49"/>
  <c r="BC158" i="49"/>
  <c r="BB158" i="49"/>
  <c r="BA158" i="49"/>
  <c r="AZ158" i="49"/>
  <c r="AY158" i="49"/>
  <c r="AX158" i="49"/>
  <c r="AW158" i="49"/>
  <c r="AV158" i="49"/>
  <c r="AU158" i="49"/>
  <c r="AT158" i="49"/>
  <c r="AS158" i="49"/>
  <c r="AR158" i="49"/>
  <c r="AQ158" i="49"/>
  <c r="AP158" i="49"/>
  <c r="AO158" i="49"/>
  <c r="AN158" i="49"/>
  <c r="AM158" i="49"/>
  <c r="AL158" i="49"/>
  <c r="AK158" i="49"/>
  <c r="AJ158" i="49"/>
  <c r="AI158" i="49"/>
  <c r="AH158" i="49"/>
  <c r="AG158" i="49"/>
  <c r="AF158" i="49"/>
  <c r="AE158" i="49"/>
  <c r="AD158" i="49"/>
  <c r="AC158" i="49"/>
  <c r="AB158" i="49"/>
  <c r="AA158" i="49"/>
  <c r="Z158" i="49"/>
  <c r="Y158" i="49"/>
  <c r="X158" i="49"/>
  <c r="W158" i="49"/>
  <c r="V158" i="49"/>
  <c r="U158" i="49"/>
  <c r="T158" i="49"/>
  <c r="S158" i="49"/>
  <c r="R158" i="49"/>
  <c r="Q158" i="49"/>
  <c r="P158" i="49"/>
  <c r="O158" i="49"/>
  <c r="N158" i="49"/>
  <c r="M158" i="49"/>
  <c r="E158" i="49"/>
  <c r="D158" i="49"/>
  <c r="B158" i="49"/>
  <c r="A158" i="49"/>
  <c r="BL157" i="49"/>
  <c r="BK157" i="49"/>
  <c r="BJ157" i="49"/>
  <c r="BI157" i="49"/>
  <c r="BH157" i="49"/>
  <c r="BG157" i="49"/>
  <c r="BF157" i="49"/>
  <c r="BE157" i="49"/>
  <c r="BD157" i="49"/>
  <c r="BC157" i="49"/>
  <c r="BB157" i="49"/>
  <c r="BA157" i="49"/>
  <c r="AZ157" i="49"/>
  <c r="AY157" i="49"/>
  <c r="AX157" i="49"/>
  <c r="AW157" i="49"/>
  <c r="AV157" i="49"/>
  <c r="AU157" i="49"/>
  <c r="AT157" i="49"/>
  <c r="AS157" i="49"/>
  <c r="AR157" i="49"/>
  <c r="AQ157" i="49"/>
  <c r="AP157" i="49"/>
  <c r="AO157" i="49"/>
  <c r="AN157" i="49"/>
  <c r="AM157" i="49"/>
  <c r="AL157" i="49"/>
  <c r="AK157" i="49"/>
  <c r="AJ157" i="49"/>
  <c r="AI157" i="49"/>
  <c r="AH157" i="49"/>
  <c r="AG157" i="49"/>
  <c r="AF157" i="49"/>
  <c r="AE157" i="49"/>
  <c r="AD157" i="49"/>
  <c r="AC157" i="49"/>
  <c r="AB157" i="49"/>
  <c r="AA157" i="49"/>
  <c r="Z157" i="49"/>
  <c r="Y157" i="49"/>
  <c r="X157" i="49"/>
  <c r="W157" i="49"/>
  <c r="V157" i="49"/>
  <c r="U157" i="49"/>
  <c r="T157" i="49"/>
  <c r="S157" i="49"/>
  <c r="R157" i="49"/>
  <c r="Q157" i="49"/>
  <c r="P157" i="49"/>
  <c r="O157" i="49"/>
  <c r="N157" i="49"/>
  <c r="M157" i="49"/>
  <c r="E157" i="49"/>
  <c r="D157" i="49"/>
  <c r="B157" i="49"/>
  <c r="A157" i="49"/>
  <c r="BL156" i="49"/>
  <c r="BK156" i="49"/>
  <c r="BJ156" i="49"/>
  <c r="BI156" i="49"/>
  <c r="BH156" i="49"/>
  <c r="BG156" i="49"/>
  <c r="BF156" i="49"/>
  <c r="BE156" i="49"/>
  <c r="BD156" i="49"/>
  <c r="BC156" i="49"/>
  <c r="BB156" i="49"/>
  <c r="BA156" i="49"/>
  <c r="AZ156" i="49"/>
  <c r="AY156" i="49"/>
  <c r="AX156" i="49"/>
  <c r="AW156" i="49"/>
  <c r="AV156" i="49"/>
  <c r="AU156" i="49"/>
  <c r="AT156" i="49"/>
  <c r="AS156" i="49"/>
  <c r="AR156" i="49"/>
  <c r="AQ156" i="49"/>
  <c r="AP156" i="49"/>
  <c r="AO156" i="49"/>
  <c r="AN156" i="49"/>
  <c r="AM156" i="49"/>
  <c r="AL156" i="49"/>
  <c r="AK156" i="49"/>
  <c r="AJ156" i="49"/>
  <c r="AI156" i="49"/>
  <c r="AH156" i="49"/>
  <c r="AG156" i="49"/>
  <c r="AF156" i="49"/>
  <c r="AE156" i="49"/>
  <c r="AD156" i="49"/>
  <c r="AC156" i="49"/>
  <c r="AB156" i="49"/>
  <c r="AA156" i="49"/>
  <c r="Z156" i="49"/>
  <c r="Y156" i="49"/>
  <c r="X156" i="49"/>
  <c r="W156" i="49"/>
  <c r="V156" i="49"/>
  <c r="U156" i="49"/>
  <c r="T156" i="49"/>
  <c r="S156" i="49"/>
  <c r="R156" i="49"/>
  <c r="Q156" i="49"/>
  <c r="P156" i="49"/>
  <c r="O156" i="49"/>
  <c r="N156" i="49"/>
  <c r="M156" i="49"/>
  <c r="E156" i="49"/>
  <c r="D156" i="49"/>
  <c r="B156" i="49"/>
  <c r="A156" i="49"/>
  <c r="BL155" i="49"/>
  <c r="BK155" i="49"/>
  <c r="BJ155" i="49"/>
  <c r="BI155" i="49"/>
  <c r="BH155" i="49"/>
  <c r="BG155" i="49"/>
  <c r="BF155" i="49"/>
  <c r="BE155" i="49"/>
  <c r="BD155" i="49"/>
  <c r="BC155" i="49"/>
  <c r="BB155" i="49"/>
  <c r="BA155" i="49"/>
  <c r="AZ155" i="49"/>
  <c r="AY155" i="49"/>
  <c r="AX155" i="49"/>
  <c r="AW155" i="49"/>
  <c r="AV155" i="49"/>
  <c r="AU155" i="49"/>
  <c r="AT155" i="49"/>
  <c r="AS155" i="49"/>
  <c r="AR155" i="49"/>
  <c r="AQ155" i="49"/>
  <c r="AP155" i="49"/>
  <c r="AO155" i="49"/>
  <c r="AN155" i="49"/>
  <c r="AM155" i="49"/>
  <c r="AL155" i="49"/>
  <c r="AK155" i="49"/>
  <c r="AJ155" i="49"/>
  <c r="AI155" i="49"/>
  <c r="AH155" i="49"/>
  <c r="AG155" i="49"/>
  <c r="AF155" i="49"/>
  <c r="AE155" i="49"/>
  <c r="AD155" i="49"/>
  <c r="AC155" i="49"/>
  <c r="AB155" i="49"/>
  <c r="AA155" i="49"/>
  <c r="Z155" i="49"/>
  <c r="Y155" i="49"/>
  <c r="X155" i="49"/>
  <c r="W155" i="49"/>
  <c r="V155" i="49"/>
  <c r="U155" i="49"/>
  <c r="T155" i="49"/>
  <c r="S155" i="49"/>
  <c r="R155" i="49"/>
  <c r="Q155" i="49"/>
  <c r="P155" i="49"/>
  <c r="O155" i="49"/>
  <c r="N155" i="49"/>
  <c r="M155" i="49"/>
  <c r="E155" i="49"/>
  <c r="D155" i="49"/>
  <c r="B155" i="49"/>
  <c r="A155" i="49"/>
  <c r="BL154" i="49"/>
  <c r="BK154" i="49"/>
  <c r="BJ154" i="49"/>
  <c r="BI154" i="49"/>
  <c r="BH154" i="49"/>
  <c r="BG154" i="49"/>
  <c r="BF154" i="49"/>
  <c r="BE154" i="49"/>
  <c r="BD154" i="49"/>
  <c r="BC154" i="49"/>
  <c r="BB154" i="49"/>
  <c r="BA154" i="49"/>
  <c r="AZ154" i="49"/>
  <c r="AY154" i="49"/>
  <c r="AX154" i="49"/>
  <c r="AW154" i="49"/>
  <c r="AV154" i="49"/>
  <c r="AU154" i="49"/>
  <c r="AT154" i="49"/>
  <c r="AS154" i="49"/>
  <c r="AR154" i="49"/>
  <c r="AQ154" i="49"/>
  <c r="AP154" i="49"/>
  <c r="AO154" i="49"/>
  <c r="AN154" i="49"/>
  <c r="AM154" i="49"/>
  <c r="AL154" i="49"/>
  <c r="AK154" i="49"/>
  <c r="AJ154" i="49"/>
  <c r="AI154" i="49"/>
  <c r="AH154" i="49"/>
  <c r="AG154" i="49"/>
  <c r="AF154" i="49"/>
  <c r="AE154" i="49"/>
  <c r="AD154" i="49"/>
  <c r="AC154" i="49"/>
  <c r="AB154" i="49"/>
  <c r="AA154" i="49"/>
  <c r="Z154" i="49"/>
  <c r="Y154" i="49"/>
  <c r="X154" i="49"/>
  <c r="W154" i="49"/>
  <c r="V154" i="49"/>
  <c r="U154" i="49"/>
  <c r="T154" i="49"/>
  <c r="S154" i="49"/>
  <c r="R154" i="49"/>
  <c r="Q154" i="49"/>
  <c r="P154" i="49"/>
  <c r="O154" i="49"/>
  <c r="N154" i="49"/>
  <c r="M154" i="49"/>
  <c r="E154" i="49"/>
  <c r="D154" i="49"/>
  <c r="B154" i="49"/>
  <c r="A154" i="49"/>
  <c r="BL153" i="49"/>
  <c r="BK153" i="49"/>
  <c r="BJ153" i="49"/>
  <c r="BI153" i="49"/>
  <c r="BH153" i="49"/>
  <c r="BG153" i="49"/>
  <c r="BF153" i="49"/>
  <c r="BE153" i="49"/>
  <c r="BD153" i="49"/>
  <c r="BC153" i="49"/>
  <c r="BB153" i="49"/>
  <c r="BA153" i="49"/>
  <c r="AZ153" i="49"/>
  <c r="AY153" i="49"/>
  <c r="AX153" i="49"/>
  <c r="AW153" i="49"/>
  <c r="AV153" i="49"/>
  <c r="AU153" i="49"/>
  <c r="AT153" i="49"/>
  <c r="AS153" i="49"/>
  <c r="AR153" i="49"/>
  <c r="AQ153" i="49"/>
  <c r="AP153" i="49"/>
  <c r="AO153" i="49"/>
  <c r="AN153" i="49"/>
  <c r="AM153" i="49"/>
  <c r="AL153" i="49"/>
  <c r="AK153" i="49"/>
  <c r="AJ153" i="49"/>
  <c r="AI153" i="49"/>
  <c r="AH153" i="49"/>
  <c r="AG153" i="49"/>
  <c r="AF153" i="49"/>
  <c r="AE153" i="49"/>
  <c r="AD153" i="49"/>
  <c r="AC153" i="49"/>
  <c r="AB153" i="49"/>
  <c r="AA153" i="49"/>
  <c r="Z153" i="49"/>
  <c r="Y153" i="49"/>
  <c r="X153" i="49"/>
  <c r="W153" i="49"/>
  <c r="V153" i="49"/>
  <c r="U153" i="49"/>
  <c r="T153" i="49"/>
  <c r="S153" i="49"/>
  <c r="R153" i="49"/>
  <c r="Q153" i="49"/>
  <c r="P153" i="49"/>
  <c r="O153" i="49"/>
  <c r="N153" i="49"/>
  <c r="M153" i="49"/>
  <c r="E153" i="49"/>
  <c r="D153" i="49"/>
  <c r="B153" i="49"/>
  <c r="A153" i="49"/>
  <c r="BL152" i="49"/>
  <c r="BK152" i="49"/>
  <c r="BJ152" i="49"/>
  <c r="BI152" i="49"/>
  <c r="BH152" i="49"/>
  <c r="BG152" i="49"/>
  <c r="BF152" i="49"/>
  <c r="BE152" i="49"/>
  <c r="BD152" i="49"/>
  <c r="BC152" i="49"/>
  <c r="BB152" i="49"/>
  <c r="BA152" i="49"/>
  <c r="AZ152" i="49"/>
  <c r="AY152" i="49"/>
  <c r="AX152" i="49"/>
  <c r="AW152" i="49"/>
  <c r="AV152" i="49"/>
  <c r="AU152" i="49"/>
  <c r="AT152" i="49"/>
  <c r="AS152" i="49"/>
  <c r="AR152" i="49"/>
  <c r="AQ152" i="49"/>
  <c r="AP152" i="49"/>
  <c r="AO152" i="49"/>
  <c r="AN152" i="49"/>
  <c r="AM152" i="49"/>
  <c r="AL152" i="49"/>
  <c r="AK152" i="49"/>
  <c r="AJ152" i="49"/>
  <c r="AI152" i="49"/>
  <c r="AH152" i="49"/>
  <c r="AG152" i="49"/>
  <c r="AF152" i="49"/>
  <c r="AE152" i="49"/>
  <c r="AD152" i="49"/>
  <c r="AC152" i="49"/>
  <c r="AB152" i="49"/>
  <c r="AA152" i="49"/>
  <c r="Z152" i="49"/>
  <c r="Y152" i="49"/>
  <c r="X152" i="49"/>
  <c r="W152" i="49"/>
  <c r="V152" i="49"/>
  <c r="U152" i="49"/>
  <c r="T152" i="49"/>
  <c r="S152" i="49"/>
  <c r="R152" i="49"/>
  <c r="Q152" i="49"/>
  <c r="P152" i="49"/>
  <c r="O152" i="49"/>
  <c r="N152" i="49"/>
  <c r="M152" i="49"/>
  <c r="E152" i="49"/>
  <c r="D152" i="49"/>
  <c r="B152" i="49"/>
  <c r="A152" i="49"/>
  <c r="BL151" i="49"/>
  <c r="BK151" i="49"/>
  <c r="BJ151" i="49"/>
  <c r="BI151" i="49"/>
  <c r="BH151" i="49"/>
  <c r="BG151" i="49"/>
  <c r="BF151" i="49"/>
  <c r="BE151" i="49"/>
  <c r="BD151" i="49"/>
  <c r="BC151" i="49"/>
  <c r="BB151" i="49"/>
  <c r="BA151" i="49"/>
  <c r="AZ151" i="49"/>
  <c r="AY151" i="49"/>
  <c r="AX151" i="49"/>
  <c r="AW151" i="49"/>
  <c r="AV151" i="49"/>
  <c r="AU151" i="49"/>
  <c r="AT151" i="49"/>
  <c r="AS151" i="49"/>
  <c r="AR151" i="49"/>
  <c r="AQ151" i="49"/>
  <c r="AP151" i="49"/>
  <c r="AO151" i="49"/>
  <c r="AN151" i="49"/>
  <c r="AM151" i="49"/>
  <c r="AL151" i="49"/>
  <c r="AK151" i="49"/>
  <c r="AJ151" i="49"/>
  <c r="AI151" i="49"/>
  <c r="AH151" i="49"/>
  <c r="AG151" i="49"/>
  <c r="AF151" i="49"/>
  <c r="AE151" i="49"/>
  <c r="AD151" i="49"/>
  <c r="AC151" i="49"/>
  <c r="AB151" i="49"/>
  <c r="AA151" i="49"/>
  <c r="Z151" i="49"/>
  <c r="Y151" i="49"/>
  <c r="X151" i="49"/>
  <c r="W151" i="49"/>
  <c r="V151" i="49"/>
  <c r="U151" i="49"/>
  <c r="T151" i="49"/>
  <c r="S151" i="49"/>
  <c r="R151" i="49"/>
  <c r="Q151" i="49"/>
  <c r="P151" i="49"/>
  <c r="O151" i="49"/>
  <c r="N151" i="49"/>
  <c r="M151" i="49"/>
  <c r="E151" i="49"/>
  <c r="D151" i="49"/>
  <c r="B151" i="49"/>
  <c r="A151" i="49"/>
  <c r="BL150" i="49"/>
  <c r="BK150" i="49"/>
  <c r="BJ150" i="49"/>
  <c r="BI150" i="49"/>
  <c r="BH150" i="49"/>
  <c r="BG150" i="49"/>
  <c r="BF150" i="49"/>
  <c r="BE150" i="49"/>
  <c r="BD150" i="49"/>
  <c r="BC150" i="49"/>
  <c r="BB150" i="49"/>
  <c r="BA150" i="49"/>
  <c r="AZ150" i="49"/>
  <c r="AY150" i="49"/>
  <c r="AX150" i="49"/>
  <c r="AW150" i="49"/>
  <c r="AV150" i="49"/>
  <c r="AU150" i="49"/>
  <c r="AT150" i="49"/>
  <c r="AS150" i="49"/>
  <c r="AR150" i="49"/>
  <c r="AQ150" i="49"/>
  <c r="AP150" i="49"/>
  <c r="AO150" i="49"/>
  <c r="AN150" i="49"/>
  <c r="AM150" i="49"/>
  <c r="AL150" i="49"/>
  <c r="AK150" i="49"/>
  <c r="AJ150" i="49"/>
  <c r="AI150" i="49"/>
  <c r="AH150" i="49"/>
  <c r="AG150" i="49"/>
  <c r="AF150" i="49"/>
  <c r="AE150" i="49"/>
  <c r="AD150" i="49"/>
  <c r="AC150" i="49"/>
  <c r="AB150" i="49"/>
  <c r="AA150" i="49"/>
  <c r="Z150" i="49"/>
  <c r="Y150" i="49"/>
  <c r="X150" i="49"/>
  <c r="W150" i="49"/>
  <c r="V150" i="49"/>
  <c r="U150" i="49"/>
  <c r="T150" i="49"/>
  <c r="S150" i="49"/>
  <c r="R150" i="49"/>
  <c r="Q150" i="49"/>
  <c r="P150" i="49"/>
  <c r="O150" i="49"/>
  <c r="N150" i="49"/>
  <c r="M150" i="49"/>
  <c r="E150" i="49"/>
  <c r="D150" i="49"/>
  <c r="B150" i="49"/>
  <c r="A150" i="49"/>
  <c r="BL149" i="49"/>
  <c r="BK149" i="49"/>
  <c r="BJ149" i="49"/>
  <c r="BI149" i="49"/>
  <c r="BH149" i="49"/>
  <c r="BG149" i="49"/>
  <c r="BF149" i="49"/>
  <c r="BE149" i="49"/>
  <c r="BD149" i="49"/>
  <c r="BC149" i="49"/>
  <c r="BB149" i="49"/>
  <c r="BA149" i="49"/>
  <c r="AZ149" i="49"/>
  <c r="AY149" i="49"/>
  <c r="AX149" i="49"/>
  <c r="AW149" i="49"/>
  <c r="AV149" i="49"/>
  <c r="AU149" i="49"/>
  <c r="AT149" i="49"/>
  <c r="AS149" i="49"/>
  <c r="AR149" i="49"/>
  <c r="AQ149" i="49"/>
  <c r="AP149" i="49"/>
  <c r="AO149" i="49"/>
  <c r="AN149" i="49"/>
  <c r="AM149" i="49"/>
  <c r="AL149" i="49"/>
  <c r="AK149" i="49"/>
  <c r="AJ149" i="49"/>
  <c r="AI149" i="49"/>
  <c r="AH149" i="49"/>
  <c r="AG149" i="49"/>
  <c r="AF149" i="49"/>
  <c r="AE149" i="49"/>
  <c r="AD149" i="49"/>
  <c r="AC149" i="49"/>
  <c r="AB149" i="49"/>
  <c r="AA149" i="49"/>
  <c r="Z149" i="49"/>
  <c r="Y149" i="49"/>
  <c r="X149" i="49"/>
  <c r="W149" i="49"/>
  <c r="V149" i="49"/>
  <c r="U149" i="49"/>
  <c r="T149" i="49"/>
  <c r="S149" i="49"/>
  <c r="R149" i="49"/>
  <c r="Q149" i="49"/>
  <c r="P149" i="49"/>
  <c r="O149" i="49"/>
  <c r="N149" i="49"/>
  <c r="M149" i="49"/>
  <c r="E149" i="49"/>
  <c r="D149" i="49"/>
  <c r="B149" i="49"/>
  <c r="A149" i="49"/>
  <c r="BL148" i="49"/>
  <c r="BK148" i="49"/>
  <c r="BJ148" i="49"/>
  <c r="BI148" i="49"/>
  <c r="BH148" i="49"/>
  <c r="BG148" i="49"/>
  <c r="BF148" i="49"/>
  <c r="BE148" i="49"/>
  <c r="BD148" i="49"/>
  <c r="BC148" i="49"/>
  <c r="BB148" i="49"/>
  <c r="BA148" i="49"/>
  <c r="AZ148" i="49"/>
  <c r="AY148" i="49"/>
  <c r="AX148" i="49"/>
  <c r="AW148" i="49"/>
  <c r="AV148" i="49"/>
  <c r="AU148" i="49"/>
  <c r="AT148" i="49"/>
  <c r="AS148" i="49"/>
  <c r="AR148" i="49"/>
  <c r="AQ148" i="49"/>
  <c r="AP148" i="49"/>
  <c r="AO148" i="49"/>
  <c r="AN148" i="49"/>
  <c r="AM148" i="49"/>
  <c r="AL148" i="49"/>
  <c r="AK148" i="49"/>
  <c r="AJ148" i="49"/>
  <c r="AI148" i="49"/>
  <c r="AH148" i="49"/>
  <c r="AG148" i="49"/>
  <c r="AF148" i="49"/>
  <c r="AE148" i="49"/>
  <c r="AD148" i="49"/>
  <c r="AC148" i="49"/>
  <c r="AB148" i="49"/>
  <c r="AA148" i="49"/>
  <c r="Z148" i="49"/>
  <c r="Y148" i="49"/>
  <c r="X148" i="49"/>
  <c r="W148" i="49"/>
  <c r="V148" i="49"/>
  <c r="U148" i="49"/>
  <c r="T148" i="49"/>
  <c r="S148" i="49"/>
  <c r="R148" i="49"/>
  <c r="Q148" i="49"/>
  <c r="P148" i="49"/>
  <c r="O148" i="49"/>
  <c r="N148" i="49"/>
  <c r="M148" i="49"/>
  <c r="E148" i="49"/>
  <c r="D148" i="49"/>
  <c r="B148" i="49"/>
  <c r="A148" i="49"/>
  <c r="BL147" i="49"/>
  <c r="BK147" i="49"/>
  <c r="BJ147" i="49"/>
  <c r="BI147" i="49"/>
  <c r="BH147" i="49"/>
  <c r="BG147" i="49"/>
  <c r="BF147" i="49"/>
  <c r="BE147" i="49"/>
  <c r="BD147" i="49"/>
  <c r="BC147" i="49"/>
  <c r="BB147" i="49"/>
  <c r="BA147" i="49"/>
  <c r="AZ147" i="49"/>
  <c r="AY147" i="49"/>
  <c r="AX147" i="49"/>
  <c r="AW147" i="49"/>
  <c r="AV147" i="49"/>
  <c r="AU147" i="49"/>
  <c r="AT147" i="49"/>
  <c r="AS147" i="49"/>
  <c r="AR147" i="49"/>
  <c r="AQ147" i="49"/>
  <c r="AP147" i="49"/>
  <c r="AO147" i="49"/>
  <c r="AN147" i="49"/>
  <c r="AM147" i="49"/>
  <c r="AL147" i="49"/>
  <c r="AK147" i="49"/>
  <c r="AJ147" i="49"/>
  <c r="AI147" i="49"/>
  <c r="AH147" i="49"/>
  <c r="AG147" i="49"/>
  <c r="AF147" i="49"/>
  <c r="AE147" i="49"/>
  <c r="AD147" i="49"/>
  <c r="AC147" i="49"/>
  <c r="AB147" i="49"/>
  <c r="AA147" i="49"/>
  <c r="Z147" i="49"/>
  <c r="Y147" i="49"/>
  <c r="X147" i="49"/>
  <c r="W147" i="49"/>
  <c r="V147" i="49"/>
  <c r="U147" i="49"/>
  <c r="T147" i="49"/>
  <c r="S147" i="49"/>
  <c r="R147" i="49"/>
  <c r="Q147" i="49"/>
  <c r="P147" i="49"/>
  <c r="O147" i="49"/>
  <c r="N147" i="49"/>
  <c r="M147" i="49"/>
  <c r="E147" i="49"/>
  <c r="D147" i="49"/>
  <c r="B147" i="49"/>
  <c r="A147" i="49"/>
  <c r="BL146" i="49"/>
  <c r="BK146" i="49"/>
  <c r="BJ146" i="49"/>
  <c r="BI146" i="49"/>
  <c r="BH146" i="49"/>
  <c r="BG146" i="49"/>
  <c r="BF146" i="49"/>
  <c r="BE146" i="49"/>
  <c r="BD146" i="49"/>
  <c r="BC146" i="49"/>
  <c r="BB146" i="49"/>
  <c r="BA146" i="49"/>
  <c r="AZ146" i="49"/>
  <c r="AY146" i="49"/>
  <c r="AX146" i="49"/>
  <c r="AW146" i="49"/>
  <c r="AV146" i="49"/>
  <c r="AU146" i="49"/>
  <c r="AT146" i="49"/>
  <c r="AS146" i="49"/>
  <c r="AR146" i="49"/>
  <c r="AQ146" i="49"/>
  <c r="AP146" i="49"/>
  <c r="AO146" i="49"/>
  <c r="AN146" i="49"/>
  <c r="AM146" i="49"/>
  <c r="AL146" i="49"/>
  <c r="AK146" i="49"/>
  <c r="AJ146" i="49"/>
  <c r="AI146" i="49"/>
  <c r="AH146" i="49"/>
  <c r="AG146" i="49"/>
  <c r="AF146" i="49"/>
  <c r="AE146" i="49"/>
  <c r="AD146" i="49"/>
  <c r="AC146" i="49"/>
  <c r="AB146" i="49"/>
  <c r="AA146" i="49"/>
  <c r="Z146" i="49"/>
  <c r="Y146" i="49"/>
  <c r="X146" i="49"/>
  <c r="W146" i="49"/>
  <c r="V146" i="49"/>
  <c r="U146" i="49"/>
  <c r="T146" i="49"/>
  <c r="S146" i="49"/>
  <c r="R146" i="49"/>
  <c r="Q146" i="49"/>
  <c r="P146" i="49"/>
  <c r="O146" i="49"/>
  <c r="N146" i="49"/>
  <c r="M146" i="49"/>
  <c r="E146" i="49"/>
  <c r="D146" i="49"/>
  <c r="B146" i="49"/>
  <c r="A146" i="49"/>
  <c r="BL145" i="49"/>
  <c r="BK145" i="49"/>
  <c r="BJ145" i="49"/>
  <c r="BI145" i="49"/>
  <c r="BH145" i="49"/>
  <c r="BG145" i="49"/>
  <c r="BF145" i="49"/>
  <c r="BE145" i="49"/>
  <c r="BD145" i="49"/>
  <c r="BC145" i="49"/>
  <c r="BB145" i="49"/>
  <c r="BA145" i="49"/>
  <c r="AZ145" i="49"/>
  <c r="AY145" i="49"/>
  <c r="AX145" i="49"/>
  <c r="AW145" i="49"/>
  <c r="AV145" i="49"/>
  <c r="AU145" i="49"/>
  <c r="AT145" i="49"/>
  <c r="AS145" i="49"/>
  <c r="AR145" i="49"/>
  <c r="AQ145" i="49"/>
  <c r="AP145" i="49"/>
  <c r="AO145" i="49"/>
  <c r="AN145" i="49"/>
  <c r="AM145" i="49"/>
  <c r="AL145" i="49"/>
  <c r="AK145" i="49"/>
  <c r="AJ145" i="49"/>
  <c r="AI145" i="49"/>
  <c r="AH145" i="49"/>
  <c r="AG145" i="49"/>
  <c r="AF145" i="49"/>
  <c r="AE145" i="49"/>
  <c r="AD145" i="49"/>
  <c r="AC145" i="49"/>
  <c r="AB145" i="49"/>
  <c r="AA145" i="49"/>
  <c r="Z145" i="49"/>
  <c r="Y145" i="49"/>
  <c r="X145" i="49"/>
  <c r="W145" i="49"/>
  <c r="V145" i="49"/>
  <c r="U145" i="49"/>
  <c r="T145" i="49"/>
  <c r="S145" i="49"/>
  <c r="R145" i="49"/>
  <c r="Q145" i="49"/>
  <c r="P145" i="49"/>
  <c r="O145" i="49"/>
  <c r="N145" i="49"/>
  <c r="M145" i="49"/>
  <c r="E145" i="49"/>
  <c r="D145" i="49"/>
  <c r="B145" i="49"/>
  <c r="A145" i="49"/>
  <c r="BL144" i="49"/>
  <c r="BK144" i="49"/>
  <c r="BJ144" i="49"/>
  <c r="BI144" i="49"/>
  <c r="BH144" i="49"/>
  <c r="BG144" i="49"/>
  <c r="BF144" i="49"/>
  <c r="BE144" i="49"/>
  <c r="BD144" i="49"/>
  <c r="BC144" i="49"/>
  <c r="BB144" i="49"/>
  <c r="BA144" i="49"/>
  <c r="AZ144" i="49"/>
  <c r="AY144" i="49"/>
  <c r="AX144" i="49"/>
  <c r="AW144" i="49"/>
  <c r="AV144" i="49"/>
  <c r="AU144" i="49"/>
  <c r="AT144" i="49"/>
  <c r="AS144" i="49"/>
  <c r="AQ144" i="49"/>
  <c r="AP144" i="49"/>
  <c r="AO144" i="49"/>
  <c r="AN144" i="49"/>
  <c r="AM144" i="49"/>
  <c r="AL144" i="49"/>
  <c r="AK144" i="49"/>
  <c r="AJ144" i="49"/>
  <c r="AI144" i="49"/>
  <c r="AH144" i="49"/>
  <c r="AG144" i="49"/>
  <c r="AF144" i="49"/>
  <c r="AE144" i="49"/>
  <c r="AD144" i="49"/>
  <c r="AC144" i="49"/>
  <c r="AB144" i="49"/>
  <c r="AA144" i="49"/>
  <c r="Z144" i="49"/>
  <c r="Y144" i="49"/>
  <c r="X144" i="49"/>
  <c r="W144" i="49"/>
  <c r="V144" i="49"/>
  <c r="U144" i="49"/>
  <c r="S144" i="49"/>
  <c r="R144" i="49"/>
  <c r="Q144" i="49"/>
  <c r="P144" i="49"/>
  <c r="O144" i="49"/>
  <c r="N144" i="49"/>
  <c r="M144" i="49"/>
  <c r="E144" i="49"/>
  <c r="D144" i="49"/>
  <c r="B144" i="49"/>
  <c r="A144" i="49"/>
  <c r="BL143" i="49"/>
  <c r="BK143" i="49"/>
  <c r="BJ143" i="49"/>
  <c r="BI143" i="49"/>
  <c r="BH143" i="49"/>
  <c r="BG143" i="49"/>
  <c r="BF143" i="49"/>
  <c r="BE143" i="49"/>
  <c r="BD143" i="49"/>
  <c r="BC143" i="49"/>
  <c r="BB143" i="49"/>
  <c r="BA143" i="49"/>
  <c r="AZ143" i="49"/>
  <c r="AY143" i="49"/>
  <c r="AX143" i="49"/>
  <c r="AW143" i="49"/>
  <c r="AV143" i="49"/>
  <c r="AU143" i="49"/>
  <c r="AT143" i="49"/>
  <c r="AS143" i="49"/>
  <c r="AR143" i="49"/>
  <c r="AQ143" i="49"/>
  <c r="AP143" i="49"/>
  <c r="AO143" i="49"/>
  <c r="AN143" i="49"/>
  <c r="AM143" i="49"/>
  <c r="AL143" i="49"/>
  <c r="AK143" i="49"/>
  <c r="AJ143" i="49"/>
  <c r="AI143" i="49"/>
  <c r="AH143" i="49"/>
  <c r="AG143" i="49"/>
  <c r="AF143" i="49"/>
  <c r="AE143" i="49"/>
  <c r="AD143" i="49"/>
  <c r="AC143" i="49"/>
  <c r="AB143" i="49"/>
  <c r="AA143" i="49"/>
  <c r="Z143" i="49"/>
  <c r="Y143" i="49"/>
  <c r="X143" i="49"/>
  <c r="W143" i="49"/>
  <c r="V143" i="49"/>
  <c r="U143" i="49"/>
  <c r="T143" i="49"/>
  <c r="S143" i="49"/>
  <c r="R143" i="49"/>
  <c r="Q143" i="49"/>
  <c r="P143" i="49"/>
  <c r="O143" i="49"/>
  <c r="N143" i="49"/>
  <c r="M143" i="49"/>
  <c r="E143" i="49"/>
  <c r="D143" i="49"/>
  <c r="B143" i="49"/>
  <c r="A143" i="49"/>
  <c r="BL142" i="49"/>
  <c r="BK142" i="49"/>
  <c r="BJ142" i="49"/>
  <c r="BI142" i="49"/>
  <c r="BH142" i="49"/>
  <c r="BG142" i="49"/>
  <c r="BF142" i="49"/>
  <c r="BE142" i="49"/>
  <c r="BD142" i="49"/>
  <c r="BC142" i="49"/>
  <c r="BB142" i="49"/>
  <c r="BA142" i="49"/>
  <c r="AZ142" i="49"/>
  <c r="AY142" i="49"/>
  <c r="AX142" i="49"/>
  <c r="AW142" i="49"/>
  <c r="AV142" i="49"/>
  <c r="AU142" i="49"/>
  <c r="AT142" i="49"/>
  <c r="AS142" i="49"/>
  <c r="AR142" i="49"/>
  <c r="AQ142" i="49"/>
  <c r="AP142" i="49"/>
  <c r="AO142" i="49"/>
  <c r="AN142" i="49"/>
  <c r="AM142" i="49"/>
  <c r="AL142" i="49"/>
  <c r="AK142" i="49"/>
  <c r="AJ142" i="49"/>
  <c r="AI142" i="49"/>
  <c r="AH142" i="49"/>
  <c r="AG142" i="49"/>
  <c r="AF142" i="49"/>
  <c r="AE142" i="49"/>
  <c r="AD142" i="49"/>
  <c r="AC142" i="49"/>
  <c r="AB142" i="49"/>
  <c r="AA142" i="49"/>
  <c r="Z142" i="49"/>
  <c r="Y142" i="49"/>
  <c r="X142" i="49"/>
  <c r="W142" i="49"/>
  <c r="V142" i="49"/>
  <c r="U142" i="49"/>
  <c r="T142" i="49"/>
  <c r="S142" i="49"/>
  <c r="R142" i="49"/>
  <c r="Q142" i="49"/>
  <c r="P142" i="49"/>
  <c r="O142" i="49"/>
  <c r="N142" i="49"/>
  <c r="M142" i="49"/>
  <c r="E142" i="49"/>
  <c r="D142" i="49"/>
  <c r="B142" i="49"/>
  <c r="A142" i="49"/>
  <c r="BL141" i="49"/>
  <c r="BK141" i="49"/>
  <c r="BJ141" i="49"/>
  <c r="BI141" i="49"/>
  <c r="BH141" i="49"/>
  <c r="BG141" i="49"/>
  <c r="BF141" i="49"/>
  <c r="BE141" i="49"/>
  <c r="BD141" i="49"/>
  <c r="BC141" i="49"/>
  <c r="BB141" i="49"/>
  <c r="BA141" i="49"/>
  <c r="AZ141" i="49"/>
  <c r="AY141" i="49"/>
  <c r="AX141" i="49"/>
  <c r="AW141" i="49"/>
  <c r="AV141" i="49"/>
  <c r="AU141" i="49"/>
  <c r="AT141" i="49"/>
  <c r="AS141" i="49"/>
  <c r="AR141" i="49"/>
  <c r="AQ141" i="49"/>
  <c r="AP141" i="49"/>
  <c r="AO141" i="49"/>
  <c r="AN141" i="49"/>
  <c r="AM141" i="49"/>
  <c r="AL141" i="49"/>
  <c r="AK141" i="49"/>
  <c r="AJ141" i="49"/>
  <c r="AI141" i="49"/>
  <c r="AH141" i="49"/>
  <c r="AG141" i="49"/>
  <c r="AF141" i="49"/>
  <c r="AE141" i="49"/>
  <c r="AD141" i="49"/>
  <c r="AC141" i="49"/>
  <c r="AB141" i="49"/>
  <c r="AA141" i="49"/>
  <c r="Z141" i="49"/>
  <c r="Y141" i="49"/>
  <c r="X141" i="49"/>
  <c r="W141" i="49"/>
  <c r="V141" i="49"/>
  <c r="U141" i="49"/>
  <c r="T141" i="49"/>
  <c r="S141" i="49"/>
  <c r="R141" i="49"/>
  <c r="Q141" i="49"/>
  <c r="P141" i="49"/>
  <c r="O141" i="49"/>
  <c r="N141" i="49"/>
  <c r="M141" i="49"/>
  <c r="E141" i="49"/>
  <c r="D141" i="49"/>
  <c r="B141" i="49"/>
  <c r="A141" i="49"/>
  <c r="BL140" i="49"/>
  <c r="BK140" i="49"/>
  <c r="BJ140" i="49"/>
  <c r="BI140" i="49"/>
  <c r="BH140" i="49"/>
  <c r="BG140" i="49"/>
  <c r="BF140" i="49"/>
  <c r="BE140" i="49"/>
  <c r="BD140" i="49"/>
  <c r="BC140" i="49"/>
  <c r="BB140" i="49"/>
  <c r="BA140" i="49"/>
  <c r="AZ140" i="49"/>
  <c r="AY140" i="49"/>
  <c r="AX140" i="49"/>
  <c r="AW140" i="49"/>
  <c r="AV140" i="49"/>
  <c r="AU140" i="49"/>
  <c r="AT140" i="49"/>
  <c r="AS140" i="49"/>
  <c r="AR140" i="49"/>
  <c r="AQ140" i="49"/>
  <c r="AP140" i="49"/>
  <c r="AO140" i="49"/>
  <c r="AN140" i="49"/>
  <c r="AM140" i="49"/>
  <c r="AL140" i="49"/>
  <c r="AK140" i="49"/>
  <c r="AJ140" i="49"/>
  <c r="AI140" i="49"/>
  <c r="AH140" i="49"/>
  <c r="AG140" i="49"/>
  <c r="AF140" i="49"/>
  <c r="AE140" i="49"/>
  <c r="AD140" i="49"/>
  <c r="AC140" i="49"/>
  <c r="AB140" i="49"/>
  <c r="AA140" i="49"/>
  <c r="Z140" i="49"/>
  <c r="Y140" i="49"/>
  <c r="X140" i="49"/>
  <c r="W140" i="49"/>
  <c r="V140" i="49"/>
  <c r="U140" i="49"/>
  <c r="T140" i="49"/>
  <c r="S140" i="49"/>
  <c r="R140" i="49"/>
  <c r="Q140" i="49"/>
  <c r="P140" i="49"/>
  <c r="O140" i="49"/>
  <c r="N140" i="49"/>
  <c r="M140" i="49"/>
  <c r="E140" i="49"/>
  <c r="D140" i="49"/>
  <c r="B140" i="49"/>
  <c r="A140" i="49"/>
  <c r="BL139" i="49"/>
  <c r="BK139" i="49"/>
  <c r="BJ139" i="49"/>
  <c r="BI139" i="49"/>
  <c r="BH139" i="49"/>
  <c r="BG139" i="49"/>
  <c r="BF139" i="49"/>
  <c r="BE139" i="49"/>
  <c r="BD139" i="49"/>
  <c r="BC139" i="49"/>
  <c r="BB139" i="49"/>
  <c r="BA139" i="49"/>
  <c r="AZ139" i="49"/>
  <c r="AY139" i="49"/>
  <c r="AX139" i="49"/>
  <c r="AW139" i="49"/>
  <c r="AV139" i="49"/>
  <c r="AU139" i="49"/>
  <c r="AT139" i="49"/>
  <c r="AS139" i="49"/>
  <c r="AR139" i="49"/>
  <c r="AQ139" i="49"/>
  <c r="AP139" i="49"/>
  <c r="AO139" i="49"/>
  <c r="AN139" i="49"/>
  <c r="AM139" i="49"/>
  <c r="AL139" i="49"/>
  <c r="AK139" i="49"/>
  <c r="AJ139" i="49"/>
  <c r="AI139" i="49"/>
  <c r="AH139" i="49"/>
  <c r="AG139" i="49"/>
  <c r="AF139" i="49"/>
  <c r="AE139" i="49"/>
  <c r="AD139" i="49"/>
  <c r="AC139" i="49"/>
  <c r="AB139" i="49"/>
  <c r="AA139" i="49"/>
  <c r="Z139" i="49"/>
  <c r="Y139" i="49"/>
  <c r="X139" i="49"/>
  <c r="W139" i="49"/>
  <c r="V139" i="49"/>
  <c r="U139" i="49"/>
  <c r="T139" i="49"/>
  <c r="S139" i="49"/>
  <c r="R139" i="49"/>
  <c r="Q139" i="49"/>
  <c r="P139" i="49"/>
  <c r="O139" i="49"/>
  <c r="N139" i="49"/>
  <c r="M139" i="49"/>
  <c r="E139" i="49"/>
  <c r="D139" i="49"/>
  <c r="B139" i="49"/>
  <c r="A139" i="49"/>
  <c r="BL138" i="49"/>
  <c r="BK138" i="49"/>
  <c r="BJ138" i="49"/>
  <c r="BI138" i="49"/>
  <c r="BH138" i="49"/>
  <c r="BG138" i="49"/>
  <c r="BF138" i="49"/>
  <c r="BE138" i="49"/>
  <c r="BD138" i="49"/>
  <c r="BC138" i="49"/>
  <c r="BB138" i="49"/>
  <c r="BA138" i="49"/>
  <c r="AZ138" i="49"/>
  <c r="AY138" i="49"/>
  <c r="AX138" i="49"/>
  <c r="AW138" i="49"/>
  <c r="AV138" i="49"/>
  <c r="AU138" i="49"/>
  <c r="AT138" i="49"/>
  <c r="AS138" i="49"/>
  <c r="AR138" i="49"/>
  <c r="AQ138" i="49"/>
  <c r="AP138" i="49"/>
  <c r="AO138" i="49"/>
  <c r="AN138" i="49"/>
  <c r="AM138" i="49"/>
  <c r="AL138" i="49"/>
  <c r="AK138" i="49"/>
  <c r="AJ138" i="49"/>
  <c r="AI138" i="49"/>
  <c r="AH138" i="49"/>
  <c r="AG138" i="49"/>
  <c r="AF138" i="49"/>
  <c r="AE138" i="49"/>
  <c r="AD138" i="49"/>
  <c r="AC138" i="49"/>
  <c r="AB138" i="49"/>
  <c r="AA138" i="49"/>
  <c r="Z138" i="49"/>
  <c r="Y138" i="49"/>
  <c r="X138" i="49"/>
  <c r="W138" i="49"/>
  <c r="V138" i="49"/>
  <c r="U138" i="49"/>
  <c r="T138" i="49"/>
  <c r="S138" i="49"/>
  <c r="R138" i="49"/>
  <c r="Q138" i="49"/>
  <c r="P138" i="49"/>
  <c r="O138" i="49"/>
  <c r="N138" i="49"/>
  <c r="M138" i="49"/>
  <c r="E138" i="49"/>
  <c r="D138" i="49"/>
  <c r="B138" i="49"/>
  <c r="A138" i="49"/>
  <c r="BL137" i="49"/>
  <c r="BK137" i="49"/>
  <c r="BJ137" i="49"/>
  <c r="BI137" i="49"/>
  <c r="BH137" i="49"/>
  <c r="BG137" i="49"/>
  <c r="BF137" i="49"/>
  <c r="BE137" i="49"/>
  <c r="BD137" i="49"/>
  <c r="BC137" i="49"/>
  <c r="BB137" i="49"/>
  <c r="BA137" i="49"/>
  <c r="AZ137" i="49"/>
  <c r="AY137" i="49"/>
  <c r="AX137" i="49"/>
  <c r="AW137" i="49"/>
  <c r="AV137" i="49"/>
  <c r="AU137" i="49"/>
  <c r="AT137" i="49"/>
  <c r="AS137" i="49"/>
  <c r="AR137" i="49"/>
  <c r="AQ137" i="49"/>
  <c r="AP137" i="49"/>
  <c r="AO137" i="49"/>
  <c r="AN137" i="49"/>
  <c r="AM137" i="49"/>
  <c r="AL137" i="49"/>
  <c r="AK137" i="49"/>
  <c r="AJ137" i="49"/>
  <c r="AI137" i="49"/>
  <c r="AH137" i="49"/>
  <c r="AG137" i="49"/>
  <c r="AF137" i="49"/>
  <c r="AE137" i="49"/>
  <c r="AD137" i="49"/>
  <c r="AC137" i="49"/>
  <c r="AB137" i="49"/>
  <c r="AA137" i="49"/>
  <c r="Z137" i="49"/>
  <c r="Y137" i="49"/>
  <c r="X137" i="49"/>
  <c r="W137" i="49"/>
  <c r="V137" i="49"/>
  <c r="U137" i="49"/>
  <c r="T137" i="49"/>
  <c r="S137" i="49"/>
  <c r="R137" i="49"/>
  <c r="Q137" i="49"/>
  <c r="P137" i="49"/>
  <c r="O137" i="49"/>
  <c r="N137" i="49"/>
  <c r="M137" i="49"/>
  <c r="E137" i="49"/>
  <c r="D137" i="49"/>
  <c r="B137" i="49"/>
  <c r="A137" i="49"/>
  <c r="BL136" i="49"/>
  <c r="BK136" i="49"/>
  <c r="BJ136" i="49"/>
  <c r="BI136" i="49"/>
  <c r="BH136" i="49"/>
  <c r="BG136" i="49"/>
  <c r="BF136" i="49"/>
  <c r="BE136" i="49"/>
  <c r="BD136" i="49"/>
  <c r="BC136" i="49"/>
  <c r="BB136" i="49"/>
  <c r="BA136" i="49"/>
  <c r="AZ136" i="49"/>
  <c r="AY136" i="49"/>
  <c r="AX136" i="49"/>
  <c r="AW136" i="49"/>
  <c r="AV136" i="49"/>
  <c r="AU136" i="49"/>
  <c r="AT136" i="49"/>
  <c r="AS136" i="49"/>
  <c r="AR136" i="49"/>
  <c r="AQ136" i="49"/>
  <c r="AP136" i="49"/>
  <c r="AO136" i="49"/>
  <c r="AN136" i="49"/>
  <c r="AM136" i="49"/>
  <c r="AL136" i="49"/>
  <c r="AK136" i="49"/>
  <c r="AJ136" i="49"/>
  <c r="AI136" i="49"/>
  <c r="AH136" i="49"/>
  <c r="AG136" i="49"/>
  <c r="AF136" i="49"/>
  <c r="AE136" i="49"/>
  <c r="AD136" i="49"/>
  <c r="AC136" i="49"/>
  <c r="AB136" i="49"/>
  <c r="AA136" i="49"/>
  <c r="Z136" i="49"/>
  <c r="Y136" i="49"/>
  <c r="X136" i="49"/>
  <c r="W136" i="49"/>
  <c r="V136" i="49"/>
  <c r="U136" i="49"/>
  <c r="T136" i="49"/>
  <c r="S136" i="49"/>
  <c r="R136" i="49"/>
  <c r="Q136" i="49"/>
  <c r="P136" i="49"/>
  <c r="O136" i="49"/>
  <c r="N136" i="49"/>
  <c r="M136" i="49"/>
  <c r="E136" i="49"/>
  <c r="D136" i="49"/>
  <c r="B136" i="49"/>
  <c r="A136" i="49"/>
  <c r="BL135" i="49"/>
  <c r="BK135" i="49"/>
  <c r="BJ135" i="49"/>
  <c r="BI135" i="49"/>
  <c r="BH135" i="49"/>
  <c r="BG135" i="49"/>
  <c r="BF135" i="49"/>
  <c r="BE135" i="49"/>
  <c r="BD135" i="49"/>
  <c r="BC135" i="49"/>
  <c r="BB135" i="49"/>
  <c r="BA135" i="49"/>
  <c r="AZ135" i="49"/>
  <c r="AY135" i="49"/>
  <c r="AX135" i="49"/>
  <c r="AW135" i="49"/>
  <c r="AV135" i="49"/>
  <c r="AU135" i="49"/>
  <c r="AT135" i="49"/>
  <c r="AS135" i="49"/>
  <c r="AR135" i="49"/>
  <c r="AQ135" i="49"/>
  <c r="AP135" i="49"/>
  <c r="AO135" i="49"/>
  <c r="AN135" i="49"/>
  <c r="AM135" i="49"/>
  <c r="AL135" i="49"/>
  <c r="AK135" i="49"/>
  <c r="AJ135" i="49"/>
  <c r="AI135" i="49"/>
  <c r="AH135" i="49"/>
  <c r="AG135" i="49"/>
  <c r="AF135" i="49"/>
  <c r="AE135" i="49"/>
  <c r="AD135" i="49"/>
  <c r="AC135" i="49"/>
  <c r="AB135" i="49"/>
  <c r="AA135" i="49"/>
  <c r="Z135" i="49"/>
  <c r="Y135" i="49"/>
  <c r="X135" i="49"/>
  <c r="W135" i="49"/>
  <c r="V135" i="49"/>
  <c r="U135" i="49"/>
  <c r="T135" i="49"/>
  <c r="S135" i="49"/>
  <c r="R135" i="49"/>
  <c r="Q135" i="49"/>
  <c r="P135" i="49"/>
  <c r="O135" i="49"/>
  <c r="N135" i="49"/>
  <c r="M135" i="49"/>
  <c r="E135" i="49"/>
  <c r="D135" i="49"/>
  <c r="B135" i="49"/>
  <c r="A135" i="49"/>
  <c r="BL134" i="49"/>
  <c r="BK134" i="49"/>
  <c r="BJ134" i="49"/>
  <c r="BI134" i="49"/>
  <c r="BH134" i="49"/>
  <c r="BG134" i="49"/>
  <c r="BF134" i="49"/>
  <c r="BE134" i="49"/>
  <c r="BD134" i="49"/>
  <c r="BC134" i="49"/>
  <c r="BB134" i="49"/>
  <c r="BA134" i="49"/>
  <c r="AZ134" i="49"/>
  <c r="AY134" i="49"/>
  <c r="AX134" i="49"/>
  <c r="AW134" i="49"/>
  <c r="AV134" i="49"/>
  <c r="AU134" i="49"/>
  <c r="AT134" i="49"/>
  <c r="AS134" i="49"/>
  <c r="AR134" i="49"/>
  <c r="AQ134" i="49"/>
  <c r="AP134" i="49"/>
  <c r="AO134" i="49"/>
  <c r="AN134" i="49"/>
  <c r="AM134" i="49"/>
  <c r="AL134" i="49"/>
  <c r="AK134" i="49"/>
  <c r="AJ134" i="49"/>
  <c r="AI134" i="49"/>
  <c r="AH134" i="49"/>
  <c r="AG134" i="49"/>
  <c r="AF134" i="49"/>
  <c r="AE134" i="49"/>
  <c r="AD134" i="49"/>
  <c r="AC134" i="49"/>
  <c r="AB134" i="49"/>
  <c r="AA134" i="49"/>
  <c r="Z134" i="49"/>
  <c r="Y134" i="49"/>
  <c r="X134" i="49"/>
  <c r="W134" i="49"/>
  <c r="V134" i="49"/>
  <c r="U134" i="49"/>
  <c r="T134" i="49"/>
  <c r="S134" i="49"/>
  <c r="R134" i="49"/>
  <c r="Q134" i="49"/>
  <c r="P134" i="49"/>
  <c r="O134" i="49"/>
  <c r="N134" i="49"/>
  <c r="M134" i="49"/>
  <c r="E134" i="49"/>
  <c r="D134" i="49"/>
  <c r="B134" i="49"/>
  <c r="A134" i="49"/>
  <c r="BL133" i="49"/>
  <c r="BK133" i="49"/>
  <c r="BJ133" i="49"/>
  <c r="BI133" i="49"/>
  <c r="BH133" i="49"/>
  <c r="BG133" i="49"/>
  <c r="BF133" i="49"/>
  <c r="BE133" i="49"/>
  <c r="BD133" i="49"/>
  <c r="BC133" i="49"/>
  <c r="BB133" i="49"/>
  <c r="BA133" i="49"/>
  <c r="AZ133" i="49"/>
  <c r="AY133" i="49"/>
  <c r="AX133" i="49"/>
  <c r="AW133" i="49"/>
  <c r="AV133" i="49"/>
  <c r="AU133" i="49"/>
  <c r="AT133" i="49"/>
  <c r="AS133" i="49"/>
  <c r="AR133" i="49"/>
  <c r="AQ133" i="49"/>
  <c r="AP133" i="49"/>
  <c r="AO133" i="49"/>
  <c r="AN133" i="49"/>
  <c r="AM133" i="49"/>
  <c r="AL133" i="49"/>
  <c r="AK133" i="49"/>
  <c r="AJ133" i="49"/>
  <c r="AI133" i="49"/>
  <c r="AH133" i="49"/>
  <c r="AG133" i="49"/>
  <c r="AF133" i="49"/>
  <c r="AE133" i="49"/>
  <c r="AD133" i="49"/>
  <c r="AC133" i="49"/>
  <c r="AB133" i="49"/>
  <c r="AA133" i="49"/>
  <c r="Z133" i="49"/>
  <c r="Y133" i="49"/>
  <c r="X133" i="49"/>
  <c r="W133" i="49"/>
  <c r="V133" i="49"/>
  <c r="U133" i="49"/>
  <c r="T133" i="49"/>
  <c r="S133" i="49"/>
  <c r="R133" i="49"/>
  <c r="Q133" i="49"/>
  <c r="P133" i="49"/>
  <c r="O133" i="49"/>
  <c r="N133" i="49"/>
  <c r="M133" i="49"/>
  <c r="E133" i="49"/>
  <c r="D133" i="49"/>
  <c r="B133" i="49"/>
  <c r="A133" i="49"/>
  <c r="BL132" i="49"/>
  <c r="BK132" i="49"/>
  <c r="BJ132" i="49"/>
  <c r="BI132" i="49"/>
  <c r="BH132" i="49"/>
  <c r="BG132" i="49"/>
  <c r="BF132" i="49"/>
  <c r="BE132" i="49"/>
  <c r="BD132" i="49"/>
  <c r="BC132" i="49"/>
  <c r="BB132" i="49"/>
  <c r="BA132" i="49"/>
  <c r="AZ132" i="49"/>
  <c r="AY132" i="49"/>
  <c r="AX132" i="49"/>
  <c r="AW132" i="49"/>
  <c r="AV132" i="49"/>
  <c r="AU132" i="49"/>
  <c r="AT132" i="49"/>
  <c r="AS132" i="49"/>
  <c r="AR132" i="49"/>
  <c r="AQ132" i="49"/>
  <c r="AP132" i="49"/>
  <c r="AO132" i="49"/>
  <c r="AN132" i="49"/>
  <c r="AM132" i="49"/>
  <c r="AL132" i="49"/>
  <c r="AK132" i="49"/>
  <c r="AJ132" i="49"/>
  <c r="AI132" i="49"/>
  <c r="AH132" i="49"/>
  <c r="AG132" i="49"/>
  <c r="AF132" i="49"/>
  <c r="AE132" i="49"/>
  <c r="AD132" i="49"/>
  <c r="AC132" i="49"/>
  <c r="AB132" i="49"/>
  <c r="AA132" i="49"/>
  <c r="Z132" i="49"/>
  <c r="Y132" i="49"/>
  <c r="X132" i="49"/>
  <c r="W132" i="49"/>
  <c r="V132" i="49"/>
  <c r="U132" i="49"/>
  <c r="T132" i="49"/>
  <c r="S132" i="49"/>
  <c r="R132" i="49"/>
  <c r="Q132" i="49"/>
  <c r="P132" i="49"/>
  <c r="O132" i="49"/>
  <c r="N132" i="49"/>
  <c r="M132" i="49"/>
  <c r="E132" i="49"/>
  <c r="D132" i="49"/>
  <c r="B132" i="49"/>
  <c r="A132" i="49"/>
  <c r="BL131" i="49"/>
  <c r="BK131" i="49"/>
  <c r="BJ131" i="49"/>
  <c r="BH131" i="49"/>
  <c r="BG131" i="49"/>
  <c r="BF131" i="49"/>
  <c r="BE131" i="49"/>
  <c r="BD131" i="49"/>
  <c r="BC131" i="49"/>
  <c r="BB131" i="49"/>
  <c r="AZ131" i="49"/>
  <c r="AY131" i="49"/>
  <c r="AX131" i="49"/>
  <c r="AW131" i="49"/>
  <c r="AV131" i="49"/>
  <c r="AU131" i="49"/>
  <c r="AT131" i="49"/>
  <c r="AR131" i="49"/>
  <c r="AQ131" i="49"/>
  <c r="AP131" i="49"/>
  <c r="AO131" i="49"/>
  <c r="AN131" i="49"/>
  <c r="AM131" i="49"/>
  <c r="AL131" i="49"/>
  <c r="AJ131" i="49"/>
  <c r="AI131" i="49"/>
  <c r="AH131" i="49"/>
  <c r="AG131" i="49"/>
  <c r="AF131" i="49"/>
  <c r="AE131" i="49"/>
  <c r="AD131" i="49"/>
  <c r="AA131" i="49"/>
  <c r="Z131" i="49"/>
  <c r="Y131" i="49"/>
  <c r="X131" i="49"/>
  <c r="W131" i="49"/>
  <c r="V131" i="49"/>
  <c r="T131" i="49"/>
  <c r="S131" i="49"/>
  <c r="R131" i="49"/>
  <c r="Q131" i="49"/>
  <c r="P131" i="49"/>
  <c r="O131" i="49"/>
  <c r="N131" i="49"/>
  <c r="E131" i="49"/>
  <c r="D131" i="49"/>
  <c r="B131" i="49"/>
  <c r="A131" i="49"/>
  <c r="BL130" i="49"/>
  <c r="BK130" i="49"/>
  <c r="BJ130" i="49"/>
  <c r="BI130" i="49"/>
  <c r="BH130" i="49"/>
  <c r="BG130" i="49"/>
  <c r="BF130" i="49"/>
  <c r="BE130" i="49"/>
  <c r="BD130" i="49"/>
  <c r="BC130" i="49"/>
  <c r="BB130" i="49"/>
  <c r="BA130" i="49"/>
  <c r="AZ130" i="49"/>
  <c r="AY130" i="49"/>
  <c r="AX130" i="49"/>
  <c r="AW130" i="49"/>
  <c r="AV130" i="49"/>
  <c r="AU130" i="49"/>
  <c r="AT130" i="49"/>
  <c r="AS130" i="49"/>
  <c r="AR130" i="49"/>
  <c r="AQ130" i="49"/>
  <c r="AP130" i="49"/>
  <c r="AO130" i="49"/>
  <c r="AN130" i="49"/>
  <c r="AM130" i="49"/>
  <c r="AL130" i="49"/>
  <c r="AK130" i="49"/>
  <c r="AJ130" i="49"/>
  <c r="AI130" i="49"/>
  <c r="AH130" i="49"/>
  <c r="AG130" i="49"/>
  <c r="AF130" i="49"/>
  <c r="AE130" i="49"/>
  <c r="AD130" i="49"/>
  <c r="AC130" i="49"/>
  <c r="AB130" i="49"/>
  <c r="AA130" i="49"/>
  <c r="Z130" i="49"/>
  <c r="Y130" i="49"/>
  <c r="X130" i="49"/>
  <c r="W130" i="49"/>
  <c r="V130" i="49"/>
  <c r="U130" i="49"/>
  <c r="T130" i="49"/>
  <c r="S130" i="49"/>
  <c r="R130" i="49"/>
  <c r="Q130" i="49"/>
  <c r="P130" i="49"/>
  <c r="O130" i="49"/>
  <c r="N130" i="49"/>
  <c r="M130" i="49"/>
  <c r="E130" i="49"/>
  <c r="D130" i="49"/>
  <c r="B130" i="49"/>
  <c r="A130" i="49"/>
  <c r="BL129" i="49"/>
  <c r="BK129" i="49"/>
  <c r="BJ129" i="49"/>
  <c r="BI129" i="49"/>
  <c r="BH129" i="49"/>
  <c r="BG129" i="49"/>
  <c r="BF129" i="49"/>
  <c r="BE129" i="49"/>
  <c r="BD129" i="49"/>
  <c r="BC129" i="49"/>
  <c r="BB129" i="49"/>
  <c r="BA129" i="49"/>
  <c r="AZ129" i="49"/>
  <c r="AY129" i="49"/>
  <c r="AX129" i="49"/>
  <c r="AW129" i="49"/>
  <c r="AV129" i="49"/>
  <c r="AU129" i="49"/>
  <c r="AT129" i="49"/>
  <c r="AS129" i="49"/>
  <c r="AR129" i="49"/>
  <c r="AQ129" i="49"/>
  <c r="AP129" i="49"/>
  <c r="AO129" i="49"/>
  <c r="AN129" i="49"/>
  <c r="AM129" i="49"/>
  <c r="AL129" i="49"/>
  <c r="AK129" i="49"/>
  <c r="AJ129" i="49"/>
  <c r="AI129" i="49"/>
  <c r="AH129" i="49"/>
  <c r="AG129" i="49"/>
  <c r="AF129" i="49"/>
  <c r="AE129" i="49"/>
  <c r="AD129" i="49"/>
  <c r="AC129" i="49"/>
  <c r="AB129" i="49"/>
  <c r="AA129" i="49"/>
  <c r="Z129" i="49"/>
  <c r="Y129" i="49"/>
  <c r="X129" i="49"/>
  <c r="W129" i="49"/>
  <c r="V129" i="49"/>
  <c r="U129" i="49"/>
  <c r="T129" i="49"/>
  <c r="S129" i="49"/>
  <c r="R129" i="49"/>
  <c r="Q129" i="49"/>
  <c r="P129" i="49"/>
  <c r="O129" i="49"/>
  <c r="N129" i="49"/>
  <c r="M129" i="49"/>
  <c r="E129" i="49"/>
  <c r="D129" i="49"/>
  <c r="B129" i="49"/>
  <c r="A129" i="49"/>
  <c r="BL128" i="49"/>
  <c r="BK128" i="49"/>
  <c r="BJ128" i="49"/>
  <c r="BI128" i="49"/>
  <c r="BH128" i="49"/>
  <c r="BG128" i="49"/>
  <c r="BF128" i="49"/>
  <c r="BE128" i="49"/>
  <c r="BD128" i="49"/>
  <c r="BC128" i="49"/>
  <c r="BB128" i="49"/>
  <c r="BA128" i="49"/>
  <c r="AZ128" i="49"/>
  <c r="AY128" i="49"/>
  <c r="AX128" i="49"/>
  <c r="AW128" i="49"/>
  <c r="AV128" i="49"/>
  <c r="AU128" i="49"/>
  <c r="AT128" i="49"/>
  <c r="AS128" i="49"/>
  <c r="AR128" i="49"/>
  <c r="AQ128" i="49"/>
  <c r="AP128" i="49"/>
  <c r="AO128" i="49"/>
  <c r="AN128" i="49"/>
  <c r="AM128" i="49"/>
  <c r="AL128" i="49"/>
  <c r="AK128" i="49"/>
  <c r="AJ128" i="49"/>
  <c r="AI128" i="49"/>
  <c r="AH128" i="49"/>
  <c r="AG128" i="49"/>
  <c r="AF128" i="49"/>
  <c r="AE128" i="49"/>
  <c r="AD128" i="49"/>
  <c r="AC128" i="49"/>
  <c r="AB128" i="49"/>
  <c r="AA128" i="49"/>
  <c r="Z128" i="49"/>
  <c r="Y128" i="49"/>
  <c r="X128" i="49"/>
  <c r="W128" i="49"/>
  <c r="V128" i="49"/>
  <c r="U128" i="49"/>
  <c r="T128" i="49"/>
  <c r="S128" i="49"/>
  <c r="R128" i="49"/>
  <c r="Q128" i="49"/>
  <c r="P128" i="49"/>
  <c r="O128" i="49"/>
  <c r="N128" i="49"/>
  <c r="M128" i="49"/>
  <c r="E128" i="49"/>
  <c r="D128" i="49"/>
  <c r="B128" i="49"/>
  <c r="A128" i="49"/>
  <c r="BL127" i="49"/>
  <c r="BK127" i="49"/>
  <c r="BJ127" i="49"/>
  <c r="BI127" i="49"/>
  <c r="BH127" i="49"/>
  <c r="BG127" i="49"/>
  <c r="BF127" i="49"/>
  <c r="BE127" i="49"/>
  <c r="BD127" i="49"/>
  <c r="BC127" i="49"/>
  <c r="BB127" i="49"/>
  <c r="BA127" i="49"/>
  <c r="AZ127" i="49"/>
  <c r="AY127" i="49"/>
  <c r="AX127" i="49"/>
  <c r="AW127" i="49"/>
  <c r="AV127" i="49"/>
  <c r="AU127" i="49"/>
  <c r="AT127" i="49"/>
  <c r="AS127" i="49"/>
  <c r="AR127" i="49"/>
  <c r="AQ127" i="49"/>
  <c r="AP127" i="49"/>
  <c r="AO127" i="49"/>
  <c r="AN127" i="49"/>
  <c r="AM127" i="49"/>
  <c r="AL127" i="49"/>
  <c r="AK127" i="49"/>
  <c r="AJ127" i="49"/>
  <c r="AI127" i="49"/>
  <c r="AH127" i="49"/>
  <c r="AG127" i="49"/>
  <c r="AF127" i="49"/>
  <c r="AE127" i="49"/>
  <c r="AD127" i="49"/>
  <c r="AC127" i="49"/>
  <c r="AB127" i="49"/>
  <c r="AA127" i="49"/>
  <c r="Z127" i="49"/>
  <c r="Y127" i="49"/>
  <c r="X127" i="49"/>
  <c r="W127" i="49"/>
  <c r="V127" i="49"/>
  <c r="U127" i="49"/>
  <c r="T127" i="49"/>
  <c r="S127" i="49"/>
  <c r="R127" i="49"/>
  <c r="Q127" i="49"/>
  <c r="P127" i="49"/>
  <c r="O127" i="49"/>
  <c r="N127" i="49"/>
  <c r="M127" i="49"/>
  <c r="E127" i="49"/>
  <c r="D127" i="49"/>
  <c r="B127" i="49"/>
  <c r="A127" i="49"/>
  <c r="BL126" i="49"/>
  <c r="BK126" i="49"/>
  <c r="BJ126" i="49"/>
  <c r="BI126" i="49"/>
  <c r="BH126" i="49"/>
  <c r="BG126" i="49"/>
  <c r="BF126" i="49"/>
  <c r="BE126" i="49"/>
  <c r="BD126" i="49"/>
  <c r="BC126" i="49"/>
  <c r="BB126" i="49"/>
  <c r="BA126" i="49"/>
  <c r="AZ126" i="49"/>
  <c r="AY126" i="49"/>
  <c r="AX126" i="49"/>
  <c r="AW126" i="49"/>
  <c r="AV126" i="49"/>
  <c r="AU126" i="49"/>
  <c r="AT126" i="49"/>
  <c r="AS126" i="49"/>
  <c r="AR126" i="49"/>
  <c r="AQ126" i="49"/>
  <c r="AP126" i="49"/>
  <c r="AO126" i="49"/>
  <c r="AN126" i="49"/>
  <c r="AM126" i="49"/>
  <c r="AL126" i="49"/>
  <c r="AK126" i="49"/>
  <c r="AJ126" i="49"/>
  <c r="AI126" i="49"/>
  <c r="AH126" i="49"/>
  <c r="AG126" i="49"/>
  <c r="AF126" i="49"/>
  <c r="AE126" i="49"/>
  <c r="AD126" i="49"/>
  <c r="AC126" i="49"/>
  <c r="AB126" i="49"/>
  <c r="AA126" i="49"/>
  <c r="Z126" i="49"/>
  <c r="Y126" i="49"/>
  <c r="X126" i="49"/>
  <c r="W126" i="49"/>
  <c r="V126" i="49"/>
  <c r="U126" i="49"/>
  <c r="T126" i="49"/>
  <c r="S126" i="49"/>
  <c r="R126" i="49"/>
  <c r="Q126" i="49"/>
  <c r="P126" i="49"/>
  <c r="O126" i="49"/>
  <c r="N126" i="49"/>
  <c r="M126" i="49"/>
  <c r="E126" i="49"/>
  <c r="D126" i="49"/>
  <c r="B126" i="49"/>
  <c r="A126" i="49"/>
  <c r="BL125" i="49"/>
  <c r="BK125" i="49"/>
  <c r="BJ125" i="49"/>
  <c r="BI125" i="49"/>
  <c r="BH125" i="49"/>
  <c r="BG125" i="49"/>
  <c r="BF125" i="49"/>
  <c r="BE125" i="49"/>
  <c r="BD125" i="49"/>
  <c r="BC125" i="49"/>
  <c r="BB125" i="49"/>
  <c r="BA125" i="49"/>
  <c r="AZ125" i="49"/>
  <c r="AY125" i="49"/>
  <c r="AX125" i="49"/>
  <c r="AW125" i="49"/>
  <c r="AV125" i="49"/>
  <c r="AU125" i="49"/>
  <c r="AT125" i="49"/>
  <c r="AS125" i="49"/>
  <c r="AR125" i="49"/>
  <c r="AQ125" i="49"/>
  <c r="AP125" i="49"/>
  <c r="AO125" i="49"/>
  <c r="AN125" i="49"/>
  <c r="AM125" i="49"/>
  <c r="AL125" i="49"/>
  <c r="AK125" i="49"/>
  <c r="AJ125" i="49"/>
  <c r="AI125" i="49"/>
  <c r="AH125" i="49"/>
  <c r="AG125" i="49"/>
  <c r="AF125" i="49"/>
  <c r="AE125" i="49"/>
  <c r="AD125" i="49"/>
  <c r="AC125" i="49"/>
  <c r="AB125" i="49"/>
  <c r="AA125" i="49"/>
  <c r="Z125" i="49"/>
  <c r="Y125" i="49"/>
  <c r="X125" i="49"/>
  <c r="W125" i="49"/>
  <c r="V125" i="49"/>
  <c r="U125" i="49"/>
  <c r="T125" i="49"/>
  <c r="S125" i="49"/>
  <c r="R125" i="49"/>
  <c r="Q125" i="49"/>
  <c r="P125" i="49"/>
  <c r="O125" i="49"/>
  <c r="N125" i="49"/>
  <c r="M125" i="49"/>
  <c r="E125" i="49"/>
  <c r="D125" i="49"/>
  <c r="B125" i="49"/>
  <c r="A125" i="49"/>
  <c r="BL124" i="49"/>
  <c r="BK124" i="49"/>
  <c r="BJ124" i="49"/>
  <c r="BI124" i="49"/>
  <c r="BH124" i="49"/>
  <c r="BG124" i="49"/>
  <c r="BF124" i="49"/>
  <c r="BE124" i="49"/>
  <c r="BD124" i="49"/>
  <c r="BC124" i="49"/>
  <c r="BB124" i="49"/>
  <c r="BA124" i="49"/>
  <c r="AZ124" i="49"/>
  <c r="AY124" i="49"/>
  <c r="AX124" i="49"/>
  <c r="AW124" i="49"/>
  <c r="AV124" i="49"/>
  <c r="AU124" i="49"/>
  <c r="AT124" i="49"/>
  <c r="AS124" i="49"/>
  <c r="AR124" i="49"/>
  <c r="AQ124" i="49"/>
  <c r="AP124" i="49"/>
  <c r="AO124" i="49"/>
  <c r="AN124" i="49"/>
  <c r="AM124" i="49"/>
  <c r="AL124" i="49"/>
  <c r="AK124" i="49"/>
  <c r="AJ124" i="49"/>
  <c r="AI124" i="49"/>
  <c r="AH124" i="49"/>
  <c r="AG124" i="49"/>
  <c r="AF124" i="49"/>
  <c r="AE124" i="49"/>
  <c r="AD124" i="49"/>
  <c r="AC124" i="49"/>
  <c r="AB124" i="49"/>
  <c r="AA124" i="49"/>
  <c r="Z124" i="49"/>
  <c r="Y124" i="49"/>
  <c r="X124" i="49"/>
  <c r="W124" i="49"/>
  <c r="V124" i="49"/>
  <c r="U124" i="49"/>
  <c r="T124" i="49"/>
  <c r="S124" i="49"/>
  <c r="R124" i="49"/>
  <c r="Q124" i="49"/>
  <c r="P124" i="49"/>
  <c r="O124" i="49"/>
  <c r="N124" i="49"/>
  <c r="M124" i="49"/>
  <c r="E124" i="49"/>
  <c r="D124" i="49"/>
  <c r="B124" i="49"/>
  <c r="A124" i="49"/>
  <c r="BL123" i="49"/>
  <c r="BK123" i="49"/>
  <c r="BJ123" i="49"/>
  <c r="BI123" i="49"/>
  <c r="BG123" i="49"/>
  <c r="BF123" i="49"/>
  <c r="BE123" i="49"/>
  <c r="BD123" i="49"/>
  <c r="BC123" i="49"/>
  <c r="BB123" i="49"/>
  <c r="BA123" i="49"/>
  <c r="AZ123" i="49"/>
  <c r="AY123" i="49"/>
  <c r="AX123" i="49"/>
  <c r="AW123" i="49"/>
  <c r="AV123" i="49"/>
  <c r="AU123" i="49"/>
  <c r="AT123" i="49"/>
  <c r="AQ123" i="49"/>
  <c r="AP123" i="49"/>
  <c r="AO123" i="49"/>
  <c r="AN123" i="49"/>
  <c r="AM123" i="49"/>
  <c r="AL123" i="49"/>
  <c r="AJ123" i="49"/>
  <c r="AI123" i="49"/>
  <c r="AH123" i="49"/>
  <c r="AG123" i="49"/>
  <c r="AF123" i="49"/>
  <c r="AE123" i="49"/>
  <c r="AD123" i="49"/>
  <c r="AA123" i="49"/>
  <c r="Z123" i="49"/>
  <c r="Y123" i="49"/>
  <c r="X123" i="49"/>
  <c r="W123" i="49"/>
  <c r="V123" i="49"/>
  <c r="T123" i="49"/>
  <c r="S123" i="49"/>
  <c r="R123" i="49"/>
  <c r="Q123" i="49"/>
  <c r="P123" i="49"/>
  <c r="O123" i="49"/>
  <c r="N123" i="49"/>
  <c r="E123" i="49"/>
  <c r="D123" i="49"/>
  <c r="B123" i="49"/>
  <c r="A123" i="49"/>
  <c r="BL122" i="49"/>
  <c r="BK122" i="49"/>
  <c r="BJ122" i="49"/>
  <c r="BI122" i="49"/>
  <c r="BH122" i="49"/>
  <c r="BG122" i="49"/>
  <c r="BF122" i="49"/>
  <c r="BE122" i="49"/>
  <c r="BD122" i="49"/>
  <c r="BC122" i="49"/>
  <c r="BB122" i="49"/>
  <c r="BA122" i="49"/>
  <c r="AZ122" i="49"/>
  <c r="AY122" i="49"/>
  <c r="AX122" i="49"/>
  <c r="AW122" i="49"/>
  <c r="AV122" i="49"/>
  <c r="AU122" i="49"/>
  <c r="AT122" i="49"/>
  <c r="AS122" i="49"/>
  <c r="AR122" i="49"/>
  <c r="AQ122" i="49"/>
  <c r="AP122" i="49"/>
  <c r="AO122" i="49"/>
  <c r="AN122" i="49"/>
  <c r="AM122" i="49"/>
  <c r="AL122" i="49"/>
  <c r="AK122" i="49"/>
  <c r="AJ122" i="49"/>
  <c r="AI122" i="49"/>
  <c r="AH122" i="49"/>
  <c r="AG122" i="49"/>
  <c r="AF122" i="49"/>
  <c r="AE122" i="49"/>
  <c r="AD122" i="49"/>
  <c r="AC122" i="49"/>
  <c r="AB122" i="49"/>
  <c r="AA122" i="49"/>
  <c r="Z122" i="49"/>
  <c r="Y122" i="49"/>
  <c r="X122" i="49"/>
  <c r="W122" i="49"/>
  <c r="V122" i="49"/>
  <c r="U122" i="49"/>
  <c r="T122" i="49"/>
  <c r="S122" i="49"/>
  <c r="R122" i="49"/>
  <c r="Q122" i="49"/>
  <c r="P122" i="49"/>
  <c r="O122" i="49"/>
  <c r="N122" i="49"/>
  <c r="M122" i="49"/>
  <c r="E122" i="49"/>
  <c r="D122" i="49"/>
  <c r="B122" i="49"/>
  <c r="A122" i="49"/>
  <c r="BL121" i="49"/>
  <c r="BK121" i="49"/>
  <c r="BJ121" i="49"/>
  <c r="BI121" i="49"/>
  <c r="BH121" i="49"/>
  <c r="BG121" i="49"/>
  <c r="BF121" i="49"/>
  <c r="BE121" i="49"/>
  <c r="BD121" i="49"/>
  <c r="BC121" i="49"/>
  <c r="BB121" i="49"/>
  <c r="BA121" i="49"/>
  <c r="AZ121" i="49"/>
  <c r="AY121" i="49"/>
  <c r="AX121" i="49"/>
  <c r="AW121" i="49"/>
  <c r="AV121" i="49"/>
  <c r="AU121" i="49"/>
  <c r="AT121" i="49"/>
  <c r="AS121" i="49"/>
  <c r="AR121" i="49"/>
  <c r="AQ121" i="49"/>
  <c r="AP121" i="49"/>
  <c r="AO121" i="49"/>
  <c r="AN121" i="49"/>
  <c r="AM121" i="49"/>
  <c r="AL121" i="49"/>
  <c r="AK121" i="49"/>
  <c r="AJ121" i="49"/>
  <c r="AI121" i="49"/>
  <c r="AH121" i="49"/>
  <c r="AG121" i="49"/>
  <c r="AF121" i="49"/>
  <c r="AE121" i="49"/>
  <c r="AD121" i="49"/>
  <c r="AC121" i="49"/>
  <c r="AB121" i="49"/>
  <c r="AA121" i="49"/>
  <c r="Z121" i="49"/>
  <c r="Y121" i="49"/>
  <c r="X121" i="49"/>
  <c r="W121" i="49"/>
  <c r="V121" i="49"/>
  <c r="U121" i="49"/>
  <c r="T121" i="49"/>
  <c r="S121" i="49"/>
  <c r="R121" i="49"/>
  <c r="Q121" i="49"/>
  <c r="P121" i="49"/>
  <c r="O121" i="49"/>
  <c r="N121" i="49"/>
  <c r="M121" i="49"/>
  <c r="E121" i="49"/>
  <c r="D121" i="49"/>
  <c r="B121" i="49"/>
  <c r="A121" i="49"/>
  <c r="BL120" i="49"/>
  <c r="BK120" i="49"/>
  <c r="BJ120" i="49"/>
  <c r="BI120" i="49"/>
  <c r="BH120" i="49"/>
  <c r="BG120" i="49"/>
  <c r="BF120" i="49"/>
  <c r="BE120" i="49"/>
  <c r="BD120" i="49"/>
  <c r="BC120" i="49"/>
  <c r="BB120" i="49"/>
  <c r="BA120" i="49"/>
  <c r="AZ120" i="49"/>
  <c r="AY120" i="49"/>
  <c r="AX120" i="49"/>
  <c r="AW120" i="49"/>
  <c r="AV120" i="49"/>
  <c r="AU120" i="49"/>
  <c r="AT120" i="49"/>
  <c r="AS120" i="49"/>
  <c r="AR120" i="49"/>
  <c r="AQ120" i="49"/>
  <c r="AP120" i="49"/>
  <c r="AO120" i="49"/>
  <c r="AN120" i="49"/>
  <c r="AM120" i="49"/>
  <c r="AL120" i="49"/>
  <c r="AK120" i="49"/>
  <c r="AJ120" i="49"/>
  <c r="AI120" i="49"/>
  <c r="AH120" i="49"/>
  <c r="AG120" i="49"/>
  <c r="AF120" i="49"/>
  <c r="AE120" i="49"/>
  <c r="AD120" i="49"/>
  <c r="AC120" i="49"/>
  <c r="AB120" i="49"/>
  <c r="AA120" i="49"/>
  <c r="Z120" i="49"/>
  <c r="Y120" i="49"/>
  <c r="X120" i="49"/>
  <c r="W120" i="49"/>
  <c r="V120" i="49"/>
  <c r="U120" i="49"/>
  <c r="T120" i="49"/>
  <c r="S120" i="49"/>
  <c r="R120" i="49"/>
  <c r="Q120" i="49"/>
  <c r="P120" i="49"/>
  <c r="O120" i="49"/>
  <c r="N120" i="49"/>
  <c r="M120" i="49"/>
  <c r="E120" i="49"/>
  <c r="D120" i="49"/>
  <c r="B120" i="49"/>
  <c r="A120" i="49"/>
  <c r="BL119" i="49"/>
  <c r="BK119" i="49"/>
  <c r="BI119" i="49"/>
  <c r="BG119" i="49"/>
  <c r="BF119" i="49"/>
  <c r="BE119" i="49"/>
  <c r="BD119" i="49"/>
  <c r="BC119" i="49"/>
  <c r="AZ119" i="49"/>
  <c r="AY119" i="49"/>
  <c r="AX119" i="49"/>
  <c r="AW119" i="49"/>
  <c r="AV119" i="49"/>
  <c r="AU119" i="49"/>
  <c r="AQ119" i="49"/>
  <c r="AP119" i="49"/>
  <c r="AO119" i="49"/>
  <c r="AN119" i="49"/>
  <c r="AM119" i="49"/>
  <c r="AJ119" i="49"/>
  <c r="AI119" i="49"/>
  <c r="AH119" i="49"/>
  <c r="AG119" i="49"/>
  <c r="AF119" i="49"/>
  <c r="AE119" i="49"/>
  <c r="AA119" i="49"/>
  <c r="Z119" i="49"/>
  <c r="Y119" i="49"/>
  <c r="X119" i="49"/>
  <c r="W119" i="49"/>
  <c r="S119" i="49"/>
  <c r="R119" i="49"/>
  <c r="Q119" i="49"/>
  <c r="P119" i="49"/>
  <c r="O119" i="49"/>
  <c r="E119" i="49"/>
  <c r="D119" i="49"/>
  <c r="B119" i="49"/>
  <c r="A119" i="49"/>
  <c r="BL118" i="49"/>
  <c r="BK118" i="49"/>
  <c r="BJ118" i="49"/>
  <c r="BI118" i="49"/>
  <c r="BH118" i="49"/>
  <c r="BG118" i="49"/>
  <c r="BF118" i="49"/>
  <c r="BE118" i="49"/>
  <c r="BD118" i="49"/>
  <c r="BC118" i="49"/>
  <c r="BB118" i="49"/>
  <c r="BA118" i="49"/>
  <c r="AZ118" i="49"/>
  <c r="AY118" i="49"/>
  <c r="AX118" i="49"/>
  <c r="AW118" i="49"/>
  <c r="AV118" i="49"/>
  <c r="AU118" i="49"/>
  <c r="AT118" i="49"/>
  <c r="AS118" i="49"/>
  <c r="AR118" i="49"/>
  <c r="AQ118" i="49"/>
  <c r="AP118" i="49"/>
  <c r="AO118" i="49"/>
  <c r="AN118" i="49"/>
  <c r="AM118" i="49"/>
  <c r="AL118" i="49"/>
  <c r="AK118" i="49"/>
  <c r="AJ118" i="49"/>
  <c r="AI118" i="49"/>
  <c r="AH118" i="49"/>
  <c r="AG118" i="49"/>
  <c r="AF118" i="49"/>
  <c r="AE118" i="49"/>
  <c r="AD118" i="49"/>
  <c r="AC118" i="49"/>
  <c r="AB118" i="49"/>
  <c r="AA118" i="49"/>
  <c r="Z118" i="49"/>
  <c r="Y118" i="49"/>
  <c r="X118" i="49"/>
  <c r="W118" i="49"/>
  <c r="V118" i="49"/>
  <c r="U118" i="49"/>
  <c r="T118" i="49"/>
  <c r="S118" i="49"/>
  <c r="R118" i="49"/>
  <c r="Q118" i="49"/>
  <c r="P118" i="49"/>
  <c r="O118" i="49"/>
  <c r="N118" i="49"/>
  <c r="M118" i="49"/>
  <c r="E118" i="49"/>
  <c r="D118" i="49"/>
  <c r="B118" i="49"/>
  <c r="A118" i="49"/>
  <c r="BL117" i="49"/>
  <c r="BK117" i="49"/>
  <c r="BJ117" i="49"/>
  <c r="BI117" i="49"/>
  <c r="BH117" i="49"/>
  <c r="BG117" i="49"/>
  <c r="BF117" i="49"/>
  <c r="BE117" i="49"/>
  <c r="BD117" i="49"/>
  <c r="BC117" i="49"/>
  <c r="BB117" i="49"/>
  <c r="BA117" i="49"/>
  <c r="AZ117" i="49"/>
  <c r="AY117" i="49"/>
  <c r="AX117" i="49"/>
  <c r="AW117" i="49"/>
  <c r="AV117" i="49"/>
  <c r="AU117" i="49"/>
  <c r="AT117" i="49"/>
  <c r="AS117" i="49"/>
  <c r="AR117" i="49"/>
  <c r="AQ117" i="49"/>
  <c r="AP117" i="49"/>
  <c r="AO117" i="49"/>
  <c r="AN117" i="49"/>
  <c r="AM117" i="49"/>
  <c r="AL117" i="49"/>
  <c r="AK117" i="49"/>
  <c r="AJ117" i="49"/>
  <c r="AI117" i="49"/>
  <c r="AH117" i="49"/>
  <c r="AG117" i="49"/>
  <c r="AF117" i="49"/>
  <c r="AE117" i="49"/>
  <c r="AD117" i="49"/>
  <c r="AC117" i="49"/>
  <c r="AB117" i="49"/>
  <c r="AA117" i="49"/>
  <c r="Z117" i="49"/>
  <c r="Y117" i="49"/>
  <c r="X117" i="49"/>
  <c r="W117" i="49"/>
  <c r="V117" i="49"/>
  <c r="U117" i="49"/>
  <c r="T117" i="49"/>
  <c r="S117" i="49"/>
  <c r="R117" i="49"/>
  <c r="Q117" i="49"/>
  <c r="P117" i="49"/>
  <c r="O117" i="49"/>
  <c r="N117" i="49"/>
  <c r="M117" i="49"/>
  <c r="E117" i="49"/>
  <c r="D117" i="49"/>
  <c r="B117" i="49"/>
  <c r="A117" i="49"/>
  <c r="BL116" i="49"/>
  <c r="BK116" i="49"/>
  <c r="BJ116" i="49"/>
  <c r="BI116" i="49"/>
  <c r="BH116" i="49"/>
  <c r="BG116" i="49"/>
  <c r="BF116" i="49"/>
  <c r="BE116" i="49"/>
  <c r="BD116" i="49"/>
  <c r="BC116" i="49"/>
  <c r="BB116" i="49"/>
  <c r="BA116" i="49"/>
  <c r="AZ116" i="49"/>
  <c r="AY116" i="49"/>
  <c r="AX116" i="49"/>
  <c r="AW116" i="49"/>
  <c r="AV116" i="49"/>
  <c r="AU116" i="49"/>
  <c r="AT116" i="49"/>
  <c r="AS116" i="49"/>
  <c r="AR116" i="49"/>
  <c r="AQ116" i="49"/>
  <c r="AP116" i="49"/>
  <c r="AO116" i="49"/>
  <c r="AN116" i="49"/>
  <c r="AM116" i="49"/>
  <c r="AL116" i="49"/>
  <c r="AK116" i="49"/>
  <c r="AJ116" i="49"/>
  <c r="AI116" i="49"/>
  <c r="AH116" i="49"/>
  <c r="AG116" i="49"/>
  <c r="AF116" i="49"/>
  <c r="AE116" i="49"/>
  <c r="AD116" i="49"/>
  <c r="AC116" i="49"/>
  <c r="AB116" i="49"/>
  <c r="AA116" i="49"/>
  <c r="Z116" i="49"/>
  <c r="Y116" i="49"/>
  <c r="X116" i="49"/>
  <c r="W116" i="49"/>
  <c r="V116" i="49"/>
  <c r="U116" i="49"/>
  <c r="T116" i="49"/>
  <c r="S116" i="49"/>
  <c r="R116" i="49"/>
  <c r="Q116" i="49"/>
  <c r="P116" i="49"/>
  <c r="O116" i="49"/>
  <c r="N116" i="49"/>
  <c r="M116" i="49"/>
  <c r="E116" i="49"/>
  <c r="D116" i="49"/>
  <c r="B116" i="49"/>
  <c r="A116" i="49"/>
  <c r="BL115" i="49"/>
  <c r="BK115" i="49"/>
  <c r="BJ115" i="49"/>
  <c r="BI115" i="49"/>
  <c r="BH115" i="49"/>
  <c r="BG115" i="49"/>
  <c r="BF115" i="49"/>
  <c r="BE115" i="49"/>
  <c r="BD115" i="49"/>
  <c r="BC115" i="49"/>
  <c r="BB115" i="49"/>
  <c r="BA115" i="49"/>
  <c r="AZ115" i="49"/>
  <c r="AY115" i="49"/>
  <c r="AX115" i="49"/>
  <c r="AW115" i="49"/>
  <c r="AV115" i="49"/>
  <c r="AU115" i="49"/>
  <c r="AT115" i="49"/>
  <c r="AS115" i="49"/>
  <c r="AR115" i="49"/>
  <c r="AQ115" i="49"/>
  <c r="AP115" i="49"/>
  <c r="AO115" i="49"/>
  <c r="AN115" i="49"/>
  <c r="AM115" i="49"/>
  <c r="AL115" i="49"/>
  <c r="AK115" i="49"/>
  <c r="AJ115" i="49"/>
  <c r="AI115" i="49"/>
  <c r="AH115" i="49"/>
  <c r="AG115" i="49"/>
  <c r="AF115" i="49"/>
  <c r="AE115" i="49"/>
  <c r="AD115" i="49"/>
  <c r="AC115" i="49"/>
  <c r="AB115" i="49"/>
  <c r="AA115" i="49"/>
  <c r="Z115" i="49"/>
  <c r="Y115" i="49"/>
  <c r="X115" i="49"/>
  <c r="W115" i="49"/>
  <c r="V115" i="49"/>
  <c r="U115" i="49"/>
  <c r="T115" i="49"/>
  <c r="S115" i="49"/>
  <c r="R115" i="49"/>
  <c r="Q115" i="49"/>
  <c r="P115" i="49"/>
  <c r="O115" i="49"/>
  <c r="N115" i="49"/>
  <c r="M115" i="49"/>
  <c r="E115" i="49"/>
  <c r="D115" i="49"/>
  <c r="B115" i="49"/>
  <c r="A115" i="49"/>
  <c r="BL114" i="49"/>
  <c r="BK114" i="49"/>
  <c r="BJ114" i="49"/>
  <c r="BI114" i="49"/>
  <c r="BH114" i="49"/>
  <c r="BG114" i="49"/>
  <c r="BF114" i="49"/>
  <c r="BE114" i="49"/>
  <c r="BD114" i="49"/>
  <c r="BC114" i="49"/>
  <c r="BB114" i="49"/>
  <c r="BA114" i="49"/>
  <c r="AZ114" i="49"/>
  <c r="AY114" i="49"/>
  <c r="AX114" i="49"/>
  <c r="AW114" i="49"/>
  <c r="AV114" i="49"/>
  <c r="AU114" i="49"/>
  <c r="AT114" i="49"/>
  <c r="AS114" i="49"/>
  <c r="AR114" i="49"/>
  <c r="AQ114" i="49"/>
  <c r="AP114" i="49"/>
  <c r="AO114" i="49"/>
  <c r="AN114" i="49"/>
  <c r="AM114" i="49"/>
  <c r="AL114" i="49"/>
  <c r="AK114" i="49"/>
  <c r="AJ114" i="49"/>
  <c r="AI114" i="49"/>
  <c r="AH114" i="49"/>
  <c r="AG114" i="49"/>
  <c r="AF114" i="49"/>
  <c r="AE114" i="49"/>
  <c r="AD114" i="49"/>
  <c r="AC114" i="49"/>
  <c r="AB114" i="49"/>
  <c r="AA114" i="49"/>
  <c r="Z114" i="49"/>
  <c r="Y114" i="49"/>
  <c r="X114" i="49"/>
  <c r="W114" i="49"/>
  <c r="V114" i="49"/>
  <c r="U114" i="49"/>
  <c r="T114" i="49"/>
  <c r="S114" i="49"/>
  <c r="R114" i="49"/>
  <c r="Q114" i="49"/>
  <c r="P114" i="49"/>
  <c r="O114" i="49"/>
  <c r="N114" i="49"/>
  <c r="M114" i="49"/>
  <c r="E114" i="49"/>
  <c r="D114" i="49"/>
  <c r="B114" i="49"/>
  <c r="A114" i="49"/>
  <c r="BL113" i="49"/>
  <c r="BK113" i="49"/>
  <c r="BJ113" i="49"/>
  <c r="BI113" i="49"/>
  <c r="BH113" i="49"/>
  <c r="BG113" i="49"/>
  <c r="BF113" i="49"/>
  <c r="BE113" i="49"/>
  <c r="BD113" i="49"/>
  <c r="BC113" i="49"/>
  <c r="BB113" i="49"/>
  <c r="BA113" i="49"/>
  <c r="AZ113" i="49"/>
  <c r="AY113" i="49"/>
  <c r="AX113" i="49"/>
  <c r="AW113" i="49"/>
  <c r="AV113" i="49"/>
  <c r="AU113" i="49"/>
  <c r="AT113" i="49"/>
  <c r="AS113" i="49"/>
  <c r="AR113" i="49"/>
  <c r="AQ113" i="49"/>
  <c r="AP113" i="49"/>
  <c r="AO113" i="49"/>
  <c r="AN113" i="49"/>
  <c r="AM113" i="49"/>
  <c r="AL113" i="49"/>
  <c r="AK113" i="49"/>
  <c r="AJ113" i="49"/>
  <c r="AI113" i="49"/>
  <c r="AH113" i="49"/>
  <c r="AG113" i="49"/>
  <c r="AF113" i="49"/>
  <c r="AE113" i="49"/>
  <c r="AD113" i="49"/>
  <c r="AC113" i="49"/>
  <c r="AB113" i="49"/>
  <c r="AA113" i="49"/>
  <c r="Z113" i="49"/>
  <c r="Y113" i="49"/>
  <c r="X113" i="49"/>
  <c r="W113" i="49"/>
  <c r="V113" i="49"/>
  <c r="U113" i="49"/>
  <c r="T113" i="49"/>
  <c r="S113" i="49"/>
  <c r="R113" i="49"/>
  <c r="Q113" i="49"/>
  <c r="P113" i="49"/>
  <c r="O113" i="49"/>
  <c r="N113" i="49"/>
  <c r="M113" i="49"/>
  <c r="E113" i="49"/>
  <c r="D113" i="49"/>
  <c r="B113" i="49"/>
  <c r="A113" i="49"/>
  <c r="BL112" i="49"/>
  <c r="BK112" i="49"/>
  <c r="BJ112" i="49"/>
  <c r="BI112" i="49"/>
  <c r="BH112" i="49"/>
  <c r="BG112" i="49"/>
  <c r="BF112" i="49"/>
  <c r="BE112" i="49"/>
  <c r="BD112" i="49"/>
  <c r="BC112" i="49"/>
  <c r="BB112" i="49"/>
  <c r="BA112" i="49"/>
  <c r="AZ112" i="49"/>
  <c r="AY112" i="49"/>
  <c r="AX112" i="49"/>
  <c r="AW112" i="49"/>
  <c r="AV112" i="49"/>
  <c r="AU112" i="49"/>
  <c r="AT112" i="49"/>
  <c r="AS112" i="49"/>
  <c r="AR112" i="49"/>
  <c r="AQ112" i="49"/>
  <c r="AP112" i="49"/>
  <c r="AO112" i="49"/>
  <c r="AN112" i="49"/>
  <c r="AM112" i="49"/>
  <c r="AL112" i="49"/>
  <c r="AK112" i="49"/>
  <c r="AJ112" i="49"/>
  <c r="AI112" i="49"/>
  <c r="AH112" i="49"/>
  <c r="AG112" i="49"/>
  <c r="AF112" i="49"/>
  <c r="AE112" i="49"/>
  <c r="AD112" i="49"/>
  <c r="AC112" i="49"/>
  <c r="AB112" i="49"/>
  <c r="AA112" i="49"/>
  <c r="Z112" i="49"/>
  <c r="Y112" i="49"/>
  <c r="X112" i="49"/>
  <c r="W112" i="49"/>
  <c r="V112" i="49"/>
  <c r="U112" i="49"/>
  <c r="T112" i="49"/>
  <c r="S112" i="49"/>
  <c r="R112" i="49"/>
  <c r="Q112" i="49"/>
  <c r="P112" i="49"/>
  <c r="O112" i="49"/>
  <c r="N112" i="49"/>
  <c r="M112" i="49"/>
  <c r="E112" i="49"/>
  <c r="D112" i="49"/>
  <c r="B112" i="49"/>
  <c r="A112" i="49"/>
  <c r="BL111" i="49"/>
  <c r="BK111" i="49"/>
  <c r="BJ111" i="49"/>
  <c r="BI111" i="49"/>
  <c r="BH111" i="49"/>
  <c r="BG111" i="49"/>
  <c r="BF111" i="49"/>
  <c r="BE111" i="49"/>
  <c r="BD111" i="49"/>
  <c r="BC111" i="49"/>
  <c r="BB111" i="49"/>
  <c r="BA111" i="49"/>
  <c r="AZ111" i="49"/>
  <c r="AY111" i="49"/>
  <c r="AX111" i="49"/>
  <c r="AW111" i="49"/>
  <c r="AV111" i="49"/>
  <c r="AU111" i="49"/>
  <c r="AT111" i="49"/>
  <c r="AS111" i="49"/>
  <c r="AR111" i="49"/>
  <c r="AQ111" i="49"/>
  <c r="AP111" i="49"/>
  <c r="AO111" i="49"/>
  <c r="AN111" i="49"/>
  <c r="AM111" i="49"/>
  <c r="AL111" i="49"/>
  <c r="AK111" i="49"/>
  <c r="AJ111" i="49"/>
  <c r="AI111" i="49"/>
  <c r="AH111" i="49"/>
  <c r="AG111" i="49"/>
  <c r="AF111" i="49"/>
  <c r="AE111" i="49"/>
  <c r="AD111" i="49"/>
  <c r="AC111" i="49"/>
  <c r="AB111" i="49"/>
  <c r="AA111" i="49"/>
  <c r="Z111" i="49"/>
  <c r="Y111" i="49"/>
  <c r="X111" i="49"/>
  <c r="W111" i="49"/>
  <c r="V111" i="49"/>
  <c r="U111" i="49"/>
  <c r="T111" i="49"/>
  <c r="S111" i="49"/>
  <c r="R111" i="49"/>
  <c r="Q111" i="49"/>
  <c r="P111" i="49"/>
  <c r="O111" i="49"/>
  <c r="N111" i="49"/>
  <c r="M111" i="49"/>
  <c r="E111" i="49"/>
  <c r="D111" i="49"/>
  <c r="B111" i="49"/>
  <c r="A111" i="49"/>
  <c r="BL110" i="49"/>
  <c r="BK110" i="49"/>
  <c r="BJ110" i="49"/>
  <c r="BI110" i="49"/>
  <c r="BH110" i="49"/>
  <c r="BG110" i="49"/>
  <c r="BF110" i="49"/>
  <c r="BE110" i="49"/>
  <c r="BD110" i="49"/>
  <c r="BC110" i="49"/>
  <c r="BB110" i="49"/>
  <c r="BA110" i="49"/>
  <c r="AZ110" i="49"/>
  <c r="AY110" i="49"/>
  <c r="AX110" i="49"/>
  <c r="AW110" i="49"/>
  <c r="AV110" i="49"/>
  <c r="AU110" i="49"/>
  <c r="AT110" i="49"/>
  <c r="AS110" i="49"/>
  <c r="AR110" i="49"/>
  <c r="AQ110" i="49"/>
  <c r="AP110" i="49"/>
  <c r="AO110" i="49"/>
  <c r="AN110" i="49"/>
  <c r="AM110" i="49"/>
  <c r="AL110" i="49"/>
  <c r="AK110" i="49"/>
  <c r="AJ110" i="49"/>
  <c r="AI110" i="49"/>
  <c r="AH110" i="49"/>
  <c r="AG110" i="49"/>
  <c r="AF110" i="49"/>
  <c r="AE110" i="49"/>
  <c r="AD110" i="49"/>
  <c r="AC110" i="49"/>
  <c r="AB110" i="49"/>
  <c r="AA110" i="49"/>
  <c r="Z110" i="49"/>
  <c r="Y110" i="49"/>
  <c r="X110" i="49"/>
  <c r="W110" i="49"/>
  <c r="V110" i="49"/>
  <c r="U110" i="49"/>
  <c r="T110" i="49"/>
  <c r="S110" i="49"/>
  <c r="R110" i="49"/>
  <c r="Q110" i="49"/>
  <c r="P110" i="49"/>
  <c r="O110" i="49"/>
  <c r="N110" i="49"/>
  <c r="M110" i="49"/>
  <c r="E110" i="49"/>
  <c r="D110" i="49"/>
  <c r="B110" i="49"/>
  <c r="A110" i="49"/>
  <c r="BL109" i="49"/>
  <c r="BK109" i="49"/>
  <c r="BJ109" i="49"/>
  <c r="BI109" i="49"/>
  <c r="BH109" i="49"/>
  <c r="BG109" i="49"/>
  <c r="BF109" i="49"/>
  <c r="BE109" i="49"/>
  <c r="BD109" i="49"/>
  <c r="BC109" i="49"/>
  <c r="BB109" i="49"/>
  <c r="BA109" i="49"/>
  <c r="AZ109" i="49"/>
  <c r="AY109" i="49"/>
  <c r="AX109" i="49"/>
  <c r="AW109" i="49"/>
  <c r="AV109" i="49"/>
  <c r="AU109" i="49"/>
  <c r="AT109" i="49"/>
  <c r="AS109" i="49"/>
  <c r="AR109" i="49"/>
  <c r="AQ109" i="49"/>
  <c r="AP109" i="49"/>
  <c r="AO109" i="49"/>
  <c r="AN109" i="49"/>
  <c r="AM109" i="49"/>
  <c r="AL109" i="49"/>
  <c r="AK109" i="49"/>
  <c r="AJ109" i="49"/>
  <c r="AI109" i="49"/>
  <c r="AH109" i="49"/>
  <c r="AG109" i="49"/>
  <c r="AF109" i="49"/>
  <c r="AE109" i="49"/>
  <c r="AD109" i="49"/>
  <c r="AC109" i="49"/>
  <c r="AB109" i="49"/>
  <c r="AA109" i="49"/>
  <c r="Z109" i="49"/>
  <c r="Y109" i="49"/>
  <c r="X109" i="49"/>
  <c r="W109" i="49"/>
  <c r="V109" i="49"/>
  <c r="U109" i="49"/>
  <c r="T109" i="49"/>
  <c r="S109" i="49"/>
  <c r="R109" i="49"/>
  <c r="Q109" i="49"/>
  <c r="P109" i="49"/>
  <c r="O109" i="49"/>
  <c r="N109" i="49"/>
  <c r="M109" i="49"/>
  <c r="E109" i="49"/>
  <c r="D109" i="49"/>
  <c r="B109" i="49"/>
  <c r="A109" i="49"/>
  <c r="BL108" i="49"/>
  <c r="BK108" i="49"/>
  <c r="BJ108" i="49"/>
  <c r="BI108" i="49"/>
  <c r="BH108" i="49"/>
  <c r="BG108" i="49"/>
  <c r="BF108" i="49"/>
  <c r="BE108" i="49"/>
  <c r="BD108" i="49"/>
  <c r="BC108" i="49"/>
  <c r="BB108" i="49"/>
  <c r="BA108" i="49"/>
  <c r="AZ108" i="49"/>
  <c r="AY108" i="49"/>
  <c r="AX108" i="49"/>
  <c r="AW108" i="49"/>
  <c r="AV108" i="49"/>
  <c r="AU108" i="49"/>
  <c r="AT108" i="49"/>
  <c r="AS108" i="49"/>
  <c r="AR108" i="49"/>
  <c r="AQ108" i="49"/>
  <c r="AP108" i="49"/>
  <c r="AO108" i="49"/>
  <c r="AN108" i="49"/>
  <c r="AM108" i="49"/>
  <c r="AL108" i="49"/>
  <c r="AK108" i="49"/>
  <c r="AJ108" i="49"/>
  <c r="AI108" i="49"/>
  <c r="AH108" i="49"/>
  <c r="AG108" i="49"/>
  <c r="AF108" i="49"/>
  <c r="AE108" i="49"/>
  <c r="AD108" i="49"/>
  <c r="AC108" i="49"/>
  <c r="AB108" i="49"/>
  <c r="AA108" i="49"/>
  <c r="Z108" i="49"/>
  <c r="Y108" i="49"/>
  <c r="X108" i="49"/>
  <c r="W108" i="49"/>
  <c r="V108" i="49"/>
  <c r="U108" i="49"/>
  <c r="T108" i="49"/>
  <c r="S108" i="49"/>
  <c r="R108" i="49"/>
  <c r="Q108" i="49"/>
  <c r="P108" i="49"/>
  <c r="O108" i="49"/>
  <c r="N108" i="49"/>
  <c r="M108" i="49"/>
  <c r="E108" i="49"/>
  <c r="D108" i="49"/>
  <c r="B108" i="49"/>
  <c r="A108" i="49"/>
  <c r="BL107" i="49"/>
  <c r="BK107" i="49"/>
  <c r="BJ107" i="49"/>
  <c r="BI107" i="49"/>
  <c r="BH107" i="49"/>
  <c r="BG107" i="49"/>
  <c r="BF107" i="49"/>
  <c r="BE107" i="49"/>
  <c r="BD107" i="49"/>
  <c r="BC107" i="49"/>
  <c r="BB107" i="49"/>
  <c r="BA107" i="49"/>
  <c r="AZ107" i="49"/>
  <c r="AY107" i="49"/>
  <c r="AX107" i="49"/>
  <c r="AW107" i="49"/>
  <c r="AV107" i="49"/>
  <c r="AU107" i="49"/>
  <c r="AT107" i="49"/>
  <c r="AS107" i="49"/>
  <c r="AR107" i="49"/>
  <c r="AQ107" i="49"/>
  <c r="AP107" i="49"/>
  <c r="AO107" i="49"/>
  <c r="AN107" i="49"/>
  <c r="AM107" i="49"/>
  <c r="AL107" i="49"/>
  <c r="AK107" i="49"/>
  <c r="AJ107" i="49"/>
  <c r="AI107" i="49"/>
  <c r="AH107" i="49"/>
  <c r="AG107" i="49"/>
  <c r="AF107" i="49"/>
  <c r="AE107" i="49"/>
  <c r="AD107" i="49"/>
  <c r="AC107" i="49"/>
  <c r="AB107" i="49"/>
  <c r="AA107" i="49"/>
  <c r="Z107" i="49"/>
  <c r="Y107" i="49"/>
  <c r="X107" i="49"/>
  <c r="W107" i="49"/>
  <c r="V107" i="49"/>
  <c r="U107" i="49"/>
  <c r="T107" i="49"/>
  <c r="S107" i="49"/>
  <c r="R107" i="49"/>
  <c r="Q107" i="49"/>
  <c r="P107" i="49"/>
  <c r="O107" i="49"/>
  <c r="N107" i="49"/>
  <c r="M107" i="49"/>
  <c r="E107" i="49"/>
  <c r="D107" i="49"/>
  <c r="B107" i="49"/>
  <c r="A107" i="49"/>
  <c r="BL106" i="49"/>
  <c r="BK106" i="49"/>
  <c r="BJ106" i="49"/>
  <c r="BI106" i="49"/>
  <c r="BH106" i="49"/>
  <c r="BG106" i="49"/>
  <c r="BF106" i="49"/>
  <c r="BE106" i="49"/>
  <c r="BD106" i="49"/>
  <c r="BC106" i="49"/>
  <c r="BB106" i="49"/>
  <c r="BA106" i="49"/>
  <c r="AZ106" i="49"/>
  <c r="AY106" i="49"/>
  <c r="AX106" i="49"/>
  <c r="AW106" i="49"/>
  <c r="AV106" i="49"/>
  <c r="AU106" i="49"/>
  <c r="AT106" i="49"/>
  <c r="AS106" i="49"/>
  <c r="AR106" i="49"/>
  <c r="AQ106" i="49"/>
  <c r="AP106" i="49"/>
  <c r="AO106" i="49"/>
  <c r="AN106" i="49"/>
  <c r="AM106" i="49"/>
  <c r="AL106" i="49"/>
  <c r="AK106" i="49"/>
  <c r="AJ106" i="49"/>
  <c r="AI106" i="49"/>
  <c r="AH106" i="49"/>
  <c r="AG106" i="49"/>
  <c r="AF106" i="49"/>
  <c r="AE106" i="49"/>
  <c r="AD106" i="49"/>
  <c r="AC106" i="49"/>
  <c r="AB106" i="49"/>
  <c r="AA106" i="49"/>
  <c r="Z106" i="49"/>
  <c r="Y106" i="49"/>
  <c r="X106" i="49"/>
  <c r="W106" i="49"/>
  <c r="V106" i="49"/>
  <c r="U106" i="49"/>
  <c r="T106" i="49"/>
  <c r="S106" i="49"/>
  <c r="R106" i="49"/>
  <c r="Q106" i="49"/>
  <c r="P106" i="49"/>
  <c r="O106" i="49"/>
  <c r="N106" i="49"/>
  <c r="M106" i="49"/>
  <c r="E106" i="49"/>
  <c r="D106" i="49"/>
  <c r="B106" i="49"/>
  <c r="A106" i="49"/>
  <c r="BL105" i="49"/>
  <c r="BK105" i="49"/>
  <c r="BJ105" i="49"/>
  <c r="BI105" i="49"/>
  <c r="BH105" i="49"/>
  <c r="BG105" i="49"/>
  <c r="BF105" i="49"/>
  <c r="BE105" i="49"/>
  <c r="BD105" i="49"/>
  <c r="BC105" i="49"/>
  <c r="BB105" i="49"/>
  <c r="BA105" i="49"/>
  <c r="AZ105" i="49"/>
  <c r="AY105" i="49"/>
  <c r="AX105" i="49"/>
  <c r="AW105" i="49"/>
  <c r="AV105" i="49"/>
  <c r="AU105" i="49"/>
  <c r="AT105" i="49"/>
  <c r="AS105" i="49"/>
  <c r="AR105" i="49"/>
  <c r="AQ105" i="49"/>
  <c r="AP105" i="49"/>
  <c r="AO105" i="49"/>
  <c r="AN105" i="49"/>
  <c r="AM105" i="49"/>
  <c r="AL105" i="49"/>
  <c r="AK105" i="49"/>
  <c r="AJ105" i="49"/>
  <c r="AI105" i="49"/>
  <c r="AH105" i="49"/>
  <c r="AG105" i="49"/>
  <c r="AF105" i="49"/>
  <c r="AE105" i="49"/>
  <c r="AD105" i="49"/>
  <c r="AC105" i="49"/>
  <c r="AB105" i="49"/>
  <c r="AA105" i="49"/>
  <c r="Z105" i="49"/>
  <c r="Y105" i="49"/>
  <c r="X105" i="49"/>
  <c r="W105" i="49"/>
  <c r="V105" i="49"/>
  <c r="U105" i="49"/>
  <c r="T105" i="49"/>
  <c r="S105" i="49"/>
  <c r="R105" i="49"/>
  <c r="Q105" i="49"/>
  <c r="P105" i="49"/>
  <c r="O105" i="49"/>
  <c r="N105" i="49"/>
  <c r="M105" i="49"/>
  <c r="E105" i="49"/>
  <c r="D105" i="49"/>
  <c r="B105" i="49"/>
  <c r="A105" i="49"/>
  <c r="BL104" i="49"/>
  <c r="BK104" i="49"/>
  <c r="BJ104" i="49"/>
  <c r="BI104" i="49"/>
  <c r="BH104" i="49"/>
  <c r="BG104" i="49"/>
  <c r="BF104" i="49"/>
  <c r="BE104" i="49"/>
  <c r="BD104" i="49"/>
  <c r="BC104" i="49"/>
  <c r="BB104" i="49"/>
  <c r="BA104" i="49"/>
  <c r="AZ104" i="49"/>
  <c r="AY104" i="49"/>
  <c r="AX104" i="49"/>
  <c r="AW104" i="49"/>
  <c r="AV104" i="49"/>
  <c r="AU104" i="49"/>
  <c r="AT104" i="49"/>
  <c r="AS104" i="49"/>
  <c r="AR104" i="49"/>
  <c r="AQ104" i="49"/>
  <c r="AP104" i="49"/>
  <c r="AO104" i="49"/>
  <c r="AN104" i="49"/>
  <c r="AM104" i="49"/>
  <c r="AL104" i="49"/>
  <c r="AK104" i="49"/>
  <c r="AJ104" i="49"/>
  <c r="AI104" i="49"/>
  <c r="AH104" i="49"/>
  <c r="AG104" i="49"/>
  <c r="AF104" i="49"/>
  <c r="AE104" i="49"/>
  <c r="AD104" i="49"/>
  <c r="AC104" i="49"/>
  <c r="AB104" i="49"/>
  <c r="AA104" i="49"/>
  <c r="Z104" i="49"/>
  <c r="Y104" i="49"/>
  <c r="X104" i="49"/>
  <c r="W104" i="49"/>
  <c r="V104" i="49"/>
  <c r="U104" i="49"/>
  <c r="T104" i="49"/>
  <c r="S104" i="49"/>
  <c r="R104" i="49"/>
  <c r="Q104" i="49"/>
  <c r="P104" i="49"/>
  <c r="O104" i="49"/>
  <c r="N104" i="49"/>
  <c r="M104" i="49"/>
  <c r="E104" i="49"/>
  <c r="D104" i="49"/>
  <c r="B104" i="49"/>
  <c r="A104" i="49"/>
  <c r="BL103" i="49"/>
  <c r="BK103" i="49"/>
  <c r="BJ103" i="49"/>
  <c r="BI103" i="49"/>
  <c r="BH103" i="49"/>
  <c r="BG103" i="49"/>
  <c r="BF103" i="49"/>
  <c r="BE103" i="49"/>
  <c r="BD103" i="49"/>
  <c r="BC103" i="49"/>
  <c r="BB103" i="49"/>
  <c r="BA103" i="49"/>
  <c r="AZ103" i="49"/>
  <c r="AY103" i="49"/>
  <c r="AX103" i="49"/>
  <c r="AW103" i="49"/>
  <c r="AV103" i="49"/>
  <c r="AU103" i="49"/>
  <c r="AT103" i="49"/>
  <c r="AS103" i="49"/>
  <c r="AR103" i="49"/>
  <c r="AQ103" i="49"/>
  <c r="AP103" i="49"/>
  <c r="AO103" i="49"/>
  <c r="AN103" i="49"/>
  <c r="AM103" i="49"/>
  <c r="AL103" i="49"/>
  <c r="AK103" i="49"/>
  <c r="AJ103" i="49"/>
  <c r="AI103" i="49"/>
  <c r="AH103" i="49"/>
  <c r="AG103" i="49"/>
  <c r="AF103" i="49"/>
  <c r="AE103" i="49"/>
  <c r="AD103" i="49"/>
  <c r="AC103" i="49"/>
  <c r="AB103" i="49"/>
  <c r="AA103" i="49"/>
  <c r="Z103" i="49"/>
  <c r="Y103" i="49"/>
  <c r="X103" i="49"/>
  <c r="W103" i="49"/>
  <c r="V103" i="49"/>
  <c r="U103" i="49"/>
  <c r="T103" i="49"/>
  <c r="S103" i="49"/>
  <c r="R103" i="49"/>
  <c r="Q103" i="49"/>
  <c r="P103" i="49"/>
  <c r="O103" i="49"/>
  <c r="N103" i="49"/>
  <c r="M103" i="49"/>
  <c r="E103" i="49"/>
  <c r="D103" i="49"/>
  <c r="B103" i="49"/>
  <c r="A103" i="49"/>
  <c r="BL102" i="49"/>
  <c r="BK102" i="49"/>
  <c r="BJ102" i="49"/>
  <c r="BI102" i="49"/>
  <c r="BH102" i="49"/>
  <c r="BG102" i="49"/>
  <c r="BF102" i="49"/>
  <c r="BE102" i="49"/>
  <c r="BD102" i="49"/>
  <c r="BC102" i="49"/>
  <c r="BB102" i="49"/>
  <c r="BA102" i="49"/>
  <c r="AZ102" i="49"/>
  <c r="AY102" i="49"/>
  <c r="AX102" i="49"/>
  <c r="AW102" i="49"/>
  <c r="AV102" i="49"/>
  <c r="AU102" i="49"/>
  <c r="AT102" i="49"/>
  <c r="AS102" i="49"/>
  <c r="AR102" i="49"/>
  <c r="AQ102" i="49"/>
  <c r="AP102" i="49"/>
  <c r="AO102" i="49"/>
  <c r="AN102" i="49"/>
  <c r="AM102" i="49"/>
  <c r="AL102" i="49"/>
  <c r="AK102" i="49"/>
  <c r="AJ102" i="49"/>
  <c r="AI102" i="49"/>
  <c r="AH102" i="49"/>
  <c r="AG102" i="49"/>
  <c r="AF102" i="49"/>
  <c r="AE102" i="49"/>
  <c r="AD102" i="49"/>
  <c r="AC102" i="49"/>
  <c r="AB102" i="49"/>
  <c r="AA102" i="49"/>
  <c r="Z102" i="49"/>
  <c r="Y102" i="49"/>
  <c r="X102" i="49"/>
  <c r="W102" i="49"/>
  <c r="V102" i="49"/>
  <c r="U102" i="49"/>
  <c r="T102" i="49"/>
  <c r="S102" i="49"/>
  <c r="R102" i="49"/>
  <c r="Q102" i="49"/>
  <c r="P102" i="49"/>
  <c r="O102" i="49"/>
  <c r="N102" i="49"/>
  <c r="M102" i="49"/>
  <c r="E102" i="49"/>
  <c r="D102" i="49"/>
  <c r="B102" i="49"/>
  <c r="A102" i="49"/>
  <c r="BL101" i="49"/>
  <c r="BK101" i="49"/>
  <c r="BJ101" i="49"/>
  <c r="BI101" i="49"/>
  <c r="BH101" i="49"/>
  <c r="BG101" i="49"/>
  <c r="BF101" i="49"/>
  <c r="BE101" i="49"/>
  <c r="BD101" i="49"/>
  <c r="BC101" i="49"/>
  <c r="BB101" i="49"/>
  <c r="BA101" i="49"/>
  <c r="AZ101" i="49"/>
  <c r="AY101" i="49"/>
  <c r="AX101" i="49"/>
  <c r="AW101" i="49"/>
  <c r="AV101" i="49"/>
  <c r="AU101" i="49"/>
  <c r="AT101" i="49"/>
  <c r="AS101" i="49"/>
  <c r="AR101" i="49"/>
  <c r="AQ101" i="49"/>
  <c r="AP101" i="49"/>
  <c r="AO101" i="49"/>
  <c r="AN101" i="49"/>
  <c r="AM101" i="49"/>
  <c r="AL101" i="49"/>
  <c r="AK101" i="49"/>
  <c r="AJ101" i="49"/>
  <c r="AI101" i="49"/>
  <c r="AH101" i="49"/>
  <c r="AG101" i="49"/>
  <c r="AF101" i="49"/>
  <c r="AE101" i="49"/>
  <c r="AD101" i="49"/>
  <c r="AC101" i="49"/>
  <c r="AB101" i="49"/>
  <c r="AA101" i="49"/>
  <c r="Z101" i="49"/>
  <c r="Y101" i="49"/>
  <c r="X101" i="49"/>
  <c r="W101" i="49"/>
  <c r="V101" i="49"/>
  <c r="U101" i="49"/>
  <c r="T101" i="49"/>
  <c r="S101" i="49"/>
  <c r="R101" i="49"/>
  <c r="Q101" i="49"/>
  <c r="P101" i="49"/>
  <c r="O101" i="49"/>
  <c r="N101" i="49"/>
  <c r="M101" i="49"/>
  <c r="E101" i="49"/>
  <c r="D101" i="49"/>
  <c r="B101" i="49"/>
  <c r="A101" i="49"/>
  <c r="BL100" i="49"/>
  <c r="BK100" i="49"/>
  <c r="BJ100" i="49"/>
  <c r="BI100" i="49"/>
  <c r="BH100" i="49"/>
  <c r="BG100" i="49"/>
  <c r="BF100" i="49"/>
  <c r="BE100" i="49"/>
  <c r="BD100" i="49"/>
  <c r="BC100" i="49"/>
  <c r="BB100" i="49"/>
  <c r="BA100" i="49"/>
  <c r="AZ100" i="49"/>
  <c r="AY100" i="49"/>
  <c r="AX100" i="49"/>
  <c r="AW100" i="49"/>
  <c r="AV100" i="49"/>
  <c r="AU100" i="49"/>
  <c r="AT100" i="49"/>
  <c r="AS100" i="49"/>
  <c r="AR100" i="49"/>
  <c r="AQ100" i="49"/>
  <c r="AP100" i="49"/>
  <c r="AO100" i="49"/>
  <c r="AN100" i="49"/>
  <c r="AM100" i="49"/>
  <c r="AL100" i="49"/>
  <c r="AK100" i="49"/>
  <c r="AJ100" i="49"/>
  <c r="AI100" i="49"/>
  <c r="AH100" i="49"/>
  <c r="AG100" i="49"/>
  <c r="AF100" i="49"/>
  <c r="AE100" i="49"/>
  <c r="AD100" i="49"/>
  <c r="AC100" i="49"/>
  <c r="AB100" i="49"/>
  <c r="AA100" i="49"/>
  <c r="Z100" i="49"/>
  <c r="Y100" i="49"/>
  <c r="X100" i="49"/>
  <c r="W100" i="49"/>
  <c r="V100" i="49"/>
  <c r="U100" i="49"/>
  <c r="T100" i="49"/>
  <c r="S100" i="49"/>
  <c r="R100" i="49"/>
  <c r="Q100" i="49"/>
  <c r="P100" i="49"/>
  <c r="O100" i="49"/>
  <c r="N100" i="49"/>
  <c r="M100" i="49"/>
  <c r="E100" i="49"/>
  <c r="D100" i="49"/>
  <c r="B100" i="49"/>
  <c r="A100" i="49"/>
  <c r="BL99" i="49"/>
  <c r="BK99" i="49"/>
  <c r="BJ99" i="49"/>
  <c r="BI99" i="49"/>
  <c r="BH99" i="49"/>
  <c r="BG99" i="49"/>
  <c r="BF99" i="49"/>
  <c r="BE99" i="49"/>
  <c r="BD99" i="49"/>
  <c r="BC99" i="49"/>
  <c r="BB99" i="49"/>
  <c r="BA99" i="49"/>
  <c r="AZ99" i="49"/>
  <c r="AY99" i="49"/>
  <c r="AX99" i="49"/>
  <c r="AW99" i="49"/>
  <c r="AV99" i="49"/>
  <c r="AU99" i="49"/>
  <c r="AT99" i="49"/>
  <c r="AS99" i="49"/>
  <c r="AR99" i="49"/>
  <c r="AQ99" i="49"/>
  <c r="AP99" i="49"/>
  <c r="AO99" i="49"/>
  <c r="AN99" i="49"/>
  <c r="AM99" i="49"/>
  <c r="AL99" i="49"/>
  <c r="AK99" i="49"/>
  <c r="AJ99" i="49"/>
  <c r="AI99" i="49"/>
  <c r="AH99" i="49"/>
  <c r="AG99" i="49"/>
  <c r="AF99" i="49"/>
  <c r="AE99" i="49"/>
  <c r="AD99" i="49"/>
  <c r="AC99" i="49"/>
  <c r="AB99" i="49"/>
  <c r="AA99" i="49"/>
  <c r="Z99" i="49"/>
  <c r="Y99" i="49"/>
  <c r="X99" i="49"/>
  <c r="W99" i="49"/>
  <c r="V99" i="49"/>
  <c r="U99" i="49"/>
  <c r="T99" i="49"/>
  <c r="S99" i="49"/>
  <c r="R99" i="49"/>
  <c r="Q99" i="49"/>
  <c r="P99" i="49"/>
  <c r="O99" i="49"/>
  <c r="N99" i="49"/>
  <c r="M99" i="49"/>
  <c r="E99" i="49"/>
  <c r="D99" i="49"/>
  <c r="B99" i="49"/>
  <c r="A99" i="49"/>
  <c r="BL98" i="49"/>
  <c r="BK98" i="49"/>
  <c r="BJ98" i="49"/>
  <c r="BI98" i="49"/>
  <c r="BH98" i="49"/>
  <c r="BG98" i="49"/>
  <c r="BF98" i="49"/>
  <c r="BE98" i="49"/>
  <c r="BD98" i="49"/>
  <c r="BC98" i="49"/>
  <c r="BB98" i="49"/>
  <c r="BA98" i="49"/>
  <c r="AZ98" i="49"/>
  <c r="AY98" i="49"/>
  <c r="AX98" i="49"/>
  <c r="AW98" i="49"/>
  <c r="AV98" i="49"/>
  <c r="AU98" i="49"/>
  <c r="AT98" i="49"/>
  <c r="AS98" i="49"/>
  <c r="AR98" i="49"/>
  <c r="AQ98" i="49"/>
  <c r="AP98" i="49"/>
  <c r="AO98" i="49"/>
  <c r="AN98" i="49"/>
  <c r="AM98" i="49"/>
  <c r="AL98" i="49"/>
  <c r="AK98" i="49"/>
  <c r="AJ98" i="49"/>
  <c r="AI98" i="49"/>
  <c r="AH98" i="49"/>
  <c r="AG98" i="49"/>
  <c r="AF98" i="49"/>
  <c r="AE98" i="49"/>
  <c r="AD98" i="49"/>
  <c r="AC98" i="49"/>
  <c r="AB98" i="49"/>
  <c r="AA98" i="49"/>
  <c r="Z98" i="49"/>
  <c r="Y98" i="49"/>
  <c r="X98" i="49"/>
  <c r="W98" i="49"/>
  <c r="V98" i="49"/>
  <c r="U98" i="49"/>
  <c r="T98" i="49"/>
  <c r="S98" i="49"/>
  <c r="R98" i="49"/>
  <c r="Q98" i="49"/>
  <c r="P98" i="49"/>
  <c r="O98" i="49"/>
  <c r="N98" i="49"/>
  <c r="M98" i="49"/>
  <c r="E98" i="49"/>
  <c r="D98" i="49"/>
  <c r="B98" i="49"/>
  <c r="A98" i="49"/>
  <c r="BL97" i="49"/>
  <c r="BK97" i="49"/>
  <c r="BJ97" i="49"/>
  <c r="BI97" i="49"/>
  <c r="BH97" i="49"/>
  <c r="BG97" i="49"/>
  <c r="BF97" i="49"/>
  <c r="BE97" i="49"/>
  <c r="BD97" i="49"/>
  <c r="BC97" i="49"/>
  <c r="BB97" i="49"/>
  <c r="BA97" i="49"/>
  <c r="AZ97" i="49"/>
  <c r="AY97" i="49"/>
  <c r="AX97" i="49"/>
  <c r="AW97" i="49"/>
  <c r="AV97" i="49"/>
  <c r="AU97" i="49"/>
  <c r="AT97" i="49"/>
  <c r="AS97" i="49"/>
  <c r="AR97" i="49"/>
  <c r="AQ97" i="49"/>
  <c r="AP97" i="49"/>
  <c r="AO97" i="49"/>
  <c r="AN97" i="49"/>
  <c r="AM97" i="49"/>
  <c r="AL97" i="49"/>
  <c r="AK97" i="49"/>
  <c r="AJ97" i="49"/>
  <c r="AI97" i="49"/>
  <c r="AH97" i="49"/>
  <c r="AG97" i="49"/>
  <c r="AF97" i="49"/>
  <c r="AE97" i="49"/>
  <c r="AD97" i="49"/>
  <c r="AC97" i="49"/>
  <c r="AB97" i="49"/>
  <c r="AA97" i="49"/>
  <c r="Z97" i="49"/>
  <c r="Y97" i="49"/>
  <c r="X97" i="49"/>
  <c r="W97" i="49"/>
  <c r="V97" i="49"/>
  <c r="U97" i="49"/>
  <c r="T97" i="49"/>
  <c r="S97" i="49"/>
  <c r="R97" i="49"/>
  <c r="Q97" i="49"/>
  <c r="P97" i="49"/>
  <c r="O97" i="49"/>
  <c r="N97" i="49"/>
  <c r="M97" i="49"/>
  <c r="E97" i="49"/>
  <c r="D97" i="49"/>
  <c r="B97" i="49"/>
  <c r="A97" i="49"/>
  <c r="BL96" i="49"/>
  <c r="BK96" i="49"/>
  <c r="BJ96" i="49"/>
  <c r="BI96" i="49"/>
  <c r="BH96" i="49"/>
  <c r="BG96" i="49"/>
  <c r="BF96" i="49"/>
  <c r="BE96" i="49"/>
  <c r="BD96" i="49"/>
  <c r="BC96" i="49"/>
  <c r="BB96" i="49"/>
  <c r="BA96" i="49"/>
  <c r="AZ96" i="49"/>
  <c r="AY96" i="49"/>
  <c r="AX96" i="49"/>
  <c r="AW96" i="49"/>
  <c r="AV96" i="49"/>
  <c r="AU96" i="49"/>
  <c r="AT96" i="49"/>
  <c r="AS96" i="49"/>
  <c r="AR96" i="49"/>
  <c r="AQ96" i="49"/>
  <c r="AP96" i="49"/>
  <c r="AO96" i="49"/>
  <c r="AN96" i="49"/>
  <c r="AM96" i="49"/>
  <c r="AL96" i="49"/>
  <c r="AK96" i="49"/>
  <c r="AJ96" i="49"/>
  <c r="AI96" i="49"/>
  <c r="AH96" i="49"/>
  <c r="AG96" i="49"/>
  <c r="AF96" i="49"/>
  <c r="AE96" i="49"/>
  <c r="AD96" i="49"/>
  <c r="AC96" i="49"/>
  <c r="AB96" i="49"/>
  <c r="AA96" i="49"/>
  <c r="Z96" i="49"/>
  <c r="Y96" i="49"/>
  <c r="X96" i="49"/>
  <c r="W96" i="49"/>
  <c r="V96" i="49"/>
  <c r="U96" i="49"/>
  <c r="T96" i="49"/>
  <c r="S96" i="49"/>
  <c r="R96" i="49"/>
  <c r="Q96" i="49"/>
  <c r="P96" i="49"/>
  <c r="O96" i="49"/>
  <c r="N96" i="49"/>
  <c r="M96" i="49"/>
  <c r="E96" i="49"/>
  <c r="D96" i="49"/>
  <c r="B96" i="49"/>
  <c r="A96" i="49"/>
  <c r="BL95" i="49"/>
  <c r="BK95" i="49"/>
  <c r="BJ95" i="49"/>
  <c r="BI95" i="49"/>
  <c r="BH95" i="49"/>
  <c r="BG95" i="49"/>
  <c r="BF95" i="49"/>
  <c r="BE95" i="49"/>
  <c r="BD95" i="49"/>
  <c r="BC95" i="49"/>
  <c r="BB95" i="49"/>
  <c r="BA95" i="49"/>
  <c r="AZ95" i="49"/>
  <c r="AY95" i="49"/>
  <c r="AX95" i="49"/>
  <c r="AW95" i="49"/>
  <c r="AV95" i="49"/>
  <c r="AU95" i="49"/>
  <c r="AT95" i="49"/>
  <c r="AS95" i="49"/>
  <c r="AR95" i="49"/>
  <c r="AQ95" i="49"/>
  <c r="AP95" i="49"/>
  <c r="AO95" i="49"/>
  <c r="AN95" i="49"/>
  <c r="AM95" i="49"/>
  <c r="AL95" i="49"/>
  <c r="AK95" i="49"/>
  <c r="AJ95" i="49"/>
  <c r="AI95" i="49"/>
  <c r="AH95" i="49"/>
  <c r="AG95" i="49"/>
  <c r="AF95" i="49"/>
  <c r="AE95" i="49"/>
  <c r="AD95" i="49"/>
  <c r="AC95" i="49"/>
  <c r="AB95" i="49"/>
  <c r="AA95" i="49"/>
  <c r="Z95" i="49"/>
  <c r="Y95" i="49"/>
  <c r="X95" i="49"/>
  <c r="W95" i="49"/>
  <c r="V95" i="49"/>
  <c r="U95" i="49"/>
  <c r="T95" i="49"/>
  <c r="S95" i="49"/>
  <c r="R95" i="49"/>
  <c r="Q95" i="49"/>
  <c r="P95" i="49"/>
  <c r="O95" i="49"/>
  <c r="N95" i="49"/>
  <c r="M95" i="49"/>
  <c r="E95" i="49"/>
  <c r="D95" i="49"/>
  <c r="B95" i="49"/>
  <c r="A95" i="49"/>
  <c r="BL94" i="49"/>
  <c r="BK94" i="49"/>
  <c r="BJ94" i="49"/>
  <c r="BI94" i="49"/>
  <c r="BH94" i="49"/>
  <c r="BG94" i="49"/>
  <c r="BF94" i="49"/>
  <c r="BE94" i="49"/>
  <c r="BD94" i="49"/>
  <c r="BC94" i="49"/>
  <c r="BB94" i="49"/>
  <c r="BA94" i="49"/>
  <c r="AZ94" i="49"/>
  <c r="AY94" i="49"/>
  <c r="AX94" i="49"/>
  <c r="AW94" i="49"/>
  <c r="AV94" i="49"/>
  <c r="AU94" i="49"/>
  <c r="AT94" i="49"/>
  <c r="AS94" i="49"/>
  <c r="AR94" i="49"/>
  <c r="AQ94" i="49"/>
  <c r="AP94" i="49"/>
  <c r="AO94" i="49"/>
  <c r="AN94" i="49"/>
  <c r="AM94" i="49"/>
  <c r="AL94" i="49"/>
  <c r="AK94" i="49"/>
  <c r="AJ94" i="49"/>
  <c r="AI94" i="49"/>
  <c r="AH94" i="49"/>
  <c r="AG94" i="49"/>
  <c r="AF94" i="49"/>
  <c r="AE94" i="49"/>
  <c r="AD94" i="49"/>
  <c r="AC94" i="49"/>
  <c r="AB94" i="49"/>
  <c r="AA94" i="49"/>
  <c r="Z94" i="49"/>
  <c r="Y94" i="49"/>
  <c r="X94" i="49"/>
  <c r="W94" i="49"/>
  <c r="V94" i="49"/>
  <c r="U94" i="49"/>
  <c r="T94" i="49"/>
  <c r="S94" i="49"/>
  <c r="R94" i="49"/>
  <c r="Q94" i="49"/>
  <c r="P94" i="49"/>
  <c r="O94" i="49"/>
  <c r="N94" i="49"/>
  <c r="M94" i="49"/>
  <c r="E94" i="49"/>
  <c r="D94" i="49"/>
  <c r="B94" i="49"/>
  <c r="A94" i="49"/>
  <c r="BL93" i="49"/>
  <c r="BK93" i="49"/>
  <c r="BJ93" i="49"/>
  <c r="BI93" i="49"/>
  <c r="BH93" i="49"/>
  <c r="BG93" i="49"/>
  <c r="BF93" i="49"/>
  <c r="BE93" i="49"/>
  <c r="BD93" i="49"/>
  <c r="BC93" i="49"/>
  <c r="BB93" i="49"/>
  <c r="BA93" i="49"/>
  <c r="AZ93" i="49"/>
  <c r="AY93" i="49"/>
  <c r="AX93" i="49"/>
  <c r="AW93" i="49"/>
  <c r="AV93" i="49"/>
  <c r="AU93" i="49"/>
  <c r="AT93" i="49"/>
  <c r="AS93" i="49"/>
  <c r="AR93" i="49"/>
  <c r="AQ93" i="49"/>
  <c r="AP93" i="49"/>
  <c r="AO93" i="49"/>
  <c r="AN93" i="49"/>
  <c r="AM93" i="49"/>
  <c r="AL93" i="49"/>
  <c r="AK93" i="49"/>
  <c r="AJ93" i="49"/>
  <c r="AI93" i="49"/>
  <c r="AH93" i="49"/>
  <c r="AG93" i="49"/>
  <c r="AF93" i="49"/>
  <c r="AE93" i="49"/>
  <c r="AD93" i="49"/>
  <c r="AC93" i="49"/>
  <c r="AB93" i="49"/>
  <c r="AA93" i="49"/>
  <c r="Z93" i="49"/>
  <c r="Y93" i="49"/>
  <c r="X93" i="49"/>
  <c r="W93" i="49"/>
  <c r="V93" i="49"/>
  <c r="U93" i="49"/>
  <c r="T93" i="49"/>
  <c r="S93" i="49"/>
  <c r="R93" i="49"/>
  <c r="Q93" i="49"/>
  <c r="P93" i="49"/>
  <c r="O93" i="49"/>
  <c r="N93" i="49"/>
  <c r="M93" i="49"/>
  <c r="E93" i="49"/>
  <c r="D93" i="49"/>
  <c r="B93" i="49"/>
  <c r="A93" i="49"/>
  <c r="BL92" i="49"/>
  <c r="BK92" i="49"/>
  <c r="BJ92" i="49"/>
  <c r="BI92" i="49"/>
  <c r="BH92" i="49"/>
  <c r="BG92" i="49"/>
  <c r="BF92" i="49"/>
  <c r="BE92" i="49"/>
  <c r="BD92" i="49"/>
  <c r="BC92" i="49"/>
  <c r="BB92" i="49"/>
  <c r="BA92" i="49"/>
  <c r="AZ92" i="49"/>
  <c r="AY92" i="49"/>
  <c r="AX92" i="49"/>
  <c r="AW92" i="49"/>
  <c r="AV92" i="49"/>
  <c r="AU92" i="49"/>
  <c r="AT92" i="49"/>
  <c r="AS92" i="49"/>
  <c r="AR92" i="49"/>
  <c r="AQ92" i="49"/>
  <c r="AP92" i="49"/>
  <c r="AO92" i="49"/>
  <c r="AN92" i="49"/>
  <c r="AM92" i="49"/>
  <c r="AL92" i="49"/>
  <c r="AK92" i="49"/>
  <c r="AJ92" i="49"/>
  <c r="AI92" i="49"/>
  <c r="AH92" i="49"/>
  <c r="AG92" i="49"/>
  <c r="AF92" i="49"/>
  <c r="AE92" i="49"/>
  <c r="AD92" i="49"/>
  <c r="AC92" i="49"/>
  <c r="AB92" i="49"/>
  <c r="AA92" i="49"/>
  <c r="Z92" i="49"/>
  <c r="Y92" i="49"/>
  <c r="X92" i="49"/>
  <c r="W92" i="49"/>
  <c r="V92" i="49"/>
  <c r="U92" i="49"/>
  <c r="T92" i="49"/>
  <c r="S92" i="49"/>
  <c r="R92" i="49"/>
  <c r="P92" i="49"/>
  <c r="O92" i="49"/>
  <c r="N92" i="49"/>
  <c r="M92" i="49"/>
  <c r="E92" i="49"/>
  <c r="D92" i="49"/>
  <c r="B92" i="49"/>
  <c r="A92" i="49"/>
  <c r="BL91" i="49"/>
  <c r="BK91" i="49"/>
  <c r="BJ91" i="49"/>
  <c r="BI91" i="49"/>
  <c r="BH91" i="49"/>
  <c r="BG91" i="49"/>
  <c r="BF91" i="49"/>
  <c r="BE91" i="49"/>
  <c r="BD91" i="49"/>
  <c r="BC91" i="49"/>
  <c r="BB91" i="49"/>
  <c r="BA91" i="49"/>
  <c r="AZ91" i="49"/>
  <c r="AY91" i="49"/>
  <c r="AX91" i="49"/>
  <c r="AW91" i="49"/>
  <c r="AV91" i="49"/>
  <c r="AU91" i="49"/>
  <c r="AT91" i="49"/>
  <c r="AS91" i="49"/>
  <c r="AR91" i="49"/>
  <c r="AQ91" i="49"/>
  <c r="AP91" i="49"/>
  <c r="AO91" i="49"/>
  <c r="AN91" i="49"/>
  <c r="AM91" i="49"/>
  <c r="AL91" i="49"/>
  <c r="AK91" i="49"/>
  <c r="AJ91" i="49"/>
  <c r="AI91" i="49"/>
  <c r="AH91" i="49"/>
  <c r="AG91" i="49"/>
  <c r="AF91" i="49"/>
  <c r="AE91" i="49"/>
  <c r="AD91" i="49"/>
  <c r="AC91" i="49"/>
  <c r="AB91" i="49"/>
  <c r="AA91" i="49"/>
  <c r="Z91" i="49"/>
  <c r="Y91" i="49"/>
  <c r="X91" i="49"/>
  <c r="W91" i="49"/>
  <c r="V91" i="49"/>
  <c r="U91" i="49"/>
  <c r="T91" i="49"/>
  <c r="S91" i="49"/>
  <c r="R91" i="49"/>
  <c r="Q91" i="49"/>
  <c r="P91" i="49"/>
  <c r="O91" i="49"/>
  <c r="N91" i="49"/>
  <c r="M91" i="49"/>
  <c r="E91" i="49"/>
  <c r="D91" i="49"/>
  <c r="B91" i="49"/>
  <c r="A91" i="49"/>
  <c r="BL90" i="49"/>
  <c r="BK90" i="49"/>
  <c r="BJ90" i="49"/>
  <c r="BI90" i="49"/>
  <c r="BH90" i="49"/>
  <c r="BG90" i="49"/>
  <c r="BF90" i="49"/>
  <c r="BE90" i="49"/>
  <c r="BD90" i="49"/>
  <c r="BC90" i="49"/>
  <c r="BB90" i="49"/>
  <c r="BA90" i="49"/>
  <c r="AZ90" i="49"/>
  <c r="AY90" i="49"/>
  <c r="AX90" i="49"/>
  <c r="AW90" i="49"/>
  <c r="AV90" i="49"/>
  <c r="AU90" i="49"/>
  <c r="AT90" i="49"/>
  <c r="AS90" i="49"/>
  <c r="AR90" i="49"/>
  <c r="AQ90" i="49"/>
  <c r="AP90" i="49"/>
  <c r="AO90" i="49"/>
  <c r="AN90" i="49"/>
  <c r="AM90" i="49"/>
  <c r="AL90" i="49"/>
  <c r="AK90" i="49"/>
  <c r="AJ90" i="49"/>
  <c r="AI90" i="49"/>
  <c r="AH90" i="49"/>
  <c r="AG90" i="49"/>
  <c r="AF90" i="49"/>
  <c r="AE90" i="49"/>
  <c r="AD90" i="49"/>
  <c r="AC90" i="49"/>
  <c r="AB90" i="49"/>
  <c r="AA90" i="49"/>
  <c r="Z90" i="49"/>
  <c r="Y90" i="49"/>
  <c r="X90" i="49"/>
  <c r="W90" i="49"/>
  <c r="V90" i="49"/>
  <c r="U90" i="49"/>
  <c r="T90" i="49"/>
  <c r="S90" i="49"/>
  <c r="R90" i="49"/>
  <c r="Q90" i="49"/>
  <c r="P90" i="49"/>
  <c r="O90" i="49"/>
  <c r="N90" i="49"/>
  <c r="M90" i="49"/>
  <c r="E90" i="49"/>
  <c r="D90" i="49"/>
  <c r="B90" i="49"/>
  <c r="A90" i="49"/>
  <c r="BL89" i="49"/>
  <c r="BK89" i="49"/>
  <c r="BJ89" i="49"/>
  <c r="BI89" i="49"/>
  <c r="BH89" i="49"/>
  <c r="BG89" i="49"/>
  <c r="BF89" i="49"/>
  <c r="BE89" i="49"/>
  <c r="BD89" i="49"/>
  <c r="BC89" i="49"/>
  <c r="BB89" i="49"/>
  <c r="BA89" i="49"/>
  <c r="AZ89" i="49"/>
  <c r="AY89" i="49"/>
  <c r="AX89" i="49"/>
  <c r="AW89" i="49"/>
  <c r="AV89" i="49"/>
  <c r="AU89" i="49"/>
  <c r="AT89" i="49"/>
  <c r="AS89" i="49"/>
  <c r="AR89" i="49"/>
  <c r="AQ89" i="49"/>
  <c r="AP89" i="49"/>
  <c r="AO89" i="49"/>
  <c r="AN89" i="49"/>
  <c r="AM89" i="49"/>
  <c r="AL89" i="49"/>
  <c r="AK89" i="49"/>
  <c r="AJ89" i="49"/>
  <c r="AI89" i="49"/>
  <c r="AH89" i="49"/>
  <c r="AG89" i="49"/>
  <c r="AF89" i="49"/>
  <c r="AE89" i="49"/>
  <c r="AD89" i="49"/>
  <c r="AC89" i="49"/>
  <c r="AB89" i="49"/>
  <c r="AA89" i="49"/>
  <c r="Z89" i="49"/>
  <c r="Y89" i="49"/>
  <c r="X89" i="49"/>
  <c r="W89" i="49"/>
  <c r="V89" i="49"/>
  <c r="U89" i="49"/>
  <c r="T89" i="49"/>
  <c r="S89" i="49"/>
  <c r="R89" i="49"/>
  <c r="Q89" i="49"/>
  <c r="P89" i="49"/>
  <c r="O89" i="49"/>
  <c r="N89" i="49"/>
  <c r="M89" i="49"/>
  <c r="E89" i="49"/>
  <c r="D89" i="49"/>
  <c r="B89" i="49"/>
  <c r="A89" i="49"/>
  <c r="BL88" i="49"/>
  <c r="BK88" i="49"/>
  <c r="BJ88" i="49"/>
  <c r="BI88" i="49"/>
  <c r="BH88" i="49"/>
  <c r="BG88" i="49"/>
  <c r="BF88" i="49"/>
  <c r="BE88" i="49"/>
  <c r="BD88" i="49"/>
  <c r="BC88" i="49"/>
  <c r="BB88" i="49"/>
  <c r="BA88" i="49"/>
  <c r="AZ88" i="49"/>
  <c r="AY88" i="49"/>
  <c r="AX88" i="49"/>
  <c r="AW88" i="49"/>
  <c r="AV88" i="49"/>
  <c r="AU88" i="49"/>
  <c r="AT88" i="49"/>
  <c r="AS88" i="49"/>
  <c r="AR88" i="49"/>
  <c r="AQ88" i="49"/>
  <c r="AP88" i="49"/>
  <c r="AO88" i="49"/>
  <c r="AN88" i="49"/>
  <c r="AM88" i="49"/>
  <c r="AL88" i="49"/>
  <c r="AK88" i="49"/>
  <c r="AJ88" i="49"/>
  <c r="AI88" i="49"/>
  <c r="AH88" i="49"/>
  <c r="AG88" i="49"/>
  <c r="AF88" i="49"/>
  <c r="AE88" i="49"/>
  <c r="AD88" i="49"/>
  <c r="AC88" i="49"/>
  <c r="AB88" i="49"/>
  <c r="AA88" i="49"/>
  <c r="Z88" i="49"/>
  <c r="Y88" i="49"/>
  <c r="X88" i="49"/>
  <c r="W88" i="49"/>
  <c r="V88" i="49"/>
  <c r="U88" i="49"/>
  <c r="T88" i="49"/>
  <c r="S88" i="49"/>
  <c r="R88" i="49"/>
  <c r="Q88" i="49"/>
  <c r="P88" i="49"/>
  <c r="O88" i="49"/>
  <c r="N88" i="49"/>
  <c r="M88" i="49"/>
  <c r="E88" i="49"/>
  <c r="D88" i="49"/>
  <c r="B88" i="49"/>
  <c r="A88" i="49"/>
  <c r="BL87" i="49"/>
  <c r="BK87" i="49"/>
  <c r="BJ87" i="49"/>
  <c r="BI87" i="49"/>
  <c r="BH87" i="49"/>
  <c r="BG87" i="49"/>
  <c r="BF87" i="49"/>
  <c r="BE87" i="49"/>
  <c r="BD87" i="49"/>
  <c r="BC87" i="49"/>
  <c r="BB87" i="49"/>
  <c r="BA87" i="49"/>
  <c r="AZ87" i="49"/>
  <c r="AY87" i="49"/>
  <c r="AX87" i="49"/>
  <c r="AW87" i="49"/>
  <c r="AV87" i="49"/>
  <c r="AU87" i="49"/>
  <c r="AT87" i="49"/>
  <c r="AS87" i="49"/>
  <c r="AR87" i="49"/>
  <c r="AQ87" i="49"/>
  <c r="AP87" i="49"/>
  <c r="AO87" i="49"/>
  <c r="AN87" i="49"/>
  <c r="AM87" i="49"/>
  <c r="AL87" i="49"/>
  <c r="AK87" i="49"/>
  <c r="AJ87" i="49"/>
  <c r="AI87" i="49"/>
  <c r="AH87" i="49"/>
  <c r="AG87" i="49"/>
  <c r="AF87" i="49"/>
  <c r="AE87" i="49"/>
  <c r="AD87" i="49"/>
  <c r="AC87" i="49"/>
  <c r="AB87" i="49"/>
  <c r="AA87" i="49"/>
  <c r="Z87" i="49"/>
  <c r="Y87" i="49"/>
  <c r="X87" i="49"/>
  <c r="W87" i="49"/>
  <c r="V87" i="49"/>
  <c r="U87" i="49"/>
  <c r="T87" i="49"/>
  <c r="S87" i="49"/>
  <c r="R87" i="49"/>
  <c r="Q87" i="49"/>
  <c r="P87" i="49"/>
  <c r="O87" i="49"/>
  <c r="N87" i="49"/>
  <c r="M87" i="49"/>
  <c r="E87" i="49"/>
  <c r="D87" i="49"/>
  <c r="B87" i="49"/>
  <c r="A87" i="49"/>
  <c r="BL86" i="49"/>
  <c r="BK86" i="49"/>
  <c r="BJ86" i="49"/>
  <c r="BI86" i="49"/>
  <c r="BH86" i="49"/>
  <c r="BG86" i="49"/>
  <c r="BF86" i="49"/>
  <c r="BE86" i="49"/>
  <c r="BD86" i="49"/>
  <c r="BC86" i="49"/>
  <c r="BB86" i="49"/>
  <c r="BA86" i="49"/>
  <c r="AZ86" i="49"/>
  <c r="AY86" i="49"/>
  <c r="AX86" i="49"/>
  <c r="AW86" i="49"/>
  <c r="AV86" i="49"/>
  <c r="AU86" i="49"/>
  <c r="AT86" i="49"/>
  <c r="AS86" i="49"/>
  <c r="AR86" i="49"/>
  <c r="AQ86" i="49"/>
  <c r="AP86" i="49"/>
  <c r="AO86" i="49"/>
  <c r="AN86" i="49"/>
  <c r="AM86" i="49"/>
  <c r="AL86" i="49"/>
  <c r="AK86" i="49"/>
  <c r="AJ86" i="49"/>
  <c r="AI86" i="49"/>
  <c r="AH86" i="49"/>
  <c r="AG86" i="49"/>
  <c r="AF86" i="49"/>
  <c r="AE86" i="49"/>
  <c r="AD86" i="49"/>
  <c r="AC86" i="49"/>
  <c r="AB86" i="49"/>
  <c r="AA86" i="49"/>
  <c r="Z86" i="49"/>
  <c r="Y86" i="49"/>
  <c r="X86" i="49"/>
  <c r="W86" i="49"/>
  <c r="V86" i="49"/>
  <c r="U86" i="49"/>
  <c r="T86" i="49"/>
  <c r="S86" i="49"/>
  <c r="R86" i="49"/>
  <c r="Q86" i="49"/>
  <c r="P86" i="49"/>
  <c r="O86" i="49"/>
  <c r="N86" i="49"/>
  <c r="M86" i="49"/>
  <c r="E86" i="49"/>
  <c r="D86" i="49"/>
  <c r="B86" i="49"/>
  <c r="A86" i="49"/>
  <c r="BL85" i="49"/>
  <c r="BK85" i="49"/>
  <c r="BJ85" i="49"/>
  <c r="BI85" i="49"/>
  <c r="BH85" i="49"/>
  <c r="BG85" i="49"/>
  <c r="BF85" i="49"/>
  <c r="BE85" i="49"/>
  <c r="BD85" i="49"/>
  <c r="BC85" i="49"/>
  <c r="BB85" i="49"/>
  <c r="BA85" i="49"/>
  <c r="AZ85" i="49"/>
  <c r="AY85" i="49"/>
  <c r="AX85" i="49"/>
  <c r="AW85" i="49"/>
  <c r="AV85" i="49"/>
  <c r="AU85" i="49"/>
  <c r="AT85" i="49"/>
  <c r="AS85" i="49"/>
  <c r="AR85" i="49"/>
  <c r="AQ85" i="49"/>
  <c r="AP85" i="49"/>
  <c r="AO85" i="49"/>
  <c r="AN85" i="49"/>
  <c r="AM85" i="49"/>
  <c r="AL85" i="49"/>
  <c r="AK85" i="49"/>
  <c r="AJ85" i="49"/>
  <c r="AI85" i="49"/>
  <c r="AH85" i="49"/>
  <c r="AG85" i="49"/>
  <c r="AF85" i="49"/>
  <c r="AE85" i="49"/>
  <c r="AD85" i="49"/>
  <c r="AC85" i="49"/>
  <c r="AB85" i="49"/>
  <c r="AA85" i="49"/>
  <c r="Z85" i="49"/>
  <c r="Y85" i="49"/>
  <c r="X85" i="49"/>
  <c r="W85" i="49"/>
  <c r="V85" i="49"/>
  <c r="U85" i="49"/>
  <c r="T85" i="49"/>
  <c r="S85" i="49"/>
  <c r="R85" i="49"/>
  <c r="Q85" i="49"/>
  <c r="P85" i="49"/>
  <c r="O85" i="49"/>
  <c r="N85" i="49"/>
  <c r="M85" i="49"/>
  <c r="E85" i="49"/>
  <c r="D85" i="49"/>
  <c r="B85" i="49"/>
  <c r="A85" i="49"/>
  <c r="BL84" i="49"/>
  <c r="BK84" i="49"/>
  <c r="BJ84" i="49"/>
  <c r="BI84" i="49"/>
  <c r="BH84" i="49"/>
  <c r="BG84" i="49"/>
  <c r="BF84" i="49"/>
  <c r="BE84" i="49"/>
  <c r="BD84" i="49"/>
  <c r="BC84" i="49"/>
  <c r="BB84" i="49"/>
  <c r="BA84" i="49"/>
  <c r="AZ84" i="49"/>
  <c r="AY84" i="49"/>
  <c r="AX84" i="49"/>
  <c r="AW84" i="49"/>
  <c r="AV84" i="49"/>
  <c r="AU84" i="49"/>
  <c r="AT84" i="49"/>
  <c r="AS84" i="49"/>
  <c r="AR84" i="49"/>
  <c r="AQ84" i="49"/>
  <c r="AP84" i="49"/>
  <c r="AO84" i="49"/>
  <c r="AN84" i="49"/>
  <c r="AM84" i="49"/>
  <c r="AL84" i="49"/>
  <c r="AK84" i="49"/>
  <c r="AJ84" i="49"/>
  <c r="AI84" i="49"/>
  <c r="AH84" i="49"/>
  <c r="AG84" i="49"/>
  <c r="AF84" i="49"/>
  <c r="AE84" i="49"/>
  <c r="AD84" i="49"/>
  <c r="AC84" i="49"/>
  <c r="AB84" i="49"/>
  <c r="AA84" i="49"/>
  <c r="Z84" i="49"/>
  <c r="Y84" i="49"/>
  <c r="X84" i="49"/>
  <c r="W84" i="49"/>
  <c r="V84" i="49"/>
  <c r="U84" i="49"/>
  <c r="T84" i="49"/>
  <c r="S84" i="49"/>
  <c r="R84" i="49"/>
  <c r="Q84" i="49"/>
  <c r="P84" i="49"/>
  <c r="O84" i="49"/>
  <c r="N84" i="49"/>
  <c r="M84" i="49"/>
  <c r="E84" i="49"/>
  <c r="D84" i="49"/>
  <c r="B84" i="49"/>
  <c r="A84" i="49"/>
  <c r="BL83" i="49"/>
  <c r="BK83" i="49"/>
  <c r="BJ83" i="49"/>
  <c r="BI83" i="49"/>
  <c r="BH83" i="49"/>
  <c r="BG83" i="49"/>
  <c r="BF83" i="49"/>
  <c r="BE83" i="49"/>
  <c r="BD83" i="49"/>
  <c r="BC83" i="49"/>
  <c r="BB83" i="49"/>
  <c r="BA83" i="49"/>
  <c r="AZ83" i="49"/>
  <c r="AY83" i="49"/>
  <c r="AX83" i="49"/>
  <c r="AW83" i="49"/>
  <c r="AV83" i="49"/>
  <c r="AU83" i="49"/>
  <c r="AT83" i="49"/>
  <c r="AS83" i="49"/>
  <c r="AR83" i="49"/>
  <c r="AQ83" i="49"/>
  <c r="AP83" i="49"/>
  <c r="AO83" i="49"/>
  <c r="AN83" i="49"/>
  <c r="AM83" i="49"/>
  <c r="AL83" i="49"/>
  <c r="AK83" i="49"/>
  <c r="AJ83" i="49"/>
  <c r="AI83" i="49"/>
  <c r="AH83" i="49"/>
  <c r="AG83" i="49"/>
  <c r="AF83" i="49"/>
  <c r="AE83" i="49"/>
  <c r="AD83" i="49"/>
  <c r="AC83" i="49"/>
  <c r="AB83" i="49"/>
  <c r="AA83" i="49"/>
  <c r="Z83" i="49"/>
  <c r="Y83" i="49"/>
  <c r="X83" i="49"/>
  <c r="W83" i="49"/>
  <c r="V83" i="49"/>
  <c r="U83" i="49"/>
  <c r="T83" i="49"/>
  <c r="S83" i="49"/>
  <c r="R83" i="49"/>
  <c r="Q83" i="49"/>
  <c r="P83" i="49"/>
  <c r="O83" i="49"/>
  <c r="N83" i="49"/>
  <c r="M83" i="49"/>
  <c r="E83" i="49"/>
  <c r="D83" i="49"/>
  <c r="B83" i="49"/>
  <c r="A83" i="49"/>
  <c r="BL82" i="49"/>
  <c r="BK82" i="49"/>
  <c r="BJ82" i="49"/>
  <c r="BI82" i="49"/>
  <c r="BH82" i="49"/>
  <c r="BG82" i="49"/>
  <c r="BF82" i="49"/>
  <c r="BE82" i="49"/>
  <c r="BD82" i="49"/>
  <c r="BC82" i="49"/>
  <c r="BB82" i="49"/>
  <c r="BA82" i="49"/>
  <c r="AZ82" i="49"/>
  <c r="AY82" i="49"/>
  <c r="AX82" i="49"/>
  <c r="AW82" i="49"/>
  <c r="AV82" i="49"/>
  <c r="AU82" i="49"/>
  <c r="AT82" i="49"/>
  <c r="AS82" i="49"/>
  <c r="AR82" i="49"/>
  <c r="AQ82" i="49"/>
  <c r="AP82" i="49"/>
  <c r="AO82" i="49"/>
  <c r="AN82" i="49"/>
  <c r="AM82" i="49"/>
  <c r="AL82" i="49"/>
  <c r="AK82" i="49"/>
  <c r="AJ82" i="49"/>
  <c r="AI82" i="49"/>
  <c r="AH82" i="49"/>
  <c r="AG82" i="49"/>
  <c r="AF82" i="49"/>
  <c r="AE82" i="49"/>
  <c r="AD82" i="49"/>
  <c r="AC82" i="49"/>
  <c r="AB82" i="49"/>
  <c r="AA82" i="49"/>
  <c r="Z82" i="49"/>
  <c r="Y82" i="49"/>
  <c r="X82" i="49"/>
  <c r="W82" i="49"/>
  <c r="V82" i="49"/>
  <c r="U82" i="49"/>
  <c r="T82" i="49"/>
  <c r="S82" i="49"/>
  <c r="R82" i="49"/>
  <c r="Q82" i="49"/>
  <c r="P82" i="49"/>
  <c r="O82" i="49"/>
  <c r="N82" i="49"/>
  <c r="M82" i="49"/>
  <c r="E82" i="49"/>
  <c r="D82" i="49"/>
  <c r="B82" i="49"/>
  <c r="A82" i="49"/>
  <c r="BL81" i="49"/>
  <c r="BK81" i="49"/>
  <c r="BJ81" i="49"/>
  <c r="BI81" i="49"/>
  <c r="BH81" i="49"/>
  <c r="BG81" i="49"/>
  <c r="BF81" i="49"/>
  <c r="BE81" i="49"/>
  <c r="BD81" i="49"/>
  <c r="BC81" i="49"/>
  <c r="BB81" i="49"/>
  <c r="BA81" i="49"/>
  <c r="AZ81" i="49"/>
  <c r="AY81" i="49"/>
  <c r="AX81" i="49"/>
  <c r="AW81" i="49"/>
  <c r="AV81" i="49"/>
  <c r="AU81" i="49"/>
  <c r="AT81" i="49"/>
  <c r="AS81" i="49"/>
  <c r="AR81" i="49"/>
  <c r="AQ81" i="49"/>
  <c r="AP81" i="49"/>
  <c r="AO81" i="49"/>
  <c r="AN81" i="49"/>
  <c r="AM81" i="49"/>
  <c r="AL81" i="49"/>
  <c r="AK81" i="49"/>
  <c r="AJ81" i="49"/>
  <c r="AI81" i="49"/>
  <c r="AH81" i="49"/>
  <c r="AG81" i="49"/>
  <c r="AF81" i="49"/>
  <c r="AE81" i="49"/>
  <c r="AD81" i="49"/>
  <c r="AC81" i="49"/>
  <c r="AB81" i="49"/>
  <c r="AA81" i="49"/>
  <c r="Z81" i="49"/>
  <c r="Y81" i="49"/>
  <c r="X81" i="49"/>
  <c r="W81" i="49"/>
  <c r="V81" i="49"/>
  <c r="U81" i="49"/>
  <c r="T81" i="49"/>
  <c r="S81" i="49"/>
  <c r="R81" i="49"/>
  <c r="Q81" i="49"/>
  <c r="P81" i="49"/>
  <c r="O81" i="49"/>
  <c r="N81" i="49"/>
  <c r="M81" i="49"/>
  <c r="E81" i="49"/>
  <c r="D81" i="49"/>
  <c r="B81" i="49"/>
  <c r="A81" i="49"/>
  <c r="BL80" i="49"/>
  <c r="BK80" i="49"/>
  <c r="BJ80" i="49"/>
  <c r="BI80" i="49"/>
  <c r="BH80" i="49"/>
  <c r="BG80" i="49"/>
  <c r="BF80" i="49"/>
  <c r="BE80" i="49"/>
  <c r="BD80" i="49"/>
  <c r="BC80" i="49"/>
  <c r="BB80" i="49"/>
  <c r="BA80" i="49"/>
  <c r="AZ80" i="49"/>
  <c r="AY80" i="49"/>
  <c r="AX80" i="49"/>
  <c r="AW80" i="49"/>
  <c r="AV80" i="49"/>
  <c r="AU80" i="49"/>
  <c r="AT80" i="49"/>
  <c r="AS80" i="49"/>
  <c r="AR80" i="49"/>
  <c r="AQ80" i="49"/>
  <c r="AP80" i="49"/>
  <c r="AO80" i="49"/>
  <c r="AN80" i="49"/>
  <c r="AM80" i="49"/>
  <c r="AL80" i="49"/>
  <c r="AK80" i="49"/>
  <c r="AJ80" i="49"/>
  <c r="AI80" i="49"/>
  <c r="AH80" i="49"/>
  <c r="AG80" i="49"/>
  <c r="AF80" i="49"/>
  <c r="AE80" i="49"/>
  <c r="AD80" i="49"/>
  <c r="AC80" i="49"/>
  <c r="AB80" i="49"/>
  <c r="AA80" i="49"/>
  <c r="Z80" i="49"/>
  <c r="Y80" i="49"/>
  <c r="X80" i="49"/>
  <c r="W80" i="49"/>
  <c r="V80" i="49"/>
  <c r="U80" i="49"/>
  <c r="T80" i="49"/>
  <c r="S80" i="49"/>
  <c r="R80" i="49"/>
  <c r="Q80" i="49"/>
  <c r="P80" i="49"/>
  <c r="O80" i="49"/>
  <c r="N80" i="49"/>
  <c r="M80" i="49"/>
  <c r="E80" i="49"/>
  <c r="D80" i="49"/>
  <c r="B80" i="49"/>
  <c r="A80" i="49"/>
  <c r="BL79" i="49"/>
  <c r="BK79" i="49"/>
  <c r="BJ79" i="49"/>
  <c r="BI79" i="49"/>
  <c r="BH79" i="49"/>
  <c r="BG79" i="49"/>
  <c r="BF79" i="49"/>
  <c r="BE79" i="49"/>
  <c r="BD79" i="49"/>
  <c r="BC79" i="49"/>
  <c r="BB79" i="49"/>
  <c r="BA79" i="49"/>
  <c r="AZ79" i="49"/>
  <c r="AY79" i="49"/>
  <c r="AX79" i="49"/>
  <c r="AW79" i="49"/>
  <c r="AV79" i="49"/>
  <c r="AU79" i="49"/>
  <c r="AT79" i="49"/>
  <c r="AS79" i="49"/>
  <c r="AR79" i="49"/>
  <c r="AQ79" i="49"/>
  <c r="AP79" i="49"/>
  <c r="AO79" i="49"/>
  <c r="AN79" i="49"/>
  <c r="AM79" i="49"/>
  <c r="AL79" i="49"/>
  <c r="AK79" i="49"/>
  <c r="AJ79" i="49"/>
  <c r="AI79" i="49"/>
  <c r="AH79" i="49"/>
  <c r="AG79" i="49"/>
  <c r="AF79" i="49"/>
  <c r="AE79" i="49"/>
  <c r="AD79" i="49"/>
  <c r="AC79" i="49"/>
  <c r="AB79" i="49"/>
  <c r="AA79" i="49"/>
  <c r="Z79" i="49"/>
  <c r="Y79" i="49"/>
  <c r="X79" i="49"/>
  <c r="W79" i="49"/>
  <c r="V79" i="49"/>
  <c r="U79" i="49"/>
  <c r="T79" i="49"/>
  <c r="S79" i="49"/>
  <c r="R79" i="49"/>
  <c r="Q79" i="49"/>
  <c r="P79" i="49"/>
  <c r="O79" i="49"/>
  <c r="N79" i="49"/>
  <c r="M79" i="49"/>
  <c r="E79" i="49"/>
  <c r="D79" i="49"/>
  <c r="B79" i="49"/>
  <c r="A79" i="49"/>
  <c r="BL78" i="49"/>
  <c r="BK78" i="49"/>
  <c r="BJ78" i="49"/>
  <c r="BI78" i="49"/>
  <c r="BH78" i="49"/>
  <c r="BG78" i="49"/>
  <c r="BF78" i="49"/>
  <c r="BE78" i="49"/>
  <c r="BD78" i="49"/>
  <c r="BC78" i="49"/>
  <c r="BB78" i="49"/>
  <c r="BA78" i="49"/>
  <c r="AZ78" i="49"/>
  <c r="AY78" i="49"/>
  <c r="AX78" i="49"/>
  <c r="AW78" i="49"/>
  <c r="AV78" i="49"/>
  <c r="AU78" i="49"/>
  <c r="AT78" i="49"/>
  <c r="AS78" i="49"/>
  <c r="AR78" i="49"/>
  <c r="AQ78" i="49"/>
  <c r="AP78" i="49"/>
  <c r="AO78" i="49"/>
  <c r="AN78" i="49"/>
  <c r="AM78" i="49"/>
  <c r="AL78" i="49"/>
  <c r="AK78" i="49"/>
  <c r="AJ78" i="49"/>
  <c r="AI78" i="49"/>
  <c r="AH78" i="49"/>
  <c r="AG78" i="49"/>
  <c r="AF78" i="49"/>
  <c r="AE78" i="49"/>
  <c r="AD78" i="49"/>
  <c r="AC78" i="49"/>
  <c r="AB78" i="49"/>
  <c r="AA78" i="49"/>
  <c r="Z78" i="49"/>
  <c r="Y78" i="49"/>
  <c r="X78" i="49"/>
  <c r="W78" i="49"/>
  <c r="V78" i="49"/>
  <c r="U78" i="49"/>
  <c r="T78" i="49"/>
  <c r="S78" i="49"/>
  <c r="R78" i="49"/>
  <c r="Q78" i="49"/>
  <c r="P78" i="49"/>
  <c r="O78" i="49"/>
  <c r="N78" i="49"/>
  <c r="M78" i="49"/>
  <c r="E78" i="49"/>
  <c r="D78" i="49"/>
  <c r="B78" i="49"/>
  <c r="A78" i="49"/>
  <c r="BL77" i="49"/>
  <c r="BK77" i="49"/>
  <c r="BJ77" i="49"/>
  <c r="BI77" i="49"/>
  <c r="BH77" i="49"/>
  <c r="BG77" i="49"/>
  <c r="BF77" i="49"/>
  <c r="BE77" i="49"/>
  <c r="BD77" i="49"/>
  <c r="BC77" i="49"/>
  <c r="BB77" i="49"/>
  <c r="BA77" i="49"/>
  <c r="AZ77" i="49"/>
  <c r="AY77" i="49"/>
  <c r="AX77" i="49"/>
  <c r="AW77" i="49"/>
  <c r="AV77" i="49"/>
  <c r="AU77" i="49"/>
  <c r="AT77" i="49"/>
  <c r="AS77" i="49"/>
  <c r="AR77" i="49"/>
  <c r="AQ77" i="49"/>
  <c r="AP77" i="49"/>
  <c r="AO77" i="49"/>
  <c r="AN77" i="49"/>
  <c r="AM77" i="49"/>
  <c r="AL77" i="49"/>
  <c r="AK77" i="49"/>
  <c r="AJ77" i="49"/>
  <c r="AI77" i="49"/>
  <c r="AH77" i="49"/>
  <c r="AG77" i="49"/>
  <c r="AF77" i="49"/>
  <c r="AE77" i="49"/>
  <c r="AD77" i="49"/>
  <c r="AC77" i="49"/>
  <c r="AB77" i="49"/>
  <c r="AA77" i="49"/>
  <c r="Z77" i="49"/>
  <c r="Y77" i="49"/>
  <c r="X77" i="49"/>
  <c r="W77" i="49"/>
  <c r="V77" i="49"/>
  <c r="U77" i="49"/>
  <c r="T77" i="49"/>
  <c r="S77" i="49"/>
  <c r="R77" i="49"/>
  <c r="Q77" i="49"/>
  <c r="P77" i="49"/>
  <c r="O77" i="49"/>
  <c r="N77" i="49"/>
  <c r="M77" i="49"/>
  <c r="E77" i="49"/>
  <c r="D77" i="49"/>
  <c r="B77" i="49"/>
  <c r="A77" i="49"/>
  <c r="BL76" i="49"/>
  <c r="BK76" i="49"/>
  <c r="BJ76" i="49"/>
  <c r="BI76" i="49"/>
  <c r="BH76" i="49"/>
  <c r="BG76" i="49"/>
  <c r="BF76" i="49"/>
  <c r="BE76" i="49"/>
  <c r="BD76" i="49"/>
  <c r="BC76" i="49"/>
  <c r="BB76" i="49"/>
  <c r="BA76" i="49"/>
  <c r="AZ76" i="49"/>
  <c r="AY76" i="49"/>
  <c r="AX76" i="49"/>
  <c r="AW76" i="49"/>
  <c r="AV76" i="49"/>
  <c r="AU76" i="49"/>
  <c r="AT76" i="49"/>
  <c r="AS76" i="49"/>
  <c r="AR76" i="49"/>
  <c r="AQ76" i="49"/>
  <c r="AP76" i="49"/>
  <c r="AO76" i="49"/>
  <c r="AN76" i="49"/>
  <c r="AM76" i="49"/>
  <c r="AL76" i="49"/>
  <c r="AK76" i="49"/>
  <c r="AJ76" i="49"/>
  <c r="AI76" i="49"/>
  <c r="AH76" i="49"/>
  <c r="AG76" i="49"/>
  <c r="AF76" i="49"/>
  <c r="AE76" i="49"/>
  <c r="AD76" i="49"/>
  <c r="AC76" i="49"/>
  <c r="AB76" i="49"/>
  <c r="AA76" i="49"/>
  <c r="Z76" i="49"/>
  <c r="Y76" i="49"/>
  <c r="X76" i="49"/>
  <c r="W76" i="49"/>
  <c r="V76" i="49"/>
  <c r="U76" i="49"/>
  <c r="T76" i="49"/>
  <c r="S76" i="49"/>
  <c r="R76" i="49"/>
  <c r="Q76" i="49"/>
  <c r="P76" i="49"/>
  <c r="O76" i="49"/>
  <c r="N76" i="49"/>
  <c r="M76" i="49"/>
  <c r="E76" i="49"/>
  <c r="D76" i="49"/>
  <c r="B76" i="49"/>
  <c r="A76" i="49"/>
  <c r="BL75" i="49"/>
  <c r="BK75" i="49"/>
  <c r="BJ75" i="49"/>
  <c r="BI75" i="49"/>
  <c r="BH75" i="49"/>
  <c r="BG75" i="49"/>
  <c r="BF75" i="49"/>
  <c r="BE75" i="49"/>
  <c r="BD75" i="49"/>
  <c r="BC75" i="49"/>
  <c r="BB75" i="49"/>
  <c r="BA75" i="49"/>
  <c r="AZ75" i="49"/>
  <c r="AY75" i="49"/>
  <c r="AX75" i="49"/>
  <c r="AW75" i="49"/>
  <c r="AV75" i="49"/>
  <c r="AU75" i="49"/>
  <c r="AT75" i="49"/>
  <c r="AS75" i="49"/>
  <c r="AR75" i="49"/>
  <c r="AQ75" i="49"/>
  <c r="AP75" i="49"/>
  <c r="AO75" i="49"/>
  <c r="AN75" i="49"/>
  <c r="AM75" i="49"/>
  <c r="AL75" i="49"/>
  <c r="AK75" i="49"/>
  <c r="AJ75" i="49"/>
  <c r="AI75" i="49"/>
  <c r="AH75" i="49"/>
  <c r="AG75" i="49"/>
  <c r="AF75" i="49"/>
  <c r="AE75" i="49"/>
  <c r="AD75" i="49"/>
  <c r="AC75" i="49"/>
  <c r="AB75" i="49"/>
  <c r="AA75" i="49"/>
  <c r="Z75" i="49"/>
  <c r="Y75" i="49"/>
  <c r="X75" i="49"/>
  <c r="W75" i="49"/>
  <c r="V75" i="49"/>
  <c r="U75" i="49"/>
  <c r="T75" i="49"/>
  <c r="S75" i="49"/>
  <c r="R75" i="49"/>
  <c r="Q75" i="49"/>
  <c r="P75" i="49"/>
  <c r="O75" i="49"/>
  <c r="N75" i="49"/>
  <c r="M75" i="49"/>
  <c r="E75" i="49"/>
  <c r="D75" i="49"/>
  <c r="B75" i="49"/>
  <c r="A75" i="49"/>
  <c r="BL74" i="49"/>
  <c r="BK74" i="49"/>
  <c r="BJ74" i="49"/>
  <c r="BI74" i="49"/>
  <c r="BH74" i="49"/>
  <c r="BG74" i="49"/>
  <c r="BF74" i="49"/>
  <c r="BE74" i="49"/>
  <c r="BD74" i="49"/>
  <c r="BC74" i="49"/>
  <c r="BB74" i="49"/>
  <c r="BA74" i="49"/>
  <c r="AZ74" i="49"/>
  <c r="AY74" i="49"/>
  <c r="AX74" i="49"/>
  <c r="AW74" i="49"/>
  <c r="AV74" i="49"/>
  <c r="AU74" i="49"/>
  <c r="AT74" i="49"/>
  <c r="AS74" i="49"/>
  <c r="AR74" i="49"/>
  <c r="AQ74" i="49"/>
  <c r="AP74" i="49"/>
  <c r="AO74" i="49"/>
  <c r="AN74" i="49"/>
  <c r="AM74" i="49"/>
  <c r="AL74" i="49"/>
  <c r="AK74" i="49"/>
  <c r="AJ74" i="49"/>
  <c r="AI74" i="49"/>
  <c r="AH74" i="49"/>
  <c r="AG74" i="49"/>
  <c r="AF74" i="49"/>
  <c r="AE74" i="49"/>
  <c r="AD74" i="49"/>
  <c r="AC74" i="49"/>
  <c r="AB74" i="49"/>
  <c r="AA74" i="49"/>
  <c r="Z74" i="49"/>
  <c r="Y74" i="49"/>
  <c r="X74" i="49"/>
  <c r="W74" i="49"/>
  <c r="V74" i="49"/>
  <c r="U74" i="49"/>
  <c r="T74" i="49"/>
  <c r="S74" i="49"/>
  <c r="R74" i="49"/>
  <c r="Q74" i="49"/>
  <c r="P74" i="49"/>
  <c r="O74" i="49"/>
  <c r="N74" i="49"/>
  <c r="M74" i="49"/>
  <c r="E74" i="49"/>
  <c r="D74" i="49"/>
  <c r="B74" i="49"/>
  <c r="A74" i="49"/>
  <c r="BL73" i="49"/>
  <c r="BK73" i="49"/>
  <c r="BJ73" i="49"/>
  <c r="BI73" i="49"/>
  <c r="BH73" i="49"/>
  <c r="BG73" i="49"/>
  <c r="BF73" i="49"/>
  <c r="BE73" i="49"/>
  <c r="BD73" i="49"/>
  <c r="BC73" i="49"/>
  <c r="BB73" i="49"/>
  <c r="BA73" i="49"/>
  <c r="AZ73" i="49"/>
  <c r="AY73" i="49"/>
  <c r="AX73" i="49"/>
  <c r="AW73" i="49"/>
  <c r="AV73" i="49"/>
  <c r="AU73" i="49"/>
  <c r="AT73" i="49"/>
  <c r="AS73" i="49"/>
  <c r="AR73" i="49"/>
  <c r="AQ73" i="49"/>
  <c r="AP73" i="49"/>
  <c r="AO73" i="49"/>
  <c r="AN73" i="49"/>
  <c r="AM73" i="49"/>
  <c r="AL73" i="49"/>
  <c r="AK73" i="49"/>
  <c r="AJ73" i="49"/>
  <c r="AI73" i="49"/>
  <c r="AH73" i="49"/>
  <c r="AG73" i="49"/>
  <c r="AF73" i="49"/>
  <c r="AE73" i="49"/>
  <c r="AD73" i="49"/>
  <c r="AC73" i="49"/>
  <c r="AB73" i="49"/>
  <c r="AA73" i="49"/>
  <c r="Z73" i="49"/>
  <c r="Y73" i="49"/>
  <c r="X73" i="49"/>
  <c r="W73" i="49"/>
  <c r="V73" i="49"/>
  <c r="U73" i="49"/>
  <c r="T73" i="49"/>
  <c r="S73" i="49"/>
  <c r="R73" i="49"/>
  <c r="Q73" i="49"/>
  <c r="P73" i="49"/>
  <c r="O73" i="49"/>
  <c r="N73" i="49"/>
  <c r="M73" i="49"/>
  <c r="E73" i="49"/>
  <c r="D73" i="49"/>
  <c r="B73" i="49"/>
  <c r="A73" i="49"/>
  <c r="BL72" i="49"/>
  <c r="BK72" i="49"/>
  <c r="BJ72" i="49"/>
  <c r="BI72" i="49"/>
  <c r="BH72" i="49"/>
  <c r="BG72" i="49"/>
  <c r="BF72" i="49"/>
  <c r="BE72" i="49"/>
  <c r="BD72" i="49"/>
  <c r="BC72" i="49"/>
  <c r="BB72" i="49"/>
  <c r="BA72" i="49"/>
  <c r="AZ72" i="49"/>
  <c r="AY72" i="49"/>
  <c r="AX72" i="49"/>
  <c r="AW72" i="49"/>
  <c r="AV72" i="49"/>
  <c r="AU72" i="49"/>
  <c r="AT72" i="49"/>
  <c r="AS72" i="49"/>
  <c r="AR72" i="49"/>
  <c r="AQ72" i="49"/>
  <c r="AP72" i="49"/>
  <c r="AO72" i="49"/>
  <c r="AN72" i="49"/>
  <c r="AM72" i="49"/>
  <c r="AL72" i="49"/>
  <c r="AK72" i="49"/>
  <c r="AJ72" i="49"/>
  <c r="AI72" i="49"/>
  <c r="AH72" i="49"/>
  <c r="AG72" i="49"/>
  <c r="AF72" i="49"/>
  <c r="AE72" i="49"/>
  <c r="AD72" i="49"/>
  <c r="AC72" i="49"/>
  <c r="AB72" i="49"/>
  <c r="AA72" i="49"/>
  <c r="Z72" i="49"/>
  <c r="Y72" i="49"/>
  <c r="X72" i="49"/>
  <c r="W72" i="49"/>
  <c r="V72" i="49"/>
  <c r="U72" i="49"/>
  <c r="T72" i="49"/>
  <c r="S72" i="49"/>
  <c r="R72" i="49"/>
  <c r="Q72" i="49"/>
  <c r="P72" i="49"/>
  <c r="O72" i="49"/>
  <c r="N72" i="49"/>
  <c r="M72" i="49"/>
  <c r="E72" i="49"/>
  <c r="D72" i="49"/>
  <c r="B72" i="49"/>
  <c r="A72" i="49"/>
  <c r="BL71" i="49"/>
  <c r="BK71" i="49"/>
  <c r="BJ71" i="49"/>
  <c r="BI71" i="49"/>
  <c r="BH71" i="49"/>
  <c r="BG71" i="49"/>
  <c r="BF71" i="49"/>
  <c r="BE71" i="49"/>
  <c r="BD71" i="49"/>
  <c r="BC71" i="49"/>
  <c r="BB71" i="49"/>
  <c r="BA71" i="49"/>
  <c r="AZ71" i="49"/>
  <c r="AY71" i="49"/>
  <c r="AX71" i="49"/>
  <c r="AW71" i="49"/>
  <c r="AV71" i="49"/>
  <c r="AU71" i="49"/>
  <c r="AT71" i="49"/>
  <c r="AS71" i="49"/>
  <c r="AR71" i="49"/>
  <c r="AQ71" i="49"/>
  <c r="AP71" i="49"/>
  <c r="AO71" i="49"/>
  <c r="AN71" i="49"/>
  <c r="AM71" i="49"/>
  <c r="AL71" i="49"/>
  <c r="AK71" i="49"/>
  <c r="AJ71" i="49"/>
  <c r="AI71" i="49"/>
  <c r="AH71" i="49"/>
  <c r="AG71" i="49"/>
  <c r="AF71" i="49"/>
  <c r="AE71" i="49"/>
  <c r="AD71" i="49"/>
  <c r="AC71" i="49"/>
  <c r="AB71" i="49"/>
  <c r="AA71" i="49"/>
  <c r="Z71" i="49"/>
  <c r="Y71" i="49"/>
  <c r="X71" i="49"/>
  <c r="W71" i="49"/>
  <c r="V71" i="49"/>
  <c r="U71" i="49"/>
  <c r="T71" i="49"/>
  <c r="S71" i="49"/>
  <c r="R71" i="49"/>
  <c r="Q71" i="49"/>
  <c r="P71" i="49"/>
  <c r="O71" i="49"/>
  <c r="N71" i="49"/>
  <c r="M71" i="49"/>
  <c r="E71" i="49"/>
  <c r="D71" i="49"/>
  <c r="B71" i="49"/>
  <c r="A71" i="49"/>
  <c r="BL70" i="49"/>
  <c r="BK70" i="49"/>
  <c r="BJ70" i="49"/>
  <c r="BG70" i="49"/>
  <c r="BF70" i="49"/>
  <c r="BE70" i="49"/>
  <c r="BD70" i="49"/>
  <c r="BC70" i="49"/>
  <c r="BB70" i="49"/>
  <c r="BA70" i="49"/>
  <c r="AY70" i="49"/>
  <c r="AX70" i="49"/>
  <c r="AW70" i="49"/>
  <c r="AV70" i="49"/>
  <c r="AU70" i="49"/>
  <c r="AT70" i="49"/>
  <c r="AS70" i="49"/>
  <c r="AQ70" i="49"/>
  <c r="AP70" i="49"/>
  <c r="AO70" i="49"/>
  <c r="AN70" i="49"/>
  <c r="AM70" i="49"/>
  <c r="AL70" i="49"/>
  <c r="AK70" i="49"/>
  <c r="AI70" i="49"/>
  <c r="AH70" i="49"/>
  <c r="AG70" i="49"/>
  <c r="AF70" i="49"/>
  <c r="AE70" i="49"/>
  <c r="AD70" i="49"/>
  <c r="AA70" i="49"/>
  <c r="Z70" i="49"/>
  <c r="Y70" i="49"/>
  <c r="X70" i="49"/>
  <c r="W70" i="49"/>
  <c r="V70" i="49"/>
  <c r="U70" i="49"/>
  <c r="S70" i="49"/>
  <c r="R70" i="49"/>
  <c r="Q70" i="49"/>
  <c r="P70" i="49"/>
  <c r="O70" i="49"/>
  <c r="N70" i="49"/>
  <c r="M70" i="49"/>
  <c r="E70" i="49"/>
  <c r="D70" i="49"/>
  <c r="B70" i="49"/>
  <c r="A70" i="49"/>
  <c r="BL69" i="49"/>
  <c r="BK69" i="49"/>
  <c r="BJ69" i="49"/>
  <c r="BI69" i="49"/>
  <c r="BH69" i="49"/>
  <c r="BG69" i="49"/>
  <c r="BF69" i="49"/>
  <c r="BE69" i="49"/>
  <c r="BD69" i="49"/>
  <c r="BC69" i="49"/>
  <c r="BB69" i="49"/>
  <c r="BA69" i="49"/>
  <c r="AZ69" i="49"/>
  <c r="AY69" i="49"/>
  <c r="AX69" i="49"/>
  <c r="AW69" i="49"/>
  <c r="AV69" i="49"/>
  <c r="AU69" i="49"/>
  <c r="AT69" i="49"/>
  <c r="AS69" i="49"/>
  <c r="AR69" i="49"/>
  <c r="AQ69" i="49"/>
  <c r="AP69" i="49"/>
  <c r="AO69" i="49"/>
  <c r="AN69" i="49"/>
  <c r="AM69" i="49"/>
  <c r="AL69" i="49"/>
  <c r="AK69" i="49"/>
  <c r="AJ69" i="49"/>
  <c r="AI69" i="49"/>
  <c r="AH69" i="49"/>
  <c r="AG69" i="49"/>
  <c r="AF69" i="49"/>
  <c r="AE69" i="49"/>
  <c r="AD69" i="49"/>
  <c r="AC69" i="49"/>
  <c r="AB69" i="49"/>
  <c r="AA69" i="49"/>
  <c r="Z69" i="49"/>
  <c r="Y69" i="49"/>
  <c r="X69" i="49"/>
  <c r="W69" i="49"/>
  <c r="V69" i="49"/>
  <c r="U69" i="49"/>
  <c r="T69" i="49"/>
  <c r="S69" i="49"/>
  <c r="R69" i="49"/>
  <c r="Q69" i="49"/>
  <c r="P69" i="49"/>
  <c r="O69" i="49"/>
  <c r="N69" i="49"/>
  <c r="M69" i="49"/>
  <c r="E69" i="49"/>
  <c r="D69" i="49"/>
  <c r="B69" i="49"/>
  <c r="A69" i="49"/>
  <c r="BL68" i="49"/>
  <c r="BK68" i="49"/>
  <c r="BJ68" i="49"/>
  <c r="BI68" i="49"/>
  <c r="BH68" i="49"/>
  <c r="BG68" i="49"/>
  <c r="BF68" i="49"/>
  <c r="BE68" i="49"/>
  <c r="BD68" i="49"/>
  <c r="BC68" i="49"/>
  <c r="BB68" i="49"/>
  <c r="BA68" i="49"/>
  <c r="AZ68" i="49"/>
  <c r="AY68" i="49"/>
  <c r="AX68" i="49"/>
  <c r="AW68" i="49"/>
  <c r="AV68" i="49"/>
  <c r="AU68" i="49"/>
  <c r="AT68" i="49"/>
  <c r="AS68" i="49"/>
  <c r="AR68" i="49"/>
  <c r="AQ68" i="49"/>
  <c r="AP68" i="49"/>
  <c r="AO68" i="49"/>
  <c r="AN68" i="49"/>
  <c r="AM68" i="49"/>
  <c r="AL68" i="49"/>
  <c r="AK68" i="49"/>
  <c r="AJ68" i="49"/>
  <c r="AI68" i="49"/>
  <c r="AH68" i="49"/>
  <c r="AG68" i="49"/>
  <c r="AF68" i="49"/>
  <c r="AE68" i="49"/>
  <c r="AD68" i="49"/>
  <c r="AC68" i="49"/>
  <c r="AB68" i="49"/>
  <c r="AA68" i="49"/>
  <c r="Z68" i="49"/>
  <c r="Y68" i="49"/>
  <c r="X68" i="49"/>
  <c r="W68" i="49"/>
  <c r="V68" i="49"/>
  <c r="U68" i="49"/>
  <c r="T68" i="49"/>
  <c r="S68" i="49"/>
  <c r="R68" i="49"/>
  <c r="Q68" i="49"/>
  <c r="P68" i="49"/>
  <c r="O68" i="49"/>
  <c r="N68" i="49"/>
  <c r="M68" i="49"/>
  <c r="E68" i="49"/>
  <c r="D68" i="49"/>
  <c r="B68" i="49"/>
  <c r="A68" i="49"/>
  <c r="BL67" i="49"/>
  <c r="BK67" i="49"/>
  <c r="BJ67" i="49"/>
  <c r="BI67" i="49"/>
  <c r="BH67" i="49"/>
  <c r="BG67" i="49"/>
  <c r="BF67" i="49"/>
  <c r="BE67" i="49"/>
  <c r="BD67" i="49"/>
  <c r="BC67" i="49"/>
  <c r="BB67" i="49"/>
  <c r="BA67" i="49"/>
  <c r="AZ67" i="49"/>
  <c r="AY67" i="49"/>
  <c r="AX67" i="49"/>
  <c r="AW67" i="49"/>
  <c r="AV67" i="49"/>
  <c r="AU67" i="49"/>
  <c r="AT67" i="49"/>
  <c r="AS67" i="49"/>
  <c r="AR67" i="49"/>
  <c r="AQ67" i="49"/>
  <c r="AP67" i="49"/>
  <c r="AN67" i="49"/>
  <c r="AM67" i="49"/>
  <c r="AL67" i="49"/>
  <c r="AK67" i="49"/>
  <c r="AJ67" i="49"/>
  <c r="AI67" i="49"/>
  <c r="AH67" i="49"/>
  <c r="AF67" i="49"/>
  <c r="AE67" i="49"/>
  <c r="AD67" i="49"/>
  <c r="AC67" i="49"/>
  <c r="AB67" i="49"/>
  <c r="AA67" i="49"/>
  <c r="Z67" i="49"/>
  <c r="Y67" i="49"/>
  <c r="X67" i="49"/>
  <c r="W67" i="49"/>
  <c r="V67" i="49"/>
  <c r="U67" i="49"/>
  <c r="T67" i="49"/>
  <c r="S67" i="49"/>
  <c r="R67" i="49"/>
  <c r="Q67" i="49"/>
  <c r="P67" i="49"/>
  <c r="O67" i="49"/>
  <c r="N67" i="49"/>
  <c r="M67" i="49"/>
  <c r="E67" i="49"/>
  <c r="D67" i="49"/>
  <c r="B67" i="49"/>
  <c r="A67" i="49"/>
  <c r="BL66" i="49"/>
  <c r="BK66" i="49"/>
  <c r="BJ66" i="49"/>
  <c r="BI66" i="49"/>
  <c r="BH66" i="49"/>
  <c r="BG66" i="49"/>
  <c r="BF66" i="49"/>
  <c r="BE66" i="49"/>
  <c r="BD66" i="49"/>
  <c r="BC66" i="49"/>
  <c r="BB66" i="49"/>
  <c r="BA66" i="49"/>
  <c r="AZ66" i="49"/>
  <c r="AY66" i="49"/>
  <c r="AX66" i="49"/>
  <c r="AW66" i="49"/>
  <c r="AV66" i="49"/>
  <c r="AU66" i="49"/>
  <c r="AT66" i="49"/>
  <c r="AS66" i="49"/>
  <c r="AR66" i="49"/>
  <c r="AQ66" i="49"/>
  <c r="AP66" i="49"/>
  <c r="AO66" i="49"/>
  <c r="AN66" i="49"/>
  <c r="AM66" i="49"/>
  <c r="AL66" i="49"/>
  <c r="AK66" i="49"/>
  <c r="AJ66" i="49"/>
  <c r="AI66" i="49"/>
  <c r="AH66" i="49"/>
  <c r="AG66" i="49"/>
  <c r="AF66" i="49"/>
  <c r="AE66" i="49"/>
  <c r="AD66" i="49"/>
  <c r="AC66" i="49"/>
  <c r="AB66" i="49"/>
  <c r="AA66" i="49"/>
  <c r="Z66" i="49"/>
  <c r="Y66" i="49"/>
  <c r="X66" i="49"/>
  <c r="W66" i="49"/>
  <c r="V66" i="49"/>
  <c r="U66" i="49"/>
  <c r="T66" i="49"/>
  <c r="S66" i="49"/>
  <c r="R66" i="49"/>
  <c r="Q66" i="49"/>
  <c r="P66" i="49"/>
  <c r="O66" i="49"/>
  <c r="N66" i="49"/>
  <c r="M66" i="49"/>
  <c r="E66" i="49"/>
  <c r="D66" i="49"/>
  <c r="B66" i="49"/>
  <c r="A66" i="49"/>
  <c r="BL65" i="49"/>
  <c r="BK65" i="49"/>
  <c r="BJ65" i="49"/>
  <c r="BI65" i="49"/>
  <c r="BH65" i="49"/>
  <c r="BG65" i="49"/>
  <c r="BF65" i="49"/>
  <c r="BE65" i="49"/>
  <c r="BD65" i="49"/>
  <c r="BC65" i="49"/>
  <c r="BB65" i="49"/>
  <c r="BA65" i="49"/>
  <c r="AZ65" i="49"/>
  <c r="AY65" i="49"/>
  <c r="AX65" i="49"/>
  <c r="AW65" i="49"/>
  <c r="AV65" i="49"/>
  <c r="AU65" i="49"/>
  <c r="AT65" i="49"/>
  <c r="AS65" i="49"/>
  <c r="AR65" i="49"/>
  <c r="AQ65" i="49"/>
  <c r="AP65" i="49"/>
  <c r="AO65" i="49"/>
  <c r="AN65" i="49"/>
  <c r="AM65" i="49"/>
  <c r="AL65" i="49"/>
  <c r="AK65" i="49"/>
  <c r="AJ65" i="49"/>
  <c r="AI65" i="49"/>
  <c r="AH65" i="49"/>
  <c r="AG65" i="49"/>
  <c r="AF65" i="49"/>
  <c r="AE65" i="49"/>
  <c r="AD65" i="49"/>
  <c r="AC65" i="49"/>
  <c r="AB65" i="49"/>
  <c r="AA65" i="49"/>
  <c r="Z65" i="49"/>
  <c r="Y65" i="49"/>
  <c r="X65" i="49"/>
  <c r="W65" i="49"/>
  <c r="V65" i="49"/>
  <c r="U65" i="49"/>
  <c r="T65" i="49"/>
  <c r="S65" i="49"/>
  <c r="R65" i="49"/>
  <c r="Q65" i="49"/>
  <c r="P65" i="49"/>
  <c r="O65" i="49"/>
  <c r="N65" i="49"/>
  <c r="M65" i="49"/>
  <c r="E65" i="49"/>
  <c r="D65" i="49"/>
  <c r="B65" i="49"/>
  <c r="A65" i="49"/>
  <c r="BL64" i="49"/>
  <c r="BK64" i="49"/>
  <c r="BJ64" i="49"/>
  <c r="BI64" i="49"/>
  <c r="BH64" i="49"/>
  <c r="BG64" i="49"/>
  <c r="BF64" i="49"/>
  <c r="BE64" i="49"/>
  <c r="BD64" i="49"/>
  <c r="BC64" i="49"/>
  <c r="BB64" i="49"/>
  <c r="BA64" i="49"/>
  <c r="AZ64" i="49"/>
  <c r="AY64" i="49"/>
  <c r="AX64" i="49"/>
  <c r="AW64" i="49"/>
  <c r="AV64" i="49"/>
  <c r="AU64" i="49"/>
  <c r="AT64" i="49"/>
  <c r="AS64" i="49"/>
  <c r="AR64" i="49"/>
  <c r="AQ64" i="49"/>
  <c r="AP64" i="49"/>
  <c r="AO64" i="49"/>
  <c r="AN64" i="49"/>
  <c r="AM64" i="49"/>
  <c r="AL64" i="49"/>
  <c r="AK64" i="49"/>
  <c r="AJ64" i="49"/>
  <c r="AI64" i="49"/>
  <c r="AH64" i="49"/>
  <c r="AG64" i="49"/>
  <c r="AF64" i="49"/>
  <c r="AE64" i="49"/>
  <c r="AD64" i="49"/>
  <c r="AC64" i="49"/>
  <c r="AB64" i="49"/>
  <c r="AA64" i="49"/>
  <c r="Z64" i="49"/>
  <c r="Y64" i="49"/>
  <c r="X64" i="49"/>
  <c r="W64" i="49"/>
  <c r="V64" i="49"/>
  <c r="U64" i="49"/>
  <c r="T64" i="49"/>
  <c r="S64" i="49"/>
  <c r="R64" i="49"/>
  <c r="Q64" i="49"/>
  <c r="P64" i="49"/>
  <c r="O64" i="49"/>
  <c r="N64" i="49"/>
  <c r="M64" i="49"/>
  <c r="E64" i="49"/>
  <c r="D64" i="49"/>
  <c r="B64" i="49"/>
  <c r="A64" i="49"/>
  <c r="BL63" i="49"/>
  <c r="BK63" i="49"/>
  <c r="BJ63" i="49"/>
  <c r="BI63" i="49"/>
  <c r="BH63" i="49"/>
  <c r="BG63" i="49"/>
  <c r="BF63" i="49"/>
  <c r="BE63" i="49"/>
  <c r="BD63" i="49"/>
  <c r="BC63" i="49"/>
  <c r="BB63" i="49"/>
  <c r="BA63" i="49"/>
  <c r="AZ63" i="49"/>
  <c r="AY63" i="49"/>
  <c r="AX63" i="49"/>
  <c r="AW63" i="49"/>
  <c r="AV63" i="49"/>
  <c r="AU63" i="49"/>
  <c r="AT63" i="49"/>
  <c r="AS63" i="49"/>
  <c r="AR63" i="49"/>
  <c r="AQ63" i="49"/>
  <c r="AP63" i="49"/>
  <c r="AO63" i="49"/>
  <c r="AN63" i="49"/>
  <c r="AM63" i="49"/>
  <c r="AL63" i="49"/>
  <c r="AK63" i="49"/>
  <c r="AJ63" i="49"/>
  <c r="AI63" i="49"/>
  <c r="AH63" i="49"/>
  <c r="AG63" i="49"/>
  <c r="AF63" i="49"/>
  <c r="AE63" i="49"/>
  <c r="AD63" i="49"/>
  <c r="AC63" i="49"/>
  <c r="AB63" i="49"/>
  <c r="AA63" i="49"/>
  <c r="Z63" i="49"/>
  <c r="Y63" i="49"/>
  <c r="X63" i="49"/>
  <c r="W63" i="49"/>
  <c r="V63" i="49"/>
  <c r="U63" i="49"/>
  <c r="T63" i="49"/>
  <c r="S63" i="49"/>
  <c r="R63" i="49"/>
  <c r="Q63" i="49"/>
  <c r="P63" i="49"/>
  <c r="O63" i="49"/>
  <c r="N63" i="49"/>
  <c r="M63" i="49"/>
  <c r="E63" i="49"/>
  <c r="D63" i="49"/>
  <c r="B63" i="49"/>
  <c r="A63" i="49"/>
  <c r="BL62" i="49"/>
  <c r="BK62" i="49"/>
  <c r="BJ62" i="49"/>
  <c r="BI62" i="49"/>
  <c r="BH62" i="49"/>
  <c r="BG62" i="49"/>
  <c r="BF62" i="49"/>
  <c r="BE62" i="49"/>
  <c r="BD62" i="49"/>
  <c r="BC62" i="49"/>
  <c r="BB62" i="49"/>
  <c r="BA62" i="49"/>
  <c r="AZ62" i="49"/>
  <c r="AY62" i="49"/>
  <c r="AX62" i="49"/>
  <c r="AW62" i="49"/>
  <c r="AV62" i="49"/>
  <c r="AU62" i="49"/>
  <c r="AT62" i="49"/>
  <c r="AS62" i="49"/>
  <c r="AR62" i="49"/>
  <c r="AQ62" i="49"/>
  <c r="AP62" i="49"/>
  <c r="AO62" i="49"/>
  <c r="AN62" i="49"/>
  <c r="AM62" i="49"/>
  <c r="AL62" i="49"/>
  <c r="AK62" i="49"/>
  <c r="AJ62" i="49"/>
  <c r="AI62" i="49"/>
  <c r="AH62" i="49"/>
  <c r="AG62" i="49"/>
  <c r="AF62" i="49"/>
  <c r="AE62" i="49"/>
  <c r="AD62" i="49"/>
  <c r="AC62" i="49"/>
  <c r="AB62" i="49"/>
  <c r="AA62" i="49"/>
  <c r="Z62" i="49"/>
  <c r="Y62" i="49"/>
  <c r="X62" i="49"/>
  <c r="W62" i="49"/>
  <c r="V62" i="49"/>
  <c r="U62" i="49"/>
  <c r="T62" i="49"/>
  <c r="S62" i="49"/>
  <c r="R62" i="49"/>
  <c r="Q62" i="49"/>
  <c r="P62" i="49"/>
  <c r="O62" i="49"/>
  <c r="N62" i="49"/>
  <c r="M62" i="49"/>
  <c r="E62" i="49"/>
  <c r="D62" i="49"/>
  <c r="B62" i="49"/>
  <c r="A62" i="49"/>
  <c r="BL61" i="49"/>
  <c r="BK61" i="49"/>
  <c r="BJ61" i="49"/>
  <c r="BI61" i="49"/>
  <c r="BH61" i="49"/>
  <c r="BG61" i="49"/>
  <c r="BF61" i="49"/>
  <c r="BE61" i="49"/>
  <c r="BD61" i="49"/>
  <c r="BC61" i="49"/>
  <c r="BB61" i="49"/>
  <c r="BA61" i="49"/>
  <c r="AZ61" i="49"/>
  <c r="AY61" i="49"/>
  <c r="AX61" i="49"/>
  <c r="AW61" i="49"/>
  <c r="AV61" i="49"/>
  <c r="AU61" i="49"/>
  <c r="AT61" i="49"/>
  <c r="AS61" i="49"/>
  <c r="AR61" i="49"/>
  <c r="AQ61" i="49"/>
  <c r="AP61" i="49"/>
  <c r="AO61" i="49"/>
  <c r="AN61" i="49"/>
  <c r="AM61" i="49"/>
  <c r="AL61" i="49"/>
  <c r="AK61" i="49"/>
  <c r="AJ61" i="49"/>
  <c r="AI61" i="49"/>
  <c r="AH61" i="49"/>
  <c r="AG61" i="49"/>
  <c r="AF61" i="49"/>
  <c r="AE61" i="49"/>
  <c r="AD61" i="49"/>
  <c r="AC61" i="49"/>
  <c r="AB61" i="49"/>
  <c r="AA61" i="49"/>
  <c r="Z61" i="49"/>
  <c r="Y61" i="49"/>
  <c r="X61" i="49"/>
  <c r="W61" i="49"/>
  <c r="V61" i="49"/>
  <c r="U61" i="49"/>
  <c r="T61" i="49"/>
  <c r="S61" i="49"/>
  <c r="R61" i="49"/>
  <c r="Q61" i="49"/>
  <c r="P61" i="49"/>
  <c r="O61" i="49"/>
  <c r="N61" i="49"/>
  <c r="M61" i="49"/>
  <c r="E61" i="49"/>
  <c r="D61" i="49"/>
  <c r="B61" i="49"/>
  <c r="A61" i="49"/>
  <c r="BL60" i="49"/>
  <c r="BK60" i="49"/>
  <c r="BJ60" i="49"/>
  <c r="BI60" i="49"/>
  <c r="BH60" i="49"/>
  <c r="BG60" i="49"/>
  <c r="BF60" i="49"/>
  <c r="BE60" i="49"/>
  <c r="BD60" i="49"/>
  <c r="BC60" i="49"/>
  <c r="BB60" i="49"/>
  <c r="BA60" i="49"/>
  <c r="AZ60" i="49"/>
  <c r="AY60" i="49"/>
  <c r="AX60" i="49"/>
  <c r="AW60" i="49"/>
  <c r="AV60" i="49"/>
  <c r="AU60" i="49"/>
  <c r="AT60" i="49"/>
  <c r="AS60" i="49"/>
  <c r="AR60" i="49"/>
  <c r="AQ60" i="49"/>
  <c r="AP60" i="49"/>
  <c r="AO60" i="49"/>
  <c r="AN60" i="49"/>
  <c r="AM60" i="49"/>
  <c r="AL60" i="49"/>
  <c r="AK60" i="49"/>
  <c r="AJ60" i="49"/>
  <c r="AI60" i="49"/>
  <c r="AH60" i="49"/>
  <c r="AG60" i="49"/>
  <c r="AF60" i="49"/>
  <c r="AE60" i="49"/>
  <c r="AD60" i="49"/>
  <c r="AC60" i="49"/>
  <c r="AB60" i="49"/>
  <c r="AA60" i="49"/>
  <c r="Z60" i="49"/>
  <c r="Y60" i="49"/>
  <c r="X60" i="49"/>
  <c r="W60" i="49"/>
  <c r="V60" i="49"/>
  <c r="U60" i="49"/>
  <c r="T60" i="49"/>
  <c r="S60" i="49"/>
  <c r="R60" i="49"/>
  <c r="Q60" i="49"/>
  <c r="P60" i="49"/>
  <c r="O60" i="49"/>
  <c r="N60" i="49"/>
  <c r="M60" i="49"/>
  <c r="E60" i="49"/>
  <c r="D60" i="49"/>
  <c r="B60" i="49"/>
  <c r="A60" i="49"/>
  <c r="BL59" i="49"/>
  <c r="BK59" i="49"/>
  <c r="BJ59" i="49"/>
  <c r="BI59" i="49"/>
  <c r="BH59" i="49"/>
  <c r="BG59" i="49"/>
  <c r="BF59" i="49"/>
  <c r="BE59" i="49"/>
  <c r="BD59" i="49"/>
  <c r="BC59" i="49"/>
  <c r="BB59" i="49"/>
  <c r="BA59" i="49"/>
  <c r="AZ59" i="49"/>
  <c r="AY59" i="49"/>
  <c r="AX59" i="49"/>
  <c r="AW59" i="49"/>
  <c r="AV59" i="49"/>
  <c r="AU59" i="49"/>
  <c r="AT59" i="49"/>
  <c r="AS59" i="49"/>
  <c r="AR59" i="49"/>
  <c r="AQ59" i="49"/>
  <c r="AP59" i="49"/>
  <c r="AO59" i="49"/>
  <c r="AN59" i="49"/>
  <c r="AM59" i="49"/>
  <c r="AL59" i="49"/>
  <c r="AK59" i="49"/>
  <c r="AJ59" i="49"/>
  <c r="AI59" i="49"/>
  <c r="AH59" i="49"/>
  <c r="AG59" i="49"/>
  <c r="AF59" i="49"/>
  <c r="AE59" i="49"/>
  <c r="AD59" i="49"/>
  <c r="AC59" i="49"/>
  <c r="AB59" i="49"/>
  <c r="AA59" i="49"/>
  <c r="Z59" i="49"/>
  <c r="Y59" i="49"/>
  <c r="X59" i="49"/>
  <c r="W59" i="49"/>
  <c r="V59" i="49"/>
  <c r="U59" i="49"/>
  <c r="T59" i="49"/>
  <c r="S59" i="49"/>
  <c r="R59" i="49"/>
  <c r="Q59" i="49"/>
  <c r="P59" i="49"/>
  <c r="O59" i="49"/>
  <c r="N59" i="49"/>
  <c r="M59" i="49"/>
  <c r="E59" i="49"/>
  <c r="D59" i="49"/>
  <c r="B59" i="49"/>
  <c r="A59" i="49"/>
  <c r="BL58" i="49"/>
  <c r="BK58" i="49"/>
  <c r="BJ58" i="49"/>
  <c r="BI58" i="49"/>
  <c r="BH58" i="49"/>
  <c r="BG58" i="49"/>
  <c r="BF58" i="49"/>
  <c r="BE58" i="49"/>
  <c r="BD58" i="49"/>
  <c r="BC58" i="49"/>
  <c r="BB58" i="49"/>
  <c r="BA58" i="49"/>
  <c r="AZ58" i="49"/>
  <c r="AY58" i="49"/>
  <c r="AX58" i="49"/>
  <c r="AW58" i="49"/>
  <c r="AV58" i="49"/>
  <c r="AU58" i="49"/>
  <c r="AT58" i="49"/>
  <c r="AS58" i="49"/>
  <c r="AR58" i="49"/>
  <c r="AQ58" i="49"/>
  <c r="AP58" i="49"/>
  <c r="AO58" i="49"/>
  <c r="AN58" i="49"/>
  <c r="AM58" i="49"/>
  <c r="AL58" i="49"/>
  <c r="AK58" i="49"/>
  <c r="AJ58" i="49"/>
  <c r="AI58" i="49"/>
  <c r="AH58" i="49"/>
  <c r="AG58" i="49"/>
  <c r="AF58" i="49"/>
  <c r="AE58" i="49"/>
  <c r="AD58" i="49"/>
  <c r="AC58" i="49"/>
  <c r="AB58" i="49"/>
  <c r="AA58" i="49"/>
  <c r="Z58" i="49"/>
  <c r="Y58" i="49"/>
  <c r="X58" i="49"/>
  <c r="W58" i="49"/>
  <c r="V58" i="49"/>
  <c r="U58" i="49"/>
  <c r="T58" i="49"/>
  <c r="S58" i="49"/>
  <c r="R58" i="49"/>
  <c r="Q58" i="49"/>
  <c r="P58" i="49"/>
  <c r="O58" i="49"/>
  <c r="N58" i="49"/>
  <c r="M58" i="49"/>
  <c r="E58" i="49"/>
  <c r="D58" i="49"/>
  <c r="B58" i="49"/>
  <c r="A58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E57" i="49"/>
  <c r="D57" i="49"/>
  <c r="B57" i="49"/>
  <c r="A57" i="49"/>
  <c r="BL56" i="49"/>
  <c r="BK56" i="49"/>
  <c r="BJ56" i="49"/>
  <c r="BI56" i="49"/>
  <c r="BH56" i="49"/>
  <c r="BG56" i="49"/>
  <c r="BF56" i="49"/>
  <c r="BE56" i="49"/>
  <c r="BD56" i="49"/>
  <c r="BC56" i="49"/>
  <c r="BB56" i="49"/>
  <c r="BA56" i="49"/>
  <c r="AZ56" i="49"/>
  <c r="AY56" i="49"/>
  <c r="AX56" i="49"/>
  <c r="AW56" i="49"/>
  <c r="AV56" i="49"/>
  <c r="AU56" i="49"/>
  <c r="AT56" i="49"/>
  <c r="AS56" i="49"/>
  <c r="AR56" i="49"/>
  <c r="AQ56" i="49"/>
  <c r="AP56" i="49"/>
  <c r="AO56" i="49"/>
  <c r="AN56" i="49"/>
  <c r="AM56" i="49"/>
  <c r="AL56" i="49"/>
  <c r="AK56" i="49"/>
  <c r="AJ56" i="49"/>
  <c r="AI56" i="49"/>
  <c r="AH56" i="49"/>
  <c r="AG56" i="49"/>
  <c r="AF56" i="49"/>
  <c r="AE56" i="49"/>
  <c r="AD56" i="49"/>
  <c r="AC56" i="49"/>
  <c r="AB56" i="49"/>
  <c r="AA56" i="49"/>
  <c r="Z56" i="49"/>
  <c r="Y56" i="49"/>
  <c r="X56" i="49"/>
  <c r="W56" i="49"/>
  <c r="V56" i="49"/>
  <c r="U56" i="49"/>
  <c r="T56" i="49"/>
  <c r="S56" i="49"/>
  <c r="R56" i="49"/>
  <c r="Q56" i="49"/>
  <c r="P56" i="49"/>
  <c r="O56" i="49"/>
  <c r="N56" i="49"/>
  <c r="M56" i="49"/>
  <c r="E56" i="49"/>
  <c r="D56" i="49"/>
  <c r="B56" i="49"/>
  <c r="A56" i="49"/>
  <c r="BL55" i="49"/>
  <c r="BK55" i="49"/>
  <c r="BJ55" i="49"/>
  <c r="BI55" i="49"/>
  <c r="BH55" i="49"/>
  <c r="BG55" i="49"/>
  <c r="BF55" i="49"/>
  <c r="BE55" i="49"/>
  <c r="BD55" i="49"/>
  <c r="BC55" i="49"/>
  <c r="BB55" i="49"/>
  <c r="BA55" i="49"/>
  <c r="AZ55" i="49"/>
  <c r="AY55" i="49"/>
  <c r="AX55" i="49"/>
  <c r="AW55" i="49"/>
  <c r="AV55" i="49"/>
  <c r="AU55" i="49"/>
  <c r="AT55" i="49"/>
  <c r="AS55" i="49"/>
  <c r="AR55" i="49"/>
  <c r="AQ55" i="49"/>
  <c r="AP55" i="49"/>
  <c r="AO55" i="49"/>
  <c r="AN55" i="49"/>
  <c r="AM55" i="49"/>
  <c r="AL55" i="49"/>
  <c r="AK55" i="49"/>
  <c r="AJ55" i="49"/>
  <c r="AI55" i="49"/>
  <c r="AH55" i="49"/>
  <c r="AG55" i="49"/>
  <c r="AF55" i="49"/>
  <c r="AE55" i="49"/>
  <c r="AD55" i="49"/>
  <c r="AC55" i="49"/>
  <c r="AB55" i="49"/>
  <c r="AA55" i="49"/>
  <c r="Z55" i="49"/>
  <c r="Y55" i="49"/>
  <c r="X55" i="49"/>
  <c r="W55" i="49"/>
  <c r="V55" i="49"/>
  <c r="U55" i="49"/>
  <c r="T55" i="49"/>
  <c r="S55" i="49"/>
  <c r="R55" i="49"/>
  <c r="Q55" i="49"/>
  <c r="P55" i="49"/>
  <c r="O55" i="49"/>
  <c r="N55" i="49"/>
  <c r="M55" i="49"/>
  <c r="E55" i="49"/>
  <c r="D55" i="49"/>
  <c r="B55" i="49"/>
  <c r="A55" i="49"/>
  <c r="BL54" i="49"/>
  <c r="BK54" i="49"/>
  <c r="BJ54" i="49"/>
  <c r="BI54" i="49"/>
  <c r="BH54" i="49"/>
  <c r="BG54" i="49"/>
  <c r="BF54" i="49"/>
  <c r="BE54" i="49"/>
  <c r="BD54" i="49"/>
  <c r="BC54" i="49"/>
  <c r="BB54" i="49"/>
  <c r="BA54" i="49"/>
  <c r="AZ54" i="49"/>
  <c r="AY54" i="49"/>
  <c r="AX54" i="49"/>
  <c r="AW54" i="49"/>
  <c r="AV54" i="49"/>
  <c r="AU54" i="49"/>
  <c r="AT54" i="49"/>
  <c r="AS54" i="49"/>
  <c r="AR54" i="49"/>
  <c r="AQ54" i="49"/>
  <c r="AP54" i="49"/>
  <c r="AO54" i="49"/>
  <c r="AN54" i="49"/>
  <c r="AM54" i="49"/>
  <c r="AL54" i="49"/>
  <c r="AK54" i="49"/>
  <c r="AJ54" i="49"/>
  <c r="AI54" i="49"/>
  <c r="AH54" i="49"/>
  <c r="AG54" i="49"/>
  <c r="AF54" i="49"/>
  <c r="AE54" i="49"/>
  <c r="AD54" i="49"/>
  <c r="AC54" i="49"/>
  <c r="AB54" i="49"/>
  <c r="AA54" i="49"/>
  <c r="Z54" i="49"/>
  <c r="Y54" i="49"/>
  <c r="X54" i="49"/>
  <c r="W54" i="49"/>
  <c r="V54" i="49"/>
  <c r="U54" i="49"/>
  <c r="T54" i="49"/>
  <c r="S54" i="49"/>
  <c r="R54" i="49"/>
  <c r="Q54" i="49"/>
  <c r="P54" i="49"/>
  <c r="O54" i="49"/>
  <c r="N54" i="49"/>
  <c r="M54" i="49"/>
  <c r="E54" i="49"/>
  <c r="D54" i="49"/>
  <c r="B54" i="49"/>
  <c r="A54" i="49"/>
  <c r="BL53" i="49"/>
  <c r="BK53" i="49"/>
  <c r="BJ53" i="49"/>
  <c r="BI53" i="49"/>
  <c r="BH53" i="49"/>
  <c r="BG53" i="49"/>
  <c r="BF53" i="49"/>
  <c r="BE53" i="49"/>
  <c r="BD53" i="49"/>
  <c r="BC53" i="49"/>
  <c r="BB53" i="49"/>
  <c r="BA53" i="49"/>
  <c r="AZ53" i="49"/>
  <c r="AY53" i="49"/>
  <c r="AX53" i="49"/>
  <c r="AW53" i="49"/>
  <c r="AV53" i="49"/>
  <c r="AU53" i="49"/>
  <c r="AT53" i="49"/>
  <c r="AS53" i="49"/>
  <c r="AR53" i="49"/>
  <c r="AQ53" i="49"/>
  <c r="AP53" i="49"/>
  <c r="AO53" i="49"/>
  <c r="AN53" i="49"/>
  <c r="AM53" i="49"/>
  <c r="AL53" i="49"/>
  <c r="AK53" i="49"/>
  <c r="AJ53" i="49"/>
  <c r="AI53" i="49"/>
  <c r="AH53" i="49"/>
  <c r="AG53" i="49"/>
  <c r="AF53" i="49"/>
  <c r="AE53" i="49"/>
  <c r="AD53" i="49"/>
  <c r="AC53" i="49"/>
  <c r="AB53" i="49"/>
  <c r="AA53" i="49"/>
  <c r="Z53" i="49"/>
  <c r="Y53" i="49"/>
  <c r="X53" i="49"/>
  <c r="W53" i="49"/>
  <c r="V53" i="49"/>
  <c r="U53" i="49"/>
  <c r="T53" i="49"/>
  <c r="S53" i="49"/>
  <c r="R53" i="49"/>
  <c r="Q53" i="49"/>
  <c r="P53" i="49"/>
  <c r="O53" i="49"/>
  <c r="N53" i="49"/>
  <c r="M53" i="49"/>
  <c r="E53" i="49"/>
  <c r="D53" i="49"/>
  <c r="B53" i="49"/>
  <c r="A53" i="49"/>
  <c r="BL52" i="49"/>
  <c r="BK52" i="49"/>
  <c r="BJ52" i="49"/>
  <c r="BI52" i="49"/>
  <c r="BH52" i="49"/>
  <c r="BG52" i="49"/>
  <c r="BF52" i="49"/>
  <c r="BE52" i="49"/>
  <c r="BD52" i="49"/>
  <c r="BC52" i="49"/>
  <c r="BB52" i="49"/>
  <c r="BA52" i="49"/>
  <c r="AZ52" i="49"/>
  <c r="AY52" i="49"/>
  <c r="AX52" i="49"/>
  <c r="AW52" i="49"/>
  <c r="AV52" i="49"/>
  <c r="AU52" i="49"/>
  <c r="AT52" i="49"/>
  <c r="AS52" i="49"/>
  <c r="AR52" i="49"/>
  <c r="AQ52" i="49"/>
  <c r="AP52" i="49"/>
  <c r="AO52" i="49"/>
  <c r="AN52" i="49"/>
  <c r="AM52" i="49"/>
  <c r="AL52" i="49"/>
  <c r="AK52" i="49"/>
  <c r="AJ52" i="49"/>
  <c r="AI52" i="49"/>
  <c r="AH52" i="49"/>
  <c r="AG52" i="49"/>
  <c r="AF52" i="49"/>
  <c r="AE52" i="49"/>
  <c r="AD52" i="49"/>
  <c r="AC52" i="49"/>
  <c r="AB52" i="49"/>
  <c r="AA52" i="49"/>
  <c r="Z52" i="49"/>
  <c r="Y52" i="49"/>
  <c r="X52" i="49"/>
  <c r="W52" i="49"/>
  <c r="V52" i="49"/>
  <c r="U52" i="49"/>
  <c r="T52" i="49"/>
  <c r="S52" i="49"/>
  <c r="R52" i="49"/>
  <c r="Q52" i="49"/>
  <c r="P52" i="49"/>
  <c r="O52" i="49"/>
  <c r="N52" i="49"/>
  <c r="M52" i="49"/>
  <c r="E52" i="49"/>
  <c r="D52" i="49"/>
  <c r="B52" i="49"/>
  <c r="A52" i="49"/>
  <c r="BL51" i="49"/>
  <c r="BK51" i="49"/>
  <c r="BJ51" i="49"/>
  <c r="BI51" i="49"/>
  <c r="BH51" i="49"/>
  <c r="BG51" i="49"/>
  <c r="BF51" i="49"/>
  <c r="BE51" i="49"/>
  <c r="BD51" i="49"/>
  <c r="BC51" i="49"/>
  <c r="BB51" i="49"/>
  <c r="BA51" i="49"/>
  <c r="AZ51" i="49"/>
  <c r="AY51" i="49"/>
  <c r="AX51" i="49"/>
  <c r="AW51" i="49"/>
  <c r="AV51" i="49"/>
  <c r="AU51" i="49"/>
  <c r="AT51" i="49"/>
  <c r="AS51" i="49"/>
  <c r="AR51" i="49"/>
  <c r="AQ51" i="49"/>
  <c r="AP51" i="49"/>
  <c r="AO51" i="49"/>
  <c r="AN51" i="49"/>
  <c r="AM51" i="49"/>
  <c r="AL51" i="49"/>
  <c r="AK51" i="49"/>
  <c r="AJ51" i="49"/>
  <c r="AI51" i="49"/>
  <c r="AH51" i="49"/>
  <c r="AG51" i="49"/>
  <c r="AF51" i="49"/>
  <c r="AE51" i="49"/>
  <c r="AD51" i="49"/>
  <c r="AC51" i="49"/>
  <c r="AB51" i="49"/>
  <c r="AA51" i="49"/>
  <c r="Z51" i="49"/>
  <c r="Y51" i="49"/>
  <c r="X51" i="49"/>
  <c r="W51" i="49"/>
  <c r="V51" i="49"/>
  <c r="U51" i="49"/>
  <c r="T51" i="49"/>
  <c r="S51" i="49"/>
  <c r="R51" i="49"/>
  <c r="Q51" i="49"/>
  <c r="P51" i="49"/>
  <c r="O51" i="49"/>
  <c r="N51" i="49"/>
  <c r="M51" i="49"/>
  <c r="E51" i="49"/>
  <c r="D51" i="49"/>
  <c r="B51" i="49"/>
  <c r="A51" i="49"/>
  <c r="BL50" i="49"/>
  <c r="BK50" i="49"/>
  <c r="BJ50" i="49"/>
  <c r="BI50" i="49"/>
  <c r="BH50" i="49"/>
  <c r="BG50" i="49"/>
  <c r="BF50" i="49"/>
  <c r="BE50" i="49"/>
  <c r="BD50" i="49"/>
  <c r="BC50" i="49"/>
  <c r="BB50" i="49"/>
  <c r="BA50" i="49"/>
  <c r="AZ50" i="49"/>
  <c r="AY50" i="49"/>
  <c r="AX50" i="49"/>
  <c r="AW50" i="49"/>
  <c r="AV50" i="49"/>
  <c r="AU50" i="49"/>
  <c r="AT50" i="49"/>
  <c r="AS50" i="49"/>
  <c r="AR50" i="49"/>
  <c r="AQ50" i="49"/>
  <c r="AP50" i="49"/>
  <c r="AO50" i="49"/>
  <c r="AN50" i="49"/>
  <c r="AM50" i="49"/>
  <c r="AL50" i="49"/>
  <c r="AK50" i="49"/>
  <c r="AJ50" i="49"/>
  <c r="AI50" i="49"/>
  <c r="AH50" i="49"/>
  <c r="AG50" i="49"/>
  <c r="AF50" i="49"/>
  <c r="AE50" i="49"/>
  <c r="AD50" i="49"/>
  <c r="AC50" i="49"/>
  <c r="AB50" i="49"/>
  <c r="AA50" i="49"/>
  <c r="Z50" i="49"/>
  <c r="Y50" i="49"/>
  <c r="X50" i="49"/>
  <c r="W50" i="49"/>
  <c r="V50" i="49"/>
  <c r="U50" i="49"/>
  <c r="T50" i="49"/>
  <c r="S50" i="49"/>
  <c r="R50" i="49"/>
  <c r="Q50" i="49"/>
  <c r="P50" i="49"/>
  <c r="O50" i="49"/>
  <c r="N50" i="49"/>
  <c r="M50" i="49"/>
  <c r="E50" i="49"/>
  <c r="D50" i="49"/>
  <c r="B50" i="49"/>
  <c r="A50" i="49"/>
  <c r="BL49" i="49"/>
  <c r="BK49" i="49"/>
  <c r="BJ49" i="49"/>
  <c r="BI49" i="49"/>
  <c r="BH49" i="49"/>
  <c r="BG49" i="49"/>
  <c r="BF49" i="49"/>
  <c r="BE49" i="49"/>
  <c r="BD49" i="49"/>
  <c r="BC49" i="49"/>
  <c r="BB49" i="49"/>
  <c r="BA49" i="49"/>
  <c r="AZ49" i="49"/>
  <c r="AY49" i="49"/>
  <c r="AX49" i="49"/>
  <c r="AW49" i="49"/>
  <c r="AV49" i="49"/>
  <c r="AU49" i="49"/>
  <c r="AT49" i="49"/>
  <c r="AS49" i="49"/>
  <c r="AR49" i="49"/>
  <c r="AQ49" i="49"/>
  <c r="AP49" i="49"/>
  <c r="AO49" i="49"/>
  <c r="AN49" i="49"/>
  <c r="AM49" i="49"/>
  <c r="AL49" i="49"/>
  <c r="AK49" i="49"/>
  <c r="AJ49" i="49"/>
  <c r="AI49" i="49"/>
  <c r="AH49" i="49"/>
  <c r="AG49" i="49"/>
  <c r="AF49" i="49"/>
  <c r="AE49" i="49"/>
  <c r="AD49" i="49"/>
  <c r="AC49" i="49"/>
  <c r="AB49" i="49"/>
  <c r="AA49" i="49"/>
  <c r="Z49" i="49"/>
  <c r="Y49" i="49"/>
  <c r="X49" i="49"/>
  <c r="W49" i="49"/>
  <c r="V49" i="49"/>
  <c r="U49" i="49"/>
  <c r="T49" i="49"/>
  <c r="S49" i="49"/>
  <c r="R49" i="49"/>
  <c r="Q49" i="49"/>
  <c r="P49" i="49"/>
  <c r="O49" i="49"/>
  <c r="N49" i="49"/>
  <c r="M49" i="49"/>
  <c r="E49" i="49"/>
  <c r="D49" i="49"/>
  <c r="B49" i="49"/>
  <c r="A49" i="49"/>
  <c r="BL48" i="49"/>
  <c r="BK48" i="49"/>
  <c r="BJ48" i="49"/>
  <c r="BI48" i="49"/>
  <c r="BH48" i="49"/>
  <c r="BG48" i="49"/>
  <c r="BF48" i="49"/>
  <c r="BE48" i="49"/>
  <c r="BD48" i="49"/>
  <c r="BC48" i="49"/>
  <c r="BB48" i="49"/>
  <c r="BA48" i="49"/>
  <c r="AZ48" i="49"/>
  <c r="AY48" i="49"/>
  <c r="AX48" i="49"/>
  <c r="AW48" i="49"/>
  <c r="AV48" i="49"/>
  <c r="AU48" i="49"/>
  <c r="AT48" i="49"/>
  <c r="AS48" i="49"/>
  <c r="AR48" i="49"/>
  <c r="AQ48" i="49"/>
  <c r="AP48" i="49"/>
  <c r="AO48" i="49"/>
  <c r="AN48" i="49"/>
  <c r="AM48" i="49"/>
  <c r="AL48" i="49"/>
  <c r="AK48" i="49"/>
  <c r="AJ48" i="49"/>
  <c r="AI48" i="49"/>
  <c r="AH48" i="49"/>
  <c r="AG48" i="49"/>
  <c r="AF48" i="49"/>
  <c r="AE48" i="49"/>
  <c r="AD48" i="49"/>
  <c r="AC48" i="49"/>
  <c r="AB48" i="49"/>
  <c r="AA48" i="49"/>
  <c r="Z48" i="49"/>
  <c r="Y48" i="49"/>
  <c r="X48" i="49"/>
  <c r="W48" i="49"/>
  <c r="V48" i="49"/>
  <c r="U48" i="49"/>
  <c r="T48" i="49"/>
  <c r="S48" i="49"/>
  <c r="R48" i="49"/>
  <c r="Q48" i="49"/>
  <c r="P48" i="49"/>
  <c r="O48" i="49"/>
  <c r="N48" i="49"/>
  <c r="M48" i="49"/>
  <c r="E48" i="49"/>
  <c r="D48" i="49"/>
  <c r="B48" i="49"/>
  <c r="A48" i="49"/>
  <c r="BL47" i="49"/>
  <c r="BK47" i="49"/>
  <c r="BJ47" i="49"/>
  <c r="BI47" i="49"/>
  <c r="BH47" i="49"/>
  <c r="BG47" i="49"/>
  <c r="BF47" i="49"/>
  <c r="BD47" i="49"/>
  <c r="BC47" i="49"/>
  <c r="BB47" i="49"/>
  <c r="BA47" i="49"/>
  <c r="AZ47" i="49"/>
  <c r="AY47" i="49"/>
  <c r="AX47" i="49"/>
  <c r="AV47" i="49"/>
  <c r="AU47" i="49"/>
  <c r="AT47" i="49"/>
  <c r="AS47" i="49"/>
  <c r="AR47" i="49"/>
  <c r="AQ47" i="49"/>
  <c r="AP47" i="49"/>
  <c r="AO47" i="49"/>
  <c r="AN47" i="49"/>
  <c r="AM47" i="49"/>
  <c r="AL47" i="49"/>
  <c r="AK47" i="49"/>
  <c r="AJ47" i="49"/>
  <c r="AI47" i="49"/>
  <c r="AH47" i="49"/>
  <c r="AF47" i="49"/>
  <c r="AE47" i="49"/>
  <c r="AD47" i="49"/>
  <c r="AC47" i="49"/>
  <c r="AB47" i="49"/>
  <c r="AA47" i="49"/>
  <c r="Z47" i="49"/>
  <c r="Y47" i="49"/>
  <c r="X47" i="49"/>
  <c r="W47" i="49"/>
  <c r="V47" i="49"/>
  <c r="U47" i="49"/>
  <c r="T47" i="49"/>
  <c r="S47" i="49"/>
  <c r="R47" i="49"/>
  <c r="P47" i="49"/>
  <c r="O47" i="49"/>
  <c r="N47" i="49"/>
  <c r="M47" i="49"/>
  <c r="E47" i="49"/>
  <c r="D47" i="49"/>
  <c r="B47" i="49"/>
  <c r="A47" i="49"/>
  <c r="BL46" i="49"/>
  <c r="BK46" i="49"/>
  <c r="BJ46" i="49"/>
  <c r="BI46" i="49"/>
  <c r="BH46" i="49"/>
  <c r="BG46" i="49"/>
  <c r="BF46" i="49"/>
  <c r="BE46" i="49"/>
  <c r="BD46" i="49"/>
  <c r="BC46" i="49"/>
  <c r="BB46" i="49"/>
  <c r="BA46" i="49"/>
  <c r="AZ46" i="49"/>
  <c r="AY46" i="49"/>
  <c r="AX46" i="49"/>
  <c r="AW46" i="49"/>
  <c r="AV46" i="49"/>
  <c r="AU46" i="49"/>
  <c r="AT46" i="49"/>
  <c r="AS46" i="49"/>
  <c r="AR46" i="49"/>
  <c r="AQ46" i="49"/>
  <c r="AP46" i="49"/>
  <c r="AO46" i="49"/>
  <c r="AN46" i="49"/>
  <c r="AM46" i="49"/>
  <c r="AL46" i="49"/>
  <c r="AK46" i="49"/>
  <c r="AJ46" i="49"/>
  <c r="AI46" i="49"/>
  <c r="AH46" i="49"/>
  <c r="AG46" i="49"/>
  <c r="AF46" i="49"/>
  <c r="AE46" i="49"/>
  <c r="AD46" i="49"/>
  <c r="AC46" i="49"/>
  <c r="AB46" i="49"/>
  <c r="AA46" i="49"/>
  <c r="Z46" i="49"/>
  <c r="Y46" i="49"/>
  <c r="X46" i="49"/>
  <c r="W46" i="49"/>
  <c r="V46" i="49"/>
  <c r="U46" i="49"/>
  <c r="T46" i="49"/>
  <c r="S46" i="49"/>
  <c r="R46" i="49"/>
  <c r="Q46" i="49"/>
  <c r="P46" i="49"/>
  <c r="O46" i="49"/>
  <c r="N46" i="49"/>
  <c r="M46" i="49"/>
  <c r="E46" i="49"/>
  <c r="D46" i="49"/>
  <c r="B46" i="49"/>
  <c r="A46" i="49"/>
  <c r="BL45" i="49"/>
  <c r="BK45" i="49"/>
  <c r="BJ45" i="49"/>
  <c r="BI45" i="49"/>
  <c r="BH45" i="49"/>
  <c r="BG45" i="49"/>
  <c r="BF45" i="49"/>
  <c r="BE45" i="49"/>
  <c r="BD45" i="49"/>
  <c r="BC45" i="49"/>
  <c r="BB45" i="49"/>
  <c r="BA45" i="49"/>
  <c r="AZ45" i="49"/>
  <c r="AY45" i="49"/>
  <c r="AX45" i="49"/>
  <c r="AW45" i="49"/>
  <c r="AV45" i="49"/>
  <c r="AU45" i="49"/>
  <c r="AT45" i="49"/>
  <c r="AS45" i="49"/>
  <c r="AR45" i="49"/>
  <c r="AQ45" i="49"/>
  <c r="AP45" i="49"/>
  <c r="AO45" i="49"/>
  <c r="AN45" i="49"/>
  <c r="AM45" i="49"/>
  <c r="AL45" i="49"/>
  <c r="AK45" i="49"/>
  <c r="AJ45" i="49"/>
  <c r="AI45" i="49"/>
  <c r="AH45" i="49"/>
  <c r="AG45" i="49"/>
  <c r="AF45" i="49"/>
  <c r="AE45" i="49"/>
  <c r="AD45" i="49"/>
  <c r="AC45" i="49"/>
  <c r="AB45" i="49"/>
  <c r="AA45" i="49"/>
  <c r="Z45" i="49"/>
  <c r="Y45" i="49"/>
  <c r="X45" i="49"/>
  <c r="W45" i="49"/>
  <c r="V45" i="49"/>
  <c r="U45" i="49"/>
  <c r="T45" i="49"/>
  <c r="S45" i="49"/>
  <c r="R45" i="49"/>
  <c r="Q45" i="49"/>
  <c r="P45" i="49"/>
  <c r="O45" i="49"/>
  <c r="N45" i="49"/>
  <c r="M45" i="49"/>
  <c r="E45" i="49"/>
  <c r="D45" i="49"/>
  <c r="B45" i="49"/>
  <c r="A45" i="49"/>
  <c r="BL44" i="49"/>
  <c r="BK44" i="49"/>
  <c r="BJ44" i="49"/>
  <c r="BI44" i="49"/>
  <c r="BH44" i="49"/>
  <c r="BG44" i="49"/>
  <c r="BF44" i="49"/>
  <c r="BE44" i="49"/>
  <c r="BD44" i="49"/>
  <c r="BC44" i="49"/>
  <c r="BB44" i="49"/>
  <c r="BA44" i="49"/>
  <c r="AZ44" i="49"/>
  <c r="AY44" i="49"/>
  <c r="AX44" i="49"/>
  <c r="AW44" i="49"/>
  <c r="AV44" i="49"/>
  <c r="AU44" i="49"/>
  <c r="AT44" i="49"/>
  <c r="AS44" i="49"/>
  <c r="AR44" i="49"/>
  <c r="AQ44" i="49"/>
  <c r="AP44" i="49"/>
  <c r="AO44" i="49"/>
  <c r="AN44" i="49"/>
  <c r="AM44" i="49"/>
  <c r="AL44" i="49"/>
  <c r="AK44" i="49"/>
  <c r="AJ44" i="49"/>
  <c r="AI44" i="49"/>
  <c r="AH44" i="49"/>
  <c r="AG44" i="49"/>
  <c r="AF44" i="49"/>
  <c r="AE44" i="49"/>
  <c r="AD44" i="49"/>
  <c r="AC44" i="49"/>
  <c r="AB44" i="49"/>
  <c r="AA44" i="49"/>
  <c r="Z44" i="49"/>
  <c r="Y44" i="49"/>
  <c r="X44" i="49"/>
  <c r="W44" i="49"/>
  <c r="V44" i="49"/>
  <c r="U44" i="49"/>
  <c r="T44" i="49"/>
  <c r="S44" i="49"/>
  <c r="R44" i="49"/>
  <c r="Q44" i="49"/>
  <c r="P44" i="49"/>
  <c r="O44" i="49"/>
  <c r="N44" i="49"/>
  <c r="M44" i="49"/>
  <c r="E44" i="49"/>
  <c r="D44" i="49"/>
  <c r="B44" i="49"/>
  <c r="A44" i="49"/>
  <c r="BL43" i="49"/>
  <c r="BK43" i="49"/>
  <c r="BJ43" i="49"/>
  <c r="BI43" i="49"/>
  <c r="BH43" i="49"/>
  <c r="BG43" i="49"/>
  <c r="BF43" i="49"/>
  <c r="BE43" i="49"/>
  <c r="BD43" i="49"/>
  <c r="BC43" i="49"/>
  <c r="BB43" i="49"/>
  <c r="BA43" i="49"/>
  <c r="AZ43" i="49"/>
  <c r="AY43" i="49"/>
  <c r="AX43" i="49"/>
  <c r="AW43" i="49"/>
  <c r="AV43" i="49"/>
  <c r="AU43" i="49"/>
  <c r="AT43" i="49"/>
  <c r="AS43" i="49"/>
  <c r="AR43" i="49"/>
  <c r="AQ43" i="49"/>
  <c r="AP43" i="49"/>
  <c r="AO43" i="49"/>
  <c r="AN43" i="49"/>
  <c r="AM43" i="49"/>
  <c r="AL43" i="49"/>
  <c r="AK43" i="49"/>
  <c r="AJ43" i="49"/>
  <c r="AI43" i="49"/>
  <c r="AH43" i="49"/>
  <c r="AG43" i="49"/>
  <c r="AF43" i="49"/>
  <c r="AE43" i="49"/>
  <c r="AD43" i="49"/>
  <c r="AC43" i="49"/>
  <c r="AB43" i="49"/>
  <c r="AA43" i="49"/>
  <c r="Z43" i="49"/>
  <c r="Y43" i="49"/>
  <c r="X43" i="49"/>
  <c r="W43" i="49"/>
  <c r="V43" i="49"/>
  <c r="U43" i="49"/>
  <c r="T43" i="49"/>
  <c r="S43" i="49"/>
  <c r="R43" i="49"/>
  <c r="Q43" i="49"/>
  <c r="P43" i="49"/>
  <c r="O43" i="49"/>
  <c r="N43" i="49"/>
  <c r="M43" i="49"/>
  <c r="E43" i="49"/>
  <c r="D43" i="49"/>
  <c r="B43" i="49"/>
  <c r="A43" i="49"/>
  <c r="BL42" i="49"/>
  <c r="BK42" i="49"/>
  <c r="BJ42" i="49"/>
  <c r="BI42" i="49"/>
  <c r="BH42" i="49"/>
  <c r="BG42" i="49"/>
  <c r="BF42" i="49"/>
  <c r="BE42" i="49"/>
  <c r="BD42" i="49"/>
  <c r="BC42" i="49"/>
  <c r="BB42" i="49"/>
  <c r="BA42" i="49"/>
  <c r="AZ42" i="49"/>
  <c r="AY42" i="49"/>
  <c r="AX42" i="49"/>
  <c r="AW42" i="49"/>
  <c r="AV42" i="49"/>
  <c r="AU42" i="49"/>
  <c r="AT42" i="49"/>
  <c r="AS42" i="49"/>
  <c r="AR42" i="49"/>
  <c r="AQ42" i="49"/>
  <c r="AP42" i="49"/>
  <c r="AO42" i="49"/>
  <c r="AN42" i="49"/>
  <c r="AM42" i="49"/>
  <c r="AL42" i="49"/>
  <c r="AK42" i="49"/>
  <c r="AJ42" i="49"/>
  <c r="AI42" i="49"/>
  <c r="AH42" i="49"/>
  <c r="AG42" i="49"/>
  <c r="AF42" i="49"/>
  <c r="AE42" i="49"/>
  <c r="AD42" i="49"/>
  <c r="AC42" i="49"/>
  <c r="AB42" i="49"/>
  <c r="AA42" i="49"/>
  <c r="Z42" i="49"/>
  <c r="Y42" i="49"/>
  <c r="X42" i="49"/>
  <c r="W42" i="49"/>
  <c r="V42" i="49"/>
  <c r="U42" i="49"/>
  <c r="T42" i="49"/>
  <c r="S42" i="49"/>
  <c r="R42" i="49"/>
  <c r="Q42" i="49"/>
  <c r="P42" i="49"/>
  <c r="O42" i="49"/>
  <c r="N42" i="49"/>
  <c r="M42" i="49"/>
  <c r="E42" i="49"/>
  <c r="D42" i="49"/>
  <c r="B42" i="49"/>
  <c r="A42" i="49"/>
  <c r="BL41" i="49"/>
  <c r="BK41" i="49"/>
  <c r="BJ41" i="49"/>
  <c r="BI41" i="49"/>
  <c r="BH41" i="49"/>
  <c r="BG41" i="49"/>
  <c r="BF41" i="49"/>
  <c r="BE41" i="49"/>
  <c r="BD41" i="49"/>
  <c r="BC41" i="49"/>
  <c r="BB41" i="49"/>
  <c r="BA41" i="49"/>
  <c r="AZ41" i="49"/>
  <c r="AY41" i="49"/>
  <c r="AX41" i="49"/>
  <c r="AW41" i="49"/>
  <c r="AV41" i="49"/>
  <c r="AU41" i="49"/>
  <c r="AT41" i="49"/>
  <c r="AS41" i="49"/>
  <c r="AR41" i="49"/>
  <c r="AQ41" i="49"/>
  <c r="AP41" i="49"/>
  <c r="AO41" i="49"/>
  <c r="AN41" i="49"/>
  <c r="AM41" i="49"/>
  <c r="AL41" i="49"/>
  <c r="AK41" i="49"/>
  <c r="AJ41" i="49"/>
  <c r="AI41" i="49"/>
  <c r="AH41" i="49"/>
  <c r="AG41" i="49"/>
  <c r="AF41" i="49"/>
  <c r="AE41" i="49"/>
  <c r="AD41" i="49"/>
  <c r="AC41" i="49"/>
  <c r="AB41" i="49"/>
  <c r="AA41" i="49"/>
  <c r="Z41" i="49"/>
  <c r="Y41" i="49"/>
  <c r="X41" i="49"/>
  <c r="W41" i="49"/>
  <c r="V41" i="49"/>
  <c r="U41" i="49"/>
  <c r="T41" i="49"/>
  <c r="S41" i="49"/>
  <c r="R41" i="49"/>
  <c r="Q41" i="49"/>
  <c r="P41" i="49"/>
  <c r="O41" i="49"/>
  <c r="N41" i="49"/>
  <c r="M41" i="49"/>
  <c r="E41" i="49"/>
  <c r="D41" i="49"/>
  <c r="B41" i="49"/>
  <c r="A41" i="49"/>
  <c r="BL40" i="49"/>
  <c r="BK40" i="49"/>
  <c r="BJ40" i="49"/>
  <c r="BI40" i="49"/>
  <c r="BH40" i="49"/>
  <c r="BG40" i="49"/>
  <c r="BF40" i="49"/>
  <c r="BE40" i="49"/>
  <c r="BD40" i="49"/>
  <c r="BC40" i="49"/>
  <c r="BB40" i="49"/>
  <c r="BA40" i="49"/>
  <c r="AZ40" i="49"/>
  <c r="AY40" i="49"/>
  <c r="AX40" i="49"/>
  <c r="AW40" i="49"/>
  <c r="AV40" i="49"/>
  <c r="AU40" i="49"/>
  <c r="AT40" i="49"/>
  <c r="AS40" i="49"/>
  <c r="AR40" i="49"/>
  <c r="AQ40" i="49"/>
  <c r="AP40" i="49"/>
  <c r="AO40" i="49"/>
  <c r="AN40" i="49"/>
  <c r="AM40" i="49"/>
  <c r="AL40" i="49"/>
  <c r="AK40" i="49"/>
  <c r="AJ40" i="49"/>
  <c r="AI40" i="49"/>
  <c r="AH40" i="49"/>
  <c r="AG40" i="49"/>
  <c r="AF40" i="49"/>
  <c r="AE40" i="49"/>
  <c r="AD40" i="49"/>
  <c r="AC40" i="49"/>
  <c r="AB40" i="49"/>
  <c r="AA40" i="49"/>
  <c r="Z40" i="49"/>
  <c r="Y40" i="49"/>
  <c r="X40" i="49"/>
  <c r="W40" i="49"/>
  <c r="V40" i="49"/>
  <c r="U40" i="49"/>
  <c r="T40" i="49"/>
  <c r="S40" i="49"/>
  <c r="R40" i="49"/>
  <c r="Q40" i="49"/>
  <c r="P40" i="49"/>
  <c r="O40" i="49"/>
  <c r="N40" i="49"/>
  <c r="M40" i="49"/>
  <c r="E40" i="49"/>
  <c r="D40" i="49"/>
  <c r="B40" i="49"/>
  <c r="A40" i="49"/>
  <c r="BL39" i="49"/>
  <c r="BK39" i="49"/>
  <c r="BJ39" i="49"/>
  <c r="BI39" i="49"/>
  <c r="BH39" i="49"/>
  <c r="BG39" i="49"/>
  <c r="BF39" i="49"/>
  <c r="BE39" i="49"/>
  <c r="BD39" i="49"/>
  <c r="BC39" i="49"/>
  <c r="BB39" i="49"/>
  <c r="BA39" i="49"/>
  <c r="AZ39" i="49"/>
  <c r="AY39" i="49"/>
  <c r="AX39" i="49"/>
  <c r="AW39" i="49"/>
  <c r="AV39" i="49"/>
  <c r="AU39" i="49"/>
  <c r="AT39" i="49"/>
  <c r="AS39" i="49"/>
  <c r="AR39" i="49"/>
  <c r="AQ39" i="49"/>
  <c r="AP39" i="49"/>
  <c r="AO39" i="49"/>
  <c r="AN39" i="49"/>
  <c r="AM39" i="49"/>
  <c r="AL39" i="49"/>
  <c r="AK39" i="49"/>
  <c r="AJ39" i="49"/>
  <c r="AI39" i="49"/>
  <c r="AH39" i="49"/>
  <c r="AG39" i="49"/>
  <c r="AF39" i="49"/>
  <c r="AE39" i="49"/>
  <c r="AD39" i="49"/>
  <c r="AC39" i="49"/>
  <c r="AB39" i="49"/>
  <c r="AA39" i="49"/>
  <c r="Z39" i="49"/>
  <c r="Y39" i="49"/>
  <c r="X39" i="49"/>
  <c r="W39" i="49"/>
  <c r="V39" i="49"/>
  <c r="U39" i="49"/>
  <c r="T39" i="49"/>
  <c r="S39" i="49"/>
  <c r="R39" i="49"/>
  <c r="Q39" i="49"/>
  <c r="P39" i="49"/>
  <c r="O39" i="49"/>
  <c r="N39" i="49"/>
  <c r="M39" i="49"/>
  <c r="E39" i="49"/>
  <c r="D39" i="49"/>
  <c r="B39" i="49"/>
  <c r="A39" i="49"/>
  <c r="BL38" i="49"/>
  <c r="BK38" i="49"/>
  <c r="BJ38" i="49"/>
  <c r="BI38" i="49"/>
  <c r="BH38" i="49"/>
  <c r="BG38" i="49"/>
  <c r="BF38" i="49"/>
  <c r="BE38" i="49"/>
  <c r="BD38" i="49"/>
  <c r="BC38" i="49"/>
  <c r="BB38" i="49"/>
  <c r="BA38" i="49"/>
  <c r="AZ38" i="49"/>
  <c r="AY38" i="49"/>
  <c r="AX38" i="49"/>
  <c r="AW38" i="49"/>
  <c r="AV38" i="49"/>
  <c r="AU38" i="49"/>
  <c r="AT38" i="49"/>
  <c r="AS38" i="49"/>
  <c r="AR38" i="49"/>
  <c r="AQ38" i="49"/>
  <c r="AP38" i="49"/>
  <c r="AO38" i="49"/>
  <c r="AN38" i="49"/>
  <c r="AM38" i="49"/>
  <c r="AL38" i="49"/>
  <c r="AK38" i="49"/>
  <c r="AJ38" i="49"/>
  <c r="AI38" i="49"/>
  <c r="AH38" i="49"/>
  <c r="AG38" i="49"/>
  <c r="AF38" i="49"/>
  <c r="AE38" i="49"/>
  <c r="AD38" i="49"/>
  <c r="AC38" i="49"/>
  <c r="AB38" i="49"/>
  <c r="AA38" i="49"/>
  <c r="Z38" i="49"/>
  <c r="Y38" i="49"/>
  <c r="X38" i="49"/>
  <c r="W38" i="49"/>
  <c r="V38" i="49"/>
  <c r="U38" i="49"/>
  <c r="T38" i="49"/>
  <c r="S38" i="49"/>
  <c r="R38" i="49"/>
  <c r="Q38" i="49"/>
  <c r="P38" i="49"/>
  <c r="O38" i="49"/>
  <c r="N38" i="49"/>
  <c r="M38" i="49"/>
  <c r="E38" i="49"/>
  <c r="D38" i="49"/>
  <c r="B38" i="49"/>
  <c r="A38" i="49"/>
  <c r="BL37" i="49"/>
  <c r="BK37" i="49"/>
  <c r="BJ37" i="49"/>
  <c r="BI37" i="49"/>
  <c r="BH37" i="49"/>
  <c r="BG37" i="49"/>
  <c r="BF37" i="49"/>
  <c r="BE37" i="49"/>
  <c r="BD37" i="49"/>
  <c r="BC37" i="49"/>
  <c r="BB37" i="49"/>
  <c r="BA37" i="49"/>
  <c r="AZ37" i="49"/>
  <c r="AY37" i="49"/>
  <c r="AX37" i="49"/>
  <c r="AW37" i="49"/>
  <c r="AV37" i="49"/>
  <c r="AU37" i="49"/>
  <c r="AT37" i="49"/>
  <c r="AS37" i="49"/>
  <c r="AR37" i="49"/>
  <c r="AQ37" i="49"/>
  <c r="AP37" i="49"/>
  <c r="AO37" i="49"/>
  <c r="AN37" i="49"/>
  <c r="AM37" i="49"/>
  <c r="AL37" i="49"/>
  <c r="AK37" i="49"/>
  <c r="AJ37" i="49"/>
  <c r="AI37" i="49"/>
  <c r="AH37" i="49"/>
  <c r="AG37" i="49"/>
  <c r="AF37" i="49"/>
  <c r="AE37" i="49"/>
  <c r="AD37" i="49"/>
  <c r="AC37" i="49"/>
  <c r="AB37" i="49"/>
  <c r="AA37" i="49"/>
  <c r="Z37" i="49"/>
  <c r="Y37" i="49"/>
  <c r="X37" i="49"/>
  <c r="W37" i="49"/>
  <c r="V37" i="49"/>
  <c r="U37" i="49"/>
  <c r="T37" i="49"/>
  <c r="S37" i="49"/>
  <c r="R37" i="49"/>
  <c r="Q37" i="49"/>
  <c r="P37" i="49"/>
  <c r="O37" i="49"/>
  <c r="N37" i="49"/>
  <c r="M37" i="49"/>
  <c r="E37" i="49"/>
  <c r="D37" i="49"/>
  <c r="B37" i="49"/>
  <c r="A37" i="49"/>
  <c r="BL36" i="49"/>
  <c r="BJ36" i="49"/>
  <c r="BI36" i="49"/>
  <c r="BH36" i="49"/>
  <c r="BG36" i="49"/>
  <c r="BF36" i="49"/>
  <c r="BE36" i="49"/>
  <c r="BD36" i="49"/>
  <c r="BC36" i="49"/>
  <c r="BB36" i="49"/>
  <c r="BA36" i="49"/>
  <c r="AZ36" i="49"/>
  <c r="AY36" i="49"/>
  <c r="AX36" i="49"/>
  <c r="AW36" i="49"/>
  <c r="AV36" i="49"/>
  <c r="AU36" i="49"/>
  <c r="AT36" i="49"/>
  <c r="AS36" i="49"/>
  <c r="AR36" i="49"/>
  <c r="AQ36" i="49"/>
  <c r="AP36" i="49"/>
  <c r="AN36" i="49"/>
  <c r="AM36" i="49"/>
  <c r="AL36" i="49"/>
  <c r="AK36" i="49"/>
  <c r="AJ36" i="49"/>
  <c r="AI36" i="49"/>
  <c r="AH36" i="49"/>
  <c r="AF36" i="49"/>
  <c r="AE36" i="49"/>
  <c r="AD36" i="49"/>
  <c r="AC36" i="49"/>
  <c r="AB36" i="49"/>
  <c r="AA36" i="49"/>
  <c r="Z36" i="49"/>
  <c r="Y36" i="49"/>
  <c r="X36" i="49"/>
  <c r="V36" i="49"/>
  <c r="U36" i="49"/>
  <c r="T36" i="49"/>
  <c r="S36" i="49"/>
  <c r="R36" i="49"/>
  <c r="P36" i="49"/>
  <c r="N36" i="49"/>
  <c r="M36" i="49"/>
  <c r="E36" i="49"/>
  <c r="D36" i="49"/>
  <c r="B36" i="49"/>
  <c r="A36" i="49"/>
  <c r="BL35" i="49"/>
  <c r="BK35" i="49"/>
  <c r="BJ35" i="49"/>
  <c r="BI35" i="49"/>
  <c r="BH35" i="49"/>
  <c r="BG35" i="49"/>
  <c r="BF35" i="49"/>
  <c r="BE35" i="49"/>
  <c r="BD35" i="49"/>
  <c r="BC35" i="49"/>
  <c r="BB35" i="49"/>
  <c r="BA35" i="49"/>
  <c r="AZ35" i="49"/>
  <c r="AY35" i="49"/>
  <c r="AX35" i="49"/>
  <c r="AW35" i="49"/>
  <c r="AV35" i="49"/>
  <c r="AU35" i="49"/>
  <c r="AT35" i="49"/>
  <c r="AS35" i="49"/>
  <c r="AR35" i="49"/>
  <c r="AQ35" i="49"/>
  <c r="AP35" i="49"/>
  <c r="AO35" i="49"/>
  <c r="AN35" i="49"/>
  <c r="AM35" i="49"/>
  <c r="AL35" i="49"/>
  <c r="AK35" i="49"/>
  <c r="AJ35" i="49"/>
  <c r="AI35" i="49"/>
  <c r="AH35" i="49"/>
  <c r="AG35" i="49"/>
  <c r="AF35" i="49"/>
  <c r="AE35" i="49"/>
  <c r="AD35" i="49"/>
  <c r="AC35" i="49"/>
  <c r="AB35" i="49"/>
  <c r="AA35" i="49"/>
  <c r="Z35" i="49"/>
  <c r="Y35" i="49"/>
  <c r="X35" i="49"/>
  <c r="W35" i="49"/>
  <c r="V35" i="49"/>
  <c r="U35" i="49"/>
  <c r="T35" i="49"/>
  <c r="S35" i="49"/>
  <c r="R35" i="49"/>
  <c r="Q35" i="49"/>
  <c r="P35" i="49"/>
  <c r="O35" i="49"/>
  <c r="N35" i="49"/>
  <c r="M35" i="49"/>
  <c r="E35" i="49"/>
  <c r="D35" i="49"/>
  <c r="B35" i="49"/>
  <c r="A35" i="49"/>
  <c r="BL34" i="49"/>
  <c r="BK34" i="49"/>
  <c r="BJ34" i="49"/>
  <c r="BI34" i="49"/>
  <c r="BH34" i="49"/>
  <c r="BG34" i="49"/>
  <c r="BF34" i="49"/>
  <c r="BE34" i="49"/>
  <c r="BD34" i="49"/>
  <c r="BC34" i="49"/>
  <c r="BB34" i="49"/>
  <c r="BA34" i="49"/>
  <c r="AZ34" i="49"/>
  <c r="AY34" i="49"/>
  <c r="AX34" i="49"/>
  <c r="AW34" i="49"/>
  <c r="AV34" i="49"/>
  <c r="AU34" i="49"/>
  <c r="AT34" i="49"/>
  <c r="AS34" i="49"/>
  <c r="AR34" i="49"/>
  <c r="AQ34" i="49"/>
  <c r="AP34" i="49"/>
  <c r="AO34" i="49"/>
  <c r="AN34" i="49"/>
  <c r="AM34" i="49"/>
  <c r="AL34" i="49"/>
  <c r="AK34" i="49"/>
  <c r="AJ34" i="49"/>
  <c r="AI34" i="49"/>
  <c r="AH34" i="49"/>
  <c r="AG34" i="49"/>
  <c r="AF34" i="49"/>
  <c r="AE34" i="49"/>
  <c r="AD34" i="49"/>
  <c r="AC34" i="49"/>
  <c r="AB34" i="49"/>
  <c r="AA34" i="49"/>
  <c r="Z34" i="49"/>
  <c r="Y34" i="49"/>
  <c r="X34" i="49"/>
  <c r="W34" i="49"/>
  <c r="V34" i="49"/>
  <c r="U34" i="49"/>
  <c r="T34" i="49"/>
  <c r="S34" i="49"/>
  <c r="R34" i="49"/>
  <c r="Q34" i="49"/>
  <c r="P34" i="49"/>
  <c r="O34" i="49"/>
  <c r="N34" i="49"/>
  <c r="M34" i="49"/>
  <c r="E34" i="49"/>
  <c r="D34" i="49"/>
  <c r="B34" i="49"/>
  <c r="A34" i="49"/>
  <c r="BL33" i="49"/>
  <c r="BK33" i="49"/>
  <c r="BJ33" i="49"/>
  <c r="BI33" i="49"/>
  <c r="BH33" i="49"/>
  <c r="BG33" i="49"/>
  <c r="BF33" i="49"/>
  <c r="BE33" i="49"/>
  <c r="BD33" i="49"/>
  <c r="BC33" i="49"/>
  <c r="BB33" i="49"/>
  <c r="BA33" i="49"/>
  <c r="AZ33" i="49"/>
  <c r="AY33" i="49"/>
  <c r="AX33" i="49"/>
  <c r="AW33" i="49"/>
  <c r="AV33" i="49"/>
  <c r="AU33" i="49"/>
  <c r="AT33" i="49"/>
  <c r="AS33" i="49"/>
  <c r="AR33" i="49"/>
  <c r="AQ33" i="49"/>
  <c r="AP33" i="49"/>
  <c r="AO33" i="49"/>
  <c r="AN33" i="49"/>
  <c r="AM33" i="49"/>
  <c r="AL33" i="49"/>
  <c r="AK33" i="49"/>
  <c r="AJ33" i="49"/>
  <c r="AI33" i="49"/>
  <c r="AH33" i="49"/>
  <c r="AG33" i="49"/>
  <c r="AF33" i="49"/>
  <c r="AE33" i="49"/>
  <c r="AD33" i="49"/>
  <c r="AC33" i="49"/>
  <c r="AB33" i="49"/>
  <c r="AA33" i="49"/>
  <c r="Z33" i="49"/>
  <c r="Y33" i="49"/>
  <c r="X33" i="49"/>
  <c r="W33" i="49"/>
  <c r="V33" i="49"/>
  <c r="U33" i="49"/>
  <c r="T33" i="49"/>
  <c r="S33" i="49"/>
  <c r="R33" i="49"/>
  <c r="Q33" i="49"/>
  <c r="P33" i="49"/>
  <c r="O33" i="49"/>
  <c r="N33" i="49"/>
  <c r="M33" i="49"/>
  <c r="E33" i="49"/>
  <c r="D33" i="49"/>
  <c r="B33" i="49"/>
  <c r="A33" i="49"/>
  <c r="BL32" i="49"/>
  <c r="BK32" i="49"/>
  <c r="BJ32" i="49"/>
  <c r="BI32" i="49"/>
  <c r="BH32" i="49"/>
  <c r="BG32" i="49"/>
  <c r="BF32" i="49"/>
  <c r="BE32" i="49"/>
  <c r="BD32" i="49"/>
  <c r="BC32" i="49"/>
  <c r="BB32" i="49"/>
  <c r="BA32" i="49"/>
  <c r="AZ32" i="49"/>
  <c r="AY32" i="49"/>
  <c r="AX32" i="49"/>
  <c r="AW32" i="49"/>
  <c r="AV32" i="49"/>
  <c r="AU32" i="49"/>
  <c r="AT32" i="49"/>
  <c r="AS32" i="49"/>
  <c r="AR32" i="49"/>
  <c r="AQ32" i="49"/>
  <c r="AP32" i="49"/>
  <c r="AO32" i="49"/>
  <c r="AN32" i="49"/>
  <c r="AM32" i="49"/>
  <c r="AL32" i="49"/>
  <c r="AK32" i="49"/>
  <c r="AJ32" i="49"/>
  <c r="AI32" i="49"/>
  <c r="AH32" i="49"/>
  <c r="AG32" i="49"/>
  <c r="AF32" i="49"/>
  <c r="AE32" i="49"/>
  <c r="AD32" i="49"/>
  <c r="AC32" i="49"/>
  <c r="AB32" i="49"/>
  <c r="AA32" i="49"/>
  <c r="Z32" i="49"/>
  <c r="Y32" i="49"/>
  <c r="X32" i="49"/>
  <c r="W32" i="49"/>
  <c r="V32" i="49"/>
  <c r="U32" i="49"/>
  <c r="T32" i="49"/>
  <c r="S32" i="49"/>
  <c r="R32" i="49"/>
  <c r="Q32" i="49"/>
  <c r="P32" i="49"/>
  <c r="O32" i="49"/>
  <c r="N32" i="49"/>
  <c r="M32" i="49"/>
  <c r="E32" i="49"/>
  <c r="D32" i="49"/>
  <c r="B32" i="49"/>
  <c r="A32" i="49"/>
  <c r="BL31" i="49"/>
  <c r="BK31" i="49"/>
  <c r="BJ31" i="49"/>
  <c r="BI31" i="49"/>
  <c r="BH31" i="49"/>
  <c r="BG31" i="49"/>
  <c r="BF31" i="49"/>
  <c r="BD31" i="49"/>
  <c r="BC31" i="49"/>
  <c r="BB31" i="49"/>
  <c r="BA31" i="49"/>
  <c r="AZ31" i="49"/>
  <c r="AY31" i="49"/>
  <c r="AX31" i="49"/>
  <c r="AV31" i="49"/>
  <c r="AU31" i="49"/>
  <c r="AT31" i="49"/>
  <c r="AS31" i="49"/>
  <c r="AR31" i="49"/>
  <c r="AQ31" i="49"/>
  <c r="AP31" i="49"/>
  <c r="AN31" i="49"/>
  <c r="AM31" i="49"/>
  <c r="AL31" i="49"/>
  <c r="AK31" i="49"/>
  <c r="AJ31" i="49"/>
  <c r="AI31" i="49"/>
  <c r="AH31" i="49"/>
  <c r="AF31" i="49"/>
  <c r="AD31" i="49"/>
  <c r="AC31" i="49"/>
  <c r="AB31" i="49"/>
  <c r="AA31" i="49"/>
  <c r="Z31" i="49"/>
  <c r="Y31" i="49"/>
  <c r="X31" i="49"/>
  <c r="V31" i="49"/>
  <c r="U31" i="49"/>
  <c r="S31" i="49"/>
  <c r="R31" i="49"/>
  <c r="Q31" i="49"/>
  <c r="P31" i="49"/>
  <c r="N31" i="49"/>
  <c r="M31" i="49"/>
  <c r="E31" i="49"/>
  <c r="D31" i="49"/>
  <c r="B31" i="49"/>
  <c r="A31" i="49"/>
  <c r="BL30" i="49"/>
  <c r="BK30" i="49"/>
  <c r="BJ30" i="49"/>
  <c r="BI30" i="49"/>
  <c r="BG30" i="49"/>
  <c r="BF30" i="49"/>
  <c r="BD30" i="49"/>
  <c r="BC30" i="49"/>
  <c r="BB30" i="49"/>
  <c r="BA30" i="49"/>
  <c r="AY30" i="49"/>
  <c r="AX30" i="49"/>
  <c r="AW30" i="49"/>
  <c r="AV30" i="49"/>
  <c r="AU30" i="49"/>
  <c r="AT30" i="49"/>
  <c r="AS30" i="49"/>
  <c r="AQ30" i="49"/>
  <c r="AP30" i="49"/>
  <c r="AN30" i="49"/>
  <c r="AM30" i="49"/>
  <c r="AK30" i="49"/>
  <c r="AI30" i="49"/>
  <c r="AH30" i="49"/>
  <c r="AG30" i="49"/>
  <c r="AF30" i="49"/>
  <c r="AE30" i="49"/>
  <c r="AD30" i="49"/>
  <c r="AC30" i="49"/>
  <c r="AB30" i="49"/>
  <c r="AA30" i="49"/>
  <c r="Z30" i="49"/>
  <c r="X30" i="49"/>
  <c r="W30" i="49"/>
  <c r="U30" i="49"/>
  <c r="T30" i="49"/>
  <c r="S30" i="49"/>
  <c r="R30" i="49"/>
  <c r="P30" i="49"/>
  <c r="O30" i="49"/>
  <c r="N30" i="49"/>
  <c r="M30" i="49"/>
  <c r="E30" i="49"/>
  <c r="D30" i="49"/>
  <c r="B30" i="49"/>
  <c r="A30" i="49"/>
  <c r="BL29" i="49"/>
  <c r="BK29" i="49"/>
  <c r="BJ29" i="49"/>
  <c r="BG29" i="49"/>
  <c r="BE29" i="49"/>
  <c r="BD29" i="49"/>
  <c r="BB29" i="49"/>
  <c r="BA29" i="49"/>
  <c r="AY29" i="49"/>
  <c r="AX29" i="49"/>
  <c r="AW29" i="49"/>
  <c r="AV29" i="49"/>
  <c r="AS29" i="49"/>
  <c r="AR29" i="49"/>
  <c r="AQ29" i="49"/>
  <c r="AO29" i="49"/>
  <c r="AN29" i="49"/>
  <c r="AI29" i="49"/>
  <c r="AG29" i="49"/>
  <c r="AF29" i="49"/>
  <c r="AE29" i="49"/>
  <c r="AD29" i="49"/>
  <c r="AA29" i="49"/>
  <c r="Z29" i="49"/>
  <c r="Y29" i="49"/>
  <c r="X29" i="49"/>
  <c r="W29" i="49"/>
  <c r="V29" i="49"/>
  <c r="S29" i="49"/>
  <c r="R29" i="49"/>
  <c r="P29" i="49"/>
  <c r="O29" i="49"/>
  <c r="E29" i="49"/>
  <c r="D29" i="49"/>
  <c r="B29" i="49"/>
  <c r="A29" i="49"/>
  <c r="BL28" i="49"/>
  <c r="BK28" i="49"/>
  <c r="BJ28" i="49"/>
  <c r="BI28" i="49"/>
  <c r="BH28" i="49"/>
  <c r="BG28" i="49"/>
  <c r="BF28" i="49"/>
  <c r="BE28" i="49"/>
  <c r="BD28" i="49"/>
  <c r="BC28" i="49"/>
  <c r="BB28" i="49"/>
  <c r="BA28" i="49"/>
  <c r="AZ28" i="49"/>
  <c r="AY28" i="49"/>
  <c r="AX28" i="49"/>
  <c r="AW28" i="49"/>
  <c r="AV28" i="49"/>
  <c r="AU28" i="49"/>
  <c r="AT28" i="49"/>
  <c r="AS28" i="49"/>
  <c r="AR28" i="49"/>
  <c r="AQ28" i="49"/>
  <c r="AP28" i="49"/>
  <c r="AO28" i="49"/>
  <c r="AN28" i="49"/>
  <c r="AM28" i="49"/>
  <c r="AL28" i="49"/>
  <c r="AK28" i="49"/>
  <c r="AJ28" i="49"/>
  <c r="AI28" i="49"/>
  <c r="AH28" i="49"/>
  <c r="AG28" i="49"/>
  <c r="AF28" i="49"/>
  <c r="AE28" i="49"/>
  <c r="AD28" i="49"/>
  <c r="AC28" i="49"/>
  <c r="AB28" i="49"/>
  <c r="AA28" i="49"/>
  <c r="Z28" i="49"/>
  <c r="Y28" i="49"/>
  <c r="X28" i="49"/>
  <c r="W28" i="49"/>
  <c r="V28" i="49"/>
  <c r="U28" i="49"/>
  <c r="T28" i="49"/>
  <c r="S28" i="49"/>
  <c r="R28" i="49"/>
  <c r="Q28" i="49"/>
  <c r="P28" i="49"/>
  <c r="O28" i="49"/>
  <c r="N28" i="49"/>
  <c r="M28" i="49"/>
  <c r="E28" i="49"/>
  <c r="D28" i="49"/>
  <c r="B28" i="49"/>
  <c r="A28" i="49"/>
  <c r="BL27" i="49"/>
  <c r="BK27" i="49"/>
  <c r="BJ27" i="49"/>
  <c r="BI27" i="49"/>
  <c r="BH27" i="49"/>
  <c r="BG27" i="49"/>
  <c r="BF27" i="49"/>
  <c r="BE27" i="49"/>
  <c r="BD27" i="49"/>
  <c r="BC27" i="49"/>
  <c r="BB27" i="49"/>
  <c r="BA27" i="49"/>
  <c r="AZ27" i="49"/>
  <c r="AY27" i="49"/>
  <c r="AX27" i="49"/>
  <c r="AW27" i="49"/>
  <c r="AV27" i="49"/>
  <c r="AU27" i="49"/>
  <c r="AT27" i="49"/>
  <c r="AS27" i="49"/>
  <c r="AR27" i="49"/>
  <c r="AQ27" i="49"/>
  <c r="AP27" i="49"/>
  <c r="AO27" i="49"/>
  <c r="AN27" i="49"/>
  <c r="AM27" i="49"/>
  <c r="AL27" i="49"/>
  <c r="AK27" i="49"/>
  <c r="AJ27" i="49"/>
  <c r="AI27" i="49"/>
  <c r="AH27" i="49"/>
  <c r="AG27" i="49"/>
  <c r="AF27" i="49"/>
  <c r="AE27" i="49"/>
  <c r="AD27" i="49"/>
  <c r="AC27" i="49"/>
  <c r="AB27" i="49"/>
  <c r="AA27" i="49"/>
  <c r="Z27" i="49"/>
  <c r="Y27" i="49"/>
  <c r="X27" i="49"/>
  <c r="W27" i="49"/>
  <c r="V27" i="49"/>
  <c r="U27" i="49"/>
  <c r="T27" i="49"/>
  <c r="S27" i="49"/>
  <c r="R27" i="49"/>
  <c r="Q27" i="49"/>
  <c r="P27" i="49"/>
  <c r="O27" i="49"/>
  <c r="N27" i="49"/>
  <c r="M27" i="49"/>
  <c r="E27" i="49"/>
  <c r="D27" i="49"/>
  <c r="B27" i="49"/>
  <c r="A27" i="49"/>
  <c r="BL26" i="49"/>
  <c r="BK26" i="49"/>
  <c r="BJ26" i="49"/>
  <c r="BI26" i="49"/>
  <c r="BH26" i="49"/>
  <c r="BG26" i="49"/>
  <c r="BF26" i="49"/>
  <c r="BE26" i="49"/>
  <c r="BD26" i="49"/>
  <c r="BC26" i="49"/>
  <c r="BB26" i="49"/>
  <c r="BA26" i="49"/>
  <c r="AZ26" i="49"/>
  <c r="AY26" i="49"/>
  <c r="AX26" i="49"/>
  <c r="AW26" i="49"/>
  <c r="AV26" i="49"/>
  <c r="AU26" i="49"/>
  <c r="AT26" i="49"/>
  <c r="AS26" i="49"/>
  <c r="AR26" i="49"/>
  <c r="AQ26" i="49"/>
  <c r="AP26" i="49"/>
  <c r="AO26" i="49"/>
  <c r="AN26" i="49"/>
  <c r="AM26" i="49"/>
  <c r="AL26" i="49"/>
  <c r="AK26" i="49"/>
  <c r="AJ26" i="49"/>
  <c r="AI26" i="49"/>
  <c r="AH26" i="49"/>
  <c r="AG26" i="49"/>
  <c r="AF26" i="49"/>
  <c r="AE26" i="49"/>
  <c r="AD26" i="49"/>
  <c r="AC26" i="49"/>
  <c r="AB26" i="49"/>
  <c r="AA26" i="49"/>
  <c r="Z26" i="49"/>
  <c r="Y26" i="49"/>
  <c r="X26" i="49"/>
  <c r="W26" i="49"/>
  <c r="V26" i="49"/>
  <c r="U26" i="49"/>
  <c r="T26" i="49"/>
  <c r="S26" i="49"/>
  <c r="R26" i="49"/>
  <c r="Q26" i="49"/>
  <c r="P26" i="49"/>
  <c r="O26" i="49"/>
  <c r="N26" i="49"/>
  <c r="M26" i="49"/>
  <c r="E26" i="49"/>
  <c r="D26" i="49"/>
  <c r="B26" i="49"/>
  <c r="A26" i="49"/>
  <c r="BL25" i="49"/>
  <c r="BK25" i="49"/>
  <c r="BJ25" i="49"/>
  <c r="BI25" i="49"/>
  <c r="BG25" i="49"/>
  <c r="BF25" i="49"/>
  <c r="BD25" i="49"/>
  <c r="BC25" i="49"/>
  <c r="BA25" i="49"/>
  <c r="AY25" i="49"/>
  <c r="AX25" i="49"/>
  <c r="AV25" i="49"/>
  <c r="AU25" i="49"/>
  <c r="AT25" i="49"/>
  <c r="AS25" i="49"/>
  <c r="AQ25" i="49"/>
  <c r="AP25" i="49"/>
  <c r="AN25" i="49"/>
  <c r="AM25" i="49"/>
  <c r="AL25" i="49"/>
  <c r="AK25" i="49"/>
  <c r="AI25" i="49"/>
  <c r="AH25" i="49"/>
  <c r="AG25" i="49"/>
  <c r="AF25" i="49"/>
  <c r="AE25" i="49"/>
  <c r="AC25" i="49"/>
  <c r="AA25" i="49"/>
  <c r="Z25" i="49"/>
  <c r="X25" i="49"/>
  <c r="W25" i="49"/>
  <c r="V25" i="49"/>
  <c r="U25" i="49"/>
  <c r="S25" i="49"/>
  <c r="R25" i="49"/>
  <c r="P25" i="49"/>
  <c r="O25" i="49"/>
  <c r="M25" i="49"/>
  <c r="E25" i="49"/>
  <c r="D25" i="49"/>
  <c r="B25" i="49"/>
  <c r="A25" i="49"/>
  <c r="BL24" i="49"/>
  <c r="BK24" i="49"/>
  <c r="BJ24" i="49"/>
  <c r="BI24" i="49"/>
  <c r="BH24" i="49"/>
  <c r="BG24" i="49"/>
  <c r="BF24" i="49"/>
  <c r="BE24" i="49"/>
  <c r="BD24" i="49"/>
  <c r="BC24" i="49"/>
  <c r="BB24" i="49"/>
  <c r="BA24" i="49"/>
  <c r="AZ24" i="49"/>
  <c r="AY24" i="49"/>
  <c r="AX24" i="49"/>
  <c r="AW24" i="49"/>
  <c r="AV24" i="49"/>
  <c r="AU24" i="49"/>
  <c r="AT24" i="49"/>
  <c r="AS24" i="49"/>
  <c r="AR24" i="49"/>
  <c r="AQ24" i="49"/>
  <c r="AP24" i="49"/>
  <c r="AO24" i="49"/>
  <c r="AN24" i="49"/>
  <c r="AM24" i="49"/>
  <c r="AL24" i="49"/>
  <c r="AK24" i="49"/>
  <c r="AJ24" i="49"/>
  <c r="AI24" i="49"/>
  <c r="AH24" i="49"/>
  <c r="AG24" i="49"/>
  <c r="AF24" i="49"/>
  <c r="AE24" i="49"/>
  <c r="AD24" i="49"/>
  <c r="AC24" i="49"/>
  <c r="AB24" i="49"/>
  <c r="AA24" i="49"/>
  <c r="Z24" i="49"/>
  <c r="Y24" i="49"/>
  <c r="X24" i="49"/>
  <c r="W24" i="49"/>
  <c r="V24" i="49"/>
  <c r="U24" i="49"/>
  <c r="T24" i="49"/>
  <c r="S24" i="49"/>
  <c r="Q24" i="49"/>
  <c r="P24" i="49"/>
  <c r="O24" i="49"/>
  <c r="N24" i="49"/>
  <c r="M24" i="49"/>
  <c r="E24" i="49"/>
  <c r="D24" i="49"/>
  <c r="B24" i="49"/>
  <c r="A24" i="49"/>
  <c r="BL23" i="49"/>
  <c r="BK23" i="49"/>
  <c r="BJ23" i="49"/>
  <c r="BI23" i="49"/>
  <c r="BH23" i="49"/>
  <c r="BG23" i="49"/>
  <c r="BF23" i="49"/>
  <c r="BE23" i="49"/>
  <c r="BD23" i="49"/>
  <c r="BC23" i="49"/>
  <c r="BB23" i="49"/>
  <c r="BA23" i="49"/>
  <c r="AZ23" i="49"/>
  <c r="AY23" i="49"/>
  <c r="AX23" i="49"/>
  <c r="AW23" i="49"/>
  <c r="AV23" i="49"/>
  <c r="AU23" i="49"/>
  <c r="AT23" i="49"/>
  <c r="AS23" i="49"/>
  <c r="AR23" i="49"/>
  <c r="AQ23" i="49"/>
  <c r="AP23" i="49"/>
  <c r="AO23" i="49"/>
  <c r="AN23" i="49"/>
  <c r="AM23" i="49"/>
  <c r="AL23" i="49"/>
  <c r="AK23" i="49"/>
  <c r="AJ23" i="49"/>
  <c r="AI23" i="49"/>
  <c r="AH23" i="49"/>
  <c r="AG23" i="49"/>
  <c r="AF23" i="49"/>
  <c r="AE23" i="49"/>
  <c r="AD23" i="49"/>
  <c r="AC23" i="49"/>
  <c r="AB23" i="49"/>
  <c r="AA23" i="49"/>
  <c r="Z23" i="49"/>
  <c r="Y23" i="49"/>
  <c r="X23" i="49"/>
  <c r="W23" i="49"/>
  <c r="V23" i="49"/>
  <c r="U23" i="49"/>
  <c r="T23" i="49"/>
  <c r="S23" i="49"/>
  <c r="R23" i="49"/>
  <c r="Q23" i="49"/>
  <c r="P23" i="49"/>
  <c r="O23" i="49"/>
  <c r="N23" i="49"/>
  <c r="M23" i="49"/>
  <c r="E23" i="49"/>
  <c r="D23" i="49"/>
  <c r="B23" i="49"/>
  <c r="A23" i="49"/>
  <c r="BL22" i="49"/>
  <c r="BK22" i="49"/>
  <c r="BJ22" i="49"/>
  <c r="BI22" i="49"/>
  <c r="BH22" i="49"/>
  <c r="BG22" i="49"/>
  <c r="BF22" i="49"/>
  <c r="BE22" i="49"/>
  <c r="BD22" i="49"/>
  <c r="BC22" i="49"/>
  <c r="BB22" i="49"/>
  <c r="BA22" i="49"/>
  <c r="AZ22" i="49"/>
  <c r="AY22" i="49"/>
  <c r="AX22" i="49"/>
  <c r="AW22" i="49"/>
  <c r="AV22" i="49"/>
  <c r="AU22" i="49"/>
  <c r="AT22" i="49"/>
  <c r="AS22" i="49"/>
  <c r="AR22" i="49"/>
  <c r="AQ22" i="49"/>
  <c r="AP22" i="49"/>
  <c r="AO22" i="49"/>
  <c r="AN22" i="49"/>
  <c r="AM22" i="49"/>
  <c r="AL22" i="49"/>
  <c r="AK22" i="49"/>
  <c r="AJ22" i="49"/>
  <c r="AI22" i="49"/>
  <c r="AH22" i="49"/>
  <c r="AG22" i="49"/>
  <c r="AF22" i="49"/>
  <c r="AE22" i="49"/>
  <c r="AD22" i="49"/>
  <c r="AC22" i="49"/>
  <c r="AB22" i="49"/>
  <c r="AA22" i="49"/>
  <c r="Z22" i="49"/>
  <c r="Y22" i="49"/>
  <c r="X22" i="49"/>
  <c r="W22" i="49"/>
  <c r="V22" i="49"/>
  <c r="U22" i="49"/>
  <c r="T22" i="49"/>
  <c r="S22" i="49"/>
  <c r="R22" i="49"/>
  <c r="Q22" i="49"/>
  <c r="P22" i="49"/>
  <c r="O22" i="49"/>
  <c r="N22" i="49"/>
  <c r="M22" i="49"/>
  <c r="E22" i="49"/>
  <c r="D22" i="49"/>
  <c r="B22" i="49"/>
  <c r="A22" i="49"/>
  <c r="BL21" i="49"/>
  <c r="BK21" i="49"/>
  <c r="BI21" i="49"/>
  <c r="BH21" i="49"/>
  <c r="BG21" i="49"/>
  <c r="BF21" i="49"/>
  <c r="BE21" i="49"/>
  <c r="BD21" i="49"/>
  <c r="BC21" i="49"/>
  <c r="BA21" i="49"/>
  <c r="AZ21" i="49"/>
  <c r="AY21" i="49"/>
  <c r="AX21" i="49"/>
  <c r="AW21" i="49"/>
  <c r="AV21" i="49"/>
  <c r="AU21" i="49"/>
  <c r="AS21" i="49"/>
  <c r="AR21" i="49"/>
  <c r="AQ21" i="49"/>
  <c r="AP21" i="49"/>
  <c r="AO21" i="49"/>
  <c r="AN21" i="49"/>
  <c r="AM21" i="49"/>
  <c r="AK21" i="49"/>
  <c r="AJ21" i="49"/>
  <c r="AI21" i="49"/>
  <c r="AH21" i="49"/>
  <c r="AG21" i="49"/>
  <c r="AF21" i="49"/>
  <c r="AE21" i="49"/>
  <c r="AC21" i="49"/>
  <c r="AB21" i="49"/>
  <c r="AA21" i="49"/>
  <c r="Z21" i="49"/>
  <c r="Y21" i="49"/>
  <c r="X21" i="49"/>
  <c r="W21" i="49"/>
  <c r="U21" i="49"/>
  <c r="T21" i="49"/>
  <c r="S21" i="49"/>
  <c r="R21" i="49"/>
  <c r="Q21" i="49"/>
  <c r="P21" i="49"/>
  <c r="O21" i="49"/>
  <c r="M21" i="49"/>
  <c r="E21" i="49"/>
  <c r="D21" i="49"/>
  <c r="B21" i="49"/>
  <c r="A21" i="49"/>
  <c r="BL20" i="49"/>
  <c r="BK20" i="49"/>
  <c r="BJ20" i="49"/>
  <c r="BI20" i="49"/>
  <c r="BH20" i="49"/>
  <c r="BG20" i="49"/>
  <c r="BF20" i="49"/>
  <c r="BE20" i="49"/>
  <c r="BD20" i="49"/>
  <c r="BC20" i="49"/>
  <c r="BB20" i="49"/>
  <c r="BA20" i="49"/>
  <c r="AZ20" i="49"/>
  <c r="AY20" i="49"/>
  <c r="AX20" i="49"/>
  <c r="AW20" i="49"/>
  <c r="AV20" i="49"/>
  <c r="AU20" i="49"/>
  <c r="AT20" i="49"/>
  <c r="AS20" i="49"/>
  <c r="AR20" i="49"/>
  <c r="AQ20" i="49"/>
  <c r="AP20" i="49"/>
  <c r="AO20" i="49"/>
  <c r="AN20" i="49"/>
  <c r="AM20" i="49"/>
  <c r="AL20" i="49"/>
  <c r="AK20" i="49"/>
  <c r="AJ20" i="49"/>
  <c r="AI20" i="49"/>
  <c r="AH20" i="49"/>
  <c r="AG20" i="49"/>
  <c r="AF20" i="49"/>
  <c r="AE20" i="49"/>
  <c r="AD20" i="49"/>
  <c r="AC20" i="49"/>
  <c r="AB20" i="49"/>
  <c r="AA20" i="49"/>
  <c r="Z20" i="49"/>
  <c r="Y20" i="49"/>
  <c r="X20" i="49"/>
  <c r="W20" i="49"/>
  <c r="V20" i="49"/>
  <c r="U20" i="49"/>
  <c r="T20" i="49"/>
  <c r="S20" i="49"/>
  <c r="R20" i="49"/>
  <c r="Q20" i="49"/>
  <c r="P20" i="49"/>
  <c r="O20" i="49"/>
  <c r="N20" i="49"/>
  <c r="M20" i="49"/>
  <c r="E20" i="49"/>
  <c r="D20" i="49"/>
  <c r="B20" i="49"/>
  <c r="A20" i="49"/>
  <c r="BL19" i="49"/>
  <c r="BK19" i="49"/>
  <c r="BJ19" i="49"/>
  <c r="BI19" i="49"/>
  <c r="BH19" i="49"/>
  <c r="BG19" i="49"/>
  <c r="BF19" i="49"/>
  <c r="BE19" i="49"/>
  <c r="BD19" i="49"/>
  <c r="BC19" i="49"/>
  <c r="BB19" i="49"/>
  <c r="BA19" i="49"/>
  <c r="AZ19" i="49"/>
  <c r="AY19" i="49"/>
  <c r="AX19" i="49"/>
  <c r="AW19" i="49"/>
  <c r="AV19" i="49"/>
  <c r="AU19" i="49"/>
  <c r="AT19" i="49"/>
  <c r="AS19" i="49"/>
  <c r="AR19" i="49"/>
  <c r="AQ19" i="49"/>
  <c r="AP19" i="49"/>
  <c r="AO19" i="49"/>
  <c r="AN19" i="49"/>
  <c r="AM19" i="49"/>
  <c r="AL19" i="49"/>
  <c r="AK19" i="49"/>
  <c r="AJ19" i="49"/>
  <c r="AI19" i="49"/>
  <c r="AH19" i="49"/>
  <c r="AG19" i="49"/>
  <c r="AF19" i="49"/>
  <c r="AE19" i="49"/>
  <c r="AD19" i="49"/>
  <c r="AC19" i="49"/>
  <c r="AB19" i="49"/>
  <c r="AA19" i="49"/>
  <c r="Z19" i="49"/>
  <c r="Y19" i="49"/>
  <c r="X19" i="49"/>
  <c r="W19" i="49"/>
  <c r="V19" i="49"/>
  <c r="U19" i="49"/>
  <c r="T19" i="49"/>
  <c r="S19" i="49"/>
  <c r="R19" i="49"/>
  <c r="Q19" i="49"/>
  <c r="P19" i="49"/>
  <c r="O19" i="49"/>
  <c r="N19" i="49"/>
  <c r="M19" i="49"/>
  <c r="E19" i="49"/>
  <c r="D19" i="49"/>
  <c r="B19" i="49"/>
  <c r="A19" i="49"/>
  <c r="BL18" i="49"/>
  <c r="BK18" i="49"/>
  <c r="BJ18" i="49"/>
  <c r="BI18" i="49"/>
  <c r="BH18" i="49"/>
  <c r="BG18" i="49"/>
  <c r="BF18" i="49"/>
  <c r="BE18" i="49"/>
  <c r="BD18" i="49"/>
  <c r="BC18" i="49"/>
  <c r="BB18" i="49"/>
  <c r="BA18" i="49"/>
  <c r="AZ18" i="49"/>
  <c r="AY18" i="49"/>
  <c r="AX18" i="49"/>
  <c r="AW18" i="49"/>
  <c r="AV18" i="49"/>
  <c r="AU18" i="49"/>
  <c r="AT18" i="49"/>
  <c r="AS18" i="49"/>
  <c r="AR18" i="49"/>
  <c r="AQ18" i="49"/>
  <c r="AP18" i="49"/>
  <c r="AO18" i="49"/>
  <c r="AN18" i="49"/>
  <c r="AM18" i="49"/>
  <c r="AL18" i="49"/>
  <c r="AK18" i="49"/>
  <c r="AJ18" i="49"/>
  <c r="AI18" i="49"/>
  <c r="AH18" i="49"/>
  <c r="AG18" i="49"/>
  <c r="AF18" i="49"/>
  <c r="AE18" i="49"/>
  <c r="AD18" i="49"/>
  <c r="AC18" i="49"/>
  <c r="AB18" i="49"/>
  <c r="AA18" i="49"/>
  <c r="Z18" i="49"/>
  <c r="Y18" i="49"/>
  <c r="X18" i="49"/>
  <c r="W18" i="49"/>
  <c r="V18" i="49"/>
  <c r="U18" i="49"/>
  <c r="T18" i="49"/>
  <c r="S18" i="49"/>
  <c r="R18" i="49"/>
  <c r="Q18" i="49"/>
  <c r="P18" i="49"/>
  <c r="O18" i="49"/>
  <c r="N18" i="49"/>
  <c r="M18" i="49"/>
  <c r="E18" i="49"/>
  <c r="D18" i="49"/>
  <c r="B18" i="49"/>
  <c r="A18" i="49"/>
  <c r="BL17" i="49"/>
  <c r="BK17" i="49"/>
  <c r="BJ17" i="49"/>
  <c r="BI17" i="49"/>
  <c r="BH17" i="49"/>
  <c r="BG17" i="49"/>
  <c r="BF17" i="49"/>
  <c r="BE17" i="49"/>
  <c r="BD17" i="49"/>
  <c r="BC17" i="49"/>
  <c r="BB17" i="49"/>
  <c r="BA17" i="49"/>
  <c r="AZ17" i="49"/>
  <c r="AY17" i="49"/>
  <c r="AX17" i="49"/>
  <c r="AW17" i="49"/>
  <c r="AV17" i="49"/>
  <c r="AU17" i="49"/>
  <c r="AT17" i="49"/>
  <c r="AS17" i="49"/>
  <c r="AR17" i="49"/>
  <c r="AQ17" i="49"/>
  <c r="AP17" i="49"/>
  <c r="AO17" i="49"/>
  <c r="AN17" i="49"/>
  <c r="AM17" i="49"/>
  <c r="AL17" i="49"/>
  <c r="AK17" i="49"/>
  <c r="AJ17" i="49"/>
  <c r="AI17" i="49"/>
  <c r="AH17" i="49"/>
  <c r="AG17" i="49"/>
  <c r="AF17" i="49"/>
  <c r="AE17" i="49"/>
  <c r="AD17" i="49"/>
  <c r="AC17" i="49"/>
  <c r="AB17" i="49"/>
  <c r="AA17" i="49"/>
  <c r="Z17" i="49"/>
  <c r="Y17" i="49"/>
  <c r="X17" i="49"/>
  <c r="W17" i="49"/>
  <c r="V17" i="49"/>
  <c r="U17" i="49"/>
  <c r="T17" i="49"/>
  <c r="S17" i="49"/>
  <c r="R17" i="49"/>
  <c r="Q17" i="49"/>
  <c r="P17" i="49"/>
  <c r="O17" i="49"/>
  <c r="N17" i="49"/>
  <c r="E17" i="49"/>
  <c r="D17" i="49"/>
  <c r="B17" i="49"/>
  <c r="A17" i="49"/>
  <c r="BL16" i="49"/>
  <c r="BK16" i="49"/>
  <c r="BJ16" i="49"/>
  <c r="BI16" i="49"/>
  <c r="BH16" i="49"/>
  <c r="BG16" i="49"/>
  <c r="BF16" i="49"/>
  <c r="BE16" i="49"/>
  <c r="BD16" i="49"/>
  <c r="BC16" i="49"/>
  <c r="BB16" i="49"/>
  <c r="BA16" i="49"/>
  <c r="AZ16" i="49"/>
  <c r="AY16" i="49"/>
  <c r="AX16" i="49"/>
  <c r="AW16" i="49"/>
  <c r="AV16" i="49"/>
  <c r="AU16" i="49"/>
  <c r="AT16" i="49"/>
  <c r="AS16" i="49"/>
  <c r="AR16" i="49"/>
  <c r="AQ16" i="49"/>
  <c r="AP16" i="49"/>
  <c r="AO16" i="49"/>
  <c r="AN16" i="49"/>
  <c r="AM16" i="49"/>
  <c r="AL16" i="49"/>
  <c r="AK16" i="49"/>
  <c r="AJ16" i="49"/>
  <c r="AI16" i="49"/>
  <c r="AH16" i="49"/>
  <c r="AG16" i="49"/>
  <c r="AF16" i="49"/>
  <c r="AE16" i="49"/>
  <c r="AD16" i="49"/>
  <c r="AC16" i="49"/>
  <c r="AB16" i="49"/>
  <c r="AA16" i="49"/>
  <c r="Z16" i="49"/>
  <c r="Y16" i="49"/>
  <c r="X16" i="49"/>
  <c r="W16" i="49"/>
  <c r="V16" i="49"/>
  <c r="U16" i="49"/>
  <c r="T16" i="49"/>
  <c r="S16" i="49"/>
  <c r="R16" i="49"/>
  <c r="Q16" i="49"/>
  <c r="P16" i="49"/>
  <c r="O16" i="49"/>
  <c r="N16" i="49"/>
  <c r="M16" i="49"/>
  <c r="E16" i="49"/>
  <c r="D16" i="49"/>
  <c r="B16" i="49"/>
  <c r="A16" i="49"/>
  <c r="BL15" i="49"/>
  <c r="BK15" i="49"/>
  <c r="BJ15" i="49"/>
  <c r="BI15" i="49"/>
  <c r="BH15" i="49"/>
  <c r="BG15" i="49"/>
  <c r="BF15" i="49"/>
  <c r="BE15" i="49"/>
  <c r="BD15" i="49"/>
  <c r="BC15" i="49"/>
  <c r="BB15" i="49"/>
  <c r="BA15" i="49"/>
  <c r="AZ15" i="49"/>
  <c r="AY15" i="49"/>
  <c r="AX15" i="49"/>
  <c r="AW15" i="49"/>
  <c r="AV15" i="49"/>
  <c r="AU15" i="49"/>
  <c r="AT15" i="49"/>
  <c r="AS15" i="49"/>
  <c r="AR15" i="49"/>
  <c r="AQ15" i="49"/>
  <c r="AP15" i="49"/>
  <c r="AO15" i="49"/>
  <c r="AN15" i="49"/>
  <c r="AM15" i="49"/>
  <c r="AL15" i="49"/>
  <c r="AK15" i="49"/>
  <c r="AJ15" i="49"/>
  <c r="AI15" i="49"/>
  <c r="AH15" i="49"/>
  <c r="AG15" i="49"/>
  <c r="AF15" i="49"/>
  <c r="AE15" i="49"/>
  <c r="AD15" i="49"/>
  <c r="AC15" i="49"/>
  <c r="AB15" i="49"/>
  <c r="AA15" i="49"/>
  <c r="Z15" i="49"/>
  <c r="Y15" i="49"/>
  <c r="X15" i="49"/>
  <c r="W15" i="49"/>
  <c r="V15" i="49"/>
  <c r="U15" i="49"/>
  <c r="T15" i="49"/>
  <c r="S15" i="49"/>
  <c r="R15" i="49"/>
  <c r="Q15" i="49"/>
  <c r="P15" i="49"/>
  <c r="O15" i="49"/>
  <c r="N15" i="49"/>
  <c r="M15" i="49"/>
  <c r="E15" i="49"/>
  <c r="D15" i="49"/>
  <c r="B15" i="49"/>
  <c r="A15" i="49"/>
  <c r="BL14" i="49"/>
  <c r="BK14" i="49"/>
  <c r="BJ14" i="49"/>
  <c r="BI14" i="49"/>
  <c r="BH14" i="49"/>
  <c r="BG14" i="49"/>
  <c r="BF14" i="49"/>
  <c r="BE14" i="49"/>
  <c r="BD14" i="49"/>
  <c r="BC14" i="49"/>
  <c r="BB14" i="49"/>
  <c r="BA14" i="49"/>
  <c r="AZ14" i="49"/>
  <c r="AY14" i="49"/>
  <c r="AX14" i="49"/>
  <c r="AW14" i="49"/>
  <c r="AV14" i="49"/>
  <c r="AU14" i="49"/>
  <c r="AT14" i="49"/>
  <c r="AS14" i="49"/>
  <c r="AR14" i="49"/>
  <c r="AQ14" i="49"/>
  <c r="AP14" i="49"/>
  <c r="AO14" i="49"/>
  <c r="AN14" i="49"/>
  <c r="AM14" i="49"/>
  <c r="AL14" i="49"/>
  <c r="AK14" i="49"/>
  <c r="AJ14" i="49"/>
  <c r="AI14" i="49"/>
  <c r="AH14" i="49"/>
  <c r="AG14" i="49"/>
  <c r="AF14" i="49"/>
  <c r="AE14" i="49"/>
  <c r="AD14" i="49"/>
  <c r="AC14" i="49"/>
  <c r="AB14" i="49"/>
  <c r="AA14" i="49"/>
  <c r="Z14" i="49"/>
  <c r="Y14" i="49"/>
  <c r="X14" i="49"/>
  <c r="W14" i="49"/>
  <c r="V14" i="49"/>
  <c r="U14" i="49"/>
  <c r="T14" i="49"/>
  <c r="S14" i="49"/>
  <c r="R14" i="49"/>
  <c r="Q14" i="49"/>
  <c r="P14" i="49"/>
  <c r="O14" i="49"/>
  <c r="N14" i="49"/>
  <c r="M14" i="49"/>
  <c r="E14" i="49"/>
  <c r="D14" i="49"/>
  <c r="B14" i="49"/>
  <c r="A14" i="49"/>
  <c r="BL13" i="49"/>
  <c r="BK13" i="49"/>
  <c r="BI13" i="49"/>
  <c r="BG13" i="49"/>
  <c r="BF13" i="49"/>
  <c r="BD13" i="49"/>
  <c r="BC13" i="49"/>
  <c r="BA13" i="49"/>
  <c r="AY13" i="49"/>
  <c r="AX13" i="49"/>
  <c r="AV13" i="49"/>
  <c r="AU13" i="49"/>
  <c r="AS13" i="49"/>
  <c r="AQ13" i="49"/>
  <c r="AP13" i="49"/>
  <c r="AN13" i="49"/>
  <c r="AM13" i="49"/>
  <c r="AI13" i="49"/>
  <c r="AH13" i="49"/>
  <c r="AF13" i="49"/>
  <c r="AE13" i="49"/>
  <c r="AC13" i="49"/>
  <c r="AA13" i="49"/>
  <c r="Z13" i="49"/>
  <c r="X13" i="49"/>
  <c r="W13" i="49"/>
  <c r="U13" i="49"/>
  <c r="S13" i="49"/>
  <c r="R13" i="49"/>
  <c r="P13" i="49"/>
  <c r="O13" i="49"/>
  <c r="E13" i="49"/>
  <c r="D13" i="49"/>
  <c r="B13" i="49"/>
  <c r="A13" i="49"/>
  <c r="BL12" i="49"/>
  <c r="BK12" i="49"/>
  <c r="BJ12" i="49"/>
  <c r="BI12" i="49"/>
  <c r="BH12" i="49"/>
  <c r="BG12" i="49"/>
  <c r="BF12" i="49"/>
  <c r="BE12" i="49"/>
  <c r="BD12" i="49"/>
  <c r="BC12" i="49"/>
  <c r="BB12" i="49"/>
  <c r="BA12" i="49"/>
  <c r="AZ12" i="49"/>
  <c r="AY12" i="49"/>
  <c r="AX12" i="49"/>
  <c r="AW12" i="49"/>
  <c r="AV12" i="49"/>
  <c r="AU12" i="49"/>
  <c r="AT12" i="49"/>
  <c r="AS12" i="49"/>
  <c r="AR12" i="49"/>
  <c r="AQ12" i="49"/>
  <c r="AP12" i="49"/>
  <c r="AO12" i="49"/>
  <c r="AN12" i="49"/>
  <c r="AM12" i="49"/>
  <c r="AL12" i="49"/>
  <c r="AK12" i="49"/>
  <c r="AJ12" i="49"/>
  <c r="AI12" i="49"/>
  <c r="AH12" i="49"/>
  <c r="AG12" i="49"/>
  <c r="AF12" i="49"/>
  <c r="AE12" i="49"/>
  <c r="AD12" i="49"/>
  <c r="AC12" i="49"/>
  <c r="AB12" i="49"/>
  <c r="AA12" i="49"/>
  <c r="Z12" i="49"/>
  <c r="Y12" i="49"/>
  <c r="X12" i="49"/>
  <c r="W12" i="49"/>
  <c r="V12" i="49"/>
  <c r="U12" i="49"/>
  <c r="T12" i="49"/>
  <c r="S12" i="49"/>
  <c r="R12" i="49"/>
  <c r="Q12" i="49"/>
  <c r="P12" i="49"/>
  <c r="O12" i="49"/>
  <c r="N12" i="49"/>
  <c r="M12" i="49"/>
  <c r="E12" i="49"/>
  <c r="D12" i="49"/>
  <c r="B12" i="49"/>
  <c r="A12" i="49"/>
  <c r="BL11" i="49"/>
  <c r="BK11" i="49"/>
  <c r="BJ11" i="49"/>
  <c r="BI11" i="49"/>
  <c r="BH11" i="49"/>
  <c r="BG11" i="49"/>
  <c r="BF11" i="49"/>
  <c r="BE11" i="49"/>
  <c r="BD11" i="49"/>
  <c r="BC11" i="49"/>
  <c r="BB11" i="49"/>
  <c r="BA11" i="49"/>
  <c r="AZ11" i="49"/>
  <c r="AY11" i="49"/>
  <c r="AX11" i="49"/>
  <c r="AW11" i="49"/>
  <c r="AV11" i="49"/>
  <c r="AU11" i="49"/>
  <c r="AT11" i="49"/>
  <c r="AS11" i="49"/>
  <c r="AR11" i="49"/>
  <c r="AQ11" i="49"/>
  <c r="AP11" i="49"/>
  <c r="AO11" i="49"/>
  <c r="AN11" i="49"/>
  <c r="AM11" i="49"/>
  <c r="AL11" i="49"/>
  <c r="AK11" i="49"/>
  <c r="AJ11" i="49"/>
  <c r="AI11" i="49"/>
  <c r="AH11" i="49"/>
  <c r="AG11" i="49"/>
  <c r="AF11" i="49"/>
  <c r="AE11" i="49"/>
  <c r="AD11" i="49"/>
  <c r="AC11" i="49"/>
  <c r="AB11" i="49"/>
  <c r="AA11" i="49"/>
  <c r="Z11" i="49"/>
  <c r="Y11" i="49"/>
  <c r="X11" i="49"/>
  <c r="W11" i="49"/>
  <c r="V11" i="49"/>
  <c r="U11" i="49"/>
  <c r="T11" i="49"/>
  <c r="S11" i="49"/>
  <c r="R11" i="49"/>
  <c r="Q11" i="49"/>
  <c r="P11" i="49"/>
  <c r="O11" i="49"/>
  <c r="N11" i="49"/>
  <c r="M11" i="49"/>
  <c r="E11" i="49"/>
  <c r="D11" i="49"/>
  <c r="B11" i="49"/>
  <c r="A11" i="49"/>
  <c r="BL10" i="49"/>
  <c r="BK10" i="49"/>
  <c r="BJ10" i="49"/>
  <c r="BI10" i="49"/>
  <c r="BH10" i="49"/>
  <c r="BG10" i="49"/>
  <c r="BF10" i="49"/>
  <c r="BE10" i="49"/>
  <c r="BD10" i="49"/>
  <c r="BC10" i="49"/>
  <c r="BB10" i="49"/>
  <c r="BA10" i="49"/>
  <c r="AZ10" i="49"/>
  <c r="AY10" i="49"/>
  <c r="AX10" i="49"/>
  <c r="AW10" i="49"/>
  <c r="AV10" i="49"/>
  <c r="AU10" i="49"/>
  <c r="AT10" i="49"/>
  <c r="AS10" i="49"/>
  <c r="AR10" i="49"/>
  <c r="AQ10" i="49"/>
  <c r="AP10" i="49"/>
  <c r="AO10" i="49"/>
  <c r="AN10" i="49"/>
  <c r="AM10" i="49"/>
  <c r="AL10" i="49"/>
  <c r="AK10" i="49"/>
  <c r="AJ10" i="49"/>
  <c r="AI10" i="49"/>
  <c r="AH10" i="49"/>
  <c r="AG10" i="49"/>
  <c r="AF10" i="49"/>
  <c r="AE10" i="49"/>
  <c r="AD10" i="49"/>
  <c r="AC10" i="49"/>
  <c r="AB10" i="49"/>
  <c r="AA10" i="49"/>
  <c r="Z10" i="49"/>
  <c r="Y10" i="49"/>
  <c r="X10" i="49"/>
  <c r="W10" i="49"/>
  <c r="V10" i="49"/>
  <c r="U10" i="49"/>
  <c r="T10" i="49"/>
  <c r="S10" i="49"/>
  <c r="R10" i="49"/>
  <c r="Q10" i="49"/>
  <c r="P10" i="49"/>
  <c r="O10" i="49"/>
  <c r="N10" i="49"/>
  <c r="M10" i="49"/>
  <c r="E10" i="49"/>
  <c r="D10" i="49"/>
  <c r="B10" i="49"/>
  <c r="A10" i="49"/>
  <c r="BL9" i="49"/>
  <c r="BK9" i="49"/>
  <c r="BI9" i="49"/>
  <c r="BH9" i="49"/>
  <c r="BG9" i="49"/>
  <c r="BF9" i="49"/>
  <c r="BE9" i="49"/>
  <c r="BD9" i="49"/>
  <c r="BC9" i="49"/>
  <c r="BA9" i="49"/>
  <c r="AZ9" i="49"/>
  <c r="AY9" i="49"/>
  <c r="AX9" i="49"/>
  <c r="AW9" i="49"/>
  <c r="AV9" i="49"/>
  <c r="AU9" i="49"/>
  <c r="AS9" i="49"/>
  <c r="AR9" i="49"/>
  <c r="AQ9" i="49"/>
  <c r="AP9" i="49"/>
  <c r="AO9" i="49"/>
  <c r="AN9" i="49"/>
  <c r="AM9" i="49"/>
  <c r="AK9" i="49"/>
  <c r="AJ9" i="49"/>
  <c r="AI9" i="49"/>
  <c r="AH9" i="49"/>
  <c r="AG9" i="49"/>
  <c r="AF9" i="49"/>
  <c r="AE9" i="49"/>
  <c r="AC9" i="49"/>
  <c r="AB9" i="49"/>
  <c r="AA9" i="49"/>
  <c r="Z9" i="49"/>
  <c r="Y9" i="49"/>
  <c r="X9" i="49"/>
  <c r="W9" i="49"/>
  <c r="U9" i="49"/>
  <c r="T9" i="49"/>
  <c r="S9" i="49"/>
  <c r="R9" i="49"/>
  <c r="Q9" i="49"/>
  <c r="P9" i="49"/>
  <c r="O9" i="49"/>
  <c r="M9" i="49"/>
  <c r="E9" i="49"/>
  <c r="D9" i="49"/>
  <c r="B9" i="49"/>
  <c r="A9" i="49"/>
  <c r="BL8" i="49"/>
  <c r="BK8" i="49"/>
  <c r="BJ8" i="49"/>
  <c r="BI8" i="49"/>
  <c r="BH8" i="49"/>
  <c r="BG8" i="49"/>
  <c r="BF8" i="49"/>
  <c r="BE8" i="49"/>
  <c r="BD8" i="49"/>
  <c r="BC8" i="49"/>
  <c r="BB8" i="49"/>
  <c r="BA8" i="49"/>
  <c r="AZ8" i="49"/>
  <c r="AY8" i="49"/>
  <c r="AX8" i="49"/>
  <c r="AW8" i="49"/>
  <c r="AV8" i="49"/>
  <c r="AU8" i="49"/>
  <c r="AT8" i="49"/>
  <c r="AS8" i="49"/>
  <c r="AR8" i="49"/>
  <c r="AQ8" i="49"/>
  <c r="AP8" i="49"/>
  <c r="AO8" i="49"/>
  <c r="AN8" i="49"/>
  <c r="AM8" i="49"/>
  <c r="AL8" i="49"/>
  <c r="AK8" i="49"/>
  <c r="AJ8" i="49"/>
  <c r="AI8" i="49"/>
  <c r="AH8" i="49"/>
  <c r="AG8" i="49"/>
  <c r="AF8" i="49"/>
  <c r="AE8" i="49"/>
  <c r="AD8" i="49"/>
  <c r="AC8" i="49"/>
  <c r="AB8" i="49"/>
  <c r="AA8" i="49"/>
  <c r="Z8" i="49"/>
  <c r="Y8" i="49"/>
  <c r="X8" i="49"/>
  <c r="W8" i="49"/>
  <c r="V8" i="49"/>
  <c r="U8" i="49"/>
  <c r="T8" i="49"/>
  <c r="S8" i="49"/>
  <c r="R8" i="49"/>
  <c r="Q8" i="49"/>
  <c r="P8" i="49"/>
  <c r="O8" i="49"/>
  <c r="N8" i="49"/>
  <c r="M8" i="49"/>
  <c r="E8" i="49"/>
  <c r="D8" i="49"/>
  <c r="B8" i="49"/>
  <c r="A8" i="49"/>
  <c r="BL7" i="49"/>
  <c r="BK7" i="49"/>
  <c r="BJ7" i="49"/>
  <c r="BI7" i="49"/>
  <c r="BH7" i="49"/>
  <c r="BG7" i="49"/>
  <c r="BF7" i="49"/>
  <c r="BE7" i="49"/>
  <c r="BD7" i="49"/>
  <c r="BC7" i="49"/>
  <c r="BB7" i="49"/>
  <c r="BA7" i="49"/>
  <c r="AZ7" i="49"/>
  <c r="AY7" i="49"/>
  <c r="AX7" i="49"/>
  <c r="AW7" i="49"/>
  <c r="AV7" i="49"/>
  <c r="AU7" i="49"/>
  <c r="AT7" i="49"/>
  <c r="AS7" i="49"/>
  <c r="AR7" i="49"/>
  <c r="AQ7" i="49"/>
  <c r="AP7" i="49"/>
  <c r="AO7" i="49"/>
  <c r="AN7" i="49"/>
  <c r="AM7" i="49"/>
  <c r="AL7" i="49"/>
  <c r="AK7" i="49"/>
  <c r="AJ7" i="49"/>
  <c r="AI7" i="49"/>
  <c r="AH7" i="49"/>
  <c r="AG7" i="49"/>
  <c r="AF7" i="49"/>
  <c r="AE7" i="49"/>
  <c r="AD7" i="49"/>
  <c r="AC7" i="49"/>
  <c r="AB7" i="49"/>
  <c r="AA7" i="49"/>
  <c r="Z7" i="49"/>
  <c r="Y7" i="49"/>
  <c r="X7" i="49"/>
  <c r="W7" i="49"/>
  <c r="V7" i="49"/>
  <c r="U7" i="49"/>
  <c r="T7" i="49"/>
  <c r="S7" i="49"/>
  <c r="R7" i="49"/>
  <c r="Q7" i="49"/>
  <c r="P7" i="49"/>
  <c r="O7" i="49"/>
  <c r="N7" i="49"/>
  <c r="M7" i="49"/>
  <c r="E7" i="49"/>
  <c r="D7" i="49"/>
  <c r="B7" i="49"/>
  <c r="A7" i="49"/>
  <c r="BL6" i="49"/>
  <c r="BK6" i="49"/>
  <c r="BJ6" i="49"/>
  <c r="BI6" i="49"/>
  <c r="BH6" i="49"/>
  <c r="BG6" i="49"/>
  <c r="BF6" i="49"/>
  <c r="BE6" i="49"/>
  <c r="BD6" i="49"/>
  <c r="BC6" i="49"/>
  <c r="BB6" i="49"/>
  <c r="BA6" i="49"/>
  <c r="AZ6" i="49"/>
  <c r="AY6" i="49"/>
  <c r="AX6" i="49"/>
  <c r="AW6" i="49"/>
  <c r="AV6" i="49"/>
  <c r="AU6" i="49"/>
  <c r="AT6" i="49"/>
  <c r="AS6" i="49"/>
  <c r="AR6" i="49"/>
  <c r="AQ6" i="49"/>
  <c r="AP6" i="49"/>
  <c r="AO6" i="49"/>
  <c r="AN6" i="49"/>
  <c r="AM6" i="49"/>
  <c r="AL6" i="49"/>
  <c r="AK6" i="49"/>
  <c r="AJ6" i="49"/>
  <c r="AI6" i="49"/>
  <c r="AH6" i="49"/>
  <c r="AG6" i="49"/>
  <c r="AF6" i="49"/>
  <c r="AE6" i="49"/>
  <c r="AD6" i="49"/>
  <c r="AC6" i="49"/>
  <c r="AB6" i="49"/>
  <c r="AA6" i="49"/>
  <c r="Z6" i="49"/>
  <c r="Y6" i="49"/>
  <c r="X6" i="49"/>
  <c r="W6" i="49"/>
  <c r="V6" i="49"/>
  <c r="U6" i="49"/>
  <c r="T6" i="49"/>
  <c r="S6" i="49"/>
  <c r="R6" i="49"/>
  <c r="Q6" i="49"/>
  <c r="P6" i="49"/>
  <c r="O6" i="49"/>
  <c r="N6" i="49"/>
  <c r="M6" i="49"/>
  <c r="E6" i="49"/>
  <c r="D6" i="49"/>
  <c r="B6" i="49"/>
  <c r="A6" i="49"/>
  <c r="BL5" i="49"/>
  <c r="BK5" i="49"/>
  <c r="BJ5" i="49"/>
  <c r="BI5" i="49"/>
  <c r="BH5" i="49"/>
  <c r="BG5" i="49"/>
  <c r="BF5" i="49"/>
  <c r="BE5" i="49"/>
  <c r="BD5" i="49"/>
  <c r="BC5" i="49"/>
  <c r="BB5" i="49"/>
  <c r="BA5" i="49"/>
  <c r="AZ5" i="49"/>
  <c r="AY5" i="49"/>
  <c r="AX5" i="49"/>
  <c r="AW5" i="49"/>
  <c r="AV5" i="49"/>
  <c r="AU5" i="49"/>
  <c r="AT5" i="49"/>
  <c r="AS5" i="49"/>
  <c r="AR5" i="49"/>
  <c r="AQ5" i="49"/>
  <c r="AP5" i="49"/>
  <c r="AO5" i="49"/>
  <c r="AN5" i="49"/>
  <c r="AM5" i="49"/>
  <c r="AL5" i="49"/>
  <c r="AK5" i="49"/>
  <c r="AJ5" i="49"/>
  <c r="AI5" i="49"/>
  <c r="AH5" i="49"/>
  <c r="AG5" i="49"/>
  <c r="AF5" i="49"/>
  <c r="AE5" i="49"/>
  <c r="AD5" i="49"/>
  <c r="AC5" i="49"/>
  <c r="AB5" i="49"/>
  <c r="AA5" i="49"/>
  <c r="Z5" i="49"/>
  <c r="Y5" i="49"/>
  <c r="X5" i="49"/>
  <c r="W5" i="49"/>
  <c r="V5" i="49"/>
  <c r="U5" i="49"/>
  <c r="T5" i="49"/>
  <c r="S5" i="49"/>
  <c r="R5" i="49"/>
  <c r="Q5" i="49"/>
  <c r="P5" i="49"/>
  <c r="O5" i="49"/>
  <c r="N5" i="49"/>
  <c r="M5" i="49"/>
  <c r="E5" i="49"/>
  <c r="D5" i="49"/>
  <c r="B5" i="49"/>
  <c r="A5" i="49"/>
  <c r="BL4" i="49"/>
  <c r="BK4" i="49"/>
  <c r="BJ4" i="49"/>
  <c r="BI4" i="49"/>
  <c r="BH4" i="49"/>
  <c r="BG4" i="49"/>
  <c r="BF4" i="49"/>
  <c r="BE4" i="49"/>
  <c r="BD4" i="49"/>
  <c r="BC4" i="49"/>
  <c r="BB4" i="49"/>
  <c r="BA4" i="49"/>
  <c r="AZ4" i="49"/>
  <c r="AY4" i="49"/>
  <c r="AX4" i="49"/>
  <c r="AW4" i="49"/>
  <c r="AV4" i="49"/>
  <c r="AU4" i="49"/>
  <c r="AT4" i="49"/>
  <c r="AS4" i="49"/>
  <c r="AR4" i="49"/>
  <c r="AQ4" i="49"/>
  <c r="AP4" i="49"/>
  <c r="AO4" i="49"/>
  <c r="AN4" i="49"/>
  <c r="AM4" i="49"/>
  <c r="AL4" i="49"/>
  <c r="AK4" i="49"/>
  <c r="AJ4" i="49"/>
  <c r="AI4" i="49"/>
  <c r="AH4" i="49"/>
  <c r="AG4" i="49"/>
  <c r="AF4" i="49"/>
  <c r="AE4" i="49"/>
  <c r="AD4" i="49"/>
  <c r="AC4" i="49"/>
  <c r="AB4" i="49"/>
  <c r="AA4" i="49"/>
  <c r="Z4" i="49"/>
  <c r="Y4" i="49"/>
  <c r="X4" i="49"/>
  <c r="W4" i="49"/>
  <c r="V4" i="49"/>
  <c r="U4" i="49"/>
  <c r="T4" i="49"/>
  <c r="S4" i="49"/>
  <c r="R4" i="49"/>
  <c r="Q4" i="49"/>
  <c r="P4" i="49"/>
  <c r="O4" i="49"/>
  <c r="N4" i="49"/>
  <c r="M4" i="49"/>
  <c r="E4" i="49"/>
  <c r="D4" i="49"/>
  <c r="B4" i="49"/>
  <c r="A4" i="49"/>
  <c r="BL3" i="49"/>
  <c r="BK3" i="49"/>
  <c r="BJ3" i="49"/>
  <c r="BI3" i="49"/>
  <c r="BH3" i="49"/>
  <c r="BG3" i="49"/>
  <c r="BF3" i="49"/>
  <c r="BE3" i="49"/>
  <c r="BD3" i="49"/>
  <c r="BC3" i="49"/>
  <c r="BB3" i="49"/>
  <c r="BA3" i="49"/>
  <c r="AZ3" i="49"/>
  <c r="AY3" i="49"/>
  <c r="AX3" i="49"/>
  <c r="AW3" i="49"/>
  <c r="AV3" i="49"/>
  <c r="AU3" i="49"/>
  <c r="AT3" i="49"/>
  <c r="AS3" i="49"/>
  <c r="AR3" i="49"/>
  <c r="AQ3" i="49"/>
  <c r="AP3" i="49"/>
  <c r="AO3" i="49"/>
  <c r="AN3" i="49"/>
  <c r="AM3" i="49"/>
  <c r="AL3" i="49"/>
  <c r="AK3" i="49"/>
  <c r="AJ3" i="49"/>
  <c r="AI3" i="49"/>
  <c r="AH3" i="49"/>
  <c r="AG3" i="49"/>
  <c r="AF3" i="49"/>
  <c r="AE3" i="49"/>
  <c r="AD3" i="49"/>
  <c r="AC3" i="49"/>
  <c r="AB3" i="49"/>
  <c r="AA3" i="49"/>
  <c r="Z3" i="49"/>
  <c r="Y3" i="49"/>
  <c r="X3" i="49"/>
  <c r="W3" i="49"/>
  <c r="V3" i="49"/>
  <c r="U3" i="49"/>
  <c r="T3" i="49"/>
  <c r="S3" i="49"/>
  <c r="R3" i="49"/>
  <c r="Q3" i="49"/>
  <c r="P3" i="49"/>
  <c r="O3" i="49"/>
  <c r="N3" i="49"/>
  <c r="M3" i="49"/>
  <c r="E3" i="49"/>
  <c r="D3" i="49"/>
  <c r="B3" i="49"/>
  <c r="A3" i="49"/>
  <c r="DU2" i="67" a="1"/>
  <c r="DE2" i="67"/>
  <c r="AZ2" i="67"/>
  <c r="AZ2" i="49" s="1"/>
  <c r="DC1" i="67" l="1"/>
  <c r="DD1" i="67"/>
  <c r="BX1" i="67"/>
  <c r="CE1" i="67"/>
  <c r="DK1" i="67"/>
  <c r="CF1" i="67"/>
  <c r="DL1" i="67"/>
  <c r="CM1" i="67"/>
  <c r="CN1" i="67"/>
  <c r="BO1" i="67"/>
  <c r="BP1" i="67"/>
  <c r="CV1" i="67"/>
  <c r="CU1" i="67"/>
  <c r="BW1" i="67"/>
  <c r="DF2" i="67"/>
  <c r="DE2" i="49"/>
  <c r="DY2" i="49"/>
  <c r="DW2" i="49"/>
  <c r="ED2" i="49"/>
  <c r="EA2" i="49"/>
  <c r="DX2" i="49"/>
  <c r="EE2" i="49"/>
  <c r="DV2" i="49"/>
  <c r="EB2" i="49"/>
  <c r="EC2" i="49"/>
  <c r="DZ2" i="49"/>
  <c r="BA2" i="67"/>
  <c r="BQ1" i="67"/>
  <c r="CO1" i="67"/>
  <c r="DE1" i="67"/>
  <c r="CX1" i="67"/>
  <c r="BS1" i="67"/>
  <c r="CA1" i="67"/>
  <c r="CI1" i="67"/>
  <c r="CQ1" i="67"/>
  <c r="CY1" i="67"/>
  <c r="DG1" i="67"/>
  <c r="DO1" i="67"/>
  <c r="DU2" i="67"/>
  <c r="DU2" i="49" s="1"/>
  <c r="BY1" i="67"/>
  <c r="CW1" i="67"/>
  <c r="DM1" i="67"/>
  <c r="BR1" i="67"/>
  <c r="CH1" i="67"/>
  <c r="DN1" i="67"/>
  <c r="BT1" i="67"/>
  <c r="CB1" i="67"/>
  <c r="CJ1" i="67"/>
  <c r="CR1" i="67"/>
  <c r="CZ1" i="67"/>
  <c r="DH1" i="67"/>
  <c r="DP1" i="67"/>
  <c r="DF1" i="67"/>
  <c r="BU1" i="67"/>
  <c r="CC1" i="67"/>
  <c r="CK1" i="67"/>
  <c r="CS1" i="67"/>
  <c r="DA1" i="67"/>
  <c r="DI1" i="67"/>
  <c r="DQ1" i="67"/>
  <c r="CG1" i="67"/>
  <c r="BZ1" i="67"/>
  <c r="CP1" i="67"/>
  <c r="BN1" i="67"/>
  <c r="EE431" i="67" s="1"/>
  <c r="BV1" i="67"/>
  <c r="CD1" i="67"/>
  <c r="CL1" i="67"/>
  <c r="CT1" i="67"/>
  <c r="DB1" i="67"/>
  <c r="DJ1" i="67"/>
  <c r="DR1" i="67"/>
  <c r="C21" i="49"/>
  <c r="C40" i="49"/>
  <c r="C17" i="49"/>
  <c r="C24" i="49"/>
  <c r="C29" i="49"/>
  <c r="C31" i="49"/>
  <c r="C33" i="49"/>
  <c r="C38" i="49"/>
  <c r="C46" i="49"/>
  <c r="C56" i="49"/>
  <c r="C70" i="49"/>
  <c r="C82" i="49"/>
  <c r="C120" i="49"/>
  <c r="C124" i="49"/>
  <c r="C140" i="49"/>
  <c r="C146" i="49"/>
  <c r="C158" i="49"/>
  <c r="C166" i="49"/>
  <c r="C174" i="49"/>
  <c r="C182" i="49"/>
  <c r="C192" i="49"/>
  <c r="C198" i="49"/>
  <c r="C206" i="49"/>
  <c r="C213" i="49"/>
  <c r="C221" i="49"/>
  <c r="C229" i="49"/>
  <c r="C243" i="49"/>
  <c r="C249" i="49"/>
  <c r="C255" i="49"/>
  <c r="C262" i="49"/>
  <c r="C269" i="49"/>
  <c r="C282" i="49"/>
  <c r="C286" i="49"/>
  <c r="C293" i="49"/>
  <c r="C301" i="49"/>
  <c r="C305" i="49"/>
  <c r="C314" i="49"/>
  <c r="C322" i="49"/>
  <c r="C330" i="49"/>
  <c r="C335" i="49"/>
  <c r="C351" i="49"/>
  <c r="C359" i="49"/>
  <c r="C367" i="49"/>
  <c r="C372" i="49"/>
  <c r="C78" i="49"/>
  <c r="C92" i="49"/>
  <c r="C95" i="49"/>
  <c r="C134" i="49"/>
  <c r="C184" i="49"/>
  <c r="C4" i="49"/>
  <c r="C20" i="49"/>
  <c r="C60" i="49"/>
  <c r="C64" i="49"/>
  <c r="C76" i="49"/>
  <c r="C90" i="49"/>
  <c r="C107" i="49"/>
  <c r="C117" i="49"/>
  <c r="C9" i="49"/>
  <c r="C34" i="49"/>
  <c r="C39" i="49"/>
  <c r="C47" i="49"/>
  <c r="C57" i="49"/>
  <c r="C61" i="49"/>
  <c r="C65" i="49"/>
  <c r="C77" i="49"/>
  <c r="C83" i="49"/>
  <c r="C91" i="49"/>
  <c r="C94" i="49"/>
  <c r="C100" i="49"/>
  <c r="C118" i="49"/>
  <c r="C121" i="49"/>
  <c r="C129" i="49"/>
  <c r="C133" i="49"/>
  <c r="C141" i="49"/>
  <c r="C147" i="49"/>
  <c r="C159" i="49"/>
  <c r="C167" i="49"/>
  <c r="C175" i="49"/>
  <c r="C183" i="49"/>
  <c r="C189" i="49"/>
  <c r="C193" i="49"/>
  <c r="C199" i="49"/>
  <c r="C214" i="49"/>
  <c r="C222" i="49"/>
  <c r="C230" i="49"/>
  <c r="C244" i="49"/>
  <c r="C250" i="49"/>
  <c r="C256" i="49"/>
  <c r="C263" i="49"/>
  <c r="C270" i="49"/>
  <c r="C275" i="49"/>
  <c r="C294" i="49"/>
  <c r="C297" i="49"/>
  <c r="C315" i="49"/>
  <c r="C323" i="49"/>
  <c r="C331" i="49"/>
  <c r="C336" i="49"/>
  <c r="C344" i="49"/>
  <c r="C352" i="49"/>
  <c r="C360" i="49"/>
  <c r="C368" i="49"/>
  <c r="C101" i="49"/>
  <c r="C112" i="49"/>
  <c r="C311" i="49"/>
  <c r="C316" i="49"/>
  <c r="C324" i="49"/>
  <c r="C337" i="49"/>
  <c r="C340" i="49"/>
  <c r="C345" i="49"/>
  <c r="C353" i="49"/>
  <c r="C361" i="49"/>
  <c r="C369" i="49"/>
  <c r="C58" i="49"/>
  <c r="C251" i="49"/>
  <c r="C102" i="49"/>
  <c r="C143" i="49"/>
  <c r="C155" i="49"/>
  <c r="C201" i="49"/>
  <c r="C208" i="49"/>
  <c r="C216" i="49"/>
  <c r="C224" i="49"/>
  <c r="C232" i="49"/>
  <c r="C238" i="49"/>
  <c r="C252" i="49"/>
  <c r="C258" i="49"/>
  <c r="C265" i="49"/>
  <c r="C272" i="49"/>
  <c r="C277" i="49"/>
  <c r="C288" i="49"/>
  <c r="C299" i="49"/>
  <c r="C303" i="49"/>
  <c r="C307" i="49"/>
  <c r="C317" i="49"/>
  <c r="C325" i="49"/>
  <c r="C338" i="49"/>
  <c r="C341" i="49"/>
  <c r="C346" i="49"/>
  <c r="C354" i="49"/>
  <c r="C362" i="49"/>
  <c r="C370" i="49"/>
  <c r="C66" i="49"/>
  <c r="C119" i="49"/>
  <c r="C142" i="49"/>
  <c r="C190" i="49"/>
  <c r="C194" i="49"/>
  <c r="C67" i="49"/>
  <c r="C71" i="49"/>
  <c r="C161" i="49"/>
  <c r="C169" i="49"/>
  <c r="C177" i="49"/>
  <c r="C5" i="49"/>
  <c r="C10" i="49"/>
  <c r="C25" i="49"/>
  <c r="C26" i="49"/>
  <c r="C72" i="49"/>
  <c r="C86" i="49"/>
  <c r="C99" i="49"/>
  <c r="C103" i="49"/>
  <c r="C109" i="49"/>
  <c r="C113" i="49"/>
  <c r="C125" i="49"/>
  <c r="C136" i="49"/>
  <c r="C144" i="49"/>
  <c r="C150" i="49"/>
  <c r="C156" i="49"/>
  <c r="C162" i="49"/>
  <c r="C170" i="49"/>
  <c r="C178" i="49"/>
  <c r="C185" i="49"/>
  <c r="C202" i="49"/>
  <c r="C209" i="49"/>
  <c r="C217" i="49"/>
  <c r="C225" i="49"/>
  <c r="C233" i="49"/>
  <c r="C239" i="49"/>
  <c r="C245" i="49"/>
  <c r="C259" i="49"/>
  <c r="C266" i="49"/>
  <c r="C273" i="49"/>
  <c r="C278" i="49"/>
  <c r="C289" i="49"/>
  <c r="C295" i="49"/>
  <c r="C308" i="49"/>
  <c r="C318" i="49"/>
  <c r="C326" i="49"/>
  <c r="C339" i="49"/>
  <c r="C342" i="49"/>
  <c r="C347" i="49"/>
  <c r="C355" i="49"/>
  <c r="C363" i="49"/>
  <c r="C371" i="49"/>
  <c r="C97" i="49"/>
  <c r="C130" i="49"/>
  <c r="C154" i="49"/>
  <c r="C160" i="49"/>
  <c r="C200" i="49"/>
  <c r="C207" i="49"/>
  <c r="C215" i="49"/>
  <c r="C231" i="49"/>
  <c r="C271" i="49"/>
  <c r="C276" i="49"/>
  <c r="C302" i="49"/>
  <c r="C41" i="49"/>
  <c r="C85" i="49"/>
  <c r="C98" i="49"/>
  <c r="C123" i="49"/>
  <c r="C131" i="49"/>
  <c r="C135" i="49"/>
  <c r="C149" i="49"/>
  <c r="C36" i="49"/>
  <c r="C42" i="49"/>
  <c r="C48" i="49"/>
  <c r="C52" i="49"/>
  <c r="C6" i="49"/>
  <c r="C11" i="49"/>
  <c r="C14" i="49"/>
  <c r="C27" i="49"/>
  <c r="C43" i="49"/>
  <c r="C49" i="49"/>
  <c r="C53" i="49"/>
  <c r="C63" i="49"/>
  <c r="C73" i="49"/>
  <c r="C79" i="49"/>
  <c r="C87" i="49"/>
  <c r="C104" i="49"/>
  <c r="C110" i="49"/>
  <c r="C114" i="49"/>
  <c r="C126" i="49"/>
  <c r="C137" i="49"/>
  <c r="C151" i="49"/>
  <c r="C157" i="49"/>
  <c r="C163" i="49"/>
  <c r="C171" i="49"/>
  <c r="C179" i="49"/>
  <c r="C186" i="49"/>
  <c r="C195" i="49"/>
  <c r="C203" i="49"/>
  <c r="C210" i="49"/>
  <c r="C218" i="49"/>
  <c r="C226" i="49"/>
  <c r="C234" i="49"/>
  <c r="C240" i="49"/>
  <c r="C246" i="49"/>
  <c r="C260" i="49"/>
  <c r="C267" i="49"/>
  <c r="C274" i="49"/>
  <c r="C279" i="49"/>
  <c r="C290" i="49"/>
  <c r="C300" i="49"/>
  <c r="C304" i="49"/>
  <c r="C309" i="49"/>
  <c r="C312" i="49"/>
  <c r="C319" i="49"/>
  <c r="C327" i="49"/>
  <c r="C332" i="49"/>
  <c r="C343" i="49"/>
  <c r="C348" i="49"/>
  <c r="C356" i="49"/>
  <c r="C364" i="49"/>
  <c r="C30" i="49"/>
  <c r="C62" i="49"/>
  <c r="C84" i="49"/>
  <c r="C122" i="49"/>
  <c r="C148" i="49"/>
  <c r="C168" i="49"/>
  <c r="C223" i="49"/>
  <c r="C237" i="49"/>
  <c r="C264" i="49"/>
  <c r="C283" i="49"/>
  <c r="C287" i="49"/>
  <c r="C298" i="49"/>
  <c r="C306" i="49"/>
  <c r="C51" i="49"/>
  <c r="C108" i="49"/>
  <c r="C15" i="49"/>
  <c r="C18" i="49"/>
  <c r="C28" i="49"/>
  <c r="C44" i="49"/>
  <c r="C50" i="49"/>
  <c r="C54" i="49"/>
  <c r="C68" i="49"/>
  <c r="C88" i="49"/>
  <c r="C93" i="49"/>
  <c r="C105" i="49"/>
  <c r="C111" i="49"/>
  <c r="C115" i="49"/>
  <c r="C138" i="49"/>
  <c r="C152" i="49"/>
  <c r="C164" i="49"/>
  <c r="C172" i="49"/>
  <c r="C180" i="49"/>
  <c r="C187" i="49"/>
  <c r="C196" i="49"/>
  <c r="C204" i="49"/>
  <c r="C211" i="49"/>
  <c r="C219" i="49"/>
  <c r="C227" i="49"/>
  <c r="C235" i="49"/>
  <c r="C241" i="49"/>
  <c r="C247" i="49"/>
  <c r="C253" i="49"/>
  <c r="C268" i="49"/>
  <c r="C280" i="49"/>
  <c r="C284" i="49"/>
  <c r="C291" i="49"/>
  <c r="C310" i="49"/>
  <c r="C320" i="49"/>
  <c r="C328" i="49"/>
  <c r="C333" i="49"/>
  <c r="C349" i="49"/>
  <c r="C357" i="49"/>
  <c r="C365" i="49"/>
  <c r="C176" i="49"/>
  <c r="C257" i="49"/>
  <c r="C35" i="49"/>
  <c r="C7" i="49"/>
  <c r="C12" i="49"/>
  <c r="C22" i="49"/>
  <c r="C74" i="49"/>
  <c r="C80" i="49"/>
  <c r="C96" i="49"/>
  <c r="C127" i="49"/>
  <c r="C3" i="49"/>
  <c r="C8" i="49"/>
  <c r="C13" i="49"/>
  <c r="C16" i="49"/>
  <c r="C19" i="49"/>
  <c r="C23" i="49"/>
  <c r="C32" i="49"/>
  <c r="C37" i="49"/>
  <c r="C45" i="49"/>
  <c r="C55" i="49"/>
  <c r="C59" i="49"/>
  <c r="C69" i="49"/>
  <c r="C75" i="49"/>
  <c r="C81" i="49"/>
  <c r="C89" i="49"/>
  <c r="C106" i="49"/>
  <c r="C116" i="49"/>
  <c r="C128" i="49"/>
  <c r="C132" i="49"/>
  <c r="C139" i="49"/>
  <c r="C145" i="49"/>
  <c r="C153" i="49"/>
  <c r="C165" i="49"/>
  <c r="C173" i="49"/>
  <c r="C181" i="49"/>
  <c r="C188" i="49"/>
  <c r="C191" i="49"/>
  <c r="C197" i="49"/>
  <c r="C205" i="49"/>
  <c r="C212" i="49"/>
  <c r="C220" i="49"/>
  <c r="C228" i="49"/>
  <c r="C236" i="49"/>
  <c r="C242" i="49"/>
  <c r="C248" i="49"/>
  <c r="C254" i="49"/>
  <c r="C261" i="49"/>
  <c r="C281" i="49"/>
  <c r="C285" i="49"/>
  <c r="C292" i="49"/>
  <c r="C296" i="49"/>
  <c r="C313" i="49"/>
  <c r="C321" i="49"/>
  <c r="C329" i="49"/>
  <c r="C334" i="49"/>
  <c r="C350" i="49"/>
  <c r="C358" i="49"/>
  <c r="C366" i="49"/>
  <c r="AT9" i="49"/>
  <c r="V13" i="49"/>
  <c r="T25" i="49"/>
  <c r="AB25" i="49"/>
  <c r="AR25" i="49"/>
  <c r="BH25" i="49"/>
  <c r="M29" i="49"/>
  <c r="U29" i="49"/>
  <c r="AC29" i="49"/>
  <c r="AK29" i="49"/>
  <c r="BI29" i="49"/>
  <c r="V30" i="49"/>
  <c r="AL30" i="49"/>
  <c r="AG67" i="49"/>
  <c r="AO67" i="49"/>
  <c r="T119" i="49"/>
  <c r="AB119" i="49"/>
  <c r="AR119" i="49"/>
  <c r="BH119" i="49"/>
  <c r="AH188" i="49"/>
  <c r="AS236" i="49"/>
  <c r="N13" i="49"/>
  <c r="BJ13" i="49"/>
  <c r="AZ25" i="49"/>
  <c r="T29" i="49"/>
  <c r="AB29" i="49"/>
  <c r="AJ29" i="49"/>
  <c r="AZ29" i="49"/>
  <c r="BH29" i="49"/>
  <c r="T31" i="49"/>
  <c r="O36" i="49"/>
  <c r="W36" i="49"/>
  <c r="BK36" i="49"/>
  <c r="N25" i="49"/>
  <c r="AD25" i="49"/>
  <c r="BB25" i="49"/>
  <c r="N29" i="49"/>
  <c r="AL29" i="49"/>
  <c r="AT29" i="49"/>
  <c r="Q47" i="49"/>
  <c r="AG47" i="49"/>
  <c r="AW47" i="49"/>
  <c r="BE47" i="49"/>
  <c r="M119" i="49"/>
  <c r="U119" i="49"/>
  <c r="AC119" i="49"/>
  <c r="AK119" i="49"/>
  <c r="AS119" i="49"/>
  <c r="BA119" i="49"/>
  <c r="AB123" i="49"/>
  <c r="AR123" i="49"/>
  <c r="BH123" i="49"/>
  <c r="AW13" i="49"/>
  <c r="AT21" i="49"/>
  <c r="N119" i="49"/>
  <c r="V119" i="49"/>
  <c r="AD119" i="49"/>
  <c r="AL119" i="49"/>
  <c r="AT119" i="49"/>
  <c r="BB119" i="49"/>
  <c r="BJ119" i="49"/>
  <c r="M123" i="49"/>
  <c r="U123" i="49"/>
  <c r="AC123" i="49"/>
  <c r="AK123" i="49"/>
  <c r="AS123" i="49"/>
  <c r="N9" i="49"/>
  <c r="AD9" i="49"/>
  <c r="AL9" i="49"/>
  <c r="BB9" i="49"/>
  <c r="BJ9" i="49"/>
  <c r="AT13" i="49"/>
  <c r="Q92" i="49"/>
  <c r="AD21" i="49"/>
  <c r="BJ21" i="49"/>
  <c r="Q36" i="49"/>
  <c r="AO36" i="49"/>
  <c r="AO30" i="49"/>
  <c r="BE30" i="49"/>
  <c r="O31" i="49"/>
  <c r="AE31" i="49"/>
  <c r="T144" i="49"/>
  <c r="AR144" i="49"/>
  <c r="R292" i="49"/>
  <c r="AJ295" i="49"/>
  <c r="N21" i="49"/>
  <c r="V21" i="49"/>
  <c r="AL21" i="49"/>
  <c r="AM29" i="49"/>
  <c r="AU29" i="49"/>
  <c r="BC29" i="49"/>
  <c r="AG36" i="49"/>
  <c r="M17" i="49"/>
  <c r="Q30" i="49"/>
  <c r="Y30" i="49"/>
  <c r="W31" i="49"/>
  <c r="Q25" i="49"/>
  <c r="Y25" i="49"/>
  <c r="AO25" i="49"/>
  <c r="AW25" i="49"/>
  <c r="BE25" i="49"/>
  <c r="Q29" i="49"/>
  <c r="AR160" i="49"/>
  <c r="Q190" i="49"/>
  <c r="AO190" i="49"/>
  <c r="AW190" i="49"/>
  <c r="M244" i="49"/>
  <c r="AD13" i="49"/>
  <c r="AL13" i="49"/>
  <c r="AJ25" i="49"/>
  <c r="Q13" i="49"/>
  <c r="Y13" i="49"/>
  <c r="AG13" i="49"/>
  <c r="AO13" i="49"/>
  <c r="BE13" i="49"/>
  <c r="BB21" i="49"/>
  <c r="T13" i="49"/>
  <c r="AB13" i="49"/>
  <c r="AJ13" i="49"/>
  <c r="AR13" i="49"/>
  <c r="AZ13" i="49"/>
  <c r="BH13" i="49"/>
  <c r="R24" i="49"/>
  <c r="AH29" i="49"/>
  <c r="AP29" i="49"/>
  <c r="BF29" i="49"/>
  <c r="AG31" i="49"/>
  <c r="AO31" i="49"/>
  <c r="AW31" i="49"/>
  <c r="BE31" i="49"/>
  <c r="T70" i="49"/>
  <c r="AB70" i="49"/>
  <c r="AJ70" i="49"/>
  <c r="AR70" i="49"/>
  <c r="AZ70" i="49"/>
  <c r="BH70" i="49"/>
  <c r="AB131" i="49"/>
  <c r="V9" i="49"/>
  <c r="BB13" i="49"/>
  <c r="M13" i="49"/>
  <c r="AK13" i="49"/>
  <c r="AJ30" i="49"/>
  <c r="AR30" i="49"/>
  <c r="AZ30" i="49"/>
  <c r="BH30" i="49"/>
  <c r="AC70" i="49"/>
  <c r="BI70" i="49"/>
  <c r="M131" i="49"/>
  <c r="U131" i="49"/>
  <c r="AC131" i="49"/>
  <c r="AK131" i="49"/>
  <c r="AS131" i="49"/>
  <c r="BA131" i="49"/>
  <c r="BI131" i="49"/>
  <c r="BN1" i="49"/>
  <c r="CN1" i="49"/>
  <c r="DC1" i="49"/>
  <c r="BU1" i="49"/>
  <c r="CI1" i="49"/>
  <c r="BS1" i="49"/>
  <c r="CO1" i="49"/>
  <c r="BT1" i="49"/>
  <c r="BV1" i="49"/>
  <c r="DB1" i="49"/>
  <c r="BR1" i="49"/>
  <c r="BQ1" i="49"/>
  <c r="BP1" i="49"/>
  <c r="CQ1" i="49"/>
  <c r="CV1" i="49"/>
  <c r="M91" i="55"/>
  <c r="L91" i="55"/>
  <c r="K91" i="55"/>
  <c r="J91" i="55"/>
  <c r="I91" i="55"/>
  <c r="C91" i="55"/>
  <c r="M75" i="55"/>
  <c r="L75" i="55"/>
  <c r="K75" i="55"/>
  <c r="J75" i="55"/>
  <c r="I75" i="55"/>
  <c r="C75" i="55"/>
  <c r="M58" i="55"/>
  <c r="L58" i="55"/>
  <c r="K58" i="55"/>
  <c r="J58" i="55"/>
  <c r="I58" i="55"/>
  <c r="C58" i="55"/>
  <c r="M42" i="55"/>
  <c r="L42" i="55"/>
  <c r="K42" i="55"/>
  <c r="J42" i="55"/>
  <c r="I42" i="55"/>
  <c r="C42" i="55"/>
  <c r="M25" i="55"/>
  <c r="L25" i="55"/>
  <c r="K25" i="55"/>
  <c r="J25" i="55"/>
  <c r="I25" i="55"/>
  <c r="C25" i="55"/>
  <c r="EE428" i="67" l="1"/>
  <c r="EE440" i="67"/>
  <c r="EE420" i="67"/>
  <c r="ED384" i="67"/>
  <c r="ED416" i="67"/>
  <c r="ED448" i="67"/>
  <c r="ED393" i="67"/>
  <c r="ED425" i="67"/>
  <c r="ED457" i="67"/>
  <c r="EE401" i="67"/>
  <c r="EE433" i="67"/>
  <c r="ED378" i="67"/>
  <c r="ED410" i="67"/>
  <c r="ED442" i="67"/>
  <c r="EE386" i="67"/>
  <c r="EE418" i="67"/>
  <c r="EE450" i="67"/>
  <c r="ED395" i="67"/>
  <c r="ED427" i="67"/>
  <c r="ED459" i="67"/>
  <c r="EE403" i="67"/>
  <c r="EE435" i="67"/>
  <c r="EE400" i="67"/>
  <c r="EE380" i="67"/>
  <c r="EE452" i="67"/>
  <c r="ED388" i="67"/>
  <c r="ED420" i="67"/>
  <c r="ED452" i="67"/>
  <c r="ED397" i="67"/>
  <c r="ED429" i="67"/>
  <c r="EE373" i="67"/>
  <c r="EE405" i="67"/>
  <c r="EE437" i="67"/>
  <c r="ED382" i="67"/>
  <c r="ED414" i="67"/>
  <c r="ED446" i="67"/>
  <c r="EE390" i="67"/>
  <c r="EE422" i="67"/>
  <c r="EE454" i="67"/>
  <c r="ED399" i="67"/>
  <c r="ED431" i="67"/>
  <c r="EE375" i="67"/>
  <c r="EE407" i="67"/>
  <c r="EE439" i="67"/>
  <c r="EE432" i="67"/>
  <c r="EE412" i="67"/>
  <c r="EE392" i="67"/>
  <c r="ED392" i="67"/>
  <c r="ED424" i="67"/>
  <c r="ED456" i="67"/>
  <c r="ED401" i="67"/>
  <c r="ED433" i="67"/>
  <c r="EE377" i="67"/>
  <c r="EE409" i="67"/>
  <c r="EE441" i="67"/>
  <c r="ED386" i="67"/>
  <c r="ED418" i="67"/>
  <c r="ED450" i="67"/>
  <c r="EE394" i="67"/>
  <c r="EE426" i="67"/>
  <c r="EE458" i="67"/>
  <c r="ED403" i="67"/>
  <c r="ED435" i="67"/>
  <c r="EE379" i="67"/>
  <c r="EE411" i="67"/>
  <c r="EE443" i="67"/>
  <c r="EE372" i="67"/>
  <c r="EE444" i="67"/>
  <c r="EE424" i="67"/>
  <c r="ED396" i="67"/>
  <c r="ED428" i="67"/>
  <c r="ED373" i="67"/>
  <c r="ED405" i="67"/>
  <c r="ED437" i="67"/>
  <c r="EE381" i="67"/>
  <c r="EE413" i="67"/>
  <c r="EE445" i="67"/>
  <c r="ED390" i="67"/>
  <c r="ED422" i="67"/>
  <c r="ED454" i="67"/>
  <c r="EE398" i="67"/>
  <c r="EE430" i="67"/>
  <c r="ED375" i="67"/>
  <c r="ED407" i="67"/>
  <c r="ED439" i="67"/>
  <c r="EE383" i="67"/>
  <c r="EE415" i="67"/>
  <c r="EE447" i="67"/>
  <c r="EF401" i="67"/>
  <c r="EE404" i="67"/>
  <c r="EE384" i="67"/>
  <c r="EE456" i="67"/>
  <c r="ED400" i="67"/>
  <c r="ED432" i="67"/>
  <c r="ED377" i="67"/>
  <c r="ED409" i="67"/>
  <c r="ED441" i="67"/>
  <c r="EE385" i="67"/>
  <c r="EE417" i="67"/>
  <c r="EE449" i="67"/>
  <c r="ED394" i="67"/>
  <c r="ED426" i="67"/>
  <c r="ED458" i="67"/>
  <c r="EE402" i="67"/>
  <c r="EE434" i="67"/>
  <c r="ED379" i="67"/>
  <c r="ED411" i="67"/>
  <c r="ED443" i="67"/>
  <c r="EE387" i="67"/>
  <c r="EE419" i="67"/>
  <c r="EE451" i="67"/>
  <c r="EE436" i="67"/>
  <c r="EE416" i="67"/>
  <c r="ED372" i="67"/>
  <c r="ED404" i="67"/>
  <c r="ED436" i="67"/>
  <c r="ED381" i="67"/>
  <c r="ED413" i="67"/>
  <c r="ED445" i="67"/>
  <c r="EE389" i="67"/>
  <c r="EE421" i="67"/>
  <c r="EE453" i="67"/>
  <c r="ED398" i="67"/>
  <c r="ED430" i="67"/>
  <c r="EE374" i="67"/>
  <c r="EE406" i="67"/>
  <c r="EE438" i="67"/>
  <c r="ED383" i="67"/>
  <c r="ED415" i="67"/>
  <c r="ED447" i="67"/>
  <c r="EE391" i="67"/>
  <c r="EE423" i="67"/>
  <c r="EE455" i="67"/>
  <c r="EE376" i="67"/>
  <c r="EE448" i="67"/>
  <c r="ED376" i="67"/>
  <c r="ED408" i="67"/>
  <c r="ED440" i="67"/>
  <c r="ED385" i="67"/>
  <c r="ED417" i="67"/>
  <c r="ED449" i="67"/>
  <c r="EE393" i="67"/>
  <c r="EE425" i="67"/>
  <c r="EE457" i="67"/>
  <c r="ED402" i="67"/>
  <c r="ED434" i="67"/>
  <c r="EE378" i="67"/>
  <c r="EE410" i="67"/>
  <c r="EE442" i="67"/>
  <c r="ED387" i="67"/>
  <c r="ED419" i="67"/>
  <c r="ED451" i="67"/>
  <c r="EE395" i="67"/>
  <c r="EE427" i="67"/>
  <c r="EE459" i="67"/>
  <c r="EE396" i="67"/>
  <c r="EE408" i="67"/>
  <c r="EE388" i="67"/>
  <c r="ED380" i="67"/>
  <c r="ED412" i="67"/>
  <c r="ED444" i="67"/>
  <c r="ED389" i="67"/>
  <c r="ED421" i="67"/>
  <c r="ED453" i="67"/>
  <c r="EE397" i="67"/>
  <c r="EE429" i="67"/>
  <c r="ED374" i="67"/>
  <c r="ED406" i="67"/>
  <c r="ED438" i="67"/>
  <c r="EE382" i="67"/>
  <c r="EE414" i="67"/>
  <c r="EE446" i="67"/>
  <c r="ED391" i="67"/>
  <c r="ED423" i="67"/>
  <c r="ED455" i="67"/>
  <c r="EE399" i="67"/>
  <c r="CA1" i="49"/>
  <c r="DK1" i="49"/>
  <c r="BO1" i="49"/>
  <c r="DD1" i="49"/>
  <c r="CP1" i="49"/>
  <c r="CR1" i="49"/>
  <c r="CK1" i="49"/>
  <c r="CT1" i="49"/>
  <c r="CS1" i="49"/>
  <c r="BW1" i="49"/>
  <c r="CB1" i="49"/>
  <c r="CF1" i="49"/>
  <c r="BY1" i="49"/>
  <c r="CH1" i="49"/>
  <c r="CC1" i="49"/>
  <c r="CU1" i="49"/>
  <c r="CL1" i="49"/>
  <c r="DF1" i="49"/>
  <c r="CJ1" i="49"/>
  <c r="CZ1" i="49"/>
  <c r="CM1" i="49"/>
  <c r="BX1" i="49"/>
  <c r="CY1" i="49"/>
  <c r="CG1" i="49"/>
  <c r="CE1" i="49"/>
  <c r="CX1" i="49"/>
  <c r="CD1" i="49"/>
  <c r="DE1" i="49"/>
  <c r="DA1" i="49"/>
  <c r="CW1" i="49"/>
  <c r="BZ1" i="49"/>
  <c r="DP1" i="49"/>
  <c r="DI1" i="49"/>
  <c r="DM1" i="49"/>
  <c r="DH1" i="49"/>
  <c r="DO1" i="49"/>
  <c r="DR1" i="49"/>
  <c r="DN1" i="49"/>
  <c r="DL1" i="49"/>
  <c r="BB2" i="67"/>
  <c r="BA2" i="49"/>
  <c r="DQ1" i="49"/>
  <c r="DJ1" i="49"/>
  <c r="DG1" i="49"/>
  <c r="DG2" i="67"/>
  <c r="DF2" i="49"/>
  <c r="DK228" i="49"/>
  <c r="DJ228" i="49"/>
  <c r="DI228" i="49"/>
  <c r="CZ228" i="49"/>
  <c r="CQ228" i="49"/>
  <c r="BP228" i="49"/>
  <c r="DC228" i="49"/>
  <c r="DB228" i="49"/>
  <c r="DA228" i="49"/>
  <c r="CR228" i="49"/>
  <c r="DF228" i="49"/>
  <c r="CU228" i="49"/>
  <c r="CT228" i="49"/>
  <c r="CS228" i="49"/>
  <c r="BQ228" i="49"/>
  <c r="CP228" i="49"/>
  <c r="CX228" i="49"/>
  <c r="DM228" i="49"/>
  <c r="BR228" i="49"/>
  <c r="DO228" i="49"/>
  <c r="DE228" i="49"/>
  <c r="DN228" i="49"/>
  <c r="DD228" i="49"/>
  <c r="BO228" i="49"/>
  <c r="BN228" i="49"/>
  <c r="DP228" i="49"/>
  <c r="DG228" i="49"/>
  <c r="CW228" i="49"/>
  <c r="CV228" i="49"/>
  <c r="DR228" i="49"/>
  <c r="DQ228" i="49"/>
  <c r="DH228" i="49"/>
  <c r="CY228" i="49"/>
  <c r="CO228" i="49"/>
  <c r="DL228" i="49"/>
  <c r="DJ173" i="49"/>
  <c r="DI173" i="49"/>
  <c r="CY173" i="49"/>
  <c r="DN173" i="49"/>
  <c r="DK173" i="49"/>
  <c r="CO173" i="49"/>
  <c r="DB173" i="49"/>
  <c r="DA173" i="49"/>
  <c r="CQ173" i="49"/>
  <c r="CX173" i="49"/>
  <c r="CU173" i="49"/>
  <c r="DC173" i="49"/>
  <c r="CT173" i="49"/>
  <c r="CS173" i="49"/>
  <c r="BP173" i="49"/>
  <c r="BR173" i="49"/>
  <c r="BO173" i="49"/>
  <c r="DP173" i="49"/>
  <c r="DM173" i="49"/>
  <c r="DH173" i="49"/>
  <c r="DF173" i="49"/>
  <c r="DL173" i="49"/>
  <c r="CZ173" i="49"/>
  <c r="CW173" i="49"/>
  <c r="CR173" i="49"/>
  <c r="CP173" i="49"/>
  <c r="BN173" i="49"/>
  <c r="DO173" i="49"/>
  <c r="DD173" i="49"/>
  <c r="DR173" i="49"/>
  <c r="DQ173" i="49"/>
  <c r="DG173" i="49"/>
  <c r="CV173" i="49"/>
  <c r="BQ173" i="49"/>
  <c r="DE173" i="49"/>
  <c r="CV106" i="49"/>
  <c r="BR106" i="49"/>
  <c r="CW106" i="49"/>
  <c r="DM106" i="49"/>
  <c r="BQ106" i="49"/>
  <c r="BO106" i="49"/>
  <c r="DP106" i="49"/>
  <c r="DF106" i="49"/>
  <c r="BP106" i="49"/>
  <c r="DQ106" i="49"/>
  <c r="DH106" i="49"/>
  <c r="CX106" i="49"/>
  <c r="DJ106" i="49"/>
  <c r="BN106" i="49"/>
  <c r="DK106" i="49"/>
  <c r="DI106" i="49"/>
  <c r="CZ106" i="49"/>
  <c r="CP106" i="49"/>
  <c r="CO106" i="49"/>
  <c r="DB106" i="49"/>
  <c r="DL106" i="49"/>
  <c r="DC106" i="49"/>
  <c r="DA106" i="49"/>
  <c r="CR106" i="49"/>
  <c r="CT106" i="49"/>
  <c r="CS106" i="49"/>
  <c r="DR106" i="49"/>
  <c r="DN106" i="49"/>
  <c r="CY106" i="49"/>
  <c r="DO106" i="49"/>
  <c r="DD106" i="49"/>
  <c r="CQ106" i="49"/>
  <c r="CU106" i="49"/>
  <c r="DG106" i="49"/>
  <c r="DE106" i="49"/>
  <c r="DO37" i="49"/>
  <c r="DG37" i="49"/>
  <c r="DM37" i="49"/>
  <c r="DE37" i="49"/>
  <c r="DL37" i="49"/>
  <c r="DC37" i="49"/>
  <c r="DB37" i="49"/>
  <c r="DA37" i="49"/>
  <c r="CR37" i="49"/>
  <c r="DD37" i="49"/>
  <c r="CU37" i="49"/>
  <c r="CT37" i="49"/>
  <c r="CS37" i="49"/>
  <c r="CV37" i="49"/>
  <c r="BR37" i="49"/>
  <c r="DN37" i="49"/>
  <c r="BO37" i="49"/>
  <c r="BN37" i="49"/>
  <c r="DP37" i="49"/>
  <c r="DF37" i="49"/>
  <c r="BP37" i="49"/>
  <c r="DR37" i="49"/>
  <c r="DQ37" i="49"/>
  <c r="DH37" i="49"/>
  <c r="CX37" i="49"/>
  <c r="DK37" i="49"/>
  <c r="DJ37" i="49"/>
  <c r="DI37" i="49"/>
  <c r="CZ37" i="49"/>
  <c r="CP37" i="49"/>
  <c r="BQ37" i="49"/>
  <c r="CQ37" i="49"/>
  <c r="CW37" i="49"/>
  <c r="CO37" i="49"/>
  <c r="CY37" i="49"/>
  <c r="CZ127" i="49"/>
  <c r="CR127" i="49"/>
  <c r="BR127" i="49"/>
  <c r="DL127" i="49"/>
  <c r="DC127" i="49"/>
  <c r="DA127" i="49"/>
  <c r="BN127" i="49"/>
  <c r="DM127" i="49"/>
  <c r="DD127" i="49"/>
  <c r="CU127" i="49"/>
  <c r="CS127" i="49"/>
  <c r="DJ127" i="49"/>
  <c r="DO127" i="49"/>
  <c r="DF127" i="49"/>
  <c r="CW127" i="49"/>
  <c r="DH127" i="49"/>
  <c r="CQ127" i="49"/>
  <c r="BP127" i="49"/>
  <c r="DQ127" i="49"/>
  <c r="BQ127" i="49"/>
  <c r="DI127" i="49"/>
  <c r="CT127" i="49"/>
  <c r="DN127" i="49"/>
  <c r="CV127" i="49"/>
  <c r="CX127" i="49"/>
  <c r="CP127" i="49"/>
  <c r="DR127" i="49"/>
  <c r="DK127" i="49"/>
  <c r="DP127" i="49"/>
  <c r="DE127" i="49"/>
  <c r="DG127" i="49"/>
  <c r="CO127" i="49"/>
  <c r="CY127" i="49"/>
  <c r="BO127" i="49"/>
  <c r="DB127" i="49"/>
  <c r="DR88" i="49"/>
  <c r="DJ88" i="49"/>
  <c r="DL88" i="49"/>
  <c r="BP88" i="49"/>
  <c r="BN88" i="49"/>
  <c r="CT88" i="49"/>
  <c r="CS88" i="49"/>
  <c r="BR88" i="49"/>
  <c r="DK88" i="49"/>
  <c r="CV88" i="49"/>
  <c r="DM88" i="49"/>
  <c r="DC88" i="49"/>
  <c r="DN88" i="49"/>
  <c r="DE88" i="49"/>
  <c r="CU88" i="49"/>
  <c r="DO88" i="49"/>
  <c r="DF88" i="49"/>
  <c r="CW88" i="49"/>
  <c r="DP88" i="49"/>
  <c r="DG88" i="49"/>
  <c r="CX88" i="49"/>
  <c r="CO88" i="49"/>
  <c r="DQ88" i="49"/>
  <c r="DH88" i="49"/>
  <c r="CY88" i="49"/>
  <c r="CP88" i="49"/>
  <c r="DI88" i="49"/>
  <c r="CZ88" i="49"/>
  <c r="CQ88" i="49"/>
  <c r="BO88" i="49"/>
  <c r="DA88" i="49"/>
  <c r="CR88" i="49"/>
  <c r="BQ88" i="49"/>
  <c r="DD88" i="49"/>
  <c r="DB88" i="49"/>
  <c r="BQ108" i="49"/>
  <c r="BR108" i="49"/>
  <c r="DE108" i="49"/>
  <c r="DL108" i="49"/>
  <c r="DP108" i="49"/>
  <c r="DN108" i="49"/>
  <c r="DD108" i="49"/>
  <c r="BO108" i="49"/>
  <c r="CU108" i="49"/>
  <c r="BN108" i="49"/>
  <c r="DO108" i="49"/>
  <c r="DF108" i="49"/>
  <c r="CV108" i="49"/>
  <c r="DC108" i="49"/>
  <c r="DR108" i="49"/>
  <c r="DQ108" i="49"/>
  <c r="DG108" i="49"/>
  <c r="CX108" i="49"/>
  <c r="DK108" i="49"/>
  <c r="DJ108" i="49"/>
  <c r="DI108" i="49"/>
  <c r="CY108" i="49"/>
  <c r="CP108" i="49"/>
  <c r="CZ108" i="49"/>
  <c r="CO108" i="49"/>
  <c r="DB108" i="49"/>
  <c r="DA108" i="49"/>
  <c r="CQ108" i="49"/>
  <c r="CT108" i="49"/>
  <c r="CS108" i="49"/>
  <c r="BP108" i="49"/>
  <c r="CW108" i="49"/>
  <c r="DH108" i="49"/>
  <c r="CR108" i="49"/>
  <c r="DM108" i="49"/>
  <c r="BO110" i="49"/>
  <c r="DI110" i="49"/>
  <c r="DA110" i="49"/>
  <c r="DH110" i="49"/>
  <c r="CY110" i="49"/>
  <c r="DE110" i="49"/>
  <c r="CV110" i="49"/>
  <c r="CT110" i="49"/>
  <c r="BR110" i="49"/>
  <c r="CZ110" i="49"/>
  <c r="CQ110" i="49"/>
  <c r="CW110" i="49"/>
  <c r="CS110" i="49"/>
  <c r="DC110" i="49"/>
  <c r="DQ110" i="49"/>
  <c r="DN110" i="49"/>
  <c r="BQ110" i="49"/>
  <c r="DR110" i="49"/>
  <c r="CX110" i="49"/>
  <c r="DO110" i="49"/>
  <c r="DF110" i="49"/>
  <c r="DL110" i="49"/>
  <c r="DJ110" i="49"/>
  <c r="DK110" i="49"/>
  <c r="CO110" i="49"/>
  <c r="CU110" i="49"/>
  <c r="DP110" i="49"/>
  <c r="CR110" i="49"/>
  <c r="DD110" i="49"/>
  <c r="CP110" i="49"/>
  <c r="DG110" i="49"/>
  <c r="BP110" i="49"/>
  <c r="DB110" i="49"/>
  <c r="DM110" i="49"/>
  <c r="BN110" i="49"/>
  <c r="CP43" i="49"/>
  <c r="BO43" i="49"/>
  <c r="BN43" i="49"/>
  <c r="CS43" i="49"/>
  <c r="BP43" i="49"/>
  <c r="DR43" i="49"/>
  <c r="DP43" i="49"/>
  <c r="BQ43" i="49"/>
  <c r="DK43" i="49"/>
  <c r="DJ43" i="49"/>
  <c r="DH43" i="49"/>
  <c r="BR43" i="49"/>
  <c r="DL43" i="49"/>
  <c r="DC43" i="49"/>
  <c r="DB43" i="49"/>
  <c r="CZ43" i="49"/>
  <c r="DO43" i="49"/>
  <c r="CY43" i="49"/>
  <c r="DN43" i="49"/>
  <c r="DE43" i="49"/>
  <c r="CV43" i="49"/>
  <c r="DQ43" i="49"/>
  <c r="DF43" i="49"/>
  <c r="CW43" i="49"/>
  <c r="CX43" i="49"/>
  <c r="CQ43" i="49"/>
  <c r="DM43" i="49"/>
  <c r="CR43" i="49"/>
  <c r="CO43" i="49"/>
  <c r="DG43" i="49"/>
  <c r="DD43" i="49"/>
  <c r="CU43" i="49"/>
  <c r="CT43" i="49"/>
  <c r="DI43" i="49"/>
  <c r="DA43" i="49"/>
  <c r="DE178" i="49"/>
  <c r="CV178" i="49"/>
  <c r="CT178" i="49"/>
  <c r="CS178" i="49"/>
  <c r="CW178" i="49"/>
  <c r="DH178" i="49"/>
  <c r="CX178" i="49"/>
  <c r="DN178" i="49"/>
  <c r="BR178" i="49"/>
  <c r="CZ178" i="49"/>
  <c r="BP178" i="49"/>
  <c r="BN178" i="49"/>
  <c r="DO178" i="49"/>
  <c r="CR178" i="49"/>
  <c r="DF178" i="49"/>
  <c r="CU178" i="49"/>
  <c r="BQ178" i="49"/>
  <c r="DR178" i="49"/>
  <c r="DQ178" i="49"/>
  <c r="DG178" i="49"/>
  <c r="DL178" i="49"/>
  <c r="DJ178" i="49"/>
  <c r="DB178" i="49"/>
  <c r="DK178" i="49"/>
  <c r="CP178" i="49"/>
  <c r="DI178" i="49"/>
  <c r="DM178" i="49"/>
  <c r="DA178" i="49"/>
  <c r="BO178" i="49"/>
  <c r="CO178" i="49"/>
  <c r="DC178" i="49"/>
  <c r="DP178" i="49"/>
  <c r="DD178" i="49"/>
  <c r="CY178" i="49"/>
  <c r="CQ178" i="49"/>
  <c r="BP113" i="49"/>
  <c r="DR113" i="49"/>
  <c r="DQ113" i="49"/>
  <c r="DG113" i="49"/>
  <c r="DN113" i="49"/>
  <c r="CR113" i="49"/>
  <c r="BQ113" i="49"/>
  <c r="DK113" i="49"/>
  <c r="DJ113" i="49"/>
  <c r="DI113" i="49"/>
  <c r="CY113" i="49"/>
  <c r="BR113" i="49"/>
  <c r="DL113" i="49"/>
  <c r="DC113" i="49"/>
  <c r="DB113" i="49"/>
  <c r="DA113" i="49"/>
  <c r="CQ113" i="49"/>
  <c r="DH113" i="49"/>
  <c r="DM113" i="49"/>
  <c r="DD113" i="49"/>
  <c r="CU113" i="49"/>
  <c r="CT113" i="49"/>
  <c r="CS113" i="49"/>
  <c r="CX113" i="49"/>
  <c r="CW113" i="49"/>
  <c r="CO113" i="49"/>
  <c r="DP113" i="49"/>
  <c r="CZ113" i="49"/>
  <c r="BO113" i="49"/>
  <c r="BN113" i="49"/>
  <c r="DE113" i="49"/>
  <c r="DO113" i="49"/>
  <c r="CV113" i="49"/>
  <c r="DF113" i="49"/>
  <c r="CP113" i="49"/>
  <c r="DR190" i="49"/>
  <c r="CS190" i="49"/>
  <c r="BR190" i="49"/>
  <c r="DK190" i="49"/>
  <c r="BP190" i="49"/>
  <c r="DM190" i="49"/>
  <c r="DC190" i="49"/>
  <c r="DJ190" i="49"/>
  <c r="DN190" i="49"/>
  <c r="DE190" i="49"/>
  <c r="CU190" i="49"/>
  <c r="CT190" i="49"/>
  <c r="DO190" i="49"/>
  <c r="DF190" i="49"/>
  <c r="CW190" i="49"/>
  <c r="DD190" i="49"/>
  <c r="DP190" i="49"/>
  <c r="DG190" i="49"/>
  <c r="CX190" i="49"/>
  <c r="CO190" i="49"/>
  <c r="BN190" i="49"/>
  <c r="DQ190" i="49"/>
  <c r="DH190" i="49"/>
  <c r="CY190" i="49"/>
  <c r="CP190" i="49"/>
  <c r="DB190" i="49"/>
  <c r="DI190" i="49"/>
  <c r="CZ190" i="49"/>
  <c r="CQ190" i="49"/>
  <c r="BO190" i="49"/>
  <c r="DA190" i="49"/>
  <c r="CR190" i="49"/>
  <c r="BQ190" i="49"/>
  <c r="DL190" i="49"/>
  <c r="CV190" i="49"/>
  <c r="BN101" i="49"/>
  <c r="DO101" i="49"/>
  <c r="DN101" i="49"/>
  <c r="CY101" i="49"/>
  <c r="BR101" i="49"/>
  <c r="DM101" i="49"/>
  <c r="DC101" i="49"/>
  <c r="DQ101" i="49"/>
  <c r="DP101" i="49"/>
  <c r="DE101" i="49"/>
  <c r="CS101" i="49"/>
  <c r="DK101" i="49"/>
  <c r="DF101" i="49"/>
  <c r="DH101" i="49"/>
  <c r="CW101" i="49"/>
  <c r="DA101" i="49"/>
  <c r="CU101" i="49"/>
  <c r="DD101" i="49"/>
  <c r="BP101" i="49"/>
  <c r="CZ101" i="49"/>
  <c r="CO101" i="49"/>
  <c r="CP101" i="49"/>
  <c r="DI101" i="49"/>
  <c r="DG101" i="49"/>
  <c r="CR101" i="49"/>
  <c r="DL101" i="49"/>
  <c r="CX101" i="49"/>
  <c r="DB101" i="49"/>
  <c r="BO101" i="49"/>
  <c r="CT101" i="49"/>
  <c r="BQ101" i="49"/>
  <c r="CQ101" i="49"/>
  <c r="DJ101" i="49"/>
  <c r="CV101" i="49"/>
  <c r="DR101" i="49"/>
  <c r="DG83" i="49"/>
  <c r="DF83" i="49"/>
  <c r="CW83" i="49"/>
  <c r="CX83" i="49"/>
  <c r="CO83" i="49"/>
  <c r="CP83" i="49"/>
  <c r="BO83" i="49"/>
  <c r="BN83" i="49"/>
  <c r="DQ83" i="49"/>
  <c r="BP83" i="49"/>
  <c r="DR83" i="49"/>
  <c r="DP83" i="49"/>
  <c r="BQ83" i="49"/>
  <c r="DK83" i="49"/>
  <c r="DJ83" i="49"/>
  <c r="DH83" i="49"/>
  <c r="BR83" i="49"/>
  <c r="DL83" i="49"/>
  <c r="DC83" i="49"/>
  <c r="DB83" i="49"/>
  <c r="CZ83" i="49"/>
  <c r="DM83" i="49"/>
  <c r="DD83" i="49"/>
  <c r="CU83" i="49"/>
  <c r="CT83" i="49"/>
  <c r="CR83" i="49"/>
  <c r="CQ83" i="49"/>
  <c r="DN83" i="49"/>
  <c r="DE83" i="49"/>
  <c r="CV83" i="49"/>
  <c r="CY83" i="49"/>
  <c r="DO83" i="49"/>
  <c r="CS83" i="49"/>
  <c r="DA83" i="49"/>
  <c r="DI83" i="49"/>
  <c r="DC9" i="49"/>
  <c r="DK9" i="49"/>
  <c r="CO9" i="49"/>
  <c r="CV9" i="49"/>
  <c r="CW9" i="49"/>
  <c r="BN9" i="49"/>
  <c r="CP9" i="49"/>
  <c r="BP9" i="49"/>
  <c r="CU9" i="49"/>
  <c r="CT9" i="49"/>
  <c r="DE9" i="49"/>
  <c r="DR9" i="49"/>
  <c r="CX9" i="49"/>
  <c r="DL9" i="49"/>
  <c r="DM9" i="49"/>
  <c r="DF9" i="49"/>
  <c r="BQ9" i="49"/>
  <c r="CY9" i="49"/>
  <c r="BR9" i="49"/>
  <c r="DG9" i="49"/>
  <c r="DB9" i="49"/>
  <c r="BO9" i="49"/>
  <c r="DO9" i="49"/>
  <c r="CZ9" i="49"/>
  <c r="DH9" i="49"/>
  <c r="DP9" i="49"/>
  <c r="DN9" i="49"/>
  <c r="DJ9" i="49"/>
  <c r="CQ9" i="49"/>
  <c r="CR9" i="49"/>
  <c r="DD9" i="49"/>
  <c r="CS9" i="49"/>
  <c r="DA9" i="49"/>
  <c r="DI9" i="49"/>
  <c r="DQ9" i="49"/>
  <c r="DA4" i="49"/>
  <c r="DO4" i="49"/>
  <c r="CQ4" i="49"/>
  <c r="DQ4" i="49"/>
  <c r="CR4" i="49"/>
  <c r="DG4" i="49"/>
  <c r="CZ4" i="49"/>
  <c r="DI4" i="49"/>
  <c r="DP4" i="49"/>
  <c r="BO4" i="49"/>
  <c r="DD4" i="49"/>
  <c r="DL4" i="49"/>
  <c r="CS4" i="49"/>
  <c r="CT4" i="49"/>
  <c r="BP4" i="49"/>
  <c r="CY4" i="49"/>
  <c r="DB4" i="49"/>
  <c r="DJ4" i="49"/>
  <c r="DC4" i="49"/>
  <c r="DR4" i="49"/>
  <c r="DK4" i="49"/>
  <c r="DH4" i="49"/>
  <c r="BN4" i="49"/>
  <c r="CV4" i="49"/>
  <c r="CO4" i="49"/>
  <c r="CW4" i="49"/>
  <c r="DE4" i="49"/>
  <c r="CU4" i="49"/>
  <c r="DM4" i="49"/>
  <c r="BQ4" i="49"/>
  <c r="CX4" i="49"/>
  <c r="DF4" i="49"/>
  <c r="BR4" i="49"/>
  <c r="CP4" i="49"/>
  <c r="DN4" i="49"/>
  <c r="CV146" i="49"/>
  <c r="BR146" i="49"/>
  <c r="CQ146" i="49"/>
  <c r="CY146" i="49"/>
  <c r="BO146" i="49"/>
  <c r="BN146" i="49"/>
  <c r="DP146" i="49"/>
  <c r="DF146" i="49"/>
  <c r="DO146" i="49"/>
  <c r="BP146" i="49"/>
  <c r="DR146" i="49"/>
  <c r="DQ146" i="49"/>
  <c r="DH146" i="49"/>
  <c r="CX146" i="49"/>
  <c r="DK146" i="49"/>
  <c r="DJ146" i="49"/>
  <c r="DI146" i="49"/>
  <c r="CZ146" i="49"/>
  <c r="CP146" i="49"/>
  <c r="DM146" i="49"/>
  <c r="DL146" i="49"/>
  <c r="DC146" i="49"/>
  <c r="DB146" i="49"/>
  <c r="DA146" i="49"/>
  <c r="CR146" i="49"/>
  <c r="CT146" i="49"/>
  <c r="DG146" i="49"/>
  <c r="CS146" i="49"/>
  <c r="DD146" i="49"/>
  <c r="DN146" i="49"/>
  <c r="CU146" i="49"/>
  <c r="CO146" i="49"/>
  <c r="DE146" i="49"/>
  <c r="BQ146" i="49"/>
  <c r="CW146" i="49"/>
  <c r="DR220" i="49"/>
  <c r="DQ220" i="49"/>
  <c r="DH220" i="49"/>
  <c r="CY220" i="49"/>
  <c r="CO220" i="49"/>
  <c r="CP220" i="49"/>
  <c r="DK220" i="49"/>
  <c r="DJ220" i="49"/>
  <c r="DI220" i="49"/>
  <c r="CZ220" i="49"/>
  <c r="CQ220" i="49"/>
  <c r="DD220" i="49"/>
  <c r="DC220" i="49"/>
  <c r="DB220" i="49"/>
  <c r="DA220" i="49"/>
  <c r="CR220" i="49"/>
  <c r="DN220" i="49"/>
  <c r="CU220" i="49"/>
  <c r="CT220" i="49"/>
  <c r="CS220" i="49"/>
  <c r="BQ220" i="49"/>
  <c r="CX220" i="49"/>
  <c r="DF220" i="49"/>
  <c r="DM220" i="49"/>
  <c r="BR220" i="49"/>
  <c r="DO220" i="49"/>
  <c r="DE220" i="49"/>
  <c r="CV220" i="49"/>
  <c r="DL220" i="49"/>
  <c r="BO220" i="49"/>
  <c r="BN220" i="49"/>
  <c r="DP220" i="49"/>
  <c r="DG220" i="49"/>
  <c r="CW220" i="49"/>
  <c r="BP220" i="49"/>
  <c r="DJ32" i="49"/>
  <c r="DB32" i="49"/>
  <c r="DD32" i="49"/>
  <c r="DL32" i="49"/>
  <c r="DR32" i="49"/>
  <c r="CS32" i="49"/>
  <c r="BR32" i="49"/>
  <c r="DK32" i="49"/>
  <c r="BN32" i="49"/>
  <c r="DM32" i="49"/>
  <c r="DC32" i="49"/>
  <c r="DN32" i="49"/>
  <c r="DE32" i="49"/>
  <c r="CU32" i="49"/>
  <c r="DO32" i="49"/>
  <c r="DF32" i="49"/>
  <c r="CW32" i="49"/>
  <c r="DP32" i="49"/>
  <c r="DG32" i="49"/>
  <c r="CX32" i="49"/>
  <c r="CO32" i="49"/>
  <c r="DQ32" i="49"/>
  <c r="DH32" i="49"/>
  <c r="CY32" i="49"/>
  <c r="CP32" i="49"/>
  <c r="DI32" i="49"/>
  <c r="CZ32" i="49"/>
  <c r="CQ32" i="49"/>
  <c r="BO32" i="49"/>
  <c r="DA32" i="49"/>
  <c r="CR32" i="49"/>
  <c r="BQ32" i="49"/>
  <c r="CV32" i="49"/>
  <c r="BP32" i="49"/>
  <c r="CT32" i="49"/>
  <c r="DO176" i="49"/>
  <c r="DF176" i="49"/>
  <c r="CV176" i="49"/>
  <c r="DP176" i="49"/>
  <c r="DG176" i="49"/>
  <c r="CX176" i="49"/>
  <c r="CT176" i="49"/>
  <c r="DE176" i="49"/>
  <c r="CY176" i="49"/>
  <c r="CP176" i="49"/>
  <c r="CQ176" i="49"/>
  <c r="BO176" i="49"/>
  <c r="CZ176" i="49"/>
  <c r="DM176" i="49"/>
  <c r="BN176" i="49"/>
  <c r="BP176" i="49"/>
  <c r="DQ176" i="49"/>
  <c r="CR176" i="49"/>
  <c r="DH176" i="49"/>
  <c r="BR176" i="49"/>
  <c r="DK176" i="49"/>
  <c r="DI176" i="49"/>
  <c r="DR176" i="49"/>
  <c r="DB176" i="49"/>
  <c r="DL176" i="49"/>
  <c r="DC176" i="49"/>
  <c r="DA176" i="49"/>
  <c r="CW176" i="49"/>
  <c r="DJ176" i="49"/>
  <c r="DN176" i="49"/>
  <c r="DD176" i="49"/>
  <c r="CU176" i="49"/>
  <c r="CS176" i="49"/>
  <c r="CO176" i="49"/>
  <c r="BQ176" i="49"/>
  <c r="BP227" i="49"/>
  <c r="DR227" i="49"/>
  <c r="DQ227" i="49"/>
  <c r="DH227" i="49"/>
  <c r="CX227" i="49"/>
  <c r="CW227" i="49"/>
  <c r="DK227" i="49"/>
  <c r="DJ227" i="49"/>
  <c r="DI227" i="49"/>
  <c r="CZ227" i="49"/>
  <c r="CP227" i="49"/>
  <c r="DG227" i="49"/>
  <c r="BQ227" i="49"/>
  <c r="DL227" i="49"/>
  <c r="DC227" i="49"/>
  <c r="DB227" i="49"/>
  <c r="DA227" i="49"/>
  <c r="CR227" i="49"/>
  <c r="DD227" i="49"/>
  <c r="CU227" i="49"/>
  <c r="CT227" i="49"/>
  <c r="CS227" i="49"/>
  <c r="DE227" i="49"/>
  <c r="CV227" i="49"/>
  <c r="BR227" i="49"/>
  <c r="DO227" i="49"/>
  <c r="CY227" i="49"/>
  <c r="DN227" i="49"/>
  <c r="BO227" i="49"/>
  <c r="BN227" i="49"/>
  <c r="DP227" i="49"/>
  <c r="DF227" i="49"/>
  <c r="DM227" i="49"/>
  <c r="CQ227" i="49"/>
  <c r="CO227" i="49"/>
  <c r="DF68" i="49"/>
  <c r="CZ68" i="49"/>
  <c r="CX68" i="49"/>
  <c r="DL68" i="49"/>
  <c r="DC68" i="49"/>
  <c r="DB68" i="49"/>
  <c r="DA68" i="49"/>
  <c r="CQ68" i="49"/>
  <c r="DN68" i="49"/>
  <c r="DP68" i="49"/>
  <c r="BR68" i="49"/>
  <c r="DM68" i="49"/>
  <c r="DD68" i="49"/>
  <c r="CU68" i="49"/>
  <c r="CT68" i="49"/>
  <c r="CS68" i="49"/>
  <c r="DE68" i="49"/>
  <c r="CV68" i="49"/>
  <c r="CW68" i="49"/>
  <c r="CO68" i="49"/>
  <c r="BO68" i="49"/>
  <c r="BN68" i="49"/>
  <c r="DO68" i="49"/>
  <c r="DH68" i="49"/>
  <c r="BP68" i="49"/>
  <c r="DR68" i="49"/>
  <c r="DQ68" i="49"/>
  <c r="DG68" i="49"/>
  <c r="BQ68" i="49"/>
  <c r="DK68" i="49"/>
  <c r="DJ68" i="49"/>
  <c r="DI68" i="49"/>
  <c r="CY68" i="49"/>
  <c r="CP68" i="49"/>
  <c r="CR68" i="49"/>
  <c r="BQ234" i="49"/>
  <c r="DK234" i="49"/>
  <c r="DB234" i="49"/>
  <c r="DA234" i="49"/>
  <c r="CQ234" i="49"/>
  <c r="CR234" i="49"/>
  <c r="DO234" i="49"/>
  <c r="DL234" i="49"/>
  <c r="DC234" i="49"/>
  <c r="CT234" i="49"/>
  <c r="CS234" i="49"/>
  <c r="CP234" i="49"/>
  <c r="DE234" i="49"/>
  <c r="CV234" i="49"/>
  <c r="CW234" i="49"/>
  <c r="CZ234" i="49"/>
  <c r="DH234" i="49"/>
  <c r="CO234" i="49"/>
  <c r="BN234" i="49"/>
  <c r="DP234" i="49"/>
  <c r="DD234" i="49"/>
  <c r="DI234" i="49"/>
  <c r="DN234" i="49"/>
  <c r="DF234" i="49"/>
  <c r="BP234" i="49"/>
  <c r="DG234" i="49"/>
  <c r="CU234" i="49"/>
  <c r="CY234" i="49"/>
  <c r="BO234" i="49"/>
  <c r="DM234" i="49"/>
  <c r="DJ234" i="49"/>
  <c r="CX234" i="49"/>
  <c r="BR234" i="49"/>
  <c r="DR234" i="49"/>
  <c r="DQ234" i="49"/>
  <c r="DA104" i="49"/>
  <c r="BP104" i="49"/>
  <c r="DG104" i="49"/>
  <c r="DF104" i="49"/>
  <c r="CX104" i="49"/>
  <c r="BO104" i="49"/>
  <c r="BN104" i="49"/>
  <c r="CY104" i="49"/>
  <c r="DL104" i="49"/>
  <c r="BR104" i="49"/>
  <c r="CP104" i="49"/>
  <c r="BQ104" i="49"/>
  <c r="DR104" i="49"/>
  <c r="DP104" i="49"/>
  <c r="CQ104" i="49"/>
  <c r="DK104" i="49"/>
  <c r="DJ104" i="49"/>
  <c r="DH104" i="49"/>
  <c r="DQ104" i="49"/>
  <c r="DM104" i="49"/>
  <c r="DC104" i="49"/>
  <c r="DB104" i="49"/>
  <c r="CZ104" i="49"/>
  <c r="CV104" i="49"/>
  <c r="DI104" i="49"/>
  <c r="DE104" i="49"/>
  <c r="CU104" i="49"/>
  <c r="CT104" i="49"/>
  <c r="CR104" i="49"/>
  <c r="CW104" i="49"/>
  <c r="DO104" i="49"/>
  <c r="DN104" i="49"/>
  <c r="CO104" i="49"/>
  <c r="CS104" i="49"/>
  <c r="DD104" i="49"/>
  <c r="CS27" i="49"/>
  <c r="DK27" i="49"/>
  <c r="CX27" i="49"/>
  <c r="CO27" i="49"/>
  <c r="CP27" i="49"/>
  <c r="BP27" i="49"/>
  <c r="BN27" i="49"/>
  <c r="CQ27" i="49"/>
  <c r="BQ27" i="49"/>
  <c r="DR27" i="49"/>
  <c r="DP27" i="49"/>
  <c r="DA27" i="49"/>
  <c r="DO27" i="49"/>
  <c r="BR27" i="49"/>
  <c r="DL27" i="49"/>
  <c r="DJ27" i="49"/>
  <c r="DH27" i="49"/>
  <c r="DM27" i="49"/>
  <c r="DD27" i="49"/>
  <c r="DB27" i="49"/>
  <c r="CZ27" i="49"/>
  <c r="DC27" i="49"/>
  <c r="DN27" i="49"/>
  <c r="DE27" i="49"/>
  <c r="CV27" i="49"/>
  <c r="CT27" i="49"/>
  <c r="CR27" i="49"/>
  <c r="CU27" i="49"/>
  <c r="DF27" i="49"/>
  <c r="CW27" i="49"/>
  <c r="DG27" i="49"/>
  <c r="DQ27" i="49"/>
  <c r="BO27" i="49"/>
  <c r="DI27" i="49"/>
  <c r="CY27" i="49"/>
  <c r="DL130" i="49"/>
  <c r="DC130" i="49"/>
  <c r="DB130" i="49"/>
  <c r="DA130" i="49"/>
  <c r="CR130" i="49"/>
  <c r="DD130" i="49"/>
  <c r="CU130" i="49"/>
  <c r="CT130" i="49"/>
  <c r="CS130" i="49"/>
  <c r="CW130" i="49"/>
  <c r="DG130" i="49"/>
  <c r="CQ130" i="49"/>
  <c r="DN130" i="49"/>
  <c r="DO130" i="49"/>
  <c r="BO130" i="49"/>
  <c r="BN130" i="49"/>
  <c r="DP130" i="49"/>
  <c r="DF130" i="49"/>
  <c r="DE130" i="49"/>
  <c r="BP130" i="49"/>
  <c r="DR130" i="49"/>
  <c r="DQ130" i="49"/>
  <c r="DH130" i="49"/>
  <c r="CX130" i="49"/>
  <c r="DK130" i="49"/>
  <c r="CP130" i="49"/>
  <c r="BR130" i="49"/>
  <c r="DJ130" i="49"/>
  <c r="CY130" i="49"/>
  <c r="BQ130" i="49"/>
  <c r="DI130" i="49"/>
  <c r="CZ130" i="49"/>
  <c r="CV130" i="49"/>
  <c r="CO130" i="49"/>
  <c r="DM130" i="49"/>
  <c r="BR239" i="49"/>
  <c r="DL239" i="49"/>
  <c r="DJ239" i="49"/>
  <c r="DM239" i="49"/>
  <c r="DD239" i="49"/>
  <c r="DB239" i="49"/>
  <c r="DA239" i="49"/>
  <c r="DQ239" i="49"/>
  <c r="DO239" i="49"/>
  <c r="DF239" i="49"/>
  <c r="CW239" i="49"/>
  <c r="CU239" i="49"/>
  <c r="DI239" i="49"/>
  <c r="CY239" i="49"/>
  <c r="DE239" i="49"/>
  <c r="BP239" i="49"/>
  <c r="BO239" i="49"/>
  <c r="CQ239" i="49"/>
  <c r="CO239" i="49"/>
  <c r="DR239" i="49"/>
  <c r="CS239" i="49"/>
  <c r="DP239" i="49"/>
  <c r="CT239" i="49"/>
  <c r="DH239" i="49"/>
  <c r="DN239" i="49"/>
  <c r="DK239" i="49"/>
  <c r="CZ239" i="49"/>
  <c r="CX239" i="49"/>
  <c r="BQ239" i="49"/>
  <c r="CR239" i="49"/>
  <c r="CP239" i="49"/>
  <c r="CV239" i="49"/>
  <c r="BN239" i="49"/>
  <c r="DC239" i="49"/>
  <c r="DG239" i="49"/>
  <c r="CY109" i="49"/>
  <c r="CT109" i="49"/>
  <c r="DI109" i="49"/>
  <c r="CZ109" i="49"/>
  <c r="CP109" i="49"/>
  <c r="DG109" i="49"/>
  <c r="DR109" i="49"/>
  <c r="DA109" i="49"/>
  <c r="CR109" i="49"/>
  <c r="BO109" i="49"/>
  <c r="CV109" i="49"/>
  <c r="CS109" i="49"/>
  <c r="BQ109" i="49"/>
  <c r="DL109" i="49"/>
  <c r="BP109" i="49"/>
  <c r="BR109" i="49"/>
  <c r="DK109" i="49"/>
  <c r="CQ109" i="49"/>
  <c r="DD109" i="49"/>
  <c r="DM109" i="49"/>
  <c r="DC109" i="49"/>
  <c r="DN109" i="49"/>
  <c r="DE109" i="49"/>
  <c r="CU109" i="49"/>
  <c r="DJ109" i="49"/>
  <c r="BN109" i="49"/>
  <c r="DO109" i="49"/>
  <c r="DP109" i="49"/>
  <c r="DF109" i="49"/>
  <c r="CW109" i="49"/>
  <c r="DB109" i="49"/>
  <c r="DQ109" i="49"/>
  <c r="DH109" i="49"/>
  <c r="CX109" i="49"/>
  <c r="CO109" i="49"/>
  <c r="DN5" i="49"/>
  <c r="DP5" i="49"/>
  <c r="CZ5" i="49"/>
  <c r="DF5" i="49"/>
  <c r="CQ5" i="49"/>
  <c r="CP5" i="49"/>
  <c r="BR5" i="49"/>
  <c r="CY5" i="49"/>
  <c r="CR5" i="49"/>
  <c r="CX5" i="49"/>
  <c r="DG5" i="49"/>
  <c r="DK5" i="49"/>
  <c r="CS5" i="49"/>
  <c r="BO5" i="49"/>
  <c r="DO5" i="49"/>
  <c r="DA5" i="49"/>
  <c r="CT5" i="49"/>
  <c r="DI5" i="49"/>
  <c r="DQ5" i="49"/>
  <c r="DJ5" i="49"/>
  <c r="DR5" i="49"/>
  <c r="CU5" i="49"/>
  <c r="DH5" i="49"/>
  <c r="CV5" i="49"/>
  <c r="DD5" i="49"/>
  <c r="DC5" i="49"/>
  <c r="DL5" i="49"/>
  <c r="BN5" i="49"/>
  <c r="BP5" i="49"/>
  <c r="DB5" i="49"/>
  <c r="BQ5" i="49"/>
  <c r="CO5" i="49"/>
  <c r="CW5" i="49"/>
  <c r="DE5" i="49"/>
  <c r="DM5" i="49"/>
  <c r="DI142" i="49"/>
  <c r="DO142" i="49"/>
  <c r="DF142" i="49"/>
  <c r="CW142" i="49"/>
  <c r="DQ142" i="49"/>
  <c r="DA142" i="49"/>
  <c r="DP142" i="49"/>
  <c r="DG142" i="49"/>
  <c r="CX142" i="49"/>
  <c r="CO142" i="49"/>
  <c r="CZ142" i="49"/>
  <c r="CQ142" i="49"/>
  <c r="BP142" i="49"/>
  <c r="BN142" i="49"/>
  <c r="BR142" i="49"/>
  <c r="DL142" i="49"/>
  <c r="DJ142" i="49"/>
  <c r="BO142" i="49"/>
  <c r="DM142" i="49"/>
  <c r="DD142" i="49"/>
  <c r="DB142" i="49"/>
  <c r="CS142" i="49"/>
  <c r="DH142" i="49"/>
  <c r="DE142" i="49"/>
  <c r="CU142" i="49"/>
  <c r="CR142" i="49"/>
  <c r="BQ142" i="49"/>
  <c r="DK142" i="49"/>
  <c r="CY142" i="49"/>
  <c r="CV142" i="49"/>
  <c r="DC142" i="49"/>
  <c r="DN142" i="49"/>
  <c r="DR142" i="49"/>
  <c r="CP142" i="49"/>
  <c r="CT142" i="49"/>
  <c r="DO224" i="49"/>
  <c r="DF224" i="49"/>
  <c r="CW224" i="49"/>
  <c r="DG224" i="49"/>
  <c r="CX224" i="49"/>
  <c r="CO224" i="49"/>
  <c r="DJ224" i="49"/>
  <c r="CY224" i="49"/>
  <c r="CP224" i="49"/>
  <c r="BO224" i="49"/>
  <c r="CT224" i="49"/>
  <c r="CQ224" i="49"/>
  <c r="BP224" i="49"/>
  <c r="DQ224" i="49"/>
  <c r="BN224" i="49"/>
  <c r="DB224" i="49"/>
  <c r="BQ224" i="49"/>
  <c r="DK224" i="49"/>
  <c r="DI224" i="49"/>
  <c r="CR224" i="49"/>
  <c r="BR224" i="49"/>
  <c r="DL224" i="49"/>
  <c r="DC224" i="49"/>
  <c r="DA224" i="49"/>
  <c r="DR224" i="49"/>
  <c r="DM224" i="49"/>
  <c r="DD224" i="49"/>
  <c r="CU224" i="49"/>
  <c r="CS224" i="49"/>
  <c r="DN224" i="49"/>
  <c r="DE224" i="49"/>
  <c r="CV224" i="49"/>
  <c r="DP224" i="49"/>
  <c r="DH224" i="49"/>
  <c r="CZ224" i="49"/>
  <c r="DG58" i="49"/>
  <c r="CX58" i="49"/>
  <c r="CO58" i="49"/>
  <c r="CY58" i="49"/>
  <c r="CP58" i="49"/>
  <c r="BO58" i="49"/>
  <c r="BQ58" i="49"/>
  <c r="DK58" i="49"/>
  <c r="DI58" i="49"/>
  <c r="BN58" i="49"/>
  <c r="BR58" i="49"/>
  <c r="DL58" i="49"/>
  <c r="DC58" i="49"/>
  <c r="DA58" i="49"/>
  <c r="CZ58" i="49"/>
  <c r="DM58" i="49"/>
  <c r="DD58" i="49"/>
  <c r="CU58" i="49"/>
  <c r="CS58" i="49"/>
  <c r="CR58" i="49"/>
  <c r="DN58" i="49"/>
  <c r="DE58" i="49"/>
  <c r="CV58" i="49"/>
  <c r="CW58" i="49"/>
  <c r="DH58" i="49"/>
  <c r="BP58" i="49"/>
  <c r="DJ58" i="49"/>
  <c r="DO58" i="49"/>
  <c r="CT58" i="49"/>
  <c r="CQ58" i="49"/>
  <c r="DQ58" i="49"/>
  <c r="DB58" i="49"/>
  <c r="DF58" i="49"/>
  <c r="DP58" i="49"/>
  <c r="DR58" i="49"/>
  <c r="DN193" i="49"/>
  <c r="DE193" i="49"/>
  <c r="CV193" i="49"/>
  <c r="CQ193" i="49"/>
  <c r="DF193" i="49"/>
  <c r="CW193" i="49"/>
  <c r="DQ193" i="49"/>
  <c r="CX193" i="49"/>
  <c r="CO193" i="49"/>
  <c r="CP193" i="49"/>
  <c r="BO193" i="49"/>
  <c r="BN193" i="49"/>
  <c r="DA193" i="49"/>
  <c r="DI193" i="49"/>
  <c r="BP193" i="49"/>
  <c r="DR193" i="49"/>
  <c r="DP193" i="49"/>
  <c r="BQ193" i="49"/>
  <c r="DK193" i="49"/>
  <c r="DJ193" i="49"/>
  <c r="DH193" i="49"/>
  <c r="CY193" i="49"/>
  <c r="DO193" i="49"/>
  <c r="BR193" i="49"/>
  <c r="DL193" i="49"/>
  <c r="DC193" i="49"/>
  <c r="DB193" i="49"/>
  <c r="CZ193" i="49"/>
  <c r="DM193" i="49"/>
  <c r="DD193" i="49"/>
  <c r="CU193" i="49"/>
  <c r="CT193" i="49"/>
  <c r="CR193" i="49"/>
  <c r="CS193" i="49"/>
  <c r="DG193" i="49"/>
  <c r="DQ133" i="49"/>
  <c r="DH133" i="49"/>
  <c r="CY133" i="49"/>
  <c r="CP133" i="49"/>
  <c r="DI133" i="49"/>
  <c r="CZ133" i="49"/>
  <c r="CQ133" i="49"/>
  <c r="BO133" i="49"/>
  <c r="DL133" i="49"/>
  <c r="DB133" i="49"/>
  <c r="DA133" i="49"/>
  <c r="CR133" i="49"/>
  <c r="BQ133" i="49"/>
  <c r="CV133" i="49"/>
  <c r="CS133" i="49"/>
  <c r="BR133" i="49"/>
  <c r="DK133" i="49"/>
  <c r="BP133" i="49"/>
  <c r="DD133" i="49"/>
  <c r="DM133" i="49"/>
  <c r="DC133" i="49"/>
  <c r="CT133" i="49"/>
  <c r="DN133" i="49"/>
  <c r="DE133" i="49"/>
  <c r="CU133" i="49"/>
  <c r="BN133" i="49"/>
  <c r="DO133" i="49"/>
  <c r="DF133" i="49"/>
  <c r="CW133" i="49"/>
  <c r="CX133" i="49"/>
  <c r="CO133" i="49"/>
  <c r="DR133" i="49"/>
  <c r="DP133" i="49"/>
  <c r="DG133" i="49"/>
  <c r="DJ133" i="49"/>
  <c r="DG77" i="49"/>
  <c r="DE77" i="49"/>
  <c r="CW77" i="49"/>
  <c r="DN77" i="49"/>
  <c r="BO77" i="49"/>
  <c r="BN77" i="49"/>
  <c r="DP77" i="49"/>
  <c r="DF77" i="49"/>
  <c r="BP77" i="49"/>
  <c r="DR77" i="49"/>
  <c r="DQ77" i="49"/>
  <c r="DH77" i="49"/>
  <c r="CX77" i="49"/>
  <c r="DK77" i="49"/>
  <c r="DJ77" i="49"/>
  <c r="DI77" i="49"/>
  <c r="CZ77" i="49"/>
  <c r="CP77" i="49"/>
  <c r="DO77" i="49"/>
  <c r="DL77" i="49"/>
  <c r="DC77" i="49"/>
  <c r="DB77" i="49"/>
  <c r="DA77" i="49"/>
  <c r="CR77" i="49"/>
  <c r="BQ77" i="49"/>
  <c r="CY77" i="49"/>
  <c r="DD77" i="49"/>
  <c r="CU77" i="49"/>
  <c r="CT77" i="49"/>
  <c r="CS77" i="49"/>
  <c r="CV77" i="49"/>
  <c r="BR77" i="49"/>
  <c r="CO77" i="49"/>
  <c r="DM77" i="49"/>
  <c r="CQ77" i="49"/>
  <c r="DB206" i="49"/>
  <c r="CS206" i="49"/>
  <c r="BR206" i="49"/>
  <c r="DK206" i="49"/>
  <c r="BP206" i="49"/>
  <c r="DD206" i="49"/>
  <c r="DM206" i="49"/>
  <c r="DC206" i="49"/>
  <c r="CT206" i="49"/>
  <c r="DN206" i="49"/>
  <c r="DE206" i="49"/>
  <c r="CU206" i="49"/>
  <c r="BN206" i="49"/>
  <c r="DO206" i="49"/>
  <c r="DF206" i="49"/>
  <c r="CW206" i="49"/>
  <c r="DP206" i="49"/>
  <c r="DG206" i="49"/>
  <c r="CX206" i="49"/>
  <c r="CO206" i="49"/>
  <c r="DR206" i="49"/>
  <c r="DJ206" i="49"/>
  <c r="DQ206" i="49"/>
  <c r="DH206" i="49"/>
  <c r="CY206" i="49"/>
  <c r="CP206" i="49"/>
  <c r="DI206" i="49"/>
  <c r="CZ206" i="49"/>
  <c r="CQ206" i="49"/>
  <c r="BO206" i="49"/>
  <c r="DL206" i="49"/>
  <c r="DA206" i="49"/>
  <c r="CR206" i="49"/>
  <c r="BQ206" i="49"/>
  <c r="CV206" i="49"/>
  <c r="DK33" i="49"/>
  <c r="CR33" i="49"/>
  <c r="BQ33" i="49"/>
  <c r="DR33" i="49"/>
  <c r="DN33" i="49"/>
  <c r="DE33" i="49"/>
  <c r="CV33" i="49"/>
  <c r="CT33" i="49"/>
  <c r="DO33" i="49"/>
  <c r="CP33" i="49"/>
  <c r="DL33" i="49"/>
  <c r="CU33" i="49"/>
  <c r="DG33" i="49"/>
  <c r="DD33" i="49"/>
  <c r="CY33" i="49"/>
  <c r="BR33" i="49"/>
  <c r="DP33" i="49"/>
  <c r="CQ33" i="49"/>
  <c r="DM33" i="49"/>
  <c r="BN33" i="49"/>
  <c r="DH33" i="49"/>
  <c r="CW33" i="49"/>
  <c r="DI33" i="49"/>
  <c r="CZ33" i="49"/>
  <c r="CO33" i="49"/>
  <c r="BP33" i="49"/>
  <c r="DF33" i="49"/>
  <c r="DJ33" i="49"/>
  <c r="CX33" i="49"/>
  <c r="DB33" i="49"/>
  <c r="BO33" i="49"/>
  <c r="DA33" i="49"/>
  <c r="CS33" i="49"/>
  <c r="DQ33" i="49"/>
  <c r="DC33" i="49"/>
  <c r="DK212" i="49"/>
  <c r="DJ212" i="49"/>
  <c r="DI212" i="49"/>
  <c r="CZ212" i="49"/>
  <c r="CQ212" i="49"/>
  <c r="BR212" i="49"/>
  <c r="DC212" i="49"/>
  <c r="DB212" i="49"/>
  <c r="DA212" i="49"/>
  <c r="CR212" i="49"/>
  <c r="CV212" i="49"/>
  <c r="CU212" i="49"/>
  <c r="CT212" i="49"/>
  <c r="CS212" i="49"/>
  <c r="BQ212" i="49"/>
  <c r="BP212" i="49"/>
  <c r="DF212" i="49"/>
  <c r="CP212" i="49"/>
  <c r="DM212" i="49"/>
  <c r="DN212" i="49"/>
  <c r="DO212" i="49"/>
  <c r="DE212" i="49"/>
  <c r="DD212" i="49"/>
  <c r="BO212" i="49"/>
  <c r="BN212" i="49"/>
  <c r="DP212" i="49"/>
  <c r="DG212" i="49"/>
  <c r="CW212" i="49"/>
  <c r="DL212" i="49"/>
  <c r="DR212" i="49"/>
  <c r="DQ212" i="49"/>
  <c r="DH212" i="49"/>
  <c r="CY212" i="49"/>
  <c r="CO212" i="49"/>
  <c r="CX212" i="49"/>
  <c r="CZ23" i="49"/>
  <c r="DL23" i="49"/>
  <c r="CY23" i="49"/>
  <c r="DB23" i="49"/>
  <c r="DK23" i="49"/>
  <c r="DI23" i="49"/>
  <c r="CX23" i="49"/>
  <c r="CR23" i="49"/>
  <c r="DA23" i="49"/>
  <c r="CP23" i="49"/>
  <c r="DJ23" i="49"/>
  <c r="DC23" i="49"/>
  <c r="CT23" i="49"/>
  <c r="BO23" i="49"/>
  <c r="CQ23" i="49"/>
  <c r="DM23" i="49"/>
  <c r="DD23" i="49"/>
  <c r="CU23" i="49"/>
  <c r="DE23" i="49"/>
  <c r="DN23" i="49"/>
  <c r="CO23" i="49"/>
  <c r="DF23" i="49"/>
  <c r="CV23" i="49"/>
  <c r="BR23" i="49"/>
  <c r="DG23" i="49"/>
  <c r="DR23" i="49"/>
  <c r="BN23" i="49"/>
  <c r="DQ23" i="49"/>
  <c r="DO23" i="49"/>
  <c r="CS23" i="49"/>
  <c r="BP23" i="49"/>
  <c r="BQ23" i="49"/>
  <c r="CW23" i="49"/>
  <c r="DH23" i="49"/>
  <c r="DP23" i="49"/>
  <c r="BN80" i="49"/>
  <c r="CT80" i="49"/>
  <c r="DJ80" i="49"/>
  <c r="DR80" i="49"/>
  <c r="DB80" i="49"/>
  <c r="BP80" i="49"/>
  <c r="CV80" i="49"/>
  <c r="DN80" i="49"/>
  <c r="DE80" i="49"/>
  <c r="CU80" i="49"/>
  <c r="DO80" i="49"/>
  <c r="DF80" i="49"/>
  <c r="CW80" i="49"/>
  <c r="DP80" i="49"/>
  <c r="DG80" i="49"/>
  <c r="CX80" i="49"/>
  <c r="CO80" i="49"/>
  <c r="DQ80" i="49"/>
  <c r="DH80" i="49"/>
  <c r="CY80" i="49"/>
  <c r="CP80" i="49"/>
  <c r="DI80" i="49"/>
  <c r="CZ80" i="49"/>
  <c r="CQ80" i="49"/>
  <c r="BO80" i="49"/>
  <c r="DA80" i="49"/>
  <c r="CR80" i="49"/>
  <c r="BQ80" i="49"/>
  <c r="DD80" i="49"/>
  <c r="CS80" i="49"/>
  <c r="BR80" i="49"/>
  <c r="DK80" i="49"/>
  <c r="DM80" i="49"/>
  <c r="DC80" i="49"/>
  <c r="DL80" i="49"/>
  <c r="BQ152" i="49"/>
  <c r="DK152" i="49"/>
  <c r="DJ152" i="49"/>
  <c r="DH152" i="49"/>
  <c r="CY152" i="49"/>
  <c r="BR152" i="49"/>
  <c r="DL152" i="49"/>
  <c r="DC152" i="49"/>
  <c r="DB152" i="49"/>
  <c r="CZ152" i="49"/>
  <c r="DM152" i="49"/>
  <c r="DD152" i="49"/>
  <c r="CU152" i="49"/>
  <c r="CT152" i="49"/>
  <c r="CR152" i="49"/>
  <c r="CS152" i="49"/>
  <c r="DN152" i="49"/>
  <c r="DE152" i="49"/>
  <c r="CV152" i="49"/>
  <c r="CQ152" i="49"/>
  <c r="DF152" i="49"/>
  <c r="CW152" i="49"/>
  <c r="DQ152" i="49"/>
  <c r="CX152" i="49"/>
  <c r="CO152" i="49"/>
  <c r="CP152" i="49"/>
  <c r="BO152" i="49"/>
  <c r="BN152" i="49"/>
  <c r="DA152" i="49"/>
  <c r="DI152" i="49"/>
  <c r="BP152" i="49"/>
  <c r="DR152" i="49"/>
  <c r="DP152" i="49"/>
  <c r="DO152" i="49"/>
  <c r="DG152" i="49"/>
  <c r="DN54" i="49"/>
  <c r="DD54" i="49"/>
  <c r="CV54" i="49"/>
  <c r="BP54" i="49"/>
  <c r="BR54" i="49"/>
  <c r="DR54" i="49"/>
  <c r="DQ54" i="49"/>
  <c r="DH54" i="49"/>
  <c r="CY54" i="49"/>
  <c r="CO54" i="49"/>
  <c r="CX54" i="49"/>
  <c r="DK54" i="49"/>
  <c r="DJ54" i="49"/>
  <c r="DI54" i="49"/>
  <c r="CZ54" i="49"/>
  <c r="CQ54" i="49"/>
  <c r="DC54" i="49"/>
  <c r="DB54" i="49"/>
  <c r="DA54" i="49"/>
  <c r="CR54" i="49"/>
  <c r="CU54" i="49"/>
  <c r="CT54" i="49"/>
  <c r="CS54" i="49"/>
  <c r="BQ54" i="49"/>
  <c r="DL54" i="49"/>
  <c r="DM54" i="49"/>
  <c r="DO54" i="49"/>
  <c r="DE54" i="49"/>
  <c r="DF54" i="49"/>
  <c r="DG54" i="49"/>
  <c r="BO54" i="49"/>
  <c r="CW54" i="49"/>
  <c r="BN54" i="49"/>
  <c r="DP54" i="49"/>
  <c r="CP54" i="49"/>
  <c r="DK148" i="49"/>
  <c r="BN148" i="49"/>
  <c r="DP148" i="49"/>
  <c r="DG148" i="49"/>
  <c r="CX148" i="49"/>
  <c r="CW148" i="49"/>
  <c r="DR148" i="49"/>
  <c r="DQ148" i="49"/>
  <c r="DH148" i="49"/>
  <c r="CY148" i="49"/>
  <c r="CP148" i="49"/>
  <c r="BQ148" i="49"/>
  <c r="DJ148" i="49"/>
  <c r="DI148" i="49"/>
  <c r="CZ148" i="49"/>
  <c r="CQ148" i="49"/>
  <c r="CU148" i="49"/>
  <c r="DB148" i="49"/>
  <c r="DA148" i="49"/>
  <c r="CR148" i="49"/>
  <c r="BP148" i="49"/>
  <c r="BO148" i="49"/>
  <c r="CT148" i="49"/>
  <c r="CS148" i="49"/>
  <c r="BR148" i="49"/>
  <c r="DE148" i="49"/>
  <c r="CO148" i="49"/>
  <c r="DL148" i="49"/>
  <c r="DM148" i="49"/>
  <c r="DN148" i="49"/>
  <c r="DD148" i="49"/>
  <c r="DC148" i="49"/>
  <c r="DO148" i="49"/>
  <c r="DF148" i="49"/>
  <c r="CV148" i="49"/>
  <c r="CO87" i="49"/>
  <c r="DK87" i="49"/>
  <c r="DM87" i="49"/>
  <c r="DO87" i="49"/>
  <c r="DF87" i="49"/>
  <c r="CV87" i="49"/>
  <c r="DE87" i="49"/>
  <c r="BN87" i="49"/>
  <c r="DP87" i="49"/>
  <c r="DG87" i="49"/>
  <c r="CX87" i="49"/>
  <c r="DJ87" i="49"/>
  <c r="DI87" i="49"/>
  <c r="CZ87" i="49"/>
  <c r="CQ87" i="49"/>
  <c r="DC87" i="49"/>
  <c r="DL87" i="49"/>
  <c r="DN87" i="49"/>
  <c r="BO87" i="49"/>
  <c r="DR87" i="49"/>
  <c r="DH87" i="49"/>
  <c r="CP87" i="49"/>
  <c r="CU87" i="49"/>
  <c r="DB87" i="49"/>
  <c r="CR87" i="49"/>
  <c r="CT87" i="49"/>
  <c r="BR87" i="49"/>
  <c r="DD87" i="49"/>
  <c r="DQ87" i="49"/>
  <c r="CY87" i="49"/>
  <c r="DA87" i="49"/>
  <c r="BP87" i="49"/>
  <c r="CS87" i="49"/>
  <c r="BQ87" i="49"/>
  <c r="CW87" i="49"/>
  <c r="DP135" i="49"/>
  <c r="DN135" i="49"/>
  <c r="DE135" i="49"/>
  <c r="CV135" i="49"/>
  <c r="DO135" i="49"/>
  <c r="DF135" i="49"/>
  <c r="CW135" i="49"/>
  <c r="CZ135" i="49"/>
  <c r="CY135" i="49"/>
  <c r="CP135" i="49"/>
  <c r="BO135" i="49"/>
  <c r="DJ135" i="49"/>
  <c r="CT135" i="49"/>
  <c r="BR135" i="49"/>
  <c r="DL135" i="49"/>
  <c r="DC135" i="49"/>
  <c r="DA135" i="49"/>
  <c r="DM135" i="49"/>
  <c r="CU135" i="49"/>
  <c r="DB135" i="49"/>
  <c r="DG135" i="49"/>
  <c r="CO135" i="49"/>
  <c r="CQ135" i="49"/>
  <c r="DQ135" i="49"/>
  <c r="BN135" i="49"/>
  <c r="BQ135" i="49"/>
  <c r="DI135" i="49"/>
  <c r="DR135" i="49"/>
  <c r="DD135" i="49"/>
  <c r="CS135" i="49"/>
  <c r="CX135" i="49"/>
  <c r="BP135" i="49"/>
  <c r="DK135" i="49"/>
  <c r="DH135" i="49"/>
  <c r="CR135" i="49"/>
  <c r="DI97" i="49"/>
  <c r="DO97" i="49"/>
  <c r="CR97" i="49"/>
  <c r="DA97" i="49"/>
  <c r="DE97" i="49"/>
  <c r="BP97" i="49"/>
  <c r="CX97" i="49"/>
  <c r="DL97" i="49"/>
  <c r="CS97" i="49"/>
  <c r="DP97" i="49"/>
  <c r="CT97" i="49"/>
  <c r="DJ97" i="49"/>
  <c r="DD97" i="49"/>
  <c r="DF97" i="49"/>
  <c r="BQ97" i="49"/>
  <c r="CY97" i="49"/>
  <c r="CV97" i="49"/>
  <c r="DR97" i="49"/>
  <c r="CU97" i="49"/>
  <c r="DM97" i="49"/>
  <c r="CO97" i="49"/>
  <c r="DG97" i="49"/>
  <c r="BR97" i="49"/>
  <c r="DB97" i="49"/>
  <c r="CZ97" i="49"/>
  <c r="CW97" i="49"/>
  <c r="DN97" i="49"/>
  <c r="CQ97" i="49"/>
  <c r="DQ97" i="49"/>
  <c r="DC97" i="49"/>
  <c r="BN97" i="49"/>
  <c r="BO97" i="49"/>
  <c r="DH97" i="49"/>
  <c r="DK97" i="49"/>
  <c r="CP97" i="49"/>
  <c r="DM162" i="49"/>
  <c r="DK162" i="49"/>
  <c r="DJ162" i="49"/>
  <c r="DI162" i="49"/>
  <c r="CZ162" i="49"/>
  <c r="CP162" i="49"/>
  <c r="CY162" i="49"/>
  <c r="DL162" i="49"/>
  <c r="DC162" i="49"/>
  <c r="DB162" i="49"/>
  <c r="DA162" i="49"/>
  <c r="CR162" i="49"/>
  <c r="CV162" i="49"/>
  <c r="BR162" i="49"/>
  <c r="BQ162" i="49"/>
  <c r="CO162" i="49"/>
  <c r="DG162" i="49"/>
  <c r="CQ162" i="49"/>
  <c r="DN162" i="49"/>
  <c r="DO162" i="49"/>
  <c r="BO162" i="49"/>
  <c r="BN162" i="49"/>
  <c r="DP162" i="49"/>
  <c r="DF162" i="49"/>
  <c r="DE162" i="49"/>
  <c r="BP162" i="49"/>
  <c r="CX162" i="49"/>
  <c r="CU162" i="49"/>
  <c r="DR162" i="49"/>
  <c r="CT162" i="49"/>
  <c r="CW162" i="49"/>
  <c r="DQ162" i="49"/>
  <c r="CS162" i="49"/>
  <c r="DH162" i="49"/>
  <c r="DD162" i="49"/>
  <c r="DE103" i="49"/>
  <c r="DN103" i="49"/>
  <c r="DD103" i="49"/>
  <c r="CU103" i="49"/>
  <c r="CS103" i="49"/>
  <c r="DP103" i="49"/>
  <c r="DM103" i="49"/>
  <c r="DG103" i="49"/>
  <c r="DF103" i="49"/>
  <c r="CV103" i="49"/>
  <c r="CZ103" i="49"/>
  <c r="CW103" i="49"/>
  <c r="CQ103" i="49"/>
  <c r="CP103" i="49"/>
  <c r="BQ103" i="49"/>
  <c r="CO103" i="49"/>
  <c r="CR103" i="49"/>
  <c r="BR103" i="49"/>
  <c r="DK103" i="49"/>
  <c r="DI103" i="49"/>
  <c r="DL103" i="49"/>
  <c r="DA103" i="49"/>
  <c r="DR103" i="49"/>
  <c r="DJ103" i="49"/>
  <c r="BP103" i="49"/>
  <c r="DB103" i="49"/>
  <c r="CT103" i="49"/>
  <c r="DC103" i="49"/>
  <c r="BN103" i="49"/>
  <c r="CX103" i="49"/>
  <c r="BO103" i="49"/>
  <c r="DO103" i="49"/>
  <c r="DQ103" i="49"/>
  <c r="CY103" i="49"/>
  <c r="DH103" i="49"/>
  <c r="CW129" i="49"/>
  <c r="DF129" i="49"/>
  <c r="CO129" i="49"/>
  <c r="CZ129" i="49"/>
  <c r="DH129" i="49"/>
  <c r="BO129" i="49"/>
  <c r="BN129" i="49"/>
  <c r="DO129" i="49"/>
  <c r="BP129" i="49"/>
  <c r="DR129" i="49"/>
  <c r="DQ129" i="49"/>
  <c r="DG129" i="49"/>
  <c r="CX129" i="49"/>
  <c r="DL129" i="49"/>
  <c r="DC129" i="49"/>
  <c r="DB129" i="49"/>
  <c r="DA129" i="49"/>
  <c r="CQ129" i="49"/>
  <c r="CR129" i="49"/>
  <c r="DM129" i="49"/>
  <c r="DD129" i="49"/>
  <c r="CU129" i="49"/>
  <c r="CT129" i="49"/>
  <c r="CS129" i="49"/>
  <c r="CP129" i="49"/>
  <c r="DP129" i="49"/>
  <c r="DJ129" i="49"/>
  <c r="DI129" i="49"/>
  <c r="DE129" i="49"/>
  <c r="BQ129" i="49"/>
  <c r="CY129" i="49"/>
  <c r="CV129" i="49"/>
  <c r="DK129" i="49"/>
  <c r="BR129" i="49"/>
  <c r="DN129" i="49"/>
  <c r="DI134" i="49"/>
  <c r="DN134" i="49"/>
  <c r="DE134" i="49"/>
  <c r="CV134" i="49"/>
  <c r="CT134" i="49"/>
  <c r="DO134" i="49"/>
  <c r="DF134" i="49"/>
  <c r="CW134" i="49"/>
  <c r="CU134" i="49"/>
  <c r="DP134" i="49"/>
  <c r="DG134" i="49"/>
  <c r="CX134" i="49"/>
  <c r="CO134" i="49"/>
  <c r="BO134" i="49"/>
  <c r="DH134" i="49"/>
  <c r="CY134" i="49"/>
  <c r="CP134" i="49"/>
  <c r="CS134" i="49"/>
  <c r="CZ134" i="49"/>
  <c r="CQ134" i="49"/>
  <c r="BP134" i="49"/>
  <c r="BN134" i="49"/>
  <c r="CR134" i="49"/>
  <c r="BQ134" i="49"/>
  <c r="DR134" i="49"/>
  <c r="DC134" i="49"/>
  <c r="DK134" i="49"/>
  <c r="BR134" i="49"/>
  <c r="DL134" i="49"/>
  <c r="DJ134" i="49"/>
  <c r="DM134" i="49"/>
  <c r="DD134" i="49"/>
  <c r="DB134" i="49"/>
  <c r="DA134" i="49"/>
  <c r="DQ134" i="49"/>
  <c r="DM198" i="49"/>
  <c r="DC198" i="49"/>
  <c r="DB198" i="49"/>
  <c r="DN198" i="49"/>
  <c r="DE198" i="49"/>
  <c r="CU198" i="49"/>
  <c r="DR198" i="49"/>
  <c r="DP198" i="49"/>
  <c r="DG198" i="49"/>
  <c r="CX198" i="49"/>
  <c r="CO198" i="49"/>
  <c r="BP198" i="49"/>
  <c r="DI198" i="49"/>
  <c r="CZ198" i="49"/>
  <c r="CQ198" i="49"/>
  <c r="BO198" i="49"/>
  <c r="BN198" i="49"/>
  <c r="DA198" i="49"/>
  <c r="CR198" i="49"/>
  <c r="BQ198" i="49"/>
  <c r="DD198" i="49"/>
  <c r="BR198" i="49"/>
  <c r="CT198" i="49"/>
  <c r="DH198" i="49"/>
  <c r="CW198" i="49"/>
  <c r="DL198" i="49"/>
  <c r="DJ198" i="49"/>
  <c r="DO198" i="49"/>
  <c r="DK198" i="49"/>
  <c r="CY198" i="49"/>
  <c r="DQ198" i="49"/>
  <c r="DF198" i="49"/>
  <c r="CS198" i="49"/>
  <c r="CP198" i="49"/>
  <c r="CV198" i="49"/>
  <c r="DC124" i="49"/>
  <c r="DJ124" i="49"/>
  <c r="DI124" i="49"/>
  <c r="CZ124" i="49"/>
  <c r="CQ124" i="49"/>
  <c r="DM124" i="49"/>
  <c r="DK124" i="49"/>
  <c r="DB124" i="49"/>
  <c r="DA124" i="49"/>
  <c r="CR124" i="49"/>
  <c r="BP124" i="49"/>
  <c r="CT124" i="49"/>
  <c r="CS124" i="49"/>
  <c r="BR124" i="49"/>
  <c r="CW124" i="49"/>
  <c r="DE124" i="49"/>
  <c r="DL124" i="49"/>
  <c r="BQ124" i="49"/>
  <c r="DN124" i="49"/>
  <c r="DD124" i="49"/>
  <c r="CU124" i="49"/>
  <c r="DO124" i="49"/>
  <c r="DF124" i="49"/>
  <c r="CV124" i="49"/>
  <c r="BO124" i="49"/>
  <c r="BN124" i="49"/>
  <c r="DP124" i="49"/>
  <c r="DG124" i="49"/>
  <c r="CX124" i="49"/>
  <c r="CO124" i="49"/>
  <c r="DR124" i="49"/>
  <c r="DQ124" i="49"/>
  <c r="DH124" i="49"/>
  <c r="CY124" i="49"/>
  <c r="CP124" i="49"/>
  <c r="CW31" i="49"/>
  <c r="CU31" i="49"/>
  <c r="BO31" i="49"/>
  <c r="CT31" i="49"/>
  <c r="CS31" i="49"/>
  <c r="BR31" i="49"/>
  <c r="BQ31" i="49"/>
  <c r="DE31" i="49"/>
  <c r="DL31" i="49"/>
  <c r="DO31" i="49"/>
  <c r="DF31" i="49"/>
  <c r="CV31" i="49"/>
  <c r="DC31" i="49"/>
  <c r="DJ31" i="49"/>
  <c r="DI31" i="49"/>
  <c r="CZ31" i="49"/>
  <c r="CQ31" i="49"/>
  <c r="DA31" i="49"/>
  <c r="BP31" i="49"/>
  <c r="DN31" i="49"/>
  <c r="DP31" i="49"/>
  <c r="CX31" i="49"/>
  <c r="DK31" i="49"/>
  <c r="DR31" i="49"/>
  <c r="DH31" i="49"/>
  <c r="CP31" i="49"/>
  <c r="DB31" i="49"/>
  <c r="CR31" i="49"/>
  <c r="DD31" i="49"/>
  <c r="BN31" i="49"/>
  <c r="DG31" i="49"/>
  <c r="DQ31" i="49"/>
  <c r="CY31" i="49"/>
  <c r="CO31" i="49"/>
  <c r="DM31" i="49"/>
  <c r="BR145" i="49"/>
  <c r="CP145" i="49"/>
  <c r="BQ145" i="49"/>
  <c r="DK145" i="49"/>
  <c r="DJ145" i="49"/>
  <c r="DI145" i="49"/>
  <c r="CY145" i="49"/>
  <c r="DL145" i="49"/>
  <c r="DC145" i="49"/>
  <c r="DB145" i="49"/>
  <c r="DA145" i="49"/>
  <c r="CQ145" i="49"/>
  <c r="DH145" i="49"/>
  <c r="DM145" i="49"/>
  <c r="DD145" i="49"/>
  <c r="CU145" i="49"/>
  <c r="CT145" i="49"/>
  <c r="CS145" i="49"/>
  <c r="DE145" i="49"/>
  <c r="CV145" i="49"/>
  <c r="DF145" i="49"/>
  <c r="CW145" i="49"/>
  <c r="CO145" i="49"/>
  <c r="DP145" i="49"/>
  <c r="CZ145" i="49"/>
  <c r="BO145" i="49"/>
  <c r="BN145" i="49"/>
  <c r="DO145" i="49"/>
  <c r="BP145" i="49"/>
  <c r="DR145" i="49"/>
  <c r="DQ145" i="49"/>
  <c r="DG145" i="49"/>
  <c r="DN145" i="49"/>
  <c r="CR145" i="49"/>
  <c r="CX145" i="49"/>
  <c r="DQ75" i="49"/>
  <c r="BR75" i="49"/>
  <c r="DL75" i="49"/>
  <c r="DC75" i="49"/>
  <c r="DB75" i="49"/>
  <c r="CZ75" i="49"/>
  <c r="CY75" i="49"/>
  <c r="DO75" i="49"/>
  <c r="DM75" i="49"/>
  <c r="DD75" i="49"/>
  <c r="CU75" i="49"/>
  <c r="CT75" i="49"/>
  <c r="CR75" i="49"/>
  <c r="DN75" i="49"/>
  <c r="DE75" i="49"/>
  <c r="CV75" i="49"/>
  <c r="CQ75" i="49"/>
  <c r="DF75" i="49"/>
  <c r="CW75" i="49"/>
  <c r="CX75" i="49"/>
  <c r="CO75" i="49"/>
  <c r="CP75" i="49"/>
  <c r="BO75" i="49"/>
  <c r="BN75" i="49"/>
  <c r="BP75" i="49"/>
  <c r="DR75" i="49"/>
  <c r="DP75" i="49"/>
  <c r="BQ75" i="49"/>
  <c r="DK75" i="49"/>
  <c r="DJ75" i="49"/>
  <c r="DH75" i="49"/>
  <c r="DA75" i="49"/>
  <c r="DG75" i="49"/>
  <c r="DI75" i="49"/>
  <c r="CS75" i="49"/>
  <c r="BR74" i="49"/>
  <c r="DL74" i="49"/>
  <c r="DC74" i="49"/>
  <c r="DA74" i="49"/>
  <c r="DM74" i="49"/>
  <c r="DD74" i="49"/>
  <c r="CU74" i="49"/>
  <c r="CS74" i="49"/>
  <c r="DO74" i="49"/>
  <c r="DF74" i="49"/>
  <c r="CW74" i="49"/>
  <c r="DG74" i="49"/>
  <c r="CX74" i="49"/>
  <c r="CO74" i="49"/>
  <c r="CY74" i="49"/>
  <c r="CP74" i="49"/>
  <c r="BO74" i="49"/>
  <c r="CQ74" i="49"/>
  <c r="BP74" i="49"/>
  <c r="DQ74" i="49"/>
  <c r="DK74" i="49"/>
  <c r="DH74" i="49"/>
  <c r="DI74" i="49"/>
  <c r="DJ74" i="49"/>
  <c r="DN74" i="49"/>
  <c r="DR74" i="49"/>
  <c r="DE74" i="49"/>
  <c r="CT74" i="49"/>
  <c r="BQ74" i="49"/>
  <c r="CR74" i="49"/>
  <c r="CV74" i="49"/>
  <c r="BN74" i="49"/>
  <c r="CZ74" i="49"/>
  <c r="DB74" i="49"/>
  <c r="DP74" i="49"/>
  <c r="CQ50" i="49"/>
  <c r="BP50" i="49"/>
  <c r="DQ50" i="49"/>
  <c r="CZ50" i="49"/>
  <c r="BQ50" i="49"/>
  <c r="DK50" i="49"/>
  <c r="DI50" i="49"/>
  <c r="DM50" i="49"/>
  <c r="DD50" i="49"/>
  <c r="CU50" i="49"/>
  <c r="CS50" i="49"/>
  <c r="DN50" i="49"/>
  <c r="DE50" i="49"/>
  <c r="CV50" i="49"/>
  <c r="DO50" i="49"/>
  <c r="DF50" i="49"/>
  <c r="CW50" i="49"/>
  <c r="DG50" i="49"/>
  <c r="CX50" i="49"/>
  <c r="CO50" i="49"/>
  <c r="DC50" i="49"/>
  <c r="DJ50" i="49"/>
  <c r="DR50" i="49"/>
  <c r="CY50" i="49"/>
  <c r="BO50" i="49"/>
  <c r="DA50" i="49"/>
  <c r="CP50" i="49"/>
  <c r="BR50" i="49"/>
  <c r="DB50" i="49"/>
  <c r="DP50" i="49"/>
  <c r="DL50" i="49"/>
  <c r="CR50" i="49"/>
  <c r="BN50" i="49"/>
  <c r="CT50" i="49"/>
  <c r="DH50" i="49"/>
  <c r="BP122" i="49"/>
  <c r="DR122" i="49"/>
  <c r="DQ122" i="49"/>
  <c r="DH122" i="49"/>
  <c r="CX122" i="49"/>
  <c r="DK122" i="49"/>
  <c r="DJ122" i="49"/>
  <c r="DI122" i="49"/>
  <c r="CZ122" i="49"/>
  <c r="CP122" i="49"/>
  <c r="DG122" i="49"/>
  <c r="DD122" i="49"/>
  <c r="CU122" i="49"/>
  <c r="CT122" i="49"/>
  <c r="CS122" i="49"/>
  <c r="DE122" i="49"/>
  <c r="CV122" i="49"/>
  <c r="BR122" i="49"/>
  <c r="DO122" i="49"/>
  <c r="CY122" i="49"/>
  <c r="DN122" i="49"/>
  <c r="DP122" i="49"/>
  <c r="DL122" i="49"/>
  <c r="CR122" i="49"/>
  <c r="DF122" i="49"/>
  <c r="DC122" i="49"/>
  <c r="BQ122" i="49"/>
  <c r="BO122" i="49"/>
  <c r="DM122" i="49"/>
  <c r="DB122" i="49"/>
  <c r="BN122" i="49"/>
  <c r="CQ122" i="49"/>
  <c r="DA122" i="49"/>
  <c r="CW122" i="49"/>
  <c r="CO122" i="49"/>
  <c r="DL218" i="49"/>
  <c r="DC218" i="49"/>
  <c r="DB218" i="49"/>
  <c r="DA218" i="49"/>
  <c r="CQ218" i="49"/>
  <c r="DH218" i="49"/>
  <c r="BR218" i="49"/>
  <c r="DM218" i="49"/>
  <c r="DD218" i="49"/>
  <c r="CU218" i="49"/>
  <c r="CT218" i="49"/>
  <c r="CS218" i="49"/>
  <c r="CW218" i="49"/>
  <c r="CO218" i="49"/>
  <c r="DP218" i="49"/>
  <c r="CZ218" i="49"/>
  <c r="BO218" i="49"/>
  <c r="BN218" i="49"/>
  <c r="DO218" i="49"/>
  <c r="DE218" i="49"/>
  <c r="DJ218" i="49"/>
  <c r="DN218" i="49"/>
  <c r="BQ218" i="49"/>
  <c r="DQ218" i="49"/>
  <c r="DF218" i="49"/>
  <c r="CP218" i="49"/>
  <c r="CV218" i="49"/>
  <c r="DI218" i="49"/>
  <c r="CR218" i="49"/>
  <c r="BP218" i="49"/>
  <c r="CX218" i="49"/>
  <c r="DK218" i="49"/>
  <c r="DG218" i="49"/>
  <c r="CY218" i="49"/>
  <c r="DR218" i="49"/>
  <c r="CW79" i="49"/>
  <c r="DK79" i="49"/>
  <c r="DM79" i="49"/>
  <c r="DJ79" i="49"/>
  <c r="DI79" i="49"/>
  <c r="CZ79" i="49"/>
  <c r="CQ79" i="49"/>
  <c r="DB79" i="49"/>
  <c r="DA79" i="49"/>
  <c r="CR79" i="49"/>
  <c r="BP79" i="49"/>
  <c r="CO79" i="49"/>
  <c r="DL79" i="49"/>
  <c r="BQ79" i="49"/>
  <c r="BO79" i="49"/>
  <c r="BN79" i="49"/>
  <c r="DP79" i="49"/>
  <c r="DG79" i="49"/>
  <c r="CX79" i="49"/>
  <c r="DQ79" i="49"/>
  <c r="CY79" i="49"/>
  <c r="CS79" i="49"/>
  <c r="DN79" i="49"/>
  <c r="DF79" i="49"/>
  <c r="CU79" i="49"/>
  <c r="DR79" i="49"/>
  <c r="DH79" i="49"/>
  <c r="CP79" i="49"/>
  <c r="CT79" i="49"/>
  <c r="BR79" i="49"/>
  <c r="DC79" i="49"/>
  <c r="DD79" i="49"/>
  <c r="DO79" i="49"/>
  <c r="CV79" i="49"/>
  <c r="DE79" i="49"/>
  <c r="CV131" i="49"/>
  <c r="BP131" i="49"/>
  <c r="DN131" i="49"/>
  <c r="CX131" i="49"/>
  <c r="DM131" i="49"/>
  <c r="BR131" i="49"/>
  <c r="DO131" i="49"/>
  <c r="DE131" i="49"/>
  <c r="DL131" i="49"/>
  <c r="CP131" i="49"/>
  <c r="BO131" i="49"/>
  <c r="BN131" i="49"/>
  <c r="DP131" i="49"/>
  <c r="DG131" i="49"/>
  <c r="CW131" i="49"/>
  <c r="DR131" i="49"/>
  <c r="DQ131" i="49"/>
  <c r="DH131" i="49"/>
  <c r="CY131" i="49"/>
  <c r="CO131" i="49"/>
  <c r="DF131" i="49"/>
  <c r="DK131" i="49"/>
  <c r="DJ131" i="49"/>
  <c r="DI131" i="49"/>
  <c r="CZ131" i="49"/>
  <c r="CQ131" i="49"/>
  <c r="DC131" i="49"/>
  <c r="DB131" i="49"/>
  <c r="DA131" i="49"/>
  <c r="CR131" i="49"/>
  <c r="DD131" i="49"/>
  <c r="CU131" i="49"/>
  <c r="CT131" i="49"/>
  <c r="CS131" i="49"/>
  <c r="BQ131" i="49"/>
  <c r="DQ231" i="49"/>
  <c r="CR231" i="49"/>
  <c r="BQ231" i="49"/>
  <c r="DR231" i="49"/>
  <c r="DK231" i="49"/>
  <c r="CU231" i="49"/>
  <c r="BR231" i="49"/>
  <c r="DL231" i="49"/>
  <c r="DJ231" i="49"/>
  <c r="BO231" i="49"/>
  <c r="DN231" i="49"/>
  <c r="DE231" i="49"/>
  <c r="CV231" i="49"/>
  <c r="CT231" i="49"/>
  <c r="CS231" i="49"/>
  <c r="DP231" i="49"/>
  <c r="DH231" i="49"/>
  <c r="DF231" i="49"/>
  <c r="CZ231" i="49"/>
  <c r="CX231" i="49"/>
  <c r="DD231" i="49"/>
  <c r="CP231" i="49"/>
  <c r="BN231" i="49"/>
  <c r="DO231" i="49"/>
  <c r="DI231" i="49"/>
  <c r="DG231" i="49"/>
  <c r="DM231" i="49"/>
  <c r="DC231" i="49"/>
  <c r="CY231" i="49"/>
  <c r="CW231" i="49"/>
  <c r="BP231" i="49"/>
  <c r="CQ231" i="49"/>
  <c r="CO231" i="49"/>
  <c r="DB231" i="49"/>
  <c r="DA231" i="49"/>
  <c r="CX225" i="49"/>
  <c r="CO225" i="49"/>
  <c r="CP225" i="49"/>
  <c r="BO225" i="49"/>
  <c r="BN225" i="49"/>
  <c r="DA225" i="49"/>
  <c r="DI225" i="49"/>
  <c r="BP225" i="49"/>
  <c r="DR225" i="49"/>
  <c r="DP225" i="49"/>
  <c r="BQ225" i="49"/>
  <c r="DK225" i="49"/>
  <c r="DJ225" i="49"/>
  <c r="DH225" i="49"/>
  <c r="CY225" i="49"/>
  <c r="DO225" i="49"/>
  <c r="DM225" i="49"/>
  <c r="DD225" i="49"/>
  <c r="CU225" i="49"/>
  <c r="CT225" i="49"/>
  <c r="CR225" i="49"/>
  <c r="CS225" i="49"/>
  <c r="DN225" i="49"/>
  <c r="DE225" i="49"/>
  <c r="CV225" i="49"/>
  <c r="CQ225" i="49"/>
  <c r="CW225" i="49"/>
  <c r="DL225" i="49"/>
  <c r="DQ225" i="49"/>
  <c r="DC225" i="49"/>
  <c r="DG225" i="49"/>
  <c r="DB225" i="49"/>
  <c r="DF225" i="49"/>
  <c r="BR225" i="49"/>
  <c r="CZ225" i="49"/>
  <c r="CS99" i="49"/>
  <c r="CP99" i="49"/>
  <c r="DR99" i="49"/>
  <c r="DO99" i="49"/>
  <c r="CZ99" i="49"/>
  <c r="BR99" i="49"/>
  <c r="CV99" i="49"/>
  <c r="DJ99" i="49"/>
  <c r="DG99" i="49"/>
  <c r="CO99" i="49"/>
  <c r="DH99" i="49"/>
  <c r="BO99" i="49"/>
  <c r="DB99" i="49"/>
  <c r="CY99" i="49"/>
  <c r="CW99" i="49"/>
  <c r="DM99" i="49"/>
  <c r="CT99" i="49"/>
  <c r="CQ99" i="49"/>
  <c r="BP99" i="49"/>
  <c r="DC99" i="49"/>
  <c r="CX99" i="49"/>
  <c r="BQ99" i="49"/>
  <c r="DE99" i="49"/>
  <c r="DA99" i="49"/>
  <c r="DD99" i="49"/>
  <c r="DQ99" i="49"/>
  <c r="CU99" i="49"/>
  <c r="DF99" i="49"/>
  <c r="DL99" i="49"/>
  <c r="DP99" i="49"/>
  <c r="BN99" i="49"/>
  <c r="CR99" i="49"/>
  <c r="DK99" i="49"/>
  <c r="DI99" i="49"/>
  <c r="DN99" i="49"/>
  <c r="DO208" i="49"/>
  <c r="DF208" i="49"/>
  <c r="CW208" i="49"/>
  <c r="CZ208" i="49"/>
  <c r="DG208" i="49"/>
  <c r="CX208" i="49"/>
  <c r="CO208" i="49"/>
  <c r="CY208" i="49"/>
  <c r="CP208" i="49"/>
  <c r="BO208" i="49"/>
  <c r="DJ208" i="49"/>
  <c r="CT208" i="49"/>
  <c r="CQ208" i="49"/>
  <c r="BP208" i="49"/>
  <c r="DQ208" i="49"/>
  <c r="BN208" i="49"/>
  <c r="BQ208" i="49"/>
  <c r="DK208" i="49"/>
  <c r="DI208" i="49"/>
  <c r="DH208" i="49"/>
  <c r="DR208" i="49"/>
  <c r="BR208" i="49"/>
  <c r="DL208" i="49"/>
  <c r="DC208" i="49"/>
  <c r="DA208" i="49"/>
  <c r="DM208" i="49"/>
  <c r="DD208" i="49"/>
  <c r="CU208" i="49"/>
  <c r="CS208" i="49"/>
  <c r="DB208" i="49"/>
  <c r="CR208" i="49"/>
  <c r="DN208" i="49"/>
  <c r="DE208" i="49"/>
  <c r="CV208" i="49"/>
  <c r="DP208" i="49"/>
  <c r="BR183" i="49"/>
  <c r="DL183" i="49"/>
  <c r="DJ183" i="49"/>
  <c r="BO183" i="49"/>
  <c r="DM183" i="49"/>
  <c r="DD183" i="49"/>
  <c r="DB183" i="49"/>
  <c r="CS183" i="49"/>
  <c r="DI183" i="49"/>
  <c r="DO183" i="49"/>
  <c r="DF183" i="49"/>
  <c r="CW183" i="49"/>
  <c r="DQ183" i="49"/>
  <c r="CZ183" i="49"/>
  <c r="CQ183" i="49"/>
  <c r="BP183" i="49"/>
  <c r="BN183" i="49"/>
  <c r="BQ183" i="49"/>
  <c r="CU183" i="49"/>
  <c r="DN183" i="49"/>
  <c r="CV183" i="49"/>
  <c r="DP183" i="49"/>
  <c r="CX183" i="49"/>
  <c r="DH183" i="49"/>
  <c r="CP183" i="49"/>
  <c r="DK183" i="49"/>
  <c r="CR183" i="49"/>
  <c r="DR183" i="49"/>
  <c r="DC183" i="49"/>
  <c r="DE183" i="49"/>
  <c r="CT183" i="49"/>
  <c r="DA183" i="49"/>
  <c r="DG183" i="49"/>
  <c r="CO183" i="49"/>
  <c r="CY183" i="49"/>
  <c r="DN121" i="49"/>
  <c r="BP121" i="49"/>
  <c r="DR121" i="49"/>
  <c r="DQ121" i="49"/>
  <c r="DG121" i="49"/>
  <c r="DF121" i="49"/>
  <c r="DM121" i="49"/>
  <c r="DD121" i="49"/>
  <c r="CU121" i="49"/>
  <c r="CT121" i="49"/>
  <c r="CS121" i="49"/>
  <c r="BQ121" i="49"/>
  <c r="CY121" i="49"/>
  <c r="CX121" i="49"/>
  <c r="DL121" i="49"/>
  <c r="BN121" i="49"/>
  <c r="CQ121" i="49"/>
  <c r="BR121" i="49"/>
  <c r="CV121" i="49"/>
  <c r="DI121" i="49"/>
  <c r="CR121" i="49"/>
  <c r="BO121" i="49"/>
  <c r="DA121" i="49"/>
  <c r="DP121" i="49"/>
  <c r="DE121" i="49"/>
  <c r="DJ121" i="49"/>
  <c r="DH121" i="49"/>
  <c r="CW121" i="49"/>
  <c r="DB121" i="49"/>
  <c r="CO121" i="49"/>
  <c r="DK121" i="49"/>
  <c r="DC121" i="49"/>
  <c r="DO121" i="49"/>
  <c r="CZ121" i="49"/>
  <c r="CP121" i="49"/>
  <c r="DG90" i="49"/>
  <c r="CX90" i="49"/>
  <c r="CO90" i="49"/>
  <c r="CR90" i="49"/>
  <c r="CY90" i="49"/>
  <c r="CP90" i="49"/>
  <c r="BO90" i="49"/>
  <c r="BQ90" i="49"/>
  <c r="DK90" i="49"/>
  <c r="DI90" i="49"/>
  <c r="BR90" i="49"/>
  <c r="DL90" i="49"/>
  <c r="DC90" i="49"/>
  <c r="DA90" i="49"/>
  <c r="DM90" i="49"/>
  <c r="DD90" i="49"/>
  <c r="CU90" i="49"/>
  <c r="CS90" i="49"/>
  <c r="DN90" i="49"/>
  <c r="DE90" i="49"/>
  <c r="CV90" i="49"/>
  <c r="DF90" i="49"/>
  <c r="DH90" i="49"/>
  <c r="CW90" i="49"/>
  <c r="BN90" i="49"/>
  <c r="DB90" i="49"/>
  <c r="CT90" i="49"/>
  <c r="BP90" i="49"/>
  <c r="DO90" i="49"/>
  <c r="DJ90" i="49"/>
  <c r="CQ90" i="49"/>
  <c r="DQ90" i="49"/>
  <c r="DP90" i="49"/>
  <c r="DR90" i="49"/>
  <c r="CZ90" i="49"/>
  <c r="DM95" i="49"/>
  <c r="BO95" i="49"/>
  <c r="BQ95" i="49"/>
  <c r="CW95" i="49"/>
  <c r="DK95" i="49"/>
  <c r="CT95" i="49"/>
  <c r="CS95" i="49"/>
  <c r="BR95" i="49"/>
  <c r="DC95" i="49"/>
  <c r="DL95" i="49"/>
  <c r="DE95" i="49"/>
  <c r="DO95" i="49"/>
  <c r="DF95" i="49"/>
  <c r="CV95" i="49"/>
  <c r="DJ95" i="49"/>
  <c r="DI95" i="49"/>
  <c r="CZ95" i="49"/>
  <c r="CQ95" i="49"/>
  <c r="CU95" i="49"/>
  <c r="DB95" i="49"/>
  <c r="CR95" i="49"/>
  <c r="DD95" i="49"/>
  <c r="BN95" i="49"/>
  <c r="DG95" i="49"/>
  <c r="DQ95" i="49"/>
  <c r="CY95" i="49"/>
  <c r="DA95" i="49"/>
  <c r="BP95" i="49"/>
  <c r="DN95" i="49"/>
  <c r="DP95" i="49"/>
  <c r="CX95" i="49"/>
  <c r="DR95" i="49"/>
  <c r="DH95" i="49"/>
  <c r="CP95" i="49"/>
  <c r="CO95" i="49"/>
  <c r="BQ29" i="49"/>
  <c r="CQ29" i="49"/>
  <c r="CO29" i="49"/>
  <c r="DL29" i="49"/>
  <c r="DC29" i="49"/>
  <c r="DB29" i="49"/>
  <c r="DA29" i="49"/>
  <c r="CW29" i="49"/>
  <c r="DD29" i="49"/>
  <c r="CU29" i="49"/>
  <c r="CT29" i="49"/>
  <c r="CS29" i="49"/>
  <c r="DN29" i="49"/>
  <c r="CV29" i="49"/>
  <c r="DP29" i="49"/>
  <c r="DF29" i="49"/>
  <c r="CY29" i="49"/>
  <c r="DH29" i="49"/>
  <c r="CX29" i="49"/>
  <c r="CZ29" i="49"/>
  <c r="CP29" i="49"/>
  <c r="BO29" i="49"/>
  <c r="BN29" i="49"/>
  <c r="CR29" i="49"/>
  <c r="BP29" i="49"/>
  <c r="DR29" i="49"/>
  <c r="DQ29" i="49"/>
  <c r="DM29" i="49"/>
  <c r="DO29" i="49"/>
  <c r="DK29" i="49"/>
  <c r="DJ29" i="49"/>
  <c r="DI29" i="49"/>
  <c r="BR29" i="49"/>
  <c r="DE29" i="49"/>
  <c r="DG29" i="49"/>
  <c r="DR139" i="49"/>
  <c r="DQ139" i="49"/>
  <c r="DH139" i="49"/>
  <c r="CY139" i="49"/>
  <c r="CO139" i="49"/>
  <c r="CX139" i="49"/>
  <c r="DK139" i="49"/>
  <c r="DJ139" i="49"/>
  <c r="DI139" i="49"/>
  <c r="CZ139" i="49"/>
  <c r="CQ139" i="49"/>
  <c r="BR139" i="49"/>
  <c r="DC139" i="49"/>
  <c r="DB139" i="49"/>
  <c r="DA139" i="49"/>
  <c r="CR139" i="49"/>
  <c r="CV139" i="49"/>
  <c r="CU139" i="49"/>
  <c r="CT139" i="49"/>
  <c r="CS139" i="49"/>
  <c r="BQ139" i="49"/>
  <c r="BP139" i="49"/>
  <c r="DM139" i="49"/>
  <c r="DN139" i="49"/>
  <c r="DO139" i="49"/>
  <c r="DE139" i="49"/>
  <c r="DD139" i="49"/>
  <c r="DP139" i="49"/>
  <c r="DG139" i="49"/>
  <c r="BO139" i="49"/>
  <c r="CW139" i="49"/>
  <c r="DF139" i="49"/>
  <c r="BN139" i="49"/>
  <c r="CP139" i="49"/>
  <c r="DL139" i="49"/>
  <c r="DE69" i="49"/>
  <c r="DM69" i="49"/>
  <c r="DK69" i="49"/>
  <c r="DJ69" i="49"/>
  <c r="DI69" i="49"/>
  <c r="CZ69" i="49"/>
  <c r="CP69" i="49"/>
  <c r="DL69" i="49"/>
  <c r="DC69" i="49"/>
  <c r="DB69" i="49"/>
  <c r="DA69" i="49"/>
  <c r="CR69" i="49"/>
  <c r="CO69" i="49"/>
  <c r="CQ69" i="49"/>
  <c r="DD69" i="49"/>
  <c r="CU69" i="49"/>
  <c r="CT69" i="49"/>
  <c r="CS69" i="49"/>
  <c r="CV69" i="49"/>
  <c r="BR69" i="49"/>
  <c r="DN69" i="49"/>
  <c r="BO69" i="49"/>
  <c r="BN69" i="49"/>
  <c r="DP69" i="49"/>
  <c r="DF69" i="49"/>
  <c r="DG69" i="49"/>
  <c r="BP69" i="49"/>
  <c r="DR69" i="49"/>
  <c r="DQ69" i="49"/>
  <c r="DH69" i="49"/>
  <c r="CX69" i="49"/>
  <c r="CW69" i="49"/>
  <c r="BQ69" i="49"/>
  <c r="CY69" i="49"/>
  <c r="DO69" i="49"/>
  <c r="DK16" i="49"/>
  <c r="DR16" i="49"/>
  <c r="DM16" i="49"/>
  <c r="CW16" i="49"/>
  <c r="DC16" i="49"/>
  <c r="DD16" i="49"/>
  <c r="DE16" i="49"/>
  <c r="BO16" i="49"/>
  <c r="BP16" i="49"/>
  <c r="CO16" i="49"/>
  <c r="CU16" i="49"/>
  <c r="DF16" i="49"/>
  <c r="DG16" i="49"/>
  <c r="DN16" i="49"/>
  <c r="DO16" i="49"/>
  <c r="CR16" i="49"/>
  <c r="CZ16" i="49"/>
  <c r="BR16" i="49"/>
  <c r="DH16" i="49"/>
  <c r="BQ16" i="49"/>
  <c r="CV16" i="49"/>
  <c r="DL16" i="49"/>
  <c r="CP16" i="49"/>
  <c r="CQ16" i="49"/>
  <c r="CX16" i="49"/>
  <c r="CY16" i="49"/>
  <c r="DQ16" i="49"/>
  <c r="DP16" i="49"/>
  <c r="CS16" i="49"/>
  <c r="DA16" i="49"/>
  <c r="DI16" i="49"/>
  <c r="BN16" i="49"/>
  <c r="CT16" i="49"/>
  <c r="DB16" i="49"/>
  <c r="DJ16" i="49"/>
  <c r="DK204" i="49"/>
  <c r="DJ204" i="49"/>
  <c r="DI204" i="49"/>
  <c r="CZ204" i="49"/>
  <c r="CQ204" i="49"/>
  <c r="DC204" i="49"/>
  <c r="DB204" i="49"/>
  <c r="DA204" i="49"/>
  <c r="CR204" i="49"/>
  <c r="DD204" i="49"/>
  <c r="CU204" i="49"/>
  <c r="CT204" i="49"/>
  <c r="CS204" i="49"/>
  <c r="BQ204" i="49"/>
  <c r="DN204" i="49"/>
  <c r="CX204" i="49"/>
  <c r="DM204" i="49"/>
  <c r="BR204" i="49"/>
  <c r="DO204" i="49"/>
  <c r="DE204" i="49"/>
  <c r="DL204" i="49"/>
  <c r="CP204" i="49"/>
  <c r="BO204" i="49"/>
  <c r="BN204" i="49"/>
  <c r="DP204" i="49"/>
  <c r="DG204" i="49"/>
  <c r="CW204" i="49"/>
  <c r="BP204" i="49"/>
  <c r="DR204" i="49"/>
  <c r="DQ204" i="49"/>
  <c r="DH204" i="49"/>
  <c r="CY204" i="49"/>
  <c r="CO204" i="49"/>
  <c r="DF204" i="49"/>
  <c r="CV204" i="49"/>
  <c r="CP84" i="49"/>
  <c r="DE84" i="49"/>
  <c r="CV84" i="49"/>
  <c r="CX84" i="49"/>
  <c r="CW84" i="49"/>
  <c r="CO84" i="49"/>
  <c r="BO84" i="49"/>
  <c r="BN84" i="49"/>
  <c r="DO84" i="49"/>
  <c r="CR84" i="49"/>
  <c r="BP84" i="49"/>
  <c r="DR84" i="49"/>
  <c r="DQ84" i="49"/>
  <c r="DG84" i="49"/>
  <c r="BQ84" i="49"/>
  <c r="DK84" i="49"/>
  <c r="DJ84" i="49"/>
  <c r="DI84" i="49"/>
  <c r="CY84" i="49"/>
  <c r="DL84" i="49"/>
  <c r="DC84" i="49"/>
  <c r="DB84" i="49"/>
  <c r="DA84" i="49"/>
  <c r="CQ84" i="49"/>
  <c r="CZ84" i="49"/>
  <c r="DN84" i="49"/>
  <c r="DM84" i="49"/>
  <c r="DD84" i="49"/>
  <c r="CU84" i="49"/>
  <c r="CT84" i="49"/>
  <c r="CS84" i="49"/>
  <c r="DF84" i="49"/>
  <c r="BR84" i="49"/>
  <c r="DH84" i="49"/>
  <c r="DP84" i="49"/>
  <c r="DM210" i="49"/>
  <c r="DD210" i="49"/>
  <c r="CU210" i="49"/>
  <c r="CT210" i="49"/>
  <c r="CS210" i="49"/>
  <c r="BR210" i="49"/>
  <c r="DE210" i="49"/>
  <c r="CV210" i="49"/>
  <c r="DH210" i="49"/>
  <c r="CO210" i="49"/>
  <c r="CR210" i="49"/>
  <c r="CZ210" i="49"/>
  <c r="BO210" i="49"/>
  <c r="BN210" i="49"/>
  <c r="DO210" i="49"/>
  <c r="CP210" i="49"/>
  <c r="BP210" i="49"/>
  <c r="DR210" i="49"/>
  <c r="DQ210" i="49"/>
  <c r="DG210" i="49"/>
  <c r="DP210" i="49"/>
  <c r="DF210" i="49"/>
  <c r="DC210" i="49"/>
  <c r="CY210" i="49"/>
  <c r="CQ210" i="49"/>
  <c r="DJ210" i="49"/>
  <c r="CW210" i="49"/>
  <c r="DB210" i="49"/>
  <c r="BQ210" i="49"/>
  <c r="DN210" i="49"/>
  <c r="DL210" i="49"/>
  <c r="DI210" i="49"/>
  <c r="DA210" i="49"/>
  <c r="CX210" i="49"/>
  <c r="DK210" i="49"/>
  <c r="DA73" i="49"/>
  <c r="DP73" i="49"/>
  <c r="DG73" i="49"/>
  <c r="CX73" i="49"/>
  <c r="CO73" i="49"/>
  <c r="CR73" i="49"/>
  <c r="BQ73" i="49"/>
  <c r="DR73" i="49"/>
  <c r="CP73" i="49"/>
  <c r="DL73" i="49"/>
  <c r="CT73" i="49"/>
  <c r="DO73" i="49"/>
  <c r="DD73" i="49"/>
  <c r="CY73" i="49"/>
  <c r="BR73" i="49"/>
  <c r="CV73" i="49"/>
  <c r="DK73" i="49"/>
  <c r="CQ73" i="49"/>
  <c r="DM73" i="49"/>
  <c r="BN73" i="49"/>
  <c r="DH73" i="49"/>
  <c r="DE73" i="49"/>
  <c r="CZ73" i="49"/>
  <c r="CW73" i="49"/>
  <c r="BP73" i="49"/>
  <c r="DQ73" i="49"/>
  <c r="DN73" i="49"/>
  <c r="DJ73" i="49"/>
  <c r="DF73" i="49"/>
  <c r="DB73" i="49"/>
  <c r="DI73" i="49"/>
  <c r="CS73" i="49"/>
  <c r="BO73" i="49"/>
  <c r="CU73" i="49"/>
  <c r="DC73" i="49"/>
  <c r="DL6" i="49"/>
  <c r="DG6" i="49"/>
  <c r="DM6" i="49"/>
  <c r="CX6" i="49"/>
  <c r="DO6" i="49"/>
  <c r="DF6" i="49"/>
  <c r="BQ6" i="49"/>
  <c r="DN6" i="49"/>
  <c r="CW6" i="49"/>
  <c r="CO6" i="49"/>
  <c r="DE6" i="49"/>
  <c r="DR6" i="49"/>
  <c r="CQ6" i="49"/>
  <c r="CR6" i="49"/>
  <c r="BN6" i="49"/>
  <c r="CZ6" i="49"/>
  <c r="CS6" i="49"/>
  <c r="DH6" i="49"/>
  <c r="DA6" i="49"/>
  <c r="BR6" i="49"/>
  <c r="DP6" i="49"/>
  <c r="DQ6" i="49"/>
  <c r="CT6" i="49"/>
  <c r="CY6" i="49"/>
  <c r="CP6" i="49"/>
  <c r="DB6" i="49"/>
  <c r="DI6" i="49"/>
  <c r="CU6" i="49"/>
  <c r="DC6" i="49"/>
  <c r="DK6" i="49"/>
  <c r="BO6" i="49"/>
  <c r="DJ6" i="49"/>
  <c r="BP6" i="49"/>
  <c r="CV6" i="49"/>
  <c r="DD6" i="49"/>
  <c r="CR215" i="49"/>
  <c r="BQ215" i="49"/>
  <c r="DR215" i="49"/>
  <c r="CU215" i="49"/>
  <c r="DC215" i="49"/>
  <c r="BR215" i="49"/>
  <c r="DL215" i="49"/>
  <c r="DJ215" i="49"/>
  <c r="BO215" i="49"/>
  <c r="DN215" i="49"/>
  <c r="DE215" i="49"/>
  <c r="CV215" i="49"/>
  <c r="CT215" i="49"/>
  <c r="DH215" i="49"/>
  <c r="CY215" i="49"/>
  <c r="CZ215" i="49"/>
  <c r="CP215" i="49"/>
  <c r="BN215" i="49"/>
  <c r="CS215" i="49"/>
  <c r="DO215" i="49"/>
  <c r="DM215" i="49"/>
  <c r="DQ215" i="49"/>
  <c r="DA215" i="49"/>
  <c r="DG215" i="49"/>
  <c r="CW215" i="49"/>
  <c r="BP215" i="49"/>
  <c r="CQ215" i="49"/>
  <c r="CO215" i="49"/>
  <c r="DB215" i="49"/>
  <c r="DK215" i="49"/>
  <c r="DF215" i="49"/>
  <c r="DP215" i="49"/>
  <c r="CX215" i="49"/>
  <c r="DD215" i="49"/>
  <c r="DI215" i="49"/>
  <c r="DN217" i="49"/>
  <c r="DE217" i="49"/>
  <c r="CV217" i="49"/>
  <c r="CP217" i="49"/>
  <c r="BO217" i="49"/>
  <c r="BN217" i="49"/>
  <c r="DI217" i="49"/>
  <c r="CS217" i="49"/>
  <c r="DL217" i="49"/>
  <c r="DP217" i="49"/>
  <c r="DD217" i="49"/>
  <c r="DH217" i="49"/>
  <c r="DA217" i="49"/>
  <c r="BR217" i="49"/>
  <c r="DR217" i="49"/>
  <c r="CZ217" i="49"/>
  <c r="CY217" i="49"/>
  <c r="DM217" i="49"/>
  <c r="DJ217" i="49"/>
  <c r="CR217" i="49"/>
  <c r="CW217" i="49"/>
  <c r="BP217" i="49"/>
  <c r="DB217" i="49"/>
  <c r="DQ217" i="49"/>
  <c r="CO217" i="49"/>
  <c r="DK217" i="49"/>
  <c r="CT217" i="49"/>
  <c r="DF217" i="49"/>
  <c r="DC217" i="49"/>
  <c r="CQ217" i="49"/>
  <c r="CX217" i="49"/>
  <c r="BQ217" i="49"/>
  <c r="CU217" i="49"/>
  <c r="DG217" i="49"/>
  <c r="DO217" i="49"/>
  <c r="CS150" i="49"/>
  <c r="DH150" i="49"/>
  <c r="CY150" i="49"/>
  <c r="CP150" i="49"/>
  <c r="CZ150" i="49"/>
  <c r="CQ150" i="49"/>
  <c r="BP150" i="49"/>
  <c r="BN150" i="49"/>
  <c r="DC150" i="49"/>
  <c r="CR150" i="49"/>
  <c r="BQ150" i="49"/>
  <c r="DR150" i="49"/>
  <c r="BR150" i="49"/>
  <c r="DL150" i="49"/>
  <c r="DJ150" i="49"/>
  <c r="DQ150" i="49"/>
  <c r="CU150" i="49"/>
  <c r="DM150" i="49"/>
  <c r="DD150" i="49"/>
  <c r="DB150" i="49"/>
  <c r="BO150" i="49"/>
  <c r="DN150" i="49"/>
  <c r="DE150" i="49"/>
  <c r="CV150" i="49"/>
  <c r="CT150" i="49"/>
  <c r="DK150" i="49"/>
  <c r="DO150" i="49"/>
  <c r="DF150" i="49"/>
  <c r="CW150" i="49"/>
  <c r="DP150" i="49"/>
  <c r="DG150" i="49"/>
  <c r="CX150" i="49"/>
  <c r="CO150" i="49"/>
  <c r="DI150" i="49"/>
  <c r="DA150" i="49"/>
  <c r="CX86" i="49"/>
  <c r="CV86" i="49"/>
  <c r="BP86" i="49"/>
  <c r="DN86" i="49"/>
  <c r="DD86" i="49"/>
  <c r="DF86" i="49"/>
  <c r="BR86" i="49"/>
  <c r="BO86" i="49"/>
  <c r="BN86" i="49"/>
  <c r="DP86" i="49"/>
  <c r="DG86" i="49"/>
  <c r="CW86" i="49"/>
  <c r="DR86" i="49"/>
  <c r="DQ86" i="49"/>
  <c r="DH86" i="49"/>
  <c r="CY86" i="49"/>
  <c r="CO86" i="49"/>
  <c r="DK86" i="49"/>
  <c r="DJ86" i="49"/>
  <c r="DI86" i="49"/>
  <c r="CZ86" i="49"/>
  <c r="CQ86" i="49"/>
  <c r="DC86" i="49"/>
  <c r="DB86" i="49"/>
  <c r="DA86" i="49"/>
  <c r="CR86" i="49"/>
  <c r="CU86" i="49"/>
  <c r="CT86" i="49"/>
  <c r="CS86" i="49"/>
  <c r="BQ86" i="49"/>
  <c r="DM86" i="49"/>
  <c r="DL86" i="49"/>
  <c r="DO86" i="49"/>
  <c r="DE86" i="49"/>
  <c r="CP86" i="49"/>
  <c r="CX201" i="49"/>
  <c r="CO201" i="49"/>
  <c r="CP201" i="49"/>
  <c r="BO201" i="49"/>
  <c r="BN201" i="49"/>
  <c r="CS201" i="49"/>
  <c r="DA201" i="49"/>
  <c r="BP201" i="49"/>
  <c r="DR201" i="49"/>
  <c r="DP201" i="49"/>
  <c r="CQ201" i="49"/>
  <c r="BQ201" i="49"/>
  <c r="DK201" i="49"/>
  <c r="DJ201" i="49"/>
  <c r="DH201" i="49"/>
  <c r="DQ201" i="49"/>
  <c r="DG201" i="49"/>
  <c r="BR201" i="49"/>
  <c r="DL201" i="49"/>
  <c r="DC201" i="49"/>
  <c r="DB201" i="49"/>
  <c r="CZ201" i="49"/>
  <c r="CY201" i="49"/>
  <c r="DM201" i="49"/>
  <c r="DD201" i="49"/>
  <c r="CU201" i="49"/>
  <c r="CT201" i="49"/>
  <c r="CR201" i="49"/>
  <c r="DO201" i="49"/>
  <c r="DN201" i="49"/>
  <c r="DE201" i="49"/>
  <c r="CV201" i="49"/>
  <c r="DF201" i="49"/>
  <c r="CW201" i="49"/>
  <c r="DI201" i="49"/>
  <c r="DR244" i="49"/>
  <c r="DQ244" i="49"/>
  <c r="DH244" i="49"/>
  <c r="CY244" i="49"/>
  <c r="CO244" i="49"/>
  <c r="CX244" i="49"/>
  <c r="DK244" i="49"/>
  <c r="DJ244" i="49"/>
  <c r="DI244" i="49"/>
  <c r="CZ244" i="49"/>
  <c r="CQ244" i="49"/>
  <c r="BR244" i="49"/>
  <c r="DC244" i="49"/>
  <c r="DB244" i="49"/>
  <c r="DA244" i="49"/>
  <c r="CR244" i="49"/>
  <c r="CV244" i="49"/>
  <c r="CU244" i="49"/>
  <c r="CT244" i="49"/>
  <c r="CS244" i="49"/>
  <c r="BQ244" i="49"/>
  <c r="BP244" i="49"/>
  <c r="DF244" i="49"/>
  <c r="CP244" i="49"/>
  <c r="DM244" i="49"/>
  <c r="DN244" i="49"/>
  <c r="DO244" i="49"/>
  <c r="DE244" i="49"/>
  <c r="DD244" i="49"/>
  <c r="BO244" i="49"/>
  <c r="BN244" i="49"/>
  <c r="DP244" i="49"/>
  <c r="DG244" i="49"/>
  <c r="CW244" i="49"/>
  <c r="DL244" i="49"/>
  <c r="DQ175" i="49"/>
  <c r="BQ175" i="49"/>
  <c r="DR175" i="49"/>
  <c r="DN175" i="49"/>
  <c r="BR175" i="49"/>
  <c r="DA175" i="49"/>
  <c r="DL175" i="49"/>
  <c r="DJ175" i="49"/>
  <c r="CS175" i="49"/>
  <c r="DF175" i="49"/>
  <c r="CU175" i="49"/>
  <c r="DO175" i="49"/>
  <c r="DE175" i="49"/>
  <c r="CV175" i="49"/>
  <c r="CT175" i="49"/>
  <c r="DK175" i="49"/>
  <c r="BO175" i="49"/>
  <c r="CZ175" i="49"/>
  <c r="CQ175" i="49"/>
  <c r="DI175" i="49"/>
  <c r="CX175" i="49"/>
  <c r="CR175" i="49"/>
  <c r="BN175" i="49"/>
  <c r="DD175" i="49"/>
  <c r="DG175" i="49"/>
  <c r="CP175" i="49"/>
  <c r="CY175" i="49"/>
  <c r="BP175" i="49"/>
  <c r="DM175" i="49"/>
  <c r="DB175" i="49"/>
  <c r="DP175" i="49"/>
  <c r="CW175" i="49"/>
  <c r="DC175" i="49"/>
  <c r="DH175" i="49"/>
  <c r="CO175" i="49"/>
  <c r="DA118" i="49"/>
  <c r="CS118" i="49"/>
  <c r="BR118" i="49"/>
  <c r="DL118" i="49"/>
  <c r="DJ118" i="49"/>
  <c r="DQ118" i="49"/>
  <c r="CU118" i="49"/>
  <c r="DM118" i="49"/>
  <c r="DD118" i="49"/>
  <c r="DB118" i="49"/>
  <c r="BO118" i="49"/>
  <c r="DN118" i="49"/>
  <c r="DE118" i="49"/>
  <c r="CV118" i="49"/>
  <c r="CT118" i="49"/>
  <c r="DK118" i="49"/>
  <c r="DO118" i="49"/>
  <c r="DF118" i="49"/>
  <c r="CW118" i="49"/>
  <c r="DP118" i="49"/>
  <c r="DG118" i="49"/>
  <c r="CX118" i="49"/>
  <c r="CO118" i="49"/>
  <c r="DI118" i="49"/>
  <c r="DH118" i="49"/>
  <c r="CY118" i="49"/>
  <c r="CP118" i="49"/>
  <c r="CZ118" i="49"/>
  <c r="CQ118" i="49"/>
  <c r="BP118" i="49"/>
  <c r="BN118" i="49"/>
  <c r="DC118" i="49"/>
  <c r="CR118" i="49"/>
  <c r="BQ118" i="49"/>
  <c r="DR118" i="49"/>
  <c r="CR76" i="49"/>
  <c r="CX76" i="49"/>
  <c r="CP76" i="49"/>
  <c r="BO76" i="49"/>
  <c r="BN76" i="49"/>
  <c r="DO76" i="49"/>
  <c r="BP76" i="49"/>
  <c r="DR76" i="49"/>
  <c r="DQ76" i="49"/>
  <c r="DG76" i="49"/>
  <c r="DH76" i="49"/>
  <c r="BQ76" i="49"/>
  <c r="DK76" i="49"/>
  <c r="DJ76" i="49"/>
  <c r="DI76" i="49"/>
  <c r="CY76" i="49"/>
  <c r="DF76" i="49"/>
  <c r="DL76" i="49"/>
  <c r="DC76" i="49"/>
  <c r="DB76" i="49"/>
  <c r="DA76" i="49"/>
  <c r="CQ76" i="49"/>
  <c r="DM76" i="49"/>
  <c r="DD76" i="49"/>
  <c r="CU76" i="49"/>
  <c r="CT76" i="49"/>
  <c r="CS76" i="49"/>
  <c r="DE76" i="49"/>
  <c r="CV76" i="49"/>
  <c r="BR76" i="49"/>
  <c r="CW76" i="49"/>
  <c r="CZ76" i="49"/>
  <c r="CO76" i="49"/>
  <c r="DN76" i="49"/>
  <c r="DP76" i="49"/>
  <c r="DH92" i="49"/>
  <c r="DF92" i="49"/>
  <c r="DN92" i="49"/>
  <c r="BQ92" i="49"/>
  <c r="DK92" i="49"/>
  <c r="DJ92" i="49"/>
  <c r="DI92" i="49"/>
  <c r="CY92" i="49"/>
  <c r="DL92" i="49"/>
  <c r="DC92" i="49"/>
  <c r="DB92" i="49"/>
  <c r="DA92" i="49"/>
  <c r="CQ92" i="49"/>
  <c r="CR92" i="49"/>
  <c r="DM92" i="49"/>
  <c r="DD92" i="49"/>
  <c r="CU92" i="49"/>
  <c r="CT92" i="49"/>
  <c r="CS92" i="49"/>
  <c r="DE92" i="49"/>
  <c r="CV92" i="49"/>
  <c r="CW92" i="49"/>
  <c r="CO92" i="49"/>
  <c r="BO92" i="49"/>
  <c r="BN92" i="49"/>
  <c r="DO92" i="49"/>
  <c r="BP92" i="49"/>
  <c r="DR92" i="49"/>
  <c r="DQ92" i="49"/>
  <c r="DG92" i="49"/>
  <c r="DP92" i="49"/>
  <c r="CP92" i="49"/>
  <c r="BR92" i="49"/>
  <c r="CX92" i="49"/>
  <c r="CZ92" i="49"/>
  <c r="CT182" i="49"/>
  <c r="BN182" i="49"/>
  <c r="CS182" i="49"/>
  <c r="BR182" i="49"/>
  <c r="DK182" i="49"/>
  <c r="DR182" i="49"/>
  <c r="CV182" i="49"/>
  <c r="DM182" i="49"/>
  <c r="DC182" i="49"/>
  <c r="BP182" i="49"/>
  <c r="DO182" i="49"/>
  <c r="DF182" i="49"/>
  <c r="CW182" i="49"/>
  <c r="DQ182" i="49"/>
  <c r="DH182" i="49"/>
  <c r="CY182" i="49"/>
  <c r="CP182" i="49"/>
  <c r="DI182" i="49"/>
  <c r="CZ182" i="49"/>
  <c r="CQ182" i="49"/>
  <c r="BO182" i="49"/>
  <c r="DD182" i="49"/>
  <c r="DN182" i="49"/>
  <c r="DA182" i="49"/>
  <c r="CX182" i="49"/>
  <c r="DL182" i="49"/>
  <c r="DJ182" i="49"/>
  <c r="DP182" i="49"/>
  <c r="DE182" i="49"/>
  <c r="CR182" i="49"/>
  <c r="CO182" i="49"/>
  <c r="DB182" i="49"/>
  <c r="BQ182" i="49"/>
  <c r="DG182" i="49"/>
  <c r="CU182" i="49"/>
  <c r="CU24" i="49"/>
  <c r="BO24" i="49"/>
  <c r="DQ24" i="49"/>
  <c r="CX24" i="49"/>
  <c r="DF24" i="49"/>
  <c r="BR24" i="49"/>
  <c r="DI24" i="49"/>
  <c r="DJ24" i="49"/>
  <c r="DA24" i="49"/>
  <c r="BP24" i="49"/>
  <c r="DK24" i="49"/>
  <c r="CQ24" i="49"/>
  <c r="DB24" i="49"/>
  <c r="CV24" i="49"/>
  <c r="DL24" i="49"/>
  <c r="DG24" i="49"/>
  <c r="DR24" i="49"/>
  <c r="CY24" i="49"/>
  <c r="DH24" i="49"/>
  <c r="CW24" i="49"/>
  <c r="CZ24" i="49"/>
  <c r="CO24" i="49"/>
  <c r="CR24" i="49"/>
  <c r="BQ24" i="49"/>
  <c r="CP24" i="49"/>
  <c r="CS24" i="49"/>
  <c r="DM24" i="49"/>
  <c r="DC24" i="49"/>
  <c r="DP24" i="49"/>
  <c r="DE24" i="49"/>
  <c r="CT24" i="49"/>
  <c r="DD24" i="49"/>
  <c r="DO24" i="49"/>
  <c r="BN24" i="49"/>
  <c r="DN24" i="49"/>
  <c r="CS191" i="49"/>
  <c r="CR191" i="49"/>
  <c r="BQ191" i="49"/>
  <c r="DR191" i="49"/>
  <c r="BR191" i="49"/>
  <c r="DL191" i="49"/>
  <c r="DJ191" i="49"/>
  <c r="DQ191" i="49"/>
  <c r="CU191" i="49"/>
  <c r="DN191" i="49"/>
  <c r="DE191" i="49"/>
  <c r="CV191" i="49"/>
  <c r="CT191" i="49"/>
  <c r="DK191" i="49"/>
  <c r="DA191" i="49"/>
  <c r="DH191" i="49"/>
  <c r="CY191" i="49"/>
  <c r="CP191" i="49"/>
  <c r="CZ191" i="49"/>
  <c r="BP191" i="49"/>
  <c r="DC191" i="49"/>
  <c r="DM191" i="49"/>
  <c r="DB191" i="49"/>
  <c r="BO191" i="49"/>
  <c r="DO191" i="49"/>
  <c r="CW191" i="49"/>
  <c r="DG191" i="49"/>
  <c r="CO191" i="49"/>
  <c r="CQ191" i="49"/>
  <c r="BN191" i="49"/>
  <c r="DD191" i="49"/>
  <c r="DF191" i="49"/>
  <c r="DP191" i="49"/>
  <c r="CX191" i="49"/>
  <c r="DI191" i="49"/>
  <c r="DL132" i="49"/>
  <c r="BQ132" i="49"/>
  <c r="DN132" i="49"/>
  <c r="DD132" i="49"/>
  <c r="DM132" i="49"/>
  <c r="DO132" i="49"/>
  <c r="DF132" i="49"/>
  <c r="CV132" i="49"/>
  <c r="BO132" i="49"/>
  <c r="BN132" i="49"/>
  <c r="DP132" i="49"/>
  <c r="DG132" i="49"/>
  <c r="CX132" i="49"/>
  <c r="DK132" i="49"/>
  <c r="DR132" i="49"/>
  <c r="DQ132" i="49"/>
  <c r="DH132" i="49"/>
  <c r="CY132" i="49"/>
  <c r="CP132" i="49"/>
  <c r="DJ132" i="49"/>
  <c r="DI132" i="49"/>
  <c r="CZ132" i="49"/>
  <c r="CQ132" i="49"/>
  <c r="DE132" i="49"/>
  <c r="DB132" i="49"/>
  <c r="DA132" i="49"/>
  <c r="CR132" i="49"/>
  <c r="BP132" i="49"/>
  <c r="CT132" i="49"/>
  <c r="CS132" i="49"/>
  <c r="BR132" i="49"/>
  <c r="CO132" i="49"/>
  <c r="CW132" i="49"/>
  <c r="CU132" i="49"/>
  <c r="DC132" i="49"/>
  <c r="BR59" i="49"/>
  <c r="DL59" i="49"/>
  <c r="DC59" i="49"/>
  <c r="DB59" i="49"/>
  <c r="CZ59" i="49"/>
  <c r="DG59" i="49"/>
  <c r="DM59" i="49"/>
  <c r="DD59" i="49"/>
  <c r="CU59" i="49"/>
  <c r="CT59" i="49"/>
  <c r="CR59" i="49"/>
  <c r="DN59" i="49"/>
  <c r="DE59" i="49"/>
  <c r="CV59" i="49"/>
  <c r="DF59" i="49"/>
  <c r="CW59" i="49"/>
  <c r="CP59" i="49"/>
  <c r="BO59" i="49"/>
  <c r="BN59" i="49"/>
  <c r="DQ59" i="49"/>
  <c r="CY59" i="49"/>
  <c r="DA59" i="49"/>
  <c r="BP59" i="49"/>
  <c r="DR59" i="49"/>
  <c r="DP59" i="49"/>
  <c r="DI59" i="49"/>
  <c r="DK59" i="49"/>
  <c r="DJ59" i="49"/>
  <c r="CX59" i="49"/>
  <c r="DH59" i="49"/>
  <c r="CO59" i="49"/>
  <c r="CQ59" i="49"/>
  <c r="BQ59" i="49"/>
  <c r="CS59" i="49"/>
  <c r="DO59" i="49"/>
  <c r="DG12" i="49"/>
  <c r="CR12" i="49"/>
  <c r="CY12" i="49"/>
  <c r="DI12" i="49"/>
  <c r="DO12" i="49"/>
  <c r="DP12" i="49"/>
  <c r="DA12" i="49"/>
  <c r="CQ12" i="49"/>
  <c r="DQ12" i="49"/>
  <c r="CS12" i="49"/>
  <c r="CT12" i="49"/>
  <c r="BP12" i="49"/>
  <c r="DB12" i="49"/>
  <c r="CU12" i="49"/>
  <c r="DJ12" i="49"/>
  <c r="DC12" i="49"/>
  <c r="DR12" i="49"/>
  <c r="DK12" i="49"/>
  <c r="BN12" i="49"/>
  <c r="CZ12" i="49"/>
  <c r="BO12" i="49"/>
  <c r="DD12" i="49"/>
  <c r="DH12" i="49"/>
  <c r="DL12" i="49"/>
  <c r="DE12" i="49"/>
  <c r="CV12" i="49"/>
  <c r="DM12" i="49"/>
  <c r="BQ12" i="49"/>
  <c r="CO12" i="49"/>
  <c r="CW12" i="49"/>
  <c r="CX12" i="49"/>
  <c r="DF12" i="49"/>
  <c r="BR12" i="49"/>
  <c r="CP12" i="49"/>
  <c r="DN12" i="49"/>
  <c r="DK196" i="49"/>
  <c r="DJ196" i="49"/>
  <c r="DI196" i="49"/>
  <c r="CZ196" i="49"/>
  <c r="CQ196" i="49"/>
  <c r="DC196" i="49"/>
  <c r="DB196" i="49"/>
  <c r="DA196" i="49"/>
  <c r="CR196" i="49"/>
  <c r="DF196" i="49"/>
  <c r="CU196" i="49"/>
  <c r="CT196" i="49"/>
  <c r="CS196" i="49"/>
  <c r="BQ196" i="49"/>
  <c r="BP196" i="49"/>
  <c r="CP196" i="49"/>
  <c r="CX196" i="49"/>
  <c r="DM196" i="49"/>
  <c r="BR196" i="49"/>
  <c r="DO196" i="49"/>
  <c r="DE196" i="49"/>
  <c r="DN196" i="49"/>
  <c r="DD196" i="49"/>
  <c r="BO196" i="49"/>
  <c r="BN196" i="49"/>
  <c r="DP196" i="49"/>
  <c r="DG196" i="49"/>
  <c r="CW196" i="49"/>
  <c r="CV196" i="49"/>
  <c r="DR196" i="49"/>
  <c r="DQ196" i="49"/>
  <c r="DH196" i="49"/>
  <c r="CY196" i="49"/>
  <c r="CO196" i="49"/>
  <c r="DL196" i="49"/>
  <c r="DR28" i="49"/>
  <c r="DB28" i="49"/>
  <c r="DM28" i="49"/>
  <c r="DD28" i="49"/>
  <c r="CU28" i="49"/>
  <c r="CS28" i="49"/>
  <c r="DJ28" i="49"/>
  <c r="DE28" i="49"/>
  <c r="CV28" i="49"/>
  <c r="CW28" i="49"/>
  <c r="BN28" i="49"/>
  <c r="CX28" i="49"/>
  <c r="CO28" i="49"/>
  <c r="BO28" i="49"/>
  <c r="DO28" i="49"/>
  <c r="DF28" i="49"/>
  <c r="BP28" i="49"/>
  <c r="DQ28" i="49"/>
  <c r="DG28" i="49"/>
  <c r="BQ28" i="49"/>
  <c r="DK28" i="49"/>
  <c r="DI28" i="49"/>
  <c r="CY28" i="49"/>
  <c r="DH28" i="49"/>
  <c r="DL28" i="49"/>
  <c r="DC28" i="49"/>
  <c r="DA28" i="49"/>
  <c r="CQ28" i="49"/>
  <c r="BR28" i="49"/>
  <c r="CR28" i="49"/>
  <c r="DN28" i="49"/>
  <c r="CP28" i="49"/>
  <c r="CT28" i="49"/>
  <c r="DP28" i="49"/>
  <c r="CZ28" i="49"/>
  <c r="CP62" i="49"/>
  <c r="DL62" i="49"/>
  <c r="CV62" i="49"/>
  <c r="DF62" i="49"/>
  <c r="BP62" i="49"/>
  <c r="BR62" i="49"/>
  <c r="CX62" i="49"/>
  <c r="DD62" i="49"/>
  <c r="DM62" i="49"/>
  <c r="DO62" i="49"/>
  <c r="DE62" i="49"/>
  <c r="BO62" i="49"/>
  <c r="BN62" i="49"/>
  <c r="DP62" i="49"/>
  <c r="DG62" i="49"/>
  <c r="CW62" i="49"/>
  <c r="DR62" i="49"/>
  <c r="DQ62" i="49"/>
  <c r="DH62" i="49"/>
  <c r="CY62" i="49"/>
  <c r="CO62" i="49"/>
  <c r="DK62" i="49"/>
  <c r="DJ62" i="49"/>
  <c r="DI62" i="49"/>
  <c r="CZ62" i="49"/>
  <c r="CQ62" i="49"/>
  <c r="DC62" i="49"/>
  <c r="DB62" i="49"/>
  <c r="DA62" i="49"/>
  <c r="CR62" i="49"/>
  <c r="CU62" i="49"/>
  <c r="CT62" i="49"/>
  <c r="CS62" i="49"/>
  <c r="BQ62" i="49"/>
  <c r="DN62" i="49"/>
  <c r="DN203" i="49"/>
  <c r="DO203" i="49"/>
  <c r="BO203" i="49"/>
  <c r="BN203" i="49"/>
  <c r="DP203" i="49"/>
  <c r="DF203" i="49"/>
  <c r="DE203" i="49"/>
  <c r="BP203" i="49"/>
  <c r="DR203" i="49"/>
  <c r="DQ203" i="49"/>
  <c r="DH203" i="49"/>
  <c r="CX203" i="49"/>
  <c r="DM203" i="49"/>
  <c r="DK203" i="49"/>
  <c r="DJ203" i="49"/>
  <c r="DI203" i="49"/>
  <c r="CZ203" i="49"/>
  <c r="CP203" i="49"/>
  <c r="CY203" i="49"/>
  <c r="CO203" i="49"/>
  <c r="DD203" i="49"/>
  <c r="CU203" i="49"/>
  <c r="CT203" i="49"/>
  <c r="CS203" i="49"/>
  <c r="CW203" i="49"/>
  <c r="CV203" i="49"/>
  <c r="BR203" i="49"/>
  <c r="BQ203" i="49"/>
  <c r="CQ203" i="49"/>
  <c r="DA203" i="49"/>
  <c r="DL203" i="49"/>
  <c r="CR203" i="49"/>
  <c r="DC203" i="49"/>
  <c r="DG203" i="49"/>
  <c r="DB203" i="49"/>
  <c r="DM63" i="49"/>
  <c r="BO63" i="49"/>
  <c r="DC63" i="49"/>
  <c r="CU63" i="49"/>
  <c r="BQ63" i="49"/>
  <c r="DK63" i="49"/>
  <c r="BN63" i="49"/>
  <c r="DP63" i="49"/>
  <c r="DG63" i="49"/>
  <c r="CX63" i="49"/>
  <c r="CW63" i="49"/>
  <c r="DR63" i="49"/>
  <c r="DQ63" i="49"/>
  <c r="DH63" i="49"/>
  <c r="CY63" i="49"/>
  <c r="CP63" i="49"/>
  <c r="DB63" i="49"/>
  <c r="DA63" i="49"/>
  <c r="CR63" i="49"/>
  <c r="BP63" i="49"/>
  <c r="DE63" i="49"/>
  <c r="DN63" i="49"/>
  <c r="DD63" i="49"/>
  <c r="DF63" i="49"/>
  <c r="DJ63" i="49"/>
  <c r="CZ63" i="49"/>
  <c r="CT63" i="49"/>
  <c r="BR63" i="49"/>
  <c r="DL63" i="49"/>
  <c r="DO63" i="49"/>
  <c r="CV63" i="49"/>
  <c r="DI63" i="49"/>
  <c r="CQ63" i="49"/>
  <c r="CS63" i="49"/>
  <c r="CO63" i="49"/>
  <c r="CP52" i="49"/>
  <c r="DN52" i="49"/>
  <c r="BP52" i="49"/>
  <c r="DR52" i="49"/>
  <c r="DQ52" i="49"/>
  <c r="DG52" i="49"/>
  <c r="BR52" i="49"/>
  <c r="BQ52" i="49"/>
  <c r="DK52" i="49"/>
  <c r="DJ52" i="49"/>
  <c r="DI52" i="49"/>
  <c r="CY52" i="49"/>
  <c r="CX52" i="49"/>
  <c r="DL52" i="49"/>
  <c r="DC52" i="49"/>
  <c r="DB52" i="49"/>
  <c r="DA52" i="49"/>
  <c r="CQ52" i="49"/>
  <c r="DM52" i="49"/>
  <c r="DD52" i="49"/>
  <c r="CU52" i="49"/>
  <c r="CT52" i="49"/>
  <c r="CS52" i="49"/>
  <c r="DE52" i="49"/>
  <c r="CV52" i="49"/>
  <c r="CR52" i="49"/>
  <c r="CW52" i="49"/>
  <c r="CO52" i="49"/>
  <c r="BO52" i="49"/>
  <c r="BN52" i="49"/>
  <c r="DO52" i="49"/>
  <c r="DF52" i="49"/>
  <c r="CZ52" i="49"/>
  <c r="DH52" i="49"/>
  <c r="DP52" i="49"/>
  <c r="DP98" i="49"/>
  <c r="DD98" i="49"/>
  <c r="CO98" i="49"/>
  <c r="DQ98" i="49"/>
  <c r="DK98" i="49"/>
  <c r="DH98" i="49"/>
  <c r="CS98" i="49"/>
  <c r="DL98" i="49"/>
  <c r="DF98" i="49"/>
  <c r="CU98" i="49"/>
  <c r="CR98" i="49"/>
  <c r="CP98" i="49"/>
  <c r="DI98" i="49"/>
  <c r="DM98" i="49"/>
  <c r="CX98" i="49"/>
  <c r="DB98" i="49"/>
  <c r="BP98" i="49"/>
  <c r="DO98" i="49"/>
  <c r="BN98" i="49"/>
  <c r="DE98" i="49"/>
  <c r="CQ98" i="49"/>
  <c r="DJ98" i="49"/>
  <c r="CY98" i="49"/>
  <c r="DC98" i="49"/>
  <c r="BO98" i="49"/>
  <c r="BR98" i="49"/>
  <c r="BQ98" i="49"/>
  <c r="CZ98" i="49"/>
  <c r="CV98" i="49"/>
  <c r="DG98" i="49"/>
  <c r="DN98" i="49"/>
  <c r="DR98" i="49"/>
  <c r="DA98" i="49"/>
  <c r="CT98" i="49"/>
  <c r="CW98" i="49"/>
  <c r="CR207" i="49"/>
  <c r="BQ207" i="49"/>
  <c r="DR207" i="49"/>
  <c r="DC207" i="49"/>
  <c r="DK207" i="49"/>
  <c r="BR207" i="49"/>
  <c r="DL207" i="49"/>
  <c r="DJ207" i="49"/>
  <c r="DN207" i="49"/>
  <c r="DE207" i="49"/>
  <c r="CV207" i="49"/>
  <c r="CT207" i="49"/>
  <c r="DI207" i="49"/>
  <c r="DH207" i="49"/>
  <c r="CY207" i="49"/>
  <c r="CP207" i="49"/>
  <c r="CS207" i="49"/>
  <c r="CQ207" i="49"/>
  <c r="BN207" i="49"/>
  <c r="DD207" i="49"/>
  <c r="DA207" i="49"/>
  <c r="DF207" i="49"/>
  <c r="CU207" i="49"/>
  <c r="DP207" i="49"/>
  <c r="CX207" i="49"/>
  <c r="BO207" i="49"/>
  <c r="CZ207" i="49"/>
  <c r="BP207" i="49"/>
  <c r="DM207" i="49"/>
  <c r="DB207" i="49"/>
  <c r="DQ207" i="49"/>
  <c r="DO207" i="49"/>
  <c r="CW207" i="49"/>
  <c r="DG207" i="49"/>
  <c r="CO207" i="49"/>
  <c r="DE71" i="49"/>
  <c r="CU71" i="49"/>
  <c r="BO71" i="49"/>
  <c r="CO71" i="49"/>
  <c r="CW71" i="49"/>
  <c r="DL71" i="49"/>
  <c r="DN71" i="49"/>
  <c r="DD71" i="49"/>
  <c r="DC71" i="49"/>
  <c r="BN71" i="49"/>
  <c r="DP71" i="49"/>
  <c r="DG71" i="49"/>
  <c r="CX71" i="49"/>
  <c r="DB71" i="49"/>
  <c r="DA71" i="49"/>
  <c r="CR71" i="49"/>
  <c r="BP71" i="49"/>
  <c r="BQ71" i="49"/>
  <c r="CT71" i="49"/>
  <c r="BR71" i="49"/>
  <c r="DO71" i="49"/>
  <c r="CV71" i="49"/>
  <c r="DQ71" i="49"/>
  <c r="CY71" i="49"/>
  <c r="DK71" i="49"/>
  <c r="DI71" i="49"/>
  <c r="CQ71" i="49"/>
  <c r="CS71" i="49"/>
  <c r="DF71" i="49"/>
  <c r="DR71" i="49"/>
  <c r="DH71" i="49"/>
  <c r="CP71" i="49"/>
  <c r="DJ71" i="49"/>
  <c r="CZ71" i="49"/>
  <c r="DM71" i="49"/>
  <c r="CV155" i="49"/>
  <c r="DC155" i="49"/>
  <c r="DB155" i="49"/>
  <c r="DA155" i="49"/>
  <c r="CR155" i="49"/>
  <c r="DF155" i="49"/>
  <c r="CU155" i="49"/>
  <c r="CT155" i="49"/>
  <c r="CS155" i="49"/>
  <c r="BQ155" i="49"/>
  <c r="CP155" i="49"/>
  <c r="CX155" i="49"/>
  <c r="DM155" i="49"/>
  <c r="BR155" i="49"/>
  <c r="BO155" i="49"/>
  <c r="BN155" i="49"/>
  <c r="DP155" i="49"/>
  <c r="DG155" i="49"/>
  <c r="CW155" i="49"/>
  <c r="DR155" i="49"/>
  <c r="DQ155" i="49"/>
  <c r="DH155" i="49"/>
  <c r="CY155" i="49"/>
  <c r="CO155" i="49"/>
  <c r="DL155" i="49"/>
  <c r="DJ155" i="49"/>
  <c r="DN155" i="49"/>
  <c r="DI155" i="49"/>
  <c r="CZ155" i="49"/>
  <c r="BP155" i="49"/>
  <c r="DO155" i="49"/>
  <c r="DK155" i="49"/>
  <c r="CQ155" i="49"/>
  <c r="DE155" i="49"/>
  <c r="DD155" i="49"/>
  <c r="DM230" i="49"/>
  <c r="DC230" i="49"/>
  <c r="DB230" i="49"/>
  <c r="DN230" i="49"/>
  <c r="DE230" i="49"/>
  <c r="CU230" i="49"/>
  <c r="DR230" i="49"/>
  <c r="DP230" i="49"/>
  <c r="DG230" i="49"/>
  <c r="CX230" i="49"/>
  <c r="CO230" i="49"/>
  <c r="BP230" i="49"/>
  <c r="DI230" i="49"/>
  <c r="CZ230" i="49"/>
  <c r="DA230" i="49"/>
  <c r="CR230" i="49"/>
  <c r="BQ230" i="49"/>
  <c r="DD230" i="49"/>
  <c r="DQ230" i="49"/>
  <c r="DK230" i="49"/>
  <c r="DL230" i="49"/>
  <c r="CS230" i="49"/>
  <c r="DF230" i="49"/>
  <c r="DJ230" i="49"/>
  <c r="CP230" i="49"/>
  <c r="DH230" i="49"/>
  <c r="BO230" i="49"/>
  <c r="BR230" i="49"/>
  <c r="DO230" i="49"/>
  <c r="CW230" i="49"/>
  <c r="CV230" i="49"/>
  <c r="CY230" i="49"/>
  <c r="CT230" i="49"/>
  <c r="CQ230" i="49"/>
  <c r="BN230" i="49"/>
  <c r="CS100" i="49"/>
  <c r="BP100" i="49"/>
  <c r="DD100" i="49"/>
  <c r="CY100" i="49"/>
  <c r="CZ100" i="49"/>
  <c r="DP100" i="49"/>
  <c r="CT100" i="49"/>
  <c r="BR100" i="49"/>
  <c r="DE100" i="49"/>
  <c r="DL100" i="49"/>
  <c r="DR100" i="49"/>
  <c r="CU100" i="49"/>
  <c r="DB100" i="49"/>
  <c r="DN100" i="49"/>
  <c r="DG100" i="49"/>
  <c r="BN100" i="49"/>
  <c r="CQ100" i="49"/>
  <c r="DQ100" i="49"/>
  <c r="DF100" i="49"/>
  <c r="CV100" i="49"/>
  <c r="DM100" i="49"/>
  <c r="CW100" i="49"/>
  <c r="DI100" i="49"/>
  <c r="CX100" i="49"/>
  <c r="BO100" i="49"/>
  <c r="DC100" i="49"/>
  <c r="DA100" i="49"/>
  <c r="CP100" i="49"/>
  <c r="DO100" i="49"/>
  <c r="CR100" i="49"/>
  <c r="DJ100" i="49"/>
  <c r="CO100" i="49"/>
  <c r="BQ100" i="49"/>
  <c r="DH100" i="49"/>
  <c r="DK100" i="49"/>
  <c r="CT64" i="49"/>
  <c r="DJ64" i="49"/>
  <c r="DD64" i="49"/>
  <c r="DR64" i="49"/>
  <c r="DB64" i="49"/>
  <c r="DL64" i="49"/>
  <c r="DP64" i="49"/>
  <c r="DG64" i="49"/>
  <c r="CX64" i="49"/>
  <c r="CO64" i="49"/>
  <c r="DQ64" i="49"/>
  <c r="DH64" i="49"/>
  <c r="CY64" i="49"/>
  <c r="CP64" i="49"/>
  <c r="BN64" i="49"/>
  <c r="DI64" i="49"/>
  <c r="CZ64" i="49"/>
  <c r="CQ64" i="49"/>
  <c r="BO64" i="49"/>
  <c r="DA64" i="49"/>
  <c r="CR64" i="49"/>
  <c r="BQ64" i="49"/>
  <c r="CS64" i="49"/>
  <c r="BR64" i="49"/>
  <c r="DK64" i="49"/>
  <c r="DM64" i="49"/>
  <c r="DC64" i="49"/>
  <c r="DN64" i="49"/>
  <c r="DE64" i="49"/>
  <c r="CU64" i="49"/>
  <c r="DO64" i="49"/>
  <c r="DF64" i="49"/>
  <c r="CW64" i="49"/>
  <c r="CV64" i="49"/>
  <c r="BP64" i="49"/>
  <c r="DL78" i="49"/>
  <c r="DD78" i="49"/>
  <c r="CV78" i="49"/>
  <c r="DN78" i="49"/>
  <c r="DF78" i="49"/>
  <c r="DC78" i="49"/>
  <c r="DB78" i="49"/>
  <c r="DA78" i="49"/>
  <c r="CR78" i="49"/>
  <c r="CU78" i="49"/>
  <c r="CT78" i="49"/>
  <c r="CS78" i="49"/>
  <c r="BQ78" i="49"/>
  <c r="BP78" i="49"/>
  <c r="DM78" i="49"/>
  <c r="DO78" i="49"/>
  <c r="DE78" i="49"/>
  <c r="CP78" i="49"/>
  <c r="BO78" i="49"/>
  <c r="BN78" i="49"/>
  <c r="DP78" i="49"/>
  <c r="DG78" i="49"/>
  <c r="CW78" i="49"/>
  <c r="DR78" i="49"/>
  <c r="DQ78" i="49"/>
  <c r="DH78" i="49"/>
  <c r="CY78" i="49"/>
  <c r="CO78" i="49"/>
  <c r="DK78" i="49"/>
  <c r="DJ78" i="49"/>
  <c r="DI78" i="49"/>
  <c r="CZ78" i="49"/>
  <c r="CQ78" i="49"/>
  <c r="BR78" i="49"/>
  <c r="CX78" i="49"/>
  <c r="DK17" i="49"/>
  <c r="BN17" i="49"/>
  <c r="CU17" i="49"/>
  <c r="DM17" i="49"/>
  <c r="DN17" i="49"/>
  <c r="CQ17" i="49"/>
  <c r="DR17" i="49"/>
  <c r="DC17" i="49"/>
  <c r="BP17" i="49"/>
  <c r="CY17" i="49"/>
  <c r="CV17" i="49"/>
  <c r="BQ17" i="49"/>
  <c r="DD17" i="49"/>
  <c r="BR17" i="49"/>
  <c r="DG17" i="49"/>
  <c r="DJ17" i="49"/>
  <c r="CT17" i="49"/>
  <c r="DL17" i="49"/>
  <c r="DO17" i="49"/>
  <c r="CO17" i="49"/>
  <c r="CP17" i="49"/>
  <c r="BO17" i="49"/>
  <c r="CW17" i="49"/>
  <c r="CX17" i="49"/>
  <c r="DB17" i="49"/>
  <c r="DE17" i="49"/>
  <c r="DF17" i="49"/>
  <c r="CR17" i="49"/>
  <c r="CZ17" i="49"/>
  <c r="DH17" i="49"/>
  <c r="DP17" i="49"/>
  <c r="CS17" i="49"/>
  <c r="DA17" i="49"/>
  <c r="DI17" i="49"/>
  <c r="DQ17" i="49"/>
  <c r="DL242" i="49"/>
  <c r="DC242" i="49"/>
  <c r="DB242" i="49"/>
  <c r="DA242" i="49"/>
  <c r="CQ242" i="49"/>
  <c r="DN242" i="49"/>
  <c r="DM242" i="49"/>
  <c r="DD242" i="49"/>
  <c r="CU242" i="49"/>
  <c r="CT242" i="49"/>
  <c r="CS242" i="49"/>
  <c r="BR242" i="49"/>
  <c r="CW242" i="49"/>
  <c r="CO242" i="49"/>
  <c r="CR242" i="49"/>
  <c r="CZ242" i="49"/>
  <c r="BO242" i="49"/>
  <c r="BN242" i="49"/>
  <c r="DO242" i="49"/>
  <c r="CP242" i="49"/>
  <c r="CY242" i="49"/>
  <c r="DR242" i="49"/>
  <c r="DE242" i="49"/>
  <c r="DJ242" i="49"/>
  <c r="DP242" i="49"/>
  <c r="BQ242" i="49"/>
  <c r="DQ242" i="49"/>
  <c r="DH242" i="49"/>
  <c r="CV242" i="49"/>
  <c r="DI242" i="49"/>
  <c r="DF242" i="49"/>
  <c r="BP242" i="49"/>
  <c r="CX242" i="49"/>
  <c r="DK242" i="49"/>
  <c r="DG242" i="49"/>
  <c r="CO55" i="49"/>
  <c r="DC55" i="49"/>
  <c r="DB55" i="49"/>
  <c r="DA55" i="49"/>
  <c r="CR55" i="49"/>
  <c r="BP55" i="49"/>
  <c r="DM55" i="49"/>
  <c r="CT55" i="49"/>
  <c r="CS55" i="49"/>
  <c r="BR55" i="49"/>
  <c r="DE55" i="49"/>
  <c r="DN55" i="49"/>
  <c r="DD55" i="49"/>
  <c r="DK55" i="49"/>
  <c r="DR55" i="49"/>
  <c r="DQ55" i="49"/>
  <c r="DH55" i="49"/>
  <c r="CY55" i="49"/>
  <c r="CP55" i="49"/>
  <c r="DI55" i="49"/>
  <c r="CQ55" i="49"/>
  <c r="BO55" i="49"/>
  <c r="CU55" i="49"/>
  <c r="DF55" i="49"/>
  <c r="DP55" i="49"/>
  <c r="CX55" i="49"/>
  <c r="DJ55" i="49"/>
  <c r="CZ55" i="49"/>
  <c r="DL55" i="49"/>
  <c r="DO55" i="49"/>
  <c r="CV55" i="49"/>
  <c r="BN55" i="49"/>
  <c r="DG55" i="49"/>
  <c r="BQ55" i="49"/>
  <c r="CW55" i="49"/>
  <c r="DL30" i="49"/>
  <c r="BP30" i="49"/>
  <c r="CP30" i="49"/>
  <c r="DD30" i="49"/>
  <c r="CV30" i="49"/>
  <c r="BR30" i="49"/>
  <c r="CX30" i="49"/>
  <c r="CU30" i="49"/>
  <c r="CT30" i="49"/>
  <c r="CS30" i="49"/>
  <c r="BQ30" i="49"/>
  <c r="DM30" i="49"/>
  <c r="DO30" i="49"/>
  <c r="DE30" i="49"/>
  <c r="BO30" i="49"/>
  <c r="BN30" i="49"/>
  <c r="DP30" i="49"/>
  <c r="DG30" i="49"/>
  <c r="CW30" i="49"/>
  <c r="DR30" i="49"/>
  <c r="DQ30" i="49"/>
  <c r="DH30" i="49"/>
  <c r="CY30" i="49"/>
  <c r="CO30" i="49"/>
  <c r="DK30" i="49"/>
  <c r="DJ30" i="49"/>
  <c r="DI30" i="49"/>
  <c r="CZ30" i="49"/>
  <c r="CQ30" i="49"/>
  <c r="DF30" i="49"/>
  <c r="DC30" i="49"/>
  <c r="DB30" i="49"/>
  <c r="DA30" i="49"/>
  <c r="CR30" i="49"/>
  <c r="DN30" i="49"/>
  <c r="BQ53" i="49"/>
  <c r="CW53" i="49"/>
  <c r="CV53" i="49"/>
  <c r="BR53" i="49"/>
  <c r="DN53" i="49"/>
  <c r="CO53" i="49"/>
  <c r="BO53" i="49"/>
  <c r="BN53" i="49"/>
  <c r="DP53" i="49"/>
  <c r="DF53" i="49"/>
  <c r="DE53" i="49"/>
  <c r="BP53" i="49"/>
  <c r="DR53" i="49"/>
  <c r="DQ53" i="49"/>
  <c r="DH53" i="49"/>
  <c r="CX53" i="49"/>
  <c r="DK53" i="49"/>
  <c r="DJ53" i="49"/>
  <c r="DI53" i="49"/>
  <c r="CZ53" i="49"/>
  <c r="CP53" i="49"/>
  <c r="DL53" i="49"/>
  <c r="DC53" i="49"/>
  <c r="DB53" i="49"/>
  <c r="DA53" i="49"/>
  <c r="CR53" i="49"/>
  <c r="DG53" i="49"/>
  <c r="CQ53" i="49"/>
  <c r="DD53" i="49"/>
  <c r="CU53" i="49"/>
  <c r="CT53" i="49"/>
  <c r="CS53" i="49"/>
  <c r="DM53" i="49"/>
  <c r="DO53" i="49"/>
  <c r="CY53" i="49"/>
  <c r="CT48" i="49"/>
  <c r="BN48" i="49"/>
  <c r="DR48" i="49"/>
  <c r="BP48" i="49"/>
  <c r="CV48" i="49"/>
  <c r="DI48" i="49"/>
  <c r="CZ48" i="49"/>
  <c r="CQ48" i="49"/>
  <c r="BO48" i="49"/>
  <c r="DB48" i="49"/>
  <c r="DA48" i="49"/>
  <c r="CR48" i="49"/>
  <c r="BQ48" i="49"/>
  <c r="CS48" i="49"/>
  <c r="BR48" i="49"/>
  <c r="DK48" i="49"/>
  <c r="DM48" i="49"/>
  <c r="DC48" i="49"/>
  <c r="DD48" i="49"/>
  <c r="DN48" i="49"/>
  <c r="DE48" i="49"/>
  <c r="CU48" i="49"/>
  <c r="DO48" i="49"/>
  <c r="DF48" i="49"/>
  <c r="CW48" i="49"/>
  <c r="DP48" i="49"/>
  <c r="DG48" i="49"/>
  <c r="CX48" i="49"/>
  <c r="CO48" i="49"/>
  <c r="DQ48" i="49"/>
  <c r="DH48" i="49"/>
  <c r="CY48" i="49"/>
  <c r="CP48" i="49"/>
  <c r="DL48" i="49"/>
  <c r="DJ48" i="49"/>
  <c r="CW85" i="49"/>
  <c r="CO85" i="49"/>
  <c r="DD85" i="49"/>
  <c r="CU85" i="49"/>
  <c r="CT85" i="49"/>
  <c r="CS85" i="49"/>
  <c r="DG85" i="49"/>
  <c r="CV85" i="49"/>
  <c r="BR85" i="49"/>
  <c r="BQ85" i="49"/>
  <c r="DE85" i="49"/>
  <c r="DN85" i="49"/>
  <c r="BO85" i="49"/>
  <c r="BN85" i="49"/>
  <c r="DP85" i="49"/>
  <c r="DF85" i="49"/>
  <c r="BP85" i="49"/>
  <c r="DR85" i="49"/>
  <c r="DQ85" i="49"/>
  <c r="DH85" i="49"/>
  <c r="CX85" i="49"/>
  <c r="CQ85" i="49"/>
  <c r="DK85" i="49"/>
  <c r="DJ85" i="49"/>
  <c r="DI85" i="49"/>
  <c r="CZ85" i="49"/>
  <c r="CP85" i="49"/>
  <c r="DA85" i="49"/>
  <c r="CR85" i="49"/>
  <c r="DL85" i="49"/>
  <c r="DC85" i="49"/>
  <c r="DB85" i="49"/>
  <c r="DM85" i="49"/>
  <c r="DO85" i="49"/>
  <c r="CY85" i="49"/>
  <c r="CP136" i="49"/>
  <c r="BO136" i="49"/>
  <c r="BN136" i="49"/>
  <c r="DQ136" i="49"/>
  <c r="DA136" i="49"/>
  <c r="BP136" i="49"/>
  <c r="DR136" i="49"/>
  <c r="DP136" i="49"/>
  <c r="BQ136" i="49"/>
  <c r="DK136" i="49"/>
  <c r="DJ136" i="49"/>
  <c r="DH136" i="49"/>
  <c r="DO136" i="49"/>
  <c r="CS136" i="49"/>
  <c r="BR136" i="49"/>
  <c r="DL136" i="49"/>
  <c r="DC136" i="49"/>
  <c r="DB136" i="49"/>
  <c r="CZ136" i="49"/>
  <c r="DM136" i="49"/>
  <c r="DD136" i="49"/>
  <c r="CU136" i="49"/>
  <c r="CT136" i="49"/>
  <c r="CR136" i="49"/>
  <c r="DI136" i="49"/>
  <c r="DN136" i="49"/>
  <c r="DE136" i="49"/>
  <c r="CV136" i="49"/>
  <c r="DF136" i="49"/>
  <c r="CW136" i="49"/>
  <c r="DG136" i="49"/>
  <c r="CQ136" i="49"/>
  <c r="CX136" i="49"/>
  <c r="CO136" i="49"/>
  <c r="CY136" i="49"/>
  <c r="CY26" i="49"/>
  <c r="CP26" i="49"/>
  <c r="CQ26" i="49"/>
  <c r="BO26" i="49"/>
  <c r="BR26" i="49"/>
  <c r="DK26" i="49"/>
  <c r="DI26" i="49"/>
  <c r="BN26" i="49"/>
  <c r="DM26" i="49"/>
  <c r="DC26" i="49"/>
  <c r="DA26" i="49"/>
  <c r="DD26" i="49"/>
  <c r="DN26" i="49"/>
  <c r="DE26" i="49"/>
  <c r="CU26" i="49"/>
  <c r="CS26" i="49"/>
  <c r="DO26" i="49"/>
  <c r="DF26" i="49"/>
  <c r="CW26" i="49"/>
  <c r="CO26" i="49"/>
  <c r="BP26" i="49"/>
  <c r="DL26" i="49"/>
  <c r="CT26" i="49"/>
  <c r="BQ26" i="49"/>
  <c r="DP26" i="49"/>
  <c r="DH26" i="49"/>
  <c r="CV26" i="49"/>
  <c r="DQ26" i="49"/>
  <c r="DR26" i="49"/>
  <c r="DG26" i="49"/>
  <c r="CX26" i="49"/>
  <c r="CR26" i="49"/>
  <c r="CZ26" i="49"/>
  <c r="DB26" i="49"/>
  <c r="DJ26" i="49"/>
  <c r="CQ67" i="49"/>
  <c r="DA67" i="49"/>
  <c r="CS67" i="49"/>
  <c r="CY67" i="49"/>
  <c r="DG67" i="49"/>
  <c r="DI67" i="49"/>
  <c r="DF67" i="49"/>
  <c r="CW67" i="49"/>
  <c r="CX67" i="49"/>
  <c r="CO67" i="49"/>
  <c r="CP67" i="49"/>
  <c r="BO67" i="49"/>
  <c r="BN67" i="49"/>
  <c r="BP67" i="49"/>
  <c r="DR67" i="49"/>
  <c r="DP67" i="49"/>
  <c r="BQ67" i="49"/>
  <c r="DK67" i="49"/>
  <c r="DJ67" i="49"/>
  <c r="DH67" i="49"/>
  <c r="BR67" i="49"/>
  <c r="DL67" i="49"/>
  <c r="DC67" i="49"/>
  <c r="DB67" i="49"/>
  <c r="CZ67" i="49"/>
  <c r="DM67" i="49"/>
  <c r="DD67" i="49"/>
  <c r="CU67" i="49"/>
  <c r="CT67" i="49"/>
  <c r="CR67" i="49"/>
  <c r="DN67" i="49"/>
  <c r="DE67" i="49"/>
  <c r="CV67" i="49"/>
  <c r="DQ67" i="49"/>
  <c r="DO67" i="49"/>
  <c r="DR222" i="49"/>
  <c r="CS222" i="49"/>
  <c r="BR222" i="49"/>
  <c r="DK222" i="49"/>
  <c r="BP222" i="49"/>
  <c r="DM222" i="49"/>
  <c r="DC222" i="49"/>
  <c r="DJ222" i="49"/>
  <c r="DN222" i="49"/>
  <c r="DE222" i="49"/>
  <c r="CU222" i="49"/>
  <c r="BN222" i="49"/>
  <c r="DO222" i="49"/>
  <c r="DF222" i="49"/>
  <c r="CW222" i="49"/>
  <c r="DD222" i="49"/>
  <c r="CT222" i="49"/>
  <c r="DP222" i="49"/>
  <c r="DG222" i="49"/>
  <c r="CX222" i="49"/>
  <c r="CO222" i="49"/>
  <c r="DQ222" i="49"/>
  <c r="DH222" i="49"/>
  <c r="CY222" i="49"/>
  <c r="CP222" i="49"/>
  <c r="DB222" i="49"/>
  <c r="DI222" i="49"/>
  <c r="CZ222" i="49"/>
  <c r="CQ222" i="49"/>
  <c r="BO222" i="49"/>
  <c r="DA222" i="49"/>
  <c r="CR222" i="49"/>
  <c r="BQ222" i="49"/>
  <c r="DL222" i="49"/>
  <c r="CV222" i="49"/>
  <c r="DF94" i="49"/>
  <c r="BP94" i="49"/>
  <c r="BR94" i="49"/>
  <c r="DM94" i="49"/>
  <c r="CX94" i="49"/>
  <c r="DO94" i="49"/>
  <c r="DE94" i="49"/>
  <c r="BO94" i="49"/>
  <c r="BN94" i="49"/>
  <c r="CV94" i="49"/>
  <c r="DR94" i="49"/>
  <c r="DQ94" i="49"/>
  <c r="DH94" i="49"/>
  <c r="CY94" i="49"/>
  <c r="CO94" i="49"/>
  <c r="DC94" i="49"/>
  <c r="DB94" i="49"/>
  <c r="DA94" i="49"/>
  <c r="CR94" i="49"/>
  <c r="DD94" i="49"/>
  <c r="CU94" i="49"/>
  <c r="CT94" i="49"/>
  <c r="CS94" i="49"/>
  <c r="BQ94" i="49"/>
  <c r="CP94" i="49"/>
  <c r="DL94" i="49"/>
  <c r="DP94" i="49"/>
  <c r="CZ94" i="49"/>
  <c r="DK94" i="49"/>
  <c r="DG94" i="49"/>
  <c r="DJ94" i="49"/>
  <c r="CQ94" i="49"/>
  <c r="DI94" i="49"/>
  <c r="CW94" i="49"/>
  <c r="DN94" i="49"/>
  <c r="DE39" i="49"/>
  <c r="BO39" i="49"/>
  <c r="CO39" i="49"/>
  <c r="CU39" i="49"/>
  <c r="DC39" i="49"/>
  <c r="DR39" i="49"/>
  <c r="DQ39" i="49"/>
  <c r="DH39" i="49"/>
  <c r="CY39" i="49"/>
  <c r="CP39" i="49"/>
  <c r="DJ39" i="49"/>
  <c r="DI39" i="49"/>
  <c r="CZ39" i="49"/>
  <c r="CQ39" i="49"/>
  <c r="BQ39" i="49"/>
  <c r="CT39" i="49"/>
  <c r="CS39" i="49"/>
  <c r="BR39" i="49"/>
  <c r="CW39" i="49"/>
  <c r="DO39" i="49"/>
  <c r="DF39" i="49"/>
  <c r="CV39" i="49"/>
  <c r="DP39" i="49"/>
  <c r="CX39" i="49"/>
  <c r="DB39" i="49"/>
  <c r="CR39" i="49"/>
  <c r="DL39" i="49"/>
  <c r="DD39" i="49"/>
  <c r="BN39" i="49"/>
  <c r="DG39" i="49"/>
  <c r="DA39" i="49"/>
  <c r="BP39" i="49"/>
  <c r="DK39" i="49"/>
  <c r="DN39" i="49"/>
  <c r="DM39" i="49"/>
  <c r="CS236" i="49"/>
  <c r="DR236" i="49"/>
  <c r="DO236" i="49"/>
  <c r="BR236" i="49"/>
  <c r="DJ236" i="49"/>
  <c r="DG236" i="49"/>
  <c r="BQ236" i="49"/>
  <c r="BN236" i="49"/>
  <c r="DL236" i="49"/>
  <c r="DB236" i="49"/>
  <c r="CY236" i="49"/>
  <c r="DC236" i="49"/>
  <c r="CV236" i="49"/>
  <c r="CQ236" i="49"/>
  <c r="BP236" i="49"/>
  <c r="CT236" i="49"/>
  <c r="DP236" i="49"/>
  <c r="DM236" i="49"/>
  <c r="DK236" i="49"/>
  <c r="DQ236" i="49"/>
  <c r="DH236" i="49"/>
  <c r="DE236" i="49"/>
  <c r="DD236" i="49"/>
  <c r="DI236" i="49"/>
  <c r="CZ236" i="49"/>
  <c r="CW236" i="49"/>
  <c r="BO236" i="49"/>
  <c r="DN236" i="49"/>
  <c r="DF236" i="49"/>
  <c r="CP236" i="49"/>
  <c r="DA236" i="49"/>
  <c r="CR236" i="49"/>
  <c r="CO236" i="49"/>
  <c r="CX236" i="49"/>
  <c r="CU236" i="49"/>
  <c r="DB181" i="49"/>
  <c r="DA181" i="49"/>
  <c r="CY181" i="49"/>
  <c r="CP181" i="49"/>
  <c r="CT181" i="49"/>
  <c r="CS181" i="49"/>
  <c r="CQ181" i="49"/>
  <c r="DH181" i="49"/>
  <c r="CW181" i="49"/>
  <c r="BP181" i="49"/>
  <c r="BR181" i="49"/>
  <c r="DM181" i="49"/>
  <c r="BQ181" i="49"/>
  <c r="CZ181" i="49"/>
  <c r="BN181" i="49"/>
  <c r="DP181" i="49"/>
  <c r="DN181" i="49"/>
  <c r="DD181" i="49"/>
  <c r="DR181" i="49"/>
  <c r="DQ181" i="49"/>
  <c r="DO181" i="49"/>
  <c r="DF181" i="49"/>
  <c r="CV181" i="49"/>
  <c r="DK181" i="49"/>
  <c r="BO181" i="49"/>
  <c r="DJ181" i="49"/>
  <c r="CR181" i="49"/>
  <c r="DI181" i="49"/>
  <c r="CO181" i="49"/>
  <c r="DE181" i="49"/>
  <c r="DG181" i="49"/>
  <c r="DC181" i="49"/>
  <c r="CU181" i="49"/>
  <c r="CX181" i="49"/>
  <c r="DL181" i="49"/>
  <c r="DE45" i="49"/>
  <c r="CY45" i="49"/>
  <c r="BQ45" i="49"/>
  <c r="BO45" i="49"/>
  <c r="BN45" i="49"/>
  <c r="DP45" i="49"/>
  <c r="DF45" i="49"/>
  <c r="BP45" i="49"/>
  <c r="DR45" i="49"/>
  <c r="DQ45" i="49"/>
  <c r="DH45" i="49"/>
  <c r="CX45" i="49"/>
  <c r="DK45" i="49"/>
  <c r="DJ45" i="49"/>
  <c r="DI45" i="49"/>
  <c r="CZ45" i="49"/>
  <c r="CP45" i="49"/>
  <c r="DL45" i="49"/>
  <c r="DC45" i="49"/>
  <c r="DB45" i="49"/>
  <c r="DA45" i="49"/>
  <c r="CR45" i="49"/>
  <c r="DO45" i="49"/>
  <c r="CW45" i="49"/>
  <c r="DD45" i="49"/>
  <c r="CU45" i="49"/>
  <c r="CT45" i="49"/>
  <c r="CS45" i="49"/>
  <c r="CV45" i="49"/>
  <c r="BR45" i="49"/>
  <c r="DN45" i="49"/>
  <c r="DM45" i="49"/>
  <c r="CO45" i="49"/>
  <c r="CQ45" i="49"/>
  <c r="DG45" i="49"/>
  <c r="DQ3" i="49"/>
  <c r="CR3" i="49"/>
  <c r="CS3" i="49"/>
  <c r="DP3" i="49"/>
  <c r="BO3" i="49"/>
  <c r="CT3" i="49"/>
  <c r="CW3" i="49"/>
  <c r="BP3" i="49"/>
  <c r="DE3" i="49"/>
  <c r="BN3" i="49"/>
  <c r="DM3" i="49"/>
  <c r="DB3" i="49"/>
  <c r="DA3" i="49"/>
  <c r="DI3" i="49"/>
  <c r="CU3" i="49"/>
  <c r="CZ3" i="49"/>
  <c r="DC3" i="49"/>
  <c r="CV3" i="49"/>
  <c r="DK3" i="49"/>
  <c r="DD3" i="49"/>
  <c r="DH3" i="49"/>
  <c r="DR3" i="49"/>
  <c r="CO3" i="49"/>
  <c r="BR3" i="49"/>
  <c r="CP3" i="49"/>
  <c r="DL3" i="49"/>
  <c r="CX3" i="49"/>
  <c r="DF3" i="49"/>
  <c r="DJ3" i="49"/>
  <c r="DN3" i="49"/>
  <c r="BQ3" i="49"/>
  <c r="CQ3" i="49"/>
  <c r="CY3" i="49"/>
  <c r="DG3" i="49"/>
  <c r="DO3" i="49"/>
  <c r="CQ35" i="49"/>
  <c r="DA35" i="49"/>
  <c r="BR35" i="49"/>
  <c r="DL35" i="49"/>
  <c r="DC35" i="49"/>
  <c r="DB35" i="49"/>
  <c r="CZ35" i="49"/>
  <c r="DM35" i="49"/>
  <c r="DD35" i="49"/>
  <c r="CU35" i="49"/>
  <c r="CT35" i="49"/>
  <c r="CR35" i="49"/>
  <c r="DN35" i="49"/>
  <c r="DE35" i="49"/>
  <c r="CV35" i="49"/>
  <c r="DG35" i="49"/>
  <c r="DF35" i="49"/>
  <c r="CW35" i="49"/>
  <c r="CP35" i="49"/>
  <c r="BO35" i="49"/>
  <c r="BN35" i="49"/>
  <c r="CS35" i="49"/>
  <c r="BP35" i="49"/>
  <c r="DR35" i="49"/>
  <c r="DP35" i="49"/>
  <c r="BQ35" i="49"/>
  <c r="DK35" i="49"/>
  <c r="DJ35" i="49"/>
  <c r="CX35" i="49"/>
  <c r="DH35" i="49"/>
  <c r="CY35" i="49"/>
  <c r="CO35" i="49"/>
  <c r="DO35" i="49"/>
  <c r="DQ35" i="49"/>
  <c r="DI35" i="49"/>
  <c r="BP241" i="49"/>
  <c r="DR241" i="49"/>
  <c r="DP241" i="49"/>
  <c r="BQ241" i="49"/>
  <c r="DK241" i="49"/>
  <c r="DJ241" i="49"/>
  <c r="DH241" i="49"/>
  <c r="DO241" i="49"/>
  <c r="CS241" i="49"/>
  <c r="DM241" i="49"/>
  <c r="DD241" i="49"/>
  <c r="CU241" i="49"/>
  <c r="CT241" i="49"/>
  <c r="CR241" i="49"/>
  <c r="DI241" i="49"/>
  <c r="CY241" i="49"/>
  <c r="DN241" i="49"/>
  <c r="DE241" i="49"/>
  <c r="CV241" i="49"/>
  <c r="CQ241" i="49"/>
  <c r="DF241" i="49"/>
  <c r="CW241" i="49"/>
  <c r="DG241" i="49"/>
  <c r="CX241" i="49"/>
  <c r="CO241" i="49"/>
  <c r="DQ241" i="49"/>
  <c r="DL241" i="49"/>
  <c r="DA241" i="49"/>
  <c r="DC241" i="49"/>
  <c r="BO241" i="49"/>
  <c r="DB241" i="49"/>
  <c r="CP241" i="49"/>
  <c r="BN241" i="49"/>
  <c r="BR241" i="49"/>
  <c r="CZ241" i="49"/>
  <c r="DK15" i="49"/>
  <c r="CW15" i="49"/>
  <c r="DN15" i="49"/>
  <c r="BQ15" i="49"/>
  <c r="BP15" i="49"/>
  <c r="DF15" i="49"/>
  <c r="CP15" i="49"/>
  <c r="CV15" i="49"/>
  <c r="BR15" i="49"/>
  <c r="CX15" i="49"/>
  <c r="CO15" i="49"/>
  <c r="CY15" i="49"/>
  <c r="CZ15" i="49"/>
  <c r="DE15" i="49"/>
  <c r="DG15" i="49"/>
  <c r="DH15" i="49"/>
  <c r="DM15" i="49"/>
  <c r="DO15" i="49"/>
  <c r="DP15" i="49"/>
  <c r="CS15" i="49"/>
  <c r="DA15" i="49"/>
  <c r="DD15" i="49"/>
  <c r="DL15" i="49"/>
  <c r="DQ15" i="49"/>
  <c r="CQ15" i="49"/>
  <c r="DJ15" i="49"/>
  <c r="DR15" i="49"/>
  <c r="BN15" i="49"/>
  <c r="DI15" i="49"/>
  <c r="CR15" i="49"/>
  <c r="CT15" i="49"/>
  <c r="DB15" i="49"/>
  <c r="BO15" i="49"/>
  <c r="CU15" i="49"/>
  <c r="DC15" i="49"/>
  <c r="BN246" i="49"/>
  <c r="CS246" i="49"/>
  <c r="BR246" i="49"/>
  <c r="DK246" i="49"/>
  <c r="DR246" i="49"/>
  <c r="CV246" i="49"/>
  <c r="DM246" i="49"/>
  <c r="DC246" i="49"/>
  <c r="BP246" i="49"/>
  <c r="DO246" i="49"/>
  <c r="DF246" i="49"/>
  <c r="CW246" i="49"/>
  <c r="DI246" i="49"/>
  <c r="CZ246" i="49"/>
  <c r="CQ246" i="49"/>
  <c r="BO246" i="49"/>
  <c r="DD246" i="49"/>
  <c r="CR246" i="49"/>
  <c r="DE246" i="49"/>
  <c r="DL246" i="49"/>
  <c r="DG246" i="49"/>
  <c r="CO246" i="49"/>
  <c r="DJ246" i="49"/>
  <c r="DQ246" i="49"/>
  <c r="CY246" i="49"/>
  <c r="DA246" i="49"/>
  <c r="BQ246" i="49"/>
  <c r="DN246" i="49"/>
  <c r="CU246" i="49"/>
  <c r="DB246" i="49"/>
  <c r="DP246" i="49"/>
  <c r="CX246" i="49"/>
  <c r="CT246" i="49"/>
  <c r="DH246" i="49"/>
  <c r="CP246" i="49"/>
  <c r="DM41" i="49"/>
  <c r="DD41" i="49"/>
  <c r="DB41" i="49"/>
  <c r="DN41" i="49"/>
  <c r="DE41" i="49"/>
  <c r="CV41" i="49"/>
  <c r="CT41" i="49"/>
  <c r="DQ41" i="49"/>
  <c r="DO41" i="49"/>
  <c r="DF41" i="49"/>
  <c r="CW41" i="49"/>
  <c r="DC41" i="49"/>
  <c r="DP41" i="49"/>
  <c r="DG41" i="49"/>
  <c r="CX41" i="49"/>
  <c r="CO41" i="49"/>
  <c r="DA41" i="49"/>
  <c r="CZ41" i="49"/>
  <c r="CQ41" i="49"/>
  <c r="BP41" i="49"/>
  <c r="BN41" i="49"/>
  <c r="DK41" i="49"/>
  <c r="CR41" i="49"/>
  <c r="BQ41" i="49"/>
  <c r="DR41" i="49"/>
  <c r="DL41" i="49"/>
  <c r="DH41" i="49"/>
  <c r="DJ41" i="49"/>
  <c r="CY41" i="49"/>
  <c r="CP41" i="49"/>
  <c r="BR41" i="49"/>
  <c r="CS41" i="49"/>
  <c r="DI41" i="49"/>
  <c r="BO41" i="49"/>
  <c r="CU41" i="49"/>
  <c r="BQ185" i="49"/>
  <c r="DK185" i="49"/>
  <c r="DJ185" i="49"/>
  <c r="DH185" i="49"/>
  <c r="DG185" i="49"/>
  <c r="BR185" i="49"/>
  <c r="DL185" i="49"/>
  <c r="DC185" i="49"/>
  <c r="DB185" i="49"/>
  <c r="CZ185" i="49"/>
  <c r="DO185" i="49"/>
  <c r="DN185" i="49"/>
  <c r="DE185" i="49"/>
  <c r="CV185" i="49"/>
  <c r="DF185" i="49"/>
  <c r="CW185" i="49"/>
  <c r="CY185" i="49"/>
  <c r="CX185" i="49"/>
  <c r="CO185" i="49"/>
  <c r="CP185" i="49"/>
  <c r="BO185" i="49"/>
  <c r="BN185" i="49"/>
  <c r="DI185" i="49"/>
  <c r="CS185" i="49"/>
  <c r="DP185" i="49"/>
  <c r="DM185" i="49"/>
  <c r="CR185" i="49"/>
  <c r="DD185" i="49"/>
  <c r="DA185" i="49"/>
  <c r="BP185" i="49"/>
  <c r="DQ185" i="49"/>
  <c r="CU185" i="49"/>
  <c r="CQ185" i="49"/>
  <c r="DR185" i="49"/>
  <c r="CT185" i="49"/>
  <c r="DN125" i="49"/>
  <c r="DE125" i="49"/>
  <c r="CU125" i="49"/>
  <c r="DO125" i="49"/>
  <c r="DF125" i="49"/>
  <c r="CW125" i="49"/>
  <c r="CV125" i="49"/>
  <c r="DP125" i="49"/>
  <c r="DG125" i="49"/>
  <c r="CX125" i="49"/>
  <c r="CO125" i="49"/>
  <c r="BP125" i="49"/>
  <c r="DQ125" i="49"/>
  <c r="DH125" i="49"/>
  <c r="CY125" i="49"/>
  <c r="CP125" i="49"/>
  <c r="CT125" i="49"/>
  <c r="DI125" i="49"/>
  <c r="CZ125" i="49"/>
  <c r="CQ125" i="49"/>
  <c r="BO125" i="49"/>
  <c r="BN125" i="49"/>
  <c r="DA125" i="49"/>
  <c r="CR125" i="49"/>
  <c r="BQ125" i="49"/>
  <c r="DD125" i="49"/>
  <c r="CS125" i="49"/>
  <c r="BR125" i="49"/>
  <c r="DK125" i="49"/>
  <c r="DL125" i="49"/>
  <c r="DM125" i="49"/>
  <c r="DC125" i="49"/>
  <c r="DB125" i="49"/>
  <c r="DJ125" i="49"/>
  <c r="DR125" i="49"/>
  <c r="CY25" i="49"/>
  <c r="CV25" i="49"/>
  <c r="CQ25" i="49"/>
  <c r="DC25" i="49"/>
  <c r="DE25" i="49"/>
  <c r="BP25" i="49"/>
  <c r="DP25" i="49"/>
  <c r="DN25" i="49"/>
  <c r="DR25" i="49"/>
  <c r="DO25" i="49"/>
  <c r="DL25" i="49"/>
  <c r="DJ25" i="49"/>
  <c r="DG25" i="49"/>
  <c r="DK25" i="49"/>
  <c r="BO25" i="49"/>
  <c r="CR25" i="49"/>
  <c r="DD25" i="49"/>
  <c r="BQ25" i="49"/>
  <c r="BN25" i="49"/>
  <c r="DB25" i="49"/>
  <c r="CU25" i="49"/>
  <c r="DH25" i="49"/>
  <c r="CW25" i="49"/>
  <c r="DI25" i="49"/>
  <c r="CS25" i="49"/>
  <c r="CO25" i="49"/>
  <c r="CT25" i="49"/>
  <c r="DF25" i="49"/>
  <c r="BR25" i="49"/>
  <c r="CZ25" i="49"/>
  <c r="CX25" i="49"/>
  <c r="DM25" i="49"/>
  <c r="DA25" i="49"/>
  <c r="DQ25" i="49"/>
  <c r="CP25" i="49"/>
  <c r="DE194" i="49"/>
  <c r="CV194" i="49"/>
  <c r="CX194" i="49"/>
  <c r="CW194" i="49"/>
  <c r="BR194" i="49"/>
  <c r="BO194" i="49"/>
  <c r="BN194" i="49"/>
  <c r="DO194" i="49"/>
  <c r="DP194" i="49"/>
  <c r="BP194" i="49"/>
  <c r="DR194" i="49"/>
  <c r="DQ194" i="49"/>
  <c r="DG194" i="49"/>
  <c r="DF194" i="49"/>
  <c r="BQ194" i="49"/>
  <c r="DK194" i="49"/>
  <c r="DJ194" i="49"/>
  <c r="DI194" i="49"/>
  <c r="CY194" i="49"/>
  <c r="DN194" i="49"/>
  <c r="DD194" i="49"/>
  <c r="DA194" i="49"/>
  <c r="CR194" i="49"/>
  <c r="CS194" i="49"/>
  <c r="CP194" i="49"/>
  <c r="DC194" i="49"/>
  <c r="CU194" i="49"/>
  <c r="CQ194" i="49"/>
  <c r="DM194" i="49"/>
  <c r="DB194" i="49"/>
  <c r="DH194" i="49"/>
  <c r="CO194" i="49"/>
  <c r="CT194" i="49"/>
  <c r="CZ194" i="49"/>
  <c r="DL194" i="49"/>
  <c r="DP238" i="49"/>
  <c r="DG238" i="49"/>
  <c r="CX238" i="49"/>
  <c r="CO238" i="49"/>
  <c r="DH238" i="49"/>
  <c r="CY238" i="49"/>
  <c r="CP238" i="49"/>
  <c r="DR238" i="49"/>
  <c r="DJ238" i="49"/>
  <c r="CZ238" i="49"/>
  <c r="CQ238" i="49"/>
  <c r="BO238" i="49"/>
  <c r="DB238" i="49"/>
  <c r="CR238" i="49"/>
  <c r="BQ238" i="49"/>
  <c r="CV238" i="49"/>
  <c r="BP238" i="49"/>
  <c r="DQ238" i="49"/>
  <c r="BR238" i="49"/>
  <c r="DK238" i="49"/>
  <c r="DL238" i="49"/>
  <c r="DI238" i="49"/>
  <c r="DM238" i="49"/>
  <c r="DC238" i="49"/>
  <c r="CT238" i="49"/>
  <c r="DA238" i="49"/>
  <c r="DN238" i="49"/>
  <c r="DE238" i="49"/>
  <c r="CU238" i="49"/>
  <c r="BN238" i="49"/>
  <c r="CS238" i="49"/>
  <c r="DO238" i="49"/>
  <c r="DF238" i="49"/>
  <c r="CW238" i="49"/>
  <c r="DD238" i="49"/>
  <c r="DA102" i="49"/>
  <c r="CS102" i="49"/>
  <c r="CP102" i="49"/>
  <c r="DN102" i="49"/>
  <c r="DC102" i="49"/>
  <c r="DQ102" i="49"/>
  <c r="CQ102" i="49"/>
  <c r="CO102" i="49"/>
  <c r="DH102" i="49"/>
  <c r="DB102" i="49"/>
  <c r="CW102" i="49"/>
  <c r="BO102" i="49"/>
  <c r="CR102" i="49"/>
  <c r="DE102" i="49"/>
  <c r="BP102" i="49"/>
  <c r="DI102" i="49"/>
  <c r="CT102" i="49"/>
  <c r="DM102" i="49"/>
  <c r="DR102" i="49"/>
  <c r="CX102" i="49"/>
  <c r="BQ102" i="49"/>
  <c r="DO102" i="49"/>
  <c r="DL102" i="49"/>
  <c r="DJ102" i="49"/>
  <c r="DF102" i="49"/>
  <c r="DG102" i="49"/>
  <c r="DD102" i="49"/>
  <c r="DK102" i="49"/>
  <c r="CU102" i="49"/>
  <c r="BN102" i="49"/>
  <c r="CY102" i="49"/>
  <c r="CV102" i="49"/>
  <c r="CZ102" i="49"/>
  <c r="BR102" i="49"/>
  <c r="DP102" i="49"/>
  <c r="DO112" i="49"/>
  <c r="BR112" i="49"/>
  <c r="DL112" i="49"/>
  <c r="DC112" i="49"/>
  <c r="DB112" i="49"/>
  <c r="CZ112" i="49"/>
  <c r="DM112" i="49"/>
  <c r="DD112" i="49"/>
  <c r="CU112" i="49"/>
  <c r="CT112" i="49"/>
  <c r="CR112" i="49"/>
  <c r="DA112" i="49"/>
  <c r="DN112" i="49"/>
  <c r="DE112" i="49"/>
  <c r="CV112" i="49"/>
  <c r="DF112" i="49"/>
  <c r="CW112" i="49"/>
  <c r="CY112" i="49"/>
  <c r="CX112" i="49"/>
  <c r="CO112" i="49"/>
  <c r="CP112" i="49"/>
  <c r="BO112" i="49"/>
  <c r="BN112" i="49"/>
  <c r="DI112" i="49"/>
  <c r="CS112" i="49"/>
  <c r="BP112" i="49"/>
  <c r="DR112" i="49"/>
  <c r="DP112" i="49"/>
  <c r="DQ112" i="49"/>
  <c r="BQ112" i="49"/>
  <c r="DK112" i="49"/>
  <c r="DJ112" i="49"/>
  <c r="DH112" i="49"/>
  <c r="DG112" i="49"/>
  <c r="CQ112" i="49"/>
  <c r="BN214" i="49"/>
  <c r="DM214" i="49"/>
  <c r="DC214" i="49"/>
  <c r="BP214" i="49"/>
  <c r="DN214" i="49"/>
  <c r="DE214" i="49"/>
  <c r="CU214" i="49"/>
  <c r="DL214" i="49"/>
  <c r="DB214" i="49"/>
  <c r="DP214" i="49"/>
  <c r="DG214" i="49"/>
  <c r="CX214" i="49"/>
  <c r="CO214" i="49"/>
  <c r="DJ214" i="49"/>
  <c r="DI214" i="49"/>
  <c r="CZ214" i="49"/>
  <c r="CQ214" i="49"/>
  <c r="BO214" i="49"/>
  <c r="DD214" i="49"/>
  <c r="DA214" i="49"/>
  <c r="CR214" i="49"/>
  <c r="BQ214" i="49"/>
  <c r="DO214" i="49"/>
  <c r="DK214" i="49"/>
  <c r="CY214" i="49"/>
  <c r="DQ214" i="49"/>
  <c r="DF214" i="49"/>
  <c r="DR214" i="49"/>
  <c r="CS214" i="49"/>
  <c r="CP214" i="49"/>
  <c r="BR214" i="49"/>
  <c r="DH214" i="49"/>
  <c r="CW214" i="49"/>
  <c r="CV214" i="49"/>
  <c r="CT214" i="49"/>
  <c r="DA91" i="49"/>
  <c r="DQ91" i="49"/>
  <c r="CY91" i="49"/>
  <c r="DO91" i="49"/>
  <c r="DI91" i="49"/>
  <c r="BR91" i="49"/>
  <c r="DL91" i="49"/>
  <c r="DC91" i="49"/>
  <c r="DB91" i="49"/>
  <c r="CZ91" i="49"/>
  <c r="DM91" i="49"/>
  <c r="DD91" i="49"/>
  <c r="CU91" i="49"/>
  <c r="CT91" i="49"/>
  <c r="CR91" i="49"/>
  <c r="DN91" i="49"/>
  <c r="DE91" i="49"/>
  <c r="CV91" i="49"/>
  <c r="DF91" i="49"/>
  <c r="CW91" i="49"/>
  <c r="CX91" i="49"/>
  <c r="CO91" i="49"/>
  <c r="DG91" i="49"/>
  <c r="CP91" i="49"/>
  <c r="BO91" i="49"/>
  <c r="BN91" i="49"/>
  <c r="BP91" i="49"/>
  <c r="DR91" i="49"/>
  <c r="DP91" i="49"/>
  <c r="BQ91" i="49"/>
  <c r="DK91" i="49"/>
  <c r="DJ91" i="49"/>
  <c r="DH91" i="49"/>
  <c r="CS91" i="49"/>
  <c r="CQ91" i="49"/>
  <c r="DB20" i="49"/>
  <c r="CO20" i="49"/>
  <c r="CP20" i="49"/>
  <c r="DJ20" i="49"/>
  <c r="CY20" i="49"/>
  <c r="DM20" i="49"/>
  <c r="DF20" i="49"/>
  <c r="CQ20" i="49"/>
  <c r="DQ20" i="49"/>
  <c r="BN20" i="49"/>
  <c r="BO20" i="49"/>
  <c r="DP20" i="49"/>
  <c r="DI20" i="49"/>
  <c r="DL20" i="49"/>
  <c r="DA20" i="49"/>
  <c r="CZ20" i="49"/>
  <c r="DD20" i="49"/>
  <c r="CS20" i="49"/>
  <c r="CR20" i="49"/>
  <c r="CV20" i="49"/>
  <c r="DC20" i="49"/>
  <c r="DE20" i="49"/>
  <c r="DN20" i="49"/>
  <c r="DO20" i="49"/>
  <c r="CU20" i="49"/>
  <c r="BQ20" i="49"/>
  <c r="CT20" i="49"/>
  <c r="CW20" i="49"/>
  <c r="DG20" i="49"/>
  <c r="DR20" i="49"/>
  <c r="BP20" i="49"/>
  <c r="CX20" i="49"/>
  <c r="BR20" i="49"/>
  <c r="DH20" i="49"/>
  <c r="DK20" i="49"/>
  <c r="DJ221" i="49"/>
  <c r="DI221" i="49"/>
  <c r="CZ221" i="49"/>
  <c r="CQ221" i="49"/>
  <c r="CU221" i="49"/>
  <c r="DB221" i="49"/>
  <c r="DA221" i="49"/>
  <c r="CR221" i="49"/>
  <c r="BP221" i="49"/>
  <c r="BO221" i="49"/>
  <c r="CT221" i="49"/>
  <c r="CS221" i="49"/>
  <c r="BR221" i="49"/>
  <c r="DE221" i="49"/>
  <c r="CO221" i="49"/>
  <c r="DL221" i="49"/>
  <c r="DM221" i="49"/>
  <c r="DO221" i="49"/>
  <c r="DF221" i="49"/>
  <c r="CV221" i="49"/>
  <c r="DK221" i="49"/>
  <c r="BN221" i="49"/>
  <c r="DP221" i="49"/>
  <c r="DG221" i="49"/>
  <c r="CX221" i="49"/>
  <c r="CW221" i="49"/>
  <c r="DH221" i="49"/>
  <c r="BQ221" i="49"/>
  <c r="CY221" i="49"/>
  <c r="DN221" i="49"/>
  <c r="DR221" i="49"/>
  <c r="CP221" i="49"/>
  <c r="DD221" i="49"/>
  <c r="DQ221" i="49"/>
  <c r="DC221" i="49"/>
  <c r="CV46" i="49"/>
  <c r="DD46" i="49"/>
  <c r="DL46" i="49"/>
  <c r="DF46" i="49"/>
  <c r="DN46" i="49"/>
  <c r="DR46" i="49"/>
  <c r="DQ46" i="49"/>
  <c r="DH46" i="49"/>
  <c r="CY46" i="49"/>
  <c r="CO46" i="49"/>
  <c r="DK46" i="49"/>
  <c r="DJ46" i="49"/>
  <c r="DI46" i="49"/>
  <c r="CZ46" i="49"/>
  <c r="CQ46" i="49"/>
  <c r="DC46" i="49"/>
  <c r="DB46" i="49"/>
  <c r="DA46" i="49"/>
  <c r="CR46" i="49"/>
  <c r="CP46" i="49"/>
  <c r="CU46" i="49"/>
  <c r="CT46" i="49"/>
  <c r="CS46" i="49"/>
  <c r="BQ46" i="49"/>
  <c r="BP46" i="49"/>
  <c r="DM46" i="49"/>
  <c r="DO46" i="49"/>
  <c r="DE46" i="49"/>
  <c r="BO46" i="49"/>
  <c r="BN46" i="49"/>
  <c r="DP46" i="49"/>
  <c r="DG46" i="49"/>
  <c r="CW46" i="49"/>
  <c r="BR46" i="49"/>
  <c r="CX46" i="49"/>
  <c r="ED194" i="67"/>
  <c r="EE30" i="67"/>
  <c r="ED287" i="67"/>
  <c r="EE107" i="67"/>
  <c r="EE21" i="67"/>
  <c r="EE25" i="67"/>
  <c r="EE305" i="67"/>
  <c r="EE13" i="67"/>
  <c r="EE119" i="67"/>
  <c r="EE17" i="67"/>
  <c r="EE9" i="67"/>
  <c r="EE31" i="67"/>
  <c r="ED17" i="67"/>
  <c r="EE131" i="67"/>
  <c r="ED123" i="67"/>
  <c r="ED107" i="67"/>
  <c r="EE100" i="67"/>
  <c r="ED24" i="67"/>
  <c r="EE312" i="67"/>
  <c r="ED308" i="67"/>
  <c r="ED304" i="67"/>
  <c r="ED300" i="67"/>
  <c r="ED296" i="67"/>
  <c r="ED29" i="67"/>
  <c r="EE29" i="67"/>
  <c r="ED36" i="67"/>
  <c r="EE4" i="67"/>
  <c r="EE128" i="67"/>
  <c r="EE84" i="67"/>
  <c r="EE99" i="67"/>
  <c r="EE67" i="67"/>
  <c r="ED331" i="67"/>
  <c r="EE300" i="67"/>
  <c r="EE339" i="67"/>
  <c r="ED276" i="67"/>
  <c r="EE190" i="67"/>
  <c r="EE282" i="67"/>
  <c r="ED312" i="67"/>
  <c r="EE286" i="67"/>
  <c r="ED226" i="67"/>
  <c r="ED347" i="67"/>
  <c r="EE331" i="67"/>
  <c r="EE116" i="67"/>
  <c r="ED197" i="67"/>
  <c r="EE111" i="67"/>
  <c r="EE87" i="67"/>
  <c r="ED87" i="67"/>
  <c r="ED128" i="67"/>
  <c r="EE153" i="67"/>
  <c r="ED112" i="67"/>
  <c r="ED135" i="67"/>
  <c r="ED111" i="67"/>
  <c r="ED95" i="67"/>
  <c r="EE123" i="67"/>
  <c r="ED218" i="67"/>
  <c r="EE95" i="67"/>
  <c r="EE90" i="67"/>
  <c r="EE92" i="67"/>
  <c r="EE63" i="67"/>
  <c r="ED78" i="67"/>
  <c r="ED116" i="67"/>
  <c r="ED50" i="67"/>
  <c r="EE47" i="67"/>
  <c r="ED108" i="67"/>
  <c r="ED84" i="67"/>
  <c r="ED25" i="67"/>
  <c r="ED298" i="67"/>
  <c r="ED198" i="67"/>
  <c r="EE24" i="67"/>
  <c r="EE124" i="67"/>
  <c r="ED93" i="67"/>
  <c r="ED67" i="67"/>
  <c r="EE28" i="67"/>
  <c r="ED124" i="67"/>
  <c r="ED47" i="67"/>
  <c r="EE136" i="67"/>
  <c r="ED79" i="67"/>
  <c r="ED100" i="67"/>
  <c r="EE96" i="67"/>
  <c r="EE55" i="67"/>
  <c r="ED41" i="67"/>
  <c r="ED21" i="67"/>
  <c r="ED4" i="67"/>
  <c r="ED90" i="67"/>
  <c r="ED120" i="67"/>
  <c r="EE132" i="67"/>
  <c r="ED31" i="67"/>
  <c r="EE20" i="67"/>
  <c r="EE297" i="67"/>
  <c r="ED143" i="67"/>
  <c r="ED38" i="67"/>
  <c r="EE307" i="67"/>
  <c r="EE315" i="67"/>
  <c r="EE120" i="67"/>
  <c r="ED43" i="67"/>
  <c r="EE335" i="67"/>
  <c r="EE319" i="67"/>
  <c r="ED315" i="67"/>
  <c r="EE108" i="67"/>
  <c r="EE86" i="67"/>
  <c r="ED285" i="67"/>
  <c r="EE323" i="67"/>
  <c r="ED280" i="67"/>
  <c r="ED272" i="67"/>
  <c r="EE66" i="67"/>
  <c r="ED149" i="67"/>
  <c r="EE85" i="67"/>
  <c r="ED59" i="67"/>
  <c r="EE97" i="67"/>
  <c r="ED88" i="67"/>
  <c r="EE281" i="67"/>
  <c r="EE5" i="67"/>
  <c r="ED277" i="67"/>
  <c r="EE161" i="67"/>
  <c r="EE42" i="67"/>
  <c r="ED303" i="67"/>
  <c r="ED293" i="67"/>
  <c r="EE287" i="67"/>
  <c r="EE295" i="67"/>
  <c r="ED282" i="67"/>
  <c r="EE276" i="67"/>
  <c r="EE273" i="67"/>
  <c r="ED210" i="67"/>
  <c r="EE236" i="67"/>
  <c r="ED260" i="67"/>
  <c r="ED292" i="67"/>
  <c r="ED335" i="67"/>
  <c r="EE244" i="67"/>
  <c r="ED153" i="67"/>
  <c r="ED70" i="67"/>
  <c r="EE301" i="67"/>
  <c r="ED294" i="67"/>
  <c r="ED286" i="67"/>
  <c r="ED236" i="67"/>
  <c r="EE202" i="67"/>
  <c r="EE157" i="67"/>
  <c r="ED55" i="67"/>
  <c r="EE341" i="67"/>
  <c r="ED288" i="67"/>
  <c r="ED295" i="67"/>
  <c r="ED310" i="67"/>
  <c r="ED306" i="67"/>
  <c r="EE296" i="67"/>
  <c r="ED301" i="67"/>
  <c r="ED281" i="67"/>
  <c r="ED252" i="67"/>
  <c r="EE280" i="67"/>
  <c r="EE268" i="67"/>
  <c r="EE252" i="67"/>
  <c r="ED131" i="67"/>
  <c r="ED99" i="67"/>
  <c r="EE93" i="67"/>
  <c r="EE112" i="67"/>
  <c r="ED75" i="67"/>
  <c r="EE38" i="67"/>
  <c r="ED343" i="67"/>
  <c r="EE310" i="67"/>
  <c r="EE306" i="67"/>
  <c r="EE298" i="67"/>
  <c r="EE294" i="67"/>
  <c r="ED307" i="67"/>
  <c r="EE308" i="67"/>
  <c r="ED302" i="67"/>
  <c r="EE274" i="67"/>
  <c r="ED274" i="67"/>
  <c r="ED279" i="67"/>
  <c r="ED222" i="67"/>
  <c r="ED190" i="67"/>
  <c r="EE184" i="67"/>
  <c r="EE144" i="67"/>
  <c r="ED184" i="67"/>
  <c r="ED188" i="67"/>
  <c r="ED144" i="67"/>
  <c r="EE59" i="67"/>
  <c r="ED132" i="67"/>
  <c r="EE304" i="67"/>
  <c r="EE303" i="67"/>
  <c r="EE283" i="67"/>
  <c r="ED273" i="67"/>
  <c r="ED271" i="67"/>
  <c r="ED283" i="67"/>
  <c r="ED244" i="67"/>
  <c r="EE271" i="67"/>
  <c r="EE256" i="67"/>
  <c r="EE206" i="67"/>
  <c r="ED202" i="67"/>
  <c r="EE188" i="67"/>
  <c r="ED83" i="67"/>
  <c r="EE343" i="67"/>
  <c r="EE285" i="67"/>
  <c r="ED299" i="67"/>
  <c r="EE292" i="67"/>
  <c r="EE291" i="67"/>
  <c r="ED278" i="67"/>
  <c r="ED275" i="67"/>
  <c r="ED256" i="67"/>
  <c r="EE290" i="67"/>
  <c r="ED214" i="67"/>
  <c r="EE51" i="67"/>
  <c r="ED63" i="67"/>
  <c r="ED339" i="67"/>
  <c r="ED319" i="67"/>
  <c r="ED311" i="67"/>
  <c r="EE311" i="67"/>
  <c r="EE279" i="67"/>
  <c r="EE278" i="67"/>
  <c r="ED268" i="67"/>
  <c r="EE260" i="67"/>
  <c r="EE226" i="67"/>
  <c r="ED206" i="67"/>
  <c r="ED160" i="67"/>
  <c r="ED119" i="67"/>
  <c r="ED103" i="67"/>
  <c r="EE197" i="67"/>
  <c r="ED136" i="67"/>
  <c r="ED305" i="67"/>
  <c r="EE299" i="67"/>
  <c r="ED291" i="67"/>
  <c r="EE194" i="67"/>
  <c r="ED157" i="67"/>
  <c r="EE160" i="67"/>
  <c r="ED106" i="67"/>
  <c r="EE149" i="67"/>
  <c r="ED62" i="67"/>
  <c r="EE78" i="67"/>
  <c r="EE62" i="67"/>
  <c r="ED8" i="67"/>
  <c r="EE36" i="67"/>
  <c r="ED13" i="67"/>
  <c r="ED12" i="67"/>
  <c r="ED92" i="67"/>
  <c r="EE50" i="67"/>
  <c r="ED42" i="67"/>
  <c r="ED5" i="67"/>
  <c r="EE8" i="67"/>
  <c r="ED34" i="67"/>
  <c r="EE34" i="67"/>
  <c r="ED30" i="67"/>
  <c r="ED20" i="67"/>
  <c r="EE41" i="67"/>
  <c r="ED115" i="67"/>
  <c r="ED96" i="67"/>
  <c r="EE70" i="67"/>
  <c r="ED58" i="67"/>
  <c r="ED86" i="67"/>
  <c r="ED28" i="67"/>
  <c r="ED9" i="67"/>
  <c r="EE74" i="67"/>
  <c r="EE58" i="67"/>
  <c r="ED117" i="67"/>
  <c r="EF431" i="67" l="1"/>
  <c r="EF433" i="67"/>
  <c r="EF434" i="67"/>
  <c r="EF403" i="67"/>
  <c r="EF422" i="67"/>
  <c r="EF456" i="67"/>
  <c r="EF411" i="67"/>
  <c r="EF418" i="67"/>
  <c r="EF451" i="67"/>
  <c r="EF439" i="67"/>
  <c r="EF416" i="67"/>
  <c r="EF453" i="67"/>
  <c r="EF458" i="67"/>
  <c r="EF426" i="67"/>
  <c r="EF459" i="67"/>
  <c r="EF376" i="67"/>
  <c r="EF410" i="67"/>
  <c r="EF448" i="67"/>
  <c r="EF447" i="67"/>
  <c r="EF395" i="67"/>
  <c r="EF421" i="67"/>
  <c r="EF442" i="67"/>
  <c r="EF385" i="67"/>
  <c r="EF388" i="67"/>
  <c r="EF425" i="67"/>
  <c r="EF440" i="67"/>
  <c r="EF402" i="67"/>
  <c r="EF396" i="67"/>
  <c r="EF409" i="67"/>
  <c r="EF398" i="67"/>
  <c r="EF424" i="67"/>
  <c r="EF375" i="67"/>
  <c r="EF397" i="67"/>
  <c r="EF391" i="67"/>
  <c r="EF413" i="67"/>
  <c r="EF379" i="67"/>
  <c r="EF438" i="67"/>
  <c r="EF377" i="67"/>
  <c r="EF382" i="67"/>
  <c r="EF417" i="67"/>
  <c r="EF406" i="67"/>
  <c r="EF432" i="67"/>
  <c r="EF412" i="67"/>
  <c r="EF419" i="67"/>
  <c r="EF449" i="67"/>
  <c r="EF384" i="67"/>
  <c r="EF374" i="67"/>
  <c r="EF392" i="67"/>
  <c r="EF420" i="67"/>
  <c r="EF450" i="67"/>
  <c r="EF380" i="67"/>
  <c r="EF435" i="67"/>
  <c r="EF378" i="67"/>
  <c r="EF386" i="67"/>
  <c r="EF389" i="67"/>
  <c r="EF408" i="67"/>
  <c r="EF400" i="67"/>
  <c r="EF428" i="67"/>
  <c r="EF399" i="67"/>
  <c r="EF383" i="67"/>
  <c r="EF441" i="67"/>
  <c r="EF427" i="67"/>
  <c r="EF404" i="67"/>
  <c r="EF393" i="67"/>
  <c r="EF429" i="67"/>
  <c r="EF436" i="67"/>
  <c r="EF446" i="67"/>
  <c r="EF452" i="67"/>
  <c r="EF373" i="67"/>
  <c r="EF407" i="67"/>
  <c r="EF390" i="67"/>
  <c r="EF455" i="67"/>
  <c r="EF430" i="67"/>
  <c r="EF423" i="67"/>
  <c r="EF394" i="67"/>
  <c r="EF405" i="67"/>
  <c r="EF454" i="67"/>
  <c r="EF445" i="67"/>
  <c r="EF415" i="67"/>
  <c r="EF387" i="67"/>
  <c r="EF444" i="67"/>
  <c r="EF443" i="67"/>
  <c r="EF414" i="67"/>
  <c r="EF457" i="67"/>
  <c r="EF381" i="67"/>
  <c r="EF437" i="67"/>
  <c r="ED434" i="49"/>
  <c r="ED389" i="49"/>
  <c r="ED423" i="49"/>
  <c r="ED380" i="49"/>
  <c r="EE422" i="49"/>
  <c r="EE439" i="49"/>
  <c r="EE437" i="49"/>
  <c r="EE427" i="49"/>
  <c r="EE444" i="49"/>
  <c r="EE418" i="49"/>
  <c r="EE416" i="49"/>
  <c r="EE435" i="49"/>
  <c r="ED382" i="49"/>
  <c r="ED374" i="49"/>
  <c r="ED439" i="49"/>
  <c r="ED440" i="49"/>
  <c r="ED406" i="49"/>
  <c r="ED438" i="49"/>
  <c r="ED446" i="49"/>
  <c r="ED429" i="49"/>
  <c r="ED379" i="49"/>
  <c r="ED425" i="49"/>
  <c r="ED419" i="49"/>
  <c r="ED393" i="49"/>
  <c r="ED427" i="49"/>
  <c r="ED412" i="49"/>
  <c r="EE398" i="49"/>
  <c r="EE405" i="49"/>
  <c r="EE408" i="49"/>
  <c r="EE413" i="49"/>
  <c r="EE407" i="49"/>
  <c r="EE447" i="49"/>
  <c r="EE433" i="49"/>
  <c r="EE379" i="49"/>
  <c r="EE375" i="49"/>
  <c r="EE412" i="49"/>
  <c r="EE390" i="49"/>
  <c r="ED414" i="49"/>
  <c r="ED399" i="49"/>
  <c r="ED430" i="49"/>
  <c r="ED396" i="49"/>
  <c r="ED410" i="49"/>
  <c r="ED377" i="49"/>
  <c r="ED444" i="49"/>
  <c r="ED388" i="49"/>
  <c r="ED395" i="49"/>
  <c r="EE438" i="49"/>
  <c r="EE410" i="49"/>
  <c r="EE394" i="49"/>
  <c r="EE385" i="49"/>
  <c r="EE399" i="49"/>
  <c r="EE374" i="49"/>
  <c r="EE387" i="49"/>
  <c r="EE434" i="49"/>
  <c r="EE431" i="49"/>
  <c r="EE432" i="49"/>
  <c r="EE384" i="49"/>
  <c r="ED398" i="49"/>
  <c r="ED405" i="49"/>
  <c r="ED428" i="49"/>
  <c r="ED431" i="49"/>
  <c r="ED384" i="49"/>
  <c r="ED404" i="49"/>
  <c r="ED413" i="49"/>
  <c r="ED436" i="49"/>
  <c r="ED383" i="49"/>
  <c r="ED435" i="49"/>
  <c r="EE446" i="49"/>
  <c r="EE445" i="49"/>
  <c r="EE436" i="49"/>
  <c r="EE386" i="49"/>
  <c r="EE376" i="49"/>
  <c r="EE400" i="49"/>
  <c r="EE392" i="49"/>
  <c r="EE411" i="49"/>
  <c r="ED422" i="49"/>
  <c r="ED445" i="49"/>
  <c r="ED432" i="49"/>
  <c r="ED400" i="49"/>
  <c r="ED375" i="49"/>
  <c r="ED407" i="49"/>
  <c r="ED418" i="49"/>
  <c r="ED409" i="49"/>
  <c r="ED401" i="49"/>
  <c r="ED386" i="49"/>
  <c r="EE414" i="49"/>
  <c r="EE429" i="49"/>
  <c r="EE377" i="49"/>
  <c r="EE409" i="49"/>
  <c r="EE403" i="49"/>
  <c r="EE404" i="49"/>
  <c r="EE380" i="49"/>
  <c r="EE406" i="49"/>
  <c r="ED378" i="49"/>
  <c r="ED387" i="49"/>
  <c r="ED417" i="49"/>
  <c r="ED443" i="49"/>
  <c r="ED385" i="49"/>
  <c r="ED437" i="49"/>
  <c r="ED408" i="49"/>
  <c r="ED394" i="49"/>
  <c r="ED397" i="49"/>
  <c r="ED392" i="49"/>
  <c r="EE382" i="49"/>
  <c r="EE388" i="49"/>
  <c r="EE373" i="49"/>
  <c r="EE440" i="49"/>
  <c r="EE426" i="49"/>
  <c r="EE420" i="49"/>
  <c r="EE425" i="49"/>
  <c r="EE443" i="49"/>
  <c r="EE421" i="49"/>
  <c r="EE383" i="49"/>
  <c r="ED381" i="49"/>
  <c r="ED415" i="49"/>
  <c r="ED376" i="49"/>
  <c r="ED390" i="49"/>
  <c r="ED426" i="49"/>
  <c r="ED391" i="49"/>
  <c r="ED420" i="49"/>
  <c r="ED424" i="49"/>
  <c r="ED416" i="49"/>
  <c r="EE381" i="49"/>
  <c r="EE441" i="49"/>
  <c r="EE391" i="49"/>
  <c r="EE430" i="49"/>
  <c r="EE415" i="49"/>
  <c r="EE378" i="49"/>
  <c r="EE419" i="49"/>
  <c r="EE393" i="49"/>
  <c r="EE401" i="49"/>
  <c r="ED373" i="49"/>
  <c r="ED441" i="49"/>
  <c r="ED442" i="49"/>
  <c r="ED433" i="49"/>
  <c r="ED403" i="49"/>
  <c r="ED421" i="49"/>
  <c r="ED402" i="49"/>
  <c r="ED447" i="49"/>
  <c r="ED411" i="49"/>
  <c r="EE396" i="49"/>
  <c r="EE389" i="49"/>
  <c r="EE424" i="49"/>
  <c r="EE397" i="49"/>
  <c r="EE442" i="49"/>
  <c r="EE428" i="49"/>
  <c r="EE395" i="49"/>
  <c r="EE423" i="49"/>
  <c r="EE402" i="49"/>
  <c r="EE417" i="49"/>
  <c r="EF131" i="67"/>
  <c r="BC2" i="67"/>
  <c r="BB2" i="49"/>
  <c r="EF92" i="67"/>
  <c r="EF136" i="67"/>
  <c r="DH2" i="67"/>
  <c r="DG2" i="49"/>
  <c r="EF84" i="67"/>
  <c r="EF99" i="67"/>
  <c r="EF287" i="67"/>
  <c r="EF124" i="67"/>
  <c r="EF24" i="67"/>
  <c r="EF123" i="67"/>
  <c r="ED89" i="67"/>
  <c r="ED82" i="67"/>
  <c r="EE140" i="67"/>
  <c r="ED71" i="67"/>
  <c r="EF128" i="67"/>
  <c r="EE214" i="67"/>
  <c r="EF214" i="67" s="1"/>
  <c r="EF67" i="67"/>
  <c r="EE309" i="67"/>
  <c r="ED51" i="67"/>
  <c r="ED161" i="67"/>
  <c r="ED289" i="67"/>
  <c r="EE275" i="67"/>
  <c r="EF275" i="67" s="1"/>
  <c r="EE82" i="67"/>
  <c r="EE222" i="67"/>
  <c r="EF222" i="67" s="1"/>
  <c r="EF28" i="67"/>
  <c r="ED221" i="67"/>
  <c r="EF111" i="67"/>
  <c r="EF95" i="67"/>
  <c r="EE106" i="67"/>
  <c r="ED240" i="67"/>
  <c r="ED140" i="67"/>
  <c r="EF87" i="67"/>
  <c r="EE193" i="67"/>
  <c r="EE288" i="67"/>
  <c r="ED66" i="67"/>
  <c r="EF66" i="67" s="1"/>
  <c r="ED359" i="67"/>
  <c r="EE7" i="67"/>
  <c r="EF20" i="67"/>
  <c r="EE371" i="67"/>
  <c r="EF119" i="67"/>
  <c r="ED363" i="67"/>
  <c r="EE329" i="67"/>
  <c r="EE75" i="67"/>
  <c r="EF75" i="67" s="1"/>
  <c r="EE185" i="67"/>
  <c r="EF86" i="67"/>
  <c r="EE228" i="67"/>
  <c r="ED322" i="67"/>
  <c r="ED270" i="67"/>
  <c r="EE104" i="67"/>
  <c r="EF59" i="67"/>
  <c r="EE54" i="67"/>
  <c r="EE164" i="67"/>
  <c r="EE302" i="67"/>
  <c r="EF302" i="67" s="1"/>
  <c r="EE277" i="67"/>
  <c r="EE135" i="67"/>
  <c r="ED127" i="67"/>
  <c r="ED350" i="67"/>
  <c r="ED164" i="67"/>
  <c r="EE79" i="67"/>
  <c r="EE191" i="67"/>
  <c r="EF285" i="67"/>
  <c r="EE12" i="67"/>
  <c r="ED74" i="67"/>
  <c r="EE109" i="67"/>
  <c r="EF90" i="67"/>
  <c r="EF197" i="67"/>
  <c r="EE333" i="67"/>
  <c r="ED229" i="67"/>
  <c r="EE259" i="67"/>
  <c r="ED85" i="67"/>
  <c r="EE88" i="67"/>
  <c r="ED367" i="67"/>
  <c r="ED33" i="67"/>
  <c r="EF282" i="67"/>
  <c r="EF144" i="67"/>
  <c r="EE163" i="67"/>
  <c r="EF300" i="67"/>
  <c r="EE210" i="67"/>
  <c r="EF210" i="67" s="1"/>
  <c r="EE89" i="67"/>
  <c r="ED54" i="67"/>
  <c r="ED248" i="67"/>
  <c r="EE270" i="67"/>
  <c r="EE272" i="67"/>
  <c r="EE240" i="67"/>
  <c r="ED290" i="67"/>
  <c r="EF290" i="67" s="1"/>
  <c r="EE218" i="67"/>
  <c r="EF218" i="67" s="1"/>
  <c r="ED46" i="67"/>
  <c r="EE46" i="67"/>
  <c r="EF140" i="67"/>
  <c r="EE248" i="67"/>
  <c r="ED297" i="67"/>
  <c r="ED323" i="67"/>
  <c r="EE127" i="67"/>
  <c r="EE327" i="67"/>
  <c r="ED327" i="67"/>
  <c r="EE198" i="67"/>
  <c r="EF198" i="67" s="1"/>
  <c r="ED247" i="67"/>
  <c r="ED15" i="67"/>
  <c r="ED69" i="67"/>
  <c r="EF47" i="67"/>
  <c r="EF50" i="67"/>
  <c r="EF36" i="67"/>
  <c r="ED216" i="67"/>
  <c r="EE249" i="67"/>
  <c r="EE245" i="67"/>
  <c r="EE336" i="67"/>
  <c r="ED97" i="67"/>
  <c r="EF97" i="67" s="1"/>
  <c r="EE115" i="67"/>
  <c r="ED189" i="67"/>
  <c r="EE181" i="67"/>
  <c r="ED255" i="67"/>
  <c r="ED199" i="67"/>
  <c r="EF100" i="67"/>
  <c r="ED139" i="67"/>
  <c r="EE293" i="67"/>
  <c r="ED309" i="67"/>
  <c r="ED334" i="67"/>
  <c r="EE363" i="67"/>
  <c r="EF363" i="67" s="1"/>
  <c r="ED181" i="67"/>
  <c r="EF5" i="67"/>
  <c r="ED16" i="67"/>
  <c r="ED264" i="67"/>
  <c r="EE225" i="67"/>
  <c r="EF8" i="67"/>
  <c r="EE352" i="67"/>
  <c r="EE83" i="67"/>
  <c r="EF83" i="67" s="1"/>
  <c r="ED104" i="67"/>
  <c r="EE289" i="67"/>
  <c r="EE43" i="67"/>
  <c r="EF43" i="67" s="1"/>
  <c r="EE103" i="67"/>
  <c r="EF116" i="67"/>
  <c r="EF30" i="67"/>
  <c r="ED201" i="67"/>
  <c r="ED195" i="67"/>
  <c r="EF107" i="67"/>
  <c r="EF312" i="67"/>
  <c r="EE71" i="67"/>
  <c r="EE16" i="67"/>
  <c r="ED193" i="67"/>
  <c r="EE264" i="67"/>
  <c r="ED3" i="67"/>
  <c r="ED10" i="67"/>
  <c r="EE98" i="67"/>
  <c r="EE137" i="67"/>
  <c r="EF29" i="67"/>
  <c r="EE143" i="67"/>
  <c r="EF120" i="67"/>
  <c r="EE139" i="67"/>
  <c r="EF335" i="67"/>
  <c r="EE347" i="67"/>
  <c r="EF51" i="67"/>
  <c r="ED19" i="67"/>
  <c r="ED137" i="67"/>
  <c r="EF78" i="67"/>
  <c r="ED176" i="67"/>
  <c r="EE179" i="67"/>
  <c r="EE189" i="67"/>
  <c r="EE56" i="67"/>
  <c r="EE94" i="67"/>
  <c r="EE19" i="67"/>
  <c r="ED52" i="67"/>
  <c r="EE172" i="67"/>
  <c r="ED152" i="67"/>
  <c r="ED14" i="67"/>
  <c r="EE242" i="67"/>
  <c r="EE177" i="67"/>
  <c r="ED333" i="67"/>
  <c r="EF93" i="67"/>
  <c r="ED259" i="67"/>
  <c r="ED371" i="67"/>
  <c r="EF304" i="67"/>
  <c r="ED329" i="67"/>
  <c r="ED332" i="67"/>
  <c r="EE147" i="67"/>
  <c r="ED318" i="67"/>
  <c r="EE23" i="67"/>
  <c r="EE173" i="67"/>
  <c r="ED242" i="67"/>
  <c r="EE142" i="67"/>
  <c r="EE232" i="67"/>
  <c r="EE219" i="67"/>
  <c r="ED191" i="67"/>
  <c r="EE212" i="67"/>
  <c r="EE243" i="67"/>
  <c r="ED239" i="67"/>
  <c r="ED267" i="67"/>
  <c r="EE332" i="67"/>
  <c r="EE182" i="67"/>
  <c r="EF244" i="67"/>
  <c r="ED346" i="67"/>
  <c r="EF319" i="67"/>
  <c r="EE231" i="67"/>
  <c r="ED122" i="67"/>
  <c r="ED6" i="67"/>
  <c r="EF34" i="67"/>
  <c r="ED73" i="67"/>
  <c r="ED209" i="67"/>
  <c r="EE118" i="67"/>
  <c r="ED172" i="67"/>
  <c r="EE156" i="67"/>
  <c r="EF112" i="67"/>
  <c r="EF108" i="67"/>
  <c r="EF153" i="67"/>
  <c r="EE326" i="67"/>
  <c r="ED238" i="67"/>
  <c r="EE367" i="67"/>
  <c r="EE91" i="67"/>
  <c r="EE126" i="67"/>
  <c r="EE57" i="67"/>
  <c r="EE152" i="67"/>
  <c r="EE209" i="67"/>
  <c r="ED217" i="67"/>
  <c r="EF4" i="67"/>
  <c r="EF106" i="67"/>
  <c r="EF190" i="67"/>
  <c r="EE204" i="67"/>
  <c r="EE69" i="67"/>
  <c r="EE60" i="67"/>
  <c r="ED45" i="67"/>
  <c r="EE217" i="67"/>
  <c r="ED225" i="67"/>
  <c r="ED186" i="67"/>
  <c r="EE114" i="67"/>
  <c r="EE241" i="67"/>
  <c r="ED314" i="67"/>
  <c r="ED326" i="67"/>
  <c r="EF331" i="67"/>
  <c r="ED179" i="67"/>
  <c r="EF274" i="67"/>
  <c r="EE359" i="67"/>
  <c r="EE353" i="67"/>
  <c r="EF202" i="67"/>
  <c r="EF339" i="67"/>
  <c r="ED39" i="67"/>
  <c r="ED26" i="67"/>
  <c r="EE52" i="67"/>
  <c r="ED7" i="67"/>
  <c r="EE117" i="67"/>
  <c r="EF13" i="67"/>
  <c r="EF25" i="67"/>
  <c r="ED192" i="67"/>
  <c r="ED118" i="67"/>
  <c r="EE216" i="67"/>
  <c r="EF260" i="67"/>
  <c r="EE316" i="67"/>
  <c r="EF157" i="67"/>
  <c r="EF315" i="67"/>
  <c r="EE340" i="67"/>
  <c r="ED354" i="67"/>
  <c r="ED269" i="67"/>
  <c r="EE322" i="67"/>
  <c r="EE220" i="67"/>
  <c r="ED352" i="67"/>
  <c r="ED158" i="67"/>
  <c r="ED223" i="67"/>
  <c r="EE134" i="67"/>
  <c r="EE18" i="67"/>
  <c r="ED138" i="67"/>
  <c r="EE122" i="67"/>
  <c r="EE65" i="67"/>
  <c r="ED32" i="67"/>
  <c r="EE68" i="67"/>
  <c r="ED185" i="67"/>
  <c r="EE201" i="67"/>
  <c r="EE150" i="67"/>
  <c r="EE192" i="67"/>
  <c r="ED146" i="67"/>
  <c r="EE14" i="67"/>
  <c r="ED113" i="67"/>
  <c r="ED353" i="67"/>
  <c r="EE6" i="67"/>
  <c r="ED27" i="67"/>
  <c r="ED102" i="67"/>
  <c r="ED148" i="67"/>
  <c r="ED173" i="67"/>
  <c r="ED167" i="67"/>
  <c r="ED141" i="67"/>
  <c r="EE37" i="67"/>
  <c r="EE180" i="67"/>
  <c r="EE73" i="67"/>
  <c r="EE80" i="67"/>
  <c r="EE145" i="67"/>
  <c r="EE183" i="67"/>
  <c r="EE321" i="67"/>
  <c r="EE22" i="67"/>
  <c r="EE26" i="67"/>
  <c r="ED72" i="67"/>
  <c r="EE39" i="67"/>
  <c r="EE138" i="67"/>
  <c r="EE72" i="67"/>
  <c r="ED60" i="67"/>
  <c r="ED35" i="67"/>
  <c r="ED91" i="67"/>
  <c r="EF17" i="67"/>
  <c r="ED142" i="67"/>
  <c r="ED129" i="67"/>
  <c r="EE76" i="67"/>
  <c r="ED125" i="67"/>
  <c r="ED105" i="67"/>
  <c r="ED76" i="67"/>
  <c r="ED145" i="67"/>
  <c r="ED183" i="67"/>
  <c r="EE203" i="67"/>
  <c r="EE176" i="67"/>
  <c r="EF305" i="67"/>
  <c r="EE3" i="67"/>
  <c r="EE64" i="67"/>
  <c r="EE33" i="67"/>
  <c r="EE61" i="67"/>
  <c r="ED44" i="67"/>
  <c r="EE15" i="67"/>
  <c r="EF41" i="67"/>
  <c r="ED114" i="67"/>
  <c r="EE148" i="67"/>
  <c r="ED165" i="67"/>
  <c r="EE171" i="67"/>
  <c r="ED150" i="67"/>
  <c r="EE170" i="67"/>
  <c r="ED170" i="67"/>
  <c r="EE77" i="67"/>
  <c r="EF31" i="67"/>
  <c r="EE159" i="67"/>
  <c r="ED81" i="67"/>
  <c r="EF38" i="67"/>
  <c r="ED187" i="67"/>
  <c r="EE129" i="67"/>
  <c r="EE165" i="67"/>
  <c r="EE263" i="67"/>
  <c r="ED249" i="67"/>
  <c r="EE44" i="67"/>
  <c r="EE101" i="67"/>
  <c r="EE45" i="67"/>
  <c r="ED101" i="67"/>
  <c r="EE155" i="67"/>
  <c r="EE10" i="67"/>
  <c r="ED64" i="67"/>
  <c r="ED56" i="67"/>
  <c r="EE40" i="67"/>
  <c r="ED65" i="67"/>
  <c r="EF63" i="67"/>
  <c r="ED177" i="67"/>
  <c r="EE186" i="67"/>
  <c r="ED11" i="67"/>
  <c r="EE167" i="67"/>
  <c r="EE105" i="67"/>
  <c r="ED37" i="67"/>
  <c r="EE187" i="67"/>
  <c r="ED109" i="67"/>
  <c r="ED231" i="67"/>
  <c r="ED40" i="67"/>
  <c r="EE53" i="67"/>
  <c r="ED53" i="67"/>
  <c r="ED57" i="67"/>
  <c r="ED68" i="67"/>
  <c r="ED155" i="67"/>
  <c r="EE35" i="67"/>
  <c r="EE32" i="67"/>
  <c r="ED61" i="67"/>
  <c r="ED126" i="67"/>
  <c r="EE141" i="67"/>
  <c r="ED156" i="67"/>
  <c r="EE195" i="67"/>
  <c r="EE110" i="67"/>
  <c r="EE133" i="67"/>
  <c r="EE146" i="67"/>
  <c r="EF42" i="67"/>
  <c r="EE125" i="67"/>
  <c r="EE81" i="67"/>
  <c r="EF21" i="67"/>
  <c r="EF9" i="67"/>
  <c r="EF58" i="67"/>
  <c r="EE151" i="67"/>
  <c r="EE237" i="67"/>
  <c r="ED340" i="67"/>
  <c r="ED245" i="67"/>
  <c r="EE251" i="67"/>
  <c r="ED22" i="67"/>
  <c r="ED98" i="67"/>
  <c r="ED134" i="67"/>
  <c r="ED18" i="67"/>
  <c r="EE27" i="67"/>
  <c r="ED23" i="67"/>
  <c r="ED94" i="67"/>
  <c r="ED80" i="67"/>
  <c r="ED133" i="67"/>
  <c r="ED171" i="67"/>
  <c r="EE11" i="67"/>
  <c r="ED110" i="67"/>
  <c r="EE113" i="67"/>
  <c r="EE102" i="67"/>
  <c r="ED180" i="67"/>
  <c r="ED159" i="67"/>
  <c r="ED151" i="67"/>
  <c r="ED77" i="67"/>
  <c r="EE235" i="67"/>
  <c r="EE348" i="67"/>
  <c r="ED48" i="67"/>
  <c r="EE230" i="67"/>
  <c r="ED261" i="67"/>
  <c r="EF311" i="67"/>
  <c r="ED316" i="67"/>
  <c r="EF307" i="67"/>
  <c r="EE366" i="67"/>
  <c r="EE166" i="67"/>
  <c r="ED257" i="67"/>
  <c r="ED348" i="67"/>
  <c r="EE221" i="67"/>
  <c r="EE224" i="67"/>
  <c r="EF206" i="67"/>
  <c r="EE238" i="67"/>
  <c r="EE175" i="67"/>
  <c r="ED175" i="67"/>
  <c r="ED220" i="67"/>
  <c r="EE234" i="67"/>
  <c r="ED234" i="67"/>
  <c r="ED366" i="67"/>
  <c r="ED200" i="67"/>
  <c r="EE342" i="67"/>
  <c r="EE48" i="67"/>
  <c r="ED49" i="67"/>
  <c r="EE233" i="67"/>
  <c r="EE250" i="67"/>
  <c r="ED266" i="67"/>
  <c r="ED121" i="67"/>
  <c r="ED162" i="67"/>
  <c r="EF280" i="67"/>
  <c r="ED263" i="67"/>
  <c r="EE196" i="67"/>
  <c r="ED243" i="67"/>
  <c r="EE255" i="67"/>
  <c r="ED251" i="67"/>
  <c r="ED317" i="67"/>
  <c r="EE320" i="67"/>
  <c r="ED258" i="67"/>
  <c r="EE258" i="67"/>
  <c r="EF296" i="67"/>
  <c r="EF252" i="67"/>
  <c r="EF278" i="67"/>
  <c r="ED147" i="67"/>
  <c r="EF281" i="67"/>
  <c r="EE354" i="67"/>
  <c r="EF62" i="67"/>
  <c r="EF226" i="67"/>
  <c r="EF288" i="67"/>
  <c r="EF236" i="67"/>
  <c r="ED364" i="67"/>
  <c r="EE364" i="67"/>
  <c r="ED365" i="67"/>
  <c r="EE49" i="67"/>
  <c r="ED230" i="67"/>
  <c r="ED241" i="67"/>
  <c r="EE211" i="67"/>
  <c r="ED349" i="67"/>
  <c r="EE162" i="67"/>
  <c r="ED262" i="67"/>
  <c r="EF256" i="67"/>
  <c r="EE154" i="67"/>
  <c r="EE174" i="67"/>
  <c r="EF292" i="67"/>
  <c r="ED345" i="67"/>
  <c r="ED182" i="67"/>
  <c r="EF299" i="67"/>
  <c r="EF343" i="67"/>
  <c r="ED233" i="67"/>
  <c r="EF295" i="67"/>
  <c r="ED341" i="67"/>
  <c r="EF184" i="67"/>
  <c r="EE330" i="67"/>
  <c r="EF297" i="67"/>
  <c r="EE365" i="67"/>
  <c r="EE265" i="67"/>
  <c r="EE246" i="67"/>
  <c r="ED246" i="67"/>
  <c r="EF55" i="67"/>
  <c r="EF286" i="67"/>
  <c r="ED235" i="67"/>
  <c r="EE267" i="67"/>
  <c r="ED227" i="67"/>
  <c r="EE334" i="67"/>
  <c r="EE199" i="67"/>
  <c r="ED321" i="67"/>
  <c r="ED351" i="67"/>
  <c r="EF132" i="67"/>
  <c r="EE229" i="67"/>
  <c r="EE239" i="67"/>
  <c r="ED253" i="67"/>
  <c r="EE168" i="67"/>
  <c r="ED168" i="67"/>
  <c r="EF188" i="67"/>
  <c r="EE254" i="67"/>
  <c r="EE257" i="67"/>
  <c r="EE223" i="67"/>
  <c r="ED328" i="67"/>
  <c r="ED344" i="67"/>
  <c r="EE130" i="67"/>
  <c r="ED130" i="67"/>
  <c r="ED250" i="67"/>
  <c r="EE266" i="67"/>
  <c r="EE121" i="67"/>
  <c r="EE227" i="67"/>
  <c r="ED203" i="67"/>
  <c r="EF283" i="67"/>
  <c r="EF301" i="67"/>
  <c r="ED212" i="67"/>
  <c r="EE262" i="67"/>
  <c r="ED166" i="67"/>
  <c r="ED178" i="67"/>
  <c r="ED196" i="67"/>
  <c r="EE314" i="67"/>
  <c r="ED219" i="67"/>
  <c r="EF308" i="67"/>
  <c r="ED320" i="67"/>
  <c r="EF70" i="67"/>
  <c r="ED208" i="67"/>
  <c r="EF276" i="67"/>
  <c r="ED330" i="67"/>
  <c r="EF96" i="67"/>
  <c r="ED254" i="67"/>
  <c r="EE269" i="67"/>
  <c r="EE158" i="67"/>
  <c r="EE355" i="67"/>
  <c r="ED232" i="67"/>
  <c r="EF298" i="67"/>
  <c r="EE324" i="67"/>
  <c r="ED324" i="67"/>
  <c r="EE362" i="67"/>
  <c r="ED154" i="67"/>
  <c r="ED174" i="67"/>
  <c r="ED211" i="67"/>
  <c r="EE261" i="67"/>
  <c r="EF303" i="67"/>
  <c r="EE345" i="67"/>
  <c r="ED163" i="67"/>
  <c r="ED224" i="67"/>
  <c r="EF268" i="67"/>
  <c r="EF279" i="67"/>
  <c r="ED338" i="67"/>
  <c r="EE318" i="67"/>
  <c r="EE349" i="67"/>
  <c r="ED362" i="67"/>
  <c r="ED204" i="67"/>
  <c r="EE317" i="67"/>
  <c r="EE338" i="67"/>
  <c r="EE350" i="67"/>
  <c r="EE253" i="67"/>
  <c r="EE247" i="67"/>
  <c r="ED228" i="67"/>
  <c r="ED237" i="67"/>
  <c r="EF149" i="67"/>
  <c r="EE178" i="67"/>
  <c r="EF306" i="67"/>
  <c r="EE208" i="67"/>
  <c r="EF294" i="67"/>
  <c r="EE351" i="67"/>
  <c r="EF194" i="67"/>
  <c r="ED265" i="67"/>
  <c r="EF271" i="67"/>
  <c r="EE361" i="67"/>
  <c r="EE370" i="67"/>
  <c r="EE200" i="67"/>
  <c r="ED342" i="67"/>
  <c r="EE337" i="67"/>
  <c r="ED325" i="67"/>
  <c r="ED355" i="67"/>
  <c r="EE356" i="67"/>
  <c r="ED369" i="67"/>
  <c r="ED215" i="67"/>
  <c r="EE284" i="67"/>
  <c r="ED336" i="67"/>
  <c r="EE344" i="67"/>
  <c r="EE205" i="67"/>
  <c r="ED205" i="67"/>
  <c r="ED370" i="67"/>
  <c r="EE369" i="67"/>
  <c r="ED213" i="67"/>
  <c r="EE213" i="67"/>
  <c r="ED207" i="67"/>
  <c r="EE358" i="67"/>
  <c r="ED284" i="67"/>
  <c r="ED361" i="67"/>
  <c r="ED337" i="67"/>
  <c r="EE313" i="67"/>
  <c r="EF310" i="67"/>
  <c r="ED368" i="67"/>
  <c r="ED356" i="67"/>
  <c r="EE215" i="67"/>
  <c r="ED169" i="67"/>
  <c r="EE169" i="67"/>
  <c r="EE368" i="67"/>
  <c r="ED360" i="67"/>
  <c r="EF372" i="67"/>
  <c r="EE328" i="67"/>
  <c r="EF160" i="67"/>
  <c r="EE325" i="67"/>
  <c r="EF273" i="67"/>
  <c r="EE207" i="67"/>
  <c r="EF291" i="67"/>
  <c r="ED358" i="67"/>
  <c r="EE346" i="67"/>
  <c r="ED313" i="67"/>
  <c r="EE360" i="67"/>
  <c r="EE357" i="67"/>
  <c r="ED357" i="67"/>
  <c r="EF375" i="49" l="1"/>
  <c r="EF404" i="49"/>
  <c r="EF431" i="49"/>
  <c r="EF432" i="49"/>
  <c r="EF379" i="49"/>
  <c r="EF422" i="49"/>
  <c r="EF381" i="49"/>
  <c r="EF384" i="49"/>
  <c r="EF392" i="49"/>
  <c r="EF437" i="49"/>
  <c r="EF412" i="49"/>
  <c r="EF442" i="49"/>
  <c r="EF414" i="49"/>
  <c r="EF402" i="49"/>
  <c r="EF378" i="49"/>
  <c r="EF373" i="49"/>
  <c r="EF419" i="49"/>
  <c r="EF386" i="49"/>
  <c r="EF406" i="49"/>
  <c r="EF389" i="49"/>
  <c r="EF410" i="49"/>
  <c r="EF436" i="49"/>
  <c r="EF376" i="49"/>
  <c r="EF429" i="49"/>
  <c r="EF428" i="49"/>
  <c r="EF423" i="49"/>
  <c r="EF443" i="49"/>
  <c r="EF403" i="49"/>
  <c r="EF400" i="49"/>
  <c r="EF409" i="49"/>
  <c r="EF395" i="49"/>
  <c r="EF434" i="49"/>
  <c r="EF388" i="49"/>
  <c r="EF408" i="49"/>
  <c r="EF413" i="49"/>
  <c r="EF417" i="49"/>
  <c r="EF439" i="49"/>
  <c r="EF418" i="49"/>
  <c r="EF445" i="49"/>
  <c r="EF377" i="49"/>
  <c r="EF433" i="49"/>
  <c r="EF421" i="49"/>
  <c r="EF399" i="49"/>
  <c r="EF407" i="49"/>
  <c r="EF390" i="49"/>
  <c r="EF425" i="49"/>
  <c r="EF383" i="49"/>
  <c r="EF382" i="49"/>
  <c r="EF435" i="49"/>
  <c r="EF405" i="49"/>
  <c r="EF441" i="49"/>
  <c r="EF401" i="49"/>
  <c r="EF393" i="49"/>
  <c r="EF411" i="49"/>
  <c r="EF391" i="49"/>
  <c r="EF446" i="49"/>
  <c r="EF374" i="49"/>
  <c r="EF398" i="49"/>
  <c r="EF424" i="49"/>
  <c r="EF380" i="49"/>
  <c r="EF397" i="49"/>
  <c r="EF430" i="49"/>
  <c r="EF394" i="49"/>
  <c r="EF440" i="49"/>
  <c r="EF444" i="49"/>
  <c r="EF420" i="49"/>
  <c r="EF447" i="49"/>
  <c r="EF415" i="49"/>
  <c r="EF438" i="49"/>
  <c r="EF387" i="49"/>
  <c r="EF385" i="49"/>
  <c r="EF426" i="49"/>
  <c r="EF427" i="49"/>
  <c r="EF396" i="49"/>
  <c r="EF416" i="49"/>
  <c r="EF161" i="67"/>
  <c r="EF79" i="67"/>
  <c r="EF103" i="67"/>
  <c r="EF277" i="67"/>
  <c r="EF264" i="67"/>
  <c r="EF323" i="67"/>
  <c r="EF248" i="67"/>
  <c r="EF82" i="67"/>
  <c r="EF135" i="67"/>
  <c r="EF12" i="67"/>
  <c r="E95" i="65"/>
  <c r="G95" i="65"/>
  <c r="F95" i="65"/>
  <c r="EF89" i="67"/>
  <c r="DI2" i="67"/>
  <c r="DH2" i="49"/>
  <c r="EF234" i="67"/>
  <c r="BD2" i="67"/>
  <c r="BC2" i="49"/>
  <c r="EF239" i="67"/>
  <c r="EF309" i="67"/>
  <c r="EF74" i="67"/>
  <c r="EF104" i="67"/>
  <c r="EF139" i="67"/>
  <c r="EF240" i="67"/>
  <c r="EF327" i="67"/>
  <c r="EF143" i="67"/>
  <c r="EF370" i="67"/>
  <c r="EF332" i="67"/>
  <c r="EF72" i="67"/>
  <c r="EF293" i="67"/>
  <c r="EF56" i="67"/>
  <c r="EF272" i="67"/>
  <c r="EF71" i="67"/>
  <c r="EF85" i="67"/>
  <c r="EF289" i="67"/>
  <c r="EF347" i="67"/>
  <c r="EF322" i="67"/>
  <c r="EF329" i="67"/>
  <c r="EF127" i="67"/>
  <c r="EF16" i="67"/>
  <c r="EF142" i="67"/>
  <c r="EF193" i="67"/>
  <c r="EF54" i="67"/>
  <c r="EF88" i="67"/>
  <c r="EF164" i="67"/>
  <c r="EF371" i="67"/>
  <c r="EF185" i="67"/>
  <c r="EF316" i="67"/>
  <c r="EF201" i="67"/>
  <c r="EF333" i="67"/>
  <c r="EF235" i="67"/>
  <c r="EF15" i="67"/>
  <c r="EF122" i="67"/>
  <c r="EF224" i="67"/>
  <c r="EF230" i="67"/>
  <c r="EF221" i="67"/>
  <c r="EF220" i="67"/>
  <c r="EF49" i="67"/>
  <c r="EF19" i="67"/>
  <c r="EF60" i="67"/>
  <c r="EF115" i="67"/>
  <c r="EF46" i="67"/>
  <c r="EF361" i="67"/>
  <c r="EF53" i="67"/>
  <c r="EF216" i="67"/>
  <c r="EF173" i="67"/>
  <c r="EF209" i="67"/>
  <c r="EF114" i="67"/>
  <c r="EF270" i="67"/>
  <c r="EF158" i="67"/>
  <c r="EF138" i="67"/>
  <c r="EF353" i="67"/>
  <c r="EF213" i="67"/>
  <c r="EF242" i="67"/>
  <c r="EF189" i="67"/>
  <c r="EF324" i="67"/>
  <c r="EF266" i="67"/>
  <c r="EF211" i="67"/>
  <c r="EF318" i="67"/>
  <c r="EF37" i="67"/>
  <c r="EF137" i="67"/>
  <c r="EF340" i="67"/>
  <c r="EF129" i="67"/>
  <c r="EF76" i="67"/>
  <c r="EF217" i="67"/>
  <c r="EF364" i="67"/>
  <c r="EF352" i="67"/>
  <c r="EF351" i="67"/>
  <c r="EF162" i="67"/>
  <c r="EF254" i="67"/>
  <c r="EF326" i="67"/>
  <c r="EF259" i="67"/>
  <c r="EF69" i="67"/>
  <c r="EF181" i="67"/>
  <c r="EF170" i="67"/>
  <c r="EF247" i="67"/>
  <c r="EF232" i="67"/>
  <c r="EF241" i="67"/>
  <c r="EF314" i="67"/>
  <c r="EF187" i="67"/>
  <c r="EF10" i="67"/>
  <c r="EF237" i="67"/>
  <c r="EF366" i="67"/>
  <c r="EF168" i="67"/>
  <c r="EF196" i="67"/>
  <c r="EF265" i="67"/>
  <c r="EF174" i="67"/>
  <c r="EF192" i="67"/>
  <c r="EF159" i="67"/>
  <c r="ED1" i="67"/>
  <c r="EF186" i="67"/>
  <c r="EF148" i="67"/>
  <c r="EF35" i="67"/>
  <c r="EF172" i="67"/>
  <c r="EF52" i="67"/>
  <c r="EF346" i="67"/>
  <c r="EF204" i="67"/>
  <c r="EF320" i="67"/>
  <c r="EF359" i="67"/>
  <c r="EF229" i="67"/>
  <c r="EF245" i="67"/>
  <c r="EF98" i="67"/>
  <c r="EF117" i="67"/>
  <c r="EF238" i="67"/>
  <c r="EF80" i="67"/>
  <c r="EF183" i="67"/>
  <c r="EF367" i="67"/>
  <c r="EF228" i="67"/>
  <c r="EF334" i="67"/>
  <c r="EF362" i="67"/>
  <c r="EF368" i="67"/>
  <c r="EF345" i="67"/>
  <c r="EF32" i="67"/>
  <c r="EF365" i="67"/>
  <c r="EF253" i="67"/>
  <c r="EF258" i="67"/>
  <c r="EF257" i="67"/>
  <c r="EF349" i="67"/>
  <c r="EF68" i="67"/>
  <c r="EF6" i="67"/>
  <c r="EF369" i="67"/>
  <c r="EF317" i="67"/>
  <c r="EF255" i="67"/>
  <c r="EF341" i="67"/>
  <c r="EF262" i="67"/>
  <c r="EF200" i="67"/>
  <c r="EF156" i="67"/>
  <c r="EF195" i="67"/>
  <c r="EF14" i="67"/>
  <c r="EF219" i="67"/>
  <c r="EF251" i="67"/>
  <c r="EF321" i="67"/>
  <c r="EB1" i="67"/>
  <c r="EF81" i="67"/>
  <c r="EF27" i="67"/>
  <c r="EF44" i="67"/>
  <c r="EF134" i="67"/>
  <c r="EF177" i="67"/>
  <c r="EF61" i="67"/>
  <c r="EF145" i="67"/>
  <c r="EF22" i="67"/>
  <c r="EF338" i="67"/>
  <c r="EF355" i="67"/>
  <c r="EF284" i="67"/>
  <c r="EF337" i="67"/>
  <c r="EF325" i="67"/>
  <c r="EF344" i="67"/>
  <c r="EF336" i="67"/>
  <c r="EF342" i="67"/>
  <c r="EF182" i="67"/>
  <c r="EF233" i="67"/>
  <c r="EF48" i="67"/>
  <c r="EF250" i="67"/>
  <c r="EF212" i="67"/>
  <c r="EF150" i="67"/>
  <c r="EF26" i="67"/>
  <c r="EF7" i="67"/>
  <c r="EF23" i="67"/>
  <c r="EF39" i="67"/>
  <c r="EF65" i="67"/>
  <c r="EF45" i="67"/>
  <c r="EF152" i="67"/>
  <c r="EF3" i="67"/>
  <c r="EF261" i="67"/>
  <c r="EF350" i="67"/>
  <c r="EF246" i="67"/>
  <c r="EF243" i="67"/>
  <c r="EF348" i="67"/>
  <c r="EF154" i="67"/>
  <c r="EF208" i="67"/>
  <c r="EF18" i="67"/>
  <c r="EF126" i="67"/>
  <c r="EF133" i="67"/>
  <c r="EF167" i="67"/>
  <c r="EF105" i="67"/>
  <c r="EF57" i="67"/>
  <c r="EF165" i="67"/>
  <c r="EF110" i="67"/>
  <c r="EA1" i="67"/>
  <c r="EF130" i="67"/>
  <c r="EF357" i="67"/>
  <c r="EF360" i="67"/>
  <c r="EF205" i="67"/>
  <c r="EF358" i="67"/>
  <c r="EF223" i="67"/>
  <c r="EF203" i="67"/>
  <c r="EF125" i="67"/>
  <c r="EF354" i="67"/>
  <c r="EF249" i="67"/>
  <c r="EF113" i="67"/>
  <c r="EF225" i="67"/>
  <c r="EF101" i="67"/>
  <c r="EF11" i="67"/>
  <c r="EF94" i="67"/>
  <c r="EF328" i="67"/>
  <c r="EF267" i="67"/>
  <c r="EF147" i="67"/>
  <c r="EF199" i="67"/>
  <c r="EF231" i="67"/>
  <c r="EF179" i="67"/>
  <c r="EF141" i="67"/>
  <c r="EE1" i="67"/>
  <c r="EF176" i="67"/>
  <c r="EF33" i="67"/>
  <c r="EF207" i="67"/>
  <c r="EF215" i="67"/>
  <c r="EF313" i="67"/>
  <c r="EF356" i="67"/>
  <c r="EF269" i="67"/>
  <c r="EF330" i="67"/>
  <c r="EF163" i="67"/>
  <c r="EF263" i="67"/>
  <c r="EF178" i="67"/>
  <c r="EF175" i="67"/>
  <c r="EF180" i="67"/>
  <c r="EF151" i="67"/>
  <c r="EF73" i="67"/>
  <c r="EF155" i="67"/>
  <c r="EF171" i="67"/>
  <c r="EF64" i="67"/>
  <c r="EF146" i="67"/>
  <c r="EF169" i="67"/>
  <c r="EF191" i="67"/>
  <c r="EF166" i="67"/>
  <c r="EF227" i="67"/>
  <c r="EF109" i="67"/>
  <c r="EF102" i="67"/>
  <c r="EF77" i="67"/>
  <c r="EF118" i="67"/>
  <c r="EF40" i="67"/>
  <c r="EF121" i="67"/>
  <c r="EC1" i="67"/>
  <c r="EF91" i="67"/>
  <c r="DJ2" i="67" l="1"/>
  <c r="DI2" i="49"/>
  <c r="BE2" i="67"/>
  <c r="BD2" i="49"/>
  <c r="EF1" i="67"/>
  <c r="EK10" i="34"/>
  <c r="EK11" i="34" s="1"/>
  <c r="EK12" i="34" s="1"/>
  <c r="EK13" i="34" s="1"/>
  <c r="EK14" i="34" s="1"/>
  <c r="EK15" i="34" s="1"/>
  <c r="EK16" i="34" s="1"/>
  <c r="EK17" i="34" s="1"/>
  <c r="EK18" i="34" s="1"/>
  <c r="EK19" i="34" s="1"/>
  <c r="EK20" i="34" s="1"/>
  <c r="EK21" i="34" s="1"/>
  <c r="EK22" i="34" s="1"/>
  <c r="EK23" i="34" s="1"/>
  <c r="EK24" i="34" s="1"/>
  <c r="EK25" i="34" s="1"/>
  <c r="EK26" i="34" s="1"/>
  <c r="EK27" i="34" s="1"/>
  <c r="EK28" i="34" s="1"/>
  <c r="EK29" i="34" s="1"/>
  <c r="EK30" i="34" s="1"/>
  <c r="EK31" i="34" s="1"/>
  <c r="EK32" i="34" s="1"/>
  <c r="EK33" i="34" s="1"/>
  <c r="EK34" i="34" s="1"/>
  <c r="EK35" i="34" s="1"/>
  <c r="EK36" i="34" s="1"/>
  <c r="EK37" i="34" s="1"/>
  <c r="EK38" i="34" s="1"/>
  <c r="EK39" i="34" s="1"/>
  <c r="EK40" i="34" s="1"/>
  <c r="EK41" i="34" s="1"/>
  <c r="EK42" i="34" s="1"/>
  <c r="EK43" i="34" s="1"/>
  <c r="EK44" i="34" s="1"/>
  <c r="EK45" i="34" s="1"/>
  <c r="EK46" i="34" s="1"/>
  <c r="EK47" i="34" s="1"/>
  <c r="EK48" i="34" s="1"/>
  <c r="EK49" i="34" s="1"/>
  <c r="EK50" i="34" s="1"/>
  <c r="EK51" i="34" s="1"/>
  <c r="EK52" i="34" s="1"/>
  <c r="EK53" i="34" s="1"/>
  <c r="EK54" i="34" s="1"/>
  <c r="EK55" i="34" s="1"/>
  <c r="EK56" i="34" s="1"/>
  <c r="EK57" i="34" s="1"/>
  <c r="EK58" i="34" s="1"/>
  <c r="EK59" i="34" s="1"/>
  <c r="EK60" i="34" s="1"/>
  <c r="EK61" i="34" s="1"/>
  <c r="EK62" i="34" s="1"/>
  <c r="EK63" i="34" s="1"/>
  <c r="EK64" i="34" s="1"/>
  <c r="EK65" i="34" s="1"/>
  <c r="EK66" i="34" s="1"/>
  <c r="EK67" i="34" s="1"/>
  <c r="EK68" i="34" s="1"/>
  <c r="EK69" i="34" s="1"/>
  <c r="EK70" i="34" s="1"/>
  <c r="EK71" i="34" s="1"/>
  <c r="EK72" i="34" s="1"/>
  <c r="EK73" i="34" s="1"/>
  <c r="EK74" i="34" s="1"/>
  <c r="EK75" i="34" s="1"/>
  <c r="EK76" i="34" s="1"/>
  <c r="EK77" i="34" s="1"/>
  <c r="EK78" i="34" s="1"/>
  <c r="EK79" i="34" s="1"/>
  <c r="EK80" i="34" s="1"/>
  <c r="EK81" i="34" s="1"/>
  <c r="EK82" i="34" s="1"/>
  <c r="EK83" i="34" s="1"/>
  <c r="EK84" i="34" s="1"/>
  <c r="EK85" i="34" s="1"/>
  <c r="EK86" i="34" s="1"/>
  <c r="EK87" i="34" s="1"/>
  <c r="EK88" i="34" s="1"/>
  <c r="EK89" i="34" s="1"/>
  <c r="EK90" i="34" s="1"/>
  <c r="EK91" i="34" s="1"/>
  <c r="EK92" i="34" s="1"/>
  <c r="EK93" i="34" s="1"/>
  <c r="EK94" i="34" s="1"/>
  <c r="EK95" i="34" s="1"/>
  <c r="EK96" i="34" s="1"/>
  <c r="EK97" i="34" s="1"/>
  <c r="EK98" i="34" s="1"/>
  <c r="EK99" i="34" s="1"/>
  <c r="EK100" i="34" s="1"/>
  <c r="EK101" i="34" s="1"/>
  <c r="EK102" i="34" s="1"/>
  <c r="EK103" i="34" s="1"/>
  <c r="EK104" i="34" s="1"/>
  <c r="EK105" i="34" s="1"/>
  <c r="EK106" i="34" s="1"/>
  <c r="EK107" i="34" s="1"/>
  <c r="EK108" i="34" s="1"/>
  <c r="EK109" i="34" s="1"/>
  <c r="EK110" i="34" s="1"/>
  <c r="EK111" i="34" s="1"/>
  <c r="EK112" i="34" s="1"/>
  <c r="EK113" i="34" s="1"/>
  <c r="EK114" i="34" s="1"/>
  <c r="EK115" i="34" s="1"/>
  <c r="EK116" i="34" s="1"/>
  <c r="EK117" i="34" s="1"/>
  <c r="EK118" i="34" s="1"/>
  <c r="EK119" i="34" s="1"/>
  <c r="EK120" i="34" s="1"/>
  <c r="EK121" i="34" s="1"/>
  <c r="EK122" i="34" s="1"/>
  <c r="EK123" i="34" s="1"/>
  <c r="EK124" i="34" s="1"/>
  <c r="EK125" i="34" s="1"/>
  <c r="EK126" i="34" s="1"/>
  <c r="EK127" i="34" s="1"/>
  <c r="EK128" i="34" s="1"/>
  <c r="EK129" i="34" s="1"/>
  <c r="EK130" i="34" s="1"/>
  <c r="EK131" i="34" s="1"/>
  <c r="EK132" i="34" s="1"/>
  <c r="EK133" i="34" s="1"/>
  <c r="EK134" i="34" s="1"/>
  <c r="EK135" i="34" s="1"/>
  <c r="EK136" i="34" s="1"/>
  <c r="EK137" i="34" s="1"/>
  <c r="EK138" i="34" s="1"/>
  <c r="EK139" i="34" s="1"/>
  <c r="EK140" i="34" s="1"/>
  <c r="EK141" i="34" s="1"/>
  <c r="EK142" i="34" s="1"/>
  <c r="EK143" i="34" s="1"/>
  <c r="EK144" i="34" s="1"/>
  <c r="EK145" i="34" s="1"/>
  <c r="EK146" i="34" s="1"/>
  <c r="EK147" i="34" s="1"/>
  <c r="EK148" i="34" s="1"/>
  <c r="EK149" i="34" s="1"/>
  <c r="EK150" i="34" s="1"/>
  <c r="EK151" i="34" s="1"/>
  <c r="EK152" i="34" s="1"/>
  <c r="EK153" i="34" s="1"/>
  <c r="EK154" i="34" s="1"/>
  <c r="EK155" i="34" s="1"/>
  <c r="EK156" i="34" s="1"/>
  <c r="EK157" i="34" s="1"/>
  <c r="EK158" i="34" s="1"/>
  <c r="EK159" i="34" s="1"/>
  <c r="EK160" i="34" s="1"/>
  <c r="EK161" i="34" s="1"/>
  <c r="EK162" i="34" s="1"/>
  <c r="EK163" i="34" s="1"/>
  <c r="EK164" i="34" s="1"/>
  <c r="EK165" i="34" s="1"/>
  <c r="EK166" i="34" s="1"/>
  <c r="EK167" i="34" s="1"/>
  <c r="EK168" i="34" s="1"/>
  <c r="EK169" i="34" s="1"/>
  <c r="EK170" i="34" s="1"/>
  <c r="EK171" i="34" s="1"/>
  <c r="EK172" i="34" s="1"/>
  <c r="EK173" i="34" s="1"/>
  <c r="EK174" i="34" s="1"/>
  <c r="EK175" i="34" s="1"/>
  <c r="EK176" i="34" s="1"/>
  <c r="EK177" i="34" s="1"/>
  <c r="EK178" i="34" s="1"/>
  <c r="EK179" i="34" s="1"/>
  <c r="EK180" i="34" s="1"/>
  <c r="EK181" i="34" s="1"/>
  <c r="EK182" i="34" s="1"/>
  <c r="EK183" i="34" s="1"/>
  <c r="EK184" i="34" s="1"/>
  <c r="EK185" i="34" s="1"/>
  <c r="EK186" i="34" s="1"/>
  <c r="EK187" i="34" s="1"/>
  <c r="EK188" i="34" s="1"/>
  <c r="EK189" i="34" s="1"/>
  <c r="EK190" i="34" s="1"/>
  <c r="EK191" i="34" s="1"/>
  <c r="EK192" i="34" s="1"/>
  <c r="EK193" i="34" s="1"/>
  <c r="EK194" i="34" s="1"/>
  <c r="EK195" i="34" s="1"/>
  <c r="EK196" i="34" s="1"/>
  <c r="EK197" i="34" s="1"/>
  <c r="EK198" i="34" s="1"/>
  <c r="EK199" i="34" s="1"/>
  <c r="EK200" i="34" s="1"/>
  <c r="EK201" i="34" s="1"/>
  <c r="EK202" i="34" s="1"/>
  <c r="EK203" i="34" s="1"/>
  <c r="EK204" i="34" s="1"/>
  <c r="EK205" i="34" s="1"/>
  <c r="EK206" i="34" s="1"/>
  <c r="EK207" i="34" s="1"/>
  <c r="EK208" i="34" s="1"/>
  <c r="EK209" i="34" s="1"/>
  <c r="EK210" i="34" s="1"/>
  <c r="EK211" i="34" s="1"/>
  <c r="EK212" i="34" s="1"/>
  <c r="EK213" i="34" s="1"/>
  <c r="EK214" i="34" s="1"/>
  <c r="EK215" i="34" s="1"/>
  <c r="EK216" i="34" s="1"/>
  <c r="EK217" i="34" s="1"/>
  <c r="EK218" i="34" s="1"/>
  <c r="EK219" i="34" s="1"/>
  <c r="EK220" i="34" s="1"/>
  <c r="EK221" i="34" s="1"/>
  <c r="EK222" i="34" s="1"/>
  <c r="EK223" i="34" s="1"/>
  <c r="EK224" i="34" s="1"/>
  <c r="EK225" i="34" s="1"/>
  <c r="EK226" i="34" s="1"/>
  <c r="EK227" i="34" s="1"/>
  <c r="EK228" i="34" s="1"/>
  <c r="EK229" i="34" s="1"/>
  <c r="EK230" i="34" s="1"/>
  <c r="EK231" i="34" s="1"/>
  <c r="EK232" i="34" s="1"/>
  <c r="EK233" i="34" s="1"/>
  <c r="EK234" i="34" s="1"/>
  <c r="EK235" i="34" s="1"/>
  <c r="EK236" i="34" s="1"/>
  <c r="EK237" i="34" s="1"/>
  <c r="EK238" i="34" s="1"/>
  <c r="EK239" i="34" s="1"/>
  <c r="EK240" i="34" s="1"/>
  <c r="EK241" i="34" s="1"/>
  <c r="EK242" i="34" s="1"/>
  <c r="EK243" i="34" s="1"/>
  <c r="EK244" i="34" s="1"/>
  <c r="EK245" i="34" s="1"/>
  <c r="EK246" i="34" s="1"/>
  <c r="EK247" i="34" s="1"/>
  <c r="EK248" i="34" s="1"/>
  <c r="EK249" i="34" s="1"/>
  <c r="EK250" i="34" s="1"/>
  <c r="EK251" i="34" s="1"/>
  <c r="EK252" i="34" s="1"/>
  <c r="EK253" i="34" s="1"/>
  <c r="EK254" i="34" s="1"/>
  <c r="EK255" i="34" s="1"/>
  <c r="EK256" i="34" s="1"/>
  <c r="EK257" i="34" s="1"/>
  <c r="EK258" i="34" s="1"/>
  <c r="EK259" i="34" s="1"/>
  <c r="EK260" i="34" s="1"/>
  <c r="EK261" i="34" s="1"/>
  <c r="EK262" i="34" s="1"/>
  <c r="EK263" i="34" s="1"/>
  <c r="EK264" i="34" s="1"/>
  <c r="EK265" i="34" s="1"/>
  <c r="EK266" i="34" s="1"/>
  <c r="EK267" i="34" s="1"/>
  <c r="EK268" i="34" s="1"/>
  <c r="EK269" i="34" s="1"/>
  <c r="EK270" i="34" s="1"/>
  <c r="EK271" i="34" s="1"/>
  <c r="EK272" i="34" s="1"/>
  <c r="EK273" i="34" s="1"/>
  <c r="EK274" i="34" s="1"/>
  <c r="EK275" i="34" s="1"/>
  <c r="EK276" i="34" s="1"/>
  <c r="EK277" i="34" s="1"/>
  <c r="EK278" i="34" s="1"/>
  <c r="EK279" i="34" s="1"/>
  <c r="EK280" i="34" s="1"/>
  <c r="BF2" i="67" l="1"/>
  <c r="BE2" i="49"/>
  <c r="DK2" i="67"/>
  <c r="DJ2" i="49"/>
  <c r="AZ23" i="46" l="1"/>
  <c r="AZ8" i="46"/>
  <c r="BG2" i="67"/>
  <c r="BF2" i="49"/>
  <c r="DL2" i="67"/>
  <c r="DK2" i="49"/>
  <c r="G17" i="5"/>
  <c r="BA23" i="46" l="1"/>
  <c r="BA8" i="46"/>
  <c r="DM2" i="67"/>
  <c r="DL2" i="49"/>
  <c r="BH2" i="67"/>
  <c r="BG2" i="49"/>
  <c r="K47" i="65"/>
  <c r="K95" i="65" s="1"/>
  <c r="M17" i="5"/>
  <c r="L17" i="5" s="1"/>
  <c r="BB8" i="46" l="1"/>
  <c r="BB23" i="46"/>
  <c r="H49" i="65"/>
  <c r="H140" i="65"/>
  <c r="F49" i="65"/>
  <c r="F140" i="65"/>
  <c r="G49" i="65"/>
  <c r="G140" i="65"/>
  <c r="E49" i="65"/>
  <c r="E140" i="65"/>
  <c r="J49" i="65"/>
  <c r="J140" i="65"/>
  <c r="I49" i="65"/>
  <c r="I140" i="65"/>
  <c r="BI2" i="67"/>
  <c r="BH2" i="49"/>
  <c r="DN2" i="67"/>
  <c r="DM2" i="49"/>
  <c r="K48" i="65"/>
  <c r="BC8" i="46" l="1"/>
  <c r="BC23" i="46"/>
  <c r="K49" i="65"/>
  <c r="K140" i="65"/>
  <c r="DO2" i="67"/>
  <c r="DN2" i="49"/>
  <c r="BJ2" i="67"/>
  <c r="BI2" i="49"/>
  <c r="J5" i="65"/>
  <c r="I5" i="65"/>
  <c r="H5" i="65"/>
  <c r="G5" i="65"/>
  <c r="F5" i="65"/>
  <c r="E5" i="65"/>
  <c r="BD8" i="46" l="1"/>
  <c r="BD23" i="46"/>
  <c r="G53" i="65"/>
  <c r="G98" i="65"/>
  <c r="F53" i="65"/>
  <c r="F98" i="65"/>
  <c r="H53" i="65"/>
  <c r="H98" i="65"/>
  <c r="E98" i="65"/>
  <c r="E53" i="65"/>
  <c r="I53" i="65"/>
  <c r="I98" i="65"/>
  <c r="J53" i="65"/>
  <c r="J98" i="65"/>
  <c r="DP2" i="67"/>
  <c r="DO2" i="49"/>
  <c r="BK2" i="67"/>
  <c r="BJ2" i="49"/>
  <c r="H55" i="5"/>
  <c r="H54" i="5"/>
  <c r="H53" i="5"/>
  <c r="H52" i="5"/>
  <c r="H51" i="5"/>
  <c r="H50" i="5"/>
  <c r="H49" i="5"/>
  <c r="H41" i="5"/>
  <c r="H40" i="5"/>
  <c r="H39" i="5"/>
  <c r="H46" i="5"/>
  <c r="H45" i="5"/>
  <c r="H44" i="5"/>
  <c r="B52" i="46" a="1"/>
  <c r="B52" i="46" s="1"/>
  <c r="B38" i="46" a="1"/>
  <c r="B38" i="46" s="1"/>
  <c r="C51" i="46" a="1"/>
  <c r="C51" i="46" s="1"/>
  <c r="D23" i="46"/>
  <c r="E23" i="46"/>
  <c r="F23" i="46"/>
  <c r="G23" i="46"/>
  <c r="H23" i="46"/>
  <c r="I23" i="46"/>
  <c r="J23" i="46"/>
  <c r="K23" i="46"/>
  <c r="L23" i="46"/>
  <c r="M23" i="46"/>
  <c r="N23" i="46"/>
  <c r="O23" i="46"/>
  <c r="P23" i="46"/>
  <c r="Q23" i="46"/>
  <c r="R23" i="46"/>
  <c r="S23" i="46"/>
  <c r="T23" i="46"/>
  <c r="U23" i="46"/>
  <c r="V23" i="46"/>
  <c r="W23" i="46"/>
  <c r="X23" i="46"/>
  <c r="Y23" i="46"/>
  <c r="Z23" i="46"/>
  <c r="AA23" i="46"/>
  <c r="AB23" i="46"/>
  <c r="AC23" i="46"/>
  <c r="AD23" i="46"/>
  <c r="AE23" i="46"/>
  <c r="AF23" i="46"/>
  <c r="AG23" i="46"/>
  <c r="AH23" i="46"/>
  <c r="AI23" i="46"/>
  <c r="AJ23" i="46"/>
  <c r="AK23" i="46"/>
  <c r="AL23" i="46"/>
  <c r="AM23" i="46"/>
  <c r="AN23" i="46"/>
  <c r="AO23" i="46"/>
  <c r="AP23" i="46"/>
  <c r="AQ23" i="46"/>
  <c r="AR23" i="46"/>
  <c r="AS23" i="46"/>
  <c r="AT23" i="46"/>
  <c r="B24" i="46" a="1"/>
  <c r="AT8" i="46"/>
  <c r="AS8" i="46"/>
  <c r="AR8" i="46"/>
  <c r="AQ8" i="46"/>
  <c r="AP8" i="46"/>
  <c r="AO8" i="46"/>
  <c r="AN8" i="46"/>
  <c r="AM8" i="46"/>
  <c r="AL8" i="46"/>
  <c r="AK8" i="46"/>
  <c r="AJ8" i="46"/>
  <c r="AI8" i="46"/>
  <c r="AH8" i="46"/>
  <c r="AG8" i="46"/>
  <c r="AF8" i="46"/>
  <c r="AE8" i="46"/>
  <c r="AD8" i="46"/>
  <c r="AC8" i="46"/>
  <c r="AB8" i="46"/>
  <c r="AA8" i="46"/>
  <c r="Z8" i="46"/>
  <c r="Y8" i="46"/>
  <c r="X8" i="46"/>
  <c r="W8" i="46"/>
  <c r="V8" i="46"/>
  <c r="U8" i="46"/>
  <c r="T8" i="46"/>
  <c r="S8" i="46"/>
  <c r="R8" i="46"/>
  <c r="Q8" i="46"/>
  <c r="P8" i="46"/>
  <c r="O8" i="46"/>
  <c r="N8" i="46"/>
  <c r="M8" i="46"/>
  <c r="L8" i="46"/>
  <c r="K8" i="46"/>
  <c r="J8" i="46"/>
  <c r="I8" i="46"/>
  <c r="H8" i="46"/>
  <c r="G8" i="46"/>
  <c r="F8" i="46"/>
  <c r="E8" i="46"/>
  <c r="D8" i="46"/>
  <c r="B9" i="46" a="1"/>
  <c r="B77" i="55" a="1"/>
  <c r="B60" i="55" a="1"/>
  <c r="B44" i="55" a="1"/>
  <c r="B44" i="55" s="1"/>
  <c r="B27" i="55" a="1"/>
  <c r="B27" i="55" s="1"/>
  <c r="B10" i="55" a="1"/>
  <c r="B10" i="55" s="1"/>
  <c r="EE6" i="66"/>
  <c r="ED6" i="66"/>
  <c r="EC6" i="66"/>
  <c r="EB6" i="66"/>
  <c r="EA6" i="66"/>
  <c r="DZ6" i="66"/>
  <c r="DY6" i="66"/>
  <c r="DX6" i="66"/>
  <c r="DW6" i="66"/>
  <c r="DV6" i="66"/>
  <c r="DU6" i="66"/>
  <c r="EE5" i="66"/>
  <c r="ED5" i="66"/>
  <c r="EC5" i="66"/>
  <c r="EB5" i="66"/>
  <c r="EA5" i="66"/>
  <c r="DZ5" i="66"/>
  <c r="DY5" i="66"/>
  <c r="DX5" i="66"/>
  <c r="DW5" i="66"/>
  <c r="DV5" i="66"/>
  <c r="DU5" i="66"/>
  <c r="EE6" i="42"/>
  <c r="ED6" i="42"/>
  <c r="EC6" i="42"/>
  <c r="EB6" i="42"/>
  <c r="EA6" i="42"/>
  <c r="DZ6" i="42"/>
  <c r="DY6" i="42"/>
  <c r="DX6" i="42"/>
  <c r="DW6" i="42"/>
  <c r="DV6" i="42"/>
  <c r="DU6" i="42"/>
  <c r="EE5" i="42"/>
  <c r="ED5" i="42"/>
  <c r="EC5" i="42"/>
  <c r="EB5" i="42"/>
  <c r="EA5" i="42"/>
  <c r="DZ5" i="42"/>
  <c r="DY5" i="42"/>
  <c r="DX5" i="42"/>
  <c r="DW5" i="42"/>
  <c r="DV5" i="42"/>
  <c r="DU5" i="42"/>
  <c r="AZ25" i="46" l="1"/>
  <c r="BC26" i="46"/>
  <c r="BA28" i="46"/>
  <c r="BD29" i="46"/>
  <c r="BB31" i="46"/>
  <c r="AZ33" i="46"/>
  <c r="AZ28" i="46"/>
  <c r="BD32" i="46"/>
  <c r="BA25" i="46"/>
  <c r="BD26" i="46"/>
  <c r="BB28" i="46"/>
  <c r="AZ30" i="46"/>
  <c r="BC31" i="46"/>
  <c r="BA33" i="46"/>
  <c r="BD25" i="46"/>
  <c r="AZ29" i="46"/>
  <c r="BD33" i="46"/>
  <c r="BC27" i="46"/>
  <c r="BD30" i="46"/>
  <c r="BD27" i="46"/>
  <c r="BC29" i="46"/>
  <c r="BB25" i="46"/>
  <c r="AZ27" i="46"/>
  <c r="BC28" i="46"/>
  <c r="BA30" i="46"/>
  <c r="BD31" i="46"/>
  <c r="BB33" i="46"/>
  <c r="BC30" i="46"/>
  <c r="BB29" i="46"/>
  <c r="BC25" i="46"/>
  <c r="BA27" i="46"/>
  <c r="BD28" i="46"/>
  <c r="BB30" i="46"/>
  <c r="AZ32" i="46"/>
  <c r="BC33" i="46"/>
  <c r="BB27" i="46"/>
  <c r="BA32" i="46"/>
  <c r="AZ26" i="46"/>
  <c r="BA29" i="46"/>
  <c r="BB32" i="46"/>
  <c r="BC32" i="46"/>
  <c r="BA26" i="46"/>
  <c r="AZ31" i="46"/>
  <c r="BB26" i="46"/>
  <c r="BA31" i="46"/>
  <c r="BA11" i="46"/>
  <c r="BD12" i="46"/>
  <c r="BB14" i="46"/>
  <c r="AZ16" i="46"/>
  <c r="BC17" i="46"/>
  <c r="BD15" i="46"/>
  <c r="BB11" i="46"/>
  <c r="AZ13" i="46"/>
  <c r="BC14" i="46"/>
  <c r="BA16" i="46"/>
  <c r="BD17" i="46"/>
  <c r="BB12" i="46"/>
  <c r="BC15" i="46"/>
  <c r="AZ10" i="46"/>
  <c r="BC11" i="46"/>
  <c r="BA13" i="46"/>
  <c r="BD14" i="46"/>
  <c r="BB16" i="46"/>
  <c r="AZ18" i="46"/>
  <c r="BC12" i="46"/>
  <c r="BA10" i="46"/>
  <c r="BD11" i="46"/>
  <c r="BB13" i="46"/>
  <c r="AZ15" i="46"/>
  <c r="BC16" i="46"/>
  <c r="BA18" i="46"/>
  <c r="BB10" i="46"/>
  <c r="AZ12" i="46"/>
  <c r="BC13" i="46"/>
  <c r="BA15" i="46"/>
  <c r="BD16" i="46"/>
  <c r="BB18" i="46"/>
  <c r="AZ14" i="46"/>
  <c r="BA17" i="46"/>
  <c r="BA14" i="46"/>
  <c r="BC10" i="46"/>
  <c r="BA12" i="46"/>
  <c r="BD13" i="46"/>
  <c r="BB15" i="46"/>
  <c r="AZ17" i="46"/>
  <c r="BC18" i="46"/>
  <c r="BD10" i="46"/>
  <c r="BD18" i="46"/>
  <c r="AZ11" i="46"/>
  <c r="BB17" i="46"/>
  <c r="BG31" i="46"/>
  <c r="BG32" i="46"/>
  <c r="BG33" i="46"/>
  <c r="AA31" i="46"/>
  <c r="N31" i="46"/>
  <c r="AV31" i="46"/>
  <c r="L31" i="46"/>
  <c r="Q31" i="46"/>
  <c r="AX31" i="46"/>
  <c r="AJ33" i="46"/>
  <c r="AW31" i="46"/>
  <c r="P33" i="46"/>
  <c r="AD33" i="46"/>
  <c r="AJ31" i="46"/>
  <c r="Z32" i="46"/>
  <c r="AO33" i="46"/>
  <c r="W31" i="46"/>
  <c r="AS31" i="46"/>
  <c r="H32" i="46"/>
  <c r="AT32" i="46"/>
  <c r="AG32" i="46"/>
  <c r="AN31" i="46"/>
  <c r="AD32" i="46"/>
  <c r="K31" i="46"/>
  <c r="Q32" i="46"/>
  <c r="AF33" i="46"/>
  <c r="Q33" i="46"/>
  <c r="S32" i="46"/>
  <c r="Z33" i="46"/>
  <c r="AM31" i="46"/>
  <c r="M32" i="46"/>
  <c r="J31" i="46"/>
  <c r="X32" i="46"/>
  <c r="W33" i="46"/>
  <c r="AR32" i="46"/>
  <c r="AI33" i="46"/>
  <c r="AV33" i="46"/>
  <c r="V31" i="46"/>
  <c r="AS32" i="46"/>
  <c r="AE32" i="46"/>
  <c r="O32" i="46"/>
  <c r="AS33" i="46"/>
  <c r="I32" i="46"/>
  <c r="X33" i="46"/>
  <c r="AL33" i="46"/>
  <c r="M33" i="46"/>
  <c r="AY33" i="46"/>
  <c r="AB32" i="46"/>
  <c r="H31" i="46"/>
  <c r="AL31" i="46"/>
  <c r="AB31" i="46"/>
  <c r="R32" i="46"/>
  <c r="AG33" i="46"/>
  <c r="AY32" i="46"/>
  <c r="AC31" i="46"/>
  <c r="AI32" i="46"/>
  <c r="AP33" i="46"/>
  <c r="AC33" i="46"/>
  <c r="AU31" i="46"/>
  <c r="U32" i="46"/>
  <c r="AR31" i="46"/>
  <c r="AH32" i="46"/>
  <c r="AW33" i="46"/>
  <c r="T33" i="46"/>
  <c r="P32" i="46"/>
  <c r="O33" i="46"/>
  <c r="AI31" i="46"/>
  <c r="AO32" i="46"/>
  <c r="S31" i="46"/>
  <c r="Y32" i="46"/>
  <c r="AN33" i="46"/>
  <c r="L32" i="46"/>
  <c r="AX32" i="46"/>
  <c r="M31" i="46"/>
  <c r="U33" i="46"/>
  <c r="AQ32" i="46"/>
  <c r="R31" i="46"/>
  <c r="AF32" i="46"/>
  <c r="AE33" i="46"/>
  <c r="AY31" i="46"/>
  <c r="J33" i="46"/>
  <c r="AD31" i="46"/>
  <c r="Y31" i="46"/>
  <c r="AM32" i="46"/>
  <c r="I31" i="46"/>
  <c r="W32" i="46"/>
  <c r="AK32" i="46"/>
  <c r="AH31" i="46"/>
  <c r="AV32" i="46"/>
  <c r="AU33" i="46"/>
  <c r="AC32" i="46"/>
  <c r="AP32" i="46"/>
  <c r="P31" i="46"/>
  <c r="AT31" i="46"/>
  <c r="AO31" i="46"/>
  <c r="H33" i="46"/>
  <c r="V33" i="46"/>
  <c r="L33" i="46"/>
  <c r="O31" i="46"/>
  <c r="AK31" i="46"/>
  <c r="AK33" i="46"/>
  <c r="U31" i="46"/>
  <c r="AF31" i="46"/>
  <c r="V32" i="46"/>
  <c r="Z31" i="46"/>
  <c r="AN32" i="46"/>
  <c r="AM33" i="46"/>
  <c r="AB33" i="46"/>
  <c r="AE31" i="46"/>
  <c r="AQ31" i="46"/>
  <c r="AW32" i="46"/>
  <c r="AJ32" i="46"/>
  <c r="AA33" i="46"/>
  <c r="S33" i="46"/>
  <c r="T32" i="46"/>
  <c r="K33" i="46"/>
  <c r="AR33" i="46"/>
  <c r="AT33" i="46"/>
  <c r="X31" i="46"/>
  <c r="N32" i="46"/>
  <c r="AL32" i="46"/>
  <c r="K32" i="46"/>
  <c r="R33" i="46"/>
  <c r="AQ33" i="46"/>
  <c r="AG31" i="46"/>
  <c r="AU32" i="46"/>
  <c r="N33" i="46"/>
  <c r="T31" i="46"/>
  <c r="J32" i="46"/>
  <c r="Y33" i="46"/>
  <c r="AP31" i="46"/>
  <c r="I33" i="46"/>
  <c r="AX33" i="46"/>
  <c r="AA32" i="46"/>
  <c r="AH33" i="46"/>
  <c r="BF16" i="46"/>
  <c r="BF18" i="46"/>
  <c r="BF17" i="46"/>
  <c r="W16" i="46"/>
  <c r="M16" i="46"/>
  <c r="P16" i="46"/>
  <c r="AN18" i="46"/>
  <c r="AH16" i="46"/>
  <c r="AJ16" i="46"/>
  <c r="AG17" i="46"/>
  <c r="AD17" i="46"/>
  <c r="AQ16" i="46"/>
  <c r="K18" i="46"/>
  <c r="AG18" i="46"/>
  <c r="H18" i="46"/>
  <c r="AL18" i="46"/>
  <c r="AN16" i="46"/>
  <c r="N16" i="46"/>
  <c r="T18" i="46"/>
  <c r="AL17" i="46"/>
  <c r="AS18" i="46"/>
  <c r="V17" i="46"/>
  <c r="AC18" i="46"/>
  <c r="AY17" i="46"/>
  <c r="AK18" i="46"/>
  <c r="AO16" i="46"/>
  <c r="P17" i="46"/>
  <c r="AD16" i="46"/>
  <c r="U17" i="46"/>
  <c r="AJ18" i="46"/>
  <c r="O18" i="46"/>
  <c r="AX16" i="46"/>
  <c r="AW17" i="46"/>
  <c r="U16" i="46"/>
  <c r="AB17" i="46"/>
  <c r="AQ18" i="46"/>
  <c r="L17" i="46"/>
  <c r="AA18" i="46"/>
  <c r="AW18" i="46"/>
  <c r="AK17" i="46"/>
  <c r="P18" i="46"/>
  <c r="AT18" i="46"/>
  <c r="S17" i="46"/>
  <c r="R18" i="46"/>
  <c r="AK16" i="46"/>
  <c r="AR17" i="46"/>
  <c r="AF16" i="46"/>
  <c r="AN17" i="46"/>
  <c r="K16" i="46"/>
  <c r="Z17" i="46"/>
  <c r="AV17" i="46"/>
  <c r="J17" i="46"/>
  <c r="AF17" i="46"/>
  <c r="AT16" i="46"/>
  <c r="T16" i="46"/>
  <c r="AI17" i="46"/>
  <c r="AH18" i="46"/>
  <c r="AL16" i="46"/>
  <c r="AC17" i="46"/>
  <c r="AR18" i="46"/>
  <c r="AV16" i="46"/>
  <c r="AA16" i="46"/>
  <c r="AP17" i="46"/>
  <c r="Q18" i="46"/>
  <c r="AT17" i="46"/>
  <c r="AV18" i="46"/>
  <c r="I16" i="46"/>
  <c r="AE16" i="46"/>
  <c r="AF18" i="46"/>
  <c r="O16" i="46"/>
  <c r="R16" i="46"/>
  <c r="Q17" i="46"/>
  <c r="L16" i="46"/>
  <c r="AA17" i="46"/>
  <c r="Z18" i="46"/>
  <c r="W18" i="46"/>
  <c r="AX18" i="46"/>
  <c r="Y16" i="46"/>
  <c r="AU16" i="46"/>
  <c r="AC16" i="46"/>
  <c r="AJ17" i="46"/>
  <c r="AY18" i="46"/>
  <c r="AE17" i="46"/>
  <c r="N18" i="46"/>
  <c r="O17" i="46"/>
  <c r="AS17" i="46"/>
  <c r="AM18" i="46"/>
  <c r="J16" i="46"/>
  <c r="I17" i="46"/>
  <c r="AI18" i="46"/>
  <c r="AS16" i="46"/>
  <c r="AU17" i="46"/>
  <c r="AD18" i="46"/>
  <c r="S16" i="46"/>
  <c r="AH17" i="46"/>
  <c r="I18" i="46"/>
  <c r="AR16" i="46"/>
  <c r="L18" i="46"/>
  <c r="AB16" i="46"/>
  <c r="AQ17" i="46"/>
  <c r="AP18" i="46"/>
  <c r="N17" i="46"/>
  <c r="U18" i="46"/>
  <c r="X18" i="46"/>
  <c r="AE18" i="46"/>
  <c r="R17" i="46"/>
  <c r="AI16" i="46"/>
  <c r="AX17" i="46"/>
  <c r="Y18" i="46"/>
  <c r="V16" i="46"/>
  <c r="M17" i="46"/>
  <c r="AB18" i="46"/>
  <c r="Q16" i="46"/>
  <c r="AM16" i="46"/>
  <c r="AP16" i="46"/>
  <c r="AO17" i="46"/>
  <c r="Z16" i="46"/>
  <c r="Y17" i="46"/>
  <c r="W17" i="46"/>
  <c r="AY16" i="46"/>
  <c r="S18" i="46"/>
  <c r="AO18" i="46"/>
  <c r="M18" i="46"/>
  <c r="AG16" i="46"/>
  <c r="H17" i="46"/>
  <c r="K17" i="46"/>
  <c r="J18" i="46"/>
  <c r="AM17" i="46"/>
  <c r="V18" i="46"/>
  <c r="X16" i="46"/>
  <c r="T17" i="46"/>
  <c r="AU18" i="46"/>
  <c r="H16" i="46"/>
  <c r="AW16" i="46"/>
  <c r="X17" i="46"/>
  <c r="B60" i="55"/>
  <c r="B77" i="55"/>
  <c r="B24" i="46"/>
  <c r="BG27" i="46"/>
  <c r="BG29" i="46"/>
  <c r="BG25" i="46"/>
  <c r="BG26" i="46"/>
  <c r="BG28" i="46"/>
  <c r="BG30" i="46"/>
  <c r="B9" i="46"/>
  <c r="BF10" i="46"/>
  <c r="BF11" i="46"/>
  <c r="BF12" i="46"/>
  <c r="BF13" i="46"/>
  <c r="BF14" i="46"/>
  <c r="BF15" i="46"/>
  <c r="DQ2" i="67"/>
  <c r="DP2" i="49"/>
  <c r="BL2" i="67"/>
  <c r="BL2" i="49" s="1"/>
  <c r="BK2" i="49"/>
  <c r="EE6" i="41"/>
  <c r="ED6" i="41"/>
  <c r="EC6" i="41"/>
  <c r="EB6" i="41"/>
  <c r="EA6" i="41"/>
  <c r="DZ6" i="41"/>
  <c r="DY6" i="41"/>
  <c r="DX6" i="41"/>
  <c r="DW6" i="41"/>
  <c r="DV6" i="41"/>
  <c r="DU6" i="41"/>
  <c r="EE5" i="41"/>
  <c r="ED5" i="41"/>
  <c r="EC5" i="41"/>
  <c r="EB5" i="41"/>
  <c r="EA5" i="41"/>
  <c r="DZ5" i="41"/>
  <c r="DY5" i="41"/>
  <c r="DX5" i="41"/>
  <c r="DW5" i="41"/>
  <c r="DV5" i="41"/>
  <c r="DU5" i="41"/>
  <c r="K35" i="65"/>
  <c r="K34" i="65"/>
  <c r="K33" i="65"/>
  <c r="K21" i="65"/>
  <c r="K20" i="65"/>
  <c r="K13" i="65"/>
  <c r="K7" i="65"/>
  <c r="G17" i="65"/>
  <c r="BN16" i="46" l="1"/>
  <c r="BP16" i="46"/>
  <c r="BO18" i="46"/>
  <c r="BP17" i="46"/>
  <c r="BQ18" i="46"/>
  <c r="BF33" i="46"/>
  <c r="BN17" i="46"/>
  <c r="BE18" i="46"/>
  <c r="BR16" i="46"/>
  <c r="BO17" i="46"/>
  <c r="BE16" i="46"/>
  <c r="BE32" i="46"/>
  <c r="BR17" i="46"/>
  <c r="BE17" i="46"/>
  <c r="BF31" i="46"/>
  <c r="BE31" i="46"/>
  <c r="BQ17" i="46"/>
  <c r="BO16" i="46"/>
  <c r="BQ16" i="46"/>
  <c r="BE33" i="46"/>
  <c r="BR18" i="46"/>
  <c r="BP18" i="46"/>
  <c r="BF32" i="46"/>
  <c r="BG24" i="46"/>
  <c r="BB24" i="46"/>
  <c r="BB34" i="46" s="1"/>
  <c r="BA24" i="46"/>
  <c r="BA34" i="46" s="1"/>
  <c r="BD24" i="46"/>
  <c r="BD34" i="46" s="1"/>
  <c r="AZ24" i="46"/>
  <c r="AZ34" i="46" s="1"/>
  <c r="BC24" i="46"/>
  <c r="BC34" i="46" s="1"/>
  <c r="BC9" i="46"/>
  <c r="BD9" i="46"/>
  <c r="BB9" i="46"/>
  <c r="BA9" i="46"/>
  <c r="AZ9" i="46"/>
  <c r="BO31" i="46"/>
  <c r="BQ31" i="46"/>
  <c r="BF9" i="46"/>
  <c r="BQ32" i="46"/>
  <c r="BO33" i="46"/>
  <c r="BP33" i="46"/>
  <c r="BR33" i="46"/>
  <c r="BP31" i="46"/>
  <c r="BR32" i="46"/>
  <c r="BN32" i="46"/>
  <c r="BR31" i="46"/>
  <c r="BN31" i="46"/>
  <c r="BQ33" i="46"/>
  <c r="BO32" i="46"/>
  <c r="BP32" i="46"/>
  <c r="DR2" i="67"/>
  <c r="DR2" i="49" s="1"/>
  <c r="DQ2" i="49"/>
  <c r="K22" i="65"/>
  <c r="K10" i="65"/>
  <c r="K24" i="65"/>
  <c r="K38" i="65"/>
  <c r="K8" i="65"/>
  <c r="K36" i="65"/>
  <c r="K9" i="65"/>
  <c r="K37" i="65"/>
  <c r="K25" i="65"/>
  <c r="K23" i="65"/>
  <c r="K11" i="65"/>
  <c r="K39" i="65"/>
  <c r="K12" i="65"/>
  <c r="K26" i="65"/>
  <c r="F17" i="65"/>
  <c r="G43" i="65"/>
  <c r="F43" i="65"/>
  <c r="G30" i="65"/>
  <c r="H30" i="65"/>
  <c r="F30" i="65"/>
  <c r="AZ19" i="46" l="1"/>
  <c r="BD19" i="46"/>
  <c r="BC19" i="46"/>
  <c r="BA19" i="46"/>
  <c r="BB19" i="46"/>
  <c r="A8" i="34" a="1"/>
  <c r="DR8" i="34" s="1"/>
  <c r="A8" i="41" a="1"/>
  <c r="DQ8" i="41" s="1"/>
  <c r="A8" i="42" a="1"/>
  <c r="DR8" i="42" s="1"/>
  <c r="K43" i="65"/>
  <c r="K30" i="65"/>
  <c r="K17" i="65"/>
  <c r="F45" i="65"/>
  <c r="G45" i="65"/>
  <c r="DQ8" i="34" l="1"/>
  <c r="DQ8" i="42"/>
  <c r="DR8" i="41"/>
  <c r="A8" i="42"/>
  <c r="W8" i="42"/>
  <c r="AV8" i="42"/>
  <c r="CP8" i="42"/>
  <c r="BR8" i="42"/>
  <c r="CR8" i="42"/>
  <c r="CJ8" i="42"/>
  <c r="X8" i="42"/>
  <c r="V8" i="42"/>
  <c r="AD8" i="42"/>
  <c r="BS8" i="42"/>
  <c r="CY8" i="42"/>
  <c r="F8" i="42"/>
  <c r="AF8" i="42"/>
  <c r="BZ8" i="42"/>
  <c r="CZ8" i="42"/>
  <c r="G8" i="42"/>
  <c r="AM8" i="42"/>
  <c r="CB8" i="42"/>
  <c r="CI8" i="42"/>
  <c r="AU8" i="42"/>
  <c r="N8" i="42"/>
  <c r="AN8" i="42"/>
  <c r="CH8" i="42"/>
  <c r="AT8" i="42"/>
  <c r="P8" i="42"/>
  <c r="AE8" i="42"/>
  <c r="CO8" i="42"/>
  <c r="U8" i="42"/>
  <c r="BP8" i="42"/>
  <c r="DS8" i="42"/>
  <c r="AQ8" i="42"/>
  <c r="CL8" i="42"/>
  <c r="R8" i="42"/>
  <c r="BM8" i="42"/>
  <c r="H8" i="42"/>
  <c r="M8" i="42"/>
  <c r="BY8" i="42"/>
  <c r="CG8" i="42"/>
  <c r="AZ8" i="42"/>
  <c r="DC8" i="42"/>
  <c r="AI8" i="42"/>
  <c r="J8" i="42"/>
  <c r="AW8" i="42"/>
  <c r="BV8" i="42"/>
  <c r="AA8" i="42"/>
  <c r="CA8" i="42"/>
  <c r="BQ8" i="42"/>
  <c r="DD8" i="42"/>
  <c r="AJ8" i="42"/>
  <c r="CM8" i="42"/>
  <c r="S8" i="42"/>
  <c r="BN8" i="42"/>
  <c r="DA8" i="42"/>
  <c r="AG8" i="42"/>
  <c r="O8" i="42"/>
  <c r="CN8" i="42"/>
  <c r="BW8" i="42"/>
  <c r="C8" i="42"/>
  <c r="AP8" i="42"/>
  <c r="CK8" i="42"/>
  <c r="Q8" i="42"/>
  <c r="CF8" i="42"/>
  <c r="BO8" i="42"/>
  <c r="AH8" i="42"/>
  <c r="CC8" i="42"/>
  <c r="CX8" i="42"/>
  <c r="CU8" i="42"/>
  <c r="AO8" i="42"/>
  <c r="AL8" i="42"/>
  <c r="BA8" i="42"/>
  <c r="CV8" i="42"/>
  <c r="AB8" i="42"/>
  <c r="CE8" i="42"/>
  <c r="K8" i="42"/>
  <c r="AX8" i="42"/>
  <c r="CS8" i="42"/>
  <c r="Y8" i="42"/>
  <c r="AS8" i="42"/>
  <c r="AK8" i="42"/>
  <c r="DB8" i="42"/>
  <c r="I8" i="42"/>
  <c r="AR8" i="42"/>
  <c r="T8" i="42"/>
  <c r="L8" i="42"/>
  <c r="B8" i="42"/>
  <c r="CQ8" i="42"/>
  <c r="DE8" i="42"/>
  <c r="BT8" i="42"/>
  <c r="CW8" i="42"/>
  <c r="AC8" i="42"/>
  <c r="BX8" i="42"/>
  <c r="D8" i="42"/>
  <c r="AY8" i="42"/>
  <c r="CT8" i="42"/>
  <c r="Z8" i="42"/>
  <c r="BU8" i="42"/>
  <c r="CD8" i="42"/>
  <c r="E8" i="42"/>
  <c r="DF8" i="42"/>
  <c r="BB8" i="42"/>
  <c r="DG8" i="42"/>
  <c r="DH8" i="42"/>
  <c r="BC8" i="42"/>
  <c r="DI8" i="42"/>
  <c r="BD8" i="42"/>
  <c r="BE8" i="42"/>
  <c r="DJ8" i="42"/>
  <c r="BF8" i="42"/>
  <c r="DK8" i="42"/>
  <c r="DL8" i="42"/>
  <c r="BG8" i="42"/>
  <c r="BH8" i="42"/>
  <c r="DM8" i="42"/>
  <c r="BI8" i="42"/>
  <c r="DN8" i="42"/>
  <c r="DO8" i="42"/>
  <c r="BJ8" i="42"/>
  <c r="BK8" i="42"/>
  <c r="BL8" i="42"/>
  <c r="DP8" i="42"/>
  <c r="A8" i="41"/>
  <c r="N8" i="41"/>
  <c r="AM8" i="41"/>
  <c r="CB8" i="41"/>
  <c r="CZ8" i="41"/>
  <c r="P8" i="41"/>
  <c r="AN8" i="41"/>
  <c r="CG8" i="41"/>
  <c r="CW8" i="41"/>
  <c r="AT8" i="41"/>
  <c r="CI8" i="41"/>
  <c r="U8" i="41"/>
  <c r="CY8" i="41"/>
  <c r="W8" i="41"/>
  <c r="AV8" i="41"/>
  <c r="CJ8" i="41"/>
  <c r="H8" i="41"/>
  <c r="X8" i="41"/>
  <c r="BQ8" i="41"/>
  <c r="CP8" i="41"/>
  <c r="G8" i="41"/>
  <c r="E8" i="41"/>
  <c r="AD8" i="41"/>
  <c r="BS8" i="41"/>
  <c r="CR8" i="41"/>
  <c r="BT8" i="41"/>
  <c r="AK8" i="41"/>
  <c r="AF8" i="41"/>
  <c r="BZ8" i="41"/>
  <c r="DE8" i="41"/>
  <c r="F8" i="41"/>
  <c r="AE8" i="41"/>
  <c r="CV8" i="41"/>
  <c r="AB8" i="41"/>
  <c r="CE8" i="41"/>
  <c r="K8" i="41"/>
  <c r="AX8" i="41"/>
  <c r="CS8" i="41"/>
  <c r="Y8" i="41"/>
  <c r="O8" i="41"/>
  <c r="T8" i="41"/>
  <c r="C8" i="41"/>
  <c r="AP8" i="41"/>
  <c r="CK8" i="41"/>
  <c r="Q8" i="41"/>
  <c r="BO8" i="41"/>
  <c r="CC8" i="41"/>
  <c r="I8" i="41"/>
  <c r="CN8" i="41"/>
  <c r="BY8" i="41"/>
  <c r="DB8" i="41"/>
  <c r="AS8" i="41"/>
  <c r="CX8" i="41"/>
  <c r="BX8" i="41"/>
  <c r="D8" i="41"/>
  <c r="AY8" i="41"/>
  <c r="CT8" i="41"/>
  <c r="Z8" i="41"/>
  <c r="BU8" i="41"/>
  <c r="BR8" i="41"/>
  <c r="AZ8" i="41"/>
  <c r="AI8" i="41"/>
  <c r="CD8" i="41"/>
  <c r="J8" i="41"/>
  <c r="AW8" i="41"/>
  <c r="AR8" i="41"/>
  <c r="L8" i="41"/>
  <c r="AC8" i="41"/>
  <c r="CH8" i="41"/>
  <c r="BP8" i="41"/>
  <c r="DS8" i="41"/>
  <c r="AQ8" i="41"/>
  <c r="CL8" i="41"/>
  <c r="R8" i="41"/>
  <c r="BM8" i="41"/>
  <c r="CQ8" i="41"/>
  <c r="DC8" i="41"/>
  <c r="CU8" i="41"/>
  <c r="BV8" i="41"/>
  <c r="B8" i="41"/>
  <c r="AO8" i="41"/>
  <c r="M8" i="41"/>
  <c r="AA8" i="41"/>
  <c r="AL8" i="41"/>
  <c r="CA8" i="41"/>
  <c r="CF8" i="41"/>
  <c r="V8" i="41"/>
  <c r="AU8" i="41"/>
  <c r="DD8" i="41"/>
  <c r="AJ8" i="41"/>
  <c r="CM8" i="41"/>
  <c r="S8" i="41"/>
  <c r="BN8" i="41"/>
  <c r="DA8" i="41"/>
  <c r="AG8" i="41"/>
  <c r="CO8" i="41"/>
  <c r="BW8" i="41"/>
  <c r="AH8" i="41"/>
  <c r="BA8" i="41"/>
  <c r="DF8" i="41"/>
  <c r="BB8" i="41"/>
  <c r="DG8" i="41"/>
  <c r="DH8" i="41"/>
  <c r="BC8" i="41"/>
  <c r="DI8" i="41"/>
  <c r="BD8" i="41"/>
  <c r="DJ8" i="41"/>
  <c r="BE8" i="41"/>
  <c r="DK8" i="41"/>
  <c r="BF8" i="41"/>
  <c r="DL8" i="41"/>
  <c r="BG8" i="41"/>
  <c r="BH8" i="41"/>
  <c r="DM8" i="41"/>
  <c r="BI8" i="41"/>
  <c r="DN8" i="41"/>
  <c r="BJ8" i="41"/>
  <c r="DO8" i="41"/>
  <c r="DP8" i="41"/>
  <c r="BL8" i="41"/>
  <c r="BK8" i="41"/>
  <c r="A8" i="34"/>
  <c r="AF8" i="34"/>
  <c r="CJ8" i="34"/>
  <c r="AU8" i="34"/>
  <c r="CR8" i="34"/>
  <c r="AV8" i="34"/>
  <c r="CY8" i="34"/>
  <c r="AM8" i="34"/>
  <c r="CQ8" i="34"/>
  <c r="G8" i="34"/>
  <c r="X8" i="34"/>
  <c r="AE8" i="34"/>
  <c r="O8" i="34"/>
  <c r="P8" i="34"/>
  <c r="BS8" i="34"/>
  <c r="CB8" i="34"/>
  <c r="CI8" i="34"/>
  <c r="W8" i="34"/>
  <c r="CA8" i="34"/>
  <c r="BR8" i="34"/>
  <c r="CW8" i="34"/>
  <c r="AC8" i="34"/>
  <c r="BX8" i="34"/>
  <c r="D8" i="34"/>
  <c r="AY8" i="34"/>
  <c r="CT8" i="34"/>
  <c r="Z8" i="34"/>
  <c r="AT8" i="34"/>
  <c r="BT8" i="34"/>
  <c r="AL8" i="34"/>
  <c r="AZ8" i="34"/>
  <c r="AI8" i="34"/>
  <c r="AW8" i="34"/>
  <c r="CZ8" i="34"/>
  <c r="CD8" i="34"/>
  <c r="AN8" i="34"/>
  <c r="DF8" i="34"/>
  <c r="AD8" i="34"/>
  <c r="BY8" i="34"/>
  <c r="E8" i="34"/>
  <c r="AR8" i="34"/>
  <c r="CU8" i="34"/>
  <c r="AA8" i="34"/>
  <c r="BV8" i="34"/>
  <c r="B8" i="34"/>
  <c r="AO8" i="34"/>
  <c r="DA8" i="34"/>
  <c r="CP8" i="34"/>
  <c r="CV8" i="34"/>
  <c r="AB8" i="34"/>
  <c r="CE8" i="34"/>
  <c r="AX8" i="34"/>
  <c r="CS8" i="34"/>
  <c r="F8" i="34"/>
  <c r="C8" i="34"/>
  <c r="CK8" i="34"/>
  <c r="CO8" i="34"/>
  <c r="DS8" i="34"/>
  <c r="CL8" i="34"/>
  <c r="BM8" i="34"/>
  <c r="CG8" i="34"/>
  <c r="DC8" i="34"/>
  <c r="J8" i="34"/>
  <c r="H8" i="34"/>
  <c r="CX8" i="34"/>
  <c r="V8" i="34"/>
  <c r="BQ8" i="34"/>
  <c r="DD8" i="34"/>
  <c r="AJ8" i="34"/>
  <c r="CM8" i="34"/>
  <c r="S8" i="34"/>
  <c r="BN8" i="34"/>
  <c r="AG8" i="34"/>
  <c r="BA8" i="34"/>
  <c r="K8" i="34"/>
  <c r="Y8" i="34"/>
  <c r="CH8" i="34"/>
  <c r="CN8" i="34"/>
  <c r="T8" i="34"/>
  <c r="BW8" i="34"/>
  <c r="AP8" i="34"/>
  <c r="Q8" i="34"/>
  <c r="U8" i="34"/>
  <c r="BP8" i="34"/>
  <c r="AQ8" i="34"/>
  <c r="R8" i="34"/>
  <c r="N8" i="34"/>
  <c r="AS8" i="34"/>
  <c r="BZ8" i="34"/>
  <c r="DE8" i="34"/>
  <c r="AK8" i="34"/>
  <c r="CF8" i="34"/>
  <c r="L8" i="34"/>
  <c r="BO8" i="34"/>
  <c r="DB8" i="34"/>
  <c r="AH8" i="34"/>
  <c r="CC8" i="34"/>
  <c r="I8" i="34"/>
  <c r="BU8" i="34"/>
  <c r="M8" i="34"/>
  <c r="BB8" i="34"/>
  <c r="DG8" i="34"/>
  <c r="DH8" i="34"/>
  <c r="BC8" i="34"/>
  <c r="DI8" i="34"/>
  <c r="BD8" i="34"/>
  <c r="DJ8" i="34"/>
  <c r="BE8" i="34"/>
  <c r="DK8" i="34"/>
  <c r="BF8" i="34"/>
  <c r="DL8" i="34"/>
  <c r="BG8" i="34"/>
  <c r="BH8" i="34"/>
  <c r="DM8" i="34"/>
  <c r="BI8" i="34"/>
  <c r="DN8" i="34"/>
  <c r="DO8" i="34"/>
  <c r="BJ8" i="34"/>
  <c r="DP8" i="34"/>
  <c r="BK8" i="34"/>
  <c r="BL8" i="34"/>
  <c r="G50" i="65"/>
  <c r="F50" i="65"/>
  <c r="K45" i="65"/>
  <c r="K50" i="65" s="1"/>
  <c r="AU23" i="46" l="1"/>
  <c r="AU8" i="46"/>
  <c r="AV8" i="46" l="1"/>
  <c r="AV23" i="46"/>
  <c r="AW8" i="46" l="1"/>
  <c r="AW23" i="46"/>
  <c r="AX8" i="46" l="1"/>
  <c r="AX23" i="46"/>
  <c r="AY8" i="46" l="1"/>
  <c r="AY23" i="46"/>
  <c r="C20" i="40"/>
  <c r="C81" i="40" s="1"/>
  <c r="C12" i="40"/>
  <c r="C13" i="40"/>
  <c r="C14" i="40"/>
  <c r="R14" i="40" s="1"/>
  <c r="C15" i="40"/>
  <c r="C16" i="40"/>
  <c r="C17" i="40"/>
  <c r="C11" i="40"/>
  <c r="D7" i="65"/>
  <c r="R15" i="40" l="1"/>
  <c r="C91" i="40"/>
  <c r="R17" i="40"/>
  <c r="C56" i="40"/>
  <c r="R13" i="40"/>
  <c r="C101" i="40"/>
  <c r="R16" i="40"/>
  <c r="C66" i="40"/>
  <c r="R12" i="40"/>
  <c r="C96" i="40"/>
  <c r="R11" i="40"/>
  <c r="C61" i="40"/>
  <c r="R20" i="40"/>
  <c r="C31" i="40"/>
  <c r="D100" i="65"/>
  <c r="D55" i="65"/>
  <c r="R31" i="40" l="1"/>
  <c r="C42" i="40"/>
  <c r="R42" i="40" s="1"/>
  <c r="A8" i="66" a="1"/>
  <c r="A8" i="66" s="1"/>
  <c r="C92" i="55" l="1" a="1"/>
  <c r="C92" i="55" s="1"/>
  <c r="C9" i="55" a="1"/>
  <c r="C9" i="55" s="1"/>
  <c r="C26" i="55" a="1"/>
  <c r="C43" i="55" a="1"/>
  <c r="C59" i="55" a="1"/>
  <c r="C76" i="55" a="1"/>
  <c r="C76" i="55" s="1"/>
  <c r="C59" i="55" l="1"/>
  <c r="C43" i="55"/>
  <c r="C26" i="55"/>
  <c r="E30" i="65"/>
  <c r="J17" i="65"/>
  <c r="E17" i="65"/>
  <c r="I30" i="65"/>
  <c r="H17" i="65"/>
  <c r="I17" i="65"/>
  <c r="D34" i="65"/>
  <c r="D35" i="65"/>
  <c r="D36" i="65"/>
  <c r="D37" i="65"/>
  <c r="D38" i="65"/>
  <c r="D39" i="65"/>
  <c r="D33" i="65"/>
  <c r="D21" i="65"/>
  <c r="D22" i="65"/>
  <c r="D23" i="65"/>
  <c r="D24" i="65"/>
  <c r="D25" i="65"/>
  <c r="D26" i="65"/>
  <c r="D20" i="65"/>
  <c r="D8" i="65"/>
  <c r="D9" i="65"/>
  <c r="D10" i="65"/>
  <c r="D11" i="65"/>
  <c r="D12" i="65"/>
  <c r="D13" i="65"/>
  <c r="D106" i="65" l="1"/>
  <c r="D119" i="65"/>
  <c r="D87" i="65"/>
  <c r="D132" i="65"/>
  <c r="D74" i="65"/>
  <c r="D61" i="65"/>
  <c r="D105" i="65"/>
  <c r="D60" i="65"/>
  <c r="D118" i="65"/>
  <c r="D73" i="65"/>
  <c r="D131" i="65"/>
  <c r="D86" i="65"/>
  <c r="D117" i="65"/>
  <c r="D72" i="65"/>
  <c r="D104" i="65"/>
  <c r="D59" i="65"/>
  <c r="D103" i="65"/>
  <c r="D58" i="65"/>
  <c r="D129" i="65"/>
  <c r="D84" i="65"/>
  <c r="D64" i="65"/>
  <c r="D130" i="65"/>
  <c r="D85" i="65"/>
  <c r="D116" i="65"/>
  <c r="D71" i="65"/>
  <c r="D57" i="65"/>
  <c r="D102" i="65"/>
  <c r="D70" i="65"/>
  <c r="D115" i="65"/>
  <c r="D128" i="65"/>
  <c r="D83" i="65"/>
  <c r="D56" i="65"/>
  <c r="D101" i="65"/>
  <c r="D69" i="65"/>
  <c r="D114" i="65"/>
  <c r="D127" i="65"/>
  <c r="D82" i="65"/>
  <c r="D68" i="65"/>
  <c r="D113" i="65"/>
  <c r="D81" i="65"/>
  <c r="D126" i="65"/>
  <c r="C24" i="40" l="1"/>
  <c r="R24" i="40" s="1"/>
  <c r="C25" i="40"/>
  <c r="C27" i="40"/>
  <c r="R27" i="40" s="1"/>
  <c r="R25" i="40" l="1"/>
  <c r="C86" i="40"/>
  <c r="C38" i="40"/>
  <c r="R38" i="40" s="1"/>
  <c r="C36" i="40"/>
  <c r="R36" i="40" s="1"/>
  <c r="C35" i="40"/>
  <c r="R35" i="40" s="1"/>
  <c r="C28" i="40"/>
  <c r="R28" i="40" s="1"/>
  <c r="C22" i="40"/>
  <c r="R22" i="40" s="1"/>
  <c r="C26" i="40"/>
  <c r="R26" i="40" s="1"/>
  <c r="C23" i="40"/>
  <c r="R23" i="40" s="1"/>
  <c r="C37" i="40" l="1"/>
  <c r="R37" i="40" s="1"/>
  <c r="C39" i="40"/>
  <c r="R39" i="40" s="1"/>
  <c r="C33" i="40"/>
  <c r="R33" i="40" s="1"/>
  <c r="C34" i="40"/>
  <c r="R34" i="40" s="1"/>
  <c r="J30" i="65" l="1"/>
  <c r="G16" i="5" l="1" a="1"/>
  <c r="G16" i="5" l="1"/>
  <c r="Q78" i="5"/>
  <c r="N64" i="5"/>
  <c r="P23" i="5"/>
  <c r="P78" i="5"/>
  <c r="M64" i="5"/>
  <c r="O23" i="5"/>
  <c r="O78" i="5"/>
  <c r="Q48" i="5"/>
  <c r="N23" i="5"/>
  <c r="N78" i="5"/>
  <c r="P48" i="5"/>
  <c r="M23" i="5"/>
  <c r="M78" i="5"/>
  <c r="O48" i="5"/>
  <c r="Q64" i="5"/>
  <c r="N48" i="5"/>
  <c r="Q23" i="5"/>
  <c r="P64" i="5"/>
  <c r="M48" i="5"/>
  <c r="O64" i="5"/>
  <c r="E43" i="65"/>
  <c r="E45" i="65" l="1"/>
  <c r="E50" i="65" s="1"/>
  <c r="DU8" i="66" l="1" a="1"/>
  <c r="DU8" i="66" s="1"/>
  <c r="A1" i="66"/>
  <c r="B51" i="46" l="1"/>
  <c r="EN8" i="34" a="1"/>
  <c r="H48" i="5"/>
  <c r="EN8" i="34" l="1"/>
  <c r="AP6" i="34"/>
  <c r="AX6" i="34"/>
  <c r="AH6" i="34"/>
  <c r="R6" i="34"/>
  <c r="Z6" i="34"/>
  <c r="O6" i="34"/>
  <c r="AQ6" i="34"/>
  <c r="AY6" i="34"/>
  <c r="AI6" i="34"/>
  <c r="S6" i="34"/>
  <c r="AA6" i="34"/>
  <c r="P6" i="34"/>
  <c r="BB6" i="34"/>
  <c r="AR6" i="34"/>
  <c r="AZ6" i="34"/>
  <c r="AJ6" i="34"/>
  <c r="T6" i="34"/>
  <c r="AB6" i="34"/>
  <c r="J6" i="34"/>
  <c r="BA6" i="34"/>
  <c r="AG6" i="34"/>
  <c r="AC6" i="34"/>
  <c r="Y6" i="34"/>
  <c r="BC6" i="34"/>
  <c r="AS6" i="34"/>
  <c r="AO6" i="34"/>
  <c r="AK6" i="34"/>
  <c r="U6" i="34"/>
  <c r="Q6" i="34"/>
  <c r="I6" i="34"/>
  <c r="AW6" i="34"/>
  <c r="BD6" i="34"/>
  <c r="AT6" i="34"/>
  <c r="AD6" i="34"/>
  <c r="AL6" i="34"/>
  <c r="V6" i="34"/>
  <c r="K6" i="34"/>
  <c r="H6" i="34"/>
  <c r="BE6" i="34"/>
  <c r="AU6" i="34"/>
  <c r="AE6" i="34"/>
  <c r="AM6" i="34"/>
  <c r="W6" i="34"/>
  <c r="L6" i="34"/>
  <c r="BL6" i="34"/>
  <c r="AV6" i="34"/>
  <c r="AF6" i="34"/>
  <c r="AN6" i="34"/>
  <c r="X6" i="34"/>
  <c r="M6" i="34"/>
  <c r="N6" i="34"/>
  <c r="H43" i="65" l="1"/>
  <c r="BH23" i="46" a="1"/>
  <c r="BH23" i="46" s="1"/>
  <c r="B23" i="46"/>
  <c r="H45" i="65" l="1"/>
  <c r="H50" i="65"/>
  <c r="B1" i="65"/>
  <c r="N76" i="55" l="1"/>
  <c r="H78" i="5" l="1"/>
  <c r="H64" i="5"/>
  <c r="G23" i="5"/>
  <c r="B59" i="55" l="1"/>
  <c r="B76" i="55" s="1"/>
  <c r="DU8" i="42" a="1"/>
  <c r="DU8" i="42" l="1"/>
  <c r="I43" i="65" l="1"/>
  <c r="H128" i="43"/>
  <c r="H105" i="43"/>
  <c r="H81" i="43"/>
  <c r="H72" i="43"/>
  <c r="H40" i="43"/>
  <c r="I45" i="65" l="1"/>
  <c r="I50" i="65" s="1"/>
  <c r="A1" i="34"/>
  <c r="B37" i="46"/>
  <c r="B8" i="46"/>
  <c r="B1" i="40" l="1"/>
  <c r="B1" i="46"/>
  <c r="B1" i="55"/>
  <c r="B1" i="43"/>
  <c r="B1" i="44"/>
  <c r="B1" i="16"/>
  <c r="A1" i="42"/>
  <c r="A1" i="41"/>
  <c r="B1" i="5"/>
  <c r="BH8" i="46" l="1" a="1"/>
  <c r="BH8" i="46" s="1"/>
  <c r="N92" i="55" l="1"/>
  <c r="B43" i="55"/>
  <c r="B92" i="55" s="1"/>
  <c r="B26" i="55"/>
  <c r="B9" i="55"/>
  <c r="DU8" i="41" l="1" a="1"/>
  <c r="DU8" i="41" s="1"/>
  <c r="DU8" i="34" a="1"/>
  <c r="DU8" i="34" s="1"/>
  <c r="D9" i="40" a="1"/>
  <c r="C27" i="43" a="1"/>
  <c r="AE12" i="43" a="1"/>
  <c r="AE12" i="43" s="1"/>
  <c r="Q12" i="43" a="1"/>
  <c r="Q12" i="43" s="1"/>
  <c r="C12" i="43" a="1"/>
  <c r="AE12" i="16" a="1"/>
  <c r="Q12" i="16" a="1"/>
  <c r="S28" i="16" s="1"/>
  <c r="AE12" i="44" a="1"/>
  <c r="Q12" i="44" a="1"/>
  <c r="C12" i="44" a="1"/>
  <c r="C12" i="16" a="1"/>
  <c r="C12" i="43" l="1"/>
  <c r="AE12" i="16"/>
  <c r="AG28" i="16"/>
  <c r="C12" i="16"/>
  <c r="AF28" i="16"/>
  <c r="E28" i="16"/>
  <c r="Q28" i="16"/>
  <c r="AE28" i="16"/>
  <c r="D28" i="16"/>
  <c r="C28" i="16"/>
  <c r="R28" i="16"/>
  <c r="C12" i="44"/>
  <c r="AF26" i="44"/>
  <c r="AE26" i="44"/>
  <c r="E26" i="44"/>
  <c r="D26" i="44"/>
  <c r="Q26" i="44"/>
  <c r="C26" i="44"/>
  <c r="R26" i="44"/>
  <c r="Q12" i="44"/>
  <c r="S26" i="44"/>
  <c r="AE12" i="44"/>
  <c r="AG26" i="44"/>
  <c r="Q12" i="16"/>
  <c r="C23" i="46"/>
  <c r="C27" i="43"/>
  <c r="C8" i="46"/>
  <c r="D9" i="40"/>
  <c r="AB12" i="16"/>
  <c r="AP12" i="16" s="1"/>
  <c r="P12" i="16"/>
  <c r="AD12" i="16" s="1"/>
  <c r="P23" i="16"/>
  <c r="AD23" i="16" s="1"/>
  <c r="J43" i="65" l="1"/>
  <c r="J45" i="65" l="1"/>
  <c r="J50" i="65" s="1"/>
  <c r="X9" i="40"/>
  <c r="W11" i="40"/>
  <c r="B93" i="55" l="1"/>
  <c r="C30" i="46" l="1"/>
  <c r="C27" i="46"/>
  <c r="D29" i="46"/>
  <c r="D26" i="46"/>
  <c r="C26" i="46"/>
  <c r="D28" i="46"/>
  <c r="D25" i="46"/>
  <c r="D10" i="46"/>
  <c r="D12" i="46"/>
  <c r="D15" i="46"/>
  <c r="C10" i="46"/>
  <c r="C25" i="46"/>
  <c r="D27" i="46"/>
  <c r="D13" i="46"/>
  <c r="C11" i="46"/>
  <c r="D11" i="46"/>
  <c r="C12" i="46"/>
  <c r="C15" i="46"/>
  <c r="C18" i="46"/>
  <c r="D18" i="46"/>
  <c r="C14" i="46"/>
  <c r="D14" i="46"/>
  <c r="G18" i="46"/>
  <c r="F33" i="46"/>
  <c r="C28" i="46"/>
  <c r="C13" i="46"/>
  <c r="E18" i="46"/>
  <c r="F18" i="46"/>
  <c r="D33" i="46"/>
  <c r="C33" i="46"/>
  <c r="G33" i="46"/>
  <c r="D30" i="46"/>
  <c r="E33" i="46"/>
  <c r="C29" i="46"/>
  <c r="E29" i="46"/>
  <c r="E14" i="46"/>
  <c r="F14" i="46"/>
  <c r="F29" i="46"/>
  <c r="G14" i="46"/>
  <c r="G29" i="46"/>
  <c r="G12" i="46"/>
  <c r="E25" i="46"/>
  <c r="G27" i="46"/>
  <c r="E10" i="46"/>
  <c r="F25" i="46"/>
  <c r="F12" i="46"/>
  <c r="F10" i="46"/>
  <c r="F27" i="46"/>
  <c r="E12" i="46"/>
  <c r="G10" i="46"/>
  <c r="E27" i="46"/>
  <c r="G25" i="46"/>
  <c r="F13" i="46"/>
  <c r="F26" i="46"/>
  <c r="E15" i="46"/>
  <c r="F28" i="46"/>
  <c r="F11" i="46"/>
  <c r="E30" i="46"/>
  <c r="G26" i="46"/>
  <c r="G28" i="46"/>
  <c r="G30" i="46"/>
  <c r="G11" i="46"/>
  <c r="G13" i="46"/>
  <c r="E28" i="46"/>
  <c r="F15" i="46"/>
  <c r="E26" i="46"/>
  <c r="F30" i="46"/>
  <c r="E13" i="46"/>
  <c r="E11" i="46"/>
  <c r="G15" i="46"/>
  <c r="E24" i="46"/>
  <c r="G9" i="46"/>
  <c r="G24" i="46"/>
  <c r="C9" i="46"/>
  <c r="F24" i="46"/>
  <c r="D24" i="46"/>
  <c r="F9" i="46"/>
  <c r="E9" i="46"/>
  <c r="D9" i="46"/>
  <c r="C24" i="46"/>
  <c r="Y14" i="46"/>
  <c r="M29" i="46"/>
  <c r="AI14" i="46"/>
  <c r="V29" i="46"/>
  <c r="V14" i="46"/>
  <c r="Y29" i="46"/>
  <c r="O29" i="46"/>
  <c r="O14" i="46"/>
  <c r="H29" i="46"/>
  <c r="U27" i="46"/>
  <c r="AP26" i="46"/>
  <c r="AN12" i="46"/>
  <c r="W14" i="46"/>
  <c r="W29" i="46"/>
  <c r="Z14" i="46"/>
  <c r="Z29" i="46"/>
  <c r="AR29" i="46"/>
  <c r="AI26" i="46"/>
  <c r="M14" i="46"/>
  <c r="AI29" i="46"/>
  <c r="Y26" i="46"/>
  <c r="AY28" i="46"/>
  <c r="J27" i="46"/>
  <c r="AO12" i="46"/>
  <c r="AO27" i="46"/>
  <c r="AR14" i="46"/>
  <c r="AT14" i="46"/>
  <c r="AT29" i="46"/>
  <c r="AC25" i="46"/>
  <c r="N29" i="46"/>
  <c r="N14" i="46"/>
  <c r="AF12" i="46"/>
  <c r="AF27" i="46"/>
  <c r="J12" i="46"/>
  <c r="AV12" i="46"/>
  <c r="AV27" i="46"/>
  <c r="AQ14" i="46"/>
  <c r="AQ29" i="46"/>
  <c r="AG26" i="46"/>
  <c r="AJ29" i="46"/>
  <c r="AJ14" i="46"/>
  <c r="R29" i="46"/>
  <c r="R14" i="46"/>
  <c r="AC12" i="46"/>
  <c r="AE14" i="46"/>
  <c r="AE29" i="46"/>
  <c r="AT11" i="46"/>
  <c r="AF14" i="46"/>
  <c r="AF29" i="46"/>
  <c r="H27" i="46"/>
  <c r="AR25" i="46"/>
  <c r="AP14" i="46"/>
  <c r="AP29" i="46"/>
  <c r="AO28" i="46"/>
  <c r="AY27" i="46"/>
  <c r="AY12" i="46"/>
  <c r="AA29" i="46"/>
  <c r="AA14" i="46"/>
  <c r="S28" i="46"/>
  <c r="AO30" i="46"/>
  <c r="BN18" i="46" l="1"/>
  <c r="BN33" i="46"/>
  <c r="C19" i="46"/>
  <c r="G34" i="46"/>
  <c r="E34" i="46"/>
  <c r="F34" i="46"/>
  <c r="C34" i="46"/>
  <c r="D19" i="46"/>
  <c r="E19" i="46"/>
  <c r="F19" i="46"/>
  <c r="D34" i="46"/>
  <c r="G19" i="46"/>
  <c r="O11" i="46"/>
  <c r="AN25" i="46"/>
  <c r="AL12" i="46"/>
  <c r="AC27" i="46"/>
  <c r="O26" i="46"/>
  <c r="P11" i="46"/>
  <c r="AR9" i="46"/>
  <c r="AP10" i="46"/>
  <c r="Y11" i="46"/>
  <c r="AG12" i="46"/>
  <c r="AK11" i="46"/>
  <c r="AP11" i="46"/>
  <c r="V26" i="46"/>
  <c r="AX25" i="46"/>
  <c r="S27" i="46"/>
  <c r="AY30" i="46"/>
  <c r="AC10" i="46"/>
  <c r="R9" i="46"/>
  <c r="I12" i="46"/>
  <c r="I27" i="46"/>
  <c r="AR10" i="46"/>
  <c r="AH10" i="46"/>
  <c r="AG27" i="46"/>
  <c r="AH26" i="46"/>
  <c r="AP25" i="46"/>
  <c r="AN27" i="46"/>
  <c r="T25" i="46"/>
  <c r="J13" i="46"/>
  <c r="T30" i="46"/>
  <c r="AA24" i="46"/>
  <c r="AS26" i="46"/>
  <c r="U12" i="46"/>
  <c r="AY13" i="46"/>
  <c r="V15" i="46"/>
  <c r="AA11" i="46"/>
  <c r="AN10" i="46"/>
  <c r="AY15" i="46"/>
  <c r="AX10" i="46"/>
  <c r="V11" i="46"/>
  <c r="AK26" i="46"/>
  <c r="AC15" i="46"/>
  <c r="AG13" i="46"/>
  <c r="AT27" i="46"/>
  <c r="AQ30" i="46"/>
  <c r="T9" i="46"/>
  <c r="AL27" i="46"/>
  <c r="AI11" i="46"/>
  <c r="S12" i="46"/>
  <c r="AN28" i="46"/>
  <c r="V27" i="46"/>
  <c r="AR24" i="46"/>
  <c r="AN13" i="46"/>
  <c r="H12" i="46"/>
  <c r="AL30" i="46"/>
  <c r="R30" i="46"/>
  <c r="V30" i="46"/>
  <c r="K24" i="46"/>
  <c r="AH24" i="46"/>
  <c r="I30" i="46"/>
  <c r="R24" i="46"/>
  <c r="J28" i="46"/>
  <c r="T13" i="46"/>
  <c r="AH13" i="46"/>
  <c r="AJ9" i="46"/>
  <c r="Z15" i="46"/>
  <c r="AG25" i="46"/>
  <c r="AF15" i="46"/>
  <c r="L9" i="46"/>
  <c r="O24" i="46"/>
  <c r="AL9" i="46"/>
  <c r="AO15" i="46"/>
  <c r="AK24" i="46"/>
  <c r="L14" i="46"/>
  <c r="L29" i="46"/>
  <c r="AH12" i="46"/>
  <c r="AH27" i="46"/>
  <c r="Q28" i="46"/>
  <c r="AA26" i="46"/>
  <c r="AM15" i="46"/>
  <c r="J25" i="46"/>
  <c r="J10" i="46"/>
  <c r="AN26" i="46"/>
  <c r="AN11" i="46"/>
  <c r="AT9" i="46"/>
  <c r="V28" i="46"/>
  <c r="V13" i="46"/>
  <c r="AS13" i="46"/>
  <c r="AS28" i="46"/>
  <c r="AD29" i="46"/>
  <c r="AD14" i="46"/>
  <c r="AJ24" i="46"/>
  <c r="AT30" i="46"/>
  <c r="Q13" i="46"/>
  <c r="X15" i="46"/>
  <c r="X30" i="46"/>
  <c r="AV9" i="46"/>
  <c r="AA10" i="46"/>
  <c r="AA25" i="46"/>
  <c r="AG10" i="46"/>
  <c r="T12" i="46"/>
  <c r="T27" i="46"/>
  <c r="Q12" i="46"/>
  <c r="Q27" i="46"/>
  <c r="AD10" i="46"/>
  <c r="AD25" i="46"/>
  <c r="T10" i="46"/>
  <c r="AM30" i="46"/>
  <c r="I13" i="46"/>
  <c r="I28" i="46"/>
  <c r="Y10" i="46"/>
  <c r="Y25" i="46"/>
  <c r="AW15" i="46"/>
  <c r="Q24" i="46"/>
  <c r="J11" i="46"/>
  <c r="J26" i="46"/>
  <c r="AE25" i="46"/>
  <c r="X24" i="46"/>
  <c r="X9" i="46"/>
  <c r="AF30" i="46"/>
  <c r="AF13" i="46"/>
  <c r="AQ15" i="46"/>
  <c r="T24" i="46"/>
  <c r="AE10" i="46"/>
  <c r="AC30" i="46"/>
  <c r="S15" i="46"/>
  <c r="T28" i="46"/>
  <c r="AT24" i="46"/>
  <c r="AE24" i="46"/>
  <c r="AH28" i="46"/>
  <c r="AG11" i="46"/>
  <c r="AR30" i="46"/>
  <c r="AR15" i="46"/>
  <c r="AH9" i="46"/>
  <c r="AT12" i="46"/>
  <c r="AT26" i="46"/>
  <c r="AI12" i="46"/>
  <c r="AI27" i="46"/>
  <c r="AG28" i="46"/>
  <c r="S13" i="46"/>
  <c r="Z30" i="46"/>
  <c r="I15" i="46"/>
  <c r="O9" i="46"/>
  <c r="AX15" i="46"/>
  <c r="AO10" i="46"/>
  <c r="AO25" i="46"/>
  <c r="V12" i="46"/>
  <c r="X29" i="46"/>
  <c r="X14" i="46"/>
  <c r="P15" i="46"/>
  <c r="P30" i="46"/>
  <c r="AS27" i="46"/>
  <c r="AS12" i="46"/>
  <c r="AB29" i="46"/>
  <c r="AB14" i="46"/>
  <c r="AU26" i="46"/>
  <c r="AU11" i="46"/>
  <c r="AQ12" i="46"/>
  <c r="AQ27" i="46"/>
  <c r="AB25" i="46"/>
  <c r="AB10" i="46"/>
  <c r="AB9" i="46"/>
  <c r="AB24" i="46"/>
  <c r="AV24" i="46"/>
  <c r="AE15" i="46"/>
  <c r="T15" i="46"/>
  <c r="AO13" i="46"/>
  <c r="P26" i="46"/>
  <c r="AH25" i="46"/>
  <c r="Z9" i="46"/>
  <c r="AF28" i="46"/>
  <c r="Q26" i="46"/>
  <c r="Q11" i="46"/>
  <c r="AA9" i="46"/>
  <c r="R15" i="46"/>
  <c r="S24" i="46"/>
  <c r="K9" i="46"/>
  <c r="AW9" i="46"/>
  <c r="AL15" i="46"/>
  <c r="S9" i="46"/>
  <c r="L11" i="46"/>
  <c r="L26" i="46"/>
  <c r="AS11" i="46"/>
  <c r="AB28" i="46"/>
  <c r="AB13" i="46"/>
  <c r="AX30" i="46"/>
  <c r="AH11" i="46"/>
  <c r="Q25" i="46"/>
  <c r="Q10" i="46"/>
  <c r="AQ25" i="46"/>
  <c r="AQ10" i="46"/>
  <c r="X26" i="46"/>
  <c r="X11" i="46"/>
  <c r="H14" i="46"/>
  <c r="AR13" i="46"/>
  <c r="AR28" i="46"/>
  <c r="R25" i="46"/>
  <c r="R10" i="46"/>
  <c r="R11" i="46"/>
  <c r="R26" i="46"/>
  <c r="AS15" i="46"/>
  <c r="AS30" i="46"/>
  <c r="AI30" i="46"/>
  <c r="AI15" i="46"/>
  <c r="AB30" i="46"/>
  <c r="AB15" i="46"/>
  <c r="M24" i="46"/>
  <c r="M9" i="46"/>
  <c r="AS29" i="46"/>
  <c r="AS14" i="46"/>
  <c r="AX29" i="46"/>
  <c r="AX14" i="46"/>
  <c r="X25" i="46"/>
  <c r="X10" i="46"/>
  <c r="AX13" i="46"/>
  <c r="AX28" i="46"/>
  <c r="AT10" i="46"/>
  <c r="AT25" i="46"/>
  <c r="M10" i="46"/>
  <c r="M25" i="46"/>
  <c r="AD12" i="46"/>
  <c r="AD27" i="46"/>
  <c r="AB12" i="46"/>
  <c r="AB27" i="46"/>
  <c r="AW11" i="46"/>
  <c r="AW26" i="46"/>
  <c r="X28" i="46"/>
  <c r="X13" i="46"/>
  <c r="K30" i="46"/>
  <c r="K15" i="46"/>
  <c r="N26" i="46"/>
  <c r="N11" i="46"/>
  <c r="R13" i="46"/>
  <c r="R28" i="46"/>
  <c r="AS25" i="46"/>
  <c r="AS10" i="46"/>
  <c r="L28" i="46"/>
  <c r="L13" i="46"/>
  <c r="R12" i="46"/>
  <c r="R27" i="46"/>
  <c r="AT28" i="46"/>
  <c r="AT13" i="46"/>
  <c r="K26" i="46"/>
  <c r="K11" i="46"/>
  <c r="AW25" i="46"/>
  <c r="AW10" i="46"/>
  <c r="J14" i="46"/>
  <c r="J29" i="46"/>
  <c r="AM9" i="46"/>
  <c r="AM24" i="46"/>
  <c r="AO26" i="46"/>
  <c r="AO11" i="46"/>
  <c r="P13" i="46"/>
  <c r="P28" i="46"/>
  <c r="AW14" i="46"/>
  <c r="AW29" i="46"/>
  <c r="U11" i="46"/>
  <c r="U26" i="46"/>
  <c r="AD26" i="46"/>
  <c r="AD11" i="46"/>
  <c r="AQ26" i="46"/>
  <c r="AQ11" i="46"/>
  <c r="AH14" i="46"/>
  <c r="AH29" i="46"/>
  <c r="J30" i="46"/>
  <c r="J15" i="46"/>
  <c r="AD28" i="46"/>
  <c r="AD13" i="46"/>
  <c r="AB26" i="46"/>
  <c r="AB11" i="46"/>
  <c r="W10" i="46"/>
  <c r="W25" i="46"/>
  <c r="AW12" i="46"/>
  <c r="AW27" i="46"/>
  <c r="AH15" i="46"/>
  <c r="AH30" i="46"/>
  <c r="U10" i="46"/>
  <c r="U25" i="46"/>
  <c r="AV25" i="46"/>
  <c r="AV10" i="46"/>
  <c r="M15" i="46"/>
  <c r="M30" i="46"/>
  <c r="S25" i="46"/>
  <c r="S10" i="46"/>
  <c r="AA28" i="46"/>
  <c r="AA13" i="46"/>
  <c r="AI28" i="46"/>
  <c r="AI13" i="46"/>
  <c r="AU29" i="46"/>
  <c r="AU14" i="46"/>
  <c r="AM25" i="46"/>
  <c r="AM10" i="46"/>
  <c r="AN15" i="46"/>
  <c r="AN30" i="46"/>
  <c r="AQ9" i="46"/>
  <c r="AQ24" i="46"/>
  <c r="AS9" i="46"/>
  <c r="AS24" i="46"/>
  <c r="U15" i="46"/>
  <c r="U30" i="46"/>
  <c r="N25" i="46"/>
  <c r="N10" i="46"/>
  <c r="AG29" i="46"/>
  <c r="AG14" i="46"/>
  <c r="AV14" i="46"/>
  <c r="AV29" i="46"/>
  <c r="W24" i="46"/>
  <c r="W9" i="46"/>
  <c r="AY29" i="46"/>
  <c r="AY14" i="46"/>
  <c r="AU13" i="46"/>
  <c r="AU28" i="46"/>
  <c r="AJ11" i="46"/>
  <c r="AJ26" i="46"/>
  <c r="AM29" i="46"/>
  <c r="AM14" i="46"/>
  <c r="H25" i="46"/>
  <c r="H10" i="46"/>
  <c r="AF24" i="46"/>
  <c r="AF9" i="46"/>
  <c r="AP15" i="46"/>
  <c r="AP30" i="46"/>
  <c r="L10" i="46"/>
  <c r="L25" i="46"/>
  <c r="N13" i="46"/>
  <c r="N28" i="46"/>
  <c r="AO24" i="46"/>
  <c r="AO9" i="46"/>
  <c r="U14" i="46"/>
  <c r="U29" i="46"/>
  <c r="AL14" i="46"/>
  <c r="AL29" i="46"/>
  <c r="AC13" i="46"/>
  <c r="AC28" i="46"/>
  <c r="AJ25" i="46"/>
  <c r="AJ10" i="46"/>
  <c r="O30" i="46"/>
  <c r="O15" i="46"/>
  <c r="W15" i="46"/>
  <c r="W30" i="46"/>
  <c r="AK14" i="46"/>
  <c r="AK29" i="46"/>
  <c r="AX11" i="46"/>
  <c r="AX26" i="46"/>
  <c r="AR11" i="46"/>
  <c r="AR26" i="46"/>
  <c r="AI9" i="46"/>
  <c r="AI24" i="46"/>
  <c r="AM26" i="46"/>
  <c r="AM11" i="46"/>
  <c r="AX27" i="46"/>
  <c r="AX12" i="46"/>
  <c r="K13" i="46"/>
  <c r="K28" i="46"/>
  <c r="AV11" i="46"/>
  <c r="AV26" i="46"/>
  <c r="Q30" i="46"/>
  <c r="Q15" i="46"/>
  <c r="AC29" i="46"/>
  <c r="AC14" i="46"/>
  <c r="P12" i="46"/>
  <c r="P27" i="46"/>
  <c r="AJ30" i="46"/>
  <c r="AJ15" i="46"/>
  <c r="AN9" i="46"/>
  <c r="AN24" i="46"/>
  <c r="AJ13" i="46"/>
  <c r="AJ28" i="46"/>
  <c r="N30" i="46"/>
  <c r="N15" i="46"/>
  <c r="H11" i="46"/>
  <c r="H26" i="46"/>
  <c r="AW13" i="46"/>
  <c r="AW28" i="46"/>
  <c r="M13" i="46"/>
  <c r="M28" i="46"/>
  <c r="O25" i="46"/>
  <c r="O10" i="46"/>
  <c r="M12" i="46"/>
  <c r="M27" i="46"/>
  <c r="H9" i="46"/>
  <c r="H24" i="46"/>
  <c r="X27" i="46"/>
  <c r="X12" i="46"/>
  <c r="AC26" i="46"/>
  <c r="AC11" i="46"/>
  <c r="W13" i="46"/>
  <c r="W28" i="46"/>
  <c r="H30" i="46"/>
  <c r="H15" i="46"/>
  <c r="AK30" i="46"/>
  <c r="AK15" i="46"/>
  <c r="W11" i="46"/>
  <c r="W26" i="46"/>
  <c r="AR12" i="46"/>
  <c r="AR27" i="46"/>
  <c r="U13" i="46"/>
  <c r="U28" i="46"/>
  <c r="AF25" i="46"/>
  <c r="AF10" i="46"/>
  <c r="AO29" i="46"/>
  <c r="AO14" i="46"/>
  <c r="AU24" i="46"/>
  <c r="AU9" i="46"/>
  <c r="M11" i="46"/>
  <c r="M26" i="46"/>
  <c r="AE27" i="46"/>
  <c r="AE12" i="46"/>
  <c r="T29" i="46"/>
  <c r="T14" i="46"/>
  <c r="AJ27" i="46"/>
  <c r="AJ12" i="46"/>
  <c r="AL10" i="46"/>
  <c r="AL25" i="46"/>
  <c r="AK27" i="46"/>
  <c r="AK12" i="46"/>
  <c r="AV13" i="46"/>
  <c r="AV28" i="46"/>
  <c r="O13" i="46"/>
  <c r="O28" i="46"/>
  <c r="AE11" i="46"/>
  <c r="AE26" i="46"/>
  <c r="AU15" i="46"/>
  <c r="AU30" i="46"/>
  <c r="AG30" i="46"/>
  <c r="AG15" i="46"/>
  <c r="AX24" i="46"/>
  <c r="AX9" i="46"/>
  <c r="Z25" i="46"/>
  <c r="Z10" i="46"/>
  <c r="Z13" i="46"/>
  <c r="Z28" i="46"/>
  <c r="Z27" i="46"/>
  <c r="Z12" i="46"/>
  <c r="Y30" i="46"/>
  <c r="Y15" i="46"/>
  <c r="I26" i="46"/>
  <c r="I11" i="46"/>
  <c r="AY10" i="46"/>
  <c r="AY25" i="46"/>
  <c r="S14" i="46"/>
  <c r="S29" i="46"/>
  <c r="I9" i="46"/>
  <c r="I24" i="46"/>
  <c r="AP9" i="46"/>
  <c r="AP24" i="46"/>
  <c r="K14" i="46"/>
  <c r="K29" i="46"/>
  <c r="AN29" i="46"/>
  <c r="AN14" i="46"/>
  <c r="I10" i="46"/>
  <c r="I25" i="46"/>
  <c r="K25" i="46"/>
  <c r="K10" i="46"/>
  <c r="AY9" i="46"/>
  <c r="AY24" i="46"/>
  <c r="AY26" i="46"/>
  <c r="AY11" i="46"/>
  <c r="AV30" i="46"/>
  <c r="AV15" i="46"/>
  <c r="AL26" i="46"/>
  <c r="AL11" i="46"/>
  <c r="U9" i="46"/>
  <c r="U24" i="46"/>
  <c r="AM12" i="46"/>
  <c r="AM27" i="46"/>
  <c r="AD30" i="46"/>
  <c r="AD15" i="46"/>
  <c r="J9" i="46"/>
  <c r="J24" i="46"/>
  <c r="T26" i="46"/>
  <c r="T11" i="46"/>
  <c r="H28" i="46"/>
  <c r="H13" i="46"/>
  <c r="N9" i="46"/>
  <c r="N24" i="46"/>
  <c r="L12" i="46"/>
  <c r="L27" i="46"/>
  <c r="O12" i="46"/>
  <c r="O27" i="46"/>
  <c r="AK25" i="46"/>
  <c r="AK10" i="46"/>
  <c r="Y27" i="46"/>
  <c r="Y12" i="46"/>
  <c r="AP13" i="46"/>
  <c r="AP28" i="46"/>
  <c r="N27" i="46"/>
  <c r="N12" i="46"/>
  <c r="S11" i="46"/>
  <c r="S26" i="46"/>
  <c r="I14" i="46"/>
  <c r="I29" i="46"/>
  <c r="P10" i="46"/>
  <c r="P25" i="46"/>
  <c r="P14" i="46"/>
  <c r="P29" i="46"/>
  <c r="Q29" i="46"/>
  <c r="Q14" i="46"/>
  <c r="AU27" i="46"/>
  <c r="AU12" i="46"/>
  <c r="Y28" i="46"/>
  <c r="Y13" i="46"/>
  <c r="AL13" i="46"/>
  <c r="AL28" i="46"/>
  <c r="Y24" i="46"/>
  <c r="Y9" i="46"/>
  <c r="AP27" i="46"/>
  <c r="AP12" i="46"/>
  <c r="K27" i="46"/>
  <c r="K12" i="46"/>
  <c r="AA27" i="46"/>
  <c r="AA12" i="46"/>
  <c r="Z11" i="46"/>
  <c r="Z26" i="46"/>
  <c r="AQ13" i="46"/>
  <c r="AQ28" i="46"/>
  <c r="AM13" i="46"/>
  <c r="AM28" i="46"/>
  <c r="AE13" i="46"/>
  <c r="AE28" i="46"/>
  <c r="W12" i="46"/>
  <c r="W27" i="46"/>
  <c r="AA30" i="46"/>
  <c r="AA15" i="46"/>
  <c r="V9" i="46"/>
  <c r="V24" i="46"/>
  <c r="AI25" i="46"/>
  <c r="AI10" i="46"/>
  <c r="AK13" i="46"/>
  <c r="AK28" i="46"/>
  <c r="AC24" i="46"/>
  <c r="AC9" i="46"/>
  <c r="AF11" i="46"/>
  <c r="AF26" i="46"/>
  <c r="AU25" i="46"/>
  <c r="AU10" i="46"/>
  <c r="BR15" i="46" l="1"/>
  <c r="BN15" i="46"/>
  <c r="BE29" i="46"/>
  <c r="BN13" i="46"/>
  <c r="BR12" i="46"/>
  <c r="BN11" i="46"/>
  <c r="BN14" i="46"/>
  <c r="BN10" i="46"/>
  <c r="BN12" i="46"/>
  <c r="BE27" i="46"/>
  <c r="BQ14" i="46"/>
  <c r="BF29" i="46"/>
  <c r="BE28" i="46"/>
  <c r="BR13" i="46"/>
  <c r="BQ11" i="46"/>
  <c r="BR14" i="46"/>
  <c r="BP11" i="46"/>
  <c r="BE10" i="46"/>
  <c r="BO14" i="46"/>
  <c r="BP12" i="46"/>
  <c r="BQ10" i="46"/>
  <c r="BR10" i="46"/>
  <c r="BQ13" i="46"/>
  <c r="BP15" i="46"/>
  <c r="BO13" i="46"/>
  <c r="BF27" i="46"/>
  <c r="BP10" i="46"/>
  <c r="BF25" i="46"/>
  <c r="BO12" i="46"/>
  <c r="BE12" i="46"/>
  <c r="BO11" i="46"/>
  <c r="BP14" i="46"/>
  <c r="BQ12" i="46"/>
  <c r="BE26" i="46"/>
  <c r="BE13" i="46"/>
  <c r="BE11" i="46"/>
  <c r="BP13" i="46"/>
  <c r="BR11" i="46"/>
  <c r="BF28" i="46"/>
  <c r="BF26" i="46"/>
  <c r="BE14" i="46"/>
  <c r="BN27" i="46"/>
  <c r="V25" i="46"/>
  <c r="V34" i="46" s="1"/>
  <c r="AW24" i="46"/>
  <c r="BR24" i="46" s="1"/>
  <c r="AE30" i="46"/>
  <c r="BP30" i="46" s="1"/>
  <c r="AE9" i="46"/>
  <c r="L24" i="46"/>
  <c r="L30" i="46"/>
  <c r="P24" i="46"/>
  <c r="P34" i="46" s="1"/>
  <c r="AG24" i="46"/>
  <c r="AG34" i="46" s="1"/>
  <c r="Z24" i="46"/>
  <c r="Z34" i="46" s="1"/>
  <c r="AT15" i="46"/>
  <c r="Q9" i="46"/>
  <c r="S30" i="46"/>
  <c r="AK9" i="46"/>
  <c r="L15" i="46"/>
  <c r="AD24" i="46"/>
  <c r="AW30" i="46"/>
  <c r="BR30" i="46" s="1"/>
  <c r="U19" i="46"/>
  <c r="AO34" i="46"/>
  <c r="AC19" i="46"/>
  <c r="AR34" i="46"/>
  <c r="AA34" i="46"/>
  <c r="K34" i="46"/>
  <c r="O34" i="46"/>
  <c r="AH34" i="46"/>
  <c r="AG9" i="46"/>
  <c r="AL19" i="46"/>
  <c r="AR19" i="46"/>
  <c r="T19" i="46"/>
  <c r="AL24" i="46"/>
  <c r="AL34" i="46" s="1"/>
  <c r="P9" i="46"/>
  <c r="AD9" i="46"/>
  <c r="V10" i="46"/>
  <c r="J19" i="46"/>
  <c r="AU34" i="46"/>
  <c r="BR27" i="46"/>
  <c r="BQ25" i="46"/>
  <c r="AF34" i="46"/>
  <c r="AS19" i="46"/>
  <c r="BQ29" i="46"/>
  <c r="BN29" i="46"/>
  <c r="R19" i="46"/>
  <c r="AN19" i="46"/>
  <c r="R34" i="46"/>
  <c r="BO27" i="46"/>
  <c r="J34" i="46"/>
  <c r="U34" i="46"/>
  <c r="BR28" i="46"/>
  <c r="AU19" i="46"/>
  <c r="BQ28" i="46"/>
  <c r="AO19" i="46"/>
  <c r="AF19" i="46"/>
  <c r="BR29" i="46"/>
  <c r="AS34" i="46"/>
  <c r="BP28" i="46"/>
  <c r="O19" i="46"/>
  <c r="AT34" i="46"/>
  <c r="X19" i="46"/>
  <c r="BQ27" i="46"/>
  <c r="M19" i="46"/>
  <c r="K19" i="46"/>
  <c r="X34" i="46"/>
  <c r="Y19" i="46"/>
  <c r="N34" i="46"/>
  <c r="AY34" i="46"/>
  <c r="BN26" i="46"/>
  <c r="AN34" i="46"/>
  <c r="AQ34" i="46"/>
  <c r="M34" i="46"/>
  <c r="BO26" i="46"/>
  <c r="AV34" i="46"/>
  <c r="BP29" i="46"/>
  <c r="AJ19" i="46"/>
  <c r="Y34" i="46"/>
  <c r="N19" i="46"/>
  <c r="AY19" i="46"/>
  <c r="BN25" i="46"/>
  <c r="AQ19" i="46"/>
  <c r="BR25" i="46"/>
  <c r="AW19" i="46"/>
  <c r="AB34" i="46"/>
  <c r="AP34" i="46"/>
  <c r="BR26" i="46"/>
  <c r="AI34" i="46"/>
  <c r="AM34" i="46"/>
  <c r="BP25" i="46"/>
  <c r="S19" i="46"/>
  <c r="AB19" i="46"/>
  <c r="T34" i="46"/>
  <c r="BO29" i="46"/>
  <c r="BN28" i="46"/>
  <c r="AP19" i="46"/>
  <c r="BP27" i="46"/>
  <c r="BQ30" i="46"/>
  <c r="AI19" i="46"/>
  <c r="AM19" i="46"/>
  <c r="AH19" i="46"/>
  <c r="AK34" i="46"/>
  <c r="I34" i="46"/>
  <c r="AX19" i="46"/>
  <c r="BN24" i="46"/>
  <c r="H34" i="46"/>
  <c r="BQ26" i="46"/>
  <c r="W19" i="46"/>
  <c r="BO28" i="46"/>
  <c r="Z19" i="46"/>
  <c r="BR9" i="46"/>
  <c r="AV19" i="46"/>
  <c r="AC34" i="46"/>
  <c r="I19" i="46"/>
  <c r="AX34" i="46"/>
  <c r="BN30" i="46"/>
  <c r="BN9" i="46"/>
  <c r="H19" i="46"/>
  <c r="W34" i="46"/>
  <c r="BP26" i="46"/>
  <c r="AA19" i="46"/>
  <c r="Q34" i="46"/>
  <c r="AJ34" i="46"/>
  <c r="BO10" i="46" l="1"/>
  <c r="BO15" i="46"/>
  <c r="BE15" i="46"/>
  <c r="BN19" i="46"/>
  <c r="BN21" i="46" s="1"/>
  <c r="BE30" i="46"/>
  <c r="BE9" i="46"/>
  <c r="BF24" i="46"/>
  <c r="BE25" i="46"/>
  <c r="BQ15" i="46"/>
  <c r="BE24" i="46"/>
  <c r="BR19" i="46"/>
  <c r="BR21" i="46" s="1"/>
  <c r="BF30" i="46"/>
  <c r="BQ9" i="46"/>
  <c r="AG19" i="46"/>
  <c r="AE19" i="46"/>
  <c r="AD19" i="46"/>
  <c r="Q19" i="46"/>
  <c r="AT19" i="46"/>
  <c r="V19" i="46"/>
  <c r="AE34" i="46"/>
  <c r="L34" i="46"/>
  <c r="BO9" i="46"/>
  <c r="BO30" i="46"/>
  <c r="BO25" i="46"/>
  <c r="BO24" i="46"/>
  <c r="AW34" i="46"/>
  <c r="BR34" i="46" s="1"/>
  <c r="BR36" i="46" s="1"/>
  <c r="BP24" i="46"/>
  <c r="AD34" i="46"/>
  <c r="BQ24" i="46"/>
  <c r="L19" i="46"/>
  <c r="S34" i="46"/>
  <c r="AK19" i="46"/>
  <c r="BP9" i="46"/>
  <c r="P19" i="46"/>
  <c r="BQ34" i="46"/>
  <c r="BQ36" i="46" s="1"/>
  <c r="BN34" i="46"/>
  <c r="BN36" i="46" s="1"/>
  <c r="BF34" i="46" l="1"/>
  <c r="BQ19" i="46"/>
  <c r="BQ21" i="46" s="1"/>
  <c r="BE34" i="46"/>
  <c r="BE19" i="46"/>
  <c r="BO19" i="46"/>
  <c r="BP19" i="46"/>
  <c r="BP21" i="46" s="1"/>
  <c r="BP34" i="46"/>
  <c r="BP36" i="46" s="1"/>
  <c r="BO34" i="46"/>
  <c r="BO36" i="46" s="1"/>
  <c r="BS23" i="46" l="1"/>
  <c r="BS8" i="46"/>
  <c r="BO21" i="46"/>
  <c r="EE244" i="49" l="1"/>
  <c r="EE239" i="49"/>
  <c r="ED132" i="49"/>
  <c r="EE20" i="49"/>
  <c r="EE185" i="49"/>
  <c r="EE112" i="49"/>
  <c r="ED17" i="49"/>
  <c r="ED45" i="49"/>
  <c r="ED83" i="49"/>
  <c r="EE85" i="49"/>
  <c r="EE50" i="49"/>
  <c r="ED218" i="49"/>
  <c r="EE241" i="49"/>
  <c r="ED244" i="49"/>
  <c r="EE23" i="49"/>
  <c r="ED84" i="49"/>
  <c r="ED236" i="49"/>
  <c r="EE41" i="49"/>
  <c r="ED231" i="49"/>
  <c r="EE58" i="49"/>
  <c r="ED32" i="49"/>
  <c r="ED206" i="49"/>
  <c r="ED9" i="49"/>
  <c r="EE221" i="49"/>
  <c r="ED103" i="49"/>
  <c r="ED145" i="49"/>
  <c r="EE64" i="49"/>
  <c r="ED127" i="49"/>
  <c r="ED69" i="49"/>
  <c r="ED35" i="49"/>
  <c r="EE183" i="49"/>
  <c r="ED204" i="49"/>
  <c r="EE236" i="49"/>
  <c r="EE191" i="49"/>
  <c r="ED196" i="49"/>
  <c r="ED162" i="49"/>
  <c r="ED203" i="49"/>
  <c r="ED54" i="49"/>
  <c r="ED228" i="49"/>
  <c r="EE207" i="49"/>
  <c r="EE182" i="49"/>
  <c r="ED182" i="49"/>
  <c r="ED91" i="49"/>
  <c r="ED198" i="49"/>
  <c r="ED87" i="49"/>
  <c r="EE84" i="49"/>
  <c r="EE67" i="49"/>
  <c r="EE77" i="49"/>
  <c r="ED86" i="49"/>
  <c r="ED131" i="49"/>
  <c r="EE80" i="49"/>
  <c r="EE104" i="49"/>
  <c r="EE102" i="49"/>
  <c r="EE181" i="49"/>
  <c r="EE75" i="49"/>
  <c r="ED12" i="49"/>
  <c r="ED26" i="49"/>
  <c r="EE234" i="49"/>
  <c r="ED238" i="49"/>
  <c r="EE122" i="49"/>
  <c r="EE94" i="49"/>
  <c r="ED28" i="49"/>
  <c r="EE108" i="49"/>
  <c r="EE24" i="49"/>
  <c r="ED24" i="49"/>
  <c r="EE48" i="49"/>
  <c r="ED222" i="49"/>
  <c r="ED224" i="49"/>
  <c r="ED4" i="49"/>
  <c r="ED37" i="49"/>
  <c r="EE215" i="49"/>
  <c r="ED110" i="49"/>
  <c r="ED225" i="49"/>
  <c r="EE227" i="49"/>
  <c r="EE74" i="49"/>
  <c r="ED33" i="49"/>
  <c r="ED15" i="49"/>
  <c r="ED88" i="49"/>
  <c r="EE204" i="49"/>
  <c r="ED5" i="49"/>
  <c r="ED80" i="49"/>
  <c r="EE55" i="49"/>
  <c r="EE45" i="49"/>
  <c r="EE217" i="49"/>
  <c r="ED75" i="49"/>
  <c r="EE12" i="49"/>
  <c r="EE152" i="49"/>
  <c r="ED234" i="49"/>
  <c r="ED94" i="49"/>
  <c r="ED71" i="49"/>
  <c r="EE133" i="49"/>
  <c r="ED241" i="49"/>
  <c r="EE92" i="49"/>
  <c r="ED121" i="49"/>
  <c r="ED3" i="49"/>
  <c r="EE6" i="49"/>
  <c r="ED6" i="49"/>
  <c r="ED109" i="49"/>
  <c r="EE109" i="49"/>
  <c r="EE135" i="49"/>
  <c r="ED79" i="49"/>
  <c r="ED63" i="49"/>
  <c r="ED98" i="49"/>
  <c r="ED239" i="49"/>
  <c r="EE132" i="49"/>
  <c r="EE87" i="49"/>
  <c r="EE127" i="49"/>
  <c r="ED77" i="49"/>
  <c r="ED74" i="49"/>
  <c r="EE15" i="49"/>
  <c r="EE17" i="49"/>
  <c r="ED142" i="49"/>
  <c r="ED31" i="49"/>
  <c r="ED210" i="49"/>
  <c r="ED220" i="49"/>
  <c r="EE5" i="49"/>
  <c r="ED55" i="49"/>
  <c r="ED104" i="49"/>
  <c r="ED58" i="49"/>
  <c r="ED191" i="49"/>
  <c r="EE206" i="49"/>
  <c r="EE9" i="49"/>
  <c r="ED181" i="49"/>
  <c r="ED194" i="49"/>
  <c r="ED113" i="49"/>
  <c r="ED125" i="49"/>
  <c r="EE196" i="49"/>
  <c r="ED129" i="49"/>
  <c r="EE155" i="49"/>
  <c r="ED201" i="49"/>
  <c r="EE100" i="49"/>
  <c r="EE95" i="49"/>
  <c r="ED53" i="49"/>
  <c r="EE222" i="49"/>
  <c r="ED59" i="49"/>
  <c r="ED173" i="49"/>
  <c r="EE39" i="49"/>
  <c r="ED215" i="49"/>
  <c r="EE29" i="49"/>
  <c r="EE145" i="49"/>
  <c r="EE175" i="49"/>
  <c r="ED175" i="49"/>
  <c r="ED193" i="49"/>
  <c r="ED118" i="49"/>
  <c r="ED130" i="49"/>
  <c r="ED67" i="49"/>
  <c r="EE35" i="49"/>
  <c r="EE246" i="49"/>
  <c r="ED178" i="49"/>
  <c r="EE124" i="49"/>
  <c r="ED148" i="49"/>
  <c r="EE32" i="49"/>
  <c r="EE103" i="49"/>
  <c r="EE83" i="49"/>
  <c r="ED230" i="49"/>
  <c r="ED78" i="49"/>
  <c r="EE150" i="49"/>
  <c r="ED85" i="49"/>
  <c r="ED208" i="49"/>
  <c r="EE208" i="49"/>
  <c r="EE113" i="49"/>
  <c r="EE99" i="49"/>
  <c r="ED92" i="49"/>
  <c r="ED76" i="49"/>
  <c r="ED50" i="49"/>
  <c r="EE28" i="49"/>
  <c r="ED68" i="49"/>
  <c r="EE173" i="49"/>
  <c r="EE4" i="49"/>
  <c r="ED73" i="49"/>
  <c r="EE63" i="49"/>
  <c r="ED97" i="49"/>
  <c r="EE98" i="49"/>
  <c r="EE86" i="49"/>
  <c r="ED183" i="49"/>
  <c r="EE33" i="49"/>
  <c r="EE88" i="49"/>
  <c r="EE210" i="49"/>
  <c r="ED134" i="49"/>
  <c r="ED46" i="49"/>
  <c r="ED124" i="49"/>
  <c r="EE148" i="49"/>
  <c r="ED102" i="49"/>
  <c r="ED101" i="49"/>
  <c r="ED217" i="49"/>
  <c r="EE230" i="49"/>
  <c r="EE146" i="49"/>
  <c r="EE125" i="49"/>
  <c r="EE162" i="49"/>
  <c r="ED99" i="49"/>
  <c r="EE71" i="49"/>
  <c r="ED133" i="49"/>
  <c r="EE62" i="49"/>
  <c r="EE43" i="49"/>
  <c r="EE121" i="49"/>
  <c r="EE76" i="49"/>
  <c r="ED100" i="49"/>
  <c r="EE203" i="49"/>
  <c r="ED108" i="49"/>
  <c r="EE68" i="49"/>
  <c r="ED112" i="49"/>
  <c r="EE53" i="49"/>
  <c r="ED176" i="49"/>
  <c r="EE73" i="49"/>
  <c r="ED39" i="49"/>
  <c r="ED212" i="49"/>
  <c r="ED135" i="49"/>
  <c r="EE225" i="49"/>
  <c r="ED23" i="49"/>
  <c r="EE228" i="49"/>
  <c r="ED207" i="49"/>
  <c r="ED27" i="49"/>
  <c r="ED64" i="49"/>
  <c r="EE218" i="49"/>
  <c r="EE69" i="49"/>
  <c r="ED246" i="49"/>
  <c r="EE142" i="49"/>
  <c r="EE178" i="49"/>
  <c r="EE31" i="49"/>
  <c r="ED41" i="49"/>
  <c r="EE231" i="49"/>
  <c r="ED214" i="49"/>
  <c r="EE214" i="49"/>
  <c r="EE194" i="49"/>
  <c r="ED152" i="49"/>
  <c r="EE26" i="49"/>
  <c r="ED146" i="49"/>
  <c r="EE238" i="49"/>
  <c r="EE52" i="49"/>
  <c r="ED139" i="49"/>
  <c r="EE139" i="49"/>
  <c r="ED106" i="49"/>
  <c r="EE129" i="49"/>
  <c r="ED25" i="49"/>
  <c r="ED43" i="49"/>
  <c r="EE3" i="49"/>
  <c r="ED190" i="49"/>
  <c r="ED185" i="49"/>
  <c r="EE54" i="49"/>
  <c r="ED48" i="49"/>
  <c r="EE242" i="49"/>
  <c r="EE224" i="49"/>
  <c r="EE59" i="49"/>
  <c r="EE37" i="49"/>
  <c r="EE110" i="49"/>
  <c r="EE27" i="49"/>
  <c r="EE130" i="49"/>
  <c r="EE91" i="49"/>
  <c r="ED29" i="49"/>
  <c r="EE193" i="49"/>
  <c r="EE118" i="49"/>
  <c r="EE198" i="49"/>
  <c r="ED227" i="49"/>
  <c r="EE220" i="49"/>
  <c r="EE131" i="49"/>
  <c r="EE134" i="49"/>
  <c r="EE46" i="49"/>
  <c r="EE101" i="49"/>
  <c r="EE90" i="49"/>
  <c r="ED90" i="49"/>
  <c r="ED221" i="49"/>
  <c r="EE78" i="49"/>
  <c r="EE16" i="49"/>
  <c r="ED16" i="49"/>
  <c r="ED150" i="49"/>
  <c r="ED136" i="49"/>
  <c r="EE136" i="49"/>
  <c r="ED52" i="49"/>
  <c r="EE106" i="49"/>
  <c r="ED122" i="49"/>
  <c r="ED155" i="49"/>
  <c r="EE201" i="49"/>
  <c r="EE25" i="49"/>
  <c r="ED62" i="49"/>
  <c r="ED30" i="49"/>
  <c r="EE30" i="49"/>
  <c r="EE190" i="49"/>
  <c r="ED95" i="49"/>
  <c r="ED20" i="49"/>
  <c r="EE176" i="49"/>
  <c r="ED242" i="49"/>
  <c r="EE212" i="49"/>
  <c r="EE79" i="49"/>
  <c r="EE97" i="49"/>
  <c r="EF12" i="49" l="1"/>
  <c r="EF109" i="49"/>
  <c r="EF185" i="49"/>
  <c r="EF206" i="49"/>
  <c r="EF91" i="49"/>
  <c r="EF132" i="49"/>
  <c r="EF230" i="49"/>
  <c r="EF71" i="49"/>
  <c r="EF86" i="49"/>
  <c r="EF244" i="49"/>
  <c r="EF182" i="49"/>
  <c r="EF32" i="49"/>
  <c r="EF76" i="49"/>
  <c r="EF152" i="49"/>
  <c r="EF103" i="49"/>
  <c r="EF87" i="49"/>
  <c r="EF39" i="49"/>
  <c r="EF129" i="49"/>
  <c r="EF59" i="49"/>
  <c r="EF148" i="49"/>
  <c r="EF236" i="49"/>
  <c r="EF9" i="49"/>
  <c r="EF64" i="49"/>
  <c r="EF31" i="49"/>
  <c r="EF113" i="49"/>
  <c r="EF190" i="49"/>
  <c r="EF27" i="49"/>
  <c r="EF175" i="49"/>
  <c r="EF201" i="49"/>
  <c r="EF242" i="49"/>
  <c r="EF217" i="49"/>
  <c r="EF25" i="49"/>
  <c r="EF234" i="49"/>
  <c r="EF194" i="49"/>
  <c r="EF221" i="49"/>
  <c r="EF112" i="49"/>
  <c r="EF55" i="49"/>
  <c r="EF15" i="49"/>
  <c r="EF136" i="49"/>
  <c r="EF178" i="49"/>
  <c r="EF28" i="49"/>
  <c r="EF16" i="49"/>
  <c r="EF181" i="49"/>
  <c r="EF97" i="49"/>
  <c r="EF78" i="49"/>
  <c r="EF101" i="49"/>
  <c r="EF196" i="49"/>
  <c r="EF212" i="49"/>
  <c r="EF88" i="49"/>
  <c r="EF20" i="49"/>
  <c r="EF62" i="49"/>
  <c r="EF218" i="49"/>
  <c r="EF54" i="49"/>
  <c r="EF50" i="49"/>
  <c r="EF121" i="49"/>
  <c r="EF41" i="49"/>
  <c r="EF5" i="49"/>
  <c r="EF203" i="49"/>
  <c r="EF133" i="49"/>
  <c r="EF204" i="49"/>
  <c r="EF193" i="49"/>
  <c r="EF84" i="49"/>
  <c r="EF207" i="49"/>
  <c r="EF228" i="49"/>
  <c r="EF24" i="49"/>
  <c r="EF29" i="49"/>
  <c r="EF173" i="49"/>
  <c r="EF142" i="49"/>
  <c r="EF69" i="49"/>
  <c r="EF73" i="49"/>
  <c r="EF83" i="49"/>
  <c r="EF102" i="49"/>
  <c r="EF37" i="49"/>
  <c r="EF67" i="49"/>
  <c r="EF100" i="49"/>
  <c r="EF3" i="49"/>
  <c r="EF131" i="49"/>
  <c r="EF145" i="49"/>
  <c r="EF63" i="49"/>
  <c r="EF238" i="49"/>
  <c r="EF58" i="49"/>
  <c r="EF222" i="49"/>
  <c r="EF155" i="49"/>
  <c r="EF75" i="49"/>
  <c r="EF77" i="49"/>
  <c r="EF95" i="49"/>
  <c r="EF52" i="49"/>
  <c r="EF85" i="49"/>
  <c r="EF224" i="49"/>
  <c r="EF6" i="49"/>
  <c r="EF68" i="49"/>
  <c r="EF45" i="49"/>
  <c r="EF106" i="49"/>
  <c r="EF35" i="49"/>
  <c r="EF108" i="49"/>
  <c r="EF162" i="49"/>
  <c r="EF135" i="49"/>
  <c r="EF43" i="49"/>
  <c r="EF139" i="49"/>
  <c r="EF150" i="49"/>
  <c r="EF215" i="49"/>
  <c r="EF74" i="49"/>
  <c r="EF176" i="49"/>
  <c r="EF26" i="49"/>
  <c r="EF99" i="49"/>
  <c r="EF208" i="49"/>
  <c r="EF33" i="49"/>
  <c r="EF127" i="49"/>
  <c r="EF110" i="49"/>
  <c r="EF80" i="49"/>
  <c r="EF227" i="49"/>
  <c r="EF94" i="49"/>
  <c r="EF146" i="49"/>
  <c r="EF90" i="49"/>
  <c r="EF48" i="49"/>
  <c r="EF124" i="49"/>
  <c r="EF130" i="49"/>
  <c r="EF246" i="49"/>
  <c r="EF214" i="49"/>
  <c r="EF118" i="49"/>
  <c r="EF30" i="49"/>
  <c r="EF125" i="49"/>
  <c r="EF79" i="49"/>
  <c r="EF46" i="49"/>
  <c r="EF98" i="49"/>
  <c r="EF241" i="49"/>
  <c r="EF92" i="49"/>
  <c r="EF122" i="49"/>
  <c r="EF191" i="49"/>
  <c r="EF17" i="49"/>
  <c r="EF225" i="49"/>
  <c r="EF53" i="49"/>
  <c r="EF239" i="49"/>
  <c r="EF104" i="49"/>
  <c r="EF198" i="49"/>
  <c r="EF210" i="49"/>
  <c r="EF183" i="49"/>
  <c r="EF231" i="49"/>
  <c r="EF134" i="49"/>
  <c r="EF220" i="49"/>
  <c r="EF23" i="49"/>
  <c r="EF4" i="49"/>
  <c r="G180" i="49" l="1"/>
  <c r="G140" i="49"/>
  <c r="G116" i="49"/>
  <c r="G44" i="49"/>
  <c r="G36" i="49"/>
  <c r="G223" i="49"/>
  <c r="G143" i="49"/>
  <c r="G7" i="49"/>
  <c r="G213" i="49"/>
  <c r="G93" i="49"/>
  <c r="G243" i="49"/>
  <c r="G235" i="49"/>
  <c r="G219" i="49"/>
  <c r="G211" i="49"/>
  <c r="G195" i="49"/>
  <c r="G187" i="49"/>
  <c r="G123" i="49"/>
  <c r="G115" i="49"/>
  <c r="G19" i="49"/>
  <c r="G11" i="49"/>
  <c r="G119" i="49"/>
  <c r="G205" i="49"/>
  <c r="G165" i="49"/>
  <c r="G117" i="49"/>
  <c r="G13" i="49"/>
  <c r="G226" i="49"/>
  <c r="G202" i="49"/>
  <c r="G170" i="49"/>
  <c r="G138" i="49"/>
  <c r="G114" i="49"/>
  <c r="G18" i="49"/>
  <c r="G10" i="49"/>
  <c r="G111" i="49"/>
  <c r="G233" i="49"/>
  <c r="G209" i="49"/>
  <c r="G137" i="49"/>
  <c r="G89" i="49"/>
  <c r="G49" i="49"/>
  <c r="G237" i="49"/>
  <c r="G216" i="49"/>
  <c r="G192" i="49"/>
  <c r="G184" i="49"/>
  <c r="G160" i="49"/>
  <c r="G144" i="49"/>
  <c r="G120" i="49"/>
  <c r="G96" i="49"/>
  <c r="G72" i="49"/>
  <c r="G40" i="49"/>
  <c r="G8" i="49"/>
  <c r="G167" i="49"/>
  <c r="G158" i="49"/>
  <c r="G70" i="49"/>
  <c r="G22" i="49"/>
  <c r="G14" i="49"/>
  <c r="G229" i="49"/>
  <c r="G189" i="49"/>
  <c r="G141" i="49"/>
  <c r="DM226" i="49" l="1"/>
  <c r="DE226" i="49"/>
  <c r="CW226" i="49"/>
  <c r="CO226" i="49"/>
  <c r="BQ226" i="49"/>
  <c r="DL226" i="49"/>
  <c r="DD226" i="49"/>
  <c r="CV226" i="49"/>
  <c r="BP226" i="49"/>
  <c r="DK226" i="49"/>
  <c r="DC226" i="49"/>
  <c r="CU226" i="49"/>
  <c r="BO226" i="49"/>
  <c r="DR226" i="49"/>
  <c r="DJ226" i="49"/>
  <c r="DB226" i="49"/>
  <c r="CT226" i="49"/>
  <c r="BN226" i="49"/>
  <c r="DQ226" i="49"/>
  <c r="DI226" i="49"/>
  <c r="DA226" i="49"/>
  <c r="CS226" i="49"/>
  <c r="DO226" i="49"/>
  <c r="DG226" i="49"/>
  <c r="CY226" i="49"/>
  <c r="CQ226" i="49"/>
  <c r="DH226" i="49"/>
  <c r="DF226" i="49"/>
  <c r="CZ226" i="49"/>
  <c r="CX226" i="49"/>
  <c r="BR226" i="49"/>
  <c r="CR226" i="49"/>
  <c r="DP226" i="49"/>
  <c r="CP226" i="49"/>
  <c r="DN226" i="49"/>
  <c r="DK180" i="49"/>
  <c r="DC180" i="49"/>
  <c r="CU180" i="49"/>
  <c r="BO180" i="49"/>
  <c r="DR180" i="49"/>
  <c r="DJ180" i="49"/>
  <c r="DB180" i="49"/>
  <c r="CT180" i="49"/>
  <c r="BN180" i="49"/>
  <c r="DP180" i="49"/>
  <c r="DH180" i="49"/>
  <c r="CZ180" i="49"/>
  <c r="CR180" i="49"/>
  <c r="DO180" i="49"/>
  <c r="DG180" i="49"/>
  <c r="CY180" i="49"/>
  <c r="CQ180" i="49"/>
  <c r="DM180" i="49"/>
  <c r="DE180" i="49"/>
  <c r="CW180" i="49"/>
  <c r="CO180" i="49"/>
  <c r="BQ180" i="49"/>
  <c r="DF180" i="49"/>
  <c r="BP180" i="49"/>
  <c r="DD180" i="49"/>
  <c r="DA180" i="49"/>
  <c r="CX180" i="49"/>
  <c r="DQ180" i="49"/>
  <c r="CV180" i="49"/>
  <c r="DL180" i="49"/>
  <c r="CP180" i="49"/>
  <c r="BR180" i="49"/>
  <c r="DN180" i="49"/>
  <c r="CS180" i="49"/>
  <c r="DI180" i="49"/>
  <c r="DR189" i="49"/>
  <c r="DJ189" i="49"/>
  <c r="DB189" i="49"/>
  <c r="CT189" i="49"/>
  <c r="BN189" i="49"/>
  <c r="DQ189" i="49"/>
  <c r="DI189" i="49"/>
  <c r="DA189" i="49"/>
  <c r="CS189" i="49"/>
  <c r="DP189" i="49"/>
  <c r="DH189" i="49"/>
  <c r="CZ189" i="49"/>
  <c r="CR189" i="49"/>
  <c r="DO189" i="49"/>
  <c r="DG189" i="49"/>
  <c r="CY189" i="49"/>
  <c r="CQ189" i="49"/>
  <c r="DN189" i="49"/>
  <c r="DF189" i="49"/>
  <c r="CX189" i="49"/>
  <c r="CP189" i="49"/>
  <c r="BR189" i="49"/>
  <c r="DL189" i="49"/>
  <c r="DD189" i="49"/>
  <c r="CV189" i="49"/>
  <c r="BP189" i="49"/>
  <c r="DE189" i="49"/>
  <c r="DC189" i="49"/>
  <c r="CW189" i="49"/>
  <c r="BQ189" i="49"/>
  <c r="CU189" i="49"/>
  <c r="BO189" i="49"/>
  <c r="CO189" i="49"/>
  <c r="DM189" i="49"/>
  <c r="DK189" i="49"/>
  <c r="DP89" i="49"/>
  <c r="DH89" i="49"/>
  <c r="CZ89" i="49"/>
  <c r="CR89" i="49"/>
  <c r="DO89" i="49"/>
  <c r="DG89" i="49"/>
  <c r="CY89" i="49"/>
  <c r="CQ89" i="49"/>
  <c r="DN89" i="49"/>
  <c r="DF89" i="49"/>
  <c r="CX89" i="49"/>
  <c r="CP89" i="49"/>
  <c r="BR89" i="49"/>
  <c r="DM89" i="49"/>
  <c r="DE89" i="49"/>
  <c r="CW89" i="49"/>
  <c r="CO89" i="49"/>
  <c r="BQ89" i="49"/>
  <c r="DL89" i="49"/>
  <c r="DD89" i="49"/>
  <c r="CV89" i="49"/>
  <c r="BP89" i="49"/>
  <c r="DR89" i="49"/>
  <c r="DJ89" i="49"/>
  <c r="DB89" i="49"/>
  <c r="CT89" i="49"/>
  <c r="BN89" i="49"/>
  <c r="DK89" i="49"/>
  <c r="DI89" i="49"/>
  <c r="DC89" i="49"/>
  <c r="DA89" i="49"/>
  <c r="CS89" i="49"/>
  <c r="CU89" i="49"/>
  <c r="BO89" i="49"/>
  <c r="DQ89" i="49"/>
  <c r="DK123" i="49"/>
  <c r="DC123" i="49"/>
  <c r="CU123" i="49"/>
  <c r="BO123" i="49"/>
  <c r="DR123" i="49"/>
  <c r="DJ123" i="49"/>
  <c r="DB123" i="49"/>
  <c r="CT123" i="49"/>
  <c r="BN123" i="49"/>
  <c r="DQ123" i="49"/>
  <c r="DI123" i="49"/>
  <c r="DA123" i="49"/>
  <c r="CS123" i="49"/>
  <c r="DP123" i="49"/>
  <c r="DH123" i="49"/>
  <c r="CZ123" i="49"/>
  <c r="CR123" i="49"/>
  <c r="DO123" i="49"/>
  <c r="DG123" i="49"/>
  <c r="CY123" i="49"/>
  <c r="CQ123" i="49"/>
  <c r="DM123" i="49"/>
  <c r="DE123" i="49"/>
  <c r="CW123" i="49"/>
  <c r="CO123" i="49"/>
  <c r="BQ123" i="49"/>
  <c r="CP123" i="49"/>
  <c r="DN123" i="49"/>
  <c r="DL123" i="49"/>
  <c r="DF123" i="49"/>
  <c r="CX123" i="49"/>
  <c r="BR123" i="49"/>
  <c r="DD123" i="49"/>
  <c r="CV123" i="49"/>
  <c r="BP123" i="49"/>
  <c r="DP167" i="49"/>
  <c r="DH167" i="49"/>
  <c r="CZ167" i="49"/>
  <c r="CR167" i="49"/>
  <c r="DO167" i="49"/>
  <c r="DG167" i="49"/>
  <c r="CY167" i="49"/>
  <c r="CQ167" i="49"/>
  <c r="DM167" i="49"/>
  <c r="DC167" i="49"/>
  <c r="CS167" i="49"/>
  <c r="DL167" i="49"/>
  <c r="DB167" i="49"/>
  <c r="CP167" i="49"/>
  <c r="DK167" i="49"/>
  <c r="DA167" i="49"/>
  <c r="CO167" i="49"/>
  <c r="DJ167" i="49"/>
  <c r="CX167" i="49"/>
  <c r="BR167" i="49"/>
  <c r="DI167" i="49"/>
  <c r="CW167" i="49"/>
  <c r="BQ167" i="49"/>
  <c r="DQ167" i="49"/>
  <c r="DE167" i="49"/>
  <c r="CU167" i="49"/>
  <c r="BO167" i="49"/>
  <c r="CV167" i="49"/>
  <c r="CT167" i="49"/>
  <c r="DR167" i="49"/>
  <c r="DF167" i="49"/>
  <c r="BP167" i="49"/>
  <c r="BN167" i="49"/>
  <c r="DN167" i="49"/>
  <c r="DD167" i="49"/>
  <c r="DN144" i="49"/>
  <c r="DF144" i="49"/>
  <c r="CX144" i="49"/>
  <c r="CP144" i="49"/>
  <c r="BR144" i="49"/>
  <c r="DM144" i="49"/>
  <c r="DE144" i="49"/>
  <c r="CW144" i="49"/>
  <c r="CO144" i="49"/>
  <c r="BQ144" i="49"/>
  <c r="DL144" i="49"/>
  <c r="DD144" i="49"/>
  <c r="CV144" i="49"/>
  <c r="BP144" i="49"/>
  <c r="DK144" i="49"/>
  <c r="DC144" i="49"/>
  <c r="CU144" i="49"/>
  <c r="BO144" i="49"/>
  <c r="DR144" i="49"/>
  <c r="DJ144" i="49"/>
  <c r="DB144" i="49"/>
  <c r="CT144" i="49"/>
  <c r="BN144" i="49"/>
  <c r="DP144" i="49"/>
  <c r="DH144" i="49"/>
  <c r="CZ144" i="49"/>
  <c r="CR144" i="49"/>
  <c r="DI144" i="49"/>
  <c r="DG144" i="49"/>
  <c r="DA144" i="49"/>
  <c r="CY144" i="49"/>
  <c r="CS144" i="49"/>
  <c r="DQ144" i="49"/>
  <c r="DO144" i="49"/>
  <c r="CQ144" i="49"/>
  <c r="DM13" i="49"/>
  <c r="DE13" i="49"/>
  <c r="CW13" i="49"/>
  <c r="CO13" i="49"/>
  <c r="BQ13" i="49"/>
  <c r="DH13" i="49"/>
  <c r="CP13" i="49"/>
  <c r="DL13" i="49"/>
  <c r="DD13" i="49"/>
  <c r="CV13" i="49"/>
  <c r="BP13" i="49"/>
  <c r="CZ13" i="49"/>
  <c r="CX13" i="49"/>
  <c r="DK13" i="49"/>
  <c r="DC13" i="49"/>
  <c r="CU13" i="49"/>
  <c r="BO13" i="49"/>
  <c r="DR13" i="49"/>
  <c r="DJ13" i="49"/>
  <c r="DB13" i="49"/>
  <c r="CT13" i="49"/>
  <c r="BN13" i="49"/>
  <c r="CR13" i="49"/>
  <c r="DQ13" i="49"/>
  <c r="DI13" i="49"/>
  <c r="DA13" i="49"/>
  <c r="CS13" i="49"/>
  <c r="DP13" i="49"/>
  <c r="DN13" i="49"/>
  <c r="BR13" i="49"/>
  <c r="DO13" i="49"/>
  <c r="DG13" i="49"/>
  <c r="CY13" i="49"/>
  <c r="CQ13" i="49"/>
  <c r="DF13" i="49"/>
  <c r="DR205" i="49"/>
  <c r="DJ205" i="49"/>
  <c r="DB205" i="49"/>
  <c r="CT205" i="49"/>
  <c r="BN205" i="49"/>
  <c r="DQ205" i="49"/>
  <c r="DI205" i="49"/>
  <c r="DA205" i="49"/>
  <c r="CS205" i="49"/>
  <c r="DP205" i="49"/>
  <c r="DH205" i="49"/>
  <c r="CZ205" i="49"/>
  <c r="CR205" i="49"/>
  <c r="DO205" i="49"/>
  <c r="DG205" i="49"/>
  <c r="CY205" i="49"/>
  <c r="CQ205" i="49"/>
  <c r="DN205" i="49"/>
  <c r="DF205" i="49"/>
  <c r="CX205" i="49"/>
  <c r="CP205" i="49"/>
  <c r="BR205" i="49"/>
  <c r="DL205" i="49"/>
  <c r="DD205" i="49"/>
  <c r="CV205" i="49"/>
  <c r="BP205" i="49"/>
  <c r="CO205" i="49"/>
  <c r="DM205" i="49"/>
  <c r="DK205" i="49"/>
  <c r="DE205" i="49"/>
  <c r="CW205" i="49"/>
  <c r="BQ205" i="49"/>
  <c r="DC205" i="49"/>
  <c r="CU205" i="49"/>
  <c r="BO205" i="49"/>
  <c r="DO11" i="49"/>
  <c r="DG11" i="49"/>
  <c r="CY11" i="49"/>
  <c r="CQ11" i="49"/>
  <c r="DR11" i="49"/>
  <c r="CT11" i="49"/>
  <c r="DP11" i="49"/>
  <c r="DN11" i="49"/>
  <c r="DF11" i="49"/>
  <c r="CX11" i="49"/>
  <c r="CP11" i="49"/>
  <c r="BR11" i="49"/>
  <c r="DB11" i="49"/>
  <c r="BN11" i="49"/>
  <c r="DM11" i="49"/>
  <c r="DE11" i="49"/>
  <c r="CW11" i="49"/>
  <c r="CO11" i="49"/>
  <c r="BQ11" i="49"/>
  <c r="DH11" i="49"/>
  <c r="DL11" i="49"/>
  <c r="DD11" i="49"/>
  <c r="CV11" i="49"/>
  <c r="BP11" i="49"/>
  <c r="CR11" i="49"/>
  <c r="DK11" i="49"/>
  <c r="DC11" i="49"/>
  <c r="CU11" i="49"/>
  <c r="BO11" i="49"/>
  <c r="DJ11" i="49"/>
  <c r="DQ11" i="49"/>
  <c r="DI11" i="49"/>
  <c r="DA11" i="49"/>
  <c r="CS11" i="49"/>
  <c r="CZ11" i="49"/>
  <c r="DR235" i="49"/>
  <c r="DJ235" i="49"/>
  <c r="DB235" i="49"/>
  <c r="CT235" i="49"/>
  <c r="BN235" i="49"/>
  <c r="DN235" i="49"/>
  <c r="DF235" i="49"/>
  <c r="CX235" i="49"/>
  <c r="CP235" i="49"/>
  <c r="BR235" i="49"/>
  <c r="DI235" i="49"/>
  <c r="CY235" i="49"/>
  <c r="DH235" i="49"/>
  <c r="CW235" i="49"/>
  <c r="BQ235" i="49"/>
  <c r="DQ235" i="49"/>
  <c r="DG235" i="49"/>
  <c r="CV235" i="49"/>
  <c r="BP235" i="49"/>
  <c r="DP235" i="49"/>
  <c r="DE235" i="49"/>
  <c r="CU235" i="49"/>
  <c r="BO235" i="49"/>
  <c r="DO235" i="49"/>
  <c r="DD235" i="49"/>
  <c r="CS235" i="49"/>
  <c r="DL235" i="49"/>
  <c r="DA235" i="49"/>
  <c r="CQ235" i="49"/>
  <c r="DM235" i="49"/>
  <c r="DK235" i="49"/>
  <c r="DC235" i="49"/>
  <c r="CR235" i="49"/>
  <c r="CZ235" i="49"/>
  <c r="CO235" i="49"/>
  <c r="DN233" i="49"/>
  <c r="DF233" i="49"/>
  <c r="CX233" i="49"/>
  <c r="CP233" i="49"/>
  <c r="BR233" i="49"/>
  <c r="DM233" i="49"/>
  <c r="DE233" i="49"/>
  <c r="CW233" i="49"/>
  <c r="CO233" i="49"/>
  <c r="BQ233" i="49"/>
  <c r="DL233" i="49"/>
  <c r="DD233" i="49"/>
  <c r="CV233" i="49"/>
  <c r="BP233" i="49"/>
  <c r="DK233" i="49"/>
  <c r="DC233" i="49"/>
  <c r="CU233" i="49"/>
  <c r="BO233" i="49"/>
  <c r="DR233" i="49"/>
  <c r="DJ233" i="49"/>
  <c r="DB233" i="49"/>
  <c r="CT233" i="49"/>
  <c r="BN233" i="49"/>
  <c r="DP233" i="49"/>
  <c r="DH233" i="49"/>
  <c r="CZ233" i="49"/>
  <c r="CR233" i="49"/>
  <c r="CS233" i="49"/>
  <c r="CQ233" i="49"/>
  <c r="DQ233" i="49"/>
  <c r="DO233" i="49"/>
  <c r="DI233" i="49"/>
  <c r="DA233" i="49"/>
  <c r="DG233" i="49"/>
  <c r="CY233" i="49"/>
  <c r="DN160" i="49"/>
  <c r="DF160" i="49"/>
  <c r="CX160" i="49"/>
  <c r="CP160" i="49"/>
  <c r="BR160" i="49"/>
  <c r="DM160" i="49"/>
  <c r="DE160" i="49"/>
  <c r="CW160" i="49"/>
  <c r="CO160" i="49"/>
  <c r="BQ160" i="49"/>
  <c r="DL160" i="49"/>
  <c r="DD160" i="49"/>
  <c r="CV160" i="49"/>
  <c r="BP160" i="49"/>
  <c r="DK160" i="49"/>
  <c r="DC160" i="49"/>
  <c r="CU160" i="49"/>
  <c r="BO160" i="49"/>
  <c r="DR160" i="49"/>
  <c r="DJ160" i="49"/>
  <c r="DB160" i="49"/>
  <c r="CT160" i="49"/>
  <c r="BN160" i="49"/>
  <c r="DP160" i="49"/>
  <c r="DH160" i="49"/>
  <c r="CZ160" i="49"/>
  <c r="CR160" i="49"/>
  <c r="CS160" i="49"/>
  <c r="CQ160" i="49"/>
  <c r="DQ160" i="49"/>
  <c r="DO160" i="49"/>
  <c r="DI160" i="49"/>
  <c r="DA160" i="49"/>
  <c r="DG160" i="49"/>
  <c r="CY160" i="49"/>
  <c r="DP10" i="49"/>
  <c r="DH10" i="49"/>
  <c r="CZ10" i="49"/>
  <c r="CR10" i="49"/>
  <c r="DK10" i="49"/>
  <c r="CS10" i="49"/>
  <c r="DO10" i="49"/>
  <c r="DG10" i="49"/>
  <c r="CY10" i="49"/>
  <c r="CQ10" i="49"/>
  <c r="CU10" i="49"/>
  <c r="BO10" i="49"/>
  <c r="DN10" i="49"/>
  <c r="DF10" i="49"/>
  <c r="CX10" i="49"/>
  <c r="CP10" i="49"/>
  <c r="BR10" i="49"/>
  <c r="DM10" i="49"/>
  <c r="DE10" i="49"/>
  <c r="CW10" i="49"/>
  <c r="CO10" i="49"/>
  <c r="BQ10" i="49"/>
  <c r="DA10" i="49"/>
  <c r="DL10" i="49"/>
  <c r="DD10" i="49"/>
  <c r="CV10" i="49"/>
  <c r="BP10" i="49"/>
  <c r="DC10" i="49"/>
  <c r="DQ10" i="49"/>
  <c r="DR10" i="49"/>
  <c r="DJ10" i="49"/>
  <c r="DB10" i="49"/>
  <c r="CT10" i="49"/>
  <c r="BN10" i="49"/>
  <c r="DI10" i="49"/>
  <c r="DR213" i="49"/>
  <c r="DJ213" i="49"/>
  <c r="DB213" i="49"/>
  <c r="CT213" i="49"/>
  <c r="BN213" i="49"/>
  <c r="DQ213" i="49"/>
  <c r="DI213" i="49"/>
  <c r="DA213" i="49"/>
  <c r="CS213" i="49"/>
  <c r="DP213" i="49"/>
  <c r="DH213" i="49"/>
  <c r="CZ213" i="49"/>
  <c r="CR213" i="49"/>
  <c r="DO213" i="49"/>
  <c r="DG213" i="49"/>
  <c r="CY213" i="49"/>
  <c r="CQ213" i="49"/>
  <c r="DN213" i="49"/>
  <c r="DF213" i="49"/>
  <c r="CX213" i="49"/>
  <c r="CP213" i="49"/>
  <c r="BR213" i="49"/>
  <c r="DL213" i="49"/>
  <c r="DD213" i="49"/>
  <c r="CV213" i="49"/>
  <c r="BP213" i="49"/>
  <c r="DM213" i="49"/>
  <c r="DK213" i="49"/>
  <c r="DE213" i="49"/>
  <c r="DC213" i="49"/>
  <c r="CW213" i="49"/>
  <c r="BQ213" i="49"/>
  <c r="CO213" i="49"/>
  <c r="BO213" i="49"/>
  <c r="CU213" i="49"/>
  <c r="DL187" i="49"/>
  <c r="DD187" i="49"/>
  <c r="CV187" i="49"/>
  <c r="BP187" i="49"/>
  <c r="DK187" i="49"/>
  <c r="DC187" i="49"/>
  <c r="CU187" i="49"/>
  <c r="BO187" i="49"/>
  <c r="DR187" i="49"/>
  <c r="DJ187" i="49"/>
  <c r="DB187" i="49"/>
  <c r="CT187" i="49"/>
  <c r="BN187" i="49"/>
  <c r="DQ187" i="49"/>
  <c r="DI187" i="49"/>
  <c r="DA187" i="49"/>
  <c r="CS187" i="49"/>
  <c r="DP187" i="49"/>
  <c r="DH187" i="49"/>
  <c r="CZ187" i="49"/>
  <c r="CR187" i="49"/>
  <c r="DN187" i="49"/>
  <c r="DF187" i="49"/>
  <c r="CX187" i="49"/>
  <c r="CP187" i="49"/>
  <c r="BR187" i="49"/>
  <c r="CQ187" i="49"/>
  <c r="CO187" i="49"/>
  <c r="DO187" i="49"/>
  <c r="DM187" i="49"/>
  <c r="DG187" i="49"/>
  <c r="CY187" i="49"/>
  <c r="DE187" i="49"/>
  <c r="CW187" i="49"/>
  <c r="BQ187" i="49"/>
  <c r="DQ237" i="49"/>
  <c r="DI237" i="49"/>
  <c r="DA237" i="49"/>
  <c r="CS237" i="49"/>
  <c r="DP237" i="49"/>
  <c r="DH237" i="49"/>
  <c r="CZ237" i="49"/>
  <c r="CR237" i="49"/>
  <c r="DO237" i="49"/>
  <c r="DG237" i="49"/>
  <c r="CY237" i="49"/>
  <c r="CQ237" i="49"/>
  <c r="DN237" i="49"/>
  <c r="DF237" i="49"/>
  <c r="CX237" i="49"/>
  <c r="CP237" i="49"/>
  <c r="BR237" i="49"/>
  <c r="DL237" i="49"/>
  <c r="DD237" i="49"/>
  <c r="CV237" i="49"/>
  <c r="BP237" i="49"/>
  <c r="DJ237" i="49"/>
  <c r="BQ237" i="49"/>
  <c r="DE237" i="49"/>
  <c r="BO237" i="49"/>
  <c r="DC237" i="49"/>
  <c r="BN237" i="49"/>
  <c r="DB237" i="49"/>
  <c r="CW237" i="49"/>
  <c r="DM237" i="49"/>
  <c r="CT237" i="49"/>
  <c r="DR237" i="49"/>
  <c r="CU237" i="49"/>
  <c r="DK237" i="49"/>
  <c r="CO237" i="49"/>
  <c r="DO192" i="49"/>
  <c r="DG192" i="49"/>
  <c r="CY192" i="49"/>
  <c r="CQ192" i="49"/>
  <c r="DN192" i="49"/>
  <c r="DF192" i="49"/>
  <c r="CX192" i="49"/>
  <c r="CP192" i="49"/>
  <c r="BR192" i="49"/>
  <c r="DM192" i="49"/>
  <c r="DE192" i="49"/>
  <c r="CW192" i="49"/>
  <c r="CO192" i="49"/>
  <c r="BQ192" i="49"/>
  <c r="DL192" i="49"/>
  <c r="DD192" i="49"/>
  <c r="CV192" i="49"/>
  <c r="BP192" i="49"/>
  <c r="DK192" i="49"/>
  <c r="DC192" i="49"/>
  <c r="CU192" i="49"/>
  <c r="BO192" i="49"/>
  <c r="DQ192" i="49"/>
  <c r="DI192" i="49"/>
  <c r="DA192" i="49"/>
  <c r="CS192" i="49"/>
  <c r="CT192" i="49"/>
  <c r="BN192" i="49"/>
  <c r="CR192" i="49"/>
  <c r="DR192" i="49"/>
  <c r="DP192" i="49"/>
  <c r="DJ192" i="49"/>
  <c r="DB192" i="49"/>
  <c r="DH192" i="49"/>
  <c r="CZ192" i="49"/>
  <c r="DL195" i="49"/>
  <c r="DD195" i="49"/>
  <c r="CV195" i="49"/>
  <c r="BP195" i="49"/>
  <c r="DK195" i="49"/>
  <c r="DC195" i="49"/>
  <c r="CU195" i="49"/>
  <c r="BO195" i="49"/>
  <c r="DR195" i="49"/>
  <c r="DJ195" i="49"/>
  <c r="DB195" i="49"/>
  <c r="CT195" i="49"/>
  <c r="BN195" i="49"/>
  <c r="DQ195" i="49"/>
  <c r="DI195" i="49"/>
  <c r="DA195" i="49"/>
  <c r="CS195" i="49"/>
  <c r="DP195" i="49"/>
  <c r="DH195" i="49"/>
  <c r="CZ195" i="49"/>
  <c r="CR195" i="49"/>
  <c r="DN195" i="49"/>
  <c r="DF195" i="49"/>
  <c r="CX195" i="49"/>
  <c r="CP195" i="49"/>
  <c r="BR195" i="49"/>
  <c r="DO195" i="49"/>
  <c r="DM195" i="49"/>
  <c r="DG195" i="49"/>
  <c r="DE195" i="49"/>
  <c r="CY195" i="49"/>
  <c r="CQ195" i="49"/>
  <c r="BQ195" i="49"/>
  <c r="CW195" i="49"/>
  <c r="CO195" i="49"/>
  <c r="DN209" i="49"/>
  <c r="DF209" i="49"/>
  <c r="CX209" i="49"/>
  <c r="CP209" i="49"/>
  <c r="BR209" i="49"/>
  <c r="DM209" i="49"/>
  <c r="DE209" i="49"/>
  <c r="CW209" i="49"/>
  <c r="CO209" i="49"/>
  <c r="BQ209" i="49"/>
  <c r="DL209" i="49"/>
  <c r="DD209" i="49"/>
  <c r="CV209" i="49"/>
  <c r="BP209" i="49"/>
  <c r="DK209" i="49"/>
  <c r="DC209" i="49"/>
  <c r="CU209" i="49"/>
  <c r="BO209" i="49"/>
  <c r="DR209" i="49"/>
  <c r="DJ209" i="49"/>
  <c r="DB209" i="49"/>
  <c r="CT209" i="49"/>
  <c r="BN209" i="49"/>
  <c r="DP209" i="49"/>
  <c r="DH209" i="49"/>
  <c r="CZ209" i="49"/>
  <c r="CR209" i="49"/>
  <c r="DQ209" i="49"/>
  <c r="DO209" i="49"/>
  <c r="DI209" i="49"/>
  <c r="DG209" i="49"/>
  <c r="DA209" i="49"/>
  <c r="CS209" i="49"/>
  <c r="CY209" i="49"/>
  <c r="CQ209" i="49"/>
  <c r="DP223" i="49"/>
  <c r="DH223" i="49"/>
  <c r="CZ223" i="49"/>
  <c r="CR223" i="49"/>
  <c r="DO223" i="49"/>
  <c r="DG223" i="49"/>
  <c r="CY223" i="49"/>
  <c r="CQ223" i="49"/>
  <c r="DN223" i="49"/>
  <c r="DF223" i="49"/>
  <c r="CX223" i="49"/>
  <c r="CP223" i="49"/>
  <c r="BR223" i="49"/>
  <c r="DM223" i="49"/>
  <c r="DE223" i="49"/>
  <c r="CW223" i="49"/>
  <c r="CO223" i="49"/>
  <c r="BQ223" i="49"/>
  <c r="DL223" i="49"/>
  <c r="DD223" i="49"/>
  <c r="CV223" i="49"/>
  <c r="BP223" i="49"/>
  <c r="DR223" i="49"/>
  <c r="DJ223" i="49"/>
  <c r="DB223" i="49"/>
  <c r="CT223" i="49"/>
  <c r="BN223" i="49"/>
  <c r="DQ223" i="49"/>
  <c r="DK223" i="49"/>
  <c r="DI223" i="49"/>
  <c r="DC223" i="49"/>
  <c r="CU223" i="49"/>
  <c r="BO223" i="49"/>
  <c r="DA223" i="49"/>
  <c r="CS223" i="49"/>
  <c r="DR8" i="49"/>
  <c r="DJ8" i="49"/>
  <c r="DB8" i="49"/>
  <c r="CT8" i="49"/>
  <c r="BN8" i="49"/>
  <c r="CO8" i="49"/>
  <c r="BQ8" i="49"/>
  <c r="DQ8" i="49"/>
  <c r="DI8" i="49"/>
  <c r="DA8" i="49"/>
  <c r="CS8" i="49"/>
  <c r="CW8" i="49"/>
  <c r="DK8" i="49"/>
  <c r="DP8" i="49"/>
  <c r="DH8" i="49"/>
  <c r="CZ8" i="49"/>
  <c r="CR8" i="49"/>
  <c r="DC8" i="49"/>
  <c r="DO8" i="49"/>
  <c r="DG8" i="49"/>
  <c r="CY8" i="49"/>
  <c r="CQ8" i="49"/>
  <c r="DE8" i="49"/>
  <c r="BO8" i="49"/>
  <c r="DN8" i="49"/>
  <c r="DF8" i="49"/>
  <c r="CX8" i="49"/>
  <c r="CP8" i="49"/>
  <c r="BR8" i="49"/>
  <c r="DM8" i="49"/>
  <c r="CU8" i="49"/>
  <c r="DL8" i="49"/>
  <c r="DD8" i="49"/>
  <c r="CV8" i="49"/>
  <c r="BP8" i="49"/>
  <c r="DP18" i="49"/>
  <c r="DH18" i="49"/>
  <c r="CZ18" i="49"/>
  <c r="CR18" i="49"/>
  <c r="CU18" i="49"/>
  <c r="BO18" i="49"/>
  <c r="DQ18" i="49"/>
  <c r="DO18" i="49"/>
  <c r="DG18" i="49"/>
  <c r="CY18" i="49"/>
  <c r="CQ18" i="49"/>
  <c r="DC18" i="49"/>
  <c r="DI18" i="49"/>
  <c r="DN18" i="49"/>
  <c r="DF18" i="49"/>
  <c r="CX18" i="49"/>
  <c r="CP18" i="49"/>
  <c r="BR18" i="49"/>
  <c r="CS18" i="49"/>
  <c r="DM18" i="49"/>
  <c r="DE18" i="49"/>
  <c r="CW18" i="49"/>
  <c r="CO18" i="49"/>
  <c r="BQ18" i="49"/>
  <c r="DA18" i="49"/>
  <c r="DL18" i="49"/>
  <c r="DD18" i="49"/>
  <c r="CV18" i="49"/>
  <c r="BP18" i="49"/>
  <c r="DK18" i="49"/>
  <c r="DR18" i="49"/>
  <c r="DJ18" i="49"/>
  <c r="DB18" i="49"/>
  <c r="CT18" i="49"/>
  <c r="BN18" i="49"/>
  <c r="DR229" i="49"/>
  <c r="DJ229" i="49"/>
  <c r="DB229" i="49"/>
  <c r="CT229" i="49"/>
  <c r="BN229" i="49"/>
  <c r="DQ229" i="49"/>
  <c r="DI229" i="49"/>
  <c r="DA229" i="49"/>
  <c r="CS229" i="49"/>
  <c r="DP229" i="49"/>
  <c r="DH229" i="49"/>
  <c r="CZ229" i="49"/>
  <c r="CR229" i="49"/>
  <c r="DO229" i="49"/>
  <c r="DG229" i="49"/>
  <c r="CY229" i="49"/>
  <c r="CQ229" i="49"/>
  <c r="DN229" i="49"/>
  <c r="DF229" i="49"/>
  <c r="CX229" i="49"/>
  <c r="CP229" i="49"/>
  <c r="BR229" i="49"/>
  <c r="DL229" i="49"/>
  <c r="DD229" i="49"/>
  <c r="CV229" i="49"/>
  <c r="BP229" i="49"/>
  <c r="CW229" i="49"/>
  <c r="BQ229" i="49"/>
  <c r="CU229" i="49"/>
  <c r="BO229" i="49"/>
  <c r="CO229" i="49"/>
  <c r="DM229" i="49"/>
  <c r="DE229" i="49"/>
  <c r="DK229" i="49"/>
  <c r="DC229" i="49"/>
  <c r="DK7" i="49"/>
  <c r="DC7" i="49"/>
  <c r="CU7" i="49"/>
  <c r="BO7" i="49"/>
  <c r="CP7" i="49"/>
  <c r="CV7" i="49"/>
  <c r="DR7" i="49"/>
  <c r="DJ7" i="49"/>
  <c r="DB7" i="49"/>
  <c r="CT7" i="49"/>
  <c r="BN7" i="49"/>
  <c r="DF7" i="49"/>
  <c r="DQ7" i="49"/>
  <c r="DI7" i="49"/>
  <c r="DA7" i="49"/>
  <c r="CS7" i="49"/>
  <c r="BR7" i="49"/>
  <c r="DL7" i="49"/>
  <c r="BP7" i="49"/>
  <c r="DP7" i="49"/>
  <c r="DH7" i="49"/>
  <c r="CZ7" i="49"/>
  <c r="CR7" i="49"/>
  <c r="DN7" i="49"/>
  <c r="DO7" i="49"/>
  <c r="DG7" i="49"/>
  <c r="CY7" i="49"/>
  <c r="CQ7" i="49"/>
  <c r="CX7" i="49"/>
  <c r="DD7" i="49"/>
  <c r="DM7" i="49"/>
  <c r="DE7" i="49"/>
  <c r="CW7" i="49"/>
  <c r="CO7" i="49"/>
  <c r="BQ7" i="49"/>
  <c r="DO19" i="49"/>
  <c r="DG19" i="49"/>
  <c r="CY19" i="49"/>
  <c r="CQ19" i="49"/>
  <c r="DB19" i="49"/>
  <c r="DH19" i="49"/>
  <c r="DN19" i="49"/>
  <c r="DF19" i="49"/>
  <c r="CX19" i="49"/>
  <c r="CP19" i="49"/>
  <c r="BR19" i="49"/>
  <c r="DJ19" i="49"/>
  <c r="DM19" i="49"/>
  <c r="DE19" i="49"/>
  <c r="CW19" i="49"/>
  <c r="CO19" i="49"/>
  <c r="BQ19" i="49"/>
  <c r="BN19" i="49"/>
  <c r="CR19" i="49"/>
  <c r="DL19" i="49"/>
  <c r="DD19" i="49"/>
  <c r="CV19" i="49"/>
  <c r="BP19" i="49"/>
  <c r="DR19" i="49"/>
  <c r="CZ19" i="49"/>
  <c r="DK19" i="49"/>
  <c r="DC19" i="49"/>
  <c r="CU19" i="49"/>
  <c r="BO19" i="49"/>
  <c r="CT19" i="49"/>
  <c r="DP19" i="49"/>
  <c r="DQ19" i="49"/>
  <c r="DI19" i="49"/>
  <c r="DA19" i="49"/>
  <c r="CS19" i="49"/>
  <c r="DQ40" i="49"/>
  <c r="DI40" i="49"/>
  <c r="DA40" i="49"/>
  <c r="CS40" i="49"/>
  <c r="DP40" i="49"/>
  <c r="DH40" i="49"/>
  <c r="CZ40" i="49"/>
  <c r="CR40" i="49"/>
  <c r="DO40" i="49"/>
  <c r="DG40" i="49"/>
  <c r="CY40" i="49"/>
  <c r="CQ40" i="49"/>
  <c r="DN40" i="49"/>
  <c r="DF40" i="49"/>
  <c r="CX40" i="49"/>
  <c r="CP40" i="49"/>
  <c r="BR40" i="49"/>
  <c r="DM40" i="49"/>
  <c r="DE40" i="49"/>
  <c r="CW40" i="49"/>
  <c r="CO40" i="49"/>
  <c r="BQ40" i="49"/>
  <c r="DK40" i="49"/>
  <c r="DC40" i="49"/>
  <c r="CU40" i="49"/>
  <c r="BO40" i="49"/>
  <c r="DR40" i="49"/>
  <c r="DB40" i="49"/>
  <c r="CT40" i="49"/>
  <c r="DL40" i="49"/>
  <c r="BN40" i="49"/>
  <c r="DJ40" i="49"/>
  <c r="DD40" i="49"/>
  <c r="CV40" i="49"/>
  <c r="BP40" i="49"/>
  <c r="DO184" i="49"/>
  <c r="DG184" i="49"/>
  <c r="CY184" i="49"/>
  <c r="CQ184" i="49"/>
  <c r="DN184" i="49"/>
  <c r="DF184" i="49"/>
  <c r="CX184" i="49"/>
  <c r="CP184" i="49"/>
  <c r="BR184" i="49"/>
  <c r="DM184" i="49"/>
  <c r="DE184" i="49"/>
  <c r="CW184" i="49"/>
  <c r="CO184" i="49"/>
  <c r="BQ184" i="49"/>
  <c r="DL184" i="49"/>
  <c r="DD184" i="49"/>
  <c r="CV184" i="49"/>
  <c r="BP184" i="49"/>
  <c r="DK184" i="49"/>
  <c r="DC184" i="49"/>
  <c r="CU184" i="49"/>
  <c r="BO184" i="49"/>
  <c r="DQ184" i="49"/>
  <c r="DI184" i="49"/>
  <c r="DA184" i="49"/>
  <c r="CS184" i="49"/>
  <c r="DB184" i="49"/>
  <c r="CZ184" i="49"/>
  <c r="CT184" i="49"/>
  <c r="BN184" i="49"/>
  <c r="CR184" i="49"/>
  <c r="DR184" i="49"/>
  <c r="DJ184" i="49"/>
  <c r="DP184" i="49"/>
  <c r="DH184" i="49"/>
  <c r="DM137" i="49"/>
  <c r="DE137" i="49"/>
  <c r="CW137" i="49"/>
  <c r="CO137" i="49"/>
  <c r="BQ137" i="49"/>
  <c r="DL137" i="49"/>
  <c r="DD137" i="49"/>
  <c r="CV137" i="49"/>
  <c r="BP137" i="49"/>
  <c r="DK137" i="49"/>
  <c r="DC137" i="49"/>
  <c r="CU137" i="49"/>
  <c r="BO137" i="49"/>
  <c r="DR137" i="49"/>
  <c r="DJ137" i="49"/>
  <c r="DB137" i="49"/>
  <c r="CT137" i="49"/>
  <c r="BN137" i="49"/>
  <c r="DQ137" i="49"/>
  <c r="DI137" i="49"/>
  <c r="DA137" i="49"/>
  <c r="CS137" i="49"/>
  <c r="DO137" i="49"/>
  <c r="DG137" i="49"/>
  <c r="CY137" i="49"/>
  <c r="CQ137" i="49"/>
  <c r="CR137" i="49"/>
  <c r="CP137" i="49"/>
  <c r="DP137" i="49"/>
  <c r="DN137" i="49"/>
  <c r="DH137" i="49"/>
  <c r="CZ137" i="49"/>
  <c r="BR137" i="49"/>
  <c r="DF137" i="49"/>
  <c r="CX137" i="49"/>
  <c r="DL138" i="49"/>
  <c r="DD138" i="49"/>
  <c r="CV138" i="49"/>
  <c r="BP138" i="49"/>
  <c r="DK138" i="49"/>
  <c r="DC138" i="49"/>
  <c r="CU138" i="49"/>
  <c r="BO138" i="49"/>
  <c r="DR138" i="49"/>
  <c r="DJ138" i="49"/>
  <c r="DB138" i="49"/>
  <c r="CT138" i="49"/>
  <c r="BN138" i="49"/>
  <c r="DQ138" i="49"/>
  <c r="DI138" i="49"/>
  <c r="DA138" i="49"/>
  <c r="CS138" i="49"/>
  <c r="DP138" i="49"/>
  <c r="DH138" i="49"/>
  <c r="CZ138" i="49"/>
  <c r="CR138" i="49"/>
  <c r="DN138" i="49"/>
  <c r="DF138" i="49"/>
  <c r="CX138" i="49"/>
  <c r="CP138" i="49"/>
  <c r="BR138" i="49"/>
  <c r="CY138" i="49"/>
  <c r="CW138" i="49"/>
  <c r="BQ138" i="49"/>
  <c r="CQ138" i="49"/>
  <c r="CO138" i="49"/>
  <c r="DO138" i="49"/>
  <c r="DG138" i="49"/>
  <c r="DM138" i="49"/>
  <c r="DE138" i="49"/>
  <c r="DM44" i="49"/>
  <c r="DE44" i="49"/>
  <c r="CW44" i="49"/>
  <c r="CO44" i="49"/>
  <c r="BQ44" i="49"/>
  <c r="DL44" i="49"/>
  <c r="DD44" i="49"/>
  <c r="CV44" i="49"/>
  <c r="BP44" i="49"/>
  <c r="DK44" i="49"/>
  <c r="DC44" i="49"/>
  <c r="CU44" i="49"/>
  <c r="BO44" i="49"/>
  <c r="DR44" i="49"/>
  <c r="DJ44" i="49"/>
  <c r="DB44" i="49"/>
  <c r="CT44" i="49"/>
  <c r="BN44" i="49"/>
  <c r="DQ44" i="49"/>
  <c r="DI44" i="49"/>
  <c r="DA44" i="49"/>
  <c r="CS44" i="49"/>
  <c r="DO44" i="49"/>
  <c r="DG44" i="49"/>
  <c r="CY44" i="49"/>
  <c r="CQ44" i="49"/>
  <c r="DP44" i="49"/>
  <c r="DN44" i="49"/>
  <c r="CX44" i="49"/>
  <c r="DH44" i="49"/>
  <c r="DF44" i="49"/>
  <c r="CP44" i="49"/>
  <c r="CZ44" i="49"/>
  <c r="BR44" i="49"/>
  <c r="CR44" i="49"/>
  <c r="DL219" i="49"/>
  <c r="DD219" i="49"/>
  <c r="CV219" i="49"/>
  <c r="BP219" i="49"/>
  <c r="DK219" i="49"/>
  <c r="DC219" i="49"/>
  <c r="CU219" i="49"/>
  <c r="BO219" i="49"/>
  <c r="DR219" i="49"/>
  <c r="DJ219" i="49"/>
  <c r="DB219" i="49"/>
  <c r="CT219" i="49"/>
  <c r="BN219" i="49"/>
  <c r="DQ219" i="49"/>
  <c r="DI219" i="49"/>
  <c r="DA219" i="49"/>
  <c r="CS219" i="49"/>
  <c r="DP219" i="49"/>
  <c r="DH219" i="49"/>
  <c r="CZ219" i="49"/>
  <c r="CR219" i="49"/>
  <c r="DN219" i="49"/>
  <c r="DF219" i="49"/>
  <c r="CX219" i="49"/>
  <c r="CP219" i="49"/>
  <c r="BR219" i="49"/>
  <c r="CQ219" i="49"/>
  <c r="CO219" i="49"/>
  <c r="DO219" i="49"/>
  <c r="DM219" i="49"/>
  <c r="DG219" i="49"/>
  <c r="CY219" i="49"/>
  <c r="DE219" i="49"/>
  <c r="CW219" i="49"/>
  <c r="BQ219" i="49"/>
  <c r="DQ117" i="49"/>
  <c r="DI117" i="49"/>
  <c r="DA117" i="49"/>
  <c r="CS117" i="49"/>
  <c r="DP117" i="49"/>
  <c r="DH117" i="49"/>
  <c r="CZ117" i="49"/>
  <c r="CR117" i="49"/>
  <c r="DO117" i="49"/>
  <c r="DG117" i="49"/>
  <c r="CY117" i="49"/>
  <c r="CQ117" i="49"/>
  <c r="DN117" i="49"/>
  <c r="DF117" i="49"/>
  <c r="CX117" i="49"/>
  <c r="CP117" i="49"/>
  <c r="BR117" i="49"/>
  <c r="DM117" i="49"/>
  <c r="DE117" i="49"/>
  <c r="CW117" i="49"/>
  <c r="CO117" i="49"/>
  <c r="BQ117" i="49"/>
  <c r="DK117" i="49"/>
  <c r="DC117" i="49"/>
  <c r="CU117" i="49"/>
  <c r="BO117" i="49"/>
  <c r="DL117" i="49"/>
  <c r="DJ117" i="49"/>
  <c r="DD117" i="49"/>
  <c r="DB117" i="49"/>
  <c r="CV117" i="49"/>
  <c r="BP117" i="49"/>
  <c r="BN117" i="49"/>
  <c r="DR117" i="49"/>
  <c r="CT117" i="49"/>
  <c r="DR22" i="49"/>
  <c r="DJ22" i="49"/>
  <c r="DB22" i="49"/>
  <c r="CT22" i="49"/>
  <c r="BN22" i="49"/>
  <c r="DO22" i="49"/>
  <c r="DG22" i="49"/>
  <c r="CY22" i="49"/>
  <c r="CQ22" i="49"/>
  <c r="DL22" i="49"/>
  <c r="DA22" i="49"/>
  <c r="CP22" i="49"/>
  <c r="DE22" i="49"/>
  <c r="DK22" i="49"/>
  <c r="CZ22" i="49"/>
  <c r="CO22" i="49"/>
  <c r="DP22" i="49"/>
  <c r="CU22" i="49"/>
  <c r="DC22" i="49"/>
  <c r="DI22" i="49"/>
  <c r="CX22" i="49"/>
  <c r="BR22" i="49"/>
  <c r="BO22" i="49"/>
  <c r="DH22" i="49"/>
  <c r="CW22" i="49"/>
  <c r="BQ22" i="49"/>
  <c r="DM22" i="49"/>
  <c r="CR22" i="49"/>
  <c r="DQ22" i="49"/>
  <c r="DF22" i="49"/>
  <c r="CV22" i="49"/>
  <c r="BP22" i="49"/>
  <c r="DN22" i="49"/>
  <c r="DD22" i="49"/>
  <c r="CS22" i="49"/>
  <c r="DO119" i="49"/>
  <c r="DG119" i="49"/>
  <c r="CY119" i="49"/>
  <c r="CQ119" i="49"/>
  <c r="DN119" i="49"/>
  <c r="DF119" i="49"/>
  <c r="CX119" i="49"/>
  <c r="CP119" i="49"/>
  <c r="BR119" i="49"/>
  <c r="DM119" i="49"/>
  <c r="DE119" i="49"/>
  <c r="CW119" i="49"/>
  <c r="CO119" i="49"/>
  <c r="BQ119" i="49"/>
  <c r="DL119" i="49"/>
  <c r="DD119" i="49"/>
  <c r="CV119" i="49"/>
  <c r="BP119" i="49"/>
  <c r="DK119" i="49"/>
  <c r="DC119" i="49"/>
  <c r="CU119" i="49"/>
  <c r="BO119" i="49"/>
  <c r="DQ119" i="49"/>
  <c r="DI119" i="49"/>
  <c r="DA119" i="49"/>
  <c r="CS119" i="49"/>
  <c r="CT119" i="49"/>
  <c r="BN119" i="49"/>
  <c r="CR119" i="49"/>
  <c r="DR119" i="49"/>
  <c r="DP119" i="49"/>
  <c r="DJ119" i="49"/>
  <c r="DB119" i="49"/>
  <c r="DH119" i="49"/>
  <c r="CZ119" i="49"/>
  <c r="DL243" i="49"/>
  <c r="DD243" i="49"/>
  <c r="CV243" i="49"/>
  <c r="BP243" i="49"/>
  <c r="DK243" i="49"/>
  <c r="DC243" i="49"/>
  <c r="CU243" i="49"/>
  <c r="BO243" i="49"/>
  <c r="DR243" i="49"/>
  <c r="DJ243" i="49"/>
  <c r="DB243" i="49"/>
  <c r="CT243" i="49"/>
  <c r="BN243" i="49"/>
  <c r="DQ243" i="49"/>
  <c r="DI243" i="49"/>
  <c r="DA243" i="49"/>
  <c r="CS243" i="49"/>
  <c r="DP243" i="49"/>
  <c r="DH243" i="49"/>
  <c r="CZ243" i="49"/>
  <c r="CR243" i="49"/>
  <c r="DN243" i="49"/>
  <c r="DF243" i="49"/>
  <c r="CX243" i="49"/>
  <c r="CP243" i="49"/>
  <c r="BR243" i="49"/>
  <c r="CY243" i="49"/>
  <c r="CW243" i="49"/>
  <c r="BQ243" i="49"/>
  <c r="CQ243" i="49"/>
  <c r="CO243" i="49"/>
  <c r="DO243" i="49"/>
  <c r="DG243" i="49"/>
  <c r="DM243" i="49"/>
  <c r="DE243" i="49"/>
  <c r="DL14" i="49"/>
  <c r="DD14" i="49"/>
  <c r="CV14" i="49"/>
  <c r="BP14" i="49"/>
  <c r="DO14" i="49"/>
  <c r="CQ14" i="49"/>
  <c r="DK14" i="49"/>
  <c r="DC14" i="49"/>
  <c r="CU14" i="49"/>
  <c r="BO14" i="49"/>
  <c r="CO14" i="49"/>
  <c r="DR14" i="49"/>
  <c r="DJ14" i="49"/>
  <c r="DB14" i="49"/>
  <c r="CT14" i="49"/>
  <c r="BN14" i="49"/>
  <c r="DQ14" i="49"/>
  <c r="DI14" i="49"/>
  <c r="DA14" i="49"/>
  <c r="CS14" i="49"/>
  <c r="DG14" i="49"/>
  <c r="DM14" i="49"/>
  <c r="BQ14" i="49"/>
  <c r="DP14" i="49"/>
  <c r="DH14" i="49"/>
  <c r="CZ14" i="49"/>
  <c r="CR14" i="49"/>
  <c r="CY14" i="49"/>
  <c r="DE14" i="49"/>
  <c r="DN14" i="49"/>
  <c r="DF14" i="49"/>
  <c r="CX14" i="49"/>
  <c r="CP14" i="49"/>
  <c r="BR14" i="49"/>
  <c r="CW14" i="49"/>
  <c r="DQ72" i="49"/>
  <c r="DI72" i="49"/>
  <c r="DA72" i="49"/>
  <c r="CS72" i="49"/>
  <c r="DP72" i="49"/>
  <c r="DH72" i="49"/>
  <c r="CZ72" i="49"/>
  <c r="CR72" i="49"/>
  <c r="DO72" i="49"/>
  <c r="DG72" i="49"/>
  <c r="CY72" i="49"/>
  <c r="CQ72" i="49"/>
  <c r="DN72" i="49"/>
  <c r="DF72" i="49"/>
  <c r="CX72" i="49"/>
  <c r="CP72" i="49"/>
  <c r="BR72" i="49"/>
  <c r="DM72" i="49"/>
  <c r="DE72" i="49"/>
  <c r="CW72" i="49"/>
  <c r="CO72" i="49"/>
  <c r="BQ72" i="49"/>
  <c r="DK72" i="49"/>
  <c r="DC72" i="49"/>
  <c r="CU72" i="49"/>
  <c r="BO72" i="49"/>
  <c r="DR72" i="49"/>
  <c r="DB72" i="49"/>
  <c r="DL72" i="49"/>
  <c r="DJ72" i="49"/>
  <c r="DD72" i="49"/>
  <c r="CV72" i="49"/>
  <c r="BP72" i="49"/>
  <c r="CT72" i="49"/>
  <c r="BN72" i="49"/>
  <c r="DO216" i="49"/>
  <c r="DG216" i="49"/>
  <c r="CY216" i="49"/>
  <c r="CQ216" i="49"/>
  <c r="DN216" i="49"/>
  <c r="DF216" i="49"/>
  <c r="CX216" i="49"/>
  <c r="CP216" i="49"/>
  <c r="BR216" i="49"/>
  <c r="DM216" i="49"/>
  <c r="DE216" i="49"/>
  <c r="CW216" i="49"/>
  <c r="CO216" i="49"/>
  <c r="BQ216" i="49"/>
  <c r="DL216" i="49"/>
  <c r="DD216" i="49"/>
  <c r="CV216" i="49"/>
  <c r="BP216" i="49"/>
  <c r="DK216" i="49"/>
  <c r="DC216" i="49"/>
  <c r="CU216" i="49"/>
  <c r="BO216" i="49"/>
  <c r="DQ216" i="49"/>
  <c r="DI216" i="49"/>
  <c r="DA216" i="49"/>
  <c r="CS216" i="49"/>
  <c r="DB216" i="49"/>
  <c r="CZ216" i="49"/>
  <c r="CT216" i="49"/>
  <c r="BN216" i="49"/>
  <c r="CR216" i="49"/>
  <c r="DR216" i="49"/>
  <c r="DJ216" i="49"/>
  <c r="DP216" i="49"/>
  <c r="DH216" i="49"/>
  <c r="DL93" i="49"/>
  <c r="DD93" i="49"/>
  <c r="CV93" i="49"/>
  <c r="BP93" i="49"/>
  <c r="DK93" i="49"/>
  <c r="DC93" i="49"/>
  <c r="CU93" i="49"/>
  <c r="BO93" i="49"/>
  <c r="DR93" i="49"/>
  <c r="DJ93" i="49"/>
  <c r="DB93" i="49"/>
  <c r="CT93" i="49"/>
  <c r="BN93" i="49"/>
  <c r="DQ93" i="49"/>
  <c r="DI93" i="49"/>
  <c r="DA93" i="49"/>
  <c r="CS93" i="49"/>
  <c r="DP93" i="49"/>
  <c r="DH93" i="49"/>
  <c r="CZ93" i="49"/>
  <c r="CR93" i="49"/>
  <c r="DN93" i="49"/>
  <c r="DF93" i="49"/>
  <c r="CX93" i="49"/>
  <c r="CP93" i="49"/>
  <c r="BR93" i="49"/>
  <c r="DG93" i="49"/>
  <c r="CO93" i="49"/>
  <c r="DE93" i="49"/>
  <c r="CY93" i="49"/>
  <c r="CW93" i="49"/>
  <c r="BQ93" i="49"/>
  <c r="CQ93" i="49"/>
  <c r="DO93" i="49"/>
  <c r="DM93" i="49"/>
  <c r="DQ141" i="49"/>
  <c r="DI141" i="49"/>
  <c r="DA141" i="49"/>
  <c r="CS141" i="49"/>
  <c r="DP141" i="49"/>
  <c r="DH141" i="49"/>
  <c r="CZ141" i="49"/>
  <c r="CR141" i="49"/>
  <c r="DO141" i="49"/>
  <c r="DG141" i="49"/>
  <c r="CY141" i="49"/>
  <c r="CQ141" i="49"/>
  <c r="DN141" i="49"/>
  <c r="DF141" i="49"/>
  <c r="CX141" i="49"/>
  <c r="CP141" i="49"/>
  <c r="BR141" i="49"/>
  <c r="DM141" i="49"/>
  <c r="DE141" i="49"/>
  <c r="CW141" i="49"/>
  <c r="CO141" i="49"/>
  <c r="BQ141" i="49"/>
  <c r="DK141" i="49"/>
  <c r="DC141" i="49"/>
  <c r="CU141" i="49"/>
  <c r="BO141" i="49"/>
  <c r="DR141" i="49"/>
  <c r="DL141" i="49"/>
  <c r="DJ141" i="49"/>
  <c r="DD141" i="49"/>
  <c r="CV141" i="49"/>
  <c r="BP141" i="49"/>
  <c r="DB141" i="49"/>
  <c r="CT141" i="49"/>
  <c r="BN141" i="49"/>
  <c r="DO143" i="49"/>
  <c r="DG143" i="49"/>
  <c r="CY143" i="49"/>
  <c r="CQ143" i="49"/>
  <c r="DN143" i="49"/>
  <c r="DF143" i="49"/>
  <c r="CX143" i="49"/>
  <c r="CP143" i="49"/>
  <c r="BR143" i="49"/>
  <c r="DM143" i="49"/>
  <c r="DE143" i="49"/>
  <c r="CW143" i="49"/>
  <c r="CO143" i="49"/>
  <c r="BQ143" i="49"/>
  <c r="DL143" i="49"/>
  <c r="DD143" i="49"/>
  <c r="CV143" i="49"/>
  <c r="BP143" i="49"/>
  <c r="DK143" i="49"/>
  <c r="DC143" i="49"/>
  <c r="CU143" i="49"/>
  <c r="BO143" i="49"/>
  <c r="DQ143" i="49"/>
  <c r="DI143" i="49"/>
  <c r="DA143" i="49"/>
  <c r="CS143" i="49"/>
  <c r="DB143" i="49"/>
  <c r="CZ143" i="49"/>
  <c r="CT143" i="49"/>
  <c r="BN143" i="49"/>
  <c r="CR143" i="49"/>
  <c r="DR143" i="49"/>
  <c r="DJ143" i="49"/>
  <c r="DP143" i="49"/>
  <c r="DH143" i="49"/>
  <c r="DL114" i="49"/>
  <c r="DD114" i="49"/>
  <c r="CV114" i="49"/>
  <c r="BP114" i="49"/>
  <c r="DK114" i="49"/>
  <c r="DC114" i="49"/>
  <c r="CU114" i="49"/>
  <c r="BO114" i="49"/>
  <c r="DR114" i="49"/>
  <c r="DJ114" i="49"/>
  <c r="DB114" i="49"/>
  <c r="CT114" i="49"/>
  <c r="BN114" i="49"/>
  <c r="DQ114" i="49"/>
  <c r="DI114" i="49"/>
  <c r="DA114" i="49"/>
  <c r="CS114" i="49"/>
  <c r="DP114" i="49"/>
  <c r="DH114" i="49"/>
  <c r="CZ114" i="49"/>
  <c r="CR114" i="49"/>
  <c r="DN114" i="49"/>
  <c r="DF114" i="49"/>
  <c r="CX114" i="49"/>
  <c r="CP114" i="49"/>
  <c r="BR114" i="49"/>
  <c r="CQ114" i="49"/>
  <c r="CO114" i="49"/>
  <c r="DO114" i="49"/>
  <c r="DM114" i="49"/>
  <c r="DG114" i="49"/>
  <c r="CY114" i="49"/>
  <c r="DE114" i="49"/>
  <c r="CW114" i="49"/>
  <c r="BQ114" i="49"/>
  <c r="DM36" i="49"/>
  <c r="DE36" i="49"/>
  <c r="CW36" i="49"/>
  <c r="CO36" i="49"/>
  <c r="BQ36" i="49"/>
  <c r="DL36" i="49"/>
  <c r="DD36" i="49"/>
  <c r="CV36" i="49"/>
  <c r="BP36" i="49"/>
  <c r="DK36" i="49"/>
  <c r="DC36" i="49"/>
  <c r="CU36" i="49"/>
  <c r="BO36" i="49"/>
  <c r="DR36" i="49"/>
  <c r="DJ36" i="49"/>
  <c r="DB36" i="49"/>
  <c r="CT36" i="49"/>
  <c r="BN36" i="49"/>
  <c r="DQ36" i="49"/>
  <c r="DI36" i="49"/>
  <c r="DA36" i="49"/>
  <c r="CS36" i="49"/>
  <c r="DO36" i="49"/>
  <c r="DG36" i="49"/>
  <c r="CY36" i="49"/>
  <c r="CQ36" i="49"/>
  <c r="CR36" i="49"/>
  <c r="CP36" i="49"/>
  <c r="DP36" i="49"/>
  <c r="DN36" i="49"/>
  <c r="DF36" i="49"/>
  <c r="BR36" i="49"/>
  <c r="DH36" i="49"/>
  <c r="CZ36" i="49"/>
  <c r="CX36" i="49"/>
  <c r="DO111" i="49"/>
  <c r="DG111" i="49"/>
  <c r="CY111" i="49"/>
  <c r="CQ111" i="49"/>
  <c r="DN111" i="49"/>
  <c r="DF111" i="49"/>
  <c r="CX111" i="49"/>
  <c r="CP111" i="49"/>
  <c r="BR111" i="49"/>
  <c r="DM111" i="49"/>
  <c r="DE111" i="49"/>
  <c r="CW111" i="49"/>
  <c r="CO111" i="49"/>
  <c r="BQ111" i="49"/>
  <c r="DL111" i="49"/>
  <c r="DD111" i="49"/>
  <c r="CV111" i="49"/>
  <c r="BP111" i="49"/>
  <c r="DK111" i="49"/>
  <c r="DC111" i="49"/>
  <c r="CU111" i="49"/>
  <c r="BO111" i="49"/>
  <c r="DQ111" i="49"/>
  <c r="DI111" i="49"/>
  <c r="DA111" i="49"/>
  <c r="CS111" i="49"/>
  <c r="DB111" i="49"/>
  <c r="CZ111" i="49"/>
  <c r="CT111" i="49"/>
  <c r="BN111" i="49"/>
  <c r="CR111" i="49"/>
  <c r="DR111" i="49"/>
  <c r="DJ111" i="49"/>
  <c r="DP111" i="49"/>
  <c r="DH111" i="49"/>
  <c r="DL211" i="49"/>
  <c r="DD211" i="49"/>
  <c r="CV211" i="49"/>
  <c r="BP211" i="49"/>
  <c r="DK211" i="49"/>
  <c r="DC211" i="49"/>
  <c r="CU211" i="49"/>
  <c r="BO211" i="49"/>
  <c r="DR211" i="49"/>
  <c r="DJ211" i="49"/>
  <c r="DB211" i="49"/>
  <c r="CT211" i="49"/>
  <c r="BN211" i="49"/>
  <c r="DQ211" i="49"/>
  <c r="DI211" i="49"/>
  <c r="DA211" i="49"/>
  <c r="CS211" i="49"/>
  <c r="DP211" i="49"/>
  <c r="DH211" i="49"/>
  <c r="CZ211" i="49"/>
  <c r="CR211" i="49"/>
  <c r="DN211" i="49"/>
  <c r="DF211" i="49"/>
  <c r="CX211" i="49"/>
  <c r="CP211" i="49"/>
  <c r="BR211" i="49"/>
  <c r="CY211" i="49"/>
  <c r="CW211" i="49"/>
  <c r="BQ211" i="49"/>
  <c r="CQ211" i="49"/>
  <c r="CO211" i="49"/>
  <c r="DO211" i="49"/>
  <c r="DG211" i="49"/>
  <c r="DM211" i="49"/>
  <c r="DE211" i="49"/>
  <c r="DM170" i="49"/>
  <c r="DE170" i="49"/>
  <c r="CW170" i="49"/>
  <c r="CO170" i="49"/>
  <c r="BQ170" i="49"/>
  <c r="DL170" i="49"/>
  <c r="DD170" i="49"/>
  <c r="CV170" i="49"/>
  <c r="BP170" i="49"/>
  <c r="DR170" i="49"/>
  <c r="DJ170" i="49"/>
  <c r="DB170" i="49"/>
  <c r="CT170" i="49"/>
  <c r="BN170" i="49"/>
  <c r="DO170" i="49"/>
  <c r="DG170" i="49"/>
  <c r="CY170" i="49"/>
  <c r="CQ170" i="49"/>
  <c r="DK170" i="49"/>
  <c r="CU170" i="49"/>
  <c r="BO170" i="49"/>
  <c r="DI170" i="49"/>
  <c r="CS170" i="49"/>
  <c r="DH170" i="49"/>
  <c r="CR170" i="49"/>
  <c r="DF170" i="49"/>
  <c r="CP170" i="49"/>
  <c r="DC170" i="49"/>
  <c r="DP170" i="49"/>
  <c r="CZ170" i="49"/>
  <c r="DQ170" i="49"/>
  <c r="DN170" i="49"/>
  <c r="DA170" i="49"/>
  <c r="CX170" i="49"/>
  <c r="BR170" i="49"/>
  <c r="DR116" i="49"/>
  <c r="DJ116" i="49"/>
  <c r="DB116" i="49"/>
  <c r="CT116" i="49"/>
  <c r="BN116" i="49"/>
  <c r="DQ116" i="49"/>
  <c r="DI116" i="49"/>
  <c r="DA116" i="49"/>
  <c r="CS116" i="49"/>
  <c r="DP116" i="49"/>
  <c r="DH116" i="49"/>
  <c r="CZ116" i="49"/>
  <c r="CR116" i="49"/>
  <c r="DO116" i="49"/>
  <c r="DG116" i="49"/>
  <c r="CY116" i="49"/>
  <c r="CQ116" i="49"/>
  <c r="DN116" i="49"/>
  <c r="DF116" i="49"/>
  <c r="CX116" i="49"/>
  <c r="CP116" i="49"/>
  <c r="BR116" i="49"/>
  <c r="DL116" i="49"/>
  <c r="DD116" i="49"/>
  <c r="CV116" i="49"/>
  <c r="BP116" i="49"/>
  <c r="DE116" i="49"/>
  <c r="DC116" i="49"/>
  <c r="CW116" i="49"/>
  <c r="BQ116" i="49"/>
  <c r="CU116" i="49"/>
  <c r="BO116" i="49"/>
  <c r="CO116" i="49"/>
  <c r="DM116" i="49"/>
  <c r="DK116" i="49"/>
  <c r="DK70" i="49"/>
  <c r="DC70" i="49"/>
  <c r="CU70" i="49"/>
  <c r="BO70" i="49"/>
  <c r="DR70" i="49"/>
  <c r="DJ70" i="49"/>
  <c r="DB70" i="49"/>
  <c r="CT70" i="49"/>
  <c r="BN70" i="49"/>
  <c r="DQ70" i="49"/>
  <c r="DI70" i="49"/>
  <c r="DA70" i="49"/>
  <c r="CS70" i="49"/>
  <c r="DP70" i="49"/>
  <c r="DH70" i="49"/>
  <c r="CZ70" i="49"/>
  <c r="CR70" i="49"/>
  <c r="DO70" i="49"/>
  <c r="DG70" i="49"/>
  <c r="CY70" i="49"/>
  <c r="CQ70" i="49"/>
  <c r="DM70" i="49"/>
  <c r="DE70" i="49"/>
  <c r="CW70" i="49"/>
  <c r="CO70" i="49"/>
  <c r="BQ70" i="49"/>
  <c r="DF70" i="49"/>
  <c r="DD70" i="49"/>
  <c r="CX70" i="49"/>
  <c r="BR70" i="49"/>
  <c r="CV70" i="49"/>
  <c r="BP70" i="49"/>
  <c r="CP70" i="49"/>
  <c r="DN70" i="49"/>
  <c r="DL70" i="49"/>
  <c r="DQ96" i="49"/>
  <c r="DI96" i="49"/>
  <c r="DA96" i="49"/>
  <c r="CS96" i="49"/>
  <c r="DP96" i="49"/>
  <c r="DH96" i="49"/>
  <c r="CZ96" i="49"/>
  <c r="CR96" i="49"/>
  <c r="DO96" i="49"/>
  <c r="DG96" i="49"/>
  <c r="CY96" i="49"/>
  <c r="CQ96" i="49"/>
  <c r="DN96" i="49"/>
  <c r="DF96" i="49"/>
  <c r="CX96" i="49"/>
  <c r="CP96" i="49"/>
  <c r="BR96" i="49"/>
  <c r="DM96" i="49"/>
  <c r="DE96" i="49"/>
  <c r="CW96" i="49"/>
  <c r="CO96" i="49"/>
  <c r="BQ96" i="49"/>
  <c r="DK96" i="49"/>
  <c r="DC96" i="49"/>
  <c r="CU96" i="49"/>
  <c r="BO96" i="49"/>
  <c r="CV96" i="49"/>
  <c r="BP96" i="49"/>
  <c r="CT96" i="49"/>
  <c r="BN96" i="49"/>
  <c r="DR96" i="49"/>
  <c r="DL96" i="49"/>
  <c r="DJ96" i="49"/>
  <c r="DD96" i="49"/>
  <c r="DB96" i="49"/>
  <c r="DM202" i="49"/>
  <c r="DE202" i="49"/>
  <c r="CW202" i="49"/>
  <c r="CO202" i="49"/>
  <c r="BQ202" i="49"/>
  <c r="DL202" i="49"/>
  <c r="DD202" i="49"/>
  <c r="CV202" i="49"/>
  <c r="BP202" i="49"/>
  <c r="DK202" i="49"/>
  <c r="DC202" i="49"/>
  <c r="CU202" i="49"/>
  <c r="BO202" i="49"/>
  <c r="DR202" i="49"/>
  <c r="DJ202" i="49"/>
  <c r="DB202" i="49"/>
  <c r="CT202" i="49"/>
  <c r="BN202" i="49"/>
  <c r="DQ202" i="49"/>
  <c r="DI202" i="49"/>
  <c r="DA202" i="49"/>
  <c r="CS202" i="49"/>
  <c r="DO202" i="49"/>
  <c r="DG202" i="49"/>
  <c r="CY202" i="49"/>
  <c r="CQ202" i="49"/>
  <c r="CZ202" i="49"/>
  <c r="CX202" i="49"/>
  <c r="BR202" i="49"/>
  <c r="CR202" i="49"/>
  <c r="CP202" i="49"/>
  <c r="DP202" i="49"/>
  <c r="DH202" i="49"/>
  <c r="DN202" i="49"/>
  <c r="DF202" i="49"/>
  <c r="DK115" i="49"/>
  <c r="DC115" i="49"/>
  <c r="CU115" i="49"/>
  <c r="BO115" i="49"/>
  <c r="DR115" i="49"/>
  <c r="DJ115" i="49"/>
  <c r="DB115" i="49"/>
  <c r="CT115" i="49"/>
  <c r="BN115" i="49"/>
  <c r="DQ115" i="49"/>
  <c r="DI115" i="49"/>
  <c r="DA115" i="49"/>
  <c r="CS115" i="49"/>
  <c r="DP115" i="49"/>
  <c r="DH115" i="49"/>
  <c r="CZ115" i="49"/>
  <c r="CR115" i="49"/>
  <c r="DO115" i="49"/>
  <c r="DG115" i="49"/>
  <c r="CY115" i="49"/>
  <c r="CQ115" i="49"/>
  <c r="DM115" i="49"/>
  <c r="DE115" i="49"/>
  <c r="CW115" i="49"/>
  <c r="CO115" i="49"/>
  <c r="BQ115" i="49"/>
  <c r="CX115" i="49"/>
  <c r="BR115" i="49"/>
  <c r="CV115" i="49"/>
  <c r="BP115" i="49"/>
  <c r="CP115" i="49"/>
  <c r="DN115" i="49"/>
  <c r="DF115" i="49"/>
  <c r="DD115" i="49"/>
  <c r="DL115" i="49"/>
  <c r="DR140" i="49"/>
  <c r="DJ140" i="49"/>
  <c r="DB140" i="49"/>
  <c r="CT140" i="49"/>
  <c r="BN140" i="49"/>
  <c r="DQ140" i="49"/>
  <c r="DI140" i="49"/>
  <c r="DA140" i="49"/>
  <c r="CS140" i="49"/>
  <c r="DP140" i="49"/>
  <c r="DH140" i="49"/>
  <c r="CZ140" i="49"/>
  <c r="CR140" i="49"/>
  <c r="DO140" i="49"/>
  <c r="DG140" i="49"/>
  <c r="CY140" i="49"/>
  <c r="CQ140" i="49"/>
  <c r="DN140" i="49"/>
  <c r="DF140" i="49"/>
  <c r="CX140" i="49"/>
  <c r="CP140" i="49"/>
  <c r="BR140" i="49"/>
  <c r="DL140" i="49"/>
  <c r="DD140" i="49"/>
  <c r="CV140" i="49"/>
  <c r="BP140" i="49"/>
  <c r="DM140" i="49"/>
  <c r="DK140" i="49"/>
  <c r="DE140" i="49"/>
  <c r="DC140" i="49"/>
  <c r="CW140" i="49"/>
  <c r="BQ140" i="49"/>
  <c r="CO140" i="49"/>
  <c r="CU140" i="49"/>
  <c r="BO140" i="49"/>
  <c r="DP49" i="49"/>
  <c r="DH49" i="49"/>
  <c r="CZ49" i="49"/>
  <c r="CR49" i="49"/>
  <c r="DO49" i="49"/>
  <c r="DG49" i="49"/>
  <c r="CY49" i="49"/>
  <c r="CQ49" i="49"/>
  <c r="DN49" i="49"/>
  <c r="DF49" i="49"/>
  <c r="CX49" i="49"/>
  <c r="CP49" i="49"/>
  <c r="BR49" i="49"/>
  <c r="DM49" i="49"/>
  <c r="DE49" i="49"/>
  <c r="CW49" i="49"/>
  <c r="CO49" i="49"/>
  <c r="BQ49" i="49"/>
  <c r="DL49" i="49"/>
  <c r="DD49" i="49"/>
  <c r="CV49" i="49"/>
  <c r="BP49" i="49"/>
  <c r="DR49" i="49"/>
  <c r="DJ49" i="49"/>
  <c r="DB49" i="49"/>
  <c r="CT49" i="49"/>
  <c r="BN49" i="49"/>
  <c r="DQ49" i="49"/>
  <c r="CS49" i="49"/>
  <c r="DK49" i="49"/>
  <c r="DI49" i="49"/>
  <c r="DA49" i="49"/>
  <c r="DC49" i="49"/>
  <c r="CU49" i="49"/>
  <c r="BO49" i="49"/>
  <c r="DR165" i="49"/>
  <c r="DJ165" i="49"/>
  <c r="DB165" i="49"/>
  <c r="CT165" i="49"/>
  <c r="BN165" i="49"/>
  <c r="DQ165" i="49"/>
  <c r="DI165" i="49"/>
  <c r="DA165" i="49"/>
  <c r="CS165" i="49"/>
  <c r="DK165" i="49"/>
  <c r="CY165" i="49"/>
  <c r="CO165" i="49"/>
  <c r="DH165" i="49"/>
  <c r="CX165" i="49"/>
  <c r="BR165" i="49"/>
  <c r="DG165" i="49"/>
  <c r="CW165" i="49"/>
  <c r="BQ165" i="49"/>
  <c r="DP165" i="49"/>
  <c r="DF165" i="49"/>
  <c r="CV165" i="49"/>
  <c r="BP165" i="49"/>
  <c r="DO165" i="49"/>
  <c r="DE165" i="49"/>
  <c r="CU165" i="49"/>
  <c r="BO165" i="49"/>
  <c r="DM165" i="49"/>
  <c r="DC165" i="49"/>
  <c r="CQ165" i="49"/>
  <c r="DN165" i="49"/>
  <c r="DL165" i="49"/>
  <c r="DD165" i="49"/>
  <c r="CR165" i="49"/>
  <c r="CP165" i="49"/>
  <c r="CZ165" i="49"/>
  <c r="DP158" i="49"/>
  <c r="DH158" i="49"/>
  <c r="CZ158" i="49"/>
  <c r="CR158" i="49"/>
  <c r="DO158" i="49"/>
  <c r="DG158" i="49"/>
  <c r="CY158" i="49"/>
  <c r="CQ158" i="49"/>
  <c r="DN158" i="49"/>
  <c r="DF158" i="49"/>
  <c r="CX158" i="49"/>
  <c r="CP158" i="49"/>
  <c r="BR158" i="49"/>
  <c r="DM158" i="49"/>
  <c r="DE158" i="49"/>
  <c r="CW158" i="49"/>
  <c r="CO158" i="49"/>
  <c r="BQ158" i="49"/>
  <c r="DL158" i="49"/>
  <c r="DD158" i="49"/>
  <c r="CV158" i="49"/>
  <c r="BP158" i="49"/>
  <c r="DR158" i="49"/>
  <c r="DJ158" i="49"/>
  <c r="DB158" i="49"/>
  <c r="CT158" i="49"/>
  <c r="BN158" i="49"/>
  <c r="DK158" i="49"/>
  <c r="DI158" i="49"/>
  <c r="DC158" i="49"/>
  <c r="DA158" i="49"/>
  <c r="CU158" i="49"/>
  <c r="BO158" i="49"/>
  <c r="DQ158" i="49"/>
  <c r="CS158" i="49"/>
  <c r="DN120" i="49"/>
  <c r="DF120" i="49"/>
  <c r="CX120" i="49"/>
  <c r="CP120" i="49"/>
  <c r="BR120" i="49"/>
  <c r="DM120" i="49"/>
  <c r="DE120" i="49"/>
  <c r="CW120" i="49"/>
  <c r="CO120" i="49"/>
  <c r="BQ120" i="49"/>
  <c r="DL120" i="49"/>
  <c r="DD120" i="49"/>
  <c r="CV120" i="49"/>
  <c r="BP120" i="49"/>
  <c r="DK120" i="49"/>
  <c r="DC120" i="49"/>
  <c r="CU120" i="49"/>
  <c r="BO120" i="49"/>
  <c r="DR120" i="49"/>
  <c r="DJ120" i="49"/>
  <c r="DB120" i="49"/>
  <c r="CT120" i="49"/>
  <c r="BN120" i="49"/>
  <c r="DP120" i="49"/>
  <c r="DH120" i="49"/>
  <c r="CZ120" i="49"/>
  <c r="CR120" i="49"/>
  <c r="DA120" i="49"/>
  <c r="CY120" i="49"/>
  <c r="CS120" i="49"/>
  <c r="CQ120" i="49"/>
  <c r="DQ120" i="49"/>
  <c r="DI120" i="49"/>
  <c r="DO120" i="49"/>
  <c r="DG120" i="49"/>
  <c r="ED93" i="49" l="1"/>
  <c r="ED137" i="49"/>
  <c r="ED235" i="49"/>
  <c r="ED10" i="49"/>
  <c r="EE93" i="49"/>
  <c r="ED237" i="49"/>
  <c r="EE44" i="49"/>
  <c r="ED180" i="49"/>
  <c r="EE120" i="49"/>
  <c r="ED111" i="49"/>
  <c r="ED158" i="49"/>
  <c r="EE165" i="49"/>
  <c r="EE115" i="49"/>
  <c r="ED202" i="49"/>
  <c r="EE70" i="49"/>
  <c r="ED36" i="49"/>
  <c r="EE114" i="49"/>
  <c r="ED114" i="49"/>
  <c r="EE141" i="49"/>
  <c r="ED216" i="49"/>
  <c r="EE72" i="49"/>
  <c r="ED243" i="49"/>
  <c r="ED22" i="49"/>
  <c r="ED19" i="49"/>
  <c r="EE19" i="49"/>
  <c r="ED229" i="49"/>
  <c r="EE18" i="49"/>
  <c r="EE223" i="49"/>
  <c r="EE205" i="49"/>
  <c r="EE89" i="49"/>
  <c r="EE219" i="49"/>
  <c r="ED219" i="49"/>
  <c r="ED184" i="49"/>
  <c r="EE40" i="49"/>
  <c r="EE209" i="49"/>
  <c r="EE192" i="49"/>
  <c r="ED11" i="49"/>
  <c r="ED205" i="49"/>
  <c r="EE123" i="49"/>
  <c r="EE226" i="49"/>
  <c r="ED116" i="49"/>
  <c r="EE143" i="49"/>
  <c r="ED141" i="49"/>
  <c r="ED72" i="49"/>
  <c r="EE117" i="49"/>
  <c r="EE137" i="49"/>
  <c r="ED195" i="49"/>
  <c r="EE11" i="49"/>
  <c r="ED144" i="49"/>
  <c r="EE180" i="49"/>
  <c r="EE158" i="49"/>
  <c r="ED165" i="49"/>
  <c r="EE49" i="49"/>
  <c r="EE202" i="49"/>
  <c r="ED211" i="49"/>
  <c r="EE36" i="49"/>
  <c r="EE119" i="49"/>
  <c r="EE138" i="49"/>
  <c r="ED40" i="49"/>
  <c r="ED209" i="49"/>
  <c r="ED160" i="49"/>
  <c r="ED13" i="49"/>
  <c r="EE211" i="49"/>
  <c r="ED49" i="49"/>
  <c r="ED115" i="49"/>
  <c r="EE96" i="49"/>
  <c r="ED70" i="49"/>
  <c r="EE116" i="49"/>
  <c r="EE111" i="49"/>
  <c r="EE14" i="49"/>
  <c r="ED14" i="49"/>
  <c r="EE22" i="49"/>
  <c r="ED117" i="49"/>
  <c r="ED44" i="49"/>
  <c r="ED7" i="49"/>
  <c r="ED223" i="49"/>
  <c r="EE195" i="49"/>
  <c r="ED192" i="49"/>
  <c r="EE144" i="49"/>
  <c r="ED167" i="49"/>
  <c r="ED89" i="49"/>
  <c r="ED189" i="49"/>
  <c r="ED138" i="49"/>
  <c r="EE7" i="49"/>
  <c r="ED18" i="49"/>
  <c r="ED8" i="49"/>
  <c r="EE187" i="49"/>
  <c r="ED187" i="49"/>
  <c r="ED213" i="49"/>
  <c r="EE213" i="49"/>
  <c r="EE10" i="49"/>
  <c r="EE160" i="49"/>
  <c r="EE233" i="49"/>
  <c r="ED233" i="49"/>
  <c r="EE167" i="49"/>
  <c r="ED123" i="49"/>
  <c r="EE170" i="49"/>
  <c r="ED143" i="49"/>
  <c r="EE216" i="49"/>
  <c r="ED120" i="49"/>
  <c r="ED140" i="49"/>
  <c r="EE140" i="49"/>
  <c r="ED96" i="49"/>
  <c r="ED170" i="49"/>
  <c r="EE243" i="49"/>
  <c r="ED119" i="49"/>
  <c r="EE184" i="49"/>
  <c r="EE229" i="49"/>
  <c r="EE8" i="49"/>
  <c r="EE237" i="49"/>
  <c r="EE235" i="49"/>
  <c r="EE13" i="49"/>
  <c r="EE189" i="49"/>
  <c r="ED226" i="49"/>
  <c r="EF216" i="49" l="1"/>
  <c r="EF192" i="49"/>
  <c r="EF243" i="49"/>
  <c r="EF143" i="49"/>
  <c r="EF189" i="49"/>
  <c r="EF22" i="49"/>
  <c r="EF72" i="49"/>
  <c r="EF223" i="49"/>
  <c r="EF209" i="49"/>
  <c r="EF141" i="49"/>
  <c r="EF114" i="49"/>
  <c r="EF235" i="49"/>
  <c r="EF187" i="49"/>
  <c r="EF170" i="49"/>
  <c r="EF117" i="49"/>
  <c r="EF49" i="49"/>
  <c r="EF211" i="49"/>
  <c r="EF70" i="49"/>
  <c r="EF167" i="49"/>
  <c r="EF13" i="49"/>
  <c r="EF160" i="49"/>
  <c r="EF10" i="49"/>
  <c r="EF137" i="49"/>
  <c r="EF165" i="49"/>
  <c r="EF138" i="49"/>
  <c r="EF89" i="49"/>
  <c r="EF96" i="49"/>
  <c r="EF219" i="49"/>
  <c r="EF36" i="49"/>
  <c r="EF205" i="49"/>
  <c r="EF44" i="49"/>
  <c r="EF180" i="49"/>
  <c r="EF229" i="49"/>
  <c r="EF7" i="49"/>
  <c r="EF93" i="49"/>
  <c r="EF226" i="49"/>
  <c r="EF237" i="49"/>
  <c r="EF111" i="49"/>
  <c r="EF140" i="49"/>
  <c r="EF213" i="49"/>
  <c r="EF120" i="49"/>
  <c r="EF158" i="49"/>
  <c r="EF8" i="49"/>
  <c r="EF19" i="49"/>
  <c r="EF116" i="49"/>
  <c r="EF202" i="49"/>
  <c r="EF233" i="49"/>
  <c r="EF184" i="49"/>
  <c r="EF18" i="49"/>
  <c r="EF14" i="49"/>
  <c r="EF123" i="49"/>
  <c r="EF119" i="49"/>
  <c r="EF11" i="49"/>
  <c r="EF115" i="49"/>
  <c r="EF144" i="49"/>
  <c r="EF195" i="49"/>
  <c r="EF40" i="49"/>
  <c r="G232" i="49" l="1"/>
  <c r="G164" i="49"/>
  <c r="G157" i="49"/>
  <c r="G172" i="49"/>
  <c r="G161" i="49"/>
  <c r="G151" i="49"/>
  <c r="G60" i="49"/>
  <c r="G126" i="49"/>
  <c r="G197" i="49"/>
  <c r="G186" i="49"/>
  <c r="G105" i="49"/>
  <c r="G169" i="49"/>
  <c r="G65" i="49"/>
  <c r="G81" i="49"/>
  <c r="G154" i="49"/>
  <c r="G147" i="49"/>
  <c r="G177" i="49"/>
  <c r="G56" i="49"/>
  <c r="DI164" i="49" l="1"/>
  <c r="DH164" i="49"/>
  <c r="DA164" i="49"/>
  <c r="DJ164" i="49"/>
  <c r="DL164" i="49"/>
  <c r="DQ164" i="49"/>
  <c r="CU164" i="49"/>
  <c r="CX164" i="49"/>
  <c r="CR164" i="49"/>
  <c r="DF164" i="49"/>
  <c r="CY164" i="49"/>
  <c r="CP164" i="49"/>
  <c r="CW164" i="49"/>
  <c r="CO164" i="49"/>
  <c r="DP164" i="49"/>
  <c r="CT164" i="49"/>
  <c r="DM164" i="49"/>
  <c r="DD164" i="49"/>
  <c r="DR164" i="49"/>
  <c r="CZ164" i="49"/>
  <c r="CQ164" i="49"/>
  <c r="BQ164" i="49"/>
  <c r="DK164" i="49"/>
  <c r="DE164" i="49"/>
  <c r="BP164" i="49"/>
  <c r="BO164" i="49"/>
  <c r="DN164" i="49"/>
  <c r="DO164" i="49"/>
  <c r="CV164" i="49"/>
  <c r="DB164" i="49"/>
  <c r="BR164" i="49"/>
  <c r="CS164" i="49"/>
  <c r="DC164" i="49"/>
  <c r="BN164" i="49"/>
  <c r="DG164" i="49"/>
  <c r="DF151" i="49"/>
  <c r="BR151" i="49"/>
  <c r="DH151" i="49"/>
  <c r="DO151" i="49"/>
  <c r="CQ151" i="49"/>
  <c r="DB151" i="49"/>
  <c r="CR151" i="49"/>
  <c r="DK151" i="49"/>
  <c r="DN151" i="49"/>
  <c r="DD151" i="49"/>
  <c r="DM151" i="49"/>
  <c r="CP151" i="49"/>
  <c r="DL151" i="49"/>
  <c r="CY151" i="49"/>
  <c r="DP151" i="49"/>
  <c r="CW151" i="49"/>
  <c r="DQ151" i="49"/>
  <c r="DA151" i="49"/>
  <c r="DG151" i="49"/>
  <c r="CT151" i="49"/>
  <c r="DR151" i="49"/>
  <c r="CV151" i="49"/>
  <c r="BQ151" i="49"/>
  <c r="BP151" i="49"/>
  <c r="CS151" i="49"/>
  <c r="BN151" i="49"/>
  <c r="DI151" i="49"/>
  <c r="CZ151" i="49"/>
  <c r="CU151" i="49"/>
  <c r="DC151" i="49"/>
  <c r="BO151" i="49"/>
  <c r="CX151" i="49"/>
  <c r="DE151" i="49"/>
  <c r="DJ151" i="49"/>
  <c r="CO151" i="49"/>
  <c r="DN169" i="49"/>
  <c r="DM169" i="49"/>
  <c r="CX169" i="49"/>
  <c r="DH169" i="49"/>
  <c r="DG169" i="49"/>
  <c r="DA169" i="49"/>
  <c r="BQ169" i="49"/>
  <c r="CU169" i="49"/>
  <c r="DE169" i="49"/>
  <c r="CV169" i="49"/>
  <c r="DJ169" i="49"/>
  <c r="BO169" i="49"/>
  <c r="DC169" i="49"/>
  <c r="DI169" i="49"/>
  <c r="BR169" i="49"/>
  <c r="DK169" i="49"/>
  <c r="DB169" i="49"/>
  <c r="CZ169" i="49"/>
  <c r="CY169" i="49"/>
  <c r="DL169" i="49"/>
  <c r="CT169" i="49"/>
  <c r="DO169" i="49"/>
  <c r="DQ169" i="49"/>
  <c r="DF169" i="49"/>
  <c r="DD169" i="49"/>
  <c r="BP169" i="49"/>
  <c r="CW169" i="49"/>
  <c r="CP169" i="49"/>
  <c r="CS169" i="49"/>
  <c r="DP169" i="49"/>
  <c r="DR169" i="49"/>
  <c r="BN169" i="49"/>
  <c r="CQ169" i="49"/>
  <c r="CR169" i="49"/>
  <c r="CO169" i="49"/>
  <c r="BN56" i="49"/>
  <c r="CQ56" i="49"/>
  <c r="CU56" i="49"/>
  <c r="DE56" i="49"/>
  <c r="CS56" i="49"/>
  <c r="CT56" i="49"/>
  <c r="DI56" i="49"/>
  <c r="DR56" i="49"/>
  <c r="DB56" i="49"/>
  <c r="DA56" i="49"/>
  <c r="DL56" i="49"/>
  <c r="CZ56" i="49"/>
  <c r="DJ56" i="49"/>
  <c r="DN56" i="49"/>
  <c r="DP56" i="49"/>
  <c r="BP56" i="49"/>
  <c r="DO56" i="49"/>
  <c r="CV56" i="49"/>
  <c r="BO56" i="49"/>
  <c r="CW56" i="49"/>
  <c r="CO56" i="49"/>
  <c r="CY56" i="49"/>
  <c r="DH56" i="49"/>
  <c r="DK56" i="49"/>
  <c r="BR56" i="49"/>
  <c r="CP56" i="49"/>
  <c r="DD56" i="49"/>
  <c r="BQ56" i="49"/>
  <c r="DC56" i="49"/>
  <c r="DM56" i="49"/>
  <c r="DG56" i="49"/>
  <c r="DQ56" i="49"/>
  <c r="CR56" i="49"/>
  <c r="DF56" i="49"/>
  <c r="CX56" i="49"/>
  <c r="DN177" i="49"/>
  <c r="DF177" i="49"/>
  <c r="CP177" i="49"/>
  <c r="CQ177" i="49"/>
  <c r="DA177" i="49"/>
  <c r="DO177" i="49"/>
  <c r="DE177" i="49"/>
  <c r="CW177" i="49"/>
  <c r="DK177" i="49"/>
  <c r="DB177" i="49"/>
  <c r="CY177" i="49"/>
  <c r="BO177" i="49"/>
  <c r="DJ177" i="49"/>
  <c r="CZ177" i="49"/>
  <c r="BR177" i="49"/>
  <c r="BN177" i="49"/>
  <c r="DH177" i="49"/>
  <c r="DD177" i="49"/>
  <c r="CO177" i="49"/>
  <c r="CV177" i="49"/>
  <c r="CT177" i="49"/>
  <c r="DC177" i="49"/>
  <c r="DM177" i="49"/>
  <c r="BP177" i="49"/>
  <c r="CR177" i="49"/>
  <c r="CU177" i="49"/>
  <c r="DP177" i="49"/>
  <c r="DG177" i="49"/>
  <c r="DR177" i="49"/>
  <c r="DI177" i="49"/>
  <c r="DL177" i="49"/>
  <c r="BQ177" i="49"/>
  <c r="DQ177" i="49"/>
  <c r="CS177" i="49"/>
  <c r="CX177" i="49"/>
  <c r="DF81" i="49"/>
  <c r="DL81" i="49"/>
  <c r="DN81" i="49"/>
  <c r="BO81" i="49"/>
  <c r="CW81" i="49"/>
  <c r="CX81" i="49"/>
  <c r="DJ81" i="49"/>
  <c r="BQ81" i="49"/>
  <c r="CS81" i="49"/>
  <c r="CU81" i="49"/>
  <c r="DD81" i="49"/>
  <c r="DH81" i="49"/>
  <c r="DM81" i="49"/>
  <c r="DR81" i="49"/>
  <c r="BN81" i="49"/>
  <c r="DP81" i="49"/>
  <c r="CY81" i="49"/>
  <c r="DO81" i="49"/>
  <c r="DB81" i="49"/>
  <c r="CZ81" i="49"/>
  <c r="CO81" i="49"/>
  <c r="DI81" i="49"/>
  <c r="DE81" i="49"/>
  <c r="DC81" i="49"/>
  <c r="BR81" i="49"/>
  <c r="CQ81" i="49"/>
  <c r="BP81" i="49"/>
  <c r="CR81" i="49"/>
  <c r="CT81" i="49"/>
  <c r="DG81" i="49"/>
  <c r="CP81" i="49"/>
  <c r="DK81" i="49"/>
  <c r="DQ81" i="49"/>
  <c r="CV81" i="49"/>
  <c r="DA81" i="49"/>
  <c r="DI147" i="49"/>
  <c r="CR147" i="49"/>
  <c r="DF147" i="49"/>
  <c r="CW147" i="49"/>
  <c r="CY147" i="49"/>
  <c r="DD147" i="49"/>
  <c r="DQ147" i="49"/>
  <c r="CZ147" i="49"/>
  <c r="BQ147" i="49"/>
  <c r="DK147" i="49"/>
  <c r="DO147" i="49"/>
  <c r="CT147" i="49"/>
  <c r="BR147" i="49"/>
  <c r="DH147" i="49"/>
  <c r="DL147" i="49"/>
  <c r="DR147" i="49"/>
  <c r="DG147" i="49"/>
  <c r="CQ147" i="49"/>
  <c r="DB147" i="49"/>
  <c r="DN147" i="49"/>
  <c r="BP147" i="49"/>
  <c r="DE147" i="49"/>
  <c r="CU147" i="49"/>
  <c r="BO147" i="49"/>
  <c r="DM147" i="49"/>
  <c r="CX147" i="49"/>
  <c r="DC147" i="49"/>
  <c r="DJ147" i="49"/>
  <c r="DA147" i="49"/>
  <c r="CV147" i="49"/>
  <c r="BN147" i="49"/>
  <c r="CS147" i="49"/>
  <c r="CP147" i="49"/>
  <c r="DP147" i="49"/>
  <c r="CO147" i="49"/>
  <c r="DF161" i="49"/>
  <c r="BO161" i="49"/>
  <c r="CZ161" i="49"/>
  <c r="DR161" i="49"/>
  <c r="CT161" i="49"/>
  <c r="CQ161" i="49"/>
  <c r="DG161" i="49"/>
  <c r="CV161" i="49"/>
  <c r="CY161" i="49"/>
  <c r="DE161" i="49"/>
  <c r="BR161" i="49"/>
  <c r="CX161" i="49"/>
  <c r="DC161" i="49"/>
  <c r="BN161" i="49"/>
  <c r="CU161" i="49"/>
  <c r="DN161" i="49"/>
  <c r="CS161" i="49"/>
  <c r="DK161" i="49"/>
  <c r="DJ161" i="49"/>
  <c r="DM161" i="49"/>
  <c r="DP161" i="49"/>
  <c r="BQ161" i="49"/>
  <c r="DH161" i="49"/>
  <c r="DQ161" i="49"/>
  <c r="CO161" i="49"/>
  <c r="DI161" i="49"/>
  <c r="DO161" i="49"/>
  <c r="DL161" i="49"/>
  <c r="DD161" i="49"/>
  <c r="CW161" i="49"/>
  <c r="DB161" i="49"/>
  <c r="CP161" i="49"/>
  <c r="DA161" i="49"/>
  <c r="BP161" i="49"/>
  <c r="CR161" i="49"/>
  <c r="CZ232" i="49"/>
  <c r="DO232" i="49"/>
  <c r="CQ232" i="49"/>
  <c r="DB232" i="49"/>
  <c r="BN232" i="49"/>
  <c r="DK232" i="49"/>
  <c r="CO232" i="49"/>
  <c r="CW232" i="49"/>
  <c r="CR232" i="49"/>
  <c r="DQ232" i="49"/>
  <c r="DN232" i="49"/>
  <c r="CX232" i="49"/>
  <c r="BR232" i="49"/>
  <c r="DD232" i="49"/>
  <c r="DM232" i="49"/>
  <c r="BO232" i="49"/>
  <c r="DG232" i="49"/>
  <c r="CU232" i="49"/>
  <c r="CT232" i="49"/>
  <c r="BQ232" i="49"/>
  <c r="DR232" i="49"/>
  <c r="DE232" i="49"/>
  <c r="DC232" i="49"/>
  <c r="DJ232" i="49"/>
  <c r="DL232" i="49"/>
  <c r="DI232" i="49"/>
  <c r="DA232" i="49"/>
  <c r="DP232" i="49"/>
  <c r="DF232" i="49"/>
  <c r="DH232" i="49"/>
  <c r="CV232" i="49"/>
  <c r="CS232" i="49"/>
  <c r="BP232" i="49"/>
  <c r="CY232" i="49"/>
  <c r="CP232" i="49"/>
  <c r="DF105" i="49"/>
  <c r="DN105" i="49"/>
  <c r="BR105" i="49"/>
  <c r="CZ105" i="49"/>
  <c r="CS105" i="49"/>
  <c r="DQ105" i="49"/>
  <c r="DA105" i="49"/>
  <c r="DL105" i="49"/>
  <c r="CO105" i="49"/>
  <c r="DR105" i="49"/>
  <c r="DE105" i="49"/>
  <c r="CT105" i="49"/>
  <c r="CW105" i="49"/>
  <c r="DH105" i="49"/>
  <c r="CY105" i="49"/>
  <c r="CP105" i="49"/>
  <c r="DG105" i="49"/>
  <c r="DB105" i="49"/>
  <c r="CR105" i="49"/>
  <c r="CV105" i="49"/>
  <c r="CX105" i="49"/>
  <c r="BP105" i="49"/>
  <c r="BO105" i="49"/>
  <c r="BQ105" i="49"/>
  <c r="DI105" i="49"/>
  <c r="DD105" i="49"/>
  <c r="DJ105" i="49"/>
  <c r="DC105" i="49"/>
  <c r="DK105" i="49"/>
  <c r="DP105" i="49"/>
  <c r="CQ105" i="49"/>
  <c r="DO105" i="49"/>
  <c r="CU105" i="49"/>
  <c r="DM105" i="49"/>
  <c r="BN105" i="49"/>
  <c r="CZ60" i="49"/>
  <c r="DA60" i="49"/>
  <c r="DI60" i="49"/>
  <c r="DF60" i="49"/>
  <c r="BO60" i="49"/>
  <c r="CQ60" i="49"/>
  <c r="DC60" i="49"/>
  <c r="DM60" i="49"/>
  <c r="BR60" i="49"/>
  <c r="CO60" i="49"/>
  <c r="DK60" i="49"/>
  <c r="CX60" i="49"/>
  <c r="CW60" i="49"/>
  <c r="DN60" i="49"/>
  <c r="CU60" i="49"/>
  <c r="CS60" i="49"/>
  <c r="CV60" i="49"/>
  <c r="CT60" i="49"/>
  <c r="DL60" i="49"/>
  <c r="DP60" i="49"/>
  <c r="DJ60" i="49"/>
  <c r="CY60" i="49"/>
  <c r="BP60" i="49"/>
  <c r="DQ60" i="49"/>
  <c r="BN60" i="49"/>
  <c r="DE60" i="49"/>
  <c r="DG60" i="49"/>
  <c r="DO60" i="49"/>
  <c r="DD60" i="49"/>
  <c r="CR60" i="49"/>
  <c r="DH60" i="49"/>
  <c r="DR60" i="49"/>
  <c r="DB60" i="49"/>
  <c r="CP60" i="49"/>
  <c r="BQ60" i="49"/>
  <c r="DD197" i="49"/>
  <c r="DQ197" i="49"/>
  <c r="BN197" i="49"/>
  <c r="CO197" i="49"/>
  <c r="DI197" i="49"/>
  <c r="DR197" i="49"/>
  <c r="CQ197" i="49"/>
  <c r="DH197" i="49"/>
  <c r="DA197" i="49"/>
  <c r="CY197" i="49"/>
  <c r="DP197" i="49"/>
  <c r="BP197" i="49"/>
  <c r="CW197" i="49"/>
  <c r="DG197" i="49"/>
  <c r="CX197" i="49"/>
  <c r="DK197" i="49"/>
  <c r="CR197" i="49"/>
  <c r="CT197" i="49"/>
  <c r="BQ197" i="49"/>
  <c r="DL197" i="49"/>
  <c r="DE197" i="49"/>
  <c r="BO197" i="49"/>
  <c r="DN197" i="49"/>
  <c r="CZ197" i="49"/>
  <c r="CP197" i="49"/>
  <c r="DB197" i="49"/>
  <c r="CS197" i="49"/>
  <c r="BR197" i="49"/>
  <c r="DM197" i="49"/>
  <c r="DC197" i="49"/>
  <c r="DO197" i="49"/>
  <c r="CU197" i="49"/>
  <c r="DF197" i="49"/>
  <c r="CV197" i="49"/>
  <c r="DJ197" i="49"/>
  <c r="CV157" i="49"/>
  <c r="CU157" i="49"/>
  <c r="DJ157" i="49"/>
  <c r="CW157" i="49"/>
  <c r="DK157" i="49"/>
  <c r="DG157" i="49"/>
  <c r="CX157" i="49"/>
  <c r="DM157" i="49"/>
  <c r="BR157" i="49"/>
  <c r="CS157" i="49"/>
  <c r="DN157" i="49"/>
  <c r="DQ157" i="49"/>
  <c r="CO157" i="49"/>
  <c r="DR157" i="49"/>
  <c r="DI157" i="49"/>
  <c r="CQ157" i="49"/>
  <c r="BQ157" i="49"/>
  <c r="DL157" i="49"/>
  <c r="DC157" i="49"/>
  <c r="DA157" i="49"/>
  <c r="DH157" i="49"/>
  <c r="DD157" i="49"/>
  <c r="CT157" i="49"/>
  <c r="BN157" i="49"/>
  <c r="DP157" i="49"/>
  <c r="DF157" i="49"/>
  <c r="CR157" i="49"/>
  <c r="DE157" i="49"/>
  <c r="BO157" i="49"/>
  <c r="CY157" i="49"/>
  <c r="CZ157" i="49"/>
  <c r="DB157" i="49"/>
  <c r="BP157" i="49"/>
  <c r="CP157" i="49"/>
  <c r="DO157" i="49"/>
  <c r="DB154" i="49"/>
  <c r="DG154" i="49"/>
  <c r="CQ154" i="49"/>
  <c r="DI154" i="49"/>
  <c r="BQ154" i="49"/>
  <c r="DL154" i="49"/>
  <c r="BR154" i="49"/>
  <c r="CY154" i="49"/>
  <c r="BN154" i="49"/>
  <c r="DK154" i="49"/>
  <c r="DA154" i="49"/>
  <c r="DF154" i="49"/>
  <c r="DP154" i="49"/>
  <c r="DN154" i="49"/>
  <c r="CO154" i="49"/>
  <c r="DJ154" i="49"/>
  <c r="CX154" i="49"/>
  <c r="DQ154" i="49"/>
  <c r="DR154" i="49"/>
  <c r="BP154" i="49"/>
  <c r="DM154" i="49"/>
  <c r="DD154" i="49"/>
  <c r="BO154" i="49"/>
  <c r="DE154" i="49"/>
  <c r="CR154" i="49"/>
  <c r="CZ154" i="49"/>
  <c r="CW154" i="49"/>
  <c r="DC154" i="49"/>
  <c r="CT154" i="49"/>
  <c r="CU154" i="49"/>
  <c r="CV154" i="49"/>
  <c r="CS154" i="49"/>
  <c r="DO154" i="49"/>
  <c r="CP154" i="49"/>
  <c r="DH154" i="49"/>
  <c r="DD186" i="49"/>
  <c r="BR186" i="49"/>
  <c r="DJ186" i="49"/>
  <c r="DR186" i="49"/>
  <c r="CV186" i="49"/>
  <c r="CY186" i="49"/>
  <c r="DE186" i="49"/>
  <c r="DB186" i="49"/>
  <c r="DA186" i="49"/>
  <c r="BQ186" i="49"/>
  <c r="CT186" i="49"/>
  <c r="DO186" i="49"/>
  <c r="DQ186" i="49"/>
  <c r="DG186" i="49"/>
  <c r="DC186" i="49"/>
  <c r="CQ186" i="49"/>
  <c r="DK186" i="49"/>
  <c r="CZ186" i="49"/>
  <c r="CR186" i="49"/>
  <c r="DN186" i="49"/>
  <c r="BO186" i="49"/>
  <c r="CO186" i="49"/>
  <c r="CX186" i="49"/>
  <c r="BP186" i="49"/>
  <c r="CS186" i="49"/>
  <c r="DL186" i="49"/>
  <c r="DM186" i="49"/>
  <c r="CU186" i="49"/>
  <c r="DP186" i="49"/>
  <c r="CP186" i="49"/>
  <c r="DF186" i="49"/>
  <c r="BN186" i="49"/>
  <c r="DH186" i="49"/>
  <c r="CW186" i="49"/>
  <c r="DI186" i="49"/>
  <c r="BN172" i="49"/>
  <c r="DP172" i="49"/>
  <c r="CW172" i="49"/>
  <c r="DD172" i="49"/>
  <c r="DK172" i="49"/>
  <c r="DO172" i="49"/>
  <c r="DQ172" i="49"/>
  <c r="DJ172" i="49"/>
  <c r="BO172" i="49"/>
  <c r="CU172" i="49"/>
  <c r="BR172" i="49"/>
  <c r="DM172" i="49"/>
  <c r="CT172" i="49"/>
  <c r="BQ172" i="49"/>
  <c r="DI172" i="49"/>
  <c r="DB172" i="49"/>
  <c r="CZ172" i="49"/>
  <c r="CV172" i="49"/>
  <c r="DC172" i="49"/>
  <c r="CP172" i="49"/>
  <c r="CX172" i="49"/>
  <c r="DA172" i="49"/>
  <c r="CO172" i="49"/>
  <c r="CR172" i="49"/>
  <c r="CY172" i="49"/>
  <c r="DR172" i="49"/>
  <c r="DG172" i="49"/>
  <c r="BP172" i="49"/>
  <c r="DF172" i="49"/>
  <c r="DL172" i="49"/>
  <c r="CQ172" i="49"/>
  <c r="DE172" i="49"/>
  <c r="CS172" i="49"/>
  <c r="DN172" i="49"/>
  <c r="DH172" i="49"/>
  <c r="DE65" i="49"/>
  <c r="DP65" i="49"/>
  <c r="DM65" i="49"/>
  <c r="DD65" i="49"/>
  <c r="DA65" i="49"/>
  <c r="CV65" i="49"/>
  <c r="CT65" i="49"/>
  <c r="DG65" i="49"/>
  <c r="DR65" i="49"/>
  <c r="BQ65" i="49"/>
  <c r="BN65" i="49"/>
  <c r="CZ65" i="49"/>
  <c r="DH65" i="49"/>
  <c r="DI65" i="49"/>
  <c r="DN65" i="49"/>
  <c r="CR65" i="49"/>
  <c r="BP65" i="49"/>
  <c r="DQ65" i="49"/>
  <c r="CX65" i="49"/>
  <c r="DJ65" i="49"/>
  <c r="DK65" i="49"/>
  <c r="BR65" i="49"/>
  <c r="DB65" i="49"/>
  <c r="DL65" i="49"/>
  <c r="CQ65" i="49"/>
  <c r="CO65" i="49"/>
  <c r="CS65" i="49"/>
  <c r="CY65" i="49"/>
  <c r="CU65" i="49"/>
  <c r="CW65" i="49"/>
  <c r="DF65" i="49"/>
  <c r="DC65" i="49"/>
  <c r="BO65" i="49"/>
  <c r="CP65" i="49"/>
  <c r="DO65" i="49"/>
  <c r="CX126" i="49"/>
  <c r="DA126" i="49"/>
  <c r="DF126" i="49"/>
  <c r="CY126" i="49"/>
  <c r="BP126" i="49"/>
  <c r="DR126" i="49"/>
  <c r="CP126" i="49"/>
  <c r="DQ126" i="49"/>
  <c r="DO126" i="49"/>
  <c r="DK126" i="49"/>
  <c r="DJ126" i="49"/>
  <c r="DD126" i="49"/>
  <c r="DM126" i="49"/>
  <c r="CR126" i="49"/>
  <c r="DB126" i="49"/>
  <c r="CO126" i="49"/>
  <c r="CS126" i="49"/>
  <c r="BO126" i="49"/>
  <c r="DH126" i="49"/>
  <c r="CU126" i="49"/>
  <c r="CQ126" i="49"/>
  <c r="DC126" i="49"/>
  <c r="DL126" i="49"/>
  <c r="CV126" i="49"/>
  <c r="DI126" i="49"/>
  <c r="DG126" i="49"/>
  <c r="CZ126" i="49"/>
  <c r="DN126" i="49"/>
  <c r="DP126" i="49"/>
  <c r="CT126" i="49"/>
  <c r="BR126" i="49"/>
  <c r="BN126" i="49"/>
  <c r="BQ126" i="49"/>
  <c r="CW126" i="49"/>
  <c r="DE126" i="49"/>
  <c r="ED169" i="49" l="1"/>
  <c r="ED151" i="49"/>
  <c r="EE151" i="49"/>
  <c r="EE81" i="49"/>
  <c r="ED154" i="49"/>
  <c r="EE157" i="49"/>
  <c r="EE65" i="49"/>
  <c r="ED232" i="49"/>
  <c r="EE232" i="49"/>
  <c r="EE161" i="49"/>
  <c r="ED81" i="49"/>
  <c r="ED197" i="49"/>
  <c r="ED164" i="49"/>
  <c r="EE56" i="49"/>
  <c r="EE105" i="49"/>
  <c r="ED161" i="49"/>
  <c r="ED65" i="49"/>
  <c r="ED147" i="49"/>
  <c r="EE154" i="49"/>
  <c r="EE172" i="49"/>
  <c r="ED172" i="49"/>
  <c r="EE186" i="49"/>
  <c r="ED157" i="49"/>
  <c r="EE197" i="49"/>
  <c r="EE60" i="49"/>
  <c r="EE169" i="49"/>
  <c r="ED126" i="49"/>
  <c r="ED60" i="49"/>
  <c r="EE126" i="49"/>
  <c r="EE177" i="49"/>
  <c r="ED177" i="49"/>
  <c r="ED186" i="49"/>
  <c r="ED105" i="49"/>
  <c r="EE147" i="49"/>
  <c r="ED56" i="49"/>
  <c r="EE164" i="49"/>
  <c r="EF164" i="49" l="1"/>
  <c r="EF60" i="49"/>
  <c r="EF172" i="49"/>
  <c r="EF81" i="49"/>
  <c r="EF65" i="49"/>
  <c r="EF157" i="49"/>
  <c r="EF232" i="49"/>
  <c r="EF154" i="49"/>
  <c r="EF197" i="49"/>
  <c r="EF169" i="49"/>
  <c r="EF186" i="49"/>
  <c r="EF151" i="49"/>
  <c r="EF126" i="49"/>
  <c r="EF56" i="49"/>
  <c r="EF147" i="49"/>
  <c r="EF161" i="49"/>
  <c r="EF177" i="49"/>
  <c r="EF105" i="49"/>
  <c r="B38" i="16" l="1"/>
  <c r="F372" i="49" l="1"/>
  <c r="G372" i="49"/>
  <c r="BO372" i="49" l="1"/>
  <c r="CS372" i="49"/>
  <c r="CZ372" i="49"/>
  <c r="DP372" i="49"/>
  <c r="BP372" i="49"/>
  <c r="DH372" i="49"/>
  <c r="CV372" i="49"/>
  <c r="DR372" i="49"/>
  <c r="DQ372" i="49"/>
  <c r="CT372" i="49"/>
  <c r="DE372" i="49"/>
  <c r="DN372" i="49"/>
  <c r="CW372" i="49"/>
  <c r="CR372" i="49"/>
  <c r="DM372" i="49"/>
  <c r="DB372" i="49"/>
  <c r="BR372" i="49"/>
  <c r="DK372" i="49"/>
  <c r="CU372" i="49"/>
  <c r="DL372" i="49"/>
  <c r="CO372" i="49"/>
  <c r="DD372" i="49"/>
  <c r="CX372" i="49"/>
  <c r="DI372" i="49"/>
  <c r="CP372" i="49"/>
  <c r="CY372" i="49"/>
  <c r="CQ372" i="49"/>
  <c r="DJ372" i="49"/>
  <c r="BN372" i="49"/>
  <c r="BQ372" i="49"/>
  <c r="DC372" i="49"/>
  <c r="DG372" i="49"/>
  <c r="DF372" i="49"/>
  <c r="DA372" i="49"/>
  <c r="DO372" i="49"/>
  <c r="A9" i="34" l="1" a="1"/>
  <c r="A9" i="66" a="1"/>
  <c r="EE372" i="49"/>
  <c r="ED372" i="49"/>
  <c r="EC15" i="66" l="1"/>
  <c r="EA21" i="66"/>
  <c r="ED22" i="66"/>
  <c r="EB24" i="66"/>
  <c r="EE25" i="66"/>
  <c r="EC27" i="66"/>
  <c r="ED28" i="66"/>
  <c r="EA25" i="66"/>
  <c r="EB25" i="66"/>
  <c r="EA28" i="66"/>
  <c r="EE23" i="66"/>
  <c r="EA27" i="66"/>
  <c r="EB21" i="66"/>
  <c r="EE22" i="66"/>
  <c r="EC24" i="66"/>
  <c r="EA26" i="66"/>
  <c r="ED27" i="66"/>
  <c r="EE28" i="66"/>
  <c r="EC23" i="66"/>
  <c r="ED20" i="66"/>
  <c r="EB22" i="66"/>
  <c r="ED29" i="66"/>
  <c r="EA24" i="66"/>
  <c r="EE29" i="66"/>
  <c r="EA20" i="66"/>
  <c r="EC21" i="66"/>
  <c r="EA23" i="66"/>
  <c r="ED24" i="66"/>
  <c r="EB26" i="66"/>
  <c r="EE27" i="66"/>
  <c r="EE21" i="66"/>
  <c r="EA22" i="66"/>
  <c r="EC29" i="66"/>
  <c r="EC25" i="66"/>
  <c r="EB28" i="66"/>
  <c r="ED25" i="66"/>
  <c r="EB27" i="66"/>
  <c r="EB20" i="66"/>
  <c r="ED21" i="66"/>
  <c r="EB23" i="66"/>
  <c r="EE24" i="66"/>
  <c r="EC26" i="66"/>
  <c r="EA29" i="66"/>
  <c r="EC20" i="66"/>
  <c r="ED26" i="66"/>
  <c r="EB29" i="66"/>
  <c r="ED23" i="66"/>
  <c r="EE26" i="66"/>
  <c r="EE20" i="66"/>
  <c r="EC22" i="66"/>
  <c r="EC28" i="66"/>
  <c r="EV148" i="34"/>
  <c r="ET155" i="34"/>
  <c r="EI123" i="34"/>
  <c r="EJ123" i="34" s="1"/>
  <c r="EL123" i="34" s="1"/>
  <c r="EX11" i="34"/>
  <c r="ET220" i="34"/>
  <c r="EX116" i="34"/>
  <c r="EE163" i="34"/>
  <c r="EI115" i="34"/>
  <c r="EJ115" i="34" s="1"/>
  <c r="EL115" i="34" s="1"/>
  <c r="EI195" i="34"/>
  <c r="EJ195" i="34" s="1"/>
  <c r="EL195" i="34" s="1"/>
  <c r="EE89" i="34"/>
  <c r="EW189" i="34"/>
  <c r="EI217" i="34"/>
  <c r="EJ217" i="34" s="1"/>
  <c r="EL217" i="34" s="1"/>
  <c r="ED86" i="34"/>
  <c r="EX133" i="34"/>
  <c r="EU101" i="34"/>
  <c r="EX178" i="34"/>
  <c r="EU205" i="34"/>
  <c r="ED54" i="34"/>
  <c r="EU113" i="34"/>
  <c r="ET188" i="34"/>
  <c r="EW51" i="34"/>
  <c r="EX63" i="34"/>
  <c r="EI12" i="34"/>
  <c r="EJ12" i="34" s="1"/>
  <c r="EL12" i="34" s="1"/>
  <c r="EI82" i="34"/>
  <c r="EJ82" i="34" s="1"/>
  <c r="EL82" i="34" s="1"/>
  <c r="ED39" i="34"/>
  <c r="ED188" i="34"/>
  <c r="ET198" i="34"/>
  <c r="EW100" i="34"/>
  <c r="ET85" i="34"/>
  <c r="EE168" i="34"/>
  <c r="EI53" i="34"/>
  <c r="EJ53" i="34" s="1"/>
  <c r="EL53" i="34" s="1"/>
  <c r="EV204" i="34"/>
  <c r="ED28" i="34"/>
  <c r="ED183" i="34"/>
  <c r="ET125" i="34"/>
  <c r="EX44" i="34"/>
  <c r="ET34" i="34"/>
  <c r="AJ35" i="46"/>
  <c r="EU93" i="34"/>
  <c r="ED152" i="34"/>
  <c r="EW83" i="34"/>
  <c r="EX188" i="34"/>
  <c r="ET212" i="34"/>
  <c r="EU29" i="34"/>
  <c r="EE53" i="34"/>
  <c r="EV33" i="34"/>
  <c r="EE138" i="34"/>
  <c r="EI169" i="34"/>
  <c r="EJ169" i="34" s="1"/>
  <c r="EL169" i="34" s="1"/>
  <c r="EX60" i="34"/>
  <c r="EI81" i="34"/>
  <c r="EJ81" i="34" s="1"/>
  <c r="EL81" i="34" s="1"/>
  <c r="AI35" i="46"/>
  <c r="ED206" i="34"/>
  <c r="ET184" i="34"/>
  <c r="EW217" i="34"/>
  <c r="EU112" i="34"/>
  <c r="EE95" i="34"/>
  <c r="EE225" i="34"/>
  <c r="EI199" i="34"/>
  <c r="EJ199" i="34" s="1"/>
  <c r="EL199" i="34" s="1"/>
  <c r="EV14" i="34"/>
  <c r="EV49" i="34"/>
  <c r="EI144" i="34"/>
  <c r="EJ144" i="34" s="1"/>
  <c r="EL144" i="34" s="1"/>
  <c r="ET119" i="34"/>
  <c r="ED110" i="34"/>
  <c r="EU200" i="34"/>
  <c r="EE52" i="34"/>
  <c r="ED59" i="34"/>
  <c r="EE37" i="34"/>
  <c r="ET222" i="34"/>
  <c r="EW59" i="34"/>
  <c r="ET193" i="34"/>
  <c r="ED218" i="34"/>
  <c r="EW10" i="34"/>
  <c r="EX211" i="34"/>
  <c r="EE220" i="34"/>
  <c r="EE156" i="34"/>
  <c r="EX96" i="34"/>
  <c r="EU87" i="34"/>
  <c r="EV164" i="34"/>
  <c r="ET83" i="34"/>
  <c r="ET81" i="34"/>
  <c r="ET150" i="34"/>
  <c r="J35" i="46"/>
  <c r="EU12" i="34"/>
  <c r="ED89" i="34"/>
  <c r="EX82" i="34"/>
  <c r="EX173" i="34"/>
  <c r="EU73" i="34"/>
  <c r="EU13" i="34"/>
  <c r="EU157" i="34"/>
  <c r="EV217" i="34"/>
  <c r="EW145" i="34"/>
  <c r="ET118" i="34"/>
  <c r="EX121" i="34"/>
  <c r="EE23" i="34"/>
  <c r="EE109" i="34"/>
  <c r="ED49" i="34"/>
  <c r="EV40" i="34"/>
  <c r="H35" i="46"/>
  <c r="EW87" i="34"/>
  <c r="EI165" i="34"/>
  <c r="EJ165" i="34" s="1"/>
  <c r="EL165" i="34" s="1"/>
  <c r="EW212" i="34"/>
  <c r="EV192" i="34"/>
  <c r="EX224" i="34"/>
  <c r="EV96" i="34"/>
  <c r="EX80" i="34"/>
  <c r="EV122" i="34"/>
  <c r="ED36" i="34"/>
  <c r="EE122" i="34"/>
  <c r="EW172" i="34"/>
  <c r="EU171" i="34"/>
  <c r="ED139" i="34"/>
  <c r="ED84" i="34"/>
  <c r="EU184" i="34"/>
  <c r="EE171" i="34"/>
  <c r="W35" i="46"/>
  <c r="EV118" i="34"/>
  <c r="EX54" i="34"/>
  <c r="EV97" i="34"/>
  <c r="EV132" i="34"/>
  <c r="ET31" i="34"/>
  <c r="EE12" i="34"/>
  <c r="EE127" i="34"/>
  <c r="EW30" i="34"/>
  <c r="EW122" i="34"/>
  <c r="EU28" i="34"/>
  <c r="EE125" i="34"/>
  <c r="ED185" i="34"/>
  <c r="EX197" i="34"/>
  <c r="ED165" i="34"/>
  <c r="EE92" i="34"/>
  <c r="EI101" i="34"/>
  <c r="EJ101" i="34" s="1"/>
  <c r="EL101" i="34" s="1"/>
  <c r="ED196" i="34"/>
  <c r="EW165" i="34"/>
  <c r="EE182" i="34"/>
  <c r="ED193" i="34"/>
  <c r="EV119" i="34"/>
  <c r="AH35" i="46"/>
  <c r="EU124" i="34"/>
  <c r="ED121" i="34"/>
  <c r="EW114" i="34"/>
  <c r="ET139" i="34"/>
  <c r="EX62" i="34"/>
  <c r="EW174" i="34"/>
  <c r="ED19" i="34"/>
  <c r="ET189" i="34"/>
  <c r="ED108" i="34"/>
  <c r="EX83" i="34"/>
  <c r="ED43" i="34"/>
  <c r="ED88" i="34"/>
  <c r="EE154" i="34"/>
  <c r="EV138" i="34"/>
  <c r="EV81" i="34"/>
  <c r="EI202" i="34"/>
  <c r="EJ202" i="34" s="1"/>
  <c r="EL202" i="34" s="1"/>
  <c r="EW62" i="34"/>
  <c r="EX142" i="34"/>
  <c r="EW150" i="34"/>
  <c r="EW76" i="34"/>
  <c r="EI91" i="34"/>
  <c r="EJ91" i="34" s="1"/>
  <c r="EL91" i="34" s="1"/>
  <c r="ED32" i="34"/>
  <c r="EX85" i="34"/>
  <c r="ED159" i="34"/>
  <c r="EE165" i="34"/>
  <c r="EI214" i="34"/>
  <c r="EJ214" i="34" s="1"/>
  <c r="EL214" i="34" s="1"/>
  <c r="EX34" i="34"/>
  <c r="EW216" i="34"/>
  <c r="EE81" i="34"/>
  <c r="EW121" i="34"/>
  <c r="ED215" i="34"/>
  <c r="EX106" i="34"/>
  <c r="EX163" i="34"/>
  <c r="EX72" i="34"/>
  <c r="EI222" i="34"/>
  <c r="EJ222" i="34" s="1"/>
  <c r="EL222" i="34" s="1"/>
  <c r="EX174" i="34"/>
  <c r="AB35" i="46"/>
  <c r="EI187" i="34"/>
  <c r="EJ187" i="34" s="1"/>
  <c r="EL187" i="34" s="1"/>
  <c r="ET147" i="34"/>
  <c r="ED109" i="34"/>
  <c r="EI111" i="34"/>
  <c r="EJ111" i="34" s="1"/>
  <c r="EL111" i="34" s="1"/>
  <c r="EI194" i="34"/>
  <c r="EJ194" i="34" s="1"/>
  <c r="EL194" i="34" s="1"/>
  <c r="EV115" i="34"/>
  <c r="EU165" i="34"/>
  <c r="ED187" i="34"/>
  <c r="ED195" i="34"/>
  <c r="Z35" i="46"/>
  <c r="EI221" i="34"/>
  <c r="EJ221" i="34" s="1"/>
  <c r="EL221" i="34" s="1"/>
  <c r="EW149" i="34"/>
  <c r="EI102" i="34"/>
  <c r="EJ102" i="34" s="1"/>
  <c r="EL102" i="34" s="1"/>
  <c r="ET28" i="34"/>
  <c r="ET178" i="34"/>
  <c r="EW156" i="34"/>
  <c r="EU36" i="34"/>
  <c r="EU221" i="34"/>
  <c r="EU103" i="34"/>
  <c r="EI152" i="34"/>
  <c r="EJ152" i="34" s="1"/>
  <c r="EL152" i="34" s="1"/>
  <c r="EE50" i="34"/>
  <c r="ED17" i="34"/>
  <c r="EI20" i="34"/>
  <c r="EJ20" i="34" s="1"/>
  <c r="EL20" i="34" s="1"/>
  <c r="AD35" i="46"/>
  <c r="EU45" i="34"/>
  <c r="ED219" i="34"/>
  <c r="ET22" i="34"/>
  <c r="EE93" i="34"/>
  <c r="EE166" i="34"/>
  <c r="EX113" i="34"/>
  <c r="ET29" i="34"/>
  <c r="EW220" i="34"/>
  <c r="ED201" i="34"/>
  <c r="ET58" i="34"/>
  <c r="EV22" i="34"/>
  <c r="ET192" i="34"/>
  <c r="EW58" i="34"/>
  <c r="EV62" i="34"/>
  <c r="ED93" i="34"/>
  <c r="EV88" i="34"/>
  <c r="EU81" i="34"/>
  <c r="EX18" i="34"/>
  <c r="ET64" i="34"/>
  <c r="EW201" i="34"/>
  <c r="EW118" i="34"/>
  <c r="EI24" i="34"/>
  <c r="EJ24" i="34" s="1"/>
  <c r="EL24" i="34" s="1"/>
  <c r="EE118" i="34"/>
  <c r="EU11" i="34"/>
  <c r="EX172" i="34"/>
  <c r="EE56" i="34"/>
  <c r="EE221" i="34"/>
  <c r="AS35" i="46"/>
  <c r="EX137" i="34"/>
  <c r="EE113" i="34"/>
  <c r="EV107" i="34"/>
  <c r="A9" i="34"/>
  <c r="K29" i="55" s="1" a="1"/>
  <c r="K29" i="55" s="1"/>
  <c r="ET159" i="34"/>
  <c r="EV44" i="34"/>
  <c r="EU111" i="34"/>
  <c r="EE143" i="34"/>
  <c r="EI33" i="34"/>
  <c r="EJ33" i="34" s="1"/>
  <c r="EL33" i="34" s="1"/>
  <c r="EI22" i="34"/>
  <c r="EJ22" i="34" s="1"/>
  <c r="EL22" i="34" s="1"/>
  <c r="ET32" i="34"/>
  <c r="EV144" i="34"/>
  <c r="EU216" i="34"/>
  <c r="ET45" i="34"/>
  <c r="EU153" i="34"/>
  <c r="EX32" i="34"/>
  <c r="EU155" i="34"/>
  <c r="EI78" i="34"/>
  <c r="EJ78" i="34" s="1"/>
  <c r="EL78" i="34" s="1"/>
  <c r="EX74" i="34"/>
  <c r="EW12" i="34"/>
  <c r="EW50" i="34"/>
  <c r="EI83" i="34"/>
  <c r="EJ83" i="34" s="1"/>
  <c r="EL83" i="34" s="1"/>
  <c r="EV73" i="34"/>
  <c r="EV195" i="34"/>
  <c r="EU38" i="34"/>
  <c r="EW207" i="34"/>
  <c r="ED13" i="34"/>
  <c r="EI174" i="34"/>
  <c r="EJ174" i="34" s="1"/>
  <c r="EL174" i="34" s="1"/>
  <c r="EW19" i="34"/>
  <c r="EI84" i="34"/>
  <c r="EJ84" i="34" s="1"/>
  <c r="EL84" i="34" s="1"/>
  <c r="EI121" i="34"/>
  <c r="EJ121" i="34" s="1"/>
  <c r="EL121" i="34" s="1"/>
  <c r="EV99" i="34"/>
  <c r="ET126" i="34"/>
  <c r="EI48" i="34"/>
  <c r="EJ48" i="34" s="1"/>
  <c r="EL48" i="34" s="1"/>
  <c r="EW190" i="34"/>
  <c r="EW178" i="34"/>
  <c r="EI201" i="34"/>
  <c r="EJ201" i="34" s="1"/>
  <c r="EL201" i="34" s="1"/>
  <c r="EV111" i="34"/>
  <c r="EW104" i="34"/>
  <c r="L35" i="46"/>
  <c r="EI39" i="34"/>
  <c r="EJ39" i="34" s="1"/>
  <c r="EL39" i="34" s="1"/>
  <c r="EW203" i="34"/>
  <c r="EU59" i="34"/>
  <c r="EE104" i="34"/>
  <c r="EU135" i="34"/>
  <c r="ED107" i="34"/>
  <c r="EX147" i="34"/>
  <c r="ET146" i="34"/>
  <c r="EI29" i="34"/>
  <c r="EJ29" i="34" s="1"/>
  <c r="EL29" i="34" s="1"/>
  <c r="EW45" i="34"/>
  <c r="ET115" i="34"/>
  <c r="EU67" i="34"/>
  <c r="ED120" i="34"/>
  <c r="EU199" i="34"/>
  <c r="EU85" i="34"/>
  <c r="ET16" i="34"/>
  <c r="EW101" i="34"/>
  <c r="EV9" i="34"/>
  <c r="EI211" i="34"/>
  <c r="EJ211" i="34" s="1"/>
  <c r="EL211" i="34" s="1"/>
  <c r="ET141" i="34"/>
  <c r="ET98" i="34"/>
  <c r="EE147" i="34"/>
  <c r="EV16" i="34"/>
  <c r="EW20" i="34"/>
  <c r="EX155" i="34"/>
  <c r="ED10" i="34"/>
  <c r="EV221" i="34"/>
  <c r="EW192" i="34"/>
  <c r="ET208" i="34"/>
  <c r="ED11" i="34"/>
  <c r="EU10" i="34"/>
  <c r="ED138" i="34"/>
  <c r="ET79" i="34"/>
  <c r="EX92" i="34"/>
  <c r="ED175" i="34"/>
  <c r="EU128" i="34"/>
  <c r="EV126" i="34"/>
  <c r="EX144" i="34"/>
  <c r="EW180" i="34"/>
  <c r="EI18" i="34"/>
  <c r="EJ18" i="34" s="1"/>
  <c r="EL18" i="34" s="1"/>
  <c r="EX39" i="34"/>
  <c r="EX160" i="34"/>
  <c r="ED221" i="34"/>
  <c r="EX55" i="34"/>
  <c r="ED211" i="34"/>
  <c r="EX189" i="34"/>
  <c r="EE142" i="34"/>
  <c r="EU138" i="34"/>
  <c r="ED65" i="34"/>
  <c r="EX199" i="34"/>
  <c r="EV222" i="34"/>
  <c r="ET92" i="34"/>
  <c r="EX93" i="34"/>
  <c r="EI140" i="34"/>
  <c r="EJ140" i="34" s="1"/>
  <c r="EL140" i="34" s="1"/>
  <c r="EW91" i="34"/>
  <c r="EU198" i="34"/>
  <c r="EU189" i="34"/>
  <c r="EX156" i="34"/>
  <c r="EV156" i="34"/>
  <c r="EV120" i="34"/>
  <c r="EX141" i="34"/>
  <c r="U35" i="46"/>
  <c r="ED192" i="34"/>
  <c r="EE158" i="34"/>
  <c r="EU194" i="34"/>
  <c r="EU55" i="34"/>
  <c r="ED147" i="34"/>
  <c r="EV31" i="34"/>
  <c r="EI104" i="34"/>
  <c r="EJ104" i="34" s="1"/>
  <c r="EL104" i="34" s="1"/>
  <c r="ET94" i="34"/>
  <c r="EW210" i="34"/>
  <c r="EI68" i="34"/>
  <c r="EJ68" i="34" s="1"/>
  <c r="EL68" i="34" s="1"/>
  <c r="EV13" i="34"/>
  <c r="ET191" i="34"/>
  <c r="EW84" i="34"/>
  <c r="EU160" i="34"/>
  <c r="EW54" i="34"/>
  <c r="ED76" i="34"/>
  <c r="EE217" i="34"/>
  <c r="EI51" i="34"/>
  <c r="EJ51" i="34" s="1"/>
  <c r="EL51" i="34" s="1"/>
  <c r="EW71" i="34"/>
  <c r="EU204" i="34"/>
  <c r="EX64" i="34"/>
  <c r="EX217" i="34"/>
  <c r="EV211" i="34"/>
  <c r="ED21" i="34"/>
  <c r="G35" i="46"/>
  <c r="EV48" i="34"/>
  <c r="ED199" i="34"/>
  <c r="ET75" i="34"/>
  <c r="EV158" i="34"/>
  <c r="EX157" i="34"/>
  <c r="EX71" i="34"/>
  <c r="EX17" i="34"/>
  <c r="EU123" i="34"/>
  <c r="ET167" i="34"/>
  <c r="EV58" i="34"/>
  <c r="ET101" i="34"/>
  <c r="ED67" i="34"/>
  <c r="ET142" i="34"/>
  <c r="ET62" i="34"/>
  <c r="EU172" i="34"/>
  <c r="EU209" i="34"/>
  <c r="V35" i="46"/>
  <c r="ED101" i="34"/>
  <c r="ET57" i="34"/>
  <c r="EW146" i="34"/>
  <c r="ED18" i="34"/>
  <c r="ET69" i="34"/>
  <c r="EU119" i="34"/>
  <c r="EX112" i="34"/>
  <c r="EX14" i="34"/>
  <c r="EE9" i="34"/>
  <c r="ET112" i="34"/>
  <c r="EW105" i="34"/>
  <c r="EU178" i="34"/>
  <c r="EI88" i="34"/>
  <c r="EJ88" i="34" s="1"/>
  <c r="EL88" i="34" s="1"/>
  <c r="EU210" i="34"/>
  <c r="EI153" i="34"/>
  <c r="EJ153" i="34" s="1"/>
  <c r="EL153" i="34" s="1"/>
  <c r="EE172" i="34"/>
  <c r="EW169" i="34"/>
  <c r="EI103" i="34"/>
  <c r="EJ103" i="34" s="1"/>
  <c r="EL103" i="34" s="1"/>
  <c r="EX220" i="34"/>
  <c r="EX21" i="34"/>
  <c r="EU76" i="34"/>
  <c r="EU190" i="34"/>
  <c r="EW135" i="34"/>
  <c r="EE51" i="34"/>
  <c r="ED155" i="34"/>
  <c r="EX196" i="34"/>
  <c r="EV91" i="34"/>
  <c r="EE173" i="34"/>
  <c r="EX193" i="34"/>
  <c r="EI80" i="34"/>
  <c r="EJ80" i="34" s="1"/>
  <c r="EL80" i="34" s="1"/>
  <c r="EE223" i="34"/>
  <c r="EI164" i="34"/>
  <c r="EJ164" i="34" s="1"/>
  <c r="EL164" i="34" s="1"/>
  <c r="EI167" i="34"/>
  <c r="EJ167" i="34" s="1"/>
  <c r="EL167" i="34" s="1"/>
  <c r="EE157" i="34"/>
  <c r="EV105" i="34"/>
  <c r="ED136" i="34"/>
  <c r="ED157" i="34"/>
  <c r="EU109" i="34"/>
  <c r="ET213" i="34"/>
  <c r="ED197" i="34"/>
  <c r="EX45" i="34"/>
  <c r="ED127" i="34"/>
  <c r="ED42" i="34"/>
  <c r="EV210" i="34"/>
  <c r="EX209" i="34"/>
  <c r="EV23" i="34"/>
  <c r="S35" i="46"/>
  <c r="EX126" i="34"/>
  <c r="ED105" i="34"/>
  <c r="EW223" i="34"/>
  <c r="ED137" i="34"/>
  <c r="EX16" i="34"/>
  <c r="EU144" i="34"/>
  <c r="O35" i="46"/>
  <c r="EX181" i="34"/>
  <c r="EV146" i="34"/>
  <c r="ED80" i="34"/>
  <c r="EV112" i="34"/>
  <c r="EI138" i="34"/>
  <c r="EJ138" i="34" s="1"/>
  <c r="EL138" i="34" s="1"/>
  <c r="ET174" i="34"/>
  <c r="EE160" i="34"/>
  <c r="EE105" i="34"/>
  <c r="ED214" i="34"/>
  <c r="X35" i="46"/>
  <c r="C35" i="46"/>
  <c r="EW69" i="34"/>
  <c r="ET19" i="34"/>
  <c r="EU35" i="34"/>
  <c r="EX70" i="34"/>
  <c r="EW193" i="34"/>
  <c r="EU158" i="34"/>
  <c r="EV220" i="34"/>
  <c r="EE72" i="34"/>
  <c r="EU65" i="34"/>
  <c r="EE185" i="34"/>
  <c r="ET138" i="34"/>
  <c r="ED74" i="34"/>
  <c r="EU60" i="34"/>
  <c r="EX108" i="34"/>
  <c r="EX208" i="34"/>
  <c r="ED141" i="34"/>
  <c r="EX23" i="34"/>
  <c r="EE82" i="34"/>
  <c r="ET59" i="34"/>
  <c r="EU91" i="34"/>
  <c r="EI106" i="34"/>
  <c r="EJ106" i="34" s="1"/>
  <c r="EL106" i="34" s="1"/>
  <c r="EX13" i="34"/>
  <c r="EE55" i="34"/>
  <c r="ET145" i="34"/>
  <c r="EE24" i="34"/>
  <c r="ET84" i="34"/>
  <c r="EI13" i="34"/>
  <c r="EJ13" i="34" s="1"/>
  <c r="EL13" i="34" s="1"/>
  <c r="EX95" i="34"/>
  <c r="EW82" i="34"/>
  <c r="EV55" i="34"/>
  <c r="EI120" i="34"/>
  <c r="EJ120" i="34" s="1"/>
  <c r="EL120" i="34" s="1"/>
  <c r="EE216" i="34"/>
  <c r="ET108" i="34"/>
  <c r="ET200" i="34"/>
  <c r="ET151" i="34"/>
  <c r="EW221" i="34"/>
  <c r="EU154" i="34"/>
  <c r="ET78" i="34"/>
  <c r="EU105" i="34"/>
  <c r="ET164" i="34"/>
  <c r="EI66" i="34"/>
  <c r="EJ66" i="34" s="1"/>
  <c r="EL66" i="34" s="1"/>
  <c r="ET102" i="34"/>
  <c r="EX33" i="34"/>
  <c r="EI147" i="34"/>
  <c r="EJ147" i="34" s="1"/>
  <c r="EL147" i="34" s="1"/>
  <c r="EW38" i="34"/>
  <c r="EV181" i="34"/>
  <c r="EW182" i="34"/>
  <c r="ED31" i="34"/>
  <c r="EE190" i="34"/>
  <c r="EE136" i="34"/>
  <c r="EE188" i="34"/>
  <c r="EW214" i="34"/>
  <c r="EX49" i="34"/>
  <c r="ED47" i="34"/>
  <c r="ET144" i="34"/>
  <c r="EV201" i="34"/>
  <c r="EI69" i="34"/>
  <c r="EJ69" i="34" s="1"/>
  <c r="EL69" i="34" s="1"/>
  <c r="EW47" i="34"/>
  <c r="EW14" i="34"/>
  <c r="ET217" i="34"/>
  <c r="Y35" i="46"/>
  <c r="EX214" i="34"/>
  <c r="EX140" i="34"/>
  <c r="I35" i="46"/>
  <c r="EX176" i="34"/>
  <c r="EV79" i="34"/>
  <c r="EU46" i="34"/>
  <c r="EE149" i="34"/>
  <c r="EV28" i="34"/>
  <c r="EX79" i="34"/>
  <c r="EX132" i="34"/>
  <c r="EV92" i="34"/>
  <c r="EU164" i="34"/>
  <c r="EU47" i="34"/>
  <c r="ET203" i="34"/>
  <c r="ET73" i="34"/>
  <c r="EV202" i="34"/>
  <c r="EV47" i="34"/>
  <c r="EV12" i="34"/>
  <c r="EI210" i="34"/>
  <c r="EJ210" i="34" s="1"/>
  <c r="EL210" i="34" s="1"/>
  <c r="EV98" i="34"/>
  <c r="ET185" i="34"/>
  <c r="EV18" i="34"/>
  <c r="EV175" i="34"/>
  <c r="ED204" i="34"/>
  <c r="EV141" i="34"/>
  <c r="ED98" i="34"/>
  <c r="EX50" i="34"/>
  <c r="T35" i="46"/>
  <c r="EE129" i="34"/>
  <c r="ED115" i="34"/>
  <c r="ET66" i="34"/>
  <c r="EX150" i="34"/>
  <c r="ET177" i="34"/>
  <c r="EW188" i="34"/>
  <c r="ET87" i="34"/>
  <c r="ED57" i="34"/>
  <c r="EE202" i="34"/>
  <c r="EI176" i="34"/>
  <c r="EJ176" i="34" s="1"/>
  <c r="EL176" i="34" s="1"/>
  <c r="EX191" i="34"/>
  <c r="EX123" i="34"/>
  <c r="EE107" i="34"/>
  <c r="EE204" i="34"/>
  <c r="EE26" i="34"/>
  <c r="EW26" i="34"/>
  <c r="ED210" i="34"/>
  <c r="EV197" i="34"/>
  <c r="EE42" i="34"/>
  <c r="EX127" i="34"/>
  <c r="EE155" i="34"/>
  <c r="ED95" i="34"/>
  <c r="EI206" i="34"/>
  <c r="EJ206" i="34" s="1"/>
  <c r="EL206" i="34" s="1"/>
  <c r="EE110" i="34"/>
  <c r="EE102" i="34"/>
  <c r="EU170" i="34"/>
  <c r="EV169" i="34"/>
  <c r="EX170" i="34"/>
  <c r="ET65" i="34"/>
  <c r="EE34" i="34"/>
  <c r="EU24" i="34"/>
  <c r="EX15" i="34"/>
  <c r="EU40" i="34"/>
  <c r="EE153" i="34"/>
  <c r="EI34" i="34"/>
  <c r="EJ34" i="34" s="1"/>
  <c r="EL34" i="34" s="1"/>
  <c r="ET74" i="34"/>
  <c r="EV182" i="34"/>
  <c r="EI212" i="34"/>
  <c r="EJ212" i="34" s="1"/>
  <c r="EL212" i="34" s="1"/>
  <c r="EV30" i="34"/>
  <c r="EU31" i="34"/>
  <c r="EI204" i="34"/>
  <c r="EJ204" i="34" s="1"/>
  <c r="EL204" i="34" s="1"/>
  <c r="EV140" i="34"/>
  <c r="EU97" i="34"/>
  <c r="ET56" i="34"/>
  <c r="EU68" i="34"/>
  <c r="EU70" i="34"/>
  <c r="ET46" i="34"/>
  <c r="EW107" i="34"/>
  <c r="EV162" i="34"/>
  <c r="EI209" i="34"/>
  <c r="EJ209" i="34" s="1"/>
  <c r="EL209" i="34" s="1"/>
  <c r="EE83" i="34"/>
  <c r="ED37" i="34"/>
  <c r="EX159" i="34"/>
  <c r="EE76" i="34"/>
  <c r="EE100" i="34"/>
  <c r="AT35" i="46"/>
  <c r="ET157" i="34"/>
  <c r="EW23" i="34"/>
  <c r="ED81" i="34"/>
  <c r="EU84" i="34"/>
  <c r="EE152" i="34"/>
  <c r="EE132" i="34"/>
  <c r="ED63" i="34"/>
  <c r="EX78" i="34"/>
  <c r="EV10" i="34"/>
  <c r="EW86" i="34"/>
  <c r="EI46" i="34"/>
  <c r="EJ46" i="34" s="1"/>
  <c r="EL46" i="34" s="1"/>
  <c r="ET117" i="34"/>
  <c r="EE224" i="34"/>
  <c r="EX134" i="34"/>
  <c r="EV155" i="34"/>
  <c r="EV207" i="34"/>
  <c r="EE211" i="34"/>
  <c r="EV101" i="34"/>
  <c r="EU132" i="34"/>
  <c r="EU173" i="34"/>
  <c r="EI42" i="34"/>
  <c r="EJ42" i="34" s="1"/>
  <c r="EL42" i="34" s="1"/>
  <c r="EV84" i="34"/>
  <c r="EX52" i="34"/>
  <c r="ED198" i="34"/>
  <c r="EI162" i="34"/>
  <c r="EJ162" i="34" s="1"/>
  <c r="EL162" i="34" s="1"/>
  <c r="ET130" i="34"/>
  <c r="EW46" i="34"/>
  <c r="ET206" i="34"/>
  <c r="EV106" i="34"/>
  <c r="EU108" i="34"/>
  <c r="ED171" i="34"/>
  <c r="EW60" i="34"/>
  <c r="EX68" i="34"/>
  <c r="EX138" i="34"/>
  <c r="EW181" i="34"/>
  <c r="EX76" i="34"/>
  <c r="EW13" i="34"/>
  <c r="ET153" i="34"/>
  <c r="EI218" i="34"/>
  <c r="EJ218" i="34" s="1"/>
  <c r="EL218" i="34" s="1"/>
  <c r="ED102" i="34"/>
  <c r="EE120" i="34"/>
  <c r="ET18" i="34"/>
  <c r="EI200" i="34"/>
  <c r="EJ200" i="34" s="1"/>
  <c r="EL200" i="34" s="1"/>
  <c r="EX43" i="34"/>
  <c r="EE181" i="34"/>
  <c r="F35" i="46"/>
  <c r="EX9" i="34"/>
  <c r="EU181" i="34"/>
  <c r="ET171" i="34"/>
  <c r="EE212" i="34"/>
  <c r="ET89" i="34"/>
  <c r="EE184" i="34"/>
  <c r="EI220" i="34"/>
  <c r="EJ220" i="34" s="1"/>
  <c r="EL220" i="34" s="1"/>
  <c r="EV223" i="34"/>
  <c r="EE161" i="34"/>
  <c r="EI105" i="34"/>
  <c r="EJ105" i="34" s="1"/>
  <c r="EL105" i="34" s="1"/>
  <c r="EE191" i="34"/>
  <c r="EV78" i="34"/>
  <c r="ED140" i="34"/>
  <c r="EU151" i="34"/>
  <c r="EE18" i="34"/>
  <c r="EU63" i="34"/>
  <c r="EE77" i="34"/>
  <c r="EE101" i="34"/>
  <c r="AL35" i="46"/>
  <c r="EX42" i="34"/>
  <c r="EV159" i="34"/>
  <c r="EW155" i="34"/>
  <c r="EU83" i="34"/>
  <c r="EE28" i="34"/>
  <c r="EI114" i="34"/>
  <c r="EJ114" i="34" s="1"/>
  <c r="EL114" i="34" s="1"/>
  <c r="EI37" i="34"/>
  <c r="EJ37" i="34" s="1"/>
  <c r="EL37" i="34" s="1"/>
  <c r="AP35" i="46"/>
  <c r="ED14" i="34"/>
  <c r="EE91" i="34"/>
  <c r="EX28" i="34"/>
  <c r="EV216" i="34"/>
  <c r="EW137" i="34"/>
  <c r="ED85" i="34"/>
  <c r="EV21" i="34"/>
  <c r="EE167" i="34"/>
  <c r="ED163" i="34"/>
  <c r="AC35" i="46"/>
  <c r="EE15" i="34"/>
  <c r="EX139" i="34"/>
  <c r="EV125" i="34"/>
  <c r="EV37" i="34"/>
  <c r="ET100" i="34"/>
  <c r="EI70" i="34"/>
  <c r="EJ70" i="34" s="1"/>
  <c r="EL70" i="34" s="1"/>
  <c r="EW39" i="34"/>
  <c r="EU192" i="34"/>
  <c r="EE222" i="34"/>
  <c r="EW164" i="34"/>
  <c r="EW211" i="34"/>
  <c r="EE74" i="34"/>
  <c r="EX19" i="34"/>
  <c r="EX122" i="34"/>
  <c r="ED87" i="34"/>
  <c r="EE189" i="34"/>
  <c r="EX58" i="34"/>
  <c r="EI17" i="34"/>
  <c r="EJ17" i="34" s="1"/>
  <c r="EL17" i="34" s="1"/>
  <c r="EV153" i="34"/>
  <c r="EU58" i="34"/>
  <c r="EV142" i="34"/>
  <c r="ET43" i="34"/>
  <c r="ET143" i="34"/>
  <c r="EV29" i="34"/>
  <c r="EU145" i="34"/>
  <c r="EV109" i="34"/>
  <c r="EI134" i="34"/>
  <c r="EJ134" i="34" s="1"/>
  <c r="EL134" i="34" s="1"/>
  <c r="EU134" i="34"/>
  <c r="ET122" i="34"/>
  <c r="ED190" i="34"/>
  <c r="ED117" i="34"/>
  <c r="ED150" i="34"/>
  <c r="ET190" i="34"/>
  <c r="EV214" i="34"/>
  <c r="EI170" i="34"/>
  <c r="EJ170" i="34" s="1"/>
  <c r="EL170" i="34" s="1"/>
  <c r="EW29" i="34"/>
  <c r="EE33" i="34"/>
  <c r="ED55" i="34"/>
  <c r="EX153" i="34"/>
  <c r="EE186" i="34"/>
  <c r="EE60" i="34"/>
  <c r="EW72" i="34"/>
  <c r="EW147" i="34"/>
  <c r="ET55" i="34"/>
  <c r="ED20" i="34"/>
  <c r="EX218" i="34"/>
  <c r="EW151" i="34"/>
  <c r="EE197" i="34"/>
  <c r="EX119" i="34"/>
  <c r="EW17" i="34"/>
  <c r="EW36" i="34"/>
  <c r="EI122" i="34"/>
  <c r="EJ122" i="34" s="1"/>
  <c r="EL122" i="34" s="1"/>
  <c r="ED100" i="34"/>
  <c r="EI64" i="34"/>
  <c r="EJ64" i="34" s="1"/>
  <c r="EL64" i="34" s="1"/>
  <c r="EU14" i="34"/>
  <c r="EW158" i="34"/>
  <c r="ED168" i="34"/>
  <c r="EX186" i="34"/>
  <c r="EW48" i="34"/>
  <c r="EV123" i="34"/>
  <c r="EV157" i="34"/>
  <c r="EI75" i="34"/>
  <c r="EJ75" i="34" s="1"/>
  <c r="EL75" i="34" s="1"/>
  <c r="ET219" i="34"/>
  <c r="EU41" i="34"/>
  <c r="ET54" i="34"/>
  <c r="EI57" i="34"/>
  <c r="EJ57" i="34" s="1"/>
  <c r="EL57" i="34" s="1"/>
  <c r="EI61" i="34"/>
  <c r="EJ61" i="34" s="1"/>
  <c r="EL61" i="34" s="1"/>
  <c r="ED26" i="34"/>
  <c r="EW112" i="34"/>
  <c r="EX88" i="34"/>
  <c r="EE66" i="34"/>
  <c r="ED207" i="34"/>
  <c r="EU34" i="34"/>
  <c r="EU220" i="34"/>
  <c r="ET91" i="34"/>
  <c r="ED34" i="34"/>
  <c r="EX101" i="34"/>
  <c r="EU26" i="34"/>
  <c r="EU39" i="34"/>
  <c r="EU18" i="34"/>
  <c r="EE75" i="34"/>
  <c r="EI156" i="34"/>
  <c r="EJ156" i="34" s="1"/>
  <c r="EL156" i="34" s="1"/>
  <c r="EV152" i="34"/>
  <c r="ED78" i="34"/>
  <c r="EE159" i="34"/>
  <c r="EX81" i="34"/>
  <c r="D35" i="46"/>
  <c r="EE111" i="34"/>
  <c r="EV19" i="34"/>
  <c r="EW148" i="34"/>
  <c r="EX177" i="34"/>
  <c r="EI225" i="34"/>
  <c r="EJ225" i="34" s="1"/>
  <c r="EL225" i="34" s="1"/>
  <c r="EV133" i="34"/>
  <c r="EW136" i="34"/>
  <c r="EW198" i="34"/>
  <c r="EV60" i="34"/>
  <c r="ED203" i="34"/>
  <c r="EX99" i="34"/>
  <c r="EU27" i="34"/>
  <c r="EI94" i="34"/>
  <c r="EJ94" i="34" s="1"/>
  <c r="EL94" i="34" s="1"/>
  <c r="EW129" i="34"/>
  <c r="ED64" i="34"/>
  <c r="EW177" i="34"/>
  <c r="EU99" i="34"/>
  <c r="EV68" i="34"/>
  <c r="EU188" i="34"/>
  <c r="EI44" i="34"/>
  <c r="EJ44" i="34" s="1"/>
  <c r="EL44" i="34" s="1"/>
  <c r="EW28" i="34"/>
  <c r="EI92" i="34"/>
  <c r="EJ92" i="34" s="1"/>
  <c r="EL92" i="34" s="1"/>
  <c r="EU168" i="34"/>
  <c r="ET109" i="34"/>
  <c r="EV188" i="34"/>
  <c r="EE117" i="34"/>
  <c r="EW21" i="34"/>
  <c r="EE199" i="34"/>
  <c r="EI197" i="34"/>
  <c r="EJ197" i="34" s="1"/>
  <c r="EL197" i="34" s="1"/>
  <c r="ED91" i="34"/>
  <c r="EV15" i="34"/>
  <c r="EV35" i="34"/>
  <c r="EW16" i="34"/>
  <c r="EI98" i="34"/>
  <c r="EJ98" i="34" s="1"/>
  <c r="EL98" i="34" s="1"/>
  <c r="EX86" i="34"/>
  <c r="EW194" i="34"/>
  <c r="ED164" i="34"/>
  <c r="EU37" i="34"/>
  <c r="EX184" i="34"/>
  <c r="EX36" i="34"/>
  <c r="EV215" i="34"/>
  <c r="ET97" i="34"/>
  <c r="EW97" i="34"/>
  <c r="EW64" i="34"/>
  <c r="EX185" i="34"/>
  <c r="EE14" i="34"/>
  <c r="EX146" i="34"/>
  <c r="EX200" i="34"/>
  <c r="EV70" i="34"/>
  <c r="EV90" i="34"/>
  <c r="ED16" i="34"/>
  <c r="EI179" i="34"/>
  <c r="EJ179" i="34" s="1"/>
  <c r="EL179" i="34" s="1"/>
  <c r="EI150" i="34"/>
  <c r="EJ150" i="34" s="1"/>
  <c r="EL150" i="34" s="1"/>
  <c r="EU127" i="34"/>
  <c r="EE73" i="34"/>
  <c r="EW34" i="34"/>
  <c r="EW119" i="34"/>
  <c r="EX203" i="34"/>
  <c r="EI215" i="34"/>
  <c r="EJ215" i="34" s="1"/>
  <c r="EL215" i="34" s="1"/>
  <c r="EE96" i="34"/>
  <c r="EU195" i="34"/>
  <c r="EU122" i="34"/>
  <c r="EI14" i="34"/>
  <c r="EJ14" i="34" s="1"/>
  <c r="EL14" i="34" s="1"/>
  <c r="EI173" i="34"/>
  <c r="EJ173" i="34" s="1"/>
  <c r="EL173" i="34" s="1"/>
  <c r="ET218" i="34"/>
  <c r="ED142" i="34"/>
  <c r="EU147" i="34"/>
  <c r="ET181" i="34"/>
  <c r="ED41" i="34"/>
  <c r="EU137" i="34"/>
  <c r="ED212" i="34"/>
  <c r="ED220" i="34"/>
  <c r="ED129" i="34"/>
  <c r="EI151" i="34"/>
  <c r="EJ151" i="34" s="1"/>
  <c r="EL151" i="34" s="1"/>
  <c r="EX87" i="34"/>
  <c r="EU114" i="34"/>
  <c r="EX57" i="34"/>
  <c r="EV108" i="34"/>
  <c r="EI130" i="34"/>
  <c r="EJ130" i="34" s="1"/>
  <c r="EL130" i="34" s="1"/>
  <c r="EW142" i="34"/>
  <c r="EU20" i="34"/>
  <c r="ET134" i="34"/>
  <c r="EE192" i="34"/>
  <c r="EE67" i="34"/>
  <c r="EE123" i="34"/>
  <c r="EW11" i="34"/>
  <c r="EU223" i="34"/>
  <c r="EI60" i="34"/>
  <c r="EJ60" i="34" s="1"/>
  <c r="EL60" i="34" s="1"/>
  <c r="EX94" i="34"/>
  <c r="EI90" i="34"/>
  <c r="EJ90" i="34" s="1"/>
  <c r="EL90" i="34" s="1"/>
  <c r="ET110" i="34"/>
  <c r="EI38" i="34"/>
  <c r="EJ38" i="34" s="1"/>
  <c r="EL38" i="34" s="1"/>
  <c r="ED205" i="34"/>
  <c r="EV186" i="34"/>
  <c r="EU66" i="34"/>
  <c r="EU25" i="34"/>
  <c r="EV95" i="34"/>
  <c r="EI171" i="34"/>
  <c r="EJ171" i="34" s="1"/>
  <c r="EL171" i="34" s="1"/>
  <c r="EE38" i="34"/>
  <c r="ED176" i="34"/>
  <c r="EU139" i="34"/>
  <c r="EU197" i="34"/>
  <c r="EW73" i="34"/>
  <c r="ED106" i="34"/>
  <c r="EV80" i="34"/>
  <c r="EU129" i="34"/>
  <c r="EU212" i="34"/>
  <c r="EV100" i="34"/>
  <c r="EX165" i="34"/>
  <c r="EU106" i="34"/>
  <c r="EX206" i="34"/>
  <c r="EE203" i="34"/>
  <c r="EI228" i="34"/>
  <c r="EJ228" i="34" s="1"/>
  <c r="EL228" i="34" s="1"/>
  <c r="ET38" i="34"/>
  <c r="ET33" i="34"/>
  <c r="EX120" i="34"/>
  <c r="ED38" i="34"/>
  <c r="EI141" i="34"/>
  <c r="EJ141" i="34" s="1"/>
  <c r="EL141" i="34" s="1"/>
  <c r="EI52" i="34"/>
  <c r="EJ52" i="34" s="1"/>
  <c r="EL52" i="34" s="1"/>
  <c r="EW161" i="34"/>
  <c r="EE196" i="34"/>
  <c r="EV193" i="34"/>
  <c r="EI16" i="34"/>
  <c r="EJ16" i="34" s="1"/>
  <c r="EL16" i="34" s="1"/>
  <c r="ET106" i="34"/>
  <c r="EU131" i="34"/>
  <c r="ET113" i="34"/>
  <c r="AR35" i="46"/>
  <c r="ED51" i="34"/>
  <c r="EI181" i="34"/>
  <c r="EJ181" i="34" s="1"/>
  <c r="EL181" i="34" s="1"/>
  <c r="EX202" i="34"/>
  <c r="EI77" i="34"/>
  <c r="EJ77" i="34" s="1"/>
  <c r="EL77" i="34" s="1"/>
  <c r="ET211" i="34"/>
  <c r="ET10" i="34"/>
  <c r="EX40" i="34"/>
  <c r="ED148" i="34"/>
  <c r="EU159" i="34"/>
  <c r="EE187" i="34"/>
  <c r="EV178" i="34"/>
  <c r="ET165" i="34"/>
  <c r="EU149" i="34"/>
  <c r="EV59" i="34"/>
  <c r="EX192" i="34"/>
  <c r="EV61" i="34"/>
  <c r="EE218" i="34"/>
  <c r="EI67" i="34"/>
  <c r="EJ67" i="34" s="1"/>
  <c r="EL67" i="34" s="1"/>
  <c r="ET12" i="34"/>
  <c r="EI32" i="34"/>
  <c r="EJ32" i="34" s="1"/>
  <c r="EL32" i="34" s="1"/>
  <c r="EV212" i="34"/>
  <c r="EV168" i="34"/>
  <c r="ED66" i="34"/>
  <c r="EX46" i="34"/>
  <c r="EW159" i="34"/>
  <c r="EU42" i="34"/>
  <c r="EV199" i="34"/>
  <c r="EV206" i="34"/>
  <c r="ED194" i="34"/>
  <c r="ED104" i="34"/>
  <c r="EU140" i="34"/>
  <c r="ED111" i="34"/>
  <c r="EV63" i="34"/>
  <c r="EV160" i="34"/>
  <c r="EE41" i="34"/>
  <c r="ET27" i="34"/>
  <c r="EX125" i="34"/>
  <c r="EW24" i="34"/>
  <c r="EX24" i="34"/>
  <c r="EW88" i="34"/>
  <c r="EU126" i="34"/>
  <c r="ET49" i="34"/>
  <c r="EU53" i="34"/>
  <c r="EE45" i="34"/>
  <c r="EW43" i="34"/>
  <c r="EU107" i="34"/>
  <c r="EV185" i="34"/>
  <c r="EE150" i="34"/>
  <c r="EV27" i="34"/>
  <c r="EU215" i="34"/>
  <c r="EI205" i="34"/>
  <c r="EJ205" i="34" s="1"/>
  <c r="EL205" i="34" s="1"/>
  <c r="EU156" i="34"/>
  <c r="ED58" i="34"/>
  <c r="ED191" i="34"/>
  <c r="EX117" i="34"/>
  <c r="EV53" i="34"/>
  <c r="EI193" i="34"/>
  <c r="EJ193" i="34" s="1"/>
  <c r="EL193" i="34" s="1"/>
  <c r="EV74" i="34"/>
  <c r="EI163" i="34"/>
  <c r="EJ163" i="34" s="1"/>
  <c r="EL163" i="34" s="1"/>
  <c r="ET225" i="34"/>
  <c r="EW166" i="34"/>
  <c r="ET23" i="34"/>
  <c r="ED75" i="34"/>
  <c r="EU64" i="34"/>
  <c r="EU186" i="34"/>
  <c r="ET25" i="34"/>
  <c r="EV20" i="34"/>
  <c r="ET135" i="34"/>
  <c r="EX222" i="34"/>
  <c r="ED53" i="34"/>
  <c r="EW154" i="34"/>
  <c r="EE16" i="34"/>
  <c r="EI148" i="34"/>
  <c r="EJ148" i="34" s="1"/>
  <c r="EL148" i="34" s="1"/>
  <c r="EV46" i="34"/>
  <c r="EI87" i="34"/>
  <c r="EJ87" i="34" s="1"/>
  <c r="EL87" i="34" s="1"/>
  <c r="EE207" i="34"/>
  <c r="N35" i="46"/>
  <c r="EW139" i="34"/>
  <c r="EE215" i="34"/>
  <c r="EI192" i="34"/>
  <c r="EJ192" i="34" s="1"/>
  <c r="EL192" i="34" s="1"/>
  <c r="EW113" i="34"/>
  <c r="EV117" i="34"/>
  <c r="EU191" i="34"/>
  <c r="EI10" i="34"/>
  <c r="EJ10" i="34" s="1"/>
  <c r="EL10" i="34" s="1"/>
  <c r="EE140" i="34"/>
  <c r="EI55" i="34"/>
  <c r="EJ55" i="34" s="1"/>
  <c r="EL55" i="34" s="1"/>
  <c r="EV77" i="34"/>
  <c r="EI35" i="34"/>
  <c r="EJ35" i="34" s="1"/>
  <c r="EL35" i="34" s="1"/>
  <c r="EV69" i="34"/>
  <c r="AN35" i="46"/>
  <c r="EV165" i="34"/>
  <c r="EV176" i="34"/>
  <c r="EW152" i="34"/>
  <c r="EV76" i="34"/>
  <c r="EX91" i="34"/>
  <c r="EE88" i="34"/>
  <c r="EI41" i="34"/>
  <c r="EJ41" i="34" s="1"/>
  <c r="EL41" i="34" s="1"/>
  <c r="EW85" i="34"/>
  <c r="EV131" i="34"/>
  <c r="EW173" i="34"/>
  <c r="EX161" i="34"/>
  <c r="EE62" i="34"/>
  <c r="ET72" i="34"/>
  <c r="ED103" i="34"/>
  <c r="EV130" i="34"/>
  <c r="ED69" i="34"/>
  <c r="EE201" i="34"/>
  <c r="EI136" i="34"/>
  <c r="EJ136" i="34" s="1"/>
  <c r="EL136" i="34" s="1"/>
  <c r="EU213" i="34"/>
  <c r="EU22" i="34"/>
  <c r="ET152" i="34"/>
  <c r="EX37" i="34"/>
  <c r="EX180" i="34"/>
  <c r="EU146" i="34"/>
  <c r="EX102" i="34"/>
  <c r="EU116" i="34"/>
  <c r="EV36" i="34"/>
  <c r="EV32" i="34"/>
  <c r="ET128" i="34"/>
  <c r="EV200" i="34"/>
  <c r="EW27" i="34"/>
  <c r="EU49" i="34"/>
  <c r="EX30" i="34"/>
  <c r="ED145" i="34"/>
  <c r="ED213" i="34"/>
  <c r="EV34" i="34"/>
  <c r="EX136" i="34"/>
  <c r="ET160" i="34"/>
  <c r="EW96" i="34"/>
  <c r="ED217" i="34"/>
  <c r="ED97" i="34"/>
  <c r="ET30" i="34"/>
  <c r="EU207" i="34"/>
  <c r="AK35" i="46"/>
  <c r="EI93" i="34"/>
  <c r="EJ93" i="34" s="1"/>
  <c r="EL93" i="34" s="1"/>
  <c r="ET17" i="34"/>
  <c r="EI224" i="34"/>
  <c r="EJ224" i="34" s="1"/>
  <c r="EL224" i="34" s="1"/>
  <c r="EU94" i="34"/>
  <c r="P35" i="46"/>
  <c r="EX90" i="34"/>
  <c r="EX107" i="34"/>
  <c r="EE195" i="34"/>
  <c r="ED12" i="34"/>
  <c r="ED71" i="34"/>
  <c r="ET127" i="34"/>
  <c r="ET60" i="34"/>
  <c r="ET107" i="34"/>
  <c r="EE57" i="34"/>
  <c r="ET68" i="34"/>
  <c r="ED246" i="34"/>
  <c r="EE176" i="34"/>
  <c r="EW75" i="34"/>
  <c r="EE25" i="34"/>
  <c r="ED113" i="34"/>
  <c r="ED170" i="34"/>
  <c r="EV24" i="34"/>
  <c r="EI186" i="34"/>
  <c r="EJ186" i="34" s="1"/>
  <c r="EL186" i="34" s="1"/>
  <c r="EE94" i="34"/>
  <c r="EE134" i="34"/>
  <c r="EU86" i="34"/>
  <c r="EE31" i="34"/>
  <c r="EW31" i="34"/>
  <c r="EW78" i="34"/>
  <c r="EV198" i="34"/>
  <c r="EI40" i="34"/>
  <c r="EJ40" i="34" s="1"/>
  <c r="EL40" i="34" s="1"/>
  <c r="EV177" i="34"/>
  <c r="EE59" i="34"/>
  <c r="ET20" i="34"/>
  <c r="EV110" i="34"/>
  <c r="EW103" i="34"/>
  <c r="EE178" i="34"/>
  <c r="ED45" i="34"/>
  <c r="ET14" i="34"/>
  <c r="ET196" i="34"/>
  <c r="ET40" i="34"/>
  <c r="EX207" i="34"/>
  <c r="EI62" i="34"/>
  <c r="EJ62" i="34" s="1"/>
  <c r="EL62" i="34" s="1"/>
  <c r="EI117" i="34"/>
  <c r="EJ117" i="34" s="1"/>
  <c r="EL117" i="34" s="1"/>
  <c r="ED94" i="34"/>
  <c r="EV39" i="34"/>
  <c r="EE141" i="34"/>
  <c r="EU180" i="34"/>
  <c r="EI19" i="34"/>
  <c r="EJ19" i="34" s="1"/>
  <c r="EL19" i="34" s="1"/>
  <c r="EX151" i="34"/>
  <c r="EX212" i="34"/>
  <c r="EV179" i="34"/>
  <c r="ET158" i="34"/>
  <c r="EI168" i="34"/>
  <c r="EJ168" i="34" s="1"/>
  <c r="EL168" i="34" s="1"/>
  <c r="ET179" i="34"/>
  <c r="ED174" i="34"/>
  <c r="EI208" i="34"/>
  <c r="EJ208" i="34" s="1"/>
  <c r="EL208" i="34" s="1"/>
  <c r="EX51" i="34"/>
  <c r="E35" i="46"/>
  <c r="EX143" i="34"/>
  <c r="EI23" i="34"/>
  <c r="EJ23" i="34" s="1"/>
  <c r="EL23" i="34" s="1"/>
  <c r="EE87" i="34"/>
  <c r="ET96" i="34"/>
  <c r="ED68" i="34"/>
  <c r="ED156" i="34"/>
  <c r="EW37" i="34"/>
  <c r="EE180" i="34"/>
  <c r="EX118" i="34"/>
  <c r="EI158" i="34"/>
  <c r="EJ158" i="34" s="1"/>
  <c r="EL158" i="34" s="1"/>
  <c r="EV172" i="34"/>
  <c r="ET26" i="34"/>
  <c r="EU143" i="34"/>
  <c r="ET80" i="34"/>
  <c r="EW40" i="34"/>
  <c r="ET243" i="34"/>
  <c r="EX61" i="34"/>
  <c r="ED151" i="34"/>
  <c r="ED178" i="34"/>
  <c r="ET223" i="34"/>
  <c r="EX205" i="34"/>
  <c r="ET132" i="34"/>
  <c r="ED60" i="34"/>
  <c r="EU33" i="34"/>
  <c r="ET129" i="34"/>
  <c r="EV174" i="34"/>
  <c r="EU72" i="34"/>
  <c r="EW171" i="34"/>
  <c r="EX149" i="34"/>
  <c r="ET149" i="34"/>
  <c r="EV64" i="34"/>
  <c r="EW74" i="34"/>
  <c r="EE145" i="34"/>
  <c r="ET194" i="34"/>
  <c r="ET124" i="34"/>
  <c r="EV149" i="34"/>
  <c r="EI159" i="34"/>
  <c r="EJ159" i="34" s="1"/>
  <c r="EL159" i="34" s="1"/>
  <c r="ET15" i="34"/>
  <c r="ED225" i="34"/>
  <c r="EW49" i="34"/>
  <c r="EI128" i="34"/>
  <c r="EJ128" i="34" s="1"/>
  <c r="EL128" i="34" s="1"/>
  <c r="EV173" i="34"/>
  <c r="ED61" i="34"/>
  <c r="AY35" i="46"/>
  <c r="EU75" i="34"/>
  <c r="EX215" i="34"/>
  <c r="ET47" i="34"/>
  <c r="EX128" i="34"/>
  <c r="ET180" i="34"/>
  <c r="ET41" i="34"/>
  <c r="ED177" i="34"/>
  <c r="EU121" i="34"/>
  <c r="EE119" i="34"/>
  <c r="EX129" i="34"/>
  <c r="EE46" i="34"/>
  <c r="EW219" i="34"/>
  <c r="EE205" i="34"/>
  <c r="EV50" i="34"/>
  <c r="EX248" i="34"/>
  <c r="EE29" i="34"/>
  <c r="EI203" i="34"/>
  <c r="EJ203" i="34" s="1"/>
  <c r="EL203" i="34" s="1"/>
  <c r="EE131" i="34"/>
  <c r="EU136" i="34"/>
  <c r="EI108" i="34"/>
  <c r="EJ108" i="34" s="1"/>
  <c r="EL108" i="34" s="1"/>
  <c r="EI161" i="34"/>
  <c r="EJ161" i="34" s="1"/>
  <c r="EL161" i="34" s="1"/>
  <c r="EV184" i="34"/>
  <c r="ET36" i="34"/>
  <c r="EU102" i="34"/>
  <c r="ET154" i="34"/>
  <c r="EI190" i="34"/>
  <c r="EJ190" i="34" s="1"/>
  <c r="EL190" i="34" s="1"/>
  <c r="EU175" i="34"/>
  <c r="EI63" i="34"/>
  <c r="EJ63" i="34" s="1"/>
  <c r="EL63" i="34" s="1"/>
  <c r="EU69" i="34"/>
  <c r="EE32" i="34"/>
  <c r="EW144" i="34"/>
  <c r="EE121" i="34"/>
  <c r="EE22" i="34"/>
  <c r="ED90" i="34"/>
  <c r="ED143" i="34"/>
  <c r="EV71" i="34"/>
  <c r="EI189" i="34"/>
  <c r="EJ189" i="34" s="1"/>
  <c r="EL189" i="34" s="1"/>
  <c r="EW25" i="34"/>
  <c r="EE30" i="34"/>
  <c r="EI182" i="34"/>
  <c r="EJ182" i="34" s="1"/>
  <c r="EL182" i="34" s="1"/>
  <c r="EU179" i="34"/>
  <c r="EI30" i="34"/>
  <c r="EJ30" i="34" s="1"/>
  <c r="EL30" i="34" s="1"/>
  <c r="EE86" i="34"/>
  <c r="EW52" i="34"/>
  <c r="EE148" i="34"/>
  <c r="EI71" i="34"/>
  <c r="EJ71" i="34" s="1"/>
  <c r="EL71" i="34" s="1"/>
  <c r="EV86" i="34"/>
  <c r="EU217" i="34"/>
  <c r="ET161" i="34"/>
  <c r="ED44" i="34"/>
  <c r="EW93" i="34"/>
  <c r="EX223" i="34"/>
  <c r="ET114" i="34"/>
  <c r="EU117" i="34"/>
  <c r="AA35" i="46"/>
  <c r="EI180" i="34"/>
  <c r="EJ180" i="34" s="1"/>
  <c r="EL180" i="34" s="1"/>
  <c r="EU51" i="34"/>
  <c r="EU30" i="34"/>
  <c r="EU182" i="34"/>
  <c r="EI109" i="34"/>
  <c r="EJ109" i="34" s="1"/>
  <c r="EL109" i="34" s="1"/>
  <c r="EI149" i="34"/>
  <c r="EJ149" i="34" s="1"/>
  <c r="EL149" i="34" s="1"/>
  <c r="AX35" i="46"/>
  <c r="EE17" i="34"/>
  <c r="ED200" i="34"/>
  <c r="ED124" i="34"/>
  <c r="EV67" i="34"/>
  <c r="EE98" i="34"/>
  <c r="ET169" i="34"/>
  <c r="EV83" i="34"/>
  <c r="ED99" i="34"/>
  <c r="EI135" i="34"/>
  <c r="EJ135" i="34" s="1"/>
  <c r="EL135" i="34" s="1"/>
  <c r="EW258" i="34"/>
  <c r="EW167" i="34"/>
  <c r="EI127" i="34"/>
  <c r="EJ127" i="34" s="1"/>
  <c r="EL127" i="34" s="1"/>
  <c r="EV17" i="34"/>
  <c r="EX27" i="34"/>
  <c r="EX103" i="34"/>
  <c r="EW184" i="34"/>
  <c r="EX35" i="34"/>
  <c r="EU152" i="34"/>
  <c r="EX166" i="34"/>
  <c r="EX124" i="34"/>
  <c r="EU78" i="34"/>
  <c r="EU218" i="34"/>
  <c r="EX41" i="34"/>
  <c r="EW123" i="34"/>
  <c r="EV209" i="34"/>
  <c r="EI129" i="34"/>
  <c r="EJ129" i="34" s="1"/>
  <c r="EL129" i="34" s="1"/>
  <c r="EX10" i="34"/>
  <c r="ET103" i="34"/>
  <c r="EE43" i="34"/>
  <c r="EU203" i="34"/>
  <c r="EX75" i="34"/>
  <c r="ET88" i="34"/>
  <c r="EU44" i="34"/>
  <c r="EX171" i="34"/>
  <c r="EI131" i="34"/>
  <c r="EJ131" i="34" s="1"/>
  <c r="EL131" i="34" s="1"/>
  <c r="ET53" i="34"/>
  <c r="EX204" i="34"/>
  <c r="EW65" i="34"/>
  <c r="EE97" i="34"/>
  <c r="ED224" i="34"/>
  <c r="EU224" i="34"/>
  <c r="EW196" i="34"/>
  <c r="ET111" i="34"/>
  <c r="EV135" i="34"/>
  <c r="EI177" i="34"/>
  <c r="EJ177" i="34" s="1"/>
  <c r="EL177" i="34" s="1"/>
  <c r="EX182" i="34"/>
  <c r="EV102" i="34"/>
  <c r="EX38" i="34"/>
  <c r="EI268" i="34"/>
  <c r="EJ268" i="34" s="1"/>
  <c r="EL268" i="34" s="1"/>
  <c r="ET63" i="34"/>
  <c r="EV38" i="34"/>
  <c r="EW209" i="34"/>
  <c r="EW197" i="34"/>
  <c r="EU201" i="34"/>
  <c r="ED128" i="34"/>
  <c r="EV129" i="34"/>
  <c r="ED96" i="34"/>
  <c r="EI143" i="34"/>
  <c r="EJ143" i="34" s="1"/>
  <c r="EL143" i="34" s="1"/>
  <c r="EW199" i="34"/>
  <c r="EX167" i="34"/>
  <c r="ET195" i="34"/>
  <c r="EW79" i="34"/>
  <c r="EW68" i="34"/>
  <c r="EE116" i="34"/>
  <c r="ED184" i="34"/>
  <c r="ED123" i="34"/>
  <c r="ED22" i="34"/>
  <c r="EI97" i="34"/>
  <c r="EJ97" i="34" s="1"/>
  <c r="EL97" i="34" s="1"/>
  <c r="EU79" i="34"/>
  <c r="EW53" i="34"/>
  <c r="ED79" i="34"/>
  <c r="ET162" i="34"/>
  <c r="EV128" i="34"/>
  <c r="EU62" i="34"/>
  <c r="EW125" i="34"/>
  <c r="ET172" i="34"/>
  <c r="ED126" i="34"/>
  <c r="EV114" i="34"/>
  <c r="ED162" i="34"/>
  <c r="EU177" i="34"/>
  <c r="ED33" i="34"/>
  <c r="ET61" i="34"/>
  <c r="ED46" i="34"/>
  <c r="EX65" i="34"/>
  <c r="EE11" i="34"/>
  <c r="EW116" i="34"/>
  <c r="EW67" i="34"/>
  <c r="EX47" i="34"/>
  <c r="EE208" i="34"/>
  <c r="EU193" i="34"/>
  <c r="EU125" i="34"/>
  <c r="EX20" i="34"/>
  <c r="EX162" i="34"/>
  <c r="EE103" i="34"/>
  <c r="ED208" i="34"/>
  <c r="EX110" i="34"/>
  <c r="ET270" i="34"/>
  <c r="EW185" i="34"/>
  <c r="ED179" i="34"/>
  <c r="EI223" i="34"/>
  <c r="EJ223" i="34" s="1"/>
  <c r="EL223" i="34" s="1"/>
  <c r="EI58" i="34"/>
  <c r="EJ58" i="34" s="1"/>
  <c r="EL58" i="34" s="1"/>
  <c r="EW170" i="34"/>
  <c r="ED70" i="34"/>
  <c r="EE114" i="34"/>
  <c r="EW202" i="34"/>
  <c r="EI119" i="34"/>
  <c r="EJ119" i="34" s="1"/>
  <c r="EL119" i="34" s="1"/>
  <c r="EI157" i="34"/>
  <c r="EJ157" i="34" s="1"/>
  <c r="EL157" i="34" s="1"/>
  <c r="EU161" i="34"/>
  <c r="EV93" i="34"/>
  <c r="EV194" i="34"/>
  <c r="EW126" i="34"/>
  <c r="EU142" i="34"/>
  <c r="EV103" i="34"/>
  <c r="EX135" i="34"/>
  <c r="EV57" i="34"/>
  <c r="ET95" i="34"/>
  <c r="EU77" i="34"/>
  <c r="EV225" i="34"/>
  <c r="EI28" i="34"/>
  <c r="EJ28" i="34" s="1"/>
  <c r="EL28" i="34" s="1"/>
  <c r="EU19" i="34"/>
  <c r="EU57" i="34"/>
  <c r="EI72" i="34"/>
  <c r="EJ72" i="34" s="1"/>
  <c r="EL72" i="34" s="1"/>
  <c r="ET51" i="34"/>
  <c r="EW15" i="34"/>
  <c r="EE164" i="34"/>
  <c r="EE64" i="34"/>
  <c r="ET123" i="34"/>
  <c r="EE106" i="34"/>
  <c r="EU54" i="34"/>
  <c r="EE63" i="34"/>
  <c r="EX104" i="34"/>
  <c r="ED169" i="34"/>
  <c r="ED172" i="34"/>
  <c r="ED153" i="34"/>
  <c r="EE213" i="34"/>
  <c r="ET76" i="34"/>
  <c r="EI56" i="34"/>
  <c r="EJ56" i="34" s="1"/>
  <c r="EL56" i="34" s="1"/>
  <c r="EV203" i="34"/>
  <c r="EI54" i="34"/>
  <c r="EJ54" i="34" s="1"/>
  <c r="EL54" i="34" s="1"/>
  <c r="EI26" i="34"/>
  <c r="EJ26" i="34" s="1"/>
  <c r="EL26" i="34" s="1"/>
  <c r="EE21" i="34"/>
  <c r="ET176" i="34"/>
  <c r="ET137" i="34"/>
  <c r="EE137" i="34"/>
  <c r="EI100" i="34"/>
  <c r="EJ100" i="34" s="1"/>
  <c r="EL100" i="34" s="1"/>
  <c r="ET86" i="34"/>
  <c r="ET205" i="34"/>
  <c r="EW41" i="34"/>
  <c r="ED62" i="34"/>
  <c r="EW280" i="34"/>
  <c r="EW163" i="34"/>
  <c r="EI198" i="34"/>
  <c r="EJ198" i="34" s="1"/>
  <c r="EL198" i="34" s="1"/>
  <c r="EI31" i="34"/>
  <c r="EJ31" i="34" s="1"/>
  <c r="EL31" i="34" s="1"/>
  <c r="EU187" i="34"/>
  <c r="EE170" i="34"/>
  <c r="EI86" i="34"/>
  <c r="EJ86" i="34" s="1"/>
  <c r="EL86" i="34" s="1"/>
  <c r="EV218" i="34"/>
  <c r="EW44" i="34"/>
  <c r="EW215" i="34"/>
  <c r="EV167" i="34"/>
  <c r="EX89" i="34"/>
  <c r="EW206" i="34"/>
  <c r="ET224" i="34"/>
  <c r="EE144" i="34"/>
  <c r="EI196" i="34"/>
  <c r="EJ196" i="34" s="1"/>
  <c r="EL196" i="34" s="1"/>
  <c r="AM35" i="46"/>
  <c r="EV75" i="34"/>
  <c r="K35" i="46"/>
  <c r="EI139" i="34"/>
  <c r="EJ139" i="34" s="1"/>
  <c r="EL139" i="34" s="1"/>
  <c r="EW175" i="34"/>
  <c r="EI47" i="34"/>
  <c r="EJ47" i="34" s="1"/>
  <c r="EL47" i="34" s="1"/>
  <c r="EW92" i="34"/>
  <c r="EI73" i="34"/>
  <c r="EJ73" i="34" s="1"/>
  <c r="EL73" i="34" s="1"/>
  <c r="EV113" i="34"/>
  <c r="ET163" i="34"/>
  <c r="ET173" i="34"/>
  <c r="EX221" i="34"/>
  <c r="EW208" i="34"/>
  <c r="ED27" i="34"/>
  <c r="EE108" i="34"/>
  <c r="EV151" i="34"/>
  <c r="EV54" i="34"/>
  <c r="EV166" i="34"/>
  <c r="EV65" i="34"/>
  <c r="EX169" i="34"/>
  <c r="EW200" i="34"/>
  <c r="ET168" i="34"/>
  <c r="EV145" i="34"/>
  <c r="EU176" i="34"/>
  <c r="EI107" i="34"/>
  <c r="EJ107" i="34" s="1"/>
  <c r="EL107" i="34" s="1"/>
  <c r="EV25" i="34"/>
  <c r="ET44" i="34"/>
  <c r="ED166" i="34"/>
  <c r="EW18" i="34"/>
  <c r="EE40" i="34"/>
  <c r="EW132" i="34"/>
  <c r="EX148" i="34"/>
  <c r="EU32" i="34"/>
  <c r="EX201" i="34"/>
  <c r="ED216" i="34"/>
  <c r="EA16" i="66"/>
  <c r="EU237" i="34"/>
  <c r="EI235" i="34"/>
  <c r="EJ235" i="34" s="1"/>
  <c r="EL235" i="34" s="1"/>
  <c r="EW261" i="34"/>
  <c r="EX130" i="34"/>
  <c r="AO35" i="46"/>
  <c r="EE90" i="34"/>
  <c r="ET197" i="34"/>
  <c r="EE80" i="34"/>
  <c r="ET156" i="34"/>
  <c r="EU219" i="34"/>
  <c r="EV11" i="34"/>
  <c r="ED189" i="34"/>
  <c r="EW140" i="34"/>
  <c r="EI172" i="34"/>
  <c r="EJ172" i="34" s="1"/>
  <c r="EL172" i="34" s="1"/>
  <c r="EU118" i="34"/>
  <c r="EU120" i="34"/>
  <c r="ET77" i="34"/>
  <c r="EU163" i="34"/>
  <c r="EU222" i="34"/>
  <c r="ET187" i="34"/>
  <c r="EW111" i="34"/>
  <c r="ED135" i="34"/>
  <c r="EE219" i="34"/>
  <c r="EW213" i="34"/>
  <c r="ED132" i="34"/>
  <c r="EW131" i="34"/>
  <c r="ED23" i="34"/>
  <c r="EU167" i="34"/>
  <c r="EV41" i="34"/>
  <c r="EW127" i="34"/>
  <c r="EU208" i="34"/>
  <c r="EV213" i="34"/>
  <c r="EW124" i="34"/>
  <c r="EW9" i="34"/>
  <c r="ED161" i="34"/>
  <c r="ED209" i="34"/>
  <c r="EV43" i="34"/>
  <c r="EE10" i="34"/>
  <c r="EE39" i="34"/>
  <c r="EX105" i="34"/>
  <c r="EU71" i="34"/>
  <c r="EV180" i="34"/>
  <c r="EE68" i="34"/>
  <c r="EU9" i="34"/>
  <c r="EE177" i="34"/>
  <c r="EX100" i="34"/>
  <c r="EV45" i="34"/>
  <c r="EW42" i="34"/>
  <c r="ED25" i="34"/>
  <c r="Q35" i="46"/>
  <c r="EX152" i="34"/>
  <c r="ED92" i="34"/>
  <c r="EW186" i="34"/>
  <c r="EI146" i="34"/>
  <c r="EJ146" i="34" s="1"/>
  <c r="EL146" i="34" s="1"/>
  <c r="EV187" i="34"/>
  <c r="EI207" i="34"/>
  <c r="EJ207" i="34" s="1"/>
  <c r="EL207" i="34" s="1"/>
  <c r="EX29" i="34"/>
  <c r="ET50" i="34"/>
  <c r="EE214" i="34"/>
  <c r="EE84" i="34"/>
  <c r="EE18" i="66"/>
  <c r="EW239" i="34"/>
  <c r="EI267" i="34"/>
  <c r="EJ267" i="34" s="1"/>
  <c r="EL267" i="34" s="1"/>
  <c r="EU133" i="34"/>
  <c r="EX84" i="34"/>
  <c r="EX67" i="34"/>
  <c r="ET42" i="34"/>
  <c r="ED40" i="34"/>
  <c r="EU169" i="34"/>
  <c r="EW162" i="34"/>
  <c r="ET71" i="34"/>
  <c r="ET204" i="34"/>
  <c r="EW117" i="34"/>
  <c r="EW141" i="34"/>
  <c r="EE115" i="34"/>
  <c r="EV136" i="34"/>
  <c r="EE44" i="34"/>
  <c r="EI25" i="34"/>
  <c r="EJ25" i="34" s="1"/>
  <c r="EL25" i="34" s="1"/>
  <c r="EE124" i="34"/>
  <c r="ET52" i="34"/>
  <c r="EU166" i="34"/>
  <c r="EX31" i="34"/>
  <c r="EV82" i="34"/>
  <c r="EE47" i="34"/>
  <c r="EI85" i="34"/>
  <c r="EJ85" i="34" s="1"/>
  <c r="EL85" i="34" s="1"/>
  <c r="ED134" i="34"/>
  <c r="ET133" i="34"/>
  <c r="EV205" i="34"/>
  <c r="EU206" i="34"/>
  <c r="EE194" i="34"/>
  <c r="EI166" i="34"/>
  <c r="EJ166" i="34" s="1"/>
  <c r="EL166" i="34" s="1"/>
  <c r="EU16" i="34"/>
  <c r="EW57" i="34"/>
  <c r="EI133" i="34"/>
  <c r="EJ133" i="34" s="1"/>
  <c r="EL133" i="34" s="1"/>
  <c r="ET148" i="34"/>
  <c r="EV219" i="34"/>
  <c r="ET136" i="34"/>
  <c r="M35" i="46"/>
  <c r="EE36" i="34"/>
  <c r="EX111" i="34"/>
  <c r="R35" i="46"/>
  <c r="ET104" i="34"/>
  <c r="ED112" i="34"/>
  <c r="EI21" i="34"/>
  <c r="EJ21" i="34" s="1"/>
  <c r="EL21" i="34" s="1"/>
  <c r="EW81" i="34"/>
  <c r="EW89" i="34"/>
  <c r="ET183" i="34"/>
  <c r="EI45" i="34"/>
  <c r="EJ45" i="34" s="1"/>
  <c r="EL45" i="34" s="1"/>
  <c r="EC9" i="66"/>
  <c r="EU235" i="34"/>
  <c r="ET230" i="34"/>
  <c r="EU202" i="34"/>
  <c r="EX22" i="34"/>
  <c r="EI27" i="34"/>
  <c r="EJ27" i="34" s="1"/>
  <c r="EL27" i="34" s="1"/>
  <c r="EV143" i="34"/>
  <c r="EU48" i="34"/>
  <c r="EW179" i="34"/>
  <c r="EW157" i="34"/>
  <c r="ET70" i="34"/>
  <c r="EE78" i="34"/>
  <c r="EW109" i="34"/>
  <c r="EE85" i="34"/>
  <c r="EE135" i="34"/>
  <c r="EV134" i="34"/>
  <c r="EV42" i="34"/>
  <c r="EW205" i="34"/>
  <c r="EW222" i="34"/>
  <c r="EU88" i="34"/>
  <c r="EV161" i="34"/>
  <c r="EV189" i="34"/>
  <c r="EW191" i="34"/>
  <c r="EE146" i="34"/>
  <c r="EW70" i="34"/>
  <c r="EX195" i="34"/>
  <c r="EU110" i="34"/>
  <c r="EU90" i="34"/>
  <c r="EI49" i="34"/>
  <c r="EJ49" i="34" s="1"/>
  <c r="EL49" i="34" s="1"/>
  <c r="EX53" i="34"/>
  <c r="ET116" i="34"/>
  <c r="EE112" i="34"/>
  <c r="EX187" i="34"/>
  <c r="EV94" i="34"/>
  <c r="EI183" i="34"/>
  <c r="EJ183" i="34" s="1"/>
  <c r="EL183" i="34" s="1"/>
  <c r="ET182" i="34"/>
  <c r="ET82" i="34"/>
  <c r="EI219" i="34"/>
  <c r="EJ219" i="34" s="1"/>
  <c r="EL219" i="34" s="1"/>
  <c r="ED15" i="34"/>
  <c r="ED56" i="34"/>
  <c r="EU74" i="34"/>
  <c r="EU23" i="34"/>
  <c r="ET105" i="34"/>
  <c r="EE54" i="34"/>
  <c r="EW224" i="34"/>
  <c r="EV26" i="34"/>
  <c r="EW168" i="34"/>
  <c r="AV35" i="46"/>
  <c r="EW56" i="34"/>
  <c r="EW61" i="34"/>
  <c r="ED119" i="34"/>
  <c r="EI137" i="34"/>
  <c r="EJ137" i="34" s="1"/>
  <c r="EL137" i="34" s="1"/>
  <c r="EU130" i="34"/>
  <c r="EI124" i="34"/>
  <c r="EJ124" i="34" s="1"/>
  <c r="EL124" i="34" s="1"/>
  <c r="EX194" i="34"/>
  <c r="EI178" i="34"/>
  <c r="EJ178" i="34" s="1"/>
  <c r="EL178" i="34" s="1"/>
  <c r="ED12" i="66"/>
  <c r="EU256" i="34"/>
  <c r="EI255" i="34"/>
  <c r="EJ255" i="34" s="1"/>
  <c r="EL255" i="34" s="1"/>
  <c r="ED277" i="34"/>
  <c r="EV171" i="34"/>
  <c r="EI160" i="34"/>
  <c r="EJ160" i="34" s="1"/>
  <c r="EL160" i="34" s="1"/>
  <c r="ED146" i="34"/>
  <c r="EW63" i="34"/>
  <c r="EW106" i="34"/>
  <c r="EW110" i="34"/>
  <c r="EX175" i="34"/>
  <c r="EI99" i="34"/>
  <c r="EJ99" i="34" s="1"/>
  <c r="EL99" i="34" s="1"/>
  <c r="EU96" i="34"/>
  <c r="EI188" i="34"/>
  <c r="EJ188" i="34" s="1"/>
  <c r="EL188" i="34" s="1"/>
  <c r="EU92" i="34"/>
  <c r="EX66" i="34"/>
  <c r="EI110" i="34"/>
  <c r="EJ110" i="34" s="1"/>
  <c r="EL110" i="34" s="1"/>
  <c r="EE20" i="34"/>
  <c r="EE130" i="34"/>
  <c r="EW120" i="34"/>
  <c r="ED77" i="34"/>
  <c r="EW183" i="34"/>
  <c r="EI36" i="34"/>
  <c r="EJ36" i="34" s="1"/>
  <c r="EL36" i="34" s="1"/>
  <c r="ET216" i="34"/>
  <c r="AE35" i="46"/>
  <c r="EW204" i="34"/>
  <c r="EX168" i="34"/>
  <c r="EE200" i="34"/>
  <c r="ET37" i="34"/>
  <c r="EU183" i="34"/>
  <c r="EI76" i="34"/>
  <c r="EJ76" i="34" s="1"/>
  <c r="EL76" i="34" s="1"/>
  <c r="ET131" i="34"/>
  <c r="EX97" i="34"/>
  <c r="EW33" i="34"/>
  <c r="EI11" i="34"/>
  <c r="EJ11" i="34" s="1"/>
  <c r="EL11" i="34" s="1"/>
  <c r="ED50" i="34"/>
  <c r="EU162" i="34"/>
  <c r="EX69" i="34"/>
  <c r="EI132" i="34"/>
  <c r="EJ132" i="34" s="1"/>
  <c r="EL132" i="34" s="1"/>
  <c r="EX115" i="34"/>
  <c r="EU43" i="34"/>
  <c r="ED116" i="34"/>
  <c r="AF35" i="46"/>
  <c r="EV170" i="34"/>
  <c r="ET67" i="34"/>
  <c r="EX226" i="34"/>
  <c r="EC13" i="66"/>
  <c r="EE229" i="34"/>
  <c r="EU247" i="34"/>
  <c r="EU274" i="34"/>
  <c r="EW108" i="34"/>
  <c r="EE198" i="34"/>
  <c r="EU214" i="34"/>
  <c r="EV139" i="34"/>
  <c r="EU95" i="34"/>
  <c r="EX216" i="34"/>
  <c r="ED72" i="34"/>
  <c r="ET186" i="34"/>
  <c r="EE19" i="34"/>
  <c r="EI95" i="34"/>
  <c r="EJ95" i="34" s="1"/>
  <c r="EL95" i="34" s="1"/>
  <c r="EW77" i="34"/>
  <c r="EV51" i="34"/>
  <c r="EI116" i="34"/>
  <c r="EJ116" i="34" s="1"/>
  <c r="EL116" i="34" s="1"/>
  <c r="EU115" i="34"/>
  <c r="ED181" i="34"/>
  <c r="EE49" i="34"/>
  <c r="EU141" i="34"/>
  <c r="EV66" i="34"/>
  <c r="EW153" i="34"/>
  <c r="EE48" i="34"/>
  <c r="EI59" i="34"/>
  <c r="EJ59" i="34" s="1"/>
  <c r="EL59" i="34" s="1"/>
  <c r="ET221" i="34"/>
  <c r="ED222" i="34"/>
  <c r="EI96" i="34"/>
  <c r="EJ96" i="34" s="1"/>
  <c r="EL96" i="34" s="1"/>
  <c r="AU35" i="46"/>
  <c r="EX145" i="34"/>
  <c r="ET175" i="34"/>
  <c r="ED160" i="34"/>
  <c r="ET93" i="34"/>
  <c r="EU21" i="34"/>
  <c r="EW218" i="34"/>
  <c r="EU82" i="34"/>
  <c r="ED173" i="34"/>
  <c r="EW176" i="34"/>
  <c r="ET11" i="34"/>
  <c r="EV124" i="34"/>
  <c r="EW35" i="34"/>
  <c r="EE13" i="34"/>
  <c r="ET35" i="34"/>
  <c r="EX48" i="34"/>
  <c r="EE71" i="34"/>
  <c r="EW94" i="34"/>
  <c r="EW102" i="34"/>
  <c r="EU226" i="34"/>
  <c r="EB10" i="66"/>
  <c r="ET227" i="34"/>
  <c r="ED254" i="34"/>
  <c r="EX249" i="34"/>
  <c r="EW22" i="34"/>
  <c r="ET120" i="34"/>
  <c r="ET140" i="34"/>
  <c r="EX198" i="34"/>
  <c r="EW99" i="34"/>
  <c r="EW160" i="34"/>
  <c r="ED35" i="34"/>
  <c r="EW80" i="34"/>
  <c r="ET13" i="34"/>
  <c r="EU17" i="34"/>
  <c r="EX59" i="34"/>
  <c r="EU211" i="34"/>
  <c r="EU104" i="34"/>
  <c r="EW98" i="34"/>
  <c r="EV127" i="34"/>
  <c r="EU98" i="34"/>
  <c r="EI142" i="34"/>
  <c r="EJ142" i="34" s="1"/>
  <c r="EL142" i="34" s="1"/>
  <c r="ET166" i="34"/>
  <c r="ET170" i="34"/>
  <c r="ED83" i="34"/>
  <c r="ED118" i="34"/>
  <c r="EU100" i="34"/>
  <c r="EE209" i="34"/>
  <c r="ED186" i="34"/>
  <c r="ET21" i="34"/>
  <c r="ED52" i="34"/>
  <c r="ED180" i="34"/>
  <c r="EU185" i="34"/>
  <c r="EI184" i="34"/>
  <c r="EJ184" i="34" s="1"/>
  <c r="EL184" i="34" s="1"/>
  <c r="EI175" i="34"/>
  <c r="EJ175" i="34" s="1"/>
  <c r="EL175" i="34" s="1"/>
  <c r="EV116" i="34"/>
  <c r="EW90" i="34"/>
  <c r="ED130" i="34"/>
  <c r="EU89" i="34"/>
  <c r="ED154" i="34"/>
  <c r="EE162" i="34"/>
  <c r="EE126" i="34"/>
  <c r="EV85" i="34"/>
  <c r="EU15" i="34"/>
  <c r="EW133" i="34"/>
  <c r="ED226" i="34"/>
  <c r="EW227" i="34"/>
  <c r="EX273" i="34"/>
  <c r="ET210" i="34"/>
  <c r="EX154" i="34"/>
  <c r="EI89" i="34"/>
  <c r="EJ89" i="34" s="1"/>
  <c r="EL89" i="34" s="1"/>
  <c r="EE61" i="34"/>
  <c r="EW130" i="34"/>
  <c r="ET207" i="34"/>
  <c r="EE193" i="34"/>
  <c r="ET24" i="34"/>
  <c r="EU61" i="34"/>
  <c r="EE174" i="34"/>
  <c r="ET121" i="34"/>
  <c r="ET39" i="34"/>
  <c r="ED167" i="34"/>
  <c r="ET202" i="34"/>
  <c r="EI213" i="34"/>
  <c r="EJ213" i="34" s="1"/>
  <c r="EL213" i="34" s="1"/>
  <c r="EX114" i="34"/>
  <c r="EW187" i="34"/>
  <c r="EU80" i="34"/>
  <c r="EE58" i="34"/>
  <c r="EV163" i="34"/>
  <c r="ED144" i="34"/>
  <c r="ET201" i="34"/>
  <c r="EI113" i="34"/>
  <c r="EJ113" i="34" s="1"/>
  <c r="EL113" i="34" s="1"/>
  <c r="ET214" i="34"/>
  <c r="EX12" i="34"/>
  <c r="EW138" i="34"/>
  <c r="AW35" i="46"/>
  <c r="ED30" i="34"/>
  <c r="EX98" i="34"/>
  <c r="EX56" i="34"/>
  <c r="EI50" i="34"/>
  <c r="EJ50" i="34" s="1"/>
  <c r="EL50" i="34" s="1"/>
  <c r="EV208" i="34"/>
  <c r="EU174" i="34"/>
  <c r="EW32" i="34"/>
  <c r="EE169" i="34"/>
  <c r="EI185" i="34"/>
  <c r="EJ185" i="34" s="1"/>
  <c r="EL185" i="34" s="1"/>
  <c r="EE79" i="34"/>
  <c r="EI74" i="34"/>
  <c r="EJ74" i="34" s="1"/>
  <c r="EL74" i="34" s="1"/>
  <c r="EV191" i="34"/>
  <c r="EX164" i="34"/>
  <c r="EW225" i="34"/>
  <c r="EE128" i="34"/>
  <c r="EE133" i="34"/>
  <c r="ED202" i="34"/>
  <c r="EE27" i="34"/>
  <c r="EV154" i="34"/>
  <c r="EX219" i="34"/>
  <c r="ED16" i="66"/>
  <c r="ED232" i="34"/>
  <c r="EX237" i="34"/>
  <c r="ED259" i="34"/>
  <c r="EE263" i="34"/>
  <c r="EV150" i="34"/>
  <c r="EW143" i="34"/>
  <c r="EV224" i="34"/>
  <c r="EW134" i="34"/>
  <c r="EX73" i="34"/>
  <c r="EE139" i="34"/>
  <c r="EI154" i="34"/>
  <c r="EJ154" i="34" s="1"/>
  <c r="EL154" i="34" s="1"/>
  <c r="ED73" i="34"/>
  <c r="ET199" i="34"/>
  <c r="EV196" i="34"/>
  <c r="EE175" i="34"/>
  <c r="EI216" i="34"/>
  <c r="EJ216" i="34" s="1"/>
  <c r="EL216" i="34" s="1"/>
  <c r="EI145" i="34"/>
  <c r="EJ145" i="34" s="1"/>
  <c r="EL145" i="34" s="1"/>
  <c r="EI118" i="34"/>
  <c r="EJ118" i="34" s="1"/>
  <c r="EL118" i="34" s="1"/>
  <c r="BD35" i="46"/>
  <c r="EU52" i="34"/>
  <c r="EW226" i="34"/>
  <c r="EC10" i="66"/>
  <c r="EE9" i="66"/>
  <c r="EU257" i="34"/>
  <c r="ED243" i="34"/>
  <c r="ET247" i="34"/>
  <c r="EI240" i="34"/>
  <c r="EJ240" i="34" s="1"/>
  <c r="EL240" i="34" s="1"/>
  <c r="ED227" i="34"/>
  <c r="EW253" i="34"/>
  <c r="EV229" i="34"/>
  <c r="EU278" i="34"/>
  <c r="EX278" i="34"/>
  <c r="EU268" i="34"/>
  <c r="ET9" i="34"/>
  <c r="EV137" i="34"/>
  <c r="EI126" i="34"/>
  <c r="EJ126" i="34" s="1"/>
  <c r="EL126" i="34" s="1"/>
  <c r="EV52" i="34"/>
  <c r="ET209" i="34"/>
  <c r="EI155" i="34"/>
  <c r="EJ155" i="34" s="1"/>
  <c r="EL155" i="34" s="1"/>
  <c r="EV72" i="34"/>
  <c r="EI15" i="34"/>
  <c r="EJ15" i="34" s="1"/>
  <c r="EL15" i="34" s="1"/>
  <c r="EE151" i="34"/>
  <c r="EV89" i="34"/>
  <c r="EU196" i="34"/>
  <c r="ED9" i="34"/>
  <c r="AZ35" i="46"/>
  <c r="EX213" i="34"/>
  <c r="EI79" i="34"/>
  <c r="EJ79" i="34" s="1"/>
  <c r="EL79" i="34" s="1"/>
  <c r="EU148" i="34"/>
  <c r="BA35" i="46"/>
  <c r="ET48" i="34"/>
  <c r="EA19" i="66"/>
  <c r="EA15" i="66"/>
  <c r="EA17" i="66"/>
  <c r="ET252" i="34"/>
  <c r="EU228" i="34"/>
  <c r="ED256" i="34"/>
  <c r="EI251" i="34"/>
  <c r="EJ251" i="34" s="1"/>
  <c r="EL251" i="34" s="1"/>
  <c r="EX228" i="34"/>
  <c r="EU234" i="34"/>
  <c r="EU275" i="34"/>
  <c r="EX271" i="34"/>
  <c r="EX26" i="34"/>
  <c r="EV87" i="34"/>
  <c r="EV190" i="34"/>
  <c r="EE65" i="34"/>
  <c r="ED131" i="34"/>
  <c r="EW66" i="34"/>
  <c r="EE179" i="34"/>
  <c r="EV56" i="34"/>
  <c r="EU225" i="34"/>
  <c r="EX25" i="34"/>
  <c r="BC35" i="46"/>
  <c r="ET90" i="34"/>
  <c r="EX190" i="34"/>
  <c r="ED19" i="66"/>
  <c r="EA12" i="66"/>
  <c r="ED9" i="66"/>
  <c r="ET235" i="34"/>
  <c r="ET233" i="34"/>
  <c r="ED241" i="34"/>
  <c r="EI236" i="34"/>
  <c r="EJ236" i="34" s="1"/>
  <c r="EL236" i="34" s="1"/>
  <c r="ET234" i="34"/>
  <c r="EU229" i="34"/>
  <c r="EX274" i="34"/>
  <c r="EW277" i="34"/>
  <c r="EE272" i="34"/>
  <c r="EV104" i="34"/>
  <c r="BB35" i="46"/>
  <c r="EI125" i="34"/>
  <c r="EJ125" i="34" s="1"/>
  <c r="EL125" i="34" s="1"/>
  <c r="ED223" i="34"/>
  <c r="ED125" i="34"/>
  <c r="ET215" i="34"/>
  <c r="EX183" i="34"/>
  <c r="EX131" i="34"/>
  <c r="EA18" i="66"/>
  <c r="EE19" i="66"/>
  <c r="EA10" i="66"/>
  <c r="EI250" i="34"/>
  <c r="EJ250" i="34" s="1"/>
  <c r="EL250" i="34" s="1"/>
  <c r="EW251" i="34"/>
  <c r="EW229" i="34"/>
  <c r="EU252" i="34"/>
  <c r="ED233" i="34"/>
  <c r="ET267" i="34"/>
  <c r="EW279" i="34"/>
  <c r="EE258" i="34"/>
  <c r="EV279" i="34"/>
  <c r="EW95" i="34"/>
  <c r="EU150" i="34"/>
  <c r="ET99" i="34"/>
  <c r="EX225" i="34"/>
  <c r="EX158" i="34"/>
  <c r="EE210" i="34"/>
  <c r="EV121" i="34"/>
  <c r="EE35" i="34"/>
  <c r="EU50" i="34"/>
  <c r="EE70" i="34"/>
  <c r="EE99" i="34"/>
  <c r="EU56" i="34"/>
  <c r="EI9" i="34"/>
  <c r="EJ9" i="34" s="1"/>
  <c r="EL9" i="34" s="1"/>
  <c r="EI191" i="34"/>
  <c r="EJ191" i="34" s="1"/>
  <c r="EL191" i="34" s="1"/>
  <c r="ED82" i="34"/>
  <c r="EV183" i="34"/>
  <c r="EX210" i="34"/>
  <c r="EW115" i="34"/>
  <c r="EW55" i="34"/>
  <c r="ED48" i="34"/>
  <c r="EB18" i="66"/>
  <c r="EE15" i="66"/>
  <c r="ED10" i="66"/>
  <c r="EU250" i="34"/>
  <c r="EU246" i="34"/>
  <c r="ET244" i="34"/>
  <c r="EI234" i="34"/>
  <c r="EJ234" i="34" s="1"/>
  <c r="EL234" i="34" s="1"/>
  <c r="EE232" i="34"/>
  <c r="ET264" i="34"/>
  <c r="EU260" i="34"/>
  <c r="ED280" i="34"/>
  <c r="ED158" i="34"/>
  <c r="ED122" i="34"/>
  <c r="EI65" i="34"/>
  <c r="EJ65" i="34" s="1"/>
  <c r="EL65" i="34" s="1"/>
  <c r="EI112" i="34"/>
  <c r="EJ112" i="34" s="1"/>
  <c r="EL112" i="34" s="1"/>
  <c r="EE226" i="34"/>
  <c r="EV226" i="34"/>
  <c r="EE10" i="66"/>
  <c r="EA9" i="66"/>
  <c r="EA14" i="66"/>
  <c r="EB19" i="66"/>
  <c r="ED15" i="66"/>
  <c r="EB12" i="66"/>
  <c r="EB17" i="66"/>
  <c r="EE245" i="34"/>
  <c r="EW233" i="34"/>
  <c r="EU233" i="34"/>
  <c r="EX231" i="34"/>
  <c r="ED228" i="34"/>
  <c r="EV246" i="34"/>
  <c r="EW245" i="34"/>
  <c r="EI243" i="34"/>
  <c r="EJ243" i="34" s="1"/>
  <c r="EL243" i="34" s="1"/>
  <c r="EX254" i="34"/>
  <c r="ET237" i="34"/>
  <c r="EV256" i="34"/>
  <c r="EV257" i="34"/>
  <c r="EW242" i="34"/>
  <c r="EV236" i="34"/>
  <c r="EI252" i="34"/>
  <c r="EJ252" i="34" s="1"/>
  <c r="EL252" i="34" s="1"/>
  <c r="EI247" i="34"/>
  <c r="EJ247" i="34" s="1"/>
  <c r="EL247" i="34" s="1"/>
  <c r="ET266" i="34"/>
  <c r="EX262" i="34"/>
  <c r="EU258" i="34"/>
  <c r="ET273" i="34"/>
  <c r="EW264" i="34"/>
  <c r="EV275" i="34"/>
  <c r="EX261" i="34"/>
  <c r="EX280" i="34"/>
  <c r="ED133" i="34"/>
  <c r="EW128" i="34"/>
  <c r="EE206" i="34"/>
  <c r="EE183" i="34"/>
  <c r="ET226" i="34"/>
  <c r="EB15" i="66"/>
  <c r="ED13" i="66"/>
  <c r="EC19" i="66"/>
  <c r="EE13" i="66"/>
  <c r="EE11" i="66"/>
  <c r="EE14" i="66"/>
  <c r="EC14" i="66"/>
  <c r="ET232" i="34"/>
  <c r="ET248" i="34"/>
  <c r="ET231" i="34"/>
  <c r="EE255" i="34"/>
  <c r="EE246" i="34"/>
  <c r="EX256" i="34"/>
  <c r="EE227" i="34"/>
  <c r="EW240" i="34"/>
  <c r="EU251" i="34"/>
  <c r="EE250" i="34"/>
  <c r="ET254" i="34"/>
  <c r="EV254" i="34"/>
  <c r="EX236" i="34"/>
  <c r="ET249" i="34"/>
  <c r="EX267" i="34"/>
  <c r="EV277" i="34"/>
  <c r="EU271" i="34"/>
  <c r="ET265" i="34"/>
  <c r="EV272" i="34"/>
  <c r="EV262" i="34"/>
  <c r="EV261" i="34"/>
  <c r="EV268" i="34"/>
  <c r="EX77" i="34"/>
  <c r="ED182" i="34"/>
  <c r="ED149" i="34"/>
  <c r="ED29" i="34"/>
  <c r="EW195" i="34"/>
  <c r="AG35" i="46"/>
  <c r="EI226" i="34"/>
  <c r="EJ226" i="34" s="1"/>
  <c r="EL226" i="34" s="1"/>
  <c r="EC18" i="66"/>
  <c r="EC11" i="66"/>
  <c r="ED18" i="66"/>
  <c r="EE16" i="66"/>
  <c r="EB16" i="66"/>
  <c r="EB13" i="66"/>
  <c r="A9" i="66"/>
  <c r="EX257" i="34"/>
  <c r="EE251" i="34"/>
  <c r="EE231" i="34"/>
  <c r="EV245" i="34"/>
  <c r="EW249" i="34"/>
  <c r="EE256" i="34"/>
  <c r="EI238" i="34"/>
  <c r="EJ238" i="34" s="1"/>
  <c r="EL238" i="34" s="1"/>
  <c r="EE243" i="34"/>
  <c r="EW244" i="34"/>
  <c r="ED251" i="34"/>
  <c r="EU254" i="34"/>
  <c r="EE233" i="34"/>
  <c r="EW250" i="34"/>
  <c r="EV237" i="34"/>
  <c r="EW247" i="34"/>
  <c r="EW276" i="34"/>
  <c r="EX264" i="34"/>
  <c r="ET258" i="34"/>
  <c r="EI277" i="34"/>
  <c r="EJ277" i="34" s="1"/>
  <c r="EL277" i="34" s="1"/>
  <c r="EU263" i="34"/>
  <c r="EU267" i="34"/>
  <c r="EU272" i="34"/>
  <c r="ED260" i="34"/>
  <c r="ED265" i="34"/>
  <c r="EW271" i="34"/>
  <c r="EV147" i="34"/>
  <c r="EX109" i="34"/>
  <c r="ED114" i="34"/>
  <c r="EB11" i="66"/>
  <c r="EE12" i="66"/>
  <c r="ED14" i="66"/>
  <c r="EB9" i="66"/>
  <c r="ED17" i="66"/>
  <c r="EE17" i="66"/>
  <c r="EC17" i="66"/>
  <c r="EX227" i="34"/>
  <c r="EW234" i="34"/>
  <c r="EU242" i="34"/>
  <c r="EU240" i="34"/>
  <c r="ET245" i="34"/>
  <c r="EE236" i="34"/>
  <c r="EU253" i="34"/>
  <c r="EW252" i="34"/>
  <c r="ED249" i="34"/>
  <c r="ED235" i="34"/>
  <c r="EW235" i="34"/>
  <c r="EX235" i="34"/>
  <c r="EE253" i="34"/>
  <c r="ED237" i="34"/>
  <c r="EE239" i="34"/>
  <c r="EU241" i="34"/>
  <c r="EU255" i="34"/>
  <c r="EI239" i="34"/>
  <c r="EJ239" i="34" s="1"/>
  <c r="EL239" i="34" s="1"/>
  <c r="ET262" i="34"/>
  <c r="EV278" i="34"/>
  <c r="ED271" i="34"/>
  <c r="EW273" i="34"/>
  <c r="EU262" i="34"/>
  <c r="ED267" i="34"/>
  <c r="EE266" i="34"/>
  <c r="ED276" i="34"/>
  <c r="EU264" i="34"/>
  <c r="EE267" i="34"/>
  <c r="EX179" i="34"/>
  <c r="EI43" i="34"/>
  <c r="EJ43" i="34" s="1"/>
  <c r="EL43" i="34" s="1"/>
  <c r="AQ35" i="46"/>
  <c r="EE69" i="34"/>
  <c r="ED24" i="34"/>
  <c r="EC12" i="66"/>
  <c r="ED11" i="66"/>
  <c r="EC16" i="66"/>
  <c r="EB14" i="66"/>
  <c r="EA11" i="66"/>
  <c r="EA13" i="66"/>
  <c r="EE238" i="34"/>
  <c r="EV247" i="34"/>
  <c r="ED247" i="34"/>
  <c r="ED236" i="34"/>
  <c r="EV227" i="34"/>
  <c r="ED229" i="34"/>
  <c r="EW243" i="34"/>
  <c r="EV242" i="34"/>
  <c r="EI232" i="34"/>
  <c r="EJ232" i="34" s="1"/>
  <c r="EL232" i="34" s="1"/>
  <c r="ET242" i="34"/>
  <c r="EU232" i="34"/>
  <c r="ET240" i="34"/>
  <c r="EE254" i="34"/>
  <c r="ET274" i="34"/>
  <c r="EI271" i="34"/>
  <c r="EJ271" i="34" s="1"/>
  <c r="EL271" i="34" s="1"/>
  <c r="EV266" i="34"/>
  <c r="EI270" i="34"/>
  <c r="EJ270" i="34" s="1"/>
  <c r="EL270" i="34" s="1"/>
  <c r="EU276" i="34"/>
  <c r="EV259" i="34"/>
  <c r="EX260" i="34"/>
  <c r="EW259" i="34"/>
  <c r="EU280" i="34"/>
  <c r="ET263" i="34"/>
  <c r="ED264" i="34"/>
  <c r="EW231" i="34"/>
  <c r="EX245" i="34"/>
  <c r="ED250" i="34"/>
  <c r="EE235" i="34"/>
  <c r="ET257" i="34"/>
  <c r="ED230" i="34"/>
  <c r="EX239" i="34"/>
  <c r="EX232" i="34"/>
  <c r="EX243" i="34"/>
  <c r="EU249" i="34"/>
  <c r="ET228" i="34"/>
  <c r="ED244" i="34"/>
  <c r="EX247" i="34"/>
  <c r="EV232" i="34"/>
  <c r="EI248" i="34"/>
  <c r="EJ248" i="34" s="1"/>
  <c r="EL248" i="34" s="1"/>
  <c r="EW228" i="34"/>
  <c r="EE249" i="34"/>
  <c r="EV248" i="34"/>
  <c r="ET256" i="34"/>
  <c r="ET253" i="34"/>
  <c r="ED231" i="34"/>
  <c r="EX234" i="34"/>
  <c r="ET239" i="34"/>
  <c r="EV240" i="34"/>
  <c r="EW255" i="34"/>
  <c r="EI256" i="34"/>
  <c r="EJ256" i="34" s="1"/>
  <c r="EL256" i="34" s="1"/>
  <c r="ED279" i="34"/>
  <c r="ED274" i="34"/>
  <c r="EE260" i="34"/>
  <c r="EW262" i="34"/>
  <c r="ET276" i="34"/>
  <c r="EI265" i="34"/>
  <c r="EJ265" i="34" s="1"/>
  <c r="EL265" i="34" s="1"/>
  <c r="EV270" i="34"/>
  <c r="ED278" i="34"/>
  <c r="EV260" i="34"/>
  <c r="EV264" i="34"/>
  <c r="EE262" i="34"/>
  <c r="EI269" i="34"/>
  <c r="EJ269" i="34" s="1"/>
  <c r="EL269" i="34" s="1"/>
  <c r="EI278" i="34"/>
  <c r="EJ278" i="34" s="1"/>
  <c r="EL278" i="34" s="1"/>
  <c r="EX266" i="34"/>
  <c r="EU265" i="34"/>
  <c r="ED273" i="34"/>
  <c r="EX279" i="34"/>
  <c r="EE274" i="34"/>
  <c r="EI274" i="34"/>
  <c r="EJ274" i="34" s="1"/>
  <c r="EL274" i="34" s="1"/>
  <c r="EU279" i="34"/>
  <c r="ET259" i="34"/>
  <c r="EE279" i="34"/>
  <c r="EX276" i="34"/>
  <c r="ED262" i="34"/>
  <c r="EX242" i="34"/>
  <c r="EV244" i="34"/>
  <c r="ED252" i="34"/>
  <c r="EE248" i="34"/>
  <c r="EV235" i="34"/>
  <c r="ED239" i="34"/>
  <c r="EW237" i="34"/>
  <c r="ET241" i="34"/>
  <c r="EX240" i="34"/>
  <c r="EW257" i="34"/>
  <c r="EW230" i="34"/>
  <c r="ET246" i="34"/>
  <c r="ET229" i="34"/>
  <c r="ET236" i="34"/>
  <c r="EE247" i="34"/>
  <c r="EW246" i="34"/>
  <c r="EX253" i="34"/>
  <c r="EW254" i="34"/>
  <c r="EV241" i="34"/>
  <c r="EI264" i="34"/>
  <c r="EJ264" i="34" s="1"/>
  <c r="EL264" i="34" s="1"/>
  <c r="EV274" i="34"/>
  <c r="EW275" i="34"/>
  <c r="EX263" i="34"/>
  <c r="EI261" i="34"/>
  <c r="EJ261" i="34" s="1"/>
  <c r="EL261" i="34" s="1"/>
  <c r="ET261" i="34"/>
  <c r="EU273" i="34"/>
  <c r="EW265" i="34"/>
  <c r="EE275" i="34"/>
  <c r="ED268" i="34"/>
  <c r="EV267" i="34"/>
  <c r="EW269" i="34"/>
  <c r="EE270" i="34"/>
  <c r="EE276" i="34"/>
  <c r="EX269" i="34"/>
  <c r="EX259" i="34"/>
  <c r="EX270" i="34"/>
  <c r="EW266" i="34"/>
  <c r="EU269" i="34"/>
  <c r="EX268" i="34"/>
  <c r="EE278" i="34"/>
  <c r="ET278" i="34"/>
  <c r="ED258" i="34"/>
  <c r="EV249" i="34"/>
  <c r="EX251" i="34"/>
  <c r="EX229" i="34"/>
  <c r="ED240" i="34"/>
  <c r="EU248" i="34"/>
  <c r="EI237" i="34"/>
  <c r="EJ237" i="34" s="1"/>
  <c r="EL237" i="34" s="1"/>
  <c r="ED257" i="34"/>
  <c r="ED238" i="34"/>
  <c r="EX250" i="34"/>
  <c r="EI233" i="34"/>
  <c r="EJ233" i="34" s="1"/>
  <c r="EL233" i="34" s="1"/>
  <c r="EE257" i="34"/>
  <c r="EV252" i="34"/>
  <c r="EI229" i="34"/>
  <c r="EJ229" i="34" s="1"/>
  <c r="EL229" i="34" s="1"/>
  <c r="EW248" i="34"/>
  <c r="EI253" i="34"/>
  <c r="EJ253" i="34" s="1"/>
  <c r="EL253" i="34" s="1"/>
  <c r="EX238" i="34"/>
  <c r="EW232" i="34"/>
  <c r="EX246" i="34"/>
  <c r="EV243" i="34"/>
  <c r="EX252" i="34"/>
  <c r="EV230" i="34"/>
  <c r="EU236" i="34"/>
  <c r="EE269" i="34"/>
  <c r="EV273" i="34"/>
  <c r="EI273" i="34"/>
  <c r="EJ273" i="34" s="1"/>
  <c r="EL273" i="34" s="1"/>
  <c r="ED272" i="34"/>
  <c r="EX277" i="34"/>
  <c r="EI266" i="34"/>
  <c r="EJ266" i="34" s="1"/>
  <c r="EL266" i="34" s="1"/>
  <c r="EV258" i="34"/>
  <c r="EX275" i="34"/>
  <c r="EV265" i="34"/>
  <c r="EI276" i="34"/>
  <c r="EJ276" i="34" s="1"/>
  <c r="EL276" i="34" s="1"/>
  <c r="ED270" i="34"/>
  <c r="EE264" i="34"/>
  <c r="EE271" i="34"/>
  <c r="ET272" i="34"/>
  <c r="EW272" i="34"/>
  <c r="EI260" i="34"/>
  <c r="EJ260" i="34" s="1"/>
  <c r="EL260" i="34" s="1"/>
  <c r="EW260" i="34"/>
  <c r="EV280" i="34"/>
  <c r="EI279" i="34"/>
  <c r="EJ279" i="34" s="1"/>
  <c r="EL279" i="34" s="1"/>
  <c r="ET279" i="34"/>
  <c r="ED275" i="34"/>
  <c r="ED261" i="34"/>
  <c r="EV271" i="34"/>
  <c r="EV269" i="34"/>
  <c r="EX258" i="34"/>
  <c r="EX241" i="34"/>
  <c r="EW241" i="34"/>
  <c r="ED255" i="34"/>
  <c r="ET250" i="34"/>
  <c r="ED242" i="34"/>
  <c r="EV233" i="34"/>
  <c r="EV251" i="34"/>
  <c r="EE237" i="34"/>
  <c r="EU230" i="34"/>
  <c r="EI254" i="34"/>
  <c r="EJ254" i="34" s="1"/>
  <c r="EL254" i="34" s="1"/>
  <c r="EV239" i="34"/>
  <c r="EV228" i="34"/>
  <c r="EI257" i="34"/>
  <c r="EJ257" i="34" s="1"/>
  <c r="EL257" i="34" s="1"/>
  <c r="ED248" i="34"/>
  <c r="EV231" i="34"/>
  <c r="EX244" i="34"/>
  <c r="EV234" i="34"/>
  <c r="EU245" i="34"/>
  <c r="EV255" i="34"/>
  <c r="EI241" i="34"/>
  <c r="EJ241" i="34" s="1"/>
  <c r="EL241" i="34" s="1"/>
  <c r="EI245" i="34"/>
  <c r="EJ245" i="34" s="1"/>
  <c r="EL245" i="34" s="1"/>
  <c r="EI246" i="34"/>
  <c r="EJ246" i="34" s="1"/>
  <c r="EL246" i="34" s="1"/>
  <c r="EI249" i="34"/>
  <c r="EJ249" i="34" s="1"/>
  <c r="EL249" i="34" s="1"/>
  <c r="EV253" i="34"/>
  <c r="EU238" i="34"/>
  <c r="EE234" i="34"/>
  <c r="ET255" i="34"/>
  <c r="EI244" i="34"/>
  <c r="EJ244" i="34" s="1"/>
  <c r="EL244" i="34" s="1"/>
  <c r="EU239" i="34"/>
  <c r="EW236" i="34"/>
  <c r="EU227" i="34"/>
  <c r="EW267" i="34"/>
  <c r="ET280" i="34"/>
  <c r="EU259" i="34"/>
  <c r="EW274" i="34"/>
  <c r="ED263" i="34"/>
  <c r="EE261" i="34"/>
  <c r="EE280" i="34"/>
  <c r="EI272" i="34"/>
  <c r="EJ272" i="34" s="1"/>
  <c r="EL272" i="34" s="1"/>
  <c r="EI263" i="34"/>
  <c r="EJ263" i="34" s="1"/>
  <c r="EL263" i="34" s="1"/>
  <c r="EI275" i="34"/>
  <c r="EJ275" i="34" s="1"/>
  <c r="EL275" i="34" s="1"/>
  <c r="ED269" i="34"/>
  <c r="EI262" i="34"/>
  <c r="EJ262" i="34" s="1"/>
  <c r="EL262" i="34" s="1"/>
  <c r="EX265" i="34"/>
  <c r="EX272" i="34"/>
  <c r="ED266" i="34"/>
  <c r="EI280" i="34"/>
  <c r="EJ280" i="34" s="1"/>
  <c r="EL280" i="34" s="1"/>
  <c r="EE259" i="34"/>
  <c r="ET268" i="34"/>
  <c r="EW270" i="34"/>
  <c r="EX233" i="34"/>
  <c r="EE230" i="34"/>
  <c r="EW238" i="34"/>
  <c r="EI242" i="34"/>
  <c r="EJ242" i="34" s="1"/>
  <c r="EL242" i="34" s="1"/>
  <c r="ED234" i="34"/>
  <c r="ET251" i="34"/>
  <c r="EX230" i="34"/>
  <c r="EE240" i="34"/>
  <c r="EX255" i="34"/>
  <c r="EV238" i="34"/>
  <c r="EE242" i="34"/>
  <c r="EW256" i="34"/>
  <c r="EE241" i="34"/>
  <c r="EI230" i="34"/>
  <c r="EJ230" i="34" s="1"/>
  <c r="EL230" i="34" s="1"/>
  <c r="EE252" i="34"/>
  <c r="ET238" i="34"/>
  <c r="EV250" i="34"/>
  <c r="EI227" i="34"/>
  <c r="EJ227" i="34" s="1"/>
  <c r="EL227" i="34" s="1"/>
  <c r="EU243" i="34"/>
  <c r="EI231" i="34"/>
  <c r="EJ231" i="34" s="1"/>
  <c r="EL231" i="34" s="1"/>
  <c r="EU244" i="34"/>
  <c r="EE244" i="34"/>
  <c r="ED253" i="34"/>
  <c r="EE228" i="34"/>
  <c r="ED245" i="34"/>
  <c r="EU231" i="34"/>
  <c r="ET260" i="34"/>
  <c r="ET277" i="34"/>
  <c r="EW278" i="34"/>
  <c r="ET269" i="34"/>
  <c r="EE268" i="34"/>
  <c r="EU270" i="34"/>
  <c r="EU277" i="34"/>
  <c r="EI259" i="34"/>
  <c r="EJ259" i="34" s="1"/>
  <c r="EL259" i="34" s="1"/>
  <c r="EE265" i="34"/>
  <c r="ET275" i="34"/>
  <c r="ET271" i="34"/>
  <c r="EE273" i="34"/>
  <c r="EU266" i="34"/>
  <c r="EW268" i="34"/>
  <c r="EI258" i="34"/>
  <c r="EJ258" i="34" s="1"/>
  <c r="EL258" i="34" s="1"/>
  <c r="EV276" i="34"/>
  <c r="EW263" i="34"/>
  <c r="EV263" i="34"/>
  <c r="EU261" i="34"/>
  <c r="EE277" i="34"/>
  <c r="EF372" i="49"/>
  <c r="EG22" i="66" l="1"/>
  <c r="EF22" i="66" s="1"/>
  <c r="EG25" i="66"/>
  <c r="EF25" i="66" s="1"/>
  <c r="EG24" i="66"/>
  <c r="EF24" i="66" s="1"/>
  <c r="EG26" i="66"/>
  <c r="EF26" i="66" s="1"/>
  <c r="EG27" i="66"/>
  <c r="EF27" i="66" s="1"/>
  <c r="EG29" i="66"/>
  <c r="EF29" i="66" s="1"/>
  <c r="EG23" i="66"/>
  <c r="EF23" i="66" s="1"/>
  <c r="EG28" i="66"/>
  <c r="EF28" i="66" s="1"/>
  <c r="EG21" i="66"/>
  <c r="EF21" i="66" s="1"/>
  <c r="EG20" i="66"/>
  <c r="EF20" i="66" s="1"/>
  <c r="EY178" i="34"/>
  <c r="EG21" i="34"/>
  <c r="EF21" i="34" s="1"/>
  <c r="EG195" i="34"/>
  <c r="EF195" i="34" s="1"/>
  <c r="EG163" i="34"/>
  <c r="EF163" i="34" s="1"/>
  <c r="EG113" i="34"/>
  <c r="EF113" i="34" s="1"/>
  <c r="EG19" i="34"/>
  <c r="EF19" i="34" s="1"/>
  <c r="EG107" i="34"/>
  <c r="EF107" i="34" s="1"/>
  <c r="EG127" i="34"/>
  <c r="EF127" i="34" s="1"/>
  <c r="EG47" i="34"/>
  <c r="EF47" i="34" s="1"/>
  <c r="EG218" i="34"/>
  <c r="EF218" i="34" s="1"/>
  <c r="EY28" i="34"/>
  <c r="EG186" i="34"/>
  <c r="EF186" i="34" s="1"/>
  <c r="EG168" i="34"/>
  <c r="EF168" i="34" s="1"/>
  <c r="EG109" i="34"/>
  <c r="EF109" i="34" s="1"/>
  <c r="EY30" i="34"/>
  <c r="EY107" i="34"/>
  <c r="C46" i="46"/>
  <c r="F46" i="46" s="1" a="1"/>
  <c r="F46" i="46" s="1"/>
  <c r="EY65" i="34"/>
  <c r="EG52" i="34"/>
  <c r="EF52" i="34" s="1"/>
  <c r="EY85" i="34"/>
  <c r="EY141" i="34"/>
  <c r="EG143" i="34"/>
  <c r="EF143" i="34" s="1"/>
  <c r="EY21" i="34"/>
  <c r="EG161" i="34"/>
  <c r="EF161" i="34" s="1"/>
  <c r="EG146" i="34"/>
  <c r="EF146" i="34" s="1"/>
  <c r="EG45" i="34"/>
  <c r="EF45" i="34" s="1"/>
  <c r="EG70" i="34"/>
  <c r="EF70" i="34" s="1"/>
  <c r="EG110" i="34"/>
  <c r="EF110" i="34" s="1"/>
  <c r="EG122" i="34"/>
  <c r="EF122" i="34" s="1"/>
  <c r="EG73" i="34"/>
  <c r="EF73" i="34" s="1"/>
  <c r="EG205" i="34"/>
  <c r="EF205" i="34" s="1"/>
  <c r="EY68" i="34"/>
  <c r="EY83" i="34"/>
  <c r="EY40" i="34"/>
  <c r="EY49" i="34"/>
  <c r="EG90" i="34"/>
  <c r="EF90" i="34" s="1"/>
  <c r="EG224" i="34"/>
  <c r="EF224" i="34" s="1"/>
  <c r="EG190" i="34"/>
  <c r="EF190" i="34" s="1"/>
  <c r="EY10" i="34"/>
  <c r="EG106" i="34"/>
  <c r="EF106" i="34" s="1"/>
  <c r="EY122" i="34"/>
  <c r="EG85" i="34"/>
  <c r="EF85" i="34" s="1"/>
  <c r="EG191" i="34"/>
  <c r="EF191" i="34" s="1"/>
  <c r="EY220" i="34"/>
  <c r="EG40" i="34"/>
  <c r="EF40" i="34" s="1"/>
  <c r="EY192" i="34"/>
  <c r="EY185" i="34"/>
  <c r="EY212" i="34"/>
  <c r="EG214" i="34"/>
  <c r="EF214" i="34" s="1"/>
  <c r="EG87" i="34"/>
  <c r="EF87" i="34" s="1"/>
  <c r="EG140" i="34"/>
  <c r="EF140" i="34" s="1"/>
  <c r="EG170" i="34"/>
  <c r="EF170" i="34" s="1"/>
  <c r="EY104" i="34"/>
  <c r="J57" i="46"/>
  <c r="EG81" i="34"/>
  <c r="EF81" i="34" s="1"/>
  <c r="EG56" i="34"/>
  <c r="EF56" i="34" s="1"/>
  <c r="EY180" i="34"/>
  <c r="EY198" i="34"/>
  <c r="K54" i="46"/>
  <c r="EG142" i="34"/>
  <c r="EF142" i="34" s="1"/>
  <c r="EY100" i="34"/>
  <c r="J54" i="46"/>
  <c r="EY11" i="34"/>
  <c r="EG76" i="34"/>
  <c r="EF76" i="34" s="1"/>
  <c r="EG20" i="34"/>
  <c r="EF20" i="34" s="1"/>
  <c r="EY94" i="34"/>
  <c r="EG207" i="34"/>
  <c r="EF207" i="34" s="1"/>
  <c r="EY155" i="34"/>
  <c r="EY63" i="34"/>
  <c r="EY164" i="34"/>
  <c r="EY59" i="34"/>
  <c r="EG200" i="34"/>
  <c r="EF200" i="34" s="1"/>
  <c r="EG152" i="34"/>
  <c r="EF152" i="34" s="1"/>
  <c r="EY103" i="34"/>
  <c r="EY15" i="34"/>
  <c r="EG162" i="34"/>
  <c r="EF162" i="34" s="1"/>
  <c r="EG65" i="34"/>
  <c r="EF65" i="34" s="1"/>
  <c r="EG185" i="34"/>
  <c r="EF185" i="34" s="1"/>
  <c r="EY159" i="34"/>
  <c r="EY57" i="34"/>
  <c r="EG41" i="34"/>
  <c r="EF41" i="34" s="1"/>
  <c r="EG211" i="34"/>
  <c r="EF211" i="34" s="1"/>
  <c r="EY27" i="34"/>
  <c r="EG217" i="34"/>
  <c r="EF217" i="34" s="1"/>
  <c r="EG117" i="34"/>
  <c r="EF117" i="34" s="1"/>
  <c r="EY29" i="34"/>
  <c r="EG121" i="34"/>
  <c r="EF121" i="34" s="1"/>
  <c r="EY84" i="34"/>
  <c r="EG74" i="34"/>
  <c r="EF74" i="34" s="1"/>
  <c r="EY189" i="34"/>
  <c r="EY217" i="34"/>
  <c r="EY144" i="34"/>
  <c r="EY176" i="34"/>
  <c r="EY201" i="34"/>
  <c r="EY64" i="34"/>
  <c r="EY74" i="34"/>
  <c r="EG209" i="34"/>
  <c r="EF209" i="34" s="1"/>
  <c r="EY147" i="34"/>
  <c r="EG210" i="34"/>
  <c r="EF210" i="34" s="1"/>
  <c r="EG9" i="34"/>
  <c r="EF9" i="34" s="1"/>
  <c r="EG139" i="34"/>
  <c r="EF139" i="34" s="1"/>
  <c r="EG132" i="34"/>
  <c r="EF132" i="34" s="1"/>
  <c r="EG134" i="34"/>
  <c r="EF134" i="34" s="1"/>
  <c r="EG26" i="34"/>
  <c r="EF26" i="34" s="1"/>
  <c r="EY208" i="34"/>
  <c r="EY142" i="34"/>
  <c r="EG144" i="34"/>
  <c r="EF144" i="34" s="1"/>
  <c r="EG123" i="34"/>
  <c r="EF123" i="34" s="1"/>
  <c r="EG92" i="34"/>
  <c r="EF92" i="34" s="1"/>
  <c r="EG89" i="34"/>
  <c r="EF89" i="34" s="1"/>
  <c r="EY148" i="34"/>
  <c r="L57" i="46"/>
  <c r="C40" i="46"/>
  <c r="F40" i="46" s="1" a="1"/>
  <c r="F40" i="46" s="1"/>
  <c r="EG29" i="34"/>
  <c r="EF29" i="34" s="1"/>
  <c r="EY55" i="34"/>
  <c r="EY171" i="34"/>
  <c r="C43" i="46"/>
  <c r="F43" i="46" s="1" a="1"/>
  <c r="F43" i="46" s="1"/>
  <c r="C45" i="46"/>
  <c r="F45" i="46" s="1" a="1"/>
  <c r="F45" i="46" s="1"/>
  <c r="M32" i="55" a="1"/>
  <c r="M32" i="55" s="1"/>
  <c r="L54" i="46"/>
  <c r="EY48" i="34"/>
  <c r="EY174" i="34"/>
  <c r="EY163" i="34"/>
  <c r="EG173" i="34"/>
  <c r="EF173" i="34" s="1"/>
  <c r="EY175" i="34"/>
  <c r="EY214" i="34"/>
  <c r="EY170" i="34"/>
  <c r="EG156" i="34"/>
  <c r="EF156" i="34" s="1"/>
  <c r="EG50" i="34"/>
  <c r="EF50" i="34" s="1"/>
  <c r="EY23" i="34"/>
  <c r="EG18" i="34"/>
  <c r="EF18" i="34" s="1"/>
  <c r="EY70" i="34"/>
  <c r="EG78" i="34"/>
  <c r="EF78" i="34" s="1"/>
  <c r="EG187" i="34"/>
  <c r="EF187" i="34" s="1"/>
  <c r="EY42" i="34"/>
  <c r="EG166" i="34"/>
  <c r="EF166" i="34" s="1"/>
  <c r="EY156" i="34"/>
  <c r="EY18" i="34"/>
  <c r="EY126" i="34"/>
  <c r="EY46" i="34"/>
  <c r="EG138" i="34"/>
  <c r="EF138" i="34" s="1"/>
  <c r="EY25" i="34"/>
  <c r="EY181" i="34"/>
  <c r="EY157" i="34"/>
  <c r="EG60" i="34"/>
  <c r="EF60" i="34" s="1"/>
  <c r="EY58" i="34"/>
  <c r="EY211" i="34"/>
  <c r="EG137" i="34"/>
  <c r="EF137" i="34" s="1"/>
  <c r="EG11" i="34"/>
  <c r="EF11" i="34" s="1"/>
  <c r="EY76" i="34"/>
  <c r="EY45" i="34"/>
  <c r="EG39" i="34"/>
  <c r="EF39" i="34" s="1"/>
  <c r="EG222" i="34"/>
  <c r="EF222" i="34" s="1"/>
  <c r="EY72" i="34"/>
  <c r="EG108" i="34"/>
  <c r="EF108" i="34" s="1"/>
  <c r="EG219" i="34"/>
  <c r="EF219" i="34" s="1"/>
  <c r="EY119" i="34"/>
  <c r="EY113" i="34"/>
  <c r="B13" i="16" a="1"/>
  <c r="L17" i="16" s="1"/>
  <c r="Z17" i="16" s="1"/>
  <c r="I57" i="46"/>
  <c r="C41" i="46"/>
  <c r="F41" i="46" s="1" a="1"/>
  <c r="F41" i="46" s="1"/>
  <c r="C39" i="46"/>
  <c r="F39" i="46" s="1" a="1"/>
  <c r="F39" i="46" s="1"/>
  <c r="J32" i="55" a="1"/>
  <c r="J32" i="55" s="1"/>
  <c r="C38" i="46"/>
  <c r="F38" i="46" s="1" a="1"/>
  <c r="F38" i="46" s="1"/>
  <c r="C44" i="46"/>
  <c r="F44" i="46" s="1" a="1"/>
  <c r="F44" i="46" s="1"/>
  <c r="I29" i="55" a="1"/>
  <c r="I29" i="55" s="1"/>
  <c r="EG59" i="34"/>
  <c r="EF59" i="34" s="1"/>
  <c r="EY206" i="34"/>
  <c r="I54" i="46"/>
  <c r="I32" i="55" a="1"/>
  <c r="I32" i="55" s="1"/>
  <c r="K55" i="46"/>
  <c r="M57" i="46"/>
  <c r="C47" i="46"/>
  <c r="F47" i="46" s="1" a="1"/>
  <c r="F47" i="46" s="1"/>
  <c r="EG158" i="34"/>
  <c r="EF158" i="34" s="1"/>
  <c r="EY87" i="34"/>
  <c r="EY209" i="34"/>
  <c r="EG192" i="34"/>
  <c r="EF192" i="34" s="1"/>
  <c r="EG75" i="34"/>
  <c r="EF75" i="34" s="1"/>
  <c r="EG95" i="34"/>
  <c r="EF95" i="34" s="1"/>
  <c r="EG204" i="34"/>
  <c r="EF204" i="34" s="1"/>
  <c r="L29" i="55" a="1"/>
  <c r="L29" i="55" s="1"/>
  <c r="M29" i="55" a="1"/>
  <c r="M29" i="55" s="1"/>
  <c r="K57" i="46"/>
  <c r="C42" i="46"/>
  <c r="F42" i="46" s="1" a="1"/>
  <c r="F42" i="46" s="1"/>
  <c r="L32" i="55" a="1"/>
  <c r="L32" i="55" s="1"/>
  <c r="M54" i="46"/>
  <c r="J29" i="55" a="1"/>
  <c r="J29" i="55" s="1"/>
  <c r="K32" i="55" a="1"/>
  <c r="K32" i="55" s="1"/>
  <c r="EG155" i="34"/>
  <c r="EF155" i="34" s="1"/>
  <c r="EG133" i="34"/>
  <c r="EF133" i="34" s="1"/>
  <c r="EY121" i="34"/>
  <c r="EY210" i="34"/>
  <c r="EG149" i="34"/>
  <c r="EF149" i="34" s="1"/>
  <c r="EG135" i="34"/>
  <c r="EF135" i="34" s="1"/>
  <c r="EY183" i="34"/>
  <c r="EY204" i="34"/>
  <c r="EG112" i="34"/>
  <c r="EF112" i="34" s="1"/>
  <c r="EG84" i="34"/>
  <c r="EF84" i="34" s="1"/>
  <c r="EG104" i="34"/>
  <c r="EF104" i="34" s="1"/>
  <c r="EG131" i="34"/>
  <c r="EF131" i="34" s="1"/>
  <c r="EY197" i="34"/>
  <c r="EY124" i="34"/>
  <c r="EG145" i="34"/>
  <c r="EF145" i="34" s="1"/>
  <c r="I31" i="55" a="1"/>
  <c r="I31" i="55" s="1"/>
  <c r="EG71" i="34"/>
  <c r="EF71" i="34" s="1"/>
  <c r="EY173" i="34"/>
  <c r="EY149" i="34"/>
  <c r="EY132" i="34"/>
  <c r="EY96" i="34"/>
  <c r="EG22" i="34"/>
  <c r="EF22" i="34" s="1"/>
  <c r="EY177" i="34"/>
  <c r="EY86" i="34"/>
  <c r="EG25" i="34"/>
  <c r="EF25" i="34" s="1"/>
  <c r="EG57" i="34"/>
  <c r="EF57" i="34" s="1"/>
  <c r="EY17" i="34"/>
  <c r="EY36" i="34"/>
  <c r="EY22" i="34"/>
  <c r="EG215" i="34"/>
  <c r="EF215" i="34" s="1"/>
  <c r="EY20" i="34"/>
  <c r="EG115" i="34"/>
  <c r="EF115" i="34" s="1"/>
  <c r="EY215" i="34"/>
  <c r="EY88" i="34"/>
  <c r="EY33" i="34"/>
  <c r="EY73" i="34"/>
  <c r="EY184" i="34"/>
  <c r="EY16" i="34"/>
  <c r="EG103" i="34"/>
  <c r="EF103" i="34" s="1"/>
  <c r="EY186" i="34"/>
  <c r="EG62" i="34"/>
  <c r="EF62" i="34" s="1"/>
  <c r="EG105" i="34"/>
  <c r="EF105" i="34" s="1"/>
  <c r="EG34" i="34"/>
  <c r="EF34" i="34" s="1"/>
  <c r="EG172" i="34"/>
  <c r="EF172" i="34" s="1"/>
  <c r="EG100" i="34"/>
  <c r="EF100" i="34" s="1"/>
  <c r="EY78" i="34"/>
  <c r="EG28" i="34"/>
  <c r="EF28" i="34" s="1"/>
  <c r="EY91" i="34"/>
  <c r="EY146" i="34"/>
  <c r="EY62" i="34"/>
  <c r="EY98" i="34"/>
  <c r="EY101" i="34"/>
  <c r="EY81" i="34"/>
  <c r="EG199" i="34"/>
  <c r="EF199" i="34" s="1"/>
  <c r="EY139" i="34"/>
  <c r="EG94" i="34"/>
  <c r="EF94" i="34" s="1"/>
  <c r="EY128" i="34"/>
  <c r="EY92" i="34"/>
  <c r="EY138" i="34"/>
  <c r="EG66" i="34"/>
  <c r="EF66" i="34" s="1"/>
  <c r="EG12" i="34"/>
  <c r="EF12" i="34" s="1"/>
  <c r="EY99" i="34"/>
  <c r="EY89" i="34"/>
  <c r="EY145" i="34"/>
  <c r="EG165" i="34"/>
  <c r="EF165" i="34" s="1"/>
  <c r="M56" i="46"/>
  <c r="EG126" i="34"/>
  <c r="EF126" i="34" s="1"/>
  <c r="EY71" i="34"/>
  <c r="EG38" i="34"/>
  <c r="EF38" i="34" s="1"/>
  <c r="EY218" i="34"/>
  <c r="EG63" i="34"/>
  <c r="EF63" i="34" s="1"/>
  <c r="EY75" i="34"/>
  <c r="EG32" i="34"/>
  <c r="EF32" i="34" s="1"/>
  <c r="EY223" i="34"/>
  <c r="L55" i="46"/>
  <c r="EG14" i="34"/>
  <c r="EF14" i="34" s="1"/>
  <c r="EG111" i="34"/>
  <c r="EF111" i="34" s="1"/>
  <c r="EG182" i="34"/>
  <c r="EF182" i="34" s="1"/>
  <c r="EY246" i="34"/>
  <c r="EG208" i="34"/>
  <c r="EF208" i="34" s="1"/>
  <c r="EG125" i="34"/>
  <c r="EF125" i="34" s="1"/>
  <c r="EY190" i="34"/>
  <c r="EG119" i="34"/>
  <c r="EF119" i="34" s="1"/>
  <c r="EY199" i="34"/>
  <c r="EG67" i="34"/>
  <c r="EF67" i="34" s="1"/>
  <c r="EG202" i="34"/>
  <c r="EF202" i="34" s="1"/>
  <c r="EG189" i="34"/>
  <c r="EF189" i="34" s="1"/>
  <c r="EY207" i="34"/>
  <c r="EG180" i="34"/>
  <c r="EF180" i="34" s="1"/>
  <c r="EY13" i="34"/>
  <c r="EY160" i="34"/>
  <c r="EY153" i="34"/>
  <c r="EG16" i="34"/>
  <c r="EF16" i="34" s="1"/>
  <c r="EY111" i="34"/>
  <c r="EG177" i="34"/>
  <c r="EF177" i="34" s="1"/>
  <c r="EG188" i="34"/>
  <c r="EF188" i="34" s="1"/>
  <c r="EY60" i="34"/>
  <c r="EG17" i="66"/>
  <c r="EF17" i="66" s="1"/>
  <c r="EG114" i="34"/>
  <c r="EF114" i="34" s="1"/>
  <c r="EG64" i="34"/>
  <c r="EF64" i="34" s="1"/>
  <c r="EG157" i="34"/>
  <c r="EF157" i="34" s="1"/>
  <c r="EY226" i="34"/>
  <c r="EG101" i="34"/>
  <c r="EF101" i="34" s="1"/>
  <c r="EY187" i="34"/>
  <c r="EG61" i="34"/>
  <c r="EF61" i="34" s="1"/>
  <c r="EY116" i="34"/>
  <c r="EG128" i="34"/>
  <c r="EF128" i="34" s="1"/>
  <c r="EY93" i="34"/>
  <c r="EY66" i="34"/>
  <c r="EG80" i="34"/>
  <c r="EF80" i="34" s="1"/>
  <c r="EY168" i="34"/>
  <c r="EG159" i="34"/>
  <c r="EF159" i="34" s="1"/>
  <c r="EG150" i="34"/>
  <c r="EF150" i="34" s="1"/>
  <c r="EY110" i="34"/>
  <c r="EY143" i="34"/>
  <c r="EG124" i="34"/>
  <c r="EF124" i="34" s="1"/>
  <c r="EG136" i="34"/>
  <c r="EF136" i="34" s="1"/>
  <c r="EY77" i="34"/>
  <c r="EY221" i="34"/>
  <c r="EY167" i="34"/>
  <c r="EG54" i="34"/>
  <c r="EF54" i="34" s="1"/>
  <c r="EG51" i="34"/>
  <c r="EF51" i="34" s="1"/>
  <c r="EY203" i="34"/>
  <c r="J59" i="46"/>
  <c r="EY135" i="34"/>
  <c r="EG97" i="34"/>
  <c r="EF97" i="34" s="1"/>
  <c r="M34" i="55" a="1"/>
  <c r="M34" i="55" s="1"/>
  <c r="EY172" i="34"/>
  <c r="EY79" i="34"/>
  <c r="EG82" i="34"/>
  <c r="EF82" i="34" s="1"/>
  <c r="EG98" i="34"/>
  <c r="EF98" i="34" s="1"/>
  <c r="EG148" i="34"/>
  <c r="EF148" i="34" s="1"/>
  <c r="EG225" i="34"/>
  <c r="EF225" i="34" s="1"/>
  <c r="EY129" i="34"/>
  <c r="EG213" i="34"/>
  <c r="EF213" i="34" s="1"/>
  <c r="EG198" i="34"/>
  <c r="EF198" i="34" s="1"/>
  <c r="EY165" i="34"/>
  <c r="EG194" i="34"/>
  <c r="EF194" i="34" s="1"/>
  <c r="EG203" i="34"/>
  <c r="EF203" i="34" s="1"/>
  <c r="EG91" i="34"/>
  <c r="EF91" i="34" s="1"/>
  <c r="EG212" i="34"/>
  <c r="EF212" i="34" s="1"/>
  <c r="EG33" i="34"/>
  <c r="EF33" i="34" s="1"/>
  <c r="EG88" i="34"/>
  <c r="EF88" i="34" s="1"/>
  <c r="EG93" i="34"/>
  <c r="EF93" i="34" s="1"/>
  <c r="EY188" i="34"/>
  <c r="EY34" i="34"/>
  <c r="EY219" i="34"/>
  <c r="EG37" i="34"/>
  <c r="EF37" i="34" s="1"/>
  <c r="EG116" i="34"/>
  <c r="EF116" i="34" s="1"/>
  <c r="EG48" i="34"/>
  <c r="EF48" i="34" s="1"/>
  <c r="EY31" i="34"/>
  <c r="J55" i="46"/>
  <c r="L59" i="46"/>
  <c r="EG31" i="34"/>
  <c r="EF31" i="34" s="1"/>
  <c r="EG129" i="34"/>
  <c r="EF129" i="34" s="1"/>
  <c r="EG79" i="34"/>
  <c r="EF79" i="34" s="1"/>
  <c r="EG167" i="34"/>
  <c r="EF167" i="34" s="1"/>
  <c r="EY182" i="34"/>
  <c r="EY108" i="34"/>
  <c r="EY19" i="34"/>
  <c r="EG42" i="34"/>
  <c r="EF42" i="34" s="1"/>
  <c r="EY193" i="34"/>
  <c r="EY112" i="34"/>
  <c r="EG216" i="34"/>
  <c r="EF216" i="34" s="1"/>
  <c r="EG183" i="34"/>
  <c r="EF183" i="34" s="1"/>
  <c r="EG264" i="34"/>
  <c r="EF264" i="34" s="1"/>
  <c r="EG246" i="34"/>
  <c r="EF246" i="34" s="1"/>
  <c r="EG24" i="34"/>
  <c r="EF24" i="34" s="1"/>
  <c r="EG206" i="34"/>
  <c r="EF206" i="34" s="1"/>
  <c r="EY115" i="34"/>
  <c r="EY32" i="34"/>
  <c r="EG171" i="34"/>
  <c r="EF171" i="34" s="1"/>
  <c r="EG174" i="34"/>
  <c r="EF174" i="34" s="1"/>
  <c r="EG160" i="34"/>
  <c r="EF160" i="34" s="1"/>
  <c r="EY43" i="34"/>
  <c r="EG220" i="34"/>
  <c r="EF220" i="34" s="1"/>
  <c r="EY105" i="34"/>
  <c r="EG147" i="34"/>
  <c r="EF147" i="34" s="1"/>
  <c r="EY117" i="34"/>
  <c r="EY118" i="34"/>
  <c r="EY151" i="34"/>
  <c r="J53" i="46"/>
  <c r="L31" i="55" a="1"/>
  <c r="L31" i="55" s="1"/>
  <c r="EY150" i="34"/>
  <c r="EG184" i="34"/>
  <c r="EF184" i="34" s="1"/>
  <c r="EY213" i="34"/>
  <c r="M30" i="55" a="1"/>
  <c r="M30" i="55" s="1"/>
  <c r="EG96" i="34"/>
  <c r="EF96" i="34" s="1"/>
  <c r="EG72" i="34"/>
  <c r="EF72" i="34" s="1"/>
  <c r="EG221" i="34"/>
  <c r="EF221" i="34" s="1"/>
  <c r="EY97" i="34"/>
  <c r="EY37" i="34"/>
  <c r="EG23" i="34"/>
  <c r="EF23" i="34" s="1"/>
  <c r="EY44" i="34"/>
  <c r="EY38" i="34"/>
  <c r="EG17" i="34"/>
  <c r="EF17" i="34" s="1"/>
  <c r="M35" i="55" a="1"/>
  <c r="M35" i="55" s="1"/>
  <c r="EY137" i="34"/>
  <c r="EG49" i="34"/>
  <c r="EF49" i="34" s="1"/>
  <c r="EG175" i="34"/>
  <c r="EF175" i="34" s="1"/>
  <c r="EY24" i="34"/>
  <c r="EG68" i="34"/>
  <c r="EF68" i="34" s="1"/>
  <c r="EY261" i="34"/>
  <c r="EG227" i="34"/>
  <c r="EF227" i="34" s="1"/>
  <c r="EG179" i="34"/>
  <c r="EF179" i="34" s="1"/>
  <c r="EG151" i="34"/>
  <c r="EF151" i="34" s="1"/>
  <c r="EY166" i="34"/>
  <c r="EG276" i="34"/>
  <c r="EF276" i="34" s="1"/>
  <c r="EY264" i="34"/>
  <c r="EG44" i="34"/>
  <c r="EF44" i="34" s="1"/>
  <c r="EY234" i="34"/>
  <c r="EG130" i="34"/>
  <c r="EF130" i="34" s="1"/>
  <c r="EY120" i="34"/>
  <c r="EG181" i="34"/>
  <c r="EF181" i="34" s="1"/>
  <c r="EY216" i="34"/>
  <c r="EG53" i="34"/>
  <c r="EF53" i="34" s="1"/>
  <c r="EY26" i="34"/>
  <c r="EY191" i="34"/>
  <c r="EY134" i="34"/>
  <c r="EY202" i="34"/>
  <c r="EY205" i="34"/>
  <c r="EY136" i="34"/>
  <c r="EY162" i="34"/>
  <c r="EY133" i="34"/>
  <c r="EY50" i="34"/>
  <c r="EG35" i="34"/>
  <c r="EF35" i="34" s="1"/>
  <c r="EY9" i="34"/>
  <c r="EY169" i="34"/>
  <c r="EG27" i="34"/>
  <c r="EF27" i="34" s="1"/>
  <c r="EG154" i="34"/>
  <c r="EF154" i="34" s="1"/>
  <c r="EY54" i="34"/>
  <c r="EY51" i="34"/>
  <c r="EY95" i="34"/>
  <c r="EY161" i="34"/>
  <c r="EG36" i="34"/>
  <c r="EF36" i="34" s="1"/>
  <c r="EY47" i="34"/>
  <c r="EG46" i="34"/>
  <c r="EF46" i="34" s="1"/>
  <c r="EG120" i="34"/>
  <c r="EF120" i="34" s="1"/>
  <c r="EY196" i="34"/>
  <c r="EY53" i="34"/>
  <c r="EY123" i="34"/>
  <c r="M60" i="46"/>
  <c r="EG30" i="34"/>
  <c r="EF30" i="34" s="1"/>
  <c r="EY114" i="34"/>
  <c r="EG102" i="34"/>
  <c r="EF102" i="34" s="1"/>
  <c r="EY179" i="34"/>
  <c r="EY69" i="34"/>
  <c r="EY102" i="34"/>
  <c r="EY41" i="34"/>
  <c r="EG153" i="34"/>
  <c r="EF153" i="34" s="1"/>
  <c r="EY80" i="34"/>
  <c r="EY158" i="34"/>
  <c r="EY39" i="34"/>
  <c r="EY14" i="34"/>
  <c r="EG201" i="34"/>
  <c r="EF201" i="34" s="1"/>
  <c r="EG176" i="34"/>
  <c r="EF176" i="34" s="1"/>
  <c r="EY90" i="34"/>
  <c r="EY200" i="34"/>
  <c r="EY131" i="34"/>
  <c r="EY152" i="34"/>
  <c r="EG83" i="34"/>
  <c r="EF83" i="34" s="1"/>
  <c r="EG141" i="34"/>
  <c r="EF141" i="34" s="1"/>
  <c r="EG169" i="34"/>
  <c r="EF169" i="34" s="1"/>
  <c r="EG86" i="34"/>
  <c r="EF86" i="34" s="1"/>
  <c r="EY125" i="34"/>
  <c r="EY140" i="34"/>
  <c r="EG43" i="34"/>
  <c r="EF43" i="34" s="1"/>
  <c r="EY61" i="34"/>
  <c r="EY106" i="34"/>
  <c r="J33" i="55" a="1"/>
  <c r="J33" i="55" s="1"/>
  <c r="EY241" i="34"/>
  <c r="EG254" i="34"/>
  <c r="EF254" i="34" s="1"/>
  <c r="I55" i="46"/>
  <c r="EG248" i="34"/>
  <c r="EF248" i="34" s="1"/>
  <c r="EY280" i="34"/>
  <c r="K31" i="55" a="1"/>
  <c r="K31" i="55" s="1"/>
  <c r="L30" i="55" a="1"/>
  <c r="L30" i="55" s="1"/>
  <c r="J30" i="55" a="1"/>
  <c r="J30" i="55" s="1"/>
  <c r="K30" i="55" a="1"/>
  <c r="K30" i="55" s="1"/>
  <c r="I59" i="46"/>
  <c r="M31" i="55" a="1"/>
  <c r="M31" i="55" s="1"/>
  <c r="J56" i="46"/>
  <c r="EY244" i="34"/>
  <c r="J31" i="55" a="1"/>
  <c r="J31" i="55" s="1"/>
  <c r="EG77" i="34"/>
  <c r="EF77" i="34" s="1"/>
  <c r="EY194" i="34"/>
  <c r="EY222" i="34"/>
  <c r="EG164" i="34"/>
  <c r="EF164" i="34" s="1"/>
  <c r="EG196" i="34"/>
  <c r="EF196" i="34" s="1"/>
  <c r="EY35" i="34"/>
  <c r="I35" i="55" a="1"/>
  <c r="I35" i="55" s="1"/>
  <c r="K35" i="55" a="1"/>
  <c r="K35" i="55" s="1"/>
  <c r="I30" i="55" a="1"/>
  <c r="I30" i="55" s="1"/>
  <c r="K59" i="46"/>
  <c r="EG228" i="34"/>
  <c r="EF228" i="34" s="1"/>
  <c r="EG267" i="34"/>
  <c r="EF267" i="34" s="1"/>
  <c r="EG15" i="34"/>
  <c r="EF15" i="34" s="1"/>
  <c r="EG13" i="66"/>
  <c r="EF13" i="66" s="1"/>
  <c r="EG10" i="66"/>
  <c r="EF10" i="66" s="1"/>
  <c r="K56" i="46"/>
  <c r="EG58" i="34"/>
  <c r="EF58" i="34" s="1"/>
  <c r="EY82" i="34"/>
  <c r="J60" i="46"/>
  <c r="EY273" i="34"/>
  <c r="EG255" i="34"/>
  <c r="EF255" i="34" s="1"/>
  <c r="EG256" i="34"/>
  <c r="EF256" i="34" s="1"/>
  <c r="EG15" i="66"/>
  <c r="EF15" i="66" s="1"/>
  <c r="J28" i="55" a="1"/>
  <c r="J28" i="55" s="1"/>
  <c r="M58" i="46"/>
  <c r="EG69" i="34"/>
  <c r="EF69" i="34" s="1"/>
  <c r="EG178" i="34"/>
  <c r="EF178" i="34" s="1"/>
  <c r="M59" i="46"/>
  <c r="EG223" i="34"/>
  <c r="EF223" i="34" s="1"/>
  <c r="EG193" i="34"/>
  <c r="EF193" i="34" s="1"/>
  <c r="L56" i="46"/>
  <c r="EY56" i="34"/>
  <c r="EY195" i="34"/>
  <c r="EY109" i="34"/>
  <c r="EY52" i="34"/>
  <c r="EY67" i="34"/>
  <c r="EG10" i="34"/>
  <c r="EF10" i="34" s="1"/>
  <c r="EY127" i="34"/>
  <c r="EG197" i="34"/>
  <c r="EF197" i="34" s="1"/>
  <c r="EY130" i="34"/>
  <c r="EY224" i="34"/>
  <c r="EG55" i="34"/>
  <c r="EF55" i="34" s="1"/>
  <c r="EY266" i="34"/>
  <c r="EY247" i="34"/>
  <c r="EG13" i="34"/>
  <c r="EF13" i="34" s="1"/>
  <c r="J35" i="55" a="1"/>
  <c r="J35" i="55" s="1"/>
  <c r="EY235" i="34"/>
  <c r="EG236" i="34"/>
  <c r="EF236" i="34" s="1"/>
  <c r="EY236" i="34"/>
  <c r="EG9" i="66"/>
  <c r="EF9" i="66" s="1"/>
  <c r="M55" i="46"/>
  <c r="EG14" i="66"/>
  <c r="EF14" i="66" s="1"/>
  <c r="EY262" i="34"/>
  <c r="EG245" i="34"/>
  <c r="EF245" i="34" s="1"/>
  <c r="EY256" i="34"/>
  <c r="L28" i="55" a="1"/>
  <c r="L28" i="55" s="1"/>
  <c r="EY225" i="34"/>
  <c r="EY277" i="34"/>
  <c r="M52" i="46"/>
  <c r="K33" i="55" a="1"/>
  <c r="K33" i="55" s="1"/>
  <c r="I61" i="46"/>
  <c r="EG118" i="34"/>
  <c r="EF118" i="34" s="1"/>
  <c r="L34" i="55" a="1"/>
  <c r="L34" i="55" s="1"/>
  <c r="I56" i="46"/>
  <c r="L53" i="46"/>
  <c r="L58" i="46"/>
  <c r="EY154" i="34"/>
  <c r="K60" i="46"/>
  <c r="EY278" i="34"/>
  <c r="I58" i="46"/>
  <c r="EG234" i="34"/>
  <c r="EF234" i="34" s="1"/>
  <c r="K52" i="46"/>
  <c r="EG229" i="34"/>
  <c r="EF229" i="34" s="1"/>
  <c r="EY249" i="34"/>
  <c r="EY259" i="34"/>
  <c r="EY254" i="34"/>
  <c r="EY279" i="34"/>
  <c r="EG274" i="34"/>
  <c r="EF274" i="34" s="1"/>
  <c r="L52" i="46"/>
  <c r="EG251" i="34"/>
  <c r="EF251" i="34" s="1"/>
  <c r="EG233" i="34"/>
  <c r="EF233" i="34" s="1"/>
  <c r="EG230" i="34"/>
  <c r="EF230" i="34" s="1"/>
  <c r="EG279" i="34"/>
  <c r="EF279" i="34" s="1"/>
  <c r="L35" i="55" a="1"/>
  <c r="L35" i="55" s="1"/>
  <c r="EG277" i="34"/>
  <c r="EF277" i="34" s="1"/>
  <c r="EY242" i="34"/>
  <c r="EG261" i="34"/>
  <c r="EF261" i="34" s="1"/>
  <c r="EY12" i="34"/>
  <c r="EG273" i="34"/>
  <c r="EF273" i="34" s="1"/>
  <c r="EY227" i="34"/>
  <c r="EG242" i="34"/>
  <c r="EF242" i="34" s="1"/>
  <c r="EY260" i="34"/>
  <c r="J34" i="55" a="1"/>
  <c r="J34" i="55" s="1"/>
  <c r="K34" i="55" a="1"/>
  <c r="K34" i="55" s="1"/>
  <c r="M53" i="46"/>
  <c r="EY255" i="34"/>
  <c r="K28" i="55" a="1"/>
  <c r="K28" i="55" s="1"/>
  <c r="EG238" i="34"/>
  <c r="EF238" i="34" s="1"/>
  <c r="EY239" i="34"/>
  <c r="EG99" i="34"/>
  <c r="EF99" i="34" s="1"/>
  <c r="I34" i="55" a="1"/>
  <c r="I34" i="55" s="1"/>
  <c r="EY237" i="34"/>
  <c r="EG239" i="34"/>
  <c r="EF239" i="34" s="1"/>
  <c r="EG275" i="34"/>
  <c r="EF275" i="34" s="1"/>
  <c r="EG253" i="34"/>
  <c r="EF253" i="34" s="1"/>
  <c r="EY267" i="34"/>
  <c r="EG260" i="34"/>
  <c r="EF260" i="34" s="1"/>
  <c r="EG266" i="34"/>
  <c r="EF266" i="34" s="1"/>
  <c r="EY240" i="34"/>
  <c r="L60" i="46"/>
  <c r="EG16" i="66"/>
  <c r="EF16" i="66" s="1"/>
  <c r="EG11" i="66"/>
  <c r="EF11" i="66" s="1"/>
  <c r="EY258" i="34"/>
  <c r="EG226" i="34"/>
  <c r="EF226" i="34" s="1"/>
  <c r="EG249" i="34"/>
  <c r="EF249" i="34" s="1"/>
  <c r="EG258" i="34"/>
  <c r="EF258" i="34" s="1"/>
  <c r="EG18" i="66"/>
  <c r="EF18" i="66" s="1"/>
  <c r="EG241" i="34"/>
  <c r="EF241" i="34" s="1"/>
  <c r="EG19" i="66"/>
  <c r="EF19" i="66" s="1"/>
  <c r="I53" i="46"/>
  <c r="M28" i="55" a="1"/>
  <c r="M28" i="55" s="1"/>
  <c r="EY229" i="34"/>
  <c r="K53" i="46"/>
  <c r="I28" i="55" a="1"/>
  <c r="I28" i="55" s="1"/>
  <c r="EY263" i="34"/>
  <c r="EG259" i="34"/>
  <c r="EF259" i="34" s="1"/>
  <c r="EY271" i="34"/>
  <c r="J61" i="46"/>
  <c r="I60" i="46"/>
  <c r="EG231" i="34"/>
  <c r="EF231" i="34" s="1"/>
  <c r="EG252" i="34"/>
  <c r="EF252" i="34" s="1"/>
  <c r="EG268" i="34"/>
  <c r="EF268" i="34" s="1"/>
  <c r="J58" i="46"/>
  <c r="I33" i="55" a="1"/>
  <c r="I33" i="55" s="1"/>
  <c r="K61" i="46"/>
  <c r="EG272" i="34"/>
  <c r="EF272" i="34" s="1"/>
  <c r="K58" i="46"/>
  <c r="M27" i="55" a="1"/>
  <c r="M27" i="55" s="1"/>
  <c r="EG278" i="34"/>
  <c r="EF278" i="34" s="1"/>
  <c r="EY257" i="34"/>
  <c r="EY272" i="34"/>
  <c r="EY245" i="34"/>
  <c r="EG271" i="34"/>
  <c r="EF271" i="34" s="1"/>
  <c r="EY268" i="34"/>
  <c r="EY228" i="34"/>
  <c r="EY269" i="34"/>
  <c r="EG235" i="34"/>
  <c r="EF235" i="34" s="1"/>
  <c r="EG250" i="34"/>
  <c r="EF250" i="34" s="1"/>
  <c r="EG12" i="66"/>
  <c r="EF12" i="66" s="1"/>
  <c r="EG265" i="34"/>
  <c r="EF265" i="34" s="1"/>
  <c r="EY250" i="34"/>
  <c r="EG269" i="34"/>
  <c r="EF269" i="34" s="1"/>
  <c r="EY275" i="34"/>
  <c r="EY253" i="34"/>
  <c r="EG243" i="34"/>
  <c r="EF243" i="34" s="1"/>
  <c r="M36" i="55" a="1"/>
  <c r="M36" i="55" s="1"/>
  <c r="EG247" i="34"/>
  <c r="EF247" i="34" s="1"/>
  <c r="EG232" i="34"/>
  <c r="EF232" i="34" s="1"/>
  <c r="L61" i="46"/>
  <c r="EY233" i="34"/>
  <c r="EY252" i="34"/>
  <c r="EG262" i="34"/>
  <c r="EF262" i="34" s="1"/>
  <c r="EY274" i="34"/>
  <c r="EG244" i="34"/>
  <c r="EF244" i="34" s="1"/>
  <c r="EY232" i="34"/>
  <c r="EY276" i="34"/>
  <c r="EG240" i="34"/>
  <c r="EF240" i="34" s="1"/>
  <c r="EG263" i="34"/>
  <c r="EF263" i="34" s="1"/>
  <c r="EG280" i="34"/>
  <c r="EF280" i="34" s="1"/>
  <c r="EG237" i="34"/>
  <c r="EF237" i="34" s="1"/>
  <c r="EG257" i="34"/>
  <c r="EF257" i="34" s="1"/>
  <c r="EY248" i="34"/>
  <c r="EG270" i="34"/>
  <c r="EF270" i="34" s="1"/>
  <c r="EY230" i="34"/>
  <c r="EY265" i="34"/>
  <c r="EY243" i="34"/>
  <c r="M33" i="55" a="1"/>
  <c r="M33" i="55" s="1"/>
  <c r="L36" i="55" a="1"/>
  <c r="L36" i="55" s="1"/>
  <c r="M61" i="46"/>
  <c r="L33" i="55" a="1"/>
  <c r="L33" i="55" s="1"/>
  <c r="EY238" i="34"/>
  <c r="EY270" i="34"/>
  <c r="J27" i="55" a="1"/>
  <c r="J27" i="55" s="1"/>
  <c r="EY251" i="34"/>
  <c r="L27" i="55" a="1"/>
  <c r="L27" i="55" s="1"/>
  <c r="J52" i="46"/>
  <c r="K36" i="55" a="1"/>
  <c r="K36" i="55" s="1"/>
  <c r="I52" i="46"/>
  <c r="EY231" i="34"/>
  <c r="K27" i="55" a="1"/>
  <c r="K27" i="55" s="1"/>
  <c r="I36" i="55" a="1"/>
  <c r="I36" i="55" s="1"/>
  <c r="J36" i="55" a="1"/>
  <c r="J36" i="55" s="1"/>
  <c r="I27" i="55" a="1"/>
  <c r="I27" i="55" s="1"/>
  <c r="M18" i="16" l="1"/>
  <c r="AA18" i="16" s="1"/>
  <c r="AO18" i="16" s="1"/>
  <c r="M15" i="16"/>
  <c r="AA15" i="16" s="1"/>
  <c r="AO15" i="16" s="1"/>
  <c r="J16" i="16"/>
  <c r="X16" i="16" s="1"/>
  <c r="AL16" i="16" s="1"/>
  <c r="L15" i="16"/>
  <c r="Z15" i="16" s="1"/>
  <c r="AN15" i="16" s="1"/>
  <c r="K14" i="16"/>
  <c r="Y14" i="16" s="1"/>
  <c r="AM14" i="16" s="1"/>
  <c r="I14" i="16"/>
  <c r="W14" i="16" s="1"/>
  <c r="B37" i="16"/>
  <c r="C37" i="16" s="1"/>
  <c r="L18" i="16"/>
  <c r="Z18" i="16" s="1"/>
  <c r="N57" i="46"/>
  <c r="K16" i="16"/>
  <c r="Y16" i="16" s="1"/>
  <c r="AM16" i="16" s="1"/>
  <c r="K17" i="16"/>
  <c r="Y17" i="16" s="1"/>
  <c r="AM17" i="16" s="1"/>
  <c r="J17" i="16"/>
  <c r="X17" i="16" s="1"/>
  <c r="AL17" i="16" s="1"/>
  <c r="B33" i="16"/>
  <c r="C33" i="16" s="1"/>
  <c r="L19" i="16"/>
  <c r="Z19" i="16" s="1"/>
  <c r="I20" i="16"/>
  <c r="W20" i="16" s="1"/>
  <c r="I15" i="16"/>
  <c r="W15" i="16" s="1"/>
  <c r="L14" i="16"/>
  <c r="Z14" i="16" s="1"/>
  <c r="B30" i="16"/>
  <c r="D30" i="16" s="1"/>
  <c r="R30" i="16" s="1"/>
  <c r="AF30" i="16" s="1"/>
  <c r="M17" i="16"/>
  <c r="AA17" i="16" s="1"/>
  <c r="AO17" i="16" s="1"/>
  <c r="J21" i="16"/>
  <c r="X21" i="16" s="1"/>
  <c r="AL21" i="16" s="1"/>
  <c r="J18" i="16"/>
  <c r="X18" i="16" s="1"/>
  <c r="AL18" i="16" s="1"/>
  <c r="L16" i="16"/>
  <c r="Z16" i="16" s="1"/>
  <c r="AN16" i="16" s="1"/>
  <c r="M14" i="16"/>
  <c r="AA14" i="16" s="1"/>
  <c r="AO14" i="16" s="1"/>
  <c r="J14" i="16"/>
  <c r="X14" i="16" s="1"/>
  <c r="AL14" i="16" s="1"/>
  <c r="J20" i="16"/>
  <c r="X20" i="16" s="1"/>
  <c r="AL20" i="16" s="1"/>
  <c r="N54" i="46"/>
  <c r="C48" i="46"/>
  <c r="J15" i="16"/>
  <c r="X15" i="16" s="1"/>
  <c r="AL15" i="16" s="1"/>
  <c r="M20" i="16"/>
  <c r="AA20" i="16" s="1"/>
  <c r="AO20" i="16" s="1"/>
  <c r="I17" i="16"/>
  <c r="W17" i="16" s="1"/>
  <c r="B36" i="16"/>
  <c r="C36" i="16" s="1"/>
  <c r="B31" i="16"/>
  <c r="C31" i="16" s="1"/>
  <c r="K19" i="16"/>
  <c r="Y19" i="16" s="1"/>
  <c r="AM19" i="16" s="1"/>
  <c r="I21" i="16"/>
  <c r="W21" i="16" s="1"/>
  <c r="K18" i="16"/>
  <c r="Y18" i="16" s="1"/>
  <c r="AM18" i="16" s="1"/>
  <c r="K15" i="16"/>
  <c r="Y15" i="16" s="1"/>
  <c r="AM15" i="16" s="1"/>
  <c r="I19" i="16"/>
  <c r="W19" i="16" s="1"/>
  <c r="K20" i="16"/>
  <c r="Y20" i="16" s="1"/>
  <c r="AM20" i="16" s="1"/>
  <c r="B32" i="16"/>
  <c r="C32" i="16" s="1"/>
  <c r="M19" i="16"/>
  <c r="AA19" i="16" s="1"/>
  <c r="AO19" i="16" s="1"/>
  <c r="B34" i="16"/>
  <c r="C34" i="16" s="1"/>
  <c r="M16" i="16"/>
  <c r="AA16" i="16" s="1"/>
  <c r="AO16" i="16" s="1"/>
  <c r="I18" i="16"/>
  <c r="W18" i="16" s="1"/>
  <c r="J19" i="16"/>
  <c r="X19" i="16" s="1"/>
  <c r="AL19" i="16" s="1"/>
  <c r="B13" i="16"/>
  <c r="L13" i="16" s="1"/>
  <c r="M21" i="16"/>
  <c r="AA21" i="16" s="1"/>
  <c r="AO21" i="16" s="1"/>
  <c r="B35" i="16"/>
  <c r="C35" i="16" s="1"/>
  <c r="I16" i="16"/>
  <c r="W16" i="16" s="1"/>
  <c r="L20" i="16"/>
  <c r="Z20" i="16" s="1"/>
  <c r="AN20" i="16" s="1"/>
  <c r="K21" i="16"/>
  <c r="Y21" i="16" s="1"/>
  <c r="AM21" i="16" s="1"/>
  <c r="L21" i="16"/>
  <c r="Z21" i="16" s="1"/>
  <c r="AN21" i="16" s="1"/>
  <c r="N29" i="55"/>
  <c r="N32" i="55"/>
  <c r="N55" i="46"/>
  <c r="N59" i="46"/>
  <c r="N30" i="55"/>
  <c r="N56" i="46"/>
  <c r="N28" i="55"/>
  <c r="AN17" i="16"/>
  <c r="N53" i="46"/>
  <c r="N58" i="46"/>
  <c r="N52" i="46"/>
  <c r="N31" i="55"/>
  <c r="N60" i="46"/>
  <c r="N35" i="55"/>
  <c r="N61" i="46"/>
  <c r="L37" i="55"/>
  <c r="N34" i="55"/>
  <c r="N33" i="55"/>
  <c r="J37" i="55"/>
  <c r="N27" i="55"/>
  <c r="M37" i="55"/>
  <c r="K37" i="55"/>
  <c r="I37" i="55"/>
  <c r="N36" i="55"/>
  <c r="D37" i="16" l="1"/>
  <c r="R37" i="16" s="1"/>
  <c r="AF37" i="16" s="1"/>
  <c r="C30" i="16"/>
  <c r="E30" i="16" s="1"/>
  <c r="F30" i="16" s="1"/>
  <c r="AN14" i="16"/>
  <c r="D34" i="16"/>
  <c r="R34" i="16" s="1"/>
  <c r="AF34" i="16" s="1"/>
  <c r="J13" i="16"/>
  <c r="J23" i="16" s="1"/>
  <c r="J24" i="16" s="1"/>
  <c r="AN18" i="16"/>
  <c r="D31" i="16"/>
  <c r="R31" i="16" s="1"/>
  <c r="AF31" i="16" s="1"/>
  <c r="N18" i="16"/>
  <c r="N14" i="16"/>
  <c r="D36" i="16"/>
  <c r="R36" i="16" s="1"/>
  <c r="AF36" i="16" s="1"/>
  <c r="D32" i="16"/>
  <c r="E32" i="16" s="1"/>
  <c r="F32" i="16" s="1"/>
  <c r="N17" i="16"/>
  <c r="D35" i="16"/>
  <c r="R35" i="16" s="1"/>
  <c r="AF35" i="16" s="1"/>
  <c r="N15" i="16"/>
  <c r="P13" i="16" a="1"/>
  <c r="P35" i="16" s="1"/>
  <c r="B29" i="16"/>
  <c r="D29" i="16" s="1"/>
  <c r="I13" i="16"/>
  <c r="I23" i="16" s="1"/>
  <c r="I24" i="16" s="1"/>
  <c r="D33" i="16"/>
  <c r="R33" i="16" s="1"/>
  <c r="AN19" i="16"/>
  <c r="K13" i="16"/>
  <c r="K23" i="16" s="1"/>
  <c r="K24" i="16" s="1"/>
  <c r="M13" i="16"/>
  <c r="AA13" i="16" s="1"/>
  <c r="N16" i="16"/>
  <c r="N19" i="16"/>
  <c r="N21" i="16"/>
  <c r="N20" i="16"/>
  <c r="N37" i="55"/>
  <c r="AK16" i="16"/>
  <c r="AP16" i="16" s="1"/>
  <c r="AB16" i="16"/>
  <c r="Q36" i="16"/>
  <c r="AK19" i="16"/>
  <c r="AB19" i="16"/>
  <c r="AK15" i="16"/>
  <c r="AP15" i="16" s="1"/>
  <c r="AB15" i="16"/>
  <c r="Q35" i="16"/>
  <c r="AK17" i="16"/>
  <c r="AP17" i="16" s="1"/>
  <c r="AB17" i="16"/>
  <c r="AK18" i="16"/>
  <c r="AB18" i="16"/>
  <c r="Q37" i="16"/>
  <c r="AK14" i="16"/>
  <c r="AB14" i="16"/>
  <c r="AK21" i="16"/>
  <c r="AP21" i="16" s="1"/>
  <c r="AB21" i="16"/>
  <c r="Q34" i="16"/>
  <c r="AK20" i="16"/>
  <c r="AP20" i="16" s="1"/>
  <c r="AB20" i="16"/>
  <c r="Q31" i="16"/>
  <c r="Q32" i="16"/>
  <c r="Q33" i="16"/>
  <c r="Z13" i="16"/>
  <c r="L23" i="16"/>
  <c r="L24" i="16" s="1"/>
  <c r="S37" i="16" l="1"/>
  <c r="T37" i="16" s="1"/>
  <c r="E37" i="16"/>
  <c r="F37" i="16" s="1"/>
  <c r="AP14" i="16"/>
  <c r="AP18" i="16"/>
  <c r="Q30" i="16"/>
  <c r="S30" i="16" s="1"/>
  <c r="T30" i="16" s="1"/>
  <c r="C29" i="16"/>
  <c r="Q29" i="16" s="1"/>
  <c r="AE29" i="16" s="1"/>
  <c r="S36" i="16"/>
  <c r="T36" i="16" s="1"/>
  <c r="E34" i="16"/>
  <c r="F34" i="16" s="1"/>
  <c r="X13" i="16"/>
  <c r="AL13" i="16" s="1"/>
  <c r="AL23" i="16" s="1"/>
  <c r="S31" i="16"/>
  <c r="T31" i="16" s="1"/>
  <c r="E31" i="16"/>
  <c r="F31" i="16" s="1"/>
  <c r="P37" i="16"/>
  <c r="P30" i="16"/>
  <c r="AD18" i="16"/>
  <c r="AD34" i="16" s="1"/>
  <c r="AD21" i="16"/>
  <c r="AD37" i="16" s="1"/>
  <c r="AD14" i="16"/>
  <c r="AD30" i="16" s="1"/>
  <c r="P31" i="16"/>
  <c r="AD16" i="16"/>
  <c r="AD32" i="16" s="1"/>
  <c r="P13" i="16"/>
  <c r="H102" i="40" s="1"/>
  <c r="P32" i="16"/>
  <c r="AD20" i="16"/>
  <c r="AD36" i="16" s="1"/>
  <c r="AD15" i="16"/>
  <c r="AD31" i="16" s="1"/>
  <c r="AD17" i="16"/>
  <c r="AD33" i="16" s="1"/>
  <c r="P36" i="16"/>
  <c r="AD19" i="16"/>
  <c r="AD35" i="16" s="1"/>
  <c r="E35" i="16"/>
  <c r="F35" i="16" s="1"/>
  <c r="R32" i="16"/>
  <c r="AF32" i="16" s="1"/>
  <c r="AP19" i="16"/>
  <c r="W13" i="16"/>
  <c r="W23" i="16" s="1"/>
  <c r="E33" i="16"/>
  <c r="F33" i="16" s="1"/>
  <c r="P34" i="16"/>
  <c r="P33" i="16"/>
  <c r="E36" i="16"/>
  <c r="F36" i="16" s="1"/>
  <c r="N13" i="16"/>
  <c r="N23" i="16" s="1"/>
  <c r="EH8" i="34" s="1"/>
  <c r="M23" i="16"/>
  <c r="M24" i="16" s="1"/>
  <c r="Y13" i="16"/>
  <c r="AM13" i="16" s="1"/>
  <c r="AM23" i="16" s="1"/>
  <c r="AF33" i="16"/>
  <c r="AE36" i="16"/>
  <c r="AG36" i="16" s="1"/>
  <c r="AH36" i="16" s="1"/>
  <c r="S33" i="16"/>
  <c r="T33" i="16" s="1"/>
  <c r="AE32" i="16"/>
  <c r="AE37" i="16"/>
  <c r="AG37" i="16" s="1"/>
  <c r="AH37" i="16" s="1"/>
  <c r="AE35" i="16"/>
  <c r="AG35" i="16" s="1"/>
  <c r="AH35" i="16" s="1"/>
  <c r="S35" i="16"/>
  <c r="T35" i="16" s="1"/>
  <c r="AN13" i="16"/>
  <c r="AN23" i="16" s="1"/>
  <c r="Z23" i="16"/>
  <c r="AO13" i="16"/>
  <c r="AO23" i="16" s="1"/>
  <c r="AA23" i="16"/>
  <c r="AE34" i="16"/>
  <c r="AG34" i="16" s="1"/>
  <c r="AH34" i="16" s="1"/>
  <c r="S34" i="16"/>
  <c r="T34" i="16" s="1"/>
  <c r="R29" i="16"/>
  <c r="D39" i="16"/>
  <c r="AE31" i="16"/>
  <c r="AG31" i="16" s="1"/>
  <c r="AH31" i="16" s="1"/>
  <c r="AE33" i="16"/>
  <c r="X23" i="16" l="1"/>
  <c r="AL24" i="16" s="1"/>
  <c r="AE30" i="16"/>
  <c r="AG30" i="16" s="1"/>
  <c r="AH30" i="16" s="1"/>
  <c r="I82" i="40"/>
  <c r="C39" i="16"/>
  <c r="E29" i="16"/>
  <c r="E39" i="16" s="1"/>
  <c r="H82" i="40"/>
  <c r="AK13" i="16"/>
  <c r="AK23" i="16" s="1"/>
  <c r="AD13" i="16"/>
  <c r="K82" i="40" s="1"/>
  <c r="H72" i="40"/>
  <c r="I92" i="40"/>
  <c r="I135" i="40" s="1"/>
  <c r="H57" i="40"/>
  <c r="H120" i="40" s="1"/>
  <c r="I67" i="40"/>
  <c r="H67" i="40"/>
  <c r="H87" i="40"/>
  <c r="H130" i="40" s="1"/>
  <c r="H77" i="40"/>
  <c r="H62" i="40"/>
  <c r="I77" i="40"/>
  <c r="I102" i="40"/>
  <c r="I62" i="40"/>
  <c r="H97" i="40"/>
  <c r="H140" i="40" s="1"/>
  <c r="I97" i="40"/>
  <c r="I87" i="40"/>
  <c r="I130" i="40" s="1"/>
  <c r="H92" i="40"/>
  <c r="H135" i="40" s="1"/>
  <c r="S32" i="16"/>
  <c r="T32" i="16" s="1"/>
  <c r="R39" i="16"/>
  <c r="G109" i="40" s="1"/>
  <c r="I72" i="40"/>
  <c r="I57" i="40"/>
  <c r="I120" i="40" s="1"/>
  <c r="P29" i="16"/>
  <c r="G72" i="40" s="1"/>
  <c r="AG32" i="16"/>
  <c r="AH32" i="16" s="1"/>
  <c r="AB13" i="16"/>
  <c r="AB23" i="16" s="1"/>
  <c r="Y23" i="16"/>
  <c r="AM24" i="16" s="1"/>
  <c r="N24" i="16"/>
  <c r="AG33" i="16"/>
  <c r="AH33" i="16" s="1"/>
  <c r="K109" i="40"/>
  <c r="L109" i="40"/>
  <c r="AF29" i="16"/>
  <c r="AF39" i="16" s="1"/>
  <c r="S29" i="16"/>
  <c r="Q39" i="16"/>
  <c r="H109" i="40"/>
  <c r="AN24" i="16"/>
  <c r="I109" i="40"/>
  <c r="AO24" i="16"/>
  <c r="J109" i="40" l="1"/>
  <c r="AK24" i="16"/>
  <c r="AE39" i="16"/>
  <c r="K77" i="40"/>
  <c r="L87" i="40"/>
  <c r="L130" i="40" s="1"/>
  <c r="K62" i="40"/>
  <c r="F29" i="16"/>
  <c r="K102" i="40"/>
  <c r="L102" i="40"/>
  <c r="L77" i="40"/>
  <c r="L67" i="40"/>
  <c r="L97" i="40"/>
  <c r="K97" i="40"/>
  <c r="AP13" i="16"/>
  <c r="AP23" i="16" s="1"/>
  <c r="AP24" i="16" s="1"/>
  <c r="L82" i="40"/>
  <c r="L62" i="40"/>
  <c r="L57" i="40"/>
  <c r="L120" i="40" s="1"/>
  <c r="K57" i="40"/>
  <c r="K120" i="40" s="1"/>
  <c r="K92" i="40"/>
  <c r="K135" i="40" s="1"/>
  <c r="G92" i="40"/>
  <c r="G135" i="40" s="1"/>
  <c r="K67" i="40"/>
  <c r="K87" i="40"/>
  <c r="K130" i="40" s="1"/>
  <c r="AD29" i="16"/>
  <c r="J82" i="40" s="1"/>
  <c r="K72" i="40"/>
  <c r="L92" i="40"/>
  <c r="L135" i="40" s="1"/>
  <c r="L72" i="40"/>
  <c r="G67" i="40"/>
  <c r="D67" i="40" s="1"/>
  <c r="G102" i="40"/>
  <c r="D102" i="40" s="1"/>
  <c r="G87" i="40"/>
  <c r="G130" i="40" s="1"/>
  <c r="G57" i="40"/>
  <c r="G120" i="40" s="1"/>
  <c r="G77" i="40"/>
  <c r="D77" i="40" s="1"/>
  <c r="G97" i="40"/>
  <c r="D97" i="40" s="1"/>
  <c r="G62" i="40"/>
  <c r="D62" i="40" s="1"/>
  <c r="H125" i="40"/>
  <c r="G82" i="40"/>
  <c r="D82" i="40" s="1"/>
  <c r="I125" i="40"/>
  <c r="I140" i="40"/>
  <c r="D72" i="40"/>
  <c r="AG29" i="16"/>
  <c r="AG39" i="16" s="1"/>
  <c r="T29" i="16"/>
  <c r="S39" i="16"/>
  <c r="L140" i="40" l="1"/>
  <c r="K140" i="40"/>
  <c r="D92" i="40"/>
  <c r="J87" i="40"/>
  <c r="E87" i="40" s="1"/>
  <c r="K125" i="40"/>
  <c r="J67" i="40"/>
  <c r="E67" i="40" s="1"/>
  <c r="J72" i="40"/>
  <c r="E72" i="40" s="1"/>
  <c r="J102" i="40"/>
  <c r="E102" i="40" s="1"/>
  <c r="J77" i="40"/>
  <c r="E77" i="40" s="1"/>
  <c r="L125" i="40"/>
  <c r="J97" i="40"/>
  <c r="J62" i="40"/>
  <c r="E62" i="40" s="1"/>
  <c r="J92" i="40"/>
  <c r="J135" i="40" s="1"/>
  <c r="J57" i="40"/>
  <c r="J120" i="40" s="1"/>
  <c r="D57" i="40"/>
  <c r="D120" i="40" s="1"/>
  <c r="G140" i="40"/>
  <c r="D87" i="40"/>
  <c r="G125" i="40"/>
  <c r="AH29" i="16"/>
  <c r="D140" i="40"/>
  <c r="D125" i="40"/>
  <c r="E82" i="40"/>
  <c r="D135" i="40" l="1"/>
  <c r="D130" i="40"/>
  <c r="J140" i="40"/>
  <c r="J130" i="40"/>
  <c r="J125" i="40"/>
  <c r="E57" i="40"/>
  <c r="F57" i="40" s="1"/>
  <c r="F120" i="40" s="1"/>
  <c r="E92" i="40"/>
  <c r="E97" i="40"/>
  <c r="F97" i="40" s="1"/>
  <c r="F62" i="40"/>
  <c r="E125" i="40"/>
  <c r="E130" i="40"/>
  <c r="F102" i="40"/>
  <c r="F77" i="40"/>
  <c r="F82" i="40"/>
  <c r="F72" i="40"/>
  <c r="F87" i="40"/>
  <c r="F67" i="40"/>
  <c r="E135" i="40" l="1"/>
  <c r="F92" i="40"/>
  <c r="F135" i="40" s="1"/>
  <c r="E140" i="40"/>
  <c r="E120" i="40"/>
  <c r="F125" i="40"/>
  <c r="F130" i="40"/>
  <c r="F140" i="40"/>
  <c r="B32" i="44" l="1"/>
  <c r="AD18" i="44"/>
  <c r="AD32" i="44" s="1"/>
  <c r="P18" i="44"/>
  <c r="P32" i="44" s="1"/>
  <c r="G458" i="49" l="1"/>
  <c r="G456" i="49"/>
  <c r="G459" i="49"/>
  <c r="CT459" i="49"/>
  <c r="DK459" i="49"/>
  <c r="CU459" i="49"/>
  <c r="DC455" i="49"/>
  <c r="DG455" i="49"/>
  <c r="CO455" i="49"/>
  <c r="CP455" i="49"/>
  <c r="DA453" i="49"/>
  <c r="DO454" i="49"/>
  <c r="DO453" i="49"/>
  <c r="DP452" i="49"/>
  <c r="CX452" i="49"/>
  <c r="BP453" i="49"/>
  <c r="CT453" i="49"/>
  <c r="CR453" i="49"/>
  <c r="DA455" i="49"/>
  <c r="DG456" i="49"/>
  <c r="DM457" i="49"/>
  <c r="DE454" i="49"/>
  <c r="DQ456" i="49"/>
  <c r="BQ458" i="49"/>
  <c r="CP458" i="49"/>
  <c r="CU456" i="49"/>
  <c r="DI457" i="49"/>
  <c r="CT457" i="49"/>
  <c r="CZ458" i="49"/>
  <c r="DI454" i="49"/>
  <c r="DM456" i="49"/>
  <c r="CZ455" i="49"/>
  <c r="BP457" i="49"/>
  <c r="CR459" i="49"/>
  <c r="G450" i="49"/>
  <c r="DD455" i="49"/>
  <c r="BN459" i="49"/>
  <c r="CY459" i="49"/>
  <c r="BO459" i="49"/>
  <c r="DM455" i="49"/>
  <c r="DP456" i="49"/>
  <c r="CY455" i="49"/>
  <c r="DB455" i="49"/>
  <c r="BQ454" i="49"/>
  <c r="DI453" i="49"/>
  <c r="BO453" i="49"/>
  <c r="CP452" i="49"/>
  <c r="DK453" i="49"/>
  <c r="CU454" i="49"/>
  <c r="DI455" i="49"/>
  <c r="DO456" i="49"/>
  <c r="BO458" i="49"/>
  <c r="DM454" i="49"/>
  <c r="CR457" i="49"/>
  <c r="CX458" i="49"/>
  <c r="DC456" i="49"/>
  <c r="DQ457" i="49"/>
  <c r="CR454" i="49"/>
  <c r="CV456" i="49"/>
  <c r="DB457" i="49"/>
  <c r="DH458" i="49"/>
  <c r="DQ454" i="49"/>
  <c r="G449" i="49"/>
  <c r="CP457" i="49"/>
  <c r="DM459" i="49"/>
  <c r="CO459" i="49"/>
  <c r="DJ459" i="49"/>
  <c r="DR459" i="49"/>
  <c r="CX457" i="49"/>
  <c r="DK455" i="49"/>
  <c r="DL455" i="49"/>
  <c r="DL454" i="49"/>
  <c r="CS453" i="49"/>
  <c r="DG453" i="49"/>
  <c r="DN453" i="49"/>
  <c r="DL453" i="49"/>
  <c r="DC453" i="49"/>
  <c r="BQ453" i="49"/>
  <c r="DC454" i="49"/>
  <c r="DQ455" i="49"/>
  <c r="BQ457" i="49"/>
  <c r="CP454" i="49"/>
  <c r="CT456" i="49"/>
  <c r="CZ457" i="49"/>
  <c r="DF458" i="49"/>
  <c r="DK456" i="49"/>
  <c r="CQ458" i="49"/>
  <c r="CZ454" i="49"/>
  <c r="DD456" i="49"/>
  <c r="DJ457" i="49"/>
  <c r="DP458" i="49"/>
  <c r="BQ456" i="49"/>
  <c r="DB454" i="49"/>
  <c r="BR456" i="49"/>
  <c r="CT458" i="49"/>
  <c r="DH459" i="49"/>
  <c r="G452" i="49"/>
  <c r="DC459" i="49"/>
  <c r="DG459" i="49"/>
  <c r="DR458" i="49"/>
  <c r="CU452" i="49"/>
  <c r="BN455" i="49"/>
  <c r="BP454" i="49"/>
  <c r="DG454" i="49"/>
  <c r="DR454" i="49"/>
  <c r="CY453" i="49"/>
  <c r="BP452" i="49"/>
  <c r="BN452" i="49"/>
  <c r="DD453" i="49"/>
  <c r="CU453" i="49"/>
  <c r="DK454" i="49"/>
  <c r="CS459" i="49"/>
  <c r="CO458" i="49"/>
  <c r="CX454" i="49"/>
  <c r="DB456" i="49"/>
  <c r="DH457" i="49"/>
  <c r="DN458" i="49"/>
  <c r="CY458" i="49"/>
  <c r="DH454" i="49"/>
  <c r="DL456" i="49"/>
  <c r="DR457" i="49"/>
  <c r="G448" i="49"/>
  <c r="BR457" i="49"/>
  <c r="CQ459" i="49"/>
  <c r="CW459" i="49"/>
  <c r="DD458" i="49"/>
  <c r="CR452" i="49"/>
  <c r="BR455" i="49"/>
  <c r="G454" i="49"/>
  <c r="DD454" i="49"/>
  <c r="CP453" i="49"/>
  <c r="BO452" i="49"/>
  <c r="BR452" i="49"/>
  <c r="DR452" i="49"/>
  <c r="DO452" i="49"/>
  <c r="CS452" i="49"/>
  <c r="CV453" i="49"/>
  <c r="BN453" i="49"/>
  <c r="DM453" i="49"/>
  <c r="CX453" i="49"/>
  <c r="DA459" i="49"/>
  <c r="CQ457" i="49"/>
  <c r="CW458" i="49"/>
  <c r="DF454" i="49"/>
  <c r="DJ456" i="49"/>
  <c r="DP457" i="49"/>
  <c r="BO456" i="49"/>
  <c r="DG458" i="49"/>
  <c r="DP454" i="49"/>
  <c r="BN457" i="49"/>
  <c r="DA458" i="49"/>
  <c r="CV457" i="49"/>
  <c r="DJ458" i="49"/>
  <c r="G451" i="49"/>
  <c r="DH456" i="49"/>
  <c r="DD459" i="49"/>
  <c r="CP459" i="49"/>
  <c r="DE459" i="49"/>
  <c r="DL458" i="49"/>
  <c r="CQ455" i="49"/>
  <c r="CW455" i="49"/>
  <c r="DF457" i="49"/>
  <c r="DA452" i="49"/>
  <c r="BR459" i="49"/>
  <c r="CO454" i="49"/>
  <c r="CZ452" i="49"/>
  <c r="DF452" i="49"/>
  <c r="CV452" i="49"/>
  <c r="CT452" i="49"/>
  <c r="CQ452" i="49"/>
  <c r="CQ453" i="49"/>
  <c r="DB453" i="49"/>
  <c r="CZ453" i="49"/>
  <c r="CO453" i="49"/>
  <c r="CS455" i="49"/>
  <c r="CY456" i="49"/>
  <c r="DE457" i="49"/>
  <c r="DK458" i="49"/>
  <c r="CW454" i="49"/>
  <c r="DI456" i="49"/>
  <c r="DO457" i="49"/>
  <c r="BR454" i="49"/>
  <c r="DA457" i="49"/>
  <c r="CR458" i="49"/>
  <c r="DA454" i="49"/>
  <c r="DE456" i="49"/>
  <c r="DK457" i="49"/>
  <c r="CR455" i="49"/>
  <c r="DF456" i="49"/>
  <c r="BO457" i="49"/>
  <c r="G457" i="49"/>
  <c r="DP459" i="49"/>
  <c r="DN452" i="49"/>
  <c r="DH453" i="49"/>
  <c r="DQ459" i="49"/>
  <c r="BN456" i="49"/>
  <c r="CS457" i="49"/>
  <c r="CS458" i="49"/>
  <c r="DJ454" i="49"/>
  <c r="CS456" i="49"/>
  <c r="DO458" i="49"/>
  <c r="DI458" i="49"/>
  <c r="DF453" i="49"/>
  <c r="CY457" i="49"/>
  <c r="DH455" i="49"/>
  <c r="DG452" i="49"/>
  <c r="G455" i="49"/>
  <c r="DN459" i="49"/>
  <c r="DL452" i="49"/>
  <c r="DE453" i="49"/>
  <c r="DR456" i="49"/>
  <c r="DD457" i="49"/>
  <c r="CQ456" i="49"/>
  <c r="CS454" i="49"/>
  <c r="DJ452" i="49"/>
  <c r="BR458" i="49"/>
  <c r="BO454" i="49"/>
  <c r="CP456" i="49"/>
  <c r="DM458" i="49"/>
  <c r="DN457" i="49"/>
  <c r="DL459" i="49"/>
  <c r="CV458" i="49"/>
  <c r="DE452" i="49"/>
  <c r="DD452" i="49"/>
  <c r="DA456" i="49"/>
  <c r="DQ458" i="49"/>
  <c r="CO456" i="49"/>
  <c r="CU458" i="49"/>
  <c r="BN454" i="49"/>
  <c r="CX455" i="49"/>
  <c r="CY452" i="49"/>
  <c r="DB459" i="49"/>
  <c r="BP458" i="49"/>
  <c r="CV454" i="49"/>
  <c r="CO457" i="49"/>
  <c r="DC458" i="49"/>
  <c r="CX456" i="49"/>
  <c r="BQ459" i="49"/>
  <c r="BP459" i="49"/>
  <c r="DQ452" i="49"/>
  <c r="CQ454" i="49"/>
  <c r="G453" i="49"/>
  <c r="DB452" i="49"/>
  <c r="CW457" i="49"/>
  <c r="DG457" i="49"/>
  <c r="CW456" i="49"/>
  <c r="DB458" i="49"/>
  <c r="BO455" i="49"/>
  <c r="DO459" i="49"/>
  <c r="BQ455" i="49"/>
  <c r="CY454" i="49"/>
  <c r="BR453" i="49"/>
  <c r="DE458" i="49"/>
  <c r="DN455" i="49"/>
  <c r="DJ453" i="49"/>
  <c r="DC457" i="49"/>
  <c r="DJ455" i="49"/>
  <c r="DI452" i="49"/>
  <c r="DP453" i="49"/>
  <c r="DI459" i="49"/>
  <c r="DN454" i="49"/>
  <c r="CT454" i="49"/>
  <c r="CZ459" i="49"/>
  <c r="CW453" i="49"/>
  <c r="BN458" i="49"/>
  <c r="DQ453" i="49"/>
  <c r="BP456" i="49"/>
  <c r="DR453" i="49"/>
  <c r="CU457" i="49"/>
  <c r="DC452" i="49"/>
  <c r="CT455" i="49"/>
  <c r="CV455" i="49"/>
  <c r="DL457" i="49"/>
  <c r="CW452" i="49"/>
  <c r="DF459" i="49"/>
  <c r="BP455" i="49"/>
  <c r="DP455" i="49"/>
  <c r="CO452" i="49"/>
  <c r="DN456" i="49"/>
  <c r="CX459" i="49"/>
  <c r="DR455" i="49"/>
  <c r="CZ456" i="49"/>
  <c r="CR456" i="49"/>
  <c r="CV459" i="49"/>
  <c r="DO455" i="49"/>
  <c r="DH452" i="49"/>
  <c r="DE455" i="49"/>
  <c r="DM452" i="49"/>
  <c r="BQ452" i="49"/>
  <c r="DF455" i="49"/>
  <c r="DK452" i="49"/>
  <c r="CU455" i="49"/>
  <c r="DP338" i="49"/>
  <c r="BP300" i="49"/>
  <c r="DO283" i="49"/>
  <c r="DL301" i="49"/>
  <c r="DF280" i="49"/>
  <c r="CX313" i="49"/>
  <c r="DG286" i="49"/>
  <c r="DB322" i="49"/>
  <c r="CT271" i="49"/>
  <c r="G296" i="49"/>
  <c r="DD276" i="49"/>
  <c r="CQ309" i="49"/>
  <c r="DE335" i="49"/>
  <c r="DE277" i="49"/>
  <c r="CT294" i="49"/>
  <c r="DE312" i="49"/>
  <c r="CZ297" i="49"/>
  <c r="CO280" i="49"/>
  <c r="BQ300" i="49"/>
  <c r="CV288" i="49"/>
  <c r="DR325" i="49"/>
  <c r="DR312" i="49"/>
  <c r="DL333" i="49"/>
  <c r="G248" i="49"/>
  <c r="G305" i="49"/>
  <c r="DN286" i="49"/>
  <c r="DB314" i="49"/>
  <c r="G287" i="49"/>
  <c r="DM299" i="49"/>
  <c r="DE309" i="49"/>
  <c r="DA328" i="49"/>
  <c r="CS329" i="49"/>
  <c r="DK328" i="49"/>
  <c r="CP288" i="49"/>
  <c r="DG325" i="49"/>
  <c r="DR322" i="49"/>
  <c r="CY274" i="49"/>
  <c r="DD291" i="49"/>
  <c r="DN338" i="49"/>
  <c r="CU329" i="49"/>
  <c r="DE280" i="49"/>
  <c r="CS324" i="49"/>
  <c r="DF338" i="49"/>
  <c r="G257" i="49"/>
  <c r="DA292" i="49"/>
  <c r="BQ309" i="49"/>
  <c r="CO330" i="49"/>
  <c r="CW288" i="49"/>
  <c r="DD309" i="49"/>
  <c r="G42" i="49"/>
  <c r="G292" i="49"/>
  <c r="CV308" i="49"/>
  <c r="DH294" i="49"/>
  <c r="DC330" i="49"/>
  <c r="DB287" i="49"/>
  <c r="BO322" i="49"/>
  <c r="DP283" i="49"/>
  <c r="BN323" i="49"/>
  <c r="DI311" i="49"/>
  <c r="DJ290" i="49"/>
  <c r="DG301" i="49"/>
  <c r="DR288" i="49"/>
  <c r="DK315" i="49"/>
  <c r="DL321" i="49"/>
  <c r="DO271" i="49"/>
  <c r="DP273" i="49"/>
  <c r="DL318" i="49"/>
  <c r="BR294" i="49"/>
  <c r="G293" i="49"/>
  <c r="DH286" i="49"/>
  <c r="CY338" i="49"/>
  <c r="DM291" i="49"/>
  <c r="DO293" i="49"/>
  <c r="DI313" i="49"/>
  <c r="CT315" i="49"/>
  <c r="DP287" i="49"/>
  <c r="BP273" i="49"/>
  <c r="DA318" i="49"/>
  <c r="DB273" i="49"/>
  <c r="CP290" i="49"/>
  <c r="G265" i="49"/>
  <c r="CX323" i="49"/>
  <c r="G283" i="49"/>
  <c r="DQ288" i="49"/>
  <c r="G174" i="49"/>
  <c r="DI295" i="49"/>
  <c r="CQ291" i="49"/>
  <c r="G247" i="49"/>
  <c r="CV297" i="49"/>
  <c r="DQ333" i="49"/>
  <c r="DL297" i="49"/>
  <c r="DH299" i="49"/>
  <c r="BN290" i="49"/>
  <c r="CP289" i="49"/>
  <c r="DB335" i="49"/>
  <c r="DO303" i="49"/>
  <c r="CO276" i="49"/>
  <c r="CO281" i="49"/>
  <c r="DL279" i="49"/>
  <c r="CP308" i="49"/>
  <c r="BN333" i="49"/>
  <c r="CQ299" i="49"/>
  <c r="CZ310" i="49"/>
  <c r="CV314" i="49"/>
  <c r="DO330" i="49"/>
  <c r="CT310" i="49"/>
  <c r="DB323" i="49"/>
  <c r="CP321" i="49"/>
  <c r="DK313" i="49"/>
  <c r="DI271" i="49"/>
  <c r="DF322" i="49"/>
  <c r="CP305" i="49"/>
  <c r="CW333" i="49"/>
  <c r="DD327" i="49"/>
  <c r="DA298" i="49"/>
  <c r="CO338" i="49"/>
  <c r="BQ330" i="49"/>
  <c r="CP277" i="49"/>
  <c r="DK286" i="49"/>
  <c r="DN335" i="49"/>
  <c r="CP315" i="49"/>
  <c r="DE289" i="49"/>
  <c r="CW322" i="49"/>
  <c r="DB305" i="49"/>
  <c r="CZ311" i="49"/>
  <c r="DR273" i="49"/>
  <c r="DA337" i="49"/>
  <c r="DA326" i="49"/>
  <c r="DM310" i="49"/>
  <c r="G324" i="49"/>
  <c r="CX286" i="49"/>
  <c r="DO297" i="49"/>
  <c r="DA308" i="49"/>
  <c r="DP316" i="49"/>
  <c r="BQ321" i="49"/>
  <c r="BQ286" i="49"/>
  <c r="CR335" i="49"/>
  <c r="CW305" i="49"/>
  <c r="DE274" i="49"/>
  <c r="BN335" i="49"/>
  <c r="G258" i="49"/>
  <c r="BR289" i="49"/>
  <c r="DL316" i="49"/>
  <c r="DG288" i="49"/>
  <c r="CZ287" i="49"/>
  <c r="DA316" i="49"/>
  <c r="CW294" i="49"/>
  <c r="DP293" i="49"/>
  <c r="DP310" i="49"/>
  <c r="G107" i="49"/>
  <c r="DB336" i="49"/>
  <c r="G61" i="49"/>
  <c r="DM271" i="49"/>
  <c r="BO294" i="49"/>
  <c r="CV329" i="49"/>
  <c r="CW289" i="49"/>
  <c r="DM312" i="49"/>
  <c r="DP311" i="49"/>
  <c r="CP279" i="49"/>
  <c r="CX308" i="49"/>
  <c r="BN314" i="49"/>
  <c r="CY327" i="49"/>
  <c r="DN299" i="49"/>
  <c r="DB337" i="49"/>
  <c r="CS305" i="49"/>
  <c r="BN324" i="49"/>
  <c r="CQ331" i="49"/>
  <c r="CO289" i="49"/>
  <c r="BN276" i="49"/>
  <c r="CT321" i="49"/>
  <c r="DK303" i="49"/>
  <c r="G270" i="49"/>
  <c r="G348" i="49"/>
  <c r="DQ314" i="49"/>
  <c r="DA281" i="49"/>
  <c r="G350" i="49"/>
  <c r="DC296" i="49"/>
  <c r="CP301" i="49"/>
  <c r="DF287" i="49"/>
  <c r="BQ271" i="49"/>
  <c r="DR333" i="49"/>
  <c r="CT323" i="49"/>
  <c r="DC299" i="49"/>
  <c r="DQ326" i="49"/>
  <c r="CQ294" i="49"/>
  <c r="CY308" i="49"/>
  <c r="CY330" i="49"/>
  <c r="DO331" i="49"/>
  <c r="CO273" i="49"/>
  <c r="CR292" i="49"/>
  <c r="DB279" i="49"/>
  <c r="CR311" i="49"/>
  <c r="DI297" i="49"/>
  <c r="G264" i="49"/>
  <c r="CX312" i="49"/>
  <c r="DB286" i="49"/>
  <c r="DE288" i="49"/>
  <c r="CR300" i="49"/>
  <c r="DL335" i="49"/>
  <c r="CZ331" i="49"/>
  <c r="CS327" i="49"/>
  <c r="CY301" i="49"/>
  <c r="DH279" i="49"/>
  <c r="DQ295" i="49"/>
  <c r="DF327" i="49"/>
  <c r="BR331" i="49"/>
  <c r="CO303" i="49"/>
  <c r="DN296" i="49"/>
  <c r="CV293" i="49"/>
  <c r="CY292" i="49"/>
  <c r="CV303" i="49"/>
  <c r="DE311" i="49"/>
  <c r="CQ313" i="49"/>
  <c r="DN273" i="49"/>
  <c r="CS314" i="49"/>
  <c r="DD311" i="49"/>
  <c r="CS330" i="49"/>
  <c r="CQ315" i="49"/>
  <c r="DC277" i="49"/>
  <c r="DF300" i="49"/>
  <c r="G364" i="49"/>
  <c r="DR294" i="49"/>
  <c r="DA295" i="49"/>
  <c r="DM331" i="49"/>
  <c r="DK314" i="49"/>
  <c r="G282" i="49"/>
  <c r="DB324" i="49"/>
  <c r="CX325" i="49"/>
  <c r="DC286" i="49"/>
  <c r="G274" i="49"/>
  <c r="CZ280" i="49"/>
  <c r="CV273" i="49"/>
  <c r="G254" i="49"/>
  <c r="CZ309" i="49"/>
  <c r="BN318" i="49"/>
  <c r="CZ325" i="49"/>
  <c r="DI286" i="49"/>
  <c r="DF330" i="49"/>
  <c r="DJ274" i="49"/>
  <c r="DM336" i="49"/>
  <c r="DM286" i="49"/>
  <c r="BO316" i="49"/>
  <c r="DG338" i="49"/>
  <c r="CQ290" i="49"/>
  <c r="BN279" i="49"/>
  <c r="DL330" i="49"/>
  <c r="CQ277" i="49"/>
  <c r="BN321" i="49"/>
  <c r="DO333" i="49"/>
  <c r="DE295" i="49"/>
  <c r="CU299" i="49"/>
  <c r="BO283" i="49"/>
  <c r="DJ329" i="49"/>
  <c r="DJ322" i="49"/>
  <c r="CY335" i="49"/>
  <c r="DN326" i="49"/>
  <c r="DG300" i="49"/>
  <c r="DI312" i="49"/>
  <c r="G354" i="49"/>
  <c r="DO321" i="49"/>
  <c r="G321" i="49"/>
  <c r="BP328" i="49"/>
  <c r="CX279" i="49"/>
  <c r="DM296" i="49"/>
  <c r="DF335" i="49"/>
  <c r="DE313" i="49"/>
  <c r="DR279" i="49"/>
  <c r="CR315" i="49"/>
  <c r="DO309" i="49"/>
  <c r="DH325" i="49"/>
  <c r="DL303" i="49"/>
  <c r="G349" i="49"/>
  <c r="DB310" i="49"/>
  <c r="BO328" i="49"/>
  <c r="BP322" i="49"/>
  <c r="CR314" i="49"/>
  <c r="DD294" i="49"/>
  <c r="CQ283" i="49"/>
  <c r="BR315" i="49"/>
  <c r="DB326" i="49"/>
  <c r="BP323" i="49"/>
  <c r="DA274" i="49"/>
  <c r="CS280" i="49"/>
  <c r="CS331" i="49"/>
  <c r="DC331" i="49"/>
  <c r="CS338" i="49"/>
  <c r="DQ311" i="49"/>
  <c r="DB280" i="49"/>
  <c r="G159" i="49"/>
  <c r="DM292" i="49"/>
  <c r="G279" i="49"/>
  <c r="G351" i="49"/>
  <c r="CT300" i="49"/>
  <c r="DE290" i="49"/>
  <c r="CQ287" i="49"/>
  <c r="DG292" i="49"/>
  <c r="DH283" i="49"/>
  <c r="G307" i="49"/>
  <c r="BQ312" i="49"/>
  <c r="DG310" i="49"/>
  <c r="BO280" i="49"/>
  <c r="BP310" i="49"/>
  <c r="CV294" i="49"/>
  <c r="DF323" i="49"/>
  <c r="BN287" i="49"/>
  <c r="DR323" i="49"/>
  <c r="CT309" i="49"/>
  <c r="BP313" i="49"/>
  <c r="DR274" i="49"/>
  <c r="DO288" i="49"/>
  <c r="DD299" i="49"/>
  <c r="DB297" i="49"/>
  <c r="DL324" i="49"/>
  <c r="DC315" i="49"/>
  <c r="DN318" i="49"/>
  <c r="CX331" i="49"/>
  <c r="DI322" i="49"/>
  <c r="CV290" i="49"/>
  <c r="CU312" i="49"/>
  <c r="BO305" i="49"/>
  <c r="DD301" i="49"/>
  <c r="DO273" i="49"/>
  <c r="DN311" i="49"/>
  <c r="G128" i="49"/>
  <c r="CO283" i="49"/>
  <c r="CY328" i="49"/>
  <c r="CZ296" i="49"/>
  <c r="DO335" i="49"/>
  <c r="DB330" i="49"/>
  <c r="DB315" i="49"/>
  <c r="DD318" i="49"/>
  <c r="G288" i="49"/>
  <c r="G339" i="49"/>
  <c r="DH338" i="49"/>
  <c r="DQ293" i="49"/>
  <c r="CU297" i="49"/>
  <c r="DK280" i="49"/>
  <c r="DL313" i="49"/>
  <c r="CX283" i="49"/>
  <c r="CO295" i="49"/>
  <c r="DN288" i="49"/>
  <c r="G290" i="49"/>
  <c r="DF310" i="49"/>
  <c r="DK333" i="49"/>
  <c r="CP287" i="49"/>
  <c r="BO337" i="49"/>
  <c r="CZ338" i="49"/>
  <c r="DP286" i="49"/>
  <c r="BR335" i="49"/>
  <c r="DJ327" i="49"/>
  <c r="DA315" i="49"/>
  <c r="DE293" i="49"/>
  <c r="CZ335" i="49"/>
  <c r="CP322" i="49"/>
  <c r="DH301" i="49"/>
  <c r="DC328" i="49"/>
  <c r="CT293" i="49"/>
  <c r="DD329" i="49"/>
  <c r="DQ291" i="49"/>
  <c r="DP327" i="49"/>
  <c r="BO323" i="49"/>
  <c r="CO274" i="49"/>
  <c r="CX287" i="49"/>
  <c r="BQ287" i="49"/>
  <c r="DJ309" i="49"/>
  <c r="CS326" i="49"/>
  <c r="DQ289" i="49"/>
  <c r="DO325" i="49"/>
  <c r="DC324" i="49"/>
  <c r="G199" i="49"/>
  <c r="BR288" i="49"/>
  <c r="CW293" i="49"/>
  <c r="DP324" i="49"/>
  <c r="DR295" i="49"/>
  <c r="DG294" i="49"/>
  <c r="BN337" i="49"/>
  <c r="CP303" i="49"/>
  <c r="CY333" i="49"/>
  <c r="DA299" i="49"/>
  <c r="CU327" i="49"/>
  <c r="DN325" i="49"/>
  <c r="DH305" i="49"/>
  <c r="DP301" i="49"/>
  <c r="DF331" i="49"/>
  <c r="CU314" i="49"/>
  <c r="DO310" i="49"/>
  <c r="CT281" i="49"/>
  <c r="DI315" i="49"/>
  <c r="DH335" i="49"/>
  <c r="BP274" i="49"/>
  <c r="CX291" i="49"/>
  <c r="DH273" i="49"/>
  <c r="BO276" i="49"/>
  <c r="DR300" i="49"/>
  <c r="CR295" i="49"/>
  <c r="DQ336" i="49"/>
  <c r="DK288" i="49"/>
  <c r="DR316" i="49"/>
  <c r="G308" i="49"/>
  <c r="DL287" i="49"/>
  <c r="DI299" i="49"/>
  <c r="CQ276" i="49"/>
  <c r="CX273" i="49"/>
  <c r="CQ308" i="49"/>
  <c r="DK305" i="49"/>
  <c r="DJ313" i="49"/>
  <c r="DG327" i="49"/>
  <c r="DK330" i="49"/>
  <c r="DJ291" i="49"/>
  <c r="CX298" i="49"/>
  <c r="DL309" i="49"/>
  <c r="BR324" i="49"/>
  <c r="DP289" i="49"/>
  <c r="DO322" i="49"/>
  <c r="CV337" i="49"/>
  <c r="DB295" i="49"/>
  <c r="DN300" i="49"/>
  <c r="G263" i="49"/>
  <c r="DM316" i="49"/>
  <c r="DJ335" i="49"/>
  <c r="CY316" i="49"/>
  <c r="DP331" i="49"/>
  <c r="G300" i="49"/>
  <c r="CV315" i="49"/>
  <c r="DD283" i="49"/>
  <c r="DA300" i="49"/>
  <c r="BQ314" i="49"/>
  <c r="CV330" i="49"/>
  <c r="DL277" i="49"/>
  <c r="CY313" i="49"/>
  <c r="DB292" i="49"/>
  <c r="BO308" i="49"/>
  <c r="CQ323" i="49"/>
  <c r="CW323" i="49"/>
  <c r="DP330" i="49"/>
  <c r="CO315" i="49"/>
  <c r="CS277" i="49"/>
  <c r="DL298" i="49"/>
  <c r="DP277" i="49"/>
  <c r="BR303" i="49"/>
  <c r="DP323" i="49"/>
  <c r="CV323" i="49"/>
  <c r="DG279" i="49"/>
  <c r="CS301" i="49"/>
  <c r="CS274" i="49"/>
  <c r="BQ313" i="49"/>
  <c r="BQ303" i="49"/>
  <c r="CW299" i="49"/>
  <c r="DI326" i="49"/>
  <c r="CO335" i="49"/>
  <c r="CT274" i="49"/>
  <c r="BO321" i="49"/>
  <c r="CQ274" i="49"/>
  <c r="BO281" i="49"/>
  <c r="CZ292" i="49"/>
  <c r="DD336" i="49"/>
  <c r="DQ274" i="49"/>
  <c r="DC289" i="49"/>
  <c r="DB299" i="49"/>
  <c r="BN286" i="49"/>
  <c r="DL322" i="49"/>
  <c r="DE316" i="49"/>
  <c r="BQ274" i="49"/>
  <c r="CV271" i="49"/>
  <c r="DD273" i="49"/>
  <c r="DN287" i="49"/>
  <c r="DI289" i="49"/>
  <c r="CO292" i="49"/>
  <c r="DG330" i="49"/>
  <c r="BR295" i="49"/>
  <c r="CR301" i="49"/>
  <c r="CP310" i="49"/>
  <c r="CQ273" i="49"/>
  <c r="BP312" i="49"/>
  <c r="DJ283" i="49"/>
  <c r="CT283" i="49"/>
  <c r="CY322" i="49"/>
  <c r="DF318" i="49"/>
  <c r="DJ300" i="49"/>
  <c r="DO289" i="49"/>
  <c r="DN330" i="49"/>
  <c r="DL331" i="49"/>
  <c r="CW281" i="49"/>
  <c r="CX276" i="49"/>
  <c r="CX336" i="49"/>
  <c r="DF289" i="49"/>
  <c r="DJ315" i="49"/>
  <c r="BP337" i="49"/>
  <c r="BP315" i="49"/>
  <c r="BN296" i="49"/>
  <c r="CZ277" i="49"/>
  <c r="DQ301" i="49"/>
  <c r="F311" i="49"/>
  <c r="DD316" i="49"/>
  <c r="DF321" i="49"/>
  <c r="CQ324" i="49"/>
  <c r="DF325" i="49"/>
  <c r="BO297" i="49"/>
  <c r="DK271" i="49"/>
  <c r="DJ308" i="49"/>
  <c r="DN301" i="49"/>
  <c r="DO318" i="49"/>
  <c r="CT291" i="49"/>
  <c r="DF314" i="49"/>
  <c r="DI273" i="49"/>
  <c r="DI300" i="49"/>
  <c r="BP333" i="49"/>
  <c r="CZ312" i="49"/>
  <c r="BP277" i="49"/>
  <c r="BR293" i="49"/>
  <c r="CP331" i="49"/>
  <c r="DR292" i="49"/>
  <c r="DA329" i="49"/>
  <c r="DH295" i="49"/>
  <c r="DM295" i="49"/>
  <c r="DE310" i="49"/>
  <c r="BP297" i="49"/>
  <c r="DK291" i="49"/>
  <c r="CP297" i="49"/>
  <c r="CR296" i="49"/>
  <c r="DP308" i="49"/>
  <c r="CT312" i="49"/>
  <c r="CV326" i="49"/>
  <c r="DJ336" i="49"/>
  <c r="CX293" i="49"/>
  <c r="CT331" i="49"/>
  <c r="DL283" i="49"/>
  <c r="DQ338" i="49"/>
  <c r="CX295" i="49"/>
  <c r="CO324" i="49"/>
  <c r="CU333" i="49"/>
  <c r="DA305" i="49"/>
  <c r="DA303" i="49"/>
  <c r="DH277" i="49"/>
  <c r="CW315" i="49"/>
  <c r="DP290" i="49"/>
  <c r="BR329" i="49"/>
  <c r="CY290" i="49"/>
  <c r="G281" i="49"/>
  <c r="BR313" i="49"/>
  <c r="BR309" i="49"/>
  <c r="CR322" i="49"/>
  <c r="CY336" i="49"/>
  <c r="CV321" i="49"/>
  <c r="DQ298" i="49"/>
  <c r="DR289" i="49"/>
  <c r="CS311" i="49"/>
  <c r="BP327" i="49"/>
  <c r="BP283" i="49"/>
  <c r="BQ280" i="49"/>
  <c r="DF328" i="49"/>
  <c r="DF298" i="49"/>
  <c r="DD315" i="49"/>
  <c r="BQ327" i="49"/>
  <c r="CQ289" i="49"/>
  <c r="DI292" i="49"/>
  <c r="BO287" i="49"/>
  <c r="G312" i="49"/>
  <c r="DJ325" i="49"/>
  <c r="G371" i="49"/>
  <c r="CV313" i="49"/>
  <c r="DI296" i="49"/>
  <c r="DA290" i="49"/>
  <c r="G334" i="49"/>
  <c r="CZ294" i="49"/>
  <c r="CS299" i="49"/>
  <c r="CT297" i="49"/>
  <c r="DK311" i="49"/>
  <c r="BP301" i="49"/>
  <c r="DP314" i="49"/>
  <c r="DD287" i="49"/>
  <c r="CQ305" i="49"/>
  <c r="CO337" i="49"/>
  <c r="DG312" i="49"/>
  <c r="CV289" i="49"/>
  <c r="CW290" i="49"/>
  <c r="DH276" i="49"/>
  <c r="DH297" i="49"/>
  <c r="CT316" i="49"/>
  <c r="DB300" i="49"/>
  <c r="DR326" i="49"/>
  <c r="DP328" i="49"/>
  <c r="CQ312" i="49"/>
  <c r="DG283" i="49"/>
  <c r="BO336" i="49"/>
  <c r="CX310" i="49"/>
  <c r="G303" i="49"/>
  <c r="CP273" i="49"/>
  <c r="CW279" i="49"/>
  <c r="BR276" i="49"/>
  <c r="CS325" i="49"/>
  <c r="DE333" i="49"/>
  <c r="BO277" i="49"/>
  <c r="CW331" i="49"/>
  <c r="CR297" i="49"/>
  <c r="BR330" i="49"/>
  <c r="DP329" i="49"/>
  <c r="G298" i="49"/>
  <c r="DM288" i="49"/>
  <c r="BO335" i="49"/>
  <c r="CT303" i="49"/>
  <c r="DJ292" i="49"/>
  <c r="DN298" i="49"/>
  <c r="F333" i="49"/>
  <c r="CQ330" i="49"/>
  <c r="CR328" i="49"/>
  <c r="G360" i="49"/>
  <c r="BP293" i="49"/>
  <c r="CO301" i="49"/>
  <c r="CQ311" i="49"/>
  <c r="CR273" i="49"/>
  <c r="DA324" i="49"/>
  <c r="CX338" i="49"/>
  <c r="CQ328" i="49"/>
  <c r="DD295" i="49"/>
  <c r="DC305" i="49"/>
  <c r="CQ295" i="49"/>
  <c r="CW329" i="49"/>
  <c r="BP336" i="49"/>
  <c r="CP337" i="49"/>
  <c r="DQ300" i="49"/>
  <c r="DC327" i="49"/>
  <c r="DH321" i="49"/>
  <c r="CU325" i="49"/>
  <c r="CT329" i="49"/>
  <c r="DM322" i="49"/>
  <c r="G294" i="49"/>
  <c r="BN305" i="49"/>
  <c r="DA277" i="49"/>
  <c r="BP295" i="49"/>
  <c r="CP329" i="49"/>
  <c r="CV280" i="49"/>
  <c r="DO277" i="49"/>
  <c r="DG303" i="49"/>
  <c r="DJ303" i="49"/>
  <c r="DQ281" i="49"/>
  <c r="DM300" i="49"/>
  <c r="G320" i="49"/>
  <c r="DK327" i="49"/>
  <c r="BR286" i="49"/>
  <c r="DR311" i="49"/>
  <c r="DC313" i="49"/>
  <c r="CP300" i="49"/>
  <c r="G301" i="49"/>
  <c r="CU293" i="49"/>
  <c r="G295" i="49"/>
  <c r="CY329" i="49"/>
  <c r="CS300" i="49"/>
  <c r="DD338" i="49"/>
  <c r="CS336" i="49"/>
  <c r="DJ294" i="49"/>
  <c r="DM277" i="49"/>
  <c r="DA335" i="49"/>
  <c r="CQ303" i="49"/>
  <c r="CT299" i="49"/>
  <c r="CS335" i="49"/>
  <c r="DO314" i="49"/>
  <c r="DA291" i="49"/>
  <c r="CP293" i="49"/>
  <c r="BQ288" i="49"/>
  <c r="CW324" i="49"/>
  <c r="BP276" i="49"/>
  <c r="DN280" i="49"/>
  <c r="DH298" i="49"/>
  <c r="DF333" i="49"/>
  <c r="DI336" i="49"/>
  <c r="DF305" i="49"/>
  <c r="G331" i="49"/>
  <c r="DQ335" i="49"/>
  <c r="CP274" i="49"/>
  <c r="CZ336" i="49"/>
  <c r="CV311" i="49"/>
  <c r="DG329" i="49"/>
  <c r="G284" i="49"/>
  <c r="CZ283" i="49"/>
  <c r="DM309" i="49"/>
  <c r="CZ308" i="49"/>
  <c r="DN329" i="49"/>
  <c r="BP305" i="49"/>
  <c r="DJ281" i="49"/>
  <c r="DC308" i="49"/>
  <c r="CR316" i="49"/>
  <c r="BP326" i="49"/>
  <c r="CT301" i="49"/>
  <c r="DA271" i="49"/>
  <c r="BP281" i="49"/>
  <c r="DD271" i="49"/>
  <c r="CR280" i="49"/>
  <c r="G260" i="49"/>
  <c r="DQ322" i="49"/>
  <c r="CT327" i="49"/>
  <c r="DM298" i="49"/>
  <c r="CV287" i="49"/>
  <c r="DR287" i="49"/>
  <c r="G367" i="49"/>
  <c r="CR286" i="49"/>
  <c r="BN311" i="49"/>
  <c r="BR314" i="49"/>
  <c r="DO296" i="49"/>
  <c r="CX300" i="49"/>
  <c r="CP333" i="49"/>
  <c r="DG331" i="49"/>
  <c r="CX321" i="49"/>
  <c r="DC336" i="49"/>
  <c r="DI323" i="49"/>
  <c r="CY280" i="49"/>
  <c r="DG316" i="49"/>
  <c r="BO289" i="49"/>
  <c r="DM333" i="49"/>
  <c r="DK289" i="49"/>
  <c r="DO299" i="49"/>
  <c r="CP299" i="49"/>
  <c r="DH308" i="49"/>
  <c r="DI337" i="49"/>
  <c r="CY315" i="49"/>
  <c r="DM276" i="49"/>
  <c r="BP338" i="49"/>
  <c r="DP318" i="49"/>
  <c r="CV301" i="49"/>
  <c r="BO271" i="49"/>
  <c r="DN324" i="49"/>
  <c r="DA333" i="49"/>
  <c r="G352" i="49"/>
  <c r="CY296" i="49"/>
  <c r="CO291" i="49"/>
  <c r="DD321" i="49"/>
  <c r="BQ337" i="49"/>
  <c r="CQ310" i="49"/>
  <c r="CY321" i="49"/>
  <c r="G316" i="49"/>
  <c r="CQ271" i="49"/>
  <c r="CX316" i="49"/>
  <c r="DC295" i="49"/>
  <c r="DR327" i="49"/>
  <c r="CO333" i="49"/>
  <c r="CZ313" i="49"/>
  <c r="DA330" i="49"/>
  <c r="CZ326" i="49"/>
  <c r="DB288" i="49"/>
  <c r="CV305" i="49"/>
  <c r="F312" i="49"/>
  <c r="BQ318" i="49"/>
  <c r="DL308" i="49"/>
  <c r="G323" i="49"/>
  <c r="DO290" i="49"/>
  <c r="DF336" i="49"/>
  <c r="CX324" i="49"/>
  <c r="BN336" i="49"/>
  <c r="DK316" i="49"/>
  <c r="DL289" i="49"/>
  <c r="DD298" i="49"/>
  <c r="DA296" i="49"/>
  <c r="CO322" i="49"/>
  <c r="DM289" i="49"/>
  <c r="CS297" i="49"/>
  <c r="DO305" i="49"/>
  <c r="DD303" i="49"/>
  <c r="DQ328" i="49"/>
  <c r="CW295" i="49"/>
  <c r="CU331" i="49"/>
  <c r="DM329" i="49"/>
  <c r="DI338" i="49"/>
  <c r="CU309" i="49"/>
  <c r="CZ295" i="49"/>
  <c r="CX299" i="49"/>
  <c r="CQ300" i="49"/>
  <c r="DP298" i="49"/>
  <c r="CP298" i="49"/>
  <c r="G315" i="49"/>
  <c r="BO309" i="49"/>
  <c r="CU321" i="49"/>
  <c r="DM294" i="49"/>
  <c r="CZ301" i="49"/>
  <c r="G82" i="49"/>
  <c r="CP325" i="49"/>
  <c r="CO318" i="49"/>
  <c r="CU281" i="49"/>
  <c r="DO311" i="49"/>
  <c r="BQ295" i="49"/>
  <c r="BQ328" i="49"/>
  <c r="G291" i="49"/>
  <c r="BO311" i="49"/>
  <c r="DR293" i="49"/>
  <c r="CO329" i="49"/>
  <c r="DE283" i="49"/>
  <c r="DH324" i="49"/>
  <c r="DR283" i="49"/>
  <c r="G188" i="49"/>
  <c r="BR321" i="49"/>
  <c r="DN292" i="49"/>
  <c r="DN274" i="49"/>
  <c r="CP327" i="49"/>
  <c r="CU290" i="49"/>
  <c r="DC338" i="49"/>
  <c r="DH316" i="49"/>
  <c r="BN291" i="49"/>
  <c r="DH290" i="49"/>
  <c r="DI333" i="49"/>
  <c r="DG315" i="49"/>
  <c r="CS321" i="49"/>
  <c r="DQ286" i="49"/>
  <c r="DQ327" i="49"/>
  <c r="DP295" i="49"/>
  <c r="CQ336" i="49"/>
  <c r="DM279" i="49"/>
  <c r="CW297" i="49"/>
  <c r="DF295" i="49"/>
  <c r="CV327" i="49"/>
  <c r="DN289" i="49"/>
  <c r="CO305" i="49"/>
  <c r="DG335" i="49"/>
  <c r="DB276" i="49"/>
  <c r="DJ271" i="49"/>
  <c r="DN281" i="49"/>
  <c r="DP300" i="49"/>
  <c r="DM274" i="49"/>
  <c r="CW327" i="49"/>
  <c r="CP314" i="49"/>
  <c r="DE328" i="49"/>
  <c r="CP291" i="49"/>
  <c r="CQ281" i="49"/>
  <c r="DN331" i="49"/>
  <c r="DD277" i="49"/>
  <c r="G333" i="49"/>
  <c r="CP312" i="49"/>
  <c r="G363" i="49"/>
  <c r="DM287" i="49"/>
  <c r="G240" i="49"/>
  <c r="DB271" i="49"/>
  <c r="CS316" i="49"/>
  <c r="DG271" i="49"/>
  <c r="CO327" i="49"/>
  <c r="DC288" i="49"/>
  <c r="BQ326" i="49"/>
  <c r="G285" i="49"/>
  <c r="G343" i="49"/>
  <c r="CY309" i="49"/>
  <c r="G311" i="49"/>
  <c r="G276" i="49"/>
  <c r="DP326" i="49"/>
  <c r="CY305" i="49"/>
  <c r="CO313" i="49"/>
  <c r="CO323" i="49"/>
  <c r="DJ333" i="49"/>
  <c r="BQ325" i="49"/>
  <c r="CU296" i="49"/>
  <c r="CU338" i="49"/>
  <c r="DP280" i="49"/>
  <c r="DP303" i="49"/>
  <c r="BR291" i="49"/>
  <c r="CU305" i="49"/>
  <c r="DJ286" i="49"/>
  <c r="DF303" i="49"/>
  <c r="DH300" i="49"/>
  <c r="BR296" i="49"/>
  <c r="DC297" i="49"/>
  <c r="DN336" i="49"/>
  <c r="DN303" i="49"/>
  <c r="DK325" i="49"/>
  <c r="BN293" i="49"/>
  <c r="CW301" i="49"/>
  <c r="DK321" i="49"/>
  <c r="DE321" i="49"/>
  <c r="DN315" i="49"/>
  <c r="CR291" i="49"/>
  <c r="G302" i="49"/>
  <c r="G359" i="49"/>
  <c r="DJ279" i="49"/>
  <c r="DC316" i="49"/>
  <c r="G250" i="49"/>
  <c r="DL312" i="49"/>
  <c r="CQ318" i="49"/>
  <c r="BP299" i="49"/>
  <c r="DJ321" i="49"/>
  <c r="CW316" i="49"/>
  <c r="DK309" i="49"/>
  <c r="CU289" i="49"/>
  <c r="DL288" i="49"/>
  <c r="CW280" i="49"/>
  <c r="CR271" i="49"/>
  <c r="DG297" i="49"/>
  <c r="CY294" i="49"/>
  <c r="DD289" i="49"/>
  <c r="CW292" i="49"/>
  <c r="CZ327" i="49"/>
  <c r="CZ318" i="49"/>
  <c r="CP335" i="49"/>
  <c r="DP294" i="49"/>
  <c r="CS310" i="49"/>
  <c r="G337" i="49"/>
  <c r="CS294" i="49"/>
  <c r="DG314" i="49"/>
  <c r="CY291" i="49"/>
  <c r="DE276" i="49"/>
  <c r="CU300" i="49"/>
  <c r="DJ293" i="49"/>
  <c r="G310" i="49"/>
  <c r="CO321" i="49"/>
  <c r="BN329" i="49"/>
  <c r="CT338" i="49"/>
  <c r="CU271" i="49"/>
  <c r="DF326" i="49"/>
  <c r="BQ323" i="49"/>
  <c r="CW300" i="49"/>
  <c r="CP294" i="49"/>
  <c r="DQ337" i="49"/>
  <c r="CO308" i="49"/>
  <c r="DB294" i="49"/>
  <c r="DB274" i="49"/>
  <c r="DM323" i="49"/>
  <c r="CR310" i="49"/>
  <c r="CV277" i="49"/>
  <c r="CR308" i="49"/>
  <c r="BR333" i="49"/>
  <c r="DO287" i="49"/>
  <c r="BO327" i="49"/>
  <c r="DN271" i="49"/>
  <c r="CU330" i="49"/>
  <c r="CT296" i="49"/>
  <c r="BR297" i="49"/>
  <c r="CT292" i="49"/>
  <c r="DB311" i="49"/>
  <c r="DK273" i="49"/>
  <c r="BP309" i="49"/>
  <c r="CW335" i="49"/>
  <c r="DC279" i="49"/>
  <c r="CQ329" i="49"/>
  <c r="G38" i="49"/>
  <c r="CX314" i="49"/>
  <c r="DJ330" i="49"/>
  <c r="CZ316" i="49"/>
  <c r="DG322" i="49"/>
  <c r="DK296" i="49"/>
  <c r="G252" i="49"/>
  <c r="DN291" i="49"/>
  <c r="DB291" i="49"/>
  <c r="CY277" i="49"/>
  <c r="DI331" i="49"/>
  <c r="DC329" i="49"/>
  <c r="DH280" i="49"/>
  <c r="CQ280" i="49"/>
  <c r="DG277" i="49"/>
  <c r="DQ313" i="49"/>
  <c r="BQ301" i="49"/>
  <c r="G273" i="49"/>
  <c r="BP280" i="49"/>
  <c r="CR336" i="49"/>
  <c r="CZ323" i="49"/>
  <c r="DG293" i="49"/>
  <c r="BN313" i="49"/>
  <c r="CX322" i="49"/>
  <c r="DL326" i="49"/>
  <c r="DJ299" i="49"/>
  <c r="DM305" i="49"/>
  <c r="BQ331" i="49"/>
  <c r="DP292" i="49"/>
  <c r="DO316" i="49"/>
  <c r="DI281" i="49"/>
  <c r="CZ328" i="49"/>
  <c r="DO312" i="49"/>
  <c r="CZ288" i="49"/>
  <c r="CT330" i="49"/>
  <c r="DE297" i="49"/>
  <c r="BN292" i="49"/>
  <c r="DE336" i="49"/>
  <c r="DE279" i="49"/>
  <c r="DR328" i="49"/>
  <c r="CU274" i="49"/>
  <c r="CU303" i="49"/>
  <c r="G319" i="49"/>
  <c r="CQ338" i="49"/>
  <c r="G317" i="49"/>
  <c r="DD286" i="49"/>
  <c r="DC291" i="49"/>
  <c r="DE300" i="49"/>
  <c r="BO303" i="49"/>
  <c r="DL310" i="49"/>
  <c r="CR288" i="49"/>
  <c r="DR308" i="49"/>
  <c r="DG305" i="49"/>
  <c r="DP325" i="49"/>
  <c r="DL274" i="49"/>
  <c r="DP337" i="49"/>
  <c r="DR296" i="49"/>
  <c r="DA331" i="49"/>
  <c r="DL314" i="49"/>
  <c r="CX311" i="49"/>
  <c r="DJ312" i="49"/>
  <c r="BR326" i="49"/>
  <c r="DN337" i="49"/>
  <c r="DM283" i="49"/>
  <c r="BP287" i="49"/>
  <c r="BO288" i="49"/>
  <c r="CZ333" i="49"/>
  <c r="DF309" i="49"/>
  <c r="DF301" i="49"/>
  <c r="G361" i="49"/>
  <c r="G365" i="49"/>
  <c r="DL323" i="49"/>
  <c r="DH271" i="49"/>
  <c r="CP280" i="49"/>
  <c r="DQ303" i="49"/>
  <c r="G271" i="49"/>
  <c r="BQ338" i="49"/>
  <c r="DC335" i="49"/>
  <c r="DH315" i="49"/>
  <c r="CV300" i="49"/>
  <c r="DR299" i="49"/>
  <c r="CZ305" i="49"/>
  <c r="CP276" i="49"/>
  <c r="BN322" i="49"/>
  <c r="G266" i="49"/>
  <c r="DR336" i="49"/>
  <c r="DR298" i="49"/>
  <c r="BR281" i="49"/>
  <c r="DQ271" i="49"/>
  <c r="DC323" i="49"/>
  <c r="BR280" i="49"/>
  <c r="DJ338" i="49"/>
  <c r="CT279" i="49"/>
  <c r="CQ326" i="49"/>
  <c r="CT277" i="49"/>
  <c r="DF312" i="49"/>
  <c r="DI316" i="49"/>
  <c r="DE327" i="49"/>
  <c r="DE329" i="49"/>
  <c r="CO288" i="49"/>
  <c r="CP281" i="49"/>
  <c r="BR308" i="49"/>
  <c r="CR313" i="49"/>
  <c r="DN276" i="49"/>
  <c r="CR309" i="49"/>
  <c r="DH337" i="49"/>
  <c r="CP283" i="49"/>
  <c r="DC273" i="49"/>
  <c r="DF274" i="49"/>
  <c r="CS333" i="49"/>
  <c r="DI298" i="49"/>
  <c r="G200" i="49"/>
  <c r="DN316" i="49"/>
  <c r="CW326" i="49"/>
  <c r="DF291" i="49"/>
  <c r="CT337" i="49"/>
  <c r="DH293" i="49"/>
  <c r="CY281" i="49"/>
  <c r="DP333" i="49"/>
  <c r="DF337" i="49"/>
  <c r="G304" i="49"/>
  <c r="DR315" i="49"/>
  <c r="CX289" i="49"/>
  <c r="DJ324" i="49"/>
  <c r="DK287" i="49"/>
  <c r="DJ280" i="49"/>
  <c r="CU337" i="49"/>
  <c r="DR314" i="49"/>
  <c r="DH328" i="49"/>
  <c r="DN283" i="49"/>
  <c r="CZ298" i="49"/>
  <c r="CU288" i="49"/>
  <c r="DH322" i="49"/>
  <c r="BO329" i="49"/>
  <c r="CR331" i="49"/>
  <c r="DL338" i="49"/>
  <c r="CY289" i="49"/>
  <c r="DR313" i="49"/>
  <c r="DH303" i="49"/>
  <c r="CR281" i="49"/>
  <c r="CO328" i="49"/>
  <c r="CR324" i="49"/>
  <c r="BN338" i="49"/>
  <c r="CS281" i="49"/>
  <c r="G306" i="49"/>
  <c r="DB331" i="49"/>
  <c r="DR281" i="49"/>
  <c r="DK318" i="49"/>
  <c r="DQ294" i="49"/>
  <c r="DK338" i="49"/>
  <c r="DO329" i="49"/>
  <c r="DM303" i="49"/>
  <c r="DD326" i="49"/>
  <c r="CO326" i="49"/>
  <c r="CT286" i="49"/>
  <c r="BN310" i="49"/>
  <c r="DA309" i="49"/>
  <c r="CY293" i="49"/>
  <c r="CT328" i="49"/>
  <c r="BO324" i="49"/>
  <c r="BP321" i="49"/>
  <c r="BO293" i="49"/>
  <c r="CY288" i="49"/>
  <c r="DQ296" i="49"/>
  <c r="DQ316" i="49"/>
  <c r="DQ323" i="49"/>
  <c r="CU292" i="49"/>
  <c r="BR299" i="49"/>
  <c r="DN309" i="49"/>
  <c r="G336" i="49"/>
  <c r="CP336" i="49"/>
  <c r="DR305" i="49"/>
  <c r="CR277" i="49"/>
  <c r="CZ273" i="49"/>
  <c r="DA310" i="49"/>
  <c r="DA336" i="49"/>
  <c r="DH331" i="49"/>
  <c r="CQ322" i="49"/>
  <c r="DM327" i="49"/>
  <c r="DG289" i="49"/>
  <c r="DQ329" i="49"/>
  <c r="DD280" i="49"/>
  <c r="DF308" i="49"/>
  <c r="CQ293" i="49"/>
  <c r="CV338" i="49"/>
  <c r="DH314" i="49"/>
  <c r="CR337" i="49"/>
  <c r="CW318" i="49"/>
  <c r="G280" i="49"/>
  <c r="CX292" i="49"/>
  <c r="CW298" i="49"/>
  <c r="DH330" i="49"/>
  <c r="BQ291" i="49"/>
  <c r="BN294" i="49"/>
  <c r="DR310" i="49"/>
  <c r="BR305" i="49"/>
  <c r="BP289" i="49"/>
  <c r="DJ328" i="49"/>
  <c r="DN308" i="49"/>
  <c r="G259" i="49"/>
  <c r="DC318" i="49"/>
  <c r="BO331" i="49"/>
  <c r="BO313" i="49"/>
  <c r="DQ315" i="49"/>
  <c r="DR324" i="49"/>
  <c r="BN308" i="49"/>
  <c r="CY276" i="49"/>
  <c r="DJ316" i="49"/>
  <c r="DO313" i="49"/>
  <c r="CR299" i="49"/>
  <c r="CT336" i="49"/>
  <c r="DR335" i="49"/>
  <c r="DE322" i="49"/>
  <c r="G171" i="49"/>
  <c r="CX280" i="49"/>
  <c r="BN283" i="49"/>
  <c r="CS271" i="49"/>
  <c r="BO290" i="49"/>
  <c r="CT273" i="49"/>
  <c r="CS289" i="49"/>
  <c r="CW337" i="49"/>
  <c r="CS313" i="49"/>
  <c r="DQ308" i="49"/>
  <c r="DP276" i="49"/>
  <c r="CY283" i="49"/>
  <c r="CU323" i="49"/>
  <c r="CS290" i="49"/>
  <c r="G330" i="49"/>
  <c r="BQ311" i="49"/>
  <c r="BR338" i="49"/>
  <c r="BP330" i="49"/>
  <c r="DO291" i="49"/>
  <c r="CS287" i="49"/>
  <c r="CV295" i="49"/>
  <c r="DD323" i="49"/>
  <c r="DB309" i="49"/>
  <c r="DO301" i="49"/>
  <c r="BN300" i="49"/>
  <c r="BO300" i="49"/>
  <c r="BO318" i="49"/>
  <c r="CS283" i="49"/>
  <c r="DJ310" i="49"/>
  <c r="DN313" i="49"/>
  <c r="BN298" i="49"/>
  <c r="DL305" i="49"/>
  <c r="G249" i="49"/>
  <c r="DL315" i="49"/>
  <c r="BP329" i="49"/>
  <c r="DR271" i="49"/>
  <c r="CP311" i="49"/>
  <c r="DQ280" i="49"/>
  <c r="DI274" i="49"/>
  <c r="DI324" i="49"/>
  <c r="G255" i="49"/>
  <c r="G66" i="49"/>
  <c r="BR336" i="49"/>
  <c r="DK277" i="49"/>
  <c r="G325" i="49"/>
  <c r="DP335" i="49"/>
  <c r="BQ290" i="49"/>
  <c r="DM290" i="49"/>
  <c r="DE337" i="49"/>
  <c r="CQ296" i="49"/>
  <c r="DG318" i="49"/>
  <c r="CP326" i="49"/>
  <c r="CZ271" i="49"/>
  <c r="CO297" i="49"/>
  <c r="CV286" i="49"/>
  <c r="DA297" i="49"/>
  <c r="CT322" i="49"/>
  <c r="DN293" i="49"/>
  <c r="DP315" i="49"/>
  <c r="CS291" i="49"/>
  <c r="DH323" i="49"/>
  <c r="DR337" i="49"/>
  <c r="CS292" i="49"/>
  <c r="DD330" i="49"/>
  <c r="G156" i="49"/>
  <c r="BN331" i="49"/>
  <c r="DP296" i="49"/>
  <c r="CR289" i="49"/>
  <c r="DM297" i="49"/>
  <c r="DQ290" i="49"/>
  <c r="CY297" i="49"/>
  <c r="CW325" i="49"/>
  <c r="DC325" i="49"/>
  <c r="CQ321" i="49"/>
  <c r="DP297" i="49"/>
  <c r="DG280" i="49"/>
  <c r="DD314" i="49"/>
  <c r="BR322" i="49"/>
  <c r="CW273" i="49"/>
  <c r="G356" i="49"/>
  <c r="CY325" i="49"/>
  <c r="CW311" i="49"/>
  <c r="DE318" i="49"/>
  <c r="DI280" i="49"/>
  <c r="DK337" i="49"/>
  <c r="CY324" i="49"/>
  <c r="DR286" i="49"/>
  <c r="CY295" i="49"/>
  <c r="BN327" i="49"/>
  <c r="CO286" i="49"/>
  <c r="G318" i="49"/>
  <c r="DI314" i="49"/>
  <c r="DA287" i="49"/>
  <c r="DJ277" i="49"/>
  <c r="CV316" i="49"/>
  <c r="DN294" i="49"/>
  <c r="DK301" i="49"/>
  <c r="CO325" i="49"/>
  <c r="CZ293" i="49"/>
  <c r="BN271" i="49"/>
  <c r="BQ294" i="49"/>
  <c r="CX305" i="49"/>
  <c r="CP309" i="49"/>
  <c r="DA286" i="49"/>
  <c r="G251" i="49"/>
  <c r="G272" i="49"/>
  <c r="CU311" i="49"/>
  <c r="DC283" i="49"/>
  <c r="DO324" i="49"/>
  <c r="CO336" i="49"/>
  <c r="DF315" i="49"/>
  <c r="CR325" i="49"/>
  <c r="DO308" i="49"/>
  <c r="DH318" i="49"/>
  <c r="CW287" i="49"/>
  <c r="DB328" i="49"/>
  <c r="DK312" i="49"/>
  <c r="DA279" i="49"/>
  <c r="BO296" i="49"/>
  <c r="CZ290" i="49"/>
  <c r="G261" i="49"/>
  <c r="DC309" i="49"/>
  <c r="DA289" i="49"/>
  <c r="CV299" i="49"/>
  <c r="DG274" i="49"/>
  <c r="DC314" i="49"/>
  <c r="DN314" i="49"/>
  <c r="G299" i="49"/>
  <c r="DM313" i="49"/>
  <c r="G327" i="49"/>
  <c r="CS312" i="49"/>
  <c r="DR330" i="49"/>
  <c r="BO274" i="49"/>
  <c r="BQ281" i="49"/>
  <c r="DC312" i="49"/>
  <c r="DL327" i="49"/>
  <c r="DB318" i="49"/>
  <c r="DM337" i="49"/>
  <c r="DC322" i="49"/>
  <c r="G326" i="49"/>
  <c r="CX288" i="49"/>
  <c r="DH336" i="49"/>
  <c r="DJ296" i="49"/>
  <c r="CV322" i="49"/>
  <c r="BP290" i="49"/>
  <c r="DA322" i="49"/>
  <c r="DL292" i="49"/>
  <c r="DK281" i="49"/>
  <c r="DN310" i="49"/>
  <c r="CU318" i="49"/>
  <c r="CR321" i="49"/>
  <c r="DO337" i="49"/>
  <c r="BO330" i="49"/>
  <c r="DJ337" i="49"/>
  <c r="CX327" i="49"/>
  <c r="DI335" i="49"/>
  <c r="CU280" i="49"/>
  <c r="DI294" i="49"/>
  <c r="BO338" i="49"/>
  <c r="DJ298" i="49"/>
  <c r="CW336" i="49"/>
  <c r="CO271" i="49"/>
  <c r="CW291" i="49"/>
  <c r="DB301" i="49"/>
  <c r="CR333" i="49"/>
  <c r="BQ310" i="49"/>
  <c r="DA311" i="49"/>
  <c r="DR331" i="49"/>
  <c r="CR298" i="49"/>
  <c r="CW314" i="49"/>
  <c r="CQ335" i="49"/>
  <c r="DK335" i="49"/>
  <c r="G153" i="49"/>
  <c r="BR274" i="49"/>
  <c r="CO279" i="49"/>
  <c r="BQ305" i="49"/>
  <c r="DN290" i="49"/>
  <c r="CW310" i="49"/>
  <c r="G342" i="49"/>
  <c r="DH326" i="49"/>
  <c r="DE315" i="49"/>
  <c r="G47" i="49"/>
  <c r="DI309" i="49"/>
  <c r="DM325" i="49"/>
  <c r="DL280" i="49"/>
  <c r="CY303" i="49"/>
  <c r="DK297" i="49"/>
  <c r="DH287" i="49"/>
  <c r="CX281" i="49"/>
  <c r="DM273" i="49"/>
  <c r="DC287" i="49"/>
  <c r="CZ299" i="49"/>
  <c r="DA313" i="49"/>
  <c r="CP318" i="49"/>
  <c r="CV274" i="49"/>
  <c r="DN322" i="49"/>
  <c r="CY299" i="49"/>
  <c r="CY286" i="49"/>
  <c r="DP309" i="49"/>
  <c r="CW303" i="49"/>
  <c r="CR338" i="49"/>
  <c r="BQ296" i="49"/>
  <c r="DJ301" i="49"/>
  <c r="CW313" i="49"/>
  <c r="DG323" i="49"/>
  <c r="DQ292" i="49"/>
  <c r="CX303" i="49"/>
  <c r="DB303" i="49"/>
  <c r="CV298" i="49"/>
  <c r="CU298" i="49"/>
  <c r="DA288" i="49"/>
  <c r="DD288" i="49"/>
  <c r="DQ305" i="49"/>
  <c r="CO312" i="49"/>
  <c r="CX301" i="49"/>
  <c r="CX333" i="49"/>
  <c r="DH296" i="49"/>
  <c r="DK294" i="49"/>
  <c r="CS276" i="49"/>
  <c r="CZ289" i="49"/>
  <c r="DO286" i="49"/>
  <c r="BO333" i="49"/>
  <c r="DE281" i="49"/>
  <c r="DK290" i="49"/>
  <c r="DM315" i="49"/>
  <c r="CX297" i="49"/>
  <c r="CU308" i="49"/>
  <c r="CW312" i="49"/>
  <c r="DA294" i="49"/>
  <c r="CV309" i="49"/>
  <c r="CW308" i="49"/>
  <c r="DG295" i="49"/>
  <c r="DN327" i="49"/>
  <c r="BQ329" i="49"/>
  <c r="CP338" i="49"/>
  <c r="CQ286" i="49"/>
  <c r="DF324" i="49"/>
  <c r="DK274" i="49"/>
  <c r="BQ273" i="49"/>
  <c r="BR312" i="49"/>
  <c r="DO292" i="49"/>
  <c r="DJ326" i="49"/>
  <c r="G357" i="49"/>
  <c r="DC310" i="49"/>
  <c r="DE294" i="49"/>
  <c r="BO295" i="49"/>
  <c r="G34" i="49"/>
  <c r="CX329" i="49"/>
  <c r="DF281" i="49"/>
  <c r="DG298" i="49"/>
  <c r="DE301" i="49"/>
  <c r="DP305" i="49"/>
  <c r="G57" i="49"/>
  <c r="CS315" i="49"/>
  <c r="DB329" i="49"/>
  <c r="DE273" i="49"/>
  <c r="DF292" i="49"/>
  <c r="DP312" i="49"/>
  <c r="CT287" i="49"/>
  <c r="BN325" i="49"/>
  <c r="BQ283" i="49"/>
  <c r="DF276" i="49"/>
  <c r="G314" i="49"/>
  <c r="DM293" i="49"/>
  <c r="DG309" i="49"/>
  <c r="DP281" i="49"/>
  <c r="DQ273" i="49"/>
  <c r="DA280" i="49"/>
  <c r="DA273" i="49"/>
  <c r="DK326" i="49"/>
  <c r="DD333" i="49"/>
  <c r="DB338" i="49"/>
  <c r="G362" i="49"/>
  <c r="DE271" i="49"/>
  <c r="DC321" i="49"/>
  <c r="DC293" i="49"/>
  <c r="CT313" i="49"/>
  <c r="DC290" i="49"/>
  <c r="BP331" i="49"/>
  <c r="CW283" i="49"/>
  <c r="DK329" i="49"/>
  <c r="BO299" i="49"/>
  <c r="CS296" i="49"/>
  <c r="G370" i="49"/>
  <c r="CS309" i="49"/>
  <c r="DM330" i="49"/>
  <c r="CU295" i="49"/>
  <c r="CX337" i="49"/>
  <c r="CQ337" i="49"/>
  <c r="BQ336" i="49"/>
  <c r="CX271" i="49"/>
  <c r="CX274" i="49"/>
  <c r="DH310" i="49"/>
  <c r="CX318" i="49"/>
  <c r="CZ314" i="49"/>
  <c r="BO315" i="49"/>
  <c r="BN295" i="49"/>
  <c r="CS337" i="49"/>
  <c r="G256" i="49"/>
  <c r="G149" i="49"/>
  <c r="CV276" i="49"/>
  <c r="DJ288" i="49"/>
  <c r="DG299" i="49"/>
  <c r="BO312" i="49"/>
  <c r="DL271" i="49"/>
  <c r="DG324" i="49"/>
  <c r="CR279" i="49"/>
  <c r="BR325" i="49"/>
  <c r="CX290" i="49"/>
  <c r="DB281" i="49"/>
  <c r="DJ331" i="49"/>
  <c r="F305" i="49"/>
  <c r="CU287" i="49"/>
  <c r="CU291" i="49"/>
  <c r="CO296" i="49"/>
  <c r="CT288" i="49"/>
  <c r="CS303" i="49"/>
  <c r="F303" i="49"/>
  <c r="CW321" i="49"/>
  <c r="CO287" i="49"/>
  <c r="DD292" i="49"/>
  <c r="BO301" i="49"/>
  <c r="DH292" i="49"/>
  <c r="CR327" i="49"/>
  <c r="CX330" i="49"/>
  <c r="DL328" i="49"/>
  <c r="DD310" i="49"/>
  <c r="CY310" i="49"/>
  <c r="CP295" i="49"/>
  <c r="BR300" i="49"/>
  <c r="BO279" i="49"/>
  <c r="DP279" i="49"/>
  <c r="CR274" i="49"/>
  <c r="BP324" i="49"/>
  <c r="BN316" i="49"/>
  <c r="CZ315" i="49"/>
  <c r="CU310" i="49"/>
  <c r="DA323" i="49"/>
  <c r="CZ279" i="49"/>
  <c r="DC298" i="49"/>
  <c r="CO300" i="49"/>
  <c r="DM314" i="49"/>
  <c r="G369" i="49"/>
  <c r="DF296" i="49"/>
  <c r="BR273" i="49"/>
  <c r="CX277" i="49"/>
  <c r="BN309" i="49"/>
  <c r="CT289" i="49"/>
  <c r="DH329" i="49"/>
  <c r="DQ330" i="49"/>
  <c r="DN312" i="49"/>
  <c r="G322" i="49"/>
  <c r="G179" i="49"/>
  <c r="DE292" i="49"/>
  <c r="CO277" i="49"/>
  <c r="CT335" i="49"/>
  <c r="DA321" i="49"/>
  <c r="G245" i="49"/>
  <c r="BQ333" i="49"/>
  <c r="BP308" i="49"/>
  <c r="DL294" i="49"/>
  <c r="BN281" i="49"/>
  <c r="DH311" i="49"/>
  <c r="DG276" i="49"/>
  <c r="CQ314" i="49"/>
  <c r="DF286" i="49"/>
  <c r="DB289" i="49"/>
  <c r="DD274" i="49"/>
  <c r="BO292" i="49"/>
  <c r="DE303" i="49"/>
  <c r="G277" i="49"/>
  <c r="BR287" i="49"/>
  <c r="DJ273" i="49"/>
  <c r="G332" i="49"/>
  <c r="DC281" i="49"/>
  <c r="CY337" i="49"/>
  <c r="BN289" i="49"/>
  <c r="G267" i="49"/>
  <c r="DM335" i="49"/>
  <c r="BP288" i="49"/>
  <c r="DF311" i="49"/>
  <c r="CU276" i="49"/>
  <c r="DR301" i="49"/>
  <c r="CX335" i="49"/>
  <c r="DI290" i="49"/>
  <c r="DR276" i="49"/>
  <c r="CV325" i="49"/>
  <c r="DF273" i="49"/>
  <c r="DB296" i="49"/>
  <c r="CY326" i="49"/>
  <c r="DN305" i="49"/>
  <c r="BP292" i="49"/>
  <c r="CU316" i="49"/>
  <c r="BQ324" i="49"/>
  <c r="G309" i="49"/>
  <c r="G253" i="49"/>
  <c r="G340" i="49"/>
  <c r="CU283" i="49"/>
  <c r="DE286" i="49"/>
  <c r="DL300" i="49"/>
  <c r="DD290" i="49"/>
  <c r="DK276" i="49"/>
  <c r="G268" i="49"/>
  <c r="CU315" i="49"/>
  <c r="CO314" i="49"/>
  <c r="DF283" i="49"/>
  <c r="DA276" i="49"/>
  <c r="DA338" i="49"/>
  <c r="CP296" i="49"/>
  <c r="DH281" i="49"/>
  <c r="BR301" i="49"/>
  <c r="DA314" i="49"/>
  <c r="DM318" i="49"/>
  <c r="BR337" i="49"/>
  <c r="DK295" i="49"/>
  <c r="DO276" i="49"/>
  <c r="CY298" i="49"/>
  <c r="DR309" i="49"/>
  <c r="DO336" i="49"/>
  <c r="DA327" i="49"/>
  <c r="CV328" i="49"/>
  <c r="DN321" i="49"/>
  <c r="CZ276" i="49"/>
  <c r="DM308" i="49"/>
  <c r="CO331" i="49"/>
  <c r="DO328" i="49"/>
  <c r="DM326" i="49"/>
  <c r="DJ323" i="49"/>
  <c r="DF313" i="49"/>
  <c r="DG337" i="49"/>
  <c r="G355" i="49"/>
  <c r="DL273" i="49"/>
  <c r="DO280" i="49"/>
  <c r="G262" i="49"/>
  <c r="DJ295" i="49"/>
  <c r="BQ276" i="49"/>
  <c r="DE325" i="49"/>
  <c r="DG321" i="49"/>
  <c r="CS328" i="49"/>
  <c r="CT326" i="49"/>
  <c r="BP298" i="49"/>
  <c r="CP316" i="49"/>
  <c r="BR283" i="49"/>
  <c r="CQ297" i="49"/>
  <c r="DD322" i="49"/>
  <c r="CT295" i="49"/>
  <c r="CP313" i="49"/>
  <c r="G344" i="49"/>
  <c r="DR291" i="49"/>
  <c r="BP279" i="49"/>
  <c r="DC301" i="49"/>
  <c r="CU277" i="49"/>
  <c r="CW274" i="49"/>
  <c r="DF297" i="49"/>
  <c r="G168" i="49"/>
  <c r="CY271" i="49"/>
  <c r="DH327" i="49"/>
  <c r="BP271" i="49"/>
  <c r="DI325" i="49"/>
  <c r="G366" i="49"/>
  <c r="DJ297" i="49"/>
  <c r="CT325" i="49"/>
  <c r="DI310" i="49"/>
  <c r="DE305" i="49"/>
  <c r="DJ318" i="49"/>
  <c r="DR321" i="49"/>
  <c r="CW328" i="49"/>
  <c r="DP321" i="49"/>
  <c r="DL337" i="49"/>
  <c r="BQ315" i="49"/>
  <c r="CU286" i="49"/>
  <c r="CV296" i="49"/>
  <c r="CT333" i="49"/>
  <c r="BP325" i="49"/>
  <c r="DE326" i="49"/>
  <c r="G297" i="49"/>
  <c r="CZ321" i="49"/>
  <c r="CY279" i="49"/>
  <c r="DI328" i="49"/>
  <c r="G275" i="49"/>
  <c r="BQ289" i="49"/>
  <c r="BR323" i="49"/>
  <c r="CQ333" i="49"/>
  <c r="CR326" i="49"/>
  <c r="DI287" i="49"/>
  <c r="CR276" i="49"/>
  <c r="CR330" i="49"/>
  <c r="CZ303" i="49"/>
  <c r="BQ322" i="49"/>
  <c r="DM280" i="49"/>
  <c r="DE331" i="49"/>
  <c r="CZ329" i="49"/>
  <c r="DH312" i="49"/>
  <c r="DK293" i="49"/>
  <c r="DD331" i="49"/>
  <c r="CT290" i="49"/>
  <c r="BQ279" i="49"/>
  <c r="DI318" i="49"/>
  <c r="BN301" i="49"/>
  <c r="BN303" i="49"/>
  <c r="DQ324" i="49"/>
  <c r="DH291" i="49"/>
  <c r="CU326" i="49"/>
  <c r="DP299" i="49"/>
  <c r="CT324" i="49"/>
  <c r="CU273" i="49"/>
  <c r="DB290" i="49"/>
  <c r="BN315" i="49"/>
  <c r="DI283" i="49"/>
  <c r="DI277" i="49"/>
  <c r="BN280" i="49"/>
  <c r="DE330" i="49"/>
  <c r="BN274" i="49"/>
  <c r="CR303" i="49"/>
  <c r="BR310" i="49"/>
  <c r="BN277" i="49"/>
  <c r="DK324" i="49"/>
  <c r="CS322" i="49"/>
  <c r="CU294" i="49"/>
  <c r="CY312" i="49"/>
  <c r="DC303" i="49"/>
  <c r="BP303" i="49"/>
  <c r="DM321" i="49"/>
  <c r="CR329" i="49"/>
  <c r="BP294" i="49"/>
  <c r="DI308" i="49"/>
  <c r="CU322" i="49"/>
  <c r="BQ292" i="49"/>
  <c r="DK308" i="49"/>
  <c r="CS293" i="49"/>
  <c r="DG296" i="49"/>
  <c r="CT280" i="49"/>
  <c r="DQ318" i="49"/>
  <c r="DD293" i="49"/>
  <c r="CZ330" i="49"/>
  <c r="DN328" i="49"/>
  <c r="BR327" i="49"/>
  <c r="DD328" i="49"/>
  <c r="DL281" i="49"/>
  <c r="CR318" i="49"/>
  <c r="BN328" i="49"/>
  <c r="DP313" i="49"/>
  <c r="CT276" i="49"/>
  <c r="DC337" i="49"/>
  <c r="DI279" i="49"/>
  <c r="G289" i="49"/>
  <c r="DP274" i="49"/>
  <c r="DF271" i="49"/>
  <c r="DP291" i="49"/>
  <c r="DD308" i="49"/>
  <c r="G341" i="49"/>
  <c r="DR329" i="49"/>
  <c r="DI293" i="49"/>
  <c r="G163" i="49"/>
  <c r="DL329" i="49"/>
  <c r="CV336" i="49"/>
  <c r="CO293" i="49"/>
  <c r="DE308" i="49"/>
  <c r="DE324" i="49"/>
  <c r="CP292" i="49"/>
  <c r="DA301" i="49"/>
  <c r="DD305" i="49"/>
  <c r="CV324" i="49"/>
  <c r="DA293" i="49"/>
  <c r="DL291" i="49"/>
  <c r="DF316" i="49"/>
  <c r="DN333" i="49"/>
  <c r="CY323" i="49"/>
  <c r="G166" i="49"/>
  <c r="CS286" i="49"/>
  <c r="BR298" i="49"/>
  <c r="DC333" i="49"/>
  <c r="DQ331" i="49"/>
  <c r="DM328" i="49"/>
  <c r="CZ324" i="49"/>
  <c r="DG311" i="49"/>
  <c r="DF290" i="49"/>
  <c r="DL295" i="49"/>
  <c r="DJ289" i="49"/>
  <c r="DF294" i="49"/>
  <c r="DQ310" i="49"/>
  <c r="DB308" i="49"/>
  <c r="CV331" i="49"/>
  <c r="DD313" i="49"/>
  <c r="CP286" i="49"/>
  <c r="CY311" i="49"/>
  <c r="DA312" i="49"/>
  <c r="DB333" i="49"/>
  <c r="CY318" i="49"/>
  <c r="DC292" i="49"/>
  <c r="CR312" i="49"/>
  <c r="DQ276" i="49"/>
  <c r="DO295" i="49"/>
  <c r="DB277" i="49"/>
  <c r="G21" i="49"/>
  <c r="G368" i="49"/>
  <c r="CQ325" i="49"/>
  <c r="DK279" i="49"/>
  <c r="CZ322" i="49"/>
  <c r="DI305" i="49"/>
  <c r="CS323" i="49"/>
  <c r="CZ337" i="49"/>
  <c r="DF277" i="49"/>
  <c r="CP328" i="49"/>
  <c r="CY314" i="49"/>
  <c r="DD297" i="49"/>
  <c r="CT308" i="49"/>
  <c r="BQ297" i="49"/>
  <c r="CP271" i="49"/>
  <c r="DO279" i="49"/>
  <c r="G313" i="49"/>
  <c r="DK298" i="49"/>
  <c r="DE323" i="49"/>
  <c r="DO315" i="49"/>
  <c r="BR292" i="49"/>
  <c r="DO327" i="49"/>
  <c r="DB283" i="49"/>
  <c r="DL299" i="49"/>
  <c r="CV335" i="49"/>
  <c r="CW309" i="49"/>
  <c r="CR287" i="49"/>
  <c r="CW271" i="49"/>
  <c r="CQ298" i="49"/>
  <c r="CV333" i="49"/>
  <c r="G269" i="49"/>
  <c r="G329" i="49"/>
  <c r="DC326" i="49"/>
  <c r="CO299" i="49"/>
  <c r="BP286" i="49"/>
  <c r="DE287" i="49"/>
  <c r="CQ327" i="49"/>
  <c r="CX309" i="49"/>
  <c r="DI288" i="49"/>
  <c r="BN299" i="49"/>
  <c r="DN297" i="49"/>
  <c r="DF293" i="49"/>
  <c r="CT318" i="49"/>
  <c r="CR293" i="49"/>
  <c r="G346" i="49"/>
  <c r="DK322" i="49"/>
  <c r="DJ287" i="49"/>
  <c r="BN297" i="49"/>
  <c r="CX328" i="49"/>
  <c r="DD279" i="49"/>
  <c r="BQ299" i="49"/>
  <c r="BP316" i="49"/>
  <c r="BO291" i="49"/>
  <c r="DJ276" i="49"/>
  <c r="CT298" i="49"/>
  <c r="DP288" i="49"/>
  <c r="BN326" i="49"/>
  <c r="DP271" i="49"/>
  <c r="BO325" i="49"/>
  <c r="DA283" i="49"/>
  <c r="CR294" i="49"/>
  <c r="DL286" i="49"/>
  <c r="DC271" i="49"/>
  <c r="DK300" i="49"/>
  <c r="BP311" i="49"/>
  <c r="DO281" i="49"/>
  <c r="G328" i="49"/>
  <c r="BO314" i="49"/>
  <c r="DO300" i="49"/>
  <c r="BP296" i="49"/>
  <c r="DM324" i="49"/>
  <c r="DK310" i="49"/>
  <c r="DB325" i="49"/>
  <c r="DL276" i="49"/>
  <c r="CU336" i="49"/>
  <c r="DO274" i="49"/>
  <c r="BO326" i="49"/>
  <c r="CX296" i="49"/>
  <c r="DP336" i="49"/>
  <c r="DG333" i="49"/>
  <c r="DA325" i="49"/>
  <c r="DK292" i="49"/>
  <c r="BQ298" i="49"/>
  <c r="CR290" i="49"/>
  <c r="DH274" i="49"/>
  <c r="CV292" i="49"/>
  <c r="DQ279" i="49"/>
  <c r="DM311" i="49"/>
  <c r="DR280" i="49"/>
  <c r="DG287" i="49"/>
  <c r="CO310" i="49"/>
  <c r="CQ316" i="49"/>
  <c r="CY273" i="49"/>
  <c r="DP322" i="49"/>
  <c r="DJ314" i="49"/>
  <c r="DR318" i="49"/>
  <c r="G353" i="49"/>
  <c r="CR283" i="49"/>
  <c r="DC280" i="49"/>
  <c r="BO273" i="49"/>
  <c r="DF288" i="49"/>
  <c r="CZ281" i="49"/>
  <c r="CY300" i="49"/>
  <c r="DG326" i="49"/>
  <c r="CO309" i="49"/>
  <c r="DD312" i="49"/>
  <c r="CV281" i="49"/>
  <c r="DN323" i="49"/>
  <c r="DI321" i="49"/>
  <c r="CQ301" i="49"/>
  <c r="CQ279" i="49"/>
  <c r="DF329" i="49"/>
  <c r="BN330" i="49"/>
  <c r="CV318" i="49"/>
  <c r="DB316" i="49"/>
  <c r="CW276" i="49"/>
  <c r="CU335" i="49"/>
  <c r="CU301" i="49"/>
  <c r="DL311" i="49"/>
  <c r="CU324" i="49"/>
  <c r="DG273" i="49"/>
  <c r="DH313" i="49"/>
  <c r="CT314" i="49"/>
  <c r="BR318" i="49"/>
  <c r="DC274" i="49"/>
  <c r="BO310" i="49"/>
  <c r="G347" i="49"/>
  <c r="BR316" i="49"/>
  <c r="CP323" i="49"/>
  <c r="CY287" i="49"/>
  <c r="CZ300" i="49"/>
  <c r="DI330" i="49"/>
  <c r="BR311" i="49"/>
  <c r="DB312" i="49"/>
  <c r="CX294" i="49"/>
  <c r="CU313" i="49"/>
  <c r="DK299" i="49"/>
  <c r="DB298" i="49"/>
  <c r="CZ274" i="49"/>
  <c r="DI329" i="49"/>
  <c r="DQ277" i="49"/>
  <c r="DC300" i="49"/>
  <c r="CO311" i="49"/>
  <c r="CV312" i="49"/>
  <c r="DK331" i="49"/>
  <c r="DR297" i="49"/>
  <c r="DI276" i="49"/>
  <c r="DD335" i="49"/>
  <c r="CS288" i="49"/>
  <c r="CT305" i="49"/>
  <c r="BP314" i="49"/>
  <c r="DO298" i="49"/>
  <c r="DG313" i="49"/>
  <c r="DN295" i="49"/>
  <c r="DQ325" i="49"/>
  <c r="DM338" i="49"/>
  <c r="DG281" i="49"/>
  <c r="DR277" i="49"/>
  <c r="CP330" i="49"/>
  <c r="BQ308" i="49"/>
  <c r="DR303" i="49"/>
  <c r="CS279" i="49"/>
  <c r="DE291" i="49"/>
  <c r="CW338" i="49"/>
  <c r="DC294" i="49"/>
  <c r="DF279" i="49"/>
  <c r="DL293" i="49"/>
  <c r="DJ311" i="49"/>
  <c r="DD296" i="49"/>
  <c r="DR338" i="49"/>
  <c r="DH289" i="49"/>
  <c r="DH333" i="49"/>
  <c r="BP291" i="49"/>
  <c r="CW286" i="49"/>
  <c r="DE338" i="49"/>
  <c r="DL296" i="49"/>
  <c r="DK283" i="49"/>
  <c r="CV310" i="49"/>
  <c r="BP335" i="49"/>
  <c r="CQ292" i="49"/>
  <c r="CW277" i="49"/>
  <c r="BP318" i="49"/>
  <c r="CY331" i="49"/>
  <c r="DK336" i="49"/>
  <c r="DB293" i="49"/>
  <c r="DC311" i="49"/>
  <c r="DE298" i="49"/>
  <c r="DF299" i="49"/>
  <c r="DJ305" i="49"/>
  <c r="DG291" i="49"/>
  <c r="DL336" i="49"/>
  <c r="DI301" i="49"/>
  <c r="DQ321" i="49"/>
  <c r="DB321" i="49"/>
  <c r="BQ277" i="49"/>
  <c r="DG328" i="49"/>
  <c r="BR279" i="49"/>
  <c r="CR323" i="49"/>
  <c r="CQ288" i="49"/>
  <c r="DM301" i="49"/>
  <c r="DI303" i="49"/>
  <c r="BQ293" i="49"/>
  <c r="CS295" i="49"/>
  <c r="CR305" i="49"/>
  <c r="DQ297" i="49"/>
  <c r="CX315" i="49"/>
  <c r="DG290" i="49"/>
  <c r="DD281" i="49"/>
  <c r="CW296" i="49"/>
  <c r="CO294" i="49"/>
  <c r="CU328" i="49"/>
  <c r="BR328" i="49"/>
  <c r="CZ291" i="49"/>
  <c r="DO338" i="49"/>
  <c r="DD300" i="49"/>
  <c r="DE296" i="49"/>
  <c r="CV279" i="49"/>
  <c r="DL325" i="49"/>
  <c r="DN279" i="49"/>
  <c r="DL290" i="49"/>
  <c r="DN277" i="49"/>
  <c r="DI327" i="49"/>
  <c r="DQ287" i="49"/>
  <c r="CS308" i="49"/>
  <c r="DB327" i="49"/>
  <c r="DK323" i="49"/>
  <c r="DD324" i="49"/>
  <c r="DR290" i="49"/>
  <c r="G338" i="49"/>
  <c r="DC276" i="49"/>
  <c r="G345" i="49"/>
  <c r="CU279" i="49"/>
  <c r="G278" i="49"/>
  <c r="CV291" i="49"/>
  <c r="DB313" i="49"/>
  <c r="CS318" i="49"/>
  <c r="CO290" i="49"/>
  <c r="CV283" i="49"/>
  <c r="G335" i="49"/>
  <c r="CS298" i="49"/>
  <c r="G358" i="49"/>
  <c r="DO326" i="49"/>
  <c r="BN312" i="49"/>
  <c r="DQ309" i="49"/>
  <c r="DQ283" i="49"/>
  <c r="CT311" i="49"/>
  <c r="DD337" i="49"/>
  <c r="DO294" i="49"/>
  <c r="BR277" i="49"/>
  <c r="DD325" i="49"/>
  <c r="DM281" i="49"/>
  <c r="BR290" i="49"/>
  <c r="DQ312" i="49"/>
  <c r="BQ335" i="49"/>
  <c r="DG336" i="49"/>
  <c r="CP324" i="49"/>
  <c r="BR271" i="49"/>
  <c r="DE299" i="49"/>
  <c r="BO298" i="49"/>
  <c r="G286" i="49"/>
  <c r="DQ299" i="49"/>
  <c r="G51" i="49"/>
  <c r="BN288" i="49"/>
  <c r="BO286" i="49"/>
  <c r="DE314" i="49"/>
  <c r="DH309" i="49"/>
  <c r="DI291" i="49"/>
  <c r="BQ316" i="49"/>
  <c r="BN273" i="49"/>
  <c r="DG308" i="49"/>
  <c r="CO316" i="49"/>
  <c r="DH288" i="49"/>
  <c r="CX326" i="49"/>
  <c r="DO323" i="49"/>
  <c r="CO298" i="49"/>
  <c r="CS273" i="49"/>
  <c r="CZ286" i="49"/>
  <c r="CW330" i="49"/>
  <c r="F458" i="49"/>
  <c r="F459" i="49"/>
  <c r="F449" i="49"/>
  <c r="F451" i="49"/>
  <c r="F450" i="49"/>
  <c r="F448" i="49"/>
  <c r="F453" i="49"/>
  <c r="F452" i="49"/>
  <c r="F455" i="49"/>
  <c r="F454" i="49"/>
  <c r="F456" i="49"/>
  <c r="F457" i="49"/>
  <c r="F319" i="49"/>
  <c r="F300" i="49"/>
  <c r="F359" i="49"/>
  <c r="F352" i="49"/>
  <c r="F288" i="49"/>
  <c r="F367" i="49"/>
  <c r="F369" i="49"/>
  <c r="F179" i="49"/>
  <c r="F260" i="49"/>
  <c r="F336" i="49"/>
  <c r="F287" i="49"/>
  <c r="F51" i="49"/>
  <c r="F274" i="49"/>
  <c r="F277" i="49"/>
  <c r="F278" i="49"/>
  <c r="F318" i="49"/>
  <c r="F320" i="49"/>
  <c r="F363" i="49"/>
  <c r="F272" i="49"/>
  <c r="F292" i="49"/>
  <c r="F334" i="49"/>
  <c r="F34" i="49"/>
  <c r="F276" i="49"/>
  <c r="F335" i="49"/>
  <c r="F265" i="49"/>
  <c r="F248" i="49"/>
  <c r="F269" i="49"/>
  <c r="F296" i="49"/>
  <c r="F330" i="49"/>
  <c r="F351" i="49"/>
  <c r="F348" i="49"/>
  <c r="F358" i="49"/>
  <c r="F346" i="49"/>
  <c r="F370" i="49"/>
  <c r="F257" i="49"/>
  <c r="F349" i="49"/>
  <c r="F128" i="49"/>
  <c r="F252" i="49"/>
  <c r="F306" i="49"/>
  <c r="F294" i="49"/>
  <c r="F321" i="49"/>
  <c r="F295" i="49"/>
  <c r="F338" i="49"/>
  <c r="F293" i="49"/>
  <c r="F66" i="49"/>
  <c r="F42" i="49"/>
  <c r="F342" i="49"/>
  <c r="F339" i="49"/>
  <c r="F341" i="49"/>
  <c r="F355" i="49"/>
  <c r="F308" i="49"/>
  <c r="F61" i="49"/>
  <c r="F47" i="49"/>
  <c r="F240" i="49"/>
  <c r="F304" i="49"/>
  <c r="F337" i="49"/>
  <c r="F362" i="49"/>
  <c r="F366" i="49"/>
  <c r="F263" i="49"/>
  <c r="F258" i="49"/>
  <c r="F21" i="49"/>
  <c r="F174" i="49"/>
  <c r="F156" i="49"/>
  <c r="F313" i="49"/>
  <c r="F267" i="49"/>
  <c r="F325" i="49"/>
  <c r="F286" i="49"/>
  <c r="F163" i="49"/>
  <c r="F315" i="49"/>
  <c r="F266" i="49"/>
  <c r="F347" i="49"/>
  <c r="F200" i="49"/>
  <c r="F340" i="49"/>
  <c r="F289" i="49"/>
  <c r="F280" i="49"/>
  <c r="F364" i="49"/>
  <c r="F299" i="49"/>
  <c r="F298" i="49"/>
  <c r="F331" i="49"/>
  <c r="F149" i="49"/>
  <c r="F327" i="49"/>
  <c r="F273" i="49"/>
  <c r="F302" i="49"/>
  <c r="F290" i="49"/>
  <c r="F270" i="49"/>
  <c r="F361" i="49"/>
  <c r="F159" i="49"/>
  <c r="F291" i="49"/>
  <c r="F357" i="49"/>
  <c r="F316" i="49"/>
  <c r="F166" i="49"/>
  <c r="F262" i="49"/>
  <c r="F328" i="49"/>
  <c r="F153" i="49"/>
  <c r="F188" i="49"/>
  <c r="F354" i="49"/>
  <c r="F329" i="49"/>
  <c r="F253" i="49"/>
  <c r="F345" i="49"/>
  <c r="F301" i="49"/>
  <c r="F259" i="49"/>
  <c r="F171" i="49"/>
  <c r="F282" i="49"/>
  <c r="F283" i="49"/>
  <c r="F356" i="49"/>
  <c r="F168" i="49"/>
  <c r="F371" i="49"/>
  <c r="F310" i="49"/>
  <c r="F249" i="49"/>
  <c r="F250" i="49"/>
  <c r="F82" i="49"/>
  <c r="F261" i="49"/>
  <c r="F268" i="49"/>
  <c r="F324" i="49"/>
  <c r="F309" i="49"/>
  <c r="F353" i="49"/>
  <c r="F275" i="49"/>
  <c r="F322" i="49"/>
  <c r="F251" i="49"/>
  <c r="F284" i="49"/>
  <c r="F281" i="49"/>
  <c r="F314" i="49"/>
  <c r="F368" i="49"/>
  <c r="F350" i="49"/>
  <c r="F365" i="49"/>
  <c r="F332" i="49"/>
  <c r="F107" i="49"/>
  <c r="F271" i="49"/>
  <c r="F255" i="49"/>
  <c r="F38" i="49"/>
  <c r="F343" i="49"/>
  <c r="F323" i="49"/>
  <c r="F326" i="49"/>
  <c r="F199" i="49"/>
  <c r="F285" i="49"/>
  <c r="F307" i="49"/>
  <c r="F256" i="49"/>
  <c r="F264" i="49"/>
  <c r="F254" i="49"/>
  <c r="F360" i="49"/>
  <c r="F317" i="49"/>
  <c r="F279" i="49"/>
  <c r="F245" i="49"/>
  <c r="F247" i="49"/>
  <c r="F57" i="49"/>
  <c r="F297" i="49"/>
  <c r="F344" i="49"/>
  <c r="ED301" i="49" l="1"/>
  <c r="EE336" i="49"/>
  <c r="ED328" i="49"/>
  <c r="ED336" i="49"/>
  <c r="A9" i="42" a="1"/>
  <c r="EM52" i="42" s="1"/>
  <c r="EE308" i="49"/>
  <c r="EE273" i="49"/>
  <c r="ED295" i="49"/>
  <c r="EE328" i="49"/>
  <c r="EE313" i="49"/>
  <c r="ED324" i="49"/>
  <c r="EE458" i="49"/>
  <c r="EE281" i="49"/>
  <c r="EE337" i="49"/>
  <c r="ED457" i="49"/>
  <c r="BN284" i="49"/>
  <c r="CO284" i="49"/>
  <c r="CR284" i="49"/>
  <c r="CU284" i="49"/>
  <c r="DI284" i="49"/>
  <c r="DR284" i="49"/>
  <c r="DL284" i="49"/>
  <c r="DN284" i="49"/>
  <c r="CP284" i="49"/>
  <c r="BO284" i="49"/>
  <c r="DQ284" i="49"/>
  <c r="BR284" i="49"/>
  <c r="CY284" i="49"/>
  <c r="BP284" i="49"/>
  <c r="DB284" i="49"/>
  <c r="DD284" i="49"/>
  <c r="CV284" i="49"/>
  <c r="DA284" i="49"/>
  <c r="DJ284" i="49"/>
  <c r="DF284" i="49"/>
  <c r="CZ284" i="49"/>
  <c r="DC284" i="49"/>
  <c r="CX284" i="49"/>
  <c r="DP284" i="49"/>
  <c r="CT284" i="49"/>
  <c r="DH284" i="49"/>
  <c r="DO284" i="49"/>
  <c r="DE284" i="49"/>
  <c r="DK284" i="49"/>
  <c r="CQ284" i="49"/>
  <c r="DG284" i="49"/>
  <c r="BQ284" i="49"/>
  <c r="CW284" i="49"/>
  <c r="CS284" i="49"/>
  <c r="DM284" i="49"/>
  <c r="BP261" i="49"/>
  <c r="CQ261" i="49"/>
  <c r="CT261" i="49"/>
  <c r="CV261" i="49"/>
  <c r="CS261" i="49"/>
  <c r="DN261" i="49"/>
  <c r="CP261" i="49"/>
  <c r="DL261" i="49"/>
  <c r="DR261" i="49"/>
  <c r="BQ261" i="49"/>
  <c r="DE261" i="49"/>
  <c r="CX261" i="49"/>
  <c r="CY261" i="49"/>
  <c r="DI261" i="49"/>
  <c r="CW261" i="49"/>
  <c r="CO261" i="49"/>
  <c r="DA261" i="49"/>
  <c r="BN261" i="49"/>
  <c r="DJ261" i="49"/>
  <c r="DK261" i="49"/>
  <c r="DP261" i="49"/>
  <c r="CZ261" i="49"/>
  <c r="DG261" i="49"/>
  <c r="DF261" i="49"/>
  <c r="DM261" i="49"/>
  <c r="DD261" i="49"/>
  <c r="DC261" i="49"/>
  <c r="CR261" i="49"/>
  <c r="CU261" i="49"/>
  <c r="DQ261" i="49"/>
  <c r="DO261" i="49"/>
  <c r="DB261" i="49"/>
  <c r="BO261" i="49"/>
  <c r="DH261" i="49"/>
  <c r="BR261" i="49"/>
  <c r="CQ354" i="49"/>
  <c r="BP354" i="49"/>
  <c r="BO354" i="49"/>
  <c r="CW354" i="49"/>
  <c r="DD354" i="49"/>
  <c r="BN354" i="49"/>
  <c r="BR354" i="49"/>
  <c r="DL354" i="49"/>
  <c r="DM354" i="49"/>
  <c r="DR354" i="49"/>
  <c r="DC354" i="49"/>
  <c r="CO354" i="49"/>
  <c r="DP354" i="49"/>
  <c r="DK354" i="49"/>
  <c r="DH354" i="49"/>
  <c r="DA354" i="49"/>
  <c r="DB354" i="49"/>
  <c r="DJ354" i="49"/>
  <c r="CR354" i="49"/>
  <c r="CP354" i="49"/>
  <c r="CU354" i="49"/>
  <c r="CX354" i="49"/>
  <c r="CY354" i="49"/>
  <c r="CT354" i="49"/>
  <c r="DE354" i="49"/>
  <c r="DG354" i="49"/>
  <c r="DN354" i="49"/>
  <c r="CS354" i="49"/>
  <c r="BQ354" i="49"/>
  <c r="CZ354" i="49"/>
  <c r="DF354" i="49"/>
  <c r="DQ354" i="49"/>
  <c r="DO354" i="49"/>
  <c r="CV354" i="49"/>
  <c r="DI354" i="49"/>
  <c r="CS149" i="49"/>
  <c r="DQ149" i="49"/>
  <c r="DB149" i="49"/>
  <c r="CP149" i="49"/>
  <c r="BN149" i="49"/>
  <c r="DN149" i="49"/>
  <c r="BO149" i="49"/>
  <c r="DR149" i="49"/>
  <c r="CZ149" i="49"/>
  <c r="DO149" i="49"/>
  <c r="DF149" i="49"/>
  <c r="DM149" i="49"/>
  <c r="DG149" i="49"/>
  <c r="DE149" i="49"/>
  <c r="CO149" i="49"/>
  <c r="DJ149" i="49"/>
  <c r="BQ149" i="49"/>
  <c r="DC149" i="49"/>
  <c r="BP149" i="49"/>
  <c r="DI149" i="49"/>
  <c r="CX149" i="49"/>
  <c r="DD149" i="49"/>
  <c r="DL149" i="49"/>
  <c r="CW149" i="49"/>
  <c r="DH149" i="49"/>
  <c r="CV149" i="49"/>
  <c r="CT149" i="49"/>
  <c r="BR149" i="49"/>
  <c r="CU149" i="49"/>
  <c r="DA149" i="49"/>
  <c r="DP149" i="49"/>
  <c r="CQ149" i="49"/>
  <c r="DK149" i="49"/>
  <c r="CY149" i="49"/>
  <c r="CR149" i="49"/>
  <c r="CY200" i="49"/>
  <c r="DD200" i="49"/>
  <c r="DF200" i="49"/>
  <c r="DL200" i="49"/>
  <c r="CV200" i="49"/>
  <c r="DM200" i="49"/>
  <c r="CS200" i="49"/>
  <c r="CQ200" i="49"/>
  <c r="DB200" i="49"/>
  <c r="DQ200" i="49"/>
  <c r="BN200" i="49"/>
  <c r="DJ200" i="49"/>
  <c r="CZ200" i="49"/>
  <c r="DC200" i="49"/>
  <c r="CP200" i="49"/>
  <c r="DK200" i="49"/>
  <c r="DH200" i="49"/>
  <c r="DO200" i="49"/>
  <c r="DI200" i="49"/>
  <c r="CR200" i="49"/>
  <c r="DE200" i="49"/>
  <c r="BP200" i="49"/>
  <c r="CX200" i="49"/>
  <c r="DA200" i="49"/>
  <c r="CW200" i="49"/>
  <c r="BR200" i="49"/>
  <c r="DR200" i="49"/>
  <c r="CO200" i="49"/>
  <c r="DP200" i="49"/>
  <c r="CU200" i="49"/>
  <c r="DG200" i="49"/>
  <c r="BQ200" i="49"/>
  <c r="BO200" i="49"/>
  <c r="DN200" i="49"/>
  <c r="CT200" i="49"/>
  <c r="CX339" i="49"/>
  <c r="CO339" i="49"/>
  <c r="CQ339" i="49"/>
  <c r="DG339" i="49"/>
  <c r="DC339" i="49"/>
  <c r="BP339" i="49"/>
  <c r="DA339" i="49"/>
  <c r="BO339" i="49"/>
  <c r="DJ339" i="49"/>
  <c r="CT339" i="49"/>
  <c r="DI339" i="49"/>
  <c r="DL339" i="49"/>
  <c r="DO339" i="49"/>
  <c r="DN339" i="49"/>
  <c r="CR339" i="49"/>
  <c r="DB339" i="49"/>
  <c r="DE339" i="49"/>
  <c r="DP339" i="49"/>
  <c r="CV339" i="49"/>
  <c r="BR339" i="49"/>
  <c r="CP339" i="49"/>
  <c r="CZ339" i="49"/>
  <c r="DQ339" i="49"/>
  <c r="BN339" i="49"/>
  <c r="DR339" i="49"/>
  <c r="DF339" i="49"/>
  <c r="CW339" i="49"/>
  <c r="DD339" i="49"/>
  <c r="BQ339" i="49"/>
  <c r="DM339" i="49"/>
  <c r="CS339" i="49"/>
  <c r="CY339" i="49"/>
  <c r="DK339" i="49"/>
  <c r="DH339" i="49"/>
  <c r="CU339" i="49"/>
  <c r="CY358" i="49"/>
  <c r="CS358" i="49"/>
  <c r="DA358" i="49"/>
  <c r="DP358" i="49"/>
  <c r="DI358" i="49"/>
  <c r="BO358" i="49"/>
  <c r="DK358" i="49"/>
  <c r="CT358" i="49"/>
  <c r="BP358" i="49"/>
  <c r="DQ358" i="49"/>
  <c r="DN358" i="49"/>
  <c r="CP358" i="49"/>
  <c r="DF358" i="49"/>
  <c r="DB358" i="49"/>
  <c r="BN358" i="49"/>
  <c r="CZ358" i="49"/>
  <c r="CV358" i="49"/>
  <c r="DD358" i="49"/>
  <c r="DE358" i="49"/>
  <c r="CR358" i="49"/>
  <c r="CO358" i="49"/>
  <c r="CW358" i="49"/>
  <c r="CU358" i="49"/>
  <c r="BR358" i="49"/>
  <c r="DH358" i="49"/>
  <c r="CX358" i="49"/>
  <c r="BQ358" i="49"/>
  <c r="DG358" i="49"/>
  <c r="DM358" i="49"/>
  <c r="DR358" i="49"/>
  <c r="DC358" i="49"/>
  <c r="DO358" i="49"/>
  <c r="DL358" i="49"/>
  <c r="DJ358" i="49"/>
  <c r="CQ358" i="49"/>
  <c r="CV179" i="49"/>
  <c r="DD179" i="49"/>
  <c r="CP179" i="49"/>
  <c r="CX179" i="49"/>
  <c r="CQ179" i="49"/>
  <c r="CT179" i="49"/>
  <c r="DK179" i="49"/>
  <c r="DQ179" i="49"/>
  <c r="BR179" i="49"/>
  <c r="DN179" i="49"/>
  <c r="DP179" i="49"/>
  <c r="DA179" i="49"/>
  <c r="CW179" i="49"/>
  <c r="DL179" i="49"/>
  <c r="DF179" i="49"/>
  <c r="DH179" i="49"/>
  <c r="DI179" i="49"/>
  <c r="CS179" i="49"/>
  <c r="CY179" i="49"/>
  <c r="DE179" i="49"/>
  <c r="DB179" i="49"/>
  <c r="BP179" i="49"/>
  <c r="CU179" i="49"/>
  <c r="BQ179" i="49"/>
  <c r="BN179" i="49"/>
  <c r="DC179" i="49"/>
  <c r="CR179" i="49"/>
  <c r="CZ179" i="49"/>
  <c r="DO179" i="49"/>
  <c r="CO179" i="49"/>
  <c r="DG179" i="49"/>
  <c r="DM179" i="49"/>
  <c r="DJ179" i="49"/>
  <c r="BO179" i="49"/>
  <c r="DR179" i="49"/>
  <c r="DK451" i="49"/>
  <c r="BR451" i="49"/>
  <c r="DB451" i="49"/>
  <c r="DP451" i="49"/>
  <c r="BO451" i="49"/>
  <c r="BP451" i="49"/>
  <c r="DL451" i="49"/>
  <c r="CW451" i="49"/>
  <c r="CS451" i="49"/>
  <c r="DG451" i="49"/>
  <c r="DA451" i="49"/>
  <c r="CR451" i="49"/>
  <c r="DD451" i="49"/>
  <c r="CX451" i="49"/>
  <c r="CQ451" i="49"/>
  <c r="CU451" i="49"/>
  <c r="CV451" i="49"/>
  <c r="DI451" i="49"/>
  <c r="CY451" i="49"/>
  <c r="DJ451" i="49"/>
  <c r="DC451" i="49"/>
  <c r="DE451" i="49"/>
  <c r="DF451" i="49"/>
  <c r="DQ451" i="49"/>
  <c r="DH451" i="49"/>
  <c r="BN451" i="49"/>
  <c r="CP451" i="49"/>
  <c r="CO451" i="49"/>
  <c r="DR451" i="49"/>
  <c r="BQ451" i="49"/>
  <c r="DM451" i="49"/>
  <c r="DN451" i="49"/>
  <c r="CZ451" i="49"/>
  <c r="CT451" i="49"/>
  <c r="DO451" i="49"/>
  <c r="ED323" i="49"/>
  <c r="ED303" i="49"/>
  <c r="EE277" i="49"/>
  <c r="ED290" i="49"/>
  <c r="EE316" i="49"/>
  <c r="EE329" i="49"/>
  <c r="ED293" i="49"/>
  <c r="EE294" i="49"/>
  <c r="ED299" i="49"/>
  <c r="EE286" i="49"/>
  <c r="ED458" i="49"/>
  <c r="EE452" i="49"/>
  <c r="EE453" i="49"/>
  <c r="EE456" i="49"/>
  <c r="DM247" i="49"/>
  <c r="CP247" i="49"/>
  <c r="CQ247" i="49"/>
  <c r="CS247" i="49"/>
  <c r="DG247" i="49"/>
  <c r="BO247" i="49"/>
  <c r="DQ247" i="49"/>
  <c r="DE247" i="49"/>
  <c r="CZ247" i="49"/>
  <c r="DD247" i="49"/>
  <c r="DA247" i="49"/>
  <c r="CR247" i="49"/>
  <c r="DB247" i="49"/>
  <c r="BR247" i="49"/>
  <c r="DF247" i="49"/>
  <c r="CT247" i="49"/>
  <c r="BQ247" i="49"/>
  <c r="DR247" i="49"/>
  <c r="DL247" i="49"/>
  <c r="CW247" i="49"/>
  <c r="DN247" i="49"/>
  <c r="CO247" i="49"/>
  <c r="CU247" i="49"/>
  <c r="DI247" i="49"/>
  <c r="BP247" i="49"/>
  <c r="DH247" i="49"/>
  <c r="DC247" i="49"/>
  <c r="DK247" i="49"/>
  <c r="CV247" i="49"/>
  <c r="BN247" i="49"/>
  <c r="CY247" i="49"/>
  <c r="DJ247" i="49"/>
  <c r="DP247" i="49"/>
  <c r="DO247" i="49"/>
  <c r="CX247" i="49"/>
  <c r="CV307" i="49"/>
  <c r="DC307" i="49"/>
  <c r="CO307" i="49"/>
  <c r="BR307" i="49"/>
  <c r="DA307" i="49"/>
  <c r="CX307" i="49"/>
  <c r="CP307" i="49"/>
  <c r="CU307" i="49"/>
  <c r="DN307" i="49"/>
  <c r="DG307" i="49"/>
  <c r="DB307" i="49"/>
  <c r="DD307" i="49"/>
  <c r="DO307" i="49"/>
  <c r="DL307" i="49"/>
  <c r="DK307" i="49"/>
  <c r="BQ307" i="49"/>
  <c r="CS307" i="49"/>
  <c r="DR307" i="49"/>
  <c r="CQ307" i="49"/>
  <c r="CZ307" i="49"/>
  <c r="BN307" i="49"/>
  <c r="DF307" i="49"/>
  <c r="BP307" i="49"/>
  <c r="DP307" i="49"/>
  <c r="CR307" i="49"/>
  <c r="CW307" i="49"/>
  <c r="DE307" i="49"/>
  <c r="DJ307" i="49"/>
  <c r="BO307" i="49"/>
  <c r="CY307" i="49"/>
  <c r="DQ307" i="49"/>
  <c r="DH307" i="49"/>
  <c r="DM307" i="49"/>
  <c r="DI307" i="49"/>
  <c r="CT307" i="49"/>
  <c r="DE245" i="49"/>
  <c r="BQ245" i="49"/>
  <c r="CS245" i="49"/>
  <c r="DQ245" i="49"/>
  <c r="DF245" i="49"/>
  <c r="DC245" i="49"/>
  <c r="BP245" i="49"/>
  <c r="CZ245" i="49"/>
  <c r="DD245" i="49"/>
  <c r="DR245" i="49"/>
  <c r="BR245" i="49"/>
  <c r="DO245" i="49"/>
  <c r="CU245" i="49"/>
  <c r="DM245" i="49"/>
  <c r="DH245" i="49"/>
  <c r="CO245" i="49"/>
  <c r="CQ245" i="49"/>
  <c r="CR245" i="49"/>
  <c r="DN245" i="49"/>
  <c r="CY245" i="49"/>
  <c r="BO245" i="49"/>
  <c r="CX245" i="49"/>
  <c r="DB245" i="49"/>
  <c r="DP245" i="49"/>
  <c r="DA245" i="49"/>
  <c r="CP245" i="49"/>
  <c r="BN245" i="49"/>
  <c r="DI245" i="49"/>
  <c r="CT245" i="49"/>
  <c r="CW245" i="49"/>
  <c r="DJ245" i="49"/>
  <c r="DG245" i="49"/>
  <c r="CV245" i="49"/>
  <c r="DL245" i="49"/>
  <c r="DK245" i="49"/>
  <c r="BN285" i="49"/>
  <c r="BP285" i="49"/>
  <c r="BO285" i="49"/>
  <c r="CS285" i="49"/>
  <c r="CP285" i="49"/>
  <c r="CX285" i="49"/>
  <c r="CO285" i="49"/>
  <c r="BR285" i="49"/>
  <c r="DQ285" i="49"/>
  <c r="DN285" i="49"/>
  <c r="CQ285" i="49"/>
  <c r="BQ285" i="49"/>
  <c r="DE285" i="49"/>
  <c r="CU285" i="49"/>
  <c r="CW285" i="49"/>
  <c r="CR285" i="49"/>
  <c r="DM285" i="49"/>
  <c r="DA285" i="49"/>
  <c r="DB285" i="49"/>
  <c r="DF285" i="49"/>
  <c r="CY285" i="49"/>
  <c r="DR285" i="49"/>
  <c r="DJ285" i="49"/>
  <c r="DI285" i="49"/>
  <c r="DO285" i="49"/>
  <c r="DC285" i="49"/>
  <c r="CZ285" i="49"/>
  <c r="DD285" i="49"/>
  <c r="DP285" i="49"/>
  <c r="CT285" i="49"/>
  <c r="DK285" i="49"/>
  <c r="DG285" i="49"/>
  <c r="DH285" i="49"/>
  <c r="DL285" i="49"/>
  <c r="CV285" i="49"/>
  <c r="DR107" i="49"/>
  <c r="BR107" i="49"/>
  <c r="DG107" i="49"/>
  <c r="DH107" i="49"/>
  <c r="DK107" i="49"/>
  <c r="DC107" i="49"/>
  <c r="BQ107" i="49"/>
  <c r="BP107" i="49"/>
  <c r="BO107" i="49"/>
  <c r="DF107" i="49"/>
  <c r="DN107" i="49"/>
  <c r="CX107" i="49"/>
  <c r="DI107" i="49"/>
  <c r="DP107" i="49"/>
  <c r="CP107" i="49"/>
  <c r="DO107" i="49"/>
  <c r="BN107" i="49"/>
  <c r="CV107" i="49"/>
  <c r="CQ107" i="49"/>
  <c r="DB107" i="49"/>
  <c r="DA107" i="49"/>
  <c r="DD107" i="49"/>
  <c r="DJ107" i="49"/>
  <c r="CS107" i="49"/>
  <c r="CR107" i="49"/>
  <c r="DL107" i="49"/>
  <c r="DQ107" i="49"/>
  <c r="CZ107" i="49"/>
  <c r="CW107" i="49"/>
  <c r="DM107" i="49"/>
  <c r="CU107" i="49"/>
  <c r="CO107" i="49"/>
  <c r="DE107" i="49"/>
  <c r="CT107" i="49"/>
  <c r="CY107" i="49"/>
  <c r="DF251" i="49"/>
  <c r="CT251" i="49"/>
  <c r="CY251" i="49"/>
  <c r="CX251" i="49"/>
  <c r="DN251" i="49"/>
  <c r="BQ251" i="49"/>
  <c r="CS251" i="49"/>
  <c r="DC251" i="49"/>
  <c r="DO251" i="49"/>
  <c r="DE251" i="49"/>
  <c r="DA251" i="49"/>
  <c r="CQ251" i="49"/>
  <c r="BO251" i="49"/>
  <c r="DR251" i="49"/>
  <c r="DL251" i="49"/>
  <c r="CU251" i="49"/>
  <c r="DH251" i="49"/>
  <c r="DB251" i="49"/>
  <c r="BP251" i="49"/>
  <c r="BR251" i="49"/>
  <c r="CP251" i="49"/>
  <c r="DG251" i="49"/>
  <c r="CV251" i="49"/>
  <c r="DK251" i="49"/>
  <c r="DJ251" i="49"/>
  <c r="BN251" i="49"/>
  <c r="DI251" i="49"/>
  <c r="CZ251" i="49"/>
  <c r="CW251" i="49"/>
  <c r="CR251" i="49"/>
  <c r="DQ251" i="49"/>
  <c r="DD251" i="49"/>
  <c r="DM251" i="49"/>
  <c r="CO251" i="49"/>
  <c r="DP251" i="49"/>
  <c r="CU82" i="49"/>
  <c r="BR82" i="49"/>
  <c r="CQ82" i="49"/>
  <c r="DQ82" i="49"/>
  <c r="CO82" i="49"/>
  <c r="DB82" i="49"/>
  <c r="CT82" i="49"/>
  <c r="DH82" i="49"/>
  <c r="BP82" i="49"/>
  <c r="BN82" i="49"/>
  <c r="CV82" i="49"/>
  <c r="DE82" i="49"/>
  <c r="DN82" i="49"/>
  <c r="DL82" i="49"/>
  <c r="CS82" i="49"/>
  <c r="DK82" i="49"/>
  <c r="CW82" i="49"/>
  <c r="CX82" i="49"/>
  <c r="CZ82" i="49"/>
  <c r="DD82" i="49"/>
  <c r="CP82" i="49"/>
  <c r="DI82" i="49"/>
  <c r="CY82" i="49"/>
  <c r="DO82" i="49"/>
  <c r="DC82" i="49"/>
  <c r="DM82" i="49"/>
  <c r="CR82" i="49"/>
  <c r="DJ82" i="49"/>
  <c r="DR82" i="49"/>
  <c r="DG82" i="49"/>
  <c r="BQ82" i="49"/>
  <c r="DP82" i="49"/>
  <c r="DF82" i="49"/>
  <c r="BO82" i="49"/>
  <c r="DA82" i="49"/>
  <c r="DL282" i="49"/>
  <c r="DQ282" i="49"/>
  <c r="DF282" i="49"/>
  <c r="CX282" i="49"/>
  <c r="DH282" i="49"/>
  <c r="CP282" i="49"/>
  <c r="DJ282" i="49"/>
  <c r="DE282" i="49"/>
  <c r="CZ282" i="49"/>
  <c r="DP282" i="49"/>
  <c r="CV282" i="49"/>
  <c r="CR282" i="49"/>
  <c r="CO282" i="49"/>
  <c r="DG282" i="49"/>
  <c r="DD282" i="49"/>
  <c r="DI282" i="49"/>
  <c r="CT282" i="49"/>
  <c r="DA282" i="49"/>
  <c r="DB282" i="49"/>
  <c r="CU282" i="49"/>
  <c r="CQ282" i="49"/>
  <c r="DO282" i="49"/>
  <c r="DN282" i="49"/>
  <c r="DK282" i="49"/>
  <c r="BO282" i="49"/>
  <c r="BN282" i="49"/>
  <c r="CW282" i="49"/>
  <c r="CS282" i="49"/>
  <c r="DC282" i="49"/>
  <c r="BQ282" i="49"/>
  <c r="BP282" i="49"/>
  <c r="BR282" i="49"/>
  <c r="DR282" i="49"/>
  <c r="CY282" i="49"/>
  <c r="DM282" i="49"/>
  <c r="DC188" i="49"/>
  <c r="BR188" i="49"/>
  <c r="DR188" i="49"/>
  <c r="CZ188" i="49"/>
  <c r="CO188" i="49"/>
  <c r="DE188" i="49"/>
  <c r="DM188" i="49"/>
  <c r="BO188" i="49"/>
  <c r="CQ188" i="49"/>
  <c r="BP188" i="49"/>
  <c r="CU188" i="49"/>
  <c r="DL188" i="49"/>
  <c r="DO188" i="49"/>
  <c r="DI188" i="49"/>
  <c r="BN188" i="49"/>
  <c r="DD188" i="49"/>
  <c r="DJ188" i="49"/>
  <c r="CV188" i="49"/>
  <c r="DA188" i="49"/>
  <c r="DP188" i="49"/>
  <c r="CS188" i="49"/>
  <c r="CP188" i="49"/>
  <c r="DN188" i="49"/>
  <c r="CW188" i="49"/>
  <c r="DQ188" i="49"/>
  <c r="CX188" i="49"/>
  <c r="CY188" i="49"/>
  <c r="CR188" i="49"/>
  <c r="DG188" i="49"/>
  <c r="CT188" i="49"/>
  <c r="DH188" i="49"/>
  <c r="DB188" i="49"/>
  <c r="DF188" i="49"/>
  <c r="DK188" i="49"/>
  <c r="BQ188" i="49"/>
  <c r="BO159" i="49"/>
  <c r="BN159" i="49"/>
  <c r="DQ159" i="49"/>
  <c r="BP159" i="49"/>
  <c r="DA159" i="49"/>
  <c r="CR159" i="49"/>
  <c r="DN159" i="49"/>
  <c r="CV159" i="49"/>
  <c r="BR159" i="49"/>
  <c r="DI159" i="49"/>
  <c r="CQ159" i="49"/>
  <c r="DO159" i="49"/>
  <c r="CO159" i="49"/>
  <c r="DH159" i="49"/>
  <c r="DF159" i="49"/>
  <c r="DG159" i="49"/>
  <c r="CP159" i="49"/>
  <c r="DE159" i="49"/>
  <c r="CW159" i="49"/>
  <c r="DB159" i="49"/>
  <c r="CZ159" i="49"/>
  <c r="CS159" i="49"/>
  <c r="DD159" i="49"/>
  <c r="DP159" i="49"/>
  <c r="DL159" i="49"/>
  <c r="CU159" i="49"/>
  <c r="DM159" i="49"/>
  <c r="CT159" i="49"/>
  <c r="CX159" i="49"/>
  <c r="DK159" i="49"/>
  <c r="DJ159" i="49"/>
  <c r="BQ159" i="49"/>
  <c r="DR159" i="49"/>
  <c r="DC159" i="49"/>
  <c r="CY159" i="49"/>
  <c r="CP347" i="49"/>
  <c r="BR347" i="49"/>
  <c r="DH347" i="49"/>
  <c r="DA347" i="49"/>
  <c r="CT347" i="49"/>
  <c r="BO347" i="49"/>
  <c r="DO347" i="49"/>
  <c r="DE347" i="49"/>
  <c r="CY347" i="49"/>
  <c r="DK347" i="49"/>
  <c r="CU347" i="49"/>
  <c r="DP347" i="49"/>
  <c r="CO347" i="49"/>
  <c r="DM347" i="49"/>
  <c r="BN347" i="49"/>
  <c r="DR347" i="49"/>
  <c r="DN347" i="49"/>
  <c r="DL347" i="49"/>
  <c r="BQ347" i="49"/>
  <c r="CW347" i="49"/>
  <c r="CR347" i="49"/>
  <c r="CS347" i="49"/>
  <c r="DG347" i="49"/>
  <c r="DQ347" i="49"/>
  <c r="DF347" i="49"/>
  <c r="DB347" i="49"/>
  <c r="CZ347" i="49"/>
  <c r="DJ347" i="49"/>
  <c r="CV347" i="49"/>
  <c r="DI347" i="49"/>
  <c r="CQ347" i="49"/>
  <c r="BP347" i="49"/>
  <c r="DC347" i="49"/>
  <c r="DD347" i="49"/>
  <c r="CX347" i="49"/>
  <c r="DE156" i="49"/>
  <c r="DQ156" i="49"/>
  <c r="DL156" i="49"/>
  <c r="BR156" i="49"/>
  <c r="CP156" i="49"/>
  <c r="CY156" i="49"/>
  <c r="BN156" i="49"/>
  <c r="CR156" i="49"/>
  <c r="DN156" i="49"/>
  <c r="CX156" i="49"/>
  <c r="DP156" i="49"/>
  <c r="DF156" i="49"/>
  <c r="BO156" i="49"/>
  <c r="DD156" i="49"/>
  <c r="CT156" i="49"/>
  <c r="DH156" i="49"/>
  <c r="CQ156" i="49"/>
  <c r="BQ156" i="49"/>
  <c r="DM156" i="49"/>
  <c r="DG156" i="49"/>
  <c r="CU156" i="49"/>
  <c r="CS156" i="49"/>
  <c r="DK156" i="49"/>
  <c r="BP156" i="49"/>
  <c r="CW156" i="49"/>
  <c r="DJ156" i="49"/>
  <c r="CO156" i="49"/>
  <c r="CZ156" i="49"/>
  <c r="DB156" i="49"/>
  <c r="DI156" i="49"/>
  <c r="CV156" i="49"/>
  <c r="DA156" i="49"/>
  <c r="DR156" i="49"/>
  <c r="DC156" i="49"/>
  <c r="DO156" i="49"/>
  <c r="BQ304" i="49"/>
  <c r="BR304" i="49"/>
  <c r="CP304" i="49"/>
  <c r="DD304" i="49"/>
  <c r="DB304" i="49"/>
  <c r="DC304" i="49"/>
  <c r="DE304" i="49"/>
  <c r="CX304" i="49"/>
  <c r="DF304" i="49"/>
  <c r="CV304" i="49"/>
  <c r="CU304" i="49"/>
  <c r="DR304" i="49"/>
  <c r="DO304" i="49"/>
  <c r="CZ304" i="49"/>
  <c r="DP304" i="49"/>
  <c r="CR304" i="49"/>
  <c r="DM304" i="49"/>
  <c r="CS304" i="49"/>
  <c r="BO304" i="49"/>
  <c r="CQ304" i="49"/>
  <c r="CO304" i="49"/>
  <c r="CW304" i="49"/>
  <c r="DK304" i="49"/>
  <c r="BP304" i="49"/>
  <c r="CT304" i="49"/>
  <c r="DH304" i="49"/>
  <c r="DJ304" i="49"/>
  <c r="DN304" i="49"/>
  <c r="BN304" i="49"/>
  <c r="DA304" i="49"/>
  <c r="DG304" i="49"/>
  <c r="CY304" i="49"/>
  <c r="DQ304" i="49"/>
  <c r="DI304" i="49"/>
  <c r="DL304" i="49"/>
  <c r="DC342" i="49"/>
  <c r="DL342" i="49"/>
  <c r="DH342" i="49"/>
  <c r="CO342" i="49"/>
  <c r="CZ342" i="49"/>
  <c r="DF342" i="49"/>
  <c r="DQ342" i="49"/>
  <c r="DA342" i="49"/>
  <c r="DN342" i="49"/>
  <c r="DK342" i="49"/>
  <c r="CS342" i="49"/>
  <c r="CT342" i="49"/>
  <c r="CP342" i="49"/>
  <c r="CU342" i="49"/>
  <c r="DD342" i="49"/>
  <c r="DO342" i="49"/>
  <c r="DM342" i="49"/>
  <c r="DJ342" i="49"/>
  <c r="CW342" i="49"/>
  <c r="BQ342" i="49"/>
  <c r="BO342" i="49"/>
  <c r="BP342" i="49"/>
  <c r="DR342" i="49"/>
  <c r="CY342" i="49"/>
  <c r="CX342" i="49"/>
  <c r="CQ342" i="49"/>
  <c r="DG342" i="49"/>
  <c r="CR342" i="49"/>
  <c r="BN342" i="49"/>
  <c r="DB342" i="49"/>
  <c r="CV342" i="49"/>
  <c r="BR342" i="49"/>
  <c r="DI342" i="49"/>
  <c r="DP342" i="49"/>
  <c r="DE342" i="49"/>
  <c r="DP306" i="49"/>
  <c r="DE306" i="49"/>
  <c r="BP306" i="49"/>
  <c r="CO306" i="49"/>
  <c r="CQ306" i="49"/>
  <c r="DJ306" i="49"/>
  <c r="DO306" i="49"/>
  <c r="DI306" i="49"/>
  <c r="CU306" i="49"/>
  <c r="DN306" i="49"/>
  <c r="DB306" i="49"/>
  <c r="DA306" i="49"/>
  <c r="CW306" i="49"/>
  <c r="DL306" i="49"/>
  <c r="CR306" i="49"/>
  <c r="DR306" i="49"/>
  <c r="BR306" i="49"/>
  <c r="CV306" i="49"/>
  <c r="CY306" i="49"/>
  <c r="CT306" i="49"/>
  <c r="CS306" i="49"/>
  <c r="CP306" i="49"/>
  <c r="DQ306" i="49"/>
  <c r="DH306" i="49"/>
  <c r="BO306" i="49"/>
  <c r="DF306" i="49"/>
  <c r="CZ306" i="49"/>
  <c r="BQ306" i="49"/>
  <c r="DC306" i="49"/>
  <c r="DG306" i="49"/>
  <c r="DD306" i="49"/>
  <c r="DM306" i="49"/>
  <c r="DK306" i="49"/>
  <c r="CX306" i="49"/>
  <c r="BN306" i="49"/>
  <c r="DE348" i="49"/>
  <c r="CR348" i="49"/>
  <c r="DG348" i="49"/>
  <c r="DR348" i="49"/>
  <c r="DQ348" i="49"/>
  <c r="CS348" i="49"/>
  <c r="DM348" i="49"/>
  <c r="BR348" i="49"/>
  <c r="DH348" i="49"/>
  <c r="CT348" i="49"/>
  <c r="CX348" i="49"/>
  <c r="DC348" i="49"/>
  <c r="BN348" i="49"/>
  <c r="BQ348" i="49"/>
  <c r="DB348" i="49"/>
  <c r="BP348" i="49"/>
  <c r="CO348" i="49"/>
  <c r="DP348" i="49"/>
  <c r="DI348" i="49"/>
  <c r="DA348" i="49"/>
  <c r="DF348" i="49"/>
  <c r="DJ348" i="49"/>
  <c r="DN348" i="49"/>
  <c r="CY348" i="49"/>
  <c r="CZ348" i="49"/>
  <c r="CQ348" i="49"/>
  <c r="DL348" i="49"/>
  <c r="DO348" i="49"/>
  <c r="BO348" i="49"/>
  <c r="DD348" i="49"/>
  <c r="CP348" i="49"/>
  <c r="CW348" i="49"/>
  <c r="CV348" i="49"/>
  <c r="CU348" i="49"/>
  <c r="DK348" i="49"/>
  <c r="CV278" i="49"/>
  <c r="DP278" i="49"/>
  <c r="CP278" i="49"/>
  <c r="BQ278" i="49"/>
  <c r="DJ278" i="49"/>
  <c r="DK278" i="49"/>
  <c r="DI278" i="49"/>
  <c r="CQ278" i="49"/>
  <c r="CY278" i="49"/>
  <c r="DC278" i="49"/>
  <c r="DB278" i="49"/>
  <c r="DE278" i="49"/>
  <c r="DN278" i="49"/>
  <c r="DH278" i="49"/>
  <c r="BN278" i="49"/>
  <c r="CO278" i="49"/>
  <c r="CS278" i="49"/>
  <c r="DR278" i="49"/>
  <c r="CU278" i="49"/>
  <c r="DA278" i="49"/>
  <c r="BP278" i="49"/>
  <c r="DG278" i="49"/>
  <c r="CZ278" i="49"/>
  <c r="DQ278" i="49"/>
  <c r="DF278" i="49"/>
  <c r="DO278" i="49"/>
  <c r="CW278" i="49"/>
  <c r="DM278" i="49"/>
  <c r="DL278" i="49"/>
  <c r="DD278" i="49"/>
  <c r="BO278" i="49"/>
  <c r="CR278" i="49"/>
  <c r="CX278" i="49"/>
  <c r="CT278" i="49"/>
  <c r="BR278" i="49"/>
  <c r="CP369" i="49"/>
  <c r="BP369" i="49"/>
  <c r="CW369" i="49"/>
  <c r="DQ369" i="49"/>
  <c r="CO369" i="49"/>
  <c r="DO369" i="49"/>
  <c r="DP369" i="49"/>
  <c r="DK369" i="49"/>
  <c r="DJ369" i="49"/>
  <c r="DI369" i="49"/>
  <c r="DG369" i="49"/>
  <c r="BN369" i="49"/>
  <c r="CS369" i="49"/>
  <c r="BR369" i="49"/>
  <c r="CZ369" i="49"/>
  <c r="DE369" i="49"/>
  <c r="DC369" i="49"/>
  <c r="CT369" i="49"/>
  <c r="BO369" i="49"/>
  <c r="DM369" i="49"/>
  <c r="DH369" i="49"/>
  <c r="CX369" i="49"/>
  <c r="DB369" i="49"/>
  <c r="DD369" i="49"/>
  <c r="CU369" i="49"/>
  <c r="BQ369" i="49"/>
  <c r="DR369" i="49"/>
  <c r="DN369" i="49"/>
  <c r="CY369" i="49"/>
  <c r="CV369" i="49"/>
  <c r="CR369" i="49"/>
  <c r="CQ369" i="49"/>
  <c r="DF369" i="49"/>
  <c r="DA369" i="49"/>
  <c r="DL369" i="49"/>
  <c r="DB449" i="49"/>
  <c r="DR449" i="49"/>
  <c r="DQ449" i="49"/>
  <c r="DN449" i="49"/>
  <c r="DA449" i="49"/>
  <c r="CT449" i="49"/>
  <c r="BN449" i="49"/>
  <c r="DL449" i="49"/>
  <c r="CZ449" i="49"/>
  <c r="DI449" i="49"/>
  <c r="CQ449" i="49"/>
  <c r="CS449" i="49"/>
  <c r="CP449" i="49"/>
  <c r="CX449" i="49"/>
  <c r="CY449" i="49"/>
  <c r="CU449" i="49"/>
  <c r="DM449" i="49"/>
  <c r="CO449" i="49"/>
  <c r="DE449" i="49"/>
  <c r="CW449" i="49"/>
  <c r="BQ449" i="49"/>
  <c r="DH449" i="49"/>
  <c r="CV449" i="49"/>
  <c r="BO449" i="49"/>
  <c r="DC449" i="49"/>
  <c r="DF449" i="49"/>
  <c r="CR449" i="49"/>
  <c r="DP449" i="49"/>
  <c r="DG449" i="49"/>
  <c r="DD449" i="49"/>
  <c r="DK449" i="49"/>
  <c r="DJ449" i="49"/>
  <c r="BR449" i="49"/>
  <c r="BP449" i="49"/>
  <c r="DO449" i="49"/>
  <c r="ED279" i="49"/>
  <c r="EE296" i="49"/>
  <c r="ED294" i="49"/>
  <c r="ED286" i="49"/>
  <c r="ED298" i="49"/>
  <c r="EE274" i="49"/>
  <c r="ED274" i="49"/>
  <c r="ED330" i="49"/>
  <c r="ED271" i="49"/>
  <c r="ED297" i="49"/>
  <c r="EE301" i="49"/>
  <c r="ED453" i="49"/>
  <c r="DL199" i="49"/>
  <c r="CZ199" i="49"/>
  <c r="CU199" i="49"/>
  <c r="DH199" i="49"/>
  <c r="CY199" i="49"/>
  <c r="BN199" i="49"/>
  <c r="DK199" i="49"/>
  <c r="DP199" i="49"/>
  <c r="DG199" i="49"/>
  <c r="CV199" i="49"/>
  <c r="DB199" i="49"/>
  <c r="DO199" i="49"/>
  <c r="CP199" i="49"/>
  <c r="DC199" i="49"/>
  <c r="CR199" i="49"/>
  <c r="CS199" i="49"/>
  <c r="BR199" i="49"/>
  <c r="DI199" i="49"/>
  <c r="BP199" i="49"/>
  <c r="DE199" i="49"/>
  <c r="DM199" i="49"/>
  <c r="DQ199" i="49"/>
  <c r="CW199" i="49"/>
  <c r="CT199" i="49"/>
  <c r="DA199" i="49"/>
  <c r="BQ199" i="49"/>
  <c r="DN199" i="49"/>
  <c r="DF199" i="49"/>
  <c r="DD199" i="49"/>
  <c r="DR199" i="49"/>
  <c r="BO199" i="49"/>
  <c r="DJ199" i="49"/>
  <c r="CO199" i="49"/>
  <c r="CX199" i="49"/>
  <c r="CQ199" i="49"/>
  <c r="CW332" i="49"/>
  <c r="BQ332" i="49"/>
  <c r="BO332" i="49"/>
  <c r="DG332" i="49"/>
  <c r="BR332" i="49"/>
  <c r="DM332" i="49"/>
  <c r="BP332" i="49"/>
  <c r="DE332" i="49"/>
  <c r="DN332" i="49"/>
  <c r="DQ332" i="49"/>
  <c r="DD332" i="49"/>
  <c r="DH332" i="49"/>
  <c r="CO332" i="49"/>
  <c r="DJ332" i="49"/>
  <c r="DR332" i="49"/>
  <c r="CR332" i="49"/>
  <c r="DC332" i="49"/>
  <c r="CX332" i="49"/>
  <c r="CZ332" i="49"/>
  <c r="CV332" i="49"/>
  <c r="DK332" i="49"/>
  <c r="DI332" i="49"/>
  <c r="CS332" i="49"/>
  <c r="CP332" i="49"/>
  <c r="BN332" i="49"/>
  <c r="CQ332" i="49"/>
  <c r="DB332" i="49"/>
  <c r="DA332" i="49"/>
  <c r="CY332" i="49"/>
  <c r="DF332" i="49"/>
  <c r="CT332" i="49"/>
  <c r="DP332" i="49"/>
  <c r="CU332" i="49"/>
  <c r="DO332" i="49"/>
  <c r="DL332" i="49"/>
  <c r="CY250" i="49"/>
  <c r="CV250" i="49"/>
  <c r="DP250" i="49"/>
  <c r="CU250" i="49"/>
  <c r="DG250" i="49"/>
  <c r="DK250" i="49"/>
  <c r="CQ250" i="49"/>
  <c r="DB250" i="49"/>
  <c r="BN250" i="49"/>
  <c r="DJ250" i="49"/>
  <c r="DH250" i="49"/>
  <c r="BO250" i="49"/>
  <c r="DR250" i="49"/>
  <c r="CX250" i="49"/>
  <c r="DC250" i="49"/>
  <c r="BP250" i="49"/>
  <c r="BQ250" i="49"/>
  <c r="DM250" i="49"/>
  <c r="CT250" i="49"/>
  <c r="DI250" i="49"/>
  <c r="DF250" i="49"/>
  <c r="CR250" i="49"/>
  <c r="CS250" i="49"/>
  <c r="DO250" i="49"/>
  <c r="CO250" i="49"/>
  <c r="CW250" i="49"/>
  <c r="DA250" i="49"/>
  <c r="DN250" i="49"/>
  <c r="DQ250" i="49"/>
  <c r="CZ250" i="49"/>
  <c r="DE250" i="49"/>
  <c r="DD250" i="49"/>
  <c r="CP250" i="49"/>
  <c r="DL250" i="49"/>
  <c r="BR250" i="49"/>
  <c r="CV171" i="49"/>
  <c r="DD171" i="49"/>
  <c r="BO171" i="49"/>
  <c r="DC171" i="49"/>
  <c r="DH171" i="49"/>
  <c r="DN171" i="49"/>
  <c r="DK171" i="49"/>
  <c r="CO171" i="49"/>
  <c r="CW171" i="49"/>
  <c r="DM171" i="49"/>
  <c r="DE171" i="49"/>
  <c r="CX171" i="49"/>
  <c r="BP171" i="49"/>
  <c r="DB171" i="49"/>
  <c r="DQ171" i="49"/>
  <c r="DG171" i="49"/>
  <c r="DI171" i="49"/>
  <c r="CR171" i="49"/>
  <c r="DO171" i="49"/>
  <c r="CS171" i="49"/>
  <c r="CY171" i="49"/>
  <c r="DF171" i="49"/>
  <c r="BN171" i="49"/>
  <c r="DJ171" i="49"/>
  <c r="CT171" i="49"/>
  <c r="CP171" i="49"/>
  <c r="DA171" i="49"/>
  <c r="DL171" i="49"/>
  <c r="CU171" i="49"/>
  <c r="BR171" i="49"/>
  <c r="DR171" i="49"/>
  <c r="BQ171" i="49"/>
  <c r="CQ171" i="49"/>
  <c r="DP171" i="49"/>
  <c r="CZ171" i="49"/>
  <c r="CR153" i="49"/>
  <c r="CQ153" i="49"/>
  <c r="CT153" i="49"/>
  <c r="CO153" i="49"/>
  <c r="DM153" i="49"/>
  <c r="DL153" i="49"/>
  <c r="CY153" i="49"/>
  <c r="DH153" i="49"/>
  <c r="BR153" i="49"/>
  <c r="DF153" i="49"/>
  <c r="DB153" i="49"/>
  <c r="CX153" i="49"/>
  <c r="CW153" i="49"/>
  <c r="BP153" i="49"/>
  <c r="CU153" i="49"/>
  <c r="DC153" i="49"/>
  <c r="DI153" i="49"/>
  <c r="DP153" i="49"/>
  <c r="BO153" i="49"/>
  <c r="DQ153" i="49"/>
  <c r="BN153" i="49"/>
  <c r="CP153" i="49"/>
  <c r="DD153" i="49"/>
  <c r="CS153" i="49"/>
  <c r="CZ153" i="49"/>
  <c r="DJ153" i="49"/>
  <c r="DG153" i="49"/>
  <c r="DE153" i="49"/>
  <c r="CV153" i="49"/>
  <c r="DA153" i="49"/>
  <c r="DK153" i="49"/>
  <c r="DR153" i="49"/>
  <c r="BQ153" i="49"/>
  <c r="DO153" i="49"/>
  <c r="DN153" i="49"/>
  <c r="DR361" i="49"/>
  <c r="DC361" i="49"/>
  <c r="CU361" i="49"/>
  <c r="CT361" i="49"/>
  <c r="DE361" i="49"/>
  <c r="DN361" i="49"/>
  <c r="CX361" i="49"/>
  <c r="CS361" i="49"/>
  <c r="DB361" i="49"/>
  <c r="CW361" i="49"/>
  <c r="CP361" i="49"/>
  <c r="BP361" i="49"/>
  <c r="DO361" i="49"/>
  <c r="CO361" i="49"/>
  <c r="CZ361" i="49"/>
  <c r="CR361" i="49"/>
  <c r="CY361" i="49"/>
  <c r="DH361" i="49"/>
  <c r="DA361" i="49"/>
  <c r="BR361" i="49"/>
  <c r="BO361" i="49"/>
  <c r="DP361" i="49"/>
  <c r="CQ361" i="49"/>
  <c r="DG361" i="49"/>
  <c r="DI361" i="49"/>
  <c r="BN361" i="49"/>
  <c r="DJ361" i="49"/>
  <c r="DM361" i="49"/>
  <c r="CV361" i="49"/>
  <c r="DF361" i="49"/>
  <c r="DQ361" i="49"/>
  <c r="DD361" i="49"/>
  <c r="DL361" i="49"/>
  <c r="BQ361" i="49"/>
  <c r="DK361" i="49"/>
  <c r="CQ266" i="49"/>
  <c r="DH266" i="49"/>
  <c r="CT266" i="49"/>
  <c r="CO266" i="49"/>
  <c r="DM266" i="49"/>
  <c r="DQ266" i="49"/>
  <c r="DB266" i="49"/>
  <c r="CR266" i="49"/>
  <c r="BP266" i="49"/>
  <c r="DI266" i="49"/>
  <c r="DE266" i="49"/>
  <c r="DK266" i="49"/>
  <c r="DN266" i="49"/>
  <c r="CU266" i="49"/>
  <c r="DL266" i="49"/>
  <c r="DD266" i="49"/>
  <c r="CX266" i="49"/>
  <c r="DJ266" i="49"/>
  <c r="CV266" i="49"/>
  <c r="BO266" i="49"/>
  <c r="BN266" i="49"/>
  <c r="BQ266" i="49"/>
  <c r="BR266" i="49"/>
  <c r="DC266" i="49"/>
  <c r="CZ266" i="49"/>
  <c r="DA266" i="49"/>
  <c r="CP266" i="49"/>
  <c r="DO266" i="49"/>
  <c r="DF266" i="49"/>
  <c r="CS266" i="49"/>
  <c r="DG266" i="49"/>
  <c r="DP266" i="49"/>
  <c r="DR266" i="49"/>
  <c r="CY266" i="49"/>
  <c r="CW266" i="49"/>
  <c r="CX174" i="49"/>
  <c r="CQ174" i="49"/>
  <c r="CZ174" i="49"/>
  <c r="CV174" i="49"/>
  <c r="DB174" i="49"/>
  <c r="BP174" i="49"/>
  <c r="DF174" i="49"/>
  <c r="DO174" i="49"/>
  <c r="CR174" i="49"/>
  <c r="DL174" i="49"/>
  <c r="DQ174" i="49"/>
  <c r="BQ174" i="49"/>
  <c r="DJ174" i="49"/>
  <c r="CY174" i="49"/>
  <c r="CW174" i="49"/>
  <c r="DN174" i="49"/>
  <c r="CP174" i="49"/>
  <c r="DK174" i="49"/>
  <c r="CU174" i="49"/>
  <c r="DM174" i="49"/>
  <c r="DG174" i="49"/>
  <c r="DE174" i="49"/>
  <c r="CS174" i="49"/>
  <c r="DC174" i="49"/>
  <c r="CT174" i="49"/>
  <c r="DI174" i="49"/>
  <c r="CO174" i="49"/>
  <c r="DD174" i="49"/>
  <c r="DP174" i="49"/>
  <c r="DH174" i="49"/>
  <c r="BR174" i="49"/>
  <c r="BO174" i="49"/>
  <c r="BN174" i="49"/>
  <c r="DA174" i="49"/>
  <c r="DR174" i="49"/>
  <c r="DH240" i="49"/>
  <c r="DO240" i="49"/>
  <c r="DD240" i="49"/>
  <c r="DQ240" i="49"/>
  <c r="BP240" i="49"/>
  <c r="CT240" i="49"/>
  <c r="DP240" i="49"/>
  <c r="DL240" i="49"/>
  <c r="CS240" i="49"/>
  <c r="DC240" i="49"/>
  <c r="CW240" i="49"/>
  <c r="BR240" i="49"/>
  <c r="DE240" i="49"/>
  <c r="DA240" i="49"/>
  <c r="DG240" i="49"/>
  <c r="CR240" i="49"/>
  <c r="DK240" i="49"/>
  <c r="DN240" i="49"/>
  <c r="CP240" i="49"/>
  <c r="BQ240" i="49"/>
  <c r="DR240" i="49"/>
  <c r="BO240" i="49"/>
  <c r="CU240" i="49"/>
  <c r="CZ240" i="49"/>
  <c r="BN240" i="49"/>
  <c r="DF240" i="49"/>
  <c r="DB240" i="49"/>
  <c r="CV240" i="49"/>
  <c r="DI240" i="49"/>
  <c r="DM240" i="49"/>
  <c r="CO240" i="49"/>
  <c r="CY240" i="49"/>
  <c r="DJ240" i="49"/>
  <c r="CX240" i="49"/>
  <c r="CQ240" i="49"/>
  <c r="CW42" i="49"/>
  <c r="CY42" i="49"/>
  <c r="DF42" i="49"/>
  <c r="DD42" i="49"/>
  <c r="BP42" i="49"/>
  <c r="BO42" i="49"/>
  <c r="DN42" i="49"/>
  <c r="DM42" i="49"/>
  <c r="CS42" i="49"/>
  <c r="DK42" i="49"/>
  <c r="CV42" i="49"/>
  <c r="CX42" i="49"/>
  <c r="CU42" i="49"/>
  <c r="DG42" i="49"/>
  <c r="DQ42" i="49"/>
  <c r="DB42" i="49"/>
  <c r="DO42" i="49"/>
  <c r="DE42" i="49"/>
  <c r="DR42" i="49"/>
  <c r="BQ42" i="49"/>
  <c r="CP42" i="49"/>
  <c r="BN42" i="49"/>
  <c r="DJ42" i="49"/>
  <c r="CT42" i="49"/>
  <c r="DP42" i="49"/>
  <c r="CR42" i="49"/>
  <c r="CZ42" i="49"/>
  <c r="DC42" i="49"/>
  <c r="DA42" i="49"/>
  <c r="DL42" i="49"/>
  <c r="DH42" i="49"/>
  <c r="CO42" i="49"/>
  <c r="DI42" i="49"/>
  <c r="CQ42" i="49"/>
  <c r="BR42" i="49"/>
  <c r="DE252" i="49"/>
  <c r="DG252" i="49"/>
  <c r="DC252" i="49"/>
  <c r="DD252" i="49"/>
  <c r="BO252" i="49"/>
  <c r="CX252" i="49"/>
  <c r="CP252" i="49"/>
  <c r="BQ252" i="49"/>
  <c r="CV252" i="49"/>
  <c r="CQ252" i="49"/>
  <c r="BP252" i="49"/>
  <c r="BN252" i="49"/>
  <c r="DH252" i="49"/>
  <c r="DR252" i="49"/>
  <c r="CO252" i="49"/>
  <c r="DI252" i="49"/>
  <c r="DK252" i="49"/>
  <c r="CU252" i="49"/>
  <c r="DA252" i="49"/>
  <c r="DO252" i="49"/>
  <c r="CS252" i="49"/>
  <c r="DB252" i="49"/>
  <c r="DQ252" i="49"/>
  <c r="DF252" i="49"/>
  <c r="DJ252" i="49"/>
  <c r="CY252" i="49"/>
  <c r="DL252" i="49"/>
  <c r="CR252" i="49"/>
  <c r="DM252" i="49"/>
  <c r="DN252" i="49"/>
  <c r="DP252" i="49"/>
  <c r="CW252" i="49"/>
  <c r="BR252" i="49"/>
  <c r="CT252" i="49"/>
  <c r="CZ252" i="49"/>
  <c r="DF351" i="49"/>
  <c r="DL351" i="49"/>
  <c r="DM351" i="49"/>
  <c r="CU351" i="49"/>
  <c r="DJ351" i="49"/>
  <c r="CS351" i="49"/>
  <c r="DA351" i="49"/>
  <c r="CZ351" i="49"/>
  <c r="DG351" i="49"/>
  <c r="CR351" i="49"/>
  <c r="CY351" i="49"/>
  <c r="BR351" i="49"/>
  <c r="CO351" i="49"/>
  <c r="DQ351" i="49"/>
  <c r="CQ351" i="49"/>
  <c r="CT351" i="49"/>
  <c r="DE351" i="49"/>
  <c r="DO351" i="49"/>
  <c r="BQ351" i="49"/>
  <c r="BN351" i="49"/>
  <c r="BP351" i="49"/>
  <c r="DB351" i="49"/>
  <c r="CX351" i="49"/>
  <c r="DI351" i="49"/>
  <c r="CP351" i="49"/>
  <c r="BO351" i="49"/>
  <c r="DC351" i="49"/>
  <c r="DR351" i="49"/>
  <c r="CV351" i="49"/>
  <c r="DP351" i="49"/>
  <c r="DH351" i="49"/>
  <c r="DK351" i="49"/>
  <c r="DN351" i="49"/>
  <c r="CW351" i="49"/>
  <c r="DD351" i="49"/>
  <c r="DA34" i="49"/>
  <c r="DE34" i="49"/>
  <c r="DM34" i="49"/>
  <c r="BN34" i="49"/>
  <c r="DI34" i="49"/>
  <c r="CY34" i="49"/>
  <c r="DQ34" i="49"/>
  <c r="DP34" i="49"/>
  <c r="BQ34" i="49"/>
  <c r="CW34" i="49"/>
  <c r="DH34" i="49"/>
  <c r="DG34" i="49"/>
  <c r="CR34" i="49"/>
  <c r="DR34" i="49"/>
  <c r="DB34" i="49"/>
  <c r="CV34" i="49"/>
  <c r="CO34" i="49"/>
  <c r="CS34" i="49"/>
  <c r="BO34" i="49"/>
  <c r="BP34" i="49"/>
  <c r="CP34" i="49"/>
  <c r="CU34" i="49"/>
  <c r="DK34" i="49"/>
  <c r="BR34" i="49"/>
  <c r="DD34" i="49"/>
  <c r="DN34" i="49"/>
  <c r="CT34" i="49"/>
  <c r="CX34" i="49"/>
  <c r="CQ34" i="49"/>
  <c r="DF34" i="49"/>
  <c r="DC34" i="49"/>
  <c r="DJ34" i="49"/>
  <c r="DL34" i="49"/>
  <c r="DO34" i="49"/>
  <c r="CZ34" i="49"/>
  <c r="BR367" i="49"/>
  <c r="DQ367" i="49"/>
  <c r="DB367" i="49"/>
  <c r="CV367" i="49"/>
  <c r="CZ367" i="49"/>
  <c r="DD367" i="49"/>
  <c r="DF367" i="49"/>
  <c r="DO367" i="49"/>
  <c r="CU367" i="49"/>
  <c r="CP367" i="49"/>
  <c r="DC367" i="49"/>
  <c r="DL367" i="49"/>
  <c r="CT367" i="49"/>
  <c r="DG367" i="49"/>
  <c r="CQ367" i="49"/>
  <c r="DK367" i="49"/>
  <c r="BO367" i="49"/>
  <c r="DP367" i="49"/>
  <c r="BN367" i="49"/>
  <c r="DH367" i="49"/>
  <c r="CO367" i="49"/>
  <c r="DM367" i="49"/>
  <c r="CY367" i="49"/>
  <c r="DE367" i="49"/>
  <c r="DI367" i="49"/>
  <c r="CS367" i="49"/>
  <c r="DN367" i="49"/>
  <c r="DJ367" i="49"/>
  <c r="CW367" i="49"/>
  <c r="CX367" i="49"/>
  <c r="CR367" i="49"/>
  <c r="BP367" i="49"/>
  <c r="BQ367" i="49"/>
  <c r="DR367" i="49"/>
  <c r="DA367" i="49"/>
  <c r="EE280" i="49"/>
  <c r="ED292" i="49"/>
  <c r="ED300" i="49"/>
  <c r="EE271" i="49"/>
  <c r="ED331" i="49"/>
  <c r="EE279" i="49"/>
  <c r="ED327" i="49"/>
  <c r="ED455" i="49"/>
  <c r="ED452" i="49"/>
  <c r="DK317" i="49"/>
  <c r="BO317" i="49"/>
  <c r="CW317" i="49"/>
  <c r="DM317" i="49"/>
  <c r="BQ317" i="49"/>
  <c r="DJ317" i="49"/>
  <c r="BR317" i="49"/>
  <c r="CZ317" i="49"/>
  <c r="CX317" i="49"/>
  <c r="BN317" i="49"/>
  <c r="DG317" i="49"/>
  <c r="CS317" i="49"/>
  <c r="DP317" i="49"/>
  <c r="DH317" i="49"/>
  <c r="CO317" i="49"/>
  <c r="DE317" i="49"/>
  <c r="CT317" i="49"/>
  <c r="CQ317" i="49"/>
  <c r="CU317" i="49"/>
  <c r="CY317" i="49"/>
  <c r="CV317" i="49"/>
  <c r="BP317" i="49"/>
  <c r="DA317" i="49"/>
  <c r="DO317" i="49"/>
  <c r="DQ317" i="49"/>
  <c r="DF317" i="49"/>
  <c r="DC317" i="49"/>
  <c r="DD317" i="49"/>
  <c r="DL317" i="49"/>
  <c r="CP317" i="49"/>
  <c r="DR317" i="49"/>
  <c r="DB317" i="49"/>
  <c r="CR317" i="49"/>
  <c r="DN317" i="49"/>
  <c r="DI317" i="49"/>
  <c r="CX365" i="49"/>
  <c r="DF365" i="49"/>
  <c r="BQ365" i="49"/>
  <c r="CR365" i="49"/>
  <c r="DQ365" i="49"/>
  <c r="CO365" i="49"/>
  <c r="BP365" i="49"/>
  <c r="DR365" i="49"/>
  <c r="DK365" i="49"/>
  <c r="CP365" i="49"/>
  <c r="DJ365" i="49"/>
  <c r="DB365" i="49"/>
  <c r="DC365" i="49"/>
  <c r="CW365" i="49"/>
  <c r="CS365" i="49"/>
  <c r="CY365" i="49"/>
  <c r="CQ365" i="49"/>
  <c r="CT365" i="49"/>
  <c r="DL365" i="49"/>
  <c r="DI365" i="49"/>
  <c r="BO365" i="49"/>
  <c r="DM365" i="49"/>
  <c r="DD365" i="49"/>
  <c r="DP365" i="49"/>
  <c r="DG365" i="49"/>
  <c r="CV365" i="49"/>
  <c r="DA365" i="49"/>
  <c r="CZ365" i="49"/>
  <c r="DN365" i="49"/>
  <c r="BR365" i="49"/>
  <c r="BN365" i="49"/>
  <c r="DO365" i="49"/>
  <c r="DE365" i="49"/>
  <c r="CU365" i="49"/>
  <c r="DH365" i="49"/>
  <c r="CS275" i="49"/>
  <c r="DI275" i="49"/>
  <c r="DB275" i="49"/>
  <c r="DF275" i="49"/>
  <c r="CQ275" i="49"/>
  <c r="CX275" i="49"/>
  <c r="CZ275" i="49"/>
  <c r="DA275" i="49"/>
  <c r="BN275" i="49"/>
  <c r="CU275" i="49"/>
  <c r="DD275" i="49"/>
  <c r="DQ275" i="49"/>
  <c r="DH275" i="49"/>
  <c r="DL275" i="49"/>
  <c r="DC275" i="49"/>
  <c r="CR275" i="49"/>
  <c r="DE275" i="49"/>
  <c r="BR275" i="49"/>
  <c r="BQ275" i="49"/>
  <c r="CP275" i="49"/>
  <c r="CT275" i="49"/>
  <c r="CY275" i="49"/>
  <c r="DG275" i="49"/>
  <c r="DJ275" i="49"/>
  <c r="CV275" i="49"/>
  <c r="CW275" i="49"/>
  <c r="BP275" i="49"/>
  <c r="DR275" i="49"/>
  <c r="DP275" i="49"/>
  <c r="DN275" i="49"/>
  <c r="DM275" i="49"/>
  <c r="DO275" i="49"/>
  <c r="CO275" i="49"/>
  <c r="DK275" i="49"/>
  <c r="BO275" i="49"/>
  <c r="CV249" i="49"/>
  <c r="DP249" i="49"/>
  <c r="BP249" i="49"/>
  <c r="DH249" i="49"/>
  <c r="CZ249" i="49"/>
  <c r="DE249" i="49"/>
  <c r="DK249" i="49"/>
  <c r="CR249" i="49"/>
  <c r="CQ249" i="49"/>
  <c r="DD249" i="49"/>
  <c r="BO249" i="49"/>
  <c r="CS249" i="49"/>
  <c r="DI249" i="49"/>
  <c r="CX249" i="49"/>
  <c r="BR249" i="49"/>
  <c r="DC249" i="49"/>
  <c r="DQ249" i="49"/>
  <c r="DN249" i="49"/>
  <c r="DB249" i="49"/>
  <c r="CU249" i="49"/>
  <c r="BQ249" i="49"/>
  <c r="CY249" i="49"/>
  <c r="CT249" i="49"/>
  <c r="DL249" i="49"/>
  <c r="DF249" i="49"/>
  <c r="CW249" i="49"/>
  <c r="DM249" i="49"/>
  <c r="DR249" i="49"/>
  <c r="CP249" i="49"/>
  <c r="BN249" i="49"/>
  <c r="DJ249" i="49"/>
  <c r="CO249" i="49"/>
  <c r="DG249" i="49"/>
  <c r="DO249" i="49"/>
  <c r="DA249" i="49"/>
  <c r="CT259" i="49"/>
  <c r="BR259" i="49"/>
  <c r="DB259" i="49"/>
  <c r="DM259" i="49"/>
  <c r="BN259" i="49"/>
  <c r="CO259" i="49"/>
  <c r="DP259" i="49"/>
  <c r="CS259" i="49"/>
  <c r="CY259" i="49"/>
  <c r="BP259" i="49"/>
  <c r="DI259" i="49"/>
  <c r="DH259" i="49"/>
  <c r="DC259" i="49"/>
  <c r="DL259" i="49"/>
  <c r="DJ259" i="49"/>
  <c r="CP259" i="49"/>
  <c r="CR259" i="49"/>
  <c r="DQ259" i="49"/>
  <c r="CX259" i="49"/>
  <c r="CU259" i="49"/>
  <c r="CV259" i="49"/>
  <c r="BO259" i="49"/>
  <c r="DR259" i="49"/>
  <c r="CW259" i="49"/>
  <c r="DE259" i="49"/>
  <c r="DA259" i="49"/>
  <c r="DK259" i="49"/>
  <c r="BQ259" i="49"/>
  <c r="DD259" i="49"/>
  <c r="DN259" i="49"/>
  <c r="CZ259" i="49"/>
  <c r="DG259" i="49"/>
  <c r="CQ259" i="49"/>
  <c r="DO259" i="49"/>
  <c r="DF259" i="49"/>
  <c r="CW270" i="49"/>
  <c r="DR270" i="49"/>
  <c r="DQ270" i="49"/>
  <c r="CU270" i="49"/>
  <c r="DJ270" i="49"/>
  <c r="CR270" i="49"/>
  <c r="CY270" i="49"/>
  <c r="CQ270" i="49"/>
  <c r="DM270" i="49"/>
  <c r="BQ270" i="49"/>
  <c r="CV270" i="49"/>
  <c r="DI270" i="49"/>
  <c r="BO270" i="49"/>
  <c r="CP270" i="49"/>
  <c r="BN270" i="49"/>
  <c r="CO270" i="49"/>
  <c r="DO270" i="49"/>
  <c r="DD270" i="49"/>
  <c r="CZ270" i="49"/>
  <c r="CT270" i="49"/>
  <c r="DL270" i="49"/>
  <c r="DK270" i="49"/>
  <c r="DE270" i="49"/>
  <c r="DF270" i="49"/>
  <c r="CX270" i="49"/>
  <c r="DB270" i="49"/>
  <c r="BR270" i="49"/>
  <c r="DA270" i="49"/>
  <c r="DP270" i="49"/>
  <c r="DG270" i="49"/>
  <c r="DC270" i="49"/>
  <c r="DH270" i="49"/>
  <c r="DN270" i="49"/>
  <c r="BP270" i="49"/>
  <c r="CS270" i="49"/>
  <c r="CR21" i="49"/>
  <c r="CP21" i="49"/>
  <c r="DA21" i="49"/>
  <c r="BO21" i="49"/>
  <c r="DQ21" i="49"/>
  <c r="CY21" i="49"/>
  <c r="BQ21" i="49"/>
  <c r="BR21" i="49"/>
  <c r="DJ21" i="49"/>
  <c r="DO21" i="49"/>
  <c r="BN21" i="49"/>
  <c r="BP21" i="49"/>
  <c r="CQ21" i="49"/>
  <c r="CT21" i="49"/>
  <c r="CU21" i="49"/>
  <c r="DL21" i="49"/>
  <c r="DE21" i="49"/>
  <c r="DD21" i="49"/>
  <c r="DC21" i="49"/>
  <c r="DP21" i="49"/>
  <c r="DH21" i="49"/>
  <c r="DR21" i="49"/>
  <c r="CV21" i="49"/>
  <c r="DN21" i="49"/>
  <c r="DK21" i="49"/>
  <c r="DF21" i="49"/>
  <c r="DI21" i="49"/>
  <c r="CS21" i="49"/>
  <c r="DG21" i="49"/>
  <c r="CZ21" i="49"/>
  <c r="CO21" i="49"/>
  <c r="CW21" i="49"/>
  <c r="DB21" i="49"/>
  <c r="CX21" i="49"/>
  <c r="DM21" i="49"/>
  <c r="DC47" i="49"/>
  <c r="DF47" i="49"/>
  <c r="DA47" i="49"/>
  <c r="CZ47" i="49"/>
  <c r="BR47" i="49"/>
  <c r="DL47" i="49"/>
  <c r="DQ47" i="49"/>
  <c r="DR47" i="49"/>
  <c r="DI47" i="49"/>
  <c r="CX47" i="49"/>
  <c r="CW47" i="49"/>
  <c r="CV47" i="49"/>
  <c r="DD47" i="49"/>
  <c r="DO47" i="49"/>
  <c r="DN47" i="49"/>
  <c r="BO47" i="49"/>
  <c r="BN47" i="49"/>
  <c r="CS47" i="49"/>
  <c r="DH47" i="49"/>
  <c r="DK47" i="49"/>
  <c r="CU47" i="49"/>
  <c r="DP47" i="49"/>
  <c r="BP47" i="49"/>
  <c r="DG47" i="49"/>
  <c r="CQ47" i="49"/>
  <c r="CP47" i="49"/>
  <c r="DB47" i="49"/>
  <c r="CR47" i="49"/>
  <c r="DJ47" i="49"/>
  <c r="CT47" i="49"/>
  <c r="BQ47" i="49"/>
  <c r="DM47" i="49"/>
  <c r="CO47" i="49"/>
  <c r="DE47" i="49"/>
  <c r="CY47" i="49"/>
  <c r="CS66" i="49"/>
  <c r="DA66" i="49"/>
  <c r="CT66" i="49"/>
  <c r="DD66" i="49"/>
  <c r="CU66" i="49"/>
  <c r="DO66" i="49"/>
  <c r="CO66" i="49"/>
  <c r="DP66" i="49"/>
  <c r="DE66" i="49"/>
  <c r="DI66" i="49"/>
  <c r="DH66" i="49"/>
  <c r="BQ66" i="49"/>
  <c r="DF66" i="49"/>
  <c r="BO66" i="49"/>
  <c r="DL66" i="49"/>
  <c r="DG66" i="49"/>
  <c r="CP66" i="49"/>
  <c r="BN66" i="49"/>
  <c r="CX66" i="49"/>
  <c r="DM66" i="49"/>
  <c r="DR66" i="49"/>
  <c r="BP66" i="49"/>
  <c r="DB66" i="49"/>
  <c r="CZ66" i="49"/>
  <c r="DN66" i="49"/>
  <c r="DK66" i="49"/>
  <c r="DJ66" i="49"/>
  <c r="CQ66" i="49"/>
  <c r="CV66" i="49"/>
  <c r="CY66" i="49"/>
  <c r="CR66" i="49"/>
  <c r="DC66" i="49"/>
  <c r="BR66" i="49"/>
  <c r="CW66" i="49"/>
  <c r="DQ66" i="49"/>
  <c r="DE128" i="49"/>
  <c r="DO128" i="49"/>
  <c r="DA128" i="49"/>
  <c r="DJ128" i="49"/>
  <c r="DR128" i="49"/>
  <c r="CP128" i="49"/>
  <c r="DI128" i="49"/>
  <c r="DB128" i="49"/>
  <c r="BO128" i="49"/>
  <c r="BP128" i="49"/>
  <c r="DQ128" i="49"/>
  <c r="DC128" i="49"/>
  <c r="CY128" i="49"/>
  <c r="DP128" i="49"/>
  <c r="CU128" i="49"/>
  <c r="DF128" i="49"/>
  <c r="DM128" i="49"/>
  <c r="CR128" i="49"/>
  <c r="BQ128" i="49"/>
  <c r="CT128" i="49"/>
  <c r="CS128" i="49"/>
  <c r="DH128" i="49"/>
  <c r="DG128" i="49"/>
  <c r="DK128" i="49"/>
  <c r="BR128" i="49"/>
  <c r="DD128" i="49"/>
  <c r="CX128" i="49"/>
  <c r="CV128" i="49"/>
  <c r="DN128" i="49"/>
  <c r="CO128" i="49"/>
  <c r="CW128" i="49"/>
  <c r="BN128" i="49"/>
  <c r="DL128" i="49"/>
  <c r="CQ128" i="49"/>
  <c r="CZ128" i="49"/>
  <c r="CT334" i="49"/>
  <c r="DK334" i="49"/>
  <c r="DI334" i="49"/>
  <c r="CQ334" i="49"/>
  <c r="DG334" i="49"/>
  <c r="DA334" i="49"/>
  <c r="BN334" i="49"/>
  <c r="DL334" i="49"/>
  <c r="DB334" i="49"/>
  <c r="CS334" i="49"/>
  <c r="CV334" i="49"/>
  <c r="CX334" i="49"/>
  <c r="DQ334" i="49"/>
  <c r="DE334" i="49"/>
  <c r="CO334" i="49"/>
  <c r="DC334" i="49"/>
  <c r="DF334" i="49"/>
  <c r="BQ334" i="49"/>
  <c r="BO334" i="49"/>
  <c r="BP334" i="49"/>
  <c r="CU334" i="49"/>
  <c r="DJ334" i="49"/>
  <c r="CW334" i="49"/>
  <c r="BR334" i="49"/>
  <c r="DN334" i="49"/>
  <c r="CZ334" i="49"/>
  <c r="DH334" i="49"/>
  <c r="DD334" i="49"/>
  <c r="DP334" i="49"/>
  <c r="CY334" i="49"/>
  <c r="DR334" i="49"/>
  <c r="DO334" i="49"/>
  <c r="DM334" i="49"/>
  <c r="CP334" i="49"/>
  <c r="CR334" i="49"/>
  <c r="ED326" i="49"/>
  <c r="ED276" i="49"/>
  <c r="EE299" i="49"/>
  <c r="EE309" i="49"/>
  <c r="ED280" i="49"/>
  <c r="EE318" i="49"/>
  <c r="EE305" i="49"/>
  <c r="EE293" i="49"/>
  <c r="ED338" i="49"/>
  <c r="EE303" i="49"/>
  <c r="ED325" i="49"/>
  <c r="EE292" i="49"/>
  <c r="EE338" i="49"/>
  <c r="EE457" i="49"/>
  <c r="EE455" i="49"/>
  <c r="BQ360" i="49"/>
  <c r="DH360" i="49"/>
  <c r="DL360" i="49"/>
  <c r="DP360" i="49"/>
  <c r="CR360" i="49"/>
  <c r="CX360" i="49"/>
  <c r="DM360" i="49"/>
  <c r="CY360" i="49"/>
  <c r="CP360" i="49"/>
  <c r="DD360" i="49"/>
  <c r="DF360" i="49"/>
  <c r="DI360" i="49"/>
  <c r="CQ360" i="49"/>
  <c r="CW360" i="49"/>
  <c r="BP360" i="49"/>
  <c r="DQ360" i="49"/>
  <c r="CV360" i="49"/>
  <c r="CS360" i="49"/>
  <c r="BR360" i="49"/>
  <c r="DO360" i="49"/>
  <c r="DN360" i="49"/>
  <c r="BN360" i="49"/>
  <c r="CT360" i="49"/>
  <c r="CZ360" i="49"/>
  <c r="DA360" i="49"/>
  <c r="BO360" i="49"/>
  <c r="DB360" i="49"/>
  <c r="CU360" i="49"/>
  <c r="DR360" i="49"/>
  <c r="DJ360" i="49"/>
  <c r="DC360" i="49"/>
  <c r="DE360" i="49"/>
  <c r="DG360" i="49"/>
  <c r="CO360" i="49"/>
  <c r="DK360" i="49"/>
  <c r="DQ350" i="49"/>
  <c r="DL350" i="49"/>
  <c r="DD350" i="49"/>
  <c r="CQ350" i="49"/>
  <c r="BR350" i="49"/>
  <c r="CZ350" i="49"/>
  <c r="DE350" i="49"/>
  <c r="CR350" i="49"/>
  <c r="DK350" i="49"/>
  <c r="DR350" i="49"/>
  <c r="BN350" i="49"/>
  <c r="CS350" i="49"/>
  <c r="DH350" i="49"/>
  <c r="CW350" i="49"/>
  <c r="CX350" i="49"/>
  <c r="CU350" i="49"/>
  <c r="DG350" i="49"/>
  <c r="BQ350" i="49"/>
  <c r="DA350" i="49"/>
  <c r="DP350" i="49"/>
  <c r="DI350" i="49"/>
  <c r="DF350" i="49"/>
  <c r="CT350" i="49"/>
  <c r="DN350" i="49"/>
  <c r="DM350" i="49"/>
  <c r="BP350" i="49"/>
  <c r="DO350" i="49"/>
  <c r="CY350" i="49"/>
  <c r="CP350" i="49"/>
  <c r="CO350" i="49"/>
  <c r="DJ350" i="49"/>
  <c r="CV350" i="49"/>
  <c r="BO350" i="49"/>
  <c r="DB350" i="49"/>
  <c r="DC350" i="49"/>
  <c r="CP353" i="49"/>
  <c r="CU353" i="49"/>
  <c r="DG353" i="49"/>
  <c r="DD353" i="49"/>
  <c r="DP353" i="49"/>
  <c r="CX353" i="49"/>
  <c r="CS353" i="49"/>
  <c r="DQ353" i="49"/>
  <c r="DN353" i="49"/>
  <c r="CW353" i="49"/>
  <c r="DJ353" i="49"/>
  <c r="CQ353" i="49"/>
  <c r="BQ353" i="49"/>
  <c r="DK353" i="49"/>
  <c r="CR353" i="49"/>
  <c r="CO353" i="49"/>
  <c r="CY353" i="49"/>
  <c r="DO353" i="49"/>
  <c r="DI353" i="49"/>
  <c r="CV353" i="49"/>
  <c r="BO353" i="49"/>
  <c r="DL353" i="49"/>
  <c r="CT353" i="49"/>
  <c r="DR353" i="49"/>
  <c r="DC353" i="49"/>
  <c r="DE353" i="49"/>
  <c r="DH353" i="49"/>
  <c r="BN353" i="49"/>
  <c r="DM353" i="49"/>
  <c r="BR353" i="49"/>
  <c r="DB353" i="49"/>
  <c r="BP353" i="49"/>
  <c r="CZ353" i="49"/>
  <c r="DA353" i="49"/>
  <c r="DF353" i="49"/>
  <c r="DG262" i="49"/>
  <c r="DH262" i="49"/>
  <c r="DE262" i="49"/>
  <c r="DM262" i="49"/>
  <c r="CV262" i="49"/>
  <c r="DR262" i="49"/>
  <c r="CO262" i="49"/>
  <c r="CY262" i="49"/>
  <c r="CW262" i="49"/>
  <c r="CQ262" i="49"/>
  <c r="DK262" i="49"/>
  <c r="DF262" i="49"/>
  <c r="CP262" i="49"/>
  <c r="BP262" i="49"/>
  <c r="DJ262" i="49"/>
  <c r="DA262" i="49"/>
  <c r="BQ262" i="49"/>
  <c r="CU262" i="49"/>
  <c r="BO262" i="49"/>
  <c r="DD262" i="49"/>
  <c r="CT262" i="49"/>
  <c r="CZ262" i="49"/>
  <c r="CS262" i="49"/>
  <c r="DP262" i="49"/>
  <c r="DL262" i="49"/>
  <c r="DQ262" i="49"/>
  <c r="DN262" i="49"/>
  <c r="BN262" i="49"/>
  <c r="CR262" i="49"/>
  <c r="BR262" i="49"/>
  <c r="DB262" i="49"/>
  <c r="DO262" i="49"/>
  <c r="DI262" i="49"/>
  <c r="DC262" i="49"/>
  <c r="CX262" i="49"/>
  <c r="DL364" i="49"/>
  <c r="CY364" i="49"/>
  <c r="DP364" i="49"/>
  <c r="DO364" i="49"/>
  <c r="DJ364" i="49"/>
  <c r="DI364" i="49"/>
  <c r="DN364" i="49"/>
  <c r="DK364" i="49"/>
  <c r="DM364" i="49"/>
  <c r="BN364" i="49"/>
  <c r="BO364" i="49"/>
  <c r="CX364" i="49"/>
  <c r="BR364" i="49"/>
  <c r="BP364" i="49"/>
  <c r="CR364" i="49"/>
  <c r="CZ364" i="49"/>
  <c r="DD364" i="49"/>
  <c r="DA364" i="49"/>
  <c r="DB364" i="49"/>
  <c r="DF364" i="49"/>
  <c r="DH364" i="49"/>
  <c r="DG364" i="49"/>
  <c r="BQ364" i="49"/>
  <c r="DC364" i="49"/>
  <c r="CV364" i="49"/>
  <c r="CU364" i="49"/>
  <c r="CW364" i="49"/>
  <c r="DR364" i="49"/>
  <c r="CQ364" i="49"/>
  <c r="CS364" i="49"/>
  <c r="DQ364" i="49"/>
  <c r="CO364" i="49"/>
  <c r="DE364" i="49"/>
  <c r="CT364" i="49"/>
  <c r="CP364" i="49"/>
  <c r="DP163" i="49"/>
  <c r="DL163" i="49"/>
  <c r="CO163" i="49"/>
  <c r="DN163" i="49"/>
  <c r="CU163" i="49"/>
  <c r="DB163" i="49"/>
  <c r="DI163" i="49"/>
  <c r="BP163" i="49"/>
  <c r="DG163" i="49"/>
  <c r="BN163" i="49"/>
  <c r="CS163" i="49"/>
  <c r="DF163" i="49"/>
  <c r="CV163" i="49"/>
  <c r="BQ163" i="49"/>
  <c r="DJ163" i="49"/>
  <c r="CX163" i="49"/>
  <c r="CW163" i="49"/>
  <c r="DE163" i="49"/>
  <c r="DK163" i="49"/>
  <c r="CT163" i="49"/>
  <c r="CR163" i="49"/>
  <c r="DM163" i="49"/>
  <c r="CP163" i="49"/>
  <c r="DH163" i="49"/>
  <c r="DD163" i="49"/>
  <c r="CY163" i="49"/>
  <c r="DQ163" i="49"/>
  <c r="CQ163" i="49"/>
  <c r="CZ163" i="49"/>
  <c r="DO163" i="49"/>
  <c r="DA163" i="49"/>
  <c r="DC163" i="49"/>
  <c r="BR163" i="49"/>
  <c r="DR163" i="49"/>
  <c r="BO163" i="49"/>
  <c r="CX258" i="49"/>
  <c r="CS258" i="49"/>
  <c r="DO258" i="49"/>
  <c r="CO258" i="49"/>
  <c r="DP258" i="49"/>
  <c r="DM258" i="49"/>
  <c r="DD258" i="49"/>
  <c r="DE258" i="49"/>
  <c r="DH258" i="49"/>
  <c r="DB258" i="49"/>
  <c r="DQ258" i="49"/>
  <c r="CT258" i="49"/>
  <c r="CY258" i="49"/>
  <c r="BP258" i="49"/>
  <c r="DC258" i="49"/>
  <c r="CV258" i="49"/>
  <c r="DK258" i="49"/>
  <c r="CZ258" i="49"/>
  <c r="DJ258" i="49"/>
  <c r="CU258" i="49"/>
  <c r="BN258" i="49"/>
  <c r="CR258" i="49"/>
  <c r="DL258" i="49"/>
  <c r="CW258" i="49"/>
  <c r="DA258" i="49"/>
  <c r="CQ258" i="49"/>
  <c r="BR258" i="49"/>
  <c r="BQ258" i="49"/>
  <c r="DN258" i="49"/>
  <c r="CP258" i="49"/>
  <c r="BO258" i="49"/>
  <c r="DG258" i="49"/>
  <c r="DI258" i="49"/>
  <c r="DF258" i="49"/>
  <c r="DR258" i="49"/>
  <c r="DG61" i="49"/>
  <c r="DK61" i="49"/>
  <c r="DQ61" i="49"/>
  <c r="DI61" i="49"/>
  <c r="CV61" i="49"/>
  <c r="CU61" i="49"/>
  <c r="DP61" i="49"/>
  <c r="DH61" i="49"/>
  <c r="DD61" i="49"/>
  <c r="CQ61" i="49"/>
  <c r="DL61" i="49"/>
  <c r="CR61" i="49"/>
  <c r="BQ61" i="49"/>
  <c r="CT61" i="49"/>
  <c r="CP61" i="49"/>
  <c r="DO61" i="49"/>
  <c r="BN61" i="49"/>
  <c r="CO61" i="49"/>
  <c r="DC61" i="49"/>
  <c r="BP61" i="49"/>
  <c r="DA61" i="49"/>
  <c r="DE61" i="49"/>
  <c r="DR61" i="49"/>
  <c r="CS61" i="49"/>
  <c r="DJ61" i="49"/>
  <c r="CW61" i="49"/>
  <c r="BO61" i="49"/>
  <c r="CX61" i="49"/>
  <c r="BR61" i="49"/>
  <c r="DB61" i="49"/>
  <c r="DF61" i="49"/>
  <c r="CY61" i="49"/>
  <c r="CZ61" i="49"/>
  <c r="DM61" i="49"/>
  <c r="DN61" i="49"/>
  <c r="CU349" i="49"/>
  <c r="DB349" i="49"/>
  <c r="CQ349" i="49"/>
  <c r="DN349" i="49"/>
  <c r="DL349" i="49"/>
  <c r="CZ349" i="49"/>
  <c r="BN349" i="49"/>
  <c r="BO349" i="49"/>
  <c r="CY349" i="49"/>
  <c r="DC349" i="49"/>
  <c r="DA349" i="49"/>
  <c r="DE349" i="49"/>
  <c r="CX349" i="49"/>
  <c r="BR349" i="49"/>
  <c r="DQ349" i="49"/>
  <c r="BQ349" i="49"/>
  <c r="DR349" i="49"/>
  <c r="DH349" i="49"/>
  <c r="DJ349" i="49"/>
  <c r="DO349" i="49"/>
  <c r="CW349" i="49"/>
  <c r="CV349" i="49"/>
  <c r="CS349" i="49"/>
  <c r="DM349" i="49"/>
  <c r="CR349" i="49"/>
  <c r="CT349" i="49"/>
  <c r="DP349" i="49"/>
  <c r="DF349" i="49"/>
  <c r="BP349" i="49"/>
  <c r="CO349" i="49"/>
  <c r="DI349" i="49"/>
  <c r="DD349" i="49"/>
  <c r="CP349" i="49"/>
  <c r="DK349" i="49"/>
  <c r="DG349" i="49"/>
  <c r="DN51" i="49"/>
  <c r="DE51" i="49"/>
  <c r="DC51" i="49"/>
  <c r="BR51" i="49"/>
  <c r="CZ51" i="49"/>
  <c r="BQ51" i="49"/>
  <c r="DM51" i="49"/>
  <c r="CO51" i="49"/>
  <c r="CV51" i="49"/>
  <c r="CQ51" i="49"/>
  <c r="DJ51" i="49"/>
  <c r="CT51" i="49"/>
  <c r="CX51" i="49"/>
  <c r="DH51" i="49"/>
  <c r="DL51" i="49"/>
  <c r="DF51" i="49"/>
  <c r="BN51" i="49"/>
  <c r="CP51" i="49"/>
  <c r="BP51" i="49"/>
  <c r="DG51" i="49"/>
  <c r="DA51" i="49"/>
  <c r="DK51" i="49"/>
  <c r="CS51" i="49"/>
  <c r="CU51" i="49"/>
  <c r="DP51" i="49"/>
  <c r="CR51" i="49"/>
  <c r="DI51" i="49"/>
  <c r="DQ51" i="49"/>
  <c r="DB51" i="49"/>
  <c r="CW51" i="49"/>
  <c r="DO51" i="49"/>
  <c r="DR51" i="49"/>
  <c r="DD51" i="49"/>
  <c r="BO51" i="49"/>
  <c r="CY51" i="49"/>
  <c r="CS352" i="49"/>
  <c r="DJ352" i="49"/>
  <c r="BO352" i="49"/>
  <c r="DF352" i="49"/>
  <c r="DQ352" i="49"/>
  <c r="DL352" i="49"/>
  <c r="CV352" i="49"/>
  <c r="CX352" i="49"/>
  <c r="CU352" i="49"/>
  <c r="BR352" i="49"/>
  <c r="CP352" i="49"/>
  <c r="CR352" i="49"/>
  <c r="DC352" i="49"/>
  <c r="DA352" i="49"/>
  <c r="CQ352" i="49"/>
  <c r="DO352" i="49"/>
  <c r="DG352" i="49"/>
  <c r="DD352" i="49"/>
  <c r="DM352" i="49"/>
  <c r="BP352" i="49"/>
  <c r="DH352" i="49"/>
  <c r="DP352" i="49"/>
  <c r="DR352" i="49"/>
  <c r="CW352" i="49"/>
  <c r="BN352" i="49"/>
  <c r="CT352" i="49"/>
  <c r="CZ352" i="49"/>
  <c r="DI352" i="49"/>
  <c r="CY352" i="49"/>
  <c r="DN352" i="49"/>
  <c r="DB352" i="49"/>
  <c r="BQ352" i="49"/>
  <c r="CO352" i="49"/>
  <c r="DE352" i="49"/>
  <c r="DK352" i="49"/>
  <c r="EE290" i="49"/>
  <c r="EE287" i="49"/>
  <c r="ED315" i="49"/>
  <c r="EE276" i="49"/>
  <c r="ED318" i="49"/>
  <c r="ED311" i="49"/>
  <c r="ED337" i="49"/>
  <c r="ED296" i="49"/>
  <c r="EE327" i="49"/>
  <c r="ED314" i="49"/>
  <c r="EE459" i="49"/>
  <c r="DF344" i="49"/>
  <c r="CV344" i="49"/>
  <c r="DO344" i="49"/>
  <c r="BO344" i="49"/>
  <c r="CR344" i="49"/>
  <c r="CQ344" i="49"/>
  <c r="DL344" i="49"/>
  <c r="DH344" i="49"/>
  <c r="CW344" i="49"/>
  <c r="CU344" i="49"/>
  <c r="BP344" i="49"/>
  <c r="DD344" i="49"/>
  <c r="CP344" i="49"/>
  <c r="CT344" i="49"/>
  <c r="DP344" i="49"/>
  <c r="CS344" i="49"/>
  <c r="BN344" i="49"/>
  <c r="BQ344" i="49"/>
  <c r="DN344" i="49"/>
  <c r="CZ344" i="49"/>
  <c r="DG344" i="49"/>
  <c r="DJ344" i="49"/>
  <c r="DM344" i="49"/>
  <c r="DQ344" i="49"/>
  <c r="DI344" i="49"/>
  <c r="CY344" i="49"/>
  <c r="DB344" i="49"/>
  <c r="BR344" i="49"/>
  <c r="DE344" i="49"/>
  <c r="DA344" i="49"/>
  <c r="CX344" i="49"/>
  <c r="CO344" i="49"/>
  <c r="DK344" i="49"/>
  <c r="DC344" i="49"/>
  <c r="DR344" i="49"/>
  <c r="CP254" i="49"/>
  <c r="DM254" i="49"/>
  <c r="CY254" i="49"/>
  <c r="DJ254" i="49"/>
  <c r="BO254" i="49"/>
  <c r="CT254" i="49"/>
  <c r="CV254" i="49"/>
  <c r="BQ254" i="49"/>
  <c r="DO254" i="49"/>
  <c r="CX254" i="49"/>
  <c r="DD254" i="49"/>
  <c r="BP254" i="49"/>
  <c r="DF254" i="49"/>
  <c r="CU254" i="49"/>
  <c r="DE254" i="49"/>
  <c r="DC254" i="49"/>
  <c r="DB254" i="49"/>
  <c r="CR254" i="49"/>
  <c r="DL254" i="49"/>
  <c r="CZ254" i="49"/>
  <c r="CQ254" i="49"/>
  <c r="BN254" i="49"/>
  <c r="DG254" i="49"/>
  <c r="DP254" i="49"/>
  <c r="CS254" i="49"/>
  <c r="DN254" i="49"/>
  <c r="DR254" i="49"/>
  <c r="DA254" i="49"/>
  <c r="BR254" i="49"/>
  <c r="DK254" i="49"/>
  <c r="DQ254" i="49"/>
  <c r="DH254" i="49"/>
  <c r="CO254" i="49"/>
  <c r="DI254" i="49"/>
  <c r="CW254" i="49"/>
  <c r="DI343" i="49"/>
  <c r="DR343" i="49"/>
  <c r="DJ343" i="49"/>
  <c r="DO343" i="49"/>
  <c r="CP343" i="49"/>
  <c r="CX343" i="49"/>
  <c r="DL343" i="49"/>
  <c r="BQ343" i="49"/>
  <c r="DA343" i="49"/>
  <c r="DE343" i="49"/>
  <c r="DQ343" i="49"/>
  <c r="DH343" i="49"/>
  <c r="CZ343" i="49"/>
  <c r="BR343" i="49"/>
  <c r="CR343" i="49"/>
  <c r="DN343" i="49"/>
  <c r="DK343" i="49"/>
  <c r="BN343" i="49"/>
  <c r="DG343" i="49"/>
  <c r="DD343" i="49"/>
  <c r="CO343" i="49"/>
  <c r="CY343" i="49"/>
  <c r="DP343" i="49"/>
  <c r="BO343" i="49"/>
  <c r="CT343" i="49"/>
  <c r="CW343" i="49"/>
  <c r="DC343" i="49"/>
  <c r="BP343" i="49"/>
  <c r="CU343" i="49"/>
  <c r="DM343" i="49"/>
  <c r="CV343" i="49"/>
  <c r="CS343" i="49"/>
  <c r="DF343" i="49"/>
  <c r="CQ343" i="49"/>
  <c r="DB343" i="49"/>
  <c r="CW368" i="49"/>
  <c r="DI368" i="49"/>
  <c r="DR368" i="49"/>
  <c r="DH368" i="49"/>
  <c r="DB368" i="49"/>
  <c r="DG368" i="49"/>
  <c r="CQ368" i="49"/>
  <c r="BN368" i="49"/>
  <c r="DE368" i="49"/>
  <c r="DO368" i="49"/>
  <c r="DN368" i="49"/>
  <c r="CY368" i="49"/>
  <c r="CZ368" i="49"/>
  <c r="CP368" i="49"/>
  <c r="CO368" i="49"/>
  <c r="DD368" i="49"/>
  <c r="DJ368" i="49"/>
  <c r="CV368" i="49"/>
  <c r="BQ368" i="49"/>
  <c r="BR368" i="49"/>
  <c r="CS368" i="49"/>
  <c r="DC368" i="49"/>
  <c r="DK368" i="49"/>
  <c r="DP368" i="49"/>
  <c r="CU368" i="49"/>
  <c r="DL368" i="49"/>
  <c r="DQ368" i="49"/>
  <c r="DF368" i="49"/>
  <c r="BO368" i="49"/>
  <c r="CR368" i="49"/>
  <c r="DA368" i="49"/>
  <c r="DM368" i="49"/>
  <c r="CX368" i="49"/>
  <c r="CT368" i="49"/>
  <c r="BP368" i="49"/>
  <c r="CT371" i="49"/>
  <c r="DA371" i="49"/>
  <c r="DP371" i="49"/>
  <c r="CR371" i="49"/>
  <c r="DQ371" i="49"/>
  <c r="CP371" i="49"/>
  <c r="DF371" i="49"/>
  <c r="BQ371" i="49"/>
  <c r="CS371" i="49"/>
  <c r="BR371" i="49"/>
  <c r="DE371" i="49"/>
  <c r="BP371" i="49"/>
  <c r="CQ371" i="49"/>
  <c r="DM371" i="49"/>
  <c r="DN371" i="49"/>
  <c r="DC371" i="49"/>
  <c r="CV371" i="49"/>
  <c r="CW371" i="49"/>
  <c r="CX371" i="49"/>
  <c r="DO371" i="49"/>
  <c r="DL371" i="49"/>
  <c r="DG371" i="49"/>
  <c r="DH371" i="49"/>
  <c r="DR371" i="49"/>
  <c r="BO371" i="49"/>
  <c r="BN371" i="49"/>
  <c r="DI371" i="49"/>
  <c r="CO371" i="49"/>
  <c r="DD371" i="49"/>
  <c r="DJ371" i="49"/>
  <c r="DB371" i="49"/>
  <c r="CY371" i="49"/>
  <c r="CU371" i="49"/>
  <c r="DK371" i="49"/>
  <c r="CZ371" i="49"/>
  <c r="DM345" i="49"/>
  <c r="CX345" i="49"/>
  <c r="DG345" i="49"/>
  <c r="CV345" i="49"/>
  <c r="DN345" i="49"/>
  <c r="DE345" i="49"/>
  <c r="CO345" i="49"/>
  <c r="DB345" i="49"/>
  <c r="CY345" i="49"/>
  <c r="CS345" i="49"/>
  <c r="BN345" i="49"/>
  <c r="DL345" i="49"/>
  <c r="DA345" i="49"/>
  <c r="CT345" i="49"/>
  <c r="DR345" i="49"/>
  <c r="CQ345" i="49"/>
  <c r="DD345" i="49"/>
  <c r="BP345" i="49"/>
  <c r="DI345" i="49"/>
  <c r="DO345" i="49"/>
  <c r="DQ345" i="49"/>
  <c r="CR345" i="49"/>
  <c r="CZ345" i="49"/>
  <c r="CW345" i="49"/>
  <c r="DJ345" i="49"/>
  <c r="DH345" i="49"/>
  <c r="DF345" i="49"/>
  <c r="DC345" i="49"/>
  <c r="CP345" i="49"/>
  <c r="CU345" i="49"/>
  <c r="BQ345" i="49"/>
  <c r="BR345" i="49"/>
  <c r="DK345" i="49"/>
  <c r="DP345" i="49"/>
  <c r="BO345" i="49"/>
  <c r="CO166" i="49"/>
  <c r="BO166" i="49"/>
  <c r="CU166" i="49"/>
  <c r="DK166" i="49"/>
  <c r="DD166" i="49"/>
  <c r="CP166" i="49"/>
  <c r="DJ166" i="49"/>
  <c r="DI166" i="49"/>
  <c r="CX166" i="49"/>
  <c r="BR166" i="49"/>
  <c r="DR166" i="49"/>
  <c r="DO166" i="49"/>
  <c r="CW166" i="49"/>
  <c r="CT166" i="49"/>
  <c r="DB166" i="49"/>
  <c r="CV166" i="49"/>
  <c r="CS166" i="49"/>
  <c r="DM166" i="49"/>
  <c r="BP166" i="49"/>
  <c r="BQ166" i="49"/>
  <c r="BN166" i="49"/>
  <c r="CZ166" i="49"/>
  <c r="DA166" i="49"/>
  <c r="DQ166" i="49"/>
  <c r="DC166" i="49"/>
  <c r="DE166" i="49"/>
  <c r="DN166" i="49"/>
  <c r="CQ166" i="49"/>
  <c r="CR166" i="49"/>
  <c r="DH166" i="49"/>
  <c r="DP166" i="49"/>
  <c r="CY166" i="49"/>
  <c r="DF166" i="49"/>
  <c r="DL166" i="49"/>
  <c r="DG166" i="49"/>
  <c r="CV302" i="49"/>
  <c r="BQ302" i="49"/>
  <c r="DL302" i="49"/>
  <c r="CO302" i="49"/>
  <c r="DI302" i="49"/>
  <c r="CS302" i="49"/>
  <c r="CW302" i="49"/>
  <c r="DN302" i="49"/>
  <c r="CR302" i="49"/>
  <c r="CX302" i="49"/>
  <c r="DH302" i="49"/>
  <c r="CQ302" i="49"/>
  <c r="BN302" i="49"/>
  <c r="DJ302" i="49"/>
  <c r="DD302" i="49"/>
  <c r="DA302" i="49"/>
  <c r="DE302" i="49"/>
  <c r="DR302" i="49"/>
  <c r="CU302" i="49"/>
  <c r="DK302" i="49"/>
  <c r="BP302" i="49"/>
  <c r="DF302" i="49"/>
  <c r="CP302" i="49"/>
  <c r="BR302" i="49"/>
  <c r="DO302" i="49"/>
  <c r="CT302" i="49"/>
  <c r="DQ302" i="49"/>
  <c r="DB302" i="49"/>
  <c r="DG302" i="49"/>
  <c r="CY302" i="49"/>
  <c r="DC302" i="49"/>
  <c r="DP302" i="49"/>
  <c r="DM302" i="49"/>
  <c r="BO302" i="49"/>
  <c r="CZ302" i="49"/>
  <c r="DO263" i="49"/>
  <c r="DF263" i="49"/>
  <c r="DD263" i="49"/>
  <c r="CZ263" i="49"/>
  <c r="CS263" i="49"/>
  <c r="CV263" i="49"/>
  <c r="CQ263" i="49"/>
  <c r="DJ263" i="49"/>
  <c r="CY263" i="49"/>
  <c r="CR263" i="49"/>
  <c r="DE263" i="49"/>
  <c r="BN263" i="49"/>
  <c r="DG263" i="49"/>
  <c r="DM263" i="49"/>
  <c r="CW263" i="49"/>
  <c r="DA263" i="49"/>
  <c r="BP263" i="49"/>
  <c r="DB263" i="49"/>
  <c r="CU263" i="49"/>
  <c r="CX263" i="49"/>
  <c r="BQ263" i="49"/>
  <c r="DR263" i="49"/>
  <c r="DP263" i="49"/>
  <c r="CP263" i="49"/>
  <c r="DQ263" i="49"/>
  <c r="DI263" i="49"/>
  <c r="BO263" i="49"/>
  <c r="DL263" i="49"/>
  <c r="DC263" i="49"/>
  <c r="CO263" i="49"/>
  <c r="CT263" i="49"/>
  <c r="DH263" i="49"/>
  <c r="DK263" i="49"/>
  <c r="BR263" i="49"/>
  <c r="DN263" i="49"/>
  <c r="CW257" i="49"/>
  <c r="CY257" i="49"/>
  <c r="DN257" i="49"/>
  <c r="CP257" i="49"/>
  <c r="DC257" i="49"/>
  <c r="CT257" i="49"/>
  <c r="DB257" i="49"/>
  <c r="CR257" i="49"/>
  <c r="DK257" i="49"/>
  <c r="DM257" i="49"/>
  <c r="DO257" i="49"/>
  <c r="DP257" i="49"/>
  <c r="DA257" i="49"/>
  <c r="DD257" i="49"/>
  <c r="BN257" i="49"/>
  <c r="DJ257" i="49"/>
  <c r="BP257" i="49"/>
  <c r="CU257" i="49"/>
  <c r="DF257" i="49"/>
  <c r="CV257" i="49"/>
  <c r="DH257" i="49"/>
  <c r="DR257" i="49"/>
  <c r="DL257" i="49"/>
  <c r="DI257" i="49"/>
  <c r="DE257" i="49"/>
  <c r="CZ257" i="49"/>
  <c r="BO257" i="49"/>
  <c r="CO257" i="49"/>
  <c r="CS257" i="49"/>
  <c r="DQ257" i="49"/>
  <c r="BR257" i="49"/>
  <c r="DG257" i="49"/>
  <c r="BQ257" i="49"/>
  <c r="CQ257" i="49"/>
  <c r="CX257" i="49"/>
  <c r="BO269" i="49"/>
  <c r="DJ269" i="49"/>
  <c r="CW269" i="49"/>
  <c r="DD269" i="49"/>
  <c r="DB269" i="49"/>
  <c r="CT269" i="49"/>
  <c r="DE269" i="49"/>
  <c r="CZ269" i="49"/>
  <c r="BR269" i="49"/>
  <c r="DA269" i="49"/>
  <c r="BQ269" i="49"/>
  <c r="DN269" i="49"/>
  <c r="BN269" i="49"/>
  <c r="CO269" i="49"/>
  <c r="DP269" i="49"/>
  <c r="CV269" i="49"/>
  <c r="DF269" i="49"/>
  <c r="DO269" i="49"/>
  <c r="DR269" i="49"/>
  <c r="BP269" i="49"/>
  <c r="CQ269" i="49"/>
  <c r="CX269" i="49"/>
  <c r="CU269" i="49"/>
  <c r="CY269" i="49"/>
  <c r="DL269" i="49"/>
  <c r="DQ269" i="49"/>
  <c r="DH269" i="49"/>
  <c r="CS269" i="49"/>
  <c r="DG269" i="49"/>
  <c r="DK269" i="49"/>
  <c r="CR269" i="49"/>
  <c r="DC269" i="49"/>
  <c r="CP269" i="49"/>
  <c r="DM269" i="49"/>
  <c r="DI269" i="49"/>
  <c r="DA272" i="49"/>
  <c r="CV272" i="49"/>
  <c r="DG272" i="49"/>
  <c r="DD272" i="49"/>
  <c r="BR272" i="49"/>
  <c r="CT272" i="49"/>
  <c r="CX272" i="49"/>
  <c r="DL272" i="49"/>
  <c r="DO272" i="49"/>
  <c r="DM272" i="49"/>
  <c r="DJ272" i="49"/>
  <c r="DC272" i="49"/>
  <c r="CP272" i="49"/>
  <c r="BP272" i="49"/>
  <c r="DK272" i="49"/>
  <c r="DN272" i="49"/>
  <c r="BQ272" i="49"/>
  <c r="DE272" i="49"/>
  <c r="CU272" i="49"/>
  <c r="CQ272" i="49"/>
  <c r="CW272" i="49"/>
  <c r="DF272" i="49"/>
  <c r="DB272" i="49"/>
  <c r="DR272" i="49"/>
  <c r="CO272" i="49"/>
  <c r="CZ272" i="49"/>
  <c r="DP272" i="49"/>
  <c r="CY272" i="49"/>
  <c r="DI272" i="49"/>
  <c r="BN272" i="49"/>
  <c r="DQ272" i="49"/>
  <c r="CS272" i="49"/>
  <c r="CR272" i="49"/>
  <c r="BO272" i="49"/>
  <c r="DH272" i="49"/>
  <c r="CU359" i="49"/>
  <c r="DN359" i="49"/>
  <c r="DP359" i="49"/>
  <c r="DG359" i="49"/>
  <c r="CZ359" i="49"/>
  <c r="CX359" i="49"/>
  <c r="BN359" i="49"/>
  <c r="CS359" i="49"/>
  <c r="DJ359" i="49"/>
  <c r="BR359" i="49"/>
  <c r="BO359" i="49"/>
  <c r="DL359" i="49"/>
  <c r="DM359" i="49"/>
  <c r="DR359" i="49"/>
  <c r="CQ359" i="49"/>
  <c r="CY359" i="49"/>
  <c r="DE359" i="49"/>
  <c r="CT359" i="49"/>
  <c r="CO359" i="49"/>
  <c r="DA359" i="49"/>
  <c r="DH359" i="49"/>
  <c r="DB359" i="49"/>
  <c r="BQ359" i="49"/>
  <c r="CW359" i="49"/>
  <c r="DD359" i="49"/>
  <c r="CP359" i="49"/>
  <c r="DQ359" i="49"/>
  <c r="BP359" i="49"/>
  <c r="CV359" i="49"/>
  <c r="CR359" i="49"/>
  <c r="DF359" i="49"/>
  <c r="DK359" i="49"/>
  <c r="DI359" i="49"/>
  <c r="DC359" i="49"/>
  <c r="DO359" i="49"/>
  <c r="EE291" i="49"/>
  <c r="ED313" i="49"/>
  <c r="EE311" i="49"/>
  <c r="ED273" i="49"/>
  <c r="ED310" i="49"/>
  <c r="ED308" i="49"/>
  <c r="ED288" i="49"/>
  <c r="ED289" i="49"/>
  <c r="EE335" i="49"/>
  <c r="EE315" i="49"/>
  <c r="ED281" i="49"/>
  <c r="EE283" i="49"/>
  <c r="EE310" i="49"/>
  <c r="EF290" i="49"/>
  <c r="EE325" i="49"/>
  <c r="EE454" i="49"/>
  <c r="ED459" i="49"/>
  <c r="L17" i="55"/>
  <c r="L15" i="55"/>
  <c r="M16" i="55"/>
  <c r="J18" i="55"/>
  <c r="M11" i="55"/>
  <c r="M13" i="55"/>
  <c r="K12" i="55"/>
  <c r="J14" i="55"/>
  <c r="L14" i="55"/>
  <c r="J17" i="55"/>
  <c r="I11" i="55"/>
  <c r="J15" i="55"/>
  <c r="J16" i="55"/>
  <c r="I17" i="55"/>
  <c r="M12" i="55"/>
  <c r="M17" i="55"/>
  <c r="I15" i="55"/>
  <c r="L10" i="55"/>
  <c r="I10" i="55"/>
  <c r="L12" i="55"/>
  <c r="J19" i="55"/>
  <c r="K19" i="55"/>
  <c r="I16" i="55"/>
  <c r="M15" i="55"/>
  <c r="K10" i="55"/>
  <c r="K14" i="55"/>
  <c r="M14" i="55"/>
  <c r="M18" i="55"/>
  <c r="I14" i="55"/>
  <c r="K17" i="55"/>
  <c r="I12" i="55"/>
  <c r="L19" i="55"/>
  <c r="I13" i="55"/>
  <c r="I18" i="55"/>
  <c r="K15" i="55"/>
  <c r="L16" i="55"/>
  <c r="M19" i="55"/>
  <c r="L11" i="55"/>
  <c r="K11" i="55"/>
  <c r="K13" i="55"/>
  <c r="K16" i="55"/>
  <c r="K18" i="55"/>
  <c r="J12" i="55"/>
  <c r="L18" i="55"/>
  <c r="L13" i="55"/>
  <c r="J10" i="55"/>
  <c r="J13" i="55"/>
  <c r="M10" i="55"/>
  <c r="J11" i="55"/>
  <c r="I19" i="55"/>
  <c r="CR264" i="49"/>
  <c r="CU264" i="49"/>
  <c r="DD264" i="49"/>
  <c r="DJ264" i="49"/>
  <c r="BQ264" i="49"/>
  <c r="BP264" i="49"/>
  <c r="DH264" i="49"/>
  <c r="CP264" i="49"/>
  <c r="DA264" i="49"/>
  <c r="DM264" i="49"/>
  <c r="DR264" i="49"/>
  <c r="DE264" i="49"/>
  <c r="CS264" i="49"/>
  <c r="BO264" i="49"/>
  <c r="CQ264" i="49"/>
  <c r="DL264" i="49"/>
  <c r="DB264" i="49"/>
  <c r="CO264" i="49"/>
  <c r="DN264" i="49"/>
  <c r="DK264" i="49"/>
  <c r="CV264" i="49"/>
  <c r="CW264" i="49"/>
  <c r="CT264" i="49"/>
  <c r="DG264" i="49"/>
  <c r="DF264" i="49"/>
  <c r="CY264" i="49"/>
  <c r="CX264" i="49"/>
  <c r="CZ264" i="49"/>
  <c r="DP264" i="49"/>
  <c r="DC264" i="49"/>
  <c r="DQ264" i="49"/>
  <c r="BR264" i="49"/>
  <c r="DO264" i="49"/>
  <c r="DI264" i="49"/>
  <c r="BN264" i="49"/>
  <c r="CY38" i="49"/>
  <c r="DI38" i="49"/>
  <c r="DQ38" i="49"/>
  <c r="CW38" i="49"/>
  <c r="DM38" i="49"/>
  <c r="BN38" i="49"/>
  <c r="CZ38" i="49"/>
  <c r="CT38" i="49"/>
  <c r="CV38" i="49"/>
  <c r="DP38" i="49"/>
  <c r="DL38" i="49"/>
  <c r="DE38" i="49"/>
  <c r="BQ38" i="49"/>
  <c r="DB38" i="49"/>
  <c r="DK38" i="49"/>
  <c r="BO38" i="49"/>
  <c r="DH38" i="49"/>
  <c r="CO38" i="49"/>
  <c r="DF38" i="49"/>
  <c r="CU38" i="49"/>
  <c r="BR38" i="49"/>
  <c r="CP38" i="49"/>
  <c r="DG38" i="49"/>
  <c r="CR38" i="49"/>
  <c r="DC38" i="49"/>
  <c r="DO38" i="49"/>
  <c r="DR38" i="49"/>
  <c r="DA38" i="49"/>
  <c r="DJ38" i="49"/>
  <c r="CS38" i="49"/>
  <c r="DN38" i="49"/>
  <c r="CQ38" i="49"/>
  <c r="DD38" i="49"/>
  <c r="CX38" i="49"/>
  <c r="BP38" i="49"/>
  <c r="CX168" i="49"/>
  <c r="DC168" i="49"/>
  <c r="DO168" i="49"/>
  <c r="BQ168" i="49"/>
  <c r="DI168" i="49"/>
  <c r="DD168" i="49"/>
  <c r="CR168" i="49"/>
  <c r="CT168" i="49"/>
  <c r="CV168" i="49"/>
  <c r="DL168" i="49"/>
  <c r="DP168" i="49"/>
  <c r="DM168" i="49"/>
  <c r="CS168" i="49"/>
  <c r="DK168" i="49"/>
  <c r="DE168" i="49"/>
  <c r="CU168" i="49"/>
  <c r="DF168" i="49"/>
  <c r="CZ168" i="49"/>
  <c r="DH168" i="49"/>
  <c r="DG168" i="49"/>
  <c r="CP168" i="49"/>
  <c r="CY168" i="49"/>
  <c r="CQ168" i="49"/>
  <c r="DQ168" i="49"/>
  <c r="CW168" i="49"/>
  <c r="DJ168" i="49"/>
  <c r="DA168" i="49"/>
  <c r="DN168" i="49"/>
  <c r="CO168" i="49"/>
  <c r="BN168" i="49"/>
  <c r="BR168" i="49"/>
  <c r="DR168" i="49"/>
  <c r="DB168" i="49"/>
  <c r="BO168" i="49"/>
  <c r="BP168" i="49"/>
  <c r="CV253" i="49"/>
  <c r="BP253" i="49"/>
  <c r="BN253" i="49"/>
  <c r="BQ253" i="49"/>
  <c r="DG253" i="49"/>
  <c r="BR253" i="49"/>
  <c r="DE253" i="49"/>
  <c r="CO253" i="49"/>
  <c r="CZ253" i="49"/>
  <c r="CP253" i="49"/>
  <c r="DI253" i="49"/>
  <c r="DR253" i="49"/>
  <c r="DD253" i="49"/>
  <c r="DN253" i="49"/>
  <c r="DJ253" i="49"/>
  <c r="CY253" i="49"/>
  <c r="CQ253" i="49"/>
  <c r="DO253" i="49"/>
  <c r="DK253" i="49"/>
  <c r="DL253" i="49"/>
  <c r="DM253" i="49"/>
  <c r="BO253" i="49"/>
  <c r="CS253" i="49"/>
  <c r="CR253" i="49"/>
  <c r="CX253" i="49"/>
  <c r="CT253" i="49"/>
  <c r="DC253" i="49"/>
  <c r="DF253" i="49"/>
  <c r="DQ253" i="49"/>
  <c r="DB253" i="49"/>
  <c r="DP253" i="49"/>
  <c r="DA253" i="49"/>
  <c r="CW253" i="49"/>
  <c r="CU253" i="49"/>
  <c r="DH253" i="49"/>
  <c r="CP366" i="49"/>
  <c r="DD366" i="49"/>
  <c r="DQ366" i="49"/>
  <c r="CQ366" i="49"/>
  <c r="CS366" i="49"/>
  <c r="DK366" i="49"/>
  <c r="DJ366" i="49"/>
  <c r="CR366" i="49"/>
  <c r="BN366" i="49"/>
  <c r="CZ366" i="49"/>
  <c r="DH366" i="49"/>
  <c r="DA366" i="49"/>
  <c r="CO366" i="49"/>
  <c r="CV366" i="49"/>
  <c r="DM366" i="49"/>
  <c r="DG366" i="49"/>
  <c r="DN366" i="49"/>
  <c r="BQ366" i="49"/>
  <c r="DL366" i="49"/>
  <c r="DC366" i="49"/>
  <c r="BO366" i="49"/>
  <c r="BP366" i="49"/>
  <c r="BR366" i="49"/>
  <c r="DB366" i="49"/>
  <c r="DF366" i="49"/>
  <c r="CY366" i="49"/>
  <c r="CU366" i="49"/>
  <c r="DP366" i="49"/>
  <c r="DR366" i="49"/>
  <c r="DI366" i="49"/>
  <c r="CT366" i="49"/>
  <c r="DE366" i="49"/>
  <c r="DO366" i="49"/>
  <c r="CW366" i="49"/>
  <c r="CX366" i="49"/>
  <c r="DO355" i="49"/>
  <c r="CW355" i="49"/>
  <c r="CR355" i="49"/>
  <c r="DD355" i="49"/>
  <c r="CZ355" i="49"/>
  <c r="BO355" i="49"/>
  <c r="BR355" i="49"/>
  <c r="DL355" i="49"/>
  <c r="DB355" i="49"/>
  <c r="CU355" i="49"/>
  <c r="BQ355" i="49"/>
  <c r="DN355" i="49"/>
  <c r="DP355" i="49"/>
  <c r="CQ355" i="49"/>
  <c r="DH355" i="49"/>
  <c r="DF355" i="49"/>
  <c r="DR355" i="49"/>
  <c r="CO355" i="49"/>
  <c r="BN355" i="49"/>
  <c r="DG355" i="49"/>
  <c r="CX355" i="49"/>
  <c r="CY355" i="49"/>
  <c r="DK355" i="49"/>
  <c r="DC355" i="49"/>
  <c r="DI355" i="49"/>
  <c r="CV355" i="49"/>
  <c r="DM355" i="49"/>
  <c r="CP355" i="49"/>
  <c r="DQ355" i="49"/>
  <c r="DJ355" i="49"/>
  <c r="BP355" i="49"/>
  <c r="DE355" i="49"/>
  <c r="DA355" i="49"/>
  <c r="CT355" i="49"/>
  <c r="CS355" i="49"/>
  <c r="DN370" i="49"/>
  <c r="CV370" i="49"/>
  <c r="DB370" i="49"/>
  <c r="CW370" i="49"/>
  <c r="DA370" i="49"/>
  <c r="DE370" i="49"/>
  <c r="CQ370" i="49"/>
  <c r="CZ370" i="49"/>
  <c r="DP370" i="49"/>
  <c r="DR370" i="49"/>
  <c r="CS370" i="49"/>
  <c r="DG370" i="49"/>
  <c r="DM370" i="49"/>
  <c r="BN370" i="49"/>
  <c r="CO370" i="49"/>
  <c r="BO370" i="49"/>
  <c r="BQ370" i="49"/>
  <c r="CP370" i="49"/>
  <c r="CR370" i="49"/>
  <c r="DK370" i="49"/>
  <c r="CY370" i="49"/>
  <c r="DD370" i="49"/>
  <c r="CX370" i="49"/>
  <c r="DI370" i="49"/>
  <c r="DH370" i="49"/>
  <c r="DC370" i="49"/>
  <c r="CU370" i="49"/>
  <c r="DF370" i="49"/>
  <c r="DO370" i="49"/>
  <c r="BP370" i="49"/>
  <c r="DL370" i="49"/>
  <c r="DJ370" i="49"/>
  <c r="CT370" i="49"/>
  <c r="BR370" i="49"/>
  <c r="DQ370" i="49"/>
  <c r="CZ248" i="49"/>
  <c r="CY248" i="49"/>
  <c r="DB248" i="49"/>
  <c r="DR248" i="49"/>
  <c r="DH248" i="49"/>
  <c r="DD248" i="49"/>
  <c r="BN248" i="49"/>
  <c r="DA248" i="49"/>
  <c r="DF248" i="49"/>
  <c r="BO248" i="49"/>
  <c r="CW248" i="49"/>
  <c r="CV248" i="49"/>
  <c r="CO248" i="49"/>
  <c r="DN248" i="49"/>
  <c r="DM248" i="49"/>
  <c r="CS248" i="49"/>
  <c r="DL248" i="49"/>
  <c r="DQ248" i="49"/>
  <c r="CT248" i="49"/>
  <c r="DO248" i="49"/>
  <c r="DP248" i="49"/>
  <c r="CP248" i="49"/>
  <c r="CX248" i="49"/>
  <c r="DJ248" i="49"/>
  <c r="DK248" i="49"/>
  <c r="DI248" i="49"/>
  <c r="DC248" i="49"/>
  <c r="BR248" i="49"/>
  <c r="DE248" i="49"/>
  <c r="CQ248" i="49"/>
  <c r="BP248" i="49"/>
  <c r="BQ248" i="49"/>
  <c r="DG248" i="49"/>
  <c r="CR248" i="49"/>
  <c r="CU248" i="49"/>
  <c r="CO363" i="49"/>
  <c r="DA363" i="49"/>
  <c r="BO363" i="49"/>
  <c r="CR363" i="49"/>
  <c r="DN363" i="49"/>
  <c r="DC363" i="49"/>
  <c r="DF363" i="49"/>
  <c r="BP363" i="49"/>
  <c r="CT363" i="49"/>
  <c r="DR363" i="49"/>
  <c r="DJ363" i="49"/>
  <c r="DO363" i="49"/>
  <c r="BQ363" i="49"/>
  <c r="DK363" i="49"/>
  <c r="DG363" i="49"/>
  <c r="BR363" i="49"/>
  <c r="DI363" i="49"/>
  <c r="CY363" i="49"/>
  <c r="CX363" i="49"/>
  <c r="CP363" i="49"/>
  <c r="DQ363" i="49"/>
  <c r="DL363" i="49"/>
  <c r="CW363" i="49"/>
  <c r="DB363" i="49"/>
  <c r="DD363" i="49"/>
  <c r="CU363" i="49"/>
  <c r="DE363" i="49"/>
  <c r="DM363" i="49"/>
  <c r="CS363" i="49"/>
  <c r="CQ363" i="49"/>
  <c r="BN363" i="49"/>
  <c r="CZ363" i="49"/>
  <c r="DH363" i="49"/>
  <c r="CV363" i="49"/>
  <c r="DP363" i="49"/>
  <c r="DB448" i="49"/>
  <c r="BN448" i="49"/>
  <c r="DR448" i="49"/>
  <c r="CZ448" i="49"/>
  <c r="DK448" i="49"/>
  <c r="DN448" i="49"/>
  <c r="DA448" i="49"/>
  <c r="DC448" i="49"/>
  <c r="DD448" i="49"/>
  <c r="BP448" i="49"/>
  <c r="DP448" i="49"/>
  <c r="DG448" i="49"/>
  <c r="CX448" i="49"/>
  <c r="DM448" i="49"/>
  <c r="BR448" i="49"/>
  <c r="CR448" i="49"/>
  <c r="DJ448" i="49"/>
  <c r="DI448" i="49"/>
  <c r="CO448" i="49"/>
  <c r="BQ448" i="49"/>
  <c r="CY448" i="49"/>
  <c r="DF448" i="49"/>
  <c r="CP448" i="49"/>
  <c r="CV448" i="49"/>
  <c r="CQ448" i="49"/>
  <c r="CW448" i="49"/>
  <c r="CT448" i="49"/>
  <c r="DO448" i="49"/>
  <c r="DQ448" i="49"/>
  <c r="DE448" i="49"/>
  <c r="CU448" i="49"/>
  <c r="BO448" i="49"/>
  <c r="DL448" i="49"/>
  <c r="CS448" i="49"/>
  <c r="DH448" i="49"/>
  <c r="ED335" i="49"/>
  <c r="EE326" i="49"/>
  <c r="ED322" i="49"/>
  <c r="ED277" i="49"/>
  <c r="ED316" i="49"/>
  <c r="ED291" i="49"/>
  <c r="EE324" i="49"/>
  <c r="EE289" i="49"/>
  <c r="EE297" i="49"/>
  <c r="ED305" i="49"/>
  <c r="EE330" i="49"/>
  <c r="ED312" i="49"/>
  <c r="EE288" i="49"/>
  <c r="ED329" i="49"/>
  <c r="ED456" i="49"/>
  <c r="I46" i="55"/>
  <c r="K50" i="55"/>
  <c r="L53" i="55"/>
  <c r="L47" i="55"/>
  <c r="I52" i="55"/>
  <c r="N52" i="55" s="1"/>
  <c r="M45" i="55"/>
  <c r="M44" i="55"/>
  <c r="K53" i="55"/>
  <c r="I51" i="55"/>
  <c r="I48" i="55"/>
  <c r="J44" i="55"/>
  <c r="L44" i="55"/>
  <c r="L51" i="55"/>
  <c r="J52" i="55"/>
  <c r="I45" i="55"/>
  <c r="L46" i="55"/>
  <c r="M50" i="55"/>
  <c r="M46" i="55"/>
  <c r="J49" i="55"/>
  <c r="M51" i="55"/>
  <c r="L50" i="55"/>
  <c r="K52" i="55"/>
  <c r="K48" i="55"/>
  <c r="K44" i="55"/>
  <c r="L52" i="55"/>
  <c r="I44" i="55"/>
  <c r="L48" i="55"/>
  <c r="K51" i="55"/>
  <c r="K46" i="55"/>
  <c r="K47" i="55"/>
  <c r="I49" i="55"/>
  <c r="N49" i="55" s="1"/>
  <c r="M49" i="55"/>
  <c r="L45" i="55"/>
  <c r="J46" i="55"/>
  <c r="L49" i="55"/>
  <c r="I47" i="55"/>
  <c r="J47" i="55"/>
  <c r="M53" i="55"/>
  <c r="J51" i="55"/>
  <c r="J50" i="55"/>
  <c r="I50" i="55"/>
  <c r="M47" i="55"/>
  <c r="J45" i="55"/>
  <c r="K49" i="55"/>
  <c r="J48" i="55"/>
  <c r="M52" i="55"/>
  <c r="K45" i="55"/>
  <c r="J53" i="55"/>
  <c r="M48" i="55"/>
  <c r="I53" i="55"/>
  <c r="DA57" i="49"/>
  <c r="CP57" i="49"/>
  <c r="DQ57" i="49"/>
  <c r="DP57" i="49"/>
  <c r="DE57" i="49"/>
  <c r="BO57" i="49"/>
  <c r="DH57" i="49"/>
  <c r="CO57" i="49"/>
  <c r="CQ57" i="49"/>
  <c r="CT57" i="49"/>
  <c r="CX57" i="49"/>
  <c r="DB57" i="49"/>
  <c r="CV57" i="49"/>
  <c r="DG57" i="49"/>
  <c r="DN57" i="49"/>
  <c r="DJ57" i="49"/>
  <c r="CW57" i="49"/>
  <c r="CZ57" i="49"/>
  <c r="BP57" i="49"/>
  <c r="CY57" i="49"/>
  <c r="BR57" i="49"/>
  <c r="DL57" i="49"/>
  <c r="CR57" i="49"/>
  <c r="DO57" i="49"/>
  <c r="DF57" i="49"/>
  <c r="DR57" i="49"/>
  <c r="BQ57" i="49"/>
  <c r="DD57" i="49"/>
  <c r="DI57" i="49"/>
  <c r="DC57" i="49"/>
  <c r="DK57" i="49"/>
  <c r="DM57" i="49"/>
  <c r="BN57" i="49"/>
  <c r="CS57" i="49"/>
  <c r="CU57" i="49"/>
  <c r="BQ256" i="49"/>
  <c r="CW256" i="49"/>
  <c r="CQ256" i="49"/>
  <c r="DA256" i="49"/>
  <c r="DE256" i="49"/>
  <c r="CR256" i="49"/>
  <c r="BO256" i="49"/>
  <c r="CO256" i="49"/>
  <c r="BN256" i="49"/>
  <c r="DG256" i="49"/>
  <c r="DO256" i="49"/>
  <c r="DR256" i="49"/>
  <c r="CZ256" i="49"/>
  <c r="DB256" i="49"/>
  <c r="DP256" i="49"/>
  <c r="DF256" i="49"/>
  <c r="CP256" i="49"/>
  <c r="CT256" i="49"/>
  <c r="CS256" i="49"/>
  <c r="CX256" i="49"/>
  <c r="DD256" i="49"/>
  <c r="CV256" i="49"/>
  <c r="DC256" i="49"/>
  <c r="DJ256" i="49"/>
  <c r="DK256" i="49"/>
  <c r="CU256" i="49"/>
  <c r="DN256" i="49"/>
  <c r="DQ256" i="49"/>
  <c r="DM256" i="49"/>
  <c r="DI256" i="49"/>
  <c r="BR256" i="49"/>
  <c r="DH256" i="49"/>
  <c r="CY256" i="49"/>
  <c r="BP256" i="49"/>
  <c r="DL256" i="49"/>
  <c r="CV255" i="49"/>
  <c r="CR255" i="49"/>
  <c r="DI255" i="49"/>
  <c r="CY255" i="49"/>
  <c r="DM255" i="49"/>
  <c r="DQ255" i="49"/>
  <c r="DE255" i="49"/>
  <c r="DK255" i="49"/>
  <c r="DC255" i="49"/>
  <c r="CU255" i="49"/>
  <c r="CW255" i="49"/>
  <c r="CO255" i="49"/>
  <c r="DJ255" i="49"/>
  <c r="BP255" i="49"/>
  <c r="DD255" i="49"/>
  <c r="CQ255" i="49"/>
  <c r="DN255" i="49"/>
  <c r="CP255" i="49"/>
  <c r="DG255" i="49"/>
  <c r="DH255" i="49"/>
  <c r="DA255" i="49"/>
  <c r="CX255" i="49"/>
  <c r="CS255" i="49"/>
  <c r="DP255" i="49"/>
  <c r="DB255" i="49"/>
  <c r="BN255" i="49"/>
  <c r="BO255" i="49"/>
  <c r="DR255" i="49"/>
  <c r="CZ255" i="49"/>
  <c r="CT255" i="49"/>
  <c r="DF255" i="49"/>
  <c r="DL255" i="49"/>
  <c r="DO255" i="49"/>
  <c r="BQ255" i="49"/>
  <c r="BR255" i="49"/>
  <c r="DB268" i="49"/>
  <c r="DF268" i="49"/>
  <c r="DC268" i="49"/>
  <c r="DP268" i="49"/>
  <c r="DD268" i="49"/>
  <c r="DH268" i="49"/>
  <c r="CZ268" i="49"/>
  <c r="CW268" i="49"/>
  <c r="BQ268" i="49"/>
  <c r="CS268" i="49"/>
  <c r="DI268" i="49"/>
  <c r="DE268" i="49"/>
  <c r="BO268" i="49"/>
  <c r="DN268" i="49"/>
  <c r="BN268" i="49"/>
  <c r="DA268" i="49"/>
  <c r="DO268" i="49"/>
  <c r="BR268" i="49"/>
  <c r="DR268" i="49"/>
  <c r="DL268" i="49"/>
  <c r="CR268" i="49"/>
  <c r="DG268" i="49"/>
  <c r="CT268" i="49"/>
  <c r="CV268" i="49"/>
  <c r="CX268" i="49"/>
  <c r="CQ268" i="49"/>
  <c r="CY268" i="49"/>
  <c r="DM268" i="49"/>
  <c r="BP268" i="49"/>
  <c r="DK268" i="49"/>
  <c r="CU268" i="49"/>
  <c r="CP268" i="49"/>
  <c r="DQ268" i="49"/>
  <c r="CO268" i="49"/>
  <c r="DJ268" i="49"/>
  <c r="CT356" i="49"/>
  <c r="CO356" i="49"/>
  <c r="CV356" i="49"/>
  <c r="CW356" i="49"/>
  <c r="DO356" i="49"/>
  <c r="DA356" i="49"/>
  <c r="DD356" i="49"/>
  <c r="DQ356" i="49"/>
  <c r="CQ356" i="49"/>
  <c r="DM356" i="49"/>
  <c r="CP356" i="49"/>
  <c r="DE356" i="49"/>
  <c r="DF356" i="49"/>
  <c r="DN356" i="49"/>
  <c r="DL356" i="49"/>
  <c r="DR356" i="49"/>
  <c r="DP356" i="49"/>
  <c r="DB356" i="49"/>
  <c r="CY356" i="49"/>
  <c r="CS356" i="49"/>
  <c r="BR356" i="49"/>
  <c r="BN356" i="49"/>
  <c r="BO356" i="49"/>
  <c r="CX356" i="49"/>
  <c r="DC356" i="49"/>
  <c r="DI356" i="49"/>
  <c r="DK356" i="49"/>
  <c r="DG356" i="49"/>
  <c r="DH356" i="49"/>
  <c r="BQ356" i="49"/>
  <c r="BP356" i="49"/>
  <c r="DJ356" i="49"/>
  <c r="CZ356" i="49"/>
  <c r="CU356" i="49"/>
  <c r="CR356" i="49"/>
  <c r="DP357" i="49"/>
  <c r="BR357" i="49"/>
  <c r="BN357" i="49"/>
  <c r="DH357" i="49"/>
  <c r="BQ357" i="49"/>
  <c r="DQ357" i="49"/>
  <c r="CQ357" i="49"/>
  <c r="DE357" i="49"/>
  <c r="BO357" i="49"/>
  <c r="CT357" i="49"/>
  <c r="CW357" i="49"/>
  <c r="DJ357" i="49"/>
  <c r="CV357" i="49"/>
  <c r="DD357" i="49"/>
  <c r="CZ357" i="49"/>
  <c r="DC357" i="49"/>
  <c r="DI357" i="49"/>
  <c r="DK357" i="49"/>
  <c r="DR357" i="49"/>
  <c r="CU357" i="49"/>
  <c r="CO357" i="49"/>
  <c r="DA357" i="49"/>
  <c r="DM357" i="49"/>
  <c r="DF357" i="49"/>
  <c r="DN357" i="49"/>
  <c r="DG357" i="49"/>
  <c r="CS357" i="49"/>
  <c r="CR357" i="49"/>
  <c r="CP357" i="49"/>
  <c r="CY357" i="49"/>
  <c r="DL357" i="49"/>
  <c r="BP357" i="49"/>
  <c r="DO357" i="49"/>
  <c r="CX357" i="49"/>
  <c r="DB357" i="49"/>
  <c r="CW340" i="49"/>
  <c r="DD340" i="49"/>
  <c r="BR340" i="49"/>
  <c r="BN340" i="49"/>
  <c r="CT340" i="49"/>
  <c r="DM340" i="49"/>
  <c r="CX340" i="49"/>
  <c r="DN340" i="49"/>
  <c r="DG340" i="49"/>
  <c r="CQ340" i="49"/>
  <c r="DP340" i="49"/>
  <c r="CZ340" i="49"/>
  <c r="CO340" i="49"/>
  <c r="DA340" i="49"/>
  <c r="DH340" i="49"/>
  <c r="DI340" i="49"/>
  <c r="DR340" i="49"/>
  <c r="BP340" i="49"/>
  <c r="DJ340" i="49"/>
  <c r="DL340" i="49"/>
  <c r="CP340" i="49"/>
  <c r="CV340" i="49"/>
  <c r="CS340" i="49"/>
  <c r="CR340" i="49"/>
  <c r="DF340" i="49"/>
  <c r="DE340" i="49"/>
  <c r="CY340" i="49"/>
  <c r="DQ340" i="49"/>
  <c r="DO340" i="49"/>
  <c r="DC340" i="49"/>
  <c r="BQ340" i="49"/>
  <c r="DB340" i="49"/>
  <c r="BO340" i="49"/>
  <c r="CU340" i="49"/>
  <c r="DK340" i="49"/>
  <c r="DI267" i="49"/>
  <c r="DR267" i="49"/>
  <c r="DJ267" i="49"/>
  <c r="CX267" i="49"/>
  <c r="DF267" i="49"/>
  <c r="CV267" i="49"/>
  <c r="DP267" i="49"/>
  <c r="DH267" i="49"/>
  <c r="DE267" i="49"/>
  <c r="DL267" i="49"/>
  <c r="CW267" i="49"/>
  <c r="CT267" i="49"/>
  <c r="DO267" i="49"/>
  <c r="DC267" i="49"/>
  <c r="CQ267" i="49"/>
  <c r="DM267" i="49"/>
  <c r="BP267" i="49"/>
  <c r="DQ267" i="49"/>
  <c r="BR267" i="49"/>
  <c r="DK267" i="49"/>
  <c r="DD267" i="49"/>
  <c r="DN267" i="49"/>
  <c r="DB267" i="49"/>
  <c r="CY267" i="49"/>
  <c r="BQ267" i="49"/>
  <c r="BO267" i="49"/>
  <c r="CZ267" i="49"/>
  <c r="CO267" i="49"/>
  <c r="DG267" i="49"/>
  <c r="CU267" i="49"/>
  <c r="CP267" i="49"/>
  <c r="CS267" i="49"/>
  <c r="BN267" i="49"/>
  <c r="CR267" i="49"/>
  <c r="DA267" i="49"/>
  <c r="DF362" i="49"/>
  <c r="BR362" i="49"/>
  <c r="DH362" i="49"/>
  <c r="CW362" i="49"/>
  <c r="CU362" i="49"/>
  <c r="DO362" i="49"/>
  <c r="CQ362" i="49"/>
  <c r="CS362" i="49"/>
  <c r="DM362" i="49"/>
  <c r="CT362" i="49"/>
  <c r="CO362" i="49"/>
  <c r="DL362" i="49"/>
  <c r="DP362" i="49"/>
  <c r="BP362" i="49"/>
  <c r="DD362" i="49"/>
  <c r="DR362" i="49"/>
  <c r="DG362" i="49"/>
  <c r="DK362" i="49"/>
  <c r="CY362" i="49"/>
  <c r="DA362" i="49"/>
  <c r="DQ362" i="49"/>
  <c r="BO362" i="49"/>
  <c r="CV362" i="49"/>
  <c r="CX362" i="49"/>
  <c r="DN362" i="49"/>
  <c r="CZ362" i="49"/>
  <c r="DI362" i="49"/>
  <c r="BN362" i="49"/>
  <c r="BQ362" i="49"/>
  <c r="CR362" i="49"/>
  <c r="CP362" i="49"/>
  <c r="DE362" i="49"/>
  <c r="DJ362" i="49"/>
  <c r="DC362" i="49"/>
  <c r="DB362" i="49"/>
  <c r="DQ341" i="49"/>
  <c r="CT341" i="49"/>
  <c r="BN341" i="49"/>
  <c r="BO341" i="49"/>
  <c r="BR341" i="49"/>
  <c r="DJ341" i="49"/>
  <c r="CP341" i="49"/>
  <c r="DH341" i="49"/>
  <c r="CY341" i="49"/>
  <c r="DE341" i="49"/>
  <c r="BQ341" i="49"/>
  <c r="DK341" i="49"/>
  <c r="CU341" i="49"/>
  <c r="CZ341" i="49"/>
  <c r="CV341" i="49"/>
  <c r="CW341" i="49"/>
  <c r="DO341" i="49"/>
  <c r="DB341" i="49"/>
  <c r="DG341" i="49"/>
  <c r="DM341" i="49"/>
  <c r="CO341" i="49"/>
  <c r="DC341" i="49"/>
  <c r="DA341" i="49"/>
  <c r="CS341" i="49"/>
  <c r="DF341" i="49"/>
  <c r="BP341" i="49"/>
  <c r="DN341" i="49"/>
  <c r="DL341" i="49"/>
  <c r="DR341" i="49"/>
  <c r="CR341" i="49"/>
  <c r="DP341" i="49"/>
  <c r="DD341" i="49"/>
  <c r="CQ341" i="49"/>
  <c r="DI341" i="49"/>
  <c r="CX341" i="49"/>
  <c r="DF346" i="49"/>
  <c r="BO346" i="49"/>
  <c r="BQ346" i="49"/>
  <c r="DK346" i="49"/>
  <c r="DC346" i="49"/>
  <c r="DJ346" i="49"/>
  <c r="CW346" i="49"/>
  <c r="CQ346" i="49"/>
  <c r="CT346" i="49"/>
  <c r="CP346" i="49"/>
  <c r="DM346" i="49"/>
  <c r="CX346" i="49"/>
  <c r="DR346" i="49"/>
  <c r="DO346" i="49"/>
  <c r="CU346" i="49"/>
  <c r="DQ346" i="49"/>
  <c r="DP346" i="49"/>
  <c r="CZ346" i="49"/>
  <c r="DI346" i="49"/>
  <c r="DB346" i="49"/>
  <c r="DD346" i="49"/>
  <c r="DH346" i="49"/>
  <c r="DA346" i="49"/>
  <c r="DE346" i="49"/>
  <c r="CY346" i="49"/>
  <c r="DL346" i="49"/>
  <c r="BR346" i="49"/>
  <c r="DN346" i="49"/>
  <c r="BN346" i="49"/>
  <c r="CV346" i="49"/>
  <c r="CR346" i="49"/>
  <c r="CO346" i="49"/>
  <c r="CS346" i="49"/>
  <c r="BP346" i="49"/>
  <c r="DG346" i="49"/>
  <c r="DG265" i="49"/>
  <c r="BQ265" i="49"/>
  <c r="DC265" i="49"/>
  <c r="CY265" i="49"/>
  <c r="DL265" i="49"/>
  <c r="DI265" i="49"/>
  <c r="DH265" i="49"/>
  <c r="DJ265" i="49"/>
  <c r="DN265" i="49"/>
  <c r="CO265" i="49"/>
  <c r="DP265" i="49"/>
  <c r="DO265" i="49"/>
  <c r="CQ265" i="49"/>
  <c r="DM265" i="49"/>
  <c r="CV265" i="49"/>
  <c r="BN265" i="49"/>
  <c r="CT265" i="49"/>
  <c r="DQ265" i="49"/>
  <c r="CZ265" i="49"/>
  <c r="BR265" i="49"/>
  <c r="CR265" i="49"/>
  <c r="BO265" i="49"/>
  <c r="DR265" i="49"/>
  <c r="DB265" i="49"/>
  <c r="CU265" i="49"/>
  <c r="CX265" i="49"/>
  <c r="CW265" i="49"/>
  <c r="DD265" i="49"/>
  <c r="DK265" i="49"/>
  <c r="DA265" i="49"/>
  <c r="DF265" i="49"/>
  <c r="BP265" i="49"/>
  <c r="CS265" i="49"/>
  <c r="CP265" i="49"/>
  <c r="DE265" i="49"/>
  <c r="DI320" i="49"/>
  <c r="DC320" i="49"/>
  <c r="DA320" i="49"/>
  <c r="BO320" i="49"/>
  <c r="CT320" i="49"/>
  <c r="DK320" i="49"/>
  <c r="DB320" i="49"/>
  <c r="CO320" i="49"/>
  <c r="CW320" i="49"/>
  <c r="CX320" i="49"/>
  <c r="DD320" i="49"/>
  <c r="DQ320" i="49"/>
  <c r="BR320" i="49"/>
  <c r="CQ320" i="49"/>
  <c r="DL320" i="49"/>
  <c r="CV320" i="49"/>
  <c r="DN320" i="49"/>
  <c r="DE320" i="49"/>
  <c r="CU320" i="49"/>
  <c r="BN320" i="49"/>
  <c r="DF320" i="49"/>
  <c r="BQ320" i="49"/>
  <c r="DM320" i="49"/>
  <c r="CZ320" i="49"/>
  <c r="DR320" i="49"/>
  <c r="CR320" i="49"/>
  <c r="BP320" i="49"/>
  <c r="DH320" i="49"/>
  <c r="DJ320" i="49"/>
  <c r="DG320" i="49"/>
  <c r="CS320" i="49"/>
  <c r="CY320" i="49"/>
  <c r="CP320" i="49"/>
  <c r="DP320" i="49"/>
  <c r="DO320" i="49"/>
  <c r="DG260" i="49"/>
  <c r="DB260" i="49"/>
  <c r="CT260" i="49"/>
  <c r="DF260" i="49"/>
  <c r="DA260" i="49"/>
  <c r="CS260" i="49"/>
  <c r="BO260" i="49"/>
  <c r="DJ260" i="49"/>
  <c r="CU260" i="49"/>
  <c r="CV260" i="49"/>
  <c r="CP260" i="49"/>
  <c r="DH260" i="49"/>
  <c r="BN260" i="49"/>
  <c r="BQ260" i="49"/>
  <c r="DD260" i="49"/>
  <c r="DK260" i="49"/>
  <c r="CQ260" i="49"/>
  <c r="DO260" i="49"/>
  <c r="DP260" i="49"/>
  <c r="DI260" i="49"/>
  <c r="DL260" i="49"/>
  <c r="BP260" i="49"/>
  <c r="CR260" i="49"/>
  <c r="CY260" i="49"/>
  <c r="CW260" i="49"/>
  <c r="DN260" i="49"/>
  <c r="CO260" i="49"/>
  <c r="DC260" i="49"/>
  <c r="DE260" i="49"/>
  <c r="CX260" i="49"/>
  <c r="DQ260" i="49"/>
  <c r="BR260" i="49"/>
  <c r="DR260" i="49"/>
  <c r="DM260" i="49"/>
  <c r="CZ260" i="49"/>
  <c r="CW319" i="49"/>
  <c r="CZ319" i="49"/>
  <c r="CV319" i="49"/>
  <c r="DD319" i="49"/>
  <c r="CQ319" i="49"/>
  <c r="DG319" i="49"/>
  <c r="CS319" i="49"/>
  <c r="DA319" i="49"/>
  <c r="DK319" i="49"/>
  <c r="CP319" i="49"/>
  <c r="CR319" i="49"/>
  <c r="CU319" i="49"/>
  <c r="DC319" i="49"/>
  <c r="BP319" i="49"/>
  <c r="BO319" i="49"/>
  <c r="DP319" i="49"/>
  <c r="DL319" i="49"/>
  <c r="DR319" i="49"/>
  <c r="CO319" i="49"/>
  <c r="BN319" i="49"/>
  <c r="BQ319" i="49"/>
  <c r="DQ319" i="49"/>
  <c r="DI319" i="49"/>
  <c r="DO319" i="49"/>
  <c r="CT319" i="49"/>
  <c r="DB319" i="49"/>
  <c r="DJ319" i="49"/>
  <c r="DH319" i="49"/>
  <c r="BR319" i="49"/>
  <c r="DN319" i="49"/>
  <c r="CY319" i="49"/>
  <c r="DF319" i="49"/>
  <c r="DE319" i="49"/>
  <c r="DM319" i="49"/>
  <c r="CX319" i="49"/>
  <c r="DJ450" i="49"/>
  <c r="DC450" i="49"/>
  <c r="CQ450" i="49"/>
  <c r="DI450" i="49"/>
  <c r="DP450" i="49"/>
  <c r="CR450" i="49"/>
  <c r="DB450" i="49"/>
  <c r="CU450" i="49"/>
  <c r="CY450" i="49"/>
  <c r="BR450" i="49"/>
  <c r="DF450" i="49"/>
  <c r="CT450" i="49"/>
  <c r="CO450" i="49"/>
  <c r="DQ450" i="49"/>
  <c r="CV450" i="49"/>
  <c r="DL450" i="49"/>
  <c r="DG450" i="49"/>
  <c r="CZ450" i="49"/>
  <c r="CW450" i="49"/>
  <c r="DR450" i="49"/>
  <c r="DK450" i="49"/>
  <c r="DA450" i="49"/>
  <c r="BQ450" i="49"/>
  <c r="DD450" i="49"/>
  <c r="CP450" i="49"/>
  <c r="CS450" i="49"/>
  <c r="CX450" i="49"/>
  <c r="DH450" i="49"/>
  <c r="BN450" i="49"/>
  <c r="BO450" i="49"/>
  <c r="DM450" i="49"/>
  <c r="DN450" i="49"/>
  <c r="BP450" i="49"/>
  <c r="DO450" i="49"/>
  <c r="DE450" i="49"/>
  <c r="EE333" i="49"/>
  <c r="EE321" i="49"/>
  <c r="ED283" i="49"/>
  <c r="ED287" i="49"/>
  <c r="EE298" i="49"/>
  <c r="EE295" i="49"/>
  <c r="EE323" i="49"/>
  <c r="EE322" i="49"/>
  <c r="EE314" i="49"/>
  <c r="ED321" i="49"/>
  <c r="ED309" i="49"/>
  <c r="EE331" i="49"/>
  <c r="EE312" i="49"/>
  <c r="ED333" i="49"/>
  <c r="EF337" i="49"/>
  <c r="EE300" i="49"/>
  <c r="ED454" i="49"/>
  <c r="H92" i="5"/>
  <c r="EF274" i="49" l="1"/>
  <c r="EF459" i="49"/>
  <c r="EF286" i="49"/>
  <c r="EF330" i="49"/>
  <c r="EF324" i="49"/>
  <c r="EF311" i="49"/>
  <c r="EF328" i="49"/>
  <c r="EE56" i="42"/>
  <c r="EE25" i="42"/>
  <c r="ED39" i="42"/>
  <c r="EE19" i="42"/>
  <c r="EE40" i="42"/>
  <c r="ED38" i="42"/>
  <c r="EE44" i="42"/>
  <c r="ED13" i="42"/>
  <c r="ED35" i="42"/>
  <c r="EM43" i="42"/>
  <c r="EM61" i="42"/>
  <c r="EM57" i="42"/>
  <c r="EF303" i="49"/>
  <c r="EF318" i="49"/>
  <c r="EF458" i="49"/>
  <c r="EM25" i="42"/>
  <c r="EM64" i="42"/>
  <c r="EM59" i="42"/>
  <c r="EE62" i="42"/>
  <c r="ED11" i="42"/>
  <c r="EM18" i="42"/>
  <c r="EE48" i="42"/>
  <c r="EM47" i="42"/>
  <c r="ED32" i="42"/>
  <c r="ED33" i="42"/>
  <c r="EE64" i="42"/>
  <c r="EM44" i="42"/>
  <c r="EM27" i="42"/>
  <c r="EM20" i="42"/>
  <c r="ED26" i="42"/>
  <c r="EE61" i="42"/>
  <c r="EM10" i="42"/>
  <c r="EE20" i="42"/>
  <c r="EE35" i="42"/>
  <c r="ED56" i="42"/>
  <c r="ED36" i="42"/>
  <c r="EE36" i="42"/>
  <c r="EM42" i="42"/>
  <c r="EE68" i="42"/>
  <c r="EE53" i="42"/>
  <c r="EM39" i="42"/>
  <c r="ED63" i="42"/>
  <c r="ED41" i="42"/>
  <c r="EE43" i="42"/>
  <c r="ED21" i="42"/>
  <c r="EM50" i="42"/>
  <c r="EE55" i="42"/>
  <c r="EE24" i="42"/>
  <c r="EM23" i="42"/>
  <c r="ED45" i="42"/>
  <c r="ED20" i="42"/>
  <c r="EM29" i="42"/>
  <c r="L34" i="43"/>
  <c r="EE12" i="42"/>
  <c r="EE14" i="42"/>
  <c r="ED51" i="42"/>
  <c r="EE30" i="42"/>
  <c r="EF288" i="49"/>
  <c r="ED28" i="42"/>
  <c r="EE33" i="42"/>
  <c r="ED52" i="42"/>
  <c r="EM37" i="42"/>
  <c r="ED24" i="42"/>
  <c r="ED60" i="42"/>
  <c r="EE9" i="42"/>
  <c r="EM13" i="42"/>
  <c r="ED34" i="42"/>
  <c r="EE22" i="42"/>
  <c r="EM69" i="42"/>
  <c r="EM17" i="42"/>
  <c r="ED53" i="42"/>
  <c r="EE29" i="42"/>
  <c r="ED18" i="42"/>
  <c r="EM54" i="42"/>
  <c r="ED68" i="42"/>
  <c r="M34" i="43"/>
  <c r="EM19" i="42"/>
  <c r="EE54" i="42"/>
  <c r="EM66" i="42"/>
  <c r="ED40" i="42"/>
  <c r="ED61" i="42"/>
  <c r="EE27" i="42"/>
  <c r="EM58" i="42"/>
  <c r="ED25" i="42"/>
  <c r="EM15" i="42"/>
  <c r="EE42" i="42"/>
  <c r="EE51" i="42"/>
  <c r="EM34" i="42"/>
  <c r="ED16" i="42"/>
  <c r="I34" i="43"/>
  <c r="EM12" i="42"/>
  <c r="EE59" i="42"/>
  <c r="EE69" i="42"/>
  <c r="EM68" i="42"/>
  <c r="EE11" i="42"/>
  <c r="EE65" i="42"/>
  <c r="EE38" i="42"/>
  <c r="EM41" i="42"/>
  <c r="EM33" i="42"/>
  <c r="EF271" i="49"/>
  <c r="ED58" i="42"/>
  <c r="ED37" i="42"/>
  <c r="EE57" i="42"/>
  <c r="EM14" i="42"/>
  <c r="EM65" i="42"/>
  <c r="ED66" i="42"/>
  <c r="EE37" i="42"/>
  <c r="EM35" i="42"/>
  <c r="ED65" i="42"/>
  <c r="ED62" i="42"/>
  <c r="EM26" i="42"/>
  <c r="EE63" i="42"/>
  <c r="ED46" i="42"/>
  <c r="EE21" i="42"/>
  <c r="EM67" i="42"/>
  <c r="EM36" i="42"/>
  <c r="EE49" i="42"/>
  <c r="ED30" i="42"/>
  <c r="EM40" i="42"/>
  <c r="EM22" i="42"/>
  <c r="EE41" i="42"/>
  <c r="EE28" i="42"/>
  <c r="EE45" i="42"/>
  <c r="EE10" i="42"/>
  <c r="EM32" i="42"/>
  <c r="EF293" i="49"/>
  <c r="EE284" i="49"/>
  <c r="EF312" i="49"/>
  <c r="ED319" i="49"/>
  <c r="EE248" i="49"/>
  <c r="EE366" i="49"/>
  <c r="ED38" i="49"/>
  <c r="ED263" i="49"/>
  <c r="ED368" i="49"/>
  <c r="ED343" i="49"/>
  <c r="EE343" i="49"/>
  <c r="ED67" i="42"/>
  <c r="EM16" i="42"/>
  <c r="ED19" i="42"/>
  <c r="EE15" i="42"/>
  <c r="EM24" i="42"/>
  <c r="EE34" i="42"/>
  <c r="EM11" i="42"/>
  <c r="ED64" i="42"/>
  <c r="EM21" i="42"/>
  <c r="ED42" i="42"/>
  <c r="ED14" i="42"/>
  <c r="EM56" i="42"/>
  <c r="ED49" i="42"/>
  <c r="EE66" i="42"/>
  <c r="ED15" i="42"/>
  <c r="EM49" i="42"/>
  <c r="EE67" i="42"/>
  <c r="ED23" i="42"/>
  <c r="EE31" i="42"/>
  <c r="EM46" i="42"/>
  <c r="ED22" i="42"/>
  <c r="EE32" i="42"/>
  <c r="EE39" i="42"/>
  <c r="EM38" i="42"/>
  <c r="EF273" i="49"/>
  <c r="EE47" i="42"/>
  <c r="ED50" i="42"/>
  <c r="EM31" i="42"/>
  <c r="ED69" i="42"/>
  <c r="ED59" i="42"/>
  <c r="EM51" i="42"/>
  <c r="ED10" i="42"/>
  <c r="EE23" i="42"/>
  <c r="K34" i="43"/>
  <c r="ED29" i="42"/>
  <c r="EE60" i="42"/>
  <c r="EM63" i="42"/>
  <c r="ED31" i="42"/>
  <c r="EE18" i="42"/>
  <c r="EM28" i="42"/>
  <c r="ED12" i="42"/>
  <c r="EE17" i="42"/>
  <c r="EM48" i="42"/>
  <c r="ED55" i="42"/>
  <c r="ED27" i="42"/>
  <c r="EE58" i="42"/>
  <c r="ED57" i="42"/>
  <c r="EM53" i="42"/>
  <c r="EE26" i="42"/>
  <c r="EE52" i="42"/>
  <c r="EE50" i="42"/>
  <c r="EM45" i="42"/>
  <c r="ED200" i="49"/>
  <c r="ED43" i="42"/>
  <c r="ED9" i="42"/>
  <c r="EM30" i="42"/>
  <c r="EE46" i="42"/>
  <c r="A9" i="42"/>
  <c r="ED47" i="42"/>
  <c r="EE16" i="42"/>
  <c r="EM9" i="42"/>
  <c r="ED54" i="42"/>
  <c r="EM62" i="42"/>
  <c r="ED17" i="42"/>
  <c r="ED44" i="42"/>
  <c r="EM55" i="42"/>
  <c r="ED48" i="42"/>
  <c r="EM60" i="42"/>
  <c r="EE13" i="42"/>
  <c r="ED370" i="49"/>
  <c r="EE269" i="49"/>
  <c r="ED252" i="49"/>
  <c r="EE174" i="49"/>
  <c r="ED306" i="49"/>
  <c r="EE342" i="49"/>
  <c r="ED342" i="49"/>
  <c r="EE304" i="49"/>
  <c r="ED107" i="49"/>
  <c r="EF280" i="49"/>
  <c r="ED265" i="49"/>
  <c r="ED346" i="49"/>
  <c r="EE128" i="49"/>
  <c r="EF297" i="49"/>
  <c r="EF301" i="49"/>
  <c r="ED360" i="49"/>
  <c r="ED367" i="49"/>
  <c r="ED159" i="49"/>
  <c r="A9" i="41" a="1"/>
  <c r="EF454" i="49"/>
  <c r="EF300" i="49"/>
  <c r="EE319" i="49"/>
  <c r="EE260" i="49"/>
  <c r="EE362" i="49"/>
  <c r="K54" i="55"/>
  <c r="EF295" i="49"/>
  <c r="EF326" i="49"/>
  <c r="ED363" i="49"/>
  <c r="EE264" i="49"/>
  <c r="N13" i="55"/>
  <c r="K20" i="55"/>
  <c r="N15" i="55"/>
  <c r="EE257" i="49"/>
  <c r="EE263" i="49"/>
  <c r="EE345" i="49"/>
  <c r="EE371" i="49"/>
  <c r="EE368" i="49"/>
  <c r="EF310" i="49"/>
  <c r="ED352" i="49"/>
  <c r="EF315" i="49"/>
  <c r="ED66" i="49"/>
  <c r="EE21" i="49"/>
  <c r="EE259" i="49"/>
  <c r="EE275" i="49"/>
  <c r="EE361" i="49"/>
  <c r="EF291" i="49"/>
  <c r="EF298" i="49"/>
  <c r="EE348" i="49"/>
  <c r="EE156" i="49"/>
  <c r="EE347" i="49"/>
  <c r="EE159" i="49"/>
  <c r="EE188" i="49"/>
  <c r="EE285" i="49"/>
  <c r="ED307" i="49"/>
  <c r="ED247" i="49"/>
  <c r="ED179" i="49"/>
  <c r="ED354" i="49"/>
  <c r="ED261" i="49"/>
  <c r="ED320" i="49"/>
  <c r="ED340" i="49"/>
  <c r="EE255" i="49"/>
  <c r="EE57" i="49"/>
  <c r="N45" i="55"/>
  <c r="M54" i="55"/>
  <c r="ED355" i="49"/>
  <c r="ED366" i="49"/>
  <c r="M20" i="55"/>
  <c r="EE359" i="49"/>
  <c r="ED166" i="49"/>
  <c r="EE344" i="49"/>
  <c r="EF276" i="49"/>
  <c r="EE258" i="49"/>
  <c r="ED334" i="49"/>
  <c r="EE47" i="49"/>
  <c r="ED259" i="49"/>
  <c r="EE365" i="49"/>
  <c r="EE171" i="49"/>
  <c r="ED332" i="49"/>
  <c r="ED199" i="49"/>
  <c r="EE449" i="49"/>
  <c r="ED282" i="49"/>
  <c r="ED245" i="49"/>
  <c r="EF309" i="49"/>
  <c r="ED358" i="49"/>
  <c r="EE354" i="49"/>
  <c r="EE261" i="49"/>
  <c r="EE265" i="49"/>
  <c r="EE340" i="49"/>
  <c r="EE363" i="49"/>
  <c r="EE253" i="49"/>
  <c r="N12" i="55"/>
  <c r="N16" i="55"/>
  <c r="EF299" i="49"/>
  <c r="EE272" i="49"/>
  <c r="ED371" i="49"/>
  <c r="ED254" i="49"/>
  <c r="EF321" i="49"/>
  <c r="ED349" i="49"/>
  <c r="EE61" i="49"/>
  <c r="EF305" i="49"/>
  <c r="EF316" i="49"/>
  <c r="EE317" i="49"/>
  <c r="EE367" i="49"/>
  <c r="EE42" i="49"/>
  <c r="ED266" i="49"/>
  <c r="EE278" i="49"/>
  <c r="ED347" i="49"/>
  <c r="EE282" i="49"/>
  <c r="ED285" i="49"/>
  <c r="ED339" i="49"/>
  <c r="EE200" i="49"/>
  <c r="ED284" i="49"/>
  <c r="J20" i="55"/>
  <c r="N17" i="55"/>
  <c r="ED272" i="49"/>
  <c r="EF277" i="49"/>
  <c r="EE352" i="49"/>
  <c r="ED51" i="49"/>
  <c r="EE349" i="49"/>
  <c r="ED61" i="49"/>
  <c r="ED258" i="49"/>
  <c r="EE364" i="49"/>
  <c r="ED262" i="49"/>
  <c r="EE350" i="49"/>
  <c r="EF281" i="49"/>
  <c r="ED270" i="49"/>
  <c r="EF313" i="49"/>
  <c r="ED351" i="49"/>
  <c r="ED42" i="49"/>
  <c r="EE250" i="49"/>
  <c r="ED369" i="49"/>
  <c r="EE107" i="49"/>
  <c r="EF335" i="49"/>
  <c r="EF338" i="49"/>
  <c r="EE149" i="49"/>
  <c r="ED260" i="49"/>
  <c r="EE346" i="49"/>
  <c r="EE341" i="49"/>
  <c r="ED341" i="49"/>
  <c r="ED267" i="49"/>
  <c r="ED356" i="49"/>
  <c r="EE356" i="49"/>
  <c r="EE256" i="49"/>
  <c r="N47" i="55"/>
  <c r="L54" i="55"/>
  <c r="EE448" i="49"/>
  <c r="ED253" i="49"/>
  <c r="EE38" i="49"/>
  <c r="ED264" i="49"/>
  <c r="N14" i="55"/>
  <c r="EE302" i="49"/>
  <c r="EE166" i="49"/>
  <c r="ED345" i="49"/>
  <c r="EE51" i="49"/>
  <c r="ED364" i="49"/>
  <c r="ED350" i="49"/>
  <c r="EF308" i="49"/>
  <c r="EF289" i="49"/>
  <c r="ED128" i="49"/>
  <c r="EE270" i="49"/>
  <c r="EF325" i="49"/>
  <c r="ED240" i="49"/>
  <c r="EE240" i="49"/>
  <c r="ED250" i="49"/>
  <c r="EE369" i="49"/>
  <c r="EE245" i="49"/>
  <c r="EF279" i="49"/>
  <c r="EF294" i="49"/>
  <c r="ED451" i="49"/>
  <c r="EE358" i="49"/>
  <c r="ED149" i="49"/>
  <c r="EF314" i="49"/>
  <c r="ED362" i="49"/>
  <c r="EE267" i="49"/>
  <c r="ED357" i="49"/>
  <c r="ED57" i="49"/>
  <c r="J54" i="55"/>
  <c r="EF323" i="49"/>
  <c r="ED359" i="49"/>
  <c r="ED302" i="49"/>
  <c r="EE254" i="49"/>
  <c r="EF329" i="49"/>
  <c r="ED163" i="49"/>
  <c r="EE353" i="49"/>
  <c r="EE360" i="49"/>
  <c r="EE334" i="49"/>
  <c r="ED47" i="49"/>
  <c r="ED34" i="49"/>
  <c r="EE351" i="49"/>
  <c r="ED361" i="49"/>
  <c r="EF455" i="49"/>
  <c r="EF296" i="49"/>
  <c r="ED82" i="49"/>
  <c r="EE251" i="49"/>
  <c r="ED251" i="49"/>
  <c r="EE320" i="49"/>
  <c r="ED450" i="49"/>
  <c r="EE357" i="49"/>
  <c r="ED256" i="49"/>
  <c r="N53" i="55"/>
  <c r="N44" i="55"/>
  <c r="I54" i="55"/>
  <c r="N48" i="55"/>
  <c r="ED448" i="49"/>
  <c r="ED168" i="49"/>
  <c r="N10" i="55"/>
  <c r="I20" i="55"/>
  <c r="N11" i="55"/>
  <c r="EF453" i="49"/>
  <c r="ED269" i="49"/>
  <c r="ED257" i="49"/>
  <c r="EF452" i="49"/>
  <c r="EF292" i="49"/>
  <c r="EE163" i="49"/>
  <c r="EF457" i="49"/>
  <c r="ED21" i="49"/>
  <c r="EE249" i="49"/>
  <c r="ED249" i="49"/>
  <c r="ED275" i="49"/>
  <c r="EF333" i="49"/>
  <c r="EE34" i="49"/>
  <c r="EE252" i="49"/>
  <c r="ED174" i="49"/>
  <c r="EE153" i="49"/>
  <c r="ED171" i="49"/>
  <c r="ED348" i="49"/>
  <c r="EE306" i="49"/>
  <c r="ED188" i="49"/>
  <c r="EE82" i="49"/>
  <c r="EE307" i="49"/>
  <c r="EE247" i="49"/>
  <c r="EF456" i="49"/>
  <c r="EF287" i="49"/>
  <c r="EF331" i="49"/>
  <c r="EE179" i="49"/>
  <c r="EE339" i="49"/>
  <c r="J60" i="55" a="1"/>
  <c r="J60" i="55" s="1"/>
  <c r="L68" i="55" a="1"/>
  <c r="L68" i="55" s="1"/>
  <c r="L101" i="55" s="1"/>
  <c r="K79" i="40" s="1"/>
  <c r="J65" i="55" a="1"/>
  <c r="J65" i="55" s="1"/>
  <c r="J82" i="55" s="1"/>
  <c r="K27" i="40" s="1" a="1"/>
  <c r="K27" i="40" s="1"/>
  <c r="L60" i="55" a="1"/>
  <c r="L60" i="55" s="1"/>
  <c r="M60" i="55" a="1"/>
  <c r="M60" i="55" s="1"/>
  <c r="M77" i="55" s="1"/>
  <c r="K65" i="55" a="1"/>
  <c r="K65" i="55" s="1"/>
  <c r="K82" i="55" s="1"/>
  <c r="K63" i="55" a="1"/>
  <c r="K63" i="55" s="1"/>
  <c r="K80" i="55" s="1"/>
  <c r="J62" i="55" a="1"/>
  <c r="J62" i="55" s="1"/>
  <c r="J95" i="55" s="1"/>
  <c r="J61" i="55" a="1"/>
  <c r="J61" i="55" s="1"/>
  <c r="J78" i="55" s="1"/>
  <c r="K68" i="55" a="1"/>
  <c r="K68" i="55" s="1"/>
  <c r="I61" i="55" a="1"/>
  <c r="I61" i="55" s="1"/>
  <c r="M64" i="55" a="1"/>
  <c r="M64" i="55" s="1"/>
  <c r="M97" i="55" s="1"/>
  <c r="L94" i="40" s="1"/>
  <c r="L137" i="40" s="1"/>
  <c r="J69" i="55" a="1"/>
  <c r="J69" i="55" s="1"/>
  <c r="J102" i="55" s="1"/>
  <c r="M65" i="55" a="1"/>
  <c r="M65" i="55" s="1"/>
  <c r="M98" i="55" s="1"/>
  <c r="L69" i="40" s="1"/>
  <c r="L66" i="55" a="1"/>
  <c r="L66" i="55" s="1"/>
  <c r="L99" i="55" s="1"/>
  <c r="K59" i="40" s="1"/>
  <c r="K122" i="40" s="1"/>
  <c r="K60" i="55" a="1"/>
  <c r="K60" i="55" s="1"/>
  <c r="K77" i="55" s="1"/>
  <c r="I69" i="55" a="1"/>
  <c r="I69" i="55" s="1"/>
  <c r="K64" i="55" a="1"/>
  <c r="K64" i="55" s="1"/>
  <c r="L65" i="55" a="1"/>
  <c r="L65" i="55" s="1"/>
  <c r="K67" i="55" a="1"/>
  <c r="K67" i="55" s="1"/>
  <c r="K100" i="55" s="1"/>
  <c r="J74" i="40" s="1"/>
  <c r="M61" i="55" a="1"/>
  <c r="M61" i="55" s="1"/>
  <c r="M94" i="55" s="1"/>
  <c r="L99" i="40" s="1"/>
  <c r="J66" i="55" a="1"/>
  <c r="J66" i="55" s="1"/>
  <c r="J83" i="55" s="1"/>
  <c r="K28" i="40" s="1" a="1"/>
  <c r="K28" i="40" s="1"/>
  <c r="J67" i="55" a="1"/>
  <c r="J67" i="55" s="1"/>
  <c r="J64" i="55" a="1"/>
  <c r="J64" i="55" s="1"/>
  <c r="J97" i="55" s="1"/>
  <c r="L67" i="55" a="1"/>
  <c r="L67" i="55" s="1"/>
  <c r="L100" i="55" s="1"/>
  <c r="K74" i="40" s="1"/>
  <c r="L61" i="55" a="1"/>
  <c r="L61" i="55" s="1"/>
  <c r="L94" i="55" s="1"/>
  <c r="K99" i="40" s="1"/>
  <c r="I62" i="55" a="1"/>
  <c r="I62" i="55" s="1"/>
  <c r="M63" i="55" a="1"/>
  <c r="M63" i="55" s="1"/>
  <c r="M80" i="55" s="1"/>
  <c r="K62" i="55" a="1"/>
  <c r="K62" i="55" s="1"/>
  <c r="K79" i="55" s="1"/>
  <c r="L64" i="55" a="1"/>
  <c r="L64" i="55" s="1"/>
  <c r="L97" i="55" s="1"/>
  <c r="K94" i="40" s="1"/>
  <c r="K137" i="40" s="1"/>
  <c r="I64" i="55" a="1"/>
  <c r="I64" i="55" s="1"/>
  <c r="L63" i="55" a="1"/>
  <c r="L63" i="55" s="1"/>
  <c r="L96" i="55" s="1"/>
  <c r="K89" i="40" s="1"/>
  <c r="K132" i="40" s="1"/>
  <c r="I66" i="55" a="1"/>
  <c r="I66" i="55" s="1"/>
  <c r="I83" i="55" s="1"/>
  <c r="I68" i="55" a="1"/>
  <c r="I68" i="55" s="1"/>
  <c r="N68" i="55" s="1"/>
  <c r="J68" i="55" a="1"/>
  <c r="J68" i="55" s="1"/>
  <c r="J101" i="55" s="1"/>
  <c r="I63" i="55" a="1"/>
  <c r="I63" i="55" s="1"/>
  <c r="L69" i="55" a="1"/>
  <c r="L69" i="55" s="1"/>
  <c r="L86" i="55" s="1"/>
  <c r="I65" i="55" a="1"/>
  <c r="I65" i="55" s="1"/>
  <c r="N65" i="55" s="1"/>
  <c r="L62" i="55" a="1"/>
  <c r="L62" i="55" s="1"/>
  <c r="L79" i="55" s="1"/>
  <c r="M67" i="55" a="1"/>
  <c r="M67" i="55" s="1"/>
  <c r="M84" i="55" s="1"/>
  <c r="M68" i="55" a="1"/>
  <c r="M68" i="55" s="1"/>
  <c r="M101" i="55" s="1"/>
  <c r="L79" i="40" s="1"/>
  <c r="M62" i="55" a="1"/>
  <c r="M62" i="55" s="1"/>
  <c r="M95" i="55" s="1"/>
  <c r="L104" i="40" s="1"/>
  <c r="I60" i="55" a="1"/>
  <c r="I60" i="55" s="1"/>
  <c r="I77" i="55" s="1"/>
  <c r="K61" i="55" a="1"/>
  <c r="K61" i="55" s="1"/>
  <c r="K94" i="55" s="1"/>
  <c r="J99" i="40" s="1"/>
  <c r="M66" i="55" a="1"/>
  <c r="M66" i="55" s="1"/>
  <c r="M83" i="55" s="1"/>
  <c r="M69" i="55" a="1"/>
  <c r="M69" i="55" s="1"/>
  <c r="M102" i="55" s="1"/>
  <c r="L84" i="40" s="1"/>
  <c r="K69" i="55" a="1"/>
  <c r="K69" i="55" s="1"/>
  <c r="K86" i="55" s="1"/>
  <c r="I67" i="55" a="1"/>
  <c r="I67" i="55" s="1"/>
  <c r="N67" i="55" s="1"/>
  <c r="K66" i="55" a="1"/>
  <c r="K66" i="55" s="1"/>
  <c r="K83" i="55" s="1"/>
  <c r="J63" i="55" a="1"/>
  <c r="J63" i="55" s="1"/>
  <c r="J96" i="55" s="1"/>
  <c r="EE450" i="49"/>
  <c r="ED268" i="49"/>
  <c r="EE268" i="49"/>
  <c r="ED255" i="49"/>
  <c r="N50" i="55"/>
  <c r="N51" i="55"/>
  <c r="N46" i="55"/>
  <c r="ED248" i="49"/>
  <c r="EE370" i="49"/>
  <c r="EE355" i="49"/>
  <c r="EE168" i="49"/>
  <c r="I102" i="55"/>
  <c r="N19" i="55"/>
  <c r="I86" i="55"/>
  <c r="K101" i="55"/>
  <c r="J79" i="40" s="1"/>
  <c r="K85" i="55"/>
  <c r="N18" i="55"/>
  <c r="K97" i="55"/>
  <c r="J94" i="40" s="1"/>
  <c r="K81" i="55"/>
  <c r="L93" i="55"/>
  <c r="L77" i="55"/>
  <c r="L20" i="55"/>
  <c r="J100" i="55"/>
  <c r="J84" i="55"/>
  <c r="K29" i="40" s="1" a="1"/>
  <c r="K29" i="40" s="1"/>
  <c r="L82" i="55"/>
  <c r="L98" i="55"/>
  <c r="K69" i="40" s="1"/>
  <c r="ED344" i="49"/>
  <c r="EE262" i="49"/>
  <c r="ED353" i="49"/>
  <c r="EE66" i="49"/>
  <c r="ED365" i="49"/>
  <c r="ED317" i="49"/>
  <c r="EF283" i="49"/>
  <c r="EE266" i="49"/>
  <c r="ED153" i="49"/>
  <c r="EE332" i="49"/>
  <c r="EE199" i="49"/>
  <c r="EF336" i="49"/>
  <c r="EF322" i="49"/>
  <c r="ED449" i="49"/>
  <c r="ED278" i="49"/>
  <c r="ED304" i="49"/>
  <c r="ED156" i="49"/>
  <c r="EF327" i="49"/>
  <c r="EE451" i="49"/>
  <c r="EG18" i="42" l="1"/>
  <c r="EF18" i="42" s="1"/>
  <c r="EG21" i="42"/>
  <c r="EF21" i="42" s="1"/>
  <c r="EG51" i="42"/>
  <c r="EF51" i="42" s="1"/>
  <c r="EF254" i="49"/>
  <c r="EF362" i="49"/>
  <c r="EF263" i="49"/>
  <c r="EF61" i="49"/>
  <c r="EG9" i="42"/>
  <c r="EF9" i="42" s="1"/>
  <c r="EG27" i="42"/>
  <c r="EF27" i="42" s="1"/>
  <c r="EG55" i="42"/>
  <c r="EF55" i="42" s="1"/>
  <c r="EG36" i="42"/>
  <c r="EF36" i="42" s="1"/>
  <c r="EG30" i="42"/>
  <c r="EF30" i="42" s="1"/>
  <c r="I136" i="43"/>
  <c r="EG12" i="42"/>
  <c r="EF12" i="42" s="1"/>
  <c r="EG15" i="42"/>
  <c r="EF15" i="42" s="1"/>
  <c r="EG65" i="42"/>
  <c r="EF65" i="42" s="1"/>
  <c r="EG61" i="42"/>
  <c r="EF61" i="42" s="1"/>
  <c r="N100" i="43"/>
  <c r="EG14" i="42"/>
  <c r="EF14" i="42" s="1"/>
  <c r="EG64" i="42"/>
  <c r="EF64" i="42" s="1"/>
  <c r="EG67" i="42"/>
  <c r="EF67" i="42" s="1"/>
  <c r="EG50" i="42"/>
  <c r="EF50" i="42" s="1"/>
  <c r="EG43" i="42"/>
  <c r="EF43" i="42" s="1"/>
  <c r="EG19" i="42"/>
  <c r="EF19" i="42" s="1"/>
  <c r="EG57" i="42"/>
  <c r="EF57" i="42" s="1"/>
  <c r="EG29" i="42"/>
  <c r="EF29" i="42" s="1"/>
  <c r="EG28" i="42"/>
  <c r="EF28" i="42" s="1"/>
  <c r="EG59" i="42"/>
  <c r="EF59" i="42" s="1"/>
  <c r="EG45" i="42"/>
  <c r="EF45" i="42" s="1"/>
  <c r="EG37" i="42"/>
  <c r="EF37" i="42" s="1"/>
  <c r="EG16" i="42"/>
  <c r="EF16" i="42" s="1"/>
  <c r="N34" i="43"/>
  <c r="EF107" i="49"/>
  <c r="EG49" i="42"/>
  <c r="EF49" i="42" s="1"/>
  <c r="EG23" i="42"/>
  <c r="EF23" i="42" s="1"/>
  <c r="EG63" i="42"/>
  <c r="EF63" i="42" s="1"/>
  <c r="EG69" i="42"/>
  <c r="EF69" i="42" s="1"/>
  <c r="EG56" i="42"/>
  <c r="EF56" i="42" s="1"/>
  <c r="EG33" i="42"/>
  <c r="EF33" i="42" s="1"/>
  <c r="EG25" i="42"/>
  <c r="EF25" i="42" s="1"/>
  <c r="EG24" i="42"/>
  <c r="EF24" i="42" s="1"/>
  <c r="EG34" i="42"/>
  <c r="EF34" i="42" s="1"/>
  <c r="L136" i="43"/>
  <c r="EG41" i="42"/>
  <c r="EF41" i="42" s="1"/>
  <c r="EG54" i="42"/>
  <c r="EF54" i="42" s="1"/>
  <c r="N101" i="43"/>
  <c r="EG39" i="42"/>
  <c r="EF39" i="42" s="1"/>
  <c r="EG62" i="42"/>
  <c r="EF62" i="42" s="1"/>
  <c r="EG20" i="42"/>
  <c r="EF20" i="42" s="1"/>
  <c r="I19" i="43"/>
  <c r="W19" i="43" s="1"/>
  <c r="EG10" i="42"/>
  <c r="EF10" i="42" s="1"/>
  <c r="K136" i="43"/>
  <c r="EG46" i="42"/>
  <c r="EF46" i="42" s="1"/>
  <c r="EG52" i="42"/>
  <c r="EF52" i="42" s="1"/>
  <c r="EG22" i="42"/>
  <c r="EF22" i="42" s="1"/>
  <c r="EG40" i="42"/>
  <c r="EF40" i="42" s="1"/>
  <c r="EG60" i="42"/>
  <c r="EF60" i="42" s="1"/>
  <c r="EF57" i="49"/>
  <c r="B13" i="43" a="1"/>
  <c r="J14" i="43" s="1"/>
  <c r="X14" i="43" s="1"/>
  <c r="AL14" i="43" s="1"/>
  <c r="J19" i="43"/>
  <c r="X19" i="43" s="1"/>
  <c r="AL19" i="43" s="1"/>
  <c r="B28" i="43" a="1"/>
  <c r="K31" i="43" s="1"/>
  <c r="M136" i="43"/>
  <c r="EG58" i="42"/>
  <c r="EF58" i="42" s="1"/>
  <c r="EG31" i="42"/>
  <c r="EF31" i="42" s="1"/>
  <c r="J136" i="43"/>
  <c r="EG47" i="42"/>
  <c r="EF47" i="42" s="1"/>
  <c r="EF253" i="49"/>
  <c r="EF370" i="49"/>
  <c r="K19" i="43"/>
  <c r="Y19" i="43" s="1"/>
  <c r="AM19" i="43" s="1"/>
  <c r="L19" i="43"/>
  <c r="Z19" i="43" s="1"/>
  <c r="AN19" i="43" s="1"/>
  <c r="EG26" i="42"/>
  <c r="EF26" i="42" s="1"/>
  <c r="M19" i="43"/>
  <c r="AA19" i="43" s="1"/>
  <c r="AO19" i="43" s="1"/>
  <c r="EG32" i="42"/>
  <c r="EF32" i="42" s="1"/>
  <c r="EG17" i="42"/>
  <c r="EF17" i="42" s="1"/>
  <c r="EG66" i="42"/>
  <c r="EF66" i="42" s="1"/>
  <c r="EG42" i="42"/>
  <c r="EF42" i="42" s="1"/>
  <c r="EG38" i="42"/>
  <c r="EF38" i="42" s="1"/>
  <c r="EF156" i="49"/>
  <c r="EF357" i="49"/>
  <c r="EF249" i="49"/>
  <c r="EE12" i="41"/>
  <c r="EG53" i="42"/>
  <c r="EF53" i="42" s="1"/>
  <c r="EG13" i="42"/>
  <c r="EF13" i="42" s="1"/>
  <c r="EG35" i="42"/>
  <c r="EF35" i="42" s="1"/>
  <c r="EG48" i="42"/>
  <c r="EF48" i="42" s="1"/>
  <c r="EG11" i="42"/>
  <c r="EF11" i="42" s="1"/>
  <c r="EF251" i="49"/>
  <c r="EF341" i="49"/>
  <c r="EF259" i="49"/>
  <c r="EG44" i="42"/>
  <c r="EF44" i="42" s="1"/>
  <c r="EF166" i="49"/>
  <c r="EG68" i="42"/>
  <c r="EF68" i="42" s="1"/>
  <c r="EF304" i="49"/>
  <c r="EF307" i="49"/>
  <c r="EF47" i="49"/>
  <c r="EF356" i="49"/>
  <c r="AR20" i="46"/>
  <c r="AR21" i="46" s="1"/>
  <c r="AT20" i="46"/>
  <c r="AT21" i="46" s="1"/>
  <c r="AH20" i="46"/>
  <c r="AH21" i="46" s="1"/>
  <c r="EF319" i="49"/>
  <c r="ED16" i="41"/>
  <c r="J20" i="46"/>
  <c r="J21" i="46" s="1"/>
  <c r="EF264" i="49"/>
  <c r="EF256" i="49"/>
  <c r="AQ20" i="46"/>
  <c r="AQ21" i="46" s="1"/>
  <c r="BA20" i="46"/>
  <c r="BA21" i="46" s="1"/>
  <c r="T20" i="46"/>
  <c r="T21" i="46" s="1"/>
  <c r="EF361" i="49"/>
  <c r="EE9" i="41"/>
  <c r="ED20" i="41"/>
  <c r="EE20" i="41"/>
  <c r="EF128" i="49"/>
  <c r="EF343" i="49"/>
  <c r="EF250" i="49"/>
  <c r="EF248" i="49"/>
  <c r="EE10" i="41"/>
  <c r="AD20" i="46"/>
  <c r="AD21" i="46" s="1"/>
  <c r="I20" i="46"/>
  <c r="I21" i="46" s="1"/>
  <c r="EF21" i="49"/>
  <c r="AN20" i="46"/>
  <c r="AN21" i="46" s="1"/>
  <c r="EE15" i="41"/>
  <c r="AM20" i="46"/>
  <c r="AM21" i="46" s="1"/>
  <c r="N20" i="46"/>
  <c r="N21" i="46" s="1"/>
  <c r="ED13" i="41"/>
  <c r="EE11" i="41"/>
  <c r="AB20" i="46"/>
  <c r="AB21" i="46" s="1"/>
  <c r="A9" i="41"/>
  <c r="D42" i="46" s="1"/>
  <c r="E42" i="46" s="1"/>
  <c r="R20" i="46"/>
  <c r="R21" i="46" s="1"/>
  <c r="ED15" i="41"/>
  <c r="AG20" i="46"/>
  <c r="AG21" i="46" s="1"/>
  <c r="ED11" i="41"/>
  <c r="ED14" i="41"/>
  <c r="AZ20" i="46"/>
  <c r="AZ21" i="46" s="1"/>
  <c r="AY20" i="46"/>
  <c r="AY21" i="46" s="1"/>
  <c r="L20" i="46"/>
  <c r="L21" i="46" s="1"/>
  <c r="EE19" i="41"/>
  <c r="ED12" i="41"/>
  <c r="AU20" i="46"/>
  <c r="AU21" i="46" s="1"/>
  <c r="AC20" i="46"/>
  <c r="AC21" i="46" s="1"/>
  <c r="ED17" i="41"/>
  <c r="AI20" i="46"/>
  <c r="AI21" i="46" s="1"/>
  <c r="X20" i="46"/>
  <c r="X21" i="46" s="1"/>
  <c r="K20" i="46"/>
  <c r="K21" i="46" s="1"/>
  <c r="BC20" i="46"/>
  <c r="BC21" i="46" s="1"/>
  <c r="EE16" i="41"/>
  <c r="AV20" i="46"/>
  <c r="AV21" i="46" s="1"/>
  <c r="Z20" i="46"/>
  <c r="Z21" i="46" s="1"/>
  <c r="BD20" i="46"/>
  <c r="BD21" i="46" s="1"/>
  <c r="G20" i="46"/>
  <c r="G21" i="46" s="1"/>
  <c r="EE18" i="41"/>
  <c r="M20" i="46"/>
  <c r="M21" i="46" s="1"/>
  <c r="AW20" i="46"/>
  <c r="AW21" i="46" s="1"/>
  <c r="U20" i="46"/>
  <c r="U21" i="46" s="1"/>
  <c r="AO20" i="46"/>
  <c r="AO21" i="46" s="1"/>
  <c r="ED9" i="41"/>
  <c r="S20" i="46"/>
  <c r="S21" i="46" s="1"/>
  <c r="BB20" i="46"/>
  <c r="BB21" i="46" s="1"/>
  <c r="EE13" i="41"/>
  <c r="C20" i="46"/>
  <c r="C21" i="46" s="1"/>
  <c r="EE14" i="41"/>
  <c r="AX20" i="46"/>
  <c r="AX21" i="46" s="1"/>
  <c r="E20" i="46"/>
  <c r="E21" i="46" s="1"/>
  <c r="V20" i="46"/>
  <c r="V21" i="46" s="1"/>
  <c r="AS20" i="46"/>
  <c r="AS21" i="46" s="1"/>
  <c r="ED18" i="41"/>
  <c r="W20" i="46"/>
  <c r="W21" i="46" s="1"/>
  <c r="AP20" i="46"/>
  <c r="AP21" i="46" s="1"/>
  <c r="AE20" i="46"/>
  <c r="AE21" i="46" s="1"/>
  <c r="H20" i="46"/>
  <c r="H21" i="46" s="1"/>
  <c r="ED19" i="41"/>
  <c r="P20" i="46"/>
  <c r="P21" i="46" s="1"/>
  <c r="EE17" i="41"/>
  <c r="Y20" i="46"/>
  <c r="Y21" i="46" s="1"/>
  <c r="Q20" i="46"/>
  <c r="Q21" i="46" s="1"/>
  <c r="AK20" i="46"/>
  <c r="AK21" i="46" s="1"/>
  <c r="AJ20" i="46"/>
  <c r="AJ21" i="46" s="1"/>
  <c r="ED10" i="41"/>
  <c r="O20" i="46"/>
  <c r="O21" i="46" s="1"/>
  <c r="AL20" i="46"/>
  <c r="AL21" i="46" s="1"/>
  <c r="F20" i="46"/>
  <c r="F21" i="46" s="1"/>
  <c r="AF20" i="46"/>
  <c r="AF21" i="46" s="1"/>
  <c r="D20" i="46"/>
  <c r="D21" i="46" s="1"/>
  <c r="AA20" i="46"/>
  <c r="AA21" i="46" s="1"/>
  <c r="E99" i="40"/>
  <c r="N25" i="40" a="1"/>
  <c r="N25" i="40" s="1"/>
  <c r="I89" i="40"/>
  <c r="I132" i="40" s="1"/>
  <c r="N29" i="40" a="1"/>
  <c r="N29" i="40" s="1"/>
  <c r="I74" i="40"/>
  <c r="L22" i="40" a="1"/>
  <c r="L22" i="40" s="1"/>
  <c r="G64" i="40"/>
  <c r="G59" i="40"/>
  <c r="L28" i="40" a="1"/>
  <c r="L28" i="40" s="1"/>
  <c r="S28" i="40" s="1"/>
  <c r="J28" i="40" a="1"/>
  <c r="J28" i="40" s="1"/>
  <c r="G84" i="40"/>
  <c r="L31" i="40" a="1"/>
  <c r="L31" i="40" s="1"/>
  <c r="S31" i="40" s="1"/>
  <c r="M24" i="40" a="1"/>
  <c r="M24" i="40" s="1"/>
  <c r="H104" i="40"/>
  <c r="L25" i="40" a="1"/>
  <c r="L25" i="40" s="1"/>
  <c r="S25" i="40" s="1"/>
  <c r="G89" i="40"/>
  <c r="G69" i="40"/>
  <c r="L27" i="40" a="1"/>
  <c r="L27" i="40" s="1"/>
  <c r="I59" i="40"/>
  <c r="I122" i="40" s="1"/>
  <c r="N28" i="40" a="1"/>
  <c r="N28" i="40" s="1"/>
  <c r="M31" i="40" a="1"/>
  <c r="M31" i="40" s="1"/>
  <c r="H84" i="40"/>
  <c r="L24" i="40" a="1"/>
  <c r="L24" i="40" s="1"/>
  <c r="G104" i="40"/>
  <c r="L142" i="40"/>
  <c r="I64" i="40"/>
  <c r="I85" i="55"/>
  <c r="N63" i="55"/>
  <c r="L70" i="55"/>
  <c r="EF284" i="49"/>
  <c r="EF348" i="49"/>
  <c r="M99" i="55"/>
  <c r="L59" i="40" s="1"/>
  <c r="L122" i="40" s="1"/>
  <c r="L95" i="55"/>
  <c r="K104" i="40" s="1"/>
  <c r="K142" i="40" s="1"/>
  <c r="M78" i="55"/>
  <c r="M86" i="55"/>
  <c r="EF179" i="49"/>
  <c r="EF360" i="49"/>
  <c r="K84" i="55"/>
  <c r="EF258" i="49"/>
  <c r="EF345" i="49"/>
  <c r="M79" i="55"/>
  <c r="A1" i="55"/>
  <c r="EF363" i="49"/>
  <c r="EF272" i="49"/>
  <c r="M82" i="55"/>
  <c r="N22" i="40" s="1" a="1"/>
  <c r="N22" i="40" s="1"/>
  <c r="EF342" i="49"/>
  <c r="EF349" i="49"/>
  <c r="K99" i="55"/>
  <c r="J59" i="40" s="1"/>
  <c r="L105" i="55"/>
  <c r="G79" i="40"/>
  <c r="L30" i="40" a="1"/>
  <c r="L30" i="40" s="1"/>
  <c r="N60" i="55"/>
  <c r="I70" i="55"/>
  <c r="N62" i="55"/>
  <c r="N61" i="55"/>
  <c r="EF153" i="49"/>
  <c r="ED1" i="49"/>
  <c r="M81" i="55"/>
  <c r="EF34" i="49"/>
  <c r="EF199" i="49"/>
  <c r="J99" i="55"/>
  <c r="EF168" i="49"/>
  <c r="EF270" i="49"/>
  <c r="M96" i="55"/>
  <c r="L89" i="40" s="1"/>
  <c r="L132" i="40" s="1"/>
  <c r="EF257" i="49"/>
  <c r="I99" i="55"/>
  <c r="K78" i="55"/>
  <c r="EF261" i="49"/>
  <c r="EF369" i="49"/>
  <c r="EF42" i="49"/>
  <c r="EF350" i="49"/>
  <c r="L102" i="55"/>
  <c r="K84" i="40" s="1"/>
  <c r="EF265" i="49"/>
  <c r="EF285" i="49"/>
  <c r="EF351" i="49"/>
  <c r="EF66" i="49"/>
  <c r="EF51" i="49"/>
  <c r="I98" i="55"/>
  <c r="M22" i="40" a="1"/>
  <c r="M22" i="40" s="1"/>
  <c r="H64" i="40"/>
  <c r="E79" i="40"/>
  <c r="EF278" i="49"/>
  <c r="EF344" i="49"/>
  <c r="M85" i="55"/>
  <c r="EF200" i="49"/>
  <c r="L80" i="55"/>
  <c r="EC1" i="49"/>
  <c r="L78" i="55"/>
  <c r="EF269" i="49"/>
  <c r="J80" i="55"/>
  <c r="K25" i="40" s="1" a="1"/>
  <c r="K25" i="40" s="1"/>
  <c r="EF364" i="49"/>
  <c r="EF367" i="49"/>
  <c r="K93" i="55"/>
  <c r="J94" i="55"/>
  <c r="K64" i="40"/>
  <c r="J31" i="40" a="1"/>
  <c r="J31" i="40" s="1"/>
  <c r="N66" i="55"/>
  <c r="N69" i="55"/>
  <c r="J70" i="55"/>
  <c r="EF449" i="49"/>
  <c r="I78" i="55"/>
  <c r="K98" i="55"/>
  <c r="J69" i="40" s="1"/>
  <c r="E69" i="40" s="1"/>
  <c r="EF354" i="49"/>
  <c r="EF359" i="49"/>
  <c r="J86" i="55"/>
  <c r="K31" i="40" s="1" a="1"/>
  <c r="K31" i="40" s="1"/>
  <c r="I100" i="55"/>
  <c r="EF451" i="49"/>
  <c r="J81" i="55"/>
  <c r="K26" i="40" s="1" a="1"/>
  <c r="K26" i="40" s="1"/>
  <c r="K96" i="55"/>
  <c r="J89" i="40" s="1"/>
  <c r="EF275" i="49"/>
  <c r="L84" i="55"/>
  <c r="EF320" i="49"/>
  <c r="EF353" i="49"/>
  <c r="G94" i="40"/>
  <c r="L26" i="40" a="1"/>
  <c r="L26" i="40" s="1"/>
  <c r="S26" i="40" s="1"/>
  <c r="K70" i="55"/>
  <c r="I94" i="55"/>
  <c r="EF82" i="49"/>
  <c r="EF332" i="49"/>
  <c r="EF317" i="49"/>
  <c r="J85" i="55"/>
  <c r="K30" i="40" s="1" a="1"/>
  <c r="K30" i="40" s="1"/>
  <c r="L83" i="55"/>
  <c r="EF347" i="49"/>
  <c r="EF171" i="49"/>
  <c r="EF448" i="49"/>
  <c r="EF260" i="49"/>
  <c r="EA1" i="49"/>
  <c r="J77" i="55"/>
  <c r="N77" i="55" s="1"/>
  <c r="EF245" i="49"/>
  <c r="EF339" i="49"/>
  <c r="EF149" i="49"/>
  <c r="K105" i="55"/>
  <c r="J137" i="40"/>
  <c r="E94" i="40"/>
  <c r="E137" i="40" s="1"/>
  <c r="N64" i="55"/>
  <c r="I105" i="55"/>
  <c r="J79" i="55"/>
  <c r="K24" i="40" s="1" a="1"/>
  <c r="K24" i="40" s="1"/>
  <c r="EF365" i="49"/>
  <c r="EF266" i="49"/>
  <c r="I81" i="55"/>
  <c r="EF282" i="49"/>
  <c r="EB1" i="49"/>
  <c r="EF262" i="49"/>
  <c r="I84" i="55"/>
  <c r="J105" i="55"/>
  <c r="K95" i="55"/>
  <c r="J104" i="40" s="1"/>
  <c r="I95" i="55"/>
  <c r="EF302" i="49"/>
  <c r="M100" i="55"/>
  <c r="L74" i="40" s="1"/>
  <c r="E74" i="40" s="1"/>
  <c r="M105" i="55"/>
  <c r="L81" i="55"/>
  <c r="I80" i="55"/>
  <c r="M27" i="40" a="1"/>
  <c r="M27" i="40" s="1"/>
  <c r="H69" i="40"/>
  <c r="I93" i="55"/>
  <c r="N54" i="55"/>
  <c r="EF450" i="49"/>
  <c r="EF368" i="49"/>
  <c r="J98" i="55"/>
  <c r="L85" i="55"/>
  <c r="I97" i="55"/>
  <c r="N97" i="55" s="1"/>
  <c r="EF267" i="49"/>
  <c r="K102" i="55"/>
  <c r="J84" i="40" s="1"/>
  <c r="J93" i="55"/>
  <c r="EF240" i="49"/>
  <c r="EF371" i="49"/>
  <c r="I79" i="55"/>
  <c r="EF358" i="49"/>
  <c r="EF159" i="49"/>
  <c r="EF340" i="49"/>
  <c r="EE1" i="49"/>
  <c r="I96" i="55"/>
  <c r="EF366" i="49"/>
  <c r="EF255" i="49"/>
  <c r="EF188" i="49"/>
  <c r="I101" i="55"/>
  <c r="N101" i="55" s="1"/>
  <c r="EF346" i="49"/>
  <c r="M70" i="55"/>
  <c r="EF306" i="49"/>
  <c r="EF252" i="49"/>
  <c r="N20" i="55"/>
  <c r="EF247" i="49"/>
  <c r="EF163" i="49"/>
  <c r="EF38" i="49"/>
  <c r="EF174" i="49"/>
  <c r="EF334" i="49"/>
  <c r="EF352" i="49"/>
  <c r="M93" i="55"/>
  <c r="I82" i="55"/>
  <c r="J22" i="40" s="1" a="1"/>
  <c r="J22" i="40" s="1"/>
  <c r="EF355" i="49"/>
  <c r="EF268" i="49"/>
  <c r="D44" i="46" l="1"/>
  <c r="E44" i="46" s="1"/>
  <c r="J20" i="44"/>
  <c r="X20" i="44" s="1"/>
  <c r="AL20" i="44" s="1"/>
  <c r="D41" i="46"/>
  <c r="E41" i="46" s="1"/>
  <c r="I18" i="44"/>
  <c r="J18" i="43"/>
  <c r="X18" i="43" s="1"/>
  <c r="AL18" i="43" s="1"/>
  <c r="L18" i="43"/>
  <c r="Z18" i="43" s="1"/>
  <c r="AN18" i="43" s="1"/>
  <c r="I17" i="43"/>
  <c r="W17" i="43" s="1"/>
  <c r="K17" i="43"/>
  <c r="Y17" i="43" s="1"/>
  <c r="AM17" i="43" s="1"/>
  <c r="J16" i="43"/>
  <c r="X16" i="43" s="1"/>
  <c r="AL16" i="43" s="1"/>
  <c r="K14" i="43"/>
  <c r="Y14" i="43" s="1"/>
  <c r="AM14" i="43" s="1"/>
  <c r="M17" i="43"/>
  <c r="AA17" i="43" s="1"/>
  <c r="AO17" i="43" s="1"/>
  <c r="I18" i="43"/>
  <c r="W18" i="43" s="1"/>
  <c r="K18" i="43"/>
  <c r="Y18" i="43" s="1"/>
  <c r="AM18" i="43" s="1"/>
  <c r="L14" i="43"/>
  <c r="Z14" i="43" s="1"/>
  <c r="AN14" i="43" s="1"/>
  <c r="K15" i="43"/>
  <c r="Y15" i="43" s="1"/>
  <c r="AM15" i="43" s="1"/>
  <c r="M18" i="43"/>
  <c r="AA18" i="43" s="1"/>
  <c r="AO18" i="43" s="1"/>
  <c r="J15" i="43"/>
  <c r="X15" i="43" s="1"/>
  <c r="AL15" i="43" s="1"/>
  <c r="I14" i="43"/>
  <c r="M15" i="43"/>
  <c r="AA15" i="43" s="1"/>
  <c r="AO15" i="43" s="1"/>
  <c r="K16" i="43"/>
  <c r="Y16" i="43" s="1"/>
  <c r="AM16" i="43" s="1"/>
  <c r="I15" i="43"/>
  <c r="J17" i="43"/>
  <c r="X17" i="43" s="1"/>
  <c r="AL17" i="43" s="1"/>
  <c r="M14" i="43"/>
  <c r="AA14" i="43" s="1"/>
  <c r="AO14" i="43" s="1"/>
  <c r="L17" i="43"/>
  <c r="Z17" i="43" s="1"/>
  <c r="AN17" i="43" s="1"/>
  <c r="L16" i="43"/>
  <c r="Z16" i="43" s="1"/>
  <c r="AN16" i="43" s="1"/>
  <c r="M16" i="43"/>
  <c r="AA16" i="43" s="1"/>
  <c r="AO16" i="43" s="1"/>
  <c r="L15" i="43"/>
  <c r="Z15" i="43" s="1"/>
  <c r="AN15" i="43" s="1"/>
  <c r="B13" i="43"/>
  <c r="P13" i="43" s="1" a="1"/>
  <c r="P13" i="43" s="1"/>
  <c r="I16" i="43"/>
  <c r="W16" i="43" s="1"/>
  <c r="K32" i="43"/>
  <c r="L33" i="43"/>
  <c r="J30" i="43"/>
  <c r="L32" i="43"/>
  <c r="N42" i="43"/>
  <c r="N58" i="43"/>
  <c r="N56" i="43"/>
  <c r="N43" i="43"/>
  <c r="N61" i="43"/>
  <c r="N47" i="43"/>
  <c r="EG17" i="41"/>
  <c r="EF17" i="41" s="1"/>
  <c r="E104" i="40"/>
  <c r="L103" i="55"/>
  <c r="K111" i="40" s="1"/>
  <c r="N96" i="55"/>
  <c r="K127" i="40"/>
  <c r="E84" i="40"/>
  <c r="N19" i="43"/>
  <c r="N94" i="55"/>
  <c r="EG9" i="41"/>
  <c r="EF9" i="41" s="1"/>
  <c r="EG10" i="41"/>
  <c r="EF10" i="41" s="1"/>
  <c r="EG18" i="41"/>
  <c r="EF18" i="41" s="1"/>
  <c r="EG12" i="41"/>
  <c r="EF12" i="41" s="1"/>
  <c r="N95" i="55"/>
  <c r="I30" i="43"/>
  <c r="M32" i="43"/>
  <c r="J33" i="43"/>
  <c r="I29" i="43"/>
  <c r="M29" i="43"/>
  <c r="M33" i="43"/>
  <c r="K30" i="43"/>
  <c r="I32" i="43"/>
  <c r="M31" i="43"/>
  <c r="AB19" i="43"/>
  <c r="J32" i="43"/>
  <c r="L29" i="43"/>
  <c r="J29" i="43"/>
  <c r="K29" i="43"/>
  <c r="B28" i="43"/>
  <c r="L28" i="43" s="1"/>
  <c r="I31" i="43"/>
  <c r="I33" i="43"/>
  <c r="K33" i="43"/>
  <c r="M30" i="43"/>
  <c r="J31" i="43"/>
  <c r="N136" i="43"/>
  <c r="L31" i="43"/>
  <c r="L30" i="43"/>
  <c r="EG14" i="41"/>
  <c r="EF14" i="41" s="1"/>
  <c r="EG13" i="41"/>
  <c r="EF13" i="41" s="1"/>
  <c r="EG20" i="41"/>
  <c r="EF20" i="41" s="1"/>
  <c r="EG19" i="41"/>
  <c r="EF19" i="41" s="1"/>
  <c r="EI8" i="41"/>
  <c r="J18" i="44"/>
  <c r="X18" i="44" s="1"/>
  <c r="AL18" i="44" s="1"/>
  <c r="D38" i="46"/>
  <c r="E38" i="46" s="1"/>
  <c r="M20" i="44"/>
  <c r="AA20" i="44" s="1"/>
  <c r="AO20" i="44" s="1"/>
  <c r="I19" i="44"/>
  <c r="M18" i="44"/>
  <c r="AA18" i="44" s="1"/>
  <c r="AO18" i="44" s="1"/>
  <c r="B13" i="44" a="1"/>
  <c r="B31" i="44" s="1"/>
  <c r="K20" i="44"/>
  <c r="Y20" i="44" s="1"/>
  <c r="T34" i="44" s="1"/>
  <c r="D47" i="46"/>
  <c r="E47" i="46" s="1"/>
  <c r="K18" i="44"/>
  <c r="Y18" i="44" s="1"/>
  <c r="AM18" i="44" s="1"/>
  <c r="J19" i="44"/>
  <c r="X19" i="44" s="1"/>
  <c r="AL19" i="44" s="1"/>
  <c r="C33" i="44"/>
  <c r="Q33" i="44" s="1"/>
  <c r="C34" i="44"/>
  <c r="D34" i="44"/>
  <c r="C35" i="44"/>
  <c r="L20" i="44"/>
  <c r="Z20" i="44" s="1"/>
  <c r="AN20" i="44" s="1"/>
  <c r="D33" i="44"/>
  <c r="R33" i="44" s="1"/>
  <c r="AF33" i="44" s="1"/>
  <c r="C32" i="44"/>
  <c r="Q32" i="44" s="1"/>
  <c r="K19" i="44"/>
  <c r="Y19" i="44" s="1"/>
  <c r="AM19" i="44" s="1"/>
  <c r="D39" i="46"/>
  <c r="E39" i="46" s="1"/>
  <c r="D45" i="46"/>
  <c r="E45" i="46" s="1"/>
  <c r="D35" i="44"/>
  <c r="D32" i="44"/>
  <c r="R32" i="44" s="1"/>
  <c r="AF32" i="44" s="1"/>
  <c r="D43" i="46"/>
  <c r="E43" i="46" s="1"/>
  <c r="I20" i="44"/>
  <c r="W20" i="44" s="1"/>
  <c r="L19" i="44"/>
  <c r="Z19" i="44" s="1"/>
  <c r="AN19" i="44" s="1"/>
  <c r="D46" i="46"/>
  <c r="E46" i="46" s="1"/>
  <c r="L18" i="44"/>
  <c r="Z18" i="44" s="1"/>
  <c r="AN18" i="44" s="1"/>
  <c r="M19" i="44"/>
  <c r="AA19" i="44" s="1"/>
  <c r="AO19" i="44" s="1"/>
  <c r="D40" i="46"/>
  <c r="E40" i="46" s="1"/>
  <c r="N90" i="43"/>
  <c r="EG11" i="41"/>
  <c r="EF11" i="41" s="1"/>
  <c r="N92" i="43"/>
  <c r="EG15" i="41"/>
  <c r="EF15" i="41" s="1"/>
  <c r="N95" i="43"/>
  <c r="N97" i="43"/>
  <c r="EF1" i="49"/>
  <c r="EG16" i="41"/>
  <c r="EF16" i="41" s="1"/>
  <c r="AK19" i="43"/>
  <c r="AP19" i="43" s="1"/>
  <c r="K87" i="55"/>
  <c r="G111" i="40" s="1"/>
  <c r="J103" i="55"/>
  <c r="N99" i="55"/>
  <c r="I87" i="55"/>
  <c r="L87" i="55"/>
  <c r="H111" i="40" s="1"/>
  <c r="L64" i="40"/>
  <c r="L127" i="40" s="1"/>
  <c r="M103" i="55"/>
  <c r="H94" i="40"/>
  <c r="H137" i="40" s="1"/>
  <c r="M26" i="40" a="1"/>
  <c r="M26" i="40" s="1"/>
  <c r="N102" i="55"/>
  <c r="I13" i="43"/>
  <c r="K13" i="43"/>
  <c r="N86" i="55"/>
  <c r="N53" i="43"/>
  <c r="N89" i="43"/>
  <c r="N31" i="40" a="1"/>
  <c r="N31" i="40" s="1"/>
  <c r="P31" i="40" s="1"/>
  <c r="I84" i="40"/>
  <c r="D84" i="40" s="1"/>
  <c r="T25" i="40"/>
  <c r="U25" i="40" s="1"/>
  <c r="G122" i="40"/>
  <c r="N100" i="55"/>
  <c r="H89" i="40"/>
  <c r="H132" i="40" s="1"/>
  <c r="M25" i="40" a="1"/>
  <c r="M25" i="40" s="1"/>
  <c r="N48" i="43"/>
  <c r="I99" i="40"/>
  <c r="N23" i="40" a="1"/>
  <c r="N23" i="40" s="1"/>
  <c r="J30" i="40" a="1"/>
  <c r="J30" i="40" s="1"/>
  <c r="N85" i="55"/>
  <c r="W18" i="44"/>
  <c r="AK18" i="44" s="1"/>
  <c r="J64" i="40"/>
  <c r="K103" i="55"/>
  <c r="N60" i="43"/>
  <c r="N88" i="43"/>
  <c r="N24" i="40" a="1"/>
  <c r="N24" i="40" s="1"/>
  <c r="I104" i="40"/>
  <c r="D104" i="40" s="1"/>
  <c r="M87" i="55"/>
  <c r="D64" i="40"/>
  <c r="J26" i="40" a="1"/>
  <c r="J26" i="40" s="1"/>
  <c r="N81" i="55"/>
  <c r="N30" i="40" a="1"/>
  <c r="N30" i="40" s="1"/>
  <c r="I79" i="40"/>
  <c r="N87" i="43"/>
  <c r="N85" i="43"/>
  <c r="N83" i="43"/>
  <c r="N98" i="55"/>
  <c r="J122" i="40"/>
  <c r="E59" i="40"/>
  <c r="E122" i="40" s="1"/>
  <c r="T31" i="40"/>
  <c r="U31" i="40" s="1"/>
  <c r="S22" i="40"/>
  <c r="H74" i="40"/>
  <c r="M29" i="40" a="1"/>
  <c r="M29" i="40" s="1"/>
  <c r="N98" i="43"/>
  <c r="N94" i="43"/>
  <c r="N91" i="43"/>
  <c r="M30" i="40" a="1"/>
  <c r="M30" i="40" s="1"/>
  <c r="H79" i="40"/>
  <c r="M28" i="40" a="1"/>
  <c r="M28" i="40" s="1"/>
  <c r="P28" i="40" s="1"/>
  <c r="H59" i="40"/>
  <c r="H122" i="40" s="1"/>
  <c r="W14" i="43"/>
  <c r="N46" i="43"/>
  <c r="N86" i="43"/>
  <c r="N93" i="43"/>
  <c r="G74" i="40"/>
  <c r="L29" i="40" a="1"/>
  <c r="L29" i="40" s="1"/>
  <c r="S29" i="40" s="1"/>
  <c r="N83" i="55"/>
  <c r="E142" i="40"/>
  <c r="N93" i="55"/>
  <c r="I103" i="55"/>
  <c r="J24" i="40" a="1"/>
  <c r="J24" i="40" s="1"/>
  <c r="N79" i="55"/>
  <c r="T26" i="40"/>
  <c r="U26" i="40" s="1"/>
  <c r="J132" i="40"/>
  <c r="E89" i="40"/>
  <c r="E132" i="40" s="1"/>
  <c r="N78" i="55"/>
  <c r="J23" i="40" a="1"/>
  <c r="J23" i="40" s="1"/>
  <c r="N96" i="43"/>
  <c r="N84" i="43"/>
  <c r="N99" i="43"/>
  <c r="G99" i="40"/>
  <c r="L23" i="40" a="1"/>
  <c r="L23" i="40" s="1"/>
  <c r="N70" i="55"/>
  <c r="N27" i="40" a="1"/>
  <c r="N27" i="40" s="1"/>
  <c r="I69" i="40"/>
  <c r="K23" i="40" a="1"/>
  <c r="K23" i="40" s="1"/>
  <c r="J142" i="40"/>
  <c r="J27" i="40" a="1"/>
  <c r="J27" i="40" s="1"/>
  <c r="N82" i="55"/>
  <c r="N105" i="55"/>
  <c r="J25" i="40" a="1"/>
  <c r="J25" i="40" s="1"/>
  <c r="N80" i="55"/>
  <c r="J29" i="40" a="1"/>
  <c r="J29" i="40" s="1"/>
  <c r="N84" i="55"/>
  <c r="K22" i="40" a="1"/>
  <c r="K22" i="40" s="1"/>
  <c r="J87" i="55"/>
  <c r="W15" i="43"/>
  <c r="G137" i="40"/>
  <c r="H99" i="40"/>
  <c r="H142" i="40" s="1"/>
  <c r="M23" i="40" a="1"/>
  <c r="M23" i="40" s="1"/>
  <c r="N59" i="43"/>
  <c r="I94" i="40"/>
  <c r="I137" i="40" s="1"/>
  <c r="N26" i="40" a="1"/>
  <c r="N26" i="40" s="1"/>
  <c r="S30" i="40"/>
  <c r="T30" i="40" s="1"/>
  <c r="G132" i="40"/>
  <c r="T28" i="40"/>
  <c r="U28" i="40" s="1"/>
  <c r="AD13" i="43" l="1" a="1"/>
  <c r="AD13" i="43" s="1"/>
  <c r="N14" i="43"/>
  <c r="AB14" i="43"/>
  <c r="N18" i="43"/>
  <c r="AB18" i="43"/>
  <c r="J13" i="43"/>
  <c r="X13" i="43" s="1"/>
  <c r="X20" i="43" s="1"/>
  <c r="N16" i="43"/>
  <c r="L13" i="43"/>
  <c r="Z13" i="43" s="1"/>
  <c r="Z20" i="43" s="1"/>
  <c r="M13" i="43"/>
  <c r="AA13" i="43" s="1"/>
  <c r="AA20" i="43" s="1"/>
  <c r="AR13" i="43" a="1"/>
  <c r="AS14" i="43" s="1"/>
  <c r="AB15" i="43"/>
  <c r="N15" i="43"/>
  <c r="N17" i="43"/>
  <c r="F104" i="40"/>
  <c r="F84" i="40"/>
  <c r="N114" i="43"/>
  <c r="N54" i="43"/>
  <c r="K68" i="43"/>
  <c r="N44" i="43"/>
  <c r="J106" i="55"/>
  <c r="J107" i="55" s="1"/>
  <c r="N119" i="43"/>
  <c r="N51" i="43"/>
  <c r="N45" i="43"/>
  <c r="N57" i="43"/>
  <c r="N50" i="43"/>
  <c r="N49" i="43"/>
  <c r="N108" i="43"/>
  <c r="N110" i="43"/>
  <c r="N112" i="43"/>
  <c r="N52" i="43"/>
  <c r="N55" i="43"/>
  <c r="N116" i="43"/>
  <c r="N32" i="43"/>
  <c r="N117" i="43"/>
  <c r="N113" i="43"/>
  <c r="N118" i="43"/>
  <c r="N115" i="43"/>
  <c r="N109" i="43"/>
  <c r="E34" i="44"/>
  <c r="F34" i="44" s="1"/>
  <c r="N121" i="43"/>
  <c r="N111" i="43"/>
  <c r="M28" i="43"/>
  <c r="M35" i="43" s="1"/>
  <c r="N107" i="43"/>
  <c r="E32" i="44"/>
  <c r="K28" i="43"/>
  <c r="K35" i="43" s="1"/>
  <c r="I17" i="44"/>
  <c r="W17" i="44" s="1"/>
  <c r="AD15" i="44"/>
  <c r="AD29" i="44" s="1"/>
  <c r="B13" i="44"/>
  <c r="AD13" i="44" s="1"/>
  <c r="B30" i="44"/>
  <c r="D30" i="44" s="1"/>
  <c r="R30" i="44" s="1"/>
  <c r="AF30" i="44" s="1"/>
  <c r="J16" i="44"/>
  <c r="X16" i="44" s="1"/>
  <c r="AL16" i="44" s="1"/>
  <c r="B28" i="44"/>
  <c r="C28" i="44" s="1"/>
  <c r="AD17" i="44"/>
  <c r="AD31" i="44" s="1"/>
  <c r="I16" i="44"/>
  <c r="D89" i="40"/>
  <c r="D132" i="40" s="1"/>
  <c r="M16" i="44"/>
  <c r="AA16" i="44" s="1"/>
  <c r="AO16" i="44" s="1"/>
  <c r="K17" i="44"/>
  <c r="Y17" i="44" s="1"/>
  <c r="AM17" i="44" s="1"/>
  <c r="P15" i="44"/>
  <c r="P29" i="44" s="1"/>
  <c r="J14" i="44"/>
  <c r="X14" i="44" s="1"/>
  <c r="AL14" i="44" s="1"/>
  <c r="J28" i="43"/>
  <c r="J35" i="43" s="1"/>
  <c r="I28" i="43"/>
  <c r="I35" i="43" s="1"/>
  <c r="K16" i="44"/>
  <c r="Y16" i="44" s="1"/>
  <c r="AM16" i="44" s="1"/>
  <c r="P16" i="44"/>
  <c r="P30" i="44" s="1"/>
  <c r="S32" i="44"/>
  <c r="T32" i="44" s="1"/>
  <c r="K15" i="44"/>
  <c r="Y15" i="44" s="1"/>
  <c r="AM15" i="44" s="1"/>
  <c r="I14" i="44"/>
  <c r="W14" i="44" s="1"/>
  <c r="L14" i="44"/>
  <c r="Z14" i="44" s="1"/>
  <c r="AN14" i="44" s="1"/>
  <c r="M17" i="44"/>
  <c r="AA17" i="44" s="1"/>
  <c r="AO17" i="44" s="1"/>
  <c r="P17" i="44"/>
  <c r="P31" i="44" s="1"/>
  <c r="I15" i="44"/>
  <c r="W15" i="44" s="1"/>
  <c r="K14" i="44"/>
  <c r="Y14" i="44" s="1"/>
  <c r="AM14" i="44" s="1"/>
  <c r="AD16" i="44"/>
  <c r="AD30" i="44" s="1"/>
  <c r="L17" i="44"/>
  <c r="Z17" i="44" s="1"/>
  <c r="AN17" i="44" s="1"/>
  <c r="J15" i="44"/>
  <c r="X15" i="44" s="1"/>
  <c r="AL15" i="44" s="1"/>
  <c r="I127" i="40"/>
  <c r="D74" i="40"/>
  <c r="F74" i="40" s="1"/>
  <c r="L16" i="44"/>
  <c r="Z16" i="44" s="1"/>
  <c r="AN16" i="44" s="1"/>
  <c r="M14" i="44"/>
  <c r="AA14" i="44" s="1"/>
  <c r="AO14" i="44" s="1"/>
  <c r="P14" i="44"/>
  <c r="P28" i="44" s="1"/>
  <c r="AD14" i="44"/>
  <c r="AD28" i="44" s="1"/>
  <c r="M15" i="44"/>
  <c r="AA15" i="44" s="1"/>
  <c r="AO15" i="44" s="1"/>
  <c r="N30" i="43"/>
  <c r="N75" i="43"/>
  <c r="AB20" i="44"/>
  <c r="B29" i="44"/>
  <c r="D29" i="44" s="1"/>
  <c r="R29" i="44" s="1"/>
  <c r="AF29" i="44" s="1"/>
  <c r="J17" i="44"/>
  <c r="X17" i="44" s="1"/>
  <c r="AL17" i="44" s="1"/>
  <c r="L15" i="44"/>
  <c r="Z15" i="44" s="1"/>
  <c r="AN15" i="44" s="1"/>
  <c r="N76" i="43"/>
  <c r="H127" i="40"/>
  <c r="N33" i="43"/>
  <c r="N74" i="43"/>
  <c r="S33" i="44"/>
  <c r="T33" i="44" s="1"/>
  <c r="N77" i="43"/>
  <c r="N19" i="44"/>
  <c r="L46" i="40"/>
  <c r="W19" i="44"/>
  <c r="AB19" i="44" s="1"/>
  <c r="AK20" i="44"/>
  <c r="L35" i="43"/>
  <c r="N31" i="43"/>
  <c r="P25" i="40"/>
  <c r="Q25" i="40" s="1"/>
  <c r="N29" i="43"/>
  <c r="K106" i="55"/>
  <c r="K107" i="55" s="1"/>
  <c r="AP18" i="44"/>
  <c r="P24" i="40"/>
  <c r="E33" i="44"/>
  <c r="AB18" i="44"/>
  <c r="E48" i="46"/>
  <c r="E35" i="44"/>
  <c r="N18" i="44"/>
  <c r="D48" i="46"/>
  <c r="Q31" i="40"/>
  <c r="J46" i="40"/>
  <c r="P29" i="40"/>
  <c r="Q29" i="40" s="1"/>
  <c r="AK14" i="43"/>
  <c r="AP14" i="43" s="1"/>
  <c r="L106" i="55"/>
  <c r="L107" i="55" s="1"/>
  <c r="Q28" i="40"/>
  <c r="D69" i="40"/>
  <c r="F69" i="40" s="1"/>
  <c r="D79" i="40"/>
  <c r="F79" i="40" s="1"/>
  <c r="I142" i="40"/>
  <c r="D94" i="40"/>
  <c r="F94" i="40" s="1"/>
  <c r="F137" i="40" s="1"/>
  <c r="AK15" i="43"/>
  <c r="AP15" i="43" s="1"/>
  <c r="N87" i="55"/>
  <c r="N103" i="55"/>
  <c r="M46" i="40"/>
  <c r="P27" i="40"/>
  <c r="AE32" i="44"/>
  <c r="AK18" i="43"/>
  <c r="AP18" i="43" s="1"/>
  <c r="N46" i="40"/>
  <c r="I111" i="40"/>
  <c r="M106" i="55"/>
  <c r="M107" i="55" s="1"/>
  <c r="N122" i="43"/>
  <c r="N106" i="43"/>
  <c r="N82" i="43"/>
  <c r="P81" i="43" s="1"/>
  <c r="N65" i="43"/>
  <c r="AK17" i="43"/>
  <c r="AP17" i="43" s="1"/>
  <c r="AB17" i="43"/>
  <c r="D59" i="40"/>
  <c r="J68" i="43"/>
  <c r="AK16" i="43"/>
  <c r="AP16" i="43" s="1"/>
  <c r="AB16" i="43"/>
  <c r="U30" i="40"/>
  <c r="P23" i="40"/>
  <c r="Q23" i="40" s="1"/>
  <c r="N64" i="43"/>
  <c r="AE33" i="44"/>
  <c r="D31" i="44"/>
  <c r="C31" i="44"/>
  <c r="P30" i="40"/>
  <c r="Q30" i="40" s="1"/>
  <c r="AT15" i="43"/>
  <c r="AX15" i="43" s="1"/>
  <c r="BB15" i="43" s="1"/>
  <c r="AS17" i="43"/>
  <c r="AS15" i="43"/>
  <c r="T22" i="40"/>
  <c r="U22" i="40" s="1"/>
  <c r="M68" i="43"/>
  <c r="K46" i="40"/>
  <c r="T29" i="40"/>
  <c r="U29" i="40" s="1"/>
  <c r="AM20" i="44"/>
  <c r="AH34" i="44" s="1"/>
  <c r="P26" i="40"/>
  <c r="Q26" i="40" s="1"/>
  <c r="Y13" i="43"/>
  <c r="K20" i="43"/>
  <c r="K21" i="43" s="1"/>
  <c r="L111" i="40"/>
  <c r="S23" i="40"/>
  <c r="T23" i="40" s="1"/>
  <c r="G127" i="40"/>
  <c r="J111" i="40"/>
  <c r="N66" i="43"/>
  <c r="N41" i="43"/>
  <c r="I20" i="43"/>
  <c r="I21" i="43" s="1"/>
  <c r="W13" i="43"/>
  <c r="I106" i="55"/>
  <c r="I107" i="55" s="1"/>
  <c r="G142" i="40"/>
  <c r="D99" i="40"/>
  <c r="N73" i="43"/>
  <c r="J127" i="40"/>
  <c r="E64" i="40"/>
  <c r="E127" i="40" s="1"/>
  <c r="L68" i="43"/>
  <c r="J20" i="43"/>
  <c r="J21" i="43" s="1"/>
  <c r="P22" i="40"/>
  <c r="Q22" i="40" s="1"/>
  <c r="F89" i="40" l="1"/>
  <c r="F132" i="40" s="1"/>
  <c r="AS19" i="43"/>
  <c r="AW19" i="43" s="1"/>
  <c r="D137" i="40"/>
  <c r="M20" i="43"/>
  <c r="M21" i="43" s="1"/>
  <c r="K13" i="44"/>
  <c r="Y13" i="44" s="1"/>
  <c r="Y21" i="44" s="1"/>
  <c r="B27" i="44"/>
  <c r="D27" i="44" s="1"/>
  <c r="J13" i="44"/>
  <c r="X13" i="44" s="1"/>
  <c r="X21" i="44" s="1"/>
  <c r="L13" i="44"/>
  <c r="Z13" i="44" s="1"/>
  <c r="AN13" i="44" s="1"/>
  <c r="I13" i="44"/>
  <c r="I21" i="44" s="1"/>
  <c r="I22" i="44" s="1"/>
  <c r="AT19" i="43"/>
  <c r="AX19" i="43" s="1"/>
  <c r="BB19" i="43" s="1"/>
  <c r="AS18" i="43"/>
  <c r="AW18" i="43" s="1"/>
  <c r="AR13" i="43"/>
  <c r="AT13" i="43" s="1"/>
  <c r="AT14" i="43"/>
  <c r="AX14" i="43" s="1"/>
  <c r="BB14" i="43" s="1"/>
  <c r="AT18" i="43"/>
  <c r="AX18" i="43" s="1"/>
  <c r="BB18" i="43" s="1"/>
  <c r="AS16" i="43"/>
  <c r="AW16" i="43" s="1"/>
  <c r="AT16" i="43"/>
  <c r="AX16" i="43" s="1"/>
  <c r="BB16" i="43" s="1"/>
  <c r="AT17" i="43"/>
  <c r="AX17" i="43" s="1"/>
  <c r="BB17" i="43" s="1"/>
  <c r="C30" i="44"/>
  <c r="Q30" i="44" s="1"/>
  <c r="S30" i="44" s="1"/>
  <c r="T30" i="44" s="1"/>
  <c r="M13" i="44"/>
  <c r="D28" i="44"/>
  <c r="R28" i="44" s="1"/>
  <c r="AF28" i="44" s="1"/>
  <c r="P13" i="44"/>
  <c r="H103" i="40" s="1"/>
  <c r="H105" i="40" s="1"/>
  <c r="N13" i="43"/>
  <c r="N20" i="43" s="1"/>
  <c r="EH8" i="42" s="1"/>
  <c r="L20" i="43"/>
  <c r="L21" i="43" s="1"/>
  <c r="P128" i="43"/>
  <c r="N123" i="43"/>
  <c r="N16" i="44"/>
  <c r="N17" i="44"/>
  <c r="P105" i="43"/>
  <c r="AG33" i="44"/>
  <c r="AH33" i="44" s="1"/>
  <c r="W16" i="44"/>
  <c r="AB16" i="44" s="1"/>
  <c r="AG32" i="44"/>
  <c r="AH32" i="44" s="1"/>
  <c r="AB17" i="44"/>
  <c r="F32" i="44"/>
  <c r="AK19" i="44"/>
  <c r="AP19" i="44" s="1"/>
  <c r="C29" i="44"/>
  <c r="E29" i="44" s="1"/>
  <c r="P72" i="43"/>
  <c r="N28" i="43"/>
  <c r="AB14" i="44"/>
  <c r="N15" i="44"/>
  <c r="AB15" i="44"/>
  <c r="N14" i="44"/>
  <c r="AP20" i="44"/>
  <c r="F33" i="44"/>
  <c r="N106" i="55"/>
  <c r="N107" i="55" s="1"/>
  <c r="D127" i="40"/>
  <c r="AL13" i="43"/>
  <c r="AL20" i="43" s="1"/>
  <c r="AL21" i="43" s="1"/>
  <c r="F64" i="40"/>
  <c r="F127" i="40" s="1"/>
  <c r="EH8" i="66"/>
  <c r="AK15" i="44"/>
  <c r="AP15" i="44" s="1"/>
  <c r="AK17" i="44"/>
  <c r="AP17" i="44" s="1"/>
  <c r="AO13" i="43"/>
  <c r="AO20" i="43" s="1"/>
  <c r="AO21" i="43" s="1"/>
  <c r="AW17" i="43"/>
  <c r="AN13" i="43"/>
  <c r="AN20" i="43" s="1"/>
  <c r="AM13" i="43"/>
  <c r="Y20" i="43"/>
  <c r="K83" i="40"/>
  <c r="K85" i="40" s="1"/>
  <c r="K78" i="40"/>
  <c r="K80" i="40" s="1"/>
  <c r="K58" i="40"/>
  <c r="L93" i="40"/>
  <c r="AD27" i="44"/>
  <c r="K98" i="40"/>
  <c r="K73" i="40"/>
  <c r="K75" i="40" s="1"/>
  <c r="L58" i="40"/>
  <c r="L83" i="40"/>
  <c r="L85" i="40" s="1"/>
  <c r="L98" i="40"/>
  <c r="L73" i="40"/>
  <c r="L75" i="40" s="1"/>
  <c r="K88" i="40"/>
  <c r="L78" i="40"/>
  <c r="L80" i="40" s="1"/>
  <c r="L88" i="40"/>
  <c r="L68" i="40"/>
  <c r="L70" i="40" s="1"/>
  <c r="L103" i="40"/>
  <c r="L105" i="40" s="1"/>
  <c r="K103" i="40"/>
  <c r="K105" i="40" s="1"/>
  <c r="K93" i="40"/>
  <c r="K68" i="40"/>
  <c r="K70" i="40" s="1"/>
  <c r="AW15" i="43"/>
  <c r="AY15" i="43" s="1"/>
  <c r="AZ15" i="43" s="1"/>
  <c r="AU15" i="43"/>
  <c r="AV15" i="43" s="1"/>
  <c r="J21" i="44"/>
  <c r="J22" i="44" s="1"/>
  <c r="I68" i="43"/>
  <c r="N63" i="43"/>
  <c r="Q28" i="44"/>
  <c r="F59" i="40"/>
  <c r="F122" i="40" s="1"/>
  <c r="D122" i="40"/>
  <c r="P40" i="43"/>
  <c r="F99" i="40"/>
  <c r="F142" i="40" s="1"/>
  <c r="D142" i="40"/>
  <c r="U23" i="40"/>
  <c r="Q31" i="44"/>
  <c r="AE31" i="44" s="1"/>
  <c r="E31" i="44"/>
  <c r="I78" i="40"/>
  <c r="I80" i="40" s="1"/>
  <c r="M13" i="40" a="1"/>
  <c r="M13" i="40" s="1"/>
  <c r="L13" i="40" a="1"/>
  <c r="L13" i="40" s="1"/>
  <c r="J12" i="40" a="1"/>
  <c r="J12" i="40" s="1"/>
  <c r="J20" i="40" a="1"/>
  <c r="J20" i="40" s="1"/>
  <c r="K16" i="40" a="1"/>
  <c r="K16" i="40" s="1"/>
  <c r="L19" i="40" a="1"/>
  <c r="L19" i="40" s="1"/>
  <c r="N14" i="40" a="1"/>
  <c r="N14" i="40" s="1"/>
  <c r="H83" i="40"/>
  <c r="H85" i="40" s="1"/>
  <c r="J13" i="40" a="1"/>
  <c r="J13" i="40" s="1"/>
  <c r="K13" i="40" a="1"/>
  <c r="K13" i="40" s="1"/>
  <c r="L20" i="40" a="1"/>
  <c r="L20" i="40" s="1"/>
  <c r="I88" i="40"/>
  <c r="N18" i="40" a="1"/>
  <c r="N18" i="40" s="1"/>
  <c r="H88" i="40"/>
  <c r="K19" i="40" a="1"/>
  <c r="K19" i="40" s="1"/>
  <c r="M20" i="40" a="1"/>
  <c r="M20" i="40" s="1"/>
  <c r="I98" i="40"/>
  <c r="I58" i="40"/>
  <c r="M19" i="40" a="1"/>
  <c r="M19" i="40" s="1"/>
  <c r="I103" i="40"/>
  <c r="I105" i="40" s="1"/>
  <c r="H68" i="40"/>
  <c r="H70" i="40" s="1"/>
  <c r="N13" i="40" a="1"/>
  <c r="N13" i="40" s="1"/>
  <c r="N20" i="40" a="1"/>
  <c r="N20" i="40" s="1"/>
  <c r="L15" i="40" a="1"/>
  <c r="L15" i="40" s="1"/>
  <c r="J14" i="40" a="1"/>
  <c r="J14" i="40" s="1"/>
  <c r="J16" i="40" a="1"/>
  <c r="J16" i="40" s="1"/>
  <c r="H98" i="40"/>
  <c r="M12" i="40" a="1"/>
  <c r="M12" i="40" s="1"/>
  <c r="K14" i="40" a="1"/>
  <c r="K14" i="40" s="1"/>
  <c r="N12" i="40" a="1"/>
  <c r="N12" i="40" s="1"/>
  <c r="M18" i="40" a="1"/>
  <c r="M18" i="40" s="1"/>
  <c r="J18" i="40" a="1"/>
  <c r="J18" i="40" s="1"/>
  <c r="K12" i="40" a="1"/>
  <c r="K12" i="40" s="1"/>
  <c r="H58" i="40"/>
  <c r="K17" i="40" a="1"/>
  <c r="K17" i="40" s="1"/>
  <c r="I93" i="40"/>
  <c r="K15" i="40" a="1"/>
  <c r="K15" i="40" s="1"/>
  <c r="M15" i="40" a="1"/>
  <c r="M15" i="40" s="1"/>
  <c r="J15" i="40" a="1"/>
  <c r="J15" i="40" s="1"/>
  <c r="I83" i="40"/>
  <c r="I85" i="40" s="1"/>
  <c r="L17" i="40" a="1"/>
  <c r="L17" i="40" s="1"/>
  <c r="N17" i="40" a="1"/>
  <c r="N17" i="40" s="1"/>
  <c r="L12" i="40" a="1"/>
  <c r="L12" i="40" s="1"/>
  <c r="M14" i="40" a="1"/>
  <c r="M14" i="40" s="1"/>
  <c r="N16" i="40" a="1"/>
  <c r="N16" i="40" s="1"/>
  <c r="H93" i="40"/>
  <c r="H78" i="40"/>
  <c r="H80" i="40" s="1"/>
  <c r="M16" i="40" a="1"/>
  <c r="M16" i="40" s="1"/>
  <c r="K18" i="40" a="1"/>
  <c r="K18" i="40" s="1"/>
  <c r="L14" i="40" a="1"/>
  <c r="L14" i="40" s="1"/>
  <c r="L18" i="40" a="1"/>
  <c r="L18" i="40" s="1"/>
  <c r="P27" i="44"/>
  <c r="I68" i="40"/>
  <c r="I70" i="40" s="1"/>
  <c r="L16" i="40" a="1"/>
  <c r="L16" i="40" s="1"/>
  <c r="J19" i="40" a="1"/>
  <c r="J19" i="40" s="1"/>
  <c r="N19" i="40" a="1"/>
  <c r="N19" i="40" s="1"/>
  <c r="N15" i="40" a="1"/>
  <c r="N15" i="40" s="1"/>
  <c r="AK13" i="43"/>
  <c r="AB13" i="43"/>
  <c r="AB20" i="43" s="1"/>
  <c r="W20" i="43"/>
  <c r="AU14" i="43"/>
  <c r="AV14" i="43" s="1"/>
  <c r="AW14" i="43"/>
  <c r="AY14" i="43" s="1"/>
  <c r="AZ14" i="43" s="1"/>
  <c r="AK14" i="44"/>
  <c r="AP14" i="44" s="1"/>
  <c r="R31" i="44"/>
  <c r="AF31" i="44" s="1"/>
  <c r="C27" i="44" l="1"/>
  <c r="Q27" i="44" s="1"/>
  <c r="S11" i="40" s="1"/>
  <c r="L21" i="44"/>
  <c r="N13" i="44"/>
  <c r="K21" i="44"/>
  <c r="K22" i="44" s="1"/>
  <c r="W13" i="44"/>
  <c r="J11" i="40" s="1" a="1"/>
  <c r="J11" i="40" s="1"/>
  <c r="AY19" i="43"/>
  <c r="AZ19" i="43" s="1"/>
  <c r="AU17" i="43"/>
  <c r="AV17" i="43" s="1"/>
  <c r="N21" i="43"/>
  <c r="I73" i="40"/>
  <c r="I75" i="40" s="1"/>
  <c r="E30" i="44"/>
  <c r="F30" i="44" s="1"/>
  <c r="K20" i="40" a="1"/>
  <c r="K20" i="40" s="1"/>
  <c r="P20" i="40" s="1"/>
  <c r="Q20" i="40" s="1"/>
  <c r="AY18" i="43"/>
  <c r="AZ18" i="43" s="1"/>
  <c r="AU19" i="43"/>
  <c r="AV19" i="43" s="1"/>
  <c r="AS13" i="43"/>
  <c r="AW13" i="43" s="1"/>
  <c r="AU18" i="43"/>
  <c r="AV18" i="43" s="1"/>
  <c r="S42" i="40" a="1"/>
  <c r="S42" i="40" s="1"/>
  <c r="L11" i="40" a="1"/>
  <c r="L11" i="40" s="1"/>
  <c r="L45" i="40" s="1"/>
  <c r="AU16" i="43"/>
  <c r="AV16" i="43" s="1"/>
  <c r="AY16" i="43"/>
  <c r="AZ16" i="43" s="1"/>
  <c r="Y36" i="43"/>
  <c r="M17" i="40" a="1"/>
  <c r="M17" i="40" s="1"/>
  <c r="AA13" i="44"/>
  <c r="AA21" i="44" s="1"/>
  <c r="I110" i="40" s="1"/>
  <c r="I112" i="40" s="1"/>
  <c r="E28" i="44"/>
  <c r="H73" i="40"/>
  <c r="H75" i="40" s="1"/>
  <c r="M21" i="44"/>
  <c r="M22" i="44" s="1"/>
  <c r="S28" i="44"/>
  <c r="T28" i="44" s="1"/>
  <c r="AN21" i="43"/>
  <c r="J17" i="40" a="1"/>
  <c r="J17" i="40" s="1"/>
  <c r="AK16" i="44"/>
  <c r="AP16" i="44" s="1"/>
  <c r="N35" i="43"/>
  <c r="AA36" i="43" s="1"/>
  <c r="M11" i="40" a="1"/>
  <c r="M11" i="40" s="1"/>
  <c r="Q29" i="44"/>
  <c r="S29" i="44" s="1"/>
  <c r="T29" i="44" s="1"/>
  <c r="N21" i="44"/>
  <c r="N22" i="44" s="1"/>
  <c r="K11" i="40" a="1"/>
  <c r="K11" i="40" s="1"/>
  <c r="BA16" i="43"/>
  <c r="BC16" i="43" s="1"/>
  <c r="BD16" i="43" s="1"/>
  <c r="AL13" i="44"/>
  <c r="AL21" i="44" s="1"/>
  <c r="AL22" i="44" s="1"/>
  <c r="BA15" i="43"/>
  <c r="BC15" i="43" s="1"/>
  <c r="BD15" i="43" s="1"/>
  <c r="BA18" i="43"/>
  <c r="BC18" i="43" s="1"/>
  <c r="BD18" i="43" s="1"/>
  <c r="AE28" i="44"/>
  <c r="S41" i="40" s="1" a="1"/>
  <c r="S41" i="40" s="1"/>
  <c r="AE30" i="44"/>
  <c r="AN21" i="44"/>
  <c r="K63" i="40"/>
  <c r="H100" i="40"/>
  <c r="H141" i="40"/>
  <c r="H143" i="40" s="1"/>
  <c r="I90" i="40"/>
  <c r="I131" i="40"/>
  <c r="I133" i="40" s="1"/>
  <c r="L90" i="40"/>
  <c r="L131" i="40"/>
  <c r="L133" i="40" s="1"/>
  <c r="K100" i="40"/>
  <c r="K141" i="40"/>
  <c r="K143" i="40" s="1"/>
  <c r="AM20" i="43"/>
  <c r="AM21" i="43" s="1"/>
  <c r="H60" i="40"/>
  <c r="H121" i="40"/>
  <c r="H123" i="40" s="1"/>
  <c r="P16" i="40"/>
  <c r="J58" i="40"/>
  <c r="J93" i="40"/>
  <c r="J68" i="40"/>
  <c r="J98" i="40"/>
  <c r="J83" i="40"/>
  <c r="J73" i="40"/>
  <c r="J88" i="40"/>
  <c r="J103" i="40"/>
  <c r="J78" i="40"/>
  <c r="P14" i="40"/>
  <c r="Q14" i="40" s="1"/>
  <c r="I121" i="40"/>
  <c r="I123" i="40" s="1"/>
  <c r="I60" i="40"/>
  <c r="K131" i="40"/>
  <c r="K133" i="40" s="1"/>
  <c r="K90" i="40"/>
  <c r="L95" i="40"/>
  <c r="L136" i="40"/>
  <c r="L138" i="40" s="1"/>
  <c r="BA14" i="43"/>
  <c r="AK20" i="43"/>
  <c r="AK21" i="43" s="1"/>
  <c r="AP13" i="43"/>
  <c r="AP20" i="43" s="1"/>
  <c r="AP21" i="43" s="1"/>
  <c r="P18" i="40"/>
  <c r="Q18" i="40" s="1"/>
  <c r="I100" i="40"/>
  <c r="I141" i="40"/>
  <c r="I143" i="40" s="1"/>
  <c r="P13" i="40"/>
  <c r="P12" i="40"/>
  <c r="Q12" i="40" s="1"/>
  <c r="L22" i="44"/>
  <c r="AX13" i="43"/>
  <c r="AX20" i="43" s="1"/>
  <c r="AT20" i="43"/>
  <c r="K60" i="40"/>
  <c r="K121" i="40"/>
  <c r="K123" i="40" s="1"/>
  <c r="P19" i="40"/>
  <c r="Q19" i="40" s="1"/>
  <c r="P15" i="40"/>
  <c r="Q15" i="40" s="1"/>
  <c r="H63" i="40"/>
  <c r="Z21" i="44"/>
  <c r="K95" i="40"/>
  <c r="K136" i="40"/>
  <c r="K138" i="40" s="1"/>
  <c r="L100" i="40"/>
  <c r="L141" i="40"/>
  <c r="L143" i="40" s="1"/>
  <c r="F29" i="44"/>
  <c r="H136" i="40"/>
  <c r="H138" i="40" s="1"/>
  <c r="H95" i="40"/>
  <c r="F28" i="44"/>
  <c r="H90" i="40"/>
  <c r="H131" i="40"/>
  <c r="H133" i="40" s="1"/>
  <c r="F31" i="44"/>
  <c r="L60" i="40"/>
  <c r="L121" i="40"/>
  <c r="L123" i="40" s="1"/>
  <c r="BA17" i="43"/>
  <c r="BC17" i="43" s="1"/>
  <c r="BD17" i="43" s="1"/>
  <c r="AY17" i="43"/>
  <c r="AZ17" i="43" s="1"/>
  <c r="R27" i="44"/>
  <c r="R37" i="44" s="1"/>
  <c r="G110" i="40" s="1"/>
  <c r="G112" i="40" s="1"/>
  <c r="D37" i="44"/>
  <c r="E27" i="44"/>
  <c r="C37" i="44"/>
  <c r="S40" i="40" a="1"/>
  <c r="S40" i="40" s="1"/>
  <c r="G78" i="40"/>
  <c r="G93" i="40"/>
  <c r="S19" i="40"/>
  <c r="G73" i="40"/>
  <c r="G98" i="40"/>
  <c r="S20" i="40"/>
  <c r="S17" i="40"/>
  <c r="G103" i="40"/>
  <c r="S15" i="40"/>
  <c r="S12" i="40"/>
  <c r="G88" i="40"/>
  <c r="S18" i="40"/>
  <c r="G68" i="40"/>
  <c r="G58" i="40"/>
  <c r="G83" i="40"/>
  <c r="I136" i="40"/>
  <c r="I138" i="40" s="1"/>
  <c r="I95" i="40"/>
  <c r="S31" i="44"/>
  <c r="T31" i="44" s="1"/>
  <c r="BA19" i="43"/>
  <c r="BC19" i="43" s="1"/>
  <c r="BD19" i="43" s="1"/>
  <c r="AM13" i="44"/>
  <c r="AM21" i="44" s="1"/>
  <c r="AM22" i="44" s="1"/>
  <c r="EH8" i="41" l="1"/>
  <c r="T11" i="40"/>
  <c r="U11" i="40" s="1"/>
  <c r="AG30" i="44"/>
  <c r="AH30" i="44" s="1"/>
  <c r="K45" i="40"/>
  <c r="P29" i="43"/>
  <c r="W21" i="44"/>
  <c r="AK13" i="44"/>
  <c r="P31" i="43"/>
  <c r="P36" i="43"/>
  <c r="AB13" i="44"/>
  <c r="AB21" i="44" s="1"/>
  <c r="P32" i="43"/>
  <c r="AU13" i="43"/>
  <c r="AU20" i="43" s="1"/>
  <c r="P30" i="43"/>
  <c r="AS20" i="43"/>
  <c r="I63" i="40"/>
  <c r="I126" i="40" s="1"/>
  <c r="I128" i="40" s="1"/>
  <c r="I145" i="40" s="1"/>
  <c r="I146" i="40" s="1"/>
  <c r="P33" i="43"/>
  <c r="AO13" i="44"/>
  <c r="AO21" i="44" s="1"/>
  <c r="L110" i="40" s="1"/>
  <c r="L112" i="40" s="1"/>
  <c r="M45" i="40"/>
  <c r="N11" i="40" a="1"/>
  <c r="N11" i="40" s="1"/>
  <c r="N45" i="40" s="1"/>
  <c r="AG28" i="44"/>
  <c r="AH28" i="44" s="1"/>
  <c r="P17" i="40"/>
  <c r="Q17" i="40" s="1"/>
  <c r="S14" i="40"/>
  <c r="T14" i="40" s="1"/>
  <c r="U14" i="40" s="1"/>
  <c r="J45" i="40"/>
  <c r="AE29" i="44"/>
  <c r="S36" i="40" s="1" a="1"/>
  <c r="S36" i="40" s="1"/>
  <c r="AG29" i="44"/>
  <c r="AH29" i="44" s="1"/>
  <c r="P28" i="43"/>
  <c r="S34" i="40" a="1"/>
  <c r="S34" i="40" s="1"/>
  <c r="G63" i="40"/>
  <c r="G126" i="40" s="1"/>
  <c r="G128" i="40" s="1"/>
  <c r="AF27" i="44"/>
  <c r="AF37" i="44" s="1"/>
  <c r="S37" i="40" a="1"/>
  <c r="S37" i="40" s="1"/>
  <c r="G105" i="40"/>
  <c r="D103" i="40"/>
  <c r="H110" i="40"/>
  <c r="H112" i="40" s="1"/>
  <c r="AN22" i="44"/>
  <c r="J136" i="40"/>
  <c r="J138" i="40" s="1"/>
  <c r="E93" i="40"/>
  <c r="J95" i="40"/>
  <c r="G60" i="40"/>
  <c r="G121" i="40"/>
  <c r="G123" i="40" s="1"/>
  <c r="D58" i="40"/>
  <c r="H65" i="40"/>
  <c r="H107" i="40" s="1"/>
  <c r="H126" i="40"/>
  <c r="H128" i="40" s="1"/>
  <c r="H145" i="40" s="1"/>
  <c r="E78" i="40"/>
  <c r="E80" i="40" s="1"/>
  <c r="J80" i="40"/>
  <c r="J60" i="40"/>
  <c r="J121" i="40"/>
  <c r="J123" i="40" s="1"/>
  <c r="E58" i="40"/>
  <c r="T12" i="40"/>
  <c r="T20" i="40"/>
  <c r="V20" i="40" s="1"/>
  <c r="G70" i="40"/>
  <c r="D68" i="40"/>
  <c r="D98" i="40"/>
  <c r="G141" i="40"/>
  <c r="G143" i="40" s="1"/>
  <c r="G100" i="40"/>
  <c r="E103" i="40"/>
  <c r="E105" i="40" s="1"/>
  <c r="J105" i="40"/>
  <c r="J90" i="40"/>
  <c r="E88" i="40"/>
  <c r="J131" i="40"/>
  <c r="J133" i="40" s="1"/>
  <c r="T18" i="40"/>
  <c r="U18" i="40" s="1"/>
  <c r="G90" i="40"/>
  <c r="G131" i="40"/>
  <c r="G133" i="40" s="1"/>
  <c r="D88" i="40"/>
  <c r="AG31" i="44"/>
  <c r="AH31" i="44" s="1"/>
  <c r="L39" i="40" a="1"/>
  <c r="L39" i="40" s="1"/>
  <c r="BA13" i="43"/>
  <c r="AW20" i="43"/>
  <c r="AY13" i="43"/>
  <c r="E73" i="40"/>
  <c r="E75" i="40" s="1"/>
  <c r="J75" i="40"/>
  <c r="G136" i="40"/>
  <c r="G138" i="40" s="1"/>
  <c r="D93" i="40"/>
  <c r="G95" i="40"/>
  <c r="AE27" i="44"/>
  <c r="S27" i="44"/>
  <c r="Q37" i="44"/>
  <c r="J110" i="40"/>
  <c r="J112" i="40" s="1"/>
  <c r="J85" i="40"/>
  <c r="E83" i="40"/>
  <c r="E85" i="40" s="1"/>
  <c r="G75" i="40"/>
  <c r="D73" i="40"/>
  <c r="T15" i="40"/>
  <c r="V15" i="40" s="1"/>
  <c r="D78" i="40"/>
  <c r="G80" i="40"/>
  <c r="E37" i="44"/>
  <c r="F27" i="44"/>
  <c r="M40" i="40" a="1"/>
  <c r="M40" i="40" s="1"/>
  <c r="S39" i="40" a="1"/>
  <c r="S39" i="40" s="1"/>
  <c r="BC14" i="43"/>
  <c r="BD14" i="43" s="1"/>
  <c r="AV13" i="43"/>
  <c r="T17" i="40"/>
  <c r="U17" i="40" s="1"/>
  <c r="E98" i="40"/>
  <c r="J141" i="40"/>
  <c r="J143" i="40" s="1"/>
  <c r="J100" i="40"/>
  <c r="K126" i="40"/>
  <c r="K128" i="40" s="1"/>
  <c r="K145" i="40" s="1"/>
  <c r="K65" i="40"/>
  <c r="K107" i="40" s="1"/>
  <c r="G85" i="40"/>
  <c r="D83" i="40"/>
  <c r="T19" i="40"/>
  <c r="U19" i="40" s="1"/>
  <c r="J34" i="40" a="1"/>
  <c r="J34" i="40" s="1"/>
  <c r="BB13" i="43"/>
  <c r="BB20" i="43" s="1"/>
  <c r="J70" i="40"/>
  <c r="E68" i="40"/>
  <c r="E70" i="40" s="1"/>
  <c r="K110" i="40"/>
  <c r="K112" i="40" s="1"/>
  <c r="M38" i="40" l="1" a="1"/>
  <c r="M38" i="40" s="1"/>
  <c r="AE37" i="44"/>
  <c r="N41" i="40" a="1"/>
  <c r="N41" i="40" s="1"/>
  <c r="M42" i="40" a="1"/>
  <c r="M42" i="40" s="1"/>
  <c r="K36" i="40" a="1"/>
  <c r="K36" i="40" s="1"/>
  <c r="G65" i="40"/>
  <c r="N34" i="40" a="1"/>
  <c r="N34" i="40" s="1"/>
  <c r="AP13" i="44"/>
  <c r="AP21" i="44" s="1"/>
  <c r="AP22" i="44" s="1"/>
  <c r="J36" i="40" a="1"/>
  <c r="J36" i="40" s="1"/>
  <c r="L37" i="40" a="1"/>
  <c r="L37" i="40" s="1"/>
  <c r="T37" i="40" s="1"/>
  <c r="U37" i="40" s="1"/>
  <c r="J39" i="40" a="1"/>
  <c r="J39" i="40" s="1"/>
  <c r="L36" i="40" a="1"/>
  <c r="L36" i="40" s="1"/>
  <c r="N37" i="40" a="1"/>
  <c r="N37" i="40" s="1"/>
  <c r="V11" i="40"/>
  <c r="M41" i="40" a="1"/>
  <c r="M41" i="40" s="1"/>
  <c r="J33" i="40" a="1"/>
  <c r="J33" i="40" s="1"/>
  <c r="N36" i="40" a="1"/>
  <c r="N36" i="40" s="1"/>
  <c r="N35" i="40" a="1"/>
  <c r="N35" i="40" s="1"/>
  <c r="K35" i="40" a="1"/>
  <c r="K35" i="40" s="1"/>
  <c r="M33" i="40" a="1"/>
  <c r="M33" i="40" s="1"/>
  <c r="N40" i="40" a="1"/>
  <c r="N40" i="40" s="1"/>
  <c r="L34" i="40" a="1"/>
  <c r="L34" i="40" s="1"/>
  <c r="M37" i="40" a="1"/>
  <c r="M37" i="40" s="1"/>
  <c r="K34" i="40" a="1"/>
  <c r="K34" i="40" s="1"/>
  <c r="J42" i="40" a="1"/>
  <c r="J42" i="40" s="1"/>
  <c r="N38" i="40" a="1"/>
  <c r="N38" i="40" s="1"/>
  <c r="L41" i="40" a="1"/>
  <c r="L41" i="40" s="1"/>
  <c r="T41" i="40" s="1"/>
  <c r="U41" i="40" s="1"/>
  <c r="K42" i="40" a="1"/>
  <c r="K42" i="40" s="1"/>
  <c r="M35" i="40" a="1"/>
  <c r="M35" i="40" s="1"/>
  <c r="L38" i="40" a="1"/>
  <c r="L38" i="40" s="1"/>
  <c r="K41" i="40" a="1"/>
  <c r="K41" i="40" s="1"/>
  <c r="J40" i="40" a="1"/>
  <c r="J40" i="40" s="1"/>
  <c r="M36" i="40" a="1"/>
  <c r="M36" i="40" s="1"/>
  <c r="L42" i="40" a="1"/>
  <c r="L42" i="40" s="1"/>
  <c r="T42" i="40" s="1"/>
  <c r="U42" i="40" s="1"/>
  <c r="K37" i="40" a="1"/>
  <c r="K37" i="40" s="1"/>
  <c r="J38" i="40" a="1"/>
  <c r="J38" i="40" s="1"/>
  <c r="N39" i="40" a="1"/>
  <c r="N39" i="40" s="1"/>
  <c r="M34" i="40" a="1"/>
  <c r="M34" i="40" s="1"/>
  <c r="K33" i="40" a="1"/>
  <c r="K33" i="40" s="1"/>
  <c r="K40" i="40" a="1"/>
  <c r="K40" i="40" s="1"/>
  <c r="L35" i="40" a="1"/>
  <c r="L35" i="40" s="1"/>
  <c r="M39" i="40" a="1"/>
  <c r="M39" i="40" s="1"/>
  <c r="N33" i="40" a="1"/>
  <c r="N33" i="40" s="1"/>
  <c r="J37" i="40" a="1"/>
  <c r="J37" i="40" s="1"/>
  <c r="K39" i="40" a="1"/>
  <c r="K39" i="40" s="1"/>
  <c r="J41" i="40" a="1"/>
  <c r="J41" i="40" s="1"/>
  <c r="K38" i="40" a="1"/>
  <c r="K38" i="40" s="1"/>
  <c r="N42" i="40" a="1"/>
  <c r="N42" i="40" s="1"/>
  <c r="J35" i="40" a="1"/>
  <c r="J35" i="40" s="1"/>
  <c r="L33" i="40" a="1"/>
  <c r="L33" i="40" s="1"/>
  <c r="AK21" i="44"/>
  <c r="AK22" i="44" s="1"/>
  <c r="P35" i="43"/>
  <c r="D63" i="40"/>
  <c r="D126" i="40" s="1"/>
  <c r="D128" i="40" s="1"/>
  <c r="L40" i="40" a="1"/>
  <c r="L40" i="40" s="1"/>
  <c r="P11" i="40"/>
  <c r="Q11" i="40" s="1"/>
  <c r="I65" i="40"/>
  <c r="I107" i="40" s="1"/>
  <c r="I114" i="40" s="1"/>
  <c r="AO22" i="44"/>
  <c r="L63" i="40"/>
  <c r="L65" i="40" s="1"/>
  <c r="L107" i="40" s="1"/>
  <c r="L114" i="40" s="1"/>
  <c r="H146" i="40"/>
  <c r="J63" i="40"/>
  <c r="J126" i="40" s="1"/>
  <c r="J128" i="40" s="1"/>
  <c r="J145" i="40" s="1"/>
  <c r="J146" i="40" s="1"/>
  <c r="U20" i="40"/>
  <c r="K114" i="40"/>
  <c r="K146" i="40"/>
  <c r="G145" i="40"/>
  <c r="G146" i="40" s="1"/>
  <c r="G107" i="40"/>
  <c r="G114" i="40" s="1"/>
  <c r="U15" i="40"/>
  <c r="D136" i="40"/>
  <c r="D138" i="40" s="1"/>
  <c r="F93" i="40"/>
  <c r="D95" i="40"/>
  <c r="BA20" i="43"/>
  <c r="BC13" i="43"/>
  <c r="S33" i="40" a="1"/>
  <c r="S33" i="40" s="1"/>
  <c r="S43" i="40" s="1"/>
  <c r="F68" i="40"/>
  <c r="F70" i="40" s="1"/>
  <c r="D70" i="40"/>
  <c r="E60" i="40"/>
  <c r="E121" i="40"/>
  <c r="E123" i="40" s="1"/>
  <c r="H114" i="40"/>
  <c r="V17" i="40"/>
  <c r="T39" i="40"/>
  <c r="U39" i="40" s="1"/>
  <c r="E90" i="40"/>
  <c r="E131" i="40"/>
  <c r="E133" i="40" s="1"/>
  <c r="V14" i="40"/>
  <c r="V19" i="40"/>
  <c r="E95" i="40"/>
  <c r="E136" i="40"/>
  <c r="E138" i="40" s="1"/>
  <c r="F103" i="40"/>
  <c r="F105" i="40" s="1"/>
  <c r="D105" i="40"/>
  <c r="F83" i="40"/>
  <c r="F85" i="40" s="1"/>
  <c r="D85" i="40"/>
  <c r="F88" i="40"/>
  <c r="D90" i="40"/>
  <c r="D131" i="40"/>
  <c r="D133" i="40" s="1"/>
  <c r="E100" i="40"/>
  <c r="E141" i="40"/>
  <c r="E143" i="40" s="1"/>
  <c r="F73" i="40"/>
  <c r="F75" i="40" s="1"/>
  <c r="D75" i="40"/>
  <c r="AG27" i="44"/>
  <c r="S37" i="44"/>
  <c r="T27" i="44"/>
  <c r="V18" i="40"/>
  <c r="U12" i="40"/>
  <c r="D65" i="40"/>
  <c r="F78" i="40"/>
  <c r="F80" i="40" s="1"/>
  <c r="D80" i="40"/>
  <c r="T36" i="40"/>
  <c r="U36" i="40" s="1"/>
  <c r="AY20" i="43"/>
  <c r="AZ13" i="43"/>
  <c r="D121" i="40"/>
  <c r="D123" i="40" s="1"/>
  <c r="D60" i="40"/>
  <c r="F58" i="40"/>
  <c r="V12" i="40"/>
  <c r="T34" i="40"/>
  <c r="U34" i="40" s="1"/>
  <c r="F98" i="40"/>
  <c r="D141" i="40"/>
  <c r="D143" i="40" s="1"/>
  <c r="D100" i="40"/>
  <c r="P34" i="40" l="1"/>
  <c r="Q34" i="40" s="1"/>
  <c r="P38" i="40"/>
  <c r="P36" i="40"/>
  <c r="Q36" i="40" s="1"/>
  <c r="M48" i="40"/>
  <c r="K48" i="40"/>
  <c r="P41" i="40"/>
  <c r="Q41" i="40" s="1"/>
  <c r="P40" i="40"/>
  <c r="Q40" i="40" s="1"/>
  <c r="P37" i="40"/>
  <c r="Q37" i="40" s="1"/>
  <c r="M43" i="40"/>
  <c r="M49" i="40" s="1"/>
  <c r="K43" i="40"/>
  <c r="K49" i="40" s="1"/>
  <c r="P39" i="40"/>
  <c r="Q39" i="40" s="1"/>
  <c r="J65" i="40"/>
  <c r="J107" i="40" s="1"/>
  <c r="J114" i="40" s="1"/>
  <c r="A114" i="40" s="1"/>
  <c r="P33" i="40"/>
  <c r="Q33" i="40" s="1"/>
  <c r="N48" i="40"/>
  <c r="J48" i="40"/>
  <c r="N43" i="40"/>
  <c r="N49" i="40" s="1"/>
  <c r="P42" i="40"/>
  <c r="Q42" i="40" s="1"/>
  <c r="J43" i="40"/>
  <c r="J49" i="40" s="1"/>
  <c r="P35" i="40"/>
  <c r="L43" i="40"/>
  <c r="L49" i="40" s="1"/>
  <c r="T40" i="40"/>
  <c r="U40" i="40" s="1"/>
  <c r="L48" i="40"/>
  <c r="E63" i="40"/>
  <c r="F63" i="40" s="1"/>
  <c r="F126" i="40" s="1"/>
  <c r="F128" i="40" s="1"/>
  <c r="L126" i="40"/>
  <c r="L128" i="40" s="1"/>
  <c r="L145" i="40" s="1"/>
  <c r="L146" i="40" s="1"/>
  <c r="A146" i="40" s="1"/>
  <c r="T33" i="40"/>
  <c r="U33" i="40" s="1"/>
  <c r="AG37" i="44"/>
  <c r="AH27" i="44"/>
  <c r="F100" i="40"/>
  <c r="F141" i="40"/>
  <c r="F143" i="40" s="1"/>
  <c r="F95" i="40"/>
  <c r="F136" i="40"/>
  <c r="F138" i="40" s="1"/>
  <c r="D145" i="40"/>
  <c r="F131" i="40"/>
  <c r="F133" i="40" s="1"/>
  <c r="F90" i="40"/>
  <c r="BC20" i="43"/>
  <c r="BD13" i="43"/>
  <c r="F121" i="40"/>
  <c r="F123" i="40" s="1"/>
  <c r="F60" i="40"/>
  <c r="A43" i="40" l="1"/>
  <c r="F65" i="40"/>
  <c r="P43" i="40"/>
  <c r="E65" i="40"/>
  <c r="E126" i="40"/>
  <c r="E128" i="40" s="1"/>
  <c r="E145" i="40" s="1"/>
  <c r="T43" i="40"/>
  <c r="F145" i="40"/>
  <c r="H38" i="40" l="1"/>
  <c r="H15" i="40"/>
  <c r="H18" i="40"/>
  <c r="H39" i="40"/>
  <c r="H22" i="40"/>
  <c r="H20" i="40"/>
  <c r="H17" i="40"/>
  <c r="H41" i="40"/>
  <c r="H33" i="40"/>
  <c r="H36" i="40"/>
  <c r="H12" i="40"/>
  <c r="H14" i="40"/>
  <c r="H26" i="40"/>
  <c r="H40" i="40"/>
  <c r="H31" i="40"/>
  <c r="H16" i="40"/>
  <c r="H37" i="40"/>
  <c r="H30" i="40"/>
  <c r="H27" i="40"/>
  <c r="H34" i="40"/>
  <c r="H24" i="40"/>
  <c r="H11" i="40"/>
  <c r="H35" i="40"/>
  <c r="H29" i="40"/>
  <c r="H19" i="40"/>
  <c r="H42" i="40"/>
  <c r="H23" i="40"/>
  <c r="H25" i="40"/>
  <c r="H28" i="40"/>
  <c r="H13" i="40"/>
  <c r="I25" i="40"/>
  <c r="I42" i="40"/>
  <c r="I26" i="40"/>
  <c r="I35" i="40"/>
  <c r="I23" i="40"/>
  <c r="I14" i="40"/>
  <c r="I15" i="40"/>
  <c r="I18" i="40"/>
  <c r="I33" i="40"/>
  <c r="I24" i="40"/>
  <c r="I20" i="40"/>
  <c r="I17" i="40"/>
  <c r="I28" i="40"/>
  <c r="I36" i="40"/>
  <c r="I11" i="40"/>
  <c r="I16" i="40"/>
  <c r="I38" i="40"/>
  <c r="I27" i="40"/>
  <c r="I40" i="40"/>
  <c r="I12" i="40"/>
  <c r="I29" i="40"/>
  <c r="I22" i="40"/>
  <c r="I41" i="40"/>
  <c r="I19" i="40"/>
  <c r="I13" i="40"/>
  <c r="I37" i="40"/>
  <c r="I39" i="40"/>
  <c r="I34" i="40"/>
  <c r="I30" i="40"/>
  <c r="I31" i="40"/>
  <c r="D31" i="40"/>
  <c r="D37" i="40"/>
  <c r="D28" i="40"/>
  <c r="D20" i="40"/>
  <c r="D18" i="40"/>
  <c r="D25" i="40"/>
  <c r="D13" i="40"/>
  <c r="D34" i="40"/>
  <c r="D36" i="40"/>
  <c r="D30" i="40"/>
  <c r="D26" i="40"/>
  <c r="D27" i="40"/>
  <c r="O27" i="40" s="1"/>
  <c r="D24" i="40"/>
  <c r="D38" i="40"/>
  <c r="D42" i="40"/>
  <c r="D29" i="40"/>
  <c r="D35" i="40"/>
  <c r="D23" i="40"/>
  <c r="D14" i="40"/>
  <c r="D41" i="40"/>
  <c r="D19" i="40"/>
  <c r="D16" i="40"/>
  <c r="D15" i="40"/>
  <c r="D22" i="40"/>
  <c r="O22" i="40" s="1"/>
  <c r="D11" i="40"/>
  <c r="D17" i="40"/>
  <c r="D40" i="40"/>
  <c r="D39" i="40"/>
  <c r="D33" i="40"/>
  <c r="D12" i="40"/>
  <c r="F12" i="40"/>
  <c r="F24" i="40"/>
  <c r="F22" i="40"/>
  <c r="F16" i="40"/>
  <c r="F28" i="40"/>
  <c r="F34" i="40"/>
  <c r="F39" i="40"/>
  <c r="F27" i="40"/>
  <c r="F33" i="40"/>
  <c r="F13" i="40"/>
  <c r="F20" i="40"/>
  <c r="F30" i="40"/>
  <c r="F23" i="40"/>
  <c r="F36" i="40"/>
  <c r="F42" i="40"/>
  <c r="F11" i="40"/>
  <c r="F31" i="40"/>
  <c r="F17" i="40"/>
  <c r="F26" i="40"/>
  <c r="F41" i="40"/>
  <c r="F38" i="40"/>
  <c r="F18" i="40"/>
  <c r="F37" i="40"/>
  <c r="F14" i="40"/>
  <c r="F40" i="40"/>
  <c r="F29" i="40"/>
  <c r="F25" i="40"/>
  <c r="F19" i="40"/>
  <c r="F15" i="40"/>
  <c r="F35" i="40"/>
  <c r="E11" i="40"/>
  <c r="E14" i="40"/>
  <c r="E40" i="40"/>
  <c r="E20" i="40"/>
  <c r="E31" i="40"/>
  <c r="E15" i="40"/>
  <c r="E33" i="40"/>
  <c r="E18" i="40"/>
  <c r="E27" i="40"/>
  <c r="E17" i="40"/>
  <c r="E29" i="40"/>
  <c r="E41" i="40"/>
  <c r="E37" i="40"/>
  <c r="E12" i="40"/>
  <c r="E42" i="40"/>
  <c r="E22" i="40"/>
  <c r="E28" i="40"/>
  <c r="E39" i="40"/>
  <c r="E25" i="40"/>
  <c r="E13" i="40"/>
  <c r="E36" i="40"/>
  <c r="E19" i="40"/>
  <c r="E16" i="40"/>
  <c r="E35" i="40"/>
  <c r="E30" i="40"/>
  <c r="E24" i="40"/>
  <c r="E38" i="40"/>
  <c r="E23" i="40"/>
  <c r="E26" i="40"/>
  <c r="E34" i="40"/>
  <c r="G42" i="40"/>
  <c r="G40" i="40"/>
  <c r="G27" i="40"/>
  <c r="G31" i="40"/>
  <c r="G30" i="40"/>
  <c r="G41" i="40"/>
  <c r="G35" i="40"/>
  <c r="G34" i="40"/>
  <c r="G22" i="40"/>
  <c r="G39" i="40"/>
  <c r="G28" i="40"/>
  <c r="G20" i="40"/>
  <c r="G26" i="40"/>
  <c r="G12" i="40"/>
  <c r="G15" i="40"/>
  <c r="G19" i="40"/>
  <c r="G24" i="40"/>
  <c r="G38" i="40"/>
  <c r="G11" i="40"/>
  <c r="G13" i="40"/>
  <c r="G14" i="40"/>
  <c r="G16" i="40"/>
  <c r="G37" i="40"/>
  <c r="G18" i="40"/>
  <c r="G36" i="40"/>
  <c r="G29" i="40"/>
  <c r="G33" i="40"/>
  <c r="G25" i="40"/>
  <c r="G17" i="40"/>
  <c r="G23" i="40"/>
  <c r="D43" i="40" l="1"/>
  <c r="O11" i="40"/>
  <c r="O35" i="40"/>
  <c r="O36" i="40"/>
  <c r="O31" i="40"/>
  <c r="O29" i="40"/>
  <c r="I43" i="40"/>
  <c r="I49" i="40" s="1"/>
  <c r="H43" i="40"/>
  <c r="H49" i="40" s="1"/>
  <c r="O15" i="40"/>
  <c r="O42" i="40"/>
  <c r="O13" i="40"/>
  <c r="O34" i="40"/>
  <c r="G43" i="40"/>
  <c r="G49" i="40" s="1"/>
  <c r="E43" i="40"/>
  <c r="E49" i="40" s="1"/>
  <c r="F43" i="40"/>
  <c r="F49" i="40" s="1"/>
  <c r="O12" i="40"/>
  <c r="O16" i="40"/>
  <c r="O38" i="40"/>
  <c r="O25" i="40"/>
  <c r="O33" i="40"/>
  <c r="O19" i="40"/>
  <c r="O24" i="40"/>
  <c r="O18" i="40"/>
  <c r="O39" i="40"/>
  <c r="O41" i="40"/>
  <c r="O20" i="40"/>
  <c r="O40" i="40"/>
  <c r="O14" i="40"/>
  <c r="O26" i="40"/>
  <c r="O28" i="40"/>
  <c r="O17" i="40"/>
  <c r="O23" i="40"/>
  <c r="O30" i="40"/>
  <c r="O37" i="40"/>
  <c r="X11" i="40" l="1"/>
  <c r="X10" i="40"/>
  <c r="O43" i="40"/>
  <c r="O49" i="40" s="1"/>
  <c r="A49" i="40" s="1"/>
  <c r="D49" i="40"/>
  <c r="X13" i="40" l="1"/>
  <c r="A13" i="40" s="1"/>
  <c r="L1" i="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Birkmann Louise</author>
  </authors>
  <commentList>
    <comment ref="DU8" authorId="0" shapeId="0" xr:uid="{88ABE8C4-88E6-4FA1-87C9-0C05F0F1DDF1}">
      <text>
        <r>
          <rPr>
            <b/>
            <sz val="9"/>
            <color indexed="81"/>
            <rFont val="Tahoma"/>
            <family val="2"/>
          </rPr>
          <t>Birkmann Louise:</t>
        </r>
        <r>
          <rPr>
            <sz val="9"/>
            <color indexed="81"/>
            <rFont val="Tahoma"/>
            <family val="2"/>
          </rPr>
          <t xml:space="preserve">
In WSB, these Historical cost fields were not populated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<sst xmlns="http://schemas.openxmlformats.org/spreadsheetml/2006/main" count="35291" uniqueCount="472">
  <si>
    <t>Labour and overhead costs for non-contestable CWOREZ project</t>
  </si>
  <si>
    <t>Overview</t>
  </si>
  <si>
    <t>About this workbook</t>
  </si>
  <si>
    <t>This workbook is the supporting model to the 'Labour and Indirect Costs forecast for the non-contestable CWOREZ project' document.</t>
  </si>
  <si>
    <t xml:space="preserve">This model substantiates values documented in the report in relation to the ‘Labour cost and Corporate and Network Overhead Capex' for the non-contestable CWOREZ project. </t>
  </si>
  <si>
    <t>Tab colour meanings</t>
  </si>
  <si>
    <t>Control and reporting sheets</t>
  </si>
  <si>
    <t>Calculation sheets</t>
  </si>
  <si>
    <t>Primary input sheets</t>
  </si>
  <si>
    <t>Secondary input sheets (feed in to primary input sheets). These sheets are ad-hoc, free form calculations</t>
  </si>
  <si>
    <t>Variance sheets</t>
  </si>
  <si>
    <t>Cell colour meanings</t>
  </si>
  <si>
    <t>Fixed cell - should not be changed by user</t>
  </si>
  <si>
    <t>Input cell - value can be changed by the user</t>
  </si>
  <si>
    <t>Formulas change at this point - value should not be changed by user</t>
  </si>
  <si>
    <t>Cell targeted by solver - value should not be changed by user</t>
  </si>
  <si>
    <t>Assertion/check passes</t>
  </si>
  <si>
    <t>Assertion/check fails</t>
  </si>
  <si>
    <t>How to use this workbook</t>
  </si>
  <si>
    <t>Model structure</t>
  </si>
  <si>
    <t>Reference 
to report</t>
  </si>
  <si>
    <t>Header worksheets</t>
  </si>
  <si>
    <t>Description of worksheet</t>
  </si>
  <si>
    <t>Key assumptions</t>
  </si>
  <si>
    <t>This tab presents the key assumptions applied to the costs in this model.</t>
  </si>
  <si>
    <t>Historical indirect capex</t>
  </si>
  <si>
    <t>Data source</t>
  </si>
  <si>
    <t>This tab presents the forecast FTEs and capex for the CWOREZ (non-contestable) project developed using a bottom-up approach. The tab extracts resource rates from TransGrid's finance system and calculates internal labour costs and non-labour cost. It also presents the outsourced labour cost expected over the course of the project. Note that it does not include labour-related costs i.e., travel expenses, IT costs, recruitment and training.</t>
  </si>
  <si>
    <t>Internal_labour_inputs</t>
  </si>
  <si>
    <t>This tab summarises the inputs used in the calculation tabs relating to the internal labour FTEs and costs. It also includes some calculations pertaining to the external recruitment fee.</t>
  </si>
  <si>
    <t>Outsourced_labour_inputs</t>
  </si>
  <si>
    <t>This tab summarises the inputs used in the calculation tabs relating to the outsourced labour FTEs and costs.</t>
  </si>
  <si>
    <t>Non-labour_inputs</t>
  </si>
  <si>
    <t>This tab summarises the inputs used in the calculation tabs relating to the non-labour quantities and costs.</t>
  </si>
  <si>
    <t>Labour-related(susso)_inputs</t>
  </si>
  <si>
    <t>Internal_labour_calcs</t>
  </si>
  <si>
    <t>This tab summarises the internal labour costs and categorises them in accordance with the various cost categories. It also splits up the internal labour costs into direct and indirect costs.</t>
  </si>
  <si>
    <t>Outsourced_labour_calcs</t>
  </si>
  <si>
    <t>This tab summarises the outsourced labour costs and categorises them in accordance with the various cost categories. It also splits up the outsourced labour costs into direct and indirect costs.</t>
  </si>
  <si>
    <t>Labour-related_calcs</t>
  </si>
  <si>
    <t>This tab forecasts the labour-related costs i.e., travel expenses, IT costs, recruitment and training.</t>
  </si>
  <si>
    <t>Non-labour_calcs</t>
  </si>
  <si>
    <t>This tab summarises the non-labour costs and categorises them in accordance with the various cost categories.</t>
  </si>
  <si>
    <t>FTE&amp;roles_calcs</t>
  </si>
  <si>
    <t>This tab summarises the number of FTEs by category and is used in the calculations in other tabs of the workbook.</t>
  </si>
  <si>
    <t>Summary tables</t>
  </si>
  <si>
    <t>Internal Labour</t>
  </si>
  <si>
    <t>Total</t>
  </si>
  <si>
    <t>Notes</t>
  </si>
  <si>
    <t>General</t>
  </si>
  <si>
    <t>CWOREZ cost allocation model period</t>
  </si>
  <si>
    <t>Model period</t>
  </si>
  <si>
    <t>FY2020
(1 Mar 2020 to 30 Jun 2020)</t>
  </si>
  <si>
    <t>FY2021</t>
  </si>
  <si>
    <t>FY2022</t>
  </si>
  <si>
    <t>FY2023</t>
  </si>
  <si>
    <t>FY2024</t>
  </si>
  <si>
    <t>FY2025
(1 Jul 2024 to 28 Feb 2025)</t>
  </si>
  <si>
    <t>FY2025
(1 Mar 2025 - 30 Jun 2025)</t>
  </si>
  <si>
    <t>FY2026</t>
  </si>
  <si>
    <t>FY2027</t>
  </si>
  <si>
    <t>FY2028</t>
  </si>
  <si>
    <t>FY2029</t>
  </si>
  <si>
    <t>Labour cost assumption</t>
  </si>
  <si>
    <t>Base salary</t>
  </si>
  <si>
    <t>Average total hours worked per month</t>
  </si>
  <si>
    <t>hours</t>
  </si>
  <si>
    <t>Labour - related cost assumptions</t>
  </si>
  <si>
    <t>Apportioning cost</t>
  </si>
  <si>
    <t>Recruitment fees assumptions</t>
  </si>
  <si>
    <t>Recruitment fees as % of annual salary</t>
  </si>
  <si>
    <t>%</t>
  </si>
  <si>
    <t>Roles recruited using external recruiter</t>
  </si>
  <si>
    <t>% of number of FTEs considered as 'new'</t>
  </si>
  <si>
    <t>Other support and corporate roles</t>
  </si>
  <si>
    <t>Regulatory approvals</t>
  </si>
  <si>
    <t>Community and stakeholder engagement</t>
  </si>
  <si>
    <t>Land and Environment</t>
  </si>
  <si>
    <t>Transaction Procurement Support</t>
  </si>
  <si>
    <t>Project Development</t>
  </si>
  <si>
    <t>Training cost assumptions</t>
  </si>
  <si>
    <t>Training cost per annum per staff</t>
  </si>
  <si>
    <t>Broader cost category</t>
  </si>
  <si>
    <t>Total annualised training cost</t>
  </si>
  <si>
    <t>Total training cost across all internal staff in one year (Project Management)</t>
  </si>
  <si>
    <t>Total training cost across all internal staff in one year (Environment)</t>
  </si>
  <si>
    <t>Total monthly training cost</t>
  </si>
  <si>
    <t>Total adj. training cost per month (Project Management)</t>
  </si>
  <si>
    <t>Total adj. training cost per month (Environment)</t>
  </si>
  <si>
    <t>Number of FTE per year by cost category</t>
  </si>
  <si>
    <t>IT hardware cost assumptions</t>
  </si>
  <si>
    <t>IT hardware cost per annum per employee</t>
  </si>
  <si>
    <t>Number of FTEs considered as 'new'</t>
  </si>
  <si>
    <t>Travel expenses assumptions</t>
  </si>
  <si>
    <t>Number of trips taken in each year of the modelling period</t>
  </si>
  <si>
    <t>Number of nights assumed per trip throughout modelling period</t>
  </si>
  <si>
    <t>#</t>
  </si>
  <si>
    <t>Cost per trip per staff</t>
  </si>
  <si>
    <t>Cost per return flight to sites</t>
  </si>
  <si>
    <t>ATO rates for Accom &amp; Meals</t>
  </si>
  <si>
    <t>Car hire per day at site</t>
  </si>
  <si>
    <t>Number of staff per trip</t>
  </si>
  <si>
    <t>Direct cost assumptions</t>
  </si>
  <si>
    <t>Share of internal labour costs that are direct</t>
  </si>
  <si>
    <t>Share of contracted labour costs that are direct</t>
  </si>
  <si>
    <t>Share of labour-related costs that are direct</t>
  </si>
  <si>
    <t>Share of non-labour costs that are direct</t>
  </si>
  <si>
    <t>CWOREZ categories</t>
  </si>
  <si>
    <t>Project Management</t>
  </si>
  <si>
    <t>Dollar Basis Conversions</t>
  </si>
  <si>
    <t>Historical (Nominal, Dollars)</t>
  </si>
  <si>
    <t>Labour (internal and outsourced, direct)</t>
  </si>
  <si>
    <t>Labour (internal and outsourced, direct) Total</t>
  </si>
  <si>
    <t>Labour related (direct)</t>
  </si>
  <si>
    <t>Labour related (direct) Subtotal</t>
  </si>
  <si>
    <t>Indirect</t>
  </si>
  <si>
    <t>Indirect Subtotal</t>
  </si>
  <si>
    <t>Target - Early REZ</t>
  </si>
  <si>
    <t>Target - Infrastructure</t>
  </si>
  <si>
    <t>Target - Combined</t>
  </si>
  <si>
    <t>Check</t>
  </si>
  <si>
    <t>Source:</t>
  </si>
  <si>
    <t>FTEs</t>
  </si>
  <si>
    <t>blank</t>
  </si>
  <si>
    <t>Costs</t>
  </si>
  <si>
    <t>Item</t>
  </si>
  <si>
    <t>Cost Category</t>
  </si>
  <si>
    <t>CWOREZ (WO)</t>
  </si>
  <si>
    <t>Resource</t>
  </si>
  <si>
    <t>Internal labour inputs</t>
  </si>
  <si>
    <t>FTE inputs</t>
  </si>
  <si>
    <t>end</t>
  </si>
  <si>
    <t>Historical</t>
  </si>
  <si>
    <t>Forecast (Base + oncost and support cost)</t>
  </si>
  <si>
    <t>Recruitment fee calculation</t>
  </si>
  <si>
    <t>Number of months working on CWOREZ (non-contestable)</t>
  </si>
  <si>
    <t>check</t>
  </si>
  <si>
    <t>Total over forecast period</t>
  </si>
  <si>
    <t>Annual salary</t>
  </si>
  <si>
    <t>Total one-off recruitment fee (no adjustment for FTEs on CWOREZ)</t>
  </si>
  <si>
    <t>FTE average over modelling period</t>
  </si>
  <si>
    <t>Total one-off recruitment fee (adjustment for FTEs on CWOREZ)</t>
  </si>
  <si>
    <t>Outsourced labour inputs</t>
  </si>
  <si>
    <t>Forecast</t>
  </si>
  <si>
    <t>Non- labour inputs</t>
  </si>
  <si>
    <t>Quantity</t>
  </si>
  <si>
    <t>Labour-related (susso for works delivery) inputs</t>
  </si>
  <si>
    <t xml:space="preserve"> </t>
  </si>
  <si>
    <t>Internal labour cost calculations</t>
  </si>
  <si>
    <t>This tab calculates the forecast internal labour capex and categorises the costs by cost category.</t>
  </si>
  <si>
    <t>Total direct and indirect costs</t>
  </si>
  <si>
    <t>Labour costs - Direct costs only</t>
  </si>
  <si>
    <t>Labour costs - Indirect costs only</t>
  </si>
  <si>
    <t>Capex category</t>
  </si>
  <si>
    <t>Total capex</t>
  </si>
  <si>
    <t>Outsourced labour cost calculations</t>
  </si>
  <si>
    <t>This tab calculates the forecast outsourced labour capex and categorises the costs by cost category.</t>
  </si>
  <si>
    <t>Labour-related costs - Direct costs only</t>
  </si>
  <si>
    <t>Labour-related costs - Indirect costs only</t>
  </si>
  <si>
    <t>Labour-related cost calculations</t>
  </si>
  <si>
    <t>This tab presents the calculations for the forecast capex for training, travel expenses, recruitment and IT hardware across the different cost categories for the CWOREZ (non-contestable) project.</t>
  </si>
  <si>
    <t>Training</t>
  </si>
  <si>
    <t xml:space="preserve"> Recruitment</t>
  </si>
  <si>
    <t>IT Hardware expenses</t>
  </si>
  <si>
    <t>Travel expenses for non-works delivery staff</t>
  </si>
  <si>
    <t>Total labour-related costs - direct</t>
  </si>
  <si>
    <t>Total labour-related costs - indirect</t>
  </si>
  <si>
    <t>Non-labour cost calculations</t>
  </si>
  <si>
    <t>This tab calculates the forecast non-labour capex and categorises the costs by cost category.</t>
  </si>
  <si>
    <t>Non-labour costs - Direct costs only</t>
  </si>
  <si>
    <t>Non-labour costs - Indirect costs only</t>
  </si>
  <si>
    <t>Details of indirect cost</t>
  </si>
  <si>
    <t>Total forecast capex</t>
  </si>
  <si>
    <t>checks</t>
  </si>
  <si>
    <t>Broader category</t>
  </si>
  <si>
    <t>FTEs and roles</t>
  </si>
  <si>
    <t>This tab presents the FTE calculations for labour across both historical and forecast capex.</t>
  </si>
  <si>
    <t>Number of FTEs (internal and contracted labour)</t>
  </si>
  <si>
    <t>Av forecast FTE per month</t>
  </si>
  <si>
    <t>Total FTEs per month</t>
  </si>
  <si>
    <t>Target - Internal and contracted labour total</t>
  </si>
  <si>
    <t>Number of FTEs (internal labour only)</t>
  </si>
  <si>
    <t>Variance - Internal labour total</t>
  </si>
  <si>
    <t>No. of internal roles over entire project</t>
  </si>
  <si>
    <t>No. of outsourced roles over entire project</t>
  </si>
  <si>
    <t>Total roles</t>
  </si>
  <si>
    <t>Average number of months working on CWOREZ project</t>
  </si>
  <si>
    <t>Section Check:</t>
  </si>
  <si>
    <t>Total costs across entire period</t>
  </si>
  <si>
    <t xml:space="preserve">Total capex </t>
  </si>
  <si>
    <t>Total capex (excl. historical data)</t>
  </si>
  <si>
    <t>Labour and labour-related (direct)</t>
  </si>
  <si>
    <t>Labour-related (direct)</t>
  </si>
  <si>
    <t>check 1</t>
  </si>
  <si>
    <t>check 2</t>
  </si>
  <si>
    <t>check 3</t>
  </si>
  <si>
    <t>Proportion of labour and labour-related costs</t>
  </si>
  <si>
    <t>check 4</t>
  </si>
  <si>
    <t>Indirect non-labour capex</t>
  </si>
  <si>
    <t>check 5</t>
  </si>
  <si>
    <t>No</t>
  </si>
  <si>
    <t>Yes</t>
  </si>
  <si>
    <t>End</t>
  </si>
  <si>
    <t>This tab presents the key assumptions applied in this model. Outputs in this model will be presented in FY26 dollars.</t>
  </si>
  <si>
    <t>Real 2023-24 to Real 2025-26</t>
  </si>
  <si>
    <t>Real 2022-23 to Real 2025-26</t>
  </si>
  <si>
    <t>$Real, 2025-26</t>
  </si>
  <si>
    <t>Real, $FY2026</t>
  </si>
  <si>
    <t>Historical (Real, $25-26)</t>
  </si>
  <si>
    <t>Forecast (Real, $25-26)</t>
  </si>
  <si>
    <t>This tab presents the tables for the cost allocation report (in FY26 dollars).</t>
  </si>
  <si>
    <t>Totals</t>
  </si>
  <si>
    <t>Dollar Basis</t>
  </si>
  <si>
    <t>$ Real (2025-2026)</t>
  </si>
  <si>
    <t>FullRate (Converted to Real 2026)</t>
  </si>
  <si>
    <t>BaseRate (Converted to Real 2026)</t>
  </si>
  <si>
    <t>FullRate</t>
  </si>
  <si>
    <t>BaseRate</t>
  </si>
  <si>
    <t>Travel time allowance</t>
  </si>
  <si>
    <t>Early REZ Actuals</t>
  </si>
  <si>
    <t>Infrastructure Planner Fee</t>
  </si>
  <si>
    <t>Avg forecast FTE per month</t>
  </si>
  <si>
    <t>Avg FTE per month</t>
  </si>
  <si>
    <t>Project Controls</t>
  </si>
  <si>
    <t>Commercial Management</t>
  </si>
  <si>
    <t>Construction Management</t>
  </si>
  <si>
    <t>H1 (1 Jul 26 to 31 Dec 26)</t>
  </si>
  <si>
    <t>H2 (1 Jan 27 to 30 Jun 27)</t>
  </si>
  <si>
    <t>FY2027 - H1</t>
  </si>
  <si>
    <t>FY2027 - H2</t>
  </si>
  <si>
    <t>Direct</t>
  </si>
  <si>
    <t>FY2027 - H1 Proportion</t>
  </si>
  <si>
    <t>FY2027 - H1 Proportion - Labour and labour related</t>
  </si>
  <si>
    <t>Forecast direct capex</t>
  </si>
  <si>
    <t>Forecast indirect capex</t>
  </si>
  <si>
    <t>Forecast capex</t>
  </si>
  <si>
    <t>Labour (Internal)</t>
  </si>
  <si>
    <t>Labour (Outsourced)</t>
  </si>
  <si>
    <t xml:space="preserve">Labour-related costs </t>
  </si>
  <si>
    <t>Total Above</t>
  </si>
  <si>
    <t>Outsourced Labour</t>
  </si>
  <si>
    <t>Labour Related</t>
  </si>
  <si>
    <t>Sub total</t>
  </si>
  <si>
    <t>Detailed Summary of labour and labour-related forecast costs by category ($M, Real June 2026)</t>
  </si>
  <si>
    <t>Project Delivery Management</t>
  </si>
  <si>
    <t>Real 2024-25 to Real 2025-26</t>
  </si>
  <si>
    <t>$ Real (2023-2024)</t>
  </si>
  <si>
    <t>$ Real (2024-2025)</t>
  </si>
  <si>
    <t>Total - By cost category</t>
  </si>
  <si>
    <t>Total - Direct + Indirect</t>
  </si>
  <si>
    <t>Enviro Approvals?</t>
  </si>
  <si>
    <t>RIN - Table 7.1 - Environmental Approvals</t>
  </si>
  <si>
    <t>Environmental Approvals</t>
  </si>
  <si>
    <t>Enviro Approvals</t>
  </si>
  <si>
    <t>Forecast data in this workbook range from 1 March 2025 to 30 June 2029</t>
  </si>
  <si>
    <r>
      <t xml:space="preserve">Historical data (actuals) in this workbook range from </t>
    </r>
    <r>
      <rPr>
        <sz val="11"/>
        <color theme="1"/>
        <rFont val="Open Sans"/>
        <family val="2"/>
      </rPr>
      <t>1 Mar 2020</t>
    </r>
    <r>
      <rPr>
        <sz val="11"/>
        <color theme="1"/>
        <rFont val="Open Sans"/>
        <family val="2"/>
        <scheme val="minor"/>
      </rPr>
      <t xml:space="preserve"> to 28 Feb 2025</t>
    </r>
  </si>
  <si>
    <r>
      <t xml:space="preserve">This tab presents the hardcoded values summarising the actual cost data accumulated over the </t>
    </r>
    <r>
      <rPr>
        <sz val="11"/>
        <color theme="0"/>
        <rFont val="Open Sans"/>
        <family val="2"/>
      </rPr>
      <t>1 Mar 2020 to 28 Feb 2025</t>
    </r>
    <r>
      <rPr>
        <sz val="11"/>
        <color theme="0"/>
        <rFont val="Open Sans"/>
        <family val="2"/>
        <scheme val="minor"/>
      </rPr>
      <t xml:space="preserve"> time period ('cost incurred to date' i.e., 'Actuals') relating to the CWOREZ (non-contestable) project. The historical capex is based on transactions recorded in Ellipse (Transgrid's enterprise resource planning system).</t>
    </r>
  </si>
  <si>
    <t>Inputs</t>
  </si>
  <si>
    <t>This tab replicates the 'Inputs' tab with the main purpose of standardising the resource rates to be consistently presented in Real 2026 dollars.</t>
  </si>
  <si>
    <t>This tab summarises the inputs which are classified as labour related. However labour related costs are forecast using the standardised approach in 'Labour-related_calcs'.</t>
  </si>
  <si>
    <t>Summary of tables that will be used in the Capex Forecast Model and other submission documents.</t>
  </si>
  <si>
    <t>Historical data (1/03/2020 to 28/2/2025)</t>
  </si>
  <si>
    <t>Total - FY27 Summary</t>
  </si>
  <si>
    <t>Direct - FY27 Summary</t>
  </si>
  <si>
    <t>Indirect - FY27 Summary</t>
  </si>
  <si>
    <t>Proportion of Total</t>
  </si>
  <si>
    <t>Blank</t>
  </si>
  <si>
    <t>N/A</t>
  </si>
  <si>
    <t>Project Director (CWO REZ)</t>
  </si>
  <si>
    <t>Senior Project Manager (CWO REZ)</t>
  </si>
  <si>
    <t>Project Manager (CWO REZ)</t>
  </si>
  <si>
    <t>Project Admin (close out, etc.)</t>
  </si>
  <si>
    <t>Project Engineer (CWO REZ)</t>
  </si>
  <si>
    <t>Graduate</t>
  </si>
  <si>
    <t>Project Controller - Senior</t>
  </si>
  <si>
    <t>Senior Project Estimator</t>
  </si>
  <si>
    <t/>
  </si>
  <si>
    <t>CWO - Commercial / Procurement</t>
  </si>
  <si>
    <t>L5 Manager</t>
  </si>
  <si>
    <t>Senior Contract Manager</t>
  </si>
  <si>
    <t>Contract Manager</t>
  </si>
  <si>
    <t>Procurement Officer</t>
  </si>
  <si>
    <t>GM - Regulation</t>
  </si>
  <si>
    <t>L4 Manager</t>
  </si>
  <si>
    <t xml:space="preserve">	Network Planning - Senior</t>
  </si>
  <si>
    <t>Legal Counsel Senior</t>
  </si>
  <si>
    <t>CWO - Community &amp; Stakeholder</t>
  </si>
  <si>
    <t>Community and Stakeholder Engagement</t>
  </si>
  <si>
    <t>Community/Stakeholder Officer - Senior</t>
  </si>
  <si>
    <t>Community Engagement Specialist</t>
  </si>
  <si>
    <t>CWO - Legal</t>
  </si>
  <si>
    <t>CWO - Regulatory</t>
  </si>
  <si>
    <t>Regulatory Officer</t>
  </si>
  <si>
    <t>CWO - Network Planning</t>
  </si>
  <si>
    <t>PT001717</t>
  </si>
  <si>
    <t>CWO – Project Development</t>
  </si>
  <si>
    <t>Senior Project Developer</t>
  </si>
  <si>
    <t>Project Developer</t>
  </si>
  <si>
    <t>Manual - BackPay</t>
  </si>
  <si>
    <t>CWO - TG Project Controls</t>
  </si>
  <si>
    <t>Senior Risk Manager</t>
  </si>
  <si>
    <t>Project Controls Lead</t>
  </si>
  <si>
    <t>Program &amp; Risk Planner</t>
  </si>
  <si>
    <t>CWO  - Property</t>
  </si>
  <si>
    <t>Property Officer / Land Economist</t>
  </si>
  <si>
    <t>Survey Officer - Senior</t>
  </si>
  <si>
    <t>Property Officer - Senior</t>
  </si>
  <si>
    <t>CWO  - Environment</t>
  </si>
  <si>
    <t>Environmental Planner</t>
  </si>
  <si>
    <t xml:space="preserve">	Environmental Officer - Senior</t>
  </si>
  <si>
    <t>Environmental Planner - Senior</t>
  </si>
  <si>
    <t>CWO MTP-WW1 - Construction</t>
  </si>
  <si>
    <t>Construction Manager</t>
  </si>
  <si>
    <t>Senior Site Manager Lines</t>
  </si>
  <si>
    <t>Senior Site Manager Subs</t>
  </si>
  <si>
    <t>Site Manager Lines</t>
  </si>
  <si>
    <t>Site Manager Subs</t>
  </si>
  <si>
    <t>Safety Officer</t>
  </si>
  <si>
    <t>Commissioning Engineer</t>
  </si>
  <si>
    <t>Resource/Outage Coordinator</t>
  </si>
  <si>
    <t>Control Technician</t>
  </si>
  <si>
    <t>Secondary Systems Technician</t>
  </si>
  <si>
    <t>Telecommunication Technician</t>
  </si>
  <si>
    <t>Substation Fitter</t>
  </si>
  <si>
    <t>Network Operations</t>
  </si>
  <si>
    <t>SCADA Officer</t>
  </si>
  <si>
    <t>Senior Design TL</t>
  </si>
  <si>
    <t>Design - Control</t>
  </si>
  <si>
    <t>Senior Designer - HV</t>
  </si>
  <si>
    <t>Apprentice</t>
  </si>
  <si>
    <t>CWO BAY-LD1 - Construction</t>
  </si>
  <si>
    <t>CWO Wol Cut IN - Construction</t>
  </si>
  <si>
    <t>PT001708</t>
  </si>
  <si>
    <t>CWO - Line Design</t>
  </si>
  <si>
    <t>Principal Design Engineer</t>
  </si>
  <si>
    <t>PT001709</t>
  </si>
  <si>
    <t>CWO - Tower Design</t>
  </si>
  <si>
    <t>PT001710</t>
  </si>
  <si>
    <t>CWO - Drafting</t>
  </si>
  <si>
    <t>Designer - TL</t>
  </si>
  <si>
    <t xml:space="preserve">CWO - Primary &amp; Civil Design </t>
  </si>
  <si>
    <t>Designer - Civil</t>
  </si>
  <si>
    <t xml:space="preserve">CWO - Protection Design </t>
  </si>
  <si>
    <t>Designer - Protection</t>
  </si>
  <si>
    <t xml:space="preserve">CWO - Control Design </t>
  </si>
  <si>
    <t>PT000699</t>
  </si>
  <si>
    <t xml:space="preserve">CWO - Communication Design </t>
  </si>
  <si>
    <t>Designer - Telecommunications</t>
  </si>
  <si>
    <t xml:space="preserve">CWO - Automation Design </t>
  </si>
  <si>
    <t>Designer - Automation</t>
  </si>
  <si>
    <t>PT002811</t>
  </si>
  <si>
    <t>CWO - Asset Management</t>
  </si>
  <si>
    <t>Asset Manager (Asset Management)</t>
  </si>
  <si>
    <t>Asset Manager - Senior (Asset Management)</t>
  </si>
  <si>
    <t>PT003696 AI TL79</t>
  </si>
  <si>
    <t>CWO – ACE Interface TL79</t>
  </si>
  <si>
    <t>Linesperson</t>
  </si>
  <si>
    <t>PT003696 AI BCSS Design Review</t>
  </si>
  <si>
    <t>CWO – ACE Interface BCSS Design Review</t>
  </si>
  <si>
    <t>PT003696 AI BCSS Handover</t>
  </si>
  <si>
    <t>CWO – ACE Interface BCSS Handover</t>
  </si>
  <si>
    <t>PT004728 - 4</t>
  </si>
  <si>
    <t>CWO - Transposition (4)</t>
  </si>
  <si>
    <t>Environmental Officer - Senior</t>
  </si>
  <si>
    <t>Enviromental Planner</t>
  </si>
  <si>
    <t>Property Officer</t>
  </si>
  <si>
    <t>PT004729</t>
  </si>
  <si>
    <t>CWO - N-2 Studies</t>
  </si>
  <si>
    <t>PT007456</t>
  </si>
  <si>
    <t>CWO - Management Costs</t>
  </si>
  <si>
    <t>Contracted Labour</t>
  </si>
  <si>
    <t>CWO - Project Management</t>
  </si>
  <si>
    <t>Outsource Consultant</t>
  </si>
  <si>
    <t>PT003696 AI IFS</t>
  </si>
  <si>
    <t>CWO – ACE Interface IFS</t>
  </si>
  <si>
    <t>Non-Labour</t>
  </si>
  <si>
    <t>Non-labour</t>
  </si>
  <si>
    <t xml:space="preserve">CWO - TL Design </t>
  </si>
  <si>
    <t>Outsource Material/Equipment</t>
  </si>
  <si>
    <t>PT007447</t>
  </si>
  <si>
    <t>CWO - Overarching Business Costs</t>
  </si>
  <si>
    <t>Project Manager (CWO REZ) - Travel Outside Hours</t>
  </si>
  <si>
    <t>Labour-related</t>
  </si>
  <si>
    <t>Sustenance High Cost Country Centre</t>
  </si>
  <si>
    <t>Project Engineer (CWO REZ) - Travel Outside Hours</t>
  </si>
  <si>
    <t>3x PE TBC</t>
  </si>
  <si>
    <t>Construction Manager - Travel Outside Hours</t>
  </si>
  <si>
    <t>(Subs) CM 1</t>
  </si>
  <si>
    <t>Senior Site Manager Subs - Travel Outside Hours</t>
  </si>
  <si>
    <t>(Subs) SSM 1</t>
  </si>
  <si>
    <t>Site Manager Subs - Travel Outside Hours</t>
  </si>
  <si>
    <t>(Subs) SM 1</t>
  </si>
  <si>
    <t>Principal Design Engineer - Travel Outside Hours</t>
  </si>
  <si>
    <t>Designer - Protection - Travel Outside Hours</t>
  </si>
  <si>
    <t>Designer - Telecommunications - Travel Outside Hours</t>
  </si>
  <si>
    <t>Commissioning Engineer - Travel Outside Hours</t>
  </si>
  <si>
    <t>Secondary Systems Technician - Travel Outside Hours</t>
  </si>
  <si>
    <t>Control Technician - Travel Outside Hours</t>
  </si>
  <si>
    <t>Substation Fitter - Travel Outside Hours</t>
  </si>
  <si>
    <t>Substation Fitter 1</t>
  </si>
  <si>
    <t>Telecommunication Technician - Travel Outside Hours</t>
  </si>
  <si>
    <t>Telecommunication Tech</t>
  </si>
  <si>
    <t>Protection Tech 1</t>
  </si>
  <si>
    <t>Protection Tech 2</t>
  </si>
  <si>
    <t>Control Tech 1</t>
  </si>
  <si>
    <t>Control Tech 2</t>
  </si>
  <si>
    <t>Substation Fitter 2</t>
  </si>
  <si>
    <t>Linesperson - Travel Outside Hours</t>
  </si>
  <si>
    <t>Apprentice - Travel Outside Hours</t>
  </si>
  <si>
    <t>Safety Officer - Travel Outside Hours</t>
  </si>
  <si>
    <t>Nominal (Mid Period) to Real 2026 (End Period)</t>
  </si>
  <si>
    <t>[C-i-C]</t>
  </si>
  <si>
    <t>[C-i-C] Item 1</t>
  </si>
  <si>
    <t>[C-i-C] Item 2</t>
  </si>
  <si>
    <t>[C-i-C] Item 3</t>
  </si>
  <si>
    <t>[C-i-C] Item 4</t>
  </si>
  <si>
    <t>[C-i-C] Item 5</t>
  </si>
  <si>
    <t>[C-i-C] Item 6</t>
  </si>
  <si>
    <t>[C-i-C] Item 7</t>
  </si>
  <si>
    <t>[C-i-C] Item 8</t>
  </si>
  <si>
    <t>[C-i-C] Item 9</t>
  </si>
  <si>
    <t>[C-i-C] Item 10</t>
  </si>
  <si>
    <t>[C-i-C] Item 11</t>
  </si>
  <si>
    <t>[C-i-C] Item 12</t>
  </si>
  <si>
    <t>[C-i-C] Item 13</t>
  </si>
  <si>
    <t>[C-i-C] Item 14</t>
  </si>
  <si>
    <t>[C-i-C] Item 15</t>
  </si>
  <si>
    <t>[C-i-C] Item 16</t>
  </si>
  <si>
    <t>[C-i-C] Item 17</t>
  </si>
  <si>
    <t>[C-i-C] Item 18</t>
  </si>
  <si>
    <t>[C-i-C] Item 19</t>
  </si>
  <si>
    <t>[C-i-C] Item 20</t>
  </si>
  <si>
    <t>[C-i-C] Item 21</t>
  </si>
  <si>
    <t>[C-i-C] Item 22</t>
  </si>
  <si>
    <t>[C-i-C] Item 23</t>
  </si>
  <si>
    <t>[C-i-C] Item 24</t>
  </si>
  <si>
    <t>[C-i-C] Item 25</t>
  </si>
  <si>
    <t>[C-i-C] Item 26</t>
  </si>
  <si>
    <t>[C-i-C] Item 27</t>
  </si>
  <si>
    <t>[C-i-C] Item 28</t>
  </si>
  <si>
    <t>[C-i-C] Item 29</t>
  </si>
  <si>
    <t>[C-i-C] Item 30</t>
  </si>
  <si>
    <t>[C-i-C] Item 31</t>
  </si>
  <si>
    <t>[C-i-C] Item 32</t>
  </si>
  <si>
    <t>[C-i-C] Item 33</t>
  </si>
  <si>
    <t>[C-i-C] Item 34</t>
  </si>
  <si>
    <t>[C-i-C] Item 35</t>
  </si>
  <si>
    <t>[C-i-C] Item 36</t>
  </si>
  <si>
    <t>[C-i-C] Item 37</t>
  </si>
  <si>
    <t>[C-i-C] Item 38</t>
  </si>
  <si>
    <t>[C-i-C] Item 39</t>
  </si>
  <si>
    <t>[C-i-C] Item 40</t>
  </si>
  <si>
    <t>[C-i-C] Item 41</t>
  </si>
  <si>
    <t>[C-i-C] Item 42</t>
  </si>
  <si>
    <t>[C-i-C] Item 43</t>
  </si>
  <si>
    <t>[C-i-C] Item 44</t>
  </si>
  <si>
    <t>[C-i-C] Item 45</t>
  </si>
  <si>
    <t>[C-i-C] Item 46</t>
  </si>
  <si>
    <t>[C-i-C] Item 47</t>
  </si>
  <si>
    <t>[C-i-C] Item 48</t>
  </si>
  <si>
    <t>[C-i-C] Item 49</t>
  </si>
  <si>
    <t>[C-i-C] Item 50</t>
  </si>
  <si>
    <t>[C-i-C] Item 51</t>
  </si>
  <si>
    <t>[C-i-C] Item 52</t>
  </si>
  <si>
    <t>[C-i-C] Item 53</t>
  </si>
  <si>
    <t>[C-i-C] Item 54</t>
  </si>
  <si>
    <t>[C-i-C] Item 55</t>
  </si>
  <si>
    <t>[C-i-C] Item 56</t>
  </si>
  <si>
    <t>[C-i-C] Item 57</t>
  </si>
  <si>
    <t>[C-i-C] Item 58</t>
  </si>
  <si>
    <t>[C-i-C] Item 59</t>
  </si>
  <si>
    <t>[C-i-C] Item 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</si>
</sst>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1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&quot;FY&quot;0"/>
    <numFmt numFmtId="167" formatCode="_(&quot;$&quot;* #,##0_);_(&quot;$&quot;* \(#,##0\);_(&quot;$&quot;* &quot;-&quot;??_);_(@_)"/>
    <numFmt numFmtId="168" formatCode="0.0%"/>
    <numFmt numFmtId="169" formatCode="_-&quot;$&quot;* #,##0_-;\-&quot;$&quot;* #,##0_-;_-&quot;$&quot;* &quot;-&quot;??_-;_-@_-"/>
    <numFmt numFmtId="170" formatCode="0.0"/>
    <numFmt numFmtId="171" formatCode="&quot;$&quot;#,##0"/>
    <numFmt numFmtId="172" formatCode="_(#,##0.00%_);\(#,##0.00%\);_(&quot;-&quot;_)"/>
    <numFmt numFmtId="173" formatCode="_(#,##0.0_);\(#,##0.0\);_(&quot;-&quot;_)"/>
    <numFmt numFmtId="174" formatCode="##,##0.00,,"/>
    <numFmt numFmtId="175" formatCode="##,##0.000,,"/>
    <numFmt numFmtId="176" formatCode="#,##0_ ;\-#,##0\ "/>
    <numFmt numFmtId="177" formatCode="0;\-0;;@"/>
    <numFmt numFmtId="178" formatCode="&quot;$&quot;#,##0.00"/>
    <numFmt numFmtId="179" formatCode="0.0;\-0.0;;@"/>
    <numFmt numFmtId="180" formatCode="_-&quot;$&quot;* #,##0.0_-;\-&quot;$&quot;* #,##0.0_-;_-&quot;$&quot;* &quot;-&quot;??_-;_-@_-"/>
    <numFmt numFmtId="181" formatCode="#,##0.000"/>
    <numFmt numFmtId="182" formatCode="#,##0.0000"/>
  </numFmts>
  <fonts count="99" x14ac:knownFonts="1">
    <font>
      <sz val="11"/>
      <color theme="1"/>
      <name val="Open Sans"/>
      <family val="2"/>
    </font>
    <font>
      <sz val="11"/>
      <color theme="1"/>
      <name val="Open Sans"/>
      <family val="2"/>
      <scheme val="minor"/>
    </font>
    <font>
      <sz val="11"/>
      <color theme="1"/>
      <name val="Open Sans"/>
      <family val="2"/>
      <scheme val="minor"/>
    </font>
    <font>
      <sz val="11"/>
      <color theme="1"/>
      <name val="Open Sans"/>
      <family val="2"/>
      <scheme val="minor"/>
    </font>
    <font>
      <sz val="11"/>
      <color theme="1"/>
      <name val="Open Sans"/>
      <family val="2"/>
      <scheme val="minor"/>
    </font>
    <font>
      <sz val="11"/>
      <color theme="1"/>
      <name val="Open Sans"/>
      <family val="2"/>
      <scheme val="minor"/>
    </font>
    <font>
      <sz val="11"/>
      <color theme="1"/>
      <name val="Open Sans"/>
      <family val="2"/>
      <scheme val="minor"/>
    </font>
    <font>
      <sz val="11"/>
      <color theme="1"/>
      <name val="Open Sans"/>
      <family val="2"/>
      <scheme val="minor"/>
    </font>
    <font>
      <sz val="11"/>
      <color theme="1"/>
      <name val="Open Sans"/>
      <family val="2"/>
      <scheme val="minor"/>
    </font>
    <font>
      <sz val="11"/>
      <color theme="1"/>
      <name val="Open Sans"/>
      <family val="2"/>
      <scheme val="minor"/>
    </font>
    <font>
      <u/>
      <sz val="11"/>
      <color theme="10"/>
      <name val="Arial"/>
      <family val="2"/>
    </font>
    <font>
      <u/>
      <sz val="11"/>
      <color theme="11"/>
      <name val="Arial"/>
      <family val="2"/>
    </font>
    <font>
      <sz val="11"/>
      <color theme="1"/>
      <name val="Arial"/>
      <family val="2"/>
    </font>
    <font>
      <sz val="11"/>
      <color rgb="FF006100"/>
      <name val="Open Sans"/>
      <family val="2"/>
      <scheme val="minor"/>
    </font>
    <font>
      <sz val="11"/>
      <color rgb="FF9C0006"/>
      <name val="Open Sans"/>
      <family val="2"/>
      <scheme val="minor"/>
    </font>
    <font>
      <sz val="11"/>
      <color rgb="FF9C5700"/>
      <name val="Open Sans"/>
      <family val="2"/>
      <scheme val="minor"/>
    </font>
    <font>
      <sz val="11"/>
      <color rgb="FF3F3F76"/>
      <name val="Open Sans"/>
      <family val="2"/>
      <scheme val="minor"/>
    </font>
    <font>
      <b/>
      <sz val="11"/>
      <color rgb="FF3F3F3F"/>
      <name val="Open Sans"/>
      <family val="2"/>
      <scheme val="minor"/>
    </font>
    <font>
      <b/>
      <sz val="11"/>
      <color rgb="FFFA7D00"/>
      <name val="Open Sans"/>
      <family val="2"/>
      <scheme val="minor"/>
    </font>
    <font>
      <sz val="11"/>
      <color rgb="FFFA7D00"/>
      <name val="Open Sans"/>
      <family val="2"/>
      <scheme val="minor"/>
    </font>
    <font>
      <b/>
      <sz val="11"/>
      <color theme="0"/>
      <name val="Open Sans"/>
      <family val="2"/>
      <scheme val="minor"/>
    </font>
    <font>
      <sz val="11"/>
      <color rgb="FFFF0000"/>
      <name val="Open Sans"/>
      <family val="2"/>
      <scheme val="minor"/>
    </font>
    <font>
      <i/>
      <sz val="11"/>
      <color rgb="FF7F7F7F"/>
      <name val="Open Sans"/>
      <family val="2"/>
      <scheme val="minor"/>
    </font>
    <font>
      <sz val="20"/>
      <color indexed="9"/>
      <name val="Arial"/>
      <family val="2"/>
    </font>
    <font>
      <sz val="16"/>
      <name val="Arial"/>
      <family val="2"/>
    </font>
    <font>
      <sz val="18"/>
      <color theme="3"/>
      <name val="Open Sans Light"/>
      <family val="2"/>
      <scheme val="major"/>
    </font>
    <font>
      <b/>
      <sz val="13"/>
      <color theme="3"/>
      <name val="Open Sans"/>
      <family val="2"/>
      <scheme val="minor"/>
    </font>
    <font>
      <b/>
      <sz val="11"/>
      <color theme="3"/>
      <name val="Open Sans"/>
      <family val="2"/>
      <scheme val="minor"/>
    </font>
    <font>
      <b/>
      <sz val="11"/>
      <color theme="1"/>
      <name val="Open Sans"/>
      <family val="2"/>
      <scheme val="minor"/>
    </font>
    <font>
      <sz val="11"/>
      <name val="Open Sans"/>
      <family val="2"/>
      <scheme val="minor"/>
    </font>
    <font>
      <sz val="10"/>
      <name val="Open Sans"/>
      <family val="2"/>
      <scheme val="minor"/>
    </font>
    <font>
      <sz val="18"/>
      <name val="Open Sans"/>
      <family val="2"/>
      <scheme val="minor"/>
    </font>
    <font>
      <b/>
      <sz val="18"/>
      <name val="Open Sans"/>
      <family val="2"/>
      <scheme val="minor"/>
    </font>
    <font>
      <b/>
      <sz val="11"/>
      <name val="Open Sans"/>
      <family val="2"/>
      <scheme val="minor"/>
    </font>
    <font>
      <sz val="10"/>
      <color theme="1"/>
      <name val="Open Sans"/>
      <family val="2"/>
      <scheme val="minor"/>
    </font>
    <font>
      <sz val="11"/>
      <color theme="1"/>
      <name val="Open Sans SemiBold"/>
      <family val="2"/>
    </font>
    <font>
      <sz val="11"/>
      <name val="Open Sans"/>
      <family val="2"/>
    </font>
    <font>
      <u/>
      <sz val="11"/>
      <color theme="10"/>
      <name val="Open Sans"/>
      <family val="2"/>
    </font>
    <font>
      <u/>
      <sz val="11"/>
      <color theme="11"/>
      <name val="Open Sans"/>
      <family val="2"/>
    </font>
    <font>
      <sz val="15"/>
      <color theme="3"/>
      <name val="Open Sans Light"/>
      <family val="2"/>
      <scheme val="major"/>
    </font>
    <font>
      <sz val="18"/>
      <color theme="1"/>
      <name val="Open Sans Light"/>
      <family val="2"/>
      <scheme val="major"/>
    </font>
    <font>
      <sz val="14"/>
      <color theme="1"/>
      <name val="Open Sans SemiBold"/>
      <family val="2"/>
    </font>
    <font>
      <sz val="12"/>
      <color theme="1"/>
      <name val="Open Sans SemiBold"/>
      <family val="2"/>
    </font>
    <font>
      <sz val="20"/>
      <color theme="0"/>
      <name val="Open Sans Light"/>
      <family val="2"/>
      <scheme val="major"/>
    </font>
    <font>
      <sz val="16"/>
      <color theme="0"/>
      <name val="Open Sans SemiBold"/>
      <family val="2"/>
    </font>
    <font>
      <b/>
      <sz val="20"/>
      <color indexed="9"/>
      <name val="Open Sans"/>
      <family val="2"/>
      <scheme val="minor"/>
    </font>
    <font>
      <sz val="20"/>
      <color indexed="9"/>
      <name val="Open Sans"/>
      <family val="2"/>
      <scheme val="minor"/>
    </font>
    <font>
      <sz val="16"/>
      <name val="Open Sans"/>
      <family val="2"/>
      <scheme val="minor"/>
    </font>
    <font>
      <sz val="11"/>
      <color theme="0"/>
      <name val="Open Sans"/>
      <family val="2"/>
      <scheme val="minor"/>
    </font>
    <font>
      <sz val="8"/>
      <name val="Open Sans"/>
      <family val="2"/>
    </font>
    <font>
      <sz val="10"/>
      <name val="Arial"/>
      <family val="2"/>
    </font>
    <font>
      <u/>
      <sz val="11"/>
      <color theme="10"/>
      <name val="Open Sans"/>
      <family val="2"/>
      <scheme val="minor"/>
    </font>
    <font>
      <b/>
      <sz val="10"/>
      <color theme="1"/>
      <name val="Open Sans"/>
      <family val="2"/>
      <scheme val="minor"/>
    </font>
    <font>
      <i/>
      <sz val="10"/>
      <color theme="8"/>
      <name val="Open Sans"/>
      <family val="2"/>
      <scheme val="minor"/>
    </font>
    <font>
      <b/>
      <sz val="10"/>
      <color theme="8"/>
      <name val="Open Sans"/>
      <family val="2"/>
      <scheme val="minor"/>
    </font>
    <font>
      <sz val="11"/>
      <color theme="1"/>
      <name val="Open Sans"/>
      <family val="2"/>
    </font>
    <font>
      <sz val="10"/>
      <color theme="0"/>
      <name val="Open Sans"/>
      <family val="2"/>
      <scheme val="minor"/>
    </font>
    <font>
      <i/>
      <sz val="10"/>
      <color theme="1"/>
      <name val="Open Sans"/>
      <family val="2"/>
      <scheme val="minor"/>
    </font>
    <font>
      <b/>
      <sz val="10"/>
      <color theme="0"/>
      <name val="Open Sans"/>
      <family val="2"/>
      <scheme val="minor"/>
    </font>
    <font>
      <u/>
      <sz val="10"/>
      <color theme="1"/>
      <name val="Open Sans"/>
      <family val="2"/>
      <scheme val="minor"/>
    </font>
    <font>
      <b/>
      <sz val="11"/>
      <color theme="1"/>
      <name val="Open Sans SemiBold"/>
      <family val="2"/>
    </font>
    <font>
      <b/>
      <sz val="11"/>
      <color theme="1"/>
      <name val="Open Sans"/>
      <family val="2"/>
    </font>
    <font>
      <b/>
      <sz val="10"/>
      <color rgb="FFFFFFFF"/>
      <name val="Arial"/>
      <family val="2"/>
    </font>
    <font>
      <b/>
      <sz val="10"/>
      <color rgb="FF425364"/>
      <name val="Arial"/>
      <family val="2"/>
    </font>
    <font>
      <sz val="10"/>
      <color rgb="FF425364"/>
      <name val="Arial"/>
      <family val="2"/>
    </font>
    <font>
      <b/>
      <sz val="11"/>
      <color theme="0"/>
      <name val="Open Sans"/>
      <family val="2"/>
    </font>
    <font>
      <sz val="10"/>
      <color theme="1"/>
      <name val="Arial"/>
      <family val="2"/>
    </font>
    <font>
      <sz val="10"/>
      <color theme="4"/>
      <name val="Arial"/>
      <family val="2"/>
    </font>
    <font>
      <b/>
      <sz val="10"/>
      <color rgb="FFFF0000"/>
      <name val="Arial"/>
      <family val="2"/>
    </font>
    <font>
      <b/>
      <sz val="9"/>
      <color rgb="FFFFFFFF"/>
      <name val="Arial"/>
      <family val="2"/>
    </font>
    <font>
      <sz val="10"/>
      <color rgb="FFFF0000"/>
      <name val="Open Sans"/>
      <family val="2"/>
      <scheme val="minor"/>
    </font>
    <font>
      <sz val="11"/>
      <color rgb="FF000000"/>
      <name val="Open Sans"/>
      <family val="2"/>
      <scheme val="minor"/>
    </font>
    <font>
      <b/>
      <sz val="10"/>
      <name val="Arial"/>
      <family val="2"/>
    </font>
    <font>
      <sz val="10"/>
      <color theme="8"/>
      <name val="Arial"/>
      <family val="2"/>
    </font>
    <font>
      <i/>
      <sz val="10"/>
      <color rgb="FFFFFFFF"/>
      <name val="Arial"/>
      <family val="2"/>
    </font>
    <font>
      <i/>
      <sz val="10"/>
      <color rgb="FF425364"/>
      <name val="Arial"/>
      <family val="2"/>
    </font>
    <font>
      <i/>
      <sz val="10"/>
      <color rgb="FFFF0000"/>
      <name val="Open Sans"/>
      <family val="2"/>
      <scheme val="minor"/>
    </font>
    <font>
      <b/>
      <sz val="10"/>
      <color theme="1"/>
      <name val="Arial"/>
      <family val="2"/>
    </font>
    <font>
      <b/>
      <sz val="10"/>
      <color indexed="9"/>
      <name val="Arial"/>
      <family val="2"/>
    </font>
    <font>
      <sz val="20"/>
      <color theme="0"/>
      <name val="Arial"/>
      <family val="2"/>
    </font>
    <font>
      <sz val="10"/>
      <color indexed="9"/>
      <name val="Arial"/>
      <family val="2"/>
    </font>
    <font>
      <sz val="16"/>
      <color theme="0"/>
      <name val="Arial"/>
      <family val="2"/>
    </font>
    <font>
      <strike/>
      <sz val="10"/>
      <color theme="8"/>
      <name val="Arial"/>
      <family val="2"/>
    </font>
    <font>
      <b/>
      <sz val="10"/>
      <color theme="8"/>
      <name val="Arial"/>
      <family val="2"/>
    </font>
    <font>
      <i/>
      <sz val="10"/>
      <color theme="1"/>
      <name val="Arial"/>
      <family val="2"/>
    </font>
    <font>
      <i/>
      <sz val="10"/>
      <color theme="8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9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rgb="FFFF0000"/>
      <name val="Arial"/>
      <family val="2"/>
    </font>
    <font>
      <sz val="9"/>
      <name val="Arial"/>
      <family val="2"/>
    </font>
    <font>
      <b/>
      <sz val="10.5"/>
      <color rgb="FFFFFFFF"/>
      <name val="Arial"/>
      <family val="2"/>
    </font>
    <font>
      <sz val="10.5"/>
      <color rgb="FF000000"/>
      <name val="Arial"/>
      <family val="2"/>
    </font>
    <font>
      <b/>
      <sz val="10.5"/>
      <color rgb="FF262626"/>
      <name val="Arial"/>
      <family val="2"/>
    </font>
    <font>
      <sz val="11"/>
      <color theme="0"/>
      <name val="Open Sans"/>
      <family val="2"/>
    </font>
    <font>
      <b/>
      <u/>
      <sz val="10"/>
      <color theme="1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A897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CC2E0"/>
        <bgColor indexed="64"/>
      </patternFill>
    </fill>
    <fill>
      <patternFill patternType="solid">
        <fgColor rgb="FFCFD1D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47A84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9D5D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F2A2A"/>
        <bgColor indexed="64"/>
      </patternFill>
    </fill>
    <fill>
      <patternFill patternType="lightUp"/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lightUp">
        <bgColor rgb="FFD9D9D9"/>
      </patternFill>
    </fill>
    <fill>
      <patternFill patternType="solid">
        <fgColor rgb="FFD8EFD7"/>
        <bgColor indexed="64"/>
      </patternFill>
    </fill>
    <fill>
      <patternFill patternType="solid">
        <fgColor rgb="FFEFF7D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B2D83A"/>
        <bgColor indexed="64"/>
      </patternFill>
    </fill>
    <fill>
      <patternFill patternType="solid">
        <fgColor rgb="FFF8C6A7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9"/>
      </right>
      <top/>
      <bottom/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rgb="FF002395"/>
      </top>
      <bottom style="medium">
        <color rgb="FF002395"/>
      </bottom>
      <diagonal/>
    </border>
    <border>
      <left/>
      <right/>
      <top/>
      <bottom style="medium">
        <color rgb="FF002395"/>
      </bottom>
      <diagonal/>
    </border>
    <border>
      <left style="medium">
        <color rgb="FFBFBFBF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 style="medium">
        <color rgb="FFBFBFBF"/>
      </left>
      <right style="medium">
        <color rgb="FFBFBFBF"/>
      </right>
      <top/>
      <bottom style="medium">
        <color rgb="FFBFBFBF"/>
      </bottom>
      <diagonal/>
    </border>
    <border>
      <left/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/>
      <right style="medium">
        <color rgb="FFBFBFBF"/>
      </right>
      <top/>
      <bottom style="medium">
        <color rgb="FFBFBFBF"/>
      </bottom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BFBFBF"/>
      </top>
      <bottom style="medium">
        <color rgb="FFBFBFBF"/>
      </bottom>
      <diagonal/>
    </border>
    <border>
      <left/>
      <right/>
      <top/>
      <bottom style="medium">
        <color rgb="FFBFBFBF"/>
      </bottom>
      <diagonal/>
    </border>
    <border>
      <left style="medium">
        <color rgb="FFBFBFBF"/>
      </left>
      <right/>
      <top style="medium">
        <color rgb="FFBFBFBF"/>
      </top>
      <bottom style="medium">
        <color rgb="FFBFBFBF"/>
      </bottom>
      <diagonal/>
    </border>
    <border>
      <left style="medium">
        <color rgb="FFBFBFBF"/>
      </left>
      <right style="medium">
        <color rgb="FFBFBFBF"/>
      </right>
      <top style="medium">
        <color rgb="FFBFBFBF"/>
      </top>
      <bottom/>
      <diagonal/>
    </border>
    <border>
      <left/>
      <right style="medium">
        <color rgb="FFBFBFBF"/>
      </right>
      <top style="medium">
        <color rgb="FFBFBFBF"/>
      </top>
      <bottom/>
      <diagonal/>
    </border>
    <border>
      <left style="medium">
        <color rgb="FFBFBFBF"/>
      </left>
      <right/>
      <top/>
      <bottom style="medium">
        <color rgb="FFBFBFBF"/>
      </bottom>
      <diagonal/>
    </border>
    <border>
      <left/>
      <right style="medium">
        <color rgb="FFBFBFBF"/>
      </right>
      <top/>
      <bottom/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</borders>
  <cellStyleXfs count="55">
    <xf numFmtId="0" fontId="0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1" applyNumberFormat="0" applyAlignment="0" applyProtection="0"/>
    <xf numFmtId="0" fontId="17" fillId="8" borderId="2" applyNumberFormat="0" applyAlignment="0" applyProtection="0"/>
    <xf numFmtId="0" fontId="18" fillId="8" borderId="1" applyNumberFormat="0" applyAlignment="0" applyProtection="0"/>
    <xf numFmtId="0" fontId="19" fillId="0" borderId="3" applyNumberFormat="0" applyFill="0" applyAlignment="0" applyProtection="0"/>
    <xf numFmtId="0" fontId="20" fillId="9" borderId="4" applyNumberFormat="0" applyAlignment="0" applyProtection="0"/>
    <xf numFmtId="0" fontId="21" fillId="0" borderId="0" applyNumberFormat="0" applyFill="0" applyBorder="0" applyAlignment="0" applyProtection="0"/>
    <xf numFmtId="0" fontId="12" fillId="10" borderId="5" applyNumberFormat="0" applyFont="0" applyAlignment="0" applyProtection="0"/>
    <xf numFmtId="0" fontId="22" fillId="0" borderId="0" applyNumberFormat="0" applyFill="0" applyBorder="0" applyAlignment="0" applyProtection="0"/>
    <xf numFmtId="0" fontId="41" fillId="0" borderId="0"/>
    <xf numFmtId="0" fontId="42" fillId="0" borderId="0"/>
    <xf numFmtId="0" fontId="36" fillId="0" borderId="0"/>
    <xf numFmtId="0" fontId="37" fillId="0" borderId="0" applyNumberFormat="0" applyFill="0" applyBorder="0" applyAlignment="0" applyProtection="0"/>
    <xf numFmtId="0" fontId="36" fillId="13" borderId="0"/>
    <xf numFmtId="0" fontId="36" fillId="20" borderId="0"/>
    <xf numFmtId="0" fontId="36" fillId="19" borderId="0"/>
    <xf numFmtId="0" fontId="38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9" fillId="0" borderId="6" applyNumberFormat="0" applyFill="0" applyAlignment="0" applyProtection="0"/>
    <xf numFmtId="0" fontId="26" fillId="0" borderId="7" applyNumberFormat="0" applyFill="0" applyAlignment="0" applyProtection="0"/>
    <xf numFmtId="0" fontId="27" fillId="0" borderId="8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40" fillId="0" borderId="0">
      <alignment vertical="top"/>
    </xf>
    <xf numFmtId="0" fontId="35" fillId="0" borderId="0"/>
    <xf numFmtId="0" fontId="7" fillId="0" borderId="0"/>
    <xf numFmtId="164" fontId="7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1" fillId="0" borderId="0" applyNumberForma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5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66" fillId="0" borderId="0"/>
    <xf numFmtId="0" fontId="50" fillId="0" borderId="0" applyFill="0" applyBorder="0">
      <alignment vertical="center"/>
    </xf>
    <xf numFmtId="0" fontId="67" fillId="0" borderId="0" applyFill="0" applyBorder="0">
      <alignment vertical="center"/>
    </xf>
    <xf numFmtId="172" fontId="50" fillId="31" borderId="14">
      <alignment vertical="center"/>
      <protection locked="0"/>
    </xf>
    <xf numFmtId="173" fontId="66" fillId="0" borderId="0" applyFill="0" applyBorder="0">
      <alignment vertical="center"/>
    </xf>
    <xf numFmtId="0" fontId="50" fillId="31" borderId="14">
      <alignment vertical="center"/>
      <protection locked="0"/>
    </xf>
    <xf numFmtId="173" fontId="67" fillId="0" borderId="0" applyFill="0" applyBorder="0">
      <alignment vertical="center"/>
    </xf>
    <xf numFmtId="164" fontId="50" fillId="0" borderId="0" applyFont="0" applyFill="0" applyBorder="0" applyAlignment="0" applyProtection="0"/>
    <xf numFmtId="0" fontId="71" fillId="0" borderId="0"/>
    <xf numFmtId="43" fontId="55" fillId="0" borderId="0" applyFont="0" applyFill="0" applyBorder="0" applyAlignment="0" applyProtection="0"/>
  </cellStyleXfs>
  <cellXfs count="408">
    <xf numFmtId="0" fontId="0" fillId="0" borderId="0" xfId="0"/>
    <xf numFmtId="0" fontId="0" fillId="2" borderId="0" xfId="0" applyFill="1"/>
    <xf numFmtId="0" fontId="23" fillId="2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9" fillId="0" borderId="0" xfId="0" applyFont="1"/>
    <xf numFmtId="0" fontId="24" fillId="2" borderId="0" xfId="0" applyFont="1" applyFill="1" applyAlignment="1">
      <alignment vertical="top"/>
    </xf>
    <xf numFmtId="0" fontId="29" fillId="0" borderId="0" xfId="0" applyFont="1" applyAlignment="1">
      <alignment vertical="top"/>
    </xf>
    <xf numFmtId="0" fontId="9" fillId="0" borderId="0" xfId="0" applyFont="1"/>
    <xf numFmtId="0" fontId="31" fillId="0" borderId="0" xfId="0" applyFont="1" applyAlignment="1">
      <alignment vertical="top"/>
    </xf>
    <xf numFmtId="0" fontId="32" fillId="0" borderId="0" xfId="0" applyFont="1" applyAlignment="1">
      <alignment vertical="top"/>
    </xf>
    <xf numFmtId="0" fontId="33" fillId="0" borderId="0" xfId="0" applyFont="1"/>
    <xf numFmtId="0" fontId="30" fillId="16" borderId="0" xfId="0" applyFont="1" applyFill="1"/>
    <xf numFmtId="0" fontId="30" fillId="0" borderId="0" xfId="0" applyFont="1"/>
    <xf numFmtId="0" fontId="29" fillId="12" borderId="0" xfId="0" applyFont="1" applyFill="1"/>
    <xf numFmtId="0" fontId="29" fillId="2" borderId="0" xfId="0" applyFont="1" applyFill="1"/>
    <xf numFmtId="0" fontId="29" fillId="3" borderId="0" xfId="0" applyFont="1" applyFill="1"/>
    <xf numFmtId="0" fontId="29" fillId="11" borderId="0" xfId="0" applyFont="1" applyFill="1"/>
    <xf numFmtId="0" fontId="29" fillId="14" borderId="0" xfId="0" applyFont="1" applyFill="1"/>
    <xf numFmtId="0" fontId="29" fillId="15" borderId="0" xfId="0" applyFont="1" applyFill="1"/>
    <xf numFmtId="0" fontId="30" fillId="0" borderId="0" xfId="0" applyFont="1" applyAlignment="1">
      <alignment vertical="top"/>
    </xf>
    <xf numFmtId="0" fontId="33" fillId="0" borderId="0" xfId="0" applyFont="1" applyAlignment="1">
      <alignment vertical="top"/>
    </xf>
    <xf numFmtId="0" fontId="34" fillId="0" borderId="0" xfId="0" applyFont="1"/>
    <xf numFmtId="0" fontId="29" fillId="17" borderId="0" xfId="0" applyFont="1" applyFill="1"/>
    <xf numFmtId="0" fontId="29" fillId="18" borderId="0" xfId="0" applyFont="1" applyFill="1"/>
    <xf numFmtId="0" fontId="29" fillId="19" borderId="0" xfId="0" applyFont="1" applyFill="1"/>
    <xf numFmtId="0" fontId="35" fillId="0" borderId="0" xfId="0" applyFont="1"/>
    <xf numFmtId="0" fontId="40" fillId="0" borderId="0" xfId="0" applyFont="1" applyAlignment="1">
      <alignment vertical="top"/>
    </xf>
    <xf numFmtId="0" fontId="43" fillId="2" borderId="0" xfId="0" applyFont="1" applyFill="1" applyAlignment="1">
      <alignment vertical="center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vertical="center"/>
    </xf>
    <xf numFmtId="0" fontId="46" fillId="2" borderId="0" xfId="0" applyFont="1" applyFill="1" applyAlignment="1">
      <alignment vertical="center"/>
    </xf>
    <xf numFmtId="0" fontId="47" fillId="2" borderId="0" xfId="0" applyFont="1" applyFill="1" applyAlignment="1">
      <alignment vertical="top"/>
    </xf>
    <xf numFmtId="0" fontId="8" fillId="0" borderId="0" xfId="0" applyFont="1"/>
    <xf numFmtId="0" fontId="7" fillId="0" borderId="0" xfId="30"/>
    <xf numFmtId="0" fontId="7" fillId="21" borderId="0" xfId="30" applyFill="1"/>
    <xf numFmtId="0" fontId="54" fillId="0" borderId="0" xfId="30" applyFont="1"/>
    <xf numFmtId="0" fontId="34" fillId="0" borderId="0" xfId="30" applyFont="1"/>
    <xf numFmtId="9" fontId="56" fillId="0" borderId="0" xfId="30" applyNumberFormat="1" applyFont="1"/>
    <xf numFmtId="0" fontId="52" fillId="0" borderId="0" xfId="0" applyFont="1"/>
    <xf numFmtId="0" fontId="57" fillId="0" borderId="0" xfId="0" applyFont="1"/>
    <xf numFmtId="0" fontId="34" fillId="0" borderId="0" xfId="0" applyFont="1" applyAlignment="1">
      <alignment horizontal="center"/>
    </xf>
    <xf numFmtId="166" fontId="52" fillId="0" borderId="0" xfId="30" applyNumberFormat="1" applyFont="1" applyAlignment="1">
      <alignment horizontal="center"/>
    </xf>
    <xf numFmtId="166" fontId="52" fillId="0" borderId="0" xfId="0" applyNumberFormat="1" applyFont="1" applyAlignment="1">
      <alignment horizontal="center"/>
    </xf>
    <xf numFmtId="0" fontId="59" fillId="0" borderId="0" xfId="0" applyFont="1"/>
    <xf numFmtId="166" fontId="52" fillId="0" borderId="0" xfId="0" applyNumberFormat="1" applyFont="1" applyAlignment="1">
      <alignment horizontal="left"/>
    </xf>
    <xf numFmtId="0" fontId="61" fillId="0" borderId="0" xfId="0" applyFont="1"/>
    <xf numFmtId="0" fontId="58" fillId="0" borderId="0" xfId="0" applyFont="1"/>
    <xf numFmtId="0" fontId="58" fillId="28" borderId="0" xfId="0" applyFont="1" applyFill="1" applyAlignment="1">
      <alignment horizontal="center"/>
    </xf>
    <xf numFmtId="0" fontId="52" fillId="29" borderId="0" xfId="0" applyFont="1" applyFill="1"/>
    <xf numFmtId="0" fontId="34" fillId="29" borderId="0" xfId="0" applyFont="1" applyFill="1"/>
    <xf numFmtId="0" fontId="62" fillId="0" borderId="0" xfId="0" applyFont="1" applyAlignment="1">
      <alignment vertical="center" wrapText="1"/>
    </xf>
    <xf numFmtId="0" fontId="64" fillId="0" borderId="0" xfId="0" applyFont="1" applyAlignment="1">
      <alignment vertical="center" wrapText="1"/>
    </xf>
    <xf numFmtId="0" fontId="62" fillId="0" borderId="0" xfId="0" applyFont="1" applyAlignment="1">
      <alignment horizontal="center" vertical="center" wrapText="1"/>
    </xf>
    <xf numFmtId="169" fontId="28" fillId="27" borderId="0" xfId="42" applyNumberFormat="1" applyFont="1" applyFill="1" applyBorder="1" applyAlignment="1">
      <alignment horizontal="center" vertical="center"/>
    </xf>
    <xf numFmtId="17" fontId="62" fillId="0" borderId="0" xfId="0" applyNumberFormat="1" applyFont="1" applyAlignment="1">
      <alignment vertical="center" wrapText="1"/>
    </xf>
    <xf numFmtId="2" fontId="64" fillId="0" borderId="0" xfId="0" applyNumberFormat="1" applyFont="1" applyAlignment="1">
      <alignment horizontal="left" vertical="center" wrapText="1"/>
    </xf>
    <xf numFmtId="0" fontId="61" fillId="33" borderId="0" xfId="0" applyFont="1" applyFill="1"/>
    <xf numFmtId="0" fontId="0" fillId="33" borderId="0" xfId="0" applyFill="1"/>
    <xf numFmtId="0" fontId="65" fillId="33" borderId="0" xfId="0" applyFont="1" applyFill="1"/>
    <xf numFmtId="0" fontId="65" fillId="0" borderId="0" xfId="0" applyFont="1"/>
    <xf numFmtId="0" fontId="68" fillId="0" borderId="0" xfId="0" applyFont="1" applyAlignment="1">
      <alignment vertical="center" wrapText="1"/>
    </xf>
    <xf numFmtId="0" fontId="34" fillId="0" borderId="0" xfId="0" applyFont="1" applyAlignment="1">
      <alignment vertical="top"/>
    </xf>
    <xf numFmtId="0" fontId="56" fillId="0" borderId="13" xfId="0" applyFont="1" applyBorder="1" applyAlignment="1">
      <alignment horizontal="left" vertical="top" wrapText="1" readingOrder="1"/>
    </xf>
    <xf numFmtId="169" fontId="28" fillId="27" borderId="0" xfId="42" applyNumberFormat="1" applyFont="1" applyFill="1" applyBorder="1" applyAlignment="1">
      <alignment horizontal="center" vertical="top"/>
    </xf>
    <xf numFmtId="169" fontId="28" fillId="27" borderId="0" xfId="42" applyNumberFormat="1" applyFont="1" applyFill="1" applyBorder="1"/>
    <xf numFmtId="174" fontId="64" fillId="0" borderId="0" xfId="40" applyNumberFormat="1" applyFont="1" applyFill="1" applyBorder="1" applyAlignment="1">
      <alignment horizontal="right" vertical="center" wrapText="1"/>
    </xf>
    <xf numFmtId="174" fontId="63" fillId="0" borderId="0" xfId="40" applyNumberFormat="1" applyFont="1" applyFill="1" applyBorder="1" applyAlignment="1">
      <alignment horizontal="right" vertical="center" wrapText="1"/>
    </xf>
    <xf numFmtId="9" fontId="0" fillId="0" borderId="0" xfId="37" applyFont="1"/>
    <xf numFmtId="0" fontId="69" fillId="34" borderId="17" xfId="0" applyFont="1" applyFill="1" applyBorder="1" applyAlignment="1">
      <alignment vertical="center" wrapText="1"/>
    </xf>
    <xf numFmtId="0" fontId="62" fillId="34" borderId="19" xfId="0" applyFont="1" applyFill="1" applyBorder="1" applyAlignment="1">
      <alignment horizontal="center" vertical="center" wrapText="1"/>
    </xf>
    <xf numFmtId="0" fontId="63" fillId="0" borderId="18" xfId="0" applyFont="1" applyBorder="1" applyAlignment="1">
      <alignment vertical="center" wrapText="1"/>
    </xf>
    <xf numFmtId="0" fontId="64" fillId="0" borderId="18" xfId="0" applyFont="1" applyBorder="1" applyAlignment="1">
      <alignment horizontal="left" vertical="center" wrapText="1" indent="2"/>
    </xf>
    <xf numFmtId="174" fontId="64" fillId="0" borderId="20" xfId="40" applyNumberFormat="1" applyFont="1" applyFill="1" applyBorder="1" applyAlignment="1">
      <alignment horizontal="right" vertical="center" wrapText="1"/>
    </xf>
    <xf numFmtId="0" fontId="64" fillId="0" borderId="18" xfId="0" applyFont="1" applyBorder="1" applyAlignment="1">
      <alignment vertical="center" wrapText="1"/>
    </xf>
    <xf numFmtId="175" fontId="64" fillId="0" borderId="0" xfId="0" applyNumberFormat="1" applyFont="1" applyAlignment="1">
      <alignment horizontal="left" vertical="center" wrapText="1"/>
    </xf>
    <xf numFmtId="175" fontId="64" fillId="0" borderId="0" xfId="0" applyNumberFormat="1" applyFont="1" applyAlignment="1">
      <alignment horizontal="right" vertical="center" wrapText="1"/>
    </xf>
    <xf numFmtId="175" fontId="63" fillId="0" borderId="0" xfId="0" applyNumberFormat="1" applyFont="1" applyAlignment="1">
      <alignment horizontal="right" vertical="center" wrapText="1"/>
    </xf>
    <xf numFmtId="0" fontId="34" fillId="21" borderId="0" xfId="0" applyFont="1" applyFill="1"/>
    <xf numFmtId="174" fontId="63" fillId="0" borderId="20" xfId="40" applyNumberFormat="1" applyFont="1" applyFill="1" applyBorder="1" applyAlignment="1">
      <alignment horizontal="right" vertical="center" wrapText="1"/>
    </xf>
    <xf numFmtId="0" fontId="56" fillId="0" borderId="21" xfId="0" applyFont="1" applyBorder="1" applyAlignment="1">
      <alignment horizontal="left" vertical="top" wrapText="1" readingOrder="1"/>
    </xf>
    <xf numFmtId="0" fontId="70" fillId="0" borderId="0" xfId="0" applyFont="1"/>
    <xf numFmtId="169" fontId="64" fillId="0" borderId="20" xfId="40" applyNumberFormat="1" applyFont="1" applyFill="1" applyBorder="1" applyAlignment="1">
      <alignment horizontal="right" vertical="center" wrapText="1"/>
    </xf>
    <xf numFmtId="169" fontId="63" fillId="0" borderId="20" xfId="40" applyNumberFormat="1" applyFont="1" applyFill="1" applyBorder="1" applyAlignment="1">
      <alignment horizontal="right" vertical="center" wrapText="1"/>
    </xf>
    <xf numFmtId="169" fontId="64" fillId="0" borderId="20" xfId="40" applyNumberFormat="1" applyFont="1" applyFill="1" applyBorder="1" applyAlignment="1">
      <alignment horizontal="left" vertical="center" wrapText="1"/>
    </xf>
    <xf numFmtId="169" fontId="63" fillId="0" borderId="20" xfId="40" applyNumberFormat="1" applyFont="1" applyFill="1" applyBorder="1" applyAlignment="1">
      <alignment horizontal="left" vertical="center" wrapText="1"/>
    </xf>
    <xf numFmtId="17" fontId="69" fillId="34" borderId="17" xfId="0" applyNumberFormat="1" applyFont="1" applyFill="1" applyBorder="1" applyAlignment="1">
      <alignment vertical="center" wrapText="1"/>
    </xf>
    <xf numFmtId="0" fontId="69" fillId="0" borderId="0" xfId="0" applyFont="1" applyAlignment="1">
      <alignment vertical="center" wrapText="1"/>
    </xf>
    <xf numFmtId="0" fontId="63" fillId="0" borderId="20" xfId="40" applyNumberFormat="1" applyFont="1" applyBorder="1" applyAlignment="1">
      <alignment horizontal="left" vertical="center" wrapText="1"/>
    </xf>
    <xf numFmtId="0" fontId="63" fillId="0" borderId="20" xfId="40" applyNumberFormat="1" applyFont="1" applyFill="1" applyBorder="1" applyAlignment="1">
      <alignment horizontal="left" vertical="center" wrapText="1"/>
    </xf>
    <xf numFmtId="169" fontId="28" fillId="27" borderId="0" xfId="42" applyNumberFormat="1" applyFont="1" applyFill="1" applyBorder="1" applyAlignment="1">
      <alignment horizontal="center"/>
    </xf>
    <xf numFmtId="0" fontId="53" fillId="0" borderId="0" xfId="0" applyFont="1"/>
    <xf numFmtId="0" fontId="58" fillId="28" borderId="15" xfId="0" applyFont="1" applyFill="1" applyBorder="1"/>
    <xf numFmtId="0" fontId="52" fillId="24" borderId="0" xfId="0" applyFont="1" applyFill="1"/>
    <xf numFmtId="0" fontId="52" fillId="3" borderId="0" xfId="0" applyFont="1" applyFill="1"/>
    <xf numFmtId="0" fontId="64" fillId="0" borderId="0" xfId="40" applyNumberFormat="1" applyFont="1" applyBorder="1" applyAlignment="1">
      <alignment horizontal="left" vertical="center" wrapText="1"/>
    </xf>
    <xf numFmtId="169" fontId="64" fillId="0" borderId="0" xfId="40" applyNumberFormat="1" applyFont="1" applyBorder="1" applyAlignment="1">
      <alignment horizontal="right" vertical="center" wrapText="1"/>
    </xf>
    <xf numFmtId="169" fontId="63" fillId="0" borderId="0" xfId="40" applyNumberFormat="1" applyFont="1" applyBorder="1" applyAlignment="1">
      <alignment horizontal="right" vertical="center" wrapText="1"/>
    </xf>
    <xf numFmtId="2" fontId="64" fillId="0" borderId="0" xfId="40" applyNumberFormat="1" applyFont="1" applyBorder="1" applyAlignment="1">
      <alignment horizontal="left" vertical="center" wrapText="1"/>
    </xf>
    <xf numFmtId="0" fontId="0" fillId="0" borderId="0" xfId="0" applyAlignment="1">
      <alignment wrapText="1"/>
    </xf>
    <xf numFmtId="0" fontId="50" fillId="0" borderId="12" xfId="0" applyFont="1" applyBorder="1" applyAlignment="1">
      <alignment horizontal="center" vertical="center" wrapText="1"/>
    </xf>
    <xf numFmtId="168" fontId="34" fillId="36" borderId="0" xfId="0" applyNumberFormat="1" applyFont="1" applyFill="1"/>
    <xf numFmtId="169" fontId="28" fillId="0" borderId="0" xfId="42" applyNumberFormat="1" applyFont="1" applyFill="1" applyBorder="1" applyAlignment="1">
      <alignment horizontal="center" vertical="top"/>
    </xf>
    <xf numFmtId="0" fontId="52" fillId="0" borderId="0" xfId="30" applyFont="1"/>
    <xf numFmtId="0" fontId="64" fillId="0" borderId="0" xfId="40" applyNumberFormat="1" applyFont="1" applyFill="1" applyBorder="1" applyAlignment="1">
      <alignment horizontal="left" vertical="center" wrapText="1"/>
    </xf>
    <xf numFmtId="169" fontId="66" fillId="0" borderId="0" xfId="40" applyNumberFormat="1" applyFont="1" applyFill="1" applyBorder="1" applyAlignment="1">
      <alignment horizontal="right" vertical="center" wrapText="1"/>
    </xf>
    <xf numFmtId="176" fontId="64" fillId="0" borderId="0" xfId="40" applyNumberFormat="1" applyFont="1" applyFill="1" applyBorder="1" applyAlignment="1">
      <alignment horizontal="right" vertical="center" wrapText="1"/>
    </xf>
    <xf numFmtId="177" fontId="64" fillId="0" borderId="20" xfId="40" applyNumberFormat="1" applyFont="1" applyFill="1" applyBorder="1" applyAlignment="1">
      <alignment horizontal="left" vertical="center" wrapText="1"/>
    </xf>
    <xf numFmtId="177" fontId="64" fillId="0" borderId="20" xfId="40" applyNumberFormat="1" applyFont="1" applyBorder="1" applyAlignment="1">
      <alignment horizontal="left" vertical="center" wrapText="1"/>
    </xf>
    <xf numFmtId="177" fontId="63" fillId="0" borderId="20" xfId="40" applyNumberFormat="1" applyFont="1" applyFill="1" applyBorder="1" applyAlignment="1">
      <alignment horizontal="right" vertical="center" wrapText="1"/>
    </xf>
    <xf numFmtId="177" fontId="63" fillId="0" borderId="20" xfId="40" applyNumberFormat="1" applyFont="1" applyBorder="1" applyAlignment="1">
      <alignment horizontal="left" vertical="center" wrapText="1"/>
    </xf>
    <xf numFmtId="169" fontId="64" fillId="33" borderId="20" xfId="40" applyNumberFormat="1" applyFont="1" applyFill="1" applyBorder="1" applyAlignment="1">
      <alignment horizontal="right" vertical="center" wrapText="1"/>
    </xf>
    <xf numFmtId="169" fontId="63" fillId="33" borderId="20" xfId="40" applyNumberFormat="1" applyFont="1" applyFill="1" applyBorder="1" applyAlignment="1">
      <alignment horizontal="right" vertical="center" wrapText="1"/>
    </xf>
    <xf numFmtId="0" fontId="74" fillId="34" borderId="19" xfId="0" applyFont="1" applyFill="1" applyBorder="1" applyAlignment="1">
      <alignment horizontal="center" vertical="center" wrapText="1"/>
    </xf>
    <xf numFmtId="174" fontId="75" fillId="0" borderId="20" xfId="40" applyNumberFormat="1" applyFont="1" applyFill="1" applyBorder="1" applyAlignment="1">
      <alignment horizontal="center" vertical="center" wrapText="1"/>
    </xf>
    <xf numFmtId="0" fontId="60" fillId="0" borderId="22" xfId="0" applyFont="1" applyBorder="1" applyAlignment="1">
      <alignment vertical="center" wrapText="1"/>
    </xf>
    <xf numFmtId="0" fontId="28" fillId="0" borderId="22" xfId="0" applyFont="1" applyBorder="1" applyAlignment="1">
      <alignment vertical="center"/>
    </xf>
    <xf numFmtId="0" fontId="60" fillId="0" borderId="22" xfId="0" applyFont="1" applyBorder="1" applyAlignment="1">
      <alignment vertical="center"/>
    </xf>
    <xf numFmtId="177" fontId="34" fillId="0" borderId="0" xfId="0" applyNumberFormat="1" applyFont="1"/>
    <xf numFmtId="0" fontId="52" fillId="36" borderId="0" xfId="0" applyFont="1" applyFill="1"/>
    <xf numFmtId="0" fontId="7" fillId="12" borderId="0" xfId="30" applyFill="1"/>
    <xf numFmtId="0" fontId="48" fillId="16" borderId="22" xfId="0" applyFont="1" applyFill="1" applyBorder="1"/>
    <xf numFmtId="9" fontId="73" fillId="0" borderId="0" xfId="37" applyFont="1" applyFill="1" applyBorder="1" applyAlignment="1">
      <alignment horizontal="right" vertical="center" wrapText="1"/>
    </xf>
    <xf numFmtId="177" fontId="0" fillId="0" borderId="0" xfId="0" applyNumberFormat="1"/>
    <xf numFmtId="177" fontId="69" fillId="34" borderId="17" xfId="0" applyNumberFormat="1" applyFont="1" applyFill="1" applyBorder="1" applyAlignment="1">
      <alignment vertical="center" wrapText="1"/>
    </xf>
    <xf numFmtId="0" fontId="76" fillId="0" borderId="0" xfId="0" applyFont="1" applyAlignment="1">
      <alignment wrapText="1"/>
    </xf>
    <xf numFmtId="0" fontId="70" fillId="0" borderId="0" xfId="0" applyFont="1" applyAlignment="1">
      <alignment vertical="top"/>
    </xf>
    <xf numFmtId="169" fontId="64" fillId="37" borderId="20" xfId="40" applyNumberFormat="1" applyFont="1" applyFill="1" applyBorder="1" applyAlignment="1">
      <alignment horizontal="right" vertical="center" wrapText="1"/>
    </xf>
    <xf numFmtId="169" fontId="64" fillId="0" borderId="0" xfId="40" applyNumberFormat="1" applyFont="1" applyFill="1" applyBorder="1" applyAlignment="1">
      <alignment horizontal="right" vertical="center" wrapText="1"/>
    </xf>
    <xf numFmtId="174" fontId="64" fillId="0" borderId="0" xfId="40" applyNumberFormat="1" applyFont="1" applyFill="1" applyBorder="1" applyAlignment="1">
      <alignment horizontal="center" vertical="center" wrapText="1"/>
    </xf>
    <xf numFmtId="0" fontId="58" fillId="35" borderId="15" xfId="0" applyFont="1" applyFill="1" applyBorder="1" applyAlignment="1">
      <alignment horizontal="center"/>
    </xf>
    <xf numFmtId="3" fontId="64" fillId="0" borderId="20" xfId="40" applyNumberFormat="1" applyFont="1" applyFill="1" applyBorder="1" applyAlignment="1">
      <alignment horizontal="center" vertical="center" wrapText="1"/>
    </xf>
    <xf numFmtId="0" fontId="66" fillId="0" borderId="0" xfId="41" applyFont="1"/>
    <xf numFmtId="0" fontId="50" fillId="0" borderId="0" xfId="41" applyFont="1"/>
    <xf numFmtId="0" fontId="66" fillId="0" borderId="0" xfId="0" applyFont="1"/>
    <xf numFmtId="0" fontId="77" fillId="0" borderId="0" xfId="41" applyFont="1" applyAlignment="1">
      <alignment vertical="center" wrapText="1"/>
    </xf>
    <xf numFmtId="17" fontId="77" fillId="0" borderId="0" xfId="41" applyNumberFormat="1" applyFont="1" applyAlignment="1">
      <alignment vertical="center" wrapText="1"/>
    </xf>
    <xf numFmtId="0" fontId="78" fillId="2" borderId="0" xfId="0" applyFont="1" applyFill="1" applyAlignment="1">
      <alignment vertical="center"/>
    </xf>
    <xf numFmtId="0" fontId="79" fillId="2" borderId="0" xfId="0" applyFont="1" applyFill="1" applyAlignment="1">
      <alignment vertical="center"/>
    </xf>
    <xf numFmtId="0" fontId="80" fillId="2" borderId="0" xfId="0" applyFont="1" applyFill="1" applyAlignment="1">
      <alignment vertical="center"/>
    </xf>
    <xf numFmtId="0" fontId="78" fillId="2" borderId="0" xfId="0" applyFont="1" applyFill="1" applyAlignment="1">
      <alignment horizontal="center" vertical="center"/>
    </xf>
    <xf numFmtId="0" fontId="80" fillId="2" borderId="0" xfId="0" applyFont="1" applyFill="1" applyAlignment="1">
      <alignment horizontal="center" vertical="center"/>
    </xf>
    <xf numFmtId="0" fontId="50" fillId="2" borderId="0" xfId="0" applyFont="1" applyFill="1" applyAlignment="1">
      <alignment vertical="top"/>
    </xf>
    <xf numFmtId="0" fontId="81" fillId="2" borderId="0" xfId="0" applyFont="1" applyFill="1" applyAlignment="1">
      <alignment vertical="center"/>
    </xf>
    <xf numFmtId="0" fontId="82" fillId="2" borderId="0" xfId="0" applyFont="1" applyFill="1" applyAlignment="1">
      <alignment vertical="top"/>
    </xf>
    <xf numFmtId="0" fontId="50" fillId="2" borderId="0" xfId="0" applyFont="1" applyFill="1" applyAlignment="1">
      <alignment horizontal="center" vertical="top"/>
    </xf>
    <xf numFmtId="0" fontId="66" fillId="2" borderId="0" xfId="0" applyFont="1" applyFill="1"/>
    <xf numFmtId="0" fontId="83" fillId="0" borderId="0" xfId="30" applyFont="1"/>
    <xf numFmtId="0" fontId="66" fillId="0" borderId="0" xfId="0" applyFont="1" applyAlignment="1">
      <alignment horizontal="center"/>
    </xf>
    <xf numFmtId="0" fontId="84" fillId="0" borderId="0" xfId="0" applyFont="1"/>
    <xf numFmtId="0" fontId="66" fillId="0" borderId="0" xfId="30" applyFont="1"/>
    <xf numFmtId="0" fontId="73" fillId="0" borderId="0" xfId="30" applyFont="1"/>
    <xf numFmtId="0" fontId="66" fillId="0" borderId="0" xfId="30" applyFont="1" applyAlignment="1">
      <alignment horizontal="center"/>
    </xf>
    <xf numFmtId="0" fontId="85" fillId="0" borderId="0" xfId="0" applyFont="1"/>
    <xf numFmtId="9" fontId="66" fillId="0" borderId="0" xfId="0" applyNumberFormat="1" applyFont="1" applyAlignment="1">
      <alignment horizontal="center"/>
    </xf>
    <xf numFmtId="0" fontId="85" fillId="0" borderId="11" xfId="0" applyFont="1" applyBorder="1"/>
    <xf numFmtId="9" fontId="66" fillId="0" borderId="0" xfId="0" applyNumberFormat="1" applyFont="1"/>
    <xf numFmtId="0" fontId="77" fillId="0" borderId="12" xfId="0" applyFont="1" applyBorder="1"/>
    <xf numFmtId="0" fontId="66" fillId="0" borderId="12" xfId="0" applyFont="1" applyBorder="1"/>
    <xf numFmtId="171" fontId="66" fillId="0" borderId="0" xfId="0" applyNumberFormat="1" applyFont="1"/>
    <xf numFmtId="0" fontId="77" fillId="0" borderId="12" xfId="0" applyFont="1" applyBorder="1" applyAlignment="1">
      <alignment horizontal="center"/>
    </xf>
    <xf numFmtId="44" fontId="66" fillId="0" borderId="12" xfId="40" applyFont="1" applyFill="1" applyBorder="1" applyAlignment="1">
      <alignment horizontal="center"/>
    </xf>
    <xf numFmtId="44" fontId="66" fillId="0" borderId="0" xfId="40" applyFont="1" applyFill="1" applyBorder="1" applyAlignment="1">
      <alignment horizontal="center"/>
    </xf>
    <xf numFmtId="3" fontId="73" fillId="0" borderId="0" xfId="0" applyNumberFormat="1" applyFont="1" applyAlignment="1">
      <alignment horizontal="center"/>
    </xf>
    <xf numFmtId="167" fontId="66" fillId="0" borderId="0" xfId="31" applyNumberFormat="1" applyFont="1" applyFill="1" applyBorder="1"/>
    <xf numFmtId="0" fontId="66" fillId="0" borderId="0" xfId="30" applyFont="1" applyAlignment="1">
      <alignment horizontal="left" indent="1"/>
    </xf>
    <xf numFmtId="0" fontId="77" fillId="23" borderId="0" xfId="0" applyFont="1" applyFill="1"/>
    <xf numFmtId="0" fontId="77" fillId="11" borderId="0" xfId="0" applyFont="1" applyFill="1"/>
    <xf numFmtId="0" fontId="77" fillId="11" borderId="0" xfId="0" applyFont="1" applyFill="1" applyAlignment="1">
      <alignment horizontal="center"/>
    </xf>
    <xf numFmtId="0" fontId="77" fillId="0" borderId="0" xfId="0" applyFont="1"/>
    <xf numFmtId="0" fontId="77" fillId="26" borderId="0" xfId="0" applyFont="1" applyFill="1" applyAlignment="1">
      <alignment horizontal="center"/>
    </xf>
    <xf numFmtId="0" fontId="86" fillId="2" borderId="0" xfId="0" applyFont="1" applyFill="1" applyAlignment="1">
      <alignment vertical="center"/>
    </xf>
    <xf numFmtId="0" fontId="50" fillId="0" borderId="0" xfId="0" applyFont="1" applyAlignment="1">
      <alignment vertical="top"/>
    </xf>
    <xf numFmtId="17" fontId="84" fillId="0" borderId="0" xfId="0" applyNumberFormat="1" applyFont="1"/>
    <xf numFmtId="0" fontId="72" fillId="0" borderId="0" xfId="20" applyFont="1" applyFill="1" applyAlignment="1">
      <alignment horizontal="center" vertical="center" wrapText="1"/>
    </xf>
    <xf numFmtId="17" fontId="77" fillId="0" borderId="0" xfId="41" applyNumberFormat="1" applyFont="1" applyAlignment="1">
      <alignment horizontal="center" vertical="center" textRotation="90" wrapText="1"/>
    </xf>
    <xf numFmtId="166" fontId="72" fillId="0" borderId="0" xfId="32" applyNumberFormat="1" applyFont="1" applyAlignment="1">
      <alignment horizontal="center" vertical="center" wrapText="1"/>
    </xf>
    <xf numFmtId="166" fontId="72" fillId="0" borderId="0" xfId="32" applyNumberFormat="1" applyFont="1" applyAlignment="1">
      <alignment horizontal="center" vertical="center"/>
    </xf>
    <xf numFmtId="169" fontId="77" fillId="38" borderId="0" xfId="42" applyNumberFormat="1" applyFont="1" applyFill="1" applyBorder="1" applyAlignment="1">
      <alignment horizontal="center" vertical="center"/>
    </xf>
    <xf numFmtId="169" fontId="66" fillId="0" borderId="0" xfId="42" applyNumberFormat="1" applyFont="1" applyFill="1" applyBorder="1"/>
    <xf numFmtId="0" fontId="50" fillId="0" borderId="0" xfId="42" applyNumberFormat="1" applyFont="1" applyFill="1" applyBorder="1"/>
    <xf numFmtId="44" fontId="66" fillId="0" borderId="0" xfId="40" applyFont="1" applyFill="1" applyBorder="1"/>
    <xf numFmtId="0" fontId="72" fillId="0" borderId="0" xfId="42" applyNumberFormat="1" applyFont="1" applyFill="1" applyBorder="1"/>
    <xf numFmtId="0" fontId="87" fillId="16" borderId="0" xfId="0" applyFont="1" applyFill="1"/>
    <xf numFmtId="0" fontId="77" fillId="0" borderId="0" xfId="0" applyFont="1" applyAlignment="1">
      <alignment horizontal="left"/>
    </xf>
    <xf numFmtId="169" fontId="77" fillId="27" borderId="0" xfId="42" applyNumberFormat="1" applyFont="1" applyFill="1" applyBorder="1" applyAlignment="1">
      <alignment horizontal="center" vertical="center"/>
    </xf>
    <xf numFmtId="169" fontId="77" fillId="0" borderId="0" xfId="42" applyNumberFormat="1" applyFont="1" applyFill="1" applyBorder="1"/>
    <xf numFmtId="0" fontId="87" fillId="0" borderId="0" xfId="0" applyFont="1"/>
    <xf numFmtId="0" fontId="77" fillId="29" borderId="0" xfId="0" applyFont="1" applyFill="1"/>
    <xf numFmtId="0" fontId="66" fillId="29" borderId="0" xfId="0" applyFont="1" applyFill="1"/>
    <xf numFmtId="0" fontId="87" fillId="28" borderId="15" xfId="0" applyFont="1" applyFill="1" applyBorder="1"/>
    <xf numFmtId="0" fontId="87" fillId="28" borderId="0" xfId="0" applyFont="1" applyFill="1" applyAlignment="1">
      <alignment horizontal="center"/>
    </xf>
    <xf numFmtId="169" fontId="66" fillId="0" borderId="0" xfId="0" applyNumberFormat="1" applyFont="1"/>
    <xf numFmtId="166" fontId="77" fillId="0" borderId="0" xfId="30" applyNumberFormat="1" applyFont="1"/>
    <xf numFmtId="0" fontId="62" fillId="34" borderId="17" xfId="0" applyFont="1" applyFill="1" applyBorder="1" applyAlignment="1">
      <alignment vertical="center" wrapText="1"/>
    </xf>
    <xf numFmtId="0" fontId="79" fillId="34" borderId="0" xfId="0" applyFont="1" applyFill="1" applyAlignment="1">
      <alignment vertical="center"/>
    </xf>
    <xf numFmtId="169" fontId="63" fillId="37" borderId="20" xfId="40" applyNumberFormat="1" applyFont="1" applyFill="1" applyBorder="1" applyAlignment="1">
      <alignment horizontal="right" vertical="center" wrapText="1"/>
    </xf>
    <xf numFmtId="174" fontId="64" fillId="0" borderId="20" xfId="40" applyNumberFormat="1" applyFont="1" applyFill="1" applyBorder="1" applyAlignment="1">
      <alignment horizontal="center" vertical="center" wrapText="1"/>
    </xf>
    <xf numFmtId="0" fontId="23" fillId="34" borderId="0" xfId="0" applyFont="1" applyFill="1" applyAlignment="1">
      <alignment vertical="center"/>
    </xf>
    <xf numFmtId="177" fontId="64" fillId="0" borderId="20" xfId="40" applyNumberFormat="1" applyFont="1" applyFill="1" applyBorder="1" applyAlignment="1">
      <alignment horizontal="right" vertical="center" wrapText="1"/>
    </xf>
    <xf numFmtId="3" fontId="63" fillId="0" borderId="20" xfId="40" applyNumberFormat="1" applyFont="1" applyFill="1" applyBorder="1" applyAlignment="1">
      <alignment horizontal="center" vertical="center" wrapText="1"/>
    </xf>
    <xf numFmtId="178" fontId="66" fillId="0" borderId="0" xfId="30" applyNumberFormat="1" applyFont="1" applyAlignment="1">
      <alignment horizontal="center"/>
    </xf>
    <xf numFmtId="9" fontId="34" fillId="0" borderId="0" xfId="0" applyNumberFormat="1" applyFont="1"/>
    <xf numFmtId="0" fontId="61" fillId="37" borderId="0" xfId="0" applyFont="1" applyFill="1"/>
    <xf numFmtId="0" fontId="68" fillId="0" borderId="0" xfId="0" applyFont="1" applyAlignment="1">
      <alignment horizontal="center" vertical="center" wrapText="1"/>
    </xf>
    <xf numFmtId="0" fontId="88" fillId="0" borderId="0" xfId="40" applyNumberFormat="1" applyFont="1" applyFill="1" applyBorder="1" applyAlignment="1">
      <alignment horizontal="left" vertical="center" wrapText="1"/>
    </xf>
    <xf numFmtId="169" fontId="88" fillId="0" borderId="0" xfId="40" applyNumberFormat="1" applyFont="1" applyFill="1" applyBorder="1" applyAlignment="1">
      <alignment horizontal="right" vertical="center" wrapText="1"/>
    </xf>
    <xf numFmtId="0" fontId="89" fillId="0" borderId="0" xfId="0" applyFont="1" applyAlignment="1">
      <alignment vertical="center" wrapText="1"/>
    </xf>
    <xf numFmtId="1" fontId="66" fillId="0" borderId="0" xfId="40" applyNumberFormat="1" applyFont="1" applyFill="1" applyBorder="1"/>
    <xf numFmtId="0" fontId="48" fillId="2" borderId="23" xfId="0" applyFont="1" applyFill="1" applyBorder="1"/>
    <xf numFmtId="0" fontId="48" fillId="2" borderId="23" xfId="0" applyFont="1" applyFill="1" applyBorder="1" applyAlignment="1">
      <alignment vertical="top"/>
    </xf>
    <xf numFmtId="0" fontId="48" fillId="2" borderId="23" xfId="0" applyFont="1" applyFill="1" applyBorder="1" applyAlignment="1">
      <alignment vertical="top" wrapText="1"/>
    </xf>
    <xf numFmtId="0" fontId="48" fillId="2" borderId="10" xfId="0" applyFont="1" applyFill="1" applyBorder="1"/>
    <xf numFmtId="0" fontId="48" fillId="2" borderId="10" xfId="0" applyFont="1" applyFill="1" applyBorder="1" applyAlignment="1">
      <alignment vertical="top"/>
    </xf>
    <xf numFmtId="0" fontId="48" fillId="2" borderId="10" xfId="0" applyFont="1" applyFill="1" applyBorder="1" applyAlignment="1">
      <alignment vertical="top" wrapText="1"/>
    </xf>
    <xf numFmtId="0" fontId="48" fillId="12" borderId="10" xfId="0" applyFont="1" applyFill="1" applyBorder="1"/>
    <xf numFmtId="0" fontId="48" fillId="12" borderId="10" xfId="0" applyFont="1" applyFill="1" applyBorder="1" applyAlignment="1">
      <alignment vertical="top"/>
    </xf>
    <xf numFmtId="0" fontId="48" fillId="12" borderId="10" xfId="0" applyFont="1" applyFill="1" applyBorder="1" applyAlignment="1">
      <alignment vertical="top" wrapText="1"/>
    </xf>
    <xf numFmtId="177" fontId="63" fillId="0" borderId="20" xfId="40" applyNumberFormat="1" applyFont="1" applyFill="1" applyBorder="1" applyAlignment="1">
      <alignment horizontal="left" vertical="center" wrapText="1"/>
    </xf>
    <xf numFmtId="169" fontId="0" fillId="0" borderId="0" xfId="0" applyNumberFormat="1"/>
    <xf numFmtId="3" fontId="64" fillId="0" borderId="25" xfId="40" applyNumberFormat="1" applyFont="1" applyFill="1" applyBorder="1" applyAlignment="1">
      <alignment horizontal="center" vertical="center" wrapText="1"/>
    </xf>
    <xf numFmtId="3" fontId="34" fillId="0" borderId="0" xfId="0" applyNumberFormat="1" applyFont="1"/>
    <xf numFmtId="0" fontId="3" fillId="0" borderId="0" xfId="0" applyFont="1"/>
    <xf numFmtId="44" fontId="50" fillId="0" borderId="18" xfId="40" applyFont="1" applyFill="1" applyBorder="1" applyAlignment="1">
      <alignment vertical="center" wrapText="1"/>
    </xf>
    <xf numFmtId="169" fontId="50" fillId="0" borderId="18" xfId="40" applyNumberFormat="1" applyFont="1" applyFill="1" applyBorder="1" applyAlignment="1">
      <alignment horizontal="center" vertical="center" wrapText="1"/>
    </xf>
    <xf numFmtId="0" fontId="50" fillId="0" borderId="0" xfId="0" applyFont="1"/>
    <xf numFmtId="0" fontId="80" fillId="0" borderId="0" xfId="0" applyFont="1" applyAlignment="1">
      <alignment vertical="center"/>
    </xf>
    <xf numFmtId="0" fontId="77" fillId="0" borderId="0" xfId="0" applyFont="1" applyAlignment="1">
      <alignment horizontal="center"/>
    </xf>
    <xf numFmtId="179" fontId="64" fillId="39" borderId="18" xfId="40" applyNumberFormat="1" applyFont="1" applyFill="1" applyBorder="1" applyAlignment="1">
      <alignment horizontal="left" vertical="center" wrapText="1"/>
    </xf>
    <xf numFmtId="179" fontId="64" fillId="39" borderId="20" xfId="40" applyNumberFormat="1" applyFont="1" applyFill="1" applyBorder="1" applyAlignment="1">
      <alignment horizontal="left" vertical="center" wrapText="1"/>
    </xf>
    <xf numFmtId="170" fontId="63" fillId="39" borderId="18" xfId="40" applyNumberFormat="1" applyFont="1" applyFill="1" applyBorder="1" applyAlignment="1">
      <alignment horizontal="left" vertical="center" wrapText="1"/>
    </xf>
    <xf numFmtId="170" fontId="63" fillId="39" borderId="20" xfId="40" applyNumberFormat="1" applyFont="1" applyFill="1" applyBorder="1" applyAlignment="1">
      <alignment horizontal="left" vertical="center" wrapText="1"/>
    </xf>
    <xf numFmtId="0" fontId="65" fillId="22" borderId="16" xfId="0" applyFont="1" applyFill="1" applyBorder="1" applyAlignment="1">
      <alignment horizontal="centerContinuous" wrapText="1"/>
    </xf>
    <xf numFmtId="0" fontId="69" fillId="34" borderId="27" xfId="0" applyFont="1" applyFill="1" applyBorder="1" applyAlignment="1">
      <alignment vertical="center" wrapText="1"/>
    </xf>
    <xf numFmtId="44" fontId="50" fillId="0" borderId="17" xfId="40" applyFont="1" applyFill="1" applyBorder="1" applyAlignment="1">
      <alignment vertical="center" wrapText="1"/>
    </xf>
    <xf numFmtId="44" fontId="72" fillId="40" borderId="17" xfId="40" applyFont="1" applyFill="1" applyBorder="1" applyAlignment="1">
      <alignment vertical="center" wrapText="1"/>
    </xf>
    <xf numFmtId="169" fontId="72" fillId="40" borderId="17" xfId="40" applyNumberFormat="1" applyFont="1" applyFill="1" applyBorder="1" applyAlignment="1">
      <alignment horizontal="center" vertical="center" wrapText="1"/>
    </xf>
    <xf numFmtId="44" fontId="72" fillId="40" borderId="18" xfId="40" applyFont="1" applyFill="1" applyBorder="1" applyAlignment="1">
      <alignment vertical="center" wrapText="1"/>
    </xf>
    <xf numFmtId="169" fontId="72" fillId="40" borderId="18" xfId="40" applyNumberFormat="1" applyFont="1" applyFill="1" applyBorder="1" applyAlignment="1">
      <alignment horizontal="center" vertical="center" wrapText="1"/>
    </xf>
    <xf numFmtId="169" fontId="72" fillId="41" borderId="18" xfId="40" applyNumberFormat="1" applyFont="1" applyFill="1" applyBorder="1" applyAlignment="1">
      <alignment horizontal="center" vertical="center" wrapText="1"/>
    </xf>
    <xf numFmtId="174" fontId="50" fillId="0" borderId="0" xfId="40" applyNumberFormat="1" applyFont="1" applyFill="1" applyBorder="1" applyAlignment="1">
      <alignment horizontal="right" vertical="center" wrapText="1"/>
    </xf>
    <xf numFmtId="174" fontId="72" fillId="0" borderId="0" xfId="40" applyNumberFormat="1" applyFont="1" applyFill="1" applyBorder="1" applyAlignment="1">
      <alignment horizontal="right" vertical="center" wrapText="1"/>
    </xf>
    <xf numFmtId="44" fontId="72" fillId="41" borderId="18" xfId="40" applyFont="1" applyFill="1" applyBorder="1" applyAlignment="1">
      <alignment vertical="center" wrapText="1"/>
    </xf>
    <xf numFmtId="179" fontId="64" fillId="0" borderId="20" xfId="40" applyNumberFormat="1" applyFont="1" applyFill="1" applyBorder="1" applyAlignment="1">
      <alignment horizontal="right" vertical="center" wrapText="1"/>
    </xf>
    <xf numFmtId="170" fontId="64" fillId="0" borderId="20" xfId="40" applyNumberFormat="1" applyFont="1" applyFill="1" applyBorder="1" applyAlignment="1">
      <alignment horizontal="right" vertical="center" wrapText="1"/>
    </xf>
    <xf numFmtId="179" fontId="63" fillId="0" borderId="20" xfId="40" applyNumberFormat="1" applyFont="1" applyFill="1" applyBorder="1" applyAlignment="1">
      <alignment horizontal="right" vertical="center" wrapText="1"/>
    </xf>
    <xf numFmtId="170" fontId="63" fillId="0" borderId="20" xfId="40" applyNumberFormat="1" applyFont="1" applyFill="1" applyBorder="1" applyAlignment="1">
      <alignment horizontal="right" vertical="center" wrapText="1"/>
    </xf>
    <xf numFmtId="2" fontId="64" fillId="0" borderId="0" xfId="40" applyNumberFormat="1" applyFont="1" applyBorder="1" applyAlignment="1">
      <alignment horizontal="right" vertical="center" wrapText="1"/>
    </xf>
    <xf numFmtId="169" fontId="28" fillId="27" borderId="0" xfId="42" applyNumberFormat="1" applyFont="1" applyFill="1" applyBorder="1" applyAlignment="1">
      <alignment horizontal="right" vertical="center"/>
    </xf>
    <xf numFmtId="2" fontId="64" fillId="0" borderId="20" xfId="40" applyNumberFormat="1" applyFont="1" applyFill="1" applyBorder="1" applyAlignment="1">
      <alignment horizontal="right" vertical="center" wrapText="1"/>
    </xf>
    <xf numFmtId="2" fontId="0" fillId="0" borderId="0" xfId="0" applyNumberFormat="1"/>
    <xf numFmtId="179" fontId="0" fillId="0" borderId="0" xfId="0" applyNumberFormat="1"/>
    <xf numFmtId="0" fontId="46" fillId="2" borderId="0" xfId="0" applyFont="1" applyFill="1" applyAlignment="1">
      <alignment horizontal="right" vertical="center"/>
    </xf>
    <xf numFmtId="177" fontId="64" fillId="0" borderId="0" xfId="40" applyNumberFormat="1" applyFont="1" applyFill="1" applyBorder="1" applyAlignment="1">
      <alignment horizontal="left" vertical="center" wrapText="1"/>
    </xf>
    <xf numFmtId="2" fontId="64" fillId="0" borderId="0" xfId="40" applyNumberFormat="1" applyFont="1" applyFill="1" applyBorder="1" applyAlignment="1">
      <alignment horizontal="right" vertical="center" wrapText="1"/>
    </xf>
    <xf numFmtId="43" fontId="66" fillId="0" borderId="0" xfId="54" applyFont="1"/>
    <xf numFmtId="180" fontId="50" fillId="0" borderId="0" xfId="40" applyNumberFormat="1" applyFont="1" applyFill="1"/>
    <xf numFmtId="170" fontId="50" fillId="30" borderId="0" xfId="41" applyNumberFormat="1" applyFont="1" applyFill="1"/>
    <xf numFmtId="0" fontId="66" fillId="23" borderId="0" xfId="0" applyFont="1" applyFill="1"/>
    <xf numFmtId="169" fontId="50" fillId="0" borderId="20" xfId="40" applyNumberFormat="1" applyFont="1" applyFill="1" applyBorder="1" applyAlignment="1">
      <alignment horizontal="right" vertical="center" wrapText="1"/>
    </xf>
    <xf numFmtId="169" fontId="72" fillId="0" borderId="20" xfId="40" applyNumberFormat="1" applyFont="1" applyFill="1" applyBorder="1" applyAlignment="1">
      <alignment horizontal="right" vertical="center" wrapText="1"/>
    </xf>
    <xf numFmtId="44" fontId="50" fillId="0" borderId="0" xfId="40" applyFont="1" applyFill="1"/>
    <xf numFmtId="44" fontId="50" fillId="0" borderId="0" xfId="40" applyFont="1" applyFill="1" applyBorder="1"/>
    <xf numFmtId="43" fontId="64" fillId="0" borderId="20" xfId="40" applyNumberFormat="1" applyFont="1" applyFill="1" applyBorder="1" applyAlignment="1">
      <alignment horizontal="right" vertical="center" wrapText="1"/>
    </xf>
    <xf numFmtId="170" fontId="64" fillId="0" borderId="0" xfId="40" applyNumberFormat="1" applyFont="1" applyFill="1" applyBorder="1" applyAlignment="1">
      <alignment horizontal="right" vertical="center" wrapText="1"/>
    </xf>
    <xf numFmtId="0" fontId="77" fillId="23" borderId="0" xfId="0" applyFont="1" applyFill="1" applyAlignment="1">
      <alignment horizontal="right"/>
    </xf>
    <xf numFmtId="166" fontId="66" fillId="0" borderId="0" xfId="0" applyNumberFormat="1" applyFont="1"/>
    <xf numFmtId="17" fontId="69" fillId="34" borderId="17" xfId="0" applyNumberFormat="1" applyFont="1" applyFill="1" applyBorder="1" applyAlignment="1">
      <alignment horizontal="right" vertical="center" wrapText="1"/>
    </xf>
    <xf numFmtId="0" fontId="69" fillId="34" borderId="17" xfId="0" applyFont="1" applyFill="1" applyBorder="1" applyAlignment="1">
      <alignment horizontal="right" vertical="center" wrapText="1"/>
    </xf>
    <xf numFmtId="2" fontId="63" fillId="0" borderId="20" xfId="40" applyNumberFormat="1" applyFont="1" applyFill="1" applyBorder="1" applyAlignment="1">
      <alignment horizontal="right" vertical="center" wrapText="1"/>
    </xf>
    <xf numFmtId="3" fontId="50" fillId="0" borderId="20" xfId="40" applyNumberFormat="1" applyFont="1" applyFill="1" applyBorder="1" applyAlignment="1">
      <alignment horizontal="center" vertical="center" wrapText="1"/>
    </xf>
    <xf numFmtId="3" fontId="72" fillId="0" borderId="20" xfId="40" applyNumberFormat="1" applyFont="1" applyFill="1" applyBorder="1" applyAlignment="1">
      <alignment horizontal="center" vertical="center" wrapText="1"/>
    </xf>
    <xf numFmtId="3" fontId="50" fillId="0" borderId="25" xfId="40" applyNumberFormat="1" applyFont="1" applyFill="1" applyBorder="1" applyAlignment="1">
      <alignment horizontal="center" vertical="center" wrapText="1"/>
    </xf>
    <xf numFmtId="44" fontId="66" fillId="42" borderId="12" xfId="40" applyFont="1" applyFill="1" applyBorder="1"/>
    <xf numFmtId="3" fontId="77" fillId="0" borderId="12" xfId="0" applyNumberFormat="1" applyFont="1" applyBorder="1"/>
    <xf numFmtId="3" fontId="72" fillId="42" borderId="12" xfId="0" applyNumberFormat="1" applyFont="1" applyFill="1" applyBorder="1" applyAlignment="1">
      <alignment horizontal="right"/>
    </xf>
    <xf numFmtId="3" fontId="66" fillId="42" borderId="12" xfId="0" applyNumberFormat="1" applyFont="1" applyFill="1" applyBorder="1"/>
    <xf numFmtId="182" fontId="66" fillId="42" borderId="12" xfId="0" applyNumberFormat="1" applyFont="1" applyFill="1" applyBorder="1"/>
    <xf numFmtId="0" fontId="77" fillId="26" borderId="0" xfId="0" applyFont="1" applyFill="1" applyAlignment="1">
      <alignment horizontal="centerContinuous"/>
    </xf>
    <xf numFmtId="181" fontId="50" fillId="0" borderId="0" xfId="40" applyNumberFormat="1" applyFont="1" applyFill="1" applyBorder="1" applyAlignment="1">
      <alignment horizontal="center" vertical="center" wrapText="1"/>
    </xf>
    <xf numFmtId="9" fontId="66" fillId="27" borderId="14" xfId="37" applyFont="1" applyFill="1" applyBorder="1" applyAlignment="1">
      <alignment horizontal="center"/>
    </xf>
    <xf numFmtId="0" fontId="62" fillId="34" borderId="28" xfId="0" applyFont="1" applyFill="1" applyBorder="1" applyAlignment="1">
      <alignment horizontal="right" vertical="center" wrapText="1"/>
    </xf>
    <xf numFmtId="43" fontId="66" fillId="39" borderId="0" xfId="54" applyFont="1" applyFill="1"/>
    <xf numFmtId="169" fontId="50" fillId="0" borderId="17" xfId="40" applyNumberFormat="1" applyFont="1" applyFill="1" applyBorder="1" applyAlignment="1">
      <alignment horizontal="center" vertical="center" wrapText="1"/>
    </xf>
    <xf numFmtId="0" fontId="66" fillId="0" borderId="0" xfId="0" applyFont="1" applyAlignment="1">
      <alignment horizontal="right"/>
    </xf>
    <xf numFmtId="169" fontId="50" fillId="39" borderId="17" xfId="40" applyNumberFormat="1" applyFont="1" applyFill="1" applyBorder="1" applyAlignment="1">
      <alignment horizontal="center" vertical="center" wrapText="1"/>
    </xf>
    <xf numFmtId="169" fontId="50" fillId="39" borderId="26" xfId="40" applyNumberFormat="1" applyFont="1" applyFill="1" applyBorder="1" applyAlignment="1">
      <alignment horizontal="center" vertical="center" wrapText="1"/>
    </xf>
    <xf numFmtId="169" fontId="50" fillId="0" borderId="26" xfId="40" applyNumberFormat="1" applyFont="1" applyFill="1" applyBorder="1" applyAlignment="1">
      <alignment horizontal="center" vertical="center" wrapText="1"/>
    </xf>
    <xf numFmtId="169" fontId="72" fillId="41" borderId="29" xfId="40" applyNumberFormat="1" applyFont="1" applyFill="1" applyBorder="1" applyAlignment="1">
      <alignment horizontal="center" vertical="center" wrapText="1"/>
    </xf>
    <xf numFmtId="174" fontId="63" fillId="0" borderId="17" xfId="40" applyNumberFormat="1" applyFont="1" applyFill="1" applyBorder="1" applyAlignment="1">
      <alignment horizontal="right" vertical="center" wrapText="1"/>
    </xf>
    <xf numFmtId="169" fontId="72" fillId="41" borderId="17" xfId="40" applyNumberFormat="1" applyFont="1" applyFill="1" applyBorder="1" applyAlignment="1">
      <alignment horizontal="center" vertical="center" wrapText="1"/>
    </xf>
    <xf numFmtId="43" fontId="66" fillId="0" borderId="0" xfId="54" applyFont="1" applyFill="1"/>
    <xf numFmtId="166" fontId="72" fillId="0" borderId="0" xfId="32" applyNumberFormat="1" applyFont="1" applyAlignment="1">
      <alignment horizontal="right" vertical="center" wrapText="1"/>
    </xf>
    <xf numFmtId="166" fontId="72" fillId="0" borderId="0" xfId="32" applyNumberFormat="1" applyFont="1" applyAlignment="1">
      <alignment horizontal="right" vertical="center"/>
    </xf>
    <xf numFmtId="0" fontId="72" fillId="0" borderId="0" xfId="20" applyFont="1" applyFill="1" applyAlignment="1">
      <alignment horizontal="right" vertical="center" wrapText="1"/>
    </xf>
    <xf numFmtId="0" fontId="62" fillId="34" borderId="19" xfId="0" applyFont="1" applyFill="1" applyBorder="1" applyAlignment="1">
      <alignment horizontal="right" vertical="center" wrapText="1"/>
    </xf>
    <xf numFmtId="0" fontId="62" fillId="34" borderId="24" xfId="0" applyFont="1" applyFill="1" applyBorder="1" applyAlignment="1">
      <alignment horizontal="right" vertical="center" wrapText="1"/>
    </xf>
    <xf numFmtId="0" fontId="92" fillId="0" borderId="11" xfId="0" applyFont="1" applyBorder="1"/>
    <xf numFmtId="0" fontId="3" fillId="0" borderId="0" xfId="0" applyFont="1" applyAlignment="1">
      <alignment vertical="top"/>
    </xf>
    <xf numFmtId="0" fontId="3" fillId="16" borderId="22" xfId="0" applyFont="1" applyFill="1" applyBorder="1" applyAlignment="1">
      <alignment vertical="top"/>
    </xf>
    <xf numFmtId="0" fontId="3" fillId="16" borderId="22" xfId="0" applyFont="1" applyFill="1" applyBorder="1" applyAlignment="1">
      <alignment vertical="top" wrapText="1"/>
    </xf>
    <xf numFmtId="0" fontId="3" fillId="2" borderId="0" xfId="0" applyFont="1" applyFill="1"/>
    <xf numFmtId="9" fontId="66" fillId="43" borderId="12" xfId="0" applyNumberFormat="1" applyFont="1" applyFill="1" applyBorder="1"/>
    <xf numFmtId="169" fontId="28" fillId="27" borderId="0" xfId="42" applyNumberFormat="1" applyFont="1" applyFill="1" applyBorder="1" applyAlignment="1">
      <alignment horizontal="right" vertical="top"/>
    </xf>
    <xf numFmtId="169" fontId="50" fillId="0" borderId="17" xfId="40" applyNumberFormat="1" applyFont="1" applyFill="1" applyBorder="1" applyAlignment="1">
      <alignment horizontal="right" vertical="center" wrapText="1"/>
    </xf>
    <xf numFmtId="180" fontId="50" fillId="39" borderId="0" xfId="40" applyNumberFormat="1" applyFont="1" applyFill="1"/>
    <xf numFmtId="180" fontId="87" fillId="16" borderId="0" xfId="0" applyNumberFormat="1" applyFont="1" applyFill="1"/>
    <xf numFmtId="44" fontId="50" fillId="0" borderId="26" xfId="40" applyFont="1" applyFill="1" applyBorder="1" applyAlignment="1">
      <alignment horizontal="center" vertical="center" wrapText="1"/>
    </xf>
    <xf numFmtId="44" fontId="50" fillId="0" borderId="24" xfId="40" applyFont="1" applyFill="1" applyBorder="1" applyAlignment="1">
      <alignment horizontal="center" vertical="center" wrapText="1"/>
    </xf>
    <xf numFmtId="44" fontId="50" fillId="0" borderId="19" xfId="40" applyFont="1" applyFill="1" applyBorder="1" applyAlignment="1">
      <alignment horizontal="center" vertical="center" wrapText="1"/>
    </xf>
    <xf numFmtId="44" fontId="72" fillId="23" borderId="17" xfId="40" applyFont="1" applyFill="1" applyBorder="1" applyAlignment="1">
      <alignment horizontal="left" vertical="center" wrapText="1"/>
    </xf>
    <xf numFmtId="44" fontId="72" fillId="23" borderId="26" xfId="40" applyFont="1" applyFill="1" applyBorder="1" applyAlignment="1">
      <alignment horizontal="left" vertical="center" wrapText="1"/>
    </xf>
    <xf numFmtId="44" fontId="72" fillId="23" borderId="24" xfId="40" applyFont="1" applyFill="1" applyBorder="1" applyAlignment="1">
      <alignment horizontal="left" vertical="center" wrapText="1"/>
    </xf>
    <xf numFmtId="44" fontId="72" fillId="23" borderId="19" xfId="40" applyFont="1" applyFill="1" applyBorder="1" applyAlignment="1">
      <alignment horizontal="left" vertical="center" wrapText="1"/>
    </xf>
    <xf numFmtId="0" fontId="64" fillId="0" borderId="18" xfId="0" applyFont="1" applyBorder="1" applyAlignment="1">
      <alignment vertical="center"/>
    </xf>
    <xf numFmtId="0" fontId="64" fillId="0" borderId="18" xfId="0" applyFont="1" applyBorder="1" applyAlignment="1">
      <alignment horizontal="right" vertical="center"/>
    </xf>
    <xf numFmtId="175" fontId="64" fillId="0" borderId="20" xfId="0" applyNumberFormat="1" applyFont="1" applyBorder="1" applyAlignment="1">
      <alignment horizontal="right" vertical="center"/>
    </xf>
    <xf numFmtId="169" fontId="34" fillId="0" borderId="0" xfId="0" applyNumberFormat="1" applyFont="1"/>
    <xf numFmtId="44" fontId="45" fillId="34" borderId="0" xfId="0" applyNumberFormat="1" applyFont="1" applyFill="1" applyAlignment="1">
      <alignment vertical="center"/>
    </xf>
    <xf numFmtId="177" fontId="64" fillId="0" borderId="20" xfId="40" applyNumberFormat="1" applyFont="1" applyFill="1" applyBorder="1" applyAlignment="1">
      <alignment horizontal="left" vertical="center"/>
    </xf>
    <xf numFmtId="177" fontId="93" fillId="0" borderId="0" xfId="0" applyNumberFormat="1" applyFont="1" applyAlignment="1">
      <alignment vertical="center"/>
    </xf>
    <xf numFmtId="169" fontId="28" fillId="44" borderId="0" xfId="42" applyNumberFormat="1" applyFont="1" applyFill="1" applyBorder="1" applyAlignment="1">
      <alignment horizontal="center" vertical="center"/>
    </xf>
    <xf numFmtId="0" fontId="62" fillId="34" borderId="17" xfId="0" applyFont="1" applyFill="1" applyBorder="1" applyAlignment="1">
      <alignment horizontal="center" vertical="center" wrapText="1"/>
    </xf>
    <xf numFmtId="174" fontId="63" fillId="0" borderId="18" xfId="40" applyNumberFormat="1" applyFont="1" applyFill="1" applyBorder="1" applyAlignment="1">
      <alignment horizontal="right" vertical="center" wrapText="1"/>
    </xf>
    <xf numFmtId="3" fontId="50" fillId="0" borderId="18" xfId="40" applyNumberFormat="1" applyFont="1" applyFill="1" applyBorder="1" applyAlignment="1">
      <alignment horizontal="center" vertical="center" wrapText="1"/>
    </xf>
    <xf numFmtId="3" fontId="64" fillId="0" borderId="18" xfId="40" applyNumberFormat="1" applyFont="1" applyFill="1" applyBorder="1" applyAlignment="1">
      <alignment horizontal="center" vertical="center" wrapText="1"/>
    </xf>
    <xf numFmtId="3" fontId="63" fillId="0" borderId="18" xfId="40" applyNumberFormat="1" applyFont="1" applyFill="1" applyBorder="1" applyAlignment="1">
      <alignment horizontal="center" vertical="center" wrapText="1"/>
    </xf>
    <xf numFmtId="0" fontId="58" fillId="28" borderId="15" xfId="0" applyFont="1" applyFill="1" applyBorder="1" applyAlignment="1">
      <alignment horizontal="centerContinuous"/>
    </xf>
    <xf numFmtId="169" fontId="50" fillId="0" borderId="0" xfId="40" applyNumberFormat="1" applyFont="1" applyFill="1" applyBorder="1" applyAlignment="1">
      <alignment horizontal="right" vertical="center" wrapText="1"/>
    </xf>
    <xf numFmtId="169" fontId="72" fillId="0" borderId="0" xfId="40" applyNumberFormat="1" applyFont="1" applyFill="1" applyBorder="1" applyAlignment="1">
      <alignment horizontal="right" vertical="center" wrapText="1"/>
    </xf>
    <xf numFmtId="0" fontId="34" fillId="0" borderId="0" xfId="0" applyFont="1" applyAlignment="1">
      <alignment horizontal="right" vertical="top"/>
    </xf>
    <xf numFmtId="0" fontId="94" fillId="34" borderId="17" xfId="0" applyFont="1" applyFill="1" applyBorder="1" applyAlignment="1">
      <alignment vertical="center" wrapText="1"/>
    </xf>
    <xf numFmtId="0" fontId="94" fillId="34" borderId="19" xfId="0" applyFont="1" applyFill="1" applyBorder="1" applyAlignment="1">
      <alignment horizontal="right" vertical="center" wrapText="1"/>
    </xf>
    <xf numFmtId="0" fontId="95" fillId="45" borderId="20" xfId="0" applyFont="1" applyFill="1" applyBorder="1" applyAlignment="1">
      <alignment vertical="center" wrapText="1"/>
    </xf>
    <xf numFmtId="0" fontId="95" fillId="0" borderId="18" xfId="0" applyFont="1" applyBorder="1" applyAlignment="1">
      <alignment vertical="center" wrapText="1"/>
    </xf>
    <xf numFmtId="173" fontId="66" fillId="46" borderId="17" xfId="49" applyFill="1" applyBorder="1">
      <alignment vertical="center"/>
    </xf>
    <xf numFmtId="173" fontId="66" fillId="0" borderId="20" xfId="49" applyBorder="1">
      <alignment vertical="center"/>
    </xf>
    <xf numFmtId="0" fontId="96" fillId="47" borderId="18" xfId="0" applyFont="1" applyFill="1" applyBorder="1" applyAlignment="1">
      <alignment vertical="center" wrapText="1"/>
    </xf>
    <xf numFmtId="173" fontId="77" fillId="47" borderId="20" xfId="49" applyFont="1" applyFill="1" applyBorder="1">
      <alignment vertical="center"/>
    </xf>
    <xf numFmtId="0" fontId="95" fillId="45" borderId="26" xfId="0" applyFont="1" applyFill="1" applyBorder="1" applyAlignment="1">
      <alignment vertical="center" wrapText="1"/>
    </xf>
    <xf numFmtId="0" fontId="95" fillId="45" borderId="19" xfId="0" applyFont="1" applyFill="1" applyBorder="1" applyAlignment="1">
      <alignment vertical="center" wrapText="1"/>
    </xf>
    <xf numFmtId="0" fontId="62" fillId="34" borderId="19" xfId="0" applyFont="1" applyFill="1" applyBorder="1" applyAlignment="1">
      <alignment horizontal="centerContinuous" vertical="center" wrapText="1"/>
    </xf>
    <xf numFmtId="173" fontId="66" fillId="0" borderId="17" xfId="49" applyBorder="1">
      <alignment vertical="center"/>
    </xf>
    <xf numFmtId="173" fontId="66" fillId="0" borderId="19" xfId="49" applyBorder="1">
      <alignment vertical="center"/>
    </xf>
    <xf numFmtId="0" fontId="34" fillId="0" borderId="0" xfId="0" applyFont="1" applyAlignment="1">
      <alignment horizontal="left" indent="1"/>
    </xf>
    <xf numFmtId="169" fontId="50" fillId="0" borderId="18" xfId="40" applyNumberFormat="1" applyFont="1" applyFill="1" applyBorder="1" applyAlignment="1">
      <alignment horizontal="right" vertical="center" wrapText="1"/>
    </xf>
    <xf numFmtId="0" fontId="34" fillId="0" borderId="0" xfId="0" applyFont="1" applyAlignment="1">
      <alignment horizontal="right"/>
    </xf>
    <xf numFmtId="0" fontId="2" fillId="0" borderId="0" xfId="0" applyFont="1" applyAlignment="1">
      <alignment vertical="top"/>
    </xf>
    <xf numFmtId="0" fontId="48" fillId="48" borderId="10" xfId="0" applyFont="1" applyFill="1" applyBorder="1"/>
    <xf numFmtId="0" fontId="48" fillId="48" borderId="10" xfId="0" applyFont="1" applyFill="1" applyBorder="1" applyAlignment="1">
      <alignment vertical="top"/>
    </xf>
    <xf numFmtId="0" fontId="48" fillId="48" borderId="10" xfId="0" applyFont="1" applyFill="1" applyBorder="1" applyAlignment="1">
      <alignment vertical="top" wrapText="1"/>
    </xf>
    <xf numFmtId="0" fontId="77" fillId="0" borderId="0" xfId="30" applyFont="1"/>
    <xf numFmtId="0" fontId="98" fillId="0" borderId="0" xfId="30" applyFont="1"/>
    <xf numFmtId="0" fontId="84" fillId="0" borderId="11" xfId="0" applyFont="1" applyBorder="1"/>
    <xf numFmtId="9" fontId="66" fillId="0" borderId="0" xfId="30" applyNumberFormat="1" applyFont="1"/>
    <xf numFmtId="0" fontId="55" fillId="0" borderId="0" xfId="0" applyFont="1"/>
    <xf numFmtId="0" fontId="72" fillId="0" borderId="12" xfId="0" applyFont="1" applyBorder="1" applyAlignment="1">
      <alignment horizontal="center" vertical="center" wrapText="1"/>
    </xf>
    <xf numFmtId="0" fontId="66" fillId="49" borderId="12" xfId="0" applyFont="1" applyFill="1" applyBorder="1"/>
    <xf numFmtId="9" fontId="66" fillId="49" borderId="12" xfId="0" applyNumberFormat="1" applyFont="1" applyFill="1" applyBorder="1" applyAlignment="1">
      <alignment horizontal="center"/>
    </xf>
    <xf numFmtId="2" fontId="66" fillId="49" borderId="12" xfId="37" applyNumberFormat="1" applyFont="1" applyFill="1" applyBorder="1" applyAlignment="1">
      <alignment horizontal="center"/>
    </xf>
    <xf numFmtId="2" fontId="66" fillId="49" borderId="12" xfId="54" applyNumberFormat="1" applyFont="1" applyFill="1" applyBorder="1" applyAlignment="1">
      <alignment horizontal="center"/>
    </xf>
    <xf numFmtId="2" fontId="50" fillId="49" borderId="12" xfId="54" applyNumberFormat="1" applyFont="1" applyFill="1" applyBorder="1" applyAlignment="1">
      <alignment horizontal="center"/>
    </xf>
    <xf numFmtId="3" fontId="50" fillId="49" borderId="12" xfId="0" applyNumberFormat="1" applyFont="1" applyFill="1" applyBorder="1" applyAlignment="1">
      <alignment horizontal="center"/>
    </xf>
    <xf numFmtId="9" fontId="66" fillId="49" borderId="12" xfId="0" applyNumberFormat="1" applyFont="1" applyFill="1" applyBorder="1"/>
    <xf numFmtId="0" fontId="77" fillId="26" borderId="0" xfId="0" applyFont="1" applyFill="1" applyAlignment="1">
      <alignment horizontal="centerContinuous" vertical="center"/>
    </xf>
    <xf numFmtId="169" fontId="50" fillId="49" borderId="18" xfId="40" applyNumberFormat="1" applyFont="1" applyFill="1" applyBorder="1" applyAlignment="1">
      <alignment horizontal="center" vertical="center" wrapText="1"/>
    </xf>
    <xf numFmtId="169" fontId="50" fillId="39" borderId="18" xfId="40" applyNumberFormat="1" applyFont="1" applyFill="1" applyBorder="1" applyAlignment="1">
      <alignment horizontal="center" vertical="center" wrapText="1"/>
    </xf>
    <xf numFmtId="0" fontId="66" fillId="49" borderId="0" xfId="0" applyFont="1" applyFill="1"/>
    <xf numFmtId="43" fontId="66" fillId="49" borderId="0" xfId="54" applyFont="1" applyFill="1"/>
    <xf numFmtId="17" fontId="77" fillId="0" borderId="0" xfId="0" applyNumberFormat="1" applyFont="1" applyAlignment="1">
      <alignment horizontal="right"/>
    </xf>
    <xf numFmtId="180" fontId="50" fillId="49" borderId="0" xfId="40" applyNumberFormat="1" applyFont="1" applyFill="1"/>
    <xf numFmtId="168" fontId="66" fillId="0" borderId="17" xfId="0" applyNumberFormat="1" applyFont="1" applyBorder="1"/>
    <xf numFmtId="168" fontId="66" fillId="0" borderId="17" xfId="37" applyNumberFormat="1" applyFont="1" applyFill="1" applyBorder="1"/>
    <xf numFmtId="169" fontId="50" fillId="0" borderId="19" xfId="40" applyNumberFormat="1" applyFont="1" applyFill="1" applyBorder="1" applyAlignment="1">
      <alignment horizontal="right" vertical="center" wrapText="1"/>
    </xf>
    <xf numFmtId="169" fontId="72" fillId="0" borderId="19" xfId="40" applyNumberFormat="1" applyFont="1" applyFill="1" applyBorder="1" applyAlignment="1">
      <alignment horizontal="right" vertical="center" wrapText="1"/>
    </xf>
    <xf numFmtId="169" fontId="50" fillId="0" borderId="30" xfId="40" applyNumberFormat="1" applyFont="1" applyFill="1" applyBorder="1" applyAlignment="1">
      <alignment horizontal="right" vertical="center" wrapText="1"/>
    </xf>
    <xf numFmtId="174" fontId="63" fillId="0" borderId="25" xfId="40" applyNumberFormat="1" applyFont="1" applyFill="1" applyBorder="1" applyAlignment="1">
      <alignment horizontal="right" vertical="center" wrapText="1"/>
    </xf>
    <xf numFmtId="3" fontId="63" fillId="0" borderId="25" xfId="40" applyNumberFormat="1" applyFont="1" applyFill="1" applyBorder="1" applyAlignment="1">
      <alignment horizontal="center" vertical="center" wrapText="1"/>
    </xf>
    <xf numFmtId="0" fontId="56" fillId="0" borderId="31" xfId="0" applyFont="1" applyBorder="1" applyAlignment="1">
      <alignment horizontal="left" vertical="top" wrapText="1" readingOrder="1"/>
    </xf>
    <xf numFmtId="0" fontId="34" fillId="0" borderId="17" xfId="0" applyFont="1" applyBorder="1" applyAlignment="1">
      <alignment vertical="top"/>
    </xf>
    <xf numFmtId="9" fontId="34" fillId="0" borderId="17" xfId="37" applyFont="1" applyBorder="1" applyAlignment="1">
      <alignment vertical="top"/>
    </xf>
    <xf numFmtId="0" fontId="88" fillId="50" borderId="18" xfId="0" applyFont="1" applyFill="1" applyBorder="1" applyAlignment="1">
      <alignment horizontal="right" vertical="center"/>
    </xf>
    <xf numFmtId="0" fontId="88" fillId="50" borderId="0" xfId="0" applyFont="1" applyFill="1"/>
    <xf numFmtId="175" fontId="88" fillId="50" borderId="20" xfId="0" applyNumberFormat="1" applyFont="1" applyFill="1" applyBorder="1" applyAlignment="1">
      <alignment horizontal="center" vertical="center"/>
    </xf>
    <xf numFmtId="177" fontId="88" fillId="50" borderId="18" xfId="0" applyNumberFormat="1" applyFont="1" applyFill="1" applyBorder="1" applyAlignment="1">
      <alignment horizontal="right" vertical="center"/>
    </xf>
    <xf numFmtId="175" fontId="88" fillId="50" borderId="20" xfId="0" applyNumberFormat="1" applyFont="1" applyFill="1" applyBorder="1" applyAlignment="1">
      <alignment horizontal="right" vertical="center"/>
    </xf>
    <xf numFmtId="177" fontId="88" fillId="50" borderId="17" xfId="0" applyNumberFormat="1" applyFont="1" applyFill="1" applyBorder="1" applyAlignment="1">
      <alignment horizontal="right" vertical="center"/>
    </xf>
    <xf numFmtId="170" fontId="88" fillId="50" borderId="0" xfId="41" applyNumberFormat="1" applyFont="1" applyFill="1"/>
    <xf numFmtId="44" fontId="88" fillId="50" borderId="0" xfId="40" applyFont="1" applyFill="1"/>
    <xf numFmtId="44" fontId="88" fillId="50" borderId="0" xfId="40" applyFont="1" applyFill="1" applyBorder="1"/>
    <xf numFmtId="43" fontId="88" fillId="50" borderId="0" xfId="54" applyFont="1" applyFill="1"/>
    <xf numFmtId="180" fontId="88" fillId="50" borderId="0" xfId="40" applyNumberFormat="1" applyFont="1" applyFill="1"/>
    <xf numFmtId="44" fontId="50" fillId="0" borderId="26" xfId="40" applyFont="1" applyFill="1" applyBorder="1" applyAlignment="1">
      <alignment horizontal="center" vertical="center" wrapText="1"/>
    </xf>
    <xf numFmtId="44" fontId="50" fillId="0" borderId="24" xfId="40" applyFont="1" applyFill="1" applyBorder="1" applyAlignment="1">
      <alignment horizontal="center" vertical="center" wrapText="1"/>
    </xf>
    <xf numFmtId="44" fontId="50" fillId="0" borderId="19" xfId="40" applyFont="1" applyFill="1" applyBorder="1" applyAlignment="1">
      <alignment horizontal="center" vertical="center" wrapText="1"/>
    </xf>
    <xf numFmtId="44" fontId="72" fillId="23" borderId="17" xfId="40" applyFont="1" applyFill="1" applyBorder="1" applyAlignment="1">
      <alignment horizontal="left" vertical="center" wrapText="1"/>
    </xf>
    <xf numFmtId="44" fontId="72" fillId="23" borderId="26" xfId="40" applyFont="1" applyFill="1" applyBorder="1" applyAlignment="1">
      <alignment horizontal="left" vertical="center" wrapText="1"/>
    </xf>
    <xf numFmtId="44" fontId="72" fillId="23" borderId="24" xfId="40" applyFont="1" applyFill="1" applyBorder="1" applyAlignment="1">
      <alignment horizontal="left" vertical="center" wrapText="1"/>
    </xf>
    <xf numFmtId="44" fontId="72" fillId="23" borderId="19" xfId="40" applyFont="1" applyFill="1" applyBorder="1" applyAlignment="1">
      <alignment horizontal="left" vertical="center" wrapText="1"/>
    </xf>
    <xf numFmtId="0" fontId="77" fillId="26" borderId="0" xfId="0" applyFont="1" applyFill="1" applyAlignment="1">
      <alignment horizontal="center"/>
    </xf>
    <xf numFmtId="0" fontId="77" fillId="11" borderId="0" xfId="0" applyFont="1" applyFill="1" applyAlignment="1">
      <alignment horizontal="center"/>
    </xf>
    <xf numFmtId="0" fontId="77" fillId="25" borderId="0" xfId="0" applyFont="1" applyFill="1" applyAlignment="1">
      <alignment horizontal="center"/>
    </xf>
    <xf numFmtId="0" fontId="87" fillId="35" borderId="15" xfId="0" applyFont="1" applyFill="1" applyBorder="1" applyAlignment="1">
      <alignment horizontal="center"/>
    </xf>
    <xf numFmtId="0" fontId="77" fillId="24" borderId="0" xfId="0" applyFont="1" applyFill="1" applyAlignment="1">
      <alignment horizontal="center"/>
    </xf>
    <xf numFmtId="0" fontId="58" fillId="35" borderId="15" xfId="0" applyFont="1" applyFill="1" applyBorder="1" applyAlignment="1">
      <alignment horizontal="center"/>
    </xf>
    <xf numFmtId="0" fontId="61" fillId="0" borderId="0" xfId="0" applyFont="1" applyAlignment="1">
      <alignment horizontal="center"/>
    </xf>
    <xf numFmtId="0" fontId="65" fillId="22" borderId="16" xfId="0" applyFont="1" applyFill="1" applyBorder="1" applyAlignment="1">
      <alignment horizontal="center" wrapText="1"/>
    </xf>
    <xf numFmtId="0" fontId="61" fillId="32" borderId="16" xfId="0" applyFont="1" applyFill="1" applyBorder="1" applyAlignment="1">
      <alignment horizontal="center"/>
    </xf>
    <xf numFmtId="0" fontId="0" fillId="3" borderId="25" xfId="0" applyFill="1" applyBorder="1" applyAlignment="1">
      <alignment horizontal="center"/>
    </xf>
  </cellXfs>
  <cellStyles count="55">
    <cellStyle name="Bad" xfId="4" builtinId="27" hidden="1"/>
    <cellStyle name="Calculation" xfId="8" builtinId="22" hidden="1"/>
    <cellStyle name="Category" xfId="14" xr:uid="{0B7BB563-C5A4-4F2F-B66E-098B032ACF88}"/>
    <cellStyle name="Check Cell" xfId="10" builtinId="23" hidden="1"/>
    <cellStyle name="Comma" xfId="54" builtinId="3"/>
    <cellStyle name="Comma 2" xfId="36" xr:uid="{18D71173-3C26-4738-9C33-9E55EB9D9CFD}"/>
    <cellStyle name="Currency" xfId="40" builtinId="4"/>
    <cellStyle name="Currency 2" xfId="31" xr:uid="{3CFE6C15-A80E-4EEB-8227-C49D954E45FB}"/>
    <cellStyle name="Currency 3" xfId="42" xr:uid="{54E7B952-C7A6-4B3C-B8A9-CD23B7F52A86}"/>
    <cellStyle name="Currency 4" xfId="44" xr:uid="{D7A74B9E-B51B-4AE5-84AD-A24B05C54374}"/>
    <cellStyle name="Currency 5" xfId="52" xr:uid="{42FA3767-15F4-45DA-8D83-41F5A2C2DDF8}"/>
    <cellStyle name="Explanatory Text" xfId="13" builtinId="53" hidden="1"/>
    <cellStyle name="Followed Hyperlink" xfId="2" builtinId="9" hidden="1"/>
    <cellStyle name="Followed Hyperlink" xfId="21" builtinId="9" customBuiltin="1"/>
    <cellStyle name="Formula change cell" xfId="19" xr:uid="{E49FE87C-DBC2-45C1-9FF9-667C9CDA2707}"/>
    <cellStyle name="Good" xfId="3" builtinId="26" hidden="1"/>
    <cellStyle name="Heading 1" xfId="23" builtinId="16" hidden="1" customBuiltin="1"/>
    <cellStyle name="Heading 2" xfId="24" builtinId="17" hidden="1"/>
    <cellStyle name="Heading 3" xfId="25" builtinId="18" hidden="1"/>
    <cellStyle name="Heading 4" xfId="26" builtinId="19" hidden="1"/>
    <cellStyle name="Heading 5" xfId="46" xr:uid="{12F0EDEA-E16E-4897-8623-E6CE90455F77}"/>
    <cellStyle name="Heading 5 Assumptions" xfId="50" xr:uid="{38F54B17-1B5D-4A83-B338-381A3E06A044}"/>
    <cellStyle name="Heading 5 Input" xfId="47" xr:uid="{54D46FF5-1E37-42EB-914F-83E9775403D2}"/>
    <cellStyle name="Hyperlink" xfId="1" builtinId="8" hidden="1"/>
    <cellStyle name="Hyperlink" xfId="17" builtinId="8" customBuiltin="1"/>
    <cellStyle name="Hyperlink 2" xfId="34" xr:uid="{FDC48550-BAEC-47C0-8F62-9F541CBE981E}"/>
    <cellStyle name="Input" xfId="6" builtinId="20" hidden="1"/>
    <cellStyle name="InputCell" xfId="18" xr:uid="{2D6EF06A-4E5E-418C-864D-73935DF5F533}"/>
    <cellStyle name="LineItem" xfId="16" xr:uid="{FD098ECF-44F1-4E9E-8541-48DF2E93B46C}"/>
    <cellStyle name="Linked Cell" xfId="9" builtinId="24" hidden="1"/>
    <cellStyle name="Main heading" xfId="28" xr:uid="{D26EDA8D-059C-4EA7-8387-D6D82099B44B}"/>
    <cellStyle name="Neutral" xfId="5" builtinId="28" hidden="1"/>
    <cellStyle name="Normal" xfId="0" builtinId="0" customBuiltin="1"/>
    <cellStyle name="Normal 138" xfId="32" xr:uid="{8788608B-F3A1-433B-B4C4-BF922DBBEB5F}"/>
    <cellStyle name="Normal 2" xfId="30" xr:uid="{9CBE5C26-A0F3-4228-9963-AE4886319434}"/>
    <cellStyle name="Normal 3" xfId="38" xr:uid="{1355E7F9-334A-40A4-9679-C5BA79714863}"/>
    <cellStyle name="Normal 4" xfId="41" xr:uid="{CDDB5A59-2212-4A3C-87F7-11FCC4AED27E}"/>
    <cellStyle name="Normal 5" xfId="43" xr:uid="{AED121E5-36E4-4C3F-84FC-CE302AEFDFC5}"/>
    <cellStyle name="Normal 6" xfId="45" xr:uid="{EBB54EAE-CB90-4380-9210-071304F6B9B4}"/>
    <cellStyle name="Normal 7" xfId="53" xr:uid="{38A24BAF-2EE4-421E-9E81-E29CEA4FEF82}"/>
    <cellStyle name="Note" xfId="12" builtinId="10" hidden="1"/>
    <cellStyle name="Number" xfId="49" xr:uid="{4525072E-5C19-4282-B92B-81C5226E10B1}"/>
    <cellStyle name="Number Input" xfId="51" xr:uid="{616CA867-9654-4893-81A4-52762056A997}"/>
    <cellStyle name="Output" xfId="7" builtinId="21" hidden="1"/>
    <cellStyle name="Percent" xfId="37" builtinId="5"/>
    <cellStyle name="Percent 2" xfId="33" xr:uid="{69F9DA26-D7BA-49F7-96FA-28CA9A22BDB4}"/>
    <cellStyle name="Percent 3" xfId="35" xr:uid="{DEE130D4-93BE-4229-8D36-763D57594B54}"/>
    <cellStyle name="Percent 4" xfId="39" xr:uid="{D3971510-F643-4714-86A2-C901BA458757}"/>
    <cellStyle name="Percent Assumptions" xfId="48" xr:uid="{EE636E1D-6400-418A-942E-9CBB8827929A}"/>
    <cellStyle name="Solver cell" xfId="20" xr:uid="{C903F9E8-9AA5-4CEB-BCE0-0AFE8624550D}"/>
    <cellStyle name="Subcategory" xfId="15" xr:uid="{911AE8DC-C55F-4732-9700-18C302F7EFA7}"/>
    <cellStyle name="Subheading" xfId="29" xr:uid="{86B8D6F9-798F-4906-90AC-49764B7673C0}"/>
    <cellStyle name="Title" xfId="22" builtinId="15" hidden="1"/>
    <cellStyle name="Total" xfId="27" builtinId="25" hidden="1"/>
    <cellStyle name="Warning Text" xfId="11" builtinId="11" hidden="1"/>
  </cellStyles>
  <dxfs count="217">
    <dxf>
      <font>
        <color rgb="FF9C0006"/>
      </font>
    </dxf>
    <dxf>
      <font>
        <color rgb="FF006100"/>
      </font>
    </dxf>
    <dxf>
      <font>
        <color rgb="FF9C0006"/>
      </font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BCD7E2"/>
        </patternFill>
      </fill>
    </dxf>
    <dxf>
      <font>
        <color rgb="FF9C0006"/>
      </font>
    </dxf>
    <dxf>
      <font>
        <color rgb="FF0061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BCD7E2"/>
        </patternFill>
      </fill>
    </dxf>
    <dxf>
      <font>
        <color rgb="FF9C0006"/>
      </font>
    </dxf>
    <dxf>
      <font>
        <color rgb="FF006100"/>
      </font>
    </dxf>
    <dxf>
      <font>
        <color rgb="FF006100"/>
      </font>
    </dxf>
    <dxf>
      <font>
        <color rgb="FF9C0006"/>
      </font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BCD7E2"/>
        </patternFill>
      </fill>
    </dxf>
    <dxf>
      <font>
        <color rgb="FF0061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BCD7E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BCD7E2"/>
        </patternFill>
      </fill>
    </dxf>
    <dxf>
      <font>
        <color rgb="FF9C0006"/>
      </font>
    </dxf>
    <dxf>
      <font>
        <color rgb="FF0061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</dxf>
    <dxf>
      <font>
        <color rgb="FF9C0006"/>
      </font>
    </dxf>
    <dxf>
      <fill>
        <patternFill>
          <bgColor rgb="FFBCD7E2"/>
        </patternFill>
      </fill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9C0006"/>
      </font>
    </dxf>
    <dxf>
      <font>
        <color rgb="FF006100"/>
      </font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0061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BCD7E2"/>
        </patternFill>
      </fill>
    </dxf>
    <dxf>
      <fill>
        <patternFill>
          <bgColor rgb="FFBCD7E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BCD7E2"/>
        </patternFill>
      </fill>
    </dxf>
    <dxf>
      <font>
        <color rgb="FF9C0006"/>
      </font>
    </dxf>
    <dxf>
      <font>
        <color rgb="FF006100"/>
      </font>
    </dxf>
    <dxf>
      <fill>
        <patternFill>
          <bgColor rgb="FFBCD7E2"/>
        </patternFill>
      </fill>
    </dxf>
    <dxf>
      <fill>
        <patternFill>
          <bgColor rgb="FFBCD7E2"/>
        </patternFill>
      </fill>
    </dxf>
    <dxf>
      <font>
        <color rgb="FF006100"/>
      </font>
    </dxf>
    <dxf>
      <font>
        <color rgb="FF9C0006"/>
      </font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</dxf>
    <dxf>
      <font>
        <color rgb="FF9C0006"/>
      </font>
    </dxf>
    <dxf>
      <fill>
        <patternFill>
          <bgColor rgb="FFBCD7E2"/>
        </patternFill>
      </fill>
    </dxf>
    <dxf>
      <font>
        <color rgb="FF006100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</dxf>
    <dxf>
      <font>
        <color rgb="FF9C0006"/>
      </font>
    </dxf>
    <dxf>
      <fill>
        <patternFill>
          <bgColor rgb="FFBCD7E2"/>
        </patternFill>
      </fill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BCD7E2"/>
        </patternFill>
      </fill>
    </dxf>
    <dxf>
      <font>
        <color rgb="FF0061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BCD7E2"/>
        </patternFill>
      </fill>
    </dxf>
    <dxf>
      <font>
        <color rgb="FF9C0006"/>
      </font>
    </dxf>
    <dxf>
      <font>
        <color rgb="FF0061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</dxf>
    <dxf>
      <font>
        <color rgb="FF9C0006"/>
      </font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</dxf>
    <dxf>
      <font>
        <color rgb="FF9C0006"/>
      </font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</dxf>
    <dxf>
      <font>
        <color rgb="FF9C0006"/>
      </font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</dxf>
    <dxf>
      <font>
        <color rgb="FF9C0006"/>
      </font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</dxf>
    <dxf>
      <font>
        <color rgb="FF9C0006"/>
      </font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BCD7E2"/>
        </patternFill>
      </fill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DFEFAF"/>
        </patternFill>
      </fill>
    </dxf>
    <dxf>
      <fill>
        <patternFill>
          <bgColor rgb="FFBCD7E2"/>
        </patternFill>
      </fill>
    </dxf>
    <dxf>
      <fill>
        <patternFill>
          <bgColor rgb="FFBCD7E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theme="0"/>
      </font>
      <fill>
        <patternFill>
          <bgColor theme="4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1" defaultTableStyle="Table Style 1" defaultPivotStyle="PivotStyleLight16">
    <tableStyle name="Table Style 1" pivot="0" count="2" xr9:uid="{40DC8C16-070A-4096-8C31-BB2DC3A90D62}">
      <tableStyleElement type="wholeTable" dxfId="216"/>
      <tableStyleElement type="headerRow" dxfId="215"/>
    </tableStyle>
  </tableStyles>
  <colors>
    <mruColors>
      <color rgb="FFF8C6A7"/>
      <color rgb="FF47A843"/>
      <color rgb="FFB2D83A"/>
      <color rgb="FFEC7023"/>
      <color rgb="FF00B050"/>
      <color rgb="FFFFC7CE"/>
      <color rgb="FFFCC2E0"/>
      <color rgb="FF00A897"/>
      <color rgb="FFEB7E00"/>
      <color rgb="FFE83F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Relationship Id="rId27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E00-4834-98FC-CAAD1E92C5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E00-4834-98FC-CAAD1E92C5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'Summary tables'!$W$10:$W$11</c:f>
              <c:strCache>
                <c:ptCount val="2"/>
                <c:pt idx="0">
                  <c:v>Labour and labour-related (direct)</c:v>
                </c:pt>
                <c:pt idx="1">
                  <c:v>Indirect</c:v>
                </c:pt>
              </c:strCache>
            </c:strRef>
          </c:cat>
          <c:val>
            <c:numRef>
              <c:f>'Summary tables'!$X$10:$X$11</c:f>
              <c:numCache>
                <c:formatCode>##,##0.00,,</c:formatCode>
                <c:ptCount val="2"/>
                <c:pt idx="0">
                  <c:v>102867872.03134319</c:v>
                </c:pt>
                <c:pt idx="1">
                  <c:v>79088233.546387568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00-4834-98FC-CAAD1E92C5C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Non-labour_calcs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125</xdr:row>
      <xdr:rowOff>0</xdr:rowOff>
    </xdr:from>
    <xdr:to>
      <xdr:col>0</xdr:col>
      <xdr:colOff>231321</xdr:colOff>
      <xdr:row>126</xdr:row>
      <xdr:rowOff>68036</xdr:rowOff>
    </xdr:to>
    <xdr:sp macro="" textlink="">
      <xdr:nvSpPr>
        <xdr:cNvPr id="3" name="Arrow: Up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8E705C-3F00-4D4C-B55A-021F271E4548}"/>
            </a:ext>
          </a:extLst>
        </xdr:cNvPr>
        <xdr:cNvSpPr/>
      </xdr:nvSpPr>
      <xdr:spPr>
        <a:xfrm>
          <a:off x="0" y="55326643"/>
          <a:ext cx="231321" cy="258536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SG" sz="1100"/>
        </a:p>
      </xdr:txBody>
    </xdr:sp>
    <xdr:clientData/>
  </xdr:twoCellAnchor>
  <xdr:twoCellAnchor>
    <xdr:from>
      <xdr:col>0</xdr:col>
      <xdr:colOff>0</xdr:colOff>
      <xdr:row>102</xdr:row>
      <xdr:rowOff>0</xdr:rowOff>
    </xdr:from>
    <xdr:to>
      <xdr:col>0</xdr:col>
      <xdr:colOff>231321</xdr:colOff>
      <xdr:row>103</xdr:row>
      <xdr:rowOff>68036</xdr:rowOff>
    </xdr:to>
    <xdr:sp macro="" textlink="">
      <xdr:nvSpPr>
        <xdr:cNvPr id="4" name="Arrow: Up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632B49-A0AD-4C95-BE0C-1A19FA346ACB}"/>
            </a:ext>
          </a:extLst>
        </xdr:cNvPr>
        <xdr:cNvSpPr/>
      </xdr:nvSpPr>
      <xdr:spPr>
        <a:xfrm>
          <a:off x="0" y="51707143"/>
          <a:ext cx="231321" cy="258536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SG" sz="1100"/>
        </a:p>
      </xdr:txBody>
    </xdr:sp>
    <xdr:clientData/>
  </xdr:twoCellAnchor>
  <xdr:twoCellAnchor>
    <xdr:from>
      <xdr:col>0</xdr:col>
      <xdr:colOff>0</xdr:colOff>
      <xdr:row>78</xdr:row>
      <xdr:rowOff>0</xdr:rowOff>
    </xdr:from>
    <xdr:to>
      <xdr:col>0</xdr:col>
      <xdr:colOff>231321</xdr:colOff>
      <xdr:row>79</xdr:row>
      <xdr:rowOff>68036</xdr:rowOff>
    </xdr:to>
    <xdr:sp macro="" textlink="">
      <xdr:nvSpPr>
        <xdr:cNvPr id="5" name="Arrow: Up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D54F89-F400-46DB-9582-AF4716A1CF80}"/>
            </a:ext>
          </a:extLst>
        </xdr:cNvPr>
        <xdr:cNvSpPr/>
      </xdr:nvSpPr>
      <xdr:spPr>
        <a:xfrm>
          <a:off x="0" y="49271464"/>
          <a:ext cx="231321" cy="258536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SG" sz="1100"/>
        </a:p>
      </xdr:txBody>
    </xdr:sp>
    <xdr:clientData/>
  </xdr:twoCellAnchor>
  <xdr:twoCellAnchor>
    <xdr:from>
      <xdr:col>0</xdr:col>
      <xdr:colOff>0</xdr:colOff>
      <xdr:row>69</xdr:row>
      <xdr:rowOff>0</xdr:rowOff>
    </xdr:from>
    <xdr:to>
      <xdr:col>0</xdr:col>
      <xdr:colOff>231321</xdr:colOff>
      <xdr:row>70</xdr:row>
      <xdr:rowOff>68036</xdr:rowOff>
    </xdr:to>
    <xdr:sp macro="" textlink="">
      <xdr:nvSpPr>
        <xdr:cNvPr id="6" name="Arrow: Up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2731DB-B068-4D26-875E-4EA2EE0A963D}"/>
            </a:ext>
          </a:extLst>
        </xdr:cNvPr>
        <xdr:cNvSpPr/>
      </xdr:nvSpPr>
      <xdr:spPr>
        <a:xfrm>
          <a:off x="0" y="44277643"/>
          <a:ext cx="231321" cy="258536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SG" sz="1100"/>
        </a:p>
      </xdr:txBody>
    </xdr:sp>
    <xdr:clientData/>
  </xdr:twoCellAnchor>
  <xdr:twoCellAnchor>
    <xdr:from>
      <xdr:col>0</xdr:col>
      <xdr:colOff>0</xdr:colOff>
      <xdr:row>37</xdr:row>
      <xdr:rowOff>0</xdr:rowOff>
    </xdr:from>
    <xdr:to>
      <xdr:col>0</xdr:col>
      <xdr:colOff>231321</xdr:colOff>
      <xdr:row>38</xdr:row>
      <xdr:rowOff>68036</xdr:rowOff>
    </xdr:to>
    <xdr:sp macro="" textlink="">
      <xdr:nvSpPr>
        <xdr:cNvPr id="7" name="Arrow: Up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A64539-BEBF-42C2-A45C-78F25A0DC25C}"/>
            </a:ext>
          </a:extLst>
        </xdr:cNvPr>
        <xdr:cNvSpPr/>
      </xdr:nvSpPr>
      <xdr:spPr>
        <a:xfrm>
          <a:off x="0" y="30262286"/>
          <a:ext cx="231321" cy="258536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976018</xdr:colOff>
      <xdr:row>14</xdr:row>
      <xdr:rowOff>68433</xdr:rowOff>
    </xdr:from>
    <xdr:to>
      <xdr:col>30</xdr:col>
      <xdr:colOff>546099</xdr:colOff>
      <xdr:row>44</xdr:row>
      <xdr:rowOff>25400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F0B0293-3556-1324-D058-F703415911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Transgrid">
      <a:dk1>
        <a:sysClr val="windowText" lastClr="000000"/>
      </a:dk1>
      <a:lt1>
        <a:sysClr val="window" lastClr="FFFFFF"/>
      </a:lt1>
      <a:dk2>
        <a:srgbClr val="BFBFBF"/>
      </a:dk2>
      <a:lt2>
        <a:srgbClr val="0066BE"/>
      </a:lt2>
      <a:accent1>
        <a:srgbClr val="47A843"/>
      </a:accent1>
      <a:accent2>
        <a:srgbClr val="B2D83A"/>
      </a:accent2>
      <a:accent3>
        <a:srgbClr val="0066BE"/>
      </a:accent3>
      <a:accent4>
        <a:srgbClr val="EC7023"/>
      </a:accent4>
      <a:accent5>
        <a:srgbClr val="DF2A2A"/>
      </a:accent5>
      <a:accent6>
        <a:srgbClr val="4D3097"/>
      </a:accent6>
      <a:hlink>
        <a:srgbClr val="0066BE"/>
      </a:hlink>
      <a:folHlink>
        <a:srgbClr val="4D3097"/>
      </a:folHlink>
    </a:clrScheme>
    <a:fontScheme name="FE">
      <a:majorFont>
        <a:latin typeface="Open Sans Light"/>
        <a:ea typeface=""/>
        <a:cs typeface=""/>
      </a:majorFont>
      <a:minorFont>
        <a:latin typeface="Open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custClrLst>
    <a:custClr name="FE Red">
      <a:srgbClr val="E83F35"/>
    </a:custClr>
    <a:custClr name="Pine">
      <a:srgbClr val="00A897"/>
    </a:custClr>
    <a:custClr name="Forest">
      <a:srgbClr val="2B555A"/>
    </a:custClr>
    <a:custClr name="Deep blue">
      <a:srgbClr val="005F95"/>
    </a:custClr>
    <a:custClr name="Grey 3">
      <a:srgbClr val="6A7177"/>
    </a:custClr>
    <a:custClr name="Dark red">
      <a:srgbClr val="A10000"/>
    </a:custClr>
    <a:custClr name="Orange 1">
      <a:srgbClr val="EB7E00"/>
    </a:custClr>
    <a:custClr name="Orange 2">
      <a:srgbClr val="FBB216"/>
    </a:custClr>
    <a:custClr name="Purple">
      <a:srgbClr val="7261AB"/>
    </a:custClr>
  </a:custClrLst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37E9B-C6E3-4920-8749-6489771F5FFC}">
  <sheetPr codeName="Sheet2"/>
  <dimension ref="A1:Q98"/>
  <sheetViews>
    <sheetView showGridLines="0" tabSelected="1" zoomScaleNormal="100" workbookViewId="0"/>
  </sheetViews>
  <sheetFormatPr defaultColWidth="0" defaultRowHeight="16.5" x14ac:dyDescent="0.75"/>
  <cols>
    <col min="1" max="1" width="3.6640625" style="7" customWidth="1"/>
    <col min="2" max="2" width="10.80859375" style="7" customWidth="1"/>
    <col min="3" max="3" width="1.6640625" style="7" customWidth="1"/>
    <col min="4" max="4" width="27.140625" style="7" customWidth="1"/>
    <col min="5" max="5" width="113.33203125" style="7" customWidth="1"/>
    <col min="6" max="6" width="9.80859375" style="7" bestFit="1" customWidth="1"/>
    <col min="7" max="16" width="9.1875" style="7" customWidth="1"/>
    <col min="17" max="16384" width="0" style="7" hidden="1"/>
  </cols>
  <sheetData>
    <row r="1" spans="1:17" customFormat="1" ht="35.200000000000003" customHeight="1" x14ac:dyDescent="0.75">
      <c r="A1" s="29"/>
      <c r="B1" s="27" t="s">
        <v>0</v>
      </c>
      <c r="C1" s="2"/>
      <c r="D1" s="2"/>
      <c r="E1" s="30"/>
      <c r="F1" s="30"/>
      <c r="G1" s="29"/>
      <c r="H1" s="30"/>
      <c r="I1" s="30"/>
      <c r="J1" s="30"/>
      <c r="K1" s="30"/>
      <c r="L1" s="30"/>
      <c r="M1" s="30"/>
      <c r="N1" s="30"/>
      <c r="O1" s="30"/>
      <c r="P1" s="30"/>
      <c r="Q1" s="3"/>
    </row>
    <row r="2" spans="1:17" s="1" customFormat="1" ht="26.2" customHeight="1" x14ac:dyDescent="0.75">
      <c r="A2" s="31"/>
      <c r="B2" s="28" t="s">
        <v>1</v>
      </c>
      <c r="C2" s="5"/>
      <c r="D2" s="5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5"/>
    </row>
    <row r="4" spans="1:17" ht="26.1" x14ac:dyDescent="0.75">
      <c r="A4" s="221"/>
      <c r="B4" s="26" t="s">
        <v>2</v>
      </c>
      <c r="C4" s="9"/>
      <c r="D4" s="6"/>
      <c r="E4" s="6"/>
      <c r="F4" s="6"/>
      <c r="G4" s="6"/>
      <c r="H4" s="221"/>
      <c r="I4" s="221"/>
      <c r="J4" s="221"/>
      <c r="K4" s="221"/>
      <c r="L4" s="221"/>
      <c r="M4" s="221"/>
      <c r="N4" s="221"/>
      <c r="O4" s="221"/>
      <c r="P4" s="221"/>
      <c r="Q4" s="221"/>
    </row>
    <row r="5" spans="1:17" ht="10" customHeight="1" x14ac:dyDescent="0.75">
      <c r="A5" s="221"/>
      <c r="B5" s="4"/>
      <c r="C5" s="4"/>
      <c r="D5" s="4"/>
      <c r="E5" s="4"/>
      <c r="F5" s="6"/>
      <c r="G5" s="4"/>
      <c r="H5" s="221"/>
      <c r="I5" s="221"/>
      <c r="J5" s="221"/>
      <c r="K5" s="221"/>
      <c r="L5" s="221"/>
      <c r="M5" s="221"/>
      <c r="N5" s="221"/>
      <c r="O5" s="221"/>
      <c r="P5" s="221"/>
      <c r="Q5" s="221"/>
    </row>
    <row r="6" spans="1:17" x14ac:dyDescent="0.75">
      <c r="A6" s="221"/>
      <c r="B6" s="221" t="s">
        <v>3</v>
      </c>
      <c r="C6" s="4"/>
      <c r="D6" s="4"/>
      <c r="E6" s="4"/>
      <c r="F6" s="6"/>
      <c r="G6" s="4"/>
      <c r="H6" s="221"/>
      <c r="I6" s="221"/>
      <c r="J6" s="221"/>
      <c r="K6" s="221"/>
      <c r="L6" s="221"/>
      <c r="M6" s="221"/>
      <c r="N6" s="221"/>
      <c r="O6" s="221"/>
      <c r="P6" s="221"/>
      <c r="Q6" s="221"/>
    </row>
    <row r="7" spans="1:17" x14ac:dyDescent="0.75">
      <c r="A7" s="221"/>
      <c r="B7" s="221" t="s">
        <v>4</v>
      </c>
      <c r="C7" s="4"/>
      <c r="D7" s="4"/>
      <c r="E7" s="4"/>
      <c r="F7" s="6"/>
      <c r="G7" s="4"/>
      <c r="H7" s="221"/>
      <c r="I7" s="221"/>
      <c r="J7" s="221"/>
      <c r="K7" s="221"/>
      <c r="L7" s="221"/>
      <c r="M7" s="221"/>
      <c r="N7" s="221"/>
      <c r="O7" s="221"/>
      <c r="P7" s="221"/>
      <c r="Q7" s="221"/>
    </row>
    <row r="8" spans="1:17" x14ac:dyDescent="0.75">
      <c r="A8" s="221"/>
      <c r="B8" s="4"/>
      <c r="C8" s="4"/>
      <c r="D8" s="4"/>
      <c r="E8" s="4"/>
      <c r="F8" s="6"/>
      <c r="G8" s="4"/>
      <c r="H8" s="221"/>
      <c r="I8" s="221"/>
      <c r="J8" s="221"/>
      <c r="K8" s="221"/>
      <c r="L8" s="221"/>
      <c r="M8" s="221"/>
      <c r="N8" s="221"/>
      <c r="O8" s="221"/>
      <c r="P8" s="221"/>
      <c r="Q8" s="221"/>
    </row>
    <row r="9" spans="1:17" x14ac:dyDescent="0.75">
      <c r="A9" s="221"/>
      <c r="B9" s="25" t="s">
        <v>5</v>
      </c>
      <c r="C9" s="10"/>
      <c r="D9" s="4"/>
      <c r="E9" s="4"/>
      <c r="F9" s="4"/>
      <c r="G9" s="4"/>
      <c r="H9" s="221"/>
      <c r="I9" s="221"/>
      <c r="J9" s="221"/>
      <c r="K9" s="221"/>
      <c r="L9" s="221"/>
      <c r="M9" s="221"/>
      <c r="N9" s="221"/>
      <c r="O9" s="221"/>
      <c r="P9" s="221"/>
      <c r="Q9" s="221"/>
    </row>
    <row r="10" spans="1:17" ht="10" customHeight="1" x14ac:dyDescent="0.75">
      <c r="A10" s="221"/>
      <c r="B10" s="4"/>
      <c r="C10" s="4"/>
      <c r="D10" s="4"/>
      <c r="E10" s="4"/>
      <c r="F10" s="4"/>
      <c r="G10" s="4"/>
      <c r="H10" s="221"/>
      <c r="I10" s="221"/>
      <c r="J10" s="221"/>
      <c r="K10" s="221"/>
      <c r="L10" s="221"/>
      <c r="M10" s="221"/>
      <c r="N10" s="221"/>
      <c r="O10" s="221"/>
      <c r="P10" s="221"/>
      <c r="Q10" s="221"/>
    </row>
    <row r="11" spans="1:17" x14ac:dyDescent="0.75">
      <c r="A11" s="221"/>
      <c r="B11" s="11"/>
      <c r="C11" s="12"/>
      <c r="D11" s="221" t="s">
        <v>6</v>
      </c>
      <c r="E11" s="4"/>
      <c r="F11" s="4"/>
      <c r="G11" s="4"/>
      <c r="H11" s="221"/>
      <c r="I11" s="221"/>
      <c r="J11" s="221"/>
      <c r="K11" s="221"/>
      <c r="L11" s="221"/>
      <c r="M11" s="221"/>
      <c r="N11" s="221"/>
      <c r="O11" s="221"/>
      <c r="P11" s="221"/>
      <c r="Q11" s="221"/>
    </row>
    <row r="12" spans="1:17" x14ac:dyDescent="0.75">
      <c r="A12" s="221"/>
      <c r="B12" s="13"/>
      <c r="C12" s="4"/>
      <c r="D12" s="221" t="s">
        <v>7</v>
      </c>
      <c r="E12" s="4"/>
      <c r="F12" s="4"/>
      <c r="G12" s="4"/>
      <c r="H12" s="221"/>
      <c r="I12" s="221"/>
      <c r="J12" s="221"/>
      <c r="K12" s="221"/>
      <c r="L12" s="221"/>
      <c r="M12" s="221"/>
      <c r="N12" s="221"/>
      <c r="O12" s="221"/>
      <c r="P12" s="221"/>
      <c r="Q12" s="221"/>
    </row>
    <row r="13" spans="1:17" x14ac:dyDescent="0.75">
      <c r="A13" s="221"/>
      <c r="B13" s="14"/>
      <c r="C13" s="4"/>
      <c r="D13" s="221" t="s">
        <v>8</v>
      </c>
      <c r="E13" s="4"/>
      <c r="F13" s="4"/>
      <c r="G13" s="4"/>
      <c r="H13" s="221"/>
      <c r="I13" s="221"/>
      <c r="J13" s="221"/>
      <c r="K13" s="221"/>
      <c r="L13" s="221"/>
      <c r="M13" s="221"/>
      <c r="N13" s="221"/>
      <c r="O13" s="221"/>
      <c r="P13" s="221"/>
      <c r="Q13" s="221"/>
    </row>
    <row r="14" spans="1:17" x14ac:dyDescent="0.75">
      <c r="A14" s="221"/>
      <c r="B14" s="15"/>
      <c r="C14" s="4"/>
      <c r="D14" s="221" t="s">
        <v>9</v>
      </c>
      <c r="E14" s="4"/>
      <c r="F14" s="4"/>
      <c r="G14" s="4"/>
      <c r="H14" s="221"/>
      <c r="I14" s="221"/>
      <c r="J14" s="221"/>
      <c r="K14" s="221"/>
      <c r="L14" s="221"/>
      <c r="M14" s="221"/>
      <c r="N14" s="221"/>
      <c r="O14" s="221"/>
      <c r="P14" s="221"/>
      <c r="Q14" s="221"/>
    </row>
    <row r="15" spans="1:17" x14ac:dyDescent="0.75">
      <c r="A15" s="221"/>
      <c r="B15" s="16"/>
      <c r="C15" s="4"/>
      <c r="D15" s="221" t="s">
        <v>10</v>
      </c>
      <c r="E15" s="4"/>
      <c r="F15" s="4"/>
      <c r="G15" s="4"/>
      <c r="H15" s="221"/>
      <c r="I15" s="221"/>
      <c r="J15" s="221"/>
      <c r="K15" s="221"/>
      <c r="L15" s="221"/>
      <c r="M15" s="221"/>
      <c r="N15" s="221"/>
      <c r="O15" s="221"/>
      <c r="P15" s="221"/>
      <c r="Q15" s="221"/>
    </row>
    <row r="16" spans="1:17" ht="10" customHeight="1" x14ac:dyDescent="0.75">
      <c r="A16" s="221"/>
      <c r="B16" s="4"/>
      <c r="C16" s="4"/>
      <c r="D16" s="4"/>
      <c r="E16" s="4"/>
      <c r="F16" s="6"/>
      <c r="G16" s="4"/>
      <c r="H16" s="221"/>
      <c r="I16" s="221"/>
      <c r="J16" s="221"/>
      <c r="K16" s="221"/>
      <c r="L16" s="221"/>
      <c r="M16" s="221"/>
      <c r="N16" s="221"/>
      <c r="O16" s="221"/>
      <c r="P16" s="221"/>
      <c r="Q16" s="221"/>
    </row>
    <row r="17" spans="1:17" x14ac:dyDescent="0.75">
      <c r="B17" s="25" t="s">
        <v>11</v>
      </c>
      <c r="C17" s="10"/>
      <c r="D17" s="4"/>
      <c r="E17" s="4"/>
      <c r="F17" s="4"/>
      <c r="G17" s="4"/>
    </row>
    <row r="18" spans="1:17" ht="10" customHeight="1" x14ac:dyDescent="0.75">
      <c r="A18" s="221"/>
      <c r="B18" s="4"/>
      <c r="C18" s="4"/>
      <c r="D18" s="4"/>
      <c r="E18" s="4"/>
      <c r="F18" s="6"/>
      <c r="G18" s="4"/>
      <c r="H18" s="221"/>
      <c r="I18" s="221"/>
      <c r="J18" s="221"/>
      <c r="K18" s="221"/>
      <c r="L18" s="221"/>
      <c r="M18" s="221"/>
      <c r="N18" s="221"/>
      <c r="O18" s="221"/>
      <c r="P18" s="221"/>
      <c r="Q18" s="221"/>
    </row>
    <row r="19" spans="1:17" x14ac:dyDescent="0.75">
      <c r="B19" s="4"/>
      <c r="C19" s="4"/>
      <c r="D19" s="221" t="s">
        <v>12</v>
      </c>
      <c r="E19" s="4"/>
      <c r="F19" s="4"/>
      <c r="G19" s="4"/>
    </row>
    <row r="20" spans="1:17" x14ac:dyDescent="0.75">
      <c r="B20" s="22"/>
      <c r="C20" s="4"/>
      <c r="D20" s="221" t="s">
        <v>13</v>
      </c>
      <c r="E20" s="4"/>
      <c r="F20" s="4"/>
      <c r="G20" s="4"/>
    </row>
    <row r="21" spans="1:17" x14ac:dyDescent="0.75">
      <c r="B21" s="23"/>
      <c r="C21" s="4"/>
      <c r="D21" s="221" t="s">
        <v>14</v>
      </c>
      <c r="E21" s="4"/>
      <c r="F21" s="4"/>
      <c r="G21" s="4"/>
    </row>
    <row r="22" spans="1:17" x14ac:dyDescent="0.75">
      <c r="B22" s="24"/>
      <c r="C22" s="4"/>
      <c r="D22" s="221" t="s">
        <v>15</v>
      </c>
      <c r="E22" s="4"/>
      <c r="F22" s="4"/>
      <c r="G22" s="4"/>
    </row>
    <row r="23" spans="1:17" x14ac:dyDescent="0.75">
      <c r="B23" s="17"/>
      <c r="C23" s="4"/>
      <c r="D23" s="221" t="s">
        <v>16</v>
      </c>
      <c r="E23" s="4"/>
      <c r="F23" s="4"/>
      <c r="G23" s="4"/>
    </row>
    <row r="24" spans="1:17" x14ac:dyDescent="0.75">
      <c r="B24" s="18"/>
      <c r="C24" s="4"/>
      <c r="D24" s="221" t="s">
        <v>17</v>
      </c>
      <c r="E24" s="4"/>
      <c r="F24" s="4"/>
      <c r="G24" s="4"/>
    </row>
    <row r="25" spans="1:17" ht="10" customHeight="1" x14ac:dyDescent="0.75">
      <c r="A25" s="221"/>
      <c r="B25" s="4"/>
      <c r="C25" s="4"/>
      <c r="D25" s="4"/>
      <c r="E25" s="4"/>
      <c r="F25" s="6"/>
      <c r="G25" s="4"/>
      <c r="H25" s="221"/>
      <c r="I25" s="221"/>
      <c r="J25" s="221"/>
      <c r="K25" s="221"/>
      <c r="L25" s="221"/>
      <c r="M25" s="221"/>
      <c r="N25" s="221"/>
      <c r="O25" s="221"/>
      <c r="P25" s="221"/>
      <c r="Q25" s="221"/>
    </row>
    <row r="26" spans="1:17" ht="26.1" x14ac:dyDescent="0.75">
      <c r="B26" s="26" t="s">
        <v>18</v>
      </c>
      <c r="C26" s="9"/>
      <c r="D26" s="4"/>
      <c r="E26" s="4"/>
      <c r="F26" s="4"/>
      <c r="G26" s="4"/>
    </row>
    <row r="27" spans="1:17" ht="10" customHeight="1" x14ac:dyDescent="0.75">
      <c r="A27" s="221"/>
      <c r="B27" s="4"/>
      <c r="C27" s="4"/>
      <c r="D27" s="4"/>
      <c r="E27" s="4"/>
      <c r="F27" s="6"/>
      <c r="G27" s="4"/>
      <c r="H27" s="221"/>
      <c r="I27" s="221"/>
      <c r="J27" s="221"/>
      <c r="K27" s="221"/>
      <c r="L27" s="221"/>
      <c r="M27" s="221"/>
      <c r="N27" s="221"/>
      <c r="O27" s="221"/>
      <c r="P27" s="221"/>
      <c r="Q27" s="221"/>
    </row>
    <row r="28" spans="1:17" x14ac:dyDescent="0.75">
      <c r="B28" s="346" t="s">
        <v>255</v>
      </c>
      <c r="C28" s="19"/>
      <c r="D28" s="12"/>
      <c r="E28" s="12"/>
      <c r="F28" s="4"/>
      <c r="G28" s="12"/>
    </row>
    <row r="29" spans="1:17" x14ac:dyDescent="0.75">
      <c r="B29" s="346" t="s">
        <v>254</v>
      </c>
      <c r="C29" s="19"/>
      <c r="D29" s="12"/>
      <c r="E29" s="12"/>
      <c r="F29" s="4"/>
      <c r="G29" s="12"/>
    </row>
    <row r="30" spans="1:17" ht="10" customHeight="1" x14ac:dyDescent="0.75">
      <c r="A30" s="221"/>
      <c r="B30" s="4"/>
      <c r="C30" s="4"/>
      <c r="D30" s="4"/>
      <c r="E30" s="4"/>
      <c r="F30" s="6"/>
      <c r="G30" s="4"/>
      <c r="H30" s="221"/>
      <c r="I30" s="221"/>
      <c r="J30" s="221"/>
      <c r="K30" s="221"/>
      <c r="L30" s="221"/>
      <c r="M30" s="221"/>
      <c r="N30" s="221"/>
      <c r="O30" s="221"/>
      <c r="P30" s="221"/>
      <c r="Q30" s="221"/>
    </row>
    <row r="31" spans="1:17" ht="10" customHeight="1" x14ac:dyDescent="0.75">
      <c r="B31" s="8"/>
      <c r="C31" s="9"/>
      <c r="D31" s="4"/>
      <c r="E31" s="4"/>
      <c r="F31" s="4"/>
      <c r="G31" s="4"/>
    </row>
    <row r="32" spans="1:17" ht="31.5" customHeight="1" x14ac:dyDescent="0.75">
      <c r="B32" s="26" t="s">
        <v>19</v>
      </c>
      <c r="C32" s="20"/>
      <c r="D32" s="4"/>
      <c r="E32" s="4"/>
      <c r="F32" s="4"/>
      <c r="G32" s="4"/>
    </row>
    <row r="33" spans="2:7" ht="45.75" customHeight="1" x14ac:dyDescent="0.75">
      <c r="B33" s="114" t="s">
        <v>20</v>
      </c>
      <c r="C33" s="115"/>
      <c r="D33" s="116" t="s">
        <v>21</v>
      </c>
      <c r="E33" s="116" t="s">
        <v>22</v>
      </c>
      <c r="F33" s="297"/>
      <c r="G33" s="221"/>
    </row>
    <row r="34" spans="2:7" x14ac:dyDescent="0.75">
      <c r="B34" s="208"/>
      <c r="C34" s="208"/>
      <c r="D34" s="209" t="s">
        <v>23</v>
      </c>
      <c r="E34" s="210" t="s">
        <v>24</v>
      </c>
      <c r="F34" s="4"/>
      <c r="G34" s="4"/>
    </row>
    <row r="35" spans="2:7" ht="49.5" x14ac:dyDescent="0.75">
      <c r="B35" s="211"/>
      <c r="C35" s="211"/>
      <c r="D35" s="212" t="s">
        <v>25</v>
      </c>
      <c r="E35" s="213" t="s">
        <v>256</v>
      </c>
      <c r="F35" s="4"/>
      <c r="G35" s="4"/>
    </row>
    <row r="36" spans="2:7" ht="63.75" customHeight="1" x14ac:dyDescent="0.75">
      <c r="B36" s="347"/>
      <c r="C36" s="347"/>
      <c r="D36" s="348" t="s">
        <v>257</v>
      </c>
      <c r="E36" s="349" t="s">
        <v>27</v>
      </c>
      <c r="F36" s="4"/>
      <c r="G36" s="4"/>
    </row>
    <row r="37" spans="2:7" ht="33" x14ac:dyDescent="0.75">
      <c r="B37" s="347"/>
      <c r="C37" s="347"/>
      <c r="D37" s="348" t="s">
        <v>26</v>
      </c>
      <c r="E37" s="349" t="s">
        <v>258</v>
      </c>
      <c r="F37" s="4"/>
      <c r="G37" s="4"/>
    </row>
    <row r="38" spans="2:7" ht="33" x14ac:dyDescent="0.75">
      <c r="B38" s="211"/>
      <c r="C38" s="211"/>
      <c r="D38" s="212" t="s">
        <v>28</v>
      </c>
      <c r="E38" s="213" t="s">
        <v>29</v>
      </c>
      <c r="F38" s="4"/>
      <c r="G38" s="4"/>
    </row>
    <row r="39" spans="2:7" x14ac:dyDescent="0.75">
      <c r="B39" s="211"/>
      <c r="C39" s="211"/>
      <c r="D39" s="212" t="s">
        <v>30</v>
      </c>
      <c r="E39" s="213" t="s">
        <v>31</v>
      </c>
      <c r="F39" s="4"/>
      <c r="G39" s="4"/>
    </row>
    <row r="40" spans="2:7" x14ac:dyDescent="0.75">
      <c r="B40" s="211"/>
      <c r="C40" s="211"/>
      <c r="D40" s="212" t="s">
        <v>32</v>
      </c>
      <c r="E40" s="213" t="s">
        <v>33</v>
      </c>
      <c r="F40" s="4"/>
      <c r="G40" s="4"/>
    </row>
    <row r="41" spans="2:7" ht="33" x14ac:dyDescent="0.75">
      <c r="B41" s="211"/>
      <c r="C41" s="211"/>
      <c r="D41" s="212" t="s">
        <v>34</v>
      </c>
      <c r="E41" s="213" t="s">
        <v>259</v>
      </c>
      <c r="F41" s="4"/>
      <c r="G41" s="4"/>
    </row>
    <row r="42" spans="2:7" ht="33" x14ac:dyDescent="0.75">
      <c r="B42" s="214"/>
      <c r="C42" s="214"/>
      <c r="D42" s="215" t="s">
        <v>35</v>
      </c>
      <c r="E42" s="216" t="s">
        <v>36</v>
      </c>
      <c r="F42" s="4"/>
      <c r="G42" s="4"/>
    </row>
    <row r="43" spans="2:7" ht="33" x14ac:dyDescent="0.75">
      <c r="B43" s="214"/>
      <c r="C43" s="214"/>
      <c r="D43" s="215" t="s">
        <v>37</v>
      </c>
      <c r="E43" s="216" t="s">
        <v>38</v>
      </c>
      <c r="F43" s="4"/>
      <c r="G43" s="4"/>
    </row>
    <row r="44" spans="2:7" x14ac:dyDescent="0.75">
      <c r="B44" s="214"/>
      <c r="C44" s="214"/>
      <c r="D44" s="215" t="s">
        <v>39</v>
      </c>
      <c r="E44" s="216" t="s">
        <v>40</v>
      </c>
      <c r="F44" s="4"/>
      <c r="G44" s="4"/>
    </row>
    <row r="45" spans="2:7" x14ac:dyDescent="0.75">
      <c r="B45" s="214"/>
      <c r="C45" s="214"/>
      <c r="D45" s="215" t="s">
        <v>41</v>
      </c>
      <c r="E45" s="216" t="s">
        <v>42</v>
      </c>
      <c r="F45" s="4"/>
      <c r="G45" s="4"/>
    </row>
    <row r="46" spans="2:7" x14ac:dyDescent="0.75">
      <c r="B46" s="214"/>
      <c r="C46" s="214"/>
      <c r="D46" s="215" t="s">
        <v>43</v>
      </c>
      <c r="E46" s="216" t="s">
        <v>44</v>
      </c>
      <c r="F46" s="4"/>
      <c r="G46" s="4"/>
    </row>
    <row r="47" spans="2:7" x14ac:dyDescent="0.75">
      <c r="B47" s="120"/>
      <c r="C47" s="120"/>
      <c r="D47" s="298" t="s">
        <v>45</v>
      </c>
      <c r="E47" s="299" t="s">
        <v>260</v>
      </c>
      <c r="F47" s="4"/>
      <c r="G47" s="4"/>
    </row>
    <row r="48" spans="2:7" ht="26.1" x14ac:dyDescent="0.75">
      <c r="B48" s="26"/>
      <c r="C48" s="20"/>
      <c r="D48" s="4"/>
      <c r="E48" s="4"/>
      <c r="F48" s="4"/>
      <c r="G48" s="4"/>
    </row>
    <row r="49" s="133" customFormat="1" ht="12.3" x14ac:dyDescent="0.4"/>
    <row r="50" s="133" customFormat="1" ht="12.3" x14ac:dyDescent="0.4"/>
    <row r="51" s="133" customFormat="1" ht="12.3" x14ac:dyDescent="0.4"/>
    <row r="52" s="133" customFormat="1" ht="12.3" x14ac:dyDescent="0.4"/>
    <row r="53" s="133" customFormat="1" ht="12.3" x14ac:dyDescent="0.4"/>
    <row r="54" s="133" customFormat="1" ht="12.3" x14ac:dyDescent="0.4"/>
    <row r="55" s="133" customFormat="1" ht="12.3" x14ac:dyDescent="0.4"/>
    <row r="56" s="133" customFormat="1" ht="12.3" x14ac:dyDescent="0.4"/>
    <row r="57" s="133" customFormat="1" ht="12.3" x14ac:dyDescent="0.4"/>
    <row r="58" s="133" customFormat="1" ht="12.3" x14ac:dyDescent="0.4"/>
    <row r="59" s="133" customFormat="1" ht="12.3" x14ac:dyDescent="0.4"/>
    <row r="60" s="133" customFormat="1" ht="12.3" x14ac:dyDescent="0.4"/>
    <row r="61" s="133" customFormat="1" ht="12.3" x14ac:dyDescent="0.4"/>
    <row r="62" s="133" customFormat="1" ht="12.3" x14ac:dyDescent="0.4"/>
    <row r="63" s="133" customFormat="1" ht="12.3" x14ac:dyDescent="0.4"/>
    <row r="64" s="133" customFormat="1" ht="12.3" x14ac:dyDescent="0.4"/>
    <row r="65" s="133" customFormat="1" ht="12.3" x14ac:dyDescent="0.4"/>
    <row r="66" s="133" customFormat="1" ht="12.3" x14ac:dyDescent="0.4"/>
    <row r="67" s="133" customFormat="1" ht="12.3" x14ac:dyDescent="0.4"/>
    <row r="68" s="133" customFormat="1" ht="12.3" x14ac:dyDescent="0.4"/>
    <row r="69" s="133" customFormat="1" ht="12.3" x14ac:dyDescent="0.4"/>
    <row r="70" s="133" customFormat="1" ht="12.3" x14ac:dyDescent="0.4"/>
    <row r="71" s="133" customFormat="1" ht="12.3" x14ac:dyDescent="0.4"/>
    <row r="72" s="133" customFormat="1" ht="12.3" x14ac:dyDescent="0.4"/>
    <row r="73" s="133" customFormat="1" ht="12.3" x14ac:dyDescent="0.4"/>
    <row r="74" s="133" customFormat="1" ht="12.3" x14ac:dyDescent="0.4"/>
    <row r="75" s="133" customFormat="1" ht="12.3" x14ac:dyDescent="0.4"/>
    <row r="76" s="133" customFormat="1" ht="12.3" x14ac:dyDescent="0.4"/>
    <row r="77" s="133" customFormat="1" ht="12.3" x14ac:dyDescent="0.4"/>
    <row r="78" s="133" customFormat="1" ht="12.3" x14ac:dyDescent="0.4"/>
    <row r="79" s="133" customFormat="1" ht="12.3" x14ac:dyDescent="0.4"/>
    <row r="80" s="133" customFormat="1" ht="12.3" x14ac:dyDescent="0.4"/>
    <row r="81" s="133" customFormat="1" ht="12.3" x14ac:dyDescent="0.4"/>
    <row r="82" s="133" customFormat="1" ht="12.3" x14ac:dyDescent="0.4"/>
    <row r="83" s="133" customFormat="1" ht="12.3" x14ac:dyDescent="0.4"/>
    <row r="84" s="133" customFormat="1" ht="12.3" x14ac:dyDescent="0.4"/>
    <row r="85" s="133" customFormat="1" ht="12.3" x14ac:dyDescent="0.4"/>
    <row r="86" s="133" customFormat="1" ht="12.3" x14ac:dyDescent="0.4"/>
    <row r="87" s="133" customFormat="1" ht="12.3" x14ac:dyDescent="0.4"/>
    <row r="88" s="133" customFormat="1" ht="12.3" x14ac:dyDescent="0.4"/>
    <row r="89" s="133" customFormat="1" ht="12.3" x14ac:dyDescent="0.4"/>
    <row r="90" s="133" customFormat="1" ht="12.3" x14ac:dyDescent="0.4"/>
    <row r="91" s="133" customFormat="1" ht="12.3" x14ac:dyDescent="0.4"/>
    <row r="92" s="133" customFormat="1" ht="12.3" x14ac:dyDescent="0.4"/>
    <row r="93" s="133" customFormat="1" ht="12.3" x14ac:dyDescent="0.4"/>
    <row r="94" s="133" customFormat="1" ht="12.3" x14ac:dyDescent="0.4"/>
    <row r="95" s="133" customFormat="1" ht="12.3" x14ac:dyDescent="0.4"/>
    <row r="96" s="133" customFormat="1" ht="12.3" x14ac:dyDescent="0.4"/>
    <row r="97" s="133" customFormat="1" ht="12.3" x14ac:dyDescent="0.4"/>
    <row r="98" s="133" customFormat="1" ht="12.3" x14ac:dyDescent="0.4"/>
  </sheetData>
  <phoneticPr fontId="49" type="noConversion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EA1CD-9742-45C9-9F86-4ABEC06431AC}">
  <dimension ref="A1:EQ55"/>
  <sheetViews>
    <sheetView showGridLines="0" zoomScaleNormal="100" workbookViewId="0"/>
  </sheetViews>
  <sheetFormatPr defaultColWidth="8.85546875" defaultRowHeight="12.3" outlineLevelCol="1" x14ac:dyDescent="0.4"/>
  <cols>
    <col min="1" max="1" width="37.33203125" style="133" customWidth="1"/>
    <col min="2" max="2" width="37" style="133" customWidth="1"/>
    <col min="3" max="3" width="31.6640625" style="133" bestFit="1" customWidth="1"/>
    <col min="4" max="4" width="30.33203125" style="133" customWidth="1"/>
    <col min="5" max="64" width="10.33203125" style="133" customWidth="1" outlineLevel="1"/>
    <col min="65" max="65" width="5.5703125" style="133" customWidth="1" outlineLevel="1"/>
    <col min="66" max="122" width="10.33203125" style="133" customWidth="1" outlineLevel="1"/>
    <col min="123" max="124" width="10.33203125" style="133" customWidth="1"/>
    <col min="125" max="135" width="14" style="133" customWidth="1"/>
    <col min="136" max="136" width="10.1875" style="133" bestFit="1" customWidth="1"/>
    <col min="137" max="137" width="13.85546875" style="133" bestFit="1" customWidth="1"/>
    <col min="138" max="16384" width="8.85546875" style="133"/>
  </cols>
  <sheetData>
    <row r="1" spans="1:147" ht="35.200000000000003" customHeight="1" x14ac:dyDescent="0.4">
      <c r="A1" s="137" t="str">
        <f>Overview!$B$1</f>
        <v>Labour and overhead costs for non-contestable CWOREZ project</v>
      </c>
      <c r="B1" s="170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AY1" s="138"/>
      <c r="AZ1" s="138"/>
      <c r="BA1" s="138"/>
      <c r="BB1" s="138"/>
      <c r="BC1" s="138"/>
      <c r="BD1" s="138"/>
      <c r="BE1" s="138"/>
      <c r="BF1" s="138"/>
      <c r="BG1" s="138"/>
      <c r="BH1" s="138"/>
      <c r="BI1" s="138"/>
      <c r="BJ1" s="138"/>
      <c r="BK1" s="138"/>
      <c r="BL1" s="138"/>
      <c r="BM1" s="225"/>
      <c r="BN1" s="138"/>
      <c r="BO1" s="138"/>
      <c r="BP1" s="138"/>
      <c r="BQ1" s="138"/>
      <c r="BR1" s="138"/>
      <c r="BS1" s="138"/>
      <c r="BT1" s="138"/>
      <c r="BU1" s="138"/>
      <c r="BV1" s="138"/>
      <c r="BW1" s="138"/>
      <c r="BX1" s="138"/>
      <c r="BY1" s="138"/>
      <c r="BZ1" s="138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</row>
    <row r="2" spans="1:147" ht="26.2" customHeight="1" x14ac:dyDescent="0.4">
      <c r="A2" s="142" t="s">
        <v>146</v>
      </c>
      <c r="B2" s="170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  <c r="AR2" s="141"/>
      <c r="AS2" s="141"/>
      <c r="AT2" s="141"/>
      <c r="AU2" s="141"/>
      <c r="AV2" s="141"/>
      <c r="AW2" s="141"/>
      <c r="AX2" s="141"/>
      <c r="AY2" s="141"/>
      <c r="AZ2" s="141"/>
      <c r="BA2" s="141"/>
      <c r="BB2" s="141"/>
      <c r="BC2" s="141"/>
      <c r="BD2" s="141"/>
      <c r="BE2" s="141"/>
      <c r="BF2" s="141"/>
      <c r="BG2" s="141"/>
      <c r="BH2" s="141"/>
      <c r="BI2" s="141"/>
      <c r="BJ2" s="141"/>
      <c r="BK2" s="141"/>
      <c r="BL2" s="141"/>
      <c r="BM2" s="171"/>
      <c r="BN2" s="141"/>
      <c r="BO2" s="141"/>
      <c r="BP2" s="141"/>
      <c r="BQ2" s="141"/>
      <c r="BR2" s="141"/>
      <c r="BS2" s="141"/>
      <c r="BT2" s="141"/>
      <c r="BU2" s="141"/>
      <c r="BV2" s="141"/>
      <c r="BW2" s="141"/>
      <c r="BX2" s="141"/>
      <c r="BY2" s="141"/>
      <c r="BZ2" s="141"/>
      <c r="CA2" s="141"/>
      <c r="CB2" s="141"/>
      <c r="CC2" s="141"/>
      <c r="CD2" s="141"/>
      <c r="CE2" s="141"/>
      <c r="CF2" s="141"/>
      <c r="CG2" s="141"/>
      <c r="CH2" s="141"/>
      <c r="CI2" s="141"/>
      <c r="CJ2" s="141"/>
      <c r="CK2" s="141"/>
      <c r="CL2" s="141"/>
      <c r="CM2" s="141"/>
      <c r="CN2" s="141"/>
      <c r="CO2" s="141"/>
      <c r="CP2" s="141"/>
      <c r="CQ2" s="141"/>
      <c r="CR2" s="141"/>
      <c r="CS2" s="141"/>
      <c r="CT2" s="141"/>
      <c r="CU2" s="141"/>
      <c r="CV2" s="141"/>
      <c r="CW2" s="141"/>
      <c r="CX2" s="141"/>
      <c r="CY2" s="141"/>
      <c r="CZ2" s="141"/>
      <c r="DA2" s="141"/>
      <c r="DB2" s="141"/>
      <c r="DC2" s="141"/>
      <c r="DD2" s="141"/>
      <c r="DE2" s="141"/>
      <c r="DF2" s="141"/>
      <c r="DG2" s="141"/>
      <c r="DH2" s="141"/>
      <c r="DI2" s="141"/>
      <c r="DJ2" s="141"/>
      <c r="DK2" s="141"/>
      <c r="DL2" s="141"/>
      <c r="DM2" s="141"/>
      <c r="DN2" s="141"/>
      <c r="DO2" s="141"/>
      <c r="DP2" s="141"/>
      <c r="DQ2" s="141"/>
      <c r="DR2" s="141"/>
      <c r="DS2" s="141"/>
      <c r="DT2" s="141"/>
      <c r="DU2" s="141"/>
      <c r="DV2" s="141"/>
      <c r="DW2" s="141"/>
      <c r="DX2" s="141"/>
      <c r="DY2" s="141"/>
      <c r="DZ2" s="141"/>
      <c r="EA2" s="141"/>
      <c r="EB2" s="141"/>
      <c r="EC2" s="141"/>
      <c r="ED2" s="141"/>
      <c r="EE2" s="141"/>
      <c r="EF2" s="141"/>
      <c r="EG2" s="141"/>
      <c r="EH2" s="141"/>
      <c r="EI2" s="141"/>
    </row>
    <row r="4" spans="1:147" x14ac:dyDescent="0.4">
      <c r="A4" s="146" t="s">
        <v>48</v>
      </c>
      <c r="B4" s="146"/>
    </row>
    <row r="5" spans="1:147" ht="12.6" x14ac:dyDescent="0.45">
      <c r="B5" s="148"/>
      <c r="C5" s="148"/>
      <c r="Q5" s="172"/>
      <c r="R5" s="172"/>
      <c r="S5" s="172"/>
      <c r="T5" s="172"/>
      <c r="U5" s="172"/>
      <c r="V5" s="172"/>
      <c r="W5" s="172"/>
      <c r="DU5" s="172">
        <f>Internal_labour_inputs!DU5</f>
        <v>43891</v>
      </c>
      <c r="DV5" s="172">
        <f>Internal_labour_inputs!DV5</f>
        <v>44013</v>
      </c>
      <c r="DW5" s="172">
        <f>Internal_labour_inputs!DW5</f>
        <v>44378</v>
      </c>
      <c r="DX5" s="172">
        <f>Internal_labour_inputs!DX5</f>
        <v>44743</v>
      </c>
      <c r="DY5" s="172">
        <f>Internal_labour_inputs!DY5</f>
        <v>45108</v>
      </c>
      <c r="DZ5" s="172">
        <f>Internal_labour_inputs!DZ5</f>
        <v>45474</v>
      </c>
      <c r="EA5" s="172">
        <f>Internal_labour_inputs!EA5</f>
        <v>45627</v>
      </c>
      <c r="EB5" s="172">
        <f>Internal_labour_inputs!EB5</f>
        <v>45839</v>
      </c>
      <c r="EC5" s="172">
        <f>Internal_labour_inputs!EC5</f>
        <v>46204</v>
      </c>
      <c r="ED5" s="172">
        <f>Internal_labour_inputs!ED5</f>
        <v>46569</v>
      </c>
      <c r="EE5" s="172">
        <f>Internal_labour_inputs!EE5</f>
        <v>46935</v>
      </c>
    </row>
    <row r="6" spans="1:147" ht="12.6" x14ac:dyDescent="0.45">
      <c r="B6" s="148"/>
      <c r="C6" s="148"/>
      <c r="Q6" s="172"/>
      <c r="R6" s="172"/>
      <c r="S6" s="172"/>
      <c r="T6" s="172"/>
      <c r="U6" s="172"/>
      <c r="V6" s="172"/>
      <c r="W6" s="172"/>
      <c r="DU6" s="172">
        <f>Internal_labour_inputs!DU6</f>
        <v>43983</v>
      </c>
      <c r="DV6" s="172">
        <f>Internal_labour_inputs!DV6</f>
        <v>44348</v>
      </c>
      <c r="DW6" s="172">
        <f>Internal_labour_inputs!DW6</f>
        <v>44713</v>
      </c>
      <c r="DX6" s="172">
        <f>Internal_labour_inputs!DX6</f>
        <v>45078</v>
      </c>
      <c r="DY6" s="172">
        <f>Internal_labour_inputs!DY6</f>
        <v>45444</v>
      </c>
      <c r="DZ6" s="172">
        <f>Internal_labour_inputs!DZ6</f>
        <v>45626</v>
      </c>
      <c r="EA6" s="172">
        <f>Internal_labour_inputs!EA6</f>
        <v>45809</v>
      </c>
      <c r="EB6" s="172">
        <f>Internal_labour_inputs!EB6</f>
        <v>46174</v>
      </c>
      <c r="EC6" s="172">
        <f>Internal_labour_inputs!EC6</f>
        <v>46539</v>
      </c>
      <c r="ED6" s="172">
        <f>Internal_labour_inputs!ED6</f>
        <v>46934</v>
      </c>
      <c r="EE6" s="172">
        <f>Internal_labour_inputs!EE6</f>
        <v>47299</v>
      </c>
    </row>
    <row r="7" spans="1:147" s="168" customFormat="1" ht="16.5" customHeight="1" x14ac:dyDescent="0.4">
      <c r="A7" s="165"/>
      <c r="B7" s="165"/>
      <c r="C7" s="165"/>
      <c r="D7" s="165"/>
      <c r="E7" s="165"/>
      <c r="F7" s="165"/>
      <c r="G7" s="165"/>
      <c r="H7" s="166" t="s">
        <v>145</v>
      </c>
      <c r="I7" s="166"/>
      <c r="J7" s="166"/>
      <c r="K7" s="166"/>
      <c r="L7" s="166"/>
      <c r="M7" s="166"/>
      <c r="N7" s="166"/>
      <c r="O7" s="166"/>
      <c r="P7" s="166"/>
      <c r="Q7" s="167"/>
      <c r="R7" s="167"/>
      <c r="S7" s="399"/>
      <c r="T7" s="399"/>
      <c r="U7" s="399"/>
      <c r="V7" s="399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N7" s="165" t="s">
        <v>124</v>
      </c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 t="s">
        <v>131</v>
      </c>
      <c r="DU7" s="169" t="s">
        <v>132</v>
      </c>
      <c r="DV7" s="169"/>
      <c r="DW7" s="169"/>
      <c r="DX7" s="169"/>
      <c r="DY7" s="169"/>
      <c r="DZ7" s="169"/>
      <c r="EA7" s="400" t="s">
        <v>143</v>
      </c>
      <c r="EB7" s="400"/>
      <c r="EC7" s="400"/>
      <c r="ED7" s="400"/>
      <c r="EE7" s="400"/>
      <c r="EF7" s="165"/>
    </row>
    <row r="8" spans="1:147" ht="37.200000000000003" thickBot="1" x14ac:dyDescent="0.45">
      <c r="A8" s="134" t="str" cm="1">
        <f t="array" ref="A8:DS8">ds_headers</f>
        <v>Broader cost category</v>
      </c>
      <c r="B8" s="134" t="str">
        <v>Item</v>
      </c>
      <c r="C8" s="134" t="str">
        <v>Cost Category</v>
      </c>
      <c r="D8" s="134" t="str">
        <v>CWOREZ (WO)</v>
      </c>
      <c r="E8" s="135" t="str">
        <v>Resource</v>
      </c>
      <c r="F8" s="135" t="str">
        <v>FullRate (Converted to Real 2026)</v>
      </c>
      <c r="G8" s="135" t="str">
        <v>BaseRate (Converted to Real 2026)</v>
      </c>
      <c r="H8" s="135">
        <v>45566</v>
      </c>
      <c r="I8" s="135">
        <v>45597</v>
      </c>
      <c r="J8" s="135">
        <v>45627</v>
      </c>
      <c r="K8" s="135">
        <v>45658</v>
      </c>
      <c r="L8" s="135">
        <v>45689</v>
      </c>
      <c r="M8" s="135">
        <v>45717</v>
      </c>
      <c r="N8" s="135">
        <v>45748</v>
      </c>
      <c r="O8" s="135">
        <v>45778</v>
      </c>
      <c r="P8" s="135">
        <v>45809</v>
      </c>
      <c r="Q8" s="135">
        <v>45839</v>
      </c>
      <c r="R8" s="135">
        <v>45870</v>
      </c>
      <c r="S8" s="135">
        <v>45901</v>
      </c>
      <c r="T8" s="135">
        <v>45931</v>
      </c>
      <c r="U8" s="135">
        <v>45962</v>
      </c>
      <c r="V8" s="135">
        <v>45992</v>
      </c>
      <c r="W8" s="135">
        <v>46023</v>
      </c>
      <c r="X8" s="135">
        <v>46054</v>
      </c>
      <c r="Y8" s="135">
        <v>46082</v>
      </c>
      <c r="Z8" s="135">
        <v>46113</v>
      </c>
      <c r="AA8" s="135">
        <v>46143</v>
      </c>
      <c r="AB8" s="135">
        <v>46174</v>
      </c>
      <c r="AC8" s="135">
        <v>46204</v>
      </c>
      <c r="AD8" s="135">
        <v>46235</v>
      </c>
      <c r="AE8" s="135">
        <v>46266</v>
      </c>
      <c r="AF8" s="135">
        <v>46296</v>
      </c>
      <c r="AG8" s="135">
        <v>46327</v>
      </c>
      <c r="AH8" s="135">
        <v>46357</v>
      </c>
      <c r="AI8" s="135">
        <v>46388</v>
      </c>
      <c r="AJ8" s="135">
        <v>46419</v>
      </c>
      <c r="AK8" s="135">
        <v>46447</v>
      </c>
      <c r="AL8" s="135">
        <v>46478</v>
      </c>
      <c r="AM8" s="135">
        <v>46508</v>
      </c>
      <c r="AN8" s="135">
        <v>46539</v>
      </c>
      <c r="AO8" s="135">
        <v>46569</v>
      </c>
      <c r="AP8" s="135">
        <v>46600</v>
      </c>
      <c r="AQ8" s="135">
        <v>46631</v>
      </c>
      <c r="AR8" s="135">
        <v>46661</v>
      </c>
      <c r="AS8" s="135">
        <v>46692</v>
      </c>
      <c r="AT8" s="135">
        <v>46722</v>
      </c>
      <c r="AU8" s="135">
        <v>46753</v>
      </c>
      <c r="AV8" s="135">
        <v>46784</v>
      </c>
      <c r="AW8" s="135">
        <v>46813</v>
      </c>
      <c r="AX8" s="135">
        <v>46844</v>
      </c>
      <c r="AY8" s="135">
        <v>46874</v>
      </c>
      <c r="AZ8" s="135">
        <v>46905</v>
      </c>
      <c r="BA8" s="135">
        <v>46935</v>
      </c>
      <c r="BB8" s="135">
        <v>46966</v>
      </c>
      <c r="BC8" s="135">
        <v>46997</v>
      </c>
      <c r="BD8" s="135">
        <v>47027</v>
      </c>
      <c r="BE8" s="135">
        <v>47058</v>
      </c>
      <c r="BF8" s="135">
        <v>47088</v>
      </c>
      <c r="BG8" s="135">
        <v>47119</v>
      </c>
      <c r="BH8" s="135">
        <v>47150</v>
      </c>
      <c r="BI8" s="135">
        <v>47178</v>
      </c>
      <c r="BJ8" s="135">
        <v>47209</v>
      </c>
      <c r="BK8" s="135">
        <v>47239</v>
      </c>
      <c r="BL8" s="135">
        <v>47270</v>
      </c>
      <c r="BM8" s="135" t="str">
        <v>blank</v>
      </c>
      <c r="BN8" s="135">
        <v>45566</v>
      </c>
      <c r="BO8" s="135">
        <v>45597</v>
      </c>
      <c r="BP8" s="135">
        <v>45627</v>
      </c>
      <c r="BQ8" s="135">
        <v>45658</v>
      </c>
      <c r="BR8" s="135">
        <v>45689</v>
      </c>
      <c r="BS8" s="135">
        <v>45717</v>
      </c>
      <c r="BT8" s="135">
        <v>45748</v>
      </c>
      <c r="BU8" s="135">
        <v>45778</v>
      </c>
      <c r="BV8" s="135">
        <v>45809</v>
      </c>
      <c r="BW8" s="135">
        <v>45839</v>
      </c>
      <c r="BX8" s="135">
        <v>45870</v>
      </c>
      <c r="BY8" s="135">
        <v>45901</v>
      </c>
      <c r="BZ8" s="135">
        <v>45931</v>
      </c>
      <c r="CA8" s="135">
        <v>45962</v>
      </c>
      <c r="CB8" s="135">
        <v>45992</v>
      </c>
      <c r="CC8" s="135">
        <v>46023</v>
      </c>
      <c r="CD8" s="135">
        <v>46054</v>
      </c>
      <c r="CE8" s="135">
        <v>46082</v>
      </c>
      <c r="CF8" s="135">
        <v>46113</v>
      </c>
      <c r="CG8" s="135">
        <v>46143</v>
      </c>
      <c r="CH8" s="135">
        <v>46174</v>
      </c>
      <c r="CI8" s="135">
        <v>46204</v>
      </c>
      <c r="CJ8" s="135">
        <v>46235</v>
      </c>
      <c r="CK8" s="135">
        <v>46266</v>
      </c>
      <c r="CL8" s="135">
        <v>46296</v>
      </c>
      <c r="CM8" s="135">
        <v>46327</v>
      </c>
      <c r="CN8" s="135">
        <v>46357</v>
      </c>
      <c r="CO8" s="135">
        <v>46388</v>
      </c>
      <c r="CP8" s="135">
        <v>46419</v>
      </c>
      <c r="CQ8" s="135">
        <v>46447</v>
      </c>
      <c r="CR8" s="135">
        <v>46478</v>
      </c>
      <c r="CS8" s="135">
        <v>46508</v>
      </c>
      <c r="CT8" s="135">
        <v>46539</v>
      </c>
      <c r="CU8" s="135">
        <v>46569</v>
      </c>
      <c r="CV8" s="135">
        <v>46600</v>
      </c>
      <c r="CW8" s="135">
        <v>46631</v>
      </c>
      <c r="CX8" s="135">
        <v>46661</v>
      </c>
      <c r="CY8" s="135">
        <v>46692</v>
      </c>
      <c r="CZ8" s="135">
        <v>46722</v>
      </c>
      <c r="DA8" s="135">
        <v>46753</v>
      </c>
      <c r="DB8" s="135">
        <v>46784</v>
      </c>
      <c r="DC8" s="135">
        <v>46813</v>
      </c>
      <c r="DD8" s="135">
        <v>46844</v>
      </c>
      <c r="DE8" s="135">
        <v>46874</v>
      </c>
      <c r="DF8" s="135">
        <v>46905</v>
      </c>
      <c r="DG8" s="135">
        <v>46935</v>
      </c>
      <c r="DH8" s="135">
        <v>46966</v>
      </c>
      <c r="DI8" s="135">
        <v>46997</v>
      </c>
      <c r="DJ8" s="135">
        <v>47027</v>
      </c>
      <c r="DK8" s="135">
        <v>47058</v>
      </c>
      <c r="DL8" s="135">
        <v>47088</v>
      </c>
      <c r="DM8" s="135">
        <v>47119</v>
      </c>
      <c r="DN8" s="135">
        <v>47150</v>
      </c>
      <c r="DO8" s="135">
        <v>47178</v>
      </c>
      <c r="DP8" s="135">
        <v>47209</v>
      </c>
      <c r="DQ8" s="135">
        <v>47239</v>
      </c>
      <c r="DR8" s="135">
        <v>47270</v>
      </c>
      <c r="DS8" s="135" t="str">
        <v>Blank</v>
      </c>
      <c r="DT8" s="174"/>
      <c r="DU8" s="291" t="str" cm="1">
        <f t="array" ref="DU8:EE8">model_period</f>
        <v>FY2020
(1 Mar 2020 to 30 Jun 2020)</v>
      </c>
      <c r="DV8" s="291" t="str">
        <v>FY2021</v>
      </c>
      <c r="DW8" s="291" t="str">
        <v>FY2022</v>
      </c>
      <c r="DX8" s="291" t="str">
        <v>FY2023</v>
      </c>
      <c r="DY8" s="291" t="str">
        <v>FY2024</v>
      </c>
      <c r="DZ8" s="291" t="str">
        <v>FY2025
(1 Jul 2024 to 28 Feb 2025)</v>
      </c>
      <c r="EA8" s="291" t="str">
        <v>FY2025
(1 Mar 2025 - 30 Jun 2025)</v>
      </c>
      <c r="EB8" s="291" t="str">
        <v>FY2026</v>
      </c>
      <c r="EC8" s="291" t="str">
        <v>FY2027</v>
      </c>
      <c r="ED8" s="292" t="str">
        <v>FY2028</v>
      </c>
      <c r="EE8" s="292" t="str">
        <v>FY2029</v>
      </c>
      <c r="EF8" s="176" t="s">
        <v>136</v>
      </c>
      <c r="EG8" s="173" t="s">
        <v>137</v>
      </c>
      <c r="EH8" s="184" t="str">
        <f>IF(ROUND(SUM(EA9:EE29),5)=ROUND(SUM('Labour-related_calcs'!N87,'Labour-related_calcs'!N103),5),"OK","ERROR")</f>
        <v>ERROR</v>
      </c>
      <c r="EI8" s="174"/>
      <c r="EJ8" s="174"/>
      <c r="EK8" s="174"/>
      <c r="EL8" s="174"/>
      <c r="EM8" s="174"/>
      <c r="EN8" s="174"/>
      <c r="EO8" s="174"/>
      <c r="EP8" s="174"/>
      <c r="EQ8" s="174"/>
    </row>
    <row r="9" spans="1:147" ht="12.6" thickBot="1" x14ac:dyDescent="0.45">
      <c r="A9" s="131" t="str" cm="1">
        <f t="array" ref="A9:DS29">_xlfn._xlws.FILTER(data_source,ds_costcat="Labour-related")</f>
        <v>Project Management</v>
      </c>
      <c r="B9" s="131" t="str">
        <v>N/A</v>
      </c>
      <c r="C9" s="131" t="str">
        <v>Labour-related</v>
      </c>
      <c r="D9" s="131" t="str">
        <v>PT003696 AI BCSS Handover</v>
      </c>
      <c r="E9" s="131" t="str">
        <v>Sustenance High Cost Country Centre</v>
      </c>
      <c r="F9" s="131">
        <v>0</v>
      </c>
      <c r="G9" s="131">
        <v>0</v>
      </c>
      <c r="H9" s="132">
        <v>0</v>
      </c>
      <c r="I9" s="132">
        <v>0</v>
      </c>
      <c r="J9" s="132">
        <v>0</v>
      </c>
      <c r="K9" s="132">
        <v>0</v>
      </c>
      <c r="L9" s="179">
        <v>0</v>
      </c>
      <c r="M9" s="179" t="str">
        <v>[C-i-C]</v>
      </c>
      <c r="N9" s="132" t="str">
        <v>[C-i-C]</v>
      </c>
      <c r="O9" s="181" t="str">
        <v>[C-i-C]</v>
      </c>
      <c r="P9" s="181" t="str">
        <v>[C-i-C]</v>
      </c>
      <c r="Q9" s="181" t="str">
        <v>[C-i-C]</v>
      </c>
      <c r="R9" s="181" t="str">
        <v>[C-i-C]</v>
      </c>
      <c r="S9" s="181" t="str">
        <v>[C-i-C]</v>
      </c>
      <c r="T9" s="181" t="str">
        <v>[C-i-C]</v>
      </c>
      <c r="U9" s="181" t="str">
        <v>[C-i-C]</v>
      </c>
      <c r="V9" s="181" t="str">
        <v>[C-i-C]</v>
      </c>
      <c r="W9" s="181" t="str">
        <v>[C-i-C]</v>
      </c>
      <c r="X9" s="132" t="str">
        <v>[C-i-C]</v>
      </c>
      <c r="Y9" s="132" t="str">
        <v>[C-i-C]</v>
      </c>
      <c r="Z9" s="132" t="str">
        <v>[C-i-C]</v>
      </c>
      <c r="AA9" s="132" t="str">
        <v>[C-i-C]</v>
      </c>
      <c r="AB9" s="132" t="str">
        <v>[C-i-C]</v>
      </c>
      <c r="AC9" s="132" t="str">
        <v>[C-i-C]</v>
      </c>
      <c r="AD9" s="132" t="str">
        <v>[C-i-C]</v>
      </c>
      <c r="AE9" s="132" t="str">
        <v>[C-i-C]</v>
      </c>
      <c r="AF9" s="132" t="str">
        <v>[C-i-C]</v>
      </c>
      <c r="AG9" s="132" t="str">
        <v>[C-i-C]</v>
      </c>
      <c r="AH9" s="132" t="str">
        <v>[C-i-C]</v>
      </c>
      <c r="AI9" s="132">
        <v>0</v>
      </c>
      <c r="AJ9" s="132">
        <v>0</v>
      </c>
      <c r="AK9" s="132">
        <v>0</v>
      </c>
      <c r="AL9" s="132">
        <v>0</v>
      </c>
      <c r="AM9" s="132">
        <v>0</v>
      </c>
      <c r="AN9" s="132">
        <v>0</v>
      </c>
      <c r="AO9" s="132">
        <v>0</v>
      </c>
      <c r="AP9" s="132">
        <v>0</v>
      </c>
      <c r="AQ9" s="132">
        <v>0</v>
      </c>
      <c r="AR9" s="132">
        <v>0</v>
      </c>
      <c r="AS9" s="132">
        <v>0</v>
      </c>
      <c r="AT9" s="132">
        <v>0</v>
      </c>
      <c r="AU9" s="132">
        <v>0</v>
      </c>
      <c r="AV9" s="132">
        <v>0</v>
      </c>
      <c r="AW9" s="132">
        <v>0</v>
      </c>
      <c r="AX9" s="132">
        <v>0</v>
      </c>
      <c r="AY9" s="132">
        <v>0</v>
      </c>
      <c r="AZ9" s="132">
        <v>0</v>
      </c>
      <c r="BA9" s="132">
        <v>0</v>
      </c>
      <c r="BB9" s="132">
        <v>0</v>
      </c>
      <c r="BC9" s="132">
        <v>0</v>
      </c>
      <c r="BD9" s="132">
        <v>0</v>
      </c>
      <c r="BE9" s="132">
        <v>0</v>
      </c>
      <c r="BF9" s="132">
        <v>0</v>
      </c>
      <c r="BG9" s="132">
        <v>0</v>
      </c>
      <c r="BH9" s="132">
        <v>0</v>
      </c>
      <c r="BI9" s="132">
        <v>0</v>
      </c>
      <c r="BJ9" s="132">
        <v>0</v>
      </c>
      <c r="BK9" s="132">
        <v>0</v>
      </c>
      <c r="BL9" s="132">
        <v>0</v>
      </c>
      <c r="BM9" s="132">
        <v>0</v>
      </c>
      <c r="BN9" s="132">
        <v>0</v>
      </c>
      <c r="BO9" s="132">
        <v>0</v>
      </c>
      <c r="BP9" s="132">
        <v>0</v>
      </c>
      <c r="BQ9" s="132">
        <v>0</v>
      </c>
      <c r="BR9" s="132">
        <v>0</v>
      </c>
      <c r="BS9" s="132" t="str">
        <v>[C-i-C]</v>
      </c>
      <c r="BT9" s="132" t="str">
        <v>[C-i-C]</v>
      </c>
      <c r="BU9" s="132" t="str">
        <v>[C-i-C]</v>
      </c>
      <c r="BV9" s="207" t="str">
        <v>[C-i-C]</v>
      </c>
      <c r="BW9" s="180" t="str">
        <v>[C-i-C]</v>
      </c>
      <c r="BX9" s="180" t="str">
        <v>[C-i-C]</v>
      </c>
      <c r="BY9" s="180" t="str">
        <v>[C-i-C]</v>
      </c>
      <c r="BZ9" s="180" t="str">
        <v>[C-i-C]</v>
      </c>
      <c r="CA9" s="180" t="str">
        <v>[C-i-C]</v>
      </c>
      <c r="CB9" s="180" t="str">
        <v>[C-i-C]</v>
      </c>
      <c r="CC9" s="180" t="str">
        <v>[C-i-C]</v>
      </c>
      <c r="CD9" s="180" t="str">
        <v>[C-i-C]</v>
      </c>
      <c r="CE9" s="180" t="str">
        <v>[C-i-C]</v>
      </c>
      <c r="CF9" s="180" t="str">
        <v>[C-i-C]</v>
      </c>
      <c r="CG9" s="180" t="str">
        <v>[C-i-C]</v>
      </c>
      <c r="CH9" s="180" t="str">
        <v>[C-i-C]</v>
      </c>
      <c r="CI9" s="180" t="str">
        <v>[C-i-C]</v>
      </c>
      <c r="CJ9" s="180" t="str">
        <v>[C-i-C]</v>
      </c>
      <c r="CK9" s="180" t="str">
        <v>[C-i-C]</v>
      </c>
      <c r="CL9" s="180" t="str">
        <v>[C-i-C]</v>
      </c>
      <c r="CM9" s="180" t="str">
        <v>[C-i-C]</v>
      </c>
      <c r="CN9" s="180" t="str">
        <v>[C-i-C]</v>
      </c>
      <c r="CO9" s="180">
        <v>0</v>
      </c>
      <c r="CP9" s="180">
        <v>0</v>
      </c>
      <c r="CQ9" s="180">
        <v>0</v>
      </c>
      <c r="CR9" s="180">
        <v>0</v>
      </c>
      <c r="CS9" s="180">
        <v>0</v>
      </c>
      <c r="CT9" s="180">
        <v>0</v>
      </c>
      <c r="CU9" s="180">
        <v>0</v>
      </c>
      <c r="CV9" s="180">
        <v>0</v>
      </c>
      <c r="CW9" s="180">
        <v>0</v>
      </c>
      <c r="CX9" s="180">
        <v>0</v>
      </c>
      <c r="CY9" s="180">
        <v>0</v>
      </c>
      <c r="CZ9" s="180">
        <v>0</v>
      </c>
      <c r="DA9" s="180">
        <v>0</v>
      </c>
      <c r="DB9" s="180">
        <v>0</v>
      </c>
      <c r="DC9" s="180">
        <v>0</v>
      </c>
      <c r="DD9" s="180">
        <v>0</v>
      </c>
      <c r="DE9" s="180">
        <v>0</v>
      </c>
      <c r="DF9" s="180">
        <v>0</v>
      </c>
      <c r="DG9" s="180">
        <v>0</v>
      </c>
      <c r="DH9" s="180">
        <v>0</v>
      </c>
      <c r="DI9" s="180">
        <v>0</v>
      </c>
      <c r="DJ9" s="180">
        <v>0</v>
      </c>
      <c r="DK9" s="180">
        <v>0</v>
      </c>
      <c r="DL9" s="180">
        <v>0</v>
      </c>
      <c r="DM9" s="180">
        <v>0</v>
      </c>
      <c r="DN9" s="180">
        <v>0</v>
      </c>
      <c r="DO9" s="180">
        <v>0</v>
      </c>
      <c r="DP9" s="180">
        <v>0</v>
      </c>
      <c r="DQ9" s="180">
        <v>0</v>
      </c>
      <c r="DR9" s="180">
        <v>0</v>
      </c>
      <c r="DS9" s="180">
        <v>0</v>
      </c>
      <c r="DU9" s="282"/>
      <c r="DV9" s="282"/>
      <c r="DW9" s="282"/>
      <c r="DX9" s="282"/>
      <c r="DY9" s="282"/>
      <c r="DZ9" s="282"/>
      <c r="EA9" s="282">
        <f>SUM(BS9:BV9)</f>
        <v>0</v>
      </c>
      <c r="EB9" s="282">
        <f>SUM(BW9:CH9)</f>
        <v>0</v>
      </c>
      <c r="EC9" s="282">
        <f>SUM(CI9:CT9)</f>
        <v>0</v>
      </c>
      <c r="ED9" s="282">
        <f>SUM(CU9:DF9)</f>
        <v>0</v>
      </c>
      <c r="EE9" s="282">
        <f>SUM(DG9:DR9)</f>
        <v>0</v>
      </c>
      <c r="EF9" s="147" t="str">
        <f>IF(ROUND(EG9-SUM(BN9:DR9),3)=0,"OK","ERROR")</f>
        <v>OK</v>
      </c>
      <c r="EG9" s="282">
        <f>SUM(DU9:EE9)</f>
        <v>0</v>
      </c>
    </row>
    <row r="10" spans="1:147" ht="12.6" thickBot="1" x14ac:dyDescent="0.45">
      <c r="A10" s="131" t="str">
        <v>Project Management</v>
      </c>
      <c r="B10" s="131" t="str">
        <v>3x PE TBC</v>
      </c>
      <c r="C10" s="131" t="str">
        <v>Labour-related</v>
      </c>
      <c r="D10" s="131" t="str">
        <v>PT003696 AI BCSS Handover</v>
      </c>
      <c r="E10" s="131" t="str">
        <v>Sustenance High Cost Country Centre</v>
      </c>
      <c r="F10" s="131">
        <v>0</v>
      </c>
      <c r="G10" s="131">
        <v>0</v>
      </c>
      <c r="H10" s="132">
        <v>0</v>
      </c>
      <c r="I10" s="132">
        <v>0</v>
      </c>
      <c r="J10" s="132">
        <v>0</v>
      </c>
      <c r="K10" s="132">
        <v>0</v>
      </c>
      <c r="L10" s="179">
        <v>0</v>
      </c>
      <c r="M10" s="179" t="str">
        <v>[C-i-C]</v>
      </c>
      <c r="N10" s="132" t="str">
        <v>[C-i-C]</v>
      </c>
      <c r="O10" s="181" t="str">
        <v>[C-i-C]</v>
      </c>
      <c r="P10" s="181" t="str">
        <v>[C-i-C]</v>
      </c>
      <c r="Q10" s="181" t="str">
        <v>[C-i-C]</v>
      </c>
      <c r="R10" s="181" t="str">
        <v>[C-i-C]</v>
      </c>
      <c r="S10" s="181" t="str">
        <v>[C-i-C]</v>
      </c>
      <c r="T10" s="181" t="str">
        <v>[C-i-C]</v>
      </c>
      <c r="U10" s="181" t="str">
        <v>[C-i-C]</v>
      </c>
      <c r="V10" s="181" t="str">
        <v>[C-i-C]</v>
      </c>
      <c r="W10" s="181" t="str">
        <v>[C-i-C]</v>
      </c>
      <c r="X10" s="132" t="str">
        <v>[C-i-C]</v>
      </c>
      <c r="Y10" s="132" t="str">
        <v>[C-i-C]</v>
      </c>
      <c r="Z10" s="132" t="str">
        <v>[C-i-C]</v>
      </c>
      <c r="AA10" s="132" t="str">
        <v>[C-i-C]</v>
      </c>
      <c r="AB10" s="132" t="str">
        <v>[C-i-C]</v>
      </c>
      <c r="AC10" s="132" t="str">
        <v>[C-i-C]</v>
      </c>
      <c r="AD10" s="132" t="str">
        <v>[C-i-C]</v>
      </c>
      <c r="AE10" s="132" t="str">
        <v>[C-i-C]</v>
      </c>
      <c r="AF10" s="132" t="str">
        <v>[C-i-C]</v>
      </c>
      <c r="AG10" s="132" t="str">
        <v>[C-i-C]</v>
      </c>
      <c r="AH10" s="132" t="str">
        <v>[C-i-C]</v>
      </c>
      <c r="AI10" s="132">
        <v>0</v>
      </c>
      <c r="AJ10" s="132">
        <v>0</v>
      </c>
      <c r="AK10" s="132">
        <v>0</v>
      </c>
      <c r="AL10" s="132">
        <v>0</v>
      </c>
      <c r="AM10" s="132">
        <v>0</v>
      </c>
      <c r="AN10" s="132">
        <v>0</v>
      </c>
      <c r="AO10" s="132">
        <v>0</v>
      </c>
      <c r="AP10" s="132">
        <v>0</v>
      </c>
      <c r="AQ10" s="132">
        <v>0</v>
      </c>
      <c r="AR10" s="132">
        <v>0</v>
      </c>
      <c r="AS10" s="132">
        <v>0</v>
      </c>
      <c r="AT10" s="132">
        <v>0</v>
      </c>
      <c r="AU10" s="132">
        <v>0</v>
      </c>
      <c r="AV10" s="132">
        <v>0</v>
      </c>
      <c r="AW10" s="132">
        <v>0</v>
      </c>
      <c r="AX10" s="132">
        <v>0</v>
      </c>
      <c r="AY10" s="132">
        <v>0</v>
      </c>
      <c r="AZ10" s="132">
        <v>0</v>
      </c>
      <c r="BA10" s="132">
        <v>0</v>
      </c>
      <c r="BB10" s="132">
        <v>0</v>
      </c>
      <c r="BC10" s="132">
        <v>0</v>
      </c>
      <c r="BD10" s="132">
        <v>0</v>
      </c>
      <c r="BE10" s="132">
        <v>0</v>
      </c>
      <c r="BF10" s="132">
        <v>0</v>
      </c>
      <c r="BG10" s="132">
        <v>0</v>
      </c>
      <c r="BH10" s="132">
        <v>0</v>
      </c>
      <c r="BI10" s="132">
        <v>0</v>
      </c>
      <c r="BJ10" s="132">
        <v>0</v>
      </c>
      <c r="BK10" s="132">
        <v>0</v>
      </c>
      <c r="BL10" s="132">
        <v>0</v>
      </c>
      <c r="BM10" s="132">
        <v>0</v>
      </c>
      <c r="BN10" s="132">
        <v>0</v>
      </c>
      <c r="BO10" s="132">
        <v>0</v>
      </c>
      <c r="BP10" s="132">
        <v>0</v>
      </c>
      <c r="BQ10" s="132">
        <v>0</v>
      </c>
      <c r="BR10" s="132">
        <v>0</v>
      </c>
      <c r="BS10" s="132" t="str">
        <v>[C-i-C]</v>
      </c>
      <c r="BT10" s="132" t="str">
        <v>[C-i-C]</v>
      </c>
      <c r="BU10" s="132" t="str">
        <v>[C-i-C]</v>
      </c>
      <c r="BV10" s="207" t="str">
        <v>[C-i-C]</v>
      </c>
      <c r="BW10" s="180" t="str">
        <v>[C-i-C]</v>
      </c>
      <c r="BX10" s="180" t="str">
        <v>[C-i-C]</v>
      </c>
      <c r="BY10" s="180" t="str">
        <v>[C-i-C]</v>
      </c>
      <c r="BZ10" s="180" t="str">
        <v>[C-i-C]</v>
      </c>
      <c r="CA10" s="180" t="str">
        <v>[C-i-C]</v>
      </c>
      <c r="CB10" s="180" t="str">
        <v>[C-i-C]</v>
      </c>
      <c r="CC10" s="180" t="str">
        <v>[C-i-C]</v>
      </c>
      <c r="CD10" s="180" t="str">
        <v>[C-i-C]</v>
      </c>
      <c r="CE10" s="180" t="str">
        <v>[C-i-C]</v>
      </c>
      <c r="CF10" s="180" t="str">
        <v>[C-i-C]</v>
      </c>
      <c r="CG10" s="180" t="str">
        <v>[C-i-C]</v>
      </c>
      <c r="CH10" s="180" t="str">
        <v>[C-i-C]</v>
      </c>
      <c r="CI10" s="180" t="str">
        <v>[C-i-C]</v>
      </c>
      <c r="CJ10" s="180" t="str">
        <v>[C-i-C]</v>
      </c>
      <c r="CK10" s="180" t="str">
        <v>[C-i-C]</v>
      </c>
      <c r="CL10" s="180" t="str">
        <v>[C-i-C]</v>
      </c>
      <c r="CM10" s="180" t="str">
        <v>[C-i-C]</v>
      </c>
      <c r="CN10" s="180" t="str">
        <v>[C-i-C]</v>
      </c>
      <c r="CO10" s="180">
        <v>0</v>
      </c>
      <c r="CP10" s="180">
        <v>0</v>
      </c>
      <c r="CQ10" s="180">
        <v>0</v>
      </c>
      <c r="CR10" s="180">
        <v>0</v>
      </c>
      <c r="CS10" s="180">
        <v>0</v>
      </c>
      <c r="CT10" s="180">
        <v>0</v>
      </c>
      <c r="CU10" s="180">
        <v>0</v>
      </c>
      <c r="CV10" s="180">
        <v>0</v>
      </c>
      <c r="CW10" s="180">
        <v>0</v>
      </c>
      <c r="CX10" s="180">
        <v>0</v>
      </c>
      <c r="CY10" s="180">
        <v>0</v>
      </c>
      <c r="CZ10" s="180">
        <v>0</v>
      </c>
      <c r="DA10" s="180">
        <v>0</v>
      </c>
      <c r="DB10" s="180">
        <v>0</v>
      </c>
      <c r="DC10" s="180">
        <v>0</v>
      </c>
      <c r="DD10" s="180">
        <v>0</v>
      </c>
      <c r="DE10" s="180">
        <v>0</v>
      </c>
      <c r="DF10" s="180">
        <v>0</v>
      </c>
      <c r="DG10" s="180">
        <v>0</v>
      </c>
      <c r="DH10" s="180">
        <v>0</v>
      </c>
      <c r="DI10" s="180">
        <v>0</v>
      </c>
      <c r="DJ10" s="180">
        <v>0</v>
      </c>
      <c r="DK10" s="180">
        <v>0</v>
      </c>
      <c r="DL10" s="180">
        <v>0</v>
      </c>
      <c r="DM10" s="180">
        <v>0</v>
      </c>
      <c r="DN10" s="180">
        <v>0</v>
      </c>
      <c r="DO10" s="180">
        <v>0</v>
      </c>
      <c r="DP10" s="180">
        <v>0</v>
      </c>
      <c r="DQ10" s="180">
        <v>0</v>
      </c>
      <c r="DR10" s="180">
        <v>0</v>
      </c>
      <c r="DS10" s="180">
        <v>0</v>
      </c>
      <c r="DU10" s="223"/>
      <c r="DV10" s="223"/>
      <c r="DW10" s="223"/>
      <c r="DX10" s="223"/>
      <c r="DY10" s="223"/>
      <c r="DZ10" s="223"/>
      <c r="EA10" s="223">
        <f t="shared" ref="EA10:EA19" si="0">SUM(BS10:BV10)</f>
        <v>0</v>
      </c>
      <c r="EB10" s="223">
        <f t="shared" ref="EB10:EB19" si="1">SUM(BW10:CH10)</f>
        <v>0</v>
      </c>
      <c r="EC10" s="223">
        <f t="shared" ref="EC10:EC19" si="2">SUM(CI10:CT10)</f>
        <v>0</v>
      </c>
      <c r="ED10" s="223">
        <f t="shared" ref="ED10:ED19" si="3">SUM(CU10:DF10)</f>
        <v>0</v>
      </c>
      <c r="EE10" s="223">
        <f t="shared" ref="EE10:EE19" si="4">SUM(DG10:DR10)</f>
        <v>0</v>
      </c>
      <c r="EF10" s="147" t="str">
        <f t="shared" ref="EF10:EF19" si="5">IF(ROUND(EG10-SUM(BN10:DR10),3)=0,"OK","ERROR")</f>
        <v>OK</v>
      </c>
      <c r="EG10" s="223">
        <f t="shared" ref="EG10:EG19" si="6">SUM(DU10:EE10)</f>
        <v>0</v>
      </c>
    </row>
    <row r="11" spans="1:147" ht="12.6" thickBot="1" x14ac:dyDescent="0.45">
      <c r="A11" s="131" t="str">
        <v>Construction Management</v>
      </c>
      <c r="B11" s="131" t="str">
        <v>(Subs) CM 1</v>
      </c>
      <c r="C11" s="131" t="str">
        <v>Labour-related</v>
      </c>
      <c r="D11" s="131" t="str">
        <v>PT003696 AI BCSS Handover</v>
      </c>
      <c r="E11" s="131" t="str">
        <v>Sustenance High Cost Country Centre</v>
      </c>
      <c r="F11" s="131">
        <v>0</v>
      </c>
      <c r="G11" s="131">
        <v>0</v>
      </c>
      <c r="H11" s="132">
        <v>0</v>
      </c>
      <c r="I11" s="132">
        <v>0</v>
      </c>
      <c r="J11" s="132">
        <v>0</v>
      </c>
      <c r="K11" s="132">
        <v>0</v>
      </c>
      <c r="L11" s="179">
        <v>0</v>
      </c>
      <c r="M11" s="179" t="str">
        <v>[C-i-C]</v>
      </c>
      <c r="N11" s="132" t="str">
        <v>[C-i-C]</v>
      </c>
      <c r="O11" s="181" t="str">
        <v>[C-i-C]</v>
      </c>
      <c r="P11" s="181" t="str">
        <v>[C-i-C]</v>
      </c>
      <c r="Q11" s="181" t="str">
        <v>[C-i-C]</v>
      </c>
      <c r="R11" s="181" t="str">
        <v>[C-i-C]</v>
      </c>
      <c r="S11" s="181" t="str">
        <v>[C-i-C]</v>
      </c>
      <c r="T11" s="181" t="str">
        <v>[C-i-C]</v>
      </c>
      <c r="U11" s="181" t="str">
        <v>[C-i-C]</v>
      </c>
      <c r="V11" s="181" t="str">
        <v>[C-i-C]</v>
      </c>
      <c r="W11" s="181" t="str">
        <v>[C-i-C]</v>
      </c>
      <c r="X11" s="132" t="str">
        <v>[C-i-C]</v>
      </c>
      <c r="Y11" s="132" t="str">
        <v>[C-i-C]</v>
      </c>
      <c r="Z11" s="132" t="str">
        <v>[C-i-C]</v>
      </c>
      <c r="AA11" s="132" t="str">
        <v>[C-i-C]</v>
      </c>
      <c r="AB11" s="132" t="str">
        <v>[C-i-C]</v>
      </c>
      <c r="AC11" s="132" t="str">
        <v>[C-i-C]</v>
      </c>
      <c r="AD11" s="132" t="str">
        <v>[C-i-C]</v>
      </c>
      <c r="AE11" s="132" t="str">
        <v>[C-i-C]</v>
      </c>
      <c r="AF11" s="132" t="str">
        <v>[C-i-C]</v>
      </c>
      <c r="AG11" s="132" t="str">
        <v>[C-i-C]</v>
      </c>
      <c r="AH11" s="132" t="str">
        <v>[C-i-C]</v>
      </c>
      <c r="AI11" s="132">
        <v>0</v>
      </c>
      <c r="AJ11" s="132">
        <v>0</v>
      </c>
      <c r="AK11" s="132">
        <v>0</v>
      </c>
      <c r="AL11" s="132">
        <v>0</v>
      </c>
      <c r="AM11" s="132">
        <v>0</v>
      </c>
      <c r="AN11" s="132">
        <v>0</v>
      </c>
      <c r="AO11" s="132">
        <v>0</v>
      </c>
      <c r="AP11" s="132">
        <v>0</v>
      </c>
      <c r="AQ11" s="132">
        <v>0</v>
      </c>
      <c r="AR11" s="132">
        <v>0</v>
      </c>
      <c r="AS11" s="132">
        <v>0</v>
      </c>
      <c r="AT11" s="132">
        <v>0</v>
      </c>
      <c r="AU11" s="132">
        <v>0</v>
      </c>
      <c r="AV11" s="132">
        <v>0</v>
      </c>
      <c r="AW11" s="132">
        <v>0</v>
      </c>
      <c r="AX11" s="132">
        <v>0</v>
      </c>
      <c r="AY11" s="132">
        <v>0</v>
      </c>
      <c r="AZ11" s="132">
        <v>0</v>
      </c>
      <c r="BA11" s="132">
        <v>0</v>
      </c>
      <c r="BB11" s="132">
        <v>0</v>
      </c>
      <c r="BC11" s="132">
        <v>0</v>
      </c>
      <c r="BD11" s="132">
        <v>0</v>
      </c>
      <c r="BE11" s="132">
        <v>0</v>
      </c>
      <c r="BF11" s="132">
        <v>0</v>
      </c>
      <c r="BG11" s="132">
        <v>0</v>
      </c>
      <c r="BH11" s="132">
        <v>0</v>
      </c>
      <c r="BI11" s="132">
        <v>0</v>
      </c>
      <c r="BJ11" s="132">
        <v>0</v>
      </c>
      <c r="BK11" s="132">
        <v>0</v>
      </c>
      <c r="BL11" s="132">
        <v>0</v>
      </c>
      <c r="BM11" s="132">
        <v>0</v>
      </c>
      <c r="BN11" s="132">
        <v>0</v>
      </c>
      <c r="BO11" s="132">
        <v>0</v>
      </c>
      <c r="BP11" s="132">
        <v>0</v>
      </c>
      <c r="BQ11" s="132">
        <v>0</v>
      </c>
      <c r="BR11" s="132">
        <v>0</v>
      </c>
      <c r="BS11" s="132" t="str">
        <v>[C-i-C]</v>
      </c>
      <c r="BT11" s="132" t="str">
        <v>[C-i-C]</v>
      </c>
      <c r="BU11" s="132" t="str">
        <v>[C-i-C]</v>
      </c>
      <c r="BV11" s="207" t="str">
        <v>[C-i-C]</v>
      </c>
      <c r="BW11" s="180" t="str">
        <v>[C-i-C]</v>
      </c>
      <c r="BX11" s="180" t="str">
        <v>[C-i-C]</v>
      </c>
      <c r="BY11" s="180" t="str">
        <v>[C-i-C]</v>
      </c>
      <c r="BZ11" s="180" t="str">
        <v>[C-i-C]</v>
      </c>
      <c r="CA11" s="180" t="str">
        <v>[C-i-C]</v>
      </c>
      <c r="CB11" s="180" t="str">
        <v>[C-i-C]</v>
      </c>
      <c r="CC11" s="180" t="str">
        <v>[C-i-C]</v>
      </c>
      <c r="CD11" s="180" t="str">
        <v>[C-i-C]</v>
      </c>
      <c r="CE11" s="180" t="str">
        <v>[C-i-C]</v>
      </c>
      <c r="CF11" s="180" t="str">
        <v>[C-i-C]</v>
      </c>
      <c r="CG11" s="180" t="str">
        <v>[C-i-C]</v>
      </c>
      <c r="CH11" s="180" t="str">
        <v>[C-i-C]</v>
      </c>
      <c r="CI11" s="180" t="str">
        <v>[C-i-C]</v>
      </c>
      <c r="CJ11" s="180" t="str">
        <v>[C-i-C]</v>
      </c>
      <c r="CK11" s="180" t="str">
        <v>[C-i-C]</v>
      </c>
      <c r="CL11" s="180" t="str">
        <v>[C-i-C]</v>
      </c>
      <c r="CM11" s="180" t="str">
        <v>[C-i-C]</v>
      </c>
      <c r="CN11" s="180" t="str">
        <v>[C-i-C]</v>
      </c>
      <c r="CO11" s="180">
        <v>0</v>
      </c>
      <c r="CP11" s="180">
        <v>0</v>
      </c>
      <c r="CQ11" s="180">
        <v>0</v>
      </c>
      <c r="CR11" s="180">
        <v>0</v>
      </c>
      <c r="CS11" s="180">
        <v>0</v>
      </c>
      <c r="CT11" s="180">
        <v>0</v>
      </c>
      <c r="CU11" s="180">
        <v>0</v>
      </c>
      <c r="CV11" s="180">
        <v>0</v>
      </c>
      <c r="CW11" s="180">
        <v>0</v>
      </c>
      <c r="CX11" s="180">
        <v>0</v>
      </c>
      <c r="CY11" s="180">
        <v>0</v>
      </c>
      <c r="CZ11" s="180">
        <v>0</v>
      </c>
      <c r="DA11" s="180">
        <v>0</v>
      </c>
      <c r="DB11" s="180">
        <v>0</v>
      </c>
      <c r="DC11" s="180">
        <v>0</v>
      </c>
      <c r="DD11" s="180">
        <v>0</v>
      </c>
      <c r="DE11" s="180">
        <v>0</v>
      </c>
      <c r="DF11" s="180">
        <v>0</v>
      </c>
      <c r="DG11" s="180">
        <v>0</v>
      </c>
      <c r="DH11" s="180">
        <v>0</v>
      </c>
      <c r="DI11" s="180">
        <v>0</v>
      </c>
      <c r="DJ11" s="180">
        <v>0</v>
      </c>
      <c r="DK11" s="180">
        <v>0</v>
      </c>
      <c r="DL11" s="180">
        <v>0</v>
      </c>
      <c r="DM11" s="180">
        <v>0</v>
      </c>
      <c r="DN11" s="180">
        <v>0</v>
      </c>
      <c r="DO11" s="180">
        <v>0</v>
      </c>
      <c r="DP11" s="180">
        <v>0</v>
      </c>
      <c r="DQ11" s="180">
        <v>0</v>
      </c>
      <c r="DR11" s="180">
        <v>0</v>
      </c>
      <c r="DS11" s="180">
        <v>0</v>
      </c>
      <c r="DU11" s="223"/>
      <c r="DV11" s="223"/>
      <c r="DW11" s="223"/>
      <c r="DX11" s="223"/>
      <c r="DY11" s="223"/>
      <c r="DZ11" s="223"/>
      <c r="EA11" s="223">
        <f t="shared" si="0"/>
        <v>0</v>
      </c>
      <c r="EB11" s="223">
        <f t="shared" si="1"/>
        <v>0</v>
      </c>
      <c r="EC11" s="223">
        <f t="shared" si="2"/>
        <v>0</v>
      </c>
      <c r="ED11" s="223">
        <f t="shared" si="3"/>
        <v>0</v>
      </c>
      <c r="EE11" s="223">
        <f t="shared" si="4"/>
        <v>0</v>
      </c>
      <c r="EF11" s="147" t="str">
        <f t="shared" si="5"/>
        <v>OK</v>
      </c>
      <c r="EG11" s="223">
        <f t="shared" si="6"/>
        <v>0</v>
      </c>
    </row>
    <row r="12" spans="1:147" ht="12.6" thickBot="1" x14ac:dyDescent="0.45">
      <c r="A12" s="131" t="str">
        <v>Construction Management</v>
      </c>
      <c r="B12" s="131" t="str">
        <v>(Subs) SSM 1</v>
      </c>
      <c r="C12" s="131" t="str">
        <v>Labour-related</v>
      </c>
      <c r="D12" s="131" t="str">
        <v>PT003696 AI BCSS Handover</v>
      </c>
      <c r="E12" s="131" t="str">
        <v>Sustenance High Cost Country Centre</v>
      </c>
      <c r="F12" s="131">
        <v>0</v>
      </c>
      <c r="G12" s="131">
        <v>0</v>
      </c>
      <c r="H12" s="132">
        <v>0</v>
      </c>
      <c r="I12" s="132">
        <v>0</v>
      </c>
      <c r="J12" s="132">
        <v>0</v>
      </c>
      <c r="K12" s="132">
        <v>0</v>
      </c>
      <c r="L12" s="179">
        <v>0</v>
      </c>
      <c r="M12" s="179" t="str">
        <v>[C-i-C]</v>
      </c>
      <c r="N12" s="132" t="str">
        <v>[C-i-C]</v>
      </c>
      <c r="O12" s="181" t="str">
        <v>[C-i-C]</v>
      </c>
      <c r="P12" s="181" t="str">
        <v>[C-i-C]</v>
      </c>
      <c r="Q12" s="181" t="str">
        <v>[C-i-C]</v>
      </c>
      <c r="R12" s="181" t="str">
        <v>[C-i-C]</v>
      </c>
      <c r="S12" s="181" t="str">
        <v>[C-i-C]</v>
      </c>
      <c r="T12" s="181" t="str">
        <v>[C-i-C]</v>
      </c>
      <c r="U12" s="181" t="str">
        <v>[C-i-C]</v>
      </c>
      <c r="V12" s="181" t="str">
        <v>[C-i-C]</v>
      </c>
      <c r="W12" s="181" t="str">
        <v>[C-i-C]</v>
      </c>
      <c r="X12" s="132" t="str">
        <v>[C-i-C]</v>
      </c>
      <c r="Y12" s="132" t="str">
        <v>[C-i-C]</v>
      </c>
      <c r="Z12" s="132" t="str">
        <v>[C-i-C]</v>
      </c>
      <c r="AA12" s="132" t="str">
        <v>[C-i-C]</v>
      </c>
      <c r="AB12" s="132" t="str">
        <v>[C-i-C]</v>
      </c>
      <c r="AC12" s="132" t="str">
        <v>[C-i-C]</v>
      </c>
      <c r="AD12" s="132" t="str">
        <v>[C-i-C]</v>
      </c>
      <c r="AE12" s="132" t="str">
        <v>[C-i-C]</v>
      </c>
      <c r="AF12" s="132" t="str">
        <v>[C-i-C]</v>
      </c>
      <c r="AG12" s="132" t="str">
        <v>[C-i-C]</v>
      </c>
      <c r="AH12" s="132" t="str">
        <v>[C-i-C]</v>
      </c>
      <c r="AI12" s="132">
        <v>0</v>
      </c>
      <c r="AJ12" s="132">
        <v>0</v>
      </c>
      <c r="AK12" s="132">
        <v>0</v>
      </c>
      <c r="AL12" s="132">
        <v>0</v>
      </c>
      <c r="AM12" s="132">
        <v>0</v>
      </c>
      <c r="AN12" s="132">
        <v>0</v>
      </c>
      <c r="AO12" s="132">
        <v>0</v>
      </c>
      <c r="AP12" s="132">
        <v>0</v>
      </c>
      <c r="AQ12" s="132">
        <v>0</v>
      </c>
      <c r="AR12" s="132">
        <v>0</v>
      </c>
      <c r="AS12" s="132">
        <v>0</v>
      </c>
      <c r="AT12" s="132">
        <v>0</v>
      </c>
      <c r="AU12" s="132">
        <v>0</v>
      </c>
      <c r="AV12" s="132">
        <v>0</v>
      </c>
      <c r="AW12" s="132">
        <v>0</v>
      </c>
      <c r="AX12" s="132">
        <v>0</v>
      </c>
      <c r="AY12" s="132">
        <v>0</v>
      </c>
      <c r="AZ12" s="132">
        <v>0</v>
      </c>
      <c r="BA12" s="132">
        <v>0</v>
      </c>
      <c r="BB12" s="132">
        <v>0</v>
      </c>
      <c r="BC12" s="132">
        <v>0</v>
      </c>
      <c r="BD12" s="132">
        <v>0</v>
      </c>
      <c r="BE12" s="132">
        <v>0</v>
      </c>
      <c r="BF12" s="132">
        <v>0</v>
      </c>
      <c r="BG12" s="132">
        <v>0</v>
      </c>
      <c r="BH12" s="132">
        <v>0</v>
      </c>
      <c r="BI12" s="132">
        <v>0</v>
      </c>
      <c r="BJ12" s="132">
        <v>0</v>
      </c>
      <c r="BK12" s="132">
        <v>0</v>
      </c>
      <c r="BL12" s="132">
        <v>0</v>
      </c>
      <c r="BM12" s="132">
        <v>0</v>
      </c>
      <c r="BN12" s="132">
        <v>0</v>
      </c>
      <c r="BO12" s="132">
        <v>0</v>
      </c>
      <c r="BP12" s="132">
        <v>0</v>
      </c>
      <c r="BQ12" s="132">
        <v>0</v>
      </c>
      <c r="BR12" s="132">
        <v>0</v>
      </c>
      <c r="BS12" s="132" t="str">
        <v>[C-i-C]</v>
      </c>
      <c r="BT12" s="132" t="str">
        <v>[C-i-C]</v>
      </c>
      <c r="BU12" s="132" t="str">
        <v>[C-i-C]</v>
      </c>
      <c r="BV12" s="207" t="str">
        <v>[C-i-C]</v>
      </c>
      <c r="BW12" s="180" t="str">
        <v>[C-i-C]</v>
      </c>
      <c r="BX12" s="180" t="str">
        <v>[C-i-C]</v>
      </c>
      <c r="BY12" s="180" t="str">
        <v>[C-i-C]</v>
      </c>
      <c r="BZ12" s="180" t="str">
        <v>[C-i-C]</v>
      </c>
      <c r="CA12" s="180" t="str">
        <v>[C-i-C]</v>
      </c>
      <c r="CB12" s="180" t="str">
        <v>[C-i-C]</v>
      </c>
      <c r="CC12" s="180" t="str">
        <v>[C-i-C]</v>
      </c>
      <c r="CD12" s="180" t="str">
        <v>[C-i-C]</v>
      </c>
      <c r="CE12" s="180" t="str">
        <v>[C-i-C]</v>
      </c>
      <c r="CF12" s="180" t="str">
        <v>[C-i-C]</v>
      </c>
      <c r="CG12" s="180" t="str">
        <v>[C-i-C]</v>
      </c>
      <c r="CH12" s="180" t="str">
        <v>[C-i-C]</v>
      </c>
      <c r="CI12" s="180" t="str">
        <v>[C-i-C]</v>
      </c>
      <c r="CJ12" s="180" t="str">
        <v>[C-i-C]</v>
      </c>
      <c r="CK12" s="180" t="str">
        <v>[C-i-C]</v>
      </c>
      <c r="CL12" s="180" t="str">
        <v>[C-i-C]</v>
      </c>
      <c r="CM12" s="180" t="str">
        <v>[C-i-C]</v>
      </c>
      <c r="CN12" s="180" t="str">
        <v>[C-i-C]</v>
      </c>
      <c r="CO12" s="180">
        <v>0</v>
      </c>
      <c r="CP12" s="180">
        <v>0</v>
      </c>
      <c r="CQ12" s="180">
        <v>0</v>
      </c>
      <c r="CR12" s="180">
        <v>0</v>
      </c>
      <c r="CS12" s="180">
        <v>0</v>
      </c>
      <c r="CT12" s="180">
        <v>0</v>
      </c>
      <c r="CU12" s="180">
        <v>0</v>
      </c>
      <c r="CV12" s="180">
        <v>0</v>
      </c>
      <c r="CW12" s="180">
        <v>0</v>
      </c>
      <c r="CX12" s="180">
        <v>0</v>
      </c>
      <c r="CY12" s="180">
        <v>0</v>
      </c>
      <c r="CZ12" s="180">
        <v>0</v>
      </c>
      <c r="DA12" s="180">
        <v>0</v>
      </c>
      <c r="DB12" s="180">
        <v>0</v>
      </c>
      <c r="DC12" s="180">
        <v>0</v>
      </c>
      <c r="DD12" s="180">
        <v>0</v>
      </c>
      <c r="DE12" s="180">
        <v>0</v>
      </c>
      <c r="DF12" s="180">
        <v>0</v>
      </c>
      <c r="DG12" s="180">
        <v>0</v>
      </c>
      <c r="DH12" s="180">
        <v>0</v>
      </c>
      <c r="DI12" s="180">
        <v>0</v>
      </c>
      <c r="DJ12" s="180">
        <v>0</v>
      </c>
      <c r="DK12" s="180">
        <v>0</v>
      </c>
      <c r="DL12" s="180">
        <v>0</v>
      </c>
      <c r="DM12" s="180">
        <v>0</v>
      </c>
      <c r="DN12" s="180">
        <v>0</v>
      </c>
      <c r="DO12" s="180">
        <v>0</v>
      </c>
      <c r="DP12" s="180">
        <v>0</v>
      </c>
      <c r="DQ12" s="180">
        <v>0</v>
      </c>
      <c r="DR12" s="180">
        <v>0</v>
      </c>
      <c r="DS12" s="180">
        <v>0</v>
      </c>
      <c r="DU12" s="223"/>
      <c r="DV12" s="223"/>
      <c r="DW12" s="223"/>
      <c r="DX12" s="223"/>
      <c r="DY12" s="223"/>
      <c r="DZ12" s="223"/>
      <c r="EA12" s="223">
        <f t="shared" si="0"/>
        <v>0</v>
      </c>
      <c r="EB12" s="223">
        <f t="shared" si="1"/>
        <v>0</v>
      </c>
      <c r="EC12" s="223">
        <f t="shared" si="2"/>
        <v>0</v>
      </c>
      <c r="ED12" s="223">
        <f t="shared" si="3"/>
        <v>0</v>
      </c>
      <c r="EE12" s="223">
        <f t="shared" si="4"/>
        <v>0</v>
      </c>
      <c r="EF12" s="147" t="str">
        <f t="shared" si="5"/>
        <v>OK</v>
      </c>
      <c r="EG12" s="223">
        <f t="shared" si="6"/>
        <v>0</v>
      </c>
    </row>
    <row r="13" spans="1:147" ht="12.6" thickBot="1" x14ac:dyDescent="0.45">
      <c r="A13" s="131" t="str">
        <v>Construction Management</v>
      </c>
      <c r="B13" s="131" t="str">
        <v>(Subs) SM 1</v>
      </c>
      <c r="C13" s="131" t="str">
        <v>Labour-related</v>
      </c>
      <c r="D13" s="131" t="str">
        <v>PT003696 AI BCSS Handover</v>
      </c>
      <c r="E13" s="131" t="str">
        <v>Sustenance High Cost Country Centre</v>
      </c>
      <c r="F13" s="131">
        <v>0</v>
      </c>
      <c r="G13" s="131">
        <v>0</v>
      </c>
      <c r="H13" s="132">
        <v>0</v>
      </c>
      <c r="I13" s="132">
        <v>0</v>
      </c>
      <c r="J13" s="132">
        <v>0</v>
      </c>
      <c r="K13" s="132">
        <v>0</v>
      </c>
      <c r="L13" s="179">
        <v>0</v>
      </c>
      <c r="M13" s="179" t="str">
        <v>[C-i-C]</v>
      </c>
      <c r="N13" s="132" t="str">
        <v>[C-i-C]</v>
      </c>
      <c r="O13" s="181" t="str">
        <v>[C-i-C]</v>
      </c>
      <c r="P13" s="181" t="str">
        <v>[C-i-C]</v>
      </c>
      <c r="Q13" s="181" t="str">
        <v>[C-i-C]</v>
      </c>
      <c r="R13" s="181" t="str">
        <v>[C-i-C]</v>
      </c>
      <c r="S13" s="181" t="str">
        <v>[C-i-C]</v>
      </c>
      <c r="T13" s="181" t="str">
        <v>[C-i-C]</v>
      </c>
      <c r="U13" s="181" t="str">
        <v>[C-i-C]</v>
      </c>
      <c r="V13" s="181" t="str">
        <v>[C-i-C]</v>
      </c>
      <c r="W13" s="181" t="str">
        <v>[C-i-C]</v>
      </c>
      <c r="X13" s="132" t="str">
        <v>[C-i-C]</v>
      </c>
      <c r="Y13" s="132" t="str">
        <v>[C-i-C]</v>
      </c>
      <c r="Z13" s="132" t="str">
        <v>[C-i-C]</v>
      </c>
      <c r="AA13" s="132" t="str">
        <v>[C-i-C]</v>
      </c>
      <c r="AB13" s="132" t="str">
        <v>[C-i-C]</v>
      </c>
      <c r="AC13" s="132" t="str">
        <v>[C-i-C]</v>
      </c>
      <c r="AD13" s="132" t="str">
        <v>[C-i-C]</v>
      </c>
      <c r="AE13" s="132" t="str">
        <v>[C-i-C]</v>
      </c>
      <c r="AF13" s="132" t="str">
        <v>[C-i-C]</v>
      </c>
      <c r="AG13" s="132" t="str">
        <v>[C-i-C]</v>
      </c>
      <c r="AH13" s="132" t="str">
        <v>[C-i-C]</v>
      </c>
      <c r="AI13" s="132">
        <v>0</v>
      </c>
      <c r="AJ13" s="132">
        <v>0</v>
      </c>
      <c r="AK13" s="132">
        <v>0</v>
      </c>
      <c r="AL13" s="132">
        <v>0</v>
      </c>
      <c r="AM13" s="132">
        <v>0</v>
      </c>
      <c r="AN13" s="132">
        <v>0</v>
      </c>
      <c r="AO13" s="132">
        <v>0</v>
      </c>
      <c r="AP13" s="132">
        <v>0</v>
      </c>
      <c r="AQ13" s="132">
        <v>0</v>
      </c>
      <c r="AR13" s="132">
        <v>0</v>
      </c>
      <c r="AS13" s="132">
        <v>0</v>
      </c>
      <c r="AT13" s="132">
        <v>0</v>
      </c>
      <c r="AU13" s="132">
        <v>0</v>
      </c>
      <c r="AV13" s="132">
        <v>0</v>
      </c>
      <c r="AW13" s="132">
        <v>0</v>
      </c>
      <c r="AX13" s="132">
        <v>0</v>
      </c>
      <c r="AY13" s="132">
        <v>0</v>
      </c>
      <c r="AZ13" s="132">
        <v>0</v>
      </c>
      <c r="BA13" s="132">
        <v>0</v>
      </c>
      <c r="BB13" s="132">
        <v>0</v>
      </c>
      <c r="BC13" s="132">
        <v>0</v>
      </c>
      <c r="BD13" s="132">
        <v>0</v>
      </c>
      <c r="BE13" s="132">
        <v>0</v>
      </c>
      <c r="BF13" s="132">
        <v>0</v>
      </c>
      <c r="BG13" s="132">
        <v>0</v>
      </c>
      <c r="BH13" s="132">
        <v>0</v>
      </c>
      <c r="BI13" s="132">
        <v>0</v>
      </c>
      <c r="BJ13" s="132">
        <v>0</v>
      </c>
      <c r="BK13" s="132">
        <v>0</v>
      </c>
      <c r="BL13" s="132">
        <v>0</v>
      </c>
      <c r="BM13" s="132">
        <v>0</v>
      </c>
      <c r="BN13" s="132">
        <v>0</v>
      </c>
      <c r="BO13" s="132">
        <v>0</v>
      </c>
      <c r="BP13" s="132">
        <v>0</v>
      </c>
      <c r="BQ13" s="132">
        <v>0</v>
      </c>
      <c r="BR13" s="132">
        <v>0</v>
      </c>
      <c r="BS13" s="132" t="str">
        <v>[C-i-C]</v>
      </c>
      <c r="BT13" s="132" t="str">
        <v>[C-i-C]</v>
      </c>
      <c r="BU13" s="132" t="str">
        <v>[C-i-C]</v>
      </c>
      <c r="BV13" s="207" t="str">
        <v>[C-i-C]</v>
      </c>
      <c r="BW13" s="180" t="str">
        <v>[C-i-C]</v>
      </c>
      <c r="BX13" s="180" t="str">
        <v>[C-i-C]</v>
      </c>
      <c r="BY13" s="180" t="str">
        <v>[C-i-C]</v>
      </c>
      <c r="BZ13" s="180" t="str">
        <v>[C-i-C]</v>
      </c>
      <c r="CA13" s="180" t="str">
        <v>[C-i-C]</v>
      </c>
      <c r="CB13" s="180" t="str">
        <v>[C-i-C]</v>
      </c>
      <c r="CC13" s="180" t="str">
        <v>[C-i-C]</v>
      </c>
      <c r="CD13" s="180" t="str">
        <v>[C-i-C]</v>
      </c>
      <c r="CE13" s="180" t="str">
        <v>[C-i-C]</v>
      </c>
      <c r="CF13" s="180" t="str">
        <v>[C-i-C]</v>
      </c>
      <c r="CG13" s="180" t="str">
        <v>[C-i-C]</v>
      </c>
      <c r="CH13" s="180" t="str">
        <v>[C-i-C]</v>
      </c>
      <c r="CI13" s="180" t="str">
        <v>[C-i-C]</v>
      </c>
      <c r="CJ13" s="180" t="str">
        <v>[C-i-C]</v>
      </c>
      <c r="CK13" s="180" t="str">
        <v>[C-i-C]</v>
      </c>
      <c r="CL13" s="180" t="str">
        <v>[C-i-C]</v>
      </c>
      <c r="CM13" s="180" t="str">
        <v>[C-i-C]</v>
      </c>
      <c r="CN13" s="180" t="str">
        <v>[C-i-C]</v>
      </c>
      <c r="CO13" s="180">
        <v>0</v>
      </c>
      <c r="CP13" s="180">
        <v>0</v>
      </c>
      <c r="CQ13" s="180">
        <v>0</v>
      </c>
      <c r="CR13" s="180">
        <v>0</v>
      </c>
      <c r="CS13" s="180">
        <v>0</v>
      </c>
      <c r="CT13" s="180">
        <v>0</v>
      </c>
      <c r="CU13" s="180">
        <v>0</v>
      </c>
      <c r="CV13" s="180">
        <v>0</v>
      </c>
      <c r="CW13" s="180">
        <v>0</v>
      </c>
      <c r="CX13" s="180">
        <v>0</v>
      </c>
      <c r="CY13" s="180">
        <v>0</v>
      </c>
      <c r="CZ13" s="180">
        <v>0</v>
      </c>
      <c r="DA13" s="180">
        <v>0</v>
      </c>
      <c r="DB13" s="180">
        <v>0</v>
      </c>
      <c r="DC13" s="180">
        <v>0</v>
      </c>
      <c r="DD13" s="180">
        <v>0</v>
      </c>
      <c r="DE13" s="180">
        <v>0</v>
      </c>
      <c r="DF13" s="180">
        <v>0</v>
      </c>
      <c r="DG13" s="180">
        <v>0</v>
      </c>
      <c r="DH13" s="180">
        <v>0</v>
      </c>
      <c r="DI13" s="180">
        <v>0</v>
      </c>
      <c r="DJ13" s="180">
        <v>0</v>
      </c>
      <c r="DK13" s="180">
        <v>0</v>
      </c>
      <c r="DL13" s="180">
        <v>0</v>
      </c>
      <c r="DM13" s="180">
        <v>0</v>
      </c>
      <c r="DN13" s="180">
        <v>0</v>
      </c>
      <c r="DO13" s="180">
        <v>0</v>
      </c>
      <c r="DP13" s="180">
        <v>0</v>
      </c>
      <c r="DQ13" s="180">
        <v>0</v>
      </c>
      <c r="DR13" s="180">
        <v>0</v>
      </c>
      <c r="DS13" s="180">
        <v>0</v>
      </c>
      <c r="DU13" s="223"/>
      <c r="DV13" s="223"/>
      <c r="DW13" s="223"/>
      <c r="DX13" s="223"/>
      <c r="DY13" s="223"/>
      <c r="DZ13" s="223"/>
      <c r="EA13" s="223">
        <f t="shared" si="0"/>
        <v>0</v>
      </c>
      <c r="EB13" s="223">
        <f t="shared" si="1"/>
        <v>0</v>
      </c>
      <c r="EC13" s="223">
        <f t="shared" si="2"/>
        <v>0</v>
      </c>
      <c r="ED13" s="223">
        <f t="shared" si="3"/>
        <v>0</v>
      </c>
      <c r="EE13" s="223">
        <f t="shared" si="4"/>
        <v>0</v>
      </c>
      <c r="EF13" s="147" t="str">
        <f t="shared" si="5"/>
        <v>OK</v>
      </c>
      <c r="EG13" s="223">
        <f t="shared" si="6"/>
        <v>0</v>
      </c>
    </row>
    <row r="14" spans="1:147" ht="12.6" thickBot="1" x14ac:dyDescent="0.45">
      <c r="A14" s="131" t="str">
        <v>Project Development</v>
      </c>
      <c r="B14" s="131" t="str">
        <v>N/A</v>
      </c>
      <c r="C14" s="131" t="str">
        <v>Labour-related</v>
      </c>
      <c r="D14" s="131" t="str">
        <v>PT003696 AI BCSS Handover</v>
      </c>
      <c r="E14" s="131" t="str">
        <v>Sustenance High Cost Country Centre</v>
      </c>
      <c r="F14" s="131">
        <v>0</v>
      </c>
      <c r="G14" s="131">
        <v>0</v>
      </c>
      <c r="H14" s="132">
        <v>0</v>
      </c>
      <c r="I14" s="132">
        <v>0</v>
      </c>
      <c r="J14" s="132">
        <v>0</v>
      </c>
      <c r="K14" s="132">
        <v>0</v>
      </c>
      <c r="L14" s="179">
        <v>0</v>
      </c>
      <c r="M14" s="179" t="str">
        <v>[C-i-C]</v>
      </c>
      <c r="N14" s="132" t="str">
        <v>[C-i-C]</v>
      </c>
      <c r="O14" s="181" t="str">
        <v>[C-i-C]</v>
      </c>
      <c r="P14" s="181" t="str">
        <v>[C-i-C]</v>
      </c>
      <c r="Q14" s="181" t="str">
        <v>[C-i-C]</v>
      </c>
      <c r="R14" s="181" t="str">
        <v>[C-i-C]</v>
      </c>
      <c r="S14" s="181" t="str">
        <v>[C-i-C]</v>
      </c>
      <c r="T14" s="181" t="str">
        <v>[C-i-C]</v>
      </c>
      <c r="U14" s="181" t="str">
        <v>[C-i-C]</v>
      </c>
      <c r="V14" s="181" t="str">
        <v>[C-i-C]</v>
      </c>
      <c r="W14" s="181" t="str">
        <v>[C-i-C]</v>
      </c>
      <c r="X14" s="132" t="str">
        <v>[C-i-C]</v>
      </c>
      <c r="Y14" s="132" t="str">
        <v>[C-i-C]</v>
      </c>
      <c r="Z14" s="132" t="str">
        <v>[C-i-C]</v>
      </c>
      <c r="AA14" s="132" t="str">
        <v>[C-i-C]</v>
      </c>
      <c r="AB14" s="132" t="str">
        <v>[C-i-C]</v>
      </c>
      <c r="AC14" s="132" t="str">
        <v>[C-i-C]</v>
      </c>
      <c r="AD14" s="132" t="str">
        <v>[C-i-C]</v>
      </c>
      <c r="AE14" s="132" t="str">
        <v>[C-i-C]</v>
      </c>
      <c r="AF14" s="132" t="str">
        <v>[C-i-C]</v>
      </c>
      <c r="AG14" s="132" t="str">
        <v>[C-i-C]</v>
      </c>
      <c r="AH14" s="132" t="str">
        <v>[C-i-C]</v>
      </c>
      <c r="AI14" s="132">
        <v>0</v>
      </c>
      <c r="AJ14" s="132">
        <v>0</v>
      </c>
      <c r="AK14" s="132">
        <v>0</v>
      </c>
      <c r="AL14" s="132">
        <v>0</v>
      </c>
      <c r="AM14" s="132">
        <v>0</v>
      </c>
      <c r="AN14" s="132">
        <v>0</v>
      </c>
      <c r="AO14" s="132">
        <v>0</v>
      </c>
      <c r="AP14" s="132">
        <v>0</v>
      </c>
      <c r="AQ14" s="132">
        <v>0</v>
      </c>
      <c r="AR14" s="132">
        <v>0</v>
      </c>
      <c r="AS14" s="132">
        <v>0</v>
      </c>
      <c r="AT14" s="132">
        <v>0</v>
      </c>
      <c r="AU14" s="132">
        <v>0</v>
      </c>
      <c r="AV14" s="132">
        <v>0</v>
      </c>
      <c r="AW14" s="132">
        <v>0</v>
      </c>
      <c r="AX14" s="132">
        <v>0</v>
      </c>
      <c r="AY14" s="132">
        <v>0</v>
      </c>
      <c r="AZ14" s="132">
        <v>0</v>
      </c>
      <c r="BA14" s="132">
        <v>0</v>
      </c>
      <c r="BB14" s="132">
        <v>0</v>
      </c>
      <c r="BC14" s="132">
        <v>0</v>
      </c>
      <c r="BD14" s="132">
        <v>0</v>
      </c>
      <c r="BE14" s="132">
        <v>0</v>
      </c>
      <c r="BF14" s="132">
        <v>0</v>
      </c>
      <c r="BG14" s="132">
        <v>0</v>
      </c>
      <c r="BH14" s="132">
        <v>0</v>
      </c>
      <c r="BI14" s="132">
        <v>0</v>
      </c>
      <c r="BJ14" s="132">
        <v>0</v>
      </c>
      <c r="BK14" s="132">
        <v>0</v>
      </c>
      <c r="BL14" s="132">
        <v>0</v>
      </c>
      <c r="BM14" s="132">
        <v>0</v>
      </c>
      <c r="BN14" s="132">
        <v>0</v>
      </c>
      <c r="BO14" s="132">
        <v>0</v>
      </c>
      <c r="BP14" s="132">
        <v>0</v>
      </c>
      <c r="BQ14" s="132">
        <v>0</v>
      </c>
      <c r="BR14" s="132">
        <v>0</v>
      </c>
      <c r="BS14" s="132" t="str">
        <v>[C-i-C]</v>
      </c>
      <c r="BT14" s="132" t="str">
        <v>[C-i-C]</v>
      </c>
      <c r="BU14" s="132" t="str">
        <v>[C-i-C]</v>
      </c>
      <c r="BV14" s="207" t="str">
        <v>[C-i-C]</v>
      </c>
      <c r="BW14" s="180" t="str">
        <v>[C-i-C]</v>
      </c>
      <c r="BX14" s="180" t="str">
        <v>[C-i-C]</v>
      </c>
      <c r="BY14" s="180" t="str">
        <v>[C-i-C]</v>
      </c>
      <c r="BZ14" s="180" t="str">
        <v>[C-i-C]</v>
      </c>
      <c r="CA14" s="180" t="str">
        <v>[C-i-C]</v>
      </c>
      <c r="CB14" s="180" t="str">
        <v>[C-i-C]</v>
      </c>
      <c r="CC14" s="180" t="str">
        <v>[C-i-C]</v>
      </c>
      <c r="CD14" s="180" t="str">
        <v>[C-i-C]</v>
      </c>
      <c r="CE14" s="180" t="str">
        <v>[C-i-C]</v>
      </c>
      <c r="CF14" s="180" t="str">
        <v>[C-i-C]</v>
      </c>
      <c r="CG14" s="180" t="str">
        <v>[C-i-C]</v>
      </c>
      <c r="CH14" s="180" t="str">
        <v>[C-i-C]</v>
      </c>
      <c r="CI14" s="180" t="str">
        <v>[C-i-C]</v>
      </c>
      <c r="CJ14" s="180" t="str">
        <v>[C-i-C]</v>
      </c>
      <c r="CK14" s="180" t="str">
        <v>[C-i-C]</v>
      </c>
      <c r="CL14" s="180" t="str">
        <v>[C-i-C]</v>
      </c>
      <c r="CM14" s="180" t="str">
        <v>[C-i-C]</v>
      </c>
      <c r="CN14" s="180" t="str">
        <v>[C-i-C]</v>
      </c>
      <c r="CO14" s="180">
        <v>0</v>
      </c>
      <c r="CP14" s="180">
        <v>0</v>
      </c>
      <c r="CQ14" s="180">
        <v>0</v>
      </c>
      <c r="CR14" s="180">
        <v>0</v>
      </c>
      <c r="CS14" s="180">
        <v>0</v>
      </c>
      <c r="CT14" s="180">
        <v>0</v>
      </c>
      <c r="CU14" s="180">
        <v>0</v>
      </c>
      <c r="CV14" s="180">
        <v>0</v>
      </c>
      <c r="CW14" s="180">
        <v>0</v>
      </c>
      <c r="CX14" s="180">
        <v>0</v>
      </c>
      <c r="CY14" s="180">
        <v>0</v>
      </c>
      <c r="CZ14" s="180">
        <v>0</v>
      </c>
      <c r="DA14" s="180">
        <v>0</v>
      </c>
      <c r="DB14" s="180">
        <v>0</v>
      </c>
      <c r="DC14" s="180">
        <v>0</v>
      </c>
      <c r="DD14" s="180">
        <v>0</v>
      </c>
      <c r="DE14" s="180">
        <v>0</v>
      </c>
      <c r="DF14" s="180">
        <v>0</v>
      </c>
      <c r="DG14" s="180">
        <v>0</v>
      </c>
      <c r="DH14" s="180">
        <v>0</v>
      </c>
      <c r="DI14" s="180">
        <v>0</v>
      </c>
      <c r="DJ14" s="180">
        <v>0</v>
      </c>
      <c r="DK14" s="180">
        <v>0</v>
      </c>
      <c r="DL14" s="180">
        <v>0</v>
      </c>
      <c r="DM14" s="180">
        <v>0</v>
      </c>
      <c r="DN14" s="180">
        <v>0</v>
      </c>
      <c r="DO14" s="180">
        <v>0</v>
      </c>
      <c r="DP14" s="180">
        <v>0</v>
      </c>
      <c r="DQ14" s="180">
        <v>0</v>
      </c>
      <c r="DR14" s="180">
        <v>0</v>
      </c>
      <c r="DS14" s="180">
        <v>0</v>
      </c>
      <c r="DU14" s="223"/>
      <c r="DV14" s="223"/>
      <c r="DW14" s="223"/>
      <c r="DX14" s="223"/>
      <c r="DY14" s="223"/>
      <c r="DZ14" s="223"/>
      <c r="EA14" s="223">
        <f t="shared" si="0"/>
        <v>0</v>
      </c>
      <c r="EB14" s="223">
        <f t="shared" si="1"/>
        <v>0</v>
      </c>
      <c r="EC14" s="223">
        <f t="shared" si="2"/>
        <v>0</v>
      </c>
      <c r="ED14" s="223">
        <f t="shared" si="3"/>
        <v>0</v>
      </c>
      <c r="EE14" s="223">
        <f t="shared" si="4"/>
        <v>0</v>
      </c>
      <c r="EF14" s="147" t="str">
        <f t="shared" si="5"/>
        <v>OK</v>
      </c>
      <c r="EG14" s="223">
        <f t="shared" si="6"/>
        <v>0</v>
      </c>
    </row>
    <row r="15" spans="1:147" ht="12.6" thickBot="1" x14ac:dyDescent="0.45">
      <c r="A15" s="131" t="str">
        <v>Project Development</v>
      </c>
      <c r="B15" s="131" t="str">
        <v>N/A</v>
      </c>
      <c r="C15" s="131" t="str">
        <v>Labour-related</v>
      </c>
      <c r="D15" s="131" t="str">
        <v>PT003696 AI BCSS Handover</v>
      </c>
      <c r="E15" s="131" t="str">
        <v>Sustenance High Cost Country Centre</v>
      </c>
      <c r="F15" s="131">
        <v>0</v>
      </c>
      <c r="G15" s="131">
        <v>0</v>
      </c>
      <c r="H15" s="132">
        <v>0</v>
      </c>
      <c r="I15" s="132">
        <v>0</v>
      </c>
      <c r="J15" s="132">
        <v>0</v>
      </c>
      <c r="K15" s="132">
        <v>0</v>
      </c>
      <c r="L15" s="179">
        <v>0</v>
      </c>
      <c r="M15" s="179" t="str">
        <v>[C-i-C]</v>
      </c>
      <c r="N15" s="132" t="str">
        <v>[C-i-C]</v>
      </c>
      <c r="O15" s="181" t="str">
        <v>[C-i-C]</v>
      </c>
      <c r="P15" s="181" t="str">
        <v>[C-i-C]</v>
      </c>
      <c r="Q15" s="181" t="str">
        <v>[C-i-C]</v>
      </c>
      <c r="R15" s="181" t="str">
        <v>[C-i-C]</v>
      </c>
      <c r="S15" s="181" t="str">
        <v>[C-i-C]</v>
      </c>
      <c r="T15" s="181" t="str">
        <v>[C-i-C]</v>
      </c>
      <c r="U15" s="181" t="str">
        <v>[C-i-C]</v>
      </c>
      <c r="V15" s="181" t="str">
        <v>[C-i-C]</v>
      </c>
      <c r="W15" s="181" t="str">
        <v>[C-i-C]</v>
      </c>
      <c r="X15" s="132" t="str">
        <v>[C-i-C]</v>
      </c>
      <c r="Y15" s="132" t="str">
        <v>[C-i-C]</v>
      </c>
      <c r="Z15" s="132" t="str">
        <v>[C-i-C]</v>
      </c>
      <c r="AA15" s="132" t="str">
        <v>[C-i-C]</v>
      </c>
      <c r="AB15" s="132" t="str">
        <v>[C-i-C]</v>
      </c>
      <c r="AC15" s="132" t="str">
        <v>[C-i-C]</v>
      </c>
      <c r="AD15" s="132" t="str">
        <v>[C-i-C]</v>
      </c>
      <c r="AE15" s="132" t="str">
        <v>[C-i-C]</v>
      </c>
      <c r="AF15" s="132" t="str">
        <v>[C-i-C]</v>
      </c>
      <c r="AG15" s="132" t="str">
        <v>[C-i-C]</v>
      </c>
      <c r="AH15" s="132" t="str">
        <v>[C-i-C]</v>
      </c>
      <c r="AI15" s="132">
        <v>0</v>
      </c>
      <c r="AJ15" s="132">
        <v>0</v>
      </c>
      <c r="AK15" s="132">
        <v>0</v>
      </c>
      <c r="AL15" s="132">
        <v>0</v>
      </c>
      <c r="AM15" s="132">
        <v>0</v>
      </c>
      <c r="AN15" s="132">
        <v>0</v>
      </c>
      <c r="AO15" s="132">
        <v>0</v>
      </c>
      <c r="AP15" s="132">
        <v>0</v>
      </c>
      <c r="AQ15" s="132">
        <v>0</v>
      </c>
      <c r="AR15" s="132">
        <v>0</v>
      </c>
      <c r="AS15" s="132">
        <v>0</v>
      </c>
      <c r="AT15" s="132">
        <v>0</v>
      </c>
      <c r="AU15" s="132">
        <v>0</v>
      </c>
      <c r="AV15" s="132">
        <v>0</v>
      </c>
      <c r="AW15" s="132">
        <v>0</v>
      </c>
      <c r="AX15" s="132">
        <v>0</v>
      </c>
      <c r="AY15" s="132">
        <v>0</v>
      </c>
      <c r="AZ15" s="132">
        <v>0</v>
      </c>
      <c r="BA15" s="132">
        <v>0</v>
      </c>
      <c r="BB15" s="132">
        <v>0</v>
      </c>
      <c r="BC15" s="132">
        <v>0</v>
      </c>
      <c r="BD15" s="132">
        <v>0</v>
      </c>
      <c r="BE15" s="132">
        <v>0</v>
      </c>
      <c r="BF15" s="132">
        <v>0</v>
      </c>
      <c r="BG15" s="132">
        <v>0</v>
      </c>
      <c r="BH15" s="132">
        <v>0</v>
      </c>
      <c r="BI15" s="132">
        <v>0</v>
      </c>
      <c r="BJ15" s="132">
        <v>0</v>
      </c>
      <c r="BK15" s="132">
        <v>0</v>
      </c>
      <c r="BL15" s="132">
        <v>0</v>
      </c>
      <c r="BM15" s="132">
        <v>0</v>
      </c>
      <c r="BN15" s="132">
        <v>0</v>
      </c>
      <c r="BO15" s="132">
        <v>0</v>
      </c>
      <c r="BP15" s="132">
        <v>0</v>
      </c>
      <c r="BQ15" s="132">
        <v>0</v>
      </c>
      <c r="BR15" s="132">
        <v>0</v>
      </c>
      <c r="BS15" s="132" t="str">
        <v>[C-i-C]</v>
      </c>
      <c r="BT15" s="132" t="str">
        <v>[C-i-C]</v>
      </c>
      <c r="BU15" s="132" t="str">
        <v>[C-i-C]</v>
      </c>
      <c r="BV15" s="207" t="str">
        <v>[C-i-C]</v>
      </c>
      <c r="BW15" s="180" t="str">
        <v>[C-i-C]</v>
      </c>
      <c r="BX15" s="180" t="str">
        <v>[C-i-C]</v>
      </c>
      <c r="BY15" s="180" t="str">
        <v>[C-i-C]</v>
      </c>
      <c r="BZ15" s="180" t="str">
        <v>[C-i-C]</v>
      </c>
      <c r="CA15" s="180" t="str">
        <v>[C-i-C]</v>
      </c>
      <c r="CB15" s="180" t="str">
        <v>[C-i-C]</v>
      </c>
      <c r="CC15" s="180" t="str">
        <v>[C-i-C]</v>
      </c>
      <c r="CD15" s="180" t="str">
        <v>[C-i-C]</v>
      </c>
      <c r="CE15" s="180" t="str">
        <v>[C-i-C]</v>
      </c>
      <c r="CF15" s="180" t="str">
        <v>[C-i-C]</v>
      </c>
      <c r="CG15" s="180" t="str">
        <v>[C-i-C]</v>
      </c>
      <c r="CH15" s="180" t="str">
        <v>[C-i-C]</v>
      </c>
      <c r="CI15" s="180" t="str">
        <v>[C-i-C]</v>
      </c>
      <c r="CJ15" s="180" t="str">
        <v>[C-i-C]</v>
      </c>
      <c r="CK15" s="180" t="str">
        <v>[C-i-C]</v>
      </c>
      <c r="CL15" s="180" t="str">
        <v>[C-i-C]</v>
      </c>
      <c r="CM15" s="180" t="str">
        <v>[C-i-C]</v>
      </c>
      <c r="CN15" s="180" t="str">
        <v>[C-i-C]</v>
      </c>
      <c r="CO15" s="180">
        <v>0</v>
      </c>
      <c r="CP15" s="180">
        <v>0</v>
      </c>
      <c r="CQ15" s="180">
        <v>0</v>
      </c>
      <c r="CR15" s="180">
        <v>0</v>
      </c>
      <c r="CS15" s="180">
        <v>0</v>
      </c>
      <c r="CT15" s="180">
        <v>0</v>
      </c>
      <c r="CU15" s="180">
        <v>0</v>
      </c>
      <c r="CV15" s="180">
        <v>0</v>
      </c>
      <c r="CW15" s="180">
        <v>0</v>
      </c>
      <c r="CX15" s="180">
        <v>0</v>
      </c>
      <c r="CY15" s="180">
        <v>0</v>
      </c>
      <c r="CZ15" s="180">
        <v>0</v>
      </c>
      <c r="DA15" s="180">
        <v>0</v>
      </c>
      <c r="DB15" s="180">
        <v>0</v>
      </c>
      <c r="DC15" s="180">
        <v>0</v>
      </c>
      <c r="DD15" s="180">
        <v>0</v>
      </c>
      <c r="DE15" s="180">
        <v>0</v>
      </c>
      <c r="DF15" s="180">
        <v>0</v>
      </c>
      <c r="DG15" s="180">
        <v>0</v>
      </c>
      <c r="DH15" s="180">
        <v>0</v>
      </c>
      <c r="DI15" s="180">
        <v>0</v>
      </c>
      <c r="DJ15" s="180">
        <v>0</v>
      </c>
      <c r="DK15" s="180">
        <v>0</v>
      </c>
      <c r="DL15" s="180">
        <v>0</v>
      </c>
      <c r="DM15" s="180">
        <v>0</v>
      </c>
      <c r="DN15" s="180">
        <v>0</v>
      </c>
      <c r="DO15" s="180">
        <v>0</v>
      </c>
      <c r="DP15" s="180">
        <v>0</v>
      </c>
      <c r="DQ15" s="180">
        <v>0</v>
      </c>
      <c r="DR15" s="180">
        <v>0</v>
      </c>
      <c r="DS15" s="180">
        <v>0</v>
      </c>
      <c r="DU15" s="223"/>
      <c r="DV15" s="223"/>
      <c r="DW15" s="223"/>
      <c r="DX15" s="223"/>
      <c r="DY15" s="223"/>
      <c r="DZ15" s="223"/>
      <c r="EA15" s="223">
        <f t="shared" si="0"/>
        <v>0</v>
      </c>
      <c r="EB15" s="223">
        <f t="shared" si="1"/>
        <v>0</v>
      </c>
      <c r="EC15" s="223">
        <f t="shared" si="2"/>
        <v>0</v>
      </c>
      <c r="ED15" s="223">
        <f t="shared" si="3"/>
        <v>0</v>
      </c>
      <c r="EE15" s="223">
        <f t="shared" si="4"/>
        <v>0</v>
      </c>
      <c r="EF15" s="147" t="str">
        <f t="shared" si="5"/>
        <v>OK</v>
      </c>
      <c r="EG15" s="223">
        <f t="shared" si="6"/>
        <v>0</v>
      </c>
    </row>
    <row r="16" spans="1:147" ht="12.6" thickBot="1" x14ac:dyDescent="0.45">
      <c r="A16" s="131" t="str">
        <v>Project Development</v>
      </c>
      <c r="B16" s="131" t="str">
        <v>N/A</v>
      </c>
      <c r="C16" s="131" t="str">
        <v>Labour-related</v>
      </c>
      <c r="D16" s="131" t="str">
        <v>PT003696 AI BCSS Handover</v>
      </c>
      <c r="E16" s="131" t="str">
        <v>Sustenance High Cost Country Centre</v>
      </c>
      <c r="F16" s="131">
        <v>0</v>
      </c>
      <c r="G16" s="131">
        <v>0</v>
      </c>
      <c r="H16" s="132">
        <v>0</v>
      </c>
      <c r="I16" s="132">
        <v>0</v>
      </c>
      <c r="J16" s="132">
        <v>0</v>
      </c>
      <c r="K16" s="132">
        <v>0</v>
      </c>
      <c r="L16" s="179">
        <v>0</v>
      </c>
      <c r="M16" s="179" t="str">
        <v>[C-i-C]</v>
      </c>
      <c r="N16" s="132" t="str">
        <v>[C-i-C]</v>
      </c>
      <c r="O16" s="181" t="str">
        <v>[C-i-C]</v>
      </c>
      <c r="P16" s="181" t="str">
        <v>[C-i-C]</v>
      </c>
      <c r="Q16" s="181" t="str">
        <v>[C-i-C]</v>
      </c>
      <c r="R16" s="181" t="str">
        <v>[C-i-C]</v>
      </c>
      <c r="S16" s="181" t="str">
        <v>[C-i-C]</v>
      </c>
      <c r="T16" s="181" t="str">
        <v>[C-i-C]</v>
      </c>
      <c r="U16" s="181" t="str">
        <v>[C-i-C]</v>
      </c>
      <c r="V16" s="181" t="str">
        <v>[C-i-C]</v>
      </c>
      <c r="W16" s="181" t="str">
        <v>[C-i-C]</v>
      </c>
      <c r="X16" s="132" t="str">
        <v>[C-i-C]</v>
      </c>
      <c r="Y16" s="132" t="str">
        <v>[C-i-C]</v>
      </c>
      <c r="Z16" s="132" t="str">
        <v>[C-i-C]</v>
      </c>
      <c r="AA16" s="132" t="str">
        <v>[C-i-C]</v>
      </c>
      <c r="AB16" s="132" t="str">
        <v>[C-i-C]</v>
      </c>
      <c r="AC16" s="132" t="str">
        <v>[C-i-C]</v>
      </c>
      <c r="AD16" s="132" t="str">
        <v>[C-i-C]</v>
      </c>
      <c r="AE16" s="132" t="str">
        <v>[C-i-C]</v>
      </c>
      <c r="AF16" s="132" t="str">
        <v>[C-i-C]</v>
      </c>
      <c r="AG16" s="132" t="str">
        <v>[C-i-C]</v>
      </c>
      <c r="AH16" s="132" t="str">
        <v>[C-i-C]</v>
      </c>
      <c r="AI16" s="132">
        <v>0</v>
      </c>
      <c r="AJ16" s="132">
        <v>0</v>
      </c>
      <c r="AK16" s="132">
        <v>0</v>
      </c>
      <c r="AL16" s="132">
        <v>0</v>
      </c>
      <c r="AM16" s="132">
        <v>0</v>
      </c>
      <c r="AN16" s="132">
        <v>0</v>
      </c>
      <c r="AO16" s="132">
        <v>0</v>
      </c>
      <c r="AP16" s="132">
        <v>0</v>
      </c>
      <c r="AQ16" s="132">
        <v>0</v>
      </c>
      <c r="AR16" s="132">
        <v>0</v>
      </c>
      <c r="AS16" s="132">
        <v>0</v>
      </c>
      <c r="AT16" s="132">
        <v>0</v>
      </c>
      <c r="AU16" s="132">
        <v>0</v>
      </c>
      <c r="AV16" s="132">
        <v>0</v>
      </c>
      <c r="AW16" s="132">
        <v>0</v>
      </c>
      <c r="AX16" s="132">
        <v>0</v>
      </c>
      <c r="AY16" s="132">
        <v>0</v>
      </c>
      <c r="AZ16" s="132">
        <v>0</v>
      </c>
      <c r="BA16" s="132">
        <v>0</v>
      </c>
      <c r="BB16" s="132">
        <v>0</v>
      </c>
      <c r="BC16" s="132">
        <v>0</v>
      </c>
      <c r="BD16" s="132">
        <v>0</v>
      </c>
      <c r="BE16" s="132">
        <v>0</v>
      </c>
      <c r="BF16" s="132">
        <v>0</v>
      </c>
      <c r="BG16" s="132">
        <v>0</v>
      </c>
      <c r="BH16" s="132">
        <v>0</v>
      </c>
      <c r="BI16" s="132">
        <v>0</v>
      </c>
      <c r="BJ16" s="132">
        <v>0</v>
      </c>
      <c r="BK16" s="132">
        <v>0</v>
      </c>
      <c r="BL16" s="132">
        <v>0</v>
      </c>
      <c r="BM16" s="132">
        <v>0</v>
      </c>
      <c r="BN16" s="132">
        <v>0</v>
      </c>
      <c r="BO16" s="132">
        <v>0</v>
      </c>
      <c r="BP16" s="132">
        <v>0</v>
      </c>
      <c r="BQ16" s="132">
        <v>0</v>
      </c>
      <c r="BR16" s="132">
        <v>0</v>
      </c>
      <c r="BS16" s="132" t="str">
        <v>[C-i-C]</v>
      </c>
      <c r="BT16" s="132" t="str">
        <v>[C-i-C]</v>
      </c>
      <c r="BU16" s="132" t="str">
        <v>[C-i-C]</v>
      </c>
      <c r="BV16" s="207" t="str">
        <v>[C-i-C]</v>
      </c>
      <c r="BW16" s="180" t="str">
        <v>[C-i-C]</v>
      </c>
      <c r="BX16" s="180" t="str">
        <v>[C-i-C]</v>
      </c>
      <c r="BY16" s="180" t="str">
        <v>[C-i-C]</v>
      </c>
      <c r="BZ16" s="180" t="str">
        <v>[C-i-C]</v>
      </c>
      <c r="CA16" s="180" t="str">
        <v>[C-i-C]</v>
      </c>
      <c r="CB16" s="180" t="str">
        <v>[C-i-C]</v>
      </c>
      <c r="CC16" s="180" t="str">
        <v>[C-i-C]</v>
      </c>
      <c r="CD16" s="180" t="str">
        <v>[C-i-C]</v>
      </c>
      <c r="CE16" s="180" t="str">
        <v>[C-i-C]</v>
      </c>
      <c r="CF16" s="180" t="str">
        <v>[C-i-C]</v>
      </c>
      <c r="CG16" s="180" t="str">
        <v>[C-i-C]</v>
      </c>
      <c r="CH16" s="180" t="str">
        <v>[C-i-C]</v>
      </c>
      <c r="CI16" s="180" t="str">
        <v>[C-i-C]</v>
      </c>
      <c r="CJ16" s="180" t="str">
        <v>[C-i-C]</v>
      </c>
      <c r="CK16" s="180" t="str">
        <v>[C-i-C]</v>
      </c>
      <c r="CL16" s="180" t="str">
        <v>[C-i-C]</v>
      </c>
      <c r="CM16" s="180" t="str">
        <v>[C-i-C]</v>
      </c>
      <c r="CN16" s="180" t="str">
        <v>[C-i-C]</v>
      </c>
      <c r="CO16" s="180">
        <v>0</v>
      </c>
      <c r="CP16" s="180">
        <v>0</v>
      </c>
      <c r="CQ16" s="180">
        <v>0</v>
      </c>
      <c r="CR16" s="180">
        <v>0</v>
      </c>
      <c r="CS16" s="180">
        <v>0</v>
      </c>
      <c r="CT16" s="180">
        <v>0</v>
      </c>
      <c r="CU16" s="180">
        <v>0</v>
      </c>
      <c r="CV16" s="180">
        <v>0</v>
      </c>
      <c r="CW16" s="180">
        <v>0</v>
      </c>
      <c r="CX16" s="180">
        <v>0</v>
      </c>
      <c r="CY16" s="180">
        <v>0</v>
      </c>
      <c r="CZ16" s="180">
        <v>0</v>
      </c>
      <c r="DA16" s="180">
        <v>0</v>
      </c>
      <c r="DB16" s="180">
        <v>0</v>
      </c>
      <c r="DC16" s="180">
        <v>0</v>
      </c>
      <c r="DD16" s="180">
        <v>0</v>
      </c>
      <c r="DE16" s="180">
        <v>0</v>
      </c>
      <c r="DF16" s="180">
        <v>0</v>
      </c>
      <c r="DG16" s="180">
        <v>0</v>
      </c>
      <c r="DH16" s="180">
        <v>0</v>
      </c>
      <c r="DI16" s="180">
        <v>0</v>
      </c>
      <c r="DJ16" s="180">
        <v>0</v>
      </c>
      <c r="DK16" s="180">
        <v>0</v>
      </c>
      <c r="DL16" s="180">
        <v>0</v>
      </c>
      <c r="DM16" s="180">
        <v>0</v>
      </c>
      <c r="DN16" s="180">
        <v>0</v>
      </c>
      <c r="DO16" s="180">
        <v>0</v>
      </c>
      <c r="DP16" s="180">
        <v>0</v>
      </c>
      <c r="DQ16" s="180">
        <v>0</v>
      </c>
      <c r="DR16" s="180">
        <v>0</v>
      </c>
      <c r="DS16" s="180">
        <v>0</v>
      </c>
      <c r="DU16" s="223"/>
      <c r="DV16" s="223"/>
      <c r="DW16" s="223"/>
      <c r="DX16" s="223"/>
      <c r="DY16" s="223"/>
      <c r="DZ16" s="223"/>
      <c r="EA16" s="223">
        <f t="shared" si="0"/>
        <v>0</v>
      </c>
      <c r="EB16" s="223">
        <f t="shared" si="1"/>
        <v>0</v>
      </c>
      <c r="EC16" s="223">
        <f t="shared" si="2"/>
        <v>0</v>
      </c>
      <c r="ED16" s="223">
        <f t="shared" si="3"/>
        <v>0</v>
      </c>
      <c r="EE16" s="223">
        <f t="shared" si="4"/>
        <v>0</v>
      </c>
      <c r="EF16" s="147" t="str">
        <f t="shared" si="5"/>
        <v>OK</v>
      </c>
      <c r="EG16" s="223">
        <f t="shared" si="6"/>
        <v>0</v>
      </c>
    </row>
    <row r="17" spans="1:137" ht="12.6" thickBot="1" x14ac:dyDescent="0.45">
      <c r="A17" s="133" t="str">
        <v>Construction Management</v>
      </c>
      <c r="B17" s="133" t="str">
        <v>N/A</v>
      </c>
      <c r="C17" s="133" t="str">
        <v>Labour-related</v>
      </c>
      <c r="D17" s="133" t="str">
        <v>PT003696 AI BCSS Handover</v>
      </c>
      <c r="E17" s="131" t="str">
        <v>Sustenance High Cost Country Centre</v>
      </c>
      <c r="F17" s="131">
        <v>0</v>
      </c>
      <c r="G17" s="131">
        <v>0</v>
      </c>
      <c r="H17" s="132">
        <v>0</v>
      </c>
      <c r="I17" s="132">
        <v>0</v>
      </c>
      <c r="J17" s="132">
        <v>0</v>
      </c>
      <c r="K17" s="132">
        <v>0</v>
      </c>
      <c r="L17" s="179">
        <v>0</v>
      </c>
      <c r="M17" s="179" t="str">
        <v>[C-i-C]</v>
      </c>
      <c r="N17" s="132" t="str">
        <v>[C-i-C]</v>
      </c>
      <c r="O17" s="181" t="str">
        <v>[C-i-C]</v>
      </c>
      <c r="P17" s="181" t="str">
        <v>[C-i-C]</v>
      </c>
      <c r="Q17" s="181" t="str">
        <v>[C-i-C]</v>
      </c>
      <c r="R17" s="181" t="str">
        <v>[C-i-C]</v>
      </c>
      <c r="S17" s="181" t="str">
        <v>[C-i-C]</v>
      </c>
      <c r="T17" s="181" t="str">
        <v>[C-i-C]</v>
      </c>
      <c r="U17" s="181" t="str">
        <v>[C-i-C]</v>
      </c>
      <c r="V17" s="181" t="str">
        <v>[C-i-C]</v>
      </c>
      <c r="W17" s="181" t="str">
        <v>[C-i-C]</v>
      </c>
      <c r="X17" s="132" t="str">
        <v>[C-i-C]</v>
      </c>
      <c r="Y17" s="132" t="str">
        <v>[C-i-C]</v>
      </c>
      <c r="Z17" s="132" t="str">
        <v>[C-i-C]</v>
      </c>
      <c r="AA17" s="132" t="str">
        <v>[C-i-C]</v>
      </c>
      <c r="AB17" s="132" t="str">
        <v>[C-i-C]</v>
      </c>
      <c r="AC17" s="132" t="str">
        <v>[C-i-C]</v>
      </c>
      <c r="AD17" s="132" t="str">
        <v>[C-i-C]</v>
      </c>
      <c r="AE17" s="132" t="str">
        <v>[C-i-C]</v>
      </c>
      <c r="AF17" s="132" t="str">
        <v>[C-i-C]</v>
      </c>
      <c r="AG17" s="132" t="str">
        <v>[C-i-C]</v>
      </c>
      <c r="AH17" s="132" t="str">
        <v>[C-i-C]</v>
      </c>
      <c r="AI17" s="132">
        <v>0</v>
      </c>
      <c r="AJ17" s="132">
        <v>0</v>
      </c>
      <c r="AK17" s="132">
        <v>0</v>
      </c>
      <c r="AL17" s="132">
        <v>0</v>
      </c>
      <c r="AM17" s="132">
        <v>0</v>
      </c>
      <c r="AN17" s="132">
        <v>0</v>
      </c>
      <c r="AO17" s="132">
        <v>0</v>
      </c>
      <c r="AP17" s="132">
        <v>0</v>
      </c>
      <c r="AQ17" s="132">
        <v>0</v>
      </c>
      <c r="AR17" s="132">
        <v>0</v>
      </c>
      <c r="AS17" s="132">
        <v>0</v>
      </c>
      <c r="AT17" s="132">
        <v>0</v>
      </c>
      <c r="AU17" s="132">
        <v>0</v>
      </c>
      <c r="AV17" s="132">
        <v>0</v>
      </c>
      <c r="AW17" s="132">
        <v>0</v>
      </c>
      <c r="AX17" s="132">
        <v>0</v>
      </c>
      <c r="AY17" s="132">
        <v>0</v>
      </c>
      <c r="AZ17" s="132">
        <v>0</v>
      </c>
      <c r="BA17" s="132">
        <v>0</v>
      </c>
      <c r="BB17" s="132">
        <v>0</v>
      </c>
      <c r="BC17" s="132">
        <v>0</v>
      </c>
      <c r="BD17" s="132">
        <v>0</v>
      </c>
      <c r="BE17" s="132">
        <v>0</v>
      </c>
      <c r="BF17" s="132">
        <v>0</v>
      </c>
      <c r="BG17" s="132">
        <v>0</v>
      </c>
      <c r="BH17" s="132">
        <v>0</v>
      </c>
      <c r="BI17" s="132">
        <v>0</v>
      </c>
      <c r="BJ17" s="132">
        <v>0</v>
      </c>
      <c r="BK17" s="132">
        <v>0</v>
      </c>
      <c r="BL17" s="132">
        <v>0</v>
      </c>
      <c r="BM17" s="132">
        <v>0</v>
      </c>
      <c r="BN17" s="132">
        <v>0</v>
      </c>
      <c r="BO17" s="132">
        <v>0</v>
      </c>
      <c r="BP17" s="132">
        <v>0</v>
      </c>
      <c r="BQ17" s="132">
        <v>0</v>
      </c>
      <c r="BR17" s="132">
        <v>0</v>
      </c>
      <c r="BS17" s="132" t="str">
        <v>[C-i-C]</v>
      </c>
      <c r="BT17" s="132" t="str">
        <v>[C-i-C]</v>
      </c>
      <c r="BU17" s="132" t="str">
        <v>[C-i-C]</v>
      </c>
      <c r="BV17" s="207" t="str">
        <v>[C-i-C]</v>
      </c>
      <c r="BW17" s="180" t="str">
        <v>[C-i-C]</v>
      </c>
      <c r="BX17" s="180" t="str">
        <v>[C-i-C]</v>
      </c>
      <c r="BY17" s="180" t="str">
        <v>[C-i-C]</v>
      </c>
      <c r="BZ17" s="180" t="str">
        <v>[C-i-C]</v>
      </c>
      <c r="CA17" s="180" t="str">
        <v>[C-i-C]</v>
      </c>
      <c r="CB17" s="180" t="str">
        <v>[C-i-C]</v>
      </c>
      <c r="CC17" s="180" t="str">
        <v>[C-i-C]</v>
      </c>
      <c r="CD17" s="180" t="str">
        <v>[C-i-C]</v>
      </c>
      <c r="CE17" s="180" t="str">
        <v>[C-i-C]</v>
      </c>
      <c r="CF17" s="180" t="str">
        <v>[C-i-C]</v>
      </c>
      <c r="CG17" s="180" t="str">
        <v>[C-i-C]</v>
      </c>
      <c r="CH17" s="180" t="str">
        <v>[C-i-C]</v>
      </c>
      <c r="CI17" s="180" t="str">
        <v>[C-i-C]</v>
      </c>
      <c r="CJ17" s="180" t="str">
        <v>[C-i-C]</v>
      </c>
      <c r="CK17" s="180" t="str">
        <v>[C-i-C]</v>
      </c>
      <c r="CL17" s="180" t="str">
        <v>[C-i-C]</v>
      </c>
      <c r="CM17" s="180" t="str">
        <v>[C-i-C]</v>
      </c>
      <c r="CN17" s="180" t="str">
        <v>[C-i-C]</v>
      </c>
      <c r="CO17" s="180">
        <v>0</v>
      </c>
      <c r="CP17" s="180">
        <v>0</v>
      </c>
      <c r="CQ17" s="180">
        <v>0</v>
      </c>
      <c r="CR17" s="180">
        <v>0</v>
      </c>
      <c r="CS17" s="180">
        <v>0</v>
      </c>
      <c r="CT17" s="180">
        <v>0</v>
      </c>
      <c r="CU17" s="180">
        <v>0</v>
      </c>
      <c r="CV17" s="180">
        <v>0</v>
      </c>
      <c r="CW17" s="180">
        <v>0</v>
      </c>
      <c r="CX17" s="180">
        <v>0</v>
      </c>
      <c r="CY17" s="180">
        <v>0</v>
      </c>
      <c r="CZ17" s="180">
        <v>0</v>
      </c>
      <c r="DA17" s="180">
        <v>0</v>
      </c>
      <c r="DB17" s="180">
        <v>0</v>
      </c>
      <c r="DC17" s="180">
        <v>0</v>
      </c>
      <c r="DD17" s="180">
        <v>0</v>
      </c>
      <c r="DE17" s="180">
        <v>0</v>
      </c>
      <c r="DF17" s="180">
        <v>0</v>
      </c>
      <c r="DG17" s="180">
        <v>0</v>
      </c>
      <c r="DH17" s="180">
        <v>0</v>
      </c>
      <c r="DI17" s="180">
        <v>0</v>
      </c>
      <c r="DJ17" s="180">
        <v>0</v>
      </c>
      <c r="DK17" s="180">
        <v>0</v>
      </c>
      <c r="DL17" s="180">
        <v>0</v>
      </c>
      <c r="DM17" s="180">
        <v>0</v>
      </c>
      <c r="DN17" s="180">
        <v>0</v>
      </c>
      <c r="DO17" s="180">
        <v>0</v>
      </c>
      <c r="DP17" s="180">
        <v>0</v>
      </c>
      <c r="DQ17" s="180">
        <v>0</v>
      </c>
      <c r="DR17" s="180">
        <v>0</v>
      </c>
      <c r="DS17" s="180">
        <v>0</v>
      </c>
      <c r="DU17" s="223"/>
      <c r="DV17" s="223"/>
      <c r="DW17" s="223"/>
      <c r="DX17" s="223"/>
      <c r="DY17" s="223"/>
      <c r="DZ17" s="223"/>
      <c r="EA17" s="223">
        <f t="shared" si="0"/>
        <v>0</v>
      </c>
      <c r="EB17" s="223">
        <f t="shared" si="1"/>
        <v>0</v>
      </c>
      <c r="EC17" s="223">
        <f t="shared" si="2"/>
        <v>0</v>
      </c>
      <c r="ED17" s="223">
        <f t="shared" si="3"/>
        <v>0</v>
      </c>
      <c r="EE17" s="223">
        <f t="shared" si="4"/>
        <v>0</v>
      </c>
      <c r="EF17" s="147" t="str">
        <f t="shared" si="5"/>
        <v>OK</v>
      </c>
      <c r="EG17" s="223">
        <f t="shared" si="6"/>
        <v>0</v>
      </c>
    </row>
    <row r="18" spans="1:137" ht="12.6" thickBot="1" x14ac:dyDescent="0.45">
      <c r="A18" s="133" t="str">
        <v>Construction Management</v>
      </c>
      <c r="B18" s="133" t="str">
        <v>N/A</v>
      </c>
      <c r="C18" s="133" t="str">
        <v>Labour-related</v>
      </c>
      <c r="D18" s="133" t="str">
        <v>PT003696 AI BCSS Handover</v>
      </c>
      <c r="E18" s="131" t="str">
        <v>Sustenance High Cost Country Centre</v>
      </c>
      <c r="F18" s="131">
        <v>0</v>
      </c>
      <c r="G18" s="131">
        <v>0</v>
      </c>
      <c r="H18" s="132">
        <v>0</v>
      </c>
      <c r="I18" s="132">
        <v>0</v>
      </c>
      <c r="J18" s="132">
        <v>0</v>
      </c>
      <c r="K18" s="132">
        <v>0</v>
      </c>
      <c r="L18" s="179">
        <v>0</v>
      </c>
      <c r="M18" s="179" t="str">
        <v>[C-i-C]</v>
      </c>
      <c r="N18" s="132" t="str">
        <v>[C-i-C]</v>
      </c>
      <c r="O18" s="181" t="str">
        <v>[C-i-C]</v>
      </c>
      <c r="P18" s="181" t="str">
        <v>[C-i-C]</v>
      </c>
      <c r="Q18" s="181" t="str">
        <v>[C-i-C]</v>
      </c>
      <c r="R18" s="181" t="str">
        <v>[C-i-C]</v>
      </c>
      <c r="S18" s="181" t="str">
        <v>[C-i-C]</v>
      </c>
      <c r="T18" s="181" t="str">
        <v>[C-i-C]</v>
      </c>
      <c r="U18" s="181" t="str">
        <v>[C-i-C]</v>
      </c>
      <c r="V18" s="181" t="str">
        <v>[C-i-C]</v>
      </c>
      <c r="W18" s="181" t="str">
        <v>[C-i-C]</v>
      </c>
      <c r="X18" s="132" t="str">
        <v>[C-i-C]</v>
      </c>
      <c r="Y18" s="132" t="str">
        <v>[C-i-C]</v>
      </c>
      <c r="Z18" s="132" t="str">
        <v>[C-i-C]</v>
      </c>
      <c r="AA18" s="132" t="str">
        <v>[C-i-C]</v>
      </c>
      <c r="AB18" s="132" t="str">
        <v>[C-i-C]</v>
      </c>
      <c r="AC18" s="132" t="str">
        <v>[C-i-C]</v>
      </c>
      <c r="AD18" s="132" t="str">
        <v>[C-i-C]</v>
      </c>
      <c r="AE18" s="132" t="str">
        <v>[C-i-C]</v>
      </c>
      <c r="AF18" s="132" t="str">
        <v>[C-i-C]</v>
      </c>
      <c r="AG18" s="132" t="str">
        <v>[C-i-C]</v>
      </c>
      <c r="AH18" s="132" t="str">
        <v>[C-i-C]</v>
      </c>
      <c r="AI18" s="132">
        <v>0</v>
      </c>
      <c r="AJ18" s="132">
        <v>0</v>
      </c>
      <c r="AK18" s="132">
        <v>0</v>
      </c>
      <c r="AL18" s="132">
        <v>0</v>
      </c>
      <c r="AM18" s="132">
        <v>0</v>
      </c>
      <c r="AN18" s="132">
        <v>0</v>
      </c>
      <c r="AO18" s="132">
        <v>0</v>
      </c>
      <c r="AP18" s="132">
        <v>0</v>
      </c>
      <c r="AQ18" s="132">
        <v>0</v>
      </c>
      <c r="AR18" s="132">
        <v>0</v>
      </c>
      <c r="AS18" s="132">
        <v>0</v>
      </c>
      <c r="AT18" s="132">
        <v>0</v>
      </c>
      <c r="AU18" s="132">
        <v>0</v>
      </c>
      <c r="AV18" s="132">
        <v>0</v>
      </c>
      <c r="AW18" s="132">
        <v>0</v>
      </c>
      <c r="AX18" s="132">
        <v>0</v>
      </c>
      <c r="AY18" s="132">
        <v>0</v>
      </c>
      <c r="AZ18" s="132">
        <v>0</v>
      </c>
      <c r="BA18" s="132">
        <v>0</v>
      </c>
      <c r="BB18" s="132">
        <v>0</v>
      </c>
      <c r="BC18" s="132">
        <v>0</v>
      </c>
      <c r="BD18" s="132">
        <v>0</v>
      </c>
      <c r="BE18" s="132">
        <v>0</v>
      </c>
      <c r="BF18" s="132">
        <v>0</v>
      </c>
      <c r="BG18" s="132">
        <v>0</v>
      </c>
      <c r="BH18" s="132">
        <v>0</v>
      </c>
      <c r="BI18" s="132">
        <v>0</v>
      </c>
      <c r="BJ18" s="132">
        <v>0</v>
      </c>
      <c r="BK18" s="132">
        <v>0</v>
      </c>
      <c r="BL18" s="132">
        <v>0</v>
      </c>
      <c r="BM18" s="132">
        <v>0</v>
      </c>
      <c r="BN18" s="132">
        <v>0</v>
      </c>
      <c r="BO18" s="132">
        <v>0</v>
      </c>
      <c r="BP18" s="132">
        <v>0</v>
      </c>
      <c r="BQ18" s="132">
        <v>0</v>
      </c>
      <c r="BR18" s="132">
        <v>0</v>
      </c>
      <c r="BS18" s="132" t="str">
        <v>[C-i-C]</v>
      </c>
      <c r="BT18" s="132" t="str">
        <v>[C-i-C]</v>
      </c>
      <c r="BU18" s="132" t="str">
        <v>[C-i-C]</v>
      </c>
      <c r="BV18" s="207" t="str">
        <v>[C-i-C]</v>
      </c>
      <c r="BW18" s="180" t="str">
        <v>[C-i-C]</v>
      </c>
      <c r="BX18" s="180" t="str">
        <v>[C-i-C]</v>
      </c>
      <c r="BY18" s="180" t="str">
        <v>[C-i-C]</v>
      </c>
      <c r="BZ18" s="180" t="str">
        <v>[C-i-C]</v>
      </c>
      <c r="CA18" s="180" t="str">
        <v>[C-i-C]</v>
      </c>
      <c r="CB18" s="180" t="str">
        <v>[C-i-C]</v>
      </c>
      <c r="CC18" s="180" t="str">
        <v>[C-i-C]</v>
      </c>
      <c r="CD18" s="180" t="str">
        <v>[C-i-C]</v>
      </c>
      <c r="CE18" s="180" t="str">
        <v>[C-i-C]</v>
      </c>
      <c r="CF18" s="180" t="str">
        <v>[C-i-C]</v>
      </c>
      <c r="CG18" s="180" t="str">
        <v>[C-i-C]</v>
      </c>
      <c r="CH18" s="180" t="str">
        <v>[C-i-C]</v>
      </c>
      <c r="CI18" s="180" t="str">
        <v>[C-i-C]</v>
      </c>
      <c r="CJ18" s="180" t="str">
        <v>[C-i-C]</v>
      </c>
      <c r="CK18" s="180" t="str">
        <v>[C-i-C]</v>
      </c>
      <c r="CL18" s="180" t="str">
        <v>[C-i-C]</v>
      </c>
      <c r="CM18" s="180" t="str">
        <v>[C-i-C]</v>
      </c>
      <c r="CN18" s="180" t="str">
        <v>[C-i-C]</v>
      </c>
      <c r="CO18" s="180">
        <v>0</v>
      </c>
      <c r="CP18" s="180">
        <v>0</v>
      </c>
      <c r="CQ18" s="180">
        <v>0</v>
      </c>
      <c r="CR18" s="180">
        <v>0</v>
      </c>
      <c r="CS18" s="180">
        <v>0</v>
      </c>
      <c r="CT18" s="180">
        <v>0</v>
      </c>
      <c r="CU18" s="180">
        <v>0</v>
      </c>
      <c r="CV18" s="180">
        <v>0</v>
      </c>
      <c r="CW18" s="180">
        <v>0</v>
      </c>
      <c r="CX18" s="180">
        <v>0</v>
      </c>
      <c r="CY18" s="180">
        <v>0</v>
      </c>
      <c r="CZ18" s="180">
        <v>0</v>
      </c>
      <c r="DA18" s="180">
        <v>0</v>
      </c>
      <c r="DB18" s="180">
        <v>0</v>
      </c>
      <c r="DC18" s="180">
        <v>0</v>
      </c>
      <c r="DD18" s="180">
        <v>0</v>
      </c>
      <c r="DE18" s="180">
        <v>0</v>
      </c>
      <c r="DF18" s="180">
        <v>0</v>
      </c>
      <c r="DG18" s="180">
        <v>0</v>
      </c>
      <c r="DH18" s="180">
        <v>0</v>
      </c>
      <c r="DI18" s="180">
        <v>0</v>
      </c>
      <c r="DJ18" s="180">
        <v>0</v>
      </c>
      <c r="DK18" s="180">
        <v>0</v>
      </c>
      <c r="DL18" s="180">
        <v>0</v>
      </c>
      <c r="DM18" s="180">
        <v>0</v>
      </c>
      <c r="DN18" s="180">
        <v>0</v>
      </c>
      <c r="DO18" s="180">
        <v>0</v>
      </c>
      <c r="DP18" s="180">
        <v>0</v>
      </c>
      <c r="DQ18" s="180">
        <v>0</v>
      </c>
      <c r="DR18" s="180">
        <v>0</v>
      </c>
      <c r="DS18" s="180">
        <v>0</v>
      </c>
      <c r="DU18" s="223"/>
      <c r="DV18" s="223"/>
      <c r="DW18" s="223"/>
      <c r="DX18" s="223"/>
      <c r="DY18" s="223"/>
      <c r="DZ18" s="223"/>
      <c r="EA18" s="223">
        <f t="shared" si="0"/>
        <v>0</v>
      </c>
      <c r="EB18" s="223">
        <f t="shared" si="1"/>
        <v>0</v>
      </c>
      <c r="EC18" s="223">
        <f t="shared" si="2"/>
        <v>0</v>
      </c>
      <c r="ED18" s="223">
        <f t="shared" si="3"/>
        <v>0</v>
      </c>
      <c r="EE18" s="223">
        <f t="shared" si="4"/>
        <v>0</v>
      </c>
      <c r="EF18" s="147" t="str">
        <f t="shared" si="5"/>
        <v>OK</v>
      </c>
      <c r="EG18" s="223">
        <f t="shared" si="6"/>
        <v>0</v>
      </c>
    </row>
    <row r="19" spans="1:137" ht="12.6" thickBot="1" x14ac:dyDescent="0.45">
      <c r="A19" s="133" t="str">
        <v>Construction Management</v>
      </c>
      <c r="B19" s="133" t="str">
        <v>N/A</v>
      </c>
      <c r="C19" s="133" t="str">
        <v>Labour-related</v>
      </c>
      <c r="D19" s="133" t="str">
        <v>PT003696 AI BCSS Handover</v>
      </c>
      <c r="E19" s="131" t="str">
        <v>Sustenance High Cost Country Centre</v>
      </c>
      <c r="F19" s="131">
        <v>0</v>
      </c>
      <c r="G19" s="131">
        <v>0</v>
      </c>
      <c r="H19" s="132">
        <v>0</v>
      </c>
      <c r="I19" s="132">
        <v>0</v>
      </c>
      <c r="J19" s="132">
        <v>0</v>
      </c>
      <c r="K19" s="132">
        <v>0</v>
      </c>
      <c r="L19" s="179">
        <v>0</v>
      </c>
      <c r="M19" s="179" t="str">
        <v>[C-i-C]</v>
      </c>
      <c r="N19" s="132" t="str">
        <v>[C-i-C]</v>
      </c>
      <c r="O19" s="181" t="str">
        <v>[C-i-C]</v>
      </c>
      <c r="P19" s="181" t="str">
        <v>[C-i-C]</v>
      </c>
      <c r="Q19" s="181" t="str">
        <v>[C-i-C]</v>
      </c>
      <c r="R19" s="181" t="str">
        <v>[C-i-C]</v>
      </c>
      <c r="S19" s="181" t="str">
        <v>[C-i-C]</v>
      </c>
      <c r="T19" s="181" t="str">
        <v>[C-i-C]</v>
      </c>
      <c r="U19" s="181" t="str">
        <v>[C-i-C]</v>
      </c>
      <c r="V19" s="181" t="str">
        <v>[C-i-C]</v>
      </c>
      <c r="W19" s="181" t="str">
        <v>[C-i-C]</v>
      </c>
      <c r="X19" s="132" t="str">
        <v>[C-i-C]</v>
      </c>
      <c r="Y19" s="132" t="str">
        <v>[C-i-C]</v>
      </c>
      <c r="Z19" s="132" t="str">
        <v>[C-i-C]</v>
      </c>
      <c r="AA19" s="132" t="str">
        <v>[C-i-C]</v>
      </c>
      <c r="AB19" s="132" t="str">
        <v>[C-i-C]</v>
      </c>
      <c r="AC19" s="132" t="str">
        <v>[C-i-C]</v>
      </c>
      <c r="AD19" s="132" t="str">
        <v>[C-i-C]</v>
      </c>
      <c r="AE19" s="132" t="str">
        <v>[C-i-C]</v>
      </c>
      <c r="AF19" s="132" t="str">
        <v>[C-i-C]</v>
      </c>
      <c r="AG19" s="132" t="str">
        <v>[C-i-C]</v>
      </c>
      <c r="AH19" s="132" t="str">
        <v>[C-i-C]</v>
      </c>
      <c r="AI19" s="132">
        <v>0</v>
      </c>
      <c r="AJ19" s="132">
        <v>0</v>
      </c>
      <c r="AK19" s="132">
        <v>0</v>
      </c>
      <c r="AL19" s="132">
        <v>0</v>
      </c>
      <c r="AM19" s="132">
        <v>0</v>
      </c>
      <c r="AN19" s="132">
        <v>0</v>
      </c>
      <c r="AO19" s="132">
        <v>0</v>
      </c>
      <c r="AP19" s="132">
        <v>0</v>
      </c>
      <c r="AQ19" s="132">
        <v>0</v>
      </c>
      <c r="AR19" s="132">
        <v>0</v>
      </c>
      <c r="AS19" s="132">
        <v>0</v>
      </c>
      <c r="AT19" s="132">
        <v>0</v>
      </c>
      <c r="AU19" s="132">
        <v>0</v>
      </c>
      <c r="AV19" s="132">
        <v>0</v>
      </c>
      <c r="AW19" s="132">
        <v>0</v>
      </c>
      <c r="AX19" s="132">
        <v>0</v>
      </c>
      <c r="AY19" s="132">
        <v>0</v>
      </c>
      <c r="AZ19" s="132">
        <v>0</v>
      </c>
      <c r="BA19" s="132">
        <v>0</v>
      </c>
      <c r="BB19" s="132">
        <v>0</v>
      </c>
      <c r="BC19" s="132">
        <v>0</v>
      </c>
      <c r="BD19" s="132">
        <v>0</v>
      </c>
      <c r="BE19" s="132">
        <v>0</v>
      </c>
      <c r="BF19" s="132">
        <v>0</v>
      </c>
      <c r="BG19" s="132">
        <v>0</v>
      </c>
      <c r="BH19" s="132">
        <v>0</v>
      </c>
      <c r="BI19" s="132">
        <v>0</v>
      </c>
      <c r="BJ19" s="132">
        <v>0</v>
      </c>
      <c r="BK19" s="132">
        <v>0</v>
      </c>
      <c r="BL19" s="132">
        <v>0</v>
      </c>
      <c r="BM19" s="132">
        <v>0</v>
      </c>
      <c r="BN19" s="132">
        <v>0</v>
      </c>
      <c r="BO19" s="132">
        <v>0</v>
      </c>
      <c r="BP19" s="132">
        <v>0</v>
      </c>
      <c r="BQ19" s="132">
        <v>0</v>
      </c>
      <c r="BR19" s="132">
        <v>0</v>
      </c>
      <c r="BS19" s="132" t="str">
        <v>[C-i-C]</v>
      </c>
      <c r="BT19" s="132" t="str">
        <v>[C-i-C]</v>
      </c>
      <c r="BU19" s="132" t="str">
        <v>[C-i-C]</v>
      </c>
      <c r="BV19" s="207" t="str">
        <v>[C-i-C]</v>
      </c>
      <c r="BW19" s="180" t="str">
        <v>[C-i-C]</v>
      </c>
      <c r="BX19" s="180" t="str">
        <v>[C-i-C]</v>
      </c>
      <c r="BY19" s="180" t="str">
        <v>[C-i-C]</v>
      </c>
      <c r="BZ19" s="180" t="str">
        <v>[C-i-C]</v>
      </c>
      <c r="CA19" s="180" t="str">
        <v>[C-i-C]</v>
      </c>
      <c r="CB19" s="180" t="str">
        <v>[C-i-C]</v>
      </c>
      <c r="CC19" s="180" t="str">
        <v>[C-i-C]</v>
      </c>
      <c r="CD19" s="180" t="str">
        <v>[C-i-C]</v>
      </c>
      <c r="CE19" s="180" t="str">
        <v>[C-i-C]</v>
      </c>
      <c r="CF19" s="180" t="str">
        <v>[C-i-C]</v>
      </c>
      <c r="CG19" s="180" t="str">
        <v>[C-i-C]</v>
      </c>
      <c r="CH19" s="180" t="str">
        <v>[C-i-C]</v>
      </c>
      <c r="CI19" s="180" t="str">
        <v>[C-i-C]</v>
      </c>
      <c r="CJ19" s="180" t="str">
        <v>[C-i-C]</v>
      </c>
      <c r="CK19" s="180" t="str">
        <v>[C-i-C]</v>
      </c>
      <c r="CL19" s="180" t="str">
        <v>[C-i-C]</v>
      </c>
      <c r="CM19" s="180" t="str">
        <v>[C-i-C]</v>
      </c>
      <c r="CN19" s="180" t="str">
        <v>[C-i-C]</v>
      </c>
      <c r="CO19" s="180">
        <v>0</v>
      </c>
      <c r="CP19" s="180">
        <v>0</v>
      </c>
      <c r="CQ19" s="180">
        <v>0</v>
      </c>
      <c r="CR19" s="180">
        <v>0</v>
      </c>
      <c r="CS19" s="180">
        <v>0</v>
      </c>
      <c r="CT19" s="180">
        <v>0</v>
      </c>
      <c r="CU19" s="180">
        <v>0</v>
      </c>
      <c r="CV19" s="180">
        <v>0</v>
      </c>
      <c r="CW19" s="180">
        <v>0</v>
      </c>
      <c r="CX19" s="180">
        <v>0</v>
      </c>
      <c r="CY19" s="180">
        <v>0</v>
      </c>
      <c r="CZ19" s="180">
        <v>0</v>
      </c>
      <c r="DA19" s="180">
        <v>0</v>
      </c>
      <c r="DB19" s="180">
        <v>0</v>
      </c>
      <c r="DC19" s="180">
        <v>0</v>
      </c>
      <c r="DD19" s="180">
        <v>0</v>
      </c>
      <c r="DE19" s="180">
        <v>0</v>
      </c>
      <c r="DF19" s="180">
        <v>0</v>
      </c>
      <c r="DG19" s="180">
        <v>0</v>
      </c>
      <c r="DH19" s="180">
        <v>0</v>
      </c>
      <c r="DI19" s="180">
        <v>0</v>
      </c>
      <c r="DJ19" s="180">
        <v>0</v>
      </c>
      <c r="DK19" s="180">
        <v>0</v>
      </c>
      <c r="DL19" s="180">
        <v>0</v>
      </c>
      <c r="DM19" s="180">
        <v>0</v>
      </c>
      <c r="DN19" s="180">
        <v>0</v>
      </c>
      <c r="DO19" s="180">
        <v>0</v>
      </c>
      <c r="DP19" s="180">
        <v>0</v>
      </c>
      <c r="DQ19" s="180">
        <v>0</v>
      </c>
      <c r="DR19" s="180">
        <v>0</v>
      </c>
      <c r="DS19" s="180">
        <v>0</v>
      </c>
      <c r="DU19" s="223"/>
      <c r="DV19" s="223"/>
      <c r="DW19" s="223"/>
      <c r="DX19" s="223"/>
      <c r="DY19" s="223"/>
      <c r="DZ19" s="223"/>
      <c r="EA19" s="223">
        <f t="shared" si="0"/>
        <v>0</v>
      </c>
      <c r="EB19" s="223">
        <f t="shared" si="1"/>
        <v>0</v>
      </c>
      <c r="EC19" s="223">
        <f t="shared" si="2"/>
        <v>0</v>
      </c>
      <c r="ED19" s="223">
        <f t="shared" si="3"/>
        <v>0</v>
      </c>
      <c r="EE19" s="223">
        <f t="shared" si="4"/>
        <v>0</v>
      </c>
      <c r="EF19" s="147" t="str">
        <f t="shared" si="5"/>
        <v>OK</v>
      </c>
      <c r="EG19" s="223">
        <f t="shared" si="6"/>
        <v>0</v>
      </c>
    </row>
    <row r="20" spans="1:137" ht="12.6" thickBot="1" x14ac:dyDescent="0.45">
      <c r="A20" s="133" t="str">
        <v>Construction Management</v>
      </c>
      <c r="B20" s="133" t="str">
        <v>Substation Fitter 1</v>
      </c>
      <c r="C20" s="133" t="str">
        <v>Labour-related</v>
      </c>
      <c r="D20" s="133" t="str">
        <v>PT003696 AI BCSS Handover</v>
      </c>
      <c r="E20" s="131" t="str">
        <v>Sustenance High Cost Country Centre</v>
      </c>
      <c r="F20" s="131">
        <v>0</v>
      </c>
      <c r="G20" s="131">
        <v>0</v>
      </c>
      <c r="H20" s="132">
        <v>0</v>
      </c>
      <c r="I20" s="132">
        <v>0</v>
      </c>
      <c r="J20" s="132">
        <v>0</v>
      </c>
      <c r="K20" s="132">
        <v>0</v>
      </c>
      <c r="L20" s="179">
        <v>0</v>
      </c>
      <c r="M20" s="179" t="str">
        <v>[C-i-C]</v>
      </c>
      <c r="N20" s="132" t="str">
        <v>[C-i-C]</v>
      </c>
      <c r="O20" s="181" t="str">
        <v>[C-i-C]</v>
      </c>
      <c r="P20" s="181" t="str">
        <v>[C-i-C]</v>
      </c>
      <c r="Q20" s="181" t="str">
        <v>[C-i-C]</v>
      </c>
      <c r="R20" s="181" t="str">
        <v>[C-i-C]</v>
      </c>
      <c r="S20" s="181" t="str">
        <v>[C-i-C]</v>
      </c>
      <c r="T20" s="181" t="str">
        <v>[C-i-C]</v>
      </c>
      <c r="U20" s="181" t="str">
        <v>[C-i-C]</v>
      </c>
      <c r="V20" s="181" t="str">
        <v>[C-i-C]</v>
      </c>
      <c r="W20" s="181" t="str">
        <v>[C-i-C]</v>
      </c>
      <c r="X20" s="132" t="str">
        <v>[C-i-C]</v>
      </c>
      <c r="Y20" s="132" t="str">
        <v>[C-i-C]</v>
      </c>
      <c r="Z20" s="132" t="str">
        <v>[C-i-C]</v>
      </c>
      <c r="AA20" s="132" t="str">
        <v>[C-i-C]</v>
      </c>
      <c r="AB20" s="132" t="str">
        <v>[C-i-C]</v>
      </c>
      <c r="AC20" s="132" t="str">
        <v>[C-i-C]</v>
      </c>
      <c r="AD20" s="132" t="str">
        <v>[C-i-C]</v>
      </c>
      <c r="AE20" s="132" t="str">
        <v>[C-i-C]</v>
      </c>
      <c r="AF20" s="132" t="str">
        <v>[C-i-C]</v>
      </c>
      <c r="AG20" s="132" t="str">
        <v>[C-i-C]</v>
      </c>
      <c r="AH20" s="132" t="str">
        <v>[C-i-C]</v>
      </c>
      <c r="AI20" s="132">
        <v>0</v>
      </c>
      <c r="AJ20" s="132">
        <v>0</v>
      </c>
      <c r="AK20" s="132">
        <v>0</v>
      </c>
      <c r="AL20" s="132">
        <v>0</v>
      </c>
      <c r="AM20" s="132">
        <v>0</v>
      </c>
      <c r="AN20" s="132">
        <v>0</v>
      </c>
      <c r="AO20" s="132">
        <v>0</v>
      </c>
      <c r="AP20" s="132">
        <v>0</v>
      </c>
      <c r="AQ20" s="132">
        <v>0</v>
      </c>
      <c r="AR20" s="132">
        <v>0</v>
      </c>
      <c r="AS20" s="132">
        <v>0</v>
      </c>
      <c r="AT20" s="132">
        <v>0</v>
      </c>
      <c r="AU20" s="132">
        <v>0</v>
      </c>
      <c r="AV20" s="132">
        <v>0</v>
      </c>
      <c r="AW20" s="132">
        <v>0</v>
      </c>
      <c r="AX20" s="132">
        <v>0</v>
      </c>
      <c r="AY20" s="132">
        <v>0</v>
      </c>
      <c r="AZ20" s="132">
        <v>0</v>
      </c>
      <c r="BA20" s="132">
        <v>0</v>
      </c>
      <c r="BB20" s="132">
        <v>0</v>
      </c>
      <c r="BC20" s="132">
        <v>0</v>
      </c>
      <c r="BD20" s="132">
        <v>0</v>
      </c>
      <c r="BE20" s="132">
        <v>0</v>
      </c>
      <c r="BF20" s="132">
        <v>0</v>
      </c>
      <c r="BG20" s="132">
        <v>0</v>
      </c>
      <c r="BH20" s="132">
        <v>0</v>
      </c>
      <c r="BI20" s="132">
        <v>0</v>
      </c>
      <c r="BJ20" s="132">
        <v>0</v>
      </c>
      <c r="BK20" s="132">
        <v>0</v>
      </c>
      <c r="BL20" s="132">
        <v>0</v>
      </c>
      <c r="BM20" s="132">
        <v>0</v>
      </c>
      <c r="BN20" s="132">
        <v>0</v>
      </c>
      <c r="BO20" s="132">
        <v>0</v>
      </c>
      <c r="BP20" s="132">
        <v>0</v>
      </c>
      <c r="BQ20" s="132">
        <v>0</v>
      </c>
      <c r="BR20" s="132">
        <v>0</v>
      </c>
      <c r="BS20" s="132" t="str">
        <v>[C-i-C]</v>
      </c>
      <c r="BT20" s="132" t="str">
        <v>[C-i-C]</v>
      </c>
      <c r="BU20" s="132" t="str">
        <v>[C-i-C]</v>
      </c>
      <c r="BV20" s="207" t="str">
        <v>[C-i-C]</v>
      </c>
      <c r="BW20" s="180" t="str">
        <v>[C-i-C]</v>
      </c>
      <c r="BX20" s="180" t="str">
        <v>[C-i-C]</v>
      </c>
      <c r="BY20" s="180" t="str">
        <v>[C-i-C]</v>
      </c>
      <c r="BZ20" s="180" t="str">
        <v>[C-i-C]</v>
      </c>
      <c r="CA20" s="180" t="str">
        <v>[C-i-C]</v>
      </c>
      <c r="CB20" s="180" t="str">
        <v>[C-i-C]</v>
      </c>
      <c r="CC20" s="180" t="str">
        <v>[C-i-C]</v>
      </c>
      <c r="CD20" s="180" t="str">
        <v>[C-i-C]</v>
      </c>
      <c r="CE20" s="180" t="str">
        <v>[C-i-C]</v>
      </c>
      <c r="CF20" s="180" t="str">
        <v>[C-i-C]</v>
      </c>
      <c r="CG20" s="180" t="str">
        <v>[C-i-C]</v>
      </c>
      <c r="CH20" s="180" t="str">
        <v>[C-i-C]</v>
      </c>
      <c r="CI20" s="180" t="str">
        <v>[C-i-C]</v>
      </c>
      <c r="CJ20" s="180" t="str">
        <v>[C-i-C]</v>
      </c>
      <c r="CK20" s="180" t="str">
        <v>[C-i-C]</v>
      </c>
      <c r="CL20" s="180" t="str">
        <v>[C-i-C]</v>
      </c>
      <c r="CM20" s="180" t="str">
        <v>[C-i-C]</v>
      </c>
      <c r="CN20" s="180" t="str">
        <v>[C-i-C]</v>
      </c>
      <c r="CO20" s="180">
        <v>0</v>
      </c>
      <c r="CP20" s="180">
        <v>0</v>
      </c>
      <c r="CQ20" s="180">
        <v>0</v>
      </c>
      <c r="CR20" s="180">
        <v>0</v>
      </c>
      <c r="CS20" s="180">
        <v>0</v>
      </c>
      <c r="CT20" s="180">
        <v>0</v>
      </c>
      <c r="CU20" s="180">
        <v>0</v>
      </c>
      <c r="CV20" s="180">
        <v>0</v>
      </c>
      <c r="CW20" s="180">
        <v>0</v>
      </c>
      <c r="CX20" s="180">
        <v>0</v>
      </c>
      <c r="CY20" s="180">
        <v>0</v>
      </c>
      <c r="CZ20" s="180">
        <v>0</v>
      </c>
      <c r="DA20" s="180">
        <v>0</v>
      </c>
      <c r="DB20" s="180">
        <v>0</v>
      </c>
      <c r="DC20" s="180">
        <v>0</v>
      </c>
      <c r="DD20" s="180">
        <v>0</v>
      </c>
      <c r="DE20" s="180">
        <v>0</v>
      </c>
      <c r="DF20" s="180">
        <v>0</v>
      </c>
      <c r="DG20" s="180">
        <v>0</v>
      </c>
      <c r="DH20" s="180">
        <v>0</v>
      </c>
      <c r="DI20" s="180">
        <v>0</v>
      </c>
      <c r="DJ20" s="180">
        <v>0</v>
      </c>
      <c r="DK20" s="180">
        <v>0</v>
      </c>
      <c r="DL20" s="180">
        <v>0</v>
      </c>
      <c r="DM20" s="180">
        <v>0</v>
      </c>
      <c r="DN20" s="180">
        <v>0</v>
      </c>
      <c r="DO20" s="180">
        <v>0</v>
      </c>
      <c r="DP20" s="180">
        <v>0</v>
      </c>
      <c r="DQ20" s="180">
        <v>0</v>
      </c>
      <c r="DR20" s="180">
        <v>0</v>
      </c>
      <c r="DS20" s="180">
        <v>0</v>
      </c>
      <c r="DT20" s="180"/>
      <c r="DU20" s="223"/>
      <c r="DV20" s="223"/>
      <c r="DW20" s="223"/>
      <c r="DX20" s="223"/>
      <c r="DY20" s="223"/>
      <c r="DZ20" s="223"/>
      <c r="EA20" s="223">
        <f t="shared" ref="EA20:EA29" si="7">SUM(BS20:BV20)</f>
        <v>0</v>
      </c>
      <c r="EB20" s="223">
        <f t="shared" ref="EB20:EB29" si="8">SUM(BW20:CH20)</f>
        <v>0</v>
      </c>
      <c r="EC20" s="223">
        <f t="shared" ref="EC20:EC29" si="9">SUM(CI20:CT20)</f>
        <v>0</v>
      </c>
      <c r="ED20" s="223">
        <f t="shared" ref="ED20:ED29" si="10">SUM(CU20:DF20)</f>
        <v>0</v>
      </c>
      <c r="EE20" s="223">
        <f t="shared" ref="EE20:EE29" si="11">SUM(DG20:DR20)</f>
        <v>0</v>
      </c>
      <c r="EF20" s="147" t="str">
        <f t="shared" ref="EF20:EF29" si="12">IF(ROUND(EG20-SUM(BN20:DR20),3)=0,"OK","ERROR")</f>
        <v>OK</v>
      </c>
      <c r="EG20" s="223">
        <f t="shared" ref="EG20:EG29" si="13">SUM(DU20:EE20)</f>
        <v>0</v>
      </c>
    </row>
    <row r="21" spans="1:137" ht="12.6" thickBot="1" x14ac:dyDescent="0.45">
      <c r="A21" s="133" t="str">
        <v>Construction Management</v>
      </c>
      <c r="B21" s="133" t="str">
        <v>Telecommunication Tech</v>
      </c>
      <c r="C21" s="133" t="str">
        <v>Labour-related</v>
      </c>
      <c r="D21" s="133" t="str">
        <v>PT003696 AI BCSS Handover</v>
      </c>
      <c r="E21" s="131" t="str">
        <v>Sustenance High Cost Country Centre</v>
      </c>
      <c r="F21" s="131">
        <v>0</v>
      </c>
      <c r="G21" s="131">
        <v>0</v>
      </c>
      <c r="H21" s="132">
        <v>0</v>
      </c>
      <c r="I21" s="132">
        <v>0</v>
      </c>
      <c r="J21" s="132">
        <v>0</v>
      </c>
      <c r="K21" s="132">
        <v>0</v>
      </c>
      <c r="L21" s="179">
        <v>0</v>
      </c>
      <c r="M21" s="179" t="str">
        <v>[C-i-C]</v>
      </c>
      <c r="N21" s="132" t="str">
        <v>[C-i-C]</v>
      </c>
      <c r="O21" s="181" t="str">
        <v>[C-i-C]</v>
      </c>
      <c r="P21" s="181" t="str">
        <v>[C-i-C]</v>
      </c>
      <c r="Q21" s="181" t="str">
        <v>[C-i-C]</v>
      </c>
      <c r="R21" s="181" t="str">
        <v>[C-i-C]</v>
      </c>
      <c r="S21" s="181" t="str">
        <v>[C-i-C]</v>
      </c>
      <c r="T21" s="181" t="str">
        <v>[C-i-C]</v>
      </c>
      <c r="U21" s="181" t="str">
        <v>[C-i-C]</v>
      </c>
      <c r="V21" s="181" t="str">
        <v>[C-i-C]</v>
      </c>
      <c r="W21" s="181" t="str">
        <v>[C-i-C]</v>
      </c>
      <c r="X21" s="132" t="str">
        <v>[C-i-C]</v>
      </c>
      <c r="Y21" s="132" t="str">
        <v>[C-i-C]</v>
      </c>
      <c r="Z21" s="132" t="str">
        <v>[C-i-C]</v>
      </c>
      <c r="AA21" s="132" t="str">
        <v>[C-i-C]</v>
      </c>
      <c r="AB21" s="132" t="str">
        <v>[C-i-C]</v>
      </c>
      <c r="AC21" s="132" t="str">
        <v>[C-i-C]</v>
      </c>
      <c r="AD21" s="132" t="str">
        <v>[C-i-C]</v>
      </c>
      <c r="AE21" s="132" t="str">
        <v>[C-i-C]</v>
      </c>
      <c r="AF21" s="132" t="str">
        <v>[C-i-C]</v>
      </c>
      <c r="AG21" s="132" t="str">
        <v>[C-i-C]</v>
      </c>
      <c r="AH21" s="132" t="str">
        <v>[C-i-C]</v>
      </c>
      <c r="AI21" s="132">
        <v>0</v>
      </c>
      <c r="AJ21" s="132">
        <v>0</v>
      </c>
      <c r="AK21" s="132">
        <v>0</v>
      </c>
      <c r="AL21" s="132">
        <v>0</v>
      </c>
      <c r="AM21" s="132">
        <v>0</v>
      </c>
      <c r="AN21" s="132">
        <v>0</v>
      </c>
      <c r="AO21" s="132">
        <v>0</v>
      </c>
      <c r="AP21" s="132">
        <v>0</v>
      </c>
      <c r="AQ21" s="132">
        <v>0</v>
      </c>
      <c r="AR21" s="132">
        <v>0</v>
      </c>
      <c r="AS21" s="132">
        <v>0</v>
      </c>
      <c r="AT21" s="132">
        <v>0</v>
      </c>
      <c r="AU21" s="132">
        <v>0</v>
      </c>
      <c r="AV21" s="132">
        <v>0</v>
      </c>
      <c r="AW21" s="132">
        <v>0</v>
      </c>
      <c r="AX21" s="132">
        <v>0</v>
      </c>
      <c r="AY21" s="132">
        <v>0</v>
      </c>
      <c r="AZ21" s="132">
        <v>0</v>
      </c>
      <c r="BA21" s="132">
        <v>0</v>
      </c>
      <c r="BB21" s="132">
        <v>0</v>
      </c>
      <c r="BC21" s="132">
        <v>0</v>
      </c>
      <c r="BD21" s="132">
        <v>0</v>
      </c>
      <c r="BE21" s="132">
        <v>0</v>
      </c>
      <c r="BF21" s="132">
        <v>0</v>
      </c>
      <c r="BG21" s="132">
        <v>0</v>
      </c>
      <c r="BH21" s="132">
        <v>0</v>
      </c>
      <c r="BI21" s="132">
        <v>0</v>
      </c>
      <c r="BJ21" s="132">
        <v>0</v>
      </c>
      <c r="BK21" s="132">
        <v>0</v>
      </c>
      <c r="BL21" s="132">
        <v>0</v>
      </c>
      <c r="BM21" s="132">
        <v>0</v>
      </c>
      <c r="BN21" s="132">
        <v>0</v>
      </c>
      <c r="BO21" s="132">
        <v>0</v>
      </c>
      <c r="BP21" s="132">
        <v>0</v>
      </c>
      <c r="BQ21" s="132">
        <v>0</v>
      </c>
      <c r="BR21" s="132">
        <v>0</v>
      </c>
      <c r="BS21" s="132" t="str">
        <v>[C-i-C]</v>
      </c>
      <c r="BT21" s="132" t="str">
        <v>[C-i-C]</v>
      </c>
      <c r="BU21" s="132" t="str">
        <v>[C-i-C]</v>
      </c>
      <c r="BV21" s="207" t="str">
        <v>[C-i-C]</v>
      </c>
      <c r="BW21" s="180" t="str">
        <v>[C-i-C]</v>
      </c>
      <c r="BX21" s="180" t="str">
        <v>[C-i-C]</v>
      </c>
      <c r="BY21" s="180" t="str">
        <v>[C-i-C]</v>
      </c>
      <c r="BZ21" s="180" t="str">
        <v>[C-i-C]</v>
      </c>
      <c r="CA21" s="180" t="str">
        <v>[C-i-C]</v>
      </c>
      <c r="CB21" s="180" t="str">
        <v>[C-i-C]</v>
      </c>
      <c r="CC21" s="180" t="str">
        <v>[C-i-C]</v>
      </c>
      <c r="CD21" s="180" t="str">
        <v>[C-i-C]</v>
      </c>
      <c r="CE21" s="180" t="str">
        <v>[C-i-C]</v>
      </c>
      <c r="CF21" s="180" t="str">
        <v>[C-i-C]</v>
      </c>
      <c r="CG21" s="180" t="str">
        <v>[C-i-C]</v>
      </c>
      <c r="CH21" s="180" t="str">
        <v>[C-i-C]</v>
      </c>
      <c r="CI21" s="180" t="str">
        <v>[C-i-C]</v>
      </c>
      <c r="CJ21" s="180" t="str">
        <v>[C-i-C]</v>
      </c>
      <c r="CK21" s="180" t="str">
        <v>[C-i-C]</v>
      </c>
      <c r="CL21" s="180" t="str">
        <v>[C-i-C]</v>
      </c>
      <c r="CM21" s="180" t="str">
        <v>[C-i-C]</v>
      </c>
      <c r="CN21" s="180" t="str">
        <v>[C-i-C]</v>
      </c>
      <c r="CO21" s="180">
        <v>0</v>
      </c>
      <c r="CP21" s="180">
        <v>0</v>
      </c>
      <c r="CQ21" s="180">
        <v>0</v>
      </c>
      <c r="CR21" s="180">
        <v>0</v>
      </c>
      <c r="CS21" s="180">
        <v>0</v>
      </c>
      <c r="CT21" s="180">
        <v>0</v>
      </c>
      <c r="CU21" s="180">
        <v>0</v>
      </c>
      <c r="CV21" s="180">
        <v>0</v>
      </c>
      <c r="CW21" s="180">
        <v>0</v>
      </c>
      <c r="CX21" s="180">
        <v>0</v>
      </c>
      <c r="CY21" s="180">
        <v>0</v>
      </c>
      <c r="CZ21" s="180">
        <v>0</v>
      </c>
      <c r="DA21" s="180">
        <v>0</v>
      </c>
      <c r="DB21" s="180">
        <v>0</v>
      </c>
      <c r="DC21" s="180">
        <v>0</v>
      </c>
      <c r="DD21" s="180">
        <v>0</v>
      </c>
      <c r="DE21" s="180">
        <v>0</v>
      </c>
      <c r="DF21" s="180">
        <v>0</v>
      </c>
      <c r="DG21" s="180">
        <v>0</v>
      </c>
      <c r="DH21" s="180">
        <v>0</v>
      </c>
      <c r="DI21" s="180">
        <v>0</v>
      </c>
      <c r="DJ21" s="180">
        <v>0</v>
      </c>
      <c r="DK21" s="180">
        <v>0</v>
      </c>
      <c r="DL21" s="180">
        <v>0</v>
      </c>
      <c r="DM21" s="180">
        <v>0</v>
      </c>
      <c r="DN21" s="180">
        <v>0</v>
      </c>
      <c r="DO21" s="180">
        <v>0</v>
      </c>
      <c r="DP21" s="180">
        <v>0</v>
      </c>
      <c r="DQ21" s="180">
        <v>0</v>
      </c>
      <c r="DR21" s="180">
        <v>0</v>
      </c>
      <c r="DS21" s="180">
        <v>0</v>
      </c>
      <c r="DT21" s="180"/>
      <c r="DU21" s="223"/>
      <c r="DV21" s="223"/>
      <c r="DW21" s="223"/>
      <c r="DX21" s="223"/>
      <c r="DY21" s="223"/>
      <c r="DZ21" s="223"/>
      <c r="EA21" s="223">
        <f t="shared" si="7"/>
        <v>0</v>
      </c>
      <c r="EB21" s="223">
        <f t="shared" si="8"/>
        <v>0</v>
      </c>
      <c r="EC21" s="223">
        <f t="shared" si="9"/>
        <v>0</v>
      </c>
      <c r="ED21" s="223">
        <f t="shared" si="10"/>
        <v>0</v>
      </c>
      <c r="EE21" s="223">
        <f t="shared" si="11"/>
        <v>0</v>
      </c>
      <c r="EF21" s="147" t="str">
        <f t="shared" si="12"/>
        <v>OK</v>
      </c>
      <c r="EG21" s="223">
        <f t="shared" si="13"/>
        <v>0</v>
      </c>
    </row>
    <row r="22" spans="1:137" ht="12.6" thickBot="1" x14ac:dyDescent="0.45">
      <c r="A22" s="133" t="str">
        <v>Construction Management</v>
      </c>
      <c r="B22" s="133" t="str">
        <v>Protection Tech 1</v>
      </c>
      <c r="C22" s="133" t="str">
        <v>Labour-related</v>
      </c>
      <c r="D22" s="133" t="str">
        <v>PT003696 AI BCSS Handover</v>
      </c>
      <c r="E22" s="131" t="str">
        <v>Sustenance High Cost Country Centre</v>
      </c>
      <c r="F22" s="131">
        <v>0</v>
      </c>
      <c r="G22" s="131">
        <v>0</v>
      </c>
      <c r="H22" s="132">
        <v>0</v>
      </c>
      <c r="I22" s="132">
        <v>0</v>
      </c>
      <c r="J22" s="132">
        <v>0</v>
      </c>
      <c r="K22" s="132">
        <v>0</v>
      </c>
      <c r="L22" s="179">
        <v>0</v>
      </c>
      <c r="M22" s="179" t="str">
        <v>[C-i-C]</v>
      </c>
      <c r="N22" s="132" t="str">
        <v>[C-i-C]</v>
      </c>
      <c r="O22" s="181" t="str">
        <v>[C-i-C]</v>
      </c>
      <c r="P22" s="181" t="str">
        <v>[C-i-C]</v>
      </c>
      <c r="Q22" s="181" t="str">
        <v>[C-i-C]</v>
      </c>
      <c r="R22" s="181" t="str">
        <v>[C-i-C]</v>
      </c>
      <c r="S22" s="181" t="str">
        <v>[C-i-C]</v>
      </c>
      <c r="T22" s="181" t="str">
        <v>[C-i-C]</v>
      </c>
      <c r="U22" s="181" t="str">
        <v>[C-i-C]</v>
      </c>
      <c r="V22" s="181" t="str">
        <v>[C-i-C]</v>
      </c>
      <c r="W22" s="181" t="str">
        <v>[C-i-C]</v>
      </c>
      <c r="X22" s="132" t="str">
        <v>[C-i-C]</v>
      </c>
      <c r="Y22" s="132" t="str">
        <v>[C-i-C]</v>
      </c>
      <c r="Z22" s="132" t="str">
        <v>[C-i-C]</v>
      </c>
      <c r="AA22" s="132" t="str">
        <v>[C-i-C]</v>
      </c>
      <c r="AB22" s="132" t="str">
        <v>[C-i-C]</v>
      </c>
      <c r="AC22" s="132" t="str">
        <v>[C-i-C]</v>
      </c>
      <c r="AD22" s="132" t="str">
        <v>[C-i-C]</v>
      </c>
      <c r="AE22" s="132" t="str">
        <v>[C-i-C]</v>
      </c>
      <c r="AF22" s="132" t="str">
        <v>[C-i-C]</v>
      </c>
      <c r="AG22" s="132" t="str">
        <v>[C-i-C]</v>
      </c>
      <c r="AH22" s="132" t="str">
        <v>[C-i-C]</v>
      </c>
      <c r="AI22" s="132">
        <v>0</v>
      </c>
      <c r="AJ22" s="132">
        <v>0</v>
      </c>
      <c r="AK22" s="132">
        <v>0</v>
      </c>
      <c r="AL22" s="132">
        <v>0</v>
      </c>
      <c r="AM22" s="132">
        <v>0</v>
      </c>
      <c r="AN22" s="132">
        <v>0</v>
      </c>
      <c r="AO22" s="132">
        <v>0</v>
      </c>
      <c r="AP22" s="132">
        <v>0</v>
      </c>
      <c r="AQ22" s="132">
        <v>0</v>
      </c>
      <c r="AR22" s="132">
        <v>0</v>
      </c>
      <c r="AS22" s="132">
        <v>0</v>
      </c>
      <c r="AT22" s="132">
        <v>0</v>
      </c>
      <c r="AU22" s="132">
        <v>0</v>
      </c>
      <c r="AV22" s="132">
        <v>0</v>
      </c>
      <c r="AW22" s="132">
        <v>0</v>
      </c>
      <c r="AX22" s="132">
        <v>0</v>
      </c>
      <c r="AY22" s="132">
        <v>0</v>
      </c>
      <c r="AZ22" s="132">
        <v>0</v>
      </c>
      <c r="BA22" s="132">
        <v>0</v>
      </c>
      <c r="BB22" s="132">
        <v>0</v>
      </c>
      <c r="BC22" s="132">
        <v>0</v>
      </c>
      <c r="BD22" s="132">
        <v>0</v>
      </c>
      <c r="BE22" s="132">
        <v>0</v>
      </c>
      <c r="BF22" s="132">
        <v>0</v>
      </c>
      <c r="BG22" s="132">
        <v>0</v>
      </c>
      <c r="BH22" s="132">
        <v>0</v>
      </c>
      <c r="BI22" s="132">
        <v>0</v>
      </c>
      <c r="BJ22" s="132">
        <v>0</v>
      </c>
      <c r="BK22" s="132">
        <v>0</v>
      </c>
      <c r="BL22" s="132">
        <v>0</v>
      </c>
      <c r="BM22" s="132">
        <v>0</v>
      </c>
      <c r="BN22" s="132">
        <v>0</v>
      </c>
      <c r="BO22" s="132">
        <v>0</v>
      </c>
      <c r="BP22" s="132">
        <v>0</v>
      </c>
      <c r="BQ22" s="132">
        <v>0</v>
      </c>
      <c r="BR22" s="132">
        <v>0</v>
      </c>
      <c r="BS22" s="132" t="str">
        <v>[C-i-C]</v>
      </c>
      <c r="BT22" s="132" t="str">
        <v>[C-i-C]</v>
      </c>
      <c r="BU22" s="132" t="str">
        <v>[C-i-C]</v>
      </c>
      <c r="BV22" s="207" t="str">
        <v>[C-i-C]</v>
      </c>
      <c r="BW22" s="180" t="str">
        <v>[C-i-C]</v>
      </c>
      <c r="BX22" s="180" t="str">
        <v>[C-i-C]</v>
      </c>
      <c r="BY22" s="180" t="str">
        <v>[C-i-C]</v>
      </c>
      <c r="BZ22" s="180" t="str">
        <v>[C-i-C]</v>
      </c>
      <c r="CA22" s="180" t="str">
        <v>[C-i-C]</v>
      </c>
      <c r="CB22" s="180" t="str">
        <v>[C-i-C]</v>
      </c>
      <c r="CC22" s="180" t="str">
        <v>[C-i-C]</v>
      </c>
      <c r="CD22" s="180" t="str">
        <v>[C-i-C]</v>
      </c>
      <c r="CE22" s="180" t="str">
        <v>[C-i-C]</v>
      </c>
      <c r="CF22" s="180" t="str">
        <v>[C-i-C]</v>
      </c>
      <c r="CG22" s="180" t="str">
        <v>[C-i-C]</v>
      </c>
      <c r="CH22" s="180" t="str">
        <v>[C-i-C]</v>
      </c>
      <c r="CI22" s="180" t="str">
        <v>[C-i-C]</v>
      </c>
      <c r="CJ22" s="180" t="str">
        <v>[C-i-C]</v>
      </c>
      <c r="CK22" s="180" t="str">
        <v>[C-i-C]</v>
      </c>
      <c r="CL22" s="180" t="str">
        <v>[C-i-C]</v>
      </c>
      <c r="CM22" s="180" t="str">
        <v>[C-i-C]</v>
      </c>
      <c r="CN22" s="180" t="str">
        <v>[C-i-C]</v>
      </c>
      <c r="CO22" s="180">
        <v>0</v>
      </c>
      <c r="CP22" s="180">
        <v>0</v>
      </c>
      <c r="CQ22" s="180">
        <v>0</v>
      </c>
      <c r="CR22" s="180">
        <v>0</v>
      </c>
      <c r="CS22" s="180">
        <v>0</v>
      </c>
      <c r="CT22" s="180">
        <v>0</v>
      </c>
      <c r="CU22" s="180">
        <v>0</v>
      </c>
      <c r="CV22" s="180">
        <v>0</v>
      </c>
      <c r="CW22" s="180">
        <v>0</v>
      </c>
      <c r="CX22" s="180">
        <v>0</v>
      </c>
      <c r="CY22" s="180">
        <v>0</v>
      </c>
      <c r="CZ22" s="180">
        <v>0</v>
      </c>
      <c r="DA22" s="180">
        <v>0</v>
      </c>
      <c r="DB22" s="180">
        <v>0</v>
      </c>
      <c r="DC22" s="180">
        <v>0</v>
      </c>
      <c r="DD22" s="180">
        <v>0</v>
      </c>
      <c r="DE22" s="180">
        <v>0</v>
      </c>
      <c r="DF22" s="180">
        <v>0</v>
      </c>
      <c r="DG22" s="180">
        <v>0</v>
      </c>
      <c r="DH22" s="180">
        <v>0</v>
      </c>
      <c r="DI22" s="180">
        <v>0</v>
      </c>
      <c r="DJ22" s="180">
        <v>0</v>
      </c>
      <c r="DK22" s="180">
        <v>0</v>
      </c>
      <c r="DL22" s="180">
        <v>0</v>
      </c>
      <c r="DM22" s="180">
        <v>0</v>
      </c>
      <c r="DN22" s="180">
        <v>0</v>
      </c>
      <c r="DO22" s="180">
        <v>0</v>
      </c>
      <c r="DP22" s="180">
        <v>0</v>
      </c>
      <c r="DQ22" s="180">
        <v>0</v>
      </c>
      <c r="DR22" s="180">
        <v>0</v>
      </c>
      <c r="DS22" s="180">
        <v>0</v>
      </c>
      <c r="DT22" s="180"/>
      <c r="DU22" s="223"/>
      <c r="DV22" s="223"/>
      <c r="DW22" s="223"/>
      <c r="DX22" s="223"/>
      <c r="DY22" s="223"/>
      <c r="DZ22" s="223"/>
      <c r="EA22" s="223">
        <f t="shared" si="7"/>
        <v>0</v>
      </c>
      <c r="EB22" s="223">
        <f t="shared" si="8"/>
        <v>0</v>
      </c>
      <c r="EC22" s="223">
        <f t="shared" si="9"/>
        <v>0</v>
      </c>
      <c r="ED22" s="223">
        <f t="shared" si="10"/>
        <v>0</v>
      </c>
      <c r="EE22" s="223">
        <f t="shared" si="11"/>
        <v>0</v>
      </c>
      <c r="EF22" s="147" t="str">
        <f t="shared" si="12"/>
        <v>OK</v>
      </c>
      <c r="EG22" s="223">
        <f t="shared" si="13"/>
        <v>0</v>
      </c>
    </row>
    <row r="23" spans="1:137" ht="12.6" thickBot="1" x14ac:dyDescent="0.45">
      <c r="A23" s="133" t="str">
        <v>Construction Management</v>
      </c>
      <c r="B23" s="133" t="str">
        <v>Protection Tech 2</v>
      </c>
      <c r="C23" s="133" t="str">
        <v>Labour-related</v>
      </c>
      <c r="D23" s="133" t="str">
        <v>PT003696 AI BCSS Handover</v>
      </c>
      <c r="E23" s="131" t="str">
        <v>Sustenance High Cost Country Centre</v>
      </c>
      <c r="F23" s="131">
        <v>0</v>
      </c>
      <c r="G23" s="131">
        <v>0</v>
      </c>
      <c r="H23" s="132">
        <v>0</v>
      </c>
      <c r="I23" s="132">
        <v>0</v>
      </c>
      <c r="J23" s="132">
        <v>0</v>
      </c>
      <c r="K23" s="132">
        <v>0</v>
      </c>
      <c r="L23" s="179">
        <v>0</v>
      </c>
      <c r="M23" s="179" t="str">
        <v>[C-i-C]</v>
      </c>
      <c r="N23" s="132" t="str">
        <v>[C-i-C]</v>
      </c>
      <c r="O23" s="181" t="str">
        <v>[C-i-C]</v>
      </c>
      <c r="P23" s="181" t="str">
        <v>[C-i-C]</v>
      </c>
      <c r="Q23" s="181" t="str">
        <v>[C-i-C]</v>
      </c>
      <c r="R23" s="181" t="str">
        <v>[C-i-C]</v>
      </c>
      <c r="S23" s="181" t="str">
        <v>[C-i-C]</v>
      </c>
      <c r="T23" s="181" t="str">
        <v>[C-i-C]</v>
      </c>
      <c r="U23" s="181" t="str">
        <v>[C-i-C]</v>
      </c>
      <c r="V23" s="181" t="str">
        <v>[C-i-C]</v>
      </c>
      <c r="W23" s="181" t="str">
        <v>[C-i-C]</v>
      </c>
      <c r="X23" s="132" t="str">
        <v>[C-i-C]</v>
      </c>
      <c r="Y23" s="132" t="str">
        <v>[C-i-C]</v>
      </c>
      <c r="Z23" s="132" t="str">
        <v>[C-i-C]</v>
      </c>
      <c r="AA23" s="132" t="str">
        <v>[C-i-C]</v>
      </c>
      <c r="AB23" s="132" t="str">
        <v>[C-i-C]</v>
      </c>
      <c r="AC23" s="132" t="str">
        <v>[C-i-C]</v>
      </c>
      <c r="AD23" s="132" t="str">
        <v>[C-i-C]</v>
      </c>
      <c r="AE23" s="132" t="str">
        <v>[C-i-C]</v>
      </c>
      <c r="AF23" s="132" t="str">
        <v>[C-i-C]</v>
      </c>
      <c r="AG23" s="132" t="str">
        <v>[C-i-C]</v>
      </c>
      <c r="AH23" s="132" t="str">
        <v>[C-i-C]</v>
      </c>
      <c r="AI23" s="132">
        <v>0</v>
      </c>
      <c r="AJ23" s="132">
        <v>0</v>
      </c>
      <c r="AK23" s="132">
        <v>0</v>
      </c>
      <c r="AL23" s="132">
        <v>0</v>
      </c>
      <c r="AM23" s="132">
        <v>0</v>
      </c>
      <c r="AN23" s="132">
        <v>0</v>
      </c>
      <c r="AO23" s="132">
        <v>0</v>
      </c>
      <c r="AP23" s="132">
        <v>0</v>
      </c>
      <c r="AQ23" s="132">
        <v>0</v>
      </c>
      <c r="AR23" s="132">
        <v>0</v>
      </c>
      <c r="AS23" s="132">
        <v>0</v>
      </c>
      <c r="AT23" s="132">
        <v>0</v>
      </c>
      <c r="AU23" s="132">
        <v>0</v>
      </c>
      <c r="AV23" s="132">
        <v>0</v>
      </c>
      <c r="AW23" s="132">
        <v>0</v>
      </c>
      <c r="AX23" s="132">
        <v>0</v>
      </c>
      <c r="AY23" s="132">
        <v>0</v>
      </c>
      <c r="AZ23" s="132">
        <v>0</v>
      </c>
      <c r="BA23" s="132">
        <v>0</v>
      </c>
      <c r="BB23" s="132">
        <v>0</v>
      </c>
      <c r="BC23" s="132">
        <v>0</v>
      </c>
      <c r="BD23" s="132">
        <v>0</v>
      </c>
      <c r="BE23" s="132">
        <v>0</v>
      </c>
      <c r="BF23" s="132">
        <v>0</v>
      </c>
      <c r="BG23" s="132">
        <v>0</v>
      </c>
      <c r="BH23" s="132">
        <v>0</v>
      </c>
      <c r="BI23" s="132">
        <v>0</v>
      </c>
      <c r="BJ23" s="132">
        <v>0</v>
      </c>
      <c r="BK23" s="132">
        <v>0</v>
      </c>
      <c r="BL23" s="132">
        <v>0</v>
      </c>
      <c r="BM23" s="132">
        <v>0</v>
      </c>
      <c r="BN23" s="132">
        <v>0</v>
      </c>
      <c r="BO23" s="132">
        <v>0</v>
      </c>
      <c r="BP23" s="132">
        <v>0</v>
      </c>
      <c r="BQ23" s="132">
        <v>0</v>
      </c>
      <c r="BR23" s="132">
        <v>0</v>
      </c>
      <c r="BS23" s="132" t="str">
        <v>[C-i-C]</v>
      </c>
      <c r="BT23" s="132" t="str">
        <v>[C-i-C]</v>
      </c>
      <c r="BU23" s="132" t="str">
        <v>[C-i-C]</v>
      </c>
      <c r="BV23" s="207" t="str">
        <v>[C-i-C]</v>
      </c>
      <c r="BW23" s="180" t="str">
        <v>[C-i-C]</v>
      </c>
      <c r="BX23" s="180" t="str">
        <v>[C-i-C]</v>
      </c>
      <c r="BY23" s="180" t="str">
        <v>[C-i-C]</v>
      </c>
      <c r="BZ23" s="180" t="str">
        <v>[C-i-C]</v>
      </c>
      <c r="CA23" s="180" t="str">
        <v>[C-i-C]</v>
      </c>
      <c r="CB23" s="180" t="str">
        <v>[C-i-C]</v>
      </c>
      <c r="CC23" s="180" t="str">
        <v>[C-i-C]</v>
      </c>
      <c r="CD23" s="180" t="str">
        <v>[C-i-C]</v>
      </c>
      <c r="CE23" s="180" t="str">
        <v>[C-i-C]</v>
      </c>
      <c r="CF23" s="180" t="str">
        <v>[C-i-C]</v>
      </c>
      <c r="CG23" s="180" t="str">
        <v>[C-i-C]</v>
      </c>
      <c r="CH23" s="180" t="str">
        <v>[C-i-C]</v>
      </c>
      <c r="CI23" s="180" t="str">
        <v>[C-i-C]</v>
      </c>
      <c r="CJ23" s="180" t="str">
        <v>[C-i-C]</v>
      </c>
      <c r="CK23" s="180" t="str">
        <v>[C-i-C]</v>
      </c>
      <c r="CL23" s="180" t="str">
        <v>[C-i-C]</v>
      </c>
      <c r="CM23" s="180" t="str">
        <v>[C-i-C]</v>
      </c>
      <c r="CN23" s="180" t="str">
        <v>[C-i-C]</v>
      </c>
      <c r="CO23" s="180">
        <v>0</v>
      </c>
      <c r="CP23" s="180">
        <v>0</v>
      </c>
      <c r="CQ23" s="180">
        <v>0</v>
      </c>
      <c r="CR23" s="180">
        <v>0</v>
      </c>
      <c r="CS23" s="180">
        <v>0</v>
      </c>
      <c r="CT23" s="180">
        <v>0</v>
      </c>
      <c r="CU23" s="180">
        <v>0</v>
      </c>
      <c r="CV23" s="180">
        <v>0</v>
      </c>
      <c r="CW23" s="180">
        <v>0</v>
      </c>
      <c r="CX23" s="180">
        <v>0</v>
      </c>
      <c r="CY23" s="180">
        <v>0</v>
      </c>
      <c r="CZ23" s="180">
        <v>0</v>
      </c>
      <c r="DA23" s="180">
        <v>0</v>
      </c>
      <c r="DB23" s="180">
        <v>0</v>
      </c>
      <c r="DC23" s="180">
        <v>0</v>
      </c>
      <c r="DD23" s="180">
        <v>0</v>
      </c>
      <c r="DE23" s="180">
        <v>0</v>
      </c>
      <c r="DF23" s="180">
        <v>0</v>
      </c>
      <c r="DG23" s="180">
        <v>0</v>
      </c>
      <c r="DH23" s="180">
        <v>0</v>
      </c>
      <c r="DI23" s="180">
        <v>0</v>
      </c>
      <c r="DJ23" s="180">
        <v>0</v>
      </c>
      <c r="DK23" s="180">
        <v>0</v>
      </c>
      <c r="DL23" s="180">
        <v>0</v>
      </c>
      <c r="DM23" s="180">
        <v>0</v>
      </c>
      <c r="DN23" s="180">
        <v>0</v>
      </c>
      <c r="DO23" s="180">
        <v>0</v>
      </c>
      <c r="DP23" s="180">
        <v>0</v>
      </c>
      <c r="DQ23" s="180">
        <v>0</v>
      </c>
      <c r="DR23" s="180">
        <v>0</v>
      </c>
      <c r="DS23" s="180">
        <v>0</v>
      </c>
      <c r="DT23" s="180"/>
      <c r="DU23" s="223"/>
      <c r="DV23" s="223"/>
      <c r="DW23" s="223"/>
      <c r="DX23" s="223"/>
      <c r="DY23" s="223"/>
      <c r="DZ23" s="223"/>
      <c r="EA23" s="223">
        <f t="shared" si="7"/>
        <v>0</v>
      </c>
      <c r="EB23" s="223">
        <f t="shared" si="8"/>
        <v>0</v>
      </c>
      <c r="EC23" s="223">
        <f t="shared" si="9"/>
        <v>0</v>
      </c>
      <c r="ED23" s="223">
        <f t="shared" si="10"/>
        <v>0</v>
      </c>
      <c r="EE23" s="223">
        <f t="shared" si="11"/>
        <v>0</v>
      </c>
      <c r="EF23" s="147" t="str">
        <f t="shared" si="12"/>
        <v>OK</v>
      </c>
      <c r="EG23" s="223">
        <f t="shared" si="13"/>
        <v>0</v>
      </c>
    </row>
    <row r="24" spans="1:137" ht="12.6" thickBot="1" x14ac:dyDescent="0.45">
      <c r="A24" s="133" t="str">
        <v>Construction Management</v>
      </c>
      <c r="B24" s="133" t="str">
        <v>Control Tech 1</v>
      </c>
      <c r="C24" s="133" t="str">
        <v>Labour-related</v>
      </c>
      <c r="D24" s="133" t="str">
        <v>PT003696 AI BCSS Handover</v>
      </c>
      <c r="E24" s="131" t="str">
        <v>Sustenance High Cost Country Centre</v>
      </c>
      <c r="F24" s="131">
        <v>0</v>
      </c>
      <c r="G24" s="131">
        <v>0</v>
      </c>
      <c r="H24" s="132">
        <v>0</v>
      </c>
      <c r="I24" s="132">
        <v>0</v>
      </c>
      <c r="J24" s="132">
        <v>0</v>
      </c>
      <c r="K24" s="132">
        <v>0</v>
      </c>
      <c r="L24" s="179">
        <v>0</v>
      </c>
      <c r="M24" s="179" t="str">
        <v>[C-i-C]</v>
      </c>
      <c r="N24" s="132" t="str">
        <v>[C-i-C]</v>
      </c>
      <c r="O24" s="181" t="str">
        <v>[C-i-C]</v>
      </c>
      <c r="P24" s="181" t="str">
        <v>[C-i-C]</v>
      </c>
      <c r="Q24" s="181" t="str">
        <v>[C-i-C]</v>
      </c>
      <c r="R24" s="181" t="str">
        <v>[C-i-C]</v>
      </c>
      <c r="S24" s="181" t="str">
        <v>[C-i-C]</v>
      </c>
      <c r="T24" s="181" t="str">
        <v>[C-i-C]</v>
      </c>
      <c r="U24" s="181" t="str">
        <v>[C-i-C]</v>
      </c>
      <c r="V24" s="181" t="str">
        <v>[C-i-C]</v>
      </c>
      <c r="W24" s="181" t="str">
        <v>[C-i-C]</v>
      </c>
      <c r="X24" s="132" t="str">
        <v>[C-i-C]</v>
      </c>
      <c r="Y24" s="132" t="str">
        <v>[C-i-C]</v>
      </c>
      <c r="Z24" s="132" t="str">
        <v>[C-i-C]</v>
      </c>
      <c r="AA24" s="132" t="str">
        <v>[C-i-C]</v>
      </c>
      <c r="AB24" s="132" t="str">
        <v>[C-i-C]</v>
      </c>
      <c r="AC24" s="132" t="str">
        <v>[C-i-C]</v>
      </c>
      <c r="AD24" s="132" t="str">
        <v>[C-i-C]</v>
      </c>
      <c r="AE24" s="132" t="str">
        <v>[C-i-C]</v>
      </c>
      <c r="AF24" s="132" t="str">
        <v>[C-i-C]</v>
      </c>
      <c r="AG24" s="132" t="str">
        <v>[C-i-C]</v>
      </c>
      <c r="AH24" s="132" t="str">
        <v>[C-i-C]</v>
      </c>
      <c r="AI24" s="132">
        <v>0</v>
      </c>
      <c r="AJ24" s="132">
        <v>0</v>
      </c>
      <c r="AK24" s="132">
        <v>0</v>
      </c>
      <c r="AL24" s="132">
        <v>0</v>
      </c>
      <c r="AM24" s="132">
        <v>0</v>
      </c>
      <c r="AN24" s="132">
        <v>0</v>
      </c>
      <c r="AO24" s="132">
        <v>0</v>
      </c>
      <c r="AP24" s="132">
        <v>0</v>
      </c>
      <c r="AQ24" s="132">
        <v>0</v>
      </c>
      <c r="AR24" s="132">
        <v>0</v>
      </c>
      <c r="AS24" s="132">
        <v>0</v>
      </c>
      <c r="AT24" s="132">
        <v>0</v>
      </c>
      <c r="AU24" s="132">
        <v>0</v>
      </c>
      <c r="AV24" s="132">
        <v>0</v>
      </c>
      <c r="AW24" s="132">
        <v>0</v>
      </c>
      <c r="AX24" s="132">
        <v>0</v>
      </c>
      <c r="AY24" s="132">
        <v>0</v>
      </c>
      <c r="AZ24" s="132">
        <v>0</v>
      </c>
      <c r="BA24" s="132">
        <v>0</v>
      </c>
      <c r="BB24" s="132">
        <v>0</v>
      </c>
      <c r="BC24" s="132">
        <v>0</v>
      </c>
      <c r="BD24" s="132">
        <v>0</v>
      </c>
      <c r="BE24" s="132">
        <v>0</v>
      </c>
      <c r="BF24" s="132">
        <v>0</v>
      </c>
      <c r="BG24" s="132">
        <v>0</v>
      </c>
      <c r="BH24" s="132">
        <v>0</v>
      </c>
      <c r="BI24" s="132">
        <v>0</v>
      </c>
      <c r="BJ24" s="132">
        <v>0</v>
      </c>
      <c r="BK24" s="132">
        <v>0</v>
      </c>
      <c r="BL24" s="132">
        <v>0</v>
      </c>
      <c r="BM24" s="132">
        <v>0</v>
      </c>
      <c r="BN24" s="132">
        <v>0</v>
      </c>
      <c r="BO24" s="132">
        <v>0</v>
      </c>
      <c r="BP24" s="132">
        <v>0</v>
      </c>
      <c r="BQ24" s="132">
        <v>0</v>
      </c>
      <c r="BR24" s="132">
        <v>0</v>
      </c>
      <c r="BS24" s="132" t="str">
        <v>[C-i-C]</v>
      </c>
      <c r="BT24" s="132" t="str">
        <v>[C-i-C]</v>
      </c>
      <c r="BU24" s="132" t="str">
        <v>[C-i-C]</v>
      </c>
      <c r="BV24" s="207" t="str">
        <v>[C-i-C]</v>
      </c>
      <c r="BW24" s="180" t="str">
        <v>[C-i-C]</v>
      </c>
      <c r="BX24" s="180" t="str">
        <v>[C-i-C]</v>
      </c>
      <c r="BY24" s="180" t="str">
        <v>[C-i-C]</v>
      </c>
      <c r="BZ24" s="180" t="str">
        <v>[C-i-C]</v>
      </c>
      <c r="CA24" s="180" t="str">
        <v>[C-i-C]</v>
      </c>
      <c r="CB24" s="180" t="str">
        <v>[C-i-C]</v>
      </c>
      <c r="CC24" s="180" t="str">
        <v>[C-i-C]</v>
      </c>
      <c r="CD24" s="180" t="str">
        <v>[C-i-C]</v>
      </c>
      <c r="CE24" s="180" t="str">
        <v>[C-i-C]</v>
      </c>
      <c r="CF24" s="180" t="str">
        <v>[C-i-C]</v>
      </c>
      <c r="CG24" s="180" t="str">
        <v>[C-i-C]</v>
      </c>
      <c r="CH24" s="180" t="str">
        <v>[C-i-C]</v>
      </c>
      <c r="CI24" s="180" t="str">
        <v>[C-i-C]</v>
      </c>
      <c r="CJ24" s="180" t="str">
        <v>[C-i-C]</v>
      </c>
      <c r="CK24" s="180" t="str">
        <v>[C-i-C]</v>
      </c>
      <c r="CL24" s="180" t="str">
        <v>[C-i-C]</v>
      </c>
      <c r="CM24" s="180" t="str">
        <v>[C-i-C]</v>
      </c>
      <c r="CN24" s="180" t="str">
        <v>[C-i-C]</v>
      </c>
      <c r="CO24" s="180">
        <v>0</v>
      </c>
      <c r="CP24" s="180">
        <v>0</v>
      </c>
      <c r="CQ24" s="180">
        <v>0</v>
      </c>
      <c r="CR24" s="180">
        <v>0</v>
      </c>
      <c r="CS24" s="180">
        <v>0</v>
      </c>
      <c r="CT24" s="180">
        <v>0</v>
      </c>
      <c r="CU24" s="180">
        <v>0</v>
      </c>
      <c r="CV24" s="180">
        <v>0</v>
      </c>
      <c r="CW24" s="180">
        <v>0</v>
      </c>
      <c r="CX24" s="180">
        <v>0</v>
      </c>
      <c r="CY24" s="180">
        <v>0</v>
      </c>
      <c r="CZ24" s="180">
        <v>0</v>
      </c>
      <c r="DA24" s="180">
        <v>0</v>
      </c>
      <c r="DB24" s="180">
        <v>0</v>
      </c>
      <c r="DC24" s="180">
        <v>0</v>
      </c>
      <c r="DD24" s="180">
        <v>0</v>
      </c>
      <c r="DE24" s="180">
        <v>0</v>
      </c>
      <c r="DF24" s="180">
        <v>0</v>
      </c>
      <c r="DG24" s="180">
        <v>0</v>
      </c>
      <c r="DH24" s="180">
        <v>0</v>
      </c>
      <c r="DI24" s="180">
        <v>0</v>
      </c>
      <c r="DJ24" s="180">
        <v>0</v>
      </c>
      <c r="DK24" s="180">
        <v>0</v>
      </c>
      <c r="DL24" s="180">
        <v>0</v>
      </c>
      <c r="DM24" s="180">
        <v>0</v>
      </c>
      <c r="DN24" s="180">
        <v>0</v>
      </c>
      <c r="DO24" s="180">
        <v>0</v>
      </c>
      <c r="DP24" s="180">
        <v>0</v>
      </c>
      <c r="DQ24" s="180">
        <v>0</v>
      </c>
      <c r="DR24" s="180">
        <v>0</v>
      </c>
      <c r="DS24" s="180">
        <v>0</v>
      </c>
      <c r="DT24" s="180"/>
      <c r="DU24" s="223"/>
      <c r="DV24" s="223"/>
      <c r="DW24" s="223"/>
      <c r="DX24" s="223"/>
      <c r="DY24" s="223"/>
      <c r="DZ24" s="223"/>
      <c r="EA24" s="223">
        <f t="shared" si="7"/>
        <v>0</v>
      </c>
      <c r="EB24" s="223">
        <f t="shared" si="8"/>
        <v>0</v>
      </c>
      <c r="EC24" s="223">
        <f t="shared" si="9"/>
        <v>0</v>
      </c>
      <c r="ED24" s="223">
        <f t="shared" si="10"/>
        <v>0</v>
      </c>
      <c r="EE24" s="223">
        <f t="shared" si="11"/>
        <v>0</v>
      </c>
      <c r="EF24" s="147" t="str">
        <f t="shared" si="12"/>
        <v>OK</v>
      </c>
      <c r="EG24" s="223">
        <f t="shared" si="13"/>
        <v>0</v>
      </c>
    </row>
    <row r="25" spans="1:137" ht="12.6" thickBot="1" x14ac:dyDescent="0.45">
      <c r="A25" s="133" t="str">
        <v>Construction Management</v>
      </c>
      <c r="B25" s="133" t="str">
        <v>Control Tech 2</v>
      </c>
      <c r="C25" s="133" t="str">
        <v>Labour-related</v>
      </c>
      <c r="D25" s="133" t="str">
        <v>PT003696 AI BCSS Handover</v>
      </c>
      <c r="E25" s="131" t="str">
        <v>Sustenance High Cost Country Centre</v>
      </c>
      <c r="F25" s="131">
        <v>0</v>
      </c>
      <c r="G25" s="131">
        <v>0</v>
      </c>
      <c r="H25" s="132">
        <v>0</v>
      </c>
      <c r="I25" s="132">
        <v>0</v>
      </c>
      <c r="J25" s="132">
        <v>0</v>
      </c>
      <c r="K25" s="132">
        <v>0</v>
      </c>
      <c r="L25" s="179">
        <v>0</v>
      </c>
      <c r="M25" s="179" t="str">
        <v>[C-i-C]</v>
      </c>
      <c r="N25" s="132" t="str">
        <v>[C-i-C]</v>
      </c>
      <c r="O25" s="181" t="str">
        <v>[C-i-C]</v>
      </c>
      <c r="P25" s="181" t="str">
        <v>[C-i-C]</v>
      </c>
      <c r="Q25" s="181" t="str">
        <v>[C-i-C]</v>
      </c>
      <c r="R25" s="181" t="str">
        <v>[C-i-C]</v>
      </c>
      <c r="S25" s="181" t="str">
        <v>[C-i-C]</v>
      </c>
      <c r="T25" s="181" t="str">
        <v>[C-i-C]</v>
      </c>
      <c r="U25" s="181" t="str">
        <v>[C-i-C]</v>
      </c>
      <c r="V25" s="181" t="str">
        <v>[C-i-C]</v>
      </c>
      <c r="W25" s="181" t="str">
        <v>[C-i-C]</v>
      </c>
      <c r="X25" s="132" t="str">
        <v>[C-i-C]</v>
      </c>
      <c r="Y25" s="132" t="str">
        <v>[C-i-C]</v>
      </c>
      <c r="Z25" s="132" t="str">
        <v>[C-i-C]</v>
      </c>
      <c r="AA25" s="132" t="str">
        <v>[C-i-C]</v>
      </c>
      <c r="AB25" s="132" t="str">
        <v>[C-i-C]</v>
      </c>
      <c r="AC25" s="132" t="str">
        <v>[C-i-C]</v>
      </c>
      <c r="AD25" s="132" t="str">
        <v>[C-i-C]</v>
      </c>
      <c r="AE25" s="132" t="str">
        <v>[C-i-C]</v>
      </c>
      <c r="AF25" s="132" t="str">
        <v>[C-i-C]</v>
      </c>
      <c r="AG25" s="132" t="str">
        <v>[C-i-C]</v>
      </c>
      <c r="AH25" s="132" t="str">
        <v>[C-i-C]</v>
      </c>
      <c r="AI25" s="132">
        <v>0</v>
      </c>
      <c r="AJ25" s="132">
        <v>0</v>
      </c>
      <c r="AK25" s="132">
        <v>0</v>
      </c>
      <c r="AL25" s="132">
        <v>0</v>
      </c>
      <c r="AM25" s="132">
        <v>0</v>
      </c>
      <c r="AN25" s="132">
        <v>0</v>
      </c>
      <c r="AO25" s="132">
        <v>0</v>
      </c>
      <c r="AP25" s="132">
        <v>0</v>
      </c>
      <c r="AQ25" s="132">
        <v>0</v>
      </c>
      <c r="AR25" s="132">
        <v>0</v>
      </c>
      <c r="AS25" s="132">
        <v>0</v>
      </c>
      <c r="AT25" s="132">
        <v>0</v>
      </c>
      <c r="AU25" s="132">
        <v>0</v>
      </c>
      <c r="AV25" s="132">
        <v>0</v>
      </c>
      <c r="AW25" s="132">
        <v>0</v>
      </c>
      <c r="AX25" s="132">
        <v>0</v>
      </c>
      <c r="AY25" s="132">
        <v>0</v>
      </c>
      <c r="AZ25" s="132">
        <v>0</v>
      </c>
      <c r="BA25" s="132">
        <v>0</v>
      </c>
      <c r="BB25" s="132">
        <v>0</v>
      </c>
      <c r="BC25" s="132">
        <v>0</v>
      </c>
      <c r="BD25" s="132">
        <v>0</v>
      </c>
      <c r="BE25" s="132">
        <v>0</v>
      </c>
      <c r="BF25" s="132">
        <v>0</v>
      </c>
      <c r="BG25" s="132">
        <v>0</v>
      </c>
      <c r="BH25" s="132">
        <v>0</v>
      </c>
      <c r="BI25" s="132">
        <v>0</v>
      </c>
      <c r="BJ25" s="132">
        <v>0</v>
      </c>
      <c r="BK25" s="132">
        <v>0</v>
      </c>
      <c r="BL25" s="132">
        <v>0</v>
      </c>
      <c r="BM25" s="132">
        <v>0</v>
      </c>
      <c r="BN25" s="132">
        <v>0</v>
      </c>
      <c r="BO25" s="132">
        <v>0</v>
      </c>
      <c r="BP25" s="132">
        <v>0</v>
      </c>
      <c r="BQ25" s="132">
        <v>0</v>
      </c>
      <c r="BR25" s="132">
        <v>0</v>
      </c>
      <c r="BS25" s="132" t="str">
        <v>[C-i-C]</v>
      </c>
      <c r="BT25" s="132" t="str">
        <v>[C-i-C]</v>
      </c>
      <c r="BU25" s="132" t="str">
        <v>[C-i-C]</v>
      </c>
      <c r="BV25" s="207" t="str">
        <v>[C-i-C]</v>
      </c>
      <c r="BW25" s="180" t="str">
        <v>[C-i-C]</v>
      </c>
      <c r="BX25" s="180" t="str">
        <v>[C-i-C]</v>
      </c>
      <c r="BY25" s="180" t="str">
        <v>[C-i-C]</v>
      </c>
      <c r="BZ25" s="180" t="str">
        <v>[C-i-C]</v>
      </c>
      <c r="CA25" s="180" t="str">
        <v>[C-i-C]</v>
      </c>
      <c r="CB25" s="180" t="str">
        <v>[C-i-C]</v>
      </c>
      <c r="CC25" s="180" t="str">
        <v>[C-i-C]</v>
      </c>
      <c r="CD25" s="180" t="str">
        <v>[C-i-C]</v>
      </c>
      <c r="CE25" s="180" t="str">
        <v>[C-i-C]</v>
      </c>
      <c r="CF25" s="180" t="str">
        <v>[C-i-C]</v>
      </c>
      <c r="CG25" s="180" t="str">
        <v>[C-i-C]</v>
      </c>
      <c r="CH25" s="180" t="str">
        <v>[C-i-C]</v>
      </c>
      <c r="CI25" s="180" t="str">
        <v>[C-i-C]</v>
      </c>
      <c r="CJ25" s="180" t="str">
        <v>[C-i-C]</v>
      </c>
      <c r="CK25" s="180" t="str">
        <v>[C-i-C]</v>
      </c>
      <c r="CL25" s="180" t="str">
        <v>[C-i-C]</v>
      </c>
      <c r="CM25" s="180" t="str">
        <v>[C-i-C]</v>
      </c>
      <c r="CN25" s="180" t="str">
        <v>[C-i-C]</v>
      </c>
      <c r="CO25" s="180">
        <v>0</v>
      </c>
      <c r="CP25" s="180">
        <v>0</v>
      </c>
      <c r="CQ25" s="180">
        <v>0</v>
      </c>
      <c r="CR25" s="180">
        <v>0</v>
      </c>
      <c r="CS25" s="180">
        <v>0</v>
      </c>
      <c r="CT25" s="180">
        <v>0</v>
      </c>
      <c r="CU25" s="180">
        <v>0</v>
      </c>
      <c r="CV25" s="180">
        <v>0</v>
      </c>
      <c r="CW25" s="180">
        <v>0</v>
      </c>
      <c r="CX25" s="180">
        <v>0</v>
      </c>
      <c r="CY25" s="180">
        <v>0</v>
      </c>
      <c r="CZ25" s="180">
        <v>0</v>
      </c>
      <c r="DA25" s="180">
        <v>0</v>
      </c>
      <c r="DB25" s="180">
        <v>0</v>
      </c>
      <c r="DC25" s="180">
        <v>0</v>
      </c>
      <c r="DD25" s="180">
        <v>0</v>
      </c>
      <c r="DE25" s="180">
        <v>0</v>
      </c>
      <c r="DF25" s="180">
        <v>0</v>
      </c>
      <c r="DG25" s="180">
        <v>0</v>
      </c>
      <c r="DH25" s="180">
        <v>0</v>
      </c>
      <c r="DI25" s="180">
        <v>0</v>
      </c>
      <c r="DJ25" s="180">
        <v>0</v>
      </c>
      <c r="DK25" s="180">
        <v>0</v>
      </c>
      <c r="DL25" s="180">
        <v>0</v>
      </c>
      <c r="DM25" s="180">
        <v>0</v>
      </c>
      <c r="DN25" s="180">
        <v>0</v>
      </c>
      <c r="DO25" s="180">
        <v>0</v>
      </c>
      <c r="DP25" s="180">
        <v>0</v>
      </c>
      <c r="DQ25" s="180">
        <v>0</v>
      </c>
      <c r="DR25" s="180">
        <v>0</v>
      </c>
      <c r="DS25" s="180">
        <v>0</v>
      </c>
      <c r="DT25" s="180"/>
      <c r="DU25" s="223"/>
      <c r="DV25" s="223"/>
      <c r="DW25" s="223"/>
      <c r="DX25" s="223"/>
      <c r="DY25" s="223"/>
      <c r="DZ25" s="223"/>
      <c r="EA25" s="223">
        <f t="shared" si="7"/>
        <v>0</v>
      </c>
      <c r="EB25" s="223">
        <f t="shared" si="8"/>
        <v>0</v>
      </c>
      <c r="EC25" s="223">
        <f t="shared" si="9"/>
        <v>0</v>
      </c>
      <c r="ED25" s="223">
        <f t="shared" si="10"/>
        <v>0</v>
      </c>
      <c r="EE25" s="223">
        <f t="shared" si="11"/>
        <v>0</v>
      </c>
      <c r="EF25" s="147" t="str">
        <f t="shared" si="12"/>
        <v>OK</v>
      </c>
      <c r="EG25" s="223">
        <f t="shared" si="13"/>
        <v>0</v>
      </c>
    </row>
    <row r="26" spans="1:137" ht="12.6" thickBot="1" x14ac:dyDescent="0.45">
      <c r="A26" s="133" t="str">
        <v>Construction Management</v>
      </c>
      <c r="B26" s="133" t="str">
        <v>Substation Fitter 2</v>
      </c>
      <c r="C26" s="133" t="str">
        <v>Labour-related</v>
      </c>
      <c r="D26" s="133" t="str">
        <v>PT003696 AI BCSS Handover</v>
      </c>
      <c r="E26" s="131" t="str">
        <v>Sustenance High Cost Country Centre</v>
      </c>
      <c r="F26" s="131">
        <v>0</v>
      </c>
      <c r="G26" s="131">
        <v>0</v>
      </c>
      <c r="H26" s="132">
        <v>0</v>
      </c>
      <c r="I26" s="132">
        <v>0</v>
      </c>
      <c r="J26" s="132">
        <v>0</v>
      </c>
      <c r="K26" s="132">
        <v>0</v>
      </c>
      <c r="L26" s="179">
        <v>0</v>
      </c>
      <c r="M26" s="179" t="str">
        <v>[C-i-C]</v>
      </c>
      <c r="N26" s="132" t="str">
        <v>[C-i-C]</v>
      </c>
      <c r="O26" s="181" t="str">
        <v>[C-i-C]</v>
      </c>
      <c r="P26" s="181" t="str">
        <v>[C-i-C]</v>
      </c>
      <c r="Q26" s="181" t="str">
        <v>[C-i-C]</v>
      </c>
      <c r="R26" s="181" t="str">
        <v>[C-i-C]</v>
      </c>
      <c r="S26" s="181" t="str">
        <v>[C-i-C]</v>
      </c>
      <c r="T26" s="181" t="str">
        <v>[C-i-C]</v>
      </c>
      <c r="U26" s="181" t="str">
        <v>[C-i-C]</v>
      </c>
      <c r="V26" s="181" t="str">
        <v>[C-i-C]</v>
      </c>
      <c r="W26" s="181" t="str">
        <v>[C-i-C]</v>
      </c>
      <c r="X26" s="132" t="str">
        <v>[C-i-C]</v>
      </c>
      <c r="Y26" s="132" t="str">
        <v>[C-i-C]</v>
      </c>
      <c r="Z26" s="132" t="str">
        <v>[C-i-C]</v>
      </c>
      <c r="AA26" s="132" t="str">
        <v>[C-i-C]</v>
      </c>
      <c r="AB26" s="132" t="str">
        <v>[C-i-C]</v>
      </c>
      <c r="AC26" s="132" t="str">
        <v>[C-i-C]</v>
      </c>
      <c r="AD26" s="132" t="str">
        <v>[C-i-C]</v>
      </c>
      <c r="AE26" s="132" t="str">
        <v>[C-i-C]</v>
      </c>
      <c r="AF26" s="132" t="str">
        <v>[C-i-C]</v>
      </c>
      <c r="AG26" s="132" t="str">
        <v>[C-i-C]</v>
      </c>
      <c r="AH26" s="132" t="str">
        <v>[C-i-C]</v>
      </c>
      <c r="AI26" s="132">
        <v>0</v>
      </c>
      <c r="AJ26" s="132">
        <v>0</v>
      </c>
      <c r="AK26" s="132">
        <v>0</v>
      </c>
      <c r="AL26" s="132">
        <v>0</v>
      </c>
      <c r="AM26" s="132">
        <v>0</v>
      </c>
      <c r="AN26" s="132">
        <v>0</v>
      </c>
      <c r="AO26" s="132">
        <v>0</v>
      </c>
      <c r="AP26" s="132">
        <v>0</v>
      </c>
      <c r="AQ26" s="132">
        <v>0</v>
      </c>
      <c r="AR26" s="132">
        <v>0</v>
      </c>
      <c r="AS26" s="132">
        <v>0</v>
      </c>
      <c r="AT26" s="132">
        <v>0</v>
      </c>
      <c r="AU26" s="132">
        <v>0</v>
      </c>
      <c r="AV26" s="132">
        <v>0</v>
      </c>
      <c r="AW26" s="132">
        <v>0</v>
      </c>
      <c r="AX26" s="132">
        <v>0</v>
      </c>
      <c r="AY26" s="132">
        <v>0</v>
      </c>
      <c r="AZ26" s="132">
        <v>0</v>
      </c>
      <c r="BA26" s="132">
        <v>0</v>
      </c>
      <c r="BB26" s="132">
        <v>0</v>
      </c>
      <c r="BC26" s="132">
        <v>0</v>
      </c>
      <c r="BD26" s="132">
        <v>0</v>
      </c>
      <c r="BE26" s="132">
        <v>0</v>
      </c>
      <c r="BF26" s="132">
        <v>0</v>
      </c>
      <c r="BG26" s="132">
        <v>0</v>
      </c>
      <c r="BH26" s="132">
        <v>0</v>
      </c>
      <c r="BI26" s="132">
        <v>0</v>
      </c>
      <c r="BJ26" s="132">
        <v>0</v>
      </c>
      <c r="BK26" s="132">
        <v>0</v>
      </c>
      <c r="BL26" s="132">
        <v>0</v>
      </c>
      <c r="BM26" s="132">
        <v>0</v>
      </c>
      <c r="BN26" s="132">
        <v>0</v>
      </c>
      <c r="BO26" s="132">
        <v>0</v>
      </c>
      <c r="BP26" s="132">
        <v>0</v>
      </c>
      <c r="BQ26" s="132">
        <v>0</v>
      </c>
      <c r="BR26" s="132">
        <v>0</v>
      </c>
      <c r="BS26" s="132" t="str">
        <v>[C-i-C]</v>
      </c>
      <c r="BT26" s="132" t="str">
        <v>[C-i-C]</v>
      </c>
      <c r="BU26" s="132" t="str">
        <v>[C-i-C]</v>
      </c>
      <c r="BV26" s="207" t="str">
        <v>[C-i-C]</v>
      </c>
      <c r="BW26" s="180" t="str">
        <v>[C-i-C]</v>
      </c>
      <c r="BX26" s="180" t="str">
        <v>[C-i-C]</v>
      </c>
      <c r="BY26" s="180" t="str">
        <v>[C-i-C]</v>
      </c>
      <c r="BZ26" s="180" t="str">
        <v>[C-i-C]</v>
      </c>
      <c r="CA26" s="180" t="str">
        <v>[C-i-C]</v>
      </c>
      <c r="CB26" s="180" t="str">
        <v>[C-i-C]</v>
      </c>
      <c r="CC26" s="180" t="str">
        <v>[C-i-C]</v>
      </c>
      <c r="CD26" s="180" t="str">
        <v>[C-i-C]</v>
      </c>
      <c r="CE26" s="180" t="str">
        <v>[C-i-C]</v>
      </c>
      <c r="CF26" s="180" t="str">
        <v>[C-i-C]</v>
      </c>
      <c r="CG26" s="180" t="str">
        <v>[C-i-C]</v>
      </c>
      <c r="CH26" s="180" t="str">
        <v>[C-i-C]</v>
      </c>
      <c r="CI26" s="180" t="str">
        <v>[C-i-C]</v>
      </c>
      <c r="CJ26" s="180" t="str">
        <v>[C-i-C]</v>
      </c>
      <c r="CK26" s="180" t="str">
        <v>[C-i-C]</v>
      </c>
      <c r="CL26" s="180" t="str">
        <v>[C-i-C]</v>
      </c>
      <c r="CM26" s="180" t="str">
        <v>[C-i-C]</v>
      </c>
      <c r="CN26" s="180" t="str">
        <v>[C-i-C]</v>
      </c>
      <c r="CO26" s="180">
        <v>0</v>
      </c>
      <c r="CP26" s="180">
        <v>0</v>
      </c>
      <c r="CQ26" s="180">
        <v>0</v>
      </c>
      <c r="CR26" s="180">
        <v>0</v>
      </c>
      <c r="CS26" s="180">
        <v>0</v>
      </c>
      <c r="CT26" s="180">
        <v>0</v>
      </c>
      <c r="CU26" s="180">
        <v>0</v>
      </c>
      <c r="CV26" s="180">
        <v>0</v>
      </c>
      <c r="CW26" s="180">
        <v>0</v>
      </c>
      <c r="CX26" s="180">
        <v>0</v>
      </c>
      <c r="CY26" s="180">
        <v>0</v>
      </c>
      <c r="CZ26" s="180">
        <v>0</v>
      </c>
      <c r="DA26" s="180">
        <v>0</v>
      </c>
      <c r="DB26" s="180">
        <v>0</v>
      </c>
      <c r="DC26" s="180">
        <v>0</v>
      </c>
      <c r="DD26" s="180">
        <v>0</v>
      </c>
      <c r="DE26" s="180">
        <v>0</v>
      </c>
      <c r="DF26" s="180">
        <v>0</v>
      </c>
      <c r="DG26" s="180">
        <v>0</v>
      </c>
      <c r="DH26" s="180">
        <v>0</v>
      </c>
      <c r="DI26" s="180">
        <v>0</v>
      </c>
      <c r="DJ26" s="180">
        <v>0</v>
      </c>
      <c r="DK26" s="180">
        <v>0</v>
      </c>
      <c r="DL26" s="180">
        <v>0</v>
      </c>
      <c r="DM26" s="180">
        <v>0</v>
      </c>
      <c r="DN26" s="180">
        <v>0</v>
      </c>
      <c r="DO26" s="180">
        <v>0</v>
      </c>
      <c r="DP26" s="180">
        <v>0</v>
      </c>
      <c r="DQ26" s="180">
        <v>0</v>
      </c>
      <c r="DR26" s="180">
        <v>0</v>
      </c>
      <c r="DS26" s="180">
        <v>0</v>
      </c>
      <c r="DT26" s="180"/>
      <c r="DU26" s="223"/>
      <c r="DV26" s="223"/>
      <c r="DW26" s="223"/>
      <c r="DX26" s="223"/>
      <c r="DY26" s="223"/>
      <c r="DZ26" s="223"/>
      <c r="EA26" s="223">
        <f t="shared" si="7"/>
        <v>0</v>
      </c>
      <c r="EB26" s="223">
        <f t="shared" si="8"/>
        <v>0</v>
      </c>
      <c r="EC26" s="223">
        <f t="shared" si="9"/>
        <v>0</v>
      </c>
      <c r="ED26" s="223">
        <f t="shared" si="10"/>
        <v>0</v>
      </c>
      <c r="EE26" s="223">
        <f t="shared" si="11"/>
        <v>0</v>
      </c>
      <c r="EF26" s="147" t="str">
        <f t="shared" si="12"/>
        <v>OK</v>
      </c>
      <c r="EG26" s="223">
        <f t="shared" si="13"/>
        <v>0</v>
      </c>
    </row>
    <row r="27" spans="1:137" ht="12.6" thickBot="1" x14ac:dyDescent="0.45">
      <c r="A27" s="133" t="str">
        <v>Construction Management</v>
      </c>
      <c r="B27" s="133" t="str">
        <v>Linesperson</v>
      </c>
      <c r="C27" s="133" t="str">
        <v>Labour-related</v>
      </c>
      <c r="D27" s="133" t="str">
        <v>PT003696 AI BCSS Handover</v>
      </c>
      <c r="E27" s="131" t="str">
        <v>Sustenance High Cost Country Centre</v>
      </c>
      <c r="F27" s="131">
        <v>0</v>
      </c>
      <c r="G27" s="131">
        <v>0</v>
      </c>
      <c r="H27" s="132">
        <v>0</v>
      </c>
      <c r="I27" s="132">
        <v>0</v>
      </c>
      <c r="J27" s="132">
        <v>0</v>
      </c>
      <c r="K27" s="132">
        <v>0</v>
      </c>
      <c r="L27" s="179">
        <v>0</v>
      </c>
      <c r="M27" s="179" t="str">
        <v>[C-i-C]</v>
      </c>
      <c r="N27" s="132" t="str">
        <v>[C-i-C]</v>
      </c>
      <c r="O27" s="181" t="str">
        <v>[C-i-C]</v>
      </c>
      <c r="P27" s="181" t="str">
        <v>[C-i-C]</v>
      </c>
      <c r="Q27" s="181" t="str">
        <v>[C-i-C]</v>
      </c>
      <c r="R27" s="181" t="str">
        <v>[C-i-C]</v>
      </c>
      <c r="S27" s="181" t="str">
        <v>[C-i-C]</v>
      </c>
      <c r="T27" s="181" t="str">
        <v>[C-i-C]</v>
      </c>
      <c r="U27" s="181" t="str">
        <v>[C-i-C]</v>
      </c>
      <c r="V27" s="181" t="str">
        <v>[C-i-C]</v>
      </c>
      <c r="W27" s="181" t="str">
        <v>[C-i-C]</v>
      </c>
      <c r="X27" s="132" t="str">
        <v>[C-i-C]</v>
      </c>
      <c r="Y27" s="132" t="str">
        <v>[C-i-C]</v>
      </c>
      <c r="Z27" s="132" t="str">
        <v>[C-i-C]</v>
      </c>
      <c r="AA27" s="132" t="str">
        <v>[C-i-C]</v>
      </c>
      <c r="AB27" s="132" t="str">
        <v>[C-i-C]</v>
      </c>
      <c r="AC27" s="132" t="str">
        <v>[C-i-C]</v>
      </c>
      <c r="AD27" s="132" t="str">
        <v>[C-i-C]</v>
      </c>
      <c r="AE27" s="132" t="str">
        <v>[C-i-C]</v>
      </c>
      <c r="AF27" s="132" t="str">
        <v>[C-i-C]</v>
      </c>
      <c r="AG27" s="132" t="str">
        <v>[C-i-C]</v>
      </c>
      <c r="AH27" s="132" t="str">
        <v>[C-i-C]</v>
      </c>
      <c r="AI27" s="132">
        <v>0</v>
      </c>
      <c r="AJ27" s="132">
        <v>0</v>
      </c>
      <c r="AK27" s="132">
        <v>0</v>
      </c>
      <c r="AL27" s="132">
        <v>0</v>
      </c>
      <c r="AM27" s="132">
        <v>0</v>
      </c>
      <c r="AN27" s="132">
        <v>0</v>
      </c>
      <c r="AO27" s="132">
        <v>0</v>
      </c>
      <c r="AP27" s="132">
        <v>0</v>
      </c>
      <c r="AQ27" s="132">
        <v>0</v>
      </c>
      <c r="AR27" s="132">
        <v>0</v>
      </c>
      <c r="AS27" s="132">
        <v>0</v>
      </c>
      <c r="AT27" s="132">
        <v>0</v>
      </c>
      <c r="AU27" s="132">
        <v>0</v>
      </c>
      <c r="AV27" s="132">
        <v>0</v>
      </c>
      <c r="AW27" s="132">
        <v>0</v>
      </c>
      <c r="AX27" s="132">
        <v>0</v>
      </c>
      <c r="AY27" s="132">
        <v>0</v>
      </c>
      <c r="AZ27" s="132">
        <v>0</v>
      </c>
      <c r="BA27" s="132">
        <v>0</v>
      </c>
      <c r="BB27" s="132">
        <v>0</v>
      </c>
      <c r="BC27" s="132">
        <v>0</v>
      </c>
      <c r="BD27" s="132">
        <v>0</v>
      </c>
      <c r="BE27" s="132">
        <v>0</v>
      </c>
      <c r="BF27" s="132">
        <v>0</v>
      </c>
      <c r="BG27" s="132">
        <v>0</v>
      </c>
      <c r="BH27" s="132">
        <v>0</v>
      </c>
      <c r="BI27" s="132">
        <v>0</v>
      </c>
      <c r="BJ27" s="132">
        <v>0</v>
      </c>
      <c r="BK27" s="132">
        <v>0</v>
      </c>
      <c r="BL27" s="132">
        <v>0</v>
      </c>
      <c r="BM27" s="132">
        <v>0</v>
      </c>
      <c r="BN27" s="132">
        <v>0</v>
      </c>
      <c r="BO27" s="132">
        <v>0</v>
      </c>
      <c r="BP27" s="132">
        <v>0</v>
      </c>
      <c r="BQ27" s="132">
        <v>0</v>
      </c>
      <c r="BR27" s="132">
        <v>0</v>
      </c>
      <c r="BS27" s="132" t="str">
        <v>[C-i-C]</v>
      </c>
      <c r="BT27" s="132" t="str">
        <v>[C-i-C]</v>
      </c>
      <c r="BU27" s="132" t="str">
        <v>[C-i-C]</v>
      </c>
      <c r="BV27" s="207" t="str">
        <v>[C-i-C]</v>
      </c>
      <c r="BW27" s="180" t="str">
        <v>[C-i-C]</v>
      </c>
      <c r="BX27" s="180" t="str">
        <v>[C-i-C]</v>
      </c>
      <c r="BY27" s="180" t="str">
        <v>[C-i-C]</v>
      </c>
      <c r="BZ27" s="180" t="str">
        <v>[C-i-C]</v>
      </c>
      <c r="CA27" s="180" t="str">
        <v>[C-i-C]</v>
      </c>
      <c r="CB27" s="180" t="str">
        <v>[C-i-C]</v>
      </c>
      <c r="CC27" s="180" t="str">
        <v>[C-i-C]</v>
      </c>
      <c r="CD27" s="180" t="str">
        <v>[C-i-C]</v>
      </c>
      <c r="CE27" s="180" t="str">
        <v>[C-i-C]</v>
      </c>
      <c r="CF27" s="180" t="str">
        <v>[C-i-C]</v>
      </c>
      <c r="CG27" s="180" t="str">
        <v>[C-i-C]</v>
      </c>
      <c r="CH27" s="180" t="str">
        <v>[C-i-C]</v>
      </c>
      <c r="CI27" s="180" t="str">
        <v>[C-i-C]</v>
      </c>
      <c r="CJ27" s="180" t="str">
        <v>[C-i-C]</v>
      </c>
      <c r="CK27" s="180" t="str">
        <v>[C-i-C]</v>
      </c>
      <c r="CL27" s="180" t="str">
        <v>[C-i-C]</v>
      </c>
      <c r="CM27" s="180" t="str">
        <v>[C-i-C]</v>
      </c>
      <c r="CN27" s="180" t="str">
        <v>[C-i-C]</v>
      </c>
      <c r="CO27" s="180">
        <v>0</v>
      </c>
      <c r="CP27" s="180">
        <v>0</v>
      </c>
      <c r="CQ27" s="180">
        <v>0</v>
      </c>
      <c r="CR27" s="180">
        <v>0</v>
      </c>
      <c r="CS27" s="180">
        <v>0</v>
      </c>
      <c r="CT27" s="180">
        <v>0</v>
      </c>
      <c r="CU27" s="180">
        <v>0</v>
      </c>
      <c r="CV27" s="180">
        <v>0</v>
      </c>
      <c r="CW27" s="180">
        <v>0</v>
      </c>
      <c r="CX27" s="180">
        <v>0</v>
      </c>
      <c r="CY27" s="180">
        <v>0</v>
      </c>
      <c r="CZ27" s="180">
        <v>0</v>
      </c>
      <c r="DA27" s="180">
        <v>0</v>
      </c>
      <c r="DB27" s="180">
        <v>0</v>
      </c>
      <c r="DC27" s="180">
        <v>0</v>
      </c>
      <c r="DD27" s="180">
        <v>0</v>
      </c>
      <c r="DE27" s="180">
        <v>0</v>
      </c>
      <c r="DF27" s="180">
        <v>0</v>
      </c>
      <c r="DG27" s="180">
        <v>0</v>
      </c>
      <c r="DH27" s="180">
        <v>0</v>
      </c>
      <c r="DI27" s="180">
        <v>0</v>
      </c>
      <c r="DJ27" s="180">
        <v>0</v>
      </c>
      <c r="DK27" s="180">
        <v>0</v>
      </c>
      <c r="DL27" s="180">
        <v>0</v>
      </c>
      <c r="DM27" s="180">
        <v>0</v>
      </c>
      <c r="DN27" s="180">
        <v>0</v>
      </c>
      <c r="DO27" s="180">
        <v>0</v>
      </c>
      <c r="DP27" s="180">
        <v>0</v>
      </c>
      <c r="DQ27" s="180">
        <v>0</v>
      </c>
      <c r="DR27" s="180">
        <v>0</v>
      </c>
      <c r="DS27" s="180">
        <v>0</v>
      </c>
      <c r="DT27" s="180"/>
      <c r="DU27" s="223"/>
      <c r="DV27" s="223"/>
      <c r="DW27" s="223"/>
      <c r="DX27" s="223"/>
      <c r="DY27" s="223"/>
      <c r="DZ27" s="223"/>
      <c r="EA27" s="223">
        <f t="shared" si="7"/>
        <v>0</v>
      </c>
      <c r="EB27" s="223">
        <f t="shared" si="8"/>
        <v>0</v>
      </c>
      <c r="EC27" s="223">
        <f t="shared" si="9"/>
        <v>0</v>
      </c>
      <c r="ED27" s="223">
        <f t="shared" si="10"/>
        <v>0</v>
      </c>
      <c r="EE27" s="223">
        <f t="shared" si="11"/>
        <v>0</v>
      </c>
      <c r="EF27" s="147" t="str">
        <f t="shared" si="12"/>
        <v>OK</v>
      </c>
      <c r="EG27" s="223">
        <f t="shared" si="13"/>
        <v>0</v>
      </c>
    </row>
    <row r="28" spans="1:137" ht="12.6" thickBot="1" x14ac:dyDescent="0.45">
      <c r="A28" s="133" t="str">
        <v>Construction Management</v>
      </c>
      <c r="B28" s="133" t="str">
        <v>Apprentice</v>
      </c>
      <c r="C28" s="133" t="str">
        <v>Labour-related</v>
      </c>
      <c r="D28" s="133" t="str">
        <v>PT003696 AI BCSS Handover</v>
      </c>
      <c r="E28" s="131" t="str">
        <v>Sustenance High Cost Country Centre</v>
      </c>
      <c r="F28" s="131">
        <v>0</v>
      </c>
      <c r="G28" s="131">
        <v>0</v>
      </c>
      <c r="H28" s="132">
        <v>0</v>
      </c>
      <c r="I28" s="132">
        <v>0</v>
      </c>
      <c r="J28" s="132">
        <v>0</v>
      </c>
      <c r="K28" s="132">
        <v>0</v>
      </c>
      <c r="L28" s="179">
        <v>0</v>
      </c>
      <c r="M28" s="179" t="str">
        <v>[C-i-C]</v>
      </c>
      <c r="N28" s="132" t="str">
        <v>[C-i-C]</v>
      </c>
      <c r="O28" s="181" t="str">
        <v>[C-i-C]</v>
      </c>
      <c r="P28" s="181" t="str">
        <v>[C-i-C]</v>
      </c>
      <c r="Q28" s="181" t="str">
        <v>[C-i-C]</v>
      </c>
      <c r="R28" s="181" t="str">
        <v>[C-i-C]</v>
      </c>
      <c r="S28" s="181" t="str">
        <v>[C-i-C]</v>
      </c>
      <c r="T28" s="181" t="str">
        <v>[C-i-C]</v>
      </c>
      <c r="U28" s="181" t="str">
        <v>[C-i-C]</v>
      </c>
      <c r="V28" s="181" t="str">
        <v>[C-i-C]</v>
      </c>
      <c r="W28" s="181" t="str">
        <v>[C-i-C]</v>
      </c>
      <c r="X28" s="132" t="str">
        <v>[C-i-C]</v>
      </c>
      <c r="Y28" s="132" t="str">
        <v>[C-i-C]</v>
      </c>
      <c r="Z28" s="132" t="str">
        <v>[C-i-C]</v>
      </c>
      <c r="AA28" s="132" t="str">
        <v>[C-i-C]</v>
      </c>
      <c r="AB28" s="132" t="str">
        <v>[C-i-C]</v>
      </c>
      <c r="AC28" s="132" t="str">
        <v>[C-i-C]</v>
      </c>
      <c r="AD28" s="132" t="str">
        <v>[C-i-C]</v>
      </c>
      <c r="AE28" s="132" t="str">
        <v>[C-i-C]</v>
      </c>
      <c r="AF28" s="132" t="str">
        <v>[C-i-C]</v>
      </c>
      <c r="AG28" s="132" t="str">
        <v>[C-i-C]</v>
      </c>
      <c r="AH28" s="132" t="str">
        <v>[C-i-C]</v>
      </c>
      <c r="AI28" s="132">
        <v>0</v>
      </c>
      <c r="AJ28" s="132">
        <v>0</v>
      </c>
      <c r="AK28" s="132">
        <v>0</v>
      </c>
      <c r="AL28" s="132">
        <v>0</v>
      </c>
      <c r="AM28" s="132">
        <v>0</v>
      </c>
      <c r="AN28" s="132">
        <v>0</v>
      </c>
      <c r="AO28" s="132">
        <v>0</v>
      </c>
      <c r="AP28" s="132">
        <v>0</v>
      </c>
      <c r="AQ28" s="132">
        <v>0</v>
      </c>
      <c r="AR28" s="132">
        <v>0</v>
      </c>
      <c r="AS28" s="132">
        <v>0</v>
      </c>
      <c r="AT28" s="132">
        <v>0</v>
      </c>
      <c r="AU28" s="132">
        <v>0</v>
      </c>
      <c r="AV28" s="132">
        <v>0</v>
      </c>
      <c r="AW28" s="132">
        <v>0</v>
      </c>
      <c r="AX28" s="132">
        <v>0</v>
      </c>
      <c r="AY28" s="132">
        <v>0</v>
      </c>
      <c r="AZ28" s="132">
        <v>0</v>
      </c>
      <c r="BA28" s="132">
        <v>0</v>
      </c>
      <c r="BB28" s="132">
        <v>0</v>
      </c>
      <c r="BC28" s="132">
        <v>0</v>
      </c>
      <c r="BD28" s="132">
        <v>0</v>
      </c>
      <c r="BE28" s="132">
        <v>0</v>
      </c>
      <c r="BF28" s="132">
        <v>0</v>
      </c>
      <c r="BG28" s="132">
        <v>0</v>
      </c>
      <c r="BH28" s="132">
        <v>0</v>
      </c>
      <c r="BI28" s="132">
        <v>0</v>
      </c>
      <c r="BJ28" s="132">
        <v>0</v>
      </c>
      <c r="BK28" s="132">
        <v>0</v>
      </c>
      <c r="BL28" s="132">
        <v>0</v>
      </c>
      <c r="BM28" s="132">
        <v>0</v>
      </c>
      <c r="BN28" s="132">
        <v>0</v>
      </c>
      <c r="BO28" s="132">
        <v>0</v>
      </c>
      <c r="BP28" s="132">
        <v>0</v>
      </c>
      <c r="BQ28" s="132">
        <v>0</v>
      </c>
      <c r="BR28" s="132">
        <v>0</v>
      </c>
      <c r="BS28" s="132" t="str">
        <v>[C-i-C]</v>
      </c>
      <c r="BT28" s="132" t="str">
        <v>[C-i-C]</v>
      </c>
      <c r="BU28" s="132" t="str">
        <v>[C-i-C]</v>
      </c>
      <c r="BV28" s="207" t="str">
        <v>[C-i-C]</v>
      </c>
      <c r="BW28" s="180" t="str">
        <v>[C-i-C]</v>
      </c>
      <c r="BX28" s="180" t="str">
        <v>[C-i-C]</v>
      </c>
      <c r="BY28" s="180" t="str">
        <v>[C-i-C]</v>
      </c>
      <c r="BZ28" s="180" t="str">
        <v>[C-i-C]</v>
      </c>
      <c r="CA28" s="180" t="str">
        <v>[C-i-C]</v>
      </c>
      <c r="CB28" s="180" t="str">
        <v>[C-i-C]</v>
      </c>
      <c r="CC28" s="180" t="str">
        <v>[C-i-C]</v>
      </c>
      <c r="CD28" s="180" t="str">
        <v>[C-i-C]</v>
      </c>
      <c r="CE28" s="180" t="str">
        <v>[C-i-C]</v>
      </c>
      <c r="CF28" s="180" t="str">
        <v>[C-i-C]</v>
      </c>
      <c r="CG28" s="180" t="str">
        <v>[C-i-C]</v>
      </c>
      <c r="CH28" s="180" t="str">
        <v>[C-i-C]</v>
      </c>
      <c r="CI28" s="180" t="str">
        <v>[C-i-C]</v>
      </c>
      <c r="CJ28" s="180" t="str">
        <v>[C-i-C]</v>
      </c>
      <c r="CK28" s="180" t="str">
        <v>[C-i-C]</v>
      </c>
      <c r="CL28" s="180" t="str">
        <v>[C-i-C]</v>
      </c>
      <c r="CM28" s="180" t="str">
        <v>[C-i-C]</v>
      </c>
      <c r="CN28" s="180" t="str">
        <v>[C-i-C]</v>
      </c>
      <c r="CO28" s="180">
        <v>0</v>
      </c>
      <c r="CP28" s="180">
        <v>0</v>
      </c>
      <c r="CQ28" s="180">
        <v>0</v>
      </c>
      <c r="CR28" s="180">
        <v>0</v>
      </c>
      <c r="CS28" s="180">
        <v>0</v>
      </c>
      <c r="CT28" s="180">
        <v>0</v>
      </c>
      <c r="CU28" s="180">
        <v>0</v>
      </c>
      <c r="CV28" s="180">
        <v>0</v>
      </c>
      <c r="CW28" s="180">
        <v>0</v>
      </c>
      <c r="CX28" s="180">
        <v>0</v>
      </c>
      <c r="CY28" s="180">
        <v>0</v>
      </c>
      <c r="CZ28" s="180">
        <v>0</v>
      </c>
      <c r="DA28" s="180">
        <v>0</v>
      </c>
      <c r="DB28" s="180">
        <v>0</v>
      </c>
      <c r="DC28" s="180">
        <v>0</v>
      </c>
      <c r="DD28" s="180">
        <v>0</v>
      </c>
      <c r="DE28" s="180">
        <v>0</v>
      </c>
      <c r="DF28" s="180">
        <v>0</v>
      </c>
      <c r="DG28" s="180">
        <v>0</v>
      </c>
      <c r="DH28" s="180">
        <v>0</v>
      </c>
      <c r="DI28" s="180">
        <v>0</v>
      </c>
      <c r="DJ28" s="180">
        <v>0</v>
      </c>
      <c r="DK28" s="180">
        <v>0</v>
      </c>
      <c r="DL28" s="180">
        <v>0</v>
      </c>
      <c r="DM28" s="180">
        <v>0</v>
      </c>
      <c r="DN28" s="180">
        <v>0</v>
      </c>
      <c r="DO28" s="180">
        <v>0</v>
      </c>
      <c r="DP28" s="180">
        <v>0</v>
      </c>
      <c r="DQ28" s="180">
        <v>0</v>
      </c>
      <c r="DR28" s="180">
        <v>0</v>
      </c>
      <c r="DS28" s="180">
        <v>0</v>
      </c>
      <c r="DT28" s="180"/>
      <c r="DU28" s="223"/>
      <c r="DV28" s="223"/>
      <c r="DW28" s="223"/>
      <c r="DX28" s="223"/>
      <c r="DY28" s="223"/>
      <c r="DZ28" s="223"/>
      <c r="EA28" s="223">
        <f t="shared" si="7"/>
        <v>0</v>
      </c>
      <c r="EB28" s="223">
        <f t="shared" si="8"/>
        <v>0</v>
      </c>
      <c r="EC28" s="223">
        <f t="shared" si="9"/>
        <v>0</v>
      </c>
      <c r="ED28" s="223">
        <f t="shared" si="10"/>
        <v>0</v>
      </c>
      <c r="EE28" s="223">
        <f t="shared" si="11"/>
        <v>0</v>
      </c>
      <c r="EF28" s="147" t="str">
        <f t="shared" si="12"/>
        <v>OK</v>
      </c>
      <c r="EG28" s="223">
        <f t="shared" si="13"/>
        <v>0</v>
      </c>
    </row>
    <row r="29" spans="1:137" ht="12.6" thickBot="1" x14ac:dyDescent="0.45">
      <c r="A29" s="133" t="str">
        <v>Other support and corporate roles</v>
      </c>
      <c r="B29" s="133" t="str">
        <v>Safety Officer</v>
      </c>
      <c r="C29" s="133" t="str">
        <v>Labour-related</v>
      </c>
      <c r="D29" s="133" t="str">
        <v>PT003696 AI BCSS Handover</v>
      </c>
      <c r="E29" s="131" t="str">
        <v>Sustenance High Cost Country Centre</v>
      </c>
      <c r="F29" s="131">
        <v>0</v>
      </c>
      <c r="G29" s="131">
        <v>0</v>
      </c>
      <c r="H29" s="132">
        <v>0</v>
      </c>
      <c r="I29" s="132">
        <v>0</v>
      </c>
      <c r="J29" s="132">
        <v>0</v>
      </c>
      <c r="K29" s="132">
        <v>0</v>
      </c>
      <c r="L29" s="179">
        <v>0</v>
      </c>
      <c r="M29" s="179" t="str">
        <v>[C-i-C]</v>
      </c>
      <c r="N29" s="132" t="str">
        <v>[C-i-C]</v>
      </c>
      <c r="O29" s="181" t="str">
        <v>[C-i-C]</v>
      </c>
      <c r="P29" s="181" t="str">
        <v>[C-i-C]</v>
      </c>
      <c r="Q29" s="181" t="str">
        <v>[C-i-C]</v>
      </c>
      <c r="R29" s="181" t="str">
        <v>[C-i-C]</v>
      </c>
      <c r="S29" s="181" t="str">
        <v>[C-i-C]</v>
      </c>
      <c r="T29" s="181" t="str">
        <v>[C-i-C]</v>
      </c>
      <c r="U29" s="181" t="str">
        <v>[C-i-C]</v>
      </c>
      <c r="V29" s="181" t="str">
        <v>[C-i-C]</v>
      </c>
      <c r="W29" s="181" t="str">
        <v>[C-i-C]</v>
      </c>
      <c r="X29" s="132" t="str">
        <v>[C-i-C]</v>
      </c>
      <c r="Y29" s="132" t="str">
        <v>[C-i-C]</v>
      </c>
      <c r="Z29" s="132" t="str">
        <v>[C-i-C]</v>
      </c>
      <c r="AA29" s="132" t="str">
        <v>[C-i-C]</v>
      </c>
      <c r="AB29" s="132" t="str">
        <v>[C-i-C]</v>
      </c>
      <c r="AC29" s="132" t="str">
        <v>[C-i-C]</v>
      </c>
      <c r="AD29" s="132" t="str">
        <v>[C-i-C]</v>
      </c>
      <c r="AE29" s="132" t="str">
        <v>[C-i-C]</v>
      </c>
      <c r="AF29" s="132" t="str">
        <v>[C-i-C]</v>
      </c>
      <c r="AG29" s="132" t="str">
        <v>[C-i-C]</v>
      </c>
      <c r="AH29" s="132" t="str">
        <v>[C-i-C]</v>
      </c>
      <c r="AI29" s="132">
        <v>0</v>
      </c>
      <c r="AJ29" s="132">
        <v>0</v>
      </c>
      <c r="AK29" s="132">
        <v>0</v>
      </c>
      <c r="AL29" s="132">
        <v>0</v>
      </c>
      <c r="AM29" s="132">
        <v>0</v>
      </c>
      <c r="AN29" s="132">
        <v>0</v>
      </c>
      <c r="AO29" s="132">
        <v>0</v>
      </c>
      <c r="AP29" s="132">
        <v>0</v>
      </c>
      <c r="AQ29" s="132">
        <v>0</v>
      </c>
      <c r="AR29" s="132">
        <v>0</v>
      </c>
      <c r="AS29" s="132">
        <v>0</v>
      </c>
      <c r="AT29" s="132">
        <v>0</v>
      </c>
      <c r="AU29" s="132">
        <v>0</v>
      </c>
      <c r="AV29" s="132">
        <v>0</v>
      </c>
      <c r="AW29" s="132">
        <v>0</v>
      </c>
      <c r="AX29" s="132">
        <v>0</v>
      </c>
      <c r="AY29" s="132">
        <v>0</v>
      </c>
      <c r="AZ29" s="132">
        <v>0</v>
      </c>
      <c r="BA29" s="132">
        <v>0</v>
      </c>
      <c r="BB29" s="132">
        <v>0</v>
      </c>
      <c r="BC29" s="132">
        <v>0</v>
      </c>
      <c r="BD29" s="132">
        <v>0</v>
      </c>
      <c r="BE29" s="132">
        <v>0</v>
      </c>
      <c r="BF29" s="132">
        <v>0</v>
      </c>
      <c r="BG29" s="132">
        <v>0</v>
      </c>
      <c r="BH29" s="132">
        <v>0</v>
      </c>
      <c r="BI29" s="132">
        <v>0</v>
      </c>
      <c r="BJ29" s="132">
        <v>0</v>
      </c>
      <c r="BK29" s="132">
        <v>0</v>
      </c>
      <c r="BL29" s="132">
        <v>0</v>
      </c>
      <c r="BM29" s="132">
        <v>0</v>
      </c>
      <c r="BN29" s="132">
        <v>0</v>
      </c>
      <c r="BO29" s="132">
        <v>0</v>
      </c>
      <c r="BP29" s="132">
        <v>0</v>
      </c>
      <c r="BQ29" s="132">
        <v>0</v>
      </c>
      <c r="BR29" s="132">
        <v>0</v>
      </c>
      <c r="BS29" s="132" t="str">
        <v>[C-i-C]</v>
      </c>
      <c r="BT29" s="132" t="str">
        <v>[C-i-C]</v>
      </c>
      <c r="BU29" s="132" t="str">
        <v>[C-i-C]</v>
      </c>
      <c r="BV29" s="207" t="str">
        <v>[C-i-C]</v>
      </c>
      <c r="BW29" s="180" t="str">
        <v>[C-i-C]</v>
      </c>
      <c r="BX29" s="180" t="str">
        <v>[C-i-C]</v>
      </c>
      <c r="BY29" s="180" t="str">
        <v>[C-i-C]</v>
      </c>
      <c r="BZ29" s="180" t="str">
        <v>[C-i-C]</v>
      </c>
      <c r="CA29" s="180" t="str">
        <v>[C-i-C]</v>
      </c>
      <c r="CB29" s="180" t="str">
        <v>[C-i-C]</v>
      </c>
      <c r="CC29" s="180" t="str">
        <v>[C-i-C]</v>
      </c>
      <c r="CD29" s="180" t="str">
        <v>[C-i-C]</v>
      </c>
      <c r="CE29" s="180" t="str">
        <v>[C-i-C]</v>
      </c>
      <c r="CF29" s="180" t="str">
        <v>[C-i-C]</v>
      </c>
      <c r="CG29" s="180" t="str">
        <v>[C-i-C]</v>
      </c>
      <c r="CH29" s="180" t="str">
        <v>[C-i-C]</v>
      </c>
      <c r="CI29" s="180" t="str">
        <v>[C-i-C]</v>
      </c>
      <c r="CJ29" s="180" t="str">
        <v>[C-i-C]</v>
      </c>
      <c r="CK29" s="180" t="str">
        <v>[C-i-C]</v>
      </c>
      <c r="CL29" s="180" t="str">
        <v>[C-i-C]</v>
      </c>
      <c r="CM29" s="180" t="str">
        <v>[C-i-C]</v>
      </c>
      <c r="CN29" s="180" t="str">
        <v>[C-i-C]</v>
      </c>
      <c r="CO29" s="180">
        <v>0</v>
      </c>
      <c r="CP29" s="180">
        <v>0</v>
      </c>
      <c r="CQ29" s="180">
        <v>0</v>
      </c>
      <c r="CR29" s="180">
        <v>0</v>
      </c>
      <c r="CS29" s="180">
        <v>0</v>
      </c>
      <c r="CT29" s="180">
        <v>0</v>
      </c>
      <c r="CU29" s="180">
        <v>0</v>
      </c>
      <c r="CV29" s="180">
        <v>0</v>
      </c>
      <c r="CW29" s="180">
        <v>0</v>
      </c>
      <c r="CX29" s="180">
        <v>0</v>
      </c>
      <c r="CY29" s="180">
        <v>0</v>
      </c>
      <c r="CZ29" s="180">
        <v>0</v>
      </c>
      <c r="DA29" s="180">
        <v>0</v>
      </c>
      <c r="DB29" s="180">
        <v>0</v>
      </c>
      <c r="DC29" s="180">
        <v>0</v>
      </c>
      <c r="DD29" s="180">
        <v>0</v>
      </c>
      <c r="DE29" s="180">
        <v>0</v>
      </c>
      <c r="DF29" s="180">
        <v>0</v>
      </c>
      <c r="DG29" s="180">
        <v>0</v>
      </c>
      <c r="DH29" s="180">
        <v>0</v>
      </c>
      <c r="DI29" s="180">
        <v>0</v>
      </c>
      <c r="DJ29" s="180">
        <v>0</v>
      </c>
      <c r="DK29" s="180">
        <v>0</v>
      </c>
      <c r="DL29" s="180">
        <v>0</v>
      </c>
      <c r="DM29" s="180">
        <v>0</v>
      </c>
      <c r="DN29" s="180">
        <v>0</v>
      </c>
      <c r="DO29" s="180">
        <v>0</v>
      </c>
      <c r="DP29" s="180">
        <v>0</v>
      </c>
      <c r="DQ29" s="180">
        <v>0</v>
      </c>
      <c r="DR29" s="180">
        <v>0</v>
      </c>
      <c r="DS29" s="180">
        <v>0</v>
      </c>
      <c r="DT29" s="180"/>
      <c r="DU29" s="223"/>
      <c r="DV29" s="223"/>
      <c r="DW29" s="223"/>
      <c r="DX29" s="223"/>
      <c r="DY29" s="223"/>
      <c r="DZ29" s="223"/>
      <c r="EA29" s="223">
        <f t="shared" si="7"/>
        <v>0</v>
      </c>
      <c r="EB29" s="223">
        <f t="shared" si="8"/>
        <v>0</v>
      </c>
      <c r="EC29" s="223">
        <f t="shared" si="9"/>
        <v>0</v>
      </c>
      <c r="ED29" s="223">
        <f t="shared" si="10"/>
        <v>0</v>
      </c>
      <c r="EE29" s="223">
        <f t="shared" si="11"/>
        <v>0</v>
      </c>
      <c r="EF29" s="147" t="str">
        <f t="shared" si="12"/>
        <v>OK</v>
      </c>
      <c r="EG29" s="223">
        <f t="shared" si="13"/>
        <v>0</v>
      </c>
    </row>
    <row r="30" spans="1:137" x14ac:dyDescent="0.4">
      <c r="E30" s="131"/>
      <c r="F30" s="131"/>
      <c r="G30" s="131"/>
      <c r="H30" s="132"/>
      <c r="I30" s="132"/>
      <c r="J30" s="132"/>
      <c r="K30" s="132"/>
      <c r="L30" s="179"/>
      <c r="M30" s="179"/>
      <c r="N30" s="132"/>
      <c r="O30" s="181"/>
      <c r="P30" s="181"/>
      <c r="Q30" s="181"/>
      <c r="R30" s="181"/>
      <c r="S30" s="181"/>
      <c r="T30" s="181"/>
      <c r="U30" s="181"/>
      <c r="V30" s="181"/>
      <c r="W30" s="181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207"/>
      <c r="BW30" s="180"/>
      <c r="BX30" s="180"/>
      <c r="BY30" s="180"/>
      <c r="BZ30" s="180"/>
      <c r="CA30" s="180"/>
      <c r="CB30" s="180"/>
      <c r="CC30" s="180"/>
      <c r="CD30" s="180"/>
      <c r="CE30" s="180"/>
      <c r="CF30" s="180"/>
      <c r="CG30" s="180"/>
      <c r="CH30" s="180"/>
      <c r="CI30" s="180"/>
      <c r="CJ30" s="180"/>
      <c r="CK30" s="180"/>
      <c r="CL30" s="180"/>
      <c r="CM30" s="180"/>
      <c r="CN30" s="180"/>
      <c r="CO30" s="180"/>
      <c r="CP30" s="180"/>
      <c r="CQ30" s="180"/>
      <c r="CR30" s="180"/>
      <c r="CS30" s="180"/>
      <c r="CT30" s="180"/>
      <c r="CU30" s="180"/>
      <c r="CV30" s="180"/>
      <c r="CW30" s="180"/>
      <c r="CX30" s="180"/>
      <c r="CY30" s="180"/>
      <c r="CZ30" s="180"/>
      <c r="DA30" s="180"/>
      <c r="DB30" s="180"/>
      <c r="DC30" s="180"/>
      <c r="DD30" s="180"/>
      <c r="DE30" s="180"/>
      <c r="DF30" s="180"/>
      <c r="DG30" s="180"/>
      <c r="DH30" s="180"/>
      <c r="DI30" s="180"/>
      <c r="DJ30" s="180"/>
      <c r="DK30" s="180"/>
      <c r="DL30" s="180"/>
      <c r="DM30" s="180"/>
      <c r="DN30" s="180"/>
      <c r="DO30" s="180"/>
      <c r="DP30" s="180"/>
      <c r="DQ30" s="180"/>
      <c r="DR30" s="180"/>
      <c r="DS30" s="180"/>
      <c r="DT30" s="180"/>
      <c r="DU30" s="180"/>
      <c r="DV30" s="180"/>
      <c r="DW30" s="180"/>
      <c r="DX30" s="180"/>
      <c r="DY30" s="180"/>
      <c r="DZ30" s="180"/>
      <c r="EA30" s="180"/>
      <c r="EB30" s="180"/>
      <c r="EC30" s="180"/>
      <c r="ED30" s="180"/>
      <c r="EE30" s="180"/>
      <c r="EF30" s="180"/>
      <c r="EG30" s="180"/>
    </row>
    <row r="31" spans="1:137" x14ac:dyDescent="0.4">
      <c r="E31" s="131"/>
      <c r="F31" s="131"/>
      <c r="G31" s="131"/>
      <c r="H31" s="132"/>
      <c r="I31" s="132"/>
      <c r="J31" s="132"/>
      <c r="K31" s="132"/>
      <c r="L31" s="179"/>
      <c r="M31" s="179"/>
      <c r="N31" s="132"/>
      <c r="O31" s="181"/>
      <c r="P31" s="181"/>
      <c r="Q31" s="181"/>
      <c r="R31" s="181"/>
      <c r="S31" s="181"/>
      <c r="T31" s="181"/>
      <c r="U31" s="181"/>
      <c r="V31" s="181"/>
      <c r="W31" s="181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207"/>
      <c r="BW31" s="180"/>
      <c r="BX31" s="180"/>
      <c r="BY31" s="180"/>
      <c r="BZ31" s="180"/>
      <c r="CA31" s="180"/>
      <c r="CB31" s="180"/>
      <c r="CC31" s="180"/>
      <c r="CD31" s="180"/>
      <c r="CE31" s="180"/>
      <c r="CF31" s="180"/>
      <c r="CG31" s="180"/>
      <c r="CH31" s="180"/>
      <c r="CI31" s="180"/>
      <c r="CJ31" s="180"/>
      <c r="CK31" s="180"/>
      <c r="CL31" s="180"/>
      <c r="CM31" s="180"/>
      <c r="CN31" s="180"/>
      <c r="CO31" s="180"/>
      <c r="CP31" s="180"/>
      <c r="CQ31" s="180"/>
      <c r="CR31" s="180"/>
      <c r="CS31" s="180"/>
      <c r="CT31" s="180"/>
      <c r="CU31" s="180"/>
      <c r="CV31" s="180"/>
      <c r="CW31" s="180"/>
      <c r="CX31" s="180"/>
      <c r="CY31" s="180"/>
      <c r="CZ31" s="180"/>
      <c r="DA31" s="180"/>
      <c r="DB31" s="180"/>
      <c r="DC31" s="180"/>
      <c r="DD31" s="180"/>
      <c r="DE31" s="180"/>
      <c r="DF31" s="180"/>
      <c r="DG31" s="180"/>
      <c r="DH31" s="180"/>
      <c r="DI31" s="180"/>
      <c r="DJ31" s="180"/>
      <c r="DK31" s="180"/>
      <c r="DL31" s="180"/>
      <c r="DM31" s="180"/>
      <c r="DN31" s="180"/>
      <c r="DO31" s="180"/>
      <c r="DP31" s="180"/>
      <c r="DQ31" s="180"/>
      <c r="DR31" s="180"/>
      <c r="DS31" s="180"/>
      <c r="DT31" s="180"/>
      <c r="DU31" s="180"/>
      <c r="DV31" s="180"/>
      <c r="DW31" s="180"/>
      <c r="DX31" s="180"/>
      <c r="DY31" s="180"/>
      <c r="DZ31" s="180"/>
      <c r="EA31" s="180"/>
      <c r="EB31" s="180"/>
      <c r="EC31" s="180"/>
      <c r="ED31" s="180"/>
      <c r="EE31" s="180"/>
      <c r="EF31" s="180"/>
      <c r="EG31" s="180"/>
    </row>
    <row r="32" spans="1:137" x14ac:dyDescent="0.4">
      <c r="E32" s="131"/>
      <c r="F32" s="131"/>
      <c r="G32" s="131"/>
      <c r="H32" s="132"/>
      <c r="I32" s="132"/>
      <c r="J32" s="132"/>
      <c r="K32" s="132"/>
      <c r="L32" s="179"/>
      <c r="M32" s="179"/>
      <c r="N32" s="132"/>
      <c r="O32" s="181"/>
      <c r="P32" s="181"/>
      <c r="Q32" s="181"/>
      <c r="R32" s="181"/>
      <c r="S32" s="181"/>
      <c r="T32" s="181"/>
      <c r="U32" s="181"/>
      <c r="V32" s="181"/>
      <c r="W32" s="181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207"/>
      <c r="BW32" s="180"/>
      <c r="BX32" s="180"/>
      <c r="BY32" s="180"/>
      <c r="BZ32" s="180"/>
      <c r="CA32" s="180"/>
      <c r="CB32" s="180"/>
      <c r="CC32" s="180"/>
      <c r="CD32" s="180"/>
      <c r="CE32" s="180"/>
      <c r="CF32" s="180"/>
      <c r="CG32" s="180"/>
      <c r="CH32" s="180"/>
      <c r="CI32" s="180"/>
      <c r="CJ32" s="180"/>
      <c r="CK32" s="180"/>
      <c r="CL32" s="180"/>
      <c r="CM32" s="180"/>
      <c r="CN32" s="180"/>
      <c r="CO32" s="180"/>
      <c r="CP32" s="180"/>
      <c r="CQ32" s="180"/>
      <c r="CR32" s="180"/>
      <c r="CS32" s="180"/>
      <c r="CT32" s="180"/>
      <c r="CU32" s="180"/>
      <c r="CV32" s="180"/>
      <c r="CW32" s="180"/>
      <c r="CX32" s="180"/>
      <c r="CY32" s="180"/>
      <c r="CZ32" s="180"/>
      <c r="DA32" s="180"/>
      <c r="DB32" s="180"/>
      <c r="DC32" s="180"/>
      <c r="DD32" s="180"/>
      <c r="DE32" s="180"/>
      <c r="DF32" s="180"/>
      <c r="DG32" s="180"/>
      <c r="DH32" s="180"/>
      <c r="DI32" s="180"/>
      <c r="DJ32" s="180"/>
      <c r="DK32" s="180"/>
      <c r="DL32" s="180"/>
      <c r="DM32" s="180"/>
      <c r="DN32" s="180"/>
      <c r="DO32" s="180"/>
      <c r="DP32" s="180"/>
      <c r="DQ32" s="180"/>
      <c r="DR32" s="180"/>
      <c r="DS32" s="180"/>
      <c r="DT32" s="180"/>
      <c r="DU32" s="180"/>
      <c r="DV32" s="180"/>
      <c r="DW32" s="180"/>
      <c r="DX32" s="180"/>
      <c r="DY32" s="180"/>
      <c r="DZ32" s="180"/>
      <c r="EA32" s="180"/>
      <c r="EB32" s="180"/>
      <c r="EC32" s="180"/>
      <c r="ED32" s="180"/>
      <c r="EE32" s="180"/>
      <c r="EF32" s="180"/>
      <c r="EG32" s="180"/>
    </row>
    <row r="33" spans="5:137" x14ac:dyDescent="0.4">
      <c r="E33" s="131"/>
      <c r="F33" s="131"/>
      <c r="G33" s="131"/>
      <c r="H33" s="132"/>
      <c r="I33" s="132"/>
      <c r="J33" s="132"/>
      <c r="K33" s="132"/>
      <c r="L33" s="179"/>
      <c r="M33" s="179"/>
      <c r="N33" s="132"/>
      <c r="O33" s="181"/>
      <c r="P33" s="181"/>
      <c r="Q33" s="181"/>
      <c r="R33" s="181"/>
      <c r="S33" s="181"/>
      <c r="T33" s="181"/>
      <c r="U33" s="181"/>
      <c r="V33" s="181"/>
      <c r="W33" s="181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207"/>
      <c r="BW33" s="180"/>
      <c r="BX33" s="180"/>
      <c r="BY33" s="180"/>
      <c r="BZ33" s="180"/>
      <c r="CA33" s="180"/>
      <c r="CB33" s="180"/>
      <c r="CC33" s="180"/>
      <c r="CD33" s="180"/>
      <c r="CE33" s="180"/>
      <c r="CF33" s="180"/>
      <c r="CG33" s="180"/>
      <c r="CH33" s="180"/>
      <c r="CI33" s="180"/>
      <c r="CJ33" s="180"/>
      <c r="CK33" s="180"/>
      <c r="CL33" s="180"/>
      <c r="CM33" s="180"/>
      <c r="CN33" s="180"/>
      <c r="CO33" s="180"/>
      <c r="CP33" s="180"/>
      <c r="CQ33" s="180"/>
      <c r="CR33" s="180"/>
      <c r="CS33" s="180"/>
      <c r="CT33" s="180"/>
      <c r="CU33" s="180"/>
      <c r="CV33" s="180"/>
      <c r="CW33" s="180"/>
      <c r="CX33" s="180"/>
      <c r="CY33" s="180"/>
      <c r="CZ33" s="180"/>
      <c r="DA33" s="180"/>
      <c r="DB33" s="180"/>
      <c r="DC33" s="180"/>
      <c r="DD33" s="180"/>
      <c r="DE33" s="180"/>
      <c r="DF33" s="180"/>
      <c r="DG33" s="180"/>
      <c r="DH33" s="180"/>
      <c r="DI33" s="180"/>
      <c r="DJ33" s="180"/>
      <c r="DK33" s="180"/>
      <c r="DL33" s="180"/>
      <c r="DM33" s="180"/>
      <c r="DN33" s="180"/>
      <c r="DO33" s="180"/>
      <c r="DP33" s="180"/>
      <c r="DQ33" s="180"/>
      <c r="DR33" s="180"/>
      <c r="DU33" s="185"/>
      <c r="DV33" s="185"/>
      <c r="DW33" s="185"/>
      <c r="DX33" s="185"/>
      <c r="DY33" s="185"/>
      <c r="DZ33" s="185"/>
      <c r="EA33" s="185"/>
      <c r="EB33" s="185"/>
      <c r="EC33" s="185"/>
      <c r="ED33" s="185"/>
      <c r="EE33" s="185"/>
      <c r="EF33" s="185"/>
      <c r="EG33" s="178"/>
    </row>
    <row r="34" spans="5:137" x14ac:dyDescent="0.4">
      <c r="E34" s="131"/>
      <c r="F34" s="131"/>
      <c r="G34" s="131"/>
      <c r="H34" s="132"/>
      <c r="I34" s="132"/>
      <c r="J34" s="132"/>
      <c r="K34" s="132"/>
      <c r="L34" s="179"/>
      <c r="M34" s="179"/>
      <c r="N34" s="132"/>
      <c r="O34" s="181"/>
      <c r="P34" s="181"/>
      <c r="Q34" s="181"/>
      <c r="R34" s="181"/>
      <c r="S34" s="181"/>
      <c r="T34" s="181"/>
      <c r="U34" s="181"/>
      <c r="V34" s="181"/>
      <c r="W34" s="181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/>
      <c r="BV34" s="207"/>
      <c r="BW34" s="180"/>
      <c r="BX34" s="180"/>
      <c r="BY34" s="180"/>
      <c r="BZ34" s="180"/>
      <c r="CA34" s="180"/>
      <c r="CB34" s="180"/>
      <c r="CC34" s="180"/>
      <c r="CD34" s="180"/>
      <c r="CE34" s="180"/>
      <c r="CF34" s="180"/>
      <c r="CG34" s="180"/>
      <c r="CH34" s="180"/>
      <c r="CI34" s="180"/>
      <c r="CJ34" s="180"/>
      <c r="CK34" s="180"/>
      <c r="CL34" s="180"/>
      <c r="CM34" s="180"/>
      <c r="CN34" s="180"/>
      <c r="CO34" s="180"/>
      <c r="CP34" s="180"/>
      <c r="CQ34" s="180"/>
      <c r="CR34" s="180"/>
      <c r="CS34" s="180"/>
      <c r="CT34" s="180"/>
      <c r="CU34" s="180"/>
      <c r="CV34" s="180"/>
      <c r="CW34" s="180"/>
      <c r="CX34" s="180"/>
      <c r="CY34" s="180"/>
      <c r="CZ34" s="180"/>
      <c r="DA34" s="180"/>
      <c r="DB34" s="180"/>
      <c r="DC34" s="180"/>
      <c r="DD34" s="180"/>
      <c r="DE34" s="180"/>
      <c r="DF34" s="180"/>
      <c r="DG34" s="180"/>
      <c r="DH34" s="180"/>
      <c r="DI34" s="180"/>
      <c r="DJ34" s="180"/>
      <c r="DK34" s="180"/>
      <c r="DL34" s="180"/>
      <c r="DM34" s="180"/>
      <c r="DN34" s="180"/>
      <c r="DO34" s="180"/>
      <c r="DP34" s="180"/>
      <c r="DQ34" s="180"/>
      <c r="DR34" s="180"/>
      <c r="DU34" s="185"/>
      <c r="DV34" s="185"/>
      <c r="DW34" s="185"/>
      <c r="DX34" s="185"/>
      <c r="DY34" s="185"/>
      <c r="DZ34" s="185"/>
      <c r="EA34" s="185"/>
      <c r="EB34" s="185"/>
      <c r="EC34" s="185"/>
      <c r="ED34" s="185"/>
      <c r="EE34" s="185"/>
      <c r="EF34" s="185"/>
      <c r="EG34" s="178"/>
    </row>
    <row r="35" spans="5:137" x14ac:dyDescent="0.4">
      <c r="E35" s="131"/>
      <c r="F35" s="131"/>
      <c r="G35" s="131"/>
      <c r="H35" s="132"/>
      <c r="I35" s="132"/>
      <c r="J35" s="132"/>
      <c r="K35" s="132"/>
      <c r="L35" s="179"/>
      <c r="M35" s="179"/>
      <c r="N35" s="132"/>
      <c r="O35" s="181"/>
      <c r="P35" s="181"/>
      <c r="Q35" s="181"/>
      <c r="R35" s="181"/>
      <c r="S35" s="181"/>
      <c r="T35" s="181"/>
      <c r="U35" s="181"/>
      <c r="V35" s="181"/>
      <c r="W35" s="181"/>
      <c r="X35" s="132"/>
      <c r="Y35" s="132"/>
      <c r="Z35" s="132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207"/>
      <c r="BW35" s="180"/>
      <c r="BX35" s="180"/>
      <c r="BY35" s="180"/>
      <c r="BZ35" s="180"/>
      <c r="CA35" s="180"/>
      <c r="CB35" s="180"/>
      <c r="CC35" s="180"/>
      <c r="CD35" s="180"/>
      <c r="CE35" s="180"/>
      <c r="CF35" s="180"/>
      <c r="CG35" s="180"/>
      <c r="CH35" s="180"/>
      <c r="CI35" s="180"/>
      <c r="CJ35" s="180"/>
      <c r="CK35" s="180"/>
      <c r="CL35" s="180"/>
      <c r="CM35" s="180"/>
      <c r="CN35" s="180"/>
      <c r="CO35" s="180"/>
      <c r="CP35" s="180"/>
      <c r="CQ35" s="180"/>
      <c r="CR35" s="180"/>
      <c r="CS35" s="180"/>
      <c r="CT35" s="180"/>
      <c r="CU35" s="180"/>
      <c r="CV35" s="180"/>
      <c r="CW35" s="180"/>
      <c r="CX35" s="180"/>
      <c r="CY35" s="180"/>
      <c r="CZ35" s="180"/>
      <c r="DA35" s="180"/>
      <c r="DB35" s="180"/>
      <c r="DC35" s="180"/>
      <c r="DD35" s="180"/>
      <c r="DE35" s="180"/>
      <c r="DF35" s="180"/>
      <c r="DG35" s="180"/>
      <c r="DH35" s="180"/>
      <c r="DI35" s="180"/>
      <c r="DJ35" s="180"/>
      <c r="DK35" s="180"/>
      <c r="DL35" s="180"/>
      <c r="DM35" s="180"/>
      <c r="DN35" s="180"/>
      <c r="DO35" s="180"/>
      <c r="DP35" s="180"/>
      <c r="DQ35" s="180"/>
      <c r="DR35" s="180"/>
      <c r="DU35" s="185"/>
      <c r="DV35" s="185"/>
      <c r="DW35" s="185"/>
      <c r="DX35" s="185"/>
      <c r="DY35" s="185"/>
      <c r="DZ35" s="185"/>
      <c r="EA35" s="185"/>
      <c r="EB35" s="185"/>
      <c r="EC35" s="185"/>
      <c r="ED35" s="185"/>
      <c r="EE35" s="185"/>
      <c r="EF35" s="185"/>
      <c r="EG35" s="178"/>
    </row>
    <row r="36" spans="5:137" x14ac:dyDescent="0.4">
      <c r="E36" s="131"/>
      <c r="F36" s="131"/>
      <c r="G36" s="131"/>
      <c r="H36" s="132"/>
      <c r="I36" s="132"/>
      <c r="J36" s="132"/>
      <c r="K36" s="132"/>
      <c r="L36" s="179"/>
      <c r="M36" s="179"/>
      <c r="N36" s="132"/>
      <c r="O36" s="181"/>
      <c r="P36" s="181"/>
      <c r="Q36" s="181"/>
      <c r="R36" s="181"/>
      <c r="S36" s="181"/>
      <c r="T36" s="181"/>
      <c r="U36" s="181"/>
      <c r="V36" s="181"/>
      <c r="W36" s="181"/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207"/>
      <c r="BW36" s="180"/>
      <c r="BX36" s="180"/>
      <c r="BY36" s="180"/>
      <c r="BZ36" s="180"/>
      <c r="CA36" s="180"/>
      <c r="CB36" s="180"/>
      <c r="CC36" s="180"/>
      <c r="CD36" s="180"/>
      <c r="CE36" s="180"/>
      <c r="CF36" s="180"/>
      <c r="CG36" s="180"/>
      <c r="CH36" s="180"/>
      <c r="CI36" s="180"/>
      <c r="CJ36" s="180"/>
      <c r="CK36" s="180"/>
      <c r="CL36" s="180"/>
      <c r="CM36" s="180"/>
      <c r="CN36" s="180"/>
      <c r="CO36" s="180"/>
      <c r="CP36" s="180"/>
      <c r="CQ36" s="180"/>
      <c r="CR36" s="180"/>
      <c r="CS36" s="180"/>
      <c r="CT36" s="180"/>
      <c r="CU36" s="180"/>
      <c r="CV36" s="180"/>
      <c r="CW36" s="180"/>
      <c r="CX36" s="180"/>
      <c r="CY36" s="180"/>
      <c r="CZ36" s="180"/>
      <c r="DA36" s="180"/>
      <c r="DB36" s="180"/>
      <c r="DC36" s="180"/>
      <c r="DD36" s="180"/>
      <c r="DE36" s="180"/>
      <c r="DF36" s="180"/>
      <c r="DG36" s="180"/>
      <c r="DH36" s="180"/>
      <c r="DI36" s="180"/>
      <c r="DJ36" s="180"/>
      <c r="DK36" s="180"/>
      <c r="DL36" s="180"/>
      <c r="DM36" s="180"/>
      <c r="DN36" s="180"/>
      <c r="DO36" s="180"/>
      <c r="DP36" s="180"/>
      <c r="DQ36" s="180"/>
      <c r="DR36" s="180"/>
      <c r="DU36" s="185"/>
      <c r="DV36" s="185"/>
      <c r="DW36" s="185"/>
      <c r="DX36" s="185"/>
      <c r="DY36" s="185"/>
      <c r="DZ36" s="185"/>
      <c r="EA36" s="185"/>
      <c r="EB36" s="185"/>
      <c r="EC36" s="185"/>
      <c r="ED36" s="185"/>
      <c r="EE36" s="185"/>
      <c r="EF36" s="185"/>
      <c r="EG36" s="178"/>
    </row>
    <row r="37" spans="5:137" x14ac:dyDescent="0.4">
      <c r="E37" s="131"/>
      <c r="F37" s="131"/>
      <c r="G37" s="131"/>
      <c r="H37" s="132"/>
      <c r="I37" s="132"/>
      <c r="J37" s="132"/>
      <c r="K37" s="132"/>
      <c r="L37" s="179"/>
      <c r="M37" s="179"/>
      <c r="N37" s="132"/>
      <c r="O37" s="181"/>
      <c r="P37" s="181"/>
      <c r="Q37" s="181"/>
      <c r="R37" s="181"/>
      <c r="S37" s="181"/>
      <c r="T37" s="181"/>
      <c r="U37" s="181"/>
      <c r="V37" s="181"/>
      <c r="W37" s="181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207"/>
      <c r="BW37" s="180"/>
      <c r="BX37" s="180"/>
      <c r="BY37" s="180"/>
      <c r="BZ37" s="180"/>
      <c r="CA37" s="180"/>
      <c r="CB37" s="180"/>
      <c r="CC37" s="180"/>
      <c r="CD37" s="180"/>
      <c r="CE37" s="180"/>
      <c r="CF37" s="180"/>
      <c r="CG37" s="180"/>
      <c r="CH37" s="180"/>
      <c r="CI37" s="180"/>
      <c r="CJ37" s="180"/>
      <c r="CK37" s="180"/>
      <c r="CL37" s="180"/>
      <c r="CM37" s="180"/>
      <c r="CN37" s="180"/>
      <c r="CO37" s="180"/>
      <c r="CP37" s="180"/>
      <c r="CQ37" s="180"/>
      <c r="CR37" s="180"/>
      <c r="CS37" s="180"/>
      <c r="CT37" s="180"/>
      <c r="CU37" s="180"/>
      <c r="CV37" s="180"/>
      <c r="CW37" s="180"/>
      <c r="CX37" s="180"/>
      <c r="CY37" s="180"/>
      <c r="CZ37" s="180"/>
      <c r="DA37" s="180"/>
      <c r="DB37" s="180"/>
      <c r="DC37" s="180"/>
      <c r="DD37" s="180"/>
      <c r="DE37" s="180"/>
      <c r="DF37" s="180"/>
      <c r="DG37" s="180"/>
      <c r="DH37" s="180"/>
      <c r="DI37" s="180"/>
      <c r="DJ37" s="180"/>
      <c r="DK37" s="180"/>
      <c r="DL37" s="180"/>
      <c r="DM37" s="180"/>
      <c r="DN37" s="180"/>
      <c r="DO37" s="180"/>
      <c r="DP37" s="180"/>
      <c r="DQ37" s="180"/>
      <c r="DR37" s="180"/>
      <c r="DU37" s="185"/>
      <c r="DV37" s="185"/>
      <c r="DW37" s="185"/>
      <c r="DX37" s="185"/>
      <c r="DY37" s="185"/>
      <c r="DZ37" s="185"/>
      <c r="EA37" s="185"/>
      <c r="EB37" s="185"/>
      <c r="EC37" s="185"/>
      <c r="ED37" s="185"/>
      <c r="EE37" s="185"/>
      <c r="EF37" s="185"/>
      <c r="EG37" s="178"/>
    </row>
    <row r="38" spans="5:137" x14ac:dyDescent="0.4">
      <c r="E38" s="131"/>
      <c r="F38" s="131"/>
      <c r="G38" s="131"/>
      <c r="H38" s="132"/>
      <c r="I38" s="132"/>
      <c r="J38" s="132"/>
      <c r="K38" s="132"/>
      <c r="L38" s="179"/>
      <c r="M38" s="179"/>
      <c r="N38" s="132"/>
      <c r="O38" s="181"/>
      <c r="P38" s="181"/>
      <c r="Q38" s="181"/>
      <c r="R38" s="181"/>
      <c r="S38" s="181"/>
      <c r="T38" s="181"/>
      <c r="U38" s="181"/>
      <c r="V38" s="181"/>
      <c r="W38" s="181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/>
      <c r="BV38" s="207"/>
      <c r="BW38" s="180"/>
      <c r="BX38" s="180"/>
      <c r="BY38" s="180"/>
      <c r="BZ38" s="180"/>
      <c r="CA38" s="180"/>
      <c r="CB38" s="180"/>
      <c r="CC38" s="180"/>
      <c r="CD38" s="180"/>
      <c r="CE38" s="180"/>
      <c r="CF38" s="180"/>
      <c r="CG38" s="180"/>
      <c r="CH38" s="180"/>
      <c r="CI38" s="180"/>
      <c r="CJ38" s="180"/>
      <c r="CK38" s="180"/>
      <c r="CL38" s="180"/>
      <c r="CM38" s="180"/>
      <c r="CN38" s="180"/>
      <c r="CO38" s="180"/>
      <c r="CP38" s="180"/>
      <c r="CQ38" s="180"/>
      <c r="CR38" s="180"/>
      <c r="CS38" s="180"/>
      <c r="CT38" s="180"/>
      <c r="CU38" s="180"/>
      <c r="CV38" s="180"/>
      <c r="CW38" s="180"/>
      <c r="CX38" s="180"/>
      <c r="CY38" s="180"/>
      <c r="CZ38" s="180"/>
      <c r="DA38" s="180"/>
      <c r="DB38" s="180"/>
      <c r="DC38" s="180"/>
      <c r="DD38" s="180"/>
      <c r="DE38" s="180"/>
      <c r="DF38" s="180"/>
      <c r="DG38" s="180"/>
      <c r="DH38" s="180"/>
      <c r="DI38" s="180"/>
      <c r="DJ38" s="180"/>
      <c r="DK38" s="180"/>
      <c r="DL38" s="180"/>
      <c r="DM38" s="180"/>
      <c r="DN38" s="180"/>
      <c r="DO38" s="180"/>
      <c r="DP38" s="180"/>
      <c r="DQ38" s="180"/>
      <c r="DR38" s="180"/>
      <c r="DU38" s="185"/>
      <c r="DV38" s="185"/>
      <c r="DW38" s="185"/>
      <c r="DX38" s="185"/>
      <c r="DY38" s="185"/>
      <c r="DZ38" s="185"/>
      <c r="EA38" s="185"/>
      <c r="EB38" s="185"/>
      <c r="EC38" s="185"/>
      <c r="ED38" s="185"/>
      <c r="EE38" s="185"/>
      <c r="EF38" s="185"/>
      <c r="EG38" s="178"/>
    </row>
    <row r="39" spans="5:137" x14ac:dyDescent="0.4">
      <c r="E39" s="131"/>
      <c r="F39" s="131"/>
      <c r="G39" s="131"/>
      <c r="H39" s="132"/>
      <c r="I39" s="132"/>
      <c r="J39" s="132"/>
      <c r="K39" s="132"/>
      <c r="L39" s="179"/>
      <c r="M39" s="179"/>
      <c r="N39" s="132"/>
      <c r="O39" s="181"/>
      <c r="P39" s="181"/>
      <c r="Q39" s="181"/>
      <c r="R39" s="181"/>
      <c r="S39" s="181"/>
      <c r="T39" s="181"/>
      <c r="U39" s="181"/>
      <c r="V39" s="181"/>
      <c r="W39" s="181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2"/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207"/>
      <c r="BW39" s="180"/>
      <c r="BX39" s="180"/>
      <c r="BY39" s="180"/>
      <c r="BZ39" s="180"/>
      <c r="CA39" s="180"/>
      <c r="CB39" s="180"/>
      <c r="CC39" s="180"/>
      <c r="CD39" s="180"/>
      <c r="CE39" s="180"/>
      <c r="CF39" s="180"/>
      <c r="CG39" s="180"/>
      <c r="CH39" s="180"/>
      <c r="CI39" s="180"/>
      <c r="CJ39" s="180"/>
      <c r="CK39" s="180"/>
      <c r="CL39" s="180"/>
      <c r="CM39" s="180"/>
      <c r="CN39" s="180"/>
      <c r="CO39" s="180"/>
      <c r="CP39" s="180"/>
      <c r="CQ39" s="180"/>
      <c r="CR39" s="180"/>
      <c r="CS39" s="180"/>
      <c r="CT39" s="180"/>
      <c r="CU39" s="180"/>
      <c r="CV39" s="180"/>
      <c r="CW39" s="180"/>
      <c r="CX39" s="180"/>
      <c r="CY39" s="180"/>
      <c r="CZ39" s="180"/>
      <c r="DA39" s="180"/>
      <c r="DB39" s="180"/>
      <c r="DC39" s="180"/>
      <c r="DD39" s="180"/>
      <c r="DE39" s="180"/>
      <c r="DF39" s="180"/>
      <c r="DG39" s="180"/>
      <c r="DH39" s="180"/>
      <c r="DI39" s="180"/>
      <c r="DJ39" s="180"/>
      <c r="DK39" s="180"/>
      <c r="DL39" s="180"/>
      <c r="DM39" s="180"/>
      <c r="DN39" s="180"/>
      <c r="DO39" s="180"/>
      <c r="DP39" s="180"/>
      <c r="DQ39" s="180"/>
      <c r="DR39" s="180"/>
      <c r="DU39" s="185"/>
      <c r="DV39" s="185"/>
      <c r="DW39" s="185"/>
      <c r="DX39" s="185"/>
      <c r="DY39" s="185"/>
      <c r="DZ39" s="185"/>
      <c r="EA39" s="185"/>
      <c r="EB39" s="185"/>
      <c r="EC39" s="185"/>
      <c r="ED39" s="185"/>
      <c r="EE39" s="185"/>
      <c r="EF39" s="185"/>
      <c r="EG39" s="178"/>
    </row>
    <row r="40" spans="5:137" x14ac:dyDescent="0.4">
      <c r="E40" s="131"/>
      <c r="F40" s="131"/>
      <c r="G40" s="131"/>
      <c r="H40" s="132"/>
      <c r="I40" s="132"/>
      <c r="J40" s="132"/>
      <c r="K40" s="132"/>
      <c r="L40" s="179"/>
      <c r="M40" s="179"/>
      <c r="N40" s="132"/>
      <c r="O40" s="181"/>
      <c r="P40" s="181"/>
      <c r="Q40" s="181"/>
      <c r="R40" s="181"/>
      <c r="S40" s="181"/>
      <c r="T40" s="181"/>
      <c r="U40" s="181"/>
      <c r="V40" s="181"/>
      <c r="W40" s="181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207"/>
      <c r="BW40" s="180"/>
      <c r="BX40" s="180"/>
      <c r="BY40" s="180"/>
      <c r="BZ40" s="180"/>
      <c r="CA40" s="180"/>
      <c r="CB40" s="180"/>
      <c r="CC40" s="180"/>
      <c r="CD40" s="180"/>
      <c r="CE40" s="180"/>
      <c r="CF40" s="180"/>
      <c r="CG40" s="180"/>
      <c r="CH40" s="180"/>
      <c r="CI40" s="180"/>
      <c r="CJ40" s="180"/>
      <c r="CK40" s="180"/>
      <c r="CL40" s="180"/>
      <c r="CM40" s="180"/>
      <c r="CN40" s="180"/>
      <c r="CO40" s="180"/>
      <c r="CP40" s="180"/>
      <c r="CQ40" s="180"/>
      <c r="CR40" s="180"/>
      <c r="CS40" s="180"/>
      <c r="CT40" s="180"/>
      <c r="CU40" s="180"/>
      <c r="CV40" s="180"/>
      <c r="CW40" s="180"/>
      <c r="CX40" s="180"/>
      <c r="CY40" s="180"/>
      <c r="CZ40" s="180"/>
      <c r="DA40" s="180"/>
      <c r="DB40" s="180"/>
      <c r="DC40" s="180"/>
      <c r="DD40" s="180"/>
      <c r="DE40" s="180"/>
      <c r="DF40" s="180"/>
      <c r="DG40" s="180"/>
      <c r="DH40" s="180"/>
      <c r="DI40" s="180"/>
      <c r="DJ40" s="180"/>
      <c r="DK40" s="180"/>
      <c r="DL40" s="180"/>
      <c r="DM40" s="180"/>
      <c r="DN40" s="180"/>
      <c r="DO40" s="180"/>
      <c r="DP40" s="180"/>
      <c r="DQ40" s="180"/>
      <c r="DR40" s="180"/>
      <c r="DU40" s="185"/>
      <c r="DV40" s="185"/>
      <c r="DW40" s="185"/>
      <c r="DX40" s="185"/>
      <c r="DY40" s="185"/>
      <c r="DZ40" s="185"/>
      <c r="EA40" s="185"/>
      <c r="EB40" s="185"/>
      <c r="EC40" s="185"/>
      <c r="ED40" s="185"/>
      <c r="EE40" s="185"/>
      <c r="EF40" s="185"/>
      <c r="EG40" s="178"/>
    </row>
    <row r="41" spans="5:137" x14ac:dyDescent="0.4">
      <c r="E41" s="131"/>
      <c r="F41" s="131"/>
      <c r="G41" s="131"/>
      <c r="H41" s="132"/>
      <c r="I41" s="132"/>
      <c r="J41" s="132"/>
      <c r="K41" s="132"/>
      <c r="L41" s="179"/>
      <c r="M41" s="179"/>
      <c r="N41" s="132"/>
      <c r="O41" s="181"/>
      <c r="P41" s="181"/>
      <c r="Q41" s="181"/>
      <c r="R41" s="181"/>
      <c r="S41" s="181"/>
      <c r="T41" s="181"/>
      <c r="U41" s="181"/>
      <c r="V41" s="181"/>
      <c r="W41" s="181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/>
      <c r="BV41" s="207"/>
      <c r="BW41" s="180"/>
      <c r="BX41" s="180"/>
      <c r="BY41" s="180"/>
      <c r="BZ41" s="180"/>
      <c r="CA41" s="180"/>
      <c r="CB41" s="180"/>
      <c r="CC41" s="180"/>
      <c r="CD41" s="180"/>
      <c r="CE41" s="180"/>
      <c r="CF41" s="180"/>
      <c r="CG41" s="180"/>
      <c r="CH41" s="180"/>
      <c r="CI41" s="180"/>
      <c r="CJ41" s="180"/>
      <c r="CK41" s="180"/>
      <c r="CL41" s="180"/>
      <c r="CM41" s="180"/>
      <c r="CN41" s="180"/>
      <c r="CO41" s="180"/>
      <c r="CP41" s="180"/>
      <c r="CQ41" s="180"/>
      <c r="CR41" s="180"/>
      <c r="CS41" s="180"/>
      <c r="CT41" s="180"/>
      <c r="CU41" s="180"/>
      <c r="CV41" s="180"/>
      <c r="CW41" s="180"/>
      <c r="CX41" s="180"/>
      <c r="CY41" s="180"/>
      <c r="CZ41" s="180"/>
      <c r="DA41" s="180"/>
      <c r="DB41" s="180"/>
      <c r="DC41" s="180"/>
      <c r="DD41" s="180"/>
      <c r="DE41" s="180"/>
      <c r="DF41" s="180"/>
      <c r="DG41" s="180"/>
      <c r="DH41" s="180"/>
      <c r="DI41" s="180"/>
      <c r="DJ41" s="180"/>
      <c r="DK41" s="180"/>
      <c r="DL41" s="180"/>
      <c r="DM41" s="180"/>
      <c r="DN41" s="180"/>
      <c r="DO41" s="180"/>
      <c r="DP41" s="180"/>
      <c r="DQ41" s="180"/>
      <c r="DR41" s="180"/>
      <c r="DU41" s="185"/>
      <c r="DV41" s="185"/>
      <c r="DW41" s="185"/>
      <c r="DX41" s="185"/>
      <c r="DY41" s="185"/>
      <c r="DZ41" s="185"/>
      <c r="EA41" s="185"/>
      <c r="EB41" s="185"/>
      <c r="EC41" s="185"/>
      <c r="ED41" s="185"/>
      <c r="EE41" s="185"/>
      <c r="EF41" s="185"/>
      <c r="EG41" s="178"/>
    </row>
    <row r="42" spans="5:137" x14ac:dyDescent="0.4">
      <c r="E42" s="131"/>
      <c r="F42" s="131"/>
      <c r="G42" s="131"/>
      <c r="H42" s="132"/>
      <c r="I42" s="132"/>
      <c r="J42" s="132"/>
      <c r="K42" s="132"/>
      <c r="L42" s="179"/>
      <c r="M42" s="179"/>
      <c r="N42" s="132"/>
      <c r="O42" s="181"/>
      <c r="P42" s="181"/>
      <c r="Q42" s="181"/>
      <c r="R42" s="181"/>
      <c r="S42" s="181"/>
      <c r="T42" s="181"/>
      <c r="U42" s="181"/>
      <c r="V42" s="181"/>
      <c r="W42" s="181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207"/>
      <c r="BW42" s="180"/>
      <c r="BX42" s="180"/>
      <c r="BY42" s="180"/>
      <c r="BZ42" s="180"/>
      <c r="CA42" s="180"/>
      <c r="CB42" s="180"/>
      <c r="CC42" s="180"/>
      <c r="CD42" s="180"/>
      <c r="CE42" s="180"/>
      <c r="CF42" s="180"/>
      <c r="CG42" s="180"/>
      <c r="CH42" s="180"/>
      <c r="CI42" s="180"/>
      <c r="CJ42" s="180"/>
      <c r="CK42" s="180"/>
      <c r="CL42" s="180"/>
      <c r="CM42" s="180"/>
      <c r="CN42" s="180"/>
      <c r="CO42" s="180"/>
      <c r="CP42" s="180"/>
      <c r="CQ42" s="180"/>
      <c r="CR42" s="180"/>
      <c r="CS42" s="180"/>
      <c r="CT42" s="180"/>
      <c r="CU42" s="180"/>
      <c r="CV42" s="180"/>
      <c r="CW42" s="180"/>
      <c r="CX42" s="180"/>
      <c r="CY42" s="180"/>
      <c r="CZ42" s="180"/>
      <c r="DA42" s="180"/>
      <c r="DB42" s="180"/>
      <c r="DC42" s="180"/>
      <c r="DD42" s="180"/>
      <c r="DE42" s="180"/>
      <c r="DF42" s="180"/>
      <c r="DG42" s="180"/>
      <c r="DH42" s="180"/>
      <c r="DI42" s="180"/>
      <c r="DJ42" s="180"/>
      <c r="DK42" s="180"/>
      <c r="DL42" s="180"/>
      <c r="DM42" s="180"/>
      <c r="DN42" s="180"/>
      <c r="DO42" s="180"/>
      <c r="DP42" s="180"/>
      <c r="DQ42" s="180"/>
      <c r="DR42" s="180"/>
      <c r="DU42" s="185"/>
      <c r="DV42" s="185"/>
      <c r="DW42" s="185"/>
      <c r="DX42" s="185"/>
      <c r="DY42" s="185"/>
      <c r="DZ42" s="185"/>
      <c r="EA42" s="185"/>
      <c r="EB42" s="185"/>
      <c r="EC42" s="185"/>
      <c r="ED42" s="185"/>
      <c r="EE42" s="185"/>
      <c r="EF42" s="185"/>
      <c r="EG42" s="178"/>
    </row>
    <row r="43" spans="5:137" x14ac:dyDescent="0.4">
      <c r="E43" s="131"/>
      <c r="F43" s="131"/>
      <c r="G43" s="131"/>
      <c r="H43" s="132"/>
      <c r="I43" s="132"/>
      <c r="J43" s="132"/>
      <c r="K43" s="132"/>
      <c r="L43" s="179"/>
      <c r="M43" s="179"/>
      <c r="N43" s="132"/>
      <c r="O43" s="181"/>
      <c r="P43" s="181"/>
      <c r="Q43" s="181"/>
      <c r="R43" s="181"/>
      <c r="S43" s="181"/>
      <c r="T43" s="181"/>
      <c r="U43" s="181"/>
      <c r="V43" s="181"/>
      <c r="W43" s="181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207"/>
      <c r="BW43" s="180"/>
      <c r="BX43" s="180"/>
      <c r="BY43" s="180"/>
      <c r="BZ43" s="180"/>
      <c r="CA43" s="180"/>
      <c r="CB43" s="180"/>
      <c r="CC43" s="180"/>
      <c r="CD43" s="180"/>
      <c r="CE43" s="180"/>
      <c r="CF43" s="180"/>
      <c r="CG43" s="180"/>
      <c r="CH43" s="180"/>
      <c r="CI43" s="180"/>
      <c r="CJ43" s="180"/>
      <c r="CK43" s="180"/>
      <c r="CL43" s="180"/>
      <c r="CM43" s="180"/>
      <c r="CN43" s="180"/>
      <c r="CO43" s="180"/>
      <c r="CP43" s="180"/>
      <c r="CQ43" s="180"/>
      <c r="CR43" s="180"/>
      <c r="CS43" s="180"/>
      <c r="CT43" s="180"/>
      <c r="CU43" s="180"/>
      <c r="CV43" s="180"/>
      <c r="CW43" s="180"/>
      <c r="CX43" s="180"/>
      <c r="CY43" s="180"/>
      <c r="CZ43" s="180"/>
      <c r="DA43" s="180"/>
      <c r="DB43" s="180"/>
      <c r="DC43" s="180"/>
      <c r="DD43" s="180"/>
      <c r="DE43" s="180"/>
      <c r="DF43" s="180"/>
      <c r="DG43" s="180"/>
      <c r="DH43" s="180"/>
      <c r="DI43" s="180"/>
      <c r="DJ43" s="180"/>
      <c r="DK43" s="180"/>
      <c r="DL43" s="180"/>
      <c r="DM43" s="180"/>
      <c r="DN43" s="180"/>
      <c r="DO43" s="180"/>
      <c r="DP43" s="180"/>
      <c r="DQ43" s="180"/>
      <c r="DR43" s="180"/>
      <c r="DU43" s="185"/>
      <c r="DV43" s="185"/>
      <c r="DW43" s="185"/>
      <c r="DX43" s="185"/>
      <c r="DY43" s="185"/>
      <c r="DZ43" s="185"/>
      <c r="EA43" s="185"/>
      <c r="EB43" s="185"/>
      <c r="EC43" s="185"/>
      <c r="ED43" s="185"/>
      <c r="EE43" s="185"/>
      <c r="EF43" s="185"/>
      <c r="EG43" s="178"/>
    </row>
    <row r="44" spans="5:137" x14ac:dyDescent="0.4">
      <c r="E44" s="131"/>
      <c r="F44" s="131"/>
      <c r="G44" s="131"/>
      <c r="H44" s="132"/>
      <c r="I44" s="132"/>
      <c r="J44" s="132"/>
      <c r="K44" s="132"/>
      <c r="L44" s="179"/>
      <c r="M44" s="179"/>
      <c r="N44" s="132"/>
      <c r="O44" s="181"/>
      <c r="P44" s="181"/>
      <c r="Q44" s="181"/>
      <c r="R44" s="181"/>
      <c r="S44" s="181"/>
      <c r="T44" s="181"/>
      <c r="U44" s="181"/>
      <c r="V44" s="181"/>
      <c r="W44" s="181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207"/>
      <c r="BW44" s="180"/>
      <c r="BX44" s="180"/>
      <c r="BY44" s="180"/>
      <c r="BZ44" s="180"/>
      <c r="CA44" s="180"/>
      <c r="CB44" s="180"/>
      <c r="CC44" s="180"/>
      <c r="CD44" s="180"/>
      <c r="CE44" s="180"/>
      <c r="CF44" s="180"/>
      <c r="CG44" s="180"/>
      <c r="CH44" s="180"/>
      <c r="CI44" s="180"/>
      <c r="CJ44" s="180"/>
      <c r="CK44" s="180"/>
      <c r="CL44" s="180"/>
      <c r="CM44" s="180"/>
      <c r="CN44" s="180"/>
      <c r="CO44" s="180"/>
      <c r="CP44" s="180"/>
      <c r="CQ44" s="180"/>
      <c r="CR44" s="180"/>
      <c r="CS44" s="180"/>
      <c r="CT44" s="180"/>
      <c r="CU44" s="180"/>
      <c r="CV44" s="180"/>
      <c r="CW44" s="180"/>
      <c r="CX44" s="180"/>
      <c r="CY44" s="180"/>
      <c r="CZ44" s="180"/>
      <c r="DA44" s="180"/>
      <c r="DB44" s="180"/>
      <c r="DC44" s="180"/>
      <c r="DD44" s="180"/>
      <c r="DE44" s="180"/>
      <c r="DF44" s="180"/>
      <c r="DG44" s="180"/>
      <c r="DH44" s="180"/>
      <c r="DI44" s="180"/>
      <c r="DJ44" s="180"/>
      <c r="DK44" s="180"/>
      <c r="DL44" s="180"/>
      <c r="DM44" s="180"/>
      <c r="DN44" s="180"/>
      <c r="DO44" s="180"/>
      <c r="DP44" s="180"/>
      <c r="DQ44" s="180"/>
      <c r="DR44" s="180"/>
      <c r="DU44" s="185"/>
      <c r="DV44" s="185"/>
      <c r="DW44" s="185"/>
      <c r="DX44" s="185"/>
      <c r="DY44" s="185"/>
      <c r="DZ44" s="185"/>
      <c r="EA44" s="185"/>
      <c r="EB44" s="185"/>
      <c r="EC44" s="185"/>
      <c r="ED44" s="185"/>
      <c r="EE44" s="185"/>
      <c r="EF44" s="185"/>
      <c r="EG44" s="178"/>
    </row>
    <row r="45" spans="5:137" x14ac:dyDescent="0.4">
      <c r="E45" s="131"/>
      <c r="F45" s="131"/>
      <c r="G45" s="131"/>
      <c r="H45" s="132"/>
      <c r="I45" s="132"/>
      <c r="J45" s="132"/>
      <c r="K45" s="132"/>
      <c r="L45" s="179"/>
      <c r="M45" s="179"/>
      <c r="N45" s="132"/>
      <c r="O45" s="181"/>
      <c r="P45" s="181"/>
      <c r="Q45" s="181"/>
      <c r="R45" s="181"/>
      <c r="S45" s="181"/>
      <c r="T45" s="181"/>
      <c r="U45" s="181"/>
      <c r="V45" s="181"/>
      <c r="W45" s="181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207"/>
      <c r="BW45" s="180"/>
      <c r="BX45" s="180"/>
      <c r="BY45" s="180"/>
      <c r="BZ45" s="180"/>
      <c r="CA45" s="180"/>
      <c r="CB45" s="180"/>
      <c r="CC45" s="180"/>
      <c r="CD45" s="180"/>
      <c r="CE45" s="180"/>
      <c r="CF45" s="180"/>
      <c r="CG45" s="180"/>
      <c r="CH45" s="180"/>
      <c r="CI45" s="180"/>
      <c r="CJ45" s="180"/>
      <c r="CK45" s="180"/>
      <c r="CL45" s="180"/>
      <c r="CM45" s="180"/>
      <c r="CN45" s="180"/>
      <c r="CO45" s="180"/>
      <c r="CP45" s="180"/>
      <c r="CQ45" s="180"/>
      <c r="CR45" s="180"/>
      <c r="CS45" s="180"/>
      <c r="CT45" s="180"/>
      <c r="CU45" s="180"/>
      <c r="CV45" s="180"/>
      <c r="CW45" s="180"/>
      <c r="CX45" s="180"/>
      <c r="CY45" s="180"/>
      <c r="CZ45" s="180"/>
      <c r="DA45" s="180"/>
      <c r="DB45" s="180"/>
      <c r="DC45" s="180"/>
      <c r="DD45" s="180"/>
      <c r="DE45" s="180"/>
      <c r="DF45" s="180"/>
      <c r="DG45" s="180"/>
      <c r="DH45" s="180"/>
      <c r="DI45" s="180"/>
      <c r="DJ45" s="180"/>
      <c r="DK45" s="180"/>
      <c r="DL45" s="180"/>
      <c r="DM45" s="180"/>
      <c r="DN45" s="180"/>
      <c r="DO45" s="180"/>
      <c r="DP45" s="180"/>
      <c r="DQ45" s="180"/>
      <c r="DR45" s="180"/>
      <c r="DU45" s="185"/>
      <c r="DV45" s="185"/>
      <c r="DW45" s="185"/>
      <c r="DX45" s="185"/>
      <c r="DY45" s="185"/>
      <c r="DZ45" s="185"/>
      <c r="EA45" s="185"/>
      <c r="EB45" s="185"/>
      <c r="EC45" s="185"/>
      <c r="ED45" s="185"/>
      <c r="EE45" s="185"/>
      <c r="EF45" s="185"/>
      <c r="EG45" s="178"/>
    </row>
    <row r="46" spans="5:137" x14ac:dyDescent="0.4">
      <c r="E46" s="131"/>
      <c r="F46" s="131"/>
      <c r="G46" s="131"/>
      <c r="H46" s="132"/>
      <c r="I46" s="132"/>
      <c r="J46" s="132"/>
      <c r="K46" s="132"/>
      <c r="L46" s="179"/>
      <c r="M46" s="179"/>
      <c r="N46" s="132"/>
      <c r="O46" s="181"/>
      <c r="P46" s="181"/>
      <c r="Q46" s="181"/>
      <c r="R46" s="181"/>
      <c r="S46" s="181"/>
      <c r="T46" s="181"/>
      <c r="U46" s="181"/>
      <c r="V46" s="181"/>
      <c r="W46" s="181"/>
      <c r="X46" s="132"/>
      <c r="Y46" s="132"/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/>
      <c r="BV46" s="207"/>
      <c r="BW46" s="180"/>
      <c r="BX46" s="180"/>
      <c r="BY46" s="180"/>
      <c r="BZ46" s="180"/>
      <c r="CA46" s="180"/>
      <c r="CB46" s="180"/>
      <c r="CC46" s="180"/>
      <c r="CD46" s="180"/>
      <c r="CE46" s="180"/>
      <c r="CF46" s="180"/>
      <c r="CG46" s="180"/>
      <c r="CH46" s="180"/>
      <c r="CI46" s="180"/>
      <c r="CJ46" s="180"/>
      <c r="CK46" s="180"/>
      <c r="CL46" s="180"/>
      <c r="CM46" s="180"/>
      <c r="CN46" s="180"/>
      <c r="CO46" s="180"/>
      <c r="CP46" s="180"/>
      <c r="CQ46" s="180"/>
      <c r="CR46" s="180"/>
      <c r="CS46" s="180"/>
      <c r="CT46" s="180"/>
      <c r="CU46" s="180"/>
      <c r="CV46" s="180"/>
      <c r="CW46" s="180"/>
      <c r="CX46" s="180"/>
      <c r="CY46" s="180"/>
      <c r="CZ46" s="180"/>
      <c r="DA46" s="180"/>
      <c r="DB46" s="180"/>
      <c r="DC46" s="180"/>
      <c r="DD46" s="180"/>
      <c r="DE46" s="180"/>
      <c r="DF46" s="180"/>
      <c r="DG46" s="180"/>
      <c r="DH46" s="180"/>
      <c r="DI46" s="180"/>
      <c r="DJ46" s="180"/>
      <c r="DK46" s="180"/>
      <c r="DL46" s="180"/>
      <c r="DM46" s="180"/>
      <c r="DN46" s="180"/>
      <c r="DO46" s="180"/>
      <c r="DP46" s="180"/>
      <c r="DQ46" s="180"/>
      <c r="DR46" s="180"/>
      <c r="DU46" s="185"/>
      <c r="DV46" s="185"/>
      <c r="DW46" s="185"/>
      <c r="DX46" s="185"/>
      <c r="DY46" s="185"/>
      <c r="DZ46" s="185"/>
      <c r="EA46" s="185"/>
      <c r="EB46" s="185"/>
      <c r="EC46" s="185"/>
      <c r="ED46" s="185"/>
      <c r="EE46" s="185"/>
      <c r="EF46" s="185"/>
      <c r="EG46" s="178"/>
    </row>
    <row r="47" spans="5:137" x14ac:dyDescent="0.4">
      <c r="E47" s="131"/>
      <c r="F47" s="131"/>
      <c r="G47" s="131"/>
      <c r="H47" s="132"/>
      <c r="I47" s="132"/>
      <c r="J47" s="132"/>
      <c r="K47" s="132"/>
      <c r="L47" s="179"/>
      <c r="M47" s="179"/>
      <c r="N47" s="132"/>
      <c r="O47" s="181"/>
      <c r="P47" s="181"/>
      <c r="Q47" s="181"/>
      <c r="R47" s="181"/>
      <c r="S47" s="181"/>
      <c r="T47" s="181"/>
      <c r="U47" s="181"/>
      <c r="V47" s="181"/>
      <c r="W47" s="181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207"/>
      <c r="BW47" s="180"/>
      <c r="BX47" s="180"/>
      <c r="BY47" s="180"/>
      <c r="BZ47" s="180"/>
      <c r="CA47" s="180"/>
      <c r="CB47" s="180"/>
      <c r="CC47" s="180"/>
      <c r="CD47" s="180"/>
      <c r="CE47" s="180"/>
      <c r="CF47" s="180"/>
      <c r="CG47" s="180"/>
      <c r="CH47" s="180"/>
      <c r="CI47" s="180"/>
      <c r="CJ47" s="180"/>
      <c r="CK47" s="180"/>
      <c r="CL47" s="180"/>
      <c r="CM47" s="180"/>
      <c r="CN47" s="180"/>
      <c r="CO47" s="180"/>
      <c r="CP47" s="180"/>
      <c r="CQ47" s="180"/>
      <c r="CR47" s="180"/>
      <c r="CS47" s="180"/>
      <c r="CT47" s="180"/>
      <c r="CU47" s="180"/>
      <c r="CV47" s="180"/>
      <c r="CW47" s="180"/>
      <c r="CX47" s="180"/>
      <c r="CY47" s="180"/>
      <c r="CZ47" s="180"/>
      <c r="DA47" s="180"/>
      <c r="DB47" s="180"/>
      <c r="DC47" s="180"/>
      <c r="DD47" s="180"/>
      <c r="DE47" s="180"/>
      <c r="DF47" s="180"/>
      <c r="DG47" s="180"/>
      <c r="DH47" s="180"/>
      <c r="DI47" s="180"/>
      <c r="DJ47" s="180"/>
      <c r="DK47" s="180"/>
      <c r="DL47" s="180"/>
      <c r="DM47" s="180"/>
      <c r="DN47" s="180"/>
      <c r="DO47" s="180"/>
      <c r="DP47" s="180"/>
      <c r="DQ47" s="180"/>
      <c r="DR47" s="180"/>
      <c r="DU47" s="185"/>
      <c r="DV47" s="185"/>
      <c r="DW47" s="185"/>
      <c r="DX47" s="185"/>
      <c r="DY47" s="185"/>
      <c r="DZ47" s="185"/>
      <c r="EA47" s="185"/>
      <c r="EB47" s="185"/>
      <c r="EC47" s="185"/>
      <c r="ED47" s="185"/>
      <c r="EE47" s="185"/>
      <c r="EF47" s="185"/>
      <c r="EG47" s="178"/>
    </row>
    <row r="48" spans="5:137" x14ac:dyDescent="0.4">
      <c r="E48" s="131"/>
      <c r="F48" s="131"/>
      <c r="G48" s="131"/>
      <c r="H48" s="132"/>
      <c r="I48" s="132"/>
      <c r="J48" s="132"/>
      <c r="K48" s="132"/>
      <c r="L48" s="179"/>
      <c r="M48" s="179"/>
      <c r="N48" s="132"/>
      <c r="O48" s="181"/>
      <c r="P48" s="181"/>
      <c r="Q48" s="181"/>
      <c r="R48" s="181"/>
      <c r="S48" s="181"/>
      <c r="T48" s="181"/>
      <c r="U48" s="181"/>
      <c r="V48" s="181"/>
      <c r="W48" s="181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/>
      <c r="BV48" s="207"/>
      <c r="BW48" s="180"/>
      <c r="BX48" s="180"/>
      <c r="BY48" s="180"/>
      <c r="BZ48" s="180"/>
      <c r="CA48" s="180"/>
      <c r="CB48" s="180"/>
      <c r="CC48" s="180"/>
      <c r="CD48" s="180"/>
      <c r="CE48" s="180"/>
      <c r="CF48" s="180"/>
      <c r="CG48" s="180"/>
      <c r="CH48" s="180"/>
      <c r="CI48" s="180"/>
      <c r="CJ48" s="180"/>
      <c r="CK48" s="180"/>
      <c r="CL48" s="180"/>
      <c r="CM48" s="180"/>
      <c r="CN48" s="180"/>
      <c r="CO48" s="180"/>
      <c r="CP48" s="180"/>
      <c r="CQ48" s="180"/>
      <c r="CR48" s="180"/>
      <c r="CS48" s="180"/>
      <c r="CT48" s="180"/>
      <c r="CU48" s="180"/>
      <c r="CV48" s="180"/>
      <c r="CW48" s="180"/>
      <c r="CX48" s="180"/>
      <c r="CY48" s="180"/>
      <c r="CZ48" s="180"/>
      <c r="DA48" s="180"/>
      <c r="DB48" s="180"/>
      <c r="DC48" s="180"/>
      <c r="DD48" s="180"/>
      <c r="DE48" s="180"/>
      <c r="DF48" s="180"/>
      <c r="DG48" s="180"/>
      <c r="DH48" s="180"/>
      <c r="DI48" s="180"/>
      <c r="DJ48" s="180"/>
      <c r="DK48" s="180"/>
      <c r="DL48" s="180"/>
      <c r="DM48" s="180"/>
      <c r="DN48" s="180"/>
      <c r="DO48" s="180"/>
      <c r="DP48" s="180"/>
      <c r="DQ48" s="180"/>
      <c r="DR48" s="180"/>
      <c r="DU48" s="185"/>
      <c r="DV48" s="185"/>
      <c r="DW48" s="185"/>
      <c r="DX48" s="185"/>
      <c r="DY48" s="185"/>
      <c r="DZ48" s="185"/>
      <c r="EA48" s="185"/>
      <c r="EB48" s="185"/>
      <c r="EC48" s="185"/>
      <c r="ED48" s="185"/>
      <c r="EE48" s="185"/>
      <c r="EF48" s="185"/>
      <c r="EG48" s="178"/>
    </row>
    <row r="49" spans="125:137" x14ac:dyDescent="0.4">
      <c r="DU49" s="185"/>
      <c r="DV49" s="185"/>
      <c r="DW49" s="185"/>
      <c r="DX49" s="185"/>
      <c r="DY49" s="185"/>
      <c r="DZ49" s="185"/>
      <c r="EA49" s="185"/>
      <c r="EB49" s="185"/>
      <c r="EC49" s="185"/>
      <c r="ED49" s="185"/>
      <c r="EE49" s="185"/>
      <c r="EF49" s="185"/>
      <c r="EG49" s="178"/>
    </row>
    <row r="50" spans="125:137" x14ac:dyDescent="0.4">
      <c r="DU50" s="185"/>
      <c r="DV50" s="185"/>
      <c r="DW50" s="185"/>
      <c r="DX50" s="185"/>
      <c r="DY50" s="185"/>
      <c r="DZ50" s="185"/>
      <c r="EA50" s="185"/>
      <c r="EB50" s="185"/>
      <c r="EC50" s="185"/>
      <c r="ED50" s="185"/>
      <c r="EE50" s="185"/>
      <c r="EF50" s="185"/>
      <c r="EG50" s="178"/>
    </row>
    <row r="51" spans="125:137" x14ac:dyDescent="0.4">
      <c r="DU51" s="185"/>
      <c r="DV51" s="185"/>
      <c r="DW51" s="185"/>
      <c r="DX51" s="185"/>
      <c r="DY51" s="185"/>
      <c r="DZ51" s="185"/>
      <c r="EA51" s="185"/>
      <c r="EB51" s="185"/>
      <c r="EC51" s="185"/>
      <c r="ED51" s="185"/>
      <c r="EE51" s="185"/>
      <c r="EF51" s="185"/>
      <c r="EG51" s="178"/>
    </row>
    <row r="52" spans="125:137" x14ac:dyDescent="0.4">
      <c r="DU52" s="185"/>
      <c r="DV52" s="185"/>
      <c r="DW52" s="185"/>
      <c r="DX52" s="185"/>
      <c r="DY52" s="185"/>
      <c r="DZ52" s="185"/>
      <c r="EA52" s="185"/>
      <c r="EB52" s="185"/>
      <c r="EC52" s="185"/>
      <c r="ED52" s="185"/>
      <c r="EE52" s="185"/>
      <c r="EF52" s="185"/>
      <c r="EG52" s="178"/>
    </row>
    <row r="53" spans="125:137" x14ac:dyDescent="0.4">
      <c r="DU53" s="185"/>
      <c r="DV53" s="185"/>
      <c r="DW53" s="185"/>
      <c r="DX53" s="185"/>
      <c r="DY53" s="185"/>
      <c r="DZ53" s="185"/>
      <c r="EA53" s="185"/>
      <c r="EB53" s="185"/>
      <c r="EC53" s="185"/>
      <c r="ED53" s="185"/>
      <c r="EE53" s="185"/>
      <c r="EF53" s="185"/>
      <c r="EG53" s="178"/>
    </row>
    <row r="54" spans="125:137" x14ac:dyDescent="0.4">
      <c r="DU54" s="185"/>
      <c r="DV54" s="185"/>
      <c r="DW54" s="185"/>
      <c r="DX54" s="185"/>
      <c r="DY54" s="185"/>
      <c r="DZ54" s="185"/>
      <c r="EA54" s="185"/>
      <c r="EB54" s="185"/>
      <c r="EC54" s="185"/>
      <c r="ED54" s="185"/>
      <c r="EE54" s="185"/>
      <c r="EF54" s="185"/>
      <c r="EG54" s="178"/>
    </row>
    <row r="55" spans="125:137" x14ac:dyDescent="0.4">
      <c r="DU55" s="185"/>
      <c r="DV55" s="185"/>
      <c r="DW55" s="185"/>
      <c r="DX55" s="185"/>
      <c r="DY55" s="185"/>
      <c r="DZ55" s="185"/>
      <c r="EA55" s="185"/>
      <c r="EB55" s="185"/>
      <c r="EC55" s="185"/>
      <c r="ED55" s="185"/>
      <c r="EE55" s="185"/>
      <c r="EF55" s="185"/>
      <c r="EG55" s="178"/>
    </row>
  </sheetData>
  <autoFilter ref="A8:DR48" xr:uid="{2ECE4052-060F-4FF3-B571-B449393EBADD}"/>
  <mergeCells count="2">
    <mergeCell ref="S7:V7"/>
    <mergeCell ref="EA7:EE7"/>
  </mergeCells>
  <conditionalFormatting sqref="DU33:EG55">
    <cfRule type="expression" dxfId="201" priority="6">
      <formula>$K33="Manual $ Spread"</formula>
    </cfRule>
  </conditionalFormatting>
  <conditionalFormatting sqref="EF33:EF55">
    <cfRule type="cellIs" dxfId="200" priority="4" operator="equal">
      <formula>"ERROR"</formula>
    </cfRule>
    <cfRule type="cellIs" dxfId="199" priority="5" operator="equal">
      <formula>"OK"</formula>
    </cfRule>
  </conditionalFormatting>
  <conditionalFormatting sqref="EH8">
    <cfRule type="cellIs" dxfId="198" priority="1" operator="equal">
      <formula>"ERROR"</formula>
    </cfRule>
    <cfRule type="cellIs" dxfId="197" priority="2" operator="equal">
      <formula>"OK"</formula>
    </cfRule>
    <cfRule type="expression" dxfId="196" priority="3">
      <formula>$K8="Manual $ Spread"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9ED93-D8B0-4341-BC07-3D9D386D5C14}">
  <sheetPr codeName="Sheet9"/>
  <dimension ref="A1:E77"/>
  <sheetViews>
    <sheetView topLeftCell="XFD1048576" zoomScaleNormal="100" workbookViewId="0"/>
  </sheetViews>
  <sheetFormatPr defaultColWidth="0" defaultRowHeight="15" customHeight="1" zeroHeight="1" x14ac:dyDescent="0.75"/>
  <cols>
    <col min="1" max="16384" width="7.140625" style="33" hidden="1"/>
  </cols>
  <sheetData>
    <row r="1" spans="1:1" ht="15" hidden="1" customHeight="1" x14ac:dyDescent="0.75">
      <c r="A1" s="119"/>
    </row>
    <row r="77" spans="5:5" ht="15" hidden="1" customHeight="1" x14ac:dyDescent="0.75">
      <c r="E77" s="34"/>
    </row>
  </sheetData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82E5E-9B83-45D9-9F98-E3897E0F7A30}">
  <sheetPr codeName="Sheet10">
    <tabColor rgb="FFFF0000"/>
  </sheetPr>
  <dimension ref="A1:AP131"/>
  <sheetViews>
    <sheetView showGridLines="0" zoomScaleNormal="100" workbookViewId="0">
      <pane ySplit="8" topLeftCell="A9" activePane="bottomLeft" state="frozen"/>
      <selection activeCell="G2" sqref="G2"/>
      <selection pane="bottomLeft" activeCell="A9" sqref="A9"/>
    </sheetView>
  </sheetViews>
  <sheetFormatPr defaultColWidth="9.1875" defaultRowHeight="12.3" x14ac:dyDescent="0.4"/>
  <cols>
    <col min="1" max="1" width="3.6640625" style="133" customWidth="1"/>
    <col min="2" max="2" width="31.80859375" style="133" customWidth="1"/>
    <col min="3" max="8" width="10.6640625" style="133" customWidth="1"/>
    <col min="9" max="14" width="11.6640625" style="133" customWidth="1"/>
    <col min="15" max="15" width="3.6640625" style="133" customWidth="1"/>
    <col min="16" max="16" width="32.1875" style="133" customWidth="1"/>
    <col min="17" max="22" width="10.6640625" style="133" customWidth="1"/>
    <col min="23" max="28" width="12.6640625" style="133" customWidth="1"/>
    <col min="29" max="29" width="10.33203125" style="133" customWidth="1"/>
    <col min="30" max="30" width="33.37890625" style="133" customWidth="1"/>
    <col min="31" max="36" width="10.6640625" style="133" customWidth="1"/>
    <col min="37" max="42" width="12.6640625" style="133" customWidth="1"/>
    <col min="43" max="44" width="9.1875" style="133"/>
    <col min="45" max="45" width="32.33203125" style="133" bestFit="1" customWidth="1"/>
    <col min="46" max="46" width="29" style="133" bestFit="1" customWidth="1"/>
    <col min="47" max="47" width="32.33203125" style="133" bestFit="1" customWidth="1"/>
    <col min="48" max="16384" width="9.1875" style="133"/>
  </cols>
  <sheetData>
    <row r="1" spans="1:42" ht="35.200000000000003" customHeight="1" x14ac:dyDescent="0.4">
      <c r="A1" s="136"/>
      <c r="B1" s="194" t="str">
        <f>Overview!$B$1</f>
        <v>Labour and overhead costs for non-contestable CWOREZ project</v>
      </c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6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 t="s">
        <v>147</v>
      </c>
      <c r="AP1" s="138"/>
    </row>
    <row r="2" spans="1:42" ht="26.2" customHeight="1" x14ac:dyDescent="0.4">
      <c r="A2" s="141"/>
      <c r="B2" s="142" t="s">
        <v>148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</row>
    <row r="4" spans="1:42" x14ac:dyDescent="0.4">
      <c r="B4" s="146" t="s">
        <v>48</v>
      </c>
    </row>
    <row r="5" spans="1:42" ht="15" customHeight="1" x14ac:dyDescent="0.45">
      <c r="B5" s="148" t="s">
        <v>149</v>
      </c>
      <c r="C5" s="148"/>
      <c r="D5" s="148"/>
      <c r="E5" s="148"/>
      <c r="F5" s="148"/>
      <c r="G5" s="148"/>
      <c r="H5" s="148"/>
    </row>
    <row r="6" spans="1:42" ht="12.6" x14ac:dyDescent="0.45">
      <c r="B6" s="148"/>
      <c r="C6" s="148"/>
      <c r="D6" s="148"/>
      <c r="E6" s="148"/>
      <c r="F6" s="148"/>
      <c r="G6" s="148"/>
      <c r="H6" s="148"/>
    </row>
    <row r="7" spans="1:42" s="186" customFormat="1" x14ac:dyDescent="0.4"/>
    <row r="8" spans="1:42" x14ac:dyDescent="0.4">
      <c r="B8" s="187" t="s">
        <v>150</v>
      </c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P8" s="187" t="s">
        <v>151</v>
      </c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D8" s="187" t="s">
        <v>152</v>
      </c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</row>
    <row r="9" spans="1:42" x14ac:dyDescent="0.4">
      <c r="B9" s="168"/>
      <c r="P9" s="168"/>
      <c r="AD9" s="168"/>
    </row>
    <row r="10" spans="1:42" ht="17.25" customHeight="1" thickBot="1" x14ac:dyDescent="0.45">
      <c r="C10" s="402" t="s">
        <v>207</v>
      </c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2"/>
      <c r="Q10" s="402" t="s">
        <v>207</v>
      </c>
      <c r="R10" s="402"/>
      <c r="S10" s="402"/>
      <c r="T10" s="402"/>
      <c r="U10" s="402"/>
      <c r="V10" s="402"/>
      <c r="W10" s="402"/>
      <c r="X10" s="402"/>
      <c r="Y10" s="402"/>
      <c r="Z10" s="402"/>
      <c r="AA10" s="402"/>
      <c r="AB10" s="402"/>
      <c r="AE10" s="402" t="s">
        <v>207</v>
      </c>
      <c r="AF10" s="402"/>
      <c r="AG10" s="402"/>
      <c r="AH10" s="402"/>
      <c r="AI10" s="402"/>
      <c r="AJ10" s="402"/>
      <c r="AK10" s="402"/>
      <c r="AL10" s="402"/>
      <c r="AM10" s="402"/>
      <c r="AN10" s="402"/>
      <c r="AO10" s="402"/>
      <c r="AP10" s="402"/>
    </row>
    <row r="11" spans="1:42" ht="17.25" customHeight="1" thickBot="1" x14ac:dyDescent="0.45">
      <c r="C11" s="189" t="s">
        <v>132</v>
      </c>
      <c r="D11" s="189"/>
      <c r="E11" s="189"/>
      <c r="F11" s="189"/>
      <c r="G11" s="189"/>
      <c r="H11" s="189"/>
      <c r="I11" s="401" t="s">
        <v>143</v>
      </c>
      <c r="J11" s="401"/>
      <c r="K11" s="401"/>
      <c r="L11" s="401"/>
      <c r="M11" s="401"/>
      <c r="N11" s="190"/>
      <c r="Q11" s="189" t="s">
        <v>132</v>
      </c>
      <c r="R11" s="189"/>
      <c r="S11" s="189"/>
      <c r="T11" s="189"/>
      <c r="U11" s="189"/>
      <c r="V11" s="189"/>
      <c r="W11" s="401" t="s">
        <v>143</v>
      </c>
      <c r="X11" s="401"/>
      <c r="Y11" s="401"/>
      <c r="Z11" s="401"/>
      <c r="AA11" s="401"/>
      <c r="AB11" s="190"/>
      <c r="AE11" s="189" t="s">
        <v>132</v>
      </c>
      <c r="AF11" s="189"/>
      <c r="AG11" s="189"/>
      <c r="AH11" s="189"/>
      <c r="AI11" s="189"/>
      <c r="AJ11" s="189"/>
      <c r="AK11" s="401" t="s">
        <v>143</v>
      </c>
      <c r="AL11" s="401"/>
      <c r="AM11" s="401"/>
      <c r="AN11" s="401"/>
      <c r="AO11" s="401"/>
      <c r="AP11" s="190"/>
    </row>
    <row r="12" spans="1:42" ht="88.5" customHeight="1" thickBot="1" x14ac:dyDescent="0.45">
      <c r="B12" s="193" t="s">
        <v>153</v>
      </c>
      <c r="C12" s="69" t="str" cm="1">
        <f t="array" ref="C12:M12">model_period</f>
        <v>FY2020
(1 Mar 2020 to 30 Jun 2020)</v>
      </c>
      <c r="D12" s="69" t="str">
        <v>FY2021</v>
      </c>
      <c r="E12" s="69" t="str">
        <v>FY2022</v>
      </c>
      <c r="F12" s="69" t="str">
        <v>FY2023</v>
      </c>
      <c r="G12" s="69" t="str">
        <v>FY2024</v>
      </c>
      <c r="H12" s="69" t="str">
        <v>FY2025
(1 Jul 2024 to 28 Feb 2025)</v>
      </c>
      <c r="I12" s="69" t="str">
        <v>FY2025
(1 Mar 2025 - 30 Jun 2025)</v>
      </c>
      <c r="J12" s="69" t="str">
        <v>FY2026</v>
      </c>
      <c r="K12" s="69" t="str">
        <v>FY2027</v>
      </c>
      <c r="L12" s="69" t="str">
        <v>FY2028</v>
      </c>
      <c r="M12" s="69" t="str">
        <v>FY2029</v>
      </c>
      <c r="N12" s="69" t="s">
        <v>154</v>
      </c>
      <c r="P12" s="193" t="str">
        <f>B12</f>
        <v>Capex category</v>
      </c>
      <c r="Q12" s="69" t="str" cm="1">
        <f t="array" ref="Q12:AA12">model_period</f>
        <v>FY2020
(1 Mar 2020 to 30 Jun 2020)</v>
      </c>
      <c r="R12" s="69" t="str">
        <v>FY2021</v>
      </c>
      <c r="S12" s="69" t="str">
        <v>FY2022</v>
      </c>
      <c r="T12" s="69" t="str">
        <v>FY2023</v>
      </c>
      <c r="U12" s="69" t="str">
        <v>FY2024</v>
      </c>
      <c r="V12" s="69" t="str">
        <v>FY2025
(1 Jul 2024 to 28 Feb 2025)</v>
      </c>
      <c r="W12" s="69" t="str">
        <v>FY2025
(1 Mar 2025 - 30 Jun 2025)</v>
      </c>
      <c r="X12" s="69" t="str">
        <v>FY2026</v>
      </c>
      <c r="Y12" s="69" t="str">
        <v>FY2027</v>
      </c>
      <c r="Z12" s="69" t="str">
        <v>FY2028</v>
      </c>
      <c r="AA12" s="69" t="str">
        <v>FY2029</v>
      </c>
      <c r="AB12" s="69" t="str">
        <f>N12</f>
        <v>Total capex</v>
      </c>
      <c r="AD12" s="193" t="str">
        <f t="shared" ref="AD12:AD23" si="0">P12</f>
        <v>Capex category</v>
      </c>
      <c r="AE12" s="69" t="str" cm="1">
        <f t="array" ref="AE12:AO12">model_period</f>
        <v>FY2020
(1 Mar 2020 to 30 Jun 2020)</v>
      </c>
      <c r="AF12" s="69" t="str">
        <v>FY2021</v>
      </c>
      <c r="AG12" s="69" t="str">
        <v>FY2022</v>
      </c>
      <c r="AH12" s="69" t="str">
        <v>FY2023</v>
      </c>
      <c r="AI12" s="69" t="str">
        <v>FY2024</v>
      </c>
      <c r="AJ12" s="69" t="str">
        <v>FY2025
(1 Jul 2024 to 28 Feb 2025)</v>
      </c>
      <c r="AK12" s="69" t="str">
        <v>FY2025
(1 Mar 2025 - 30 Jun 2025)</v>
      </c>
      <c r="AL12" s="69" t="str">
        <v>FY2026</v>
      </c>
      <c r="AM12" s="69" t="str">
        <v>FY2027</v>
      </c>
      <c r="AN12" s="69" t="str">
        <v>FY2028</v>
      </c>
      <c r="AO12" s="69" t="str">
        <v>FY2029</v>
      </c>
      <c r="AP12" s="69" t="str">
        <f>AB12</f>
        <v>Total capex</v>
      </c>
    </row>
    <row r="13" spans="1:42" ht="13" customHeight="1" thickBot="1" x14ac:dyDescent="0.45">
      <c r="B13" s="106" t="str" cm="1">
        <f t="array" ref="B13:B21">_xlfn.UNIQUE(labour_category)</f>
        <v>Project Management</v>
      </c>
      <c r="C13" s="110"/>
      <c r="D13" s="110"/>
      <c r="E13" s="110"/>
      <c r="F13" s="110"/>
      <c r="G13" s="110"/>
      <c r="H13" s="110"/>
      <c r="I13" s="258">
        <f>SUMIFS(Internal_labour_inputs!EA$9:EA$408,Internal_labour_inputs!$A$9:$A$408,Internal_labour_calcs!$B13)</f>
        <v>985855.90714285709</v>
      </c>
      <c r="J13" s="258">
        <f>SUMIFS(Internal_labour_inputs!EB$9:EB$408,Internal_labour_inputs!$A$9:$A$408,Internal_labour_calcs!$B13)</f>
        <v>4052088.0535714282</v>
      </c>
      <c r="K13" s="258">
        <f>SUMIFS(Internal_labour_inputs!EC$9:EC$408,Internal_labour_inputs!$A$9:$A$408,Internal_labour_calcs!$B13)</f>
        <v>6205608.2999999989</v>
      </c>
      <c r="L13" s="258">
        <f>SUMIFS(Internal_labour_inputs!ED$9:ED$408,Internal_labour_inputs!$A$9:$A$408,Internal_labour_calcs!$B13)</f>
        <v>5553596.3250000011</v>
      </c>
      <c r="M13" s="258">
        <f>SUMIFS(Internal_labour_inputs!EE$9:EE$408,Internal_labour_inputs!$A$9:$A$408,Internal_labour_calcs!$B13)</f>
        <v>1377081</v>
      </c>
      <c r="N13" s="259">
        <f t="shared" ref="N13:N19" si="1">SUM(C13:M13)</f>
        <v>18174229.585714288</v>
      </c>
      <c r="P13" s="106" t="str" cm="1">
        <f t="array" ref="P13:P21">$B$13:$B$21</f>
        <v>Project Management</v>
      </c>
      <c r="Q13" s="126"/>
      <c r="R13" s="126"/>
      <c r="S13" s="126"/>
      <c r="T13" s="126"/>
      <c r="U13" s="126"/>
      <c r="V13" s="126"/>
      <c r="W13" s="258">
        <f t="shared" ref="W13" si="2">I13*labour_direct</f>
        <v>690099.13499999989</v>
      </c>
      <c r="X13" s="258">
        <f t="shared" ref="X13:X21" si="3">J13*labour_direct</f>
        <v>2836461.6374999997</v>
      </c>
      <c r="Y13" s="258">
        <f t="shared" ref="Y13:Y21" si="4">K13*labour_direct</f>
        <v>4343925.8099999987</v>
      </c>
      <c r="Z13" s="258">
        <f t="shared" ref="Z13:Z21" si="5">L13*labour_direct</f>
        <v>3887517.4275000007</v>
      </c>
      <c r="AA13" s="258">
        <f t="shared" ref="AA13:AA21" si="6">M13*labour_direct</f>
        <v>963956.7</v>
      </c>
      <c r="AB13" s="259">
        <f t="shared" ref="AB13:AB19" si="7">SUM(Q13:AA13)</f>
        <v>12721960.709999997</v>
      </c>
      <c r="AD13" s="106" t="str">
        <f t="shared" si="0"/>
        <v>Project Management</v>
      </c>
      <c r="AE13" s="110"/>
      <c r="AF13" s="110"/>
      <c r="AG13" s="110"/>
      <c r="AH13" s="110"/>
      <c r="AI13" s="110"/>
      <c r="AJ13" s="110"/>
      <c r="AK13" s="258">
        <f t="shared" ref="AK13" si="8">I13-W13</f>
        <v>295756.7721428572</v>
      </c>
      <c r="AL13" s="258">
        <f t="shared" ref="AL13:AL21" si="9">J13-X13</f>
        <v>1215626.4160714285</v>
      </c>
      <c r="AM13" s="258">
        <f t="shared" ref="AM13:AM21" si="10">K13-Y13</f>
        <v>1861682.4900000002</v>
      </c>
      <c r="AN13" s="258">
        <f t="shared" ref="AN13:AN21" si="11">L13-Z13</f>
        <v>1666078.8975000004</v>
      </c>
      <c r="AO13" s="258">
        <f t="shared" ref="AO13:AO21" si="12">M13-AA13</f>
        <v>413124.30000000005</v>
      </c>
      <c r="AP13" s="259">
        <f t="shared" ref="AP13:AP19" si="13">SUM(AE13:AO13)</f>
        <v>5452268.8757142862</v>
      </c>
    </row>
    <row r="14" spans="1:42" ht="13" customHeight="1" thickBot="1" x14ac:dyDescent="0.45">
      <c r="B14" s="106" t="str">
        <v>Other support and corporate roles</v>
      </c>
      <c r="C14" s="110"/>
      <c r="D14" s="110"/>
      <c r="E14" s="110"/>
      <c r="F14" s="110"/>
      <c r="G14" s="110"/>
      <c r="H14" s="110"/>
      <c r="I14" s="258">
        <f>SUMIFS(Internal_labour_inputs!EA$9:EA$408,Internal_labour_inputs!$A$9:$A$408,Internal_labour_calcs!$B14)</f>
        <v>1799468.5784638515</v>
      </c>
      <c r="J14" s="258">
        <f>SUMIFS(Internal_labour_inputs!EB$9:EB$408,Internal_labour_inputs!$A$9:$A$408,Internal_labour_calcs!$B14)</f>
        <v>4023009.7550247298</v>
      </c>
      <c r="K14" s="258">
        <f>SUMIFS(Internal_labour_inputs!EC$9:EC$408,Internal_labour_inputs!$A$9:$A$408,Internal_labour_calcs!$B14)</f>
        <v>4229794.7903897576</v>
      </c>
      <c r="L14" s="258">
        <f>SUMIFS(Internal_labour_inputs!ED$9:ED$408,Internal_labour_inputs!$A$9:$A$408,Internal_labour_calcs!$B14)</f>
        <v>4185064.9852943085</v>
      </c>
      <c r="M14" s="258">
        <f>SUMIFS(Internal_labour_inputs!EE$9:EE$408,Internal_labour_inputs!$A$9:$A$408,Internal_labour_calcs!$B14)</f>
        <v>1734383.3966354246</v>
      </c>
      <c r="N14" s="259">
        <f t="shared" si="1"/>
        <v>15971721.505808072</v>
      </c>
      <c r="P14" s="106" t="str">
        <v>Other support and corporate roles</v>
      </c>
      <c r="Q14" s="110"/>
      <c r="R14" s="110"/>
      <c r="S14" s="110"/>
      <c r="T14" s="110"/>
      <c r="U14" s="110"/>
      <c r="V14" s="110"/>
      <c r="W14" s="258">
        <f t="shared" ref="W14:W21" si="14">I14*labour_direct</f>
        <v>1259628.0049246959</v>
      </c>
      <c r="X14" s="258">
        <f t="shared" si="3"/>
        <v>2816106.8285173108</v>
      </c>
      <c r="Y14" s="258">
        <f t="shared" si="4"/>
        <v>2960856.3532728301</v>
      </c>
      <c r="Z14" s="258">
        <f t="shared" si="5"/>
        <v>2929545.4897060157</v>
      </c>
      <c r="AA14" s="258">
        <f t="shared" si="6"/>
        <v>1214068.3776447971</v>
      </c>
      <c r="AB14" s="259">
        <f t="shared" si="7"/>
        <v>11180205.05406565</v>
      </c>
      <c r="AD14" s="106" t="str">
        <f t="shared" si="0"/>
        <v>Other support and corporate roles</v>
      </c>
      <c r="AE14" s="110"/>
      <c r="AF14" s="110"/>
      <c r="AG14" s="110"/>
      <c r="AH14" s="110"/>
      <c r="AI14" s="110"/>
      <c r="AJ14" s="110"/>
      <c r="AK14" s="258">
        <f t="shared" ref="AK14:AK21" si="15">I14-W14</f>
        <v>539840.57353915554</v>
      </c>
      <c r="AL14" s="258">
        <f t="shared" si="9"/>
        <v>1206902.926507419</v>
      </c>
      <c r="AM14" s="258">
        <f t="shared" si="10"/>
        <v>1268938.4371169275</v>
      </c>
      <c r="AN14" s="258">
        <f t="shared" si="11"/>
        <v>1255519.4955882928</v>
      </c>
      <c r="AO14" s="258">
        <f t="shared" si="12"/>
        <v>520315.01899062749</v>
      </c>
      <c r="AP14" s="259">
        <f t="shared" si="13"/>
        <v>4791516.4517424228</v>
      </c>
    </row>
    <row r="15" spans="1:42" ht="13" customHeight="1" thickBot="1" x14ac:dyDescent="0.45">
      <c r="B15" s="106" t="str">
        <v>Project Controls</v>
      </c>
      <c r="C15" s="110"/>
      <c r="D15" s="110"/>
      <c r="E15" s="110"/>
      <c r="F15" s="110"/>
      <c r="G15" s="110"/>
      <c r="H15" s="110"/>
      <c r="I15" s="258">
        <f>SUMIFS(Internal_labour_inputs!EA$9:EA$408,Internal_labour_inputs!$A$9:$A$408,Internal_labour_calcs!$B15)</f>
        <v>713771.7</v>
      </c>
      <c r="J15" s="258">
        <f>SUMIFS(Internal_labour_inputs!EB$9:EB$408,Internal_labour_inputs!$A$9:$A$408,Internal_labour_calcs!$B15)</f>
        <v>2024056.7999999998</v>
      </c>
      <c r="K15" s="258">
        <f>SUMIFS(Internal_labour_inputs!EC$9:EC$408,Internal_labour_inputs!$A$9:$A$408,Internal_labour_calcs!$B15)</f>
        <v>2336895</v>
      </c>
      <c r="L15" s="258">
        <f>SUMIFS(Internal_labour_inputs!ED$9:ED$408,Internal_labour_inputs!$A$9:$A$408,Internal_labour_calcs!$B15)</f>
        <v>1795792.5</v>
      </c>
      <c r="M15" s="258">
        <f>SUMIFS(Internal_labour_inputs!EE$9:EE$408,Internal_labour_inputs!$A$9:$A$408,Internal_labour_calcs!$B15)</f>
        <v>64681.875</v>
      </c>
      <c r="N15" s="259">
        <f t="shared" si="1"/>
        <v>6935197.875</v>
      </c>
      <c r="P15" s="106" t="str">
        <v>Project Controls</v>
      </c>
      <c r="Q15" s="110"/>
      <c r="R15" s="110"/>
      <c r="S15" s="110"/>
      <c r="T15" s="110"/>
      <c r="U15" s="110"/>
      <c r="V15" s="110"/>
      <c r="W15" s="258">
        <f t="shared" si="14"/>
        <v>499640.18999999994</v>
      </c>
      <c r="X15" s="258">
        <f t="shared" si="3"/>
        <v>1416839.7599999998</v>
      </c>
      <c r="Y15" s="258">
        <f t="shared" si="4"/>
        <v>1635826.5</v>
      </c>
      <c r="Z15" s="258">
        <f t="shared" si="5"/>
        <v>1257054.75</v>
      </c>
      <c r="AA15" s="258">
        <f t="shared" si="6"/>
        <v>45277.3125</v>
      </c>
      <c r="AB15" s="259">
        <f t="shared" si="7"/>
        <v>4854638.5124999993</v>
      </c>
      <c r="AD15" s="106" t="str">
        <f t="shared" si="0"/>
        <v>Project Controls</v>
      </c>
      <c r="AE15" s="110"/>
      <c r="AF15" s="110"/>
      <c r="AG15" s="110"/>
      <c r="AH15" s="110"/>
      <c r="AI15" s="110"/>
      <c r="AJ15" s="110"/>
      <c r="AK15" s="258">
        <f t="shared" si="15"/>
        <v>214131.51</v>
      </c>
      <c r="AL15" s="258">
        <f t="shared" si="9"/>
        <v>607217.04</v>
      </c>
      <c r="AM15" s="258">
        <f t="shared" si="10"/>
        <v>701068.5</v>
      </c>
      <c r="AN15" s="258">
        <f t="shared" si="11"/>
        <v>538737.75</v>
      </c>
      <c r="AO15" s="258">
        <f t="shared" si="12"/>
        <v>19404.5625</v>
      </c>
      <c r="AP15" s="259">
        <f t="shared" si="13"/>
        <v>2080559.3625</v>
      </c>
    </row>
    <row r="16" spans="1:42" ht="13" customHeight="1" thickBot="1" x14ac:dyDescent="0.45">
      <c r="B16" s="106" t="str">
        <v>Commercial Management</v>
      </c>
      <c r="C16" s="110"/>
      <c r="D16" s="110"/>
      <c r="E16" s="110"/>
      <c r="F16" s="110"/>
      <c r="G16" s="110"/>
      <c r="H16" s="110"/>
      <c r="I16" s="258">
        <f>SUMIFS(Internal_labour_inputs!EA$9:EA$408,Internal_labour_inputs!$A$9:$A$408,Internal_labour_calcs!$B16)</f>
        <v>421360.8</v>
      </c>
      <c r="J16" s="258">
        <f>SUMIFS(Internal_labour_inputs!EB$9:EB$408,Internal_labour_inputs!$A$9:$A$408,Internal_labour_calcs!$B16)</f>
        <v>2188344.9000000004</v>
      </c>
      <c r="K16" s="258">
        <f>SUMIFS(Internal_labour_inputs!EC$9:EC$408,Internal_labour_inputs!$A$9:$A$408,Internal_labour_calcs!$B16)</f>
        <v>5823334.7999999998</v>
      </c>
      <c r="L16" s="258">
        <f>SUMIFS(Internal_labour_inputs!ED$9:ED$408,Internal_labour_inputs!$A$9:$A$408,Internal_labour_calcs!$B16)</f>
        <v>6694364.8499999996</v>
      </c>
      <c r="M16" s="258">
        <f>SUMIFS(Internal_labour_inputs!EE$9:EE$408,Internal_labour_inputs!$A$9:$A$408,Internal_labour_calcs!$B16)</f>
        <v>0</v>
      </c>
      <c r="N16" s="259">
        <f t="shared" si="1"/>
        <v>15127405.35</v>
      </c>
      <c r="P16" s="106" t="str">
        <v>Commercial Management</v>
      </c>
      <c r="Q16" s="110"/>
      <c r="R16" s="110"/>
      <c r="S16" s="110"/>
      <c r="T16" s="110"/>
      <c r="U16" s="110"/>
      <c r="V16" s="110"/>
      <c r="W16" s="258">
        <f t="shared" si="14"/>
        <v>294952.56</v>
      </c>
      <c r="X16" s="258">
        <f t="shared" si="3"/>
        <v>1531841.4300000002</v>
      </c>
      <c r="Y16" s="258">
        <f t="shared" si="4"/>
        <v>4076334.3599999994</v>
      </c>
      <c r="Z16" s="258">
        <f t="shared" si="5"/>
        <v>4686055.3949999996</v>
      </c>
      <c r="AA16" s="258">
        <f t="shared" si="6"/>
        <v>0</v>
      </c>
      <c r="AB16" s="259">
        <f t="shared" si="7"/>
        <v>10589183.744999999</v>
      </c>
      <c r="AD16" s="106" t="str">
        <f t="shared" si="0"/>
        <v>Commercial Management</v>
      </c>
      <c r="AE16" s="110"/>
      <c r="AF16" s="110"/>
      <c r="AG16" s="110"/>
      <c r="AH16" s="110"/>
      <c r="AI16" s="110"/>
      <c r="AJ16" s="110"/>
      <c r="AK16" s="258">
        <f t="shared" si="15"/>
        <v>126408.23999999999</v>
      </c>
      <c r="AL16" s="258">
        <f t="shared" si="9"/>
        <v>656503.4700000002</v>
      </c>
      <c r="AM16" s="258">
        <f t="shared" si="10"/>
        <v>1747000.4400000004</v>
      </c>
      <c r="AN16" s="258">
        <f t="shared" si="11"/>
        <v>2008309.4550000001</v>
      </c>
      <c r="AO16" s="258">
        <f t="shared" si="12"/>
        <v>0</v>
      </c>
      <c r="AP16" s="259">
        <f t="shared" si="13"/>
        <v>4538221.6050000004</v>
      </c>
    </row>
    <row r="17" spans="2:42" ht="13" customHeight="1" thickBot="1" x14ac:dyDescent="0.45">
      <c r="B17" s="106" t="str">
        <v>Community and Stakeholder Engagement</v>
      </c>
      <c r="C17" s="110"/>
      <c r="D17" s="110"/>
      <c r="E17" s="110"/>
      <c r="F17" s="110"/>
      <c r="G17" s="110"/>
      <c r="H17" s="110"/>
      <c r="I17" s="258">
        <f>SUMIFS(Internal_labour_inputs!EA$9:EA$408,Internal_labour_inputs!$A$9:$A$408,Internal_labour_calcs!$B17)</f>
        <v>126733.6875</v>
      </c>
      <c r="J17" s="258">
        <f>SUMIFS(Internal_labour_inputs!EB$9:EB$408,Internal_labour_inputs!$A$9:$A$408,Internal_labour_calcs!$B17)</f>
        <v>248089.50000000006</v>
      </c>
      <c r="K17" s="258">
        <f>SUMIFS(Internal_labour_inputs!EC$9:EC$408,Internal_labour_inputs!$A$9:$A$408,Internal_labour_calcs!$B17)</f>
        <v>199333.80000000005</v>
      </c>
      <c r="L17" s="258">
        <f>SUMIFS(Internal_labour_inputs!ED$9:ED$408,Internal_labour_inputs!$A$9:$A$408,Internal_labour_calcs!$B17)</f>
        <v>166497.75</v>
      </c>
      <c r="M17" s="258">
        <f>SUMIFS(Internal_labour_inputs!EE$9:EE$408,Internal_labour_inputs!$A$9:$A$408,Internal_labour_calcs!$B17)</f>
        <v>53675.999999999993</v>
      </c>
      <c r="N17" s="259">
        <f t="shared" si="1"/>
        <v>794330.73750000005</v>
      </c>
      <c r="P17" s="106" t="str">
        <v>Community and Stakeholder Engagement</v>
      </c>
      <c r="Q17" s="110"/>
      <c r="R17" s="110"/>
      <c r="S17" s="110"/>
      <c r="T17" s="110"/>
      <c r="U17" s="110"/>
      <c r="V17" s="110"/>
      <c r="W17" s="258">
        <f t="shared" si="14"/>
        <v>88713.581249999988</v>
      </c>
      <c r="X17" s="258">
        <f t="shared" si="3"/>
        <v>173662.65000000002</v>
      </c>
      <c r="Y17" s="258">
        <f t="shared" si="4"/>
        <v>139533.66000000003</v>
      </c>
      <c r="Z17" s="258">
        <f t="shared" si="5"/>
        <v>116548.42499999999</v>
      </c>
      <c r="AA17" s="258">
        <f t="shared" si="6"/>
        <v>37573.19999999999</v>
      </c>
      <c r="AB17" s="259">
        <f t="shared" si="7"/>
        <v>556031.51624999999</v>
      </c>
      <c r="AD17" s="106" t="str">
        <f t="shared" si="0"/>
        <v>Community and Stakeholder Engagement</v>
      </c>
      <c r="AE17" s="110"/>
      <c r="AF17" s="110"/>
      <c r="AG17" s="110"/>
      <c r="AH17" s="110"/>
      <c r="AI17" s="110"/>
      <c r="AJ17" s="110"/>
      <c r="AK17" s="258">
        <f t="shared" si="15"/>
        <v>38020.106250000012</v>
      </c>
      <c r="AL17" s="258">
        <f t="shared" si="9"/>
        <v>74426.850000000035</v>
      </c>
      <c r="AM17" s="258">
        <f t="shared" si="10"/>
        <v>59800.140000000014</v>
      </c>
      <c r="AN17" s="258">
        <f t="shared" si="11"/>
        <v>49949.325000000012</v>
      </c>
      <c r="AO17" s="258">
        <f t="shared" si="12"/>
        <v>16102.800000000003</v>
      </c>
      <c r="AP17" s="259">
        <f t="shared" si="13"/>
        <v>238299.22125000006</v>
      </c>
    </row>
    <row r="18" spans="2:42" ht="13" customHeight="1" thickBot="1" x14ac:dyDescent="0.45">
      <c r="B18" s="106" t="str">
        <v>Project Development</v>
      </c>
      <c r="C18" s="110"/>
      <c r="D18" s="110"/>
      <c r="E18" s="110"/>
      <c r="F18" s="110"/>
      <c r="G18" s="110"/>
      <c r="H18" s="110"/>
      <c r="I18" s="258">
        <f>SUMIFS(Internal_labour_inputs!EA$9:EA$408,Internal_labour_inputs!$A$9:$A$408,Internal_labour_calcs!$B18)</f>
        <v>1715626.0666071426</v>
      </c>
      <c r="J18" s="258">
        <f>SUMIFS(Internal_labour_inputs!EB$9:EB$408,Internal_labour_inputs!$A$9:$A$408,Internal_labour_calcs!$B18)</f>
        <v>5801910.5080357138</v>
      </c>
      <c r="K18" s="258">
        <f>SUMIFS(Internal_labour_inputs!EC$9:EC$408,Internal_labour_inputs!$A$9:$A$408,Internal_labour_calcs!$B18)</f>
        <v>1246423.607142857</v>
      </c>
      <c r="L18" s="258">
        <f>SUMIFS(Internal_labour_inputs!ED$9:ED$408,Internal_labour_inputs!$A$9:$A$408,Internal_labour_calcs!$B18)</f>
        <v>822019.1892857143</v>
      </c>
      <c r="M18" s="258">
        <f>SUMIFS(Internal_labour_inputs!EE$9:EE$408,Internal_labour_inputs!$A$9:$A$408,Internal_labour_calcs!$B18)</f>
        <v>0</v>
      </c>
      <c r="N18" s="259">
        <f t="shared" si="1"/>
        <v>9585979.3710714281</v>
      </c>
      <c r="P18" s="106" t="str">
        <v>Project Development</v>
      </c>
      <c r="Q18" s="110"/>
      <c r="R18" s="110"/>
      <c r="S18" s="110"/>
      <c r="T18" s="110"/>
      <c r="U18" s="110"/>
      <c r="V18" s="110"/>
      <c r="W18" s="258">
        <f t="shared" si="14"/>
        <v>1200938.2466249997</v>
      </c>
      <c r="X18" s="258">
        <f t="shared" si="3"/>
        <v>4061337.3556249994</v>
      </c>
      <c r="Y18" s="258">
        <f t="shared" si="4"/>
        <v>872496.52499999991</v>
      </c>
      <c r="Z18" s="258">
        <f t="shared" si="5"/>
        <v>575413.4325</v>
      </c>
      <c r="AA18" s="258">
        <f t="shared" si="6"/>
        <v>0</v>
      </c>
      <c r="AB18" s="259">
        <f t="shared" si="7"/>
        <v>6710185.5597499991</v>
      </c>
      <c r="AD18" s="106" t="str">
        <f t="shared" si="0"/>
        <v>Project Development</v>
      </c>
      <c r="AE18" s="110"/>
      <c r="AF18" s="110"/>
      <c r="AG18" s="110"/>
      <c r="AH18" s="110"/>
      <c r="AI18" s="110"/>
      <c r="AJ18" s="110"/>
      <c r="AK18" s="258">
        <f t="shared" si="15"/>
        <v>514687.81998214289</v>
      </c>
      <c r="AL18" s="258">
        <f t="shared" si="9"/>
        <v>1740573.1524107144</v>
      </c>
      <c r="AM18" s="258">
        <f t="shared" si="10"/>
        <v>373927.08214285714</v>
      </c>
      <c r="AN18" s="258">
        <f t="shared" si="11"/>
        <v>246605.7567857143</v>
      </c>
      <c r="AO18" s="258">
        <f t="shared" si="12"/>
        <v>0</v>
      </c>
      <c r="AP18" s="259">
        <f t="shared" si="13"/>
        <v>2875793.811321428</v>
      </c>
    </row>
    <row r="19" spans="2:42" ht="13" customHeight="1" thickBot="1" x14ac:dyDescent="0.45">
      <c r="B19" s="106" t="str">
        <v>Land and Environment</v>
      </c>
      <c r="C19" s="110"/>
      <c r="D19" s="110"/>
      <c r="E19" s="110"/>
      <c r="F19" s="110"/>
      <c r="G19" s="110"/>
      <c r="H19" s="110"/>
      <c r="I19" s="258">
        <f>SUMIFS(Internal_labour_inputs!EA$9:EA$408,Internal_labour_inputs!$A$9:$A$408,Internal_labour_calcs!$B19)</f>
        <v>1212268.9714285715</v>
      </c>
      <c r="J19" s="258">
        <f>SUMIFS(Internal_labour_inputs!EB$9:EB$408,Internal_labour_inputs!$A$9:$A$408,Internal_labour_calcs!$B19)</f>
        <v>2947669.4785714289</v>
      </c>
      <c r="K19" s="258">
        <f>SUMIFS(Internal_labour_inputs!EC$9:EC$408,Internal_labour_inputs!$A$9:$A$408,Internal_labour_calcs!$B19)</f>
        <v>1948057.5364285712</v>
      </c>
      <c r="L19" s="258">
        <f>SUMIFS(Internal_labour_inputs!ED$9:ED$408,Internal_labour_inputs!$A$9:$A$408,Internal_labour_calcs!$B19)</f>
        <v>1602706.9842857143</v>
      </c>
      <c r="M19" s="258">
        <f>SUMIFS(Internal_labour_inputs!EE$9:EE$408,Internal_labour_inputs!$A$9:$A$408,Internal_labour_calcs!$B19)</f>
        <v>533176.31142857147</v>
      </c>
      <c r="N19" s="259">
        <f t="shared" si="1"/>
        <v>8243879.2821428571</v>
      </c>
      <c r="P19" s="106" t="str">
        <v>Land and Environment</v>
      </c>
      <c r="Q19" s="110"/>
      <c r="R19" s="110"/>
      <c r="S19" s="110"/>
      <c r="T19" s="110"/>
      <c r="U19" s="110"/>
      <c r="V19" s="110"/>
      <c r="W19" s="258">
        <f t="shared" si="14"/>
        <v>848588.28</v>
      </c>
      <c r="X19" s="258">
        <f t="shared" si="3"/>
        <v>2063368.635</v>
      </c>
      <c r="Y19" s="258">
        <f t="shared" si="4"/>
        <v>1363640.2754999998</v>
      </c>
      <c r="Z19" s="258">
        <f t="shared" si="5"/>
        <v>1121894.889</v>
      </c>
      <c r="AA19" s="258">
        <f t="shared" si="6"/>
        <v>373223.41800000001</v>
      </c>
      <c r="AB19" s="259">
        <f t="shared" si="7"/>
        <v>5770715.4974999987</v>
      </c>
      <c r="AD19" s="106" t="str">
        <f t="shared" si="0"/>
        <v>Land and Environment</v>
      </c>
      <c r="AE19" s="110"/>
      <c r="AF19" s="110"/>
      <c r="AG19" s="110"/>
      <c r="AH19" s="110"/>
      <c r="AI19" s="110"/>
      <c r="AJ19" s="110"/>
      <c r="AK19" s="258">
        <f t="shared" si="15"/>
        <v>363680.69142857147</v>
      </c>
      <c r="AL19" s="258">
        <f t="shared" si="9"/>
        <v>884300.84357142891</v>
      </c>
      <c r="AM19" s="258">
        <f t="shared" si="10"/>
        <v>584417.26092857146</v>
      </c>
      <c r="AN19" s="258">
        <f t="shared" si="11"/>
        <v>480812.09528571437</v>
      </c>
      <c r="AO19" s="258">
        <f t="shared" si="12"/>
        <v>159952.89342857146</v>
      </c>
      <c r="AP19" s="259">
        <f t="shared" si="13"/>
        <v>2473163.7846428575</v>
      </c>
    </row>
    <row r="20" spans="2:42" ht="13" customHeight="1" thickBot="1" x14ac:dyDescent="0.45">
      <c r="B20" s="106" t="str">
        <v>Construction Management</v>
      </c>
      <c r="C20" s="110"/>
      <c r="D20" s="110"/>
      <c r="E20" s="110"/>
      <c r="F20" s="110"/>
      <c r="G20" s="110"/>
      <c r="H20" s="110"/>
      <c r="I20" s="258">
        <f>SUMIFS(Internal_labour_inputs!EA$9:EA$408,Internal_labour_inputs!$A$9:$A$408,Internal_labour_calcs!$B20)</f>
        <v>617563.75714285718</v>
      </c>
      <c r="J20" s="258">
        <f>SUMIFS(Internal_labour_inputs!EB$9:EB$408,Internal_labour_inputs!$A$9:$A$408,Internal_labour_calcs!$B20)</f>
        <v>2337503.9357142854</v>
      </c>
      <c r="K20" s="258">
        <f>SUMIFS(Internal_labour_inputs!EC$9:EC$408,Internal_labour_inputs!$A$9:$A$408,Internal_labour_calcs!$B20)</f>
        <v>6242093.2300714282</v>
      </c>
      <c r="L20" s="258">
        <f>SUMIFS(Internal_labour_inputs!ED$9:ED$408,Internal_labour_inputs!$A$9:$A$408,Internal_labour_calcs!$B20)</f>
        <v>10474923.20592857</v>
      </c>
      <c r="M20" s="258">
        <f>SUMIFS(Internal_labour_inputs!EE$9:EE$408,Internal_labour_inputs!$A$9:$A$408,Internal_labour_calcs!$B20)</f>
        <v>775767.35999999987</v>
      </c>
      <c r="N20" s="259">
        <f t="shared" ref="N20:N21" si="16">SUM(C20:M20)</f>
        <v>20447851.488857143</v>
      </c>
      <c r="P20" s="106" t="str">
        <v>Construction Management</v>
      </c>
      <c r="Q20" s="110"/>
      <c r="R20" s="110"/>
      <c r="S20" s="110"/>
      <c r="T20" s="110"/>
      <c r="U20" s="110"/>
      <c r="V20" s="110"/>
      <c r="W20" s="258">
        <f t="shared" si="14"/>
        <v>432294.63</v>
      </c>
      <c r="X20" s="258">
        <f t="shared" si="3"/>
        <v>1636252.7549999997</v>
      </c>
      <c r="Y20" s="258">
        <f t="shared" si="4"/>
        <v>4369465.2610499999</v>
      </c>
      <c r="Z20" s="258">
        <f t="shared" si="5"/>
        <v>7332446.2441499988</v>
      </c>
      <c r="AA20" s="258">
        <f t="shared" si="6"/>
        <v>543037.15199999989</v>
      </c>
      <c r="AB20" s="259">
        <f t="shared" ref="AB20:AB21" si="17">SUM(Q20:AA20)</f>
        <v>14313496.042199999</v>
      </c>
      <c r="AD20" s="106" t="str">
        <f t="shared" ref="AD20:AD21" si="18">P20</f>
        <v>Construction Management</v>
      </c>
      <c r="AE20" s="110"/>
      <c r="AF20" s="110"/>
      <c r="AG20" s="110"/>
      <c r="AH20" s="110"/>
      <c r="AI20" s="110"/>
      <c r="AJ20" s="110"/>
      <c r="AK20" s="258">
        <f t="shared" si="15"/>
        <v>185269.12714285718</v>
      </c>
      <c r="AL20" s="258">
        <f t="shared" si="9"/>
        <v>701251.1807142857</v>
      </c>
      <c r="AM20" s="258">
        <f t="shared" si="10"/>
        <v>1872627.9690214284</v>
      </c>
      <c r="AN20" s="258">
        <f t="shared" si="11"/>
        <v>3142476.9617785709</v>
      </c>
      <c r="AO20" s="258">
        <f t="shared" si="12"/>
        <v>232730.20799999998</v>
      </c>
      <c r="AP20" s="259">
        <f t="shared" ref="AP20:AP21" si="19">SUM(AE20:AO20)</f>
        <v>6134355.4466571417</v>
      </c>
    </row>
    <row r="21" spans="2:42" ht="13" customHeight="1" thickBot="1" x14ac:dyDescent="0.45">
      <c r="B21" s="106">
        <v>0</v>
      </c>
      <c r="C21" s="110"/>
      <c r="D21" s="110"/>
      <c r="E21" s="110"/>
      <c r="F21" s="110"/>
      <c r="G21" s="110"/>
      <c r="H21" s="110"/>
      <c r="I21" s="258">
        <f>SUMIFS(Internal_labour_inputs!EA$9:EA$408,Internal_labour_inputs!$A$9:$A$408,Internal_labour_calcs!$B21)</f>
        <v>0</v>
      </c>
      <c r="J21" s="258">
        <f>SUMIFS(Internal_labour_inputs!EB$9:EB$408,Internal_labour_inputs!$A$9:$A$408,Internal_labour_calcs!$B21)</f>
        <v>0</v>
      </c>
      <c r="K21" s="258">
        <f>SUMIFS(Internal_labour_inputs!EC$9:EC$408,Internal_labour_inputs!$A$9:$A$408,Internal_labour_calcs!$B21)</f>
        <v>0</v>
      </c>
      <c r="L21" s="258">
        <f>SUMIFS(Internal_labour_inputs!ED$9:ED$408,Internal_labour_inputs!$A$9:$A$408,Internal_labour_calcs!$B21)</f>
        <v>0</v>
      </c>
      <c r="M21" s="258">
        <f>SUMIFS(Internal_labour_inputs!EE$9:EE$408,Internal_labour_inputs!$A$9:$A$408,Internal_labour_calcs!$B21)</f>
        <v>0</v>
      </c>
      <c r="N21" s="259">
        <f t="shared" si="16"/>
        <v>0</v>
      </c>
      <c r="P21" s="106">
        <v>0</v>
      </c>
      <c r="Q21" s="110"/>
      <c r="R21" s="110"/>
      <c r="S21" s="110"/>
      <c r="T21" s="110"/>
      <c r="U21" s="110"/>
      <c r="V21" s="110"/>
      <c r="W21" s="258">
        <f t="shared" si="14"/>
        <v>0</v>
      </c>
      <c r="X21" s="258">
        <f t="shared" si="3"/>
        <v>0</v>
      </c>
      <c r="Y21" s="258">
        <f t="shared" si="4"/>
        <v>0</v>
      </c>
      <c r="Z21" s="258">
        <f t="shared" si="5"/>
        <v>0</v>
      </c>
      <c r="AA21" s="258">
        <f t="shared" si="6"/>
        <v>0</v>
      </c>
      <c r="AB21" s="259">
        <f t="shared" si="17"/>
        <v>0</v>
      </c>
      <c r="AD21" s="106">
        <f t="shared" si="18"/>
        <v>0</v>
      </c>
      <c r="AE21" s="110"/>
      <c r="AF21" s="110"/>
      <c r="AG21" s="110"/>
      <c r="AH21" s="110"/>
      <c r="AI21" s="110"/>
      <c r="AJ21" s="110"/>
      <c r="AK21" s="258">
        <f t="shared" si="15"/>
        <v>0</v>
      </c>
      <c r="AL21" s="258">
        <f t="shared" si="9"/>
        <v>0</v>
      </c>
      <c r="AM21" s="258">
        <f t="shared" si="10"/>
        <v>0</v>
      </c>
      <c r="AN21" s="258">
        <f t="shared" si="11"/>
        <v>0</v>
      </c>
      <c r="AO21" s="258">
        <f t="shared" si="12"/>
        <v>0</v>
      </c>
      <c r="AP21" s="259">
        <f t="shared" si="19"/>
        <v>0</v>
      </c>
    </row>
    <row r="22" spans="2:42" ht="13" customHeight="1" thickBot="1" x14ac:dyDescent="0.45">
      <c r="B22" s="106"/>
      <c r="C22" s="110"/>
      <c r="D22" s="110"/>
      <c r="E22" s="110"/>
      <c r="F22" s="110"/>
      <c r="G22" s="110"/>
      <c r="H22" s="110"/>
      <c r="I22" s="258"/>
      <c r="J22" s="258"/>
      <c r="K22" s="258"/>
      <c r="L22" s="258"/>
      <c r="M22" s="258"/>
      <c r="N22" s="259"/>
      <c r="P22" s="106"/>
      <c r="Q22" s="110"/>
      <c r="R22" s="110"/>
      <c r="S22" s="110"/>
      <c r="T22" s="110"/>
      <c r="U22" s="110"/>
      <c r="V22" s="110"/>
      <c r="W22" s="258"/>
      <c r="X22" s="258"/>
      <c r="Y22" s="258"/>
      <c r="Z22" s="258"/>
      <c r="AA22" s="258"/>
      <c r="AB22" s="259"/>
      <c r="AD22" s="106"/>
      <c r="AE22" s="110"/>
      <c r="AF22" s="110"/>
      <c r="AG22" s="110"/>
      <c r="AH22" s="110"/>
      <c r="AI22" s="110"/>
      <c r="AJ22" s="110"/>
      <c r="AK22" s="258"/>
      <c r="AL22" s="258"/>
      <c r="AM22" s="258"/>
      <c r="AN22" s="258"/>
      <c r="AO22" s="258"/>
      <c r="AP22" s="259"/>
    </row>
    <row r="23" spans="2:42" ht="13" customHeight="1" thickBot="1" x14ac:dyDescent="0.45">
      <c r="B23" s="88" t="s">
        <v>47</v>
      </c>
      <c r="C23" s="111"/>
      <c r="D23" s="111"/>
      <c r="E23" s="111"/>
      <c r="F23" s="111"/>
      <c r="G23" s="111"/>
      <c r="H23" s="111"/>
      <c r="I23" s="82">
        <f>SUM(I13:I22)</f>
        <v>7592649.4682852793</v>
      </c>
      <c r="J23" s="82">
        <f t="shared" ref="J23:N23" si="20">SUM(J13:J22)</f>
        <v>23622672.930917587</v>
      </c>
      <c r="K23" s="82">
        <f t="shared" si="20"/>
        <v>28231541.064032614</v>
      </c>
      <c r="L23" s="82">
        <f t="shared" si="20"/>
        <v>31294965.789794311</v>
      </c>
      <c r="M23" s="82">
        <f t="shared" si="20"/>
        <v>4538765.9430639958</v>
      </c>
      <c r="N23" s="82">
        <f t="shared" si="20"/>
        <v>95280595.196093798</v>
      </c>
      <c r="P23" s="88" t="str">
        <f>B23</f>
        <v>Total</v>
      </c>
      <c r="Q23" s="111"/>
      <c r="R23" s="111"/>
      <c r="S23" s="111"/>
      <c r="T23" s="111"/>
      <c r="U23" s="111"/>
      <c r="V23" s="111"/>
      <c r="W23" s="82">
        <f>SUM(W13:W22)</f>
        <v>5314854.6277996954</v>
      </c>
      <c r="X23" s="82">
        <f t="shared" ref="X23" si="21">SUM(X13:X22)</f>
        <v>16535871.05164231</v>
      </c>
      <c r="Y23" s="82">
        <f t="shared" ref="Y23" si="22">SUM(Y13:Y22)</f>
        <v>19762078.744822826</v>
      </c>
      <c r="Z23" s="82">
        <f t="shared" ref="Z23" si="23">SUM(Z13:Z22)</f>
        <v>21906476.052856013</v>
      </c>
      <c r="AA23" s="82">
        <f t="shared" ref="AA23" si="24">SUM(AA13:AA22)</f>
        <v>3177136.1601447971</v>
      </c>
      <c r="AB23" s="82">
        <f t="shared" ref="AB23" si="25">SUM(AB13:AB22)</f>
        <v>66696416.637265638</v>
      </c>
      <c r="AD23" s="88" t="str">
        <f t="shared" si="0"/>
        <v>Total</v>
      </c>
      <c r="AE23" s="111"/>
      <c r="AF23" s="111"/>
      <c r="AG23" s="111"/>
      <c r="AH23" s="111"/>
      <c r="AI23" s="111"/>
      <c r="AJ23" s="111"/>
      <c r="AK23" s="82">
        <f>SUM(AK13:AK22)</f>
        <v>2277794.840485584</v>
      </c>
      <c r="AL23" s="82">
        <f t="shared" ref="AL23" si="26">SUM(AL13:AL22)</f>
        <v>7086801.8792752773</v>
      </c>
      <c r="AM23" s="82">
        <f t="shared" ref="AM23" si="27">SUM(AM13:AM22)</f>
        <v>8469462.3192097843</v>
      </c>
      <c r="AN23" s="82">
        <f t="shared" ref="AN23" si="28">SUM(AN13:AN22)</f>
        <v>9388489.736938294</v>
      </c>
      <c r="AO23" s="82">
        <f t="shared" ref="AO23" si="29">SUM(AO13:AO22)</f>
        <v>1361629.7829191992</v>
      </c>
      <c r="AP23" s="82">
        <f t="shared" ref="AP23" si="30">SUM(AP13:AP22)</f>
        <v>28584178.558828138</v>
      </c>
    </row>
    <row r="24" spans="2:42" ht="16.5" x14ac:dyDescent="0.4">
      <c r="I24" s="302" t="str">
        <f>IF(ROUND(I23-SUM(Internal_labour_inputs!EA9:EA408),3)=0,"OK","ERROR")</f>
        <v>OK</v>
      </c>
      <c r="J24" s="302" t="str">
        <f>IF(ROUND(J23-SUM(Internal_labour_inputs!EB9:EB408),3)=0,"OK","ERROR")</f>
        <v>OK</v>
      </c>
      <c r="K24" s="302" t="str">
        <f>IF(ROUND(K23-SUM(Internal_labour_inputs!EC9:EC408),3)=0,"OK","ERROR")</f>
        <v>OK</v>
      </c>
      <c r="L24" s="302" t="str">
        <f>IF(ROUND(L23-SUM(Internal_labour_inputs!ED9:ED408),3)=0,"OK","ERROR")</f>
        <v>OK</v>
      </c>
      <c r="M24" s="302" t="str">
        <f>IF(ROUND(M23-SUM(Internal_labour_inputs!EE9:EE408),3)=0,"OK","ERROR")</f>
        <v>OK</v>
      </c>
      <c r="N24" s="302" t="str">
        <f>IF(N23=SUM(Internal_labour_inputs!EG9:EG408),"OK","ERROR")</f>
        <v>OK</v>
      </c>
      <c r="AK24" s="302" t="str">
        <f>IF(ROUND(SUM(W23,AK23)-I23,4)=0,"OK","ERROR")</f>
        <v>OK</v>
      </c>
      <c r="AL24" s="302" t="str">
        <f t="shared" ref="AL24:AO24" si="31">IF(ROUND(SUM(X23,AL23)-J23,4)=0,"OK","ERROR")</f>
        <v>OK</v>
      </c>
      <c r="AM24" s="302" t="str">
        <f t="shared" si="31"/>
        <v>OK</v>
      </c>
      <c r="AN24" s="302" t="str">
        <f t="shared" si="31"/>
        <v>OK</v>
      </c>
      <c r="AO24" s="302" t="str">
        <f t="shared" si="31"/>
        <v>OK</v>
      </c>
      <c r="AP24" s="302" t="str">
        <f>IF(ROUND(SUM(AB23,AP23),5)=ROUND(N23,5),"OK","ERROR")</f>
        <v>OK</v>
      </c>
    </row>
    <row r="26" spans="2:42" x14ac:dyDescent="0.4">
      <c r="D26" s="168"/>
      <c r="E26" s="168"/>
      <c r="F26" s="168"/>
      <c r="G26" s="168"/>
      <c r="H26" s="168"/>
      <c r="O26" s="168"/>
      <c r="P26" s="168"/>
    </row>
    <row r="27" spans="2:42" ht="12.6" thickBot="1" x14ac:dyDescent="0.45"/>
    <row r="28" spans="2:42" ht="12.6" thickBot="1" x14ac:dyDescent="0.45">
      <c r="B28" s="193" t="s">
        <v>153</v>
      </c>
      <c r="C28" s="69" t="str">
        <f>$K12&amp;" - H1"</f>
        <v>FY2027 - H1</v>
      </c>
      <c r="D28" s="69" t="str">
        <f>$K12&amp;" - H2"</f>
        <v>FY2027 - H2</v>
      </c>
      <c r="E28" s="69" t="str">
        <f>K12</f>
        <v>FY2027</v>
      </c>
      <c r="P28" s="193" t="s">
        <v>153</v>
      </c>
      <c r="Q28" s="69" t="str">
        <f>$K12&amp;" - H1"</f>
        <v>FY2027 - H1</v>
      </c>
      <c r="R28" s="69" t="str">
        <f>$K12&amp;" - H2"</f>
        <v>FY2027 - H2</v>
      </c>
      <c r="S28" s="69" t="str">
        <f>Y12</f>
        <v>FY2027</v>
      </c>
      <c r="AD28" s="193" t="s">
        <v>153</v>
      </c>
      <c r="AE28" s="69" t="str">
        <f>$K12&amp;" - H1"</f>
        <v>FY2027 - H1</v>
      </c>
      <c r="AF28" s="69" t="str">
        <f>$K12&amp;" - H2"</f>
        <v>FY2027 - H2</v>
      </c>
      <c r="AG28" s="69" t="str">
        <f>AM12</f>
        <v>FY2027</v>
      </c>
    </row>
    <row r="29" spans="2:42" ht="13" customHeight="1" thickBot="1" x14ac:dyDescent="0.45">
      <c r="B29" s="106" t="str">
        <f>B13</f>
        <v>Project Management</v>
      </c>
      <c r="C29" s="258">
        <f>SUMIFS(Internal_labour_inputs!FA$9:FA$408,Internal_labour_inputs!$A$9:$A$408,$B29)</f>
        <v>3097782.75</v>
      </c>
      <c r="D29" s="258">
        <f>SUMIFS(Internal_labour_inputs!FB$9:FB$408,Internal_labour_inputs!$A$9:$A$408,$B29)</f>
        <v>3107825.5499999993</v>
      </c>
      <c r="E29" s="258">
        <f>SUM(C29:D29)</f>
        <v>6205608.2999999989</v>
      </c>
      <c r="F29" s="302" t="str">
        <f>IF(ROUND(E29-K13,3)=0,"OK","ERROR")</f>
        <v>OK</v>
      </c>
      <c r="P29" s="106" t="str">
        <f>P13</f>
        <v>Project Management</v>
      </c>
      <c r="Q29" s="258">
        <f t="shared" ref="Q29:Q37" si="32">C29*labour_direct</f>
        <v>2168447.9249999998</v>
      </c>
      <c r="R29" s="258">
        <f t="shared" ref="R29:R37" si="33">D29*labour_direct</f>
        <v>2175477.8849999993</v>
      </c>
      <c r="S29" s="258">
        <f>SUM(Q29:R29)</f>
        <v>4343925.8099999987</v>
      </c>
      <c r="T29" s="302" t="str">
        <f>IF(ROUND(S29-Y13,3)=0,"OK","ERROR")</f>
        <v>OK</v>
      </c>
      <c r="AD29" s="106" t="str">
        <f>AD13</f>
        <v>Project Management</v>
      </c>
      <c r="AE29" s="258">
        <f t="shared" ref="AE29:AE37" si="34">C29-Q29</f>
        <v>929334.82500000019</v>
      </c>
      <c r="AF29" s="258">
        <f t="shared" ref="AF29:AF37" si="35">D29-R29</f>
        <v>932347.66500000004</v>
      </c>
      <c r="AG29" s="258">
        <f>SUM(AE29:AF29)</f>
        <v>1861682.4900000002</v>
      </c>
      <c r="AH29" s="302" t="str">
        <f>IF(ROUND(AG29-AM13,3)=0,"OK","ERROR")</f>
        <v>OK</v>
      </c>
    </row>
    <row r="30" spans="2:42" ht="13" customHeight="1" thickBot="1" x14ac:dyDescent="0.45">
      <c r="B30" s="106" t="str">
        <f t="shared" ref="B30:B39" si="36">B14</f>
        <v>Other support and corporate roles</v>
      </c>
      <c r="C30" s="258">
        <f>SUMIFS(Internal_labour_inputs!FA$9:FA$408,Internal_labour_inputs!$A$9:$A$408,$B30)</f>
        <v>2058515.7412663077</v>
      </c>
      <c r="D30" s="258">
        <f>SUMIFS(Internal_labour_inputs!FB$9:FB$408,Internal_labour_inputs!$A$9:$A$408,$B30)</f>
        <v>2171279.0491234506</v>
      </c>
      <c r="E30" s="258">
        <f t="shared" ref="E30:E37" si="37">SUM(C30:D30)</f>
        <v>4229794.7903897585</v>
      </c>
      <c r="F30" s="302" t="str">
        <f t="shared" ref="F30:F37" si="38">IF(ROUND(E30-K14,3)=0,"OK","ERROR")</f>
        <v>OK</v>
      </c>
      <c r="N30" s="191"/>
      <c r="P30" s="106" t="str">
        <f t="shared" ref="P30:P39" si="39">P14</f>
        <v>Other support and corporate roles</v>
      </c>
      <c r="Q30" s="258">
        <f t="shared" si="32"/>
        <v>1440961.0188864153</v>
      </c>
      <c r="R30" s="258">
        <f t="shared" si="33"/>
        <v>1519895.3343864153</v>
      </c>
      <c r="S30" s="258">
        <f t="shared" ref="S30:S37" si="40">SUM(Q30:R30)</f>
        <v>2960856.3532728306</v>
      </c>
      <c r="T30" s="302" t="str">
        <f t="shared" ref="T30:T37" si="41">IF(ROUND(S30-Y14,3)=0,"OK","ERROR")</f>
        <v>OK</v>
      </c>
      <c r="AD30" s="106" t="str">
        <f t="shared" ref="AD30:AD39" si="42">AD14</f>
        <v>Other support and corporate roles</v>
      </c>
      <c r="AE30" s="258">
        <f t="shared" si="34"/>
        <v>617554.72237989237</v>
      </c>
      <c r="AF30" s="258">
        <f t="shared" si="35"/>
        <v>651383.71473703533</v>
      </c>
      <c r="AG30" s="258">
        <f t="shared" ref="AG30:AG37" si="43">SUM(AE30:AF30)</f>
        <v>1268938.4371169277</v>
      </c>
      <c r="AH30" s="302" t="str">
        <f t="shared" ref="AH30:AH37" si="44">IF(ROUND(AG30-AM14,3)=0,"OK","ERROR")</f>
        <v>OK</v>
      </c>
    </row>
    <row r="31" spans="2:42" ht="13" customHeight="1" thickBot="1" x14ac:dyDescent="0.45">
      <c r="B31" s="106" t="str">
        <f t="shared" si="36"/>
        <v>Project Controls</v>
      </c>
      <c r="C31" s="258">
        <f>SUMIFS(Internal_labour_inputs!FA$9:FA$408,Internal_labour_inputs!$A$9:$A$408,$B31)</f>
        <v>1168447.5</v>
      </c>
      <c r="D31" s="258">
        <f>SUMIFS(Internal_labour_inputs!FB$9:FB$408,Internal_labour_inputs!$A$9:$A$408,$B31)</f>
        <v>1168447.5</v>
      </c>
      <c r="E31" s="258">
        <f t="shared" si="37"/>
        <v>2336895</v>
      </c>
      <c r="F31" s="302" t="str">
        <f t="shared" si="38"/>
        <v>OK</v>
      </c>
      <c r="P31" s="106" t="str">
        <f t="shared" si="39"/>
        <v>Project Controls</v>
      </c>
      <c r="Q31" s="258">
        <f t="shared" si="32"/>
        <v>817913.25</v>
      </c>
      <c r="R31" s="258">
        <f t="shared" si="33"/>
        <v>817913.25</v>
      </c>
      <c r="S31" s="258">
        <f t="shared" si="40"/>
        <v>1635826.5</v>
      </c>
      <c r="T31" s="302" t="str">
        <f t="shared" si="41"/>
        <v>OK</v>
      </c>
      <c r="AD31" s="106" t="str">
        <f t="shared" si="42"/>
        <v>Project Controls</v>
      </c>
      <c r="AE31" s="258">
        <f t="shared" si="34"/>
        <v>350534.25</v>
      </c>
      <c r="AF31" s="258">
        <f t="shared" si="35"/>
        <v>350534.25</v>
      </c>
      <c r="AG31" s="258">
        <f t="shared" si="43"/>
        <v>701068.5</v>
      </c>
      <c r="AH31" s="302" t="str">
        <f t="shared" si="44"/>
        <v>OK</v>
      </c>
    </row>
    <row r="32" spans="2:42" ht="13" customHeight="1" thickBot="1" x14ac:dyDescent="0.45">
      <c r="B32" s="106" t="str">
        <f t="shared" si="36"/>
        <v>Commercial Management</v>
      </c>
      <c r="C32" s="258">
        <f>SUMIFS(Internal_labour_inputs!FA$9:FA$408,Internal_labour_inputs!$A$9:$A$408,$B32)</f>
        <v>1665720.9</v>
      </c>
      <c r="D32" s="258">
        <f>SUMIFS(Internal_labour_inputs!FB$9:FB$408,Internal_labour_inputs!$A$9:$A$408,$B32)</f>
        <v>4157613.9</v>
      </c>
      <c r="E32" s="258">
        <f t="shared" si="37"/>
        <v>5823334.7999999998</v>
      </c>
      <c r="F32" s="302" t="str">
        <f t="shared" si="38"/>
        <v>OK</v>
      </c>
      <c r="P32" s="106" t="str">
        <f t="shared" si="39"/>
        <v>Commercial Management</v>
      </c>
      <c r="Q32" s="258">
        <f t="shared" si="32"/>
        <v>1166004.6299999999</v>
      </c>
      <c r="R32" s="258">
        <f t="shared" si="33"/>
        <v>2910329.73</v>
      </c>
      <c r="S32" s="258">
        <f t="shared" si="40"/>
        <v>4076334.36</v>
      </c>
      <c r="T32" s="302" t="str">
        <f t="shared" si="41"/>
        <v>OK</v>
      </c>
      <c r="AD32" s="106" t="str">
        <f t="shared" si="42"/>
        <v>Commercial Management</v>
      </c>
      <c r="AE32" s="258">
        <f t="shared" si="34"/>
        <v>499716.27</v>
      </c>
      <c r="AF32" s="258">
        <f t="shared" si="35"/>
        <v>1247284.17</v>
      </c>
      <c r="AG32" s="258">
        <f t="shared" si="43"/>
        <v>1747000.44</v>
      </c>
      <c r="AH32" s="302" t="str">
        <f t="shared" si="44"/>
        <v>OK</v>
      </c>
    </row>
    <row r="33" spans="2:34" ht="13" customHeight="1" thickBot="1" x14ac:dyDescent="0.45">
      <c r="B33" s="106" t="str">
        <f t="shared" si="36"/>
        <v>Community and Stakeholder Engagement</v>
      </c>
      <c r="C33" s="258">
        <f>SUMIFS(Internal_labour_inputs!FA$9:FA$408,Internal_labour_inputs!$A$9:$A$408,$B33)</f>
        <v>99666.9</v>
      </c>
      <c r="D33" s="258">
        <f>SUMIFS(Internal_labour_inputs!FB$9:FB$408,Internal_labour_inputs!$A$9:$A$408,$B33)</f>
        <v>99666.9</v>
      </c>
      <c r="E33" s="258">
        <f t="shared" si="37"/>
        <v>199333.8</v>
      </c>
      <c r="F33" s="302" t="str">
        <f t="shared" si="38"/>
        <v>OK</v>
      </c>
      <c r="P33" s="106" t="str">
        <f t="shared" si="39"/>
        <v>Community and Stakeholder Engagement</v>
      </c>
      <c r="Q33" s="258">
        <f t="shared" si="32"/>
        <v>69766.829999999987</v>
      </c>
      <c r="R33" s="258">
        <f t="shared" si="33"/>
        <v>69766.829999999987</v>
      </c>
      <c r="S33" s="258">
        <f t="shared" si="40"/>
        <v>139533.65999999997</v>
      </c>
      <c r="T33" s="302" t="str">
        <f t="shared" si="41"/>
        <v>OK</v>
      </c>
      <c r="AD33" s="106" t="str">
        <f t="shared" si="42"/>
        <v>Community and Stakeholder Engagement</v>
      </c>
      <c r="AE33" s="258">
        <f t="shared" si="34"/>
        <v>29900.070000000007</v>
      </c>
      <c r="AF33" s="258">
        <f t="shared" si="35"/>
        <v>29900.070000000007</v>
      </c>
      <c r="AG33" s="258">
        <f t="shared" si="43"/>
        <v>59800.140000000014</v>
      </c>
      <c r="AH33" s="302" t="str">
        <f t="shared" si="44"/>
        <v>OK</v>
      </c>
    </row>
    <row r="34" spans="2:34" ht="13" customHeight="1" thickBot="1" x14ac:dyDescent="0.45">
      <c r="B34" s="106" t="str">
        <f t="shared" si="36"/>
        <v>Project Development</v>
      </c>
      <c r="C34" s="258">
        <f>SUMIFS(Internal_labour_inputs!FA$9:FA$408,Internal_labour_inputs!$A$9:$A$408,$B34)</f>
        <v>736979.44285714277</v>
      </c>
      <c r="D34" s="258">
        <f>SUMIFS(Internal_labour_inputs!FB$9:FB$408,Internal_labour_inputs!$A$9:$A$408,$B34)</f>
        <v>509444.16428571427</v>
      </c>
      <c r="E34" s="258">
        <f t="shared" si="37"/>
        <v>1246423.607142857</v>
      </c>
      <c r="F34" s="302" t="str">
        <f t="shared" si="38"/>
        <v>OK</v>
      </c>
      <c r="P34" s="106" t="str">
        <f t="shared" si="39"/>
        <v>Project Development</v>
      </c>
      <c r="Q34" s="258">
        <f t="shared" si="32"/>
        <v>515885.60999999993</v>
      </c>
      <c r="R34" s="258">
        <f t="shared" si="33"/>
        <v>356610.91499999998</v>
      </c>
      <c r="S34" s="258">
        <f t="shared" si="40"/>
        <v>872496.52499999991</v>
      </c>
      <c r="T34" s="302" t="str">
        <f t="shared" si="41"/>
        <v>OK</v>
      </c>
      <c r="AD34" s="106" t="str">
        <f t="shared" si="42"/>
        <v>Project Development</v>
      </c>
      <c r="AE34" s="258">
        <f t="shared" si="34"/>
        <v>221093.83285714284</v>
      </c>
      <c r="AF34" s="258">
        <f t="shared" si="35"/>
        <v>152833.24928571429</v>
      </c>
      <c r="AG34" s="258">
        <f t="shared" si="43"/>
        <v>373927.08214285714</v>
      </c>
      <c r="AH34" s="302" t="str">
        <f t="shared" si="44"/>
        <v>OK</v>
      </c>
    </row>
    <row r="35" spans="2:34" ht="13" customHeight="1" thickBot="1" x14ac:dyDescent="0.45">
      <c r="B35" s="106" t="str">
        <f t="shared" si="36"/>
        <v>Land and Environment</v>
      </c>
      <c r="C35" s="258">
        <f>SUMIFS(Internal_labour_inputs!FA$9:FA$408,Internal_labour_inputs!$A$9:$A$408,$B35)</f>
        <v>1071993.0321428571</v>
      </c>
      <c r="D35" s="258">
        <f>SUMIFS(Internal_labour_inputs!FB$9:FB$408,Internal_labour_inputs!$A$9:$A$408,$B35)</f>
        <v>876064.50428571436</v>
      </c>
      <c r="E35" s="258">
        <f t="shared" si="37"/>
        <v>1948057.5364285714</v>
      </c>
      <c r="F35" s="302" t="str">
        <f t="shared" si="38"/>
        <v>OK</v>
      </c>
      <c r="P35" s="106" t="str">
        <f t="shared" si="39"/>
        <v>Land and Environment</v>
      </c>
      <c r="Q35" s="258">
        <f t="shared" si="32"/>
        <v>750395.12249999994</v>
      </c>
      <c r="R35" s="258">
        <f t="shared" si="33"/>
        <v>613245.15300000005</v>
      </c>
      <c r="S35" s="258">
        <f t="shared" si="40"/>
        <v>1363640.2755</v>
      </c>
      <c r="T35" s="302" t="str">
        <f t="shared" si="41"/>
        <v>OK</v>
      </c>
      <c r="AD35" s="106" t="str">
        <f t="shared" si="42"/>
        <v>Land and Environment</v>
      </c>
      <c r="AE35" s="258">
        <f t="shared" si="34"/>
        <v>321597.90964285715</v>
      </c>
      <c r="AF35" s="258">
        <f t="shared" si="35"/>
        <v>262819.35128571431</v>
      </c>
      <c r="AG35" s="258">
        <f t="shared" si="43"/>
        <v>584417.26092857146</v>
      </c>
      <c r="AH35" s="302" t="str">
        <f t="shared" si="44"/>
        <v>OK</v>
      </c>
    </row>
    <row r="36" spans="2:34" ht="13" customHeight="1" thickBot="1" x14ac:dyDescent="0.45">
      <c r="B36" s="106" t="str">
        <f t="shared" si="36"/>
        <v>Construction Management</v>
      </c>
      <c r="C36" s="258">
        <f>SUMIFS(Internal_labour_inputs!FA$9:FA$408,Internal_labour_inputs!$A$9:$A$408,$B36)</f>
        <v>2160944.7107142853</v>
      </c>
      <c r="D36" s="258">
        <f>SUMIFS(Internal_labour_inputs!FB$9:FB$408,Internal_labour_inputs!$A$9:$A$408,$B36)</f>
        <v>4081148.519357142</v>
      </c>
      <c r="E36" s="258">
        <f t="shared" si="37"/>
        <v>6242093.2300714273</v>
      </c>
      <c r="F36" s="302" t="str">
        <f t="shared" si="38"/>
        <v>OK</v>
      </c>
      <c r="P36" s="106" t="str">
        <f t="shared" si="39"/>
        <v>Construction Management</v>
      </c>
      <c r="Q36" s="258">
        <f t="shared" si="32"/>
        <v>1512661.2974999996</v>
      </c>
      <c r="R36" s="258">
        <f t="shared" si="33"/>
        <v>2856803.9635499991</v>
      </c>
      <c r="S36" s="258">
        <f t="shared" si="40"/>
        <v>4369465.2610499989</v>
      </c>
      <c r="T36" s="302" t="str">
        <f t="shared" si="41"/>
        <v>OK</v>
      </c>
      <c r="AD36" s="106" t="str">
        <f t="shared" si="42"/>
        <v>Construction Management</v>
      </c>
      <c r="AE36" s="258">
        <f t="shared" si="34"/>
        <v>648283.41321428563</v>
      </c>
      <c r="AF36" s="258">
        <f t="shared" si="35"/>
        <v>1224344.555807143</v>
      </c>
      <c r="AG36" s="258">
        <f t="shared" si="43"/>
        <v>1872627.9690214286</v>
      </c>
      <c r="AH36" s="302" t="str">
        <f t="shared" si="44"/>
        <v>OK</v>
      </c>
    </row>
    <row r="37" spans="2:34" ht="13" customHeight="1" thickBot="1" x14ac:dyDescent="0.45">
      <c r="B37" s="106">
        <f t="shared" si="36"/>
        <v>0</v>
      </c>
      <c r="C37" s="258">
        <f>SUMIFS(Internal_labour_inputs!FA$9:FA$408,Internal_labour_inputs!$A$9:$A$408,$B37)</f>
        <v>0</v>
      </c>
      <c r="D37" s="258">
        <f>SUMIFS(Internal_labour_inputs!FB$9:FB$408,Internal_labour_inputs!$A$9:$A$408,$B37)</f>
        <v>0</v>
      </c>
      <c r="E37" s="258">
        <f t="shared" si="37"/>
        <v>0</v>
      </c>
      <c r="F37" s="302" t="str">
        <f t="shared" si="38"/>
        <v>OK</v>
      </c>
      <c r="P37" s="106">
        <f t="shared" si="39"/>
        <v>0</v>
      </c>
      <c r="Q37" s="258">
        <f t="shared" si="32"/>
        <v>0</v>
      </c>
      <c r="R37" s="258">
        <f t="shared" si="33"/>
        <v>0</v>
      </c>
      <c r="S37" s="258">
        <f t="shared" si="40"/>
        <v>0</v>
      </c>
      <c r="T37" s="302" t="str">
        <f t="shared" si="41"/>
        <v>OK</v>
      </c>
      <c r="AD37" s="106">
        <f t="shared" si="42"/>
        <v>0</v>
      </c>
      <c r="AE37" s="258">
        <f t="shared" si="34"/>
        <v>0</v>
      </c>
      <c r="AF37" s="258">
        <f t="shared" si="35"/>
        <v>0</v>
      </c>
      <c r="AG37" s="258">
        <f t="shared" si="43"/>
        <v>0</v>
      </c>
      <c r="AH37" s="302" t="str">
        <f t="shared" si="44"/>
        <v>OK</v>
      </c>
    </row>
    <row r="38" spans="2:34" ht="13" customHeight="1" thickBot="1" x14ac:dyDescent="0.45">
      <c r="B38" s="106">
        <f t="shared" si="36"/>
        <v>0</v>
      </c>
      <c r="C38" s="258"/>
      <c r="D38" s="258"/>
      <c r="E38" s="258"/>
      <c r="P38" s="106">
        <f t="shared" si="39"/>
        <v>0</v>
      </c>
      <c r="Q38" s="258"/>
      <c r="R38" s="258"/>
      <c r="S38" s="258"/>
      <c r="AD38" s="106">
        <f t="shared" si="42"/>
        <v>0</v>
      </c>
      <c r="AE38" s="258"/>
      <c r="AF38" s="258"/>
      <c r="AG38" s="258"/>
    </row>
    <row r="39" spans="2:34" ht="13" customHeight="1" thickBot="1" x14ac:dyDescent="0.45">
      <c r="B39" s="88" t="str">
        <f t="shared" si="36"/>
        <v>Total</v>
      </c>
      <c r="C39" s="82">
        <f>SUM(C29:C38)</f>
        <v>12060050.976980593</v>
      </c>
      <c r="D39" s="82">
        <f>SUM(D29:D38)</f>
        <v>16171490.087052021</v>
      </c>
      <c r="E39" s="82">
        <f>SUM(E29:E38)</f>
        <v>28231541.064032614</v>
      </c>
      <c r="P39" s="88" t="str">
        <f t="shared" si="39"/>
        <v>Total</v>
      </c>
      <c r="Q39" s="82">
        <f>SUM(Q29:Q38)</f>
        <v>8442035.6838864144</v>
      </c>
      <c r="R39" s="82">
        <f>SUM(R29:R38)</f>
        <v>11320043.060936414</v>
      </c>
      <c r="S39" s="82">
        <f>SUM(S29:S38)</f>
        <v>19762078.74482283</v>
      </c>
      <c r="AD39" s="88" t="str">
        <f t="shared" si="42"/>
        <v>Total</v>
      </c>
      <c r="AE39" s="82">
        <f>SUM(AE29:AE38)</f>
        <v>3618015.2930941777</v>
      </c>
      <c r="AF39" s="82">
        <f>SUM(AF29:AF38)</f>
        <v>4851447.0261156065</v>
      </c>
      <c r="AG39" s="82">
        <f>SUM(AG29:AG38)</f>
        <v>8469462.3192097843</v>
      </c>
    </row>
    <row r="125" spans="2:15" x14ac:dyDescent="0.4">
      <c r="B125" s="168"/>
      <c r="C125" s="168"/>
      <c r="D125" s="168"/>
      <c r="E125" s="168"/>
      <c r="F125" s="168"/>
      <c r="G125" s="168"/>
      <c r="H125" s="168"/>
      <c r="I125" s="168"/>
      <c r="J125" s="192"/>
      <c r="K125" s="192"/>
      <c r="L125" s="192"/>
      <c r="M125" s="192"/>
      <c r="N125" s="192"/>
      <c r="O125" s="192"/>
    </row>
    <row r="131" spans="2:2" x14ac:dyDescent="0.4">
      <c r="B131" s="168"/>
    </row>
  </sheetData>
  <mergeCells count="6">
    <mergeCell ref="W11:AA11"/>
    <mergeCell ref="AK11:AO11"/>
    <mergeCell ref="Q10:AB10"/>
    <mergeCell ref="C10:N10"/>
    <mergeCell ref="I11:M11"/>
    <mergeCell ref="AE10:AP10"/>
  </mergeCells>
  <conditionalFormatting sqref="F29:F37">
    <cfRule type="cellIs" dxfId="195" priority="7" operator="equal">
      <formula>"ERROR"</formula>
    </cfRule>
    <cfRule type="cellIs" dxfId="194" priority="8" operator="equal">
      <formula>"OK"</formula>
    </cfRule>
    <cfRule type="expression" dxfId="193" priority="9">
      <formula>$Q29="Manual $ Spread"</formula>
    </cfRule>
  </conditionalFormatting>
  <conditionalFormatting sqref="I24:N24">
    <cfRule type="cellIs" dxfId="192" priority="13" operator="equal">
      <formula>"ERROR"</formula>
    </cfRule>
    <cfRule type="cellIs" dxfId="191" priority="14" operator="equal">
      <formula>"OK"</formula>
    </cfRule>
    <cfRule type="expression" dxfId="190" priority="15">
      <formula>$Q24="Manual $ Spread"</formula>
    </cfRule>
  </conditionalFormatting>
  <conditionalFormatting sqref="T29:T37">
    <cfRule type="cellIs" dxfId="189" priority="4" operator="equal">
      <formula>"ERROR"</formula>
    </cfRule>
    <cfRule type="cellIs" dxfId="188" priority="5" operator="equal">
      <formula>"OK"</formula>
    </cfRule>
    <cfRule type="expression" dxfId="187" priority="6">
      <formula>$Q29="Manual $ Spread"</formula>
    </cfRule>
  </conditionalFormatting>
  <conditionalFormatting sqref="AH29:AH37">
    <cfRule type="cellIs" dxfId="186" priority="1" operator="equal">
      <formula>"ERROR"</formula>
    </cfRule>
    <cfRule type="cellIs" dxfId="185" priority="2" operator="equal">
      <formula>"OK"</formula>
    </cfRule>
    <cfRule type="expression" dxfId="184" priority="3">
      <formula>$Q29="Manual $ Spread"</formula>
    </cfRule>
  </conditionalFormatting>
  <conditionalFormatting sqref="AK24:AP24">
    <cfRule type="cellIs" dxfId="183" priority="10" operator="equal">
      <formula>"ERROR"</formula>
    </cfRule>
    <cfRule type="cellIs" dxfId="182" priority="11" operator="equal">
      <formula>"OK"</formula>
    </cfRule>
    <cfRule type="expression" dxfId="181" priority="12">
      <formula>$Q24="Manual $ Spread"</formula>
    </cfRule>
  </conditionalFormatting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60CD1-D308-4D34-9105-374C12119FD7}">
  <sheetPr codeName="Sheet11">
    <tabColor rgb="FFFF0000"/>
  </sheetPr>
  <dimension ref="A1:AP37"/>
  <sheetViews>
    <sheetView showGridLines="0" zoomScaleNormal="100" workbookViewId="0"/>
  </sheetViews>
  <sheetFormatPr defaultColWidth="9.1875" defaultRowHeight="14.4" x14ac:dyDescent="0.65"/>
  <cols>
    <col min="1" max="1" width="3.6640625" style="21" customWidth="1"/>
    <col min="2" max="2" width="37.28515625" style="21" customWidth="1"/>
    <col min="3" max="8" width="10.6640625" style="21" customWidth="1"/>
    <col min="9" max="14" width="12.6640625" style="21" customWidth="1"/>
    <col min="15" max="15" width="3.6640625" style="21" customWidth="1"/>
    <col min="16" max="16" width="32.85546875" style="21" customWidth="1"/>
    <col min="17" max="22" width="11.85546875" style="21" customWidth="1"/>
    <col min="23" max="28" width="12.6640625" style="21" customWidth="1"/>
    <col min="29" max="29" width="3.6640625" style="21" customWidth="1"/>
    <col min="30" max="30" width="32.6640625" style="21" customWidth="1"/>
    <col min="31" max="36" width="9.1875" style="21"/>
    <col min="37" max="42" width="12.6640625" style="21" customWidth="1"/>
    <col min="43" max="16384" width="9.1875" style="21"/>
  </cols>
  <sheetData>
    <row r="1" spans="1:42" s="32" customFormat="1" ht="35.200000000000003" customHeight="1" x14ac:dyDescent="0.75">
      <c r="A1" s="29"/>
      <c r="B1" s="194" t="str">
        <f>Overview!$B$1</f>
        <v>Labour and overhead costs for non-contestable CWOREZ project</v>
      </c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221"/>
    </row>
    <row r="2" spans="1:42" s="32" customFormat="1" ht="26.2" customHeight="1" x14ac:dyDescent="0.75">
      <c r="A2" s="31"/>
      <c r="B2" s="142" t="s">
        <v>155</v>
      </c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00"/>
      <c r="AD2" s="300"/>
      <c r="AE2" s="300"/>
      <c r="AF2" s="300"/>
      <c r="AG2" s="300"/>
      <c r="AH2" s="300"/>
      <c r="AI2" s="300"/>
      <c r="AJ2" s="300"/>
      <c r="AK2" s="300"/>
      <c r="AL2" s="300"/>
      <c r="AM2" s="300"/>
      <c r="AN2" s="300"/>
      <c r="AO2" s="300"/>
      <c r="AP2" s="221"/>
    </row>
    <row r="4" spans="1:42" x14ac:dyDescent="0.65">
      <c r="B4" s="35" t="s">
        <v>48</v>
      </c>
    </row>
    <row r="5" spans="1:42" x14ac:dyDescent="0.65">
      <c r="B5" s="39" t="s">
        <v>156</v>
      </c>
      <c r="C5" s="39"/>
      <c r="D5" s="39"/>
      <c r="E5" s="39"/>
      <c r="F5" s="39"/>
      <c r="G5" s="39"/>
      <c r="H5" s="39"/>
    </row>
    <row r="6" spans="1:42" x14ac:dyDescent="0.65">
      <c r="B6" s="39"/>
      <c r="C6" s="39"/>
      <c r="D6" s="39"/>
      <c r="E6" s="39"/>
      <c r="F6" s="39"/>
      <c r="G6" s="39"/>
      <c r="H6" s="39"/>
    </row>
    <row r="7" spans="1:42" s="46" customFormat="1" x14ac:dyDescent="0.65"/>
    <row r="8" spans="1:42" x14ac:dyDescent="0.65">
      <c r="B8" s="48" t="s">
        <v>150</v>
      </c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P8" s="48" t="s">
        <v>157</v>
      </c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D8" s="48" t="s">
        <v>158</v>
      </c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</row>
    <row r="9" spans="1:42" x14ac:dyDescent="0.65">
      <c r="B9" s="38"/>
      <c r="P9" s="38"/>
      <c r="AD9" s="38"/>
    </row>
    <row r="10" spans="1:42" ht="17.25" customHeight="1" thickBot="1" x14ac:dyDescent="0.7">
      <c r="C10" s="402" t="s">
        <v>207</v>
      </c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2"/>
      <c r="Q10" s="402" t="s">
        <v>207</v>
      </c>
      <c r="R10" s="402"/>
      <c r="S10" s="402"/>
      <c r="T10" s="402"/>
      <c r="U10" s="402"/>
      <c r="V10" s="402"/>
      <c r="W10" s="402"/>
      <c r="X10" s="402"/>
      <c r="Y10" s="402"/>
      <c r="Z10" s="402"/>
      <c r="AA10" s="402"/>
      <c r="AB10" s="402"/>
      <c r="AE10" s="402" t="s">
        <v>207</v>
      </c>
      <c r="AF10" s="402"/>
      <c r="AG10" s="402"/>
      <c r="AH10" s="402"/>
      <c r="AI10" s="402"/>
      <c r="AJ10" s="402"/>
      <c r="AK10" s="402"/>
      <c r="AL10" s="402"/>
      <c r="AM10" s="402"/>
      <c r="AN10" s="402"/>
      <c r="AO10" s="402"/>
      <c r="AP10" s="402"/>
    </row>
    <row r="11" spans="1:42" ht="17.25" customHeight="1" thickBot="1" x14ac:dyDescent="0.7">
      <c r="C11" s="91" t="s">
        <v>132</v>
      </c>
      <c r="D11" s="91"/>
      <c r="E11" s="91"/>
      <c r="F11" s="91"/>
      <c r="G11" s="91"/>
      <c r="H11" s="91"/>
      <c r="I11" s="403" t="s">
        <v>143</v>
      </c>
      <c r="J11" s="403"/>
      <c r="K11" s="403"/>
      <c r="L11" s="403"/>
      <c r="M11" s="403"/>
      <c r="N11" s="47"/>
      <c r="Q11" s="91" t="s">
        <v>132</v>
      </c>
      <c r="R11" s="91"/>
      <c r="S11" s="91"/>
      <c r="T11" s="91"/>
      <c r="U11" s="91"/>
      <c r="V11" s="91"/>
      <c r="W11" s="403" t="s">
        <v>143</v>
      </c>
      <c r="X11" s="403"/>
      <c r="Y11" s="403"/>
      <c r="Z11" s="403"/>
      <c r="AA11" s="403"/>
      <c r="AB11" s="47"/>
      <c r="AE11" s="91" t="s">
        <v>132</v>
      </c>
      <c r="AF11" s="91"/>
      <c r="AG11" s="91"/>
      <c r="AH11" s="91"/>
      <c r="AI11" s="91"/>
      <c r="AJ11" s="91"/>
      <c r="AK11" s="403" t="s">
        <v>143</v>
      </c>
      <c r="AL11" s="403"/>
      <c r="AM11" s="403"/>
      <c r="AN11" s="403"/>
      <c r="AO11" s="403"/>
      <c r="AP11" s="47"/>
    </row>
    <row r="12" spans="1:42" ht="49.5" thickBot="1" x14ac:dyDescent="0.7">
      <c r="B12" s="68" t="s">
        <v>153</v>
      </c>
      <c r="C12" s="69" t="str" cm="1">
        <f t="array" ref="C12:M12">model_period</f>
        <v>FY2020
(1 Mar 2020 to 30 Jun 2020)</v>
      </c>
      <c r="D12" s="69" t="str">
        <v>FY2021</v>
      </c>
      <c r="E12" s="69" t="str">
        <v>FY2022</v>
      </c>
      <c r="F12" s="69" t="str">
        <v>FY2023</v>
      </c>
      <c r="G12" s="69" t="str">
        <v>FY2024</v>
      </c>
      <c r="H12" s="69" t="str">
        <v>FY2025
(1 Jul 2024 to 28 Feb 2025)</v>
      </c>
      <c r="I12" s="69" t="str">
        <v>FY2025
(1 Mar 2025 - 30 Jun 2025)</v>
      </c>
      <c r="J12" s="69" t="str">
        <v>FY2026</v>
      </c>
      <c r="K12" s="69" t="str">
        <v>FY2027</v>
      </c>
      <c r="L12" s="69" t="str">
        <v>FY2028</v>
      </c>
      <c r="M12" s="69" t="str">
        <v>FY2029</v>
      </c>
      <c r="N12" s="69" t="s">
        <v>154</v>
      </c>
      <c r="P12" s="68" t="s">
        <v>153</v>
      </c>
      <c r="Q12" s="69" t="str" cm="1">
        <f t="array" ref="Q12:AA12">model_period</f>
        <v>FY2020
(1 Mar 2020 to 30 Jun 2020)</v>
      </c>
      <c r="R12" s="69" t="str">
        <v>FY2021</v>
      </c>
      <c r="S12" s="69" t="str">
        <v>FY2022</v>
      </c>
      <c r="T12" s="69" t="str">
        <v>FY2023</v>
      </c>
      <c r="U12" s="69" t="str">
        <v>FY2024</v>
      </c>
      <c r="V12" s="69" t="str">
        <v>FY2025
(1 Jul 2024 to 28 Feb 2025)</v>
      </c>
      <c r="W12" s="69" t="str">
        <v>FY2025
(1 Mar 2025 - 30 Jun 2025)</v>
      </c>
      <c r="X12" s="69" t="str">
        <v>FY2026</v>
      </c>
      <c r="Y12" s="69" t="str">
        <v>FY2027</v>
      </c>
      <c r="Z12" s="69" t="str">
        <v>FY2028</v>
      </c>
      <c r="AA12" s="69" t="str">
        <v>FY2029</v>
      </c>
      <c r="AB12" s="69" t="s">
        <v>154</v>
      </c>
      <c r="AD12" s="68" t="s">
        <v>153</v>
      </c>
      <c r="AE12" s="69" t="str" cm="1">
        <f t="array" ref="AE12:AO12">model_period</f>
        <v>FY2020
(1 Mar 2020 to 30 Jun 2020)</v>
      </c>
      <c r="AF12" s="69" t="str">
        <v>FY2021</v>
      </c>
      <c r="AG12" s="69" t="str">
        <v>FY2022</v>
      </c>
      <c r="AH12" s="69" t="str">
        <v>FY2023</v>
      </c>
      <c r="AI12" s="69" t="str">
        <v>FY2024</v>
      </c>
      <c r="AJ12" s="69" t="str">
        <v>FY2025
(1 Jul 2024 to 28 Feb 2025)</v>
      </c>
      <c r="AK12" s="69" t="str">
        <v>FY2025
(1 Mar 2025 - 30 Jun 2025)</v>
      </c>
      <c r="AL12" s="69" t="str">
        <v>FY2026</v>
      </c>
      <c r="AM12" s="69" t="str">
        <v>FY2027</v>
      </c>
      <c r="AN12" s="69" t="str">
        <v>FY2028</v>
      </c>
      <c r="AO12" s="69" t="str">
        <v>FY2029</v>
      </c>
      <c r="AP12" s="69" t="s">
        <v>154</v>
      </c>
    </row>
    <row r="13" spans="1:42" ht="13" customHeight="1" thickBot="1" x14ac:dyDescent="0.7">
      <c r="B13" s="106" t="str" cm="1">
        <f t="array" ref="B13:B17">_xlfn.UNIQUE(labour_rel_category)</f>
        <v>Project Management</v>
      </c>
      <c r="C13" s="110"/>
      <c r="D13" s="110"/>
      <c r="E13" s="110"/>
      <c r="F13" s="110"/>
      <c r="G13" s="110"/>
      <c r="H13" s="110"/>
      <c r="I13" s="258">
        <f>SUMIFS(Outsourced_labour_inputs!EA$9:EA$212,Outsourced_labour_inputs!$A$9:$A$212,$B13)</f>
        <v>185223.36</v>
      </c>
      <c r="J13" s="258">
        <f>SUMIFS(Outsourced_labour_inputs!EB$9:EB$212,Outsourced_labour_inputs!$A$9:$A$212,$B13)</f>
        <v>117648</v>
      </c>
      <c r="K13" s="258">
        <f>SUMIFS(Outsourced_labour_inputs!EC$9:EC$212,Outsourced_labour_inputs!$A$9:$A$212,$B13)</f>
        <v>0</v>
      </c>
      <c r="L13" s="258">
        <f>SUMIFS(Outsourced_labour_inputs!ED$9:ED$212,Outsourced_labour_inputs!$A$9:$A$212,$B13)</f>
        <v>0</v>
      </c>
      <c r="M13" s="258">
        <f>SUMIFS(Outsourced_labour_inputs!EE$9:EE$212,Outsourced_labour_inputs!$A$9:$A$212,$B13)</f>
        <v>0</v>
      </c>
      <c r="N13" s="259">
        <f t="shared" ref="N13:N17" si="0">SUM(C13:M13)</f>
        <v>302871.36</v>
      </c>
      <c r="P13" s="106" t="str">
        <f>B13</f>
        <v>Project Management</v>
      </c>
      <c r="Q13" s="110"/>
      <c r="R13" s="110"/>
      <c r="S13" s="110"/>
      <c r="T13" s="110"/>
      <c r="U13" s="110"/>
      <c r="V13" s="110"/>
      <c r="W13" s="258">
        <f t="shared" ref="W13" si="1">I13*labour_related_direct</f>
        <v>129656.35199999998</v>
      </c>
      <c r="X13" s="258">
        <f t="shared" ref="X13:X20" si="2">J13*labour_related_direct</f>
        <v>82353.599999999991</v>
      </c>
      <c r="Y13" s="258">
        <f t="shared" ref="Y13:Y20" si="3">K13*labour_related_direct</f>
        <v>0</v>
      </c>
      <c r="Z13" s="258">
        <f t="shared" ref="Z13:Z20" si="4">L13*labour_related_direct</f>
        <v>0</v>
      </c>
      <c r="AA13" s="258">
        <f t="shared" ref="AA13:AA20" si="5">M13*labour_related_direct</f>
        <v>0</v>
      </c>
      <c r="AB13" s="259">
        <f t="shared" ref="AB13:AB20" si="6">SUM(Q13:AA13)</f>
        <v>212009.95199999999</v>
      </c>
      <c r="AD13" s="106" t="str">
        <f>B13</f>
        <v>Project Management</v>
      </c>
      <c r="AE13" s="110"/>
      <c r="AF13" s="110"/>
      <c r="AG13" s="110"/>
      <c r="AH13" s="110"/>
      <c r="AI13" s="110"/>
      <c r="AJ13" s="110"/>
      <c r="AK13" s="258">
        <f t="shared" ref="AK13" si="7">I13-W13</f>
        <v>55567.008000000002</v>
      </c>
      <c r="AL13" s="258">
        <f t="shared" ref="AL13:AL20" si="8">J13-X13</f>
        <v>35294.400000000009</v>
      </c>
      <c r="AM13" s="258">
        <f t="shared" ref="AM13:AM20" si="9">K13-Y13</f>
        <v>0</v>
      </c>
      <c r="AN13" s="258">
        <f t="shared" ref="AN13:AN20" si="10">L13-Z13</f>
        <v>0</v>
      </c>
      <c r="AO13" s="258">
        <f t="shared" ref="AO13:AO20" si="11">M13-AA13</f>
        <v>0</v>
      </c>
      <c r="AP13" s="259">
        <f t="shared" ref="AP13:AP20" si="12">SUM(AE13:AO13)</f>
        <v>90861.40800000001</v>
      </c>
    </row>
    <row r="14" spans="1:42" ht="13" customHeight="1" thickBot="1" x14ac:dyDescent="0.7">
      <c r="B14" s="106" t="str">
        <v>Commercial Management</v>
      </c>
      <c r="C14" s="110"/>
      <c r="D14" s="110"/>
      <c r="E14" s="110"/>
      <c r="F14" s="110"/>
      <c r="G14" s="110"/>
      <c r="H14" s="110"/>
      <c r="I14" s="258">
        <f>SUMIFS(Outsourced_labour_inputs!EA$9:EA$212,Outsourced_labour_inputs!$A$9:$A$212,$B14)</f>
        <v>986880.96000000008</v>
      </c>
      <c r="J14" s="258">
        <f>SUMIFS(Outsourced_labour_inputs!EB$9:EB$212,Outsourced_labour_inputs!$A$9:$A$212,$B14)</f>
        <v>2202494.4</v>
      </c>
      <c r="K14" s="258">
        <f>SUMIFS(Outsourced_labour_inputs!EC$9:EC$212,Outsourced_labour_inputs!$A$9:$A$212,$B14)</f>
        <v>0</v>
      </c>
      <c r="L14" s="258">
        <f>SUMIFS(Outsourced_labour_inputs!ED$9:ED$212,Outsourced_labour_inputs!$A$9:$A$212,$B14)</f>
        <v>0</v>
      </c>
      <c r="M14" s="258">
        <f>SUMIFS(Outsourced_labour_inputs!EE$9:EE$212,Outsourced_labour_inputs!$A$9:$A$212,$B14)</f>
        <v>0</v>
      </c>
      <c r="N14" s="259">
        <f t="shared" si="0"/>
        <v>3189375.36</v>
      </c>
      <c r="P14" s="106" t="str">
        <f t="shared" ref="P14:P18" si="13">B14</f>
        <v>Commercial Management</v>
      </c>
      <c r="Q14" s="110"/>
      <c r="R14" s="110"/>
      <c r="S14" s="110"/>
      <c r="T14" s="110"/>
      <c r="U14" s="110"/>
      <c r="V14" s="110"/>
      <c r="W14" s="258">
        <f t="shared" ref="W14:W20" si="14">I14*labour_related_direct</f>
        <v>690816.67200000002</v>
      </c>
      <c r="X14" s="258">
        <f t="shared" si="2"/>
        <v>1541746.0799999998</v>
      </c>
      <c r="Y14" s="258">
        <f t="shared" si="3"/>
        <v>0</v>
      </c>
      <c r="Z14" s="258">
        <f t="shared" si="4"/>
        <v>0</v>
      </c>
      <c r="AA14" s="258">
        <f t="shared" si="5"/>
        <v>0</v>
      </c>
      <c r="AB14" s="259">
        <f t="shared" si="6"/>
        <v>2232562.7519999999</v>
      </c>
      <c r="AD14" s="106" t="str">
        <f t="shared" ref="AD14:AD18" si="15">B14</f>
        <v>Commercial Management</v>
      </c>
      <c r="AE14" s="110"/>
      <c r="AF14" s="110"/>
      <c r="AG14" s="110"/>
      <c r="AH14" s="110"/>
      <c r="AI14" s="110"/>
      <c r="AJ14" s="110"/>
      <c r="AK14" s="258">
        <f t="shared" ref="AK14:AK20" si="16">I14-W14</f>
        <v>296064.28800000006</v>
      </c>
      <c r="AL14" s="258">
        <f t="shared" si="8"/>
        <v>660748.32000000007</v>
      </c>
      <c r="AM14" s="258">
        <f t="shared" si="9"/>
        <v>0</v>
      </c>
      <c r="AN14" s="258">
        <f t="shared" si="10"/>
        <v>0</v>
      </c>
      <c r="AO14" s="258">
        <f t="shared" si="11"/>
        <v>0</v>
      </c>
      <c r="AP14" s="259">
        <f t="shared" si="12"/>
        <v>956812.60800000012</v>
      </c>
    </row>
    <row r="15" spans="1:42" ht="13" customHeight="1" thickBot="1" x14ac:dyDescent="0.7">
      <c r="B15" s="106" t="str">
        <v>Community and Stakeholder Engagement</v>
      </c>
      <c r="C15" s="110"/>
      <c r="D15" s="110"/>
      <c r="E15" s="110"/>
      <c r="F15" s="110"/>
      <c r="G15" s="110"/>
      <c r="H15" s="110"/>
      <c r="I15" s="258">
        <f>SUMIFS(Outsourced_labour_inputs!EA$9:EA$212,Outsourced_labour_inputs!$A$9:$A$212,$B15)</f>
        <v>239919.36000000002</v>
      </c>
      <c r="J15" s="258">
        <f>SUMIFS(Outsourced_labour_inputs!EB$9:EB$212,Outsourced_labour_inputs!$A$9:$A$212,$B15)</f>
        <v>479838.72000000003</v>
      </c>
      <c r="K15" s="258">
        <f>SUMIFS(Outsourced_labour_inputs!EC$9:EC$212,Outsourced_labour_inputs!$A$9:$A$212,$B15)</f>
        <v>0</v>
      </c>
      <c r="L15" s="258">
        <f>SUMIFS(Outsourced_labour_inputs!ED$9:ED$212,Outsourced_labour_inputs!$A$9:$A$212,$B15)</f>
        <v>0</v>
      </c>
      <c r="M15" s="258">
        <f>SUMIFS(Outsourced_labour_inputs!EE$9:EE$212,Outsourced_labour_inputs!$A$9:$A$212,$B15)</f>
        <v>0</v>
      </c>
      <c r="N15" s="259">
        <f t="shared" si="0"/>
        <v>719758.08000000007</v>
      </c>
      <c r="P15" s="106" t="str">
        <f t="shared" si="13"/>
        <v>Community and Stakeholder Engagement</v>
      </c>
      <c r="Q15" s="110"/>
      <c r="R15" s="110"/>
      <c r="S15" s="110"/>
      <c r="T15" s="110"/>
      <c r="U15" s="110"/>
      <c r="V15" s="110"/>
      <c r="W15" s="258">
        <f t="shared" si="14"/>
        <v>167943.552</v>
      </c>
      <c r="X15" s="258">
        <f t="shared" si="2"/>
        <v>335887.10399999999</v>
      </c>
      <c r="Y15" s="258">
        <f t="shared" si="3"/>
        <v>0</v>
      </c>
      <c r="Z15" s="258">
        <f t="shared" si="4"/>
        <v>0</v>
      </c>
      <c r="AA15" s="258">
        <f t="shared" si="5"/>
        <v>0</v>
      </c>
      <c r="AB15" s="259">
        <f t="shared" si="6"/>
        <v>503830.65599999996</v>
      </c>
      <c r="AD15" s="106" t="str">
        <f t="shared" si="15"/>
        <v>Community and Stakeholder Engagement</v>
      </c>
      <c r="AE15" s="110"/>
      <c r="AF15" s="110"/>
      <c r="AG15" s="110"/>
      <c r="AH15" s="110"/>
      <c r="AI15" s="110"/>
      <c r="AJ15" s="110"/>
      <c r="AK15" s="258">
        <f t="shared" si="16"/>
        <v>71975.808000000019</v>
      </c>
      <c r="AL15" s="258">
        <f t="shared" si="8"/>
        <v>143951.61600000004</v>
      </c>
      <c r="AM15" s="258">
        <f t="shared" si="9"/>
        <v>0</v>
      </c>
      <c r="AN15" s="258">
        <f t="shared" si="10"/>
        <v>0</v>
      </c>
      <c r="AO15" s="258">
        <f t="shared" si="11"/>
        <v>0</v>
      </c>
      <c r="AP15" s="259">
        <f t="shared" si="12"/>
        <v>215927.42400000006</v>
      </c>
    </row>
    <row r="16" spans="1:42" ht="13" customHeight="1" thickBot="1" x14ac:dyDescent="0.7">
      <c r="B16" s="106" t="str">
        <v>Project Development</v>
      </c>
      <c r="C16" s="110"/>
      <c r="D16" s="110"/>
      <c r="E16" s="110"/>
      <c r="F16" s="110"/>
      <c r="G16" s="110"/>
      <c r="H16" s="110"/>
      <c r="I16" s="258">
        <f>SUMIFS(Outsourced_labour_inputs!EA$9:EA$212,Outsourced_labour_inputs!$A$9:$A$212,$B16)</f>
        <v>278227.20000000007</v>
      </c>
      <c r="J16" s="258">
        <f>SUMIFS(Outsourced_labour_inputs!EB$9:EB$212,Outsourced_labour_inputs!$A$9:$A$212,$B16)</f>
        <v>218422.80000000002</v>
      </c>
      <c r="K16" s="258">
        <f>SUMIFS(Outsourced_labour_inputs!EC$9:EC$212,Outsourced_labour_inputs!$A$9:$A$212,$B16)</f>
        <v>5934</v>
      </c>
      <c r="L16" s="258">
        <f>SUMIFS(Outsourced_labour_inputs!ED$9:ED$212,Outsourced_labour_inputs!$A$9:$A$212,$B16)</f>
        <v>0</v>
      </c>
      <c r="M16" s="258">
        <f>SUMIFS(Outsourced_labour_inputs!EE$9:EE$212,Outsourced_labour_inputs!$A$9:$A$212,$B16)</f>
        <v>0</v>
      </c>
      <c r="N16" s="259">
        <f t="shared" si="0"/>
        <v>502584.00000000012</v>
      </c>
      <c r="P16" s="106" t="str">
        <f t="shared" si="13"/>
        <v>Project Development</v>
      </c>
      <c r="Q16" s="110"/>
      <c r="R16" s="110"/>
      <c r="S16" s="110"/>
      <c r="T16" s="110"/>
      <c r="U16" s="110"/>
      <c r="V16" s="110"/>
      <c r="W16" s="258">
        <f t="shared" si="14"/>
        <v>194759.04000000004</v>
      </c>
      <c r="X16" s="258">
        <f t="shared" si="2"/>
        <v>152895.96</v>
      </c>
      <c r="Y16" s="258">
        <f t="shared" si="3"/>
        <v>4153.8</v>
      </c>
      <c r="Z16" s="258">
        <f t="shared" si="4"/>
        <v>0</v>
      </c>
      <c r="AA16" s="258">
        <f t="shared" si="5"/>
        <v>0</v>
      </c>
      <c r="AB16" s="259">
        <f t="shared" si="6"/>
        <v>351808.8</v>
      </c>
      <c r="AD16" s="106" t="str">
        <f t="shared" si="15"/>
        <v>Project Development</v>
      </c>
      <c r="AE16" s="110"/>
      <c r="AF16" s="110"/>
      <c r="AG16" s="110"/>
      <c r="AH16" s="110"/>
      <c r="AI16" s="110"/>
      <c r="AJ16" s="110"/>
      <c r="AK16" s="258">
        <f t="shared" si="16"/>
        <v>83468.160000000033</v>
      </c>
      <c r="AL16" s="258">
        <f t="shared" si="8"/>
        <v>65526.840000000026</v>
      </c>
      <c r="AM16" s="258">
        <f t="shared" si="9"/>
        <v>1780.1999999999998</v>
      </c>
      <c r="AN16" s="258">
        <f t="shared" si="10"/>
        <v>0</v>
      </c>
      <c r="AO16" s="258">
        <f t="shared" si="11"/>
        <v>0</v>
      </c>
      <c r="AP16" s="259">
        <f t="shared" si="12"/>
        <v>150775.20000000007</v>
      </c>
    </row>
    <row r="17" spans="2:42" ht="13" customHeight="1" thickBot="1" x14ac:dyDescent="0.7">
      <c r="B17" s="106" t="str">
        <v>Land and Environment</v>
      </c>
      <c r="C17" s="110"/>
      <c r="D17" s="110"/>
      <c r="E17" s="110"/>
      <c r="F17" s="110"/>
      <c r="G17" s="110"/>
      <c r="H17" s="110"/>
      <c r="I17" s="258">
        <f>SUMIFS(Outsourced_labour_inputs!EA$9:EA$212,Outsourced_labour_inputs!$A$9:$A$212,$B17)</f>
        <v>192640</v>
      </c>
      <c r="J17" s="258">
        <f>SUMIFS(Outsourced_labour_inputs!EB$9:EB$212,Outsourced_labour_inputs!$A$9:$A$212,$B17)</f>
        <v>577920</v>
      </c>
      <c r="K17" s="258">
        <f>SUMIFS(Outsourced_labour_inputs!EC$9:EC$212,Outsourced_labour_inputs!$A$9:$A$212,$B17)</f>
        <v>488480</v>
      </c>
      <c r="L17" s="258">
        <f>SUMIFS(Outsourced_labour_inputs!ED$9:ED$212,Outsourced_labour_inputs!$A$9:$A$212,$B17)</f>
        <v>0</v>
      </c>
      <c r="M17" s="258">
        <f>SUMIFS(Outsourced_labour_inputs!EE$9:EE$212,Outsourced_labour_inputs!$A$9:$A$212,$B17)</f>
        <v>0</v>
      </c>
      <c r="N17" s="259">
        <f t="shared" si="0"/>
        <v>1259040</v>
      </c>
      <c r="P17" s="106" t="str">
        <f t="shared" si="13"/>
        <v>Land and Environment</v>
      </c>
      <c r="Q17" s="110"/>
      <c r="R17" s="110"/>
      <c r="S17" s="110"/>
      <c r="T17" s="110"/>
      <c r="U17" s="110"/>
      <c r="V17" s="110"/>
      <c r="W17" s="258">
        <f t="shared" si="14"/>
        <v>134848</v>
      </c>
      <c r="X17" s="258">
        <f t="shared" si="2"/>
        <v>404544</v>
      </c>
      <c r="Y17" s="258">
        <f t="shared" si="3"/>
        <v>341936</v>
      </c>
      <c r="Z17" s="258">
        <f t="shared" si="4"/>
        <v>0</v>
      </c>
      <c r="AA17" s="258">
        <f t="shared" si="5"/>
        <v>0</v>
      </c>
      <c r="AB17" s="259">
        <f t="shared" si="6"/>
        <v>881328</v>
      </c>
      <c r="AD17" s="106" t="str">
        <f t="shared" si="15"/>
        <v>Land and Environment</v>
      </c>
      <c r="AE17" s="110"/>
      <c r="AF17" s="110"/>
      <c r="AG17" s="110"/>
      <c r="AH17" s="110"/>
      <c r="AI17" s="110"/>
      <c r="AJ17" s="110"/>
      <c r="AK17" s="258">
        <f t="shared" si="16"/>
        <v>57792</v>
      </c>
      <c r="AL17" s="258">
        <f t="shared" si="8"/>
        <v>173376</v>
      </c>
      <c r="AM17" s="258">
        <f t="shared" si="9"/>
        <v>146544</v>
      </c>
      <c r="AN17" s="258">
        <f t="shared" si="10"/>
        <v>0</v>
      </c>
      <c r="AO17" s="258">
        <f t="shared" si="11"/>
        <v>0</v>
      </c>
      <c r="AP17" s="259">
        <f t="shared" si="12"/>
        <v>377712</v>
      </c>
    </row>
    <row r="18" spans="2:42" ht="13" customHeight="1" thickBot="1" x14ac:dyDescent="0.7">
      <c r="B18" s="106"/>
      <c r="C18" s="110"/>
      <c r="D18" s="110"/>
      <c r="E18" s="110"/>
      <c r="F18" s="110"/>
      <c r="G18" s="110"/>
      <c r="H18" s="110"/>
      <c r="I18" s="258">
        <f>SUMIFS(Outsourced_labour_inputs!EA$9:EA$212,Outsourced_labour_inputs!$A$9:$A$212,$B18)</f>
        <v>0</v>
      </c>
      <c r="J18" s="258">
        <f>SUMIFS(Outsourced_labour_inputs!EB$9:EB$212,Outsourced_labour_inputs!$A$9:$A$212,$B18)</f>
        <v>0</v>
      </c>
      <c r="K18" s="258">
        <f>SUMIFS(Outsourced_labour_inputs!EC$9:EC$212,Outsourced_labour_inputs!$A$9:$A$212,$B18)</f>
        <v>0</v>
      </c>
      <c r="L18" s="258">
        <f>SUMIFS(Outsourced_labour_inputs!ED$9:ED$212,Outsourced_labour_inputs!$A$9:$A$212,$B18)</f>
        <v>0</v>
      </c>
      <c r="M18" s="258">
        <f>SUMIFS(Outsourced_labour_inputs!EE$9:EE$212,Outsourced_labour_inputs!$A$9:$A$212,$B18)</f>
        <v>0</v>
      </c>
      <c r="N18" s="259">
        <f t="shared" ref="N18:N19" si="17">SUM(C18:M18)</f>
        <v>0</v>
      </c>
      <c r="P18" s="106">
        <f t="shared" si="13"/>
        <v>0</v>
      </c>
      <c r="Q18" s="110"/>
      <c r="R18" s="110"/>
      <c r="S18" s="110"/>
      <c r="T18" s="110"/>
      <c r="U18" s="110"/>
      <c r="V18" s="110"/>
      <c r="W18" s="258">
        <f t="shared" si="14"/>
        <v>0</v>
      </c>
      <c r="X18" s="258">
        <f t="shared" si="2"/>
        <v>0</v>
      </c>
      <c r="Y18" s="258">
        <f t="shared" si="3"/>
        <v>0</v>
      </c>
      <c r="Z18" s="258">
        <f t="shared" si="4"/>
        <v>0</v>
      </c>
      <c r="AA18" s="258">
        <f t="shared" si="5"/>
        <v>0</v>
      </c>
      <c r="AB18" s="259">
        <f t="shared" si="6"/>
        <v>0</v>
      </c>
      <c r="AD18" s="106">
        <f t="shared" si="15"/>
        <v>0</v>
      </c>
      <c r="AE18" s="110"/>
      <c r="AF18" s="110"/>
      <c r="AG18" s="110"/>
      <c r="AH18" s="110"/>
      <c r="AI18" s="110"/>
      <c r="AJ18" s="110"/>
      <c r="AK18" s="81">
        <f t="shared" si="16"/>
        <v>0</v>
      </c>
      <c r="AL18" s="81">
        <f t="shared" si="8"/>
        <v>0</v>
      </c>
      <c r="AM18" s="81">
        <f t="shared" si="9"/>
        <v>0</v>
      </c>
      <c r="AN18" s="81">
        <f t="shared" si="10"/>
        <v>0</v>
      </c>
      <c r="AO18" s="81">
        <f t="shared" si="11"/>
        <v>0</v>
      </c>
      <c r="AP18" s="82">
        <f t="shared" si="12"/>
        <v>0</v>
      </c>
    </row>
    <row r="19" spans="2:42" ht="13" customHeight="1" thickBot="1" x14ac:dyDescent="0.7">
      <c r="B19" s="106"/>
      <c r="C19" s="110"/>
      <c r="D19" s="110"/>
      <c r="E19" s="110"/>
      <c r="F19" s="110"/>
      <c r="G19" s="110"/>
      <c r="H19" s="110"/>
      <c r="I19" s="258">
        <f>SUMIFS(Outsourced_labour_inputs!EA$9:EA$212,Outsourced_labour_inputs!$A$9:$A$212,$B19)</f>
        <v>0</v>
      </c>
      <c r="J19" s="258">
        <f>SUMIFS(Outsourced_labour_inputs!EB$9:EB$212,Outsourced_labour_inputs!$A$9:$A$212,$B19)</f>
        <v>0</v>
      </c>
      <c r="K19" s="258">
        <f>SUMIFS(Outsourced_labour_inputs!EC$9:EC$212,Outsourced_labour_inputs!$A$9:$A$212,$B19)</f>
        <v>0</v>
      </c>
      <c r="L19" s="258">
        <f>SUMIFS(Outsourced_labour_inputs!ED$9:ED$212,Outsourced_labour_inputs!$A$9:$A$212,$B19)</f>
        <v>0</v>
      </c>
      <c r="M19" s="258">
        <f>SUMIFS(Outsourced_labour_inputs!EE$9:EE$212,Outsourced_labour_inputs!$A$9:$A$212,$B19)</f>
        <v>0</v>
      </c>
      <c r="N19" s="259">
        <f t="shared" si="17"/>
        <v>0</v>
      </c>
      <c r="P19" s="106"/>
      <c r="Q19" s="110"/>
      <c r="R19" s="110"/>
      <c r="S19" s="110"/>
      <c r="T19" s="110"/>
      <c r="U19" s="110"/>
      <c r="V19" s="110"/>
      <c r="W19" s="258">
        <f t="shared" si="14"/>
        <v>0</v>
      </c>
      <c r="X19" s="258">
        <f t="shared" si="2"/>
        <v>0</v>
      </c>
      <c r="Y19" s="258">
        <f t="shared" si="3"/>
        <v>0</v>
      </c>
      <c r="Z19" s="258">
        <f t="shared" si="4"/>
        <v>0</v>
      </c>
      <c r="AA19" s="258">
        <f t="shared" si="5"/>
        <v>0</v>
      </c>
      <c r="AB19" s="259">
        <f t="shared" si="6"/>
        <v>0</v>
      </c>
      <c r="AD19" s="106"/>
      <c r="AE19" s="110"/>
      <c r="AF19" s="110"/>
      <c r="AG19" s="110"/>
      <c r="AH19" s="110"/>
      <c r="AI19" s="110"/>
      <c r="AJ19" s="110"/>
      <c r="AK19" s="81">
        <f t="shared" si="16"/>
        <v>0</v>
      </c>
      <c r="AL19" s="81">
        <f t="shared" si="8"/>
        <v>0</v>
      </c>
      <c r="AM19" s="81">
        <f t="shared" si="9"/>
        <v>0</v>
      </c>
      <c r="AN19" s="81">
        <f t="shared" si="10"/>
        <v>0</v>
      </c>
      <c r="AO19" s="81">
        <f t="shared" si="11"/>
        <v>0</v>
      </c>
      <c r="AP19" s="82">
        <f t="shared" si="12"/>
        <v>0</v>
      </c>
    </row>
    <row r="20" spans="2:42" ht="13" customHeight="1" thickBot="1" x14ac:dyDescent="0.7">
      <c r="B20" s="106"/>
      <c r="C20" s="110"/>
      <c r="D20" s="110"/>
      <c r="E20" s="110"/>
      <c r="F20" s="110"/>
      <c r="G20" s="110"/>
      <c r="H20" s="110"/>
      <c r="I20" s="258">
        <f>SUMIFS(Outsourced_labour_inputs!EA$9:EA$212,Outsourced_labour_inputs!$A$9:$A$212,$B20)</f>
        <v>0</v>
      </c>
      <c r="J20" s="258">
        <f>SUMIFS(Outsourced_labour_inputs!EB$9:EB$212,Outsourced_labour_inputs!$A$9:$A$212,$B20)</f>
        <v>0</v>
      </c>
      <c r="K20" s="258">
        <f>SUMIFS(Outsourced_labour_inputs!EC$9:EC$212,Outsourced_labour_inputs!$A$9:$A$212,$B20)</f>
        <v>0</v>
      </c>
      <c r="L20" s="258">
        <f>SUMIFS(Outsourced_labour_inputs!ED$9:ED$212,Outsourced_labour_inputs!$A$9:$A$212,$B20)</f>
        <v>0</v>
      </c>
      <c r="M20" s="258">
        <f>SUMIFS(Outsourced_labour_inputs!EE$9:EE$212,Outsourced_labour_inputs!$A$9:$A$212,$B20)</f>
        <v>0</v>
      </c>
      <c r="N20" s="259"/>
      <c r="P20" s="106"/>
      <c r="Q20" s="110"/>
      <c r="R20" s="110"/>
      <c r="S20" s="110"/>
      <c r="T20" s="110"/>
      <c r="U20" s="110"/>
      <c r="V20" s="110"/>
      <c r="W20" s="258">
        <f t="shared" si="14"/>
        <v>0</v>
      </c>
      <c r="X20" s="258">
        <f t="shared" si="2"/>
        <v>0</v>
      </c>
      <c r="Y20" s="258">
        <f t="shared" si="3"/>
        <v>0</v>
      </c>
      <c r="Z20" s="258">
        <f t="shared" si="4"/>
        <v>0</v>
      </c>
      <c r="AA20" s="258">
        <f t="shared" si="5"/>
        <v>0</v>
      </c>
      <c r="AB20" s="259">
        <f t="shared" si="6"/>
        <v>0</v>
      </c>
      <c r="AD20" s="106"/>
      <c r="AE20" s="110"/>
      <c r="AF20" s="110"/>
      <c r="AG20" s="110"/>
      <c r="AH20" s="110"/>
      <c r="AI20" s="110"/>
      <c r="AJ20" s="110"/>
      <c r="AK20" s="81">
        <f t="shared" si="16"/>
        <v>0</v>
      </c>
      <c r="AL20" s="81">
        <f t="shared" si="8"/>
        <v>0</v>
      </c>
      <c r="AM20" s="81">
        <f t="shared" si="9"/>
        <v>0</v>
      </c>
      <c r="AN20" s="81">
        <f t="shared" si="10"/>
        <v>0</v>
      </c>
      <c r="AO20" s="81">
        <f t="shared" si="11"/>
        <v>0</v>
      </c>
      <c r="AP20" s="82">
        <f t="shared" si="12"/>
        <v>0</v>
      </c>
    </row>
    <row r="21" spans="2:42" ht="13" customHeight="1" thickBot="1" x14ac:dyDescent="0.7">
      <c r="B21" s="88" t="s">
        <v>47</v>
      </c>
      <c r="C21" s="111"/>
      <c r="D21" s="111"/>
      <c r="E21" s="111"/>
      <c r="F21" s="111"/>
      <c r="G21" s="111"/>
      <c r="H21" s="111"/>
      <c r="I21" s="82">
        <f>SUM(I13:I20)</f>
        <v>1882890.8800000004</v>
      </c>
      <c r="J21" s="82">
        <f t="shared" ref="J21:N21" si="18">SUM(J13:J20)</f>
        <v>3596323.92</v>
      </c>
      <c r="K21" s="82">
        <f t="shared" si="18"/>
        <v>494414</v>
      </c>
      <c r="L21" s="82">
        <f t="shared" si="18"/>
        <v>0</v>
      </c>
      <c r="M21" s="82">
        <f t="shared" si="18"/>
        <v>0</v>
      </c>
      <c r="N21" s="82">
        <f t="shared" si="18"/>
        <v>5973628.7999999998</v>
      </c>
      <c r="P21" s="88" t="s">
        <v>47</v>
      </c>
      <c r="Q21" s="111"/>
      <c r="R21" s="111"/>
      <c r="S21" s="111"/>
      <c r="T21" s="111"/>
      <c r="U21" s="111"/>
      <c r="V21" s="111"/>
      <c r="W21" s="82">
        <f>SUM(W13:W20)</f>
        <v>1318023.6159999999</v>
      </c>
      <c r="X21" s="82">
        <f t="shared" ref="X21" si="19">SUM(X13:X20)</f>
        <v>2517426.7439999999</v>
      </c>
      <c r="Y21" s="82">
        <f t="shared" ref="Y21" si="20">SUM(Y13:Y20)</f>
        <v>346089.8</v>
      </c>
      <c r="Z21" s="82">
        <f t="shared" ref="Z21" si="21">SUM(Z13:Z20)</f>
        <v>0</v>
      </c>
      <c r="AA21" s="82">
        <f t="shared" ref="AA21" si="22">SUM(AA13:AA20)</f>
        <v>0</v>
      </c>
      <c r="AB21" s="82">
        <f t="shared" ref="AB21" si="23">SUM(AB13:AB20)</f>
        <v>4181540.1599999997</v>
      </c>
      <c r="AD21" s="88" t="s">
        <v>47</v>
      </c>
      <c r="AE21" s="111"/>
      <c r="AF21" s="111"/>
      <c r="AG21" s="111"/>
      <c r="AH21" s="111"/>
      <c r="AI21" s="111"/>
      <c r="AJ21" s="111"/>
      <c r="AK21" s="82">
        <f>SUM(AK13:AK20)</f>
        <v>564867.2640000002</v>
      </c>
      <c r="AL21" s="82">
        <f t="shared" ref="AL21" si="24">SUM(AL13:AL20)</f>
        <v>1078897.1760000002</v>
      </c>
      <c r="AM21" s="82">
        <f t="shared" ref="AM21" si="25">SUM(AM13:AM20)</f>
        <v>148324.20000000001</v>
      </c>
      <c r="AN21" s="82">
        <f t="shared" ref="AN21" si="26">SUM(AN13:AN20)</f>
        <v>0</v>
      </c>
      <c r="AO21" s="82">
        <f t="shared" ref="AO21" si="27">SUM(AO13:AO20)</f>
        <v>0</v>
      </c>
      <c r="AP21" s="82">
        <f t="shared" ref="AP21" si="28">SUM(AP13:AP20)</f>
        <v>1792088.6400000001</v>
      </c>
    </row>
    <row r="22" spans="2:42" ht="16.5" x14ac:dyDescent="0.75">
      <c r="I22" s="302" t="str">
        <f>IF(I21=SUM(Outsourced_labour_inputs!EA9:EA72),"OK","ERROR")</f>
        <v>OK</v>
      </c>
      <c r="J22" s="302" t="str">
        <f>IF(J21=SUM(Outsourced_labour_inputs!EB9:EB72),"OK","ERROR")</f>
        <v>OK</v>
      </c>
      <c r="K22" s="302" t="str">
        <f>IF(K21=SUM(Outsourced_labour_inputs!EC9:EC72),"OK","ERROR")</f>
        <v>OK</v>
      </c>
      <c r="L22" s="302" t="str">
        <f>IF(L21=SUM(Outsourced_labour_inputs!ED9:ED72),"OK","ERROR")</f>
        <v>OK</v>
      </c>
      <c r="M22" s="302" t="str">
        <f>IF(M21=SUM(Outsourced_labour_inputs!EE9:EE72),"OK","ERROR")</f>
        <v>OK</v>
      </c>
      <c r="N22" s="302" t="str">
        <f>IF(N21=SUM(Outsourced_labour_inputs!EG9:EG72),"OK","ERROR")</f>
        <v>OK</v>
      </c>
      <c r="Q22"/>
      <c r="R22"/>
      <c r="S22"/>
      <c r="T22"/>
      <c r="U22"/>
      <c r="V22"/>
      <c r="AK22" s="302" t="str">
        <f>IF(SUM(W21,AK21)=I21,"OK","ERROR")</f>
        <v>OK</v>
      </c>
      <c r="AL22" s="302" t="str">
        <f>IF(SUM(X21,AL21)=J21,"OK","ERROR")</f>
        <v>OK</v>
      </c>
      <c r="AM22" s="302" t="str">
        <f t="shared" ref="AM22:AO22" si="29">IF(SUM(Y21,AM21)=K21,"OK","ERROR")</f>
        <v>OK</v>
      </c>
      <c r="AN22" s="302" t="str">
        <f t="shared" si="29"/>
        <v>OK</v>
      </c>
      <c r="AO22" s="302" t="str">
        <f t="shared" si="29"/>
        <v>OK</v>
      </c>
      <c r="AP22" s="302" t="str">
        <f>IF(SUM(AB21,AP21)=N21,"OK","ERROR")</f>
        <v>OK</v>
      </c>
    </row>
    <row r="23" spans="2:42" ht="16.5" x14ac:dyDescent="0.75">
      <c r="Q23"/>
      <c r="R23"/>
      <c r="S23"/>
      <c r="T23"/>
      <c r="U23"/>
      <c r="V23"/>
    </row>
    <row r="24" spans="2:42" x14ac:dyDescent="0.65">
      <c r="D24" s="133"/>
      <c r="E24" s="133"/>
      <c r="F24" s="133"/>
      <c r="G24" s="133"/>
      <c r="H24" s="133"/>
      <c r="O24" s="133"/>
      <c r="P24" s="133"/>
      <c r="Q24" s="133"/>
      <c r="R24" s="133"/>
      <c r="S24" s="133"/>
      <c r="T24" s="133"/>
      <c r="U24" s="133"/>
      <c r="V24" s="133"/>
      <c r="AC24" s="133"/>
      <c r="AD24" s="133"/>
      <c r="AE24" s="133"/>
      <c r="AF24" s="133"/>
      <c r="AG24" s="133"/>
      <c r="AH24" s="133"/>
      <c r="AI24" s="133"/>
      <c r="AJ24" s="133"/>
    </row>
    <row r="25" spans="2:42" ht="16.8" thickBot="1" x14ac:dyDescent="0.8">
      <c r="Q25"/>
      <c r="R25"/>
      <c r="S25"/>
      <c r="T25"/>
      <c r="U25"/>
      <c r="V25"/>
    </row>
    <row r="26" spans="2:42" ht="24.9" thickBot="1" x14ac:dyDescent="0.8">
      <c r="B26" s="193" t="s">
        <v>153</v>
      </c>
      <c r="C26" s="69" t="str">
        <f>$K12&amp;" - H1"</f>
        <v>FY2027 - H1</v>
      </c>
      <c r="D26" s="69" t="str">
        <f>$K12&amp;" - H2"</f>
        <v>FY2027 - H2</v>
      </c>
      <c r="E26" s="69" t="str">
        <f>K12</f>
        <v>FY2027</v>
      </c>
      <c r="F26" s="133"/>
      <c r="P26" s="193" t="s">
        <v>153</v>
      </c>
      <c r="Q26" s="69" t="str">
        <f>$K12&amp;" - H1"</f>
        <v>FY2027 - H1</v>
      </c>
      <c r="R26" s="69" t="str">
        <f>$K12&amp;" - H2"</f>
        <v>FY2027 - H2</v>
      </c>
      <c r="S26" s="69" t="str">
        <f>Y12</f>
        <v>FY2027</v>
      </c>
      <c r="T26" s="133"/>
      <c r="U26"/>
      <c r="V26"/>
      <c r="AD26" s="193" t="s">
        <v>153</v>
      </c>
      <c r="AE26" s="69" t="str">
        <f>$K12&amp;" - H1"</f>
        <v>FY2027 - H1</v>
      </c>
      <c r="AF26" s="69" t="str">
        <f>$K12&amp;" - H2"</f>
        <v>FY2027 - H2</v>
      </c>
      <c r="AG26" s="69" t="str">
        <f>AM12</f>
        <v>FY2027</v>
      </c>
      <c r="AH26" s="133"/>
    </row>
    <row r="27" spans="2:42" ht="13" customHeight="1" thickBot="1" x14ac:dyDescent="0.7">
      <c r="B27" s="106" t="str">
        <f>B13</f>
        <v>Project Management</v>
      </c>
      <c r="C27" s="258">
        <f>SUMIFS(Outsourced_labour_inputs!EK$9:EK$212,Outsourced_labour_inputs!$A$9:$A$212,$B27)</f>
        <v>0</v>
      </c>
      <c r="D27" s="258">
        <f>SUMIFS(Outsourced_labour_inputs!EL$9:EL$212,Outsourced_labour_inputs!$A$9:$A$212,$B27)</f>
        <v>0</v>
      </c>
      <c r="E27" s="258">
        <f>SUM(C27:D27)</f>
        <v>0</v>
      </c>
      <c r="F27" s="302" t="str">
        <f>IF(ROUND(E27-K13,3)=0,"OK","ERROR")</f>
        <v>OK</v>
      </c>
      <c r="P27" s="106" t="str">
        <f>P13</f>
        <v>Project Management</v>
      </c>
      <c r="Q27" s="258">
        <f t="shared" ref="Q27:Q33" si="30">C27*labour_related_direct</f>
        <v>0</v>
      </c>
      <c r="R27" s="258">
        <f t="shared" ref="R27:R33" si="31">D27*labour_related_direct</f>
        <v>0</v>
      </c>
      <c r="S27" s="258">
        <f>SUM(Q27:R27)</f>
        <v>0</v>
      </c>
      <c r="T27" s="302" t="str">
        <f>IF(ROUND(S27-Y13,3)=0,"OK","ERROR")</f>
        <v>OK</v>
      </c>
      <c r="AD27" s="106" t="str">
        <f>AD13</f>
        <v>Project Management</v>
      </c>
      <c r="AE27" s="258">
        <f t="shared" ref="AE27:AE33" si="32">C27-Q27</f>
        <v>0</v>
      </c>
      <c r="AF27" s="258">
        <f t="shared" ref="AF27:AF33" si="33">D27-R27</f>
        <v>0</v>
      </c>
      <c r="AG27" s="258">
        <f t="shared" ref="AG27:AG33" si="34">E27-S27</f>
        <v>0</v>
      </c>
      <c r="AH27" s="302" t="str">
        <f>IF(ROUND(AG27-AM13,3)=0,"OK","ERROR")</f>
        <v>OK</v>
      </c>
    </row>
    <row r="28" spans="2:42" ht="13" customHeight="1" thickBot="1" x14ac:dyDescent="0.7">
      <c r="B28" s="106" t="str">
        <f t="shared" ref="B28:B36" si="35">B14</f>
        <v>Commercial Management</v>
      </c>
      <c r="C28" s="258">
        <f>SUMIFS(Outsourced_labour_inputs!EK$9:EK$212,Outsourced_labour_inputs!$A$9:$A$212,$B28)</f>
        <v>0</v>
      </c>
      <c r="D28" s="258">
        <f>SUMIFS(Outsourced_labour_inputs!EL$9:EL$212,Outsourced_labour_inputs!$A$9:$A$212,$B28)</f>
        <v>0</v>
      </c>
      <c r="E28" s="258">
        <f t="shared" ref="E28:E35" si="36">SUM(C28:D28)</f>
        <v>0</v>
      </c>
      <c r="F28" s="302" t="str">
        <f t="shared" ref="F28:F34" si="37">IF(ROUND(E28-K14,3)=0,"OK","ERROR")</f>
        <v>OK</v>
      </c>
      <c r="P28" s="106" t="str">
        <f t="shared" ref="P28:P36" si="38">P14</f>
        <v>Commercial Management</v>
      </c>
      <c r="Q28" s="258">
        <f t="shared" si="30"/>
        <v>0</v>
      </c>
      <c r="R28" s="258">
        <f t="shared" si="31"/>
        <v>0</v>
      </c>
      <c r="S28" s="258">
        <f t="shared" ref="S28:S33" si="39">SUM(Q28:R28)</f>
        <v>0</v>
      </c>
      <c r="T28" s="302" t="str">
        <f t="shared" ref="T28:T34" si="40">IF(ROUND(S28-Y14,3)=0,"OK","ERROR")</f>
        <v>OK</v>
      </c>
      <c r="AD28" s="106" t="str">
        <f t="shared" ref="AD28:AD36" si="41">AD14</f>
        <v>Commercial Management</v>
      </c>
      <c r="AE28" s="258">
        <f t="shared" si="32"/>
        <v>0</v>
      </c>
      <c r="AF28" s="258">
        <f t="shared" si="33"/>
        <v>0</v>
      </c>
      <c r="AG28" s="258">
        <f t="shared" si="34"/>
        <v>0</v>
      </c>
      <c r="AH28" s="302" t="str">
        <f t="shared" ref="AH28:AH34" si="42">IF(ROUND(AG28-AM14,3)=0,"OK","ERROR")</f>
        <v>OK</v>
      </c>
    </row>
    <row r="29" spans="2:42" ht="13" customHeight="1" thickBot="1" x14ac:dyDescent="0.7">
      <c r="B29" s="106" t="str">
        <f t="shared" si="35"/>
        <v>Community and Stakeholder Engagement</v>
      </c>
      <c r="C29" s="258">
        <f>SUMIFS(Outsourced_labour_inputs!EK$9:EK$212,Outsourced_labour_inputs!$A$9:$A$212,$B29)</f>
        <v>0</v>
      </c>
      <c r="D29" s="258">
        <f>SUMIFS(Outsourced_labour_inputs!EL$9:EL$212,Outsourced_labour_inputs!$A$9:$A$212,$B29)</f>
        <v>0</v>
      </c>
      <c r="E29" s="258">
        <f t="shared" si="36"/>
        <v>0</v>
      </c>
      <c r="F29" s="302" t="str">
        <f t="shared" si="37"/>
        <v>OK</v>
      </c>
      <c r="P29" s="106" t="str">
        <f t="shared" si="38"/>
        <v>Community and Stakeholder Engagement</v>
      </c>
      <c r="Q29" s="258">
        <f t="shared" si="30"/>
        <v>0</v>
      </c>
      <c r="R29" s="258">
        <f t="shared" si="31"/>
        <v>0</v>
      </c>
      <c r="S29" s="258">
        <f t="shared" si="39"/>
        <v>0</v>
      </c>
      <c r="T29" s="302" t="str">
        <f t="shared" si="40"/>
        <v>OK</v>
      </c>
      <c r="AD29" s="106" t="str">
        <f t="shared" si="41"/>
        <v>Community and Stakeholder Engagement</v>
      </c>
      <c r="AE29" s="258">
        <f t="shared" si="32"/>
        <v>0</v>
      </c>
      <c r="AF29" s="258">
        <f t="shared" si="33"/>
        <v>0</v>
      </c>
      <c r="AG29" s="258">
        <f t="shared" si="34"/>
        <v>0</v>
      </c>
      <c r="AH29" s="302" t="str">
        <f t="shared" si="42"/>
        <v>OK</v>
      </c>
    </row>
    <row r="30" spans="2:42" ht="13" customHeight="1" thickBot="1" x14ac:dyDescent="0.7">
      <c r="B30" s="106" t="str">
        <f t="shared" si="35"/>
        <v>Project Development</v>
      </c>
      <c r="C30" s="258">
        <f>SUMIFS(Outsourced_labour_inputs!EK$9:EK$212,Outsourced_labour_inputs!$A$9:$A$212,$B30)</f>
        <v>5934</v>
      </c>
      <c r="D30" s="258">
        <f>SUMIFS(Outsourced_labour_inputs!EL$9:EL$212,Outsourced_labour_inputs!$A$9:$A$212,$B30)</f>
        <v>0</v>
      </c>
      <c r="E30" s="258">
        <f t="shared" si="36"/>
        <v>5934</v>
      </c>
      <c r="F30" s="302" t="str">
        <f t="shared" si="37"/>
        <v>OK</v>
      </c>
      <c r="P30" s="106" t="str">
        <f t="shared" si="38"/>
        <v>Project Development</v>
      </c>
      <c r="Q30" s="258">
        <f t="shared" si="30"/>
        <v>4153.8</v>
      </c>
      <c r="R30" s="258">
        <f t="shared" si="31"/>
        <v>0</v>
      </c>
      <c r="S30" s="258">
        <f t="shared" si="39"/>
        <v>4153.8</v>
      </c>
      <c r="T30" s="302" t="str">
        <f t="shared" si="40"/>
        <v>OK</v>
      </c>
      <c r="AD30" s="106" t="str">
        <f t="shared" si="41"/>
        <v>Project Development</v>
      </c>
      <c r="AE30" s="258">
        <f t="shared" si="32"/>
        <v>1780.1999999999998</v>
      </c>
      <c r="AF30" s="258">
        <f t="shared" si="33"/>
        <v>0</v>
      </c>
      <c r="AG30" s="258">
        <f t="shared" si="34"/>
        <v>1780.1999999999998</v>
      </c>
      <c r="AH30" s="302" t="str">
        <f t="shared" si="42"/>
        <v>OK</v>
      </c>
    </row>
    <row r="31" spans="2:42" ht="13" customHeight="1" thickBot="1" x14ac:dyDescent="0.7">
      <c r="B31" s="106" t="str">
        <f t="shared" si="35"/>
        <v>Land and Environment</v>
      </c>
      <c r="C31" s="258">
        <f>SUMIFS(Outsourced_labour_inputs!EK$9:EK$212,Outsourced_labour_inputs!$A$9:$A$212,$B31)</f>
        <v>288960</v>
      </c>
      <c r="D31" s="258">
        <f>SUMIFS(Outsourced_labour_inputs!EL$9:EL$212,Outsourced_labour_inputs!$A$9:$A$212,$B31)</f>
        <v>199520</v>
      </c>
      <c r="E31" s="258">
        <f t="shared" si="36"/>
        <v>488480</v>
      </c>
      <c r="F31" s="302" t="str">
        <f t="shared" si="37"/>
        <v>OK</v>
      </c>
      <c r="P31" s="106" t="str">
        <f t="shared" si="38"/>
        <v>Land and Environment</v>
      </c>
      <c r="Q31" s="258">
        <f t="shared" si="30"/>
        <v>202272</v>
      </c>
      <c r="R31" s="258">
        <f t="shared" si="31"/>
        <v>139664</v>
      </c>
      <c r="S31" s="258">
        <f t="shared" si="39"/>
        <v>341936</v>
      </c>
      <c r="T31" s="302" t="str">
        <f t="shared" si="40"/>
        <v>OK</v>
      </c>
      <c r="AD31" s="106" t="str">
        <f t="shared" si="41"/>
        <v>Land and Environment</v>
      </c>
      <c r="AE31" s="258">
        <f t="shared" si="32"/>
        <v>86688</v>
      </c>
      <c r="AF31" s="258">
        <f t="shared" si="33"/>
        <v>59856</v>
      </c>
      <c r="AG31" s="258">
        <f t="shared" si="34"/>
        <v>146544</v>
      </c>
      <c r="AH31" s="302" t="str">
        <f t="shared" si="42"/>
        <v>OK</v>
      </c>
    </row>
    <row r="32" spans="2:42" ht="13" customHeight="1" thickBot="1" x14ac:dyDescent="0.7">
      <c r="B32" s="106">
        <f t="shared" si="35"/>
        <v>0</v>
      </c>
      <c r="C32" s="258">
        <f>SUMIFS(Outsourced_labour_inputs!EK$9:EK$212,Outsourced_labour_inputs!$A$9:$A$212,$B32)</f>
        <v>0</v>
      </c>
      <c r="D32" s="258">
        <f>SUMIFS(Outsourced_labour_inputs!EL$9:EL$212,Outsourced_labour_inputs!$A$9:$A$212,$B32)</f>
        <v>0</v>
      </c>
      <c r="E32" s="258">
        <f t="shared" si="36"/>
        <v>0</v>
      </c>
      <c r="F32" s="302" t="str">
        <f t="shared" si="37"/>
        <v>OK</v>
      </c>
      <c r="P32" s="106">
        <f t="shared" si="38"/>
        <v>0</v>
      </c>
      <c r="Q32" s="258">
        <f t="shared" si="30"/>
        <v>0</v>
      </c>
      <c r="R32" s="258">
        <f t="shared" si="31"/>
        <v>0</v>
      </c>
      <c r="S32" s="258">
        <f t="shared" si="39"/>
        <v>0</v>
      </c>
      <c r="T32" s="302" t="str">
        <f t="shared" si="40"/>
        <v>OK</v>
      </c>
      <c r="AD32" s="106">
        <f t="shared" si="41"/>
        <v>0</v>
      </c>
      <c r="AE32" s="258">
        <f t="shared" si="32"/>
        <v>0</v>
      </c>
      <c r="AF32" s="258">
        <f t="shared" si="33"/>
        <v>0</v>
      </c>
      <c r="AG32" s="258">
        <f t="shared" si="34"/>
        <v>0</v>
      </c>
      <c r="AH32" s="302" t="str">
        <f t="shared" si="42"/>
        <v>OK</v>
      </c>
    </row>
    <row r="33" spans="2:34" ht="13" customHeight="1" thickBot="1" x14ac:dyDescent="0.7">
      <c r="B33" s="106">
        <f t="shared" si="35"/>
        <v>0</v>
      </c>
      <c r="C33" s="258">
        <f>SUMIFS(Outsourced_labour_inputs!EK$9:EK$212,Outsourced_labour_inputs!$A$9:$A$212,$B33)</f>
        <v>0</v>
      </c>
      <c r="D33" s="258">
        <f>SUMIFS(Outsourced_labour_inputs!EL$9:EL$212,Outsourced_labour_inputs!$A$9:$A$212,$B33)</f>
        <v>0</v>
      </c>
      <c r="E33" s="258">
        <f t="shared" si="36"/>
        <v>0</v>
      </c>
      <c r="F33" s="302" t="str">
        <f t="shared" si="37"/>
        <v>OK</v>
      </c>
      <c r="P33" s="106">
        <f t="shared" si="38"/>
        <v>0</v>
      </c>
      <c r="Q33" s="258">
        <f t="shared" si="30"/>
        <v>0</v>
      </c>
      <c r="R33" s="258">
        <f t="shared" si="31"/>
        <v>0</v>
      </c>
      <c r="S33" s="258">
        <f t="shared" si="39"/>
        <v>0</v>
      </c>
      <c r="T33" s="302" t="str">
        <f t="shared" si="40"/>
        <v>OK</v>
      </c>
      <c r="AD33" s="106">
        <f t="shared" si="41"/>
        <v>0</v>
      </c>
      <c r="AE33" s="258">
        <f t="shared" si="32"/>
        <v>0</v>
      </c>
      <c r="AF33" s="258">
        <f t="shared" si="33"/>
        <v>0</v>
      </c>
      <c r="AG33" s="258">
        <f t="shared" si="34"/>
        <v>0</v>
      </c>
      <c r="AH33" s="302" t="str">
        <f t="shared" si="42"/>
        <v>OK</v>
      </c>
    </row>
    <row r="34" spans="2:34" ht="13" customHeight="1" thickBot="1" x14ac:dyDescent="0.7">
      <c r="B34" s="106"/>
      <c r="C34" s="258">
        <f>SUMIFS(Outsourced_labour_inputs!EK$9:EK$212,Outsourced_labour_inputs!$A$9:$A$212,$B34)</f>
        <v>0</v>
      </c>
      <c r="D34" s="258">
        <f>SUMIFS(Outsourced_labour_inputs!EL$9:EL$212,Outsourced_labour_inputs!$A$9:$A$212,$B34)</f>
        <v>0</v>
      </c>
      <c r="E34" s="258">
        <f t="shared" si="36"/>
        <v>0</v>
      </c>
      <c r="F34" s="302" t="str">
        <f t="shared" si="37"/>
        <v>OK</v>
      </c>
      <c r="P34" s="106"/>
      <c r="Q34" s="258"/>
      <c r="R34" s="258"/>
      <c r="S34" s="258"/>
      <c r="T34" s="302" t="str">
        <f t="shared" si="40"/>
        <v>OK</v>
      </c>
      <c r="AD34" s="106"/>
      <c r="AE34" s="258"/>
      <c r="AF34" s="258"/>
      <c r="AG34" s="258"/>
      <c r="AH34" s="302" t="str">
        <f t="shared" si="42"/>
        <v>OK</v>
      </c>
    </row>
    <row r="35" spans="2:34" ht="13" customHeight="1" thickBot="1" x14ac:dyDescent="0.7">
      <c r="B35" s="106"/>
      <c r="C35" s="258">
        <f>SUMIFS(Outsourced_labour_inputs!EK$9:EK$212,Outsourced_labour_inputs!$A$9:$A$212,$B35)</f>
        <v>0</v>
      </c>
      <c r="D35" s="258">
        <f>SUMIFS(Outsourced_labour_inputs!EL$9:EL$212,Outsourced_labour_inputs!$A$9:$A$212,$B35)</f>
        <v>0</v>
      </c>
      <c r="E35" s="258">
        <f t="shared" si="36"/>
        <v>0</v>
      </c>
      <c r="F35" s="302"/>
      <c r="P35" s="106"/>
      <c r="Q35" s="258"/>
      <c r="R35" s="258"/>
      <c r="S35" s="258"/>
      <c r="T35" s="302"/>
      <c r="AD35" s="106"/>
      <c r="AE35" s="258"/>
      <c r="AF35" s="258"/>
      <c r="AG35" s="258"/>
      <c r="AH35" s="302"/>
    </row>
    <row r="36" spans="2:34" ht="13" customHeight="1" thickBot="1" x14ac:dyDescent="0.7">
      <c r="B36" s="106">
        <f t="shared" si="35"/>
        <v>0</v>
      </c>
      <c r="C36" s="258"/>
      <c r="D36" s="258"/>
      <c r="E36" s="258"/>
      <c r="F36" s="133"/>
      <c r="P36" s="106">
        <f t="shared" si="38"/>
        <v>0</v>
      </c>
      <c r="Q36" s="258"/>
      <c r="R36" s="258"/>
      <c r="S36" s="258"/>
      <c r="T36" s="133"/>
      <c r="AD36" s="106">
        <f t="shared" si="41"/>
        <v>0</v>
      </c>
      <c r="AE36" s="258"/>
      <c r="AF36" s="258"/>
      <c r="AG36" s="258"/>
      <c r="AH36" s="133"/>
    </row>
    <row r="37" spans="2:34" ht="13" customHeight="1" thickBot="1" x14ac:dyDescent="0.7">
      <c r="B37" s="88" t="str">
        <f t="shared" ref="B37" si="43">B21</f>
        <v>Total</v>
      </c>
      <c r="C37" s="82">
        <f>SUM(C27:C36)</f>
        <v>294894</v>
      </c>
      <c r="D37" s="82">
        <f>SUM(D27:D36)</f>
        <v>199520</v>
      </c>
      <c r="E37" s="82">
        <f>SUM(E27:E36)</f>
        <v>494414</v>
      </c>
      <c r="F37" s="133"/>
      <c r="P37" s="88" t="str">
        <f t="shared" ref="P37" si="44">P21</f>
        <v>Total</v>
      </c>
      <c r="Q37" s="82">
        <f>SUM(Q27:Q36)</f>
        <v>206425.8</v>
      </c>
      <c r="R37" s="82">
        <f>SUM(R27:R36)</f>
        <v>139664</v>
      </c>
      <c r="S37" s="82">
        <f>SUM(S27:S36)</f>
        <v>346089.8</v>
      </c>
      <c r="T37" s="133"/>
      <c r="AD37" s="88" t="str">
        <f t="shared" ref="AD37" si="45">AD21</f>
        <v>Total</v>
      </c>
      <c r="AE37" s="82">
        <f>SUM(AE27:AE36)</f>
        <v>88468.2</v>
      </c>
      <c r="AF37" s="82">
        <f>SUM(AF27:AF36)</f>
        <v>59856</v>
      </c>
      <c r="AG37" s="82">
        <f>SUM(AG27:AG36)</f>
        <v>148324.20000000001</v>
      </c>
      <c r="AH37" s="133"/>
    </row>
  </sheetData>
  <mergeCells count="6">
    <mergeCell ref="Q10:AB10"/>
    <mergeCell ref="AE10:AP10"/>
    <mergeCell ref="W11:AA11"/>
    <mergeCell ref="AK11:AO11"/>
    <mergeCell ref="C10:N10"/>
    <mergeCell ref="I11:M11"/>
  </mergeCells>
  <conditionalFormatting sqref="F27:F35">
    <cfRule type="cellIs" dxfId="180" priority="7" operator="equal">
      <formula>"ERROR"</formula>
    </cfRule>
    <cfRule type="cellIs" dxfId="179" priority="8" operator="equal">
      <formula>"OK"</formula>
    </cfRule>
    <cfRule type="expression" dxfId="178" priority="9">
      <formula>$Q27="Manual $ Spread"</formula>
    </cfRule>
  </conditionalFormatting>
  <conditionalFormatting sqref="I22:N22">
    <cfRule type="cellIs" dxfId="177" priority="13" operator="equal">
      <formula>"ERROR"</formula>
    </cfRule>
    <cfRule type="cellIs" dxfId="176" priority="14" operator="equal">
      <formula>"OK"</formula>
    </cfRule>
    <cfRule type="expression" dxfId="175" priority="15">
      <formula>$Q22="Manual $ Spread"</formula>
    </cfRule>
  </conditionalFormatting>
  <conditionalFormatting sqref="T27:T35">
    <cfRule type="cellIs" dxfId="174" priority="4" operator="equal">
      <formula>"ERROR"</formula>
    </cfRule>
    <cfRule type="cellIs" dxfId="173" priority="5" operator="equal">
      <formula>"OK"</formula>
    </cfRule>
    <cfRule type="expression" dxfId="172" priority="6">
      <formula>$Q27="Manual $ Spread"</formula>
    </cfRule>
  </conditionalFormatting>
  <conditionalFormatting sqref="AH27:AH35">
    <cfRule type="cellIs" dxfId="171" priority="1" operator="equal">
      <formula>"ERROR"</formula>
    </cfRule>
    <cfRule type="cellIs" dxfId="170" priority="2" operator="equal">
      <formula>"OK"</formula>
    </cfRule>
    <cfRule type="expression" dxfId="169" priority="3">
      <formula>$Q27="Manual $ Spread"</formula>
    </cfRule>
  </conditionalFormatting>
  <conditionalFormatting sqref="AK22:AP22">
    <cfRule type="cellIs" dxfId="168" priority="10" operator="equal">
      <formula>"ERROR"</formula>
    </cfRule>
    <cfRule type="cellIs" dxfId="167" priority="11" operator="equal">
      <formula>"OK"</formula>
    </cfRule>
    <cfRule type="expression" dxfId="166" priority="12">
      <formula>$Q22="Manual $ Spread"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EC08E-2170-4B7F-A47A-DE491FA0A698}">
  <sheetPr codeName="Sheet13">
    <tabColor rgb="FFFF0000"/>
  </sheetPr>
  <dimension ref="A1:BQ107"/>
  <sheetViews>
    <sheetView showGridLines="0" zoomScaleNormal="100" workbookViewId="0"/>
  </sheetViews>
  <sheetFormatPr defaultRowHeight="16.5" x14ac:dyDescent="0.75"/>
  <cols>
    <col min="1" max="1" width="2.6640625" customWidth="1"/>
    <col min="2" max="2" width="34.140625" customWidth="1"/>
    <col min="3" max="8" width="12.6640625" customWidth="1"/>
    <col min="9" max="10" width="12" customWidth="1"/>
    <col min="11" max="13" width="12.6640625" customWidth="1"/>
    <col min="14" max="14" width="14.6640625" customWidth="1"/>
    <col min="15" max="30" width="14.33203125" customWidth="1"/>
  </cols>
  <sheetData>
    <row r="1" spans="1:69" s="32" customFormat="1" ht="35.200000000000003" customHeight="1" x14ac:dyDescent="0.75">
      <c r="A1" s="317">
        <f>SUM(K11:M11,K28:M28,K45:M45,K61:M61)/10^6</f>
        <v>0.32966524828078142</v>
      </c>
      <c r="B1" s="194" t="str">
        <f>Overview!$B$1</f>
        <v>Labour and overhead costs for non-contestable CWOREZ project</v>
      </c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</row>
    <row r="2" spans="1:69" s="32" customFormat="1" ht="26.2" customHeight="1" x14ac:dyDescent="0.75">
      <c r="A2" s="31"/>
      <c r="B2" s="142" t="s">
        <v>159</v>
      </c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00"/>
      <c r="AF2" s="300"/>
      <c r="AG2" s="300"/>
      <c r="AH2" s="300"/>
      <c r="AI2" s="300"/>
      <c r="AJ2" s="300"/>
      <c r="AK2" s="300"/>
      <c r="AL2" s="300"/>
      <c r="AM2" s="300"/>
      <c r="AN2" s="300"/>
      <c r="AO2" s="300"/>
      <c r="AP2" s="300"/>
      <c r="AQ2" s="300"/>
      <c r="AR2" s="300"/>
      <c r="AS2" s="300"/>
      <c r="AT2" s="30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</row>
    <row r="3" spans="1:69" s="21" customFormat="1" ht="14.4" x14ac:dyDescent="0.65"/>
    <row r="4" spans="1:69" s="21" customFormat="1" ht="14.4" x14ac:dyDescent="0.65">
      <c r="B4" s="35" t="s">
        <v>48</v>
      </c>
    </row>
    <row r="5" spans="1:69" s="21" customFormat="1" ht="14.4" x14ac:dyDescent="0.65">
      <c r="B5" s="39" t="s">
        <v>160</v>
      </c>
      <c r="C5" s="39"/>
      <c r="D5" s="39"/>
      <c r="E5" s="39"/>
      <c r="F5" s="39"/>
      <c r="G5" s="39"/>
      <c r="H5" s="39"/>
    </row>
    <row r="6" spans="1:69" x14ac:dyDescent="0.75">
      <c r="I6" s="21"/>
    </row>
    <row r="7" spans="1:69" x14ac:dyDescent="0.75">
      <c r="A7" s="45">
        <v>1</v>
      </c>
      <c r="B7" s="45" t="s">
        <v>161</v>
      </c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</row>
    <row r="8" spans="1:69" ht="33.75" customHeight="1" thickBot="1" x14ac:dyDescent="0.8">
      <c r="C8" s="405" t="s">
        <v>208</v>
      </c>
      <c r="D8" s="405"/>
      <c r="E8" s="405"/>
      <c r="F8" s="405"/>
      <c r="G8" s="405"/>
      <c r="H8" s="405"/>
      <c r="I8" s="406" t="s">
        <v>209</v>
      </c>
      <c r="J8" s="406"/>
      <c r="K8" s="406"/>
      <c r="L8" s="406"/>
      <c r="M8" s="406"/>
      <c r="O8" s="404"/>
      <c r="P8" s="404"/>
      <c r="Q8" s="404"/>
      <c r="R8" s="404"/>
      <c r="S8" s="404"/>
      <c r="T8" s="404"/>
      <c r="U8" s="404"/>
      <c r="V8" s="404"/>
      <c r="W8" s="404"/>
      <c r="X8" s="404"/>
      <c r="Y8" s="404"/>
    </row>
    <row r="9" spans="1:69" ht="64.5" customHeight="1" thickBot="1" x14ac:dyDescent="0.8">
      <c r="B9" s="68" t="str">
        <f>'Data source'!$A$2</f>
        <v>Broader cost category</v>
      </c>
      <c r="C9" s="294" t="str" cm="1">
        <f t="array" ref="C9:M9">model_period</f>
        <v>FY2020
(1 Mar 2020 to 30 Jun 2020)</v>
      </c>
      <c r="D9" s="294" t="str">
        <v>FY2021</v>
      </c>
      <c r="E9" s="294" t="str">
        <v>FY2022</v>
      </c>
      <c r="F9" s="294" t="str">
        <v>FY2023</v>
      </c>
      <c r="G9" s="294" t="str">
        <v>FY2024</v>
      </c>
      <c r="H9" s="294" t="str">
        <v>FY2025
(1 Jul 2024 to 28 Feb 2025)</v>
      </c>
      <c r="I9" s="294" t="str">
        <v>FY2025
(1 Mar 2025 - 30 Jun 2025)</v>
      </c>
      <c r="J9" s="294" t="str">
        <v>FY2026</v>
      </c>
      <c r="K9" s="294" t="str">
        <v>FY2027</v>
      </c>
      <c r="L9" s="294" t="str">
        <v>FY2028</v>
      </c>
      <c r="M9" s="294" t="str">
        <v>FY2029</v>
      </c>
      <c r="N9" s="295" t="s">
        <v>154</v>
      </c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</row>
    <row r="10" spans="1:69" ht="16.8" thickBot="1" x14ac:dyDescent="0.8">
      <c r="B10" s="106" t="str" cm="1">
        <f t="array" ref="B10:B19">_xlfn.UNIQUE('Key assumptions'!$G$24:$G$33)</f>
        <v>Project Management</v>
      </c>
      <c r="C10" s="110"/>
      <c r="D10" s="110"/>
      <c r="E10" s="110"/>
      <c r="F10" s="110"/>
      <c r="G10" s="110"/>
      <c r="H10" s="110"/>
      <c r="I10" s="258">
        <f>'Key assumptions'!M49*training</f>
        <v>3855.7738890052369</v>
      </c>
      <c r="J10" s="258">
        <f>'Key assumptions'!N49*training</f>
        <v>16343.041608376972</v>
      </c>
      <c r="K10" s="258">
        <f>'Key assumptions'!O49*training</f>
        <v>27230.403149738228</v>
      </c>
      <c r="L10" s="258">
        <f>'Key assumptions'!P49*training</f>
        <v>24126.585164397915</v>
      </c>
      <c r="M10" s="258">
        <f>'Key assumptions'!Q49*training</f>
        <v>4319.7466806282737</v>
      </c>
      <c r="N10" s="259">
        <f t="shared" ref="N10" si="0">SUM(C10:M10)</f>
        <v>75875.55049214662</v>
      </c>
      <c r="O10" s="127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</row>
    <row r="11" spans="1:69" ht="16.8" thickBot="1" x14ac:dyDescent="0.8">
      <c r="B11" s="106" t="str">
        <v>Other support and corporate roles</v>
      </c>
      <c r="C11" s="110"/>
      <c r="D11" s="110"/>
      <c r="E11" s="110"/>
      <c r="F11" s="110"/>
      <c r="G11" s="110"/>
      <c r="H11" s="110"/>
      <c r="I11" s="258">
        <f>'Key assumptions'!M50*training</f>
        <v>1919.8874136125662</v>
      </c>
      <c r="J11" s="258">
        <f>'Key assumptions'!N50*training</f>
        <v>1287.9244732984298</v>
      </c>
      <c r="K11" s="258">
        <f>'Key assumptions'!O50*training</f>
        <v>717.67219985041163</v>
      </c>
      <c r="L11" s="258">
        <f>'Key assumptions'!P50*training</f>
        <v>1055.9380774869114</v>
      </c>
      <c r="M11" s="258">
        <f>'Key assumptions'!Q50*training</f>
        <v>0</v>
      </c>
      <c r="N11" s="259">
        <f t="shared" ref="N11:N19" si="1">SUM(C11:M11)</f>
        <v>4981.4221642483189</v>
      </c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</row>
    <row r="12" spans="1:69" ht="16.8" thickBot="1" x14ac:dyDescent="0.8">
      <c r="B12" s="106" t="str">
        <v>Regulatory approvals</v>
      </c>
      <c r="C12" s="110"/>
      <c r="D12" s="110"/>
      <c r="E12" s="110"/>
      <c r="F12" s="110"/>
      <c r="G12" s="110"/>
      <c r="H12" s="110"/>
      <c r="I12" s="258">
        <f>'Key assumptions'!M51*training</f>
        <v>589.39400807778634</v>
      </c>
      <c r="J12" s="258">
        <f>'Key assumptions'!N51*training</f>
        <v>1167.9315099476444</v>
      </c>
      <c r="K12" s="258">
        <f>'Key assumptions'!O51*training</f>
        <v>918.80326222887106</v>
      </c>
      <c r="L12" s="258">
        <f>'Key assumptions'!P51*training</f>
        <v>775.9544963350786</v>
      </c>
      <c r="M12" s="258">
        <f>'Key assumptions'!Q51*training</f>
        <v>274.26963051608084</v>
      </c>
      <c r="N12" s="259">
        <f t="shared" si="1"/>
        <v>3726.3529071054613</v>
      </c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</row>
    <row r="13" spans="1:69" ht="16.8" thickBot="1" x14ac:dyDescent="0.8">
      <c r="B13" s="106" t="str">
        <v>Community and stakeholder engagement</v>
      </c>
      <c r="C13" s="110"/>
      <c r="D13" s="110"/>
      <c r="E13" s="110"/>
      <c r="F13" s="110"/>
      <c r="G13" s="110"/>
      <c r="H13" s="110"/>
      <c r="I13" s="258">
        <f>'Key assumptions'!M52*training</f>
        <v>5160.8402142109217</v>
      </c>
      <c r="J13" s="258">
        <f>'Key assumptions'!N52*training</f>
        <v>12304.992694091254</v>
      </c>
      <c r="K13" s="258">
        <f>'Key assumptions'!O52*training</f>
        <v>8215.1753870456268</v>
      </c>
      <c r="L13" s="258">
        <f>'Key assumptions'!P52*training</f>
        <v>6851.7124863425597</v>
      </c>
      <c r="M13" s="258">
        <f>'Key assumptions'!Q52*training</f>
        <v>2284.2089061480933</v>
      </c>
      <c r="N13" s="259">
        <f t="shared" si="1"/>
        <v>34816.929687838456</v>
      </c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</row>
    <row r="14" spans="1:69" ht="16.8" thickBot="1" x14ac:dyDescent="0.8">
      <c r="B14" s="106" t="str">
        <v>Land and Environment</v>
      </c>
      <c r="C14" s="110"/>
      <c r="D14" s="110"/>
      <c r="E14" s="110"/>
      <c r="F14" s="110"/>
      <c r="G14" s="110"/>
      <c r="H14" s="110"/>
      <c r="I14" s="258">
        <f>'Key assumptions'!M53*training</f>
        <v>164.56177830964853</v>
      </c>
      <c r="J14" s="258">
        <f>'Key assumptions'!N53*training</f>
        <v>482.25743365744222</v>
      </c>
      <c r="K14" s="258">
        <f>'Key assumptions'!O53*training</f>
        <v>479.97185340314149</v>
      </c>
      <c r="L14" s="258">
        <f>'Key assumptions'!P53*training</f>
        <v>359.97889005235618</v>
      </c>
      <c r="M14" s="258">
        <f>'Key assumptions'!Q53*training</f>
        <v>0</v>
      </c>
      <c r="N14" s="259">
        <f t="shared" si="1"/>
        <v>1486.7699554225883</v>
      </c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</row>
    <row r="15" spans="1:69" ht="16.8" thickBot="1" x14ac:dyDescent="0.8">
      <c r="B15" s="106" t="str">
        <v>Transaction Procurement Support</v>
      </c>
      <c r="C15" s="110"/>
      <c r="D15" s="110"/>
      <c r="E15" s="110"/>
      <c r="F15" s="110"/>
      <c r="G15" s="110"/>
      <c r="H15" s="110"/>
      <c r="I15" s="258">
        <f>'Key assumptions'!M54*training</f>
        <v>7011.1888485863901</v>
      </c>
      <c r="J15" s="258">
        <f>'Key assumptions'!N54*training</f>
        <v>23807.461021391187</v>
      </c>
      <c r="K15" s="258">
        <f>'Key assumptions'!O54*training</f>
        <v>5407.6828816753959</v>
      </c>
      <c r="L15" s="258">
        <f>'Key assumptions'!P54*training</f>
        <v>3612.9309869857907</v>
      </c>
      <c r="M15" s="258">
        <f>'Key assumptions'!Q54*training</f>
        <v>0</v>
      </c>
      <c r="N15" s="259">
        <f t="shared" si="1"/>
        <v>39839.263738638765</v>
      </c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</row>
    <row r="16" spans="1:69" ht="16.5" customHeight="1" thickBot="1" x14ac:dyDescent="0.8">
      <c r="B16" s="106" t="str">
        <v>Project Development</v>
      </c>
      <c r="C16" s="110"/>
      <c r="D16" s="110"/>
      <c r="E16" s="110"/>
      <c r="F16" s="110"/>
      <c r="G16" s="110"/>
      <c r="H16" s="110"/>
      <c r="I16" s="258">
        <f>'Key assumptions'!M55*training</f>
        <v>4284.3261829718176</v>
      </c>
      <c r="J16" s="258">
        <f>'Key assumptions'!N55*training</f>
        <v>13447.378517415824</v>
      </c>
      <c r="K16" s="258">
        <f>'Key assumptions'!O55*training</f>
        <v>15434.249873117809</v>
      </c>
      <c r="L16" s="258">
        <f>'Key assumptions'!P55*training</f>
        <v>14164.674972896686</v>
      </c>
      <c r="M16" s="258">
        <f>'Key assumptions'!Q55*training</f>
        <v>5351.0613947209922</v>
      </c>
      <c r="N16" s="259">
        <f t="shared" si="1"/>
        <v>52681.690941123132</v>
      </c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</row>
    <row r="17" spans="1:69" ht="16.5" customHeight="1" thickBot="1" x14ac:dyDescent="0.8">
      <c r="B17" s="106" t="str">
        <v>Project Controls</v>
      </c>
      <c r="C17" s="110"/>
      <c r="D17" s="110"/>
      <c r="E17" s="110"/>
      <c r="F17" s="110"/>
      <c r="G17" s="110"/>
      <c r="H17" s="110"/>
      <c r="I17" s="258">
        <f>'Key assumptions'!M56*training</f>
        <v>2559.8498848167546</v>
      </c>
      <c r="J17" s="258">
        <f>'Key assumptions'!N56*training</f>
        <v>7487.5609130890089</v>
      </c>
      <c r="K17" s="258">
        <f>'Key assumptions'!O56*training</f>
        <v>8639.4933612565474</v>
      </c>
      <c r="L17" s="258">
        <f>'Key assumptions'!P56*training</f>
        <v>6639.6106387434575</v>
      </c>
      <c r="M17" s="258">
        <f>'Key assumptions'!Q56*training</f>
        <v>239.98592670157078</v>
      </c>
      <c r="N17" s="259">
        <f t="shared" si="1"/>
        <v>25566.500724607336</v>
      </c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</row>
    <row r="18" spans="1:69" ht="16.5" customHeight="1" thickBot="1" x14ac:dyDescent="0.8">
      <c r="B18" s="106" t="str">
        <v>Commercial Management</v>
      </c>
      <c r="C18" s="110"/>
      <c r="D18" s="110"/>
      <c r="E18" s="110"/>
      <c r="F18" s="110"/>
      <c r="G18" s="110"/>
      <c r="H18" s="110"/>
      <c r="I18" s="258">
        <f>'Key assumptions'!M57*training</f>
        <v>1663.9024251308906</v>
      </c>
      <c r="J18" s="258">
        <f>'Key assumptions'!N57*training</f>
        <v>8111.5243225130916</v>
      </c>
      <c r="K18" s="258">
        <f>'Key assumptions'!O57*training</f>
        <v>22654.671480628283</v>
      </c>
      <c r="L18" s="258">
        <f>'Key assumptions'!P57*training</f>
        <v>26510.445369633515</v>
      </c>
      <c r="M18" s="258">
        <f>'Key assumptions'!Q57*training</f>
        <v>0</v>
      </c>
      <c r="N18" s="259">
        <f t="shared" si="1"/>
        <v>58940.54359790578</v>
      </c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</row>
    <row r="19" spans="1:69" ht="16.5" customHeight="1" thickBot="1" x14ac:dyDescent="0.8">
      <c r="B19" s="106" t="str">
        <v>Construction Management</v>
      </c>
      <c r="C19" s="110"/>
      <c r="D19" s="110"/>
      <c r="E19" s="110"/>
      <c r="F19" s="110"/>
      <c r="G19" s="110"/>
      <c r="H19" s="110"/>
      <c r="I19" s="258">
        <f>'Key assumptions'!M58*training</f>
        <v>2523.2806007479439</v>
      </c>
      <c r="J19" s="258">
        <f>'Key assumptions'!N58*training</f>
        <v>9294.3121041136928</v>
      </c>
      <c r="K19" s="258">
        <f>'Key assumptions'!O58*training</f>
        <v>28741.453586062333</v>
      </c>
      <c r="L19" s="258">
        <f>'Key assumptions'!P58*training</f>
        <v>51795.636876541539</v>
      </c>
      <c r="M19" s="258">
        <f>'Key assumptions'!Q58*training</f>
        <v>3404.6003468062841</v>
      </c>
      <c r="N19" s="259">
        <f t="shared" si="1"/>
        <v>95759.283514271796</v>
      </c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</row>
    <row r="20" spans="1:69" ht="16.8" thickBot="1" x14ac:dyDescent="0.8">
      <c r="B20" s="109" t="s">
        <v>47</v>
      </c>
      <c r="C20" s="111"/>
      <c r="D20" s="111"/>
      <c r="E20" s="111"/>
      <c r="F20" s="111"/>
      <c r="G20" s="111"/>
      <c r="H20" s="111"/>
      <c r="I20" s="82">
        <f t="shared" ref="I20:N20" si="2">SUM(I10:I19)</f>
        <v>29733.005245469958</v>
      </c>
      <c r="J20" s="82">
        <f t="shared" si="2"/>
        <v>93734.384597894561</v>
      </c>
      <c r="K20" s="82">
        <f t="shared" si="2"/>
        <v>118439.57703500665</v>
      </c>
      <c r="L20" s="82">
        <f t="shared" si="2"/>
        <v>135893.46795941581</v>
      </c>
      <c r="M20" s="82">
        <f t="shared" si="2"/>
        <v>15873.872885521294</v>
      </c>
      <c r="N20" s="82">
        <f t="shared" si="2"/>
        <v>393674.30772330821</v>
      </c>
    </row>
    <row r="24" spans="1:69" x14ac:dyDescent="0.75">
      <c r="A24" s="45">
        <v>2</v>
      </c>
      <c r="B24" s="45" t="s">
        <v>162</v>
      </c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</row>
    <row r="25" spans="1:69" ht="33.75" customHeight="1" thickBot="1" x14ac:dyDescent="0.8">
      <c r="C25" s="231" t="str">
        <f>C$8</f>
        <v>Historical (Real, $25-26)</v>
      </c>
      <c r="D25" s="231"/>
      <c r="E25" s="231"/>
      <c r="F25" s="231"/>
      <c r="G25" s="231"/>
      <c r="H25" s="231"/>
      <c r="I25" s="406" t="str">
        <f t="shared" ref="I25:M25" si="3">I$8</f>
        <v>Forecast (Real, $25-26)</v>
      </c>
      <c r="J25" s="406">
        <f t="shared" si="3"/>
        <v>0</v>
      </c>
      <c r="K25" s="406">
        <f t="shared" si="3"/>
        <v>0</v>
      </c>
      <c r="L25" s="406">
        <f t="shared" si="3"/>
        <v>0</v>
      </c>
      <c r="M25" s="406">
        <f t="shared" si="3"/>
        <v>0</v>
      </c>
      <c r="N25" s="98"/>
      <c r="O25" s="98"/>
      <c r="P25" s="102"/>
      <c r="Q25" s="36"/>
      <c r="R25" s="36"/>
      <c r="S25" s="36"/>
      <c r="T25" s="36"/>
      <c r="U25" s="36"/>
      <c r="V25" s="36"/>
      <c r="W25" s="37"/>
      <c r="X25" s="37"/>
      <c r="Y25" s="90"/>
      <c r="Z25" s="201"/>
      <c r="AA25" s="36"/>
      <c r="AB25" s="98"/>
      <c r="AC25" s="98"/>
      <c r="AD25" s="98"/>
    </row>
    <row r="26" spans="1:69" ht="60.75" customHeight="1" thickBot="1" x14ac:dyDescent="0.8">
      <c r="B26" s="68" t="str">
        <f>'Data source'!$A$2</f>
        <v>Broader cost category</v>
      </c>
      <c r="C26" s="294" t="str" cm="1">
        <f t="array" ref="C26:M26">model_period</f>
        <v>FY2020
(1 Mar 2020 to 30 Jun 2020)</v>
      </c>
      <c r="D26" s="294" t="str">
        <v>FY2021</v>
      </c>
      <c r="E26" s="294" t="str">
        <v>FY2022</v>
      </c>
      <c r="F26" s="294" t="str">
        <v>FY2023</v>
      </c>
      <c r="G26" s="294" t="str">
        <v>FY2024</v>
      </c>
      <c r="H26" s="294" t="str">
        <v>FY2025
(1 Jul 2024 to 28 Feb 2025)</v>
      </c>
      <c r="I26" s="294" t="str">
        <v>FY2025
(1 Mar 2025 - 30 Jun 2025)</v>
      </c>
      <c r="J26" s="294" t="str">
        <v>FY2026</v>
      </c>
      <c r="K26" s="294" t="str">
        <v>FY2027</v>
      </c>
      <c r="L26" s="294" t="str">
        <v>FY2028</v>
      </c>
      <c r="M26" s="294" t="str">
        <v>FY2029</v>
      </c>
      <c r="N26" s="294" t="s">
        <v>154</v>
      </c>
      <c r="P26" s="206"/>
      <c r="Q26" s="127"/>
      <c r="R26" s="127"/>
      <c r="S26" s="127"/>
      <c r="T26" s="127"/>
      <c r="U26" s="127"/>
      <c r="V26" s="127"/>
      <c r="W26" s="127"/>
      <c r="X26" s="127"/>
      <c r="Y26" s="203"/>
      <c r="Z26" s="203"/>
      <c r="AA26" s="52"/>
    </row>
    <row r="27" spans="1:69" ht="16.8" thickBot="1" x14ac:dyDescent="0.8">
      <c r="B27" s="106" t="str" cm="1">
        <f t="array" ref="B27:B36">_xlfn.UNIQUE('Key assumptions'!$G$24:$G$33)</f>
        <v>Project Management</v>
      </c>
      <c r="C27" s="126"/>
      <c r="D27" s="126"/>
      <c r="E27" s="126"/>
      <c r="F27" s="126"/>
      <c r="G27" s="126"/>
      <c r="H27" s="126"/>
      <c r="I27" s="258" cm="1">
        <f t="array" ref="I27">_xlfn.XLOOKUP($B27,'Key assumptions'!$G$24:$G$33,_xlfn.XLOOKUP(I$26,'Key assumptions'!$I$23:$Q$23,'Key assumptions'!$I$24:$Q$33))*SUMIFS(Internal_labour_inputs!$EL$9:$EL$408,Internal_labour_inputs!$A$9:$A$408,$B27)</f>
        <v>0</v>
      </c>
      <c r="J27" s="258" cm="1">
        <f t="array" ref="J27">_xlfn.XLOOKUP($B27,'Key assumptions'!$G$24:$G$33,_xlfn.XLOOKUP(J$26,'Key assumptions'!$I$23:$Q$23,'Key assumptions'!$I$24:$Q$33))*SUMIFS(Internal_labour_inputs!$EL$9:$EL$408,Internal_labour_inputs!$A$9:$A$408,$B27)</f>
        <v>349.63881540036527</v>
      </c>
      <c r="K27" s="258" cm="1">
        <f t="array" ref="K27">_xlfn.XLOOKUP($B27,'Key assumptions'!$G$24:$G$33,_xlfn.XLOOKUP(K$26,'Key assumptions'!$I$23:$Q$23,'Key assumptions'!$I$24:$Q$33))*SUMIFS(Internal_labour_inputs!$EL$9:$EL$408,Internal_labour_inputs!$A$9:$A$408,$B27)</f>
        <v>25195.828977444246</v>
      </c>
      <c r="L27" s="258" cm="1">
        <f t="array" ref="L27">_xlfn.XLOOKUP($B27,'Key assumptions'!$G$24:$G$33,_xlfn.XLOOKUP(L$26,'Key assumptions'!$I$23:$Q$23,'Key assumptions'!$I$24:$Q$33))*SUMIFS(Internal_labour_inputs!$EL$9:$EL$408,Internal_labour_inputs!$A$9:$A$408,$B27)</f>
        <v>22943.087667320229</v>
      </c>
      <c r="M27" s="258" cm="1">
        <f t="array" ref="M27">_xlfn.XLOOKUP($B27,'Key assumptions'!$G$24:$G$33,_xlfn.XLOOKUP(M$26,'Key assumptions'!$I$23:$Q$23,'Key assumptions'!$I$24:$Q$33))*SUMIFS(Internal_labour_inputs!$EL$9:$EL$408,Internal_labour_inputs!$A$9:$A$408,$B27)</f>
        <v>0</v>
      </c>
      <c r="N27" s="259">
        <f t="shared" ref="N27:N36" si="4">SUM(C27:M27)</f>
        <v>48488.55546016484</v>
      </c>
      <c r="P27" s="204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104"/>
    </row>
    <row r="28" spans="1:69" ht="16.8" thickBot="1" x14ac:dyDescent="0.8">
      <c r="B28" s="106" t="str">
        <v>Other support and corporate roles</v>
      </c>
      <c r="C28" s="110"/>
      <c r="D28" s="110"/>
      <c r="E28" s="110"/>
      <c r="F28" s="110"/>
      <c r="G28" s="110"/>
      <c r="H28" s="110"/>
      <c r="I28" s="258" cm="1">
        <f t="array" ref="I28">_xlfn.XLOOKUP($B28,'Key assumptions'!$G$24:$G$33,_xlfn.XLOOKUP(I$26,'Key assumptions'!$I$23:$Q$23,'Key assumptions'!$I$24:$Q$33))*SUMIFS(Internal_labour_inputs!$EL$9:$EL$408,Internal_labour_inputs!$A$9:$A$408,$B28)</f>
        <v>4429.3239657052245</v>
      </c>
      <c r="J28" s="258" cm="1">
        <f t="array" ref="J28">_xlfn.XLOOKUP($B28,'Key assumptions'!$G$24:$G$33,_xlfn.XLOOKUP(J$26,'Key assumptions'!$I$23:$Q$23,'Key assumptions'!$I$24:$Q$33))*SUMIFS(Internal_labour_inputs!$EL$9:$EL$408,Internal_labour_inputs!$A$9:$A$408,$B28)</f>
        <v>17717.295862820898</v>
      </c>
      <c r="K28" s="258" cm="1">
        <f t="array" ref="K28">_xlfn.XLOOKUP($B28,'Key assumptions'!$G$24:$G$33,_xlfn.XLOOKUP(K$26,'Key assumptions'!$I$23:$Q$23,'Key assumptions'!$I$24:$Q$33))*SUMIFS(Internal_labour_inputs!$EL$9:$EL$408,Internal_labour_inputs!$A$9:$A$408,$B28)</f>
        <v>23271.128679740701</v>
      </c>
      <c r="L28" s="258" cm="1">
        <f t="array" ref="L28">_xlfn.XLOOKUP($B28,'Key assumptions'!$G$24:$G$33,_xlfn.XLOOKUP(L$26,'Key assumptions'!$I$23:$Q$23,'Key assumptions'!$I$24:$Q$33))*SUMIFS(Internal_labour_inputs!$EL$9:$EL$408,Internal_labour_inputs!$A$9:$A$408,$B28)</f>
        <v>20693.082319675414</v>
      </c>
      <c r="M28" s="258" cm="1">
        <f t="array" ref="M28">_xlfn.XLOOKUP($B28,'Key assumptions'!$G$24:$G$33,_xlfn.XLOOKUP(M$26,'Key assumptions'!$I$23:$Q$23,'Key assumptions'!$I$24:$Q$33))*SUMIFS(Internal_labour_inputs!$EL$9:$EL$408,Internal_labour_inputs!$A$9:$A$408,$B28)</f>
        <v>0</v>
      </c>
      <c r="N28" s="259">
        <f t="shared" si="4"/>
        <v>66110.830827942234</v>
      </c>
      <c r="P28" s="204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104"/>
    </row>
    <row r="29" spans="1:69" ht="16.8" thickBot="1" x14ac:dyDescent="0.8">
      <c r="B29" s="106" t="str">
        <v>Regulatory approvals</v>
      </c>
      <c r="C29" s="110"/>
      <c r="D29" s="110"/>
      <c r="E29" s="110"/>
      <c r="F29" s="110"/>
      <c r="G29" s="110"/>
      <c r="H29" s="110"/>
      <c r="I29" s="258" cm="1">
        <f t="array" ref="I29">_xlfn.XLOOKUP($B29,'Key assumptions'!$G$24:$G$33,_xlfn.XLOOKUP(I$26,'Key assumptions'!$I$23:$Q$23,'Key assumptions'!$I$24:$Q$33))*SUMIFS(Internal_labour_inputs!$EL$9:$EL$408,Internal_labour_inputs!$A$9:$A$408,$B29)</f>
        <v>0</v>
      </c>
      <c r="J29" s="258" cm="1">
        <f t="array" ref="J29">_xlfn.XLOOKUP($B29,'Key assumptions'!$G$24:$G$33,_xlfn.XLOOKUP(J$26,'Key assumptions'!$I$23:$Q$23,'Key assumptions'!$I$24:$Q$33))*SUMIFS(Internal_labour_inputs!$EL$9:$EL$408,Internal_labour_inputs!$A$9:$A$408,$B29)</f>
        <v>0</v>
      </c>
      <c r="K29" s="258" cm="1">
        <f t="array" ref="K29">_xlfn.XLOOKUP($B29,'Key assumptions'!$G$24:$G$33,_xlfn.XLOOKUP(K$26,'Key assumptions'!$I$23:$Q$23,'Key assumptions'!$I$24:$Q$33))*SUMIFS(Internal_labour_inputs!$EL$9:$EL$408,Internal_labour_inputs!$A$9:$A$408,$B29)</f>
        <v>0</v>
      </c>
      <c r="L29" s="258" cm="1">
        <f t="array" ref="L29">_xlfn.XLOOKUP($B29,'Key assumptions'!$G$24:$G$33,_xlfn.XLOOKUP(L$26,'Key assumptions'!$I$23:$Q$23,'Key assumptions'!$I$24:$Q$33))*SUMIFS(Internal_labour_inputs!$EL$9:$EL$408,Internal_labour_inputs!$A$9:$A$408,$B29)</f>
        <v>0</v>
      </c>
      <c r="M29" s="258" cm="1">
        <f t="array" ref="M29">_xlfn.XLOOKUP($B29,'Key assumptions'!$G$24:$G$33,_xlfn.XLOOKUP(M$26,'Key assumptions'!$I$23:$Q$23,'Key assumptions'!$I$24:$Q$33))*SUMIFS(Internal_labour_inputs!$EL$9:$EL$408,Internal_labour_inputs!$A$9:$A$408,$B29)</f>
        <v>0</v>
      </c>
      <c r="N29" s="259">
        <f t="shared" si="4"/>
        <v>0</v>
      </c>
      <c r="P29" s="204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104"/>
    </row>
    <row r="30" spans="1:69" ht="16.8" thickBot="1" x14ac:dyDescent="0.8">
      <c r="B30" s="106" t="str">
        <v>Community and stakeholder engagement</v>
      </c>
      <c r="C30" s="110"/>
      <c r="D30" s="110"/>
      <c r="E30" s="110"/>
      <c r="F30" s="110"/>
      <c r="G30" s="110"/>
      <c r="H30" s="110"/>
      <c r="I30" s="258" cm="1">
        <f t="array" ref="I30">_xlfn.XLOOKUP($B30,'Key assumptions'!$G$24:$G$33,_xlfn.XLOOKUP(I$26,'Key assumptions'!$I$23:$Q$23,'Key assumptions'!$I$24:$Q$33))*SUMIFS(Internal_labour_inputs!$EL$9:$EL$408,Internal_labour_inputs!$A$9:$A$408,$B30)</f>
        <v>1363.572075088543</v>
      </c>
      <c r="J30" s="258" cm="1">
        <f t="array" ref="J30">_xlfn.XLOOKUP($B30,'Key assumptions'!$G$24:$G$33,_xlfn.XLOOKUP(J$26,'Key assumptions'!$I$23:$Q$23,'Key assumptions'!$I$24:$Q$33))*SUMIFS(Internal_labour_inputs!$EL$9:$EL$408,Internal_labour_inputs!$A$9:$A$408,$B30)</f>
        <v>2337.5521287232168</v>
      </c>
      <c r="K30" s="258" cm="1">
        <f t="array" ref="K30">_xlfn.XLOOKUP($B30,'Key assumptions'!$G$24:$G$33,_xlfn.XLOOKUP(K$26,'Key assumptions'!$I$23:$Q$23,'Key assumptions'!$I$24:$Q$33))*SUMIFS(Internal_labour_inputs!$EL$9:$EL$408,Internal_labour_inputs!$A$9:$A$408,$B30)</f>
        <v>2337.5521287232168</v>
      </c>
      <c r="L30" s="258" cm="1">
        <f t="array" ref="L30">_xlfn.XLOOKUP($B30,'Key assumptions'!$G$24:$G$33,_xlfn.XLOOKUP(L$26,'Key assumptions'!$I$23:$Q$23,'Key assumptions'!$I$24:$Q$33))*SUMIFS(Internal_labour_inputs!$EL$9:$EL$408,Internal_labour_inputs!$A$9:$A$408,$B30)</f>
        <v>3409.922835479093</v>
      </c>
      <c r="M30" s="258" cm="1">
        <f t="array" ref="M30">_xlfn.XLOOKUP($B30,'Key assumptions'!$G$24:$G$33,_xlfn.XLOOKUP(M$26,'Key assumptions'!$I$23:$Q$23,'Key assumptions'!$I$24:$Q$33))*SUMIFS(Internal_labour_inputs!$EL$9:$EL$408,Internal_labour_inputs!$A$9:$A$408,$B30)</f>
        <v>1325.4069911493443</v>
      </c>
      <c r="N30" s="259">
        <f t="shared" si="4"/>
        <v>10774.006159163413</v>
      </c>
      <c r="P30" s="204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104"/>
    </row>
    <row r="31" spans="1:69" ht="16.8" thickBot="1" x14ac:dyDescent="0.8">
      <c r="B31" s="106" t="str">
        <v>Land and Environment</v>
      </c>
      <c r="C31" s="110"/>
      <c r="D31" s="110"/>
      <c r="E31" s="110"/>
      <c r="F31" s="110"/>
      <c r="G31" s="110"/>
      <c r="H31" s="110"/>
      <c r="I31" s="258" cm="1">
        <f t="array" ref="I31">_xlfn.XLOOKUP($B31,'Key assumptions'!$G$24:$G$33,_xlfn.XLOOKUP(I$26,'Key assumptions'!$I$23:$Q$23,'Key assumptions'!$I$24:$Q$33))*SUMIFS(Internal_labour_inputs!$EL$9:$EL$408,Internal_labour_inputs!$A$9:$A$408,$B31)</f>
        <v>6737.1617694040933</v>
      </c>
      <c r="J31" s="258" cm="1">
        <f t="array" ref="J31">_xlfn.XLOOKUP($B31,'Key assumptions'!$G$24:$G$33,_xlfn.XLOOKUP(J$26,'Key assumptions'!$I$23:$Q$23,'Key assumptions'!$I$24:$Q$33))*SUMIFS(Internal_labour_inputs!$EL$9:$EL$408,Internal_labour_inputs!$A$9:$A$408,$B31)</f>
        <v>15757.14801341474</v>
      </c>
      <c r="K31" s="258" cm="1">
        <f t="array" ref="K31">_xlfn.XLOOKUP($B31,'Key assumptions'!$G$24:$G$33,_xlfn.XLOOKUP(K$26,'Key assumptions'!$I$23:$Q$23,'Key assumptions'!$I$24:$Q$33))*SUMIFS(Internal_labour_inputs!$EL$9:$EL$408,Internal_labour_inputs!$A$9:$A$408,$B31)</f>
        <v>14170.577465936254</v>
      </c>
      <c r="L31" s="258" cm="1">
        <f t="array" ref="L31">_xlfn.XLOOKUP($B31,'Key assumptions'!$G$24:$G$33,_xlfn.XLOOKUP(L$26,'Key assumptions'!$I$23:$Q$23,'Key assumptions'!$I$24:$Q$33))*SUMIFS(Internal_labour_inputs!$EL$9:$EL$408,Internal_labour_inputs!$A$9:$A$408,$B31)</f>
        <v>14485.715217983516</v>
      </c>
      <c r="M31" s="258" cm="1">
        <f t="array" ref="M31">_xlfn.XLOOKUP($B31,'Key assumptions'!$G$24:$G$33,_xlfn.XLOOKUP(M$26,'Key assumptions'!$I$23:$Q$23,'Key assumptions'!$I$24:$Q$33))*SUMIFS(Internal_labour_inputs!$EL$9:$EL$408,Internal_labour_inputs!$A$9:$A$408,$B31)</f>
        <v>5600.1894288657795</v>
      </c>
      <c r="N31" s="259">
        <f t="shared" si="4"/>
        <v>56750.79189560438</v>
      </c>
      <c r="P31" s="103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</row>
    <row r="32" spans="1:69" ht="16.8" thickBot="1" x14ac:dyDescent="0.8">
      <c r="B32" s="106" t="str">
        <v>Transaction Procurement Support</v>
      </c>
      <c r="C32" s="110"/>
      <c r="D32" s="110"/>
      <c r="E32" s="110"/>
      <c r="F32" s="110"/>
      <c r="G32" s="110"/>
      <c r="H32" s="110"/>
      <c r="I32" s="258" cm="1">
        <f t="array" ref="I32">_xlfn.XLOOKUP($B32,'Key assumptions'!$G$24:$G$33,_xlfn.XLOOKUP(I$26,'Key assumptions'!$I$23:$Q$23,'Key assumptions'!$I$24:$Q$33))*SUMIFS(Internal_labour_inputs!$EL$9:$EL$408,Internal_labour_inputs!$A$9:$A$408,$B32)</f>
        <v>0</v>
      </c>
      <c r="J32" s="258" cm="1">
        <f t="array" ref="J32">_xlfn.XLOOKUP($B32,'Key assumptions'!$G$24:$G$33,_xlfn.XLOOKUP(J$26,'Key assumptions'!$I$23:$Q$23,'Key assumptions'!$I$24:$Q$33))*SUMIFS(Internal_labour_inputs!$EL$9:$EL$408,Internal_labour_inputs!$A$9:$A$408,$B32)</f>
        <v>0</v>
      </c>
      <c r="K32" s="258" cm="1">
        <f t="array" ref="K32">_xlfn.XLOOKUP($B32,'Key assumptions'!$G$24:$G$33,_xlfn.XLOOKUP(K$26,'Key assumptions'!$I$23:$Q$23,'Key assumptions'!$I$24:$Q$33))*SUMIFS(Internal_labour_inputs!$EL$9:$EL$408,Internal_labour_inputs!$A$9:$A$408,$B32)</f>
        <v>0</v>
      </c>
      <c r="L32" s="258" cm="1">
        <f t="array" ref="L32">_xlfn.XLOOKUP($B32,'Key assumptions'!$G$24:$G$33,_xlfn.XLOOKUP(L$26,'Key assumptions'!$I$23:$Q$23,'Key assumptions'!$I$24:$Q$33))*SUMIFS(Internal_labour_inputs!$EL$9:$EL$408,Internal_labour_inputs!$A$9:$A$408,$B32)</f>
        <v>0</v>
      </c>
      <c r="M32" s="258" cm="1">
        <f t="array" ref="M32">_xlfn.XLOOKUP($B32,'Key assumptions'!$G$24:$G$33,_xlfn.XLOOKUP(M$26,'Key assumptions'!$I$23:$Q$23,'Key assumptions'!$I$24:$Q$33))*SUMIFS(Internal_labour_inputs!$EL$9:$EL$408,Internal_labour_inputs!$A$9:$A$408,$B32)</f>
        <v>0</v>
      </c>
      <c r="N32" s="259">
        <f t="shared" si="4"/>
        <v>0</v>
      </c>
      <c r="P32" s="103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</row>
    <row r="33" spans="1:30" ht="16.8" thickBot="1" x14ac:dyDescent="0.8">
      <c r="B33" s="106" t="str">
        <v>Project Development</v>
      </c>
      <c r="C33" s="110"/>
      <c r="D33" s="110"/>
      <c r="E33" s="110"/>
      <c r="F33" s="110"/>
      <c r="G33" s="110"/>
      <c r="H33" s="110"/>
      <c r="I33" s="258" cm="1">
        <f t="array" ref="I33">_xlfn.XLOOKUP($B33,'Key assumptions'!$G$24:$G$33,_xlfn.XLOOKUP(I$26,'Key assumptions'!$I$23:$Q$23,'Key assumptions'!$I$24:$Q$33))*SUMIFS(Internal_labour_inputs!$EL$9:$EL$408,Internal_labour_inputs!$A$9:$A$408,$B33)</f>
        <v>29722.098563231124</v>
      </c>
      <c r="J33" s="258" cm="1">
        <f t="array" ref="J33">_xlfn.XLOOKUP($B33,'Key assumptions'!$G$24:$G$33,_xlfn.XLOOKUP(J$26,'Key assumptions'!$I$23:$Q$23,'Key assumptions'!$I$24:$Q$33))*SUMIFS(Internal_labour_inputs!$EL$9:$EL$408,Internal_labour_inputs!$A$9:$A$408,$B33)</f>
        <v>89166.295689693376</v>
      </c>
      <c r="K33" s="258" cm="1">
        <f t="array" ref="K33">_xlfn.XLOOKUP($B33,'Key assumptions'!$G$24:$G$33,_xlfn.XLOOKUP(K$26,'Key assumptions'!$I$23:$Q$23,'Key assumptions'!$I$24:$Q$33))*SUMIFS(Internal_labour_inputs!$EL$9:$EL$408,Internal_labour_inputs!$A$9:$A$408,$B33)</f>
        <v>0</v>
      </c>
      <c r="L33" s="258" cm="1">
        <f t="array" ref="L33">_xlfn.XLOOKUP($B33,'Key assumptions'!$G$24:$G$33,_xlfn.XLOOKUP(L$26,'Key assumptions'!$I$23:$Q$23,'Key assumptions'!$I$24:$Q$33))*SUMIFS(Internal_labour_inputs!$EL$9:$EL$408,Internal_labour_inputs!$A$9:$A$408,$B33)</f>
        <v>0</v>
      </c>
      <c r="M33" s="258" cm="1">
        <f t="array" ref="M33">_xlfn.XLOOKUP($B33,'Key assumptions'!$G$24:$G$33,_xlfn.XLOOKUP(M$26,'Key assumptions'!$I$23:$Q$23,'Key assumptions'!$I$24:$Q$33))*SUMIFS(Internal_labour_inputs!$EL$9:$EL$408,Internal_labour_inputs!$A$9:$A$408,$B33)</f>
        <v>0</v>
      </c>
      <c r="N33" s="259">
        <f t="shared" si="4"/>
        <v>118888.3942529245</v>
      </c>
      <c r="P33" s="103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</row>
    <row r="34" spans="1:30" ht="16.8" thickBot="1" x14ac:dyDescent="0.8">
      <c r="B34" s="106" t="str">
        <v>Project Controls</v>
      </c>
      <c r="C34" s="110"/>
      <c r="D34" s="110"/>
      <c r="E34" s="110"/>
      <c r="F34" s="110"/>
      <c r="G34" s="110"/>
      <c r="H34" s="110"/>
      <c r="I34" s="258" cm="1">
        <f t="array" ref="I34">_xlfn.XLOOKUP($B34,'Key assumptions'!$G$24:$G$33,_xlfn.XLOOKUP(I$26,'Key assumptions'!$I$23:$Q$23,'Key assumptions'!$I$24:$Q$33))*SUMIFS(Internal_labour_inputs!$EL$9:$EL$408,Internal_labour_inputs!$A$9:$A$408,$B34)</f>
        <v>1071.7019182301801</v>
      </c>
      <c r="J34" s="258" cm="1">
        <f t="array" ref="J34">_xlfn.XLOOKUP($B34,'Key assumptions'!$G$24:$G$33,_xlfn.XLOOKUP(J$26,'Key assumptions'!$I$23:$Q$23,'Key assumptions'!$I$24:$Q$33))*SUMIFS(Internal_labour_inputs!$EL$9:$EL$408,Internal_labour_inputs!$A$9:$A$408,$B34)</f>
        <v>4988.69867122919</v>
      </c>
      <c r="K34" s="258" cm="1">
        <f t="array" ref="K34">_xlfn.XLOOKUP($B34,'Key assumptions'!$G$24:$G$33,_xlfn.XLOOKUP(K$26,'Key assumptions'!$I$23:$Q$23,'Key assumptions'!$I$24:$Q$33))*SUMIFS(Internal_labour_inputs!$EL$9:$EL$408,Internal_labour_inputs!$A$9:$A$408,$B34)</f>
        <v>6255.5507544710827</v>
      </c>
      <c r="L34" s="258" cm="1">
        <f t="array" ref="L34">_xlfn.XLOOKUP($B34,'Key assumptions'!$G$24:$G$33,_xlfn.XLOOKUP(L$26,'Key assumptions'!$I$23:$Q$23,'Key assumptions'!$I$24:$Q$33))*SUMIFS(Internal_labour_inputs!$EL$9:$EL$408,Internal_labour_inputs!$A$9:$A$408,$B34)</f>
        <v>4691.6630658533113</v>
      </c>
      <c r="M34" s="258" cm="1">
        <f t="array" ref="M34">_xlfn.XLOOKUP($B34,'Key assumptions'!$G$24:$G$33,_xlfn.XLOOKUP(M$26,'Key assumptions'!$I$23:$Q$23,'Key assumptions'!$I$24:$Q$33))*SUMIFS(Internal_labour_inputs!$EL$9:$EL$408,Internal_labour_inputs!$A$9:$A$408,$B34)</f>
        <v>0</v>
      </c>
      <c r="N34" s="259">
        <f t="shared" si="4"/>
        <v>17007.614409783764</v>
      </c>
      <c r="P34" s="103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</row>
    <row r="35" spans="1:30" ht="16.8" thickBot="1" x14ac:dyDescent="0.8">
      <c r="B35" s="106" t="str">
        <v>Commercial Management</v>
      </c>
      <c r="C35" s="110"/>
      <c r="D35" s="110"/>
      <c r="E35" s="110"/>
      <c r="F35" s="110"/>
      <c r="G35" s="110"/>
      <c r="H35" s="110"/>
      <c r="I35" s="258" cm="1">
        <f t="array" ref="I35">_xlfn.XLOOKUP($B35,'Key assumptions'!$G$24:$G$33,_xlfn.XLOOKUP(I$26,'Key assumptions'!$I$23:$Q$23,'Key assumptions'!$I$24:$Q$33))*SUMIFS(Internal_labour_inputs!$EL$9:$EL$408,Internal_labour_inputs!$A$9:$A$408,$B35)</f>
        <v>0</v>
      </c>
      <c r="J35" s="258" cm="1">
        <f t="array" ref="J35">_xlfn.XLOOKUP($B35,'Key assumptions'!$G$24:$G$33,_xlfn.XLOOKUP(J$26,'Key assumptions'!$I$23:$Q$23,'Key assumptions'!$I$24:$Q$33))*SUMIFS(Internal_labour_inputs!$EL$9:$EL$408,Internal_labour_inputs!$A$9:$A$408,$B35)</f>
        <v>4861.1137232609899</v>
      </c>
      <c r="K35" s="258" cm="1">
        <f t="array" ref="K35">_xlfn.XLOOKUP($B35,'Key assumptions'!$G$24:$G$33,_xlfn.XLOOKUP(K$26,'Key assumptions'!$I$23:$Q$23,'Key assumptions'!$I$24:$Q$33))*SUMIFS(Internal_labour_inputs!$EL$9:$EL$408,Internal_labour_inputs!$A$9:$A$408,$B35)</f>
        <v>9808.7338516800937</v>
      </c>
      <c r="L35" s="258" cm="1">
        <f t="array" ref="L35">_xlfn.XLOOKUP($B35,'Key assumptions'!$G$24:$G$33,_xlfn.XLOOKUP(L$26,'Key assumptions'!$I$23:$Q$23,'Key assumptions'!$I$24:$Q$33))*SUMIFS(Internal_labour_inputs!$EL$9:$EL$408,Internal_labour_inputs!$A$9:$A$408,$B35)</f>
        <v>9746.7659430932963</v>
      </c>
      <c r="M35" s="258" cm="1">
        <f t="array" ref="M35">_xlfn.XLOOKUP($B35,'Key assumptions'!$G$24:$G$33,_xlfn.XLOOKUP(M$26,'Key assumptions'!$I$23:$Q$23,'Key assumptions'!$I$24:$Q$33))*SUMIFS(Internal_labour_inputs!$EL$9:$EL$408,Internal_labour_inputs!$A$9:$A$408,$B35)</f>
        <v>0</v>
      </c>
      <c r="N35" s="259">
        <f t="shared" si="4"/>
        <v>24416.613518034377</v>
      </c>
      <c r="P35" s="103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</row>
    <row r="36" spans="1:30" ht="16.8" thickBot="1" x14ac:dyDescent="0.8">
      <c r="B36" s="106" t="str">
        <v>Construction Management</v>
      </c>
      <c r="C36" s="110"/>
      <c r="D36" s="110"/>
      <c r="E36" s="110"/>
      <c r="F36" s="110"/>
      <c r="G36" s="110"/>
      <c r="H36" s="110"/>
      <c r="I36" s="258" cm="1">
        <f t="array" ref="I36">_xlfn.XLOOKUP($B36,'Key assumptions'!$G$24:$G$33,_xlfn.XLOOKUP(I$26,'Key assumptions'!$I$23:$Q$23,'Key assumptions'!$I$24:$Q$33))*SUMIFS(Internal_labour_inputs!$EL$9:$EL$408,Internal_labour_inputs!$A$9:$A$408,$B36)</f>
        <v>385.45589957914052</v>
      </c>
      <c r="J36" s="258" cm="1">
        <f t="array" ref="J36">_xlfn.XLOOKUP($B36,'Key assumptions'!$G$24:$G$33,_xlfn.XLOOKUP(J$26,'Key assumptions'!$I$23:$Q$23,'Key assumptions'!$I$24:$Q$33))*SUMIFS(Internal_labour_inputs!$EL$9:$EL$408,Internal_labour_inputs!$A$9:$A$408,$B36)</f>
        <v>10247.395735088145</v>
      </c>
      <c r="K36" s="258" cm="1">
        <f t="array" ref="K36">_xlfn.XLOOKUP($B36,'Key assumptions'!$G$24:$G$33,_xlfn.XLOOKUP(K$26,'Key assumptions'!$I$23:$Q$23,'Key assumptions'!$I$24:$Q$33))*SUMIFS(Internal_labour_inputs!$EL$9:$EL$408,Internal_labour_inputs!$A$9:$A$408,$B36)</f>
        <v>49675.272215592529</v>
      </c>
      <c r="L36" s="258" cm="1">
        <f t="array" ref="L36">_xlfn.XLOOKUP($B36,'Key assumptions'!$G$24:$G$33,_xlfn.XLOOKUP(L$26,'Key assumptions'!$I$23:$Q$23,'Key assumptions'!$I$24:$Q$33))*SUMIFS(Internal_labour_inputs!$EL$9:$EL$408,Internal_labour_inputs!$A$9:$A$408,$B36)</f>
        <v>68128.106826665709</v>
      </c>
      <c r="M36" s="258" cm="1">
        <f t="array" ref="M36">_xlfn.XLOOKUP($B36,'Key assumptions'!$G$24:$G$33,_xlfn.XLOOKUP(M$26,'Key assumptions'!$I$23:$Q$23,'Key assumptions'!$I$24:$Q$33))*SUMIFS(Internal_labour_inputs!$EL$9:$EL$408,Internal_labour_inputs!$A$9:$A$408,$B36)</f>
        <v>11051.635643749674</v>
      </c>
      <c r="N36" s="259">
        <f t="shared" si="4"/>
        <v>139487.86632067521</v>
      </c>
      <c r="P36" s="103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</row>
    <row r="37" spans="1:30" ht="16.8" thickBot="1" x14ac:dyDescent="0.8">
      <c r="B37" s="109" t="s">
        <v>47</v>
      </c>
      <c r="C37" s="111"/>
      <c r="D37" s="111"/>
      <c r="E37" s="111"/>
      <c r="F37" s="111"/>
      <c r="G37" s="111"/>
      <c r="H37" s="111"/>
      <c r="I37" s="82">
        <f>SUM(I27:I36)</f>
        <v>43709.3141912383</v>
      </c>
      <c r="J37" s="82">
        <f t="shared" ref="J37:N37" si="5">SUM(J27:J36)</f>
        <v>145425.13863963092</v>
      </c>
      <c r="K37" s="82">
        <f t="shared" si="5"/>
        <v>130714.64407358813</v>
      </c>
      <c r="L37" s="82">
        <f t="shared" si="5"/>
        <v>144098.34387607058</v>
      </c>
      <c r="M37" s="82">
        <f t="shared" si="5"/>
        <v>17977.232063764797</v>
      </c>
      <c r="N37" s="82">
        <f t="shared" si="5"/>
        <v>481924.67284429271</v>
      </c>
      <c r="P37" s="103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</row>
    <row r="41" spans="1:30" x14ac:dyDescent="0.75">
      <c r="A41" s="45">
        <v>3</v>
      </c>
      <c r="B41" s="45" t="s">
        <v>163</v>
      </c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</row>
    <row r="42" spans="1:30" ht="39" customHeight="1" thickBot="1" x14ac:dyDescent="0.8">
      <c r="C42" s="231" t="str">
        <f>C$8</f>
        <v>Historical (Real, $25-26)</v>
      </c>
      <c r="D42" s="231"/>
      <c r="E42" s="231"/>
      <c r="F42" s="231"/>
      <c r="G42" s="231"/>
      <c r="H42" s="231"/>
      <c r="I42" s="406" t="str">
        <f t="shared" ref="I42:M42" si="6">I$8</f>
        <v>Forecast (Real, $25-26)</v>
      </c>
      <c r="J42" s="406">
        <f t="shared" si="6"/>
        <v>0</v>
      </c>
      <c r="K42" s="406">
        <f t="shared" si="6"/>
        <v>0</v>
      </c>
      <c r="L42" s="406">
        <f t="shared" si="6"/>
        <v>0</v>
      </c>
      <c r="M42" s="406">
        <f t="shared" si="6"/>
        <v>0</v>
      </c>
    </row>
    <row r="43" spans="1:30" ht="56.25" customHeight="1" thickBot="1" x14ac:dyDescent="0.8">
      <c r="B43" s="68" t="str">
        <f>'Data source'!$A$2</f>
        <v>Broader cost category</v>
      </c>
      <c r="C43" s="294" t="str" cm="1">
        <f t="array" ref="C43:M43">model_period</f>
        <v>FY2020
(1 Mar 2020 to 30 Jun 2020)</v>
      </c>
      <c r="D43" s="294" t="str">
        <v>FY2021</v>
      </c>
      <c r="E43" s="294" t="str">
        <v>FY2022</v>
      </c>
      <c r="F43" s="294" t="str">
        <v>FY2023</v>
      </c>
      <c r="G43" s="294" t="str">
        <v>FY2024</v>
      </c>
      <c r="H43" s="294" t="str">
        <v>FY2025
(1 Jul 2024 to 28 Feb 2025)</v>
      </c>
      <c r="I43" s="294" t="str">
        <v>FY2025
(1 Mar 2025 - 30 Jun 2025)</v>
      </c>
      <c r="J43" s="294" t="str">
        <v>FY2026</v>
      </c>
      <c r="K43" s="294" t="str">
        <v>FY2027</v>
      </c>
      <c r="L43" s="294" t="str">
        <v>FY2028</v>
      </c>
      <c r="M43" s="294" t="str">
        <v>FY2029</v>
      </c>
      <c r="N43" s="294" t="s">
        <v>154</v>
      </c>
      <c r="P43" s="21"/>
    </row>
    <row r="44" spans="1:30" ht="16.8" thickBot="1" x14ac:dyDescent="0.8">
      <c r="B44" s="106" t="str" cm="1">
        <f t="array" ref="B44:B53">_xlfn.UNIQUE('Key assumptions'!$G$24:$G$33)</f>
        <v>Project Management</v>
      </c>
      <c r="C44" s="110"/>
      <c r="D44" s="110"/>
      <c r="E44" s="110"/>
      <c r="F44" s="110"/>
      <c r="G44" s="110"/>
      <c r="H44" s="110"/>
      <c r="I44" s="258">
        <f>'Key assumptions'!M65*'Key assumptions'!$H$62</f>
        <v>0</v>
      </c>
      <c r="J44" s="258">
        <f>'Key assumptions'!N65*'Key assumptions'!$H$62</f>
        <v>158.38919950072253</v>
      </c>
      <c r="K44" s="258">
        <f>'Key assumptions'!O65*'Key assumptions'!$H$62</f>
        <v>11413.913463597477</v>
      </c>
      <c r="L44" s="258">
        <f>'Key assumptions'!P65*'Key assumptions'!$H$62</f>
        <v>10393.403505673685</v>
      </c>
      <c r="M44" s="258">
        <f>'Key assumptions'!Q65*'Key assumptions'!$H$62</f>
        <v>0</v>
      </c>
      <c r="N44" s="259">
        <f t="shared" ref="N44:N53" si="7">SUM(C44:M44)</f>
        <v>21965.706168771885</v>
      </c>
      <c r="P44" s="21"/>
    </row>
    <row r="45" spans="1:30" ht="16.8" thickBot="1" x14ac:dyDescent="0.8">
      <c r="B45" s="106" t="str">
        <v>Other support and corporate roles</v>
      </c>
      <c r="C45" s="110"/>
      <c r="D45" s="110"/>
      <c r="E45" s="110"/>
      <c r="F45" s="110"/>
      <c r="G45" s="110"/>
      <c r="H45" s="110"/>
      <c r="I45" s="258">
        <f>'Key assumptions'!M66*'Key assumptions'!$H$62</f>
        <v>735.83426148577973</v>
      </c>
      <c r="J45" s="258">
        <f>'Key assumptions'!N66*'Key assumptions'!$H$62</f>
        <v>2943.3370459431189</v>
      </c>
      <c r="K45" s="258">
        <f>'Key assumptions'!O66*'Key assumptions'!$H$62</f>
        <v>3865.9835944673696</v>
      </c>
      <c r="L45" s="258">
        <f>'Key assumptions'!P66*'Key assumptions'!$H$62</f>
        <v>3437.6981824896739</v>
      </c>
      <c r="M45" s="258">
        <f>'Key assumptions'!Q66*'Key assumptions'!$H$62</f>
        <v>0</v>
      </c>
      <c r="N45" s="259">
        <f t="shared" si="7"/>
        <v>10982.853084385943</v>
      </c>
      <c r="P45" s="21"/>
    </row>
    <row r="46" spans="1:30" ht="16.8" thickBot="1" x14ac:dyDescent="0.8">
      <c r="B46" s="106" t="str">
        <v>Regulatory approvals</v>
      </c>
      <c r="C46" s="110"/>
      <c r="D46" s="110"/>
      <c r="E46" s="110"/>
      <c r="F46" s="110"/>
      <c r="G46" s="110"/>
      <c r="H46" s="110"/>
      <c r="I46" s="258">
        <f>'Key assumptions'!M67*'Key assumptions'!$H$62</f>
        <v>164.53712485971445</v>
      </c>
      <c r="J46" s="258">
        <f>'Key assumptions'!N67*'Key assumptions'!$H$62</f>
        <v>3373.011059624147</v>
      </c>
      <c r="K46" s="258">
        <f>'Key assumptions'!O67*'Key assumptions'!$H$62</f>
        <v>1974.445498316574</v>
      </c>
      <c r="L46" s="258">
        <f>'Key assumptions'!P67*'Key assumptions'!$H$62</f>
        <v>1809.9083734568594</v>
      </c>
      <c r="M46" s="258">
        <f>'Key assumptions'!Q67*'Key assumptions'!$H$62</f>
        <v>0</v>
      </c>
      <c r="N46" s="259">
        <f t="shared" si="7"/>
        <v>7321.902056257295</v>
      </c>
      <c r="P46" s="21"/>
    </row>
    <row r="47" spans="1:30" ht="16.8" thickBot="1" x14ac:dyDescent="0.8">
      <c r="B47" s="106" t="str">
        <v>Community and stakeholder engagement</v>
      </c>
      <c r="C47" s="110"/>
      <c r="D47" s="110"/>
      <c r="E47" s="110"/>
      <c r="F47" s="110"/>
      <c r="G47" s="110"/>
      <c r="H47" s="110"/>
      <c r="I47" s="258">
        <f>'Key assumptions'!M68*'Key assumptions'!$H$62</f>
        <v>926.66934035065265</v>
      </c>
      <c r="J47" s="258">
        <f>'Key assumptions'!N68*'Key assumptions'!$H$62</f>
        <v>1588.5760120296904</v>
      </c>
      <c r="K47" s="258">
        <f>'Key assumptions'!O68*'Key assumptions'!$H$62</f>
        <v>1588.5760120296904</v>
      </c>
      <c r="L47" s="258">
        <f>'Key assumptions'!P68*'Key assumptions'!$H$62</f>
        <v>2317.3479439250418</v>
      </c>
      <c r="M47" s="258">
        <f>'Key assumptions'!Q68*'Key assumptions'!$H$62</f>
        <v>900.73274792221935</v>
      </c>
      <c r="N47" s="259">
        <f t="shared" si="7"/>
        <v>7321.902056257296</v>
      </c>
      <c r="P47" s="21"/>
    </row>
    <row r="48" spans="1:30" ht="16.8" thickBot="1" x14ac:dyDescent="0.8">
      <c r="B48" s="106" t="str">
        <v>Land and Environment</v>
      </c>
      <c r="C48" s="110"/>
      <c r="D48" s="110"/>
      <c r="E48" s="110"/>
      <c r="F48" s="110"/>
      <c r="G48" s="110"/>
      <c r="H48" s="110"/>
      <c r="I48" s="258">
        <f>'Key assumptions'!M69*'Key assumptions'!$H$62</f>
        <v>4346.0925358962804</v>
      </c>
      <c r="J48" s="258">
        <f>'Key assumptions'!N69*'Key assumptions'!$H$62</f>
        <v>10164.818021606152</v>
      </c>
      <c r="K48" s="258">
        <f>'Key assumptions'!O69*'Key assumptions'!$H$62</f>
        <v>9141.3332590190967</v>
      </c>
      <c r="L48" s="258">
        <f>'Key assumptions'!P69*'Key assumptions'!$H$62</f>
        <v>9344.6262596668894</v>
      </c>
      <c r="M48" s="258">
        <f>'Key assumptions'!Q69*'Key assumptions'!$H$62</f>
        <v>3612.640205098061</v>
      </c>
      <c r="N48" s="259">
        <f t="shared" si="7"/>
        <v>36609.510281286479</v>
      </c>
      <c r="P48" s="21"/>
    </row>
    <row r="49" spans="1:30" ht="16.8" thickBot="1" x14ac:dyDescent="0.8">
      <c r="B49" s="106" t="str">
        <v>Transaction Procurement Support</v>
      </c>
      <c r="C49" s="110"/>
      <c r="D49" s="110"/>
      <c r="E49" s="110"/>
      <c r="F49" s="110"/>
      <c r="G49" s="110"/>
      <c r="H49" s="110"/>
      <c r="I49" s="258">
        <f>'Key assumptions'!M70*'Key assumptions'!$H$62</f>
        <v>395.77848952742136</v>
      </c>
      <c r="J49" s="258">
        <f>'Key assumptions'!N70*'Key assumptions'!$H$62</f>
        <v>1187.335468582264</v>
      </c>
      <c r="K49" s="258">
        <f>'Key assumptions'!O70*'Key assumptions'!$H$62</f>
        <v>1187.335468582264</v>
      </c>
      <c r="L49" s="258">
        <f>'Key assumptions'!P70*'Key assumptions'!$H$62</f>
        <v>890.50160143669814</v>
      </c>
      <c r="M49" s="258">
        <f>'Key assumptions'!Q70*'Key assumptions'!$H$62</f>
        <v>0</v>
      </c>
      <c r="N49" s="259">
        <f t="shared" si="7"/>
        <v>3660.9510281286475</v>
      </c>
      <c r="P49" s="21"/>
    </row>
    <row r="50" spans="1:30" ht="16.8" thickBot="1" x14ac:dyDescent="0.8">
      <c r="B50" s="106" t="str">
        <v>Project Development</v>
      </c>
      <c r="C50" s="110"/>
      <c r="D50" s="110"/>
      <c r="E50" s="110"/>
      <c r="F50" s="110"/>
      <c r="G50" s="110"/>
      <c r="H50" s="110"/>
      <c r="I50" s="258">
        <f>'Key assumptions'!M71*'Key assumptions'!$H$62</f>
        <v>915.23775703216188</v>
      </c>
      <c r="J50" s="258">
        <f>'Key assumptions'!N71*'Key assumptions'!$H$62</f>
        <v>2745.7132710964856</v>
      </c>
      <c r="K50" s="258">
        <f>'Key assumptions'!O71*'Key assumptions'!$H$62</f>
        <v>0</v>
      </c>
      <c r="L50" s="258">
        <f>'Key assumptions'!P71*'Key assumptions'!$H$62</f>
        <v>0</v>
      </c>
      <c r="M50" s="258">
        <f>'Key assumptions'!Q71*'Key assumptions'!$H$62</f>
        <v>0</v>
      </c>
      <c r="N50" s="259">
        <f t="shared" si="7"/>
        <v>3660.9510281286475</v>
      </c>
    </row>
    <row r="51" spans="1:30" ht="16.8" thickBot="1" x14ac:dyDescent="0.8">
      <c r="B51" s="106" t="str">
        <v>Project Controls</v>
      </c>
      <c r="C51" s="110"/>
      <c r="D51" s="110"/>
      <c r="E51" s="110"/>
      <c r="F51" s="110"/>
      <c r="G51" s="110"/>
      <c r="H51" s="110"/>
      <c r="I51" s="258">
        <f>'Key assumptions'!M72*'Key assumptions'!$H$62</f>
        <v>461.37549274814552</v>
      </c>
      <c r="J51" s="258">
        <f>'Key assumptions'!N72*'Key assumptions'!$H$62</f>
        <v>2147.6711653286739</v>
      </c>
      <c r="K51" s="258">
        <f>'Key assumptions'!O72*'Key assumptions'!$H$62</f>
        <v>2693.0602275317005</v>
      </c>
      <c r="L51" s="258">
        <f>'Key assumptions'!P72*'Key assumptions'!$H$62</f>
        <v>2019.7951706487752</v>
      </c>
      <c r="M51" s="258">
        <f>'Key assumptions'!Q72*'Key assumptions'!$H$62</f>
        <v>0</v>
      </c>
      <c r="N51" s="259">
        <f t="shared" si="7"/>
        <v>7321.902056257295</v>
      </c>
    </row>
    <row r="52" spans="1:30" ht="16.8" thickBot="1" x14ac:dyDescent="0.8">
      <c r="B52" s="106" t="str">
        <v>Commercial Management</v>
      </c>
      <c r="C52" s="110"/>
      <c r="D52" s="110"/>
      <c r="E52" s="110"/>
      <c r="F52" s="110"/>
      <c r="G52" s="110"/>
      <c r="H52" s="110"/>
      <c r="I52" s="258">
        <f>'Key assumptions'!M73*'Key assumptions'!$H$62</f>
        <v>0</v>
      </c>
      <c r="J52" s="258">
        <f>'Key assumptions'!N73*'Key assumptions'!$H$62</f>
        <v>2186.5807807308806</v>
      </c>
      <c r="K52" s="258">
        <f>'Key assumptions'!O73*'Key assumptions'!$H$62</f>
        <v>4412.0730648120598</v>
      </c>
      <c r="L52" s="258">
        <f>'Key assumptions'!P73*'Key assumptions'!$H$62</f>
        <v>4384.1992388430017</v>
      </c>
      <c r="M52" s="258">
        <f>'Key assumptions'!Q73*'Key assumptions'!$H$62</f>
        <v>0</v>
      </c>
      <c r="N52" s="259">
        <f t="shared" si="7"/>
        <v>10982.853084385941</v>
      </c>
    </row>
    <row r="53" spans="1:30" ht="16.8" thickBot="1" x14ac:dyDescent="0.8">
      <c r="B53" s="106" t="str">
        <v>Construction Management</v>
      </c>
      <c r="C53" s="110"/>
      <c r="D53" s="110"/>
      <c r="E53" s="110"/>
      <c r="F53" s="110"/>
      <c r="G53" s="110"/>
      <c r="H53" s="110"/>
      <c r="I53" s="258">
        <f>'Key assumptions'!M74*'Key assumptions'!$H$62</f>
        <v>222.56397348285776</v>
      </c>
      <c r="J53" s="258">
        <f>'Key assumptions'!N74*'Key assumptions'!$H$62</f>
        <v>5916.8924775640689</v>
      </c>
      <c r="K53" s="258">
        <f>'Key assumptions'!O74*'Key assumptions'!$H$62</f>
        <v>28682.726040037975</v>
      </c>
      <c r="L53" s="258">
        <f>'Key assumptions'!P74*'Key assumptions'!$H$62</f>
        <v>39337.475902594502</v>
      </c>
      <c r="M53" s="258">
        <f>'Key assumptions'!Q74*'Key assumptions'!$H$62</f>
        <v>6381.2642251508505</v>
      </c>
      <c r="N53" s="259">
        <f t="shared" si="7"/>
        <v>80540.922618830256</v>
      </c>
    </row>
    <row r="54" spans="1:30" ht="16.8" thickBot="1" x14ac:dyDescent="0.8">
      <c r="B54" s="109" t="s">
        <v>47</v>
      </c>
      <c r="C54" s="111"/>
      <c r="D54" s="111"/>
      <c r="E54" s="111"/>
      <c r="F54" s="111"/>
      <c r="G54" s="111"/>
      <c r="H54" s="111"/>
      <c r="I54" s="259">
        <f t="shared" ref="I54:N54" si="8">SUM(I44:I53)</f>
        <v>8168.0889753830152</v>
      </c>
      <c r="J54" s="259">
        <f t="shared" si="8"/>
        <v>32412.324502006206</v>
      </c>
      <c r="K54" s="259">
        <f t="shared" si="8"/>
        <v>64959.446628394202</v>
      </c>
      <c r="L54" s="259">
        <f t="shared" si="8"/>
        <v>73934.956178735127</v>
      </c>
      <c r="M54" s="259">
        <f t="shared" si="8"/>
        <v>10894.637178171131</v>
      </c>
      <c r="N54" s="259">
        <f t="shared" si="8"/>
        <v>190369.45346268971</v>
      </c>
    </row>
    <row r="55" spans="1:30" x14ac:dyDescent="0.75">
      <c r="B55" s="94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6"/>
    </row>
    <row r="57" spans="1:30" x14ac:dyDescent="0.75">
      <c r="A57" s="45">
        <v>4</v>
      </c>
      <c r="B57" s="45" t="s">
        <v>164</v>
      </c>
      <c r="O57" s="45"/>
      <c r="AC57" s="45"/>
      <c r="AD57" s="45"/>
    </row>
    <row r="58" spans="1:30" ht="16.8" thickBot="1" x14ac:dyDescent="0.8">
      <c r="C58" s="231" t="str">
        <f>C$8</f>
        <v>Historical (Real, $25-26)</v>
      </c>
      <c r="D58" s="231"/>
      <c r="E58" s="231"/>
      <c r="F58" s="231"/>
      <c r="G58" s="231"/>
      <c r="H58" s="231"/>
      <c r="I58" s="406" t="str">
        <f t="shared" ref="I58:M58" si="9">I$8</f>
        <v>Forecast (Real, $25-26)</v>
      </c>
      <c r="J58" s="406">
        <f t="shared" si="9"/>
        <v>0</v>
      </c>
      <c r="K58" s="406">
        <f t="shared" si="9"/>
        <v>0</v>
      </c>
      <c r="L58" s="406">
        <f t="shared" si="9"/>
        <v>0</v>
      </c>
      <c r="M58" s="406">
        <f t="shared" si="9"/>
        <v>0</v>
      </c>
    </row>
    <row r="59" spans="1:30" ht="51" customHeight="1" thickBot="1" x14ac:dyDescent="0.8">
      <c r="B59" s="68" t="str">
        <f>'Data source'!$A$2</f>
        <v>Broader cost category</v>
      </c>
      <c r="C59" s="294" t="str" cm="1">
        <f t="array" ref="C59:M59">model_period</f>
        <v>FY2020
(1 Mar 2020 to 30 Jun 2020)</v>
      </c>
      <c r="D59" s="294" t="str">
        <v>FY2021</v>
      </c>
      <c r="E59" s="294" t="str">
        <v>FY2022</v>
      </c>
      <c r="F59" s="294" t="str">
        <v>FY2023</v>
      </c>
      <c r="G59" s="294" t="str">
        <v>FY2024</v>
      </c>
      <c r="H59" s="294" t="str">
        <v>FY2025
(1 Jul 2024 to 28 Feb 2025)</v>
      </c>
      <c r="I59" s="294" t="str">
        <v>FY2025
(1 Mar 2025 - 30 Jun 2025)</v>
      </c>
      <c r="J59" s="294" t="str">
        <v>FY2026</v>
      </c>
      <c r="K59" s="294" t="str">
        <v>FY2027</v>
      </c>
      <c r="L59" s="294" t="str">
        <v>FY2028</v>
      </c>
      <c r="M59" s="294" t="str">
        <v>FY2029</v>
      </c>
      <c r="N59" s="294" t="s">
        <v>154</v>
      </c>
    </row>
    <row r="60" spans="1:30" ht="16.8" thickBot="1" x14ac:dyDescent="0.8">
      <c r="B60" s="106" t="str" cm="1">
        <f t="array" ref="B60:B69">_xlfn.UNIQUE('Key assumptions'!$G$24:$G$33)</f>
        <v>Project Management</v>
      </c>
      <c r="C60" s="110"/>
      <c r="D60" s="110"/>
      <c r="E60" s="110"/>
      <c r="F60" s="110"/>
      <c r="G60" s="110"/>
      <c r="H60" s="110"/>
      <c r="I60" s="258" cm="1">
        <f t="array" ref="I60">travelcost*'Key assumptions'!$H$91*'Key assumptions'!$H$97*_xlfn.XLOOKUP('Labour-related_calcs'!$B60,'Key assumptions'!$H$79:$H$88,_xlfn.XLOOKUP('Labour-related_calcs'!I$59,'Key assumptions'!$M$78:$Q$78,'Key assumptions'!$M$79:$Q$88))</f>
        <v>0</v>
      </c>
      <c r="J60" s="258" cm="1">
        <f t="array" ref="J60">travelcost*'Key assumptions'!$H$91*'Key assumptions'!$H$97*_xlfn.XLOOKUP('Labour-related_calcs'!$B60,'Key assumptions'!$H$79:$H$88,_xlfn.XLOOKUP('Labour-related_calcs'!J$59,'Key assumptions'!$M$78:$Q$78,'Key assumptions'!$M$79:$Q$88))</f>
        <v>192433.90972317979</v>
      </c>
      <c r="K60" s="258" cm="1">
        <f t="array" ref="K60">travelcost*'Key assumptions'!$H$91*'Key assumptions'!$H$97*_xlfn.XLOOKUP('Labour-related_calcs'!$B60,'Key assumptions'!$H$79:$H$88,_xlfn.XLOOKUP('Labour-related_calcs'!K$59,'Key assumptions'!$M$78:$Q$78,'Key assumptions'!$M$79:$Q$88))</f>
        <v>817844.11632351414</v>
      </c>
      <c r="L60" s="258" cm="1">
        <f t="array" ref="L60">travelcost*'Key assumptions'!$H$91*'Key assumptions'!$H$97*_xlfn.XLOOKUP('Labour-related_calcs'!$B60,'Key assumptions'!$H$79:$H$88,_xlfn.XLOOKUP('Labour-related_calcs'!L$59,'Key assumptions'!$M$78:$Q$78,'Key assumptions'!$M$79:$Q$88))</f>
        <v>749690.43996322143</v>
      </c>
      <c r="M60" s="258" cm="1">
        <f t="array" ref="M60">travelcost*'Key assumptions'!$H$91*'Key assumptions'!$H$97*_xlfn.XLOOKUP('Labour-related_calcs'!$B60,'Key assumptions'!$H$79:$H$88,_xlfn.XLOOKUP('Labour-related_calcs'!M$59,'Key assumptions'!$M$78:$Q$78,'Key assumptions'!$M$79:$Q$88))</f>
        <v>0</v>
      </c>
      <c r="N60" s="259">
        <f t="shared" ref="N60" si="10">SUM(C60:M60)</f>
        <v>1759968.4660099153</v>
      </c>
    </row>
    <row r="61" spans="1:30" ht="16.8" thickBot="1" x14ac:dyDescent="0.8">
      <c r="B61" s="106" t="str">
        <v>Other support and corporate roles</v>
      </c>
      <c r="C61" s="110"/>
      <c r="D61" s="110"/>
      <c r="E61" s="110"/>
      <c r="F61" s="110"/>
      <c r="G61" s="110"/>
      <c r="H61" s="110"/>
      <c r="I61" s="258" cm="1">
        <f t="array" ref="I61">travelcost*'Key assumptions'!$H$91*'Key assumptions'!$H$97*_xlfn.XLOOKUP('Labour-related_calcs'!$B61,'Key assumptions'!$H$79:$H$88,_xlfn.XLOOKUP('Labour-related_calcs'!I$59,'Key assumptions'!$M$78:$Q$78,'Key assumptions'!$M$79:$Q$88))</f>
        <v>0</v>
      </c>
      <c r="J61" s="258" cm="1">
        <f t="array" ref="J61">travelcost*'Key assumptions'!$H$91*'Key assumptions'!$H$97*_xlfn.XLOOKUP('Labour-related_calcs'!$B61,'Key assumptions'!$H$79:$H$88,_xlfn.XLOOKUP('Labour-related_calcs'!J$59,'Key assumptions'!$M$78:$Q$78,'Key assumptions'!$M$79:$Q$88))</f>
        <v>48108.477430794948</v>
      </c>
      <c r="K61" s="258" cm="1">
        <f t="array" ref="K61">travelcost*'Key assumptions'!$H$91*'Key assumptions'!$H$97*_xlfn.XLOOKUP('Labour-related_calcs'!$B61,'Key assumptions'!$H$79:$H$88,_xlfn.XLOOKUP('Labour-related_calcs'!K$59,'Key assumptions'!$M$78:$Q$78,'Key assumptions'!$M$79:$Q$88))</f>
        <v>144325.43229238485</v>
      </c>
      <c r="L61" s="258" cm="1">
        <f t="array" ref="L61">travelcost*'Key assumptions'!$H$91*'Key assumptions'!$H$97*_xlfn.XLOOKUP('Labour-related_calcs'!$B61,'Key assumptions'!$H$79:$H$88,_xlfn.XLOOKUP('Labour-related_calcs'!L$59,'Key assumptions'!$M$78:$Q$78,'Key assumptions'!$M$79:$Q$88))</f>
        <v>132298.31293468611</v>
      </c>
      <c r="M61" s="258" cm="1">
        <f t="array" ref="M61">travelcost*'Key assumptions'!$H$91*'Key assumptions'!$H$97*_xlfn.XLOOKUP('Labour-related_calcs'!$B61,'Key assumptions'!$H$79:$H$88,_xlfn.XLOOKUP('Labour-related_calcs'!M$59,'Key assumptions'!$M$78:$Q$78,'Key assumptions'!$M$79:$Q$88))</f>
        <v>0</v>
      </c>
      <c r="N61" s="259">
        <f t="shared" ref="N61:N69" si="11">SUM(C61:M61)</f>
        <v>324732.2226578659</v>
      </c>
    </row>
    <row r="62" spans="1:30" ht="16.8" thickBot="1" x14ac:dyDescent="0.8">
      <c r="B62" s="106" t="str">
        <v>Regulatory approvals</v>
      </c>
      <c r="C62" s="110"/>
      <c r="D62" s="110"/>
      <c r="E62" s="110"/>
      <c r="F62" s="110"/>
      <c r="G62" s="110"/>
      <c r="H62" s="110"/>
      <c r="I62" s="258" cm="1">
        <f t="array" ref="I62">travelcost*'Key assumptions'!$H$91*'Key assumptions'!$H$97*_xlfn.XLOOKUP('Labour-related_calcs'!$B62,'Key assumptions'!$H$79:$H$88,_xlfn.XLOOKUP('Labour-related_calcs'!I$59,'Key assumptions'!$M$78:$Q$78,'Key assumptions'!$M$79:$Q$88))</f>
        <v>0</v>
      </c>
      <c r="J62" s="258" cm="1">
        <f t="array" ref="J62">travelcost*'Key assumptions'!$H$91*'Key assumptions'!$H$97*_xlfn.XLOOKUP('Labour-related_calcs'!$B62,'Key assumptions'!$H$79:$H$88,_xlfn.XLOOKUP('Labour-related_calcs'!J$59,'Key assumptions'!$M$78:$Q$78,'Key assumptions'!$M$79:$Q$88))</f>
        <v>0</v>
      </c>
      <c r="K62" s="258" cm="1">
        <f t="array" ref="K62">travelcost*'Key assumptions'!$H$91*'Key assumptions'!$H$97*_xlfn.XLOOKUP('Labour-related_calcs'!$B62,'Key assumptions'!$H$79:$H$88,_xlfn.XLOOKUP('Labour-related_calcs'!K$59,'Key assumptions'!$M$78:$Q$78,'Key assumptions'!$M$79:$Q$88))</f>
        <v>0</v>
      </c>
      <c r="L62" s="258" cm="1">
        <f t="array" ref="L62">travelcost*'Key assumptions'!$H$91*'Key assumptions'!$H$97*_xlfn.XLOOKUP('Labour-related_calcs'!$B62,'Key assumptions'!$H$79:$H$88,_xlfn.XLOOKUP('Labour-related_calcs'!L$59,'Key assumptions'!$M$78:$Q$78,'Key assumptions'!$M$79:$Q$88))</f>
        <v>0</v>
      </c>
      <c r="M62" s="258" cm="1">
        <f t="array" ref="M62">travelcost*'Key assumptions'!$H$91*'Key assumptions'!$H$97*_xlfn.XLOOKUP('Labour-related_calcs'!$B62,'Key assumptions'!$H$79:$H$88,_xlfn.XLOOKUP('Labour-related_calcs'!M$59,'Key assumptions'!$M$78:$Q$78,'Key assumptions'!$M$79:$Q$88))</f>
        <v>0</v>
      </c>
      <c r="N62" s="259">
        <f t="shared" si="11"/>
        <v>0</v>
      </c>
    </row>
    <row r="63" spans="1:30" ht="16.8" thickBot="1" x14ac:dyDescent="0.8">
      <c r="B63" s="106" t="str">
        <v>Community and stakeholder engagement</v>
      </c>
      <c r="C63" s="110"/>
      <c r="D63" s="110"/>
      <c r="E63" s="110"/>
      <c r="F63" s="110"/>
      <c r="G63" s="110"/>
      <c r="H63" s="110"/>
      <c r="I63" s="258" cm="1">
        <f t="array" ref="I63">travelcost*'Key assumptions'!$H$91*'Key assumptions'!$H$97*_xlfn.XLOOKUP('Labour-related_calcs'!$B63,'Key assumptions'!$H$79:$H$88,_xlfn.XLOOKUP('Labour-related_calcs'!I$59,'Key assumptions'!$M$78:$Q$78,'Key assumptions'!$M$79:$Q$88))</f>
        <v>0</v>
      </c>
      <c r="J63" s="258" cm="1">
        <f t="array" ref="J63">travelcost*'Key assumptions'!$H$91*'Key assumptions'!$H$97*_xlfn.XLOOKUP('Labour-related_calcs'!$B63,'Key assumptions'!$H$79:$H$88,_xlfn.XLOOKUP('Labour-related_calcs'!J$59,'Key assumptions'!$M$78:$Q$78,'Key assumptions'!$M$79:$Q$88))</f>
        <v>0</v>
      </c>
      <c r="K63" s="258" cm="1">
        <f t="array" ref="K63">travelcost*'Key assumptions'!$H$91*'Key assumptions'!$H$97*_xlfn.XLOOKUP('Labour-related_calcs'!$B63,'Key assumptions'!$H$79:$H$88,_xlfn.XLOOKUP('Labour-related_calcs'!K$59,'Key assumptions'!$M$78:$Q$78,'Key assumptions'!$M$79:$Q$88))</f>
        <v>0</v>
      </c>
      <c r="L63" s="258" cm="1">
        <f t="array" ref="L63">travelcost*'Key assumptions'!$H$91*'Key assumptions'!$H$97*_xlfn.XLOOKUP('Labour-related_calcs'!$B63,'Key assumptions'!$H$79:$H$88,_xlfn.XLOOKUP('Labour-related_calcs'!L$59,'Key assumptions'!$M$78:$Q$78,'Key assumptions'!$M$79:$Q$88))</f>
        <v>0</v>
      </c>
      <c r="M63" s="258" cm="1">
        <f t="array" ref="M63">travelcost*'Key assumptions'!$H$91*'Key assumptions'!$H$97*_xlfn.XLOOKUP('Labour-related_calcs'!$B63,'Key assumptions'!$H$79:$H$88,_xlfn.XLOOKUP('Labour-related_calcs'!M$59,'Key assumptions'!$M$78:$Q$78,'Key assumptions'!$M$79:$Q$88))</f>
        <v>0</v>
      </c>
      <c r="N63" s="259">
        <f t="shared" si="11"/>
        <v>0</v>
      </c>
    </row>
    <row r="64" spans="1:30" ht="16.8" thickBot="1" x14ac:dyDescent="0.8">
      <c r="B64" s="106" t="str">
        <v>Land and Environment</v>
      </c>
      <c r="C64" s="110"/>
      <c r="D64" s="110"/>
      <c r="E64" s="110"/>
      <c r="F64" s="110"/>
      <c r="G64" s="110"/>
      <c r="H64" s="110"/>
      <c r="I64" s="258" cm="1">
        <f t="array" ref="I64">travelcost*'Key assumptions'!$H$91*'Key assumptions'!$H$97*_xlfn.XLOOKUP('Labour-related_calcs'!$B64,'Key assumptions'!$H$79:$H$88,_xlfn.XLOOKUP('Labour-related_calcs'!I$59,'Key assumptions'!$M$78:$Q$78,'Key assumptions'!$M$79:$Q$88))</f>
        <v>0</v>
      </c>
      <c r="J64" s="258" cm="1">
        <f t="array" ref="J64">travelcost*'Key assumptions'!$H$91*'Key assumptions'!$H$97*_xlfn.XLOOKUP('Labour-related_calcs'!$B64,'Key assumptions'!$H$79:$H$88,_xlfn.XLOOKUP('Labour-related_calcs'!J$59,'Key assumptions'!$M$78:$Q$78,'Key assumptions'!$M$79:$Q$88))</f>
        <v>0</v>
      </c>
      <c r="K64" s="258" cm="1">
        <f t="array" ref="K64">travelcost*'Key assumptions'!$H$91*'Key assumptions'!$H$97*_xlfn.XLOOKUP('Labour-related_calcs'!$B64,'Key assumptions'!$H$79:$H$88,_xlfn.XLOOKUP('Labour-related_calcs'!K$59,'Key assumptions'!$M$78:$Q$78,'Key assumptions'!$M$79:$Q$88))</f>
        <v>481084.77430794947</v>
      </c>
      <c r="L64" s="258" cm="1">
        <f t="array" ref="L64">travelcost*'Key assumptions'!$H$91*'Key assumptions'!$H$97*_xlfn.XLOOKUP('Labour-related_calcs'!$B64,'Key assumptions'!$H$79:$H$88,_xlfn.XLOOKUP('Labour-related_calcs'!L$59,'Key assumptions'!$M$78:$Q$78,'Key assumptions'!$M$79:$Q$88))</f>
        <v>501129.97323744738</v>
      </c>
      <c r="M64" s="258" cm="1">
        <f t="array" ref="M64">travelcost*'Key assumptions'!$H$91*'Key assumptions'!$H$97*_xlfn.XLOOKUP('Labour-related_calcs'!$B64,'Key assumptions'!$H$79:$H$88,_xlfn.XLOOKUP('Labour-related_calcs'!M$59,'Key assumptions'!$M$78:$Q$78,'Key assumptions'!$M$79:$Q$88))</f>
        <v>0</v>
      </c>
      <c r="N64" s="259">
        <f t="shared" si="11"/>
        <v>982214.74754539691</v>
      </c>
    </row>
    <row r="65" spans="1:30" ht="16.8" thickBot="1" x14ac:dyDescent="0.8">
      <c r="B65" s="106" t="str">
        <v>Transaction Procurement Support</v>
      </c>
      <c r="C65" s="110"/>
      <c r="D65" s="110"/>
      <c r="E65" s="110"/>
      <c r="F65" s="110"/>
      <c r="G65" s="110"/>
      <c r="H65" s="110"/>
      <c r="I65" s="258" cm="1">
        <f t="array" ref="I65">travelcost*'Key assumptions'!$H$91*'Key assumptions'!$H$97*_xlfn.XLOOKUP('Labour-related_calcs'!$B65,'Key assumptions'!$H$79:$H$88,_xlfn.XLOOKUP('Labour-related_calcs'!I$59,'Key assumptions'!$M$78:$Q$78,'Key assumptions'!$M$79:$Q$88))</f>
        <v>0</v>
      </c>
      <c r="J65" s="258" cm="1">
        <f t="array" ref="J65">travelcost*'Key assumptions'!$H$91*'Key assumptions'!$H$97*_xlfn.XLOOKUP('Labour-related_calcs'!$B65,'Key assumptions'!$H$79:$H$88,_xlfn.XLOOKUP('Labour-related_calcs'!J$59,'Key assumptions'!$M$78:$Q$78,'Key assumptions'!$M$79:$Q$88))</f>
        <v>0</v>
      </c>
      <c r="K65" s="258" cm="1">
        <f t="array" ref="K65">travelcost*'Key assumptions'!$H$91*'Key assumptions'!$H$97*_xlfn.XLOOKUP('Labour-related_calcs'!$B65,'Key assumptions'!$H$79:$H$88,_xlfn.XLOOKUP('Labour-related_calcs'!K$59,'Key assumptions'!$M$78:$Q$78,'Key assumptions'!$M$79:$Q$88))</f>
        <v>0</v>
      </c>
      <c r="L65" s="258" cm="1">
        <f t="array" ref="L65">travelcost*'Key assumptions'!$H$91*'Key assumptions'!$H$97*_xlfn.XLOOKUP('Labour-related_calcs'!$B65,'Key assumptions'!$H$79:$H$88,_xlfn.XLOOKUP('Labour-related_calcs'!L$59,'Key assumptions'!$M$78:$Q$78,'Key assumptions'!$M$79:$Q$88))</f>
        <v>0</v>
      </c>
      <c r="M65" s="258" cm="1">
        <f t="array" ref="M65">travelcost*'Key assumptions'!$H$91*'Key assumptions'!$H$97*_xlfn.XLOOKUP('Labour-related_calcs'!$B65,'Key assumptions'!$H$79:$H$88,_xlfn.XLOOKUP('Labour-related_calcs'!M$59,'Key assumptions'!$M$78:$Q$78,'Key assumptions'!$M$79:$Q$88))</f>
        <v>0</v>
      </c>
      <c r="N65" s="259">
        <f t="shared" si="11"/>
        <v>0</v>
      </c>
    </row>
    <row r="66" spans="1:30" ht="16.8" thickBot="1" x14ac:dyDescent="0.8">
      <c r="B66" s="106" t="str">
        <v>Project Development</v>
      </c>
      <c r="C66" s="110"/>
      <c r="D66" s="110"/>
      <c r="E66" s="110"/>
      <c r="F66" s="110"/>
      <c r="G66" s="110"/>
      <c r="H66" s="110"/>
      <c r="I66" s="258" cm="1">
        <f t="array" ref="I66">travelcost*'Key assumptions'!$H$91*'Key assumptions'!$H$97*_xlfn.XLOOKUP('Labour-related_calcs'!$B66,'Key assumptions'!$H$79:$H$88,_xlfn.XLOOKUP('Labour-related_calcs'!I$59,'Key assumptions'!$M$78:$Q$78,'Key assumptions'!$M$79:$Q$88))</f>
        <v>0</v>
      </c>
      <c r="J66" s="258" cm="1">
        <f t="array" ref="J66">travelcost*'Key assumptions'!$H$91*'Key assumptions'!$H$97*_xlfn.XLOOKUP('Labour-related_calcs'!$B66,'Key assumptions'!$H$79:$H$88,_xlfn.XLOOKUP('Labour-related_calcs'!J$59,'Key assumptions'!$M$78:$Q$78,'Key assumptions'!$M$79:$Q$88))</f>
        <v>0</v>
      </c>
      <c r="K66" s="258" cm="1">
        <f t="array" ref="K66">travelcost*'Key assumptions'!$H$91*'Key assumptions'!$H$97*_xlfn.XLOOKUP('Labour-related_calcs'!$B66,'Key assumptions'!$H$79:$H$88,_xlfn.XLOOKUP('Labour-related_calcs'!K$59,'Key assumptions'!$M$78:$Q$78,'Key assumptions'!$M$79:$Q$88))</f>
        <v>0</v>
      </c>
      <c r="L66" s="258" cm="1">
        <f t="array" ref="L66">travelcost*'Key assumptions'!$H$91*'Key assumptions'!$H$97*_xlfn.XLOOKUP('Labour-related_calcs'!$B66,'Key assumptions'!$H$79:$H$88,_xlfn.XLOOKUP('Labour-related_calcs'!L$59,'Key assumptions'!$M$78:$Q$78,'Key assumptions'!$M$79:$Q$88))</f>
        <v>0</v>
      </c>
      <c r="M66" s="258" cm="1">
        <f t="array" ref="M66">travelcost*'Key assumptions'!$H$91*'Key assumptions'!$H$97*_xlfn.XLOOKUP('Labour-related_calcs'!$B66,'Key assumptions'!$H$79:$H$88,_xlfn.XLOOKUP('Labour-related_calcs'!M$59,'Key assumptions'!$M$78:$Q$78,'Key assumptions'!$M$79:$Q$88))</f>
        <v>0</v>
      </c>
      <c r="N66" s="259">
        <f t="shared" si="11"/>
        <v>0</v>
      </c>
    </row>
    <row r="67" spans="1:30" ht="16.8" thickBot="1" x14ac:dyDescent="0.8">
      <c r="B67" s="106" t="str">
        <v>Project Controls</v>
      </c>
      <c r="C67" s="110"/>
      <c r="D67" s="110"/>
      <c r="E67" s="110"/>
      <c r="F67" s="110"/>
      <c r="G67" s="110"/>
      <c r="H67" s="110"/>
      <c r="I67" s="258" cm="1">
        <f t="array" ref="I67">travelcost*'Key assumptions'!$H$91*'Key assumptions'!$H$97*_xlfn.XLOOKUP('Labour-related_calcs'!$B67,'Key assumptions'!$H$79:$H$88,_xlfn.XLOOKUP('Labour-related_calcs'!I$59,'Key assumptions'!$M$78:$Q$78,'Key assumptions'!$M$79:$Q$88))</f>
        <v>0</v>
      </c>
      <c r="J67" s="258" cm="1">
        <f t="array" ref="J67">travelcost*'Key assumptions'!$H$91*'Key assumptions'!$H$97*_xlfn.XLOOKUP('Labour-related_calcs'!$B67,'Key assumptions'!$H$79:$H$88,_xlfn.XLOOKUP('Labour-related_calcs'!J$59,'Key assumptions'!$M$78:$Q$78,'Key assumptions'!$M$79:$Q$88))</f>
        <v>0</v>
      </c>
      <c r="K67" s="258" cm="1">
        <f t="array" ref="K67">travelcost*'Key assumptions'!$H$91*'Key assumptions'!$H$97*_xlfn.XLOOKUP('Labour-related_calcs'!$B67,'Key assumptions'!$H$79:$H$88,_xlfn.XLOOKUP('Labour-related_calcs'!K$59,'Key assumptions'!$M$78:$Q$78,'Key assumptions'!$M$79:$Q$88))</f>
        <v>0</v>
      </c>
      <c r="L67" s="258" cm="1">
        <f t="array" ref="L67">travelcost*'Key assumptions'!$H$91*'Key assumptions'!$H$97*_xlfn.XLOOKUP('Labour-related_calcs'!$B67,'Key assumptions'!$H$79:$H$88,_xlfn.XLOOKUP('Labour-related_calcs'!L$59,'Key assumptions'!$M$78:$Q$78,'Key assumptions'!$M$79:$Q$88))</f>
        <v>0</v>
      </c>
      <c r="M67" s="258" cm="1">
        <f t="array" ref="M67">travelcost*'Key assumptions'!$H$91*'Key assumptions'!$H$97*_xlfn.XLOOKUP('Labour-related_calcs'!$B67,'Key assumptions'!$H$79:$H$88,_xlfn.XLOOKUP('Labour-related_calcs'!M$59,'Key assumptions'!$M$78:$Q$78,'Key assumptions'!$M$79:$Q$88))</f>
        <v>0</v>
      </c>
      <c r="N67" s="259">
        <f t="shared" si="11"/>
        <v>0</v>
      </c>
    </row>
    <row r="68" spans="1:30" ht="16.8" thickBot="1" x14ac:dyDescent="0.8">
      <c r="B68" s="106" t="str">
        <v>Commercial Management</v>
      </c>
      <c r="C68" s="110"/>
      <c r="D68" s="110"/>
      <c r="E68" s="110"/>
      <c r="F68" s="110"/>
      <c r="G68" s="110"/>
      <c r="H68" s="110"/>
      <c r="I68" s="258" cm="1">
        <f t="array" ref="I68">travelcost*'Key assumptions'!$H$91*'Key assumptions'!$H$97*_xlfn.XLOOKUP('Labour-related_calcs'!$B68,'Key assumptions'!$H$79:$H$88,_xlfn.XLOOKUP('Labour-related_calcs'!I$59,'Key assumptions'!$M$78:$Q$78,'Key assumptions'!$M$79:$Q$88))</f>
        <v>0</v>
      </c>
      <c r="J68" s="258" cm="1">
        <f t="array" ref="J68">travelcost*'Key assumptions'!$H$91*'Key assumptions'!$H$97*_xlfn.XLOOKUP('Labour-related_calcs'!$B68,'Key assumptions'!$H$79:$H$88,_xlfn.XLOOKUP('Labour-related_calcs'!J$59,'Key assumptions'!$M$78:$Q$78,'Key assumptions'!$M$79:$Q$88))</f>
        <v>0</v>
      </c>
      <c r="K68" s="258" cm="1">
        <f t="array" ref="K68">travelcost*'Key assumptions'!$H$91*'Key assumptions'!$H$97*_xlfn.XLOOKUP('Labour-related_calcs'!$B68,'Key assumptions'!$H$79:$H$88,_xlfn.XLOOKUP('Labour-related_calcs'!K$59,'Key assumptions'!$M$78:$Q$78,'Key assumptions'!$M$79:$Q$88))</f>
        <v>0</v>
      </c>
      <c r="L68" s="258" cm="1">
        <f t="array" ref="L68">travelcost*'Key assumptions'!$H$91*'Key assumptions'!$H$97*_xlfn.XLOOKUP('Labour-related_calcs'!$B68,'Key assumptions'!$H$79:$H$88,_xlfn.XLOOKUP('Labour-related_calcs'!L$59,'Key assumptions'!$M$78:$Q$78,'Key assumptions'!$M$79:$Q$88))</f>
        <v>0</v>
      </c>
      <c r="M68" s="258" cm="1">
        <f t="array" ref="M68">travelcost*'Key assumptions'!$H$91*'Key assumptions'!$H$97*_xlfn.XLOOKUP('Labour-related_calcs'!$B68,'Key assumptions'!$H$79:$H$88,_xlfn.XLOOKUP('Labour-related_calcs'!M$59,'Key assumptions'!$M$78:$Q$78,'Key assumptions'!$M$79:$Q$88))</f>
        <v>0</v>
      </c>
      <c r="N68" s="259">
        <f t="shared" si="11"/>
        <v>0</v>
      </c>
    </row>
    <row r="69" spans="1:30" ht="16.8" thickBot="1" x14ac:dyDescent="0.8">
      <c r="B69" s="106" t="str">
        <v>Construction Management</v>
      </c>
      <c r="C69" s="110"/>
      <c r="D69" s="110"/>
      <c r="E69" s="110"/>
      <c r="F69" s="110"/>
      <c r="G69" s="110"/>
      <c r="H69" s="110"/>
      <c r="I69" s="258" cm="1">
        <f t="array" ref="I69">travelcost*'Key assumptions'!$H$91*'Key assumptions'!$H$97*_xlfn.XLOOKUP('Labour-related_calcs'!$B69,'Key assumptions'!$H$79:$H$88,_xlfn.XLOOKUP('Labour-related_calcs'!I$59,'Key assumptions'!$M$78:$Q$78,'Key assumptions'!$M$79:$Q$88))</f>
        <v>0</v>
      </c>
      <c r="J69" s="258" cm="1">
        <f t="array" ref="J69">travelcost*'Key assumptions'!$H$91*'Key assumptions'!$H$97*_xlfn.XLOOKUP('Labour-related_calcs'!$B69,'Key assumptions'!$H$79:$H$88,_xlfn.XLOOKUP('Labour-related_calcs'!J$59,'Key assumptions'!$M$78:$Q$78,'Key assumptions'!$M$79:$Q$88))</f>
        <v>40090.397858995791</v>
      </c>
      <c r="K69" s="258" cm="1">
        <f t="array" ref="K69">travelcost*'Key assumptions'!$H$91*'Key assumptions'!$H$97*_xlfn.XLOOKUP('Labour-related_calcs'!$B69,'Key assumptions'!$H$79:$H$88,_xlfn.XLOOKUP('Labour-related_calcs'!K$59,'Key assumptions'!$M$78:$Q$78,'Key assumptions'!$M$79:$Q$88))</f>
        <v>2039598.991076411</v>
      </c>
      <c r="L69" s="258" cm="1">
        <f t="array" ref="L69">travelcost*'Key assumptions'!$H$91*'Key assumptions'!$H$97*_xlfn.XLOOKUP('Labour-related_calcs'!$B69,'Key assumptions'!$H$79:$H$88,_xlfn.XLOOKUP('Labour-related_calcs'!L$59,'Key assumptions'!$M$78:$Q$78,'Key assumptions'!$M$79:$Q$88))</f>
        <v>2756214.8528059605</v>
      </c>
      <c r="M69" s="258" cm="1">
        <f t="array" ref="M69">travelcost*'Key assumptions'!$H$91*'Key assumptions'!$H$97*_xlfn.XLOOKUP('Labour-related_calcs'!$B69,'Key assumptions'!$H$79:$H$88,_xlfn.XLOOKUP('Labour-related_calcs'!M$59,'Key assumptions'!$M$78:$Q$78,'Key assumptions'!$M$79:$Q$88))</f>
        <v>0</v>
      </c>
      <c r="N69" s="259">
        <f t="shared" si="11"/>
        <v>4835904.2417413667</v>
      </c>
    </row>
    <row r="70" spans="1:30" ht="16.8" thickBot="1" x14ac:dyDescent="0.8">
      <c r="B70" s="109" t="s">
        <v>47</v>
      </c>
      <c r="C70" s="111"/>
      <c r="D70" s="111"/>
      <c r="E70" s="111"/>
      <c r="F70" s="111"/>
      <c r="G70" s="111"/>
      <c r="H70" s="111"/>
      <c r="I70" s="259">
        <f>SUM(I60:I69)</f>
        <v>0</v>
      </c>
      <c r="J70" s="259">
        <f t="shared" ref="J70:N70" si="12">SUM(J60:J69)</f>
        <v>280632.7850129705</v>
      </c>
      <c r="K70" s="259">
        <f t="shared" si="12"/>
        <v>3482853.3140002592</v>
      </c>
      <c r="L70" s="259">
        <f t="shared" si="12"/>
        <v>4139333.5789413154</v>
      </c>
      <c r="M70" s="259">
        <f t="shared" si="12"/>
        <v>0</v>
      </c>
      <c r="N70" s="259">
        <f t="shared" si="12"/>
        <v>7902819.6779545452</v>
      </c>
    </row>
    <row r="73" spans="1:30" s="57" customFormat="1" x14ac:dyDescent="0.75">
      <c r="A73" s="58"/>
      <c r="B73" s="58" t="s">
        <v>165</v>
      </c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202"/>
      <c r="AA73" s="56"/>
      <c r="AB73" s="56"/>
      <c r="AC73" s="56"/>
      <c r="AD73" s="56"/>
    </row>
    <row r="74" spans="1:30" x14ac:dyDescent="0.75">
      <c r="A74" s="59"/>
      <c r="B74" s="45"/>
      <c r="C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</row>
    <row r="75" spans="1:30" ht="33.75" customHeight="1" thickBot="1" x14ac:dyDescent="0.8">
      <c r="C75" s="231" t="str">
        <f>C$8</f>
        <v>Historical (Real, $25-26)</v>
      </c>
      <c r="D75" s="231"/>
      <c r="E75" s="231"/>
      <c r="F75" s="231"/>
      <c r="G75" s="231"/>
      <c r="H75" s="231"/>
      <c r="I75" s="406" t="str">
        <f t="shared" ref="I75:M75" si="13">I$8</f>
        <v>Forecast (Real, $25-26)</v>
      </c>
      <c r="J75" s="406">
        <f t="shared" si="13"/>
        <v>0</v>
      </c>
      <c r="K75" s="406">
        <f t="shared" si="13"/>
        <v>0</v>
      </c>
      <c r="L75" s="406">
        <f t="shared" si="13"/>
        <v>0</v>
      </c>
      <c r="M75" s="406">
        <f t="shared" si="13"/>
        <v>0</v>
      </c>
    </row>
    <row r="76" spans="1:30" ht="37.200000000000003" thickBot="1" x14ac:dyDescent="0.8">
      <c r="B76" s="68" t="str">
        <f>B59</f>
        <v>Broader cost category</v>
      </c>
      <c r="C76" s="294" t="str" cm="1">
        <f t="array" ref="C76:M76">model_period</f>
        <v>FY2020
(1 Mar 2020 to 30 Jun 2020)</v>
      </c>
      <c r="D76" s="294" t="str">
        <v>FY2021</v>
      </c>
      <c r="E76" s="294" t="str">
        <v>FY2022</v>
      </c>
      <c r="F76" s="294" t="str">
        <v>FY2023</v>
      </c>
      <c r="G76" s="294" t="str">
        <v>FY2024</v>
      </c>
      <c r="H76" s="294" t="str">
        <v>FY2025
(1 Jul 2024 to 28 Feb 2025)</v>
      </c>
      <c r="I76" s="294" t="str">
        <v>FY2025
(1 Mar 2025 - 30 Jun 2025)</v>
      </c>
      <c r="J76" s="294" t="str">
        <v>FY2026</v>
      </c>
      <c r="K76" s="294" t="str">
        <v>FY2027</v>
      </c>
      <c r="L76" s="294" t="str">
        <v>FY2028</v>
      </c>
      <c r="M76" s="294" t="str">
        <v>FY2029</v>
      </c>
      <c r="N76" s="267" t="str">
        <f>N59</f>
        <v>Total capex</v>
      </c>
    </row>
    <row r="77" spans="1:30" ht="16.8" thickBot="1" x14ac:dyDescent="0.8">
      <c r="B77" s="106" t="str" cm="1">
        <f t="array" ref="B77:B86">_xlfn.UNIQUE('Key assumptions'!$G$24:$G$33)</f>
        <v>Project Management</v>
      </c>
      <c r="C77" s="110"/>
      <c r="D77" s="110"/>
      <c r="E77" s="110"/>
      <c r="F77" s="110"/>
      <c r="G77" s="110"/>
      <c r="H77" s="110"/>
      <c r="I77" s="258">
        <f t="shared" ref="I77:M86" si="14">SUM(I10,I27,I44,I60)*labour_related_direct</f>
        <v>2699.0417223036657</v>
      </c>
      <c r="J77" s="258">
        <f t="shared" si="14"/>
        <v>146499.4855425205</v>
      </c>
      <c r="K77" s="258">
        <f t="shared" si="14"/>
        <v>617178.98334000586</v>
      </c>
      <c r="L77" s="258">
        <f t="shared" si="14"/>
        <v>565007.46141042921</v>
      </c>
      <c r="M77" s="258">
        <f t="shared" si="14"/>
        <v>3023.8226764397914</v>
      </c>
      <c r="N77" s="259">
        <f t="shared" ref="N77:N86" si="15">SUM(C77:M77)</f>
        <v>1334408.7946916991</v>
      </c>
    </row>
    <row r="78" spans="1:30" ht="16.8" thickBot="1" x14ac:dyDescent="0.8">
      <c r="B78" s="106" t="str">
        <v>Other support and corporate roles</v>
      </c>
      <c r="C78" s="110"/>
      <c r="D78" s="110"/>
      <c r="E78" s="110"/>
      <c r="F78" s="110"/>
      <c r="G78" s="110"/>
      <c r="H78" s="110"/>
      <c r="I78" s="258">
        <f t="shared" si="14"/>
        <v>4959.5319485624987</v>
      </c>
      <c r="J78" s="258">
        <f t="shared" si="14"/>
        <v>49039.924369000175</v>
      </c>
      <c r="K78" s="258">
        <f t="shared" si="14"/>
        <v>120526.15173651032</v>
      </c>
      <c r="L78" s="258">
        <f t="shared" si="14"/>
        <v>110239.52206003666</v>
      </c>
      <c r="M78" s="258">
        <f t="shared" si="14"/>
        <v>0</v>
      </c>
      <c r="N78" s="259">
        <f t="shared" si="15"/>
        <v>284765.13011410966</v>
      </c>
    </row>
    <row r="79" spans="1:30" ht="16.8" thickBot="1" x14ac:dyDescent="0.8">
      <c r="B79" s="106" t="str">
        <v>Regulatory approvals</v>
      </c>
      <c r="C79" s="110"/>
      <c r="D79" s="110"/>
      <c r="E79" s="110"/>
      <c r="F79" s="110"/>
      <c r="G79" s="110"/>
      <c r="H79" s="110"/>
      <c r="I79" s="258">
        <f t="shared" si="14"/>
        <v>527.75179305625056</v>
      </c>
      <c r="J79" s="258">
        <f t="shared" si="14"/>
        <v>3178.6597987002533</v>
      </c>
      <c r="K79" s="258">
        <f t="shared" si="14"/>
        <v>2025.2741323818116</v>
      </c>
      <c r="L79" s="258">
        <f t="shared" si="14"/>
        <v>1810.1040088543564</v>
      </c>
      <c r="M79" s="258">
        <f t="shared" si="14"/>
        <v>191.98874136125659</v>
      </c>
      <c r="N79" s="259">
        <f t="shared" si="15"/>
        <v>7733.7784743539296</v>
      </c>
    </row>
    <row r="80" spans="1:30" ht="16.8" thickBot="1" x14ac:dyDescent="0.8">
      <c r="B80" s="106" t="str">
        <v>Community and stakeholder engagement</v>
      </c>
      <c r="C80" s="110"/>
      <c r="D80" s="110"/>
      <c r="E80" s="110"/>
      <c r="F80" s="110"/>
      <c r="G80" s="110"/>
      <c r="H80" s="110"/>
      <c r="I80" s="258">
        <f t="shared" si="14"/>
        <v>5215.7571407550813</v>
      </c>
      <c r="J80" s="258">
        <f t="shared" si="14"/>
        <v>11361.784584390913</v>
      </c>
      <c r="K80" s="258">
        <f t="shared" si="14"/>
        <v>8498.9124694589736</v>
      </c>
      <c r="L80" s="258">
        <f t="shared" si="14"/>
        <v>8805.2882860226873</v>
      </c>
      <c r="M80" s="258">
        <f t="shared" si="14"/>
        <v>3157.2440516537595</v>
      </c>
      <c r="N80" s="259">
        <f t="shared" si="15"/>
        <v>37038.986532281415</v>
      </c>
    </row>
    <row r="81" spans="1:30" ht="16.8" thickBot="1" x14ac:dyDescent="0.8">
      <c r="B81" s="106" t="str">
        <v>Land and Environment</v>
      </c>
      <c r="C81" s="110"/>
      <c r="D81" s="110"/>
      <c r="E81" s="110"/>
      <c r="F81" s="110"/>
      <c r="G81" s="110"/>
      <c r="H81" s="110"/>
      <c r="I81" s="258">
        <f t="shared" si="14"/>
        <v>7873.4712585270145</v>
      </c>
      <c r="J81" s="258">
        <f t="shared" si="14"/>
        <v>18482.956428074831</v>
      </c>
      <c r="K81" s="258">
        <f t="shared" si="14"/>
        <v>353413.65982041555</v>
      </c>
      <c r="L81" s="258">
        <f t="shared" si="14"/>
        <v>367724.20552360511</v>
      </c>
      <c r="M81" s="258">
        <f t="shared" si="14"/>
        <v>6448.9807437746877</v>
      </c>
      <c r="N81" s="259">
        <f t="shared" si="15"/>
        <v>753943.27377439709</v>
      </c>
    </row>
    <row r="82" spans="1:30" ht="16.8" thickBot="1" x14ac:dyDescent="0.8">
      <c r="B82" s="106" t="str">
        <v>Transaction Procurement Support</v>
      </c>
      <c r="C82" s="110"/>
      <c r="D82" s="110"/>
      <c r="E82" s="110"/>
      <c r="F82" s="110"/>
      <c r="G82" s="110"/>
      <c r="H82" s="110"/>
      <c r="I82" s="258">
        <f t="shared" si="14"/>
        <v>5184.8771366796682</v>
      </c>
      <c r="J82" s="258">
        <f t="shared" si="14"/>
        <v>17496.357542981415</v>
      </c>
      <c r="K82" s="258">
        <f t="shared" si="14"/>
        <v>4616.5128451803621</v>
      </c>
      <c r="L82" s="258">
        <f t="shared" si="14"/>
        <v>3152.4028118957422</v>
      </c>
      <c r="M82" s="258">
        <f t="shared" si="14"/>
        <v>0</v>
      </c>
      <c r="N82" s="259">
        <f t="shared" si="15"/>
        <v>30450.150336737188</v>
      </c>
    </row>
    <row r="83" spans="1:30" ht="16.8" thickBot="1" x14ac:dyDescent="0.8">
      <c r="B83" s="106" t="str">
        <v>Project Development</v>
      </c>
      <c r="C83" s="110"/>
      <c r="D83" s="110"/>
      <c r="E83" s="110"/>
      <c r="F83" s="110"/>
      <c r="G83" s="110"/>
      <c r="H83" s="110"/>
      <c r="I83" s="258">
        <f t="shared" si="14"/>
        <v>24445.163752264572</v>
      </c>
      <c r="J83" s="258">
        <f t="shared" si="14"/>
        <v>73751.571234743969</v>
      </c>
      <c r="K83" s="258">
        <f t="shared" si="14"/>
        <v>10803.974911182466</v>
      </c>
      <c r="L83" s="258">
        <f t="shared" si="14"/>
        <v>9915.2724810276795</v>
      </c>
      <c r="M83" s="258">
        <f t="shared" si="14"/>
        <v>3745.7429763046944</v>
      </c>
      <c r="N83" s="259">
        <f t="shared" si="15"/>
        <v>122661.72535552339</v>
      </c>
    </row>
    <row r="84" spans="1:30" ht="16.8" thickBot="1" x14ac:dyDescent="0.8">
      <c r="B84" s="106" t="str">
        <v>Project Controls</v>
      </c>
      <c r="C84" s="110"/>
      <c r="D84" s="110"/>
      <c r="E84" s="110"/>
      <c r="F84" s="110"/>
      <c r="G84" s="110"/>
      <c r="H84" s="110"/>
      <c r="I84" s="258">
        <f t="shared" si="14"/>
        <v>2865.0491070565558</v>
      </c>
      <c r="J84" s="258">
        <f t="shared" si="14"/>
        <v>10236.75152475281</v>
      </c>
      <c r="K84" s="258">
        <f t="shared" si="14"/>
        <v>12311.67304028153</v>
      </c>
      <c r="L84" s="258">
        <f t="shared" si="14"/>
        <v>9345.7482126718805</v>
      </c>
      <c r="M84" s="258">
        <f t="shared" si="14"/>
        <v>167.99014869109953</v>
      </c>
      <c r="N84" s="259">
        <f t="shared" si="15"/>
        <v>34927.21203345387</v>
      </c>
    </row>
    <row r="85" spans="1:30" ht="16.8" thickBot="1" x14ac:dyDescent="0.8">
      <c r="B85" s="106" t="str">
        <v>Commercial Management</v>
      </c>
      <c r="C85" s="110"/>
      <c r="D85" s="110"/>
      <c r="E85" s="110"/>
      <c r="F85" s="110"/>
      <c r="G85" s="110"/>
      <c r="H85" s="110"/>
      <c r="I85" s="258">
        <f t="shared" si="14"/>
        <v>1164.7316975916233</v>
      </c>
      <c r="J85" s="258">
        <f t="shared" si="14"/>
        <v>10611.453178553473</v>
      </c>
      <c r="K85" s="258">
        <f t="shared" si="14"/>
        <v>25812.834877984304</v>
      </c>
      <c r="L85" s="258">
        <f t="shared" si="14"/>
        <v>28448.987386098866</v>
      </c>
      <c r="M85" s="258">
        <f t="shared" si="14"/>
        <v>0</v>
      </c>
      <c r="N85" s="259">
        <f t="shared" si="15"/>
        <v>66038.007140228263</v>
      </c>
    </row>
    <row r="86" spans="1:30" ht="16.8" thickBot="1" x14ac:dyDescent="0.8">
      <c r="B86" s="106" t="str">
        <v>Construction Management</v>
      </c>
      <c r="C86" s="110"/>
      <c r="D86" s="110"/>
      <c r="E86" s="110"/>
      <c r="F86" s="110"/>
      <c r="G86" s="110"/>
      <c r="H86" s="110"/>
      <c r="I86" s="258">
        <f t="shared" si="14"/>
        <v>2191.9103316669593</v>
      </c>
      <c r="J86" s="258">
        <f t="shared" si="14"/>
        <v>45884.298723033178</v>
      </c>
      <c r="K86" s="258">
        <f t="shared" si="14"/>
        <v>1502688.9100426724</v>
      </c>
      <c r="L86" s="258">
        <f t="shared" si="14"/>
        <v>2040833.2506882334</v>
      </c>
      <c r="M86" s="258">
        <f t="shared" si="14"/>
        <v>14586.250150994765</v>
      </c>
      <c r="N86" s="259">
        <f t="shared" si="15"/>
        <v>3606184.6199366008</v>
      </c>
    </row>
    <row r="87" spans="1:30" ht="16.8" thickBot="1" x14ac:dyDescent="0.8">
      <c r="B87" s="87" t="s">
        <v>47</v>
      </c>
      <c r="C87" s="111"/>
      <c r="D87" s="111"/>
      <c r="E87" s="111"/>
      <c r="F87" s="111"/>
      <c r="G87" s="111"/>
      <c r="H87" s="111"/>
      <c r="I87" s="82">
        <f>SUM(I77:I86)</f>
        <v>57127.285888463892</v>
      </c>
      <c r="J87" s="82">
        <f t="shared" ref="J87:N87" si="16">SUM(J77:J86)</f>
        <v>386543.2429267515</v>
      </c>
      <c r="K87" s="82">
        <f t="shared" si="16"/>
        <v>2657876.8872160735</v>
      </c>
      <c r="L87" s="82">
        <f t="shared" si="16"/>
        <v>3145282.2428688761</v>
      </c>
      <c r="M87" s="82">
        <f t="shared" si="16"/>
        <v>31322.019489220052</v>
      </c>
      <c r="N87" s="82">
        <f t="shared" si="16"/>
        <v>6278151.6783893844</v>
      </c>
    </row>
    <row r="89" spans="1:30" s="57" customFormat="1" x14ac:dyDescent="0.75">
      <c r="A89" s="58"/>
      <c r="B89" s="58" t="s">
        <v>166</v>
      </c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202"/>
      <c r="AA89" s="56"/>
      <c r="AB89" s="56"/>
      <c r="AC89" s="56"/>
      <c r="AD89" s="56"/>
    </row>
    <row r="90" spans="1:30" x14ac:dyDescent="0.75">
      <c r="A90" s="59"/>
      <c r="B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</row>
    <row r="91" spans="1:30" ht="33.75" customHeight="1" thickBot="1" x14ac:dyDescent="0.8">
      <c r="C91" s="231" t="str">
        <f>C$8</f>
        <v>Historical (Real, $25-26)</v>
      </c>
      <c r="D91" s="231"/>
      <c r="E91" s="231"/>
      <c r="F91" s="231"/>
      <c r="G91" s="231"/>
      <c r="H91" s="231"/>
      <c r="I91" s="406" t="str">
        <f t="shared" ref="I91:M91" si="17">I$8</f>
        <v>Forecast (Real, $25-26)</v>
      </c>
      <c r="J91" s="406">
        <f t="shared" si="17"/>
        <v>0</v>
      </c>
      <c r="K91" s="406">
        <f t="shared" si="17"/>
        <v>0</v>
      </c>
      <c r="L91" s="406">
        <f t="shared" si="17"/>
        <v>0</v>
      </c>
      <c r="M91" s="406">
        <f t="shared" si="17"/>
        <v>0</v>
      </c>
    </row>
    <row r="92" spans="1:30" ht="37.200000000000003" thickBot="1" x14ac:dyDescent="0.8">
      <c r="B92" s="68" t="str">
        <f t="shared" ref="B92:N92" si="18">B76</f>
        <v>Broader cost category</v>
      </c>
      <c r="C92" s="294" t="str" cm="1">
        <f t="array" ref="C92:M92">model_period</f>
        <v>FY2020
(1 Mar 2020 to 30 Jun 2020)</v>
      </c>
      <c r="D92" s="294" t="str">
        <v>FY2021</v>
      </c>
      <c r="E92" s="294" t="str">
        <v>FY2022</v>
      </c>
      <c r="F92" s="294" t="str">
        <v>FY2023</v>
      </c>
      <c r="G92" s="294" t="str">
        <v>FY2024</v>
      </c>
      <c r="H92" s="294" t="str">
        <v>FY2025
(1 Jul 2024 to 28 Feb 2025)</v>
      </c>
      <c r="I92" s="294" t="str">
        <v>FY2025
(1 Mar 2025 - 30 Jun 2025)</v>
      </c>
      <c r="J92" s="294" t="str">
        <v>FY2026</v>
      </c>
      <c r="K92" s="294" t="str">
        <v>FY2027</v>
      </c>
      <c r="L92" s="294" t="str">
        <v>FY2028</v>
      </c>
      <c r="M92" s="294" t="str">
        <v>FY2029</v>
      </c>
      <c r="N92" s="294" t="str">
        <f t="shared" si="18"/>
        <v>Total capex</v>
      </c>
    </row>
    <row r="93" spans="1:30" ht="16.8" thickBot="1" x14ac:dyDescent="0.8">
      <c r="B93" s="106" t="str">
        <f>B77</f>
        <v>Project Management</v>
      </c>
      <c r="C93" s="110"/>
      <c r="D93" s="110"/>
      <c r="E93" s="110"/>
      <c r="F93" s="110"/>
      <c r="G93" s="110"/>
      <c r="H93" s="110"/>
      <c r="I93" s="258">
        <f t="shared" ref="I93:M93" si="19">SUM(I10,I27,I44,I60)*(1-labour_related_direct)</f>
        <v>1156.7321667015713</v>
      </c>
      <c r="J93" s="258">
        <f t="shared" si="19"/>
        <v>62785.493803937366</v>
      </c>
      <c r="K93" s="258">
        <f t="shared" si="19"/>
        <v>264505.27857428824</v>
      </c>
      <c r="L93" s="258">
        <f t="shared" si="19"/>
        <v>242146.05489018402</v>
      </c>
      <c r="M93" s="258">
        <f t="shared" si="19"/>
        <v>1295.9240041884823</v>
      </c>
      <c r="N93" s="259">
        <f t="shared" ref="N93" si="20">SUM(C93:M93)</f>
        <v>571889.48343929974</v>
      </c>
    </row>
    <row r="94" spans="1:30" ht="16.8" thickBot="1" x14ac:dyDescent="0.8">
      <c r="B94" s="106" t="str">
        <f t="shared" ref="B94:B102" si="21">B78</f>
        <v>Other support and corporate roles</v>
      </c>
      <c r="C94" s="110"/>
      <c r="D94" s="110"/>
      <c r="E94" s="110"/>
      <c r="F94" s="110"/>
      <c r="G94" s="110"/>
      <c r="H94" s="110"/>
      <c r="I94" s="258">
        <f t="shared" ref="I94:M94" si="22">SUM(I11,I28,I45,I61)*(1-labour_related_direct)</f>
        <v>2125.5136922410711</v>
      </c>
      <c r="J94" s="258">
        <f t="shared" si="22"/>
        <v>21017.110443857222</v>
      </c>
      <c r="K94" s="258">
        <f t="shared" si="22"/>
        <v>51654.065029933008</v>
      </c>
      <c r="L94" s="258">
        <f t="shared" si="22"/>
        <v>47245.509454301435</v>
      </c>
      <c r="M94" s="258">
        <f t="shared" si="22"/>
        <v>0</v>
      </c>
      <c r="N94" s="259">
        <f t="shared" ref="N94:N102" si="23">SUM(C94:M94)</f>
        <v>122042.19862033273</v>
      </c>
    </row>
    <row r="95" spans="1:30" ht="16.8" thickBot="1" x14ac:dyDescent="0.8">
      <c r="B95" s="106" t="str">
        <f t="shared" si="21"/>
        <v>Regulatory approvals</v>
      </c>
      <c r="C95" s="110"/>
      <c r="D95" s="110"/>
      <c r="E95" s="110"/>
      <c r="F95" s="110"/>
      <c r="G95" s="110"/>
      <c r="H95" s="110"/>
      <c r="I95" s="258">
        <f t="shared" ref="I95:M95" si="24">SUM(I12,I29,I46,I62)*(1-labour_related_direct)</f>
        <v>226.17933988125029</v>
      </c>
      <c r="J95" s="258">
        <f t="shared" si="24"/>
        <v>1362.2827708715374</v>
      </c>
      <c r="K95" s="258">
        <f t="shared" si="24"/>
        <v>867.97462816363372</v>
      </c>
      <c r="L95" s="258">
        <f t="shared" si="24"/>
        <v>775.75886093758152</v>
      </c>
      <c r="M95" s="258">
        <f t="shared" si="24"/>
        <v>82.280889154824266</v>
      </c>
      <c r="N95" s="259">
        <f t="shared" si="23"/>
        <v>3314.4764890088277</v>
      </c>
    </row>
    <row r="96" spans="1:30" ht="16.8" thickBot="1" x14ac:dyDescent="0.8">
      <c r="B96" s="106" t="str">
        <f t="shared" si="21"/>
        <v>Community and stakeholder engagement</v>
      </c>
      <c r="C96" s="110"/>
      <c r="D96" s="110"/>
      <c r="E96" s="110"/>
      <c r="F96" s="110"/>
      <c r="G96" s="110"/>
      <c r="H96" s="110"/>
      <c r="I96" s="258">
        <f t="shared" ref="I96:M96" si="25">SUM(I13,I30,I47,I63)*(1-labour_related_direct)</f>
        <v>2235.3244888950353</v>
      </c>
      <c r="J96" s="258">
        <f t="shared" si="25"/>
        <v>4869.3362504532488</v>
      </c>
      <c r="K96" s="258">
        <f t="shared" si="25"/>
        <v>3642.3910583395609</v>
      </c>
      <c r="L96" s="258">
        <f t="shared" si="25"/>
        <v>3773.6949797240095</v>
      </c>
      <c r="M96" s="258">
        <f t="shared" si="25"/>
        <v>1353.1045935658972</v>
      </c>
      <c r="N96" s="259">
        <f t="shared" si="23"/>
        <v>15873.851370977753</v>
      </c>
    </row>
    <row r="97" spans="2:24" ht="16.8" thickBot="1" x14ac:dyDescent="0.8">
      <c r="B97" s="106" t="str">
        <f t="shared" si="21"/>
        <v>Land and Environment</v>
      </c>
      <c r="C97" s="110"/>
      <c r="D97" s="110"/>
      <c r="E97" s="110"/>
      <c r="F97" s="110"/>
      <c r="G97" s="110"/>
      <c r="H97" s="110"/>
      <c r="I97" s="258">
        <f t="shared" ref="I97:M97" si="26">SUM(I14,I31,I48,I64)*(1-labour_related_direct)</f>
        <v>3374.344825083007</v>
      </c>
      <c r="J97" s="258">
        <f t="shared" si="26"/>
        <v>7921.2670406035013</v>
      </c>
      <c r="K97" s="258">
        <f t="shared" si="26"/>
        <v>151462.99706589241</v>
      </c>
      <c r="L97" s="258">
        <f t="shared" si="26"/>
        <v>157596.08808154508</v>
      </c>
      <c r="M97" s="258">
        <f t="shared" si="26"/>
        <v>2763.8488901891524</v>
      </c>
      <c r="N97" s="259">
        <f t="shared" si="23"/>
        <v>323118.54590331315</v>
      </c>
    </row>
    <row r="98" spans="2:24" ht="16.8" thickBot="1" x14ac:dyDescent="0.8">
      <c r="B98" s="106" t="str">
        <f t="shared" si="21"/>
        <v>Transaction Procurement Support</v>
      </c>
      <c r="C98" s="110"/>
      <c r="D98" s="110"/>
      <c r="E98" s="110"/>
      <c r="F98" s="110"/>
      <c r="G98" s="110"/>
      <c r="H98" s="110"/>
      <c r="I98" s="258">
        <f t="shared" ref="I98:M98" si="27">SUM(I15,I32,I49,I65)*(1-labour_related_direct)</f>
        <v>2222.0902014341441</v>
      </c>
      <c r="J98" s="258">
        <f t="shared" si="27"/>
        <v>7498.4389469920361</v>
      </c>
      <c r="K98" s="258">
        <f t="shared" si="27"/>
        <v>1978.5055050772983</v>
      </c>
      <c r="L98" s="258">
        <f t="shared" si="27"/>
        <v>1351.0297765267469</v>
      </c>
      <c r="M98" s="258">
        <f t="shared" si="27"/>
        <v>0</v>
      </c>
      <c r="N98" s="259">
        <f t="shared" si="23"/>
        <v>13050.064430030227</v>
      </c>
    </row>
    <row r="99" spans="2:24" ht="16.8" thickBot="1" x14ac:dyDescent="0.8">
      <c r="B99" s="106" t="str">
        <f t="shared" si="21"/>
        <v>Project Development</v>
      </c>
      <c r="C99" s="110"/>
      <c r="D99" s="110"/>
      <c r="E99" s="110"/>
      <c r="F99" s="110"/>
      <c r="G99" s="110"/>
      <c r="H99" s="110"/>
      <c r="I99" s="258">
        <f t="shared" ref="I99:M99" si="28">SUM(I16,I33,I50,I66)*(1-labour_related_direct)</f>
        <v>10476.498750970533</v>
      </c>
      <c r="J99" s="258">
        <f t="shared" si="28"/>
        <v>31607.816243461708</v>
      </c>
      <c r="K99" s="258">
        <f t="shared" si="28"/>
        <v>4630.2749619353435</v>
      </c>
      <c r="L99" s="258">
        <f t="shared" si="28"/>
        <v>4249.4024918690066</v>
      </c>
      <c r="M99" s="258">
        <f t="shared" si="28"/>
        <v>1605.3184184162978</v>
      </c>
      <c r="N99" s="259">
        <f t="shared" si="23"/>
        <v>52569.310866652886</v>
      </c>
    </row>
    <row r="100" spans="2:24" ht="16.8" thickBot="1" x14ac:dyDescent="0.8">
      <c r="B100" s="106" t="str">
        <f t="shared" si="21"/>
        <v>Project Controls</v>
      </c>
      <c r="C100" s="110"/>
      <c r="D100" s="110"/>
      <c r="E100" s="110"/>
      <c r="F100" s="110"/>
      <c r="G100" s="110"/>
      <c r="H100" s="110"/>
      <c r="I100" s="258">
        <f t="shared" ref="I100:M100" si="29">SUM(I17,I34,I51,I67)*(1-labour_related_direct)</f>
        <v>1227.8781887385242</v>
      </c>
      <c r="J100" s="258">
        <f t="shared" si="29"/>
        <v>4387.1792248940619</v>
      </c>
      <c r="K100" s="258">
        <f t="shared" si="29"/>
        <v>5276.4313029777995</v>
      </c>
      <c r="L100" s="258">
        <f t="shared" si="29"/>
        <v>4005.3206625736639</v>
      </c>
      <c r="M100" s="258">
        <f t="shared" si="29"/>
        <v>71.995778010471241</v>
      </c>
      <c r="N100" s="259">
        <f t="shared" si="23"/>
        <v>14968.80515719452</v>
      </c>
    </row>
    <row r="101" spans="2:24" ht="16.8" thickBot="1" x14ac:dyDescent="0.8">
      <c r="B101" s="106" t="str">
        <f t="shared" si="21"/>
        <v>Commercial Management</v>
      </c>
      <c r="C101" s="110"/>
      <c r="D101" s="110"/>
      <c r="E101" s="110"/>
      <c r="F101" s="110"/>
      <c r="G101" s="110"/>
      <c r="H101" s="110"/>
      <c r="I101" s="258">
        <f t="shared" ref="I101:M101" si="30">SUM(I18,I35,I52,I68)*(1-labour_related_direct)</f>
        <v>499.17072753926726</v>
      </c>
      <c r="J101" s="258">
        <f t="shared" si="30"/>
        <v>4547.7656479514899</v>
      </c>
      <c r="K101" s="258">
        <f t="shared" si="30"/>
        <v>11062.643519136132</v>
      </c>
      <c r="L101" s="258">
        <f t="shared" si="30"/>
        <v>12192.423165470946</v>
      </c>
      <c r="M101" s="258">
        <f t="shared" si="30"/>
        <v>0</v>
      </c>
      <c r="N101" s="259">
        <f t="shared" si="23"/>
        <v>28302.003060097835</v>
      </c>
    </row>
    <row r="102" spans="2:24" ht="16.8" thickBot="1" x14ac:dyDescent="0.8">
      <c r="B102" s="106" t="str">
        <f t="shared" si="21"/>
        <v>Construction Management</v>
      </c>
      <c r="C102" s="110"/>
      <c r="D102" s="110"/>
      <c r="E102" s="110"/>
      <c r="F102" s="110"/>
      <c r="G102" s="110"/>
      <c r="H102" s="110"/>
      <c r="I102" s="258">
        <f t="shared" ref="I102:M102" si="31">SUM(I19,I36,I53,I69)*(1-labour_related_direct)</f>
        <v>939.39014214298277</v>
      </c>
      <c r="J102" s="258">
        <f t="shared" si="31"/>
        <v>19664.69945272851</v>
      </c>
      <c r="K102" s="258">
        <f t="shared" si="31"/>
        <v>644009.53287543124</v>
      </c>
      <c r="L102" s="258">
        <f t="shared" si="31"/>
        <v>874642.82172352879</v>
      </c>
      <c r="M102" s="258">
        <f t="shared" si="31"/>
        <v>6251.2500647120432</v>
      </c>
      <c r="N102" s="259">
        <f t="shared" si="23"/>
        <v>1545507.6942585437</v>
      </c>
    </row>
    <row r="103" spans="2:24" ht="16.8" thickBot="1" x14ac:dyDescent="0.8">
      <c r="B103" s="87" t="s">
        <v>47</v>
      </c>
      <c r="C103" s="111"/>
      <c r="D103" s="111"/>
      <c r="E103" s="111"/>
      <c r="F103" s="111"/>
      <c r="G103" s="111"/>
      <c r="H103" s="111"/>
      <c r="I103" s="82">
        <f>SUM(I93:I102)</f>
        <v>24483.122523627382</v>
      </c>
      <c r="J103" s="82">
        <f t="shared" ref="J103:N103" si="32">SUM(J93:J102)</f>
        <v>165661.38982575067</v>
      </c>
      <c r="K103" s="82">
        <f t="shared" si="32"/>
        <v>1139090.0945211747</v>
      </c>
      <c r="L103" s="82">
        <f t="shared" si="32"/>
        <v>1347978.1040866612</v>
      </c>
      <c r="M103" s="82">
        <f t="shared" si="32"/>
        <v>13423.72263823717</v>
      </c>
      <c r="N103" s="82">
        <f t="shared" si="32"/>
        <v>2690636.4335954515</v>
      </c>
      <c r="W103" s="218"/>
      <c r="X103" s="218"/>
    </row>
    <row r="105" spans="2:24" x14ac:dyDescent="0.75">
      <c r="B105" t="s">
        <v>248</v>
      </c>
      <c r="I105" s="218">
        <f>I20+I37+I54+I70</f>
        <v>81610.408412091274</v>
      </c>
      <c r="J105" s="218">
        <f t="shared" ref="J105:N105" si="33">J20+J37+J54+J70</f>
        <v>552204.63275250222</v>
      </c>
      <c r="K105" s="218">
        <f t="shared" si="33"/>
        <v>3796966.9817372481</v>
      </c>
      <c r="L105" s="218">
        <f t="shared" si="33"/>
        <v>4493260.3469555369</v>
      </c>
      <c r="M105" s="218">
        <f t="shared" si="33"/>
        <v>44745.742127457226</v>
      </c>
      <c r="N105" s="218">
        <f t="shared" si="33"/>
        <v>8968788.1119848359</v>
      </c>
    </row>
    <row r="106" spans="2:24" x14ac:dyDescent="0.75">
      <c r="B106" t="s">
        <v>249</v>
      </c>
      <c r="I106" s="218">
        <f>I87+I103</f>
        <v>81610.408412091274</v>
      </c>
      <c r="J106" s="218">
        <f t="shared" ref="J106:N106" si="34">J87+J103</f>
        <v>552204.6327525021</v>
      </c>
      <c r="K106" s="218">
        <f t="shared" si="34"/>
        <v>3796966.9817372481</v>
      </c>
      <c r="L106" s="218">
        <f t="shared" si="34"/>
        <v>4493260.3469555378</v>
      </c>
      <c r="M106" s="218">
        <f t="shared" si="34"/>
        <v>44745.742127457226</v>
      </c>
      <c r="N106" s="218">
        <f t="shared" si="34"/>
        <v>8968788.1119848359</v>
      </c>
    </row>
    <row r="107" spans="2:24" x14ac:dyDescent="0.75">
      <c r="B107" t="s">
        <v>120</v>
      </c>
      <c r="I107" s="247" t="str">
        <f>IF(ROUND(I105-I106,3)=0,"OK","ERROR")</f>
        <v>OK</v>
      </c>
      <c r="J107" s="247" t="str">
        <f t="shared" ref="J107:N107" si="35">IF(ROUND(J105-J106,3)=0,"OK","ERROR")</f>
        <v>OK</v>
      </c>
      <c r="K107" s="247" t="str">
        <f t="shared" si="35"/>
        <v>OK</v>
      </c>
      <c r="L107" s="247" t="str">
        <f t="shared" si="35"/>
        <v>OK</v>
      </c>
      <c r="M107" s="247" t="str">
        <f t="shared" si="35"/>
        <v>OK</v>
      </c>
      <c r="N107" s="247" t="str">
        <f t="shared" si="35"/>
        <v>OK</v>
      </c>
    </row>
  </sheetData>
  <mergeCells count="8">
    <mergeCell ref="O8:Y8"/>
    <mergeCell ref="C8:H8"/>
    <mergeCell ref="I91:M91"/>
    <mergeCell ref="I8:M8"/>
    <mergeCell ref="I25:M25"/>
    <mergeCell ref="I42:M42"/>
    <mergeCell ref="I58:M58"/>
    <mergeCell ref="I75:M75"/>
  </mergeCells>
  <conditionalFormatting sqref="I107:N107">
    <cfRule type="cellIs" dxfId="165" priority="1" operator="equal">
      <formula>"ERROR"</formula>
    </cfRule>
    <cfRule type="cellIs" dxfId="164" priority="2" operator="equal">
      <formula>"OK"</formula>
    </cfRule>
    <cfRule type="cellIs" dxfId="163" priority="3" operator="equal">
      <formula>"ERROR"</formula>
    </cfRule>
    <cfRule type="cellIs" dxfId="162" priority="4" operator="equal">
      <formula>"OK"</formula>
    </cfRule>
    <cfRule type="expression" dxfId="161" priority="5">
      <formula>$Q107="Manual $ Spread"</formula>
    </cfRule>
    <cfRule type="expression" priority="6">
      <formula>$Q107="Manual $ Spread"</formula>
    </cfRule>
  </conditionalFormatting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FBA08-78FA-4DBB-9EB9-B9EBE6AE9E54}">
  <sheetPr codeName="Sheet12">
    <tabColor rgb="FFFFFF00"/>
  </sheetPr>
  <dimension ref="A1:BD136"/>
  <sheetViews>
    <sheetView showGridLines="0" zoomScaleNormal="100" workbookViewId="0"/>
  </sheetViews>
  <sheetFormatPr defaultColWidth="9.1875" defaultRowHeight="14.4" x14ac:dyDescent="0.65"/>
  <cols>
    <col min="1" max="1" width="3.6640625" style="21" customWidth="1"/>
    <col min="2" max="2" width="33.09375" style="21" customWidth="1"/>
    <col min="3" max="8" width="10.6640625" style="21" customWidth="1"/>
    <col min="9" max="14" width="12.6640625" style="21" customWidth="1"/>
    <col min="15" max="15" width="3.6640625" style="21" customWidth="1"/>
    <col min="16" max="16" width="30.85546875" style="21" customWidth="1"/>
    <col min="17" max="22" width="10.6640625" style="21" customWidth="1"/>
    <col min="23" max="28" width="12.6640625" style="21" customWidth="1"/>
    <col min="29" max="29" width="3.6640625" style="21" customWidth="1"/>
    <col min="30" max="30" width="32.42578125" style="21" customWidth="1"/>
    <col min="31" max="36" width="10.6640625" style="21" customWidth="1"/>
    <col min="37" max="42" width="12.6640625" style="21" customWidth="1"/>
    <col min="43" max="43" width="9.1875" style="21"/>
    <col min="44" max="44" width="33.5234375" style="21" customWidth="1"/>
    <col min="45" max="56" width="12.6171875" style="21" customWidth="1"/>
    <col min="57" max="16384" width="9.1875" style="21"/>
  </cols>
  <sheetData>
    <row r="1" spans="1:56" s="32" customFormat="1" ht="35.200000000000003" customHeight="1" x14ac:dyDescent="0.75">
      <c r="A1" s="29"/>
      <c r="B1" s="194" t="str">
        <f>Overview!$B$1</f>
        <v>Labour and overhead costs for non-contestable CWOREZ project</v>
      </c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29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</row>
    <row r="2" spans="1:56" s="32" customFormat="1" ht="26.2" customHeight="1" x14ac:dyDescent="0.75">
      <c r="A2" s="31"/>
      <c r="B2" s="142" t="s">
        <v>167</v>
      </c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00"/>
      <c r="AF2" s="300"/>
      <c r="AG2" s="300"/>
      <c r="AH2" s="300"/>
      <c r="AI2" s="300"/>
      <c r="AJ2" s="300"/>
      <c r="AK2" s="300"/>
      <c r="AL2" s="300"/>
      <c r="AM2" s="300"/>
      <c r="AN2" s="300"/>
      <c r="AO2" s="300"/>
      <c r="AP2" s="300"/>
      <c r="AQ2" s="300"/>
      <c r="AR2" s="300"/>
      <c r="AS2" s="300"/>
      <c r="AT2" s="300"/>
      <c r="AU2" s="300"/>
      <c r="AV2" s="300"/>
      <c r="AW2" s="300"/>
      <c r="AX2" s="300"/>
      <c r="AY2" s="300"/>
      <c r="AZ2" s="300"/>
      <c r="BA2" s="300"/>
      <c r="BB2" s="300"/>
      <c r="BC2" s="300"/>
      <c r="BD2" s="300"/>
    </row>
    <row r="4" spans="1:56" x14ac:dyDescent="0.65">
      <c r="B4" s="35" t="s">
        <v>48</v>
      </c>
    </row>
    <row r="5" spans="1:56" x14ac:dyDescent="0.65">
      <c r="B5" s="39" t="s">
        <v>168</v>
      </c>
      <c r="C5" s="39"/>
      <c r="D5" s="39"/>
      <c r="E5" s="39"/>
      <c r="F5" s="39"/>
      <c r="G5" s="39"/>
      <c r="H5" s="39"/>
    </row>
    <row r="6" spans="1:56" x14ac:dyDescent="0.65">
      <c r="B6" s="39"/>
      <c r="C6" s="39"/>
      <c r="D6" s="39"/>
      <c r="E6" s="39"/>
      <c r="F6" s="39"/>
      <c r="G6" s="39"/>
      <c r="H6" s="39"/>
    </row>
    <row r="7" spans="1:56" s="46" customFormat="1" x14ac:dyDescent="0.65"/>
    <row r="8" spans="1:56" x14ac:dyDescent="0.65">
      <c r="B8" s="48" t="s">
        <v>150</v>
      </c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Q8" s="48" t="s">
        <v>169</v>
      </c>
      <c r="R8" s="48"/>
      <c r="S8" s="48"/>
      <c r="T8" s="48"/>
      <c r="U8" s="48"/>
      <c r="V8" s="48"/>
      <c r="W8" s="49"/>
      <c r="X8" s="49"/>
      <c r="Y8" s="49"/>
      <c r="Z8" s="49"/>
      <c r="AA8" s="49"/>
      <c r="AB8" s="49"/>
      <c r="AE8" s="48" t="s">
        <v>170</v>
      </c>
      <c r="AF8" s="48"/>
      <c r="AG8" s="48"/>
      <c r="AH8" s="48"/>
      <c r="AI8" s="48"/>
      <c r="AJ8" s="48"/>
      <c r="AK8" s="49"/>
      <c r="AL8" s="49"/>
      <c r="AM8" s="49"/>
      <c r="AN8" s="49"/>
      <c r="AO8" s="49"/>
      <c r="AP8" s="49"/>
    </row>
    <row r="9" spans="1:56" x14ac:dyDescent="0.65">
      <c r="B9" s="38"/>
      <c r="Q9" s="38"/>
      <c r="R9" s="38"/>
      <c r="S9" s="38"/>
      <c r="T9" s="38"/>
      <c r="U9" s="38"/>
      <c r="V9" s="38"/>
      <c r="AE9" s="38"/>
      <c r="AF9" s="38"/>
      <c r="AG9" s="38"/>
      <c r="AH9" s="38"/>
      <c r="AI9" s="38"/>
      <c r="AJ9" s="38"/>
    </row>
    <row r="10" spans="1:56" ht="17.25" customHeight="1" thickBot="1" x14ac:dyDescent="0.7">
      <c r="C10" s="92" t="s">
        <v>207</v>
      </c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Q10" s="92" t="s">
        <v>207</v>
      </c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E10" s="92" t="s">
        <v>207</v>
      </c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</row>
    <row r="11" spans="1:56" ht="31.5" customHeight="1" thickBot="1" x14ac:dyDescent="0.7">
      <c r="B11" s="124"/>
      <c r="C11" s="91" t="s">
        <v>132</v>
      </c>
      <c r="D11" s="91"/>
      <c r="E11" s="91"/>
      <c r="F11" s="91"/>
      <c r="G11" s="91"/>
      <c r="H11" s="91"/>
      <c r="I11" s="403" t="s">
        <v>143</v>
      </c>
      <c r="J11" s="403"/>
      <c r="K11" s="403"/>
      <c r="L11" s="403"/>
      <c r="M11" s="403"/>
      <c r="N11" s="47"/>
      <c r="P11" s="80"/>
      <c r="Q11" s="91" t="s">
        <v>132</v>
      </c>
      <c r="R11" s="91"/>
      <c r="S11" s="91"/>
      <c r="T11" s="91"/>
      <c r="U11" s="91"/>
      <c r="V11" s="91"/>
      <c r="W11" s="403" t="s">
        <v>143</v>
      </c>
      <c r="X11" s="403"/>
      <c r="Y11" s="403"/>
      <c r="Z11" s="403"/>
      <c r="AA11" s="403"/>
      <c r="AB11" s="47"/>
      <c r="AD11" s="80"/>
      <c r="AE11" s="91" t="s">
        <v>132</v>
      </c>
      <c r="AF11" s="91"/>
      <c r="AG11" s="91"/>
      <c r="AH11" s="91"/>
      <c r="AI11" s="91"/>
      <c r="AJ11" s="91"/>
      <c r="AK11" s="403" t="s">
        <v>143</v>
      </c>
      <c r="AL11" s="403"/>
      <c r="AM11" s="403"/>
      <c r="AN11" s="403"/>
      <c r="AO11" s="403"/>
      <c r="AP11" s="47"/>
      <c r="AS11" s="326" t="s">
        <v>262</v>
      </c>
      <c r="AT11" s="326"/>
      <c r="AU11" s="326"/>
      <c r="AV11" s="326"/>
      <c r="AW11" s="326" t="s">
        <v>263</v>
      </c>
      <c r="AX11" s="326"/>
      <c r="AY11" s="326"/>
      <c r="AZ11" s="326"/>
      <c r="BA11" s="326" t="s">
        <v>264</v>
      </c>
      <c r="BB11" s="326"/>
      <c r="BC11" s="326"/>
      <c r="BD11" s="326"/>
    </row>
    <row r="12" spans="1:56" ht="57" customHeight="1" thickBot="1" x14ac:dyDescent="0.7">
      <c r="B12" s="68" t="s">
        <v>153</v>
      </c>
      <c r="C12" s="69" t="str" cm="1">
        <f t="array" ref="C12:M12">model_period</f>
        <v>FY2020
(1 Mar 2020 to 30 Jun 2020)</v>
      </c>
      <c r="D12" s="69" t="str">
        <v>FY2021</v>
      </c>
      <c r="E12" s="69" t="str">
        <v>FY2022</v>
      </c>
      <c r="F12" s="69" t="str">
        <v>FY2023</v>
      </c>
      <c r="G12" s="69" t="str">
        <v>FY2024</v>
      </c>
      <c r="H12" s="69" t="str">
        <v>FY2025
(1 Jul 2024 to 28 Feb 2025)</v>
      </c>
      <c r="I12" s="69" t="str">
        <v>FY2025
(1 Mar 2025 - 30 Jun 2025)</v>
      </c>
      <c r="J12" s="69" t="str">
        <v>FY2026</v>
      </c>
      <c r="K12" s="69" t="str">
        <v>FY2027</v>
      </c>
      <c r="L12" s="69" t="str">
        <v>FY2028</v>
      </c>
      <c r="M12" s="69" t="str">
        <v>FY2029</v>
      </c>
      <c r="N12" s="69" t="s">
        <v>154</v>
      </c>
      <c r="P12" s="68" t="s">
        <v>153</v>
      </c>
      <c r="Q12" s="69" t="str" cm="1">
        <f t="array" ref="Q12:AA12">model_period</f>
        <v>FY2020
(1 Mar 2020 to 30 Jun 2020)</v>
      </c>
      <c r="R12" s="69" t="str">
        <v>FY2021</v>
      </c>
      <c r="S12" s="69" t="str">
        <v>FY2022</v>
      </c>
      <c r="T12" s="69" t="str">
        <v>FY2023</v>
      </c>
      <c r="U12" s="69" t="str">
        <v>FY2024</v>
      </c>
      <c r="V12" s="69" t="str">
        <v>FY2025
(1 Jul 2024 to 28 Feb 2025)</v>
      </c>
      <c r="W12" s="69" t="str">
        <v>FY2025
(1 Mar 2025 - 30 Jun 2025)</v>
      </c>
      <c r="X12" s="69" t="str">
        <v>FY2026</v>
      </c>
      <c r="Y12" s="69" t="str">
        <v>FY2027</v>
      </c>
      <c r="Z12" s="69" t="str">
        <v>FY2028</v>
      </c>
      <c r="AA12" s="69" t="str">
        <v>FY2029</v>
      </c>
      <c r="AB12" s="69" t="s">
        <v>154</v>
      </c>
      <c r="AD12" s="68" t="s">
        <v>153</v>
      </c>
      <c r="AE12" s="69" t="str" cm="1">
        <f t="array" ref="AE12:AO12">model_period</f>
        <v>FY2020
(1 Mar 2020 to 30 Jun 2020)</v>
      </c>
      <c r="AF12" s="69" t="str">
        <v>FY2021</v>
      </c>
      <c r="AG12" s="69" t="str">
        <v>FY2022</v>
      </c>
      <c r="AH12" s="69" t="str">
        <v>FY2023</v>
      </c>
      <c r="AI12" s="69" t="str">
        <v>FY2024</v>
      </c>
      <c r="AJ12" s="69" t="str">
        <v>FY2025
(1 Jul 2024 to 28 Feb 2025)</v>
      </c>
      <c r="AK12" s="69" t="str">
        <v>FY2025
(1 Mar 2025 - 30 Jun 2025)</v>
      </c>
      <c r="AL12" s="69" t="str">
        <v>FY2026</v>
      </c>
      <c r="AM12" s="69" t="str">
        <v>FY2027</v>
      </c>
      <c r="AN12" s="69" t="str">
        <v>FY2028</v>
      </c>
      <c r="AO12" s="69" t="str">
        <v>FY2029</v>
      </c>
      <c r="AP12" s="69" t="s">
        <v>154</v>
      </c>
      <c r="AR12" s="68" t="s">
        <v>153</v>
      </c>
      <c r="AS12" s="69" t="s">
        <v>228</v>
      </c>
      <c r="AT12" s="69" t="s">
        <v>229</v>
      </c>
      <c r="AU12" s="69" t="s">
        <v>60</v>
      </c>
      <c r="AV12" s="69" t="s">
        <v>120</v>
      </c>
      <c r="AW12" s="69" t="s">
        <v>228</v>
      </c>
      <c r="AX12" s="69" t="s">
        <v>229</v>
      </c>
      <c r="AY12" s="69" t="s">
        <v>60</v>
      </c>
      <c r="AZ12" s="69" t="s">
        <v>120</v>
      </c>
      <c r="BA12" s="69" t="s">
        <v>228</v>
      </c>
      <c r="BB12" s="69" t="s">
        <v>229</v>
      </c>
      <c r="BC12" s="69" t="s">
        <v>60</v>
      </c>
      <c r="BD12" s="69" t="s">
        <v>120</v>
      </c>
    </row>
    <row r="13" spans="1:56" ht="13" customHeight="1" thickBot="1" x14ac:dyDescent="0.7">
      <c r="B13" s="83" t="str" cm="1">
        <f t="array" ref="B13:B18">_xlfn.UNIQUE(non_labour_category)</f>
        <v>Project Management</v>
      </c>
      <c r="C13" s="110"/>
      <c r="D13" s="110"/>
      <c r="E13" s="110"/>
      <c r="F13" s="110"/>
      <c r="G13" s="110"/>
      <c r="H13" s="110"/>
      <c r="I13" s="81">
        <f>SUMIFS('Non-labour_inputs'!EA$9:EA$103,'Non-labour_inputs'!$A$9:$A$103,$B13)</f>
        <v>2189094.912</v>
      </c>
      <c r="J13" s="81">
        <f>SUMIFS('Non-labour_inputs'!EB$9:EB$103,'Non-labour_inputs'!$A$9:$A$103,$B13)</f>
        <v>2666548.4479146665</v>
      </c>
      <c r="K13" s="81">
        <f>SUMIFS('Non-labour_inputs'!EC$9:EC$103,'Non-labour_inputs'!$A$9:$A$103,$B13)</f>
        <v>1238682.092475733</v>
      </c>
      <c r="L13" s="81">
        <f>SUMIFS('Non-labour_inputs'!ED$9:ED$103,'Non-labour_inputs'!$A$9:$A$103,$B13)</f>
        <v>939841.63851059205</v>
      </c>
      <c r="M13" s="81">
        <f>SUMIFS('Non-labour_inputs'!EE$9:EE$103,'Non-labour_inputs'!$A$9:$A$103,$B13)</f>
        <v>27356.238964899843</v>
      </c>
      <c r="N13" s="82">
        <f t="shared" ref="N13:N19" si="0">SUM(C13:M13)</f>
        <v>7061523.3298658906</v>
      </c>
      <c r="P13" s="106" t="str" cm="1">
        <f t="array" ref="P13:P19">$B$13:$B$19</f>
        <v>Project Management</v>
      </c>
      <c r="Q13" s="110"/>
      <c r="R13" s="110"/>
      <c r="S13" s="110"/>
      <c r="T13" s="110"/>
      <c r="U13" s="110"/>
      <c r="V13" s="110"/>
      <c r="W13" s="81">
        <f t="shared" ref="W13:AA19" si="1">I13*nonlab_direct</f>
        <v>0</v>
      </c>
      <c r="X13" s="81">
        <f t="shared" si="1"/>
        <v>0</v>
      </c>
      <c r="Y13" s="81">
        <f t="shared" si="1"/>
        <v>0</v>
      </c>
      <c r="Z13" s="81">
        <f t="shared" si="1"/>
        <v>0</v>
      </c>
      <c r="AA13" s="81">
        <f t="shared" si="1"/>
        <v>0</v>
      </c>
      <c r="AB13" s="82">
        <f t="shared" ref="AB13:AB19" si="2">SUM(Q13:AA13)</f>
        <v>0</v>
      </c>
      <c r="AD13" s="106" t="str" cm="1">
        <f t="array" ref="AD13:AD19">$B$13:$B$19</f>
        <v>Project Management</v>
      </c>
      <c r="AE13" s="110"/>
      <c r="AF13" s="110"/>
      <c r="AG13" s="110"/>
      <c r="AH13" s="110"/>
      <c r="AI13" s="110"/>
      <c r="AJ13" s="110"/>
      <c r="AK13" s="81">
        <f>I13-W13</f>
        <v>2189094.912</v>
      </c>
      <c r="AL13" s="81">
        <f t="shared" ref="AL13:AL19" si="3">J13-X13</f>
        <v>2666548.4479146665</v>
      </c>
      <c r="AM13" s="81">
        <f t="shared" ref="AM13:AM19" si="4">K13-Y13</f>
        <v>1238682.092475733</v>
      </c>
      <c r="AN13" s="81">
        <f t="shared" ref="AN13:AN19" si="5">L13-Z13</f>
        <v>939841.63851059205</v>
      </c>
      <c r="AO13" s="81">
        <f t="shared" ref="AO13:AO19" si="6">M13-AA13</f>
        <v>27356.238964899843</v>
      </c>
      <c r="AP13" s="82">
        <f t="shared" ref="AP13:AP19" si="7">SUM(AE13:AO13)</f>
        <v>7061523.3298658906</v>
      </c>
      <c r="AR13" s="106" t="str" cm="1">
        <f t="array" ref="AR13:AR19">$B$13:$B$19</f>
        <v>Project Management</v>
      </c>
      <c r="AS13" s="81">
        <f>SUMIFS('Non-labour_inputs'!EJ$9:EJ$103,'Non-labour_inputs'!$A$9:$A$103,$AR13)</f>
        <v>619341.04623786651</v>
      </c>
      <c r="AT13" s="81">
        <f>SUMIFS('Non-labour_inputs'!EK$9:EK$103,'Non-labour_inputs'!$A$9:$A$103,$AR13)</f>
        <v>619341.04623786651</v>
      </c>
      <c r="AU13" s="81">
        <f>SUM(AS13:AT13)</f>
        <v>1238682.092475733</v>
      </c>
      <c r="AV13" s="63" t="str">
        <f>IF($K13=AU13,"OK","ERROR")</f>
        <v>OK</v>
      </c>
      <c r="AW13" s="81">
        <f t="shared" ref="AW13:AX19" si="8">AS13*nonlab_direct</f>
        <v>0</v>
      </c>
      <c r="AX13" s="81">
        <f t="shared" si="8"/>
        <v>0</v>
      </c>
      <c r="AY13" s="81">
        <f>SUM(AW13:AX13)</f>
        <v>0</v>
      </c>
      <c r="AZ13" s="63" t="str">
        <f>IF($Y13=AY13,"OK","ERROR")</f>
        <v>OK</v>
      </c>
      <c r="BA13" s="81">
        <f>AS13-AW13</f>
        <v>619341.04623786651</v>
      </c>
      <c r="BB13" s="81">
        <f t="shared" ref="BB13:BB19" si="9">AT13-AX13</f>
        <v>619341.04623786651</v>
      </c>
      <c r="BC13" s="81">
        <f>SUM(BA13:BB13)</f>
        <v>1238682.092475733</v>
      </c>
      <c r="BD13" s="63" t="str">
        <f>IF($AM13=BC13,"OK","ERROR")</f>
        <v>OK</v>
      </c>
    </row>
    <row r="14" spans="1:56" ht="13" customHeight="1" thickBot="1" x14ac:dyDescent="0.7">
      <c r="B14" s="83" t="str">
        <v>Community and Stakeholder Engagement</v>
      </c>
      <c r="C14" s="110"/>
      <c r="D14" s="110"/>
      <c r="E14" s="110"/>
      <c r="F14" s="110"/>
      <c r="G14" s="110"/>
      <c r="H14" s="110"/>
      <c r="I14" s="81">
        <f>SUMIFS('Non-labour_inputs'!EA$9:EA$103,'Non-labour_inputs'!$A$9:$A$103,$B14)</f>
        <v>85598.207999999999</v>
      </c>
      <c r="J14" s="81">
        <f>SUMIFS('Non-labour_inputs'!EB$9:EB$103,'Non-labour_inputs'!$A$9:$A$103,$B14)</f>
        <v>68689.919999999984</v>
      </c>
      <c r="K14" s="81">
        <f>SUMIFS('Non-labour_inputs'!EC$9:EC$103,'Non-labour_inputs'!$A$9:$A$103,$B14)</f>
        <v>0</v>
      </c>
      <c r="L14" s="81">
        <f>SUMIFS('Non-labour_inputs'!ED$9:ED$103,'Non-labour_inputs'!$A$9:$A$103,$B14)</f>
        <v>0</v>
      </c>
      <c r="M14" s="81">
        <f>SUMIFS('Non-labour_inputs'!EE$9:EE$103,'Non-labour_inputs'!$A$9:$A$103,$B14)</f>
        <v>0</v>
      </c>
      <c r="N14" s="82">
        <f t="shared" si="0"/>
        <v>154288.12799999997</v>
      </c>
      <c r="P14" s="107" t="str">
        <v>Community and Stakeholder Engagement</v>
      </c>
      <c r="Q14" s="110"/>
      <c r="R14" s="110"/>
      <c r="S14" s="110"/>
      <c r="T14" s="110"/>
      <c r="U14" s="110"/>
      <c r="V14" s="110"/>
      <c r="W14" s="81">
        <f t="shared" si="1"/>
        <v>0</v>
      </c>
      <c r="X14" s="81">
        <f t="shared" si="1"/>
        <v>0</v>
      </c>
      <c r="Y14" s="81">
        <f t="shared" si="1"/>
        <v>0</v>
      </c>
      <c r="Z14" s="81">
        <f t="shared" si="1"/>
        <v>0</v>
      </c>
      <c r="AA14" s="81">
        <f t="shared" si="1"/>
        <v>0</v>
      </c>
      <c r="AB14" s="82">
        <f t="shared" si="2"/>
        <v>0</v>
      </c>
      <c r="AD14" s="106" t="str">
        <v>Community and Stakeholder Engagement</v>
      </c>
      <c r="AE14" s="110"/>
      <c r="AF14" s="110"/>
      <c r="AG14" s="110"/>
      <c r="AH14" s="110"/>
      <c r="AI14" s="110"/>
      <c r="AJ14" s="110"/>
      <c r="AK14" s="81">
        <f t="shared" ref="AK14:AK19" si="10">I14-W14</f>
        <v>85598.207999999999</v>
      </c>
      <c r="AL14" s="81">
        <f t="shared" si="3"/>
        <v>68689.919999999984</v>
      </c>
      <c r="AM14" s="81">
        <f t="shared" si="4"/>
        <v>0</v>
      </c>
      <c r="AN14" s="81">
        <f t="shared" si="5"/>
        <v>0</v>
      </c>
      <c r="AO14" s="81">
        <f t="shared" si="6"/>
        <v>0</v>
      </c>
      <c r="AP14" s="82">
        <f t="shared" si="7"/>
        <v>154288.12799999997</v>
      </c>
      <c r="AR14" s="106" t="str">
        <v>Community and Stakeholder Engagement</v>
      </c>
      <c r="AS14" s="81">
        <f>SUMIFS('Non-labour_inputs'!EJ$9:EJ$103,'Non-labour_inputs'!$A$9:$A$103,$AR14)</f>
        <v>0</v>
      </c>
      <c r="AT14" s="81">
        <f>SUMIFS('Non-labour_inputs'!EK$9:EK$103,'Non-labour_inputs'!$A$9:$A$103,$AR14)</f>
        <v>0</v>
      </c>
      <c r="AU14" s="81">
        <f t="shared" ref="AU14:AU19" si="11">SUM(AS14:AT14)</f>
        <v>0</v>
      </c>
      <c r="AV14" s="63" t="str">
        <f t="shared" ref="AV14:AV19" si="12">IF($K14=AU14,"OK","ERROR")</f>
        <v>OK</v>
      </c>
      <c r="AW14" s="81">
        <f t="shared" si="8"/>
        <v>0</v>
      </c>
      <c r="AX14" s="81">
        <f t="shared" si="8"/>
        <v>0</v>
      </c>
      <c r="AY14" s="81">
        <f t="shared" ref="AY14:AY19" si="13">SUM(AW14:AX14)</f>
        <v>0</v>
      </c>
      <c r="AZ14" s="63" t="str">
        <f t="shared" ref="AZ14:AZ19" si="14">IF($Y14=AY14,"OK","ERROR")</f>
        <v>OK</v>
      </c>
      <c r="BA14" s="81">
        <f t="shared" ref="BA14:BA19" si="15">AS14-AW14</f>
        <v>0</v>
      </c>
      <c r="BB14" s="81">
        <f t="shared" si="9"/>
        <v>0</v>
      </c>
      <c r="BC14" s="81">
        <f t="shared" ref="BC14:BC19" si="16">SUM(BA14:BB14)</f>
        <v>0</v>
      </c>
      <c r="BD14" s="63" t="str">
        <f t="shared" ref="BD14:BD19" si="17">IF($AM14=BC14,"OK","ERROR")</f>
        <v>OK</v>
      </c>
    </row>
    <row r="15" spans="1:56" ht="13" customHeight="1" thickBot="1" x14ac:dyDescent="0.7">
      <c r="B15" s="83" t="str">
        <v>Other support and corporate roles</v>
      </c>
      <c r="C15" s="110"/>
      <c r="D15" s="110"/>
      <c r="E15" s="110"/>
      <c r="F15" s="110"/>
      <c r="G15" s="110"/>
      <c r="H15" s="110"/>
      <c r="I15" s="81">
        <f>SUMIFS('Non-labour_inputs'!EA$9:EA$103,'Non-labour_inputs'!$A$9:$A$103,$B15)</f>
        <v>671681.74079999991</v>
      </c>
      <c r="J15" s="81">
        <f>SUMIFS('Non-labour_inputs'!EB$9:EB$103,'Non-labour_inputs'!$A$9:$A$103,$B15)</f>
        <v>158515.19999999995</v>
      </c>
      <c r="K15" s="81">
        <f>SUMIFS('Non-labour_inputs'!EC$9:EC$103,'Non-labour_inputs'!$A$9:$A$103,$B15)</f>
        <v>126812.15999999996</v>
      </c>
      <c r="L15" s="81">
        <f>SUMIFS('Non-labour_inputs'!ED$9:ED$103,'Non-labour_inputs'!$A$9:$A$103,$B15)</f>
        <v>116244.47999999997</v>
      </c>
      <c r="M15" s="81">
        <f>SUMIFS('Non-labour_inputs'!EE$9:EE$103,'Non-labour_inputs'!$A$9:$A$103,$B15)</f>
        <v>0</v>
      </c>
      <c r="N15" s="82">
        <f t="shared" si="0"/>
        <v>1073253.5807999996</v>
      </c>
      <c r="P15" s="106" t="str">
        <v>Other support and corporate roles</v>
      </c>
      <c r="Q15" s="110"/>
      <c r="R15" s="110"/>
      <c r="S15" s="110"/>
      <c r="T15" s="110"/>
      <c r="U15" s="110"/>
      <c r="V15" s="110"/>
      <c r="W15" s="81">
        <f t="shared" si="1"/>
        <v>0</v>
      </c>
      <c r="X15" s="81">
        <f t="shared" si="1"/>
        <v>0</v>
      </c>
      <c r="Y15" s="81">
        <f t="shared" si="1"/>
        <v>0</v>
      </c>
      <c r="Z15" s="81">
        <f t="shared" si="1"/>
        <v>0</v>
      </c>
      <c r="AA15" s="81">
        <f t="shared" si="1"/>
        <v>0</v>
      </c>
      <c r="AB15" s="82">
        <f t="shared" si="2"/>
        <v>0</v>
      </c>
      <c r="AD15" s="106" t="str">
        <v>Other support and corporate roles</v>
      </c>
      <c r="AE15" s="110"/>
      <c r="AF15" s="110"/>
      <c r="AG15" s="110"/>
      <c r="AH15" s="110"/>
      <c r="AI15" s="110"/>
      <c r="AJ15" s="110"/>
      <c r="AK15" s="81">
        <f t="shared" si="10"/>
        <v>671681.74079999991</v>
      </c>
      <c r="AL15" s="81">
        <f t="shared" si="3"/>
        <v>158515.19999999995</v>
      </c>
      <c r="AM15" s="81">
        <f t="shared" si="4"/>
        <v>126812.15999999996</v>
      </c>
      <c r="AN15" s="81">
        <f t="shared" si="5"/>
        <v>116244.47999999997</v>
      </c>
      <c r="AO15" s="81">
        <f t="shared" si="6"/>
        <v>0</v>
      </c>
      <c r="AP15" s="82">
        <f t="shared" si="7"/>
        <v>1073253.5807999996</v>
      </c>
      <c r="AR15" s="106" t="str">
        <v>Other support and corporate roles</v>
      </c>
      <c r="AS15" s="81">
        <f>SUMIFS('Non-labour_inputs'!EJ$9:EJ$103,'Non-labour_inputs'!$A$9:$A$103,$AR15)</f>
        <v>63406.079999999994</v>
      </c>
      <c r="AT15" s="81">
        <f>SUMIFS('Non-labour_inputs'!EK$9:EK$103,'Non-labour_inputs'!$A$9:$A$103,$AR15)</f>
        <v>63406.079999999994</v>
      </c>
      <c r="AU15" s="81">
        <f t="shared" si="11"/>
        <v>126812.15999999999</v>
      </c>
      <c r="AV15" s="63" t="str">
        <f t="shared" si="12"/>
        <v>OK</v>
      </c>
      <c r="AW15" s="81">
        <f t="shared" si="8"/>
        <v>0</v>
      </c>
      <c r="AX15" s="81">
        <f t="shared" si="8"/>
        <v>0</v>
      </c>
      <c r="AY15" s="81">
        <f t="shared" si="13"/>
        <v>0</v>
      </c>
      <c r="AZ15" s="63" t="str">
        <f t="shared" si="14"/>
        <v>OK</v>
      </c>
      <c r="BA15" s="81">
        <f t="shared" si="15"/>
        <v>63406.079999999994</v>
      </c>
      <c r="BB15" s="81">
        <f t="shared" si="9"/>
        <v>63406.079999999994</v>
      </c>
      <c r="BC15" s="81">
        <f t="shared" si="16"/>
        <v>126812.15999999999</v>
      </c>
      <c r="BD15" s="63" t="str">
        <f t="shared" si="17"/>
        <v>OK</v>
      </c>
    </row>
    <row r="16" spans="1:56" ht="13" customHeight="1" thickBot="1" x14ac:dyDescent="0.7">
      <c r="B16" s="83" t="str">
        <v>Land and Environment</v>
      </c>
      <c r="C16" s="110"/>
      <c r="D16" s="110"/>
      <c r="E16" s="110"/>
      <c r="F16" s="110"/>
      <c r="G16" s="110"/>
      <c r="H16" s="110"/>
      <c r="I16" s="81">
        <f>SUMIFS('Non-labour_inputs'!EA$9:EA$103,'Non-labour_inputs'!$A$9:$A$103,$B16)</f>
        <v>1611527.4156979648</v>
      </c>
      <c r="J16" s="81">
        <f>SUMIFS('Non-labour_inputs'!EB$9:EB$103,'Non-labour_inputs'!$A$9:$A$103,$B16)</f>
        <v>4509533.3371365955</v>
      </c>
      <c r="K16" s="81">
        <f>SUMIFS('Non-labour_inputs'!EC$9:EC$103,'Non-labour_inputs'!$A$9:$A$103,$B16)</f>
        <v>1494933.9545600004</v>
      </c>
      <c r="L16" s="81">
        <f>SUMIFS('Non-labour_inputs'!ED$9:ED$103,'Non-labour_inputs'!$A$9:$A$103,$B16)</f>
        <v>663121.92000000004</v>
      </c>
      <c r="M16" s="81">
        <f>SUMIFS('Non-labour_inputs'!EE$9:EE$103,'Non-labour_inputs'!$A$9:$A$103,$B16)</f>
        <v>0</v>
      </c>
      <c r="N16" s="82">
        <f t="shared" si="0"/>
        <v>8279116.6273945607</v>
      </c>
      <c r="P16" s="106" t="str">
        <v>Land and Environment</v>
      </c>
      <c r="Q16" s="110"/>
      <c r="R16" s="110"/>
      <c r="S16" s="110"/>
      <c r="T16" s="110"/>
      <c r="U16" s="110"/>
      <c r="V16" s="110"/>
      <c r="W16" s="81">
        <f t="shared" si="1"/>
        <v>0</v>
      </c>
      <c r="X16" s="81">
        <f t="shared" si="1"/>
        <v>0</v>
      </c>
      <c r="Y16" s="81">
        <f t="shared" si="1"/>
        <v>0</v>
      </c>
      <c r="Z16" s="81">
        <f t="shared" si="1"/>
        <v>0</v>
      </c>
      <c r="AA16" s="81">
        <f t="shared" si="1"/>
        <v>0</v>
      </c>
      <c r="AB16" s="82">
        <f t="shared" si="2"/>
        <v>0</v>
      </c>
      <c r="AD16" s="106" t="str">
        <v>Land and Environment</v>
      </c>
      <c r="AE16" s="110"/>
      <c r="AF16" s="110"/>
      <c r="AG16" s="110"/>
      <c r="AH16" s="110"/>
      <c r="AI16" s="110"/>
      <c r="AJ16" s="110"/>
      <c r="AK16" s="81">
        <f t="shared" si="10"/>
        <v>1611527.4156979648</v>
      </c>
      <c r="AL16" s="81">
        <f t="shared" si="3"/>
        <v>4509533.3371365955</v>
      </c>
      <c r="AM16" s="81">
        <f t="shared" si="4"/>
        <v>1494933.9545600004</v>
      </c>
      <c r="AN16" s="81">
        <f t="shared" si="5"/>
        <v>663121.92000000004</v>
      </c>
      <c r="AO16" s="81">
        <f t="shared" si="6"/>
        <v>0</v>
      </c>
      <c r="AP16" s="82">
        <f t="shared" si="7"/>
        <v>8279116.6273945607</v>
      </c>
      <c r="AR16" s="106" t="str">
        <v>Land and Environment</v>
      </c>
      <c r="AS16" s="81">
        <f>SUMIFS('Non-labour_inputs'!EJ$9:EJ$103,'Non-labour_inputs'!$A$9:$A$103,$AR16)</f>
        <v>785490.37055999995</v>
      </c>
      <c r="AT16" s="81">
        <f>SUMIFS('Non-labour_inputs'!EK$9:EK$103,'Non-labour_inputs'!$A$9:$A$103,$AR16)</f>
        <v>709443.58400000003</v>
      </c>
      <c r="AU16" s="81">
        <f t="shared" si="11"/>
        <v>1494933.95456</v>
      </c>
      <c r="AV16" s="63" t="str">
        <f t="shared" si="12"/>
        <v>OK</v>
      </c>
      <c r="AW16" s="81">
        <f t="shared" si="8"/>
        <v>0</v>
      </c>
      <c r="AX16" s="81">
        <f t="shared" si="8"/>
        <v>0</v>
      </c>
      <c r="AY16" s="81">
        <f t="shared" si="13"/>
        <v>0</v>
      </c>
      <c r="AZ16" s="63" t="str">
        <f t="shared" si="14"/>
        <v>OK</v>
      </c>
      <c r="BA16" s="81">
        <f t="shared" si="15"/>
        <v>785490.37055999995</v>
      </c>
      <c r="BB16" s="81">
        <f t="shared" si="9"/>
        <v>709443.58400000003</v>
      </c>
      <c r="BC16" s="81">
        <f t="shared" si="16"/>
        <v>1494933.95456</v>
      </c>
      <c r="BD16" s="63" t="str">
        <f t="shared" si="17"/>
        <v>OK</v>
      </c>
    </row>
    <row r="17" spans="2:56" ht="13" customHeight="1" thickBot="1" x14ac:dyDescent="0.7">
      <c r="B17" s="83" t="str">
        <v>Project Development</v>
      </c>
      <c r="C17" s="110"/>
      <c r="D17" s="110"/>
      <c r="E17" s="110"/>
      <c r="F17" s="110"/>
      <c r="G17" s="110"/>
      <c r="H17" s="110"/>
      <c r="I17" s="81">
        <f>SUMIFS('Non-labour_inputs'!EA$9:EA$103,'Non-labour_inputs'!$A$9:$A$103,$B17)</f>
        <v>1822837.0882559998</v>
      </c>
      <c r="J17" s="81">
        <f>SUMIFS('Non-labour_inputs'!EB$9:EB$103,'Non-labour_inputs'!$A$9:$A$103,$B17)</f>
        <v>2970646.7082239995</v>
      </c>
      <c r="K17" s="81">
        <f>SUMIFS('Non-labour_inputs'!EC$9:EC$103,'Non-labour_inputs'!$A$9:$A$103,$B17)</f>
        <v>0</v>
      </c>
      <c r="L17" s="81">
        <f>SUMIFS('Non-labour_inputs'!ED$9:ED$103,'Non-labour_inputs'!$A$9:$A$103,$B17)</f>
        <v>81006.551039999991</v>
      </c>
      <c r="M17" s="81">
        <f>SUMIFS('Non-labour_inputs'!EE$9:EE$103,'Non-labour_inputs'!$A$9:$A$103,$B17)</f>
        <v>0</v>
      </c>
      <c r="N17" s="82">
        <f t="shared" si="0"/>
        <v>4874490.3475199994</v>
      </c>
      <c r="P17" s="107" t="str">
        <v>Project Development</v>
      </c>
      <c r="Q17" s="110"/>
      <c r="R17" s="110"/>
      <c r="S17" s="110"/>
      <c r="T17" s="110"/>
      <c r="U17" s="110"/>
      <c r="V17" s="110"/>
      <c r="W17" s="81">
        <f t="shared" si="1"/>
        <v>0</v>
      </c>
      <c r="X17" s="81">
        <f t="shared" si="1"/>
        <v>0</v>
      </c>
      <c r="Y17" s="81">
        <f t="shared" si="1"/>
        <v>0</v>
      </c>
      <c r="Z17" s="81">
        <f t="shared" si="1"/>
        <v>0</v>
      </c>
      <c r="AA17" s="81">
        <f t="shared" si="1"/>
        <v>0</v>
      </c>
      <c r="AB17" s="82">
        <f t="shared" si="2"/>
        <v>0</v>
      </c>
      <c r="AD17" s="106" t="str">
        <v>Project Development</v>
      </c>
      <c r="AE17" s="110"/>
      <c r="AF17" s="110"/>
      <c r="AG17" s="110"/>
      <c r="AH17" s="110"/>
      <c r="AI17" s="110"/>
      <c r="AJ17" s="110"/>
      <c r="AK17" s="81">
        <f t="shared" si="10"/>
        <v>1822837.0882559998</v>
      </c>
      <c r="AL17" s="81">
        <f t="shared" si="3"/>
        <v>2970646.7082239995</v>
      </c>
      <c r="AM17" s="81">
        <f t="shared" si="4"/>
        <v>0</v>
      </c>
      <c r="AN17" s="81">
        <f t="shared" si="5"/>
        <v>81006.551039999991</v>
      </c>
      <c r="AO17" s="81">
        <f t="shared" si="6"/>
        <v>0</v>
      </c>
      <c r="AP17" s="82">
        <f t="shared" si="7"/>
        <v>4874490.3475199994</v>
      </c>
      <c r="AR17" s="106" t="str">
        <v>Project Development</v>
      </c>
      <c r="AS17" s="81">
        <f>SUMIFS('Non-labour_inputs'!EJ$9:EJ$103,'Non-labour_inputs'!$A$9:$A$103,$AR17)</f>
        <v>0</v>
      </c>
      <c r="AT17" s="81">
        <f>SUMIFS('Non-labour_inputs'!EK$9:EK$103,'Non-labour_inputs'!$A$9:$A$103,$AR17)</f>
        <v>0</v>
      </c>
      <c r="AU17" s="81">
        <f t="shared" si="11"/>
        <v>0</v>
      </c>
      <c r="AV17" s="63" t="str">
        <f t="shared" si="12"/>
        <v>OK</v>
      </c>
      <c r="AW17" s="81">
        <f t="shared" si="8"/>
        <v>0</v>
      </c>
      <c r="AX17" s="81">
        <f t="shared" si="8"/>
        <v>0</v>
      </c>
      <c r="AY17" s="81">
        <f t="shared" si="13"/>
        <v>0</v>
      </c>
      <c r="AZ17" s="63" t="str">
        <f t="shared" si="14"/>
        <v>OK</v>
      </c>
      <c r="BA17" s="81">
        <f t="shared" si="15"/>
        <v>0</v>
      </c>
      <c r="BB17" s="81">
        <f t="shared" si="9"/>
        <v>0</v>
      </c>
      <c r="BC17" s="81">
        <f t="shared" si="16"/>
        <v>0</v>
      </c>
      <c r="BD17" s="63" t="str">
        <f t="shared" si="17"/>
        <v>OK</v>
      </c>
    </row>
    <row r="18" spans="2:56" ht="13" customHeight="1" thickBot="1" x14ac:dyDescent="0.7">
      <c r="B18" s="83">
        <v>0</v>
      </c>
      <c r="C18" s="110"/>
      <c r="D18" s="110"/>
      <c r="E18" s="110"/>
      <c r="F18" s="110"/>
      <c r="G18" s="110"/>
      <c r="H18" s="110"/>
      <c r="I18" s="81">
        <f>SUMIFS('Non-labour_inputs'!EA$9:EA$103,'Non-labour_inputs'!$A$9:$A$103,$B18)</f>
        <v>0</v>
      </c>
      <c r="J18" s="81">
        <f>SUMIFS('Non-labour_inputs'!EB$9:EB$103,'Non-labour_inputs'!$A$9:$A$103,$B18)</f>
        <v>0</v>
      </c>
      <c r="K18" s="81">
        <f>SUMIFS('Non-labour_inputs'!EC$9:EC$103,'Non-labour_inputs'!$A$9:$A$103,$B18)</f>
        <v>0</v>
      </c>
      <c r="L18" s="81">
        <f>SUMIFS('Non-labour_inputs'!ED$9:ED$103,'Non-labour_inputs'!$A$9:$A$103,$B18)</f>
        <v>0</v>
      </c>
      <c r="M18" s="81">
        <f>SUMIFS('Non-labour_inputs'!EE$9:EE$103,'Non-labour_inputs'!$A$9:$A$103,$B18)</f>
        <v>0</v>
      </c>
      <c r="N18" s="82">
        <f t="shared" si="0"/>
        <v>0</v>
      </c>
      <c r="P18" s="106">
        <v>0</v>
      </c>
      <c r="Q18" s="110"/>
      <c r="R18" s="110"/>
      <c r="S18" s="110"/>
      <c r="T18" s="110"/>
      <c r="U18" s="110"/>
      <c r="V18" s="110"/>
      <c r="W18" s="81">
        <f t="shared" si="1"/>
        <v>0</v>
      </c>
      <c r="X18" s="81">
        <f t="shared" si="1"/>
        <v>0</v>
      </c>
      <c r="Y18" s="81">
        <f t="shared" si="1"/>
        <v>0</v>
      </c>
      <c r="Z18" s="81">
        <f t="shared" si="1"/>
        <v>0</v>
      </c>
      <c r="AA18" s="81">
        <f t="shared" si="1"/>
        <v>0</v>
      </c>
      <c r="AB18" s="82">
        <f t="shared" si="2"/>
        <v>0</v>
      </c>
      <c r="AD18" s="106">
        <v>0</v>
      </c>
      <c r="AE18" s="110"/>
      <c r="AF18" s="110"/>
      <c r="AG18" s="110"/>
      <c r="AH18" s="110"/>
      <c r="AI18" s="110"/>
      <c r="AJ18" s="110"/>
      <c r="AK18" s="81">
        <f t="shared" si="10"/>
        <v>0</v>
      </c>
      <c r="AL18" s="81">
        <f t="shared" si="3"/>
        <v>0</v>
      </c>
      <c r="AM18" s="81">
        <f t="shared" si="4"/>
        <v>0</v>
      </c>
      <c r="AN18" s="81">
        <f t="shared" si="5"/>
        <v>0</v>
      </c>
      <c r="AO18" s="81">
        <f t="shared" si="6"/>
        <v>0</v>
      </c>
      <c r="AP18" s="82">
        <f t="shared" si="7"/>
        <v>0</v>
      </c>
      <c r="AR18" s="106">
        <v>0</v>
      </c>
      <c r="AS18" s="81">
        <f>SUMIFS('Non-labour_inputs'!EJ$9:EJ$103,'Non-labour_inputs'!$A$9:$A$103,$AR18)</f>
        <v>0</v>
      </c>
      <c r="AT18" s="81">
        <f>SUMIFS('Non-labour_inputs'!EK$9:EK$103,'Non-labour_inputs'!$A$9:$A$103,$AR18)</f>
        <v>0</v>
      </c>
      <c r="AU18" s="81">
        <f t="shared" si="11"/>
        <v>0</v>
      </c>
      <c r="AV18" s="63" t="str">
        <f t="shared" si="12"/>
        <v>OK</v>
      </c>
      <c r="AW18" s="81">
        <f t="shared" si="8"/>
        <v>0</v>
      </c>
      <c r="AX18" s="81">
        <f t="shared" si="8"/>
        <v>0</v>
      </c>
      <c r="AY18" s="81">
        <f t="shared" si="13"/>
        <v>0</v>
      </c>
      <c r="AZ18" s="63" t="str">
        <f t="shared" si="14"/>
        <v>OK</v>
      </c>
      <c r="BA18" s="81">
        <f t="shared" si="15"/>
        <v>0</v>
      </c>
      <c r="BB18" s="81">
        <f t="shared" si="9"/>
        <v>0</v>
      </c>
      <c r="BC18" s="81">
        <f t="shared" si="16"/>
        <v>0</v>
      </c>
      <c r="BD18" s="63" t="str">
        <f t="shared" si="17"/>
        <v>OK</v>
      </c>
    </row>
    <row r="19" spans="2:56" ht="13" customHeight="1" thickBot="1" x14ac:dyDescent="0.7">
      <c r="B19" s="83"/>
      <c r="C19" s="110"/>
      <c r="D19" s="110"/>
      <c r="E19" s="110"/>
      <c r="F19" s="110"/>
      <c r="G19" s="110"/>
      <c r="H19" s="110"/>
      <c r="I19" s="81">
        <f>SUMIFS('Non-labour_inputs'!EA$9:EA$103,'Non-labour_inputs'!$A$9:$A$103,$B19)</f>
        <v>0</v>
      </c>
      <c r="J19" s="81">
        <f>SUMIFS('Non-labour_inputs'!EB$9:EB$103,'Non-labour_inputs'!$A$9:$A$103,$B19)</f>
        <v>0</v>
      </c>
      <c r="K19" s="81">
        <f>SUMIFS('Non-labour_inputs'!EC$9:EC$103,'Non-labour_inputs'!$A$9:$A$103,$B19)</f>
        <v>0</v>
      </c>
      <c r="L19" s="81">
        <f>SUMIFS('Non-labour_inputs'!ED$9:ED$103,'Non-labour_inputs'!$A$9:$A$103,$B19)</f>
        <v>0</v>
      </c>
      <c r="M19" s="81">
        <f>SUMIFS('Non-labour_inputs'!EE$9:EE$103,'Non-labour_inputs'!$A$9:$A$103,$B19)</f>
        <v>0</v>
      </c>
      <c r="N19" s="82">
        <f t="shared" si="0"/>
        <v>0</v>
      </c>
      <c r="P19" s="106">
        <v>0</v>
      </c>
      <c r="Q19" s="110"/>
      <c r="R19" s="110"/>
      <c r="S19" s="110"/>
      <c r="T19" s="110"/>
      <c r="U19" s="110"/>
      <c r="V19" s="110"/>
      <c r="W19" s="81">
        <f t="shared" si="1"/>
        <v>0</v>
      </c>
      <c r="X19" s="81">
        <f t="shared" si="1"/>
        <v>0</v>
      </c>
      <c r="Y19" s="81">
        <f t="shared" si="1"/>
        <v>0</v>
      </c>
      <c r="Z19" s="81">
        <f t="shared" si="1"/>
        <v>0</v>
      </c>
      <c r="AA19" s="81">
        <f t="shared" si="1"/>
        <v>0</v>
      </c>
      <c r="AB19" s="82">
        <f t="shared" si="2"/>
        <v>0</v>
      </c>
      <c r="AD19" s="106">
        <v>0</v>
      </c>
      <c r="AE19" s="110"/>
      <c r="AF19" s="110"/>
      <c r="AG19" s="110"/>
      <c r="AH19" s="110"/>
      <c r="AI19" s="110"/>
      <c r="AJ19" s="110"/>
      <c r="AK19" s="81">
        <f t="shared" si="10"/>
        <v>0</v>
      </c>
      <c r="AL19" s="81">
        <f t="shared" si="3"/>
        <v>0</v>
      </c>
      <c r="AM19" s="81">
        <f t="shared" si="4"/>
        <v>0</v>
      </c>
      <c r="AN19" s="81">
        <f t="shared" si="5"/>
        <v>0</v>
      </c>
      <c r="AO19" s="81">
        <f t="shared" si="6"/>
        <v>0</v>
      </c>
      <c r="AP19" s="82">
        <f t="shared" si="7"/>
        <v>0</v>
      </c>
      <c r="AR19" s="106">
        <v>0</v>
      </c>
      <c r="AS19" s="81">
        <f>SUMIFS('Non-labour_inputs'!EJ$9:EJ$103,'Non-labour_inputs'!$A$9:$A$103,$AR19)</f>
        <v>0</v>
      </c>
      <c r="AT19" s="81">
        <f>SUMIFS('Non-labour_inputs'!EK$9:EK$103,'Non-labour_inputs'!$A$9:$A$103,$AR19)</f>
        <v>0</v>
      </c>
      <c r="AU19" s="81">
        <f t="shared" si="11"/>
        <v>0</v>
      </c>
      <c r="AV19" s="63" t="str">
        <f t="shared" si="12"/>
        <v>OK</v>
      </c>
      <c r="AW19" s="81">
        <f t="shared" si="8"/>
        <v>0</v>
      </c>
      <c r="AX19" s="81">
        <f t="shared" si="8"/>
        <v>0</v>
      </c>
      <c r="AY19" s="81">
        <f t="shared" si="13"/>
        <v>0</v>
      </c>
      <c r="AZ19" s="63" t="str">
        <f t="shared" si="14"/>
        <v>OK</v>
      </c>
      <c r="BA19" s="81">
        <f t="shared" si="15"/>
        <v>0</v>
      </c>
      <c r="BB19" s="81">
        <f t="shared" si="9"/>
        <v>0</v>
      </c>
      <c r="BC19" s="81">
        <f t="shared" si="16"/>
        <v>0</v>
      </c>
      <c r="BD19" s="63" t="str">
        <f t="shared" si="17"/>
        <v>OK</v>
      </c>
    </row>
    <row r="20" spans="2:56" ht="13" customHeight="1" thickBot="1" x14ac:dyDescent="0.7">
      <c r="B20" s="84" t="s">
        <v>47</v>
      </c>
      <c r="C20" s="195"/>
      <c r="D20" s="195"/>
      <c r="E20" s="195"/>
      <c r="F20" s="195"/>
      <c r="G20" s="195"/>
      <c r="H20" s="195"/>
      <c r="I20" s="82">
        <f t="shared" ref="I20:N20" si="18">SUM(I13:I19)</f>
        <v>6380739.3647539644</v>
      </c>
      <c r="J20" s="82">
        <f t="shared" si="18"/>
        <v>10373933.613275262</v>
      </c>
      <c r="K20" s="82">
        <f t="shared" si="18"/>
        <v>2860428.2070357334</v>
      </c>
      <c r="L20" s="82">
        <f t="shared" si="18"/>
        <v>1800214.5895505922</v>
      </c>
      <c r="M20" s="82">
        <f t="shared" si="18"/>
        <v>27356.238964899843</v>
      </c>
      <c r="N20" s="82">
        <f t="shared" si="18"/>
        <v>21442672.013580449</v>
      </c>
      <c r="P20" s="84" t="s">
        <v>47</v>
      </c>
      <c r="Q20" s="195"/>
      <c r="R20" s="195"/>
      <c r="S20" s="195"/>
      <c r="T20" s="195"/>
      <c r="U20" s="195"/>
      <c r="V20" s="195"/>
      <c r="W20" s="82">
        <f t="shared" ref="W20:AB20" si="19">SUM(W13:W19)</f>
        <v>0</v>
      </c>
      <c r="X20" s="82">
        <f t="shared" si="19"/>
        <v>0</v>
      </c>
      <c r="Y20" s="82">
        <f t="shared" si="19"/>
        <v>0</v>
      </c>
      <c r="Z20" s="82">
        <f t="shared" si="19"/>
        <v>0</v>
      </c>
      <c r="AA20" s="82">
        <f t="shared" si="19"/>
        <v>0</v>
      </c>
      <c r="AB20" s="82">
        <f t="shared" si="19"/>
        <v>0</v>
      </c>
      <c r="AD20" s="84" t="s">
        <v>47</v>
      </c>
      <c r="AE20" s="195"/>
      <c r="AF20" s="195"/>
      <c r="AG20" s="195"/>
      <c r="AH20" s="195"/>
      <c r="AI20" s="195"/>
      <c r="AJ20" s="195"/>
      <c r="AK20" s="82">
        <f t="shared" ref="AK20:AP20" si="20">SUM(AK13:AK19)</f>
        <v>6380739.3647539644</v>
      </c>
      <c r="AL20" s="82">
        <f t="shared" si="20"/>
        <v>10373933.613275262</v>
      </c>
      <c r="AM20" s="82">
        <f t="shared" si="20"/>
        <v>2860428.2070357334</v>
      </c>
      <c r="AN20" s="82">
        <f t="shared" si="20"/>
        <v>1800214.5895505922</v>
      </c>
      <c r="AO20" s="82">
        <f t="shared" si="20"/>
        <v>27356.238964899843</v>
      </c>
      <c r="AP20" s="82">
        <f t="shared" si="20"/>
        <v>21442672.013580449</v>
      </c>
      <c r="AR20" s="84" t="s">
        <v>47</v>
      </c>
      <c r="AS20" s="82">
        <f t="shared" ref="AS20:AU20" si="21">SUM(AS13:AS19)</f>
        <v>1468237.4967978664</v>
      </c>
      <c r="AT20" s="82">
        <f t="shared" si="21"/>
        <v>1392190.7102378665</v>
      </c>
      <c r="AU20" s="82">
        <f t="shared" si="21"/>
        <v>2860428.2070357329</v>
      </c>
      <c r="AW20" s="82">
        <f t="shared" ref="AW20:AY20" si="22">SUM(AW13:AW19)</f>
        <v>0</v>
      </c>
      <c r="AX20" s="82">
        <f t="shared" si="22"/>
        <v>0</v>
      </c>
      <c r="AY20" s="82">
        <f t="shared" si="22"/>
        <v>0</v>
      </c>
      <c r="BA20" s="82">
        <f t="shared" ref="BA20:BC20" si="23">SUM(BA13:BA19)</f>
        <v>1468237.4967978664</v>
      </c>
      <c r="BB20" s="82">
        <f t="shared" si="23"/>
        <v>1392190.7102378665</v>
      </c>
      <c r="BC20" s="82">
        <f t="shared" si="23"/>
        <v>2860428.2070357329</v>
      </c>
    </row>
    <row r="21" spans="2:56" ht="16.5" x14ac:dyDescent="0.65">
      <c r="B21" s="21" t="s">
        <v>120</v>
      </c>
      <c r="I21" s="63" t="str">
        <f>IF(I20=SUM('Non-labour_inputs'!EA9:EA70),"OK","ERROR")</f>
        <v>OK</v>
      </c>
      <c r="J21" s="63" t="str">
        <f>IF(J20=SUM('Non-labour_inputs'!EB9:EB70),"OK","ERROR")</f>
        <v>OK</v>
      </c>
      <c r="K21" s="63" t="str">
        <f>IF(K20=SUM('Non-labour_inputs'!EC9:EC70),"OK","ERROR")</f>
        <v>OK</v>
      </c>
      <c r="L21" s="63" t="str">
        <f>IF(L20=SUM('Non-labour_inputs'!ED9:ED70),"OK","ERROR")</f>
        <v>OK</v>
      </c>
      <c r="M21" s="63" t="str">
        <f>IF(M20=SUM('Non-labour_inputs'!EE9:EE70),"OK","ERROR")</f>
        <v>OK</v>
      </c>
      <c r="N21" s="63" t="str">
        <f>IF(N20=SUM('Non-labour_inputs'!EG9:EG70),"OK","ERROR")</f>
        <v>OK</v>
      </c>
      <c r="AE21" s="63"/>
      <c r="AF21" s="63"/>
      <c r="AG21" s="63"/>
      <c r="AH21" s="63"/>
      <c r="AI21" s="63"/>
      <c r="AJ21" s="63"/>
      <c r="AK21" s="63" t="str">
        <f>IF(SUM(W20,AK20)=I20,"OK","ERROR")</f>
        <v>OK</v>
      </c>
      <c r="AL21" s="63" t="str">
        <f t="shared" ref="AL21:AP21" si="24">IF(SUM(X20,AL20)=J20,"OK","ERROR")</f>
        <v>OK</v>
      </c>
      <c r="AM21" s="63" t="str">
        <f t="shared" si="24"/>
        <v>OK</v>
      </c>
      <c r="AN21" s="63" t="str">
        <f t="shared" si="24"/>
        <v>OK</v>
      </c>
      <c r="AO21" s="63" t="str">
        <f t="shared" si="24"/>
        <v>OK</v>
      </c>
      <c r="AP21" s="63" t="str">
        <f t="shared" si="24"/>
        <v>OK</v>
      </c>
    </row>
    <row r="23" spans="2:56" x14ac:dyDescent="0.65"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  <c r="AO23" s="133"/>
      <c r="AP23" s="133"/>
    </row>
    <row r="24" spans="2:56" ht="16.5" x14ac:dyDescent="0.75">
      <c r="AC24"/>
    </row>
    <row r="25" spans="2:56" ht="16.8" thickBot="1" x14ac:dyDescent="0.8">
      <c r="C25" s="93" t="s">
        <v>207</v>
      </c>
      <c r="D25" s="93"/>
      <c r="E25" s="93"/>
      <c r="F25" s="93"/>
      <c r="G25" s="93"/>
      <c r="H25" s="93"/>
      <c r="I25" s="93"/>
      <c r="J25" s="93"/>
      <c r="K25" s="93"/>
      <c r="L25" s="93"/>
      <c r="M25" s="93"/>
      <c r="AB25"/>
    </row>
    <row r="26" spans="2:56" ht="14.7" thickBot="1" x14ac:dyDescent="0.7">
      <c r="C26" s="91" t="s">
        <v>132</v>
      </c>
      <c r="D26" s="91"/>
      <c r="E26" s="91"/>
      <c r="F26" s="91"/>
      <c r="G26" s="91"/>
      <c r="H26" s="91"/>
      <c r="I26" s="129" t="s">
        <v>143</v>
      </c>
      <c r="J26" s="129"/>
      <c r="K26" s="129"/>
      <c r="L26" s="129"/>
      <c r="M26" s="129"/>
    </row>
    <row r="27" spans="2:56" ht="42.75" customHeight="1" thickBot="1" x14ac:dyDescent="0.7">
      <c r="B27" s="68" t="s">
        <v>171</v>
      </c>
      <c r="C27" s="69" t="str" cm="1">
        <f t="array" ref="C27:M27">model_period</f>
        <v>FY2020
(1 Mar 2020 to 30 Jun 2020)</v>
      </c>
      <c r="D27" s="69" t="str">
        <v>FY2021</v>
      </c>
      <c r="E27" s="69" t="str">
        <v>FY2022</v>
      </c>
      <c r="F27" s="69" t="str">
        <v>FY2023</v>
      </c>
      <c r="G27" s="69" t="str">
        <v>FY2024</v>
      </c>
      <c r="H27" s="69" t="str">
        <v>FY2025
(1 Jul 2024 to 28 Feb 2025)</v>
      </c>
      <c r="I27" s="69" t="str">
        <v>FY2025
(1 Mar 2025 - 30 Jun 2025)</v>
      </c>
      <c r="J27" s="69" t="str">
        <v>FY2026</v>
      </c>
      <c r="K27" s="69" t="str">
        <v>FY2027</v>
      </c>
      <c r="L27" s="69" t="str">
        <v>FY2028</v>
      </c>
      <c r="M27" s="69" t="str">
        <v>FY2029</v>
      </c>
      <c r="N27" s="69" t="s">
        <v>172</v>
      </c>
      <c r="P27" s="294" t="s">
        <v>265</v>
      </c>
    </row>
    <row r="28" spans="2:56" ht="14.7" thickBot="1" x14ac:dyDescent="0.7">
      <c r="B28" s="83" t="str" cm="1">
        <f t="array" ref="B28:B33">_xlfn.UNIQUE('Non-labour_inputs'!A9:A303)</f>
        <v>Project Management</v>
      </c>
      <c r="C28" s="110"/>
      <c r="D28" s="110"/>
      <c r="E28" s="110"/>
      <c r="F28" s="110"/>
      <c r="G28" s="110"/>
      <c r="H28" s="110"/>
      <c r="I28" s="258">
        <f>SUMIFS('Non-labour_inputs'!EA$9:EA$303,'Non-labour_inputs'!$A$9:$A$303,$B28)</f>
        <v>2189094.912</v>
      </c>
      <c r="J28" s="258">
        <f>SUMIFS('Non-labour_inputs'!EB$9:EB$303,'Non-labour_inputs'!$A$9:$A$303,$B28)</f>
        <v>2666548.4479146665</v>
      </c>
      <c r="K28" s="258">
        <f>SUMIFS('Non-labour_inputs'!EC$9:EC$303,'Non-labour_inputs'!$A$9:$A$303,$B28)</f>
        <v>1238682.092475733</v>
      </c>
      <c r="L28" s="258">
        <f>SUMIFS('Non-labour_inputs'!ED$9:ED$303,'Non-labour_inputs'!$A$9:$A$303,$B28)</f>
        <v>939841.63851059205</v>
      </c>
      <c r="M28" s="258">
        <f>SUMIFS('Non-labour_inputs'!EE$9:EE$303,'Non-labour_inputs'!$A$9:$A$303,$B28)</f>
        <v>27356.238964899843</v>
      </c>
      <c r="N28" s="259">
        <f t="shared" ref="N28:N34" si="25">SUM(C28:M28)</f>
        <v>7061523.3298658906</v>
      </c>
      <c r="P28" s="370">
        <f t="shared" ref="P28:P33" si="26">N28/$N$35</f>
        <v>0.32932105315016535</v>
      </c>
    </row>
    <row r="29" spans="2:56" ht="14.7" thickBot="1" x14ac:dyDescent="0.7">
      <c r="B29" s="83" t="str">
        <v>Community and Stakeholder Engagement</v>
      </c>
      <c r="C29" s="110"/>
      <c r="D29" s="110"/>
      <c r="E29" s="110"/>
      <c r="F29" s="110"/>
      <c r="G29" s="110"/>
      <c r="H29" s="110"/>
      <c r="I29" s="258">
        <f>SUMIFS('Non-labour_inputs'!EA$9:EA$303,'Non-labour_inputs'!$A$9:$A$303,$B29)</f>
        <v>85598.207999999999</v>
      </c>
      <c r="J29" s="258">
        <f>SUMIFS('Non-labour_inputs'!EB$9:EB$303,'Non-labour_inputs'!$A$9:$A$303,$B29)</f>
        <v>68689.919999999984</v>
      </c>
      <c r="K29" s="258">
        <f>SUMIFS('Non-labour_inputs'!EC$9:EC$303,'Non-labour_inputs'!$A$9:$A$303,$B29)</f>
        <v>0</v>
      </c>
      <c r="L29" s="258">
        <f>SUMIFS('Non-labour_inputs'!ED$9:ED$303,'Non-labour_inputs'!$A$9:$A$303,$B29)</f>
        <v>0</v>
      </c>
      <c r="M29" s="258">
        <f>SUMIFS('Non-labour_inputs'!EE$9:EE$303,'Non-labour_inputs'!$A$9:$A$303,$B29)</f>
        <v>0</v>
      </c>
      <c r="N29" s="259">
        <f t="shared" si="25"/>
        <v>154288.12799999997</v>
      </c>
      <c r="P29" s="370">
        <f t="shared" si="26"/>
        <v>7.1953778849148794E-3</v>
      </c>
    </row>
    <row r="30" spans="2:56" ht="14.7" thickBot="1" x14ac:dyDescent="0.7">
      <c r="B30" s="83" t="str">
        <v>Other support and corporate roles</v>
      </c>
      <c r="C30" s="110"/>
      <c r="D30" s="110"/>
      <c r="E30" s="110"/>
      <c r="F30" s="110"/>
      <c r="G30" s="110"/>
      <c r="H30" s="110"/>
      <c r="I30" s="258">
        <f>SUMIFS('Non-labour_inputs'!EA$9:EA$303,'Non-labour_inputs'!$A$9:$A$303,$B30)</f>
        <v>671681.74079999991</v>
      </c>
      <c r="J30" s="258">
        <f>SUMIFS('Non-labour_inputs'!EB$9:EB$303,'Non-labour_inputs'!$A$9:$A$303,$B30)</f>
        <v>158515.19999999995</v>
      </c>
      <c r="K30" s="258">
        <f>SUMIFS('Non-labour_inputs'!EC$9:EC$303,'Non-labour_inputs'!$A$9:$A$303,$B30)</f>
        <v>126812.15999999996</v>
      </c>
      <c r="L30" s="258">
        <f>SUMIFS('Non-labour_inputs'!ED$9:ED$303,'Non-labour_inputs'!$A$9:$A$303,$B30)</f>
        <v>116244.47999999997</v>
      </c>
      <c r="M30" s="258">
        <f>SUMIFS('Non-labour_inputs'!EE$9:EE$303,'Non-labour_inputs'!$A$9:$A$303,$B30)</f>
        <v>0</v>
      </c>
      <c r="N30" s="259">
        <f t="shared" si="25"/>
        <v>1073253.5807999996</v>
      </c>
      <c r="P30" s="370">
        <f t="shared" si="26"/>
        <v>5.0052231369311993E-2</v>
      </c>
    </row>
    <row r="31" spans="2:56" ht="14.7" thickBot="1" x14ac:dyDescent="0.7">
      <c r="B31" s="83" t="str">
        <v>Land and Environment</v>
      </c>
      <c r="C31" s="110"/>
      <c r="D31" s="110"/>
      <c r="E31" s="110"/>
      <c r="F31" s="110"/>
      <c r="G31" s="110"/>
      <c r="H31" s="110"/>
      <c r="I31" s="258">
        <f>SUMIFS('Non-labour_inputs'!EA$9:EA$303,'Non-labour_inputs'!$A$9:$A$303,$B31)</f>
        <v>1611527.4156979648</v>
      </c>
      <c r="J31" s="258">
        <f>SUMIFS('Non-labour_inputs'!EB$9:EB$303,'Non-labour_inputs'!$A$9:$A$303,$B31)</f>
        <v>4509533.3371365955</v>
      </c>
      <c r="K31" s="258">
        <f>SUMIFS('Non-labour_inputs'!EC$9:EC$303,'Non-labour_inputs'!$A$9:$A$303,$B31)</f>
        <v>1494933.9545600004</v>
      </c>
      <c r="L31" s="258">
        <f>SUMIFS('Non-labour_inputs'!ED$9:ED$303,'Non-labour_inputs'!$A$9:$A$303,$B31)</f>
        <v>663121.92000000004</v>
      </c>
      <c r="M31" s="258">
        <f>SUMIFS('Non-labour_inputs'!EE$9:EE$303,'Non-labour_inputs'!$A$9:$A$303,$B31)</f>
        <v>0</v>
      </c>
      <c r="N31" s="259">
        <f t="shared" si="25"/>
        <v>8279116.6273945607</v>
      </c>
      <c r="P31" s="370">
        <f t="shared" si="26"/>
        <v>0.38610470850606143</v>
      </c>
    </row>
    <row r="32" spans="2:56" ht="14.7" thickBot="1" x14ac:dyDescent="0.7">
      <c r="B32" s="83" t="str">
        <v>Project Development</v>
      </c>
      <c r="C32" s="126"/>
      <c r="D32" s="126"/>
      <c r="E32" s="126"/>
      <c r="F32" s="126"/>
      <c r="G32" s="126"/>
      <c r="H32" s="126"/>
      <c r="I32" s="258">
        <f>SUMIFS('Non-labour_inputs'!EA$9:EA$303,'Non-labour_inputs'!$A$9:$A$303,$B32)</f>
        <v>1822837.0882559998</v>
      </c>
      <c r="J32" s="258">
        <f>SUMIFS('Non-labour_inputs'!EB$9:EB$303,'Non-labour_inputs'!$A$9:$A$303,$B32)</f>
        <v>2970646.7082239995</v>
      </c>
      <c r="K32" s="258">
        <f>SUMIFS('Non-labour_inputs'!EC$9:EC$303,'Non-labour_inputs'!$A$9:$A$303,$B32)</f>
        <v>0</v>
      </c>
      <c r="L32" s="258">
        <f>SUMIFS('Non-labour_inputs'!ED$9:ED$303,'Non-labour_inputs'!$A$9:$A$303,$B32)</f>
        <v>81006.551039999991</v>
      </c>
      <c r="M32" s="258">
        <f>SUMIFS('Non-labour_inputs'!EE$9:EE$303,'Non-labour_inputs'!$A$9:$A$303,$B32)</f>
        <v>0</v>
      </c>
      <c r="N32" s="259">
        <f t="shared" si="25"/>
        <v>4874490.3475199994</v>
      </c>
      <c r="P32" s="370">
        <f t="shared" si="26"/>
        <v>0.22732662908954637</v>
      </c>
    </row>
    <row r="33" spans="2:27" ht="14.7" thickBot="1" x14ac:dyDescent="0.7">
      <c r="B33" s="83">
        <v>0</v>
      </c>
      <c r="C33" s="110"/>
      <c r="D33" s="110"/>
      <c r="E33" s="110"/>
      <c r="F33" s="110"/>
      <c r="G33" s="110"/>
      <c r="H33" s="110"/>
      <c r="I33" s="258">
        <f>SUMIFS('Non-labour_inputs'!EA$9:EA$303,'Non-labour_inputs'!$A$9:$A$303,$B33)</f>
        <v>0</v>
      </c>
      <c r="J33" s="258">
        <f>SUMIFS('Non-labour_inputs'!EB$9:EB$303,'Non-labour_inputs'!$A$9:$A$303,$B33)</f>
        <v>0</v>
      </c>
      <c r="K33" s="258">
        <f>SUMIFS('Non-labour_inputs'!EC$9:EC$303,'Non-labour_inputs'!$A$9:$A$303,$B33)</f>
        <v>0</v>
      </c>
      <c r="L33" s="258">
        <f>SUMIFS('Non-labour_inputs'!ED$9:ED$303,'Non-labour_inputs'!$A$9:$A$303,$B33)</f>
        <v>0</v>
      </c>
      <c r="M33" s="258">
        <f>SUMIFS('Non-labour_inputs'!EE$9:EE$303,'Non-labour_inputs'!$A$9:$A$303,$B33)</f>
        <v>0</v>
      </c>
      <c r="N33" s="259">
        <f t="shared" si="25"/>
        <v>0</v>
      </c>
      <c r="P33" s="370">
        <f t="shared" si="26"/>
        <v>0</v>
      </c>
    </row>
    <row r="34" spans="2:27" ht="14.7" hidden="1" thickBot="1" x14ac:dyDescent="0.7">
      <c r="B34" s="106"/>
      <c r="C34" s="110"/>
      <c r="D34" s="110"/>
      <c r="E34" s="110"/>
      <c r="F34" s="110"/>
      <c r="G34" s="110"/>
      <c r="H34" s="110"/>
      <c r="I34" s="198">
        <f>SUMIFS('Non-labour_inputs'!EA$9:EA$303,'Non-labour_inputs'!$D$9:$D$303,'Non-labour_calcs'!$B34)</f>
        <v>0</v>
      </c>
      <c r="J34" s="198"/>
      <c r="K34" s="198">
        <f>SUMIFS('Non-labour_inputs'!EC$9:EC$303,'Non-labour_inputs'!$D$9:$D$303,'Non-labour_calcs'!$B34)</f>
        <v>0</v>
      </c>
      <c r="L34" s="198">
        <f>SUMIFS('Non-labour_inputs'!ED$9:ED$303,'Non-labour_inputs'!$D$9:$D$303,'Non-labour_calcs'!$B34)</f>
        <v>0</v>
      </c>
      <c r="M34" s="198">
        <f>SUMIFS('Non-labour_inputs'!EE$9:EE$303,'Non-labour_inputs'!$D$9:$D$303,'Non-labour_calcs'!$B34)</f>
        <v>0</v>
      </c>
      <c r="N34" s="108">
        <f t="shared" si="25"/>
        <v>0</v>
      </c>
      <c r="P34" s="371"/>
    </row>
    <row r="35" spans="2:27" ht="14.7" thickBot="1" x14ac:dyDescent="0.7">
      <c r="B35" s="84" t="s">
        <v>47</v>
      </c>
      <c r="C35" s="111"/>
      <c r="D35" s="111"/>
      <c r="E35" s="111"/>
      <c r="F35" s="111"/>
      <c r="G35" s="111"/>
      <c r="H35" s="111"/>
      <c r="I35" s="82">
        <f>SUM(I28:I34)</f>
        <v>6380739.3647539644</v>
      </c>
      <c r="J35" s="82">
        <f t="shared" ref="J35:N35" si="27">SUM(J28:J34)</f>
        <v>10373933.613275262</v>
      </c>
      <c r="K35" s="82">
        <f t="shared" si="27"/>
        <v>2860428.2070357334</v>
      </c>
      <c r="L35" s="82">
        <f t="shared" si="27"/>
        <v>1800214.5895505922</v>
      </c>
      <c r="M35" s="82">
        <f t="shared" si="27"/>
        <v>27356.238964899843</v>
      </c>
      <c r="N35" s="82">
        <f t="shared" si="27"/>
        <v>21442672.013580449</v>
      </c>
      <c r="P35" s="370">
        <f>SUM(P28:P34)</f>
        <v>1</v>
      </c>
    </row>
    <row r="36" spans="2:27" ht="16.5" x14ac:dyDescent="0.75">
      <c r="P36" s="89" t="str">
        <f>IF(ROUND(SUM(C28:M34)-N35,3)=0,"OK","ERROR")</f>
        <v>OK</v>
      </c>
      <c r="W36" s="21" t="s">
        <v>173</v>
      </c>
      <c r="Y36" s="64" t="str">
        <f>IF(SUM(N28:N34)=N20,"OK","ERROR")</f>
        <v>OK</v>
      </c>
      <c r="AA36" s="64" t="str">
        <f>IF(ROUND(SUM(N41:N61,N73:N77,N82:N101,N106:N119,N129:N131),5)=ROUND(SUM(N35),5), "OK","ERROR")</f>
        <v>OK</v>
      </c>
    </row>
    <row r="38" spans="2:27" s="77" customFormat="1" x14ac:dyDescent="0.65">
      <c r="B38" s="118" t="s">
        <v>77</v>
      </c>
      <c r="Q38" s="100"/>
      <c r="R38" s="100"/>
      <c r="S38" s="100"/>
      <c r="T38" s="100"/>
      <c r="U38" s="100"/>
      <c r="V38" s="100"/>
    </row>
    <row r="39" spans="2:27" ht="14.7" thickBot="1" x14ac:dyDescent="0.7"/>
    <row r="40" spans="2:27" ht="37.200000000000003" thickBot="1" x14ac:dyDescent="0.8">
      <c r="B40" s="68" t="s">
        <v>174</v>
      </c>
      <c r="C40" s="69" t="s">
        <v>125</v>
      </c>
      <c r="D40" s="52"/>
      <c r="E40" s="52"/>
      <c r="F40" s="52"/>
      <c r="G40" s="52"/>
      <c r="H40" s="69" t="str">
        <f>C40</f>
        <v>Item</v>
      </c>
      <c r="I40" s="69" t="str">
        <f>'Key assumptions'!$M$9</f>
        <v>FY2025
(1 Mar 2025 - 30 Jun 2025)</v>
      </c>
      <c r="J40" s="69" t="str">
        <f>'Key assumptions'!$N$9</f>
        <v>FY2026</v>
      </c>
      <c r="K40" s="69" t="str">
        <f>'Key assumptions'!$O$9</f>
        <v>FY2027</v>
      </c>
      <c r="L40" s="69" t="str">
        <f>'Key assumptions'!$P$9</f>
        <v>FY2028</v>
      </c>
      <c r="M40" s="69" t="str">
        <f>'Key assumptions'!$Q$9</f>
        <v>FY2029</v>
      </c>
      <c r="N40" s="69" t="s">
        <v>137</v>
      </c>
      <c r="P40" s="89" t="str">
        <f>IF(SUM(N41:N61)=SUMIFS('Non-labour_inputs'!$EG$9:$EG$69,'Non-labour_inputs'!$A$9:$A$69,B38),"OK","ERROR")</f>
        <v>OK</v>
      </c>
      <c r="Q40" s="69" t="str">
        <f>'Non-labour_inputs'!$EK$8</f>
        <v>FY2027 - H2</v>
      </c>
    </row>
    <row r="41" spans="2:27" ht="14.7" thickBot="1" x14ac:dyDescent="0.7">
      <c r="B41" s="313" t="s">
        <v>77</v>
      </c>
      <c r="C41" s="384" t="s">
        <v>411</v>
      </c>
      <c r="D41" s="74"/>
      <c r="E41" s="74"/>
      <c r="F41" s="74"/>
      <c r="G41" s="74"/>
      <c r="H41" s="383" t="s">
        <v>411</v>
      </c>
      <c r="I41" s="258">
        <v>692570.06478596502</v>
      </c>
      <c r="J41" s="258">
        <v>435791.45210619486</v>
      </c>
      <c r="K41" s="258">
        <v>0</v>
      </c>
      <c r="L41" s="258">
        <v>0</v>
      </c>
      <c r="M41" s="258">
        <v>0</v>
      </c>
      <c r="N41" s="259">
        <f t="shared" ref="N41:N66" si="28">SUM(I41:M41)</f>
        <v>1128361.5168921598</v>
      </c>
      <c r="Q41" s="303">
        <v>0</v>
      </c>
    </row>
    <row r="42" spans="2:27" ht="14.7" thickBot="1" x14ac:dyDescent="0.7">
      <c r="B42" s="313" t="s">
        <v>77</v>
      </c>
      <c r="C42" s="384" t="s">
        <v>411</v>
      </c>
      <c r="D42" s="74"/>
      <c r="E42" s="74"/>
      <c r="F42" s="74"/>
      <c r="G42" s="74"/>
      <c r="H42" s="383" t="s">
        <v>411</v>
      </c>
      <c r="I42" s="258">
        <v>0</v>
      </c>
      <c r="J42" s="258">
        <v>211353.59999999998</v>
      </c>
      <c r="K42" s="258">
        <v>0</v>
      </c>
      <c r="L42" s="258">
        <v>0</v>
      </c>
      <c r="M42" s="258">
        <v>0</v>
      </c>
      <c r="N42" s="259">
        <f t="shared" si="28"/>
        <v>211353.59999999998</v>
      </c>
      <c r="Q42" s="303">
        <v>0</v>
      </c>
    </row>
    <row r="43" spans="2:27" ht="14.7" thickBot="1" x14ac:dyDescent="0.7">
      <c r="B43" s="313" t="s">
        <v>77</v>
      </c>
      <c r="C43" s="384" t="s">
        <v>411</v>
      </c>
      <c r="D43" s="74"/>
      <c r="E43" s="74"/>
      <c r="F43" s="74"/>
      <c r="G43" s="74"/>
      <c r="H43" s="383" t="s">
        <v>411</v>
      </c>
      <c r="I43" s="258">
        <v>0</v>
      </c>
      <c r="J43" s="258">
        <v>158515.19999999998</v>
      </c>
      <c r="K43" s="258">
        <v>0</v>
      </c>
      <c r="L43" s="258">
        <v>0</v>
      </c>
      <c r="M43" s="258">
        <v>0</v>
      </c>
      <c r="N43" s="259">
        <f t="shared" si="28"/>
        <v>158515.19999999998</v>
      </c>
      <c r="Q43" s="303">
        <v>0</v>
      </c>
    </row>
    <row r="44" spans="2:27" ht="14.7" thickBot="1" x14ac:dyDescent="0.7">
      <c r="B44" s="313" t="s">
        <v>77</v>
      </c>
      <c r="C44" s="384" t="s">
        <v>411</v>
      </c>
      <c r="D44" s="74"/>
      <c r="E44" s="74"/>
      <c r="F44" s="74"/>
      <c r="G44" s="74"/>
      <c r="H44" s="383" t="s">
        <v>411</v>
      </c>
      <c r="I44" s="258">
        <v>84541.440000000002</v>
      </c>
      <c r="J44" s="258">
        <v>84541.440000000002</v>
      </c>
      <c r="K44" s="258">
        <v>0</v>
      </c>
      <c r="L44" s="258">
        <v>0</v>
      </c>
      <c r="M44" s="258">
        <v>0</v>
      </c>
      <c r="N44" s="259">
        <f t="shared" si="28"/>
        <v>169082.88</v>
      </c>
      <c r="Q44" s="303">
        <v>0</v>
      </c>
    </row>
    <row r="45" spans="2:27" ht="14.7" thickBot="1" x14ac:dyDescent="0.7">
      <c r="B45" s="313" t="s">
        <v>77</v>
      </c>
      <c r="C45" s="384" t="s">
        <v>411</v>
      </c>
      <c r="D45" s="74"/>
      <c r="E45" s="74"/>
      <c r="F45" s="74"/>
      <c r="G45" s="74"/>
      <c r="H45" s="383" t="s">
        <v>411</v>
      </c>
      <c r="I45" s="258">
        <v>52838.399999999994</v>
      </c>
      <c r="J45" s="258">
        <v>0</v>
      </c>
      <c r="K45" s="258">
        <v>0</v>
      </c>
      <c r="L45" s="258">
        <v>0</v>
      </c>
      <c r="M45" s="258">
        <v>0</v>
      </c>
      <c r="N45" s="259">
        <f t="shared" si="28"/>
        <v>52838.399999999994</v>
      </c>
      <c r="Q45" s="303">
        <v>0</v>
      </c>
    </row>
    <row r="46" spans="2:27" ht="14.7" thickBot="1" x14ac:dyDescent="0.7">
      <c r="B46" s="313" t="s">
        <v>77</v>
      </c>
      <c r="C46" s="384" t="s">
        <v>411</v>
      </c>
      <c r="D46" s="74"/>
      <c r="E46" s="74"/>
      <c r="F46" s="74"/>
      <c r="G46" s="74"/>
      <c r="H46" s="383" t="s">
        <v>411</v>
      </c>
      <c r="I46" s="258">
        <v>65519.615999999995</v>
      </c>
      <c r="J46" s="258">
        <v>317030.40000000008</v>
      </c>
      <c r="K46" s="258">
        <v>317030.40000000008</v>
      </c>
      <c r="L46" s="258">
        <v>0</v>
      </c>
      <c r="M46" s="258">
        <v>0</v>
      </c>
      <c r="N46" s="259">
        <f t="shared" si="28"/>
        <v>699580.4160000002</v>
      </c>
      <c r="Q46" s="303">
        <v>158515.20000000001</v>
      </c>
    </row>
    <row r="47" spans="2:27" ht="14.7" thickBot="1" x14ac:dyDescent="0.7">
      <c r="B47" s="313" t="s">
        <v>77</v>
      </c>
      <c r="C47" s="384" t="s">
        <v>411</v>
      </c>
      <c r="D47" s="74"/>
      <c r="E47" s="74"/>
      <c r="F47" s="74"/>
      <c r="G47" s="74"/>
      <c r="H47" s="383" t="s">
        <v>411</v>
      </c>
      <c r="I47" s="258">
        <v>0</v>
      </c>
      <c r="J47" s="258">
        <v>285327.35999999999</v>
      </c>
      <c r="K47" s="258">
        <v>285327.35999999999</v>
      </c>
      <c r="L47" s="258">
        <v>261550.07999999999</v>
      </c>
      <c r="M47" s="258">
        <v>0</v>
      </c>
      <c r="N47" s="259">
        <f t="shared" si="28"/>
        <v>832204.79999999993</v>
      </c>
      <c r="Q47" s="303">
        <v>142663.67999999999</v>
      </c>
    </row>
    <row r="48" spans="2:27" ht="14.7" thickBot="1" x14ac:dyDescent="0.7">
      <c r="B48" s="313" t="s">
        <v>77</v>
      </c>
      <c r="C48" s="384" t="s">
        <v>411</v>
      </c>
      <c r="D48" s="74"/>
      <c r="E48" s="74"/>
      <c r="F48" s="74"/>
      <c r="G48" s="74"/>
      <c r="H48" s="383" t="s">
        <v>411</v>
      </c>
      <c r="I48" s="258">
        <v>26419.199999999997</v>
      </c>
      <c r="J48" s="258">
        <v>47554.559999999998</v>
      </c>
      <c r="K48" s="258">
        <v>42270.719999999994</v>
      </c>
      <c r="L48" s="258">
        <v>21135.359999999997</v>
      </c>
      <c r="M48" s="258">
        <v>0</v>
      </c>
      <c r="N48" s="259">
        <f t="shared" si="28"/>
        <v>137379.83999999997</v>
      </c>
      <c r="Q48" s="303">
        <v>21135.359999999997</v>
      </c>
    </row>
    <row r="49" spans="2:17" ht="14.7" thickBot="1" x14ac:dyDescent="0.7">
      <c r="B49" s="313" t="s">
        <v>77</v>
      </c>
      <c r="C49" s="384" t="s">
        <v>411</v>
      </c>
      <c r="D49" s="74"/>
      <c r="E49" s="74"/>
      <c r="F49" s="74"/>
      <c r="G49" s="74"/>
      <c r="H49" s="383" t="s">
        <v>411</v>
      </c>
      <c r="I49" s="258">
        <v>21135.359999999997</v>
      </c>
      <c r="J49" s="258">
        <v>10567.679999999998</v>
      </c>
      <c r="K49" s="258">
        <v>0</v>
      </c>
      <c r="L49" s="258">
        <v>0</v>
      </c>
      <c r="M49" s="258">
        <v>0</v>
      </c>
      <c r="N49" s="259">
        <f t="shared" si="28"/>
        <v>31703.039999999994</v>
      </c>
      <c r="Q49" s="303">
        <v>0</v>
      </c>
    </row>
    <row r="50" spans="2:17" ht="14.7" thickBot="1" x14ac:dyDescent="0.7">
      <c r="B50" s="313" t="s">
        <v>77</v>
      </c>
      <c r="C50" s="384" t="s">
        <v>411</v>
      </c>
      <c r="D50" s="74"/>
      <c r="E50" s="74"/>
      <c r="F50" s="74"/>
      <c r="G50" s="74"/>
      <c r="H50" s="383" t="s">
        <v>411</v>
      </c>
      <c r="I50" s="258">
        <v>0</v>
      </c>
      <c r="J50" s="258">
        <v>211353.59999999998</v>
      </c>
      <c r="K50" s="258">
        <v>0</v>
      </c>
      <c r="L50" s="258">
        <v>0</v>
      </c>
      <c r="M50" s="258">
        <v>0</v>
      </c>
      <c r="N50" s="259">
        <f t="shared" si="28"/>
        <v>211353.59999999998</v>
      </c>
      <c r="Q50" s="303">
        <v>0</v>
      </c>
    </row>
    <row r="51" spans="2:17" ht="14.7" thickBot="1" x14ac:dyDescent="0.7">
      <c r="B51" s="313" t="s">
        <v>77</v>
      </c>
      <c r="C51" s="384" t="s">
        <v>411</v>
      </c>
      <c r="D51" s="74"/>
      <c r="E51" s="74"/>
      <c r="F51" s="74"/>
      <c r="G51" s="74"/>
      <c r="H51" s="383" t="s">
        <v>411</v>
      </c>
      <c r="I51" s="258">
        <v>0</v>
      </c>
      <c r="J51" s="258">
        <v>31703.039999999997</v>
      </c>
      <c r="K51" s="258">
        <v>0</v>
      </c>
      <c r="L51" s="258">
        <v>0</v>
      </c>
      <c r="M51" s="258">
        <v>0</v>
      </c>
      <c r="N51" s="259">
        <f t="shared" si="28"/>
        <v>31703.039999999997</v>
      </c>
      <c r="Q51" s="303">
        <v>0</v>
      </c>
    </row>
    <row r="52" spans="2:17" ht="14.7" thickBot="1" x14ac:dyDescent="0.7">
      <c r="B52" s="313" t="s">
        <v>77</v>
      </c>
      <c r="C52" s="384" t="s">
        <v>411</v>
      </c>
      <c r="D52" s="74"/>
      <c r="E52" s="74"/>
      <c r="F52" s="74"/>
      <c r="G52" s="74"/>
      <c r="H52" s="383" t="s">
        <v>411</v>
      </c>
      <c r="I52" s="258">
        <v>0</v>
      </c>
      <c r="J52" s="258">
        <v>10567.679999999998</v>
      </c>
      <c r="K52" s="258">
        <v>5283.8399999999992</v>
      </c>
      <c r="L52" s="258">
        <v>5283.8399999999992</v>
      </c>
      <c r="M52" s="258">
        <v>0</v>
      </c>
      <c r="N52" s="259">
        <f t="shared" si="28"/>
        <v>21135.359999999997</v>
      </c>
      <c r="Q52" s="303">
        <v>5283.8399999999992</v>
      </c>
    </row>
    <row r="53" spans="2:17" ht="14.7" thickBot="1" x14ac:dyDescent="0.7">
      <c r="B53" s="313" t="s">
        <v>77</v>
      </c>
      <c r="C53" s="384" t="s">
        <v>411</v>
      </c>
      <c r="D53" s="74"/>
      <c r="E53" s="74"/>
      <c r="F53" s="74"/>
      <c r="G53" s="74"/>
      <c r="H53" s="383" t="s">
        <v>411</v>
      </c>
      <c r="I53" s="258">
        <v>0</v>
      </c>
      <c r="J53" s="258">
        <v>42270.719999999994</v>
      </c>
      <c r="K53" s="258">
        <v>10567.679999999998</v>
      </c>
      <c r="L53" s="258">
        <v>10567.679999999998</v>
      </c>
      <c r="M53" s="258">
        <v>0</v>
      </c>
      <c r="N53" s="259">
        <f t="shared" si="28"/>
        <v>63406.079999999994</v>
      </c>
      <c r="Q53" s="303">
        <v>10567.679999999998</v>
      </c>
    </row>
    <row r="54" spans="2:17" ht="14.7" thickBot="1" x14ac:dyDescent="0.7">
      <c r="B54" s="313" t="s">
        <v>77</v>
      </c>
      <c r="C54" s="384" t="s">
        <v>411</v>
      </c>
      <c r="D54" s="74"/>
      <c r="E54" s="74"/>
      <c r="F54" s="74"/>
      <c r="G54" s="74"/>
      <c r="H54" s="383" t="s">
        <v>411</v>
      </c>
      <c r="I54" s="258">
        <v>10567.679999999998</v>
      </c>
      <c r="J54" s="258">
        <v>95109.119999999995</v>
      </c>
      <c r="K54" s="258">
        <v>42270.719999999994</v>
      </c>
      <c r="L54" s="258">
        <v>63406.079999999987</v>
      </c>
      <c r="M54" s="258">
        <v>0</v>
      </c>
      <c r="N54" s="259">
        <f t="shared" si="28"/>
        <v>211353.59999999998</v>
      </c>
      <c r="Q54" s="303">
        <v>21135.359999999997</v>
      </c>
    </row>
    <row r="55" spans="2:17" ht="14.7" thickBot="1" x14ac:dyDescent="0.7">
      <c r="B55" s="313" t="s">
        <v>77</v>
      </c>
      <c r="C55" s="384" t="s">
        <v>411</v>
      </c>
      <c r="D55" s="74"/>
      <c r="E55" s="74"/>
      <c r="F55" s="74"/>
      <c r="G55" s="74"/>
      <c r="H55" s="383" t="s">
        <v>411</v>
      </c>
      <c r="I55" s="258">
        <v>211353.59999999998</v>
      </c>
      <c r="J55" s="258">
        <v>634060.80000000016</v>
      </c>
      <c r="K55" s="258">
        <v>591790.08000000019</v>
      </c>
      <c r="L55" s="258">
        <v>169082.87999999998</v>
      </c>
      <c r="M55" s="258">
        <v>0</v>
      </c>
      <c r="N55" s="259">
        <f t="shared" si="28"/>
        <v>1606287.3600000003</v>
      </c>
      <c r="Q55" s="303">
        <v>274759.67999999999</v>
      </c>
    </row>
    <row r="56" spans="2:17" ht="14.7" thickBot="1" x14ac:dyDescent="0.7">
      <c r="B56" s="313" t="s">
        <v>77</v>
      </c>
      <c r="C56" s="384" t="s">
        <v>411</v>
      </c>
      <c r="D56" s="74"/>
      <c r="E56" s="74"/>
      <c r="F56" s="74"/>
      <c r="G56" s="74"/>
      <c r="H56" s="383" t="s">
        <v>411</v>
      </c>
      <c r="I56" s="258">
        <v>0</v>
      </c>
      <c r="J56" s="258">
        <v>248340.48000000001</v>
      </c>
      <c r="K56" s="258">
        <v>147947.51999999999</v>
      </c>
      <c r="L56" s="258">
        <v>132096</v>
      </c>
      <c r="M56" s="258">
        <v>0</v>
      </c>
      <c r="N56" s="259">
        <f t="shared" si="28"/>
        <v>528384</v>
      </c>
      <c r="Q56" s="303">
        <v>73973.759999999995</v>
      </c>
    </row>
    <row r="57" spans="2:17" ht="14.7" thickBot="1" x14ac:dyDescent="0.7">
      <c r="B57" s="313" t="s">
        <v>77</v>
      </c>
      <c r="C57" s="384" t="s">
        <v>411</v>
      </c>
      <c r="D57" s="74"/>
      <c r="E57" s="74"/>
      <c r="F57" s="74"/>
      <c r="G57" s="74"/>
      <c r="H57" s="383" t="s">
        <v>411</v>
      </c>
      <c r="I57" s="258">
        <v>94326.054911999992</v>
      </c>
      <c r="J57" s="258">
        <v>709209.68601600023</v>
      </c>
      <c r="K57" s="258">
        <v>48923.074559999994</v>
      </c>
      <c r="L57" s="258">
        <v>0</v>
      </c>
      <c r="M57" s="258">
        <v>0</v>
      </c>
      <c r="N57" s="259">
        <f t="shared" si="28"/>
        <v>852458.81548800017</v>
      </c>
      <c r="Q57" s="303">
        <v>0</v>
      </c>
    </row>
    <row r="58" spans="2:17" ht="14.7" thickBot="1" x14ac:dyDescent="0.7">
      <c r="B58" s="313" t="s">
        <v>77</v>
      </c>
      <c r="C58" s="384" t="s">
        <v>411</v>
      </c>
      <c r="D58" s="74"/>
      <c r="E58" s="74"/>
      <c r="F58" s="74"/>
      <c r="G58" s="74"/>
      <c r="H58" s="383" t="s">
        <v>411</v>
      </c>
      <c r="I58" s="258">
        <v>0</v>
      </c>
      <c r="J58" s="258">
        <v>771223.52701440023</v>
      </c>
      <c r="K58" s="258">
        <v>0</v>
      </c>
      <c r="L58" s="258">
        <v>0</v>
      </c>
      <c r="M58" s="258">
        <v>0</v>
      </c>
      <c r="N58" s="259">
        <f t="shared" si="28"/>
        <v>771223.52701440023</v>
      </c>
      <c r="Q58" s="303">
        <v>0</v>
      </c>
    </row>
    <row r="59" spans="2:17" ht="14.7" thickBot="1" x14ac:dyDescent="0.7">
      <c r="B59" s="313" t="s">
        <v>77</v>
      </c>
      <c r="C59" s="384" t="s">
        <v>411</v>
      </c>
      <c r="D59" s="74"/>
      <c r="E59" s="74"/>
      <c r="F59" s="74"/>
      <c r="G59" s="74"/>
      <c r="H59" s="383" t="s">
        <v>411</v>
      </c>
      <c r="I59" s="258">
        <v>3522.56</v>
      </c>
      <c r="J59" s="258">
        <v>4227.0720000000001</v>
      </c>
      <c r="K59" s="258">
        <v>3522.5599999999995</v>
      </c>
      <c r="L59" s="258">
        <v>0</v>
      </c>
      <c r="M59" s="258">
        <v>0</v>
      </c>
      <c r="N59" s="259">
        <f t="shared" si="28"/>
        <v>11272.191999999999</v>
      </c>
      <c r="Q59" s="303">
        <v>1409.0239999999999</v>
      </c>
    </row>
    <row r="60" spans="2:17" ht="14.7" thickBot="1" x14ac:dyDescent="0.7">
      <c r="B60" s="313" t="s">
        <v>77</v>
      </c>
      <c r="C60" s="384" t="s">
        <v>411</v>
      </c>
      <c r="D60" s="74"/>
      <c r="E60" s="74"/>
      <c r="F60" s="74"/>
      <c r="G60" s="74"/>
      <c r="H60" s="383" t="s">
        <v>411</v>
      </c>
      <c r="I60" s="258">
        <v>317030.39999999997</v>
      </c>
      <c r="J60" s="258">
        <v>105676.79999999999</v>
      </c>
      <c r="K60" s="258">
        <v>0</v>
      </c>
      <c r="L60" s="258">
        <v>0</v>
      </c>
      <c r="M60" s="258">
        <v>0</v>
      </c>
      <c r="N60" s="259">
        <f t="shared" si="28"/>
        <v>422707.19999999995</v>
      </c>
      <c r="Q60" s="303">
        <v>0</v>
      </c>
    </row>
    <row r="61" spans="2:17" ht="14.7" thickBot="1" x14ac:dyDescent="0.7">
      <c r="B61" s="313" t="s">
        <v>77</v>
      </c>
      <c r="C61" s="384" t="s">
        <v>411</v>
      </c>
      <c r="D61" s="74"/>
      <c r="E61" s="74"/>
      <c r="F61" s="74"/>
      <c r="G61" s="74"/>
      <c r="H61" s="383" t="s">
        <v>411</v>
      </c>
      <c r="I61" s="258">
        <v>31703.039999999994</v>
      </c>
      <c r="J61" s="258">
        <v>95109.119999999981</v>
      </c>
      <c r="K61" s="258">
        <v>0</v>
      </c>
      <c r="L61" s="258">
        <v>0</v>
      </c>
      <c r="M61" s="258">
        <v>0</v>
      </c>
      <c r="N61" s="259">
        <f t="shared" si="28"/>
        <v>126812.15999999997</v>
      </c>
      <c r="Q61" s="303">
        <v>0</v>
      </c>
    </row>
    <row r="62" spans="2:17" ht="14.7" thickBot="1" x14ac:dyDescent="0.7">
      <c r="B62" s="51"/>
      <c r="C62" s="74"/>
      <c r="D62" s="74"/>
      <c r="E62" s="74"/>
      <c r="F62" s="74"/>
      <c r="G62" s="74"/>
      <c r="H62" s="74"/>
    </row>
    <row r="63" spans="2:17" ht="14.7" thickBot="1" x14ac:dyDescent="0.7">
      <c r="B63" s="51"/>
      <c r="C63" s="74"/>
      <c r="D63" s="74"/>
      <c r="E63" s="74"/>
      <c r="F63" s="74"/>
      <c r="G63" s="74"/>
      <c r="H63" s="385" t="s">
        <v>411</v>
      </c>
      <c r="I63" s="372">
        <v>1160287.4796979651</v>
      </c>
      <c r="J63" s="372">
        <v>1624773.8101221952</v>
      </c>
      <c r="K63" s="372">
        <v>52445.634559999991</v>
      </c>
      <c r="L63" s="372">
        <v>0</v>
      </c>
      <c r="M63" s="372">
        <v>0</v>
      </c>
      <c r="N63" s="373">
        <f t="shared" si="28"/>
        <v>2837506.9243801604</v>
      </c>
      <c r="Q63" s="303">
        <v>1409.0239999999999</v>
      </c>
    </row>
    <row r="64" spans="2:17" ht="14.7" thickBot="1" x14ac:dyDescent="0.7">
      <c r="B64" s="51"/>
      <c r="C64" s="74"/>
      <c r="D64" s="74"/>
      <c r="E64" s="74"/>
      <c r="F64" s="74"/>
      <c r="G64" s="74"/>
      <c r="H64" s="383" t="s">
        <v>411</v>
      </c>
      <c r="I64" s="372">
        <v>65519.615999999995</v>
      </c>
      <c r="J64" s="372">
        <v>602357.76000000001</v>
      </c>
      <c r="K64" s="372">
        <v>602357.76000000001</v>
      </c>
      <c r="L64" s="372">
        <v>261550.07999999999</v>
      </c>
      <c r="M64" s="372">
        <v>0</v>
      </c>
      <c r="N64" s="373">
        <f t="shared" si="28"/>
        <v>1531785.216</v>
      </c>
      <c r="Q64" s="344">
        <v>301178.88</v>
      </c>
    </row>
    <row r="65" spans="2:26" ht="14.7" thickBot="1" x14ac:dyDescent="0.7">
      <c r="B65" s="51"/>
      <c r="C65" s="74"/>
      <c r="D65" s="74"/>
      <c r="E65" s="74"/>
      <c r="F65" s="74"/>
      <c r="G65" s="74"/>
      <c r="H65" s="383" t="s">
        <v>411</v>
      </c>
      <c r="I65" s="372">
        <v>211353.59999999998</v>
      </c>
      <c r="J65" s="372">
        <v>1405284.3270144004</v>
      </c>
      <c r="K65" s="372">
        <v>591790.08000000019</v>
      </c>
      <c r="L65" s="372">
        <v>169082.87999999998</v>
      </c>
      <c r="M65" s="372">
        <v>0</v>
      </c>
      <c r="N65" s="373">
        <f t="shared" si="28"/>
        <v>2377510.8870144002</v>
      </c>
      <c r="Q65" s="344">
        <v>274759.67999999999</v>
      </c>
    </row>
    <row r="66" spans="2:26" ht="14.7" thickBot="1" x14ac:dyDescent="0.7">
      <c r="B66" s="51"/>
      <c r="C66" s="74"/>
      <c r="D66" s="74"/>
      <c r="E66" s="74"/>
      <c r="F66" s="74"/>
      <c r="G66" s="74"/>
      <c r="H66" s="383" t="s">
        <v>411</v>
      </c>
      <c r="I66" s="372">
        <v>174366.71999999997</v>
      </c>
      <c r="J66" s="372">
        <v>877117.43999999983</v>
      </c>
      <c r="K66" s="372">
        <v>248340.47999999998</v>
      </c>
      <c r="L66" s="372">
        <v>232488.95999999999</v>
      </c>
      <c r="M66" s="372">
        <v>0</v>
      </c>
      <c r="N66" s="373">
        <f t="shared" si="28"/>
        <v>1532313.5999999996</v>
      </c>
      <c r="Q66" s="344">
        <v>132096</v>
      </c>
    </row>
    <row r="67" spans="2:26" x14ac:dyDescent="0.65">
      <c r="B67" s="51"/>
      <c r="C67" s="74"/>
      <c r="D67" s="74"/>
      <c r="E67" s="74"/>
      <c r="F67" s="74"/>
      <c r="G67" s="74"/>
      <c r="H67" s="74"/>
    </row>
    <row r="68" spans="2:26" x14ac:dyDescent="0.65">
      <c r="B68" s="51"/>
      <c r="C68" s="74"/>
      <c r="D68" s="74"/>
      <c r="E68" s="74"/>
      <c r="F68" s="74"/>
      <c r="G68" s="74"/>
      <c r="H68" s="74" t="s">
        <v>120</v>
      </c>
      <c r="I68" s="316">
        <f>SUM(I41:I61)-SUM(I63:I66)</f>
        <v>0</v>
      </c>
      <c r="J68" s="316">
        <f>SUM(J41:J61)-SUM(J63:J66)</f>
        <v>0</v>
      </c>
      <c r="K68" s="316">
        <f>SUM(K41:K61)-SUM(K63:K66)</f>
        <v>0</v>
      </c>
      <c r="L68" s="316">
        <f>SUM(L41:L61)-SUM(L63:L66)</f>
        <v>0</v>
      </c>
      <c r="M68" s="316">
        <f>SUM(M41:M61)-SUM(M63:M66)</f>
        <v>0</v>
      </c>
    </row>
    <row r="69" spans="2:26" x14ac:dyDescent="0.65">
      <c r="B69" s="51"/>
      <c r="C69" s="74"/>
      <c r="D69" s="74"/>
      <c r="E69" s="74"/>
      <c r="F69" s="74"/>
      <c r="G69" s="74"/>
      <c r="H69" s="74"/>
    </row>
    <row r="70" spans="2:26" s="77" customFormat="1" x14ac:dyDescent="0.65">
      <c r="B70" s="118" t="s">
        <v>74</v>
      </c>
      <c r="Q70" s="100"/>
      <c r="R70" s="100"/>
      <c r="S70" s="100"/>
      <c r="T70" s="100"/>
      <c r="U70" s="100"/>
      <c r="V70" s="100"/>
    </row>
    <row r="71" spans="2:26" ht="14.7" thickBot="1" x14ac:dyDescent="0.7"/>
    <row r="72" spans="2:26" ht="48" customHeight="1" thickBot="1" x14ac:dyDescent="0.8">
      <c r="B72" s="68" t="s">
        <v>174</v>
      </c>
      <c r="C72" s="69" t="s">
        <v>125</v>
      </c>
      <c r="D72" s="52"/>
      <c r="E72" s="52"/>
      <c r="F72" s="52"/>
      <c r="G72" s="52"/>
      <c r="H72" s="69" t="str">
        <f>C72</f>
        <v>Item</v>
      </c>
      <c r="I72" s="69" t="str">
        <f>'Key assumptions'!$M$9</f>
        <v>FY2025
(1 Mar 2025 - 30 Jun 2025)</v>
      </c>
      <c r="J72" s="69" t="str">
        <f>'Key assumptions'!$N$9</f>
        <v>FY2026</v>
      </c>
      <c r="K72" s="69" t="str">
        <f>'Key assumptions'!$O$9</f>
        <v>FY2027</v>
      </c>
      <c r="L72" s="69" t="str">
        <f>'Key assumptions'!$P$9</f>
        <v>FY2028</v>
      </c>
      <c r="M72" s="69" t="str">
        <f>'Key assumptions'!$Q$9</f>
        <v>FY2029</v>
      </c>
      <c r="N72" s="69" t="s">
        <v>137</v>
      </c>
      <c r="P72" s="64" t="str">
        <f>IF(SUM(N73:N77)=SUMIFS('Non-labour_inputs'!$EG$9:$EG$69,'Non-labour_inputs'!$A$9:$A$69,B70),"OK","ERROR")</f>
        <v>OK</v>
      </c>
      <c r="Q72" s="69" t="str">
        <f>'Non-labour_inputs'!$EK$8</f>
        <v>FY2027 - H2</v>
      </c>
    </row>
    <row r="73" spans="2:26" ht="14.7" thickBot="1" x14ac:dyDescent="0.7">
      <c r="B73" s="313" t="s">
        <v>74</v>
      </c>
      <c r="C73" s="382" t="s">
        <v>411</v>
      </c>
      <c r="D73" s="74"/>
      <c r="E73" s="74"/>
      <c r="F73" s="74"/>
      <c r="G73" s="74"/>
      <c r="H73" s="380" t="s">
        <v>411</v>
      </c>
      <c r="I73" s="258">
        <v>211353.59999999998</v>
      </c>
      <c r="J73" s="258">
        <v>63406.07999999998</v>
      </c>
      <c r="K73" s="258">
        <v>63406.07999999998</v>
      </c>
      <c r="L73" s="258">
        <v>58122.239999999983</v>
      </c>
      <c r="M73" s="258">
        <v>0</v>
      </c>
      <c r="N73" s="259">
        <f t="shared" ref="N73:N75" si="29">SUM(I73:M73)</f>
        <v>396287.99999999988</v>
      </c>
      <c r="Q73" s="303">
        <v>31703.039999999997</v>
      </c>
    </row>
    <row r="74" spans="2:26" ht="14.7" thickBot="1" x14ac:dyDescent="0.7">
      <c r="B74" s="73" t="s">
        <v>74</v>
      </c>
      <c r="C74" s="382" t="s">
        <v>411</v>
      </c>
      <c r="D74" s="74"/>
      <c r="E74" s="74"/>
      <c r="F74" s="74"/>
      <c r="G74" s="74"/>
      <c r="H74" s="380" t="s">
        <v>411</v>
      </c>
      <c r="I74" s="258">
        <v>105676.79999999997</v>
      </c>
      <c r="J74" s="258">
        <v>95109.119999999981</v>
      </c>
      <c r="K74" s="258">
        <v>63406.07999999998</v>
      </c>
      <c r="L74" s="258">
        <v>58122.239999999983</v>
      </c>
      <c r="M74" s="258">
        <v>0</v>
      </c>
      <c r="N74" s="259">
        <f t="shared" si="29"/>
        <v>322314.23999999993</v>
      </c>
      <c r="Q74" s="303">
        <v>31703.039999999997</v>
      </c>
    </row>
    <row r="75" spans="2:26" ht="14.7" thickBot="1" x14ac:dyDescent="0.7">
      <c r="B75" s="73" t="s">
        <v>74</v>
      </c>
      <c r="C75" s="382" t="s">
        <v>411</v>
      </c>
      <c r="D75" s="74"/>
      <c r="E75" s="74"/>
      <c r="F75" s="74"/>
      <c r="G75" s="74"/>
      <c r="H75" s="380" t="s">
        <v>411</v>
      </c>
      <c r="I75" s="258">
        <v>158515.19999999998</v>
      </c>
      <c r="J75" s="258">
        <v>0</v>
      </c>
      <c r="K75" s="258">
        <v>0</v>
      </c>
      <c r="L75" s="258">
        <v>0</v>
      </c>
      <c r="M75" s="258">
        <v>0</v>
      </c>
      <c r="N75" s="259">
        <f t="shared" si="29"/>
        <v>158515.19999999998</v>
      </c>
      <c r="Q75" s="303">
        <v>0</v>
      </c>
    </row>
    <row r="76" spans="2:26" ht="14.7" thickBot="1" x14ac:dyDescent="0.7">
      <c r="B76" s="73" t="s">
        <v>74</v>
      </c>
      <c r="C76" s="382" t="s">
        <v>411</v>
      </c>
      <c r="D76" s="74"/>
      <c r="E76" s="74"/>
      <c r="F76" s="74"/>
      <c r="G76" s="74"/>
      <c r="H76" s="380" t="s">
        <v>411</v>
      </c>
      <c r="I76" s="258">
        <v>31703.039999999997</v>
      </c>
      <c r="J76" s="258">
        <v>0</v>
      </c>
      <c r="K76" s="258">
        <v>0</v>
      </c>
      <c r="L76" s="258">
        <v>0</v>
      </c>
      <c r="M76" s="258">
        <v>0</v>
      </c>
      <c r="N76" s="259">
        <f t="shared" ref="N76" si="30">SUM(I76:M76)</f>
        <v>31703.039999999997</v>
      </c>
      <c r="Q76" s="303">
        <v>0</v>
      </c>
      <c r="R76" s="75"/>
      <c r="S76" s="75"/>
      <c r="T76" s="75"/>
      <c r="U76" s="75"/>
      <c r="V76" s="75"/>
      <c r="W76" s="75"/>
      <c r="X76" s="75"/>
      <c r="Y76" s="76"/>
      <c r="Z76" s="76"/>
    </row>
    <row r="77" spans="2:26" ht="14.7" thickBot="1" x14ac:dyDescent="0.7">
      <c r="B77" s="73" t="s">
        <v>74</v>
      </c>
      <c r="C77" s="382" t="s">
        <v>411</v>
      </c>
      <c r="D77" s="74"/>
      <c r="E77" s="74"/>
      <c r="F77" s="74"/>
      <c r="G77" s="74"/>
      <c r="H77" s="380" t="s">
        <v>411</v>
      </c>
      <c r="I77" s="258">
        <v>164433.10079999999</v>
      </c>
      <c r="J77" s="258">
        <v>0</v>
      </c>
      <c r="K77" s="258">
        <v>0</v>
      </c>
      <c r="L77" s="258">
        <v>0</v>
      </c>
      <c r="M77" s="258">
        <v>0</v>
      </c>
      <c r="N77" s="259">
        <f t="shared" ref="N77" si="31">SUM(I77:M77)</f>
        <v>164433.10079999999</v>
      </c>
      <c r="Q77" s="303">
        <v>0</v>
      </c>
      <c r="R77" s="75"/>
      <c r="S77" s="75"/>
      <c r="T77" s="75"/>
      <c r="U77" s="75"/>
      <c r="V77" s="75"/>
      <c r="W77" s="75"/>
      <c r="X77" s="75"/>
      <c r="Y77" s="76"/>
      <c r="Z77" s="76"/>
    </row>
    <row r="78" spans="2:26" x14ac:dyDescent="0.65">
      <c r="B78" s="51"/>
      <c r="C78" s="74"/>
      <c r="D78" s="74"/>
      <c r="E78" s="74"/>
      <c r="F78" s="74"/>
      <c r="G78" s="74"/>
      <c r="H78" s="74"/>
      <c r="I78" s="327"/>
      <c r="J78" s="327"/>
      <c r="K78" s="327"/>
      <c r="L78" s="327"/>
      <c r="M78" s="327"/>
      <c r="N78" s="328"/>
      <c r="Q78" s="75"/>
      <c r="R78" s="75"/>
      <c r="S78" s="75"/>
      <c r="T78" s="75"/>
      <c r="U78" s="75"/>
      <c r="V78" s="75"/>
      <c r="W78" s="75"/>
      <c r="X78" s="75"/>
      <c r="Y78" s="76"/>
      <c r="Z78" s="76"/>
    </row>
    <row r="79" spans="2:26" s="77" customFormat="1" x14ac:dyDescent="0.65">
      <c r="B79" s="118" t="s">
        <v>79</v>
      </c>
      <c r="Q79" s="100"/>
      <c r="R79" s="100"/>
      <c r="S79" s="100"/>
      <c r="T79" s="100"/>
      <c r="U79" s="100"/>
      <c r="V79" s="100"/>
    </row>
    <row r="80" spans="2:26" ht="14.7" thickBot="1" x14ac:dyDescent="0.7"/>
    <row r="81" spans="2:17" ht="48" customHeight="1" thickBot="1" x14ac:dyDescent="0.8">
      <c r="B81" s="68" t="s">
        <v>174</v>
      </c>
      <c r="C81" s="69" t="s">
        <v>125</v>
      </c>
      <c r="D81" s="52"/>
      <c r="E81" s="52"/>
      <c r="F81" s="52"/>
      <c r="G81" s="52"/>
      <c r="H81" s="69" t="str">
        <f>C81</f>
        <v>Item</v>
      </c>
      <c r="I81" s="69" t="str">
        <f>'Key assumptions'!$M$9</f>
        <v>FY2025
(1 Mar 2025 - 30 Jun 2025)</v>
      </c>
      <c r="J81" s="69" t="str">
        <f>'Key assumptions'!$N$9</f>
        <v>FY2026</v>
      </c>
      <c r="K81" s="69" t="str">
        <f>'Key assumptions'!$O$9</f>
        <v>FY2027</v>
      </c>
      <c r="L81" s="69" t="str">
        <f>'Key assumptions'!$P$9</f>
        <v>FY2028</v>
      </c>
      <c r="M81" s="69" t="str">
        <f>'Key assumptions'!$Q$9</f>
        <v>FY2029</v>
      </c>
      <c r="N81" s="69" t="s">
        <v>137</v>
      </c>
      <c r="P81" s="64" t="str">
        <f>IF(SUM(N82:N101)=SUMIFS('Non-labour_inputs'!$EG$9:$EG$69,'Non-labour_inputs'!$A$9:$A$69,B79),"OK","ERROR")</f>
        <v>OK</v>
      </c>
      <c r="Q81" s="69" t="str">
        <f>'Non-labour_inputs'!$EK$8</f>
        <v>FY2027 - H2</v>
      </c>
    </row>
    <row r="82" spans="2:17" ht="14.7" thickBot="1" x14ac:dyDescent="0.7">
      <c r="B82" s="313" t="s">
        <v>79</v>
      </c>
      <c r="C82" s="382" t="s">
        <v>411</v>
      </c>
      <c r="D82" s="74"/>
      <c r="E82" s="74"/>
      <c r="F82" s="74"/>
      <c r="G82" s="74"/>
      <c r="H82" s="380" t="s">
        <v>411</v>
      </c>
      <c r="I82" s="258">
        <v>0</v>
      </c>
      <c r="J82" s="258">
        <v>0</v>
      </c>
      <c r="K82" s="258">
        <v>0</v>
      </c>
      <c r="L82" s="258">
        <v>81006.551039999991</v>
      </c>
      <c r="M82" s="258">
        <v>0</v>
      </c>
      <c r="N82" s="259">
        <f t="shared" ref="N82:N101" si="32">SUM(I82:M82)</f>
        <v>81006.551039999991</v>
      </c>
      <c r="Q82" s="303">
        <v>0</v>
      </c>
    </row>
    <row r="83" spans="2:17" ht="14.7" thickBot="1" x14ac:dyDescent="0.7">
      <c r="B83" s="313" t="s">
        <v>79</v>
      </c>
      <c r="C83" s="382" t="s">
        <v>411</v>
      </c>
      <c r="D83" s="74"/>
      <c r="E83" s="74"/>
      <c r="F83" s="74"/>
      <c r="G83" s="74"/>
      <c r="H83" s="380" t="s">
        <v>411</v>
      </c>
      <c r="I83" s="258">
        <v>940523.52000000002</v>
      </c>
      <c r="J83" s="258">
        <v>908820.47999999998</v>
      </c>
      <c r="K83" s="258">
        <v>0</v>
      </c>
      <c r="L83" s="258">
        <v>0</v>
      </c>
      <c r="M83" s="258">
        <v>0</v>
      </c>
      <c r="N83" s="259">
        <f t="shared" si="32"/>
        <v>1849344</v>
      </c>
      <c r="Q83" s="303">
        <v>0</v>
      </c>
    </row>
    <row r="84" spans="2:17" ht="14.7" thickBot="1" x14ac:dyDescent="0.7">
      <c r="B84" s="313" t="s">
        <v>79</v>
      </c>
      <c r="C84" s="382" t="s">
        <v>411</v>
      </c>
      <c r="D84" s="74"/>
      <c r="E84" s="74"/>
      <c r="F84" s="74"/>
      <c r="G84" s="74"/>
      <c r="H84" s="380" t="s">
        <v>411</v>
      </c>
      <c r="I84" s="258">
        <v>0</v>
      </c>
      <c r="J84" s="258">
        <v>73973.759999999995</v>
      </c>
      <c r="K84" s="258">
        <v>0</v>
      </c>
      <c r="L84" s="258">
        <v>0</v>
      </c>
      <c r="M84" s="258">
        <v>0</v>
      </c>
      <c r="N84" s="259">
        <f t="shared" si="32"/>
        <v>73973.759999999995</v>
      </c>
      <c r="Q84" s="303">
        <v>0</v>
      </c>
    </row>
    <row r="85" spans="2:17" ht="14.7" thickBot="1" x14ac:dyDescent="0.7">
      <c r="B85" s="313" t="s">
        <v>79</v>
      </c>
      <c r="C85" s="382" t="s">
        <v>411</v>
      </c>
      <c r="D85" s="74"/>
      <c r="E85" s="74"/>
      <c r="F85" s="74"/>
      <c r="G85" s="74"/>
      <c r="H85" s="380" t="s">
        <v>411</v>
      </c>
      <c r="I85" s="258">
        <v>28532.735999999997</v>
      </c>
      <c r="J85" s="258">
        <v>36986.879999999997</v>
      </c>
      <c r="K85" s="258">
        <v>0</v>
      </c>
      <c r="L85" s="258">
        <v>0</v>
      </c>
      <c r="M85" s="258">
        <v>0</v>
      </c>
      <c r="N85" s="259">
        <f t="shared" si="32"/>
        <v>65519.615999999995</v>
      </c>
      <c r="Q85" s="303">
        <v>0</v>
      </c>
    </row>
    <row r="86" spans="2:17" ht="14.7" thickBot="1" x14ac:dyDescent="0.7">
      <c r="B86" s="313" t="s">
        <v>79</v>
      </c>
      <c r="C86" s="382" t="s">
        <v>411</v>
      </c>
      <c r="D86" s="74"/>
      <c r="E86" s="74"/>
      <c r="F86" s="74"/>
      <c r="G86" s="74"/>
      <c r="H86" s="380" t="s">
        <v>411</v>
      </c>
      <c r="I86" s="258">
        <v>26419.199999999997</v>
      </c>
      <c r="J86" s="258">
        <v>68689.919999999998</v>
      </c>
      <c r="K86" s="258">
        <v>0</v>
      </c>
      <c r="L86" s="258">
        <v>0</v>
      </c>
      <c r="M86" s="258">
        <v>0</v>
      </c>
      <c r="N86" s="259">
        <f t="shared" si="32"/>
        <v>95109.119999999995</v>
      </c>
      <c r="Q86" s="303">
        <v>0</v>
      </c>
    </row>
    <row r="87" spans="2:17" ht="14.7" thickBot="1" x14ac:dyDescent="0.7">
      <c r="B87" s="313" t="s">
        <v>79</v>
      </c>
      <c r="C87" s="382" t="s">
        <v>411</v>
      </c>
      <c r="D87" s="74"/>
      <c r="E87" s="74"/>
      <c r="F87" s="74"/>
      <c r="G87" s="74"/>
      <c r="H87" s="380" t="s">
        <v>411</v>
      </c>
      <c r="I87" s="258">
        <v>141958.81574399999</v>
      </c>
      <c r="J87" s="258">
        <v>50724.863999999994</v>
      </c>
      <c r="K87" s="258">
        <v>0</v>
      </c>
      <c r="L87" s="258">
        <v>0</v>
      </c>
      <c r="M87" s="258">
        <v>0</v>
      </c>
      <c r="N87" s="259">
        <f t="shared" si="32"/>
        <v>192683.67974399999</v>
      </c>
      <c r="Q87" s="303">
        <v>0</v>
      </c>
    </row>
    <row r="88" spans="2:17" ht="14.7" thickBot="1" x14ac:dyDescent="0.7">
      <c r="B88" s="313" t="s">
        <v>79</v>
      </c>
      <c r="C88" s="382" t="s">
        <v>411</v>
      </c>
      <c r="D88" s="74"/>
      <c r="E88" s="74"/>
      <c r="F88" s="74"/>
      <c r="G88" s="74"/>
      <c r="H88" s="380" t="s">
        <v>411</v>
      </c>
      <c r="I88" s="258">
        <v>101010.11251199999</v>
      </c>
      <c r="J88" s="258">
        <v>202020.22502399998</v>
      </c>
      <c r="K88" s="258">
        <v>0</v>
      </c>
      <c r="L88" s="258">
        <v>0</v>
      </c>
      <c r="M88" s="258">
        <v>0</v>
      </c>
      <c r="N88" s="259">
        <f t="shared" si="32"/>
        <v>303030.33753599995</v>
      </c>
      <c r="Q88" s="303">
        <v>0</v>
      </c>
    </row>
    <row r="89" spans="2:17" ht="14.7" thickBot="1" x14ac:dyDescent="0.7">
      <c r="B89" s="313" t="s">
        <v>79</v>
      </c>
      <c r="C89" s="382" t="s">
        <v>411</v>
      </c>
      <c r="D89" s="74"/>
      <c r="E89" s="74"/>
      <c r="F89" s="74"/>
      <c r="G89" s="74"/>
      <c r="H89" s="380" t="s">
        <v>411</v>
      </c>
      <c r="I89" s="258">
        <v>52838.399999999994</v>
      </c>
      <c r="J89" s="258">
        <v>211353.59999999998</v>
      </c>
      <c r="K89" s="258">
        <v>0</v>
      </c>
      <c r="L89" s="258">
        <v>0</v>
      </c>
      <c r="M89" s="258">
        <v>0</v>
      </c>
      <c r="N89" s="259">
        <f t="shared" si="32"/>
        <v>264192</v>
      </c>
      <c r="Q89" s="303">
        <v>0</v>
      </c>
    </row>
    <row r="90" spans="2:17" ht="14.7" thickBot="1" x14ac:dyDescent="0.7">
      <c r="B90" s="313" t="s">
        <v>79</v>
      </c>
      <c r="C90" s="382" t="s">
        <v>411</v>
      </c>
      <c r="D90" s="74"/>
      <c r="E90" s="74"/>
      <c r="F90" s="74"/>
      <c r="G90" s="74"/>
      <c r="H90" s="380" t="s">
        <v>411</v>
      </c>
      <c r="I90" s="258">
        <v>0</v>
      </c>
      <c r="J90" s="258">
        <v>38994.739199999996</v>
      </c>
      <c r="K90" s="258">
        <v>0</v>
      </c>
      <c r="L90" s="258">
        <v>0</v>
      </c>
      <c r="M90" s="258">
        <v>0</v>
      </c>
      <c r="N90" s="259">
        <f t="shared" si="32"/>
        <v>38994.739199999996</v>
      </c>
      <c r="Q90" s="303">
        <v>0</v>
      </c>
    </row>
    <row r="91" spans="2:17" ht="14.7" thickBot="1" x14ac:dyDescent="0.7">
      <c r="B91" s="313" t="s">
        <v>79</v>
      </c>
      <c r="C91" s="382" t="s">
        <v>411</v>
      </c>
      <c r="D91" s="74"/>
      <c r="E91" s="74"/>
      <c r="F91" s="74"/>
      <c r="G91" s="74"/>
      <c r="H91" s="380" t="s">
        <v>411</v>
      </c>
      <c r="I91" s="258">
        <v>8454.1440000000002</v>
      </c>
      <c r="J91" s="258">
        <v>0</v>
      </c>
      <c r="K91" s="258">
        <v>0</v>
      </c>
      <c r="L91" s="258">
        <v>0</v>
      </c>
      <c r="M91" s="258">
        <v>0</v>
      </c>
      <c r="N91" s="259">
        <f t="shared" ref="N91:N99" si="33">SUM(I91:M91)</f>
        <v>8454.1440000000002</v>
      </c>
      <c r="Q91" s="303">
        <v>0</v>
      </c>
    </row>
    <row r="92" spans="2:17" ht="14.7" thickBot="1" x14ac:dyDescent="0.7">
      <c r="B92" s="313" t="s">
        <v>79</v>
      </c>
      <c r="C92" s="382" t="s">
        <v>411</v>
      </c>
      <c r="D92" s="74"/>
      <c r="E92" s="74"/>
      <c r="F92" s="74"/>
      <c r="G92" s="74"/>
      <c r="H92" s="380" t="s">
        <v>411</v>
      </c>
      <c r="I92" s="258">
        <v>36986.879999999997</v>
      </c>
      <c r="J92" s="258">
        <v>0</v>
      </c>
      <c r="K92" s="258">
        <v>0</v>
      </c>
      <c r="L92" s="258">
        <v>0</v>
      </c>
      <c r="M92" s="258">
        <v>0</v>
      </c>
      <c r="N92" s="259">
        <f t="shared" si="33"/>
        <v>36986.879999999997</v>
      </c>
      <c r="Q92" s="303">
        <v>0</v>
      </c>
    </row>
    <row r="93" spans="2:17" ht="14.7" thickBot="1" x14ac:dyDescent="0.7">
      <c r="B93" s="313" t="s">
        <v>79</v>
      </c>
      <c r="C93" s="382" t="s">
        <v>411</v>
      </c>
      <c r="D93" s="74"/>
      <c r="E93" s="74"/>
      <c r="F93" s="74"/>
      <c r="G93" s="74"/>
      <c r="H93" s="380" t="s">
        <v>411</v>
      </c>
      <c r="I93" s="258">
        <v>0</v>
      </c>
      <c r="J93" s="258">
        <v>422707.19999999995</v>
      </c>
      <c r="K93" s="258">
        <v>0</v>
      </c>
      <c r="L93" s="258">
        <v>0</v>
      </c>
      <c r="M93" s="258">
        <v>0</v>
      </c>
      <c r="N93" s="259">
        <f t="shared" si="33"/>
        <v>422707.19999999995</v>
      </c>
      <c r="Q93" s="303">
        <v>0</v>
      </c>
    </row>
    <row r="94" spans="2:17" ht="14.7" thickBot="1" x14ac:dyDescent="0.7">
      <c r="B94" s="313" t="s">
        <v>79</v>
      </c>
      <c r="C94" s="382" t="s">
        <v>411</v>
      </c>
      <c r="D94" s="74"/>
      <c r="E94" s="74"/>
      <c r="F94" s="74"/>
      <c r="G94" s="74"/>
      <c r="H94" s="380" t="s">
        <v>411</v>
      </c>
      <c r="I94" s="258">
        <v>63406.079999999987</v>
      </c>
      <c r="J94" s="258">
        <v>147947.51999999999</v>
      </c>
      <c r="K94" s="258">
        <v>0</v>
      </c>
      <c r="L94" s="258">
        <v>0</v>
      </c>
      <c r="M94" s="258">
        <v>0</v>
      </c>
      <c r="N94" s="259">
        <f t="shared" si="33"/>
        <v>211353.59999999998</v>
      </c>
      <c r="Q94" s="303">
        <v>0</v>
      </c>
    </row>
    <row r="95" spans="2:17" ht="14.7" thickBot="1" x14ac:dyDescent="0.7">
      <c r="B95" s="313" t="s">
        <v>79</v>
      </c>
      <c r="C95" s="382" t="s">
        <v>411</v>
      </c>
      <c r="D95" s="74"/>
      <c r="E95" s="74"/>
      <c r="F95" s="74"/>
      <c r="G95" s="74"/>
      <c r="H95" s="380" t="s">
        <v>411</v>
      </c>
      <c r="I95" s="258">
        <v>0</v>
      </c>
      <c r="J95" s="258">
        <v>317030.39999999997</v>
      </c>
      <c r="K95" s="258">
        <v>0</v>
      </c>
      <c r="L95" s="258">
        <v>0</v>
      </c>
      <c r="M95" s="258">
        <v>0</v>
      </c>
      <c r="N95" s="259">
        <f t="shared" si="33"/>
        <v>317030.39999999997</v>
      </c>
      <c r="Q95" s="303">
        <v>0</v>
      </c>
    </row>
    <row r="96" spans="2:17" ht="14.7" thickBot="1" x14ac:dyDescent="0.7">
      <c r="B96" s="313" t="s">
        <v>79</v>
      </c>
      <c r="C96" s="382" t="s">
        <v>411</v>
      </c>
      <c r="D96" s="74"/>
      <c r="E96" s="74"/>
      <c r="F96" s="74"/>
      <c r="G96" s="74"/>
      <c r="H96" s="380" t="s">
        <v>411</v>
      </c>
      <c r="I96" s="258">
        <v>105676.79999999999</v>
      </c>
      <c r="J96" s="258">
        <v>105676.79999999999</v>
      </c>
      <c r="K96" s="258">
        <v>0</v>
      </c>
      <c r="L96" s="258">
        <v>0</v>
      </c>
      <c r="M96" s="258">
        <v>0</v>
      </c>
      <c r="N96" s="259">
        <f t="shared" si="33"/>
        <v>211353.59999999998</v>
      </c>
      <c r="Q96" s="303">
        <v>0</v>
      </c>
    </row>
    <row r="97" spans="2:26" ht="14.7" thickBot="1" x14ac:dyDescent="0.7">
      <c r="B97" s="313" t="s">
        <v>79</v>
      </c>
      <c r="C97" s="382" t="s">
        <v>411</v>
      </c>
      <c r="D97" s="74"/>
      <c r="E97" s="74"/>
      <c r="F97" s="74"/>
      <c r="G97" s="74"/>
      <c r="H97" s="380" t="s">
        <v>411</v>
      </c>
      <c r="I97" s="258">
        <v>147947.51999999999</v>
      </c>
      <c r="J97" s="258">
        <v>147947.51999999999</v>
      </c>
      <c r="K97" s="258">
        <v>0</v>
      </c>
      <c r="L97" s="258">
        <v>0</v>
      </c>
      <c r="M97" s="258">
        <v>0</v>
      </c>
      <c r="N97" s="259">
        <f t="shared" si="33"/>
        <v>295895.03999999998</v>
      </c>
      <c r="Q97" s="303">
        <v>0</v>
      </c>
    </row>
    <row r="98" spans="2:26" ht="14.7" thickBot="1" x14ac:dyDescent="0.7">
      <c r="B98" s="313" t="s">
        <v>79</v>
      </c>
      <c r="C98" s="382" t="s">
        <v>411</v>
      </c>
      <c r="D98" s="74"/>
      <c r="E98" s="74"/>
      <c r="F98" s="74"/>
      <c r="G98" s="74"/>
      <c r="H98" s="380" t="s">
        <v>411</v>
      </c>
      <c r="I98" s="258">
        <v>0</v>
      </c>
      <c r="J98" s="258">
        <v>73973.759999999995</v>
      </c>
      <c r="K98" s="258">
        <v>0</v>
      </c>
      <c r="L98" s="258">
        <v>0</v>
      </c>
      <c r="M98" s="258">
        <v>0</v>
      </c>
      <c r="N98" s="259">
        <f t="shared" si="33"/>
        <v>73973.759999999995</v>
      </c>
      <c r="Q98" s="303">
        <v>0</v>
      </c>
    </row>
    <row r="99" spans="2:26" ht="14.7" thickBot="1" x14ac:dyDescent="0.7">
      <c r="B99" s="313" t="s">
        <v>79</v>
      </c>
      <c r="C99" s="382" t="s">
        <v>411</v>
      </c>
      <c r="D99" s="74"/>
      <c r="E99" s="74"/>
      <c r="F99" s="74"/>
      <c r="G99" s="74"/>
      <c r="H99" s="380" t="s">
        <v>411</v>
      </c>
      <c r="I99" s="258">
        <v>169082.87999999998</v>
      </c>
      <c r="J99" s="258">
        <v>163799.03999999998</v>
      </c>
      <c r="K99" s="258">
        <v>0</v>
      </c>
      <c r="L99" s="258">
        <v>0</v>
      </c>
      <c r="M99" s="258">
        <v>0</v>
      </c>
      <c r="N99" s="259">
        <f t="shared" si="33"/>
        <v>332881.91999999993</v>
      </c>
      <c r="Q99" s="303">
        <v>0</v>
      </c>
    </row>
    <row r="100" spans="2:26" ht="14.7" thickBot="1" x14ac:dyDescent="0.7">
      <c r="B100" s="313" t="s">
        <v>79</v>
      </c>
      <c r="C100" s="382" t="s">
        <v>411</v>
      </c>
      <c r="H100" s="314"/>
      <c r="I100" s="258">
        <v>0</v>
      </c>
      <c r="J100" s="258">
        <v>0</v>
      </c>
      <c r="K100" s="258">
        <v>0</v>
      </c>
      <c r="L100" s="258">
        <v>0</v>
      </c>
      <c r="M100" s="258">
        <v>0</v>
      </c>
      <c r="N100" s="259">
        <f t="shared" ref="N100" si="34">SUM(I100:M100)</f>
        <v>0</v>
      </c>
      <c r="Q100" s="303">
        <v>0</v>
      </c>
    </row>
    <row r="101" spans="2:26" ht="14.7" thickBot="1" x14ac:dyDescent="0.7">
      <c r="B101" s="313"/>
      <c r="C101" s="315"/>
      <c r="H101" s="314"/>
      <c r="I101" s="258">
        <v>0</v>
      </c>
      <c r="J101" s="258">
        <v>0</v>
      </c>
      <c r="K101" s="258">
        <v>0</v>
      </c>
      <c r="L101" s="258">
        <v>0</v>
      </c>
      <c r="M101" s="258">
        <v>0</v>
      </c>
      <c r="N101" s="259">
        <f t="shared" si="32"/>
        <v>0</v>
      </c>
      <c r="Q101" s="303">
        <v>0</v>
      </c>
    </row>
    <row r="103" spans="2:26" s="77" customFormat="1" x14ac:dyDescent="0.65">
      <c r="B103" s="118" t="s">
        <v>108</v>
      </c>
      <c r="Q103" s="100"/>
      <c r="R103" s="100"/>
      <c r="S103" s="100"/>
      <c r="T103" s="100"/>
      <c r="U103" s="100"/>
      <c r="V103" s="100"/>
    </row>
    <row r="104" spans="2:26" ht="14.7" thickBot="1" x14ac:dyDescent="0.7"/>
    <row r="105" spans="2:26" ht="48" customHeight="1" thickBot="1" x14ac:dyDescent="0.8">
      <c r="B105" s="68" t="s">
        <v>174</v>
      </c>
      <c r="C105" s="69" t="s">
        <v>125</v>
      </c>
      <c r="D105" s="52"/>
      <c r="E105" s="52"/>
      <c r="F105" s="52"/>
      <c r="G105" s="52"/>
      <c r="H105" s="69" t="str">
        <f>C105</f>
        <v>Item</v>
      </c>
      <c r="I105" s="69" t="str">
        <f>'Key assumptions'!$M$9</f>
        <v>FY2025
(1 Mar 2025 - 30 Jun 2025)</v>
      </c>
      <c r="J105" s="69" t="str">
        <f>'Key assumptions'!$N$9</f>
        <v>FY2026</v>
      </c>
      <c r="K105" s="69" t="str">
        <f>'Key assumptions'!$O$9</f>
        <v>FY2027</v>
      </c>
      <c r="L105" s="69" t="str">
        <f>'Key assumptions'!$P$9</f>
        <v>FY2028</v>
      </c>
      <c r="M105" s="69" t="str">
        <f>'Key assumptions'!$Q$9</f>
        <v>FY2029</v>
      </c>
      <c r="N105" s="69" t="s">
        <v>137</v>
      </c>
      <c r="P105" s="64" t="str">
        <f>IF(ROUND(SUM(N106:N119)-SUMIFS('Non-labour_inputs'!$EG$9:$EG$69,'Non-labour_inputs'!$A$9:$A$69,B103),4)=0,"OK","ERROR")</f>
        <v>OK</v>
      </c>
      <c r="Q105" s="69" t="str">
        <f>'Non-labour_inputs'!$EK$8</f>
        <v>FY2027 - H2</v>
      </c>
    </row>
    <row r="106" spans="2:26" ht="14.7" thickBot="1" x14ac:dyDescent="0.7">
      <c r="B106" s="313" t="s">
        <v>108</v>
      </c>
      <c r="C106" s="384" t="s">
        <v>411</v>
      </c>
      <c r="D106" s="74"/>
      <c r="E106" s="74"/>
      <c r="F106" s="74"/>
      <c r="G106" s="74"/>
      <c r="H106" s="380" t="s">
        <v>411</v>
      </c>
      <c r="I106" s="258">
        <v>0</v>
      </c>
      <c r="J106" s="258">
        <v>578866.27703466662</v>
      </c>
      <c r="K106" s="258">
        <v>1157732.5540693332</v>
      </c>
      <c r="L106" s="258">
        <v>868299.41555199993</v>
      </c>
      <c r="M106" s="258">
        <v>0</v>
      </c>
      <c r="N106" s="259">
        <f t="shared" ref="N106:N123" si="35">SUM(I106:M106)</f>
        <v>2604898.2466559997</v>
      </c>
      <c r="Q106" s="303">
        <v>578866.27703466662</v>
      </c>
    </row>
    <row r="107" spans="2:26" ht="14.7" thickBot="1" x14ac:dyDescent="0.7">
      <c r="B107" s="73" t="s">
        <v>108</v>
      </c>
      <c r="C107" s="384" t="s">
        <v>411</v>
      </c>
      <c r="D107" s="74"/>
      <c r="E107" s="74"/>
      <c r="F107" s="74"/>
      <c r="G107" s="74"/>
      <c r="H107" s="380" t="s">
        <v>411</v>
      </c>
      <c r="I107" s="258">
        <v>10567.679999999998</v>
      </c>
      <c r="J107" s="258">
        <v>42270.719999999994</v>
      </c>
      <c r="K107" s="258">
        <v>42270.719999999994</v>
      </c>
      <c r="L107" s="258">
        <v>31703.039999999994</v>
      </c>
      <c r="M107" s="258">
        <v>0</v>
      </c>
      <c r="N107" s="259">
        <f t="shared" si="35"/>
        <v>126812.15999999999</v>
      </c>
      <c r="Q107" s="344">
        <v>21135.359999999997</v>
      </c>
    </row>
    <row r="108" spans="2:26" ht="14.7" thickBot="1" x14ac:dyDescent="0.7">
      <c r="B108" s="73" t="s">
        <v>108</v>
      </c>
      <c r="C108" s="384" t="s">
        <v>411</v>
      </c>
      <c r="D108" s="74"/>
      <c r="E108" s="74"/>
      <c r="F108" s="74"/>
      <c r="G108" s="74"/>
      <c r="H108" s="380" t="s">
        <v>411</v>
      </c>
      <c r="I108" s="258">
        <v>5833.3593599999995</v>
      </c>
      <c r="J108" s="258">
        <v>18025.080422400002</v>
      </c>
      <c r="K108" s="258">
        <v>18565.832835072004</v>
      </c>
      <c r="L108" s="258">
        <v>19122.807820124166</v>
      </c>
      <c r="M108" s="258">
        <v>13130.994703151926</v>
      </c>
      <c r="N108" s="259">
        <f t="shared" si="35"/>
        <v>74678.075140748086</v>
      </c>
      <c r="O108" s="75"/>
      <c r="P108" s="75"/>
      <c r="Q108" s="344">
        <v>9282.9164175360002</v>
      </c>
      <c r="R108" s="76"/>
      <c r="S108" s="76"/>
      <c r="T108" s="76"/>
      <c r="U108" s="76"/>
      <c r="V108" s="76"/>
    </row>
    <row r="109" spans="2:26" ht="14.7" thickBot="1" x14ac:dyDescent="0.7">
      <c r="B109" s="73" t="s">
        <v>108</v>
      </c>
      <c r="C109" s="384" t="s">
        <v>411</v>
      </c>
      <c r="D109" s="74"/>
      <c r="E109" s="74"/>
      <c r="F109" s="74"/>
      <c r="G109" s="74"/>
      <c r="H109" s="380" t="s">
        <v>411</v>
      </c>
      <c r="I109" s="258">
        <v>486.11327999999997</v>
      </c>
      <c r="J109" s="258">
        <v>1502.0900351999999</v>
      </c>
      <c r="K109" s="258">
        <v>1547.152736256</v>
      </c>
      <c r="L109" s="258">
        <v>1593.5673183436795</v>
      </c>
      <c r="M109" s="258">
        <v>1094.2495585959934</v>
      </c>
      <c r="N109" s="259">
        <f t="shared" si="35"/>
        <v>6223.1729283956729</v>
      </c>
      <c r="Q109" s="344">
        <v>773.57636812800001</v>
      </c>
      <c r="R109" s="75"/>
      <c r="S109" s="75"/>
      <c r="T109" s="75"/>
      <c r="U109" s="75"/>
      <c r="V109" s="75"/>
      <c r="W109" s="75"/>
      <c r="X109" s="75"/>
      <c r="Y109" s="76"/>
      <c r="Z109" s="76"/>
    </row>
    <row r="110" spans="2:26" ht="14.7" thickBot="1" x14ac:dyDescent="0.7">
      <c r="B110" s="73" t="s">
        <v>108</v>
      </c>
      <c r="C110" s="384" t="s">
        <v>411</v>
      </c>
      <c r="D110" s="74"/>
      <c r="E110" s="74"/>
      <c r="F110" s="74"/>
      <c r="G110" s="74"/>
      <c r="H110" s="380" t="s">
        <v>411</v>
      </c>
      <c r="I110" s="258">
        <v>5833.3593599999995</v>
      </c>
      <c r="J110" s="258">
        <v>18025.080422400002</v>
      </c>
      <c r="K110" s="258">
        <v>18565.832835072004</v>
      </c>
      <c r="L110" s="258">
        <v>19122.807820124166</v>
      </c>
      <c r="M110" s="258">
        <v>13130.994703151926</v>
      </c>
      <c r="N110" s="259">
        <f t="shared" si="35"/>
        <v>74678.075140748086</v>
      </c>
      <c r="Q110" s="344">
        <v>9282.9164175360002</v>
      </c>
      <c r="R110" s="75"/>
      <c r="S110" s="75"/>
      <c r="T110" s="75"/>
      <c r="U110" s="75"/>
      <c r="V110" s="75"/>
      <c r="W110" s="75"/>
      <c r="X110" s="75"/>
      <c r="Y110" s="76"/>
      <c r="Z110" s="76"/>
    </row>
    <row r="111" spans="2:26" ht="14.7" thickBot="1" x14ac:dyDescent="0.7">
      <c r="B111" s="73" t="s">
        <v>108</v>
      </c>
      <c r="C111" s="384" t="s">
        <v>411</v>
      </c>
      <c r="D111" s="74"/>
      <c r="E111" s="74"/>
      <c r="F111" s="74"/>
      <c r="G111" s="74"/>
      <c r="H111" s="380" t="s">
        <v>411</v>
      </c>
      <c r="I111" s="258">
        <v>1743667.1999999997</v>
      </c>
      <c r="J111" s="258">
        <v>581222.39999999991</v>
      </c>
      <c r="K111" s="258">
        <v>0</v>
      </c>
      <c r="L111" s="258">
        <v>0</v>
      </c>
      <c r="M111" s="258">
        <v>0</v>
      </c>
      <c r="N111" s="259">
        <f t="shared" si="35"/>
        <v>2324889.5999999996</v>
      </c>
      <c r="Q111" s="344">
        <v>0</v>
      </c>
      <c r="R111" s="75"/>
      <c r="S111" s="75"/>
      <c r="T111" s="75"/>
      <c r="U111" s="75"/>
      <c r="V111" s="75"/>
      <c r="W111" s="75"/>
      <c r="X111" s="75"/>
      <c r="Y111" s="76"/>
      <c r="Z111" s="76"/>
    </row>
    <row r="112" spans="2:26" ht="14.7" thickBot="1" x14ac:dyDescent="0.7">
      <c r="B112" s="73" t="s">
        <v>108</v>
      </c>
      <c r="C112" s="384" t="s">
        <v>411</v>
      </c>
      <c r="D112" s="74"/>
      <c r="E112" s="74"/>
      <c r="F112" s="74"/>
      <c r="G112" s="74"/>
      <c r="H112" s="380" t="s">
        <v>411</v>
      </c>
      <c r="I112" s="258">
        <v>0</v>
      </c>
      <c r="J112" s="258">
        <v>0</v>
      </c>
      <c r="K112" s="258">
        <v>0</v>
      </c>
      <c r="L112" s="258">
        <v>0</v>
      </c>
      <c r="M112" s="258">
        <v>0</v>
      </c>
      <c r="N112" s="259">
        <f t="shared" si="35"/>
        <v>0</v>
      </c>
      <c r="Q112" s="344">
        <v>0</v>
      </c>
      <c r="R112" s="75"/>
      <c r="S112" s="75"/>
      <c r="T112" s="75"/>
      <c r="U112" s="75"/>
      <c r="V112" s="75"/>
      <c r="W112" s="75"/>
      <c r="X112" s="75"/>
      <c r="Y112" s="76"/>
      <c r="Z112" s="76"/>
    </row>
    <row r="113" spans="2:26" ht="14.7" thickBot="1" x14ac:dyDescent="0.7">
      <c r="B113" s="73" t="s">
        <v>108</v>
      </c>
      <c r="C113" s="384" t="s">
        <v>411</v>
      </c>
      <c r="D113" s="74"/>
      <c r="E113" s="74"/>
      <c r="F113" s="74"/>
      <c r="G113" s="74"/>
      <c r="H113" s="380" t="s">
        <v>411</v>
      </c>
      <c r="I113" s="258">
        <v>285327.35999999999</v>
      </c>
      <c r="J113" s="258">
        <v>0</v>
      </c>
      <c r="K113" s="258">
        <v>0</v>
      </c>
      <c r="L113" s="258">
        <v>0</v>
      </c>
      <c r="M113" s="258">
        <v>0</v>
      </c>
      <c r="N113" s="259">
        <f t="shared" ref="N113:N119" si="36">SUM(I113:M113)</f>
        <v>285327.35999999999</v>
      </c>
      <c r="Q113" s="344"/>
      <c r="R113" s="75"/>
      <c r="S113" s="75"/>
      <c r="T113" s="75"/>
      <c r="U113" s="75"/>
      <c r="V113" s="75"/>
      <c r="W113" s="75"/>
      <c r="X113" s="75"/>
      <c r="Y113" s="76"/>
      <c r="Z113" s="76"/>
    </row>
    <row r="114" spans="2:26" ht="14.7" thickBot="1" x14ac:dyDescent="0.7">
      <c r="B114" s="73" t="s">
        <v>108</v>
      </c>
      <c r="C114" s="384" t="s">
        <v>411</v>
      </c>
      <c r="D114" s="74"/>
      <c r="E114" s="74"/>
      <c r="F114" s="74"/>
      <c r="G114" s="74"/>
      <c r="H114" s="380" t="s">
        <v>411</v>
      </c>
      <c r="I114" s="258">
        <v>126812.15999999999</v>
      </c>
      <c r="J114" s="258">
        <v>0</v>
      </c>
      <c r="K114" s="258">
        <v>0</v>
      </c>
      <c r="L114" s="258">
        <v>0</v>
      </c>
      <c r="M114" s="258">
        <v>0</v>
      </c>
      <c r="N114" s="259">
        <f t="shared" si="36"/>
        <v>126812.15999999999</v>
      </c>
      <c r="Q114" s="344"/>
      <c r="R114" s="75"/>
      <c r="S114" s="75"/>
      <c r="T114" s="75"/>
      <c r="U114" s="75"/>
      <c r="V114" s="75"/>
      <c r="W114" s="75"/>
      <c r="X114" s="75"/>
      <c r="Y114" s="76"/>
      <c r="Z114" s="76"/>
    </row>
    <row r="115" spans="2:26" ht="14.7" thickBot="1" x14ac:dyDescent="0.7">
      <c r="B115" s="73" t="s">
        <v>108</v>
      </c>
      <c r="C115" s="384" t="s">
        <v>411</v>
      </c>
      <c r="D115" s="74"/>
      <c r="E115" s="74"/>
      <c r="F115" s="74"/>
      <c r="G115" s="74"/>
      <c r="H115" s="380" t="s">
        <v>411</v>
      </c>
      <c r="I115" s="258">
        <v>10567.679999999998</v>
      </c>
      <c r="J115" s="258">
        <v>1426636.7999999998</v>
      </c>
      <c r="K115" s="258">
        <v>0</v>
      </c>
      <c r="L115" s="258">
        <v>0</v>
      </c>
      <c r="M115" s="258">
        <v>0</v>
      </c>
      <c r="N115" s="259">
        <f t="shared" si="36"/>
        <v>1437204.4799999997</v>
      </c>
      <c r="Q115" s="344"/>
      <c r="R115" s="75"/>
      <c r="S115" s="75"/>
      <c r="T115" s="75"/>
      <c r="U115" s="75"/>
      <c r="V115" s="75"/>
      <c r="W115" s="75"/>
      <c r="X115" s="75"/>
      <c r="Y115" s="76"/>
      <c r="Z115" s="76"/>
    </row>
    <row r="116" spans="2:26" ht="14.7" thickBot="1" x14ac:dyDescent="0.7">
      <c r="B116" s="73" t="s">
        <v>108</v>
      </c>
      <c r="C116" s="384" t="s">
        <v>411</v>
      </c>
      <c r="D116" s="74"/>
      <c r="E116" s="74"/>
      <c r="F116" s="74"/>
      <c r="G116" s="74"/>
      <c r="H116" s="380" t="s">
        <v>411</v>
      </c>
      <c r="I116" s="258">
        <v>0</v>
      </c>
      <c r="J116" s="258">
        <v>0</v>
      </c>
      <c r="K116" s="258">
        <v>0</v>
      </c>
      <c r="L116" s="258">
        <v>0</v>
      </c>
      <c r="M116" s="258">
        <v>0</v>
      </c>
      <c r="N116" s="259">
        <f t="shared" si="36"/>
        <v>0</v>
      </c>
      <c r="Q116" s="344"/>
      <c r="R116" s="75"/>
      <c r="S116" s="75"/>
      <c r="T116" s="75"/>
      <c r="U116" s="75"/>
      <c r="V116" s="75"/>
      <c r="W116" s="75"/>
      <c r="X116" s="75"/>
      <c r="Y116" s="76"/>
      <c r="Z116" s="76"/>
    </row>
    <row r="117" spans="2:26" ht="14.7" thickBot="1" x14ac:dyDescent="0.7">
      <c r="B117" s="73" t="s">
        <v>108</v>
      </c>
      <c r="C117" s="384" t="s">
        <v>411</v>
      </c>
      <c r="D117" s="74"/>
      <c r="E117" s="74"/>
      <c r="F117" s="74"/>
      <c r="G117" s="74"/>
      <c r="H117" s="380" t="s">
        <v>411</v>
      </c>
      <c r="I117" s="258">
        <v>0</v>
      </c>
      <c r="J117" s="258">
        <v>0</v>
      </c>
      <c r="K117" s="258">
        <v>0</v>
      </c>
      <c r="L117" s="258">
        <v>0</v>
      </c>
      <c r="M117" s="258">
        <v>0</v>
      </c>
      <c r="N117" s="259">
        <f t="shared" si="36"/>
        <v>0</v>
      </c>
      <c r="Q117" s="344"/>
      <c r="R117" s="75"/>
      <c r="S117" s="75"/>
      <c r="T117" s="75"/>
      <c r="U117" s="75"/>
      <c r="V117" s="75"/>
      <c r="W117" s="75"/>
      <c r="X117" s="75"/>
      <c r="Y117" s="76"/>
      <c r="Z117" s="76"/>
    </row>
    <row r="118" spans="2:26" ht="14.7" thickBot="1" x14ac:dyDescent="0.7">
      <c r="B118" s="73" t="s">
        <v>108</v>
      </c>
      <c r="C118" s="384" t="s">
        <v>411</v>
      </c>
      <c r="D118" s="74"/>
      <c r="E118" s="74"/>
      <c r="F118" s="74"/>
      <c r="G118" s="74"/>
      <c r="H118" s="380" t="s">
        <v>411</v>
      </c>
      <c r="I118" s="258">
        <v>0</v>
      </c>
      <c r="J118" s="258">
        <v>0</v>
      </c>
      <c r="K118" s="258">
        <v>0</v>
      </c>
      <c r="L118" s="258">
        <v>0</v>
      </c>
      <c r="M118" s="258">
        <v>0</v>
      </c>
      <c r="N118" s="259">
        <f t="shared" si="36"/>
        <v>0</v>
      </c>
      <c r="Q118" s="344"/>
      <c r="R118" s="75"/>
      <c r="S118" s="75"/>
      <c r="T118" s="75"/>
      <c r="U118" s="75"/>
      <c r="V118" s="75"/>
      <c r="W118" s="75"/>
      <c r="X118" s="75"/>
      <c r="Y118" s="76"/>
      <c r="Z118" s="76"/>
    </row>
    <row r="119" spans="2:26" ht="14.7" thickBot="1" x14ac:dyDescent="0.7">
      <c r="B119" s="73" t="s">
        <v>108</v>
      </c>
      <c r="C119" s="384" t="s">
        <v>411</v>
      </c>
      <c r="D119" s="74"/>
      <c r="E119" s="74"/>
      <c r="F119" s="74"/>
      <c r="G119" s="74"/>
      <c r="H119" s="380" t="s">
        <v>411</v>
      </c>
      <c r="I119" s="258">
        <v>0</v>
      </c>
      <c r="J119" s="258">
        <v>0</v>
      </c>
      <c r="K119" s="258">
        <v>0</v>
      </c>
      <c r="L119" s="258">
        <v>0</v>
      </c>
      <c r="M119" s="258">
        <v>0</v>
      </c>
      <c r="N119" s="259">
        <f t="shared" si="36"/>
        <v>0</v>
      </c>
      <c r="Q119" s="344">
        <v>0</v>
      </c>
      <c r="R119" s="75"/>
      <c r="S119" s="75"/>
      <c r="T119" s="75"/>
      <c r="U119" s="75"/>
      <c r="V119" s="75"/>
      <c r="W119" s="75"/>
      <c r="X119" s="75"/>
      <c r="Y119" s="76"/>
      <c r="Z119" s="76"/>
    </row>
    <row r="120" spans="2:26" ht="14.7" thickBot="1" x14ac:dyDescent="0.7">
      <c r="B120" s="51"/>
      <c r="C120" s="74"/>
      <c r="D120" s="74"/>
      <c r="E120" s="74"/>
      <c r="F120" s="74"/>
      <c r="G120" s="74"/>
      <c r="H120" s="74"/>
      <c r="I120" s="374"/>
      <c r="M120" s="51"/>
      <c r="Q120" s="75"/>
      <c r="R120" s="75"/>
      <c r="S120" s="75"/>
      <c r="T120" s="75"/>
      <c r="U120" s="75"/>
      <c r="V120" s="75"/>
      <c r="W120" s="75"/>
      <c r="X120" s="75"/>
      <c r="Y120" s="76"/>
      <c r="Z120" s="76"/>
    </row>
    <row r="121" spans="2:26" ht="14.7" thickBot="1" x14ac:dyDescent="0.7">
      <c r="B121" s="51"/>
      <c r="C121" s="74"/>
      <c r="D121" s="74"/>
      <c r="E121" s="74"/>
      <c r="F121" s="74"/>
      <c r="G121" s="74"/>
      <c r="H121" s="385" t="s">
        <v>411</v>
      </c>
      <c r="I121" s="258">
        <v>10567.679999999998</v>
      </c>
      <c r="J121" s="258">
        <v>42270.719999999994</v>
      </c>
      <c r="K121" s="258">
        <v>42270.719999999994</v>
      </c>
      <c r="L121" s="258">
        <v>31703.039999999994</v>
      </c>
      <c r="M121" s="258">
        <v>0</v>
      </c>
      <c r="N121" s="259">
        <f t="shared" si="35"/>
        <v>126812.15999999999</v>
      </c>
      <c r="Q121" s="303">
        <v>21135.359999999997</v>
      </c>
      <c r="R121" s="75"/>
      <c r="S121" s="75"/>
      <c r="T121" s="75"/>
      <c r="U121" s="75"/>
      <c r="V121" s="75"/>
      <c r="W121" s="75"/>
      <c r="X121" s="75"/>
      <c r="Y121" s="76"/>
      <c r="Z121" s="76"/>
    </row>
    <row r="122" spans="2:26" ht="14.7" thickBot="1" x14ac:dyDescent="0.7">
      <c r="B122" s="51"/>
      <c r="C122" s="74"/>
      <c r="D122" s="74"/>
      <c r="E122" s="74"/>
      <c r="F122" s="74"/>
      <c r="G122" s="74"/>
      <c r="H122" s="383" t="s">
        <v>411</v>
      </c>
      <c r="I122" s="258">
        <v>0</v>
      </c>
      <c r="J122" s="258">
        <v>578866.27703466662</v>
      </c>
      <c r="K122" s="258">
        <v>1157732.5540693332</v>
      </c>
      <c r="L122" s="258">
        <v>868299.41555199993</v>
      </c>
      <c r="M122" s="258">
        <v>0</v>
      </c>
      <c r="N122" s="259">
        <f t="shared" si="35"/>
        <v>2604898.2466559997</v>
      </c>
      <c r="Q122" s="344">
        <v>578866.27703466662</v>
      </c>
      <c r="R122" s="75"/>
      <c r="S122" s="75"/>
      <c r="T122" s="75"/>
      <c r="U122" s="75"/>
      <c r="V122" s="75"/>
      <c r="W122" s="75"/>
      <c r="X122" s="75"/>
      <c r="Y122" s="76"/>
      <c r="Z122" s="76"/>
    </row>
    <row r="123" spans="2:26" ht="14.7" thickBot="1" x14ac:dyDescent="0.7">
      <c r="B123" s="51"/>
      <c r="C123" s="74"/>
      <c r="D123" s="74"/>
      <c r="E123" s="74"/>
      <c r="F123" s="74"/>
      <c r="G123" s="74"/>
      <c r="H123" s="383" t="s">
        <v>411</v>
      </c>
      <c r="I123" s="258">
        <v>2178527.2319999998</v>
      </c>
      <c r="J123" s="258">
        <v>2045411.4508799997</v>
      </c>
      <c r="K123" s="258">
        <v>38678.818406400009</v>
      </c>
      <c r="L123" s="258">
        <v>39839.182958592013</v>
      </c>
      <c r="M123" s="258">
        <v>27356.238964899843</v>
      </c>
      <c r="N123" s="259">
        <f t="shared" si="35"/>
        <v>4329812.9232098907</v>
      </c>
      <c r="Q123" s="344">
        <v>19339.409203200001</v>
      </c>
      <c r="R123" s="75"/>
      <c r="S123" s="75"/>
      <c r="T123" s="75"/>
      <c r="U123" s="75"/>
      <c r="V123" s="75"/>
      <c r="W123" s="75"/>
      <c r="X123" s="75"/>
      <c r="Y123" s="76"/>
      <c r="Z123" s="76"/>
    </row>
    <row r="124" spans="2:26" x14ac:dyDescent="0.65">
      <c r="B124" s="51"/>
      <c r="C124" s="74"/>
      <c r="D124" s="74"/>
      <c r="E124" s="74"/>
      <c r="F124" s="74"/>
      <c r="G124" s="74"/>
      <c r="H124" s="74"/>
      <c r="M124" s="51"/>
      <c r="Q124" s="75"/>
      <c r="R124" s="75"/>
      <c r="S124" s="75"/>
      <c r="T124" s="75"/>
      <c r="U124" s="75"/>
      <c r="V124" s="75"/>
      <c r="W124" s="75"/>
      <c r="X124" s="75"/>
      <c r="Y124" s="76"/>
      <c r="Z124" s="76"/>
    </row>
    <row r="125" spans="2:26" x14ac:dyDescent="0.65">
      <c r="B125" s="51"/>
      <c r="C125" s="74"/>
      <c r="D125" s="74"/>
      <c r="E125" s="74"/>
      <c r="F125" s="74"/>
      <c r="G125" s="74"/>
      <c r="H125" s="74"/>
      <c r="M125" s="51"/>
      <c r="Q125" s="75"/>
      <c r="R125" s="75"/>
      <c r="S125" s="75"/>
      <c r="T125" s="75"/>
      <c r="U125" s="75"/>
      <c r="V125" s="75"/>
      <c r="W125" s="75"/>
      <c r="X125" s="75"/>
      <c r="Y125" s="76"/>
      <c r="Z125" s="76"/>
    </row>
    <row r="126" spans="2:26" s="77" customFormat="1" x14ac:dyDescent="0.65">
      <c r="B126" s="118" t="s">
        <v>76</v>
      </c>
      <c r="Q126" s="100"/>
      <c r="R126" s="100"/>
      <c r="S126" s="100"/>
      <c r="T126" s="100"/>
      <c r="U126" s="100"/>
      <c r="V126" s="100"/>
    </row>
    <row r="127" spans="2:26" ht="14.7" thickBot="1" x14ac:dyDescent="0.7"/>
    <row r="128" spans="2:26" ht="48" customHeight="1" thickBot="1" x14ac:dyDescent="0.8">
      <c r="B128" s="68" t="s">
        <v>174</v>
      </c>
      <c r="C128" s="69" t="s">
        <v>125</v>
      </c>
      <c r="D128" s="52"/>
      <c r="E128" s="52"/>
      <c r="F128" s="52"/>
      <c r="G128" s="52"/>
      <c r="H128" s="69" t="str">
        <f>C128</f>
        <v>Item</v>
      </c>
      <c r="I128" s="69" t="str">
        <f>'Key assumptions'!$M$9</f>
        <v>FY2025
(1 Mar 2025 - 30 Jun 2025)</v>
      </c>
      <c r="J128" s="69" t="str">
        <f>'Key assumptions'!$N$9</f>
        <v>FY2026</v>
      </c>
      <c r="K128" s="69" t="str">
        <f>'Key assumptions'!$O$9</f>
        <v>FY2027</v>
      </c>
      <c r="L128" s="69" t="str">
        <f>'Key assumptions'!$P$9</f>
        <v>FY2028</v>
      </c>
      <c r="M128" s="69" t="str">
        <f>'Key assumptions'!$Q$9</f>
        <v>FY2029</v>
      </c>
      <c r="N128" s="69" t="s">
        <v>137</v>
      </c>
      <c r="P128" s="64" t="str">
        <f>IF(SUM(N129:N131)=SUMIFS('Non-labour_inputs'!$EG$9:$EG$69,'Non-labour_inputs'!$A$9:$A$69,B126),"OK","ERROR")</f>
        <v>OK</v>
      </c>
      <c r="Q128" s="69" t="str">
        <f>'Non-labour_inputs'!$EK$8</f>
        <v>FY2027 - H2</v>
      </c>
    </row>
    <row r="129" spans="2:22" ht="14.7" thickBot="1" x14ac:dyDescent="0.7">
      <c r="B129" s="73" t="s">
        <v>287</v>
      </c>
      <c r="C129" s="384" t="s">
        <v>411</v>
      </c>
      <c r="D129" s="74"/>
      <c r="E129" s="74"/>
      <c r="F129" s="74"/>
      <c r="G129" s="74"/>
      <c r="H129" s="380" t="s">
        <v>411</v>
      </c>
      <c r="I129" s="258">
        <v>77144.063999999998</v>
      </c>
      <c r="J129" s="258">
        <v>42270.719999999994</v>
      </c>
      <c r="K129" s="258">
        <v>0</v>
      </c>
      <c r="L129" s="258">
        <v>0</v>
      </c>
      <c r="M129" s="258">
        <v>0</v>
      </c>
      <c r="N129" s="259">
        <v>119414.78399999999</v>
      </c>
      <c r="Q129" s="303">
        <v>0</v>
      </c>
    </row>
    <row r="130" spans="2:22" ht="14.7" thickBot="1" x14ac:dyDescent="0.7">
      <c r="B130" s="73" t="s">
        <v>287</v>
      </c>
      <c r="C130" s="384" t="s">
        <v>411</v>
      </c>
      <c r="D130" s="74"/>
      <c r="E130" s="74"/>
      <c r="F130" s="74"/>
      <c r="G130" s="74"/>
      <c r="H130" s="380" t="s">
        <v>411</v>
      </c>
      <c r="I130" s="258">
        <v>8454.1440000000002</v>
      </c>
      <c r="J130" s="258">
        <v>26419.199999999997</v>
      </c>
      <c r="K130" s="258">
        <v>0</v>
      </c>
      <c r="L130" s="258">
        <v>0</v>
      </c>
      <c r="M130" s="258">
        <v>0</v>
      </c>
      <c r="N130" s="259">
        <v>34873.343999999997</v>
      </c>
      <c r="Q130" s="303">
        <v>0</v>
      </c>
    </row>
    <row r="131" spans="2:22" ht="14.7" thickBot="1" x14ac:dyDescent="0.7">
      <c r="B131" s="73"/>
      <c r="C131" s="315"/>
      <c r="D131" s="74"/>
      <c r="E131" s="74"/>
      <c r="F131" s="74"/>
      <c r="G131" s="74"/>
      <c r="H131" s="314">
        <v>0</v>
      </c>
      <c r="I131" s="258">
        <v>0</v>
      </c>
      <c r="J131" s="258">
        <v>0</v>
      </c>
      <c r="K131" s="258">
        <v>0</v>
      </c>
      <c r="L131" s="258">
        <v>0</v>
      </c>
      <c r="M131" s="258">
        <v>0</v>
      </c>
      <c r="N131" s="259">
        <v>0</v>
      </c>
      <c r="Q131" s="303">
        <v>0</v>
      </c>
    </row>
    <row r="132" spans="2:22" x14ac:dyDescent="0.65">
      <c r="L132" s="117"/>
    </row>
    <row r="133" spans="2:22" s="77" customFormat="1" x14ac:dyDescent="0.65">
      <c r="B133" s="118" t="s">
        <v>251</v>
      </c>
      <c r="Q133" s="100"/>
      <c r="R133" s="100"/>
      <c r="S133" s="100"/>
      <c r="T133" s="100"/>
      <c r="U133" s="100"/>
      <c r="V133" s="100"/>
    </row>
    <row r="134" spans="2:22" ht="14.7" thickBot="1" x14ac:dyDescent="0.7"/>
    <row r="135" spans="2:22" ht="37.200000000000003" thickBot="1" x14ac:dyDescent="0.7">
      <c r="H135" s="69" t="s">
        <v>125</v>
      </c>
      <c r="I135" s="69" t="str">
        <f>'Key assumptions'!$M$9</f>
        <v>FY2025
(1 Mar 2025 - 30 Jun 2025)</v>
      </c>
      <c r="J135" s="69" t="str">
        <f>'Key assumptions'!$N$9</f>
        <v>FY2026</v>
      </c>
      <c r="K135" s="69" t="str">
        <f>'Key assumptions'!$O$9</f>
        <v>FY2027</v>
      </c>
      <c r="L135" s="69" t="str">
        <f>'Key assumptions'!$P$9</f>
        <v>FY2028</v>
      </c>
      <c r="M135" s="69" t="str">
        <f>'Key assumptions'!$Q$9</f>
        <v>FY2029</v>
      </c>
      <c r="N135" s="69" t="s">
        <v>137</v>
      </c>
    </row>
    <row r="136" spans="2:22" ht="14.7" thickBot="1" x14ac:dyDescent="0.7">
      <c r="H136" s="345" t="s">
        <v>252</v>
      </c>
      <c r="I136" s="258">
        <f>SUMIF('Non-labour_inputs'!$EM$9:$EM$69,"Yes",'Non-labour_inputs'!EA$9:EA$69)</f>
        <v>1576301.8156979647</v>
      </c>
      <c r="J136" s="258">
        <f>SUMIF('Non-labour_inputs'!$EM$9:$EM$69,"Yes",'Non-labour_inputs'!EB$9:EB$69)</f>
        <v>4410197.1451365957</v>
      </c>
      <c r="K136" s="258">
        <f>SUMIF('Non-labour_inputs'!$EM$9:$EM$69,"Yes",'Non-labour_inputs'!EC$9:EC$69)</f>
        <v>1491411.3945600004</v>
      </c>
      <c r="L136" s="258">
        <f>SUMIF('Non-labour_inputs'!$EM$9:$EM$69,"Yes",'Non-labour_inputs'!ED$9:ED$69)</f>
        <v>663121.92000000004</v>
      </c>
      <c r="M136" s="258">
        <f>SUMIF('Non-labour_inputs'!$EM$9:$EM$69,"Yes",'Non-labour_inputs'!EE$9:EE$69)</f>
        <v>0</v>
      </c>
      <c r="N136" s="259">
        <f t="shared" ref="N136" si="37">SUM(I136:M136)</f>
        <v>8141032.2753945608</v>
      </c>
    </row>
  </sheetData>
  <mergeCells count="3">
    <mergeCell ref="I11:M11"/>
    <mergeCell ref="W11:AA11"/>
    <mergeCell ref="AK11:AO11"/>
  </mergeCells>
  <conditionalFormatting sqref="I21:N21">
    <cfRule type="cellIs" dxfId="160" priority="19" operator="equal">
      <formula>"ERROR"</formula>
    </cfRule>
    <cfRule type="cellIs" dxfId="159" priority="20" operator="equal">
      <formula>"OK"</formula>
    </cfRule>
    <cfRule type="expression" dxfId="158" priority="21">
      <formula>$Q21="Manual $ Spread"</formula>
    </cfRule>
  </conditionalFormatting>
  <conditionalFormatting sqref="P34">
    <cfRule type="top10" dxfId="157" priority="873" rank="3"/>
  </conditionalFormatting>
  <conditionalFormatting sqref="P36">
    <cfRule type="cellIs" dxfId="156" priority="566" operator="equal">
      <formula>"ERROR"</formula>
    </cfRule>
    <cfRule type="cellIs" dxfId="155" priority="567" operator="equal">
      <formula>"OK"</formula>
    </cfRule>
    <cfRule type="expression" dxfId="154" priority="568">
      <formula>#REF!="Manual $ Spread"</formula>
    </cfRule>
  </conditionalFormatting>
  <conditionalFormatting sqref="P40 P72 P81 P105 P128">
    <cfRule type="cellIs" dxfId="153" priority="874" operator="equal">
      <formula>"ERROR"</formula>
    </cfRule>
    <cfRule type="cellIs" dxfId="152" priority="875" operator="equal">
      <formula>"OK"</formula>
    </cfRule>
    <cfRule type="expression" dxfId="151" priority="876">
      <formula>$M40="Manual $ Spread"</formula>
    </cfRule>
  </conditionalFormatting>
  <conditionalFormatting sqref="Y36 AA36">
    <cfRule type="cellIs" dxfId="150" priority="54" operator="equal">
      <formula>"ERROR"</formula>
    </cfRule>
    <cfRule type="cellIs" dxfId="149" priority="55" operator="equal">
      <formula>"OK"</formula>
    </cfRule>
    <cfRule type="expression" dxfId="148" priority="260">
      <formula>$W36="Manual $ Spread"</formula>
    </cfRule>
  </conditionalFormatting>
  <conditionalFormatting sqref="AE21:AP21">
    <cfRule type="cellIs" dxfId="147" priority="16" operator="equal">
      <formula>"ERROR"</formula>
    </cfRule>
    <cfRule type="cellIs" dxfId="146" priority="17" operator="equal">
      <formula>"OK"</formula>
    </cfRule>
    <cfRule type="expression" dxfId="145" priority="18">
      <formula>$Q21="Manual $ Spread"</formula>
    </cfRule>
  </conditionalFormatting>
  <conditionalFormatting sqref="AV13:AV19">
    <cfRule type="cellIs" dxfId="144" priority="13" operator="equal">
      <formula>"ERROR"</formula>
    </cfRule>
    <cfRule type="cellIs" dxfId="143" priority="14" operator="equal">
      <formula>"OK"</formula>
    </cfRule>
    <cfRule type="expression" dxfId="142" priority="15">
      <formula>$Q13="Manual $ Spread"</formula>
    </cfRule>
  </conditionalFormatting>
  <conditionalFormatting sqref="AZ13:AZ19">
    <cfRule type="cellIs" dxfId="141" priority="4" operator="equal">
      <formula>"ERROR"</formula>
    </cfRule>
    <cfRule type="cellIs" dxfId="140" priority="5" operator="equal">
      <formula>"OK"</formula>
    </cfRule>
    <cfRule type="expression" dxfId="139" priority="6">
      <formula>$Q13="Manual $ Spread"</formula>
    </cfRule>
  </conditionalFormatting>
  <conditionalFormatting sqref="BD13:BD19">
    <cfRule type="cellIs" dxfId="138" priority="1" operator="equal">
      <formula>"ERROR"</formula>
    </cfRule>
    <cfRule type="cellIs" dxfId="137" priority="2" operator="equal">
      <formula>"OK"</formula>
    </cfRule>
    <cfRule type="expression" dxfId="136" priority="3">
      <formula>$Q13="Manual $ Spread"</formula>
    </cfRule>
  </conditionalFormatting>
  <hyperlinks>
    <hyperlink ref="B19" location="'Non-labour_calcs'!A226" display="'Non-labour_calcs'!A226" xr:uid="{AC661E30-3BD0-4812-A586-980BE1051633}"/>
  </hyperlink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73F6C-1D9A-4899-A967-C3E2003479EB}">
  <sheetPr codeName="Sheet14">
    <tabColor rgb="FFFF0000"/>
  </sheetPr>
  <dimension ref="A1:BT61"/>
  <sheetViews>
    <sheetView showGridLines="0" zoomScaleNormal="100" workbookViewId="0"/>
  </sheetViews>
  <sheetFormatPr defaultRowHeight="16.5" outlineLevelCol="1" x14ac:dyDescent="0.75"/>
  <cols>
    <col min="1" max="1" width="14.33203125" customWidth="1"/>
    <col min="2" max="2" width="54.85546875" bestFit="1" customWidth="1"/>
    <col min="3" max="57" width="9.1875" customWidth="1" outlineLevel="1"/>
    <col min="58" max="59" width="8.85546875" customWidth="1" outlineLevel="1"/>
    <col min="60" max="60" width="8.85546875" customWidth="1"/>
    <col min="61" max="63" width="12.1875" customWidth="1"/>
    <col min="64" max="64" width="8.85546875" customWidth="1"/>
    <col min="65" max="72" width="12.1875" customWidth="1"/>
  </cols>
  <sheetData>
    <row r="1" spans="1:72" s="32" customFormat="1" ht="35.200000000000003" customHeight="1" x14ac:dyDescent="0.75">
      <c r="A1" s="29"/>
      <c r="B1" s="194" t="str">
        <f>Overview!$B$1</f>
        <v>Labour and overhead costs for non-contestable CWOREZ project</v>
      </c>
      <c r="C1" s="30"/>
      <c r="D1" s="30"/>
      <c r="E1" s="30"/>
      <c r="F1" s="30"/>
      <c r="G1" s="30"/>
      <c r="H1" s="29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221"/>
    </row>
    <row r="2" spans="1:72" s="32" customFormat="1" ht="26.2" customHeight="1" x14ac:dyDescent="0.75">
      <c r="A2" s="31"/>
      <c r="B2" s="142" t="s">
        <v>175</v>
      </c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0"/>
      <c r="AG2" s="300"/>
      <c r="AH2" s="300"/>
      <c r="AI2" s="300"/>
      <c r="AJ2" s="300"/>
      <c r="AK2" s="300"/>
      <c r="AL2" s="300"/>
      <c r="AM2" s="300"/>
      <c r="AN2" s="300"/>
      <c r="AO2" s="300"/>
      <c r="AP2" s="300"/>
      <c r="AQ2" s="300"/>
      <c r="AR2" s="300"/>
      <c r="AS2" s="300"/>
      <c r="AT2" s="30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221"/>
    </row>
    <row r="3" spans="1:72" s="21" customFormat="1" ht="14.4" x14ac:dyDescent="0.65"/>
    <row r="4" spans="1:72" s="21" customFormat="1" ht="14.4" x14ac:dyDescent="0.65">
      <c r="B4" s="35" t="s">
        <v>48</v>
      </c>
    </row>
    <row r="5" spans="1:72" s="21" customFormat="1" ht="14.4" x14ac:dyDescent="0.65">
      <c r="B5" s="39" t="s">
        <v>176</v>
      </c>
    </row>
    <row r="6" spans="1:72" s="21" customFormat="1" ht="14.4" x14ac:dyDescent="0.65">
      <c r="B6" s="39"/>
    </row>
    <row r="7" spans="1:72" ht="16.8" thickBot="1" x14ac:dyDescent="0.8">
      <c r="A7" s="45" t="s">
        <v>177</v>
      </c>
    </row>
    <row r="8" spans="1:72" ht="73.5" customHeight="1" thickBot="1" x14ac:dyDescent="0.8">
      <c r="B8" s="68" t="str">
        <f>'Data source'!$A$2</f>
        <v>Broader cost category</v>
      </c>
      <c r="C8" s="85">
        <f>'Data source'!H2</f>
        <v>45566</v>
      </c>
      <c r="D8" s="85">
        <f>'Data source'!I2</f>
        <v>45597</v>
      </c>
      <c r="E8" s="85">
        <f>'Data source'!J2</f>
        <v>45627</v>
      </c>
      <c r="F8" s="85">
        <f>'Data source'!K2</f>
        <v>45658</v>
      </c>
      <c r="G8" s="85">
        <f>'Data source'!L2</f>
        <v>45689</v>
      </c>
      <c r="H8" s="85">
        <f>'Data source'!M2</f>
        <v>45717</v>
      </c>
      <c r="I8" s="85">
        <f>'Data source'!N2</f>
        <v>45748</v>
      </c>
      <c r="J8" s="85">
        <f>'Data source'!O2</f>
        <v>45778</v>
      </c>
      <c r="K8" s="85">
        <f>'Data source'!P2</f>
        <v>45809</v>
      </c>
      <c r="L8" s="85">
        <f>'Data source'!Q2</f>
        <v>45839</v>
      </c>
      <c r="M8" s="85">
        <f>'Data source'!R2</f>
        <v>45870</v>
      </c>
      <c r="N8" s="85">
        <f>'Data source'!S2</f>
        <v>45901</v>
      </c>
      <c r="O8" s="85">
        <f>'Data source'!T2</f>
        <v>45931</v>
      </c>
      <c r="P8" s="85">
        <f>'Data source'!U2</f>
        <v>45962</v>
      </c>
      <c r="Q8" s="85">
        <f>'Data source'!V2</f>
        <v>45992</v>
      </c>
      <c r="R8" s="85">
        <f>'Data source'!W2</f>
        <v>46023</v>
      </c>
      <c r="S8" s="85">
        <f>'Data source'!X2</f>
        <v>46054</v>
      </c>
      <c r="T8" s="85">
        <f>'Data source'!Y2</f>
        <v>46082</v>
      </c>
      <c r="U8" s="85">
        <f>'Data source'!Z2</f>
        <v>46113</v>
      </c>
      <c r="V8" s="85">
        <f>'Data source'!AA2</f>
        <v>46143</v>
      </c>
      <c r="W8" s="85">
        <f>'Data source'!AB2</f>
        <v>46174</v>
      </c>
      <c r="X8" s="85">
        <f>'Data source'!AC2</f>
        <v>46204</v>
      </c>
      <c r="Y8" s="85">
        <f>'Data source'!AD2</f>
        <v>46235</v>
      </c>
      <c r="Z8" s="85">
        <f>'Data source'!AE2</f>
        <v>46266</v>
      </c>
      <c r="AA8" s="85">
        <f>'Data source'!AF2</f>
        <v>46296</v>
      </c>
      <c r="AB8" s="85">
        <f>'Data source'!AG2</f>
        <v>46327</v>
      </c>
      <c r="AC8" s="85">
        <f>'Data source'!AH2</f>
        <v>46357</v>
      </c>
      <c r="AD8" s="85">
        <f>'Data source'!AI2</f>
        <v>46388</v>
      </c>
      <c r="AE8" s="85">
        <f>'Data source'!AJ2</f>
        <v>46419</v>
      </c>
      <c r="AF8" s="85">
        <f>'Data source'!AK2</f>
        <v>46447</v>
      </c>
      <c r="AG8" s="85">
        <f>'Data source'!AL2</f>
        <v>46478</v>
      </c>
      <c r="AH8" s="85">
        <f>'Data source'!AM2</f>
        <v>46508</v>
      </c>
      <c r="AI8" s="85">
        <f>'Data source'!AN2</f>
        <v>46539</v>
      </c>
      <c r="AJ8" s="85">
        <f>'Data source'!AO2</f>
        <v>46569</v>
      </c>
      <c r="AK8" s="85">
        <f>'Data source'!AP2</f>
        <v>46600</v>
      </c>
      <c r="AL8" s="85">
        <f>'Data source'!AQ2</f>
        <v>46631</v>
      </c>
      <c r="AM8" s="85">
        <f>'Data source'!AR2</f>
        <v>46661</v>
      </c>
      <c r="AN8" s="85">
        <f>'Data source'!AS2</f>
        <v>46692</v>
      </c>
      <c r="AO8" s="85">
        <f>'Data source'!AT2</f>
        <v>46722</v>
      </c>
      <c r="AP8" s="85">
        <f>'Data source'!AU2</f>
        <v>46753</v>
      </c>
      <c r="AQ8" s="85">
        <f>'Data source'!AV2</f>
        <v>46784</v>
      </c>
      <c r="AR8" s="85">
        <f>'Data source'!AW2</f>
        <v>46813</v>
      </c>
      <c r="AS8" s="85">
        <f>'Data source'!AX2</f>
        <v>46844</v>
      </c>
      <c r="AT8" s="85">
        <f>'Data source'!AY2</f>
        <v>46874</v>
      </c>
      <c r="AU8" s="85">
        <f>'Data source'!AZ2</f>
        <v>46905</v>
      </c>
      <c r="AV8" s="85">
        <f>'Data source'!BA2</f>
        <v>46935</v>
      </c>
      <c r="AW8" s="85">
        <f>'Data source'!BB2</f>
        <v>46966</v>
      </c>
      <c r="AX8" s="85">
        <f>'Data source'!BC2</f>
        <v>46997</v>
      </c>
      <c r="AY8" s="85">
        <f>'Data source'!BD2</f>
        <v>47027</v>
      </c>
      <c r="AZ8" s="85">
        <f>'Data source'!BE2</f>
        <v>47058</v>
      </c>
      <c r="BA8" s="85">
        <f>'Data source'!BF2</f>
        <v>47088</v>
      </c>
      <c r="BB8" s="85">
        <f>'Data source'!BG2</f>
        <v>47119</v>
      </c>
      <c r="BC8" s="85">
        <f>'Data source'!BH2</f>
        <v>47150</v>
      </c>
      <c r="BD8" s="85">
        <f>'Data source'!BI2</f>
        <v>47178</v>
      </c>
      <c r="BE8" s="68" t="s">
        <v>178</v>
      </c>
      <c r="BF8" s="86"/>
      <c r="BH8" s="266" t="str" cm="1">
        <f t="array" ref="BH8:BR8">model_period</f>
        <v>FY2020
(1 Mar 2020 to 30 Jun 2020)</v>
      </c>
      <c r="BI8" s="267" t="str">
        <v>FY2021</v>
      </c>
      <c r="BJ8" s="267" t="str">
        <v>FY2022</v>
      </c>
      <c r="BK8" s="267" t="str">
        <v>FY2023</v>
      </c>
      <c r="BL8" s="267" t="str">
        <v>FY2024</v>
      </c>
      <c r="BM8" s="267" t="str">
        <v>FY2025
(1 Jul 2024 to 28 Feb 2025)</v>
      </c>
      <c r="BN8" s="267" t="str">
        <v>FY2025
(1 Mar 2025 - 30 Jun 2025)</v>
      </c>
      <c r="BO8" s="267" t="str">
        <v>FY2026</v>
      </c>
      <c r="BP8" s="267" t="str">
        <v>FY2027</v>
      </c>
      <c r="BQ8" s="267" t="str">
        <v>FY2028</v>
      </c>
      <c r="BR8" s="267" t="str">
        <v>FY2029</v>
      </c>
      <c r="BS8" s="63" t="str">
        <f>IF(ROUND(SUM(C19:BD19)-SUM(BN19:BR19),4)=0,"OK","ERROR")</f>
        <v>OK</v>
      </c>
    </row>
    <row r="9" spans="1:72" ht="16.8" thickBot="1" x14ac:dyDescent="0.8">
      <c r="B9" s="106" t="str" cm="1">
        <f t="array" ref="B9:B18">_xlfn.UNIQUE('Key assumptions'!$G$24:$G$33)</f>
        <v>Project Management</v>
      </c>
      <c r="C9" s="262">
        <f>SUMIFS('Data source'!H$3:H$530,ds_broadcostcat,$B9,'Data source'!$C$3:$C$530,"Internal Labour")
+SUMIFS('Data source'!H$3:H$530,ds_broadcostcat,$B9,'Data source'!$C$3:$C$530,"Contracted Labour")</f>
        <v>0</v>
      </c>
      <c r="D9" s="242">
        <f>SUMIFS('Data source'!I$3:I$530,ds_broadcostcat,$B9,'Data source'!$C$3:$C$530,"Internal Labour")
+SUMIFS('Data source'!I$3:I$530,ds_broadcostcat,$B9,'Data source'!$C$3:$C$530,"Contracted Labour")</f>
        <v>0</v>
      </c>
      <c r="E9" s="242">
        <f>SUMIFS('Data source'!J$3:J$530,ds_broadcostcat,$B9,'Data source'!$C$3:$C$530,"Internal Labour")
+SUMIFS('Data source'!J$3:J$530,ds_broadcostcat,$B9,'Data source'!$C$3:$C$530,"Contracted Labour")</f>
        <v>0</v>
      </c>
      <c r="F9" s="242">
        <f>SUMIFS('Data source'!K$3:K$530,ds_broadcostcat,$B9,'Data source'!$C$3:$C$530,"Internal Labour")
+SUMIFS('Data source'!K$3:K$530,ds_broadcostcat,$B9,'Data source'!$C$3:$C$530,"Contracted Labour")</f>
        <v>0</v>
      </c>
      <c r="G9" s="242">
        <f>SUMIFS('Data source'!L$3:L$530,ds_broadcostcat,$B9,'Data source'!$C$3:$C$530,"Internal Labour")
+SUMIFS('Data source'!L$3:L$530,ds_broadcostcat,$B9,'Data source'!$C$3:$C$530,"Contracted Labour")</f>
        <v>0</v>
      </c>
      <c r="H9" s="242">
        <f>SUMIFS('Data source'!M$3:M$530,ds_broadcostcat,$B9,'Data source'!$C$3:$C$530,"Internal Labour")
+SUMIFS('Data source'!M$3:M$530,ds_broadcostcat,$B9,'Data source'!$C$3:$C$530,"Contracted Labour")</f>
        <v>0</v>
      </c>
      <c r="I9" s="242">
        <f>SUMIFS('Data source'!N$3:N$530,ds_broadcostcat,$B9,'Data source'!$C$3:$C$530,"Internal Labour")
+SUMIFS('Data source'!N$3:N$530,ds_broadcostcat,$B9,'Data source'!$C$3:$C$530,"Contracted Labour")</f>
        <v>0</v>
      </c>
      <c r="J9" s="242">
        <f>SUMIFS('Data source'!O$3:O$530,ds_broadcostcat,$B9,'Data source'!$C$3:$C$530,"Internal Labour")
+SUMIFS('Data source'!O$3:O$530,ds_broadcostcat,$B9,'Data source'!$C$3:$C$530,"Contracted Labour")</f>
        <v>0</v>
      </c>
      <c r="K9" s="242">
        <f>SUMIFS('Data source'!P$3:P$530,ds_broadcostcat,$B9,'Data source'!$C$3:$C$530,"Internal Labour")
+SUMIFS('Data source'!P$3:P$530,ds_broadcostcat,$B9,'Data source'!$C$3:$C$530,"Contracted Labour")</f>
        <v>0</v>
      </c>
      <c r="L9" s="242">
        <f>SUMIFS('Data source'!Q$3:Q$530,ds_broadcostcat,$B9,'Data source'!$C$3:$C$530,"Internal Labour")
+SUMIFS('Data source'!Q$3:Q$530,ds_broadcostcat,$B9,'Data source'!$C$3:$C$530,"Contracted Labour")</f>
        <v>0</v>
      </c>
      <c r="M9" s="242">
        <f>SUMIFS('Data source'!R$3:R$530,ds_broadcostcat,$B9,'Data source'!$C$3:$C$530,"Internal Labour")
+SUMIFS('Data source'!R$3:R$530,ds_broadcostcat,$B9,'Data source'!$C$3:$C$530,"Contracted Labour")</f>
        <v>0</v>
      </c>
      <c r="N9" s="242">
        <f>SUMIFS('Data source'!S$3:S$530,ds_broadcostcat,$B9,'Data source'!$C$3:$C$530,"Internal Labour")
+SUMIFS('Data source'!S$3:S$530,ds_broadcostcat,$B9,'Data source'!$C$3:$C$530,"Contracted Labour")</f>
        <v>0</v>
      </c>
      <c r="O9" s="242">
        <f>SUMIFS('Data source'!T$3:T$530,ds_broadcostcat,$B9,'Data source'!$C$3:$C$530,"Internal Labour")
+SUMIFS('Data source'!T$3:T$530,ds_broadcostcat,$B9,'Data source'!$C$3:$C$530,"Contracted Labour")</f>
        <v>0</v>
      </c>
      <c r="P9" s="242">
        <f>SUMIFS('Data source'!U$3:U$530,ds_broadcostcat,$B9,'Data source'!$C$3:$C$530,"Internal Labour")
+SUMIFS('Data source'!U$3:U$530,ds_broadcostcat,$B9,'Data source'!$C$3:$C$530,"Contracted Labour")</f>
        <v>0</v>
      </c>
      <c r="Q9" s="242">
        <f>SUMIFS('Data source'!V$3:V$530,ds_broadcostcat,$B9,'Data source'!$C$3:$C$530,"Internal Labour")
+SUMIFS('Data source'!V$3:V$530,ds_broadcostcat,$B9,'Data source'!$C$3:$C$530,"Contracted Labour")</f>
        <v>0</v>
      </c>
      <c r="R9" s="242">
        <f>SUMIFS('Data source'!W$3:W$530,ds_broadcostcat,$B9,'Data source'!$C$3:$C$530,"Internal Labour")
+SUMIFS('Data source'!W$3:W$530,ds_broadcostcat,$B9,'Data source'!$C$3:$C$530,"Contracted Labour")</f>
        <v>0</v>
      </c>
      <c r="S9" s="242">
        <f>SUMIFS('Data source'!X$3:X$530,ds_broadcostcat,$B9,'Data source'!$C$3:$C$530,"Internal Labour")
+SUMIFS('Data source'!X$3:X$530,ds_broadcostcat,$B9,'Data source'!$C$3:$C$530,"Contracted Labour")</f>
        <v>0</v>
      </c>
      <c r="T9" s="242">
        <f>SUMIFS('Data source'!Y$3:Y$530,ds_broadcostcat,$B9,'Data source'!$C$3:$C$530,"Internal Labour")
+SUMIFS('Data source'!Y$3:Y$530,ds_broadcostcat,$B9,'Data source'!$C$3:$C$530,"Contracted Labour")</f>
        <v>0</v>
      </c>
      <c r="U9" s="242">
        <f>SUMIFS('Data source'!Z$3:Z$530,ds_broadcostcat,$B9,'Data source'!$C$3:$C$530,"Internal Labour")
+SUMIFS('Data source'!Z$3:Z$530,ds_broadcostcat,$B9,'Data source'!$C$3:$C$530,"Contracted Labour")</f>
        <v>0</v>
      </c>
      <c r="V9" s="242">
        <f>SUMIFS('Data source'!AA$3:AA$530,ds_broadcostcat,$B9,'Data source'!$C$3:$C$530,"Internal Labour")
+SUMIFS('Data source'!AA$3:AA$530,ds_broadcostcat,$B9,'Data source'!$C$3:$C$530,"Contracted Labour")</f>
        <v>0</v>
      </c>
      <c r="W9" s="242">
        <f>SUMIFS('Data source'!AB$3:AB$530,ds_broadcostcat,$B9,'Data source'!$C$3:$C$530,"Internal Labour")
+SUMIFS('Data source'!AB$3:AB$530,ds_broadcostcat,$B9,'Data source'!$C$3:$C$530,"Contracted Labour")</f>
        <v>0</v>
      </c>
      <c r="X9" s="242">
        <f>SUMIFS('Data source'!AC$3:AC$530,ds_broadcostcat,$B9,'Data source'!$C$3:$C$530,"Internal Labour")
+SUMIFS('Data source'!AC$3:AC$530,ds_broadcostcat,$B9,'Data source'!$C$3:$C$530,"Contracted Labour")</f>
        <v>0</v>
      </c>
      <c r="Y9" s="242">
        <f>SUMIFS('Data source'!AD$3:AD$530,ds_broadcostcat,$B9,'Data source'!$C$3:$C$530,"Internal Labour")
+SUMIFS('Data source'!AD$3:AD$530,ds_broadcostcat,$B9,'Data source'!$C$3:$C$530,"Contracted Labour")</f>
        <v>0</v>
      </c>
      <c r="Z9" s="242">
        <f>SUMIFS('Data source'!AE$3:AE$530,ds_broadcostcat,$B9,'Data source'!$C$3:$C$530,"Internal Labour")
+SUMIFS('Data source'!AE$3:AE$530,ds_broadcostcat,$B9,'Data source'!$C$3:$C$530,"Contracted Labour")</f>
        <v>0</v>
      </c>
      <c r="AA9" s="242">
        <f>SUMIFS('Data source'!AF$3:AF$530,ds_broadcostcat,$B9,'Data source'!$C$3:$C$530,"Internal Labour")
+SUMIFS('Data source'!AF$3:AF$530,ds_broadcostcat,$B9,'Data source'!$C$3:$C$530,"Contracted Labour")</f>
        <v>0</v>
      </c>
      <c r="AB9" s="242">
        <f>SUMIFS('Data source'!AG$3:AG$530,ds_broadcostcat,$B9,'Data source'!$C$3:$C$530,"Internal Labour")
+SUMIFS('Data source'!AG$3:AG$530,ds_broadcostcat,$B9,'Data source'!$C$3:$C$530,"Contracted Labour")</f>
        <v>0</v>
      </c>
      <c r="AC9" s="242">
        <f>SUMIFS('Data source'!AH$3:AH$530,ds_broadcostcat,$B9,'Data source'!$C$3:$C$530,"Internal Labour")
+SUMIFS('Data source'!AH$3:AH$530,ds_broadcostcat,$B9,'Data source'!$C$3:$C$530,"Contracted Labour")</f>
        <v>0</v>
      </c>
      <c r="AD9" s="242">
        <f>SUMIFS('Data source'!AI$3:AI$530,ds_broadcostcat,$B9,'Data source'!$C$3:$C$530,"Internal Labour")
+SUMIFS('Data source'!AI$3:AI$530,ds_broadcostcat,$B9,'Data source'!$C$3:$C$530,"Contracted Labour")</f>
        <v>14.45</v>
      </c>
      <c r="AE9" s="242">
        <f>SUMIFS('Data source'!AJ$3:AJ$530,ds_broadcostcat,$B9,'Data source'!$C$3:$C$530,"Internal Labour")
+SUMIFS('Data source'!AJ$3:AJ$530,ds_broadcostcat,$B9,'Data source'!$C$3:$C$530,"Contracted Labour")</f>
        <v>14.45</v>
      </c>
      <c r="AF9" s="242">
        <f>SUMIFS('Data source'!AK$3:AK$530,ds_broadcostcat,$B9,'Data source'!$C$3:$C$530,"Internal Labour")
+SUMIFS('Data source'!AK$3:AK$530,ds_broadcostcat,$B9,'Data source'!$C$3:$C$530,"Contracted Labour")</f>
        <v>14.45</v>
      </c>
      <c r="AG9" s="242">
        <f>SUMIFS('Data source'!AL$3:AL$530,ds_broadcostcat,$B9,'Data source'!$C$3:$C$530,"Internal Labour")
+SUMIFS('Data source'!AL$3:AL$530,ds_broadcostcat,$B9,'Data source'!$C$3:$C$530,"Contracted Labour")</f>
        <v>14.45</v>
      </c>
      <c r="AH9" s="242">
        <f>SUMIFS('Data source'!AM$3:AM$530,ds_broadcostcat,$B9,'Data source'!$C$3:$C$530,"Internal Labour")
+SUMIFS('Data source'!AM$3:AM$530,ds_broadcostcat,$B9,'Data source'!$C$3:$C$530,"Contracted Labour")</f>
        <v>14.45</v>
      </c>
      <c r="AI9" s="242">
        <f>SUMIFS('Data source'!AN$3:AN$530,ds_broadcostcat,$B9,'Data source'!$C$3:$C$530,"Internal Labour")
+SUMIFS('Data source'!AN$3:AN$530,ds_broadcostcat,$B9,'Data source'!$C$3:$C$530,"Contracted Labour")</f>
        <v>14.45</v>
      </c>
      <c r="AJ9" s="242">
        <f>SUMIFS('Data source'!AO$3:AO$530,ds_broadcostcat,$B9,'Data source'!$C$3:$C$530,"Internal Labour")
+SUMIFS('Data source'!AO$3:AO$530,ds_broadcostcat,$B9,'Data source'!$C$3:$C$530,"Contracted Labour")</f>
        <v>14.649999999999999</v>
      </c>
      <c r="AK9" s="242">
        <f>SUMIFS('Data source'!AP$3:AP$530,ds_broadcostcat,$B9,'Data source'!$C$3:$C$530,"Internal Labour")
+SUMIFS('Data source'!AP$3:AP$530,ds_broadcostcat,$B9,'Data source'!$C$3:$C$530,"Contracted Labour")</f>
        <v>14.649999999999999</v>
      </c>
      <c r="AL9" s="242">
        <f>SUMIFS('Data source'!AQ$3:AQ$530,ds_broadcostcat,$B9,'Data source'!$C$3:$C$530,"Internal Labour")
+SUMIFS('Data source'!AQ$3:AQ$530,ds_broadcostcat,$B9,'Data source'!$C$3:$C$530,"Contracted Labour")</f>
        <v>17.25</v>
      </c>
      <c r="AM9" s="242">
        <f>SUMIFS('Data source'!AR$3:AR$530,ds_broadcostcat,$B9,'Data source'!$C$3:$C$530,"Internal Labour")
+SUMIFS('Data source'!AR$3:AR$530,ds_broadcostcat,$B9,'Data source'!$C$3:$C$530,"Contracted Labour")</f>
        <v>17.25</v>
      </c>
      <c r="AN9" s="242">
        <f>SUMIFS('Data source'!AS$3:AS$530,ds_broadcostcat,$B9,'Data source'!$C$3:$C$530,"Internal Labour")
+SUMIFS('Data source'!AS$3:AS$530,ds_broadcostcat,$B9,'Data source'!$C$3:$C$530,"Contracted Labour")</f>
        <v>17.25</v>
      </c>
      <c r="AO9" s="242">
        <f>SUMIFS('Data source'!AT$3:AT$530,ds_broadcostcat,$B9,'Data source'!$C$3:$C$530,"Internal Labour")
+SUMIFS('Data source'!AT$3:AT$530,ds_broadcostcat,$B9,'Data source'!$C$3:$C$530,"Contracted Labour")</f>
        <v>17.25</v>
      </c>
      <c r="AP9" s="242">
        <f>SUMIFS('Data source'!AU$3:AU$530,ds_broadcostcat,$B9,'Data source'!$C$3:$C$530,"Internal Labour")
+SUMIFS('Data source'!AU$3:AU$530,ds_broadcostcat,$B9,'Data source'!$C$3:$C$530,"Contracted Labour")</f>
        <v>15.249999999999998</v>
      </c>
      <c r="AQ9" s="242">
        <f>SUMIFS('Data source'!AV$3:AV$530,ds_broadcostcat,$B9,'Data source'!$C$3:$C$530,"Internal Labour")
+SUMIFS('Data source'!AV$3:AV$530,ds_broadcostcat,$B9,'Data source'!$C$3:$C$530,"Contracted Labour")</f>
        <v>15.249999999999998</v>
      </c>
      <c r="AR9" s="242">
        <f>SUMIFS('Data source'!AW$3:AW$530,ds_broadcostcat,$B9,'Data source'!$C$3:$C$530,"Internal Labour")
+SUMIFS('Data source'!AW$3:AW$530,ds_broadcostcat,$B9,'Data source'!$C$3:$C$530,"Contracted Labour")</f>
        <v>15.249999999999998</v>
      </c>
      <c r="AS9" s="242">
        <f>SUMIFS('Data source'!AX$3:AX$530,ds_broadcostcat,$B9,'Data source'!$C$3:$C$530,"Internal Labour")
+SUMIFS('Data source'!AX$3:AX$530,ds_broadcostcat,$B9,'Data source'!$C$3:$C$530,"Contracted Labour")</f>
        <v>3</v>
      </c>
      <c r="AT9" s="242">
        <f>SUMIFS('Data source'!AY$3:AY$530,ds_broadcostcat,$B9,'Data source'!$C$3:$C$530,"Internal Labour")
+SUMIFS('Data source'!AY$3:AY$530,ds_broadcostcat,$B9,'Data source'!$C$3:$C$530,"Contracted Labour")</f>
        <v>3</v>
      </c>
      <c r="AU9" s="242">
        <f>SUMIFS('Data source'!AZ$3:AZ$530,ds_broadcostcat,$B9,'Data source'!$C$3:$C$530,"Internal Labour")
+SUMIFS('Data source'!AZ$3:AZ$530,ds_broadcostcat,$B9,'Data source'!$C$3:$C$530,"Contracted Labour")</f>
        <v>3</v>
      </c>
      <c r="AV9" s="242">
        <f>SUMIFS('Data source'!BA$3:BA$530,ds_broadcostcat,$B9,'Data source'!$C$3:$C$530,"Internal Labour")
+SUMIFS('Data source'!BA$3:BA$530,ds_broadcostcat,$B9,'Data source'!$C$3:$C$530,"Contracted Labour")</f>
        <v>3</v>
      </c>
      <c r="AW9" s="242">
        <f>SUMIFS('Data source'!BB$3:BB$530,ds_broadcostcat,$B9,'Data source'!$C$3:$C$530,"Internal Labour")
+SUMIFS('Data source'!BB$3:BB$530,ds_broadcostcat,$B9,'Data source'!$C$3:$C$530,"Contracted Labour")</f>
        <v>3</v>
      </c>
      <c r="AX9" s="242">
        <f>SUMIFS('Data source'!BC$3:BC$530,ds_broadcostcat,$B9,'Data source'!$C$3:$C$530,"Internal Labour")
+SUMIFS('Data source'!BC$3:BC$530,ds_broadcostcat,$B9,'Data source'!$C$3:$C$530,"Contracted Labour")</f>
        <v>3</v>
      </c>
      <c r="AY9" s="242">
        <f>SUMIFS('Data source'!BD$3:BD$530,ds_broadcostcat,$B9,'Data source'!$C$3:$C$530,"Internal Labour")
+SUMIFS('Data source'!BD$3:BD$530,ds_broadcostcat,$B9,'Data source'!$C$3:$C$530,"Contracted Labour")</f>
        <v>3</v>
      </c>
      <c r="AZ9" s="242">
        <f>SUMIFS('Data source'!BE$3:BE$530,ds_broadcostcat,$B9,'Data source'!$C$3:$C$530,"Internal Labour")
+SUMIFS('Data source'!BE$3:BE$530,ds_broadcostcat,$B9,'Data source'!$C$3:$C$530,"Contracted Labour")</f>
        <v>3</v>
      </c>
      <c r="BA9" s="242">
        <f>SUMIFS('Data source'!BF$3:BF$530,ds_broadcostcat,$B9,'Data source'!$C$3:$C$530,"Internal Labour")
+SUMIFS('Data source'!BF$3:BF$530,ds_broadcostcat,$B9,'Data source'!$C$3:$C$530,"Contracted Labour")</f>
        <v>3</v>
      </c>
      <c r="BB9" s="242">
        <f>SUMIFS('Data source'!BG$3:BG$530,ds_broadcostcat,$B9,'Data source'!$C$3:$C$530,"Internal Labour")
+SUMIFS('Data source'!BG$3:BG$530,ds_broadcostcat,$B9,'Data source'!$C$3:$C$530,"Contracted Labour")</f>
        <v>3</v>
      </c>
      <c r="BC9" s="242">
        <f>SUMIFS('Data source'!BH$3:BH$530,ds_broadcostcat,$B9,'Data source'!$C$3:$C$530,"Internal Labour")
+SUMIFS('Data source'!BH$3:BH$530,ds_broadcostcat,$B9,'Data source'!$C$3:$C$530,"Contracted Labour")</f>
        <v>3</v>
      </c>
      <c r="BD9" s="242">
        <f>SUMIFS('Data source'!BI$3:BI$530,ds_broadcostcat,$B9,'Data source'!$C$3:$C$530,"Internal Labour")
+SUMIFS('Data source'!BI$3:BI$530,ds_broadcostcat,$B9,'Data source'!$C$3:$C$530,"Contracted Labour")</f>
        <v>3</v>
      </c>
      <c r="BE9" s="243">
        <f>AVERAGE(AD9:BD9)</f>
        <v>9.8796296296296298</v>
      </c>
      <c r="BF9" s="319" t="str">
        <f t="shared" ref="BF9:BF18" si="0">B9</f>
        <v>Project Management</v>
      </c>
      <c r="BG9" s="67"/>
      <c r="BH9" s="227"/>
      <c r="BI9" s="228"/>
      <c r="BJ9" s="228"/>
      <c r="BK9" s="228"/>
      <c r="BL9" s="228"/>
      <c r="BM9" s="228"/>
      <c r="BN9" s="242">
        <f t="shared" ref="BN9" si="1">SUM(C9:K9)</f>
        <v>0</v>
      </c>
      <c r="BO9" s="242">
        <f t="shared" ref="BO9" si="2">SUM(L9:W9)</f>
        <v>0</v>
      </c>
      <c r="BP9" s="242">
        <f t="shared" ref="BP9" si="3">SUM(X9:AI9)</f>
        <v>86.7</v>
      </c>
      <c r="BQ9" s="242">
        <f t="shared" ref="BQ9" si="4">SUM(AJ9:AU9)</f>
        <v>153.04999999999998</v>
      </c>
      <c r="BR9" s="242">
        <f t="shared" ref="BR9" si="5">SUM(AV9:BD9)</f>
        <v>27</v>
      </c>
    </row>
    <row r="10" spans="1:72" ht="16.8" thickBot="1" x14ac:dyDescent="0.8">
      <c r="B10" s="106" t="str">
        <v>Other support and corporate roles</v>
      </c>
      <c r="C10" s="242">
        <f>SUMIFS('Data source'!H$3:H$530,ds_broadcostcat,$B10,'Data source'!$C$3:$C$530,"Internal Labour")
+SUMIFS('Data source'!H$3:H$530,ds_broadcostcat,$B10,'Data source'!$C$3:$C$530,"Contracted Labour")</f>
        <v>0</v>
      </c>
      <c r="D10" s="242">
        <f>SUMIFS('Data source'!I$3:I$530,ds_broadcostcat,$B10,'Data source'!$C$3:$C$530,"Internal Labour")
+SUMIFS('Data source'!I$3:I$530,ds_broadcostcat,$B10,'Data source'!$C$3:$C$530,"Contracted Labour")</f>
        <v>0</v>
      </c>
      <c r="E10" s="242">
        <f>SUMIFS('Data source'!J$3:J$530,ds_broadcostcat,$B10,'Data source'!$C$3:$C$530,"Internal Labour")
+SUMIFS('Data source'!J$3:J$530,ds_broadcostcat,$B10,'Data source'!$C$3:$C$530,"Contracted Labour")</f>
        <v>0</v>
      </c>
      <c r="F10" s="242">
        <f>SUMIFS('Data source'!K$3:K$530,ds_broadcostcat,$B10,'Data source'!$C$3:$C$530,"Internal Labour")
+SUMIFS('Data source'!K$3:K$530,ds_broadcostcat,$B10,'Data source'!$C$3:$C$530,"Contracted Labour")</f>
        <v>0</v>
      </c>
      <c r="G10" s="242">
        <f>SUMIFS('Data source'!L$3:L$530,ds_broadcostcat,$B10,'Data source'!$C$3:$C$530,"Internal Labour")
+SUMIFS('Data source'!L$3:L$530,ds_broadcostcat,$B10,'Data source'!$C$3:$C$530,"Contracted Labour")</f>
        <v>0</v>
      </c>
      <c r="H10" s="242">
        <f>SUMIFS('Data source'!M$3:M$530,ds_broadcostcat,$B10,'Data source'!$C$3:$C$530,"Internal Labour")
+SUMIFS('Data source'!M$3:M$530,ds_broadcostcat,$B10,'Data source'!$C$3:$C$530,"Contracted Labour")</f>
        <v>0</v>
      </c>
      <c r="I10" s="242">
        <f>SUMIFS('Data source'!N$3:N$530,ds_broadcostcat,$B10,'Data source'!$C$3:$C$530,"Internal Labour")
+SUMIFS('Data source'!N$3:N$530,ds_broadcostcat,$B10,'Data source'!$C$3:$C$530,"Contracted Labour")</f>
        <v>0</v>
      </c>
      <c r="J10" s="242">
        <f>SUMIFS('Data source'!O$3:O$530,ds_broadcostcat,$B10,'Data source'!$C$3:$C$530,"Internal Labour")
+SUMIFS('Data source'!O$3:O$530,ds_broadcostcat,$B10,'Data source'!$C$3:$C$530,"Contracted Labour")</f>
        <v>0</v>
      </c>
      <c r="K10" s="242">
        <f>SUMIFS('Data source'!P$3:P$530,ds_broadcostcat,$B10,'Data source'!$C$3:$C$530,"Internal Labour")
+SUMIFS('Data source'!P$3:P$530,ds_broadcostcat,$B10,'Data source'!$C$3:$C$530,"Contracted Labour")</f>
        <v>0</v>
      </c>
      <c r="L10" s="242">
        <f>SUMIFS('Data source'!Q$3:Q$530,ds_broadcostcat,$B10,'Data source'!$C$3:$C$530,"Internal Labour")
+SUMIFS('Data source'!Q$3:Q$530,ds_broadcostcat,$B10,'Data source'!$C$3:$C$530,"Contracted Labour")</f>
        <v>0</v>
      </c>
      <c r="M10" s="242">
        <f>SUMIFS('Data source'!R$3:R$530,ds_broadcostcat,$B10,'Data source'!$C$3:$C$530,"Internal Labour")
+SUMIFS('Data source'!R$3:R$530,ds_broadcostcat,$B10,'Data source'!$C$3:$C$530,"Contracted Labour")</f>
        <v>0</v>
      </c>
      <c r="N10" s="242">
        <f>SUMIFS('Data source'!S$3:S$530,ds_broadcostcat,$B10,'Data source'!$C$3:$C$530,"Internal Labour")
+SUMIFS('Data source'!S$3:S$530,ds_broadcostcat,$B10,'Data source'!$C$3:$C$530,"Contracted Labour")</f>
        <v>0</v>
      </c>
      <c r="O10" s="242">
        <f>SUMIFS('Data source'!T$3:T$530,ds_broadcostcat,$B10,'Data source'!$C$3:$C$530,"Internal Labour")
+SUMIFS('Data source'!T$3:T$530,ds_broadcostcat,$B10,'Data source'!$C$3:$C$530,"Contracted Labour")</f>
        <v>0</v>
      </c>
      <c r="P10" s="242">
        <f>SUMIFS('Data source'!U$3:U$530,ds_broadcostcat,$B10,'Data source'!$C$3:$C$530,"Internal Labour")
+SUMIFS('Data source'!U$3:U$530,ds_broadcostcat,$B10,'Data source'!$C$3:$C$530,"Contracted Labour")</f>
        <v>0</v>
      </c>
      <c r="Q10" s="242">
        <f>SUMIFS('Data source'!V$3:V$530,ds_broadcostcat,$B10,'Data source'!$C$3:$C$530,"Internal Labour")
+SUMIFS('Data source'!V$3:V$530,ds_broadcostcat,$B10,'Data source'!$C$3:$C$530,"Contracted Labour")</f>
        <v>0</v>
      </c>
      <c r="R10" s="242">
        <f>SUMIFS('Data source'!W$3:W$530,ds_broadcostcat,$B10,'Data source'!$C$3:$C$530,"Internal Labour")
+SUMIFS('Data source'!W$3:W$530,ds_broadcostcat,$B10,'Data source'!$C$3:$C$530,"Contracted Labour")</f>
        <v>0</v>
      </c>
      <c r="S10" s="242">
        <f>SUMIFS('Data source'!X$3:X$530,ds_broadcostcat,$B10,'Data source'!$C$3:$C$530,"Internal Labour")
+SUMIFS('Data source'!X$3:X$530,ds_broadcostcat,$B10,'Data source'!$C$3:$C$530,"Contracted Labour")</f>
        <v>0</v>
      </c>
      <c r="T10" s="242">
        <f>SUMIFS('Data source'!Y$3:Y$530,ds_broadcostcat,$B10,'Data source'!$C$3:$C$530,"Internal Labour")
+SUMIFS('Data source'!Y$3:Y$530,ds_broadcostcat,$B10,'Data source'!$C$3:$C$530,"Contracted Labour")</f>
        <v>0</v>
      </c>
      <c r="U10" s="242">
        <f>SUMIFS('Data source'!Z$3:Z$530,ds_broadcostcat,$B10,'Data source'!$C$3:$C$530,"Internal Labour")
+SUMIFS('Data source'!Z$3:Z$530,ds_broadcostcat,$B10,'Data source'!$C$3:$C$530,"Contracted Labour")</f>
        <v>0</v>
      </c>
      <c r="V10" s="242">
        <f>SUMIFS('Data source'!AA$3:AA$530,ds_broadcostcat,$B10,'Data source'!$C$3:$C$530,"Internal Labour")
+SUMIFS('Data source'!AA$3:AA$530,ds_broadcostcat,$B10,'Data source'!$C$3:$C$530,"Contracted Labour")</f>
        <v>0</v>
      </c>
      <c r="W10" s="242">
        <f>SUMIFS('Data source'!AB$3:AB$530,ds_broadcostcat,$B10,'Data source'!$C$3:$C$530,"Internal Labour")
+SUMIFS('Data source'!AB$3:AB$530,ds_broadcostcat,$B10,'Data source'!$C$3:$C$530,"Contracted Labour")</f>
        <v>0</v>
      </c>
      <c r="X10" s="242">
        <f>SUMIFS('Data source'!AC$3:AC$530,ds_broadcostcat,$B10,'Data source'!$C$3:$C$530,"Internal Labour")
+SUMIFS('Data source'!AC$3:AC$530,ds_broadcostcat,$B10,'Data source'!$C$3:$C$530,"Contracted Labour")</f>
        <v>0</v>
      </c>
      <c r="Y10" s="242">
        <f>SUMIFS('Data source'!AD$3:AD$530,ds_broadcostcat,$B10,'Data source'!$C$3:$C$530,"Internal Labour")
+SUMIFS('Data source'!AD$3:AD$530,ds_broadcostcat,$B10,'Data source'!$C$3:$C$530,"Contracted Labour")</f>
        <v>0</v>
      </c>
      <c r="Z10" s="242">
        <f>SUMIFS('Data source'!AE$3:AE$530,ds_broadcostcat,$B10,'Data source'!$C$3:$C$530,"Internal Labour")
+SUMIFS('Data source'!AE$3:AE$530,ds_broadcostcat,$B10,'Data source'!$C$3:$C$530,"Contracted Labour")</f>
        <v>0</v>
      </c>
      <c r="AA10" s="242">
        <f>SUMIFS('Data source'!AF$3:AF$530,ds_broadcostcat,$B10,'Data source'!$C$3:$C$530,"Internal Labour")
+SUMIFS('Data source'!AF$3:AF$530,ds_broadcostcat,$B10,'Data source'!$C$3:$C$530,"Contracted Labour")</f>
        <v>0</v>
      </c>
      <c r="AB10" s="242">
        <f>SUMIFS('Data source'!AG$3:AG$530,ds_broadcostcat,$B10,'Data source'!$C$3:$C$530,"Internal Labour")
+SUMIFS('Data source'!AG$3:AG$530,ds_broadcostcat,$B10,'Data source'!$C$3:$C$530,"Contracted Labour")</f>
        <v>0</v>
      </c>
      <c r="AC10" s="242">
        <f>SUMIFS('Data source'!AH$3:AH$530,ds_broadcostcat,$B10,'Data source'!$C$3:$C$530,"Internal Labour")
+SUMIFS('Data source'!AH$3:AH$530,ds_broadcostcat,$B10,'Data source'!$C$3:$C$530,"Contracted Labour")</f>
        <v>0</v>
      </c>
      <c r="AD10" s="242">
        <f>SUMIFS('Data source'!AI$3:AI$530,ds_broadcostcat,$B10,'Data source'!$C$3:$C$530,"Internal Labour")
+SUMIFS('Data source'!AI$3:AI$530,ds_broadcostcat,$B10,'Data source'!$C$3:$C$530,"Contracted Labour")</f>
        <v>8.487476547505393</v>
      </c>
      <c r="AE10" s="242">
        <f>SUMIFS('Data source'!AJ$3:AJ$530,ds_broadcostcat,$B10,'Data source'!$C$3:$C$530,"Internal Labour")
+SUMIFS('Data source'!AJ$3:AJ$530,ds_broadcostcat,$B10,'Data source'!$C$3:$C$530,"Contracted Labour")</f>
        <v>8.7874765475053938</v>
      </c>
      <c r="AF10" s="242">
        <f>SUMIFS('Data source'!AK$3:AK$530,ds_broadcostcat,$B10,'Data source'!$C$3:$C$530,"Internal Labour")
+SUMIFS('Data source'!AK$3:AK$530,ds_broadcostcat,$B10,'Data source'!$C$3:$C$530,"Contracted Labour")</f>
        <v>8.7874765475053938</v>
      </c>
      <c r="AG10" s="242">
        <f>SUMIFS('Data source'!AL$3:AL$530,ds_broadcostcat,$B10,'Data source'!$C$3:$C$530,"Internal Labour")
+SUMIFS('Data source'!AL$3:AL$530,ds_broadcostcat,$B10,'Data source'!$C$3:$C$530,"Contracted Labour")</f>
        <v>8.7874765475053938</v>
      </c>
      <c r="AH10" s="242">
        <f>SUMIFS('Data source'!AM$3:AM$530,ds_broadcostcat,$B10,'Data source'!$C$3:$C$530,"Internal Labour")
+SUMIFS('Data source'!AM$3:AM$530,ds_broadcostcat,$B10,'Data source'!$C$3:$C$530,"Contracted Labour")</f>
        <v>8.7874765475053938</v>
      </c>
      <c r="AI10" s="242">
        <f>SUMIFS('Data source'!AN$3:AN$530,ds_broadcostcat,$B10,'Data source'!$C$3:$C$530,"Internal Labour")
+SUMIFS('Data source'!AN$3:AN$530,ds_broadcostcat,$B10,'Data source'!$C$3:$C$530,"Contracted Labour")</f>
        <v>8.5374765475053938</v>
      </c>
      <c r="AJ10" s="242">
        <f>SUMIFS('Data source'!AO$3:AO$530,ds_broadcostcat,$B10,'Data source'!$C$3:$C$530,"Internal Labour")
+SUMIFS('Data source'!AO$3:AO$530,ds_broadcostcat,$B10,'Data source'!$C$3:$C$530,"Contracted Labour")</f>
        <v>8.6487008439305555</v>
      </c>
      <c r="AK10" s="242">
        <f>SUMIFS('Data source'!AP$3:AP$530,ds_broadcostcat,$B10,'Data source'!$C$3:$C$530,"Internal Labour")
+SUMIFS('Data source'!AP$3:AP$530,ds_broadcostcat,$B10,'Data source'!$C$3:$C$530,"Contracted Labour")</f>
        <v>8.8987008439305555</v>
      </c>
      <c r="AL10" s="242">
        <f>SUMIFS('Data source'!AQ$3:AQ$530,ds_broadcostcat,$B10,'Data source'!$C$3:$C$530,"Internal Labour")
+SUMIFS('Data source'!AQ$3:AQ$530,ds_broadcostcat,$B10,'Data source'!$C$3:$C$530,"Contracted Labour")</f>
        <v>9.6472722725019846</v>
      </c>
      <c r="AM10" s="242">
        <f>SUMIFS('Data source'!AR$3:AR$530,ds_broadcostcat,$B10,'Data source'!$C$3:$C$530,"Internal Labour")
+SUMIFS('Data source'!AR$3:AR$530,ds_broadcostcat,$B10,'Data source'!$C$3:$C$530,"Contracted Labour")</f>
        <v>9.6472722725019846</v>
      </c>
      <c r="AN10" s="242">
        <f>SUMIFS('Data source'!AS$3:AS$530,ds_broadcostcat,$B10,'Data source'!$C$3:$C$530,"Internal Labour")
+SUMIFS('Data source'!AS$3:AS$530,ds_broadcostcat,$B10,'Data source'!$C$3:$C$530,"Contracted Labour")</f>
        <v>9.6472722725019846</v>
      </c>
      <c r="AO10" s="242">
        <f>SUMIFS('Data source'!AT$3:AT$530,ds_broadcostcat,$B10,'Data source'!$C$3:$C$530,"Internal Labour")
+SUMIFS('Data source'!AT$3:AT$530,ds_broadcostcat,$B10,'Data source'!$C$3:$C$530,"Contracted Labour")</f>
        <v>9.4472722725019853</v>
      </c>
      <c r="AP10" s="242">
        <f>SUMIFS('Data source'!AU$3:AU$530,ds_broadcostcat,$B10,'Data source'!$C$3:$C$530,"Internal Labour")
+SUMIFS('Data source'!AU$3:AU$530,ds_broadcostcat,$B10,'Data source'!$C$3:$C$530,"Contracted Labour")</f>
        <v>9.4472722725019853</v>
      </c>
      <c r="AQ10" s="242">
        <f>SUMIFS('Data source'!AV$3:AV$530,ds_broadcostcat,$B10,'Data source'!$C$3:$C$530,"Internal Labour")
+SUMIFS('Data source'!AV$3:AV$530,ds_broadcostcat,$B10,'Data source'!$C$3:$C$530,"Contracted Labour")</f>
        <v>8.4472722725019853</v>
      </c>
      <c r="AR10" s="242">
        <f>SUMIFS('Data source'!AW$3:AW$530,ds_broadcostcat,$B10,'Data source'!$C$3:$C$530,"Internal Labour")
+SUMIFS('Data source'!AW$3:AW$530,ds_broadcostcat,$B10,'Data source'!$C$3:$C$530,"Contracted Labour")</f>
        <v>8.047272272501985</v>
      </c>
      <c r="AS10" s="242">
        <f>SUMIFS('Data source'!AX$3:AX$530,ds_broadcostcat,$B10,'Data source'!$C$3:$C$530,"Internal Labour")
+SUMIFS('Data source'!AX$3:AX$530,ds_broadcostcat,$B10,'Data source'!$C$3:$C$530,"Contracted Labour")</f>
        <v>4.1487008439305564</v>
      </c>
      <c r="AT10" s="242">
        <f>SUMIFS('Data source'!AY$3:AY$530,ds_broadcostcat,$B10,'Data source'!$C$3:$C$530,"Internal Labour")
+SUMIFS('Data source'!AY$3:AY$530,ds_broadcostcat,$B10,'Data source'!$C$3:$C$530,"Contracted Labour")</f>
        <v>4.6287008439305568</v>
      </c>
      <c r="AU10" s="242">
        <f>SUMIFS('Data source'!AZ$3:AZ$530,ds_broadcostcat,$B10,'Data source'!$C$3:$C$530,"Internal Labour")
+SUMIFS('Data source'!AZ$3:AZ$530,ds_broadcostcat,$B10,'Data source'!$C$3:$C$530,"Contracted Labour")</f>
        <v>4.4787008439305565</v>
      </c>
      <c r="AV10" s="242">
        <f>SUMIFS('Data source'!BA$3:BA$530,ds_broadcostcat,$B10,'Data source'!$C$3:$C$530,"Internal Labour")
+SUMIFS('Data source'!BA$3:BA$530,ds_broadcostcat,$B10,'Data source'!$C$3:$C$530,"Contracted Labour")</f>
        <v>4.5932618692484732</v>
      </c>
      <c r="AW10" s="242">
        <f>SUMIFS('Data source'!BB$3:BB$530,ds_broadcostcat,$B10,'Data source'!$C$3:$C$530,"Internal Labour")
+SUMIFS('Data source'!BB$3:BB$530,ds_broadcostcat,$B10,'Data source'!$C$3:$C$530,"Contracted Labour")</f>
        <v>4.5932618692484732</v>
      </c>
      <c r="AX10" s="242">
        <f>SUMIFS('Data source'!BC$3:BC$530,ds_broadcostcat,$B10,'Data source'!$C$3:$C$530,"Internal Labour")
+SUMIFS('Data source'!BC$3:BC$530,ds_broadcostcat,$B10,'Data source'!$C$3:$C$530,"Contracted Labour")</f>
        <v>4.5932618692484732</v>
      </c>
      <c r="AY10" s="242">
        <f>SUMIFS('Data source'!BD$3:BD$530,ds_broadcostcat,$B10,'Data source'!$C$3:$C$530,"Internal Labour")
+SUMIFS('Data source'!BD$3:BD$530,ds_broadcostcat,$B10,'Data source'!$C$3:$C$530,"Contracted Labour")</f>
        <v>3.9332618692484735</v>
      </c>
      <c r="AZ10" s="242">
        <f>SUMIFS('Data source'!BE$3:BE$530,ds_broadcostcat,$B10,'Data source'!$C$3:$C$530,"Internal Labour")
+SUMIFS('Data source'!BE$3:BE$530,ds_broadcostcat,$B10,'Data source'!$C$3:$C$530,"Contracted Labour")</f>
        <v>3.9332618692484735</v>
      </c>
      <c r="BA10" s="242">
        <f>SUMIFS('Data source'!BF$3:BF$530,ds_broadcostcat,$B10,'Data source'!$C$3:$C$530,"Internal Labour")
+SUMIFS('Data source'!BF$3:BF$530,ds_broadcostcat,$B10,'Data source'!$C$3:$C$530,"Contracted Labour")</f>
        <v>3.9332618692484735</v>
      </c>
      <c r="BB10" s="242">
        <f>SUMIFS('Data source'!BG$3:BG$530,ds_broadcostcat,$B10,'Data source'!$C$3:$C$530,"Internal Labour")
+SUMIFS('Data source'!BG$3:BG$530,ds_broadcostcat,$B10,'Data source'!$C$3:$C$530,"Contracted Labour")</f>
        <v>3.9332618692484735</v>
      </c>
      <c r="BC10" s="242">
        <f>SUMIFS('Data source'!BH$3:BH$530,ds_broadcostcat,$B10,'Data source'!$C$3:$C$530,"Internal Labour")
+SUMIFS('Data source'!BH$3:BH$530,ds_broadcostcat,$B10,'Data source'!$C$3:$C$530,"Contracted Labour")</f>
        <v>3.9332618692484735</v>
      </c>
      <c r="BD10" s="242">
        <f>SUMIFS('Data source'!BI$3:BI$530,ds_broadcostcat,$B10,'Data source'!$C$3:$C$530,"Internal Labour")
+SUMIFS('Data source'!BI$3:BI$530,ds_broadcostcat,$B10,'Data source'!$C$3:$C$530,"Contracted Labour")</f>
        <v>0</v>
      </c>
      <c r="BE10" s="243">
        <f t="shared" ref="BE10:BE19" si="6">AVERAGE(AD10:BD10)</f>
        <v>6.6946431246735836</v>
      </c>
      <c r="BF10" s="319" t="str">
        <f t="shared" si="0"/>
        <v>Other support and corporate roles</v>
      </c>
      <c r="BG10" s="67"/>
      <c r="BH10" s="227"/>
      <c r="BI10" s="228"/>
      <c r="BJ10" s="228"/>
      <c r="BK10" s="228"/>
      <c r="BL10" s="228"/>
      <c r="BM10" s="228"/>
      <c r="BN10" s="242">
        <f t="shared" ref="BN10:BN18" si="7">SUM(C10:K10)</f>
        <v>0</v>
      </c>
      <c r="BO10" s="242">
        <f t="shared" ref="BO10:BO18" si="8">SUM(L10:W10)</f>
        <v>0</v>
      </c>
      <c r="BP10" s="242">
        <f t="shared" ref="BP10:BP18" si="9">SUM(X10:AI10)</f>
        <v>52.174859285032355</v>
      </c>
      <c r="BQ10" s="242">
        <f t="shared" ref="BQ10:BQ18" si="10">SUM(AJ10:AU10)</f>
        <v>95.134410127166689</v>
      </c>
      <c r="BR10" s="242">
        <f t="shared" ref="BR10:BR18" si="11">SUM(AV10:BD10)</f>
        <v>33.446094953987782</v>
      </c>
    </row>
    <row r="11" spans="1:72" ht="16.8" thickBot="1" x14ac:dyDescent="0.8">
      <c r="B11" s="106" t="str">
        <v>Regulatory approvals</v>
      </c>
      <c r="C11" s="242">
        <f>SUMIFS('Data source'!H$3:H$530,ds_broadcostcat,$B11,'Data source'!$C$3:$C$530,"Internal Labour")
+SUMIFS('Data source'!H$3:H$530,ds_broadcostcat,$B11,'Data source'!$C$3:$C$530,"Contracted Labour")</f>
        <v>0</v>
      </c>
      <c r="D11" s="242">
        <f>SUMIFS('Data source'!I$3:I$530,ds_broadcostcat,$B11,'Data source'!$C$3:$C$530,"Internal Labour")
+SUMIFS('Data source'!I$3:I$530,ds_broadcostcat,$B11,'Data source'!$C$3:$C$530,"Contracted Labour")</f>
        <v>0</v>
      </c>
      <c r="E11" s="242">
        <f>SUMIFS('Data source'!J$3:J$530,ds_broadcostcat,$B11,'Data source'!$C$3:$C$530,"Internal Labour")
+SUMIFS('Data source'!J$3:J$530,ds_broadcostcat,$B11,'Data source'!$C$3:$C$530,"Contracted Labour")</f>
        <v>0</v>
      </c>
      <c r="F11" s="242">
        <f>SUMIFS('Data source'!K$3:K$530,ds_broadcostcat,$B11,'Data source'!$C$3:$C$530,"Internal Labour")
+SUMIFS('Data source'!K$3:K$530,ds_broadcostcat,$B11,'Data source'!$C$3:$C$530,"Contracted Labour")</f>
        <v>0</v>
      </c>
      <c r="G11" s="242">
        <f>SUMIFS('Data source'!L$3:L$530,ds_broadcostcat,$B11,'Data source'!$C$3:$C$530,"Internal Labour")
+SUMIFS('Data source'!L$3:L$530,ds_broadcostcat,$B11,'Data source'!$C$3:$C$530,"Contracted Labour")</f>
        <v>0</v>
      </c>
      <c r="H11" s="242">
        <f>SUMIFS('Data source'!M$3:M$530,ds_broadcostcat,$B11,'Data source'!$C$3:$C$530,"Internal Labour")
+SUMIFS('Data source'!M$3:M$530,ds_broadcostcat,$B11,'Data source'!$C$3:$C$530,"Contracted Labour")</f>
        <v>0</v>
      </c>
      <c r="I11" s="242">
        <f>SUMIFS('Data source'!N$3:N$530,ds_broadcostcat,$B11,'Data source'!$C$3:$C$530,"Internal Labour")
+SUMIFS('Data source'!N$3:N$530,ds_broadcostcat,$B11,'Data source'!$C$3:$C$530,"Contracted Labour")</f>
        <v>0</v>
      </c>
      <c r="J11" s="242">
        <f>SUMIFS('Data source'!O$3:O$530,ds_broadcostcat,$B11,'Data source'!$C$3:$C$530,"Internal Labour")
+SUMIFS('Data source'!O$3:O$530,ds_broadcostcat,$B11,'Data source'!$C$3:$C$530,"Contracted Labour")</f>
        <v>0</v>
      </c>
      <c r="K11" s="242">
        <f>SUMIFS('Data source'!P$3:P$530,ds_broadcostcat,$B11,'Data source'!$C$3:$C$530,"Internal Labour")
+SUMIFS('Data source'!P$3:P$530,ds_broadcostcat,$B11,'Data source'!$C$3:$C$530,"Contracted Labour")</f>
        <v>0</v>
      </c>
      <c r="L11" s="242">
        <f>SUMIFS('Data source'!Q$3:Q$530,ds_broadcostcat,$B11,'Data source'!$C$3:$C$530,"Internal Labour")
+SUMIFS('Data source'!Q$3:Q$530,ds_broadcostcat,$B11,'Data source'!$C$3:$C$530,"Contracted Labour")</f>
        <v>0</v>
      </c>
      <c r="M11" s="242">
        <f>SUMIFS('Data source'!R$3:R$530,ds_broadcostcat,$B11,'Data source'!$C$3:$C$530,"Internal Labour")
+SUMIFS('Data source'!R$3:R$530,ds_broadcostcat,$B11,'Data source'!$C$3:$C$530,"Contracted Labour")</f>
        <v>0</v>
      </c>
      <c r="N11" s="242">
        <f>SUMIFS('Data source'!S$3:S$530,ds_broadcostcat,$B11,'Data source'!$C$3:$C$530,"Internal Labour")
+SUMIFS('Data source'!S$3:S$530,ds_broadcostcat,$B11,'Data source'!$C$3:$C$530,"Contracted Labour")</f>
        <v>0</v>
      </c>
      <c r="O11" s="242">
        <f>SUMIFS('Data source'!T$3:T$530,ds_broadcostcat,$B11,'Data source'!$C$3:$C$530,"Internal Labour")
+SUMIFS('Data source'!T$3:T$530,ds_broadcostcat,$B11,'Data source'!$C$3:$C$530,"Contracted Labour")</f>
        <v>0</v>
      </c>
      <c r="P11" s="242">
        <f>SUMIFS('Data source'!U$3:U$530,ds_broadcostcat,$B11,'Data source'!$C$3:$C$530,"Internal Labour")
+SUMIFS('Data source'!U$3:U$530,ds_broadcostcat,$B11,'Data source'!$C$3:$C$530,"Contracted Labour")</f>
        <v>0</v>
      </c>
      <c r="Q11" s="242">
        <f>SUMIFS('Data source'!V$3:V$530,ds_broadcostcat,$B11,'Data source'!$C$3:$C$530,"Internal Labour")
+SUMIFS('Data source'!V$3:V$530,ds_broadcostcat,$B11,'Data source'!$C$3:$C$530,"Contracted Labour")</f>
        <v>0</v>
      </c>
      <c r="R11" s="242">
        <f>SUMIFS('Data source'!W$3:W$530,ds_broadcostcat,$B11,'Data source'!$C$3:$C$530,"Internal Labour")
+SUMIFS('Data source'!W$3:W$530,ds_broadcostcat,$B11,'Data source'!$C$3:$C$530,"Contracted Labour")</f>
        <v>0</v>
      </c>
      <c r="S11" s="242">
        <f>SUMIFS('Data source'!X$3:X$530,ds_broadcostcat,$B11,'Data source'!$C$3:$C$530,"Internal Labour")
+SUMIFS('Data source'!X$3:X$530,ds_broadcostcat,$B11,'Data source'!$C$3:$C$530,"Contracted Labour")</f>
        <v>0</v>
      </c>
      <c r="T11" s="242">
        <f>SUMIFS('Data source'!Y$3:Y$530,ds_broadcostcat,$B11,'Data source'!$C$3:$C$530,"Internal Labour")
+SUMIFS('Data source'!Y$3:Y$530,ds_broadcostcat,$B11,'Data source'!$C$3:$C$530,"Contracted Labour")</f>
        <v>0</v>
      </c>
      <c r="U11" s="242">
        <f>SUMIFS('Data source'!Z$3:Z$530,ds_broadcostcat,$B11,'Data source'!$C$3:$C$530,"Internal Labour")
+SUMIFS('Data source'!Z$3:Z$530,ds_broadcostcat,$B11,'Data source'!$C$3:$C$530,"Contracted Labour")</f>
        <v>0</v>
      </c>
      <c r="V11" s="242">
        <f>SUMIFS('Data source'!AA$3:AA$530,ds_broadcostcat,$B11,'Data source'!$C$3:$C$530,"Internal Labour")
+SUMIFS('Data source'!AA$3:AA$530,ds_broadcostcat,$B11,'Data source'!$C$3:$C$530,"Contracted Labour")</f>
        <v>0</v>
      </c>
      <c r="W11" s="242">
        <f>SUMIFS('Data source'!AB$3:AB$530,ds_broadcostcat,$B11,'Data source'!$C$3:$C$530,"Internal Labour")
+SUMIFS('Data source'!AB$3:AB$530,ds_broadcostcat,$B11,'Data source'!$C$3:$C$530,"Contracted Labour")</f>
        <v>0</v>
      </c>
      <c r="X11" s="242">
        <f>SUMIFS('Data source'!AC$3:AC$530,ds_broadcostcat,$B11,'Data source'!$C$3:$C$530,"Internal Labour")
+SUMIFS('Data source'!AC$3:AC$530,ds_broadcostcat,$B11,'Data source'!$C$3:$C$530,"Contracted Labour")</f>
        <v>0</v>
      </c>
      <c r="Y11" s="242">
        <f>SUMIFS('Data source'!AD$3:AD$530,ds_broadcostcat,$B11,'Data source'!$C$3:$C$530,"Internal Labour")
+SUMIFS('Data source'!AD$3:AD$530,ds_broadcostcat,$B11,'Data source'!$C$3:$C$530,"Contracted Labour")</f>
        <v>0</v>
      </c>
      <c r="Z11" s="242">
        <f>SUMIFS('Data source'!AE$3:AE$530,ds_broadcostcat,$B11,'Data source'!$C$3:$C$530,"Internal Labour")
+SUMIFS('Data source'!AE$3:AE$530,ds_broadcostcat,$B11,'Data source'!$C$3:$C$530,"Contracted Labour")</f>
        <v>0</v>
      </c>
      <c r="AA11" s="242">
        <f>SUMIFS('Data source'!AF$3:AF$530,ds_broadcostcat,$B11,'Data source'!$C$3:$C$530,"Internal Labour")
+SUMIFS('Data source'!AF$3:AF$530,ds_broadcostcat,$B11,'Data source'!$C$3:$C$530,"Contracted Labour")</f>
        <v>0</v>
      </c>
      <c r="AB11" s="242">
        <f>SUMIFS('Data source'!AG$3:AG$530,ds_broadcostcat,$B11,'Data source'!$C$3:$C$530,"Internal Labour")
+SUMIFS('Data source'!AG$3:AG$530,ds_broadcostcat,$B11,'Data source'!$C$3:$C$530,"Contracted Labour")</f>
        <v>0</v>
      </c>
      <c r="AC11" s="242">
        <f>SUMIFS('Data source'!AH$3:AH$530,ds_broadcostcat,$B11,'Data source'!$C$3:$C$530,"Internal Labour")
+SUMIFS('Data source'!AH$3:AH$530,ds_broadcostcat,$B11,'Data source'!$C$3:$C$530,"Contracted Labour")</f>
        <v>0</v>
      </c>
      <c r="AD11" s="242">
        <f>SUMIFS('Data source'!AI$3:AI$530,ds_broadcostcat,$B11,'Data source'!$C$3:$C$530,"Internal Labour")
+SUMIFS('Data source'!AI$3:AI$530,ds_broadcostcat,$B11,'Data source'!$C$3:$C$530,"Contracted Labour")</f>
        <v>0</v>
      </c>
      <c r="AE11" s="242">
        <f>SUMIFS('Data source'!AJ$3:AJ$530,ds_broadcostcat,$B11,'Data source'!$C$3:$C$530,"Internal Labour")
+SUMIFS('Data source'!AJ$3:AJ$530,ds_broadcostcat,$B11,'Data source'!$C$3:$C$530,"Contracted Labour")</f>
        <v>0</v>
      </c>
      <c r="AF11" s="242">
        <f>SUMIFS('Data source'!AK$3:AK$530,ds_broadcostcat,$B11,'Data source'!$C$3:$C$530,"Internal Labour")
+SUMIFS('Data source'!AK$3:AK$530,ds_broadcostcat,$B11,'Data source'!$C$3:$C$530,"Contracted Labour")</f>
        <v>0</v>
      </c>
      <c r="AG11" s="242">
        <f>SUMIFS('Data source'!AL$3:AL$530,ds_broadcostcat,$B11,'Data source'!$C$3:$C$530,"Internal Labour")
+SUMIFS('Data source'!AL$3:AL$530,ds_broadcostcat,$B11,'Data source'!$C$3:$C$530,"Contracted Labour")</f>
        <v>0</v>
      </c>
      <c r="AH11" s="242">
        <f>SUMIFS('Data source'!AM$3:AM$530,ds_broadcostcat,$B11,'Data source'!$C$3:$C$530,"Internal Labour")
+SUMIFS('Data source'!AM$3:AM$530,ds_broadcostcat,$B11,'Data source'!$C$3:$C$530,"Contracted Labour")</f>
        <v>0</v>
      </c>
      <c r="AI11" s="242">
        <f>SUMIFS('Data source'!AN$3:AN$530,ds_broadcostcat,$B11,'Data source'!$C$3:$C$530,"Internal Labour")
+SUMIFS('Data source'!AN$3:AN$530,ds_broadcostcat,$B11,'Data source'!$C$3:$C$530,"Contracted Labour")</f>
        <v>0</v>
      </c>
      <c r="AJ11" s="242">
        <f>SUMIFS('Data source'!AO$3:AO$530,ds_broadcostcat,$B11,'Data source'!$C$3:$C$530,"Internal Labour")
+SUMIFS('Data source'!AO$3:AO$530,ds_broadcostcat,$B11,'Data source'!$C$3:$C$530,"Contracted Labour")</f>
        <v>0</v>
      </c>
      <c r="AK11" s="242">
        <f>SUMIFS('Data source'!AP$3:AP$530,ds_broadcostcat,$B11,'Data source'!$C$3:$C$530,"Internal Labour")
+SUMIFS('Data source'!AP$3:AP$530,ds_broadcostcat,$B11,'Data source'!$C$3:$C$530,"Contracted Labour")</f>
        <v>0</v>
      </c>
      <c r="AL11" s="242">
        <f>SUMIFS('Data source'!AQ$3:AQ$530,ds_broadcostcat,$B11,'Data source'!$C$3:$C$530,"Internal Labour")
+SUMIFS('Data source'!AQ$3:AQ$530,ds_broadcostcat,$B11,'Data source'!$C$3:$C$530,"Contracted Labour")</f>
        <v>0</v>
      </c>
      <c r="AM11" s="242">
        <f>SUMIFS('Data source'!AR$3:AR$530,ds_broadcostcat,$B11,'Data source'!$C$3:$C$530,"Internal Labour")
+SUMIFS('Data source'!AR$3:AR$530,ds_broadcostcat,$B11,'Data source'!$C$3:$C$530,"Contracted Labour")</f>
        <v>0</v>
      </c>
      <c r="AN11" s="242">
        <f>SUMIFS('Data source'!AS$3:AS$530,ds_broadcostcat,$B11,'Data source'!$C$3:$C$530,"Internal Labour")
+SUMIFS('Data source'!AS$3:AS$530,ds_broadcostcat,$B11,'Data source'!$C$3:$C$530,"Contracted Labour")</f>
        <v>0</v>
      </c>
      <c r="AO11" s="242">
        <f>SUMIFS('Data source'!AT$3:AT$530,ds_broadcostcat,$B11,'Data source'!$C$3:$C$530,"Internal Labour")
+SUMIFS('Data source'!AT$3:AT$530,ds_broadcostcat,$B11,'Data source'!$C$3:$C$530,"Contracted Labour")</f>
        <v>0</v>
      </c>
      <c r="AP11" s="242">
        <f>SUMIFS('Data source'!AU$3:AU$530,ds_broadcostcat,$B11,'Data source'!$C$3:$C$530,"Internal Labour")
+SUMIFS('Data source'!AU$3:AU$530,ds_broadcostcat,$B11,'Data source'!$C$3:$C$530,"Contracted Labour")</f>
        <v>0</v>
      </c>
      <c r="AQ11" s="242">
        <f>SUMIFS('Data source'!AV$3:AV$530,ds_broadcostcat,$B11,'Data source'!$C$3:$C$530,"Internal Labour")
+SUMIFS('Data source'!AV$3:AV$530,ds_broadcostcat,$B11,'Data source'!$C$3:$C$530,"Contracted Labour")</f>
        <v>0</v>
      </c>
      <c r="AR11" s="242">
        <f>SUMIFS('Data source'!AW$3:AW$530,ds_broadcostcat,$B11,'Data source'!$C$3:$C$530,"Internal Labour")
+SUMIFS('Data source'!AW$3:AW$530,ds_broadcostcat,$B11,'Data source'!$C$3:$C$530,"Contracted Labour")</f>
        <v>0</v>
      </c>
      <c r="AS11" s="242">
        <f>SUMIFS('Data source'!AX$3:AX$530,ds_broadcostcat,$B11,'Data source'!$C$3:$C$530,"Internal Labour")
+SUMIFS('Data source'!AX$3:AX$530,ds_broadcostcat,$B11,'Data source'!$C$3:$C$530,"Contracted Labour")</f>
        <v>0</v>
      </c>
      <c r="AT11" s="242">
        <f>SUMIFS('Data source'!AY$3:AY$530,ds_broadcostcat,$B11,'Data source'!$C$3:$C$530,"Internal Labour")
+SUMIFS('Data source'!AY$3:AY$530,ds_broadcostcat,$B11,'Data source'!$C$3:$C$530,"Contracted Labour")</f>
        <v>0</v>
      </c>
      <c r="AU11" s="242">
        <f>SUMIFS('Data source'!AZ$3:AZ$530,ds_broadcostcat,$B11,'Data source'!$C$3:$C$530,"Internal Labour")
+SUMIFS('Data source'!AZ$3:AZ$530,ds_broadcostcat,$B11,'Data source'!$C$3:$C$530,"Contracted Labour")</f>
        <v>0</v>
      </c>
      <c r="AV11" s="242">
        <f>SUMIFS('Data source'!BA$3:BA$530,ds_broadcostcat,$B11,'Data source'!$C$3:$C$530,"Internal Labour")
+SUMIFS('Data source'!BA$3:BA$530,ds_broadcostcat,$B11,'Data source'!$C$3:$C$530,"Contracted Labour")</f>
        <v>0</v>
      </c>
      <c r="AW11" s="242">
        <f>SUMIFS('Data source'!BB$3:BB$530,ds_broadcostcat,$B11,'Data source'!$C$3:$C$530,"Internal Labour")
+SUMIFS('Data source'!BB$3:BB$530,ds_broadcostcat,$B11,'Data source'!$C$3:$C$530,"Contracted Labour")</f>
        <v>0</v>
      </c>
      <c r="AX11" s="242">
        <f>SUMIFS('Data source'!BC$3:BC$530,ds_broadcostcat,$B11,'Data source'!$C$3:$C$530,"Internal Labour")
+SUMIFS('Data source'!BC$3:BC$530,ds_broadcostcat,$B11,'Data source'!$C$3:$C$530,"Contracted Labour")</f>
        <v>0</v>
      </c>
      <c r="AY11" s="242">
        <f>SUMIFS('Data source'!BD$3:BD$530,ds_broadcostcat,$B11,'Data source'!$C$3:$C$530,"Internal Labour")
+SUMIFS('Data source'!BD$3:BD$530,ds_broadcostcat,$B11,'Data source'!$C$3:$C$530,"Contracted Labour")</f>
        <v>0</v>
      </c>
      <c r="AZ11" s="242">
        <f>SUMIFS('Data source'!BE$3:BE$530,ds_broadcostcat,$B11,'Data source'!$C$3:$C$530,"Internal Labour")
+SUMIFS('Data source'!BE$3:BE$530,ds_broadcostcat,$B11,'Data source'!$C$3:$C$530,"Contracted Labour")</f>
        <v>0</v>
      </c>
      <c r="BA11" s="242">
        <f>SUMIFS('Data source'!BF$3:BF$530,ds_broadcostcat,$B11,'Data source'!$C$3:$C$530,"Internal Labour")
+SUMIFS('Data source'!BF$3:BF$530,ds_broadcostcat,$B11,'Data source'!$C$3:$C$530,"Contracted Labour")</f>
        <v>0</v>
      </c>
      <c r="BB11" s="242">
        <f>SUMIFS('Data source'!BG$3:BG$530,ds_broadcostcat,$B11,'Data source'!$C$3:$C$530,"Internal Labour")
+SUMIFS('Data source'!BG$3:BG$530,ds_broadcostcat,$B11,'Data source'!$C$3:$C$530,"Contracted Labour")</f>
        <v>0</v>
      </c>
      <c r="BC11" s="242">
        <f>SUMIFS('Data source'!BH$3:BH$530,ds_broadcostcat,$B11,'Data source'!$C$3:$C$530,"Internal Labour")
+SUMIFS('Data source'!BH$3:BH$530,ds_broadcostcat,$B11,'Data source'!$C$3:$C$530,"Contracted Labour")</f>
        <v>0</v>
      </c>
      <c r="BD11" s="242">
        <f>SUMIFS('Data source'!BI$3:BI$530,ds_broadcostcat,$B11,'Data source'!$C$3:$C$530,"Internal Labour")
+SUMIFS('Data source'!BI$3:BI$530,ds_broadcostcat,$B11,'Data source'!$C$3:$C$530,"Contracted Labour")</f>
        <v>0</v>
      </c>
      <c r="BE11" s="243">
        <f t="shared" si="6"/>
        <v>0</v>
      </c>
      <c r="BF11" s="319" t="str">
        <f t="shared" si="0"/>
        <v>Regulatory approvals</v>
      </c>
      <c r="BG11" s="67"/>
      <c r="BH11" s="227"/>
      <c r="BI11" s="228"/>
      <c r="BJ11" s="228"/>
      <c r="BK11" s="228"/>
      <c r="BL11" s="228"/>
      <c r="BM11" s="228"/>
      <c r="BN11" s="242">
        <f t="shared" si="7"/>
        <v>0</v>
      </c>
      <c r="BO11" s="242">
        <f t="shared" si="8"/>
        <v>0</v>
      </c>
      <c r="BP11" s="242">
        <f t="shared" si="9"/>
        <v>0</v>
      </c>
      <c r="BQ11" s="242">
        <f t="shared" si="10"/>
        <v>0</v>
      </c>
      <c r="BR11" s="242">
        <f t="shared" si="11"/>
        <v>0</v>
      </c>
    </row>
    <row r="12" spans="1:72" ht="16.8" thickBot="1" x14ac:dyDescent="0.8">
      <c r="B12" s="106" t="str">
        <v>Community and stakeholder engagement</v>
      </c>
      <c r="C12" s="242">
        <f>SUMIFS('Data source'!H$3:H$530,ds_broadcostcat,$B12,'Data source'!$C$3:$C$530,"Internal Labour")
+SUMIFS('Data source'!H$3:H$530,ds_broadcostcat,$B12,'Data source'!$C$3:$C$530,"Contracted Labour")</f>
        <v>0</v>
      </c>
      <c r="D12" s="242">
        <f>SUMIFS('Data source'!I$3:I$530,ds_broadcostcat,$B12,'Data source'!$C$3:$C$530,"Internal Labour")
+SUMIFS('Data source'!I$3:I$530,ds_broadcostcat,$B12,'Data source'!$C$3:$C$530,"Contracted Labour")</f>
        <v>0</v>
      </c>
      <c r="E12" s="242">
        <f>SUMIFS('Data source'!J$3:J$530,ds_broadcostcat,$B12,'Data source'!$C$3:$C$530,"Internal Labour")
+SUMIFS('Data source'!J$3:J$530,ds_broadcostcat,$B12,'Data source'!$C$3:$C$530,"Contracted Labour")</f>
        <v>0</v>
      </c>
      <c r="F12" s="242">
        <f>SUMIFS('Data source'!K$3:K$530,ds_broadcostcat,$B12,'Data source'!$C$3:$C$530,"Internal Labour")
+SUMIFS('Data source'!K$3:K$530,ds_broadcostcat,$B12,'Data source'!$C$3:$C$530,"Contracted Labour")</f>
        <v>0</v>
      </c>
      <c r="G12" s="242">
        <f>SUMIFS('Data source'!L$3:L$530,ds_broadcostcat,$B12,'Data source'!$C$3:$C$530,"Internal Labour")
+SUMIFS('Data source'!L$3:L$530,ds_broadcostcat,$B12,'Data source'!$C$3:$C$530,"Contracted Labour")</f>
        <v>0</v>
      </c>
      <c r="H12" s="242">
        <f>SUMIFS('Data source'!M$3:M$530,ds_broadcostcat,$B12,'Data source'!$C$3:$C$530,"Internal Labour")
+SUMIFS('Data source'!M$3:M$530,ds_broadcostcat,$B12,'Data source'!$C$3:$C$530,"Contracted Labour")</f>
        <v>0</v>
      </c>
      <c r="I12" s="242">
        <f>SUMIFS('Data source'!N$3:N$530,ds_broadcostcat,$B12,'Data source'!$C$3:$C$530,"Internal Labour")
+SUMIFS('Data source'!N$3:N$530,ds_broadcostcat,$B12,'Data source'!$C$3:$C$530,"Contracted Labour")</f>
        <v>0</v>
      </c>
      <c r="J12" s="242">
        <f>SUMIFS('Data source'!O$3:O$530,ds_broadcostcat,$B12,'Data source'!$C$3:$C$530,"Internal Labour")
+SUMIFS('Data source'!O$3:O$530,ds_broadcostcat,$B12,'Data source'!$C$3:$C$530,"Contracted Labour")</f>
        <v>0</v>
      </c>
      <c r="K12" s="242">
        <f>SUMIFS('Data source'!P$3:P$530,ds_broadcostcat,$B12,'Data source'!$C$3:$C$530,"Internal Labour")
+SUMIFS('Data source'!P$3:P$530,ds_broadcostcat,$B12,'Data source'!$C$3:$C$530,"Contracted Labour")</f>
        <v>0</v>
      </c>
      <c r="L12" s="242">
        <f>SUMIFS('Data source'!Q$3:Q$530,ds_broadcostcat,$B12,'Data source'!$C$3:$C$530,"Internal Labour")
+SUMIFS('Data source'!Q$3:Q$530,ds_broadcostcat,$B12,'Data source'!$C$3:$C$530,"Contracted Labour")</f>
        <v>0</v>
      </c>
      <c r="M12" s="242">
        <f>SUMIFS('Data source'!R$3:R$530,ds_broadcostcat,$B12,'Data source'!$C$3:$C$530,"Internal Labour")
+SUMIFS('Data source'!R$3:R$530,ds_broadcostcat,$B12,'Data source'!$C$3:$C$530,"Contracted Labour")</f>
        <v>0</v>
      </c>
      <c r="N12" s="242">
        <f>SUMIFS('Data source'!S$3:S$530,ds_broadcostcat,$B12,'Data source'!$C$3:$C$530,"Internal Labour")
+SUMIFS('Data source'!S$3:S$530,ds_broadcostcat,$B12,'Data source'!$C$3:$C$530,"Contracted Labour")</f>
        <v>0</v>
      </c>
      <c r="O12" s="242">
        <f>SUMIFS('Data source'!T$3:T$530,ds_broadcostcat,$B12,'Data source'!$C$3:$C$530,"Internal Labour")
+SUMIFS('Data source'!T$3:T$530,ds_broadcostcat,$B12,'Data source'!$C$3:$C$530,"Contracted Labour")</f>
        <v>0</v>
      </c>
      <c r="P12" s="242">
        <f>SUMIFS('Data source'!U$3:U$530,ds_broadcostcat,$B12,'Data source'!$C$3:$C$530,"Internal Labour")
+SUMIFS('Data source'!U$3:U$530,ds_broadcostcat,$B12,'Data source'!$C$3:$C$530,"Contracted Labour")</f>
        <v>0</v>
      </c>
      <c r="Q12" s="242">
        <f>SUMIFS('Data source'!V$3:V$530,ds_broadcostcat,$B12,'Data source'!$C$3:$C$530,"Internal Labour")
+SUMIFS('Data source'!V$3:V$530,ds_broadcostcat,$B12,'Data source'!$C$3:$C$530,"Contracted Labour")</f>
        <v>0</v>
      </c>
      <c r="R12" s="242">
        <f>SUMIFS('Data source'!W$3:W$530,ds_broadcostcat,$B12,'Data source'!$C$3:$C$530,"Internal Labour")
+SUMIFS('Data source'!W$3:W$530,ds_broadcostcat,$B12,'Data source'!$C$3:$C$530,"Contracted Labour")</f>
        <v>0</v>
      </c>
      <c r="S12" s="242">
        <f>SUMIFS('Data source'!X$3:X$530,ds_broadcostcat,$B12,'Data source'!$C$3:$C$530,"Internal Labour")
+SUMIFS('Data source'!X$3:X$530,ds_broadcostcat,$B12,'Data source'!$C$3:$C$530,"Contracted Labour")</f>
        <v>0</v>
      </c>
      <c r="T12" s="242">
        <f>SUMIFS('Data source'!Y$3:Y$530,ds_broadcostcat,$B12,'Data source'!$C$3:$C$530,"Internal Labour")
+SUMIFS('Data source'!Y$3:Y$530,ds_broadcostcat,$B12,'Data source'!$C$3:$C$530,"Contracted Labour")</f>
        <v>0</v>
      </c>
      <c r="U12" s="242">
        <f>SUMIFS('Data source'!Z$3:Z$530,ds_broadcostcat,$B12,'Data source'!$C$3:$C$530,"Internal Labour")
+SUMIFS('Data source'!Z$3:Z$530,ds_broadcostcat,$B12,'Data source'!$C$3:$C$530,"Contracted Labour")</f>
        <v>0</v>
      </c>
      <c r="V12" s="242">
        <f>SUMIFS('Data source'!AA$3:AA$530,ds_broadcostcat,$B12,'Data source'!$C$3:$C$530,"Internal Labour")
+SUMIFS('Data source'!AA$3:AA$530,ds_broadcostcat,$B12,'Data source'!$C$3:$C$530,"Contracted Labour")</f>
        <v>0</v>
      </c>
      <c r="W12" s="242">
        <f>SUMIFS('Data source'!AB$3:AB$530,ds_broadcostcat,$B12,'Data source'!$C$3:$C$530,"Internal Labour")
+SUMIFS('Data source'!AB$3:AB$530,ds_broadcostcat,$B12,'Data source'!$C$3:$C$530,"Contracted Labour")</f>
        <v>0</v>
      </c>
      <c r="X12" s="242">
        <f>SUMIFS('Data source'!AC$3:AC$530,ds_broadcostcat,$B12,'Data source'!$C$3:$C$530,"Internal Labour")
+SUMIFS('Data source'!AC$3:AC$530,ds_broadcostcat,$B12,'Data source'!$C$3:$C$530,"Contracted Labour")</f>
        <v>0</v>
      </c>
      <c r="Y12" s="242">
        <f>SUMIFS('Data source'!AD$3:AD$530,ds_broadcostcat,$B12,'Data source'!$C$3:$C$530,"Internal Labour")
+SUMIFS('Data source'!AD$3:AD$530,ds_broadcostcat,$B12,'Data source'!$C$3:$C$530,"Contracted Labour")</f>
        <v>0</v>
      </c>
      <c r="Z12" s="242">
        <f>SUMIFS('Data source'!AE$3:AE$530,ds_broadcostcat,$B12,'Data source'!$C$3:$C$530,"Internal Labour")
+SUMIFS('Data source'!AE$3:AE$530,ds_broadcostcat,$B12,'Data source'!$C$3:$C$530,"Contracted Labour")</f>
        <v>0</v>
      </c>
      <c r="AA12" s="242">
        <f>SUMIFS('Data source'!AF$3:AF$530,ds_broadcostcat,$B12,'Data source'!$C$3:$C$530,"Internal Labour")
+SUMIFS('Data source'!AF$3:AF$530,ds_broadcostcat,$B12,'Data source'!$C$3:$C$530,"Contracted Labour")</f>
        <v>0</v>
      </c>
      <c r="AB12" s="242">
        <f>SUMIFS('Data source'!AG$3:AG$530,ds_broadcostcat,$B12,'Data source'!$C$3:$C$530,"Internal Labour")
+SUMIFS('Data source'!AG$3:AG$530,ds_broadcostcat,$B12,'Data source'!$C$3:$C$530,"Contracted Labour")</f>
        <v>0</v>
      </c>
      <c r="AC12" s="242">
        <f>SUMIFS('Data source'!AH$3:AH$530,ds_broadcostcat,$B12,'Data source'!$C$3:$C$530,"Internal Labour")
+SUMIFS('Data source'!AH$3:AH$530,ds_broadcostcat,$B12,'Data source'!$C$3:$C$530,"Contracted Labour")</f>
        <v>0</v>
      </c>
      <c r="AD12" s="242">
        <f>SUMIFS('Data source'!AI$3:AI$530,ds_broadcostcat,$B12,'Data source'!$C$3:$C$530,"Internal Labour")
+SUMIFS('Data source'!AI$3:AI$530,ds_broadcostcat,$B12,'Data source'!$C$3:$C$530,"Contracted Labour")</f>
        <v>0.47857142857142854</v>
      </c>
      <c r="AE12" s="242">
        <f>SUMIFS('Data source'!AJ$3:AJ$530,ds_broadcostcat,$B12,'Data source'!$C$3:$C$530,"Internal Labour")
+SUMIFS('Data source'!AJ$3:AJ$530,ds_broadcostcat,$B12,'Data source'!$C$3:$C$530,"Contracted Labour")</f>
        <v>0.47857142857142854</v>
      </c>
      <c r="AF12" s="242">
        <f>SUMIFS('Data source'!AK$3:AK$530,ds_broadcostcat,$B12,'Data source'!$C$3:$C$530,"Internal Labour")
+SUMIFS('Data source'!AK$3:AK$530,ds_broadcostcat,$B12,'Data source'!$C$3:$C$530,"Contracted Labour")</f>
        <v>0.47857142857142854</v>
      </c>
      <c r="AG12" s="242">
        <f>SUMIFS('Data source'!AL$3:AL$530,ds_broadcostcat,$B12,'Data source'!$C$3:$C$530,"Internal Labour")
+SUMIFS('Data source'!AL$3:AL$530,ds_broadcostcat,$B12,'Data source'!$C$3:$C$530,"Contracted Labour")</f>
        <v>0.47857142857142854</v>
      </c>
      <c r="AH12" s="242">
        <f>SUMIFS('Data source'!AM$3:AM$530,ds_broadcostcat,$B12,'Data source'!$C$3:$C$530,"Internal Labour")
+SUMIFS('Data source'!AM$3:AM$530,ds_broadcostcat,$B12,'Data source'!$C$3:$C$530,"Contracted Labour")</f>
        <v>0.47857142857142854</v>
      </c>
      <c r="AI12" s="242">
        <f>SUMIFS('Data source'!AN$3:AN$530,ds_broadcostcat,$B12,'Data source'!$C$3:$C$530,"Internal Labour")
+SUMIFS('Data source'!AN$3:AN$530,ds_broadcostcat,$B12,'Data source'!$C$3:$C$530,"Contracted Labour")</f>
        <v>0.47857142857142854</v>
      </c>
      <c r="AJ12" s="242">
        <f>SUMIFS('Data source'!AO$3:AO$530,ds_broadcostcat,$B12,'Data source'!$C$3:$C$530,"Internal Labour")
+SUMIFS('Data source'!AO$3:AO$530,ds_broadcostcat,$B12,'Data source'!$C$3:$C$530,"Contracted Labour")</f>
        <v>0.47857142857142854</v>
      </c>
      <c r="AK12" s="242">
        <f>SUMIFS('Data source'!AP$3:AP$530,ds_broadcostcat,$B12,'Data source'!$C$3:$C$530,"Internal Labour")
+SUMIFS('Data source'!AP$3:AP$530,ds_broadcostcat,$B12,'Data source'!$C$3:$C$530,"Contracted Labour")</f>
        <v>0.47857142857142854</v>
      </c>
      <c r="AL12" s="242">
        <f>SUMIFS('Data source'!AQ$3:AQ$530,ds_broadcostcat,$B12,'Data source'!$C$3:$C$530,"Internal Labour")
+SUMIFS('Data source'!AQ$3:AQ$530,ds_broadcostcat,$B12,'Data source'!$C$3:$C$530,"Contracted Labour")</f>
        <v>0.4642857142857143</v>
      </c>
      <c r="AM12" s="242">
        <f>SUMIFS('Data source'!AR$3:AR$530,ds_broadcostcat,$B12,'Data source'!$C$3:$C$530,"Internal Labour")
+SUMIFS('Data source'!AR$3:AR$530,ds_broadcostcat,$B12,'Data source'!$C$3:$C$530,"Contracted Labour")</f>
        <v>0.4642857142857143</v>
      </c>
      <c r="AN12" s="242">
        <f>SUMIFS('Data source'!AS$3:AS$530,ds_broadcostcat,$B12,'Data source'!$C$3:$C$530,"Internal Labour")
+SUMIFS('Data source'!AS$3:AS$530,ds_broadcostcat,$B12,'Data source'!$C$3:$C$530,"Contracted Labour")</f>
        <v>0.4642857142857143</v>
      </c>
      <c r="AO12" s="242">
        <f>SUMIFS('Data source'!AT$3:AT$530,ds_broadcostcat,$B12,'Data source'!$C$3:$C$530,"Internal Labour")
+SUMIFS('Data source'!AT$3:AT$530,ds_broadcostcat,$B12,'Data source'!$C$3:$C$530,"Contracted Labour")</f>
        <v>0.4642857142857143</v>
      </c>
      <c r="AP12" s="242">
        <f>SUMIFS('Data source'!AU$3:AU$530,ds_broadcostcat,$B12,'Data source'!$C$3:$C$530,"Internal Labour")
+SUMIFS('Data source'!AU$3:AU$530,ds_broadcostcat,$B12,'Data source'!$C$3:$C$530,"Contracted Labour")</f>
        <v>0.4642857142857143</v>
      </c>
      <c r="AQ12" s="242">
        <f>SUMIFS('Data source'!AV$3:AV$530,ds_broadcostcat,$B12,'Data source'!$C$3:$C$530,"Internal Labour")
+SUMIFS('Data source'!AV$3:AV$530,ds_broadcostcat,$B12,'Data source'!$C$3:$C$530,"Contracted Labour")</f>
        <v>0.4642857142857143</v>
      </c>
      <c r="AR12" s="242">
        <f>SUMIFS('Data source'!AW$3:AW$530,ds_broadcostcat,$B12,'Data source'!$C$3:$C$530,"Internal Labour")
+SUMIFS('Data source'!AW$3:AW$530,ds_broadcostcat,$B12,'Data source'!$C$3:$C$530,"Contracted Labour")</f>
        <v>0.4642857142857143</v>
      </c>
      <c r="AS12" s="242">
        <f>SUMIFS('Data source'!AX$3:AX$530,ds_broadcostcat,$B12,'Data source'!$C$3:$C$530,"Internal Labour")
+SUMIFS('Data source'!AX$3:AX$530,ds_broadcostcat,$B12,'Data source'!$C$3:$C$530,"Contracted Labour")</f>
        <v>0.21428571428571427</v>
      </c>
      <c r="AT12" s="242">
        <f>SUMIFS('Data source'!AY$3:AY$530,ds_broadcostcat,$B12,'Data source'!$C$3:$C$530,"Internal Labour")
+SUMIFS('Data source'!AY$3:AY$530,ds_broadcostcat,$B12,'Data source'!$C$3:$C$530,"Contracted Labour")</f>
        <v>0.21428571428571427</v>
      </c>
      <c r="AU12" s="242">
        <f>SUMIFS('Data source'!AZ$3:AZ$530,ds_broadcostcat,$B12,'Data source'!$C$3:$C$530,"Internal Labour")
+SUMIFS('Data source'!AZ$3:AZ$530,ds_broadcostcat,$B12,'Data source'!$C$3:$C$530,"Contracted Labour")</f>
        <v>0.21428571428571427</v>
      </c>
      <c r="AV12" s="242">
        <f>SUMIFS('Data source'!BA$3:BA$530,ds_broadcostcat,$B12,'Data source'!$C$3:$C$530,"Internal Labour")
+SUMIFS('Data source'!BA$3:BA$530,ds_broadcostcat,$B12,'Data source'!$C$3:$C$530,"Contracted Labour")</f>
        <v>0.21428571428571427</v>
      </c>
      <c r="AW12" s="242">
        <f>SUMIFS('Data source'!BB$3:BB$530,ds_broadcostcat,$B12,'Data source'!$C$3:$C$530,"Internal Labour")
+SUMIFS('Data source'!BB$3:BB$530,ds_broadcostcat,$B12,'Data source'!$C$3:$C$530,"Contracted Labour")</f>
        <v>0.21428571428571427</v>
      </c>
      <c r="AX12" s="242">
        <f>SUMIFS('Data source'!BC$3:BC$530,ds_broadcostcat,$B12,'Data source'!$C$3:$C$530,"Internal Labour")
+SUMIFS('Data source'!BC$3:BC$530,ds_broadcostcat,$B12,'Data source'!$C$3:$C$530,"Contracted Labour")</f>
        <v>0.21428571428571427</v>
      </c>
      <c r="AY12" s="242">
        <f>SUMIFS('Data source'!BD$3:BD$530,ds_broadcostcat,$B12,'Data source'!$C$3:$C$530,"Internal Labour")
+SUMIFS('Data source'!BD$3:BD$530,ds_broadcostcat,$B12,'Data source'!$C$3:$C$530,"Contracted Labour")</f>
        <v>0.21428571428571427</v>
      </c>
      <c r="AZ12" s="242">
        <f>SUMIFS('Data source'!BE$3:BE$530,ds_broadcostcat,$B12,'Data source'!$C$3:$C$530,"Internal Labour")
+SUMIFS('Data source'!BE$3:BE$530,ds_broadcostcat,$B12,'Data source'!$C$3:$C$530,"Contracted Labour")</f>
        <v>0.21428571428571427</v>
      </c>
      <c r="BA12" s="242">
        <f>SUMIFS('Data source'!BF$3:BF$530,ds_broadcostcat,$B12,'Data source'!$C$3:$C$530,"Internal Labour")
+SUMIFS('Data source'!BF$3:BF$530,ds_broadcostcat,$B12,'Data source'!$C$3:$C$530,"Contracted Labour")</f>
        <v>0.21428571428571427</v>
      </c>
      <c r="BB12" s="242">
        <f>SUMIFS('Data source'!BG$3:BG$530,ds_broadcostcat,$B12,'Data source'!$C$3:$C$530,"Internal Labour")
+SUMIFS('Data source'!BG$3:BG$530,ds_broadcostcat,$B12,'Data source'!$C$3:$C$530,"Contracted Labour")</f>
        <v>0.21428571428571427</v>
      </c>
      <c r="BC12" s="242">
        <f>SUMIFS('Data source'!BH$3:BH$530,ds_broadcostcat,$B12,'Data source'!$C$3:$C$530,"Internal Labour")
+SUMIFS('Data source'!BH$3:BH$530,ds_broadcostcat,$B12,'Data source'!$C$3:$C$530,"Contracted Labour")</f>
        <v>0.21428571428571427</v>
      </c>
      <c r="BD12" s="242">
        <f>SUMIFS('Data source'!BI$3:BI$530,ds_broadcostcat,$B12,'Data source'!$C$3:$C$530,"Internal Labour")
+SUMIFS('Data source'!BI$3:BI$530,ds_broadcostcat,$B12,'Data source'!$C$3:$C$530,"Contracted Labour")</f>
        <v>0</v>
      </c>
      <c r="BE12" s="243">
        <f t="shared" si="6"/>
        <v>0.34947089947089932</v>
      </c>
      <c r="BF12" s="319" t="str">
        <f t="shared" si="0"/>
        <v>Community and stakeholder engagement</v>
      </c>
      <c r="BG12" s="67"/>
      <c r="BH12" s="227"/>
      <c r="BI12" s="228"/>
      <c r="BJ12" s="228"/>
      <c r="BK12" s="228"/>
      <c r="BL12" s="228"/>
      <c r="BM12" s="228"/>
      <c r="BN12" s="242">
        <f t="shared" si="7"/>
        <v>0</v>
      </c>
      <c r="BO12" s="242">
        <f t="shared" si="8"/>
        <v>0</v>
      </c>
      <c r="BP12" s="242">
        <f t="shared" si="9"/>
        <v>2.8714285714285714</v>
      </c>
      <c r="BQ12" s="242">
        <f t="shared" si="10"/>
        <v>4.8500000000000005</v>
      </c>
      <c r="BR12" s="242">
        <f t="shared" si="11"/>
        <v>1.714285714285714</v>
      </c>
    </row>
    <row r="13" spans="1:72" ht="16.8" thickBot="1" x14ac:dyDescent="0.8">
      <c r="B13" s="106" t="str">
        <v>Land and Environment</v>
      </c>
      <c r="C13" s="242">
        <f>SUMIFS('Data source'!H$3:H$530,ds_broadcostcat,$B13,'Data source'!$C$3:$C$530,"Internal Labour")
+SUMIFS('Data source'!H$3:H$530,ds_broadcostcat,$B13,'Data source'!$C$3:$C$530,"Contracted Labour")</f>
        <v>0</v>
      </c>
      <c r="D13" s="242">
        <f>SUMIFS('Data source'!I$3:I$530,ds_broadcostcat,$B13,'Data source'!$C$3:$C$530,"Internal Labour")
+SUMIFS('Data source'!I$3:I$530,ds_broadcostcat,$B13,'Data source'!$C$3:$C$530,"Contracted Labour")</f>
        <v>0</v>
      </c>
      <c r="E13" s="242">
        <f>SUMIFS('Data source'!J$3:J$530,ds_broadcostcat,$B13,'Data source'!$C$3:$C$530,"Internal Labour")
+SUMIFS('Data source'!J$3:J$530,ds_broadcostcat,$B13,'Data source'!$C$3:$C$530,"Contracted Labour")</f>
        <v>0</v>
      </c>
      <c r="F13" s="242">
        <f>SUMIFS('Data source'!K$3:K$530,ds_broadcostcat,$B13,'Data source'!$C$3:$C$530,"Internal Labour")
+SUMIFS('Data source'!K$3:K$530,ds_broadcostcat,$B13,'Data source'!$C$3:$C$530,"Contracted Labour")</f>
        <v>0</v>
      </c>
      <c r="G13" s="242">
        <f>SUMIFS('Data source'!L$3:L$530,ds_broadcostcat,$B13,'Data source'!$C$3:$C$530,"Internal Labour")
+SUMIFS('Data source'!L$3:L$530,ds_broadcostcat,$B13,'Data source'!$C$3:$C$530,"Contracted Labour")</f>
        <v>0</v>
      </c>
      <c r="H13" s="242">
        <f>SUMIFS('Data source'!M$3:M$530,ds_broadcostcat,$B13,'Data source'!$C$3:$C$530,"Internal Labour")
+SUMIFS('Data source'!M$3:M$530,ds_broadcostcat,$B13,'Data source'!$C$3:$C$530,"Contracted Labour")</f>
        <v>0</v>
      </c>
      <c r="I13" s="242">
        <f>SUMIFS('Data source'!N$3:N$530,ds_broadcostcat,$B13,'Data source'!$C$3:$C$530,"Internal Labour")
+SUMIFS('Data source'!N$3:N$530,ds_broadcostcat,$B13,'Data source'!$C$3:$C$530,"Contracted Labour")</f>
        <v>0</v>
      </c>
      <c r="J13" s="242">
        <f>SUMIFS('Data source'!O$3:O$530,ds_broadcostcat,$B13,'Data source'!$C$3:$C$530,"Internal Labour")
+SUMIFS('Data source'!O$3:O$530,ds_broadcostcat,$B13,'Data source'!$C$3:$C$530,"Contracted Labour")</f>
        <v>0</v>
      </c>
      <c r="K13" s="242">
        <f>SUMIFS('Data source'!P$3:P$530,ds_broadcostcat,$B13,'Data source'!$C$3:$C$530,"Internal Labour")
+SUMIFS('Data source'!P$3:P$530,ds_broadcostcat,$B13,'Data source'!$C$3:$C$530,"Contracted Labour")</f>
        <v>0</v>
      </c>
      <c r="L13" s="242">
        <f>SUMIFS('Data source'!Q$3:Q$530,ds_broadcostcat,$B13,'Data source'!$C$3:$C$530,"Internal Labour")
+SUMIFS('Data source'!Q$3:Q$530,ds_broadcostcat,$B13,'Data source'!$C$3:$C$530,"Contracted Labour")</f>
        <v>0</v>
      </c>
      <c r="M13" s="242">
        <f>SUMIFS('Data source'!R$3:R$530,ds_broadcostcat,$B13,'Data source'!$C$3:$C$530,"Internal Labour")
+SUMIFS('Data source'!R$3:R$530,ds_broadcostcat,$B13,'Data source'!$C$3:$C$530,"Contracted Labour")</f>
        <v>0</v>
      </c>
      <c r="N13" s="242">
        <f>SUMIFS('Data source'!S$3:S$530,ds_broadcostcat,$B13,'Data source'!$C$3:$C$530,"Internal Labour")
+SUMIFS('Data source'!S$3:S$530,ds_broadcostcat,$B13,'Data source'!$C$3:$C$530,"Contracted Labour")</f>
        <v>0</v>
      </c>
      <c r="O13" s="242">
        <f>SUMIFS('Data source'!T$3:T$530,ds_broadcostcat,$B13,'Data source'!$C$3:$C$530,"Internal Labour")
+SUMIFS('Data source'!T$3:T$530,ds_broadcostcat,$B13,'Data source'!$C$3:$C$530,"Contracted Labour")</f>
        <v>0</v>
      </c>
      <c r="P13" s="242">
        <f>SUMIFS('Data source'!U$3:U$530,ds_broadcostcat,$B13,'Data source'!$C$3:$C$530,"Internal Labour")
+SUMIFS('Data source'!U$3:U$530,ds_broadcostcat,$B13,'Data source'!$C$3:$C$530,"Contracted Labour")</f>
        <v>0</v>
      </c>
      <c r="Q13" s="242">
        <f>SUMIFS('Data source'!V$3:V$530,ds_broadcostcat,$B13,'Data source'!$C$3:$C$530,"Internal Labour")
+SUMIFS('Data source'!V$3:V$530,ds_broadcostcat,$B13,'Data source'!$C$3:$C$530,"Contracted Labour")</f>
        <v>0</v>
      </c>
      <c r="R13" s="242">
        <f>SUMIFS('Data source'!W$3:W$530,ds_broadcostcat,$B13,'Data source'!$C$3:$C$530,"Internal Labour")
+SUMIFS('Data source'!W$3:W$530,ds_broadcostcat,$B13,'Data source'!$C$3:$C$530,"Contracted Labour")</f>
        <v>0</v>
      </c>
      <c r="S13" s="242">
        <f>SUMIFS('Data source'!X$3:X$530,ds_broadcostcat,$B13,'Data source'!$C$3:$C$530,"Internal Labour")
+SUMIFS('Data source'!X$3:X$530,ds_broadcostcat,$B13,'Data source'!$C$3:$C$530,"Contracted Labour")</f>
        <v>0</v>
      </c>
      <c r="T13" s="242">
        <f>SUMIFS('Data source'!Y$3:Y$530,ds_broadcostcat,$B13,'Data source'!$C$3:$C$530,"Internal Labour")
+SUMIFS('Data source'!Y$3:Y$530,ds_broadcostcat,$B13,'Data source'!$C$3:$C$530,"Contracted Labour")</f>
        <v>0</v>
      </c>
      <c r="U13" s="242">
        <f>SUMIFS('Data source'!Z$3:Z$530,ds_broadcostcat,$B13,'Data source'!$C$3:$C$530,"Internal Labour")
+SUMIFS('Data source'!Z$3:Z$530,ds_broadcostcat,$B13,'Data source'!$C$3:$C$530,"Contracted Labour")</f>
        <v>0</v>
      </c>
      <c r="V13" s="242">
        <f>SUMIFS('Data source'!AA$3:AA$530,ds_broadcostcat,$B13,'Data source'!$C$3:$C$530,"Internal Labour")
+SUMIFS('Data source'!AA$3:AA$530,ds_broadcostcat,$B13,'Data source'!$C$3:$C$530,"Contracted Labour")</f>
        <v>0</v>
      </c>
      <c r="W13" s="242">
        <f>SUMIFS('Data source'!AB$3:AB$530,ds_broadcostcat,$B13,'Data source'!$C$3:$C$530,"Internal Labour")
+SUMIFS('Data source'!AB$3:AB$530,ds_broadcostcat,$B13,'Data source'!$C$3:$C$530,"Contracted Labour")</f>
        <v>0</v>
      </c>
      <c r="X13" s="242">
        <f>SUMIFS('Data source'!AC$3:AC$530,ds_broadcostcat,$B13,'Data source'!$C$3:$C$530,"Internal Labour")
+SUMIFS('Data source'!AC$3:AC$530,ds_broadcostcat,$B13,'Data source'!$C$3:$C$530,"Contracted Labour")</f>
        <v>0</v>
      </c>
      <c r="Y13" s="242">
        <f>SUMIFS('Data source'!AD$3:AD$530,ds_broadcostcat,$B13,'Data source'!$C$3:$C$530,"Internal Labour")
+SUMIFS('Data source'!AD$3:AD$530,ds_broadcostcat,$B13,'Data source'!$C$3:$C$530,"Contracted Labour")</f>
        <v>0</v>
      </c>
      <c r="Z13" s="242">
        <f>SUMIFS('Data source'!AE$3:AE$530,ds_broadcostcat,$B13,'Data source'!$C$3:$C$530,"Internal Labour")
+SUMIFS('Data source'!AE$3:AE$530,ds_broadcostcat,$B13,'Data source'!$C$3:$C$530,"Contracted Labour")</f>
        <v>0</v>
      </c>
      <c r="AA13" s="242">
        <f>SUMIFS('Data source'!AF$3:AF$530,ds_broadcostcat,$B13,'Data source'!$C$3:$C$530,"Internal Labour")
+SUMIFS('Data source'!AF$3:AF$530,ds_broadcostcat,$B13,'Data source'!$C$3:$C$530,"Contracted Labour")</f>
        <v>0</v>
      </c>
      <c r="AB13" s="242">
        <f>SUMIFS('Data source'!AG$3:AG$530,ds_broadcostcat,$B13,'Data source'!$C$3:$C$530,"Internal Labour")
+SUMIFS('Data source'!AG$3:AG$530,ds_broadcostcat,$B13,'Data source'!$C$3:$C$530,"Contracted Labour")</f>
        <v>0</v>
      </c>
      <c r="AC13" s="242">
        <f>SUMIFS('Data source'!AH$3:AH$530,ds_broadcostcat,$B13,'Data source'!$C$3:$C$530,"Internal Labour")
+SUMIFS('Data source'!AH$3:AH$530,ds_broadcostcat,$B13,'Data source'!$C$3:$C$530,"Contracted Labour")</f>
        <v>0</v>
      </c>
      <c r="AD13" s="242">
        <f>SUMIFS('Data source'!AI$3:AI$530,ds_broadcostcat,$B13,'Data source'!$C$3:$C$530,"Internal Labour")
+SUMIFS('Data source'!AI$3:AI$530,ds_broadcostcat,$B13,'Data source'!$C$3:$C$530,"Contracted Labour")</f>
        <v>6.1555242566176673</v>
      </c>
      <c r="AE13" s="242">
        <f>SUMIFS('Data source'!AJ$3:AJ$530,ds_broadcostcat,$B13,'Data source'!$C$3:$C$530,"Internal Labour")
+SUMIFS('Data source'!AJ$3:AJ$530,ds_broadcostcat,$B13,'Data source'!$C$3:$C$530,"Contracted Labour")</f>
        <v>6.2055242566176672</v>
      </c>
      <c r="AF13" s="242">
        <f>SUMIFS('Data source'!AK$3:AK$530,ds_broadcostcat,$B13,'Data source'!$C$3:$C$530,"Internal Labour")
+SUMIFS('Data source'!AK$3:AK$530,ds_broadcostcat,$B13,'Data source'!$C$3:$C$530,"Contracted Labour")</f>
        <v>5.125524256617668</v>
      </c>
      <c r="AG13" s="242">
        <f>SUMIFS('Data source'!AL$3:AL$530,ds_broadcostcat,$B13,'Data source'!$C$3:$C$530,"Internal Labour")
+SUMIFS('Data source'!AL$3:AL$530,ds_broadcostcat,$B13,'Data source'!$C$3:$C$530,"Contracted Labour")</f>
        <v>4.3755336315004811</v>
      </c>
      <c r="AH13" s="242">
        <f>SUMIFS('Data source'!AM$3:AM$530,ds_broadcostcat,$B13,'Data source'!$C$3:$C$530,"Internal Labour")
+SUMIFS('Data source'!AM$3:AM$530,ds_broadcostcat,$B13,'Data source'!$C$3:$C$530,"Contracted Labour")</f>
        <v>4.3755336315004811</v>
      </c>
      <c r="AI13" s="242">
        <f>SUMIFS('Data source'!AN$3:AN$530,ds_broadcostcat,$B13,'Data source'!$C$3:$C$530,"Internal Labour")
+SUMIFS('Data source'!AN$3:AN$530,ds_broadcostcat,$B13,'Data source'!$C$3:$C$530,"Contracted Labour")</f>
        <v>3.8557142857142854</v>
      </c>
      <c r="AJ13" s="242">
        <f>SUMIFS('Data source'!AO$3:AO$530,ds_broadcostcat,$B13,'Data source'!$C$3:$C$530,"Internal Labour")
+SUMIFS('Data source'!AO$3:AO$530,ds_broadcostcat,$B13,'Data source'!$C$3:$C$530,"Contracted Labour")</f>
        <v>3.8557142857142854</v>
      </c>
      <c r="AK13" s="242">
        <f>SUMIFS('Data source'!AP$3:AP$530,ds_broadcostcat,$B13,'Data source'!$C$3:$C$530,"Internal Labour")
+SUMIFS('Data source'!AP$3:AP$530,ds_broadcostcat,$B13,'Data source'!$C$3:$C$530,"Contracted Labour")</f>
        <v>3.819999999999999</v>
      </c>
      <c r="AL13" s="242">
        <f>SUMIFS('Data source'!AQ$3:AQ$530,ds_broadcostcat,$B13,'Data source'!$C$3:$C$530,"Internal Labour")
+SUMIFS('Data source'!AQ$3:AQ$530,ds_broadcostcat,$B13,'Data source'!$C$3:$C$530,"Contracted Labour")</f>
        <v>4.1057142857142859</v>
      </c>
      <c r="AM13" s="242">
        <f>SUMIFS('Data source'!AR$3:AR$530,ds_broadcostcat,$B13,'Data source'!$C$3:$C$530,"Internal Labour")
+SUMIFS('Data source'!AR$3:AR$530,ds_broadcostcat,$B13,'Data source'!$C$3:$C$530,"Contracted Labour")</f>
        <v>4.2485714285714282</v>
      </c>
      <c r="AN13" s="242">
        <f>SUMIFS('Data source'!AS$3:AS$530,ds_broadcostcat,$B13,'Data source'!$C$3:$C$530,"Internal Labour")
+SUMIFS('Data source'!AS$3:AS$530,ds_broadcostcat,$B13,'Data source'!$C$3:$C$530,"Contracted Labour")</f>
        <v>4.2485714285714282</v>
      </c>
      <c r="AO13" s="242">
        <f>SUMIFS('Data source'!AT$3:AT$530,ds_broadcostcat,$B13,'Data source'!$C$3:$C$530,"Internal Labour")
+SUMIFS('Data source'!AT$3:AT$530,ds_broadcostcat,$B13,'Data source'!$C$3:$C$530,"Contracted Labour")</f>
        <v>3.9628571428571422</v>
      </c>
      <c r="AP13" s="242">
        <f>SUMIFS('Data source'!AU$3:AU$530,ds_broadcostcat,$B13,'Data source'!$C$3:$C$530,"Internal Labour")
+SUMIFS('Data source'!AU$3:AU$530,ds_broadcostcat,$B13,'Data source'!$C$3:$C$530,"Contracted Labour")</f>
        <v>3.9628571428571422</v>
      </c>
      <c r="AQ13" s="242">
        <f>SUMIFS('Data source'!AV$3:AV$530,ds_broadcostcat,$B13,'Data source'!$C$3:$C$530,"Internal Labour")
+SUMIFS('Data source'!AV$3:AV$530,ds_broadcostcat,$B13,'Data source'!$C$3:$C$530,"Contracted Labour")</f>
        <v>3.4985714285714278</v>
      </c>
      <c r="AR13" s="242">
        <f>SUMIFS('Data source'!AW$3:AW$530,ds_broadcostcat,$B13,'Data source'!$C$3:$C$530,"Internal Labour")
+SUMIFS('Data source'!AW$3:AW$530,ds_broadcostcat,$B13,'Data source'!$C$3:$C$530,"Contracted Labour")</f>
        <v>3.2485714285714278</v>
      </c>
      <c r="AS13" s="242">
        <f>SUMIFS('Data source'!AX$3:AX$530,ds_broadcostcat,$B13,'Data source'!$C$3:$C$530,"Internal Labour")
+SUMIFS('Data source'!AX$3:AX$530,ds_broadcostcat,$B13,'Data source'!$C$3:$C$530,"Contracted Labour")</f>
        <v>2.7985714285714276</v>
      </c>
      <c r="AT13" s="242">
        <f>SUMIFS('Data source'!AY$3:AY$530,ds_broadcostcat,$B13,'Data source'!$C$3:$C$530,"Internal Labour")
+SUMIFS('Data source'!AY$3:AY$530,ds_broadcostcat,$B13,'Data source'!$C$3:$C$530,"Contracted Labour")</f>
        <v>2.7985714285714276</v>
      </c>
      <c r="AU13" s="242">
        <f>SUMIFS('Data source'!AZ$3:AZ$530,ds_broadcostcat,$B13,'Data source'!$C$3:$C$530,"Internal Labour")
+SUMIFS('Data source'!AZ$3:AZ$530,ds_broadcostcat,$B13,'Data source'!$C$3:$C$530,"Contracted Labour")</f>
        <v>2.2771428571428567</v>
      </c>
      <c r="AV13" s="242">
        <f>SUMIFS('Data source'!BA$3:BA$530,ds_broadcostcat,$B13,'Data source'!$C$3:$C$530,"Internal Labour")
+SUMIFS('Data source'!BA$3:BA$530,ds_broadcostcat,$B13,'Data source'!$C$3:$C$530,"Contracted Labour")</f>
        <v>2.2771428571428567</v>
      </c>
      <c r="AW13" s="242">
        <f>SUMIFS('Data source'!BB$3:BB$530,ds_broadcostcat,$B13,'Data source'!$C$3:$C$530,"Internal Labour")
+SUMIFS('Data source'!BB$3:BB$530,ds_broadcostcat,$B13,'Data source'!$C$3:$C$530,"Contracted Labour")</f>
        <v>2.2771428571428567</v>
      </c>
      <c r="AX13" s="242">
        <f>SUMIFS('Data source'!BC$3:BC$530,ds_broadcostcat,$B13,'Data source'!$C$3:$C$530,"Internal Labour")
+SUMIFS('Data source'!BC$3:BC$530,ds_broadcostcat,$B13,'Data source'!$C$3:$C$530,"Contracted Labour")</f>
        <v>1.7771428571428571</v>
      </c>
      <c r="AY13" s="242">
        <f>SUMIFS('Data source'!BD$3:BD$530,ds_broadcostcat,$B13,'Data source'!$C$3:$C$530,"Internal Labour")
+SUMIFS('Data source'!BD$3:BD$530,ds_broadcostcat,$B13,'Data source'!$C$3:$C$530,"Contracted Labour")</f>
        <v>1.7771428571428571</v>
      </c>
      <c r="AZ13" s="242">
        <f>SUMIFS('Data source'!BE$3:BE$530,ds_broadcostcat,$B13,'Data source'!$C$3:$C$530,"Internal Labour")
+SUMIFS('Data source'!BE$3:BE$530,ds_broadcostcat,$B13,'Data source'!$C$3:$C$530,"Contracted Labour")</f>
        <v>1.7771428571428571</v>
      </c>
      <c r="BA13" s="242">
        <f>SUMIFS('Data source'!BF$3:BF$530,ds_broadcostcat,$B13,'Data source'!$C$3:$C$530,"Internal Labour")
+SUMIFS('Data source'!BF$3:BF$530,ds_broadcostcat,$B13,'Data source'!$C$3:$C$530,"Contracted Labour")</f>
        <v>1.2971428571428574</v>
      </c>
      <c r="BB13" s="242">
        <f>SUMIFS('Data source'!BG$3:BG$530,ds_broadcostcat,$B13,'Data source'!$C$3:$C$530,"Internal Labour")
+SUMIFS('Data source'!BG$3:BG$530,ds_broadcostcat,$B13,'Data source'!$C$3:$C$530,"Contracted Labour")</f>
        <v>1.2971428571428574</v>
      </c>
      <c r="BC13" s="242">
        <f>SUMIFS('Data source'!BH$3:BH$530,ds_broadcostcat,$B13,'Data source'!$C$3:$C$530,"Internal Labour")
+SUMIFS('Data source'!BH$3:BH$530,ds_broadcostcat,$B13,'Data source'!$C$3:$C$530,"Contracted Labour")</f>
        <v>1.2971428571428574</v>
      </c>
      <c r="BD13" s="242">
        <f>SUMIFS('Data source'!BI$3:BI$530,ds_broadcostcat,$B13,'Data source'!$C$3:$C$530,"Internal Labour")
+SUMIFS('Data source'!BI$3:BI$530,ds_broadcostcat,$B13,'Data source'!$C$3:$C$530,"Contracted Labour")</f>
        <v>0.5</v>
      </c>
      <c r="BE13" s="243">
        <f t="shared" si="6"/>
        <v>3.2294893133861269</v>
      </c>
      <c r="BF13" s="319" t="str">
        <f t="shared" si="0"/>
        <v>Land and Environment</v>
      </c>
      <c r="BG13" s="67"/>
      <c r="BH13" s="227"/>
      <c r="BI13" s="228"/>
      <c r="BJ13" s="228"/>
      <c r="BK13" s="228"/>
      <c r="BL13" s="228"/>
      <c r="BM13" s="228"/>
      <c r="BN13" s="242">
        <f t="shared" si="7"/>
        <v>0</v>
      </c>
      <c r="BO13" s="242">
        <f t="shared" si="8"/>
        <v>0</v>
      </c>
      <c r="BP13" s="242">
        <f t="shared" si="9"/>
        <v>30.093354318568252</v>
      </c>
      <c r="BQ13" s="242">
        <f t="shared" si="10"/>
        <v>42.825714285714277</v>
      </c>
      <c r="BR13" s="242">
        <f t="shared" si="11"/>
        <v>14.277142857142858</v>
      </c>
    </row>
    <row r="14" spans="1:72" ht="16.8" thickBot="1" x14ac:dyDescent="0.8">
      <c r="B14" s="106" t="str">
        <v>Transaction Procurement Support</v>
      </c>
      <c r="C14" s="242">
        <f>SUMIFS('Data source'!H$3:H$530,ds_broadcostcat,$B14,'Data source'!$C$3:$C$530,"Internal Labour")
+SUMIFS('Data source'!H$3:H$530,ds_broadcostcat,$B14,'Data source'!$C$3:$C$530,"Contracted Labour")</f>
        <v>0</v>
      </c>
      <c r="D14" s="242">
        <f>SUMIFS('Data source'!I$3:I$530,ds_broadcostcat,$B14,'Data source'!$C$3:$C$530,"Internal Labour")
+SUMIFS('Data source'!I$3:I$530,ds_broadcostcat,$B14,'Data source'!$C$3:$C$530,"Contracted Labour")</f>
        <v>0</v>
      </c>
      <c r="E14" s="242">
        <f>SUMIFS('Data source'!J$3:J$530,ds_broadcostcat,$B14,'Data source'!$C$3:$C$530,"Internal Labour")
+SUMIFS('Data source'!J$3:J$530,ds_broadcostcat,$B14,'Data source'!$C$3:$C$530,"Contracted Labour")</f>
        <v>0</v>
      </c>
      <c r="F14" s="242">
        <f>SUMIFS('Data source'!K$3:K$530,ds_broadcostcat,$B14,'Data source'!$C$3:$C$530,"Internal Labour")
+SUMIFS('Data source'!K$3:K$530,ds_broadcostcat,$B14,'Data source'!$C$3:$C$530,"Contracted Labour")</f>
        <v>0</v>
      </c>
      <c r="G14" s="242">
        <f>SUMIFS('Data source'!L$3:L$530,ds_broadcostcat,$B14,'Data source'!$C$3:$C$530,"Internal Labour")
+SUMIFS('Data source'!L$3:L$530,ds_broadcostcat,$B14,'Data source'!$C$3:$C$530,"Contracted Labour")</f>
        <v>0</v>
      </c>
      <c r="H14" s="242">
        <f>SUMIFS('Data source'!M$3:M$530,ds_broadcostcat,$B14,'Data source'!$C$3:$C$530,"Internal Labour")
+SUMIFS('Data source'!M$3:M$530,ds_broadcostcat,$B14,'Data source'!$C$3:$C$530,"Contracted Labour")</f>
        <v>0</v>
      </c>
      <c r="I14" s="242">
        <f>SUMIFS('Data source'!N$3:N$530,ds_broadcostcat,$B14,'Data source'!$C$3:$C$530,"Internal Labour")
+SUMIFS('Data source'!N$3:N$530,ds_broadcostcat,$B14,'Data source'!$C$3:$C$530,"Contracted Labour")</f>
        <v>0</v>
      </c>
      <c r="J14" s="242">
        <f>SUMIFS('Data source'!O$3:O$530,ds_broadcostcat,$B14,'Data source'!$C$3:$C$530,"Internal Labour")
+SUMIFS('Data source'!O$3:O$530,ds_broadcostcat,$B14,'Data source'!$C$3:$C$530,"Contracted Labour")</f>
        <v>0</v>
      </c>
      <c r="K14" s="242">
        <f>SUMIFS('Data source'!P$3:P$530,ds_broadcostcat,$B14,'Data source'!$C$3:$C$530,"Internal Labour")
+SUMIFS('Data source'!P$3:P$530,ds_broadcostcat,$B14,'Data source'!$C$3:$C$530,"Contracted Labour")</f>
        <v>0</v>
      </c>
      <c r="L14" s="242">
        <f>SUMIFS('Data source'!Q$3:Q$530,ds_broadcostcat,$B14,'Data source'!$C$3:$C$530,"Internal Labour")
+SUMIFS('Data source'!Q$3:Q$530,ds_broadcostcat,$B14,'Data source'!$C$3:$C$530,"Contracted Labour")</f>
        <v>0</v>
      </c>
      <c r="M14" s="242">
        <f>SUMIFS('Data source'!R$3:R$530,ds_broadcostcat,$B14,'Data source'!$C$3:$C$530,"Internal Labour")
+SUMIFS('Data source'!R$3:R$530,ds_broadcostcat,$B14,'Data source'!$C$3:$C$530,"Contracted Labour")</f>
        <v>0</v>
      </c>
      <c r="N14" s="242">
        <f>SUMIFS('Data source'!S$3:S$530,ds_broadcostcat,$B14,'Data source'!$C$3:$C$530,"Internal Labour")
+SUMIFS('Data source'!S$3:S$530,ds_broadcostcat,$B14,'Data source'!$C$3:$C$530,"Contracted Labour")</f>
        <v>0</v>
      </c>
      <c r="O14" s="242">
        <f>SUMIFS('Data source'!T$3:T$530,ds_broadcostcat,$B14,'Data source'!$C$3:$C$530,"Internal Labour")
+SUMIFS('Data source'!T$3:T$530,ds_broadcostcat,$B14,'Data source'!$C$3:$C$530,"Contracted Labour")</f>
        <v>0</v>
      </c>
      <c r="P14" s="242">
        <f>SUMIFS('Data source'!U$3:U$530,ds_broadcostcat,$B14,'Data source'!$C$3:$C$530,"Internal Labour")
+SUMIFS('Data source'!U$3:U$530,ds_broadcostcat,$B14,'Data source'!$C$3:$C$530,"Contracted Labour")</f>
        <v>0</v>
      </c>
      <c r="Q14" s="242">
        <f>SUMIFS('Data source'!V$3:V$530,ds_broadcostcat,$B14,'Data source'!$C$3:$C$530,"Internal Labour")
+SUMIFS('Data source'!V$3:V$530,ds_broadcostcat,$B14,'Data source'!$C$3:$C$530,"Contracted Labour")</f>
        <v>0</v>
      </c>
      <c r="R14" s="242">
        <f>SUMIFS('Data source'!W$3:W$530,ds_broadcostcat,$B14,'Data source'!$C$3:$C$530,"Internal Labour")
+SUMIFS('Data source'!W$3:W$530,ds_broadcostcat,$B14,'Data source'!$C$3:$C$530,"Contracted Labour")</f>
        <v>0</v>
      </c>
      <c r="S14" s="242">
        <f>SUMIFS('Data source'!X$3:X$530,ds_broadcostcat,$B14,'Data source'!$C$3:$C$530,"Internal Labour")
+SUMIFS('Data source'!X$3:X$530,ds_broadcostcat,$B14,'Data source'!$C$3:$C$530,"Contracted Labour")</f>
        <v>0</v>
      </c>
      <c r="T14" s="242">
        <f>SUMIFS('Data source'!Y$3:Y$530,ds_broadcostcat,$B14,'Data source'!$C$3:$C$530,"Internal Labour")
+SUMIFS('Data source'!Y$3:Y$530,ds_broadcostcat,$B14,'Data source'!$C$3:$C$530,"Contracted Labour")</f>
        <v>0</v>
      </c>
      <c r="U14" s="242">
        <f>SUMIFS('Data source'!Z$3:Z$530,ds_broadcostcat,$B14,'Data source'!$C$3:$C$530,"Internal Labour")
+SUMIFS('Data source'!Z$3:Z$530,ds_broadcostcat,$B14,'Data source'!$C$3:$C$530,"Contracted Labour")</f>
        <v>0</v>
      </c>
      <c r="V14" s="242">
        <f>SUMIFS('Data source'!AA$3:AA$530,ds_broadcostcat,$B14,'Data source'!$C$3:$C$530,"Internal Labour")
+SUMIFS('Data source'!AA$3:AA$530,ds_broadcostcat,$B14,'Data source'!$C$3:$C$530,"Contracted Labour")</f>
        <v>0</v>
      </c>
      <c r="W14" s="242">
        <f>SUMIFS('Data source'!AB$3:AB$530,ds_broadcostcat,$B14,'Data source'!$C$3:$C$530,"Internal Labour")
+SUMIFS('Data source'!AB$3:AB$530,ds_broadcostcat,$B14,'Data source'!$C$3:$C$530,"Contracted Labour")</f>
        <v>0</v>
      </c>
      <c r="X14" s="242">
        <f>SUMIFS('Data source'!AC$3:AC$530,ds_broadcostcat,$B14,'Data source'!$C$3:$C$530,"Internal Labour")
+SUMIFS('Data source'!AC$3:AC$530,ds_broadcostcat,$B14,'Data source'!$C$3:$C$530,"Contracted Labour")</f>
        <v>0</v>
      </c>
      <c r="Y14" s="242">
        <f>SUMIFS('Data source'!AD$3:AD$530,ds_broadcostcat,$B14,'Data source'!$C$3:$C$530,"Internal Labour")
+SUMIFS('Data source'!AD$3:AD$530,ds_broadcostcat,$B14,'Data source'!$C$3:$C$530,"Contracted Labour")</f>
        <v>0</v>
      </c>
      <c r="Z14" s="242">
        <f>SUMIFS('Data source'!AE$3:AE$530,ds_broadcostcat,$B14,'Data source'!$C$3:$C$530,"Internal Labour")
+SUMIFS('Data source'!AE$3:AE$530,ds_broadcostcat,$B14,'Data source'!$C$3:$C$530,"Contracted Labour")</f>
        <v>0</v>
      </c>
      <c r="AA14" s="242">
        <f>SUMIFS('Data source'!AF$3:AF$530,ds_broadcostcat,$B14,'Data source'!$C$3:$C$530,"Internal Labour")
+SUMIFS('Data source'!AF$3:AF$530,ds_broadcostcat,$B14,'Data source'!$C$3:$C$530,"Contracted Labour")</f>
        <v>0</v>
      </c>
      <c r="AB14" s="242">
        <f>SUMIFS('Data source'!AG$3:AG$530,ds_broadcostcat,$B14,'Data source'!$C$3:$C$530,"Internal Labour")
+SUMIFS('Data source'!AG$3:AG$530,ds_broadcostcat,$B14,'Data source'!$C$3:$C$530,"Contracted Labour")</f>
        <v>0</v>
      </c>
      <c r="AC14" s="242">
        <f>SUMIFS('Data source'!AH$3:AH$530,ds_broadcostcat,$B14,'Data source'!$C$3:$C$530,"Internal Labour")
+SUMIFS('Data source'!AH$3:AH$530,ds_broadcostcat,$B14,'Data source'!$C$3:$C$530,"Contracted Labour")</f>
        <v>0</v>
      </c>
      <c r="AD14" s="242">
        <f>SUMIFS('Data source'!AI$3:AI$530,ds_broadcostcat,$B14,'Data source'!$C$3:$C$530,"Internal Labour")
+SUMIFS('Data source'!AI$3:AI$530,ds_broadcostcat,$B14,'Data source'!$C$3:$C$530,"Contracted Labour")</f>
        <v>0</v>
      </c>
      <c r="AE14" s="242">
        <f>SUMIFS('Data source'!AJ$3:AJ$530,ds_broadcostcat,$B14,'Data source'!$C$3:$C$530,"Internal Labour")
+SUMIFS('Data source'!AJ$3:AJ$530,ds_broadcostcat,$B14,'Data source'!$C$3:$C$530,"Contracted Labour")</f>
        <v>0</v>
      </c>
      <c r="AF14" s="242">
        <f>SUMIFS('Data source'!AK$3:AK$530,ds_broadcostcat,$B14,'Data source'!$C$3:$C$530,"Internal Labour")
+SUMIFS('Data source'!AK$3:AK$530,ds_broadcostcat,$B14,'Data source'!$C$3:$C$530,"Contracted Labour")</f>
        <v>0</v>
      </c>
      <c r="AG14" s="242">
        <f>SUMIFS('Data source'!AL$3:AL$530,ds_broadcostcat,$B14,'Data source'!$C$3:$C$530,"Internal Labour")
+SUMIFS('Data source'!AL$3:AL$530,ds_broadcostcat,$B14,'Data source'!$C$3:$C$530,"Contracted Labour")</f>
        <v>0</v>
      </c>
      <c r="AH14" s="242">
        <f>SUMIFS('Data source'!AM$3:AM$530,ds_broadcostcat,$B14,'Data source'!$C$3:$C$530,"Internal Labour")
+SUMIFS('Data source'!AM$3:AM$530,ds_broadcostcat,$B14,'Data source'!$C$3:$C$530,"Contracted Labour")</f>
        <v>0</v>
      </c>
      <c r="AI14" s="242">
        <f>SUMIFS('Data source'!AN$3:AN$530,ds_broadcostcat,$B14,'Data source'!$C$3:$C$530,"Internal Labour")
+SUMIFS('Data source'!AN$3:AN$530,ds_broadcostcat,$B14,'Data source'!$C$3:$C$530,"Contracted Labour")</f>
        <v>0</v>
      </c>
      <c r="AJ14" s="242">
        <f>SUMIFS('Data source'!AO$3:AO$530,ds_broadcostcat,$B14,'Data source'!$C$3:$C$530,"Internal Labour")
+SUMIFS('Data source'!AO$3:AO$530,ds_broadcostcat,$B14,'Data source'!$C$3:$C$530,"Contracted Labour")</f>
        <v>0</v>
      </c>
      <c r="AK14" s="242">
        <f>SUMIFS('Data source'!AP$3:AP$530,ds_broadcostcat,$B14,'Data source'!$C$3:$C$530,"Internal Labour")
+SUMIFS('Data source'!AP$3:AP$530,ds_broadcostcat,$B14,'Data source'!$C$3:$C$530,"Contracted Labour")</f>
        <v>0</v>
      </c>
      <c r="AL14" s="242">
        <f>SUMIFS('Data source'!AQ$3:AQ$530,ds_broadcostcat,$B14,'Data source'!$C$3:$C$530,"Internal Labour")
+SUMIFS('Data source'!AQ$3:AQ$530,ds_broadcostcat,$B14,'Data source'!$C$3:$C$530,"Contracted Labour")</f>
        <v>0</v>
      </c>
      <c r="AM14" s="242">
        <f>SUMIFS('Data source'!AR$3:AR$530,ds_broadcostcat,$B14,'Data source'!$C$3:$C$530,"Internal Labour")
+SUMIFS('Data source'!AR$3:AR$530,ds_broadcostcat,$B14,'Data source'!$C$3:$C$530,"Contracted Labour")</f>
        <v>0</v>
      </c>
      <c r="AN14" s="242">
        <f>SUMIFS('Data source'!AS$3:AS$530,ds_broadcostcat,$B14,'Data source'!$C$3:$C$530,"Internal Labour")
+SUMIFS('Data source'!AS$3:AS$530,ds_broadcostcat,$B14,'Data source'!$C$3:$C$530,"Contracted Labour")</f>
        <v>0</v>
      </c>
      <c r="AO14" s="242">
        <f>SUMIFS('Data source'!AT$3:AT$530,ds_broadcostcat,$B14,'Data source'!$C$3:$C$530,"Internal Labour")
+SUMIFS('Data source'!AT$3:AT$530,ds_broadcostcat,$B14,'Data source'!$C$3:$C$530,"Contracted Labour")</f>
        <v>0</v>
      </c>
      <c r="AP14" s="242">
        <f>SUMIFS('Data source'!AU$3:AU$530,ds_broadcostcat,$B14,'Data source'!$C$3:$C$530,"Internal Labour")
+SUMIFS('Data source'!AU$3:AU$530,ds_broadcostcat,$B14,'Data source'!$C$3:$C$530,"Contracted Labour")</f>
        <v>0</v>
      </c>
      <c r="AQ14" s="242">
        <f>SUMIFS('Data source'!AV$3:AV$530,ds_broadcostcat,$B14,'Data source'!$C$3:$C$530,"Internal Labour")
+SUMIFS('Data source'!AV$3:AV$530,ds_broadcostcat,$B14,'Data source'!$C$3:$C$530,"Contracted Labour")</f>
        <v>0</v>
      </c>
      <c r="AR14" s="242">
        <f>SUMIFS('Data source'!AW$3:AW$530,ds_broadcostcat,$B14,'Data source'!$C$3:$C$530,"Internal Labour")
+SUMIFS('Data source'!AW$3:AW$530,ds_broadcostcat,$B14,'Data source'!$C$3:$C$530,"Contracted Labour")</f>
        <v>0</v>
      </c>
      <c r="AS14" s="242">
        <f>SUMIFS('Data source'!AX$3:AX$530,ds_broadcostcat,$B14,'Data source'!$C$3:$C$530,"Internal Labour")
+SUMIFS('Data source'!AX$3:AX$530,ds_broadcostcat,$B14,'Data source'!$C$3:$C$530,"Contracted Labour")</f>
        <v>0</v>
      </c>
      <c r="AT14" s="242">
        <f>SUMIFS('Data source'!AY$3:AY$530,ds_broadcostcat,$B14,'Data source'!$C$3:$C$530,"Internal Labour")
+SUMIFS('Data source'!AY$3:AY$530,ds_broadcostcat,$B14,'Data source'!$C$3:$C$530,"Contracted Labour")</f>
        <v>0</v>
      </c>
      <c r="AU14" s="242">
        <f>SUMIFS('Data source'!AZ$3:AZ$530,ds_broadcostcat,$B14,'Data source'!$C$3:$C$530,"Internal Labour")
+SUMIFS('Data source'!AZ$3:AZ$530,ds_broadcostcat,$B14,'Data source'!$C$3:$C$530,"Contracted Labour")</f>
        <v>0</v>
      </c>
      <c r="AV14" s="242">
        <f>SUMIFS('Data source'!BA$3:BA$530,ds_broadcostcat,$B14,'Data source'!$C$3:$C$530,"Internal Labour")
+SUMIFS('Data source'!BA$3:BA$530,ds_broadcostcat,$B14,'Data source'!$C$3:$C$530,"Contracted Labour")</f>
        <v>0</v>
      </c>
      <c r="AW14" s="242">
        <f>SUMIFS('Data source'!BB$3:BB$530,ds_broadcostcat,$B14,'Data source'!$C$3:$C$530,"Internal Labour")
+SUMIFS('Data source'!BB$3:BB$530,ds_broadcostcat,$B14,'Data source'!$C$3:$C$530,"Contracted Labour")</f>
        <v>0</v>
      </c>
      <c r="AX14" s="242">
        <f>SUMIFS('Data source'!BC$3:BC$530,ds_broadcostcat,$B14,'Data source'!$C$3:$C$530,"Internal Labour")
+SUMIFS('Data source'!BC$3:BC$530,ds_broadcostcat,$B14,'Data source'!$C$3:$C$530,"Contracted Labour")</f>
        <v>0</v>
      </c>
      <c r="AY14" s="242">
        <f>SUMIFS('Data source'!BD$3:BD$530,ds_broadcostcat,$B14,'Data source'!$C$3:$C$530,"Internal Labour")
+SUMIFS('Data source'!BD$3:BD$530,ds_broadcostcat,$B14,'Data source'!$C$3:$C$530,"Contracted Labour")</f>
        <v>0</v>
      </c>
      <c r="AZ14" s="242">
        <f>SUMIFS('Data source'!BE$3:BE$530,ds_broadcostcat,$B14,'Data source'!$C$3:$C$530,"Internal Labour")
+SUMIFS('Data source'!BE$3:BE$530,ds_broadcostcat,$B14,'Data source'!$C$3:$C$530,"Contracted Labour")</f>
        <v>0</v>
      </c>
      <c r="BA14" s="242">
        <f>SUMIFS('Data source'!BF$3:BF$530,ds_broadcostcat,$B14,'Data source'!$C$3:$C$530,"Internal Labour")
+SUMIFS('Data source'!BF$3:BF$530,ds_broadcostcat,$B14,'Data source'!$C$3:$C$530,"Contracted Labour")</f>
        <v>0</v>
      </c>
      <c r="BB14" s="242">
        <f>SUMIFS('Data source'!BG$3:BG$530,ds_broadcostcat,$B14,'Data source'!$C$3:$C$530,"Internal Labour")
+SUMIFS('Data source'!BG$3:BG$530,ds_broadcostcat,$B14,'Data source'!$C$3:$C$530,"Contracted Labour")</f>
        <v>0</v>
      </c>
      <c r="BC14" s="242">
        <f>SUMIFS('Data source'!BH$3:BH$530,ds_broadcostcat,$B14,'Data source'!$C$3:$C$530,"Internal Labour")
+SUMIFS('Data source'!BH$3:BH$530,ds_broadcostcat,$B14,'Data source'!$C$3:$C$530,"Contracted Labour")</f>
        <v>0</v>
      </c>
      <c r="BD14" s="242">
        <f>SUMIFS('Data source'!BI$3:BI$530,ds_broadcostcat,$B14,'Data source'!$C$3:$C$530,"Internal Labour")
+SUMIFS('Data source'!BI$3:BI$530,ds_broadcostcat,$B14,'Data source'!$C$3:$C$530,"Contracted Labour")</f>
        <v>0</v>
      </c>
      <c r="BE14" s="243">
        <f t="shared" si="6"/>
        <v>0</v>
      </c>
      <c r="BF14" s="319" t="str">
        <f t="shared" si="0"/>
        <v>Transaction Procurement Support</v>
      </c>
      <c r="BG14" s="67"/>
      <c r="BH14" s="227"/>
      <c r="BI14" s="228"/>
      <c r="BJ14" s="228"/>
      <c r="BK14" s="228"/>
      <c r="BL14" s="228"/>
      <c r="BM14" s="228"/>
      <c r="BN14" s="242">
        <f t="shared" si="7"/>
        <v>0</v>
      </c>
      <c r="BO14" s="242">
        <f t="shared" si="8"/>
        <v>0</v>
      </c>
      <c r="BP14" s="242">
        <f t="shared" si="9"/>
        <v>0</v>
      </c>
      <c r="BQ14" s="242">
        <f t="shared" si="10"/>
        <v>0</v>
      </c>
      <c r="BR14" s="242">
        <f t="shared" si="11"/>
        <v>0</v>
      </c>
    </row>
    <row r="15" spans="1:72" ht="16.8" thickBot="1" x14ac:dyDescent="0.8">
      <c r="B15" s="106" t="str">
        <v>Project Development</v>
      </c>
      <c r="C15" s="242">
        <f>SUMIFS('Data source'!H$3:H$530,ds_broadcostcat,$B15,'Data source'!$C$3:$C$530,"Internal Labour")
+SUMIFS('Data source'!H$3:H$530,ds_broadcostcat,$B15,'Data source'!$C$3:$C$530,"Contracted Labour")</f>
        <v>0</v>
      </c>
      <c r="D15" s="242">
        <f>SUMIFS('Data source'!I$3:I$530,ds_broadcostcat,$B15,'Data source'!$C$3:$C$530,"Internal Labour")
+SUMIFS('Data source'!I$3:I$530,ds_broadcostcat,$B15,'Data source'!$C$3:$C$530,"Contracted Labour")</f>
        <v>0</v>
      </c>
      <c r="E15" s="242">
        <f>SUMIFS('Data source'!J$3:J$530,ds_broadcostcat,$B15,'Data source'!$C$3:$C$530,"Internal Labour")
+SUMIFS('Data source'!J$3:J$530,ds_broadcostcat,$B15,'Data source'!$C$3:$C$530,"Contracted Labour")</f>
        <v>0</v>
      </c>
      <c r="F15" s="242">
        <f>SUMIFS('Data source'!K$3:K$530,ds_broadcostcat,$B15,'Data source'!$C$3:$C$530,"Internal Labour")
+SUMIFS('Data source'!K$3:K$530,ds_broadcostcat,$B15,'Data source'!$C$3:$C$530,"Contracted Labour")</f>
        <v>0</v>
      </c>
      <c r="G15" s="242">
        <f>SUMIFS('Data source'!L$3:L$530,ds_broadcostcat,$B15,'Data source'!$C$3:$C$530,"Internal Labour")
+SUMIFS('Data source'!L$3:L$530,ds_broadcostcat,$B15,'Data source'!$C$3:$C$530,"Contracted Labour")</f>
        <v>0</v>
      </c>
      <c r="H15" s="242">
        <f>SUMIFS('Data source'!M$3:M$530,ds_broadcostcat,$B15,'Data source'!$C$3:$C$530,"Internal Labour")
+SUMIFS('Data source'!M$3:M$530,ds_broadcostcat,$B15,'Data source'!$C$3:$C$530,"Contracted Labour")</f>
        <v>0</v>
      </c>
      <c r="I15" s="242">
        <f>SUMIFS('Data source'!N$3:N$530,ds_broadcostcat,$B15,'Data source'!$C$3:$C$530,"Internal Labour")
+SUMIFS('Data source'!N$3:N$530,ds_broadcostcat,$B15,'Data source'!$C$3:$C$530,"Contracted Labour")</f>
        <v>0</v>
      </c>
      <c r="J15" s="242">
        <f>SUMIFS('Data source'!O$3:O$530,ds_broadcostcat,$B15,'Data source'!$C$3:$C$530,"Internal Labour")
+SUMIFS('Data source'!O$3:O$530,ds_broadcostcat,$B15,'Data source'!$C$3:$C$530,"Contracted Labour")</f>
        <v>0</v>
      </c>
      <c r="K15" s="242">
        <f>SUMIFS('Data source'!P$3:P$530,ds_broadcostcat,$B15,'Data source'!$C$3:$C$530,"Internal Labour")
+SUMIFS('Data source'!P$3:P$530,ds_broadcostcat,$B15,'Data source'!$C$3:$C$530,"Contracted Labour")</f>
        <v>0</v>
      </c>
      <c r="L15" s="242">
        <f>SUMIFS('Data source'!Q$3:Q$530,ds_broadcostcat,$B15,'Data source'!$C$3:$C$530,"Internal Labour")
+SUMIFS('Data source'!Q$3:Q$530,ds_broadcostcat,$B15,'Data source'!$C$3:$C$530,"Contracted Labour")</f>
        <v>0</v>
      </c>
      <c r="M15" s="242">
        <f>SUMIFS('Data source'!R$3:R$530,ds_broadcostcat,$B15,'Data source'!$C$3:$C$530,"Internal Labour")
+SUMIFS('Data source'!R$3:R$530,ds_broadcostcat,$B15,'Data source'!$C$3:$C$530,"Contracted Labour")</f>
        <v>0</v>
      </c>
      <c r="N15" s="242">
        <f>SUMIFS('Data source'!S$3:S$530,ds_broadcostcat,$B15,'Data source'!$C$3:$C$530,"Internal Labour")
+SUMIFS('Data source'!S$3:S$530,ds_broadcostcat,$B15,'Data source'!$C$3:$C$530,"Contracted Labour")</f>
        <v>0</v>
      </c>
      <c r="O15" s="242">
        <f>SUMIFS('Data source'!T$3:T$530,ds_broadcostcat,$B15,'Data source'!$C$3:$C$530,"Internal Labour")
+SUMIFS('Data source'!T$3:T$530,ds_broadcostcat,$B15,'Data source'!$C$3:$C$530,"Contracted Labour")</f>
        <v>0</v>
      </c>
      <c r="P15" s="242">
        <f>SUMIFS('Data source'!U$3:U$530,ds_broadcostcat,$B15,'Data source'!$C$3:$C$530,"Internal Labour")
+SUMIFS('Data source'!U$3:U$530,ds_broadcostcat,$B15,'Data source'!$C$3:$C$530,"Contracted Labour")</f>
        <v>0</v>
      </c>
      <c r="Q15" s="242">
        <f>SUMIFS('Data source'!V$3:V$530,ds_broadcostcat,$B15,'Data source'!$C$3:$C$530,"Internal Labour")
+SUMIFS('Data source'!V$3:V$530,ds_broadcostcat,$B15,'Data source'!$C$3:$C$530,"Contracted Labour")</f>
        <v>0</v>
      </c>
      <c r="R15" s="242">
        <f>SUMIFS('Data source'!W$3:W$530,ds_broadcostcat,$B15,'Data source'!$C$3:$C$530,"Internal Labour")
+SUMIFS('Data source'!W$3:W$530,ds_broadcostcat,$B15,'Data source'!$C$3:$C$530,"Contracted Labour")</f>
        <v>0</v>
      </c>
      <c r="S15" s="242">
        <f>SUMIFS('Data source'!X$3:X$530,ds_broadcostcat,$B15,'Data source'!$C$3:$C$530,"Internal Labour")
+SUMIFS('Data source'!X$3:X$530,ds_broadcostcat,$B15,'Data source'!$C$3:$C$530,"Contracted Labour")</f>
        <v>0</v>
      </c>
      <c r="T15" s="242">
        <f>SUMIFS('Data source'!Y$3:Y$530,ds_broadcostcat,$B15,'Data source'!$C$3:$C$530,"Internal Labour")
+SUMIFS('Data source'!Y$3:Y$530,ds_broadcostcat,$B15,'Data source'!$C$3:$C$530,"Contracted Labour")</f>
        <v>0</v>
      </c>
      <c r="U15" s="242">
        <f>SUMIFS('Data source'!Z$3:Z$530,ds_broadcostcat,$B15,'Data source'!$C$3:$C$530,"Internal Labour")
+SUMIFS('Data source'!Z$3:Z$530,ds_broadcostcat,$B15,'Data source'!$C$3:$C$530,"Contracted Labour")</f>
        <v>0</v>
      </c>
      <c r="V15" s="242">
        <f>SUMIFS('Data source'!AA$3:AA$530,ds_broadcostcat,$B15,'Data source'!$C$3:$C$530,"Internal Labour")
+SUMIFS('Data source'!AA$3:AA$530,ds_broadcostcat,$B15,'Data source'!$C$3:$C$530,"Contracted Labour")</f>
        <v>0</v>
      </c>
      <c r="W15" s="242">
        <f>SUMIFS('Data source'!AB$3:AB$530,ds_broadcostcat,$B15,'Data source'!$C$3:$C$530,"Internal Labour")
+SUMIFS('Data source'!AB$3:AB$530,ds_broadcostcat,$B15,'Data source'!$C$3:$C$530,"Contracted Labour")</f>
        <v>0</v>
      </c>
      <c r="X15" s="242">
        <f>SUMIFS('Data source'!AC$3:AC$530,ds_broadcostcat,$B15,'Data source'!$C$3:$C$530,"Internal Labour")
+SUMIFS('Data source'!AC$3:AC$530,ds_broadcostcat,$B15,'Data source'!$C$3:$C$530,"Contracted Labour")</f>
        <v>0</v>
      </c>
      <c r="Y15" s="242">
        <f>SUMIFS('Data source'!AD$3:AD$530,ds_broadcostcat,$B15,'Data source'!$C$3:$C$530,"Internal Labour")
+SUMIFS('Data source'!AD$3:AD$530,ds_broadcostcat,$B15,'Data source'!$C$3:$C$530,"Contracted Labour")</f>
        <v>0</v>
      </c>
      <c r="Z15" s="242">
        <f>SUMIFS('Data source'!AE$3:AE$530,ds_broadcostcat,$B15,'Data source'!$C$3:$C$530,"Internal Labour")
+SUMIFS('Data source'!AE$3:AE$530,ds_broadcostcat,$B15,'Data source'!$C$3:$C$530,"Contracted Labour")</f>
        <v>0</v>
      </c>
      <c r="AA15" s="242">
        <f>SUMIFS('Data source'!AF$3:AF$530,ds_broadcostcat,$B15,'Data source'!$C$3:$C$530,"Internal Labour")
+SUMIFS('Data source'!AF$3:AF$530,ds_broadcostcat,$B15,'Data source'!$C$3:$C$530,"Contracted Labour")</f>
        <v>0</v>
      </c>
      <c r="AB15" s="242">
        <f>SUMIFS('Data source'!AG$3:AG$530,ds_broadcostcat,$B15,'Data source'!$C$3:$C$530,"Internal Labour")
+SUMIFS('Data source'!AG$3:AG$530,ds_broadcostcat,$B15,'Data source'!$C$3:$C$530,"Contracted Labour")</f>
        <v>0</v>
      </c>
      <c r="AC15" s="242">
        <f>SUMIFS('Data source'!AH$3:AH$530,ds_broadcostcat,$B15,'Data source'!$C$3:$C$530,"Internal Labour")
+SUMIFS('Data source'!AH$3:AH$530,ds_broadcostcat,$B15,'Data source'!$C$3:$C$530,"Contracted Labour")</f>
        <v>0</v>
      </c>
      <c r="AD15" s="242">
        <f>SUMIFS('Data source'!AI$3:AI$530,ds_broadcostcat,$B15,'Data source'!$C$3:$C$530,"Internal Labour")
+SUMIFS('Data source'!AI$3:AI$530,ds_broadcostcat,$B15,'Data source'!$C$3:$C$530,"Contracted Labour")</f>
        <v>2.7892857142857146</v>
      </c>
      <c r="AE15" s="242">
        <f>SUMIFS('Data source'!AJ$3:AJ$530,ds_broadcostcat,$B15,'Data source'!$C$3:$C$530,"Internal Labour")
+SUMIFS('Data source'!AJ$3:AJ$530,ds_broadcostcat,$B15,'Data source'!$C$3:$C$530,"Contracted Labour")</f>
        <v>2.2678571428571428</v>
      </c>
      <c r="AF15" s="242">
        <f>SUMIFS('Data source'!AK$3:AK$530,ds_broadcostcat,$B15,'Data source'!$C$3:$C$530,"Internal Labour")
+SUMIFS('Data source'!AK$3:AK$530,ds_broadcostcat,$B15,'Data source'!$C$3:$C$530,"Contracted Labour")</f>
        <v>1.7678571428571428</v>
      </c>
      <c r="AG15" s="242">
        <f>SUMIFS('Data source'!AL$3:AL$530,ds_broadcostcat,$B15,'Data source'!$C$3:$C$530,"Internal Labour")
+SUMIFS('Data source'!AL$3:AL$530,ds_broadcostcat,$B15,'Data source'!$C$3:$C$530,"Contracted Labour")</f>
        <v>2.2035714285714283</v>
      </c>
      <c r="AH15" s="242">
        <f>SUMIFS('Data source'!AM$3:AM$530,ds_broadcostcat,$B15,'Data source'!$C$3:$C$530,"Internal Labour")
+SUMIFS('Data source'!AM$3:AM$530,ds_broadcostcat,$B15,'Data source'!$C$3:$C$530,"Contracted Labour")</f>
        <v>2.3607142857142853</v>
      </c>
      <c r="AI15" s="242">
        <f>SUMIFS('Data source'!AN$3:AN$530,ds_broadcostcat,$B15,'Data source'!$C$3:$C$530,"Internal Labour")
+SUMIFS('Data source'!AN$3:AN$530,ds_broadcostcat,$B15,'Data source'!$C$3:$C$530,"Contracted Labour")</f>
        <v>2.2892857142857141</v>
      </c>
      <c r="AJ15" s="242">
        <f>SUMIFS('Data source'!AO$3:AO$530,ds_broadcostcat,$B15,'Data source'!$C$3:$C$530,"Internal Labour")
+SUMIFS('Data source'!AO$3:AO$530,ds_broadcostcat,$B15,'Data source'!$C$3:$C$530,"Contracted Labour")</f>
        <v>3.3178571428571426</v>
      </c>
      <c r="AK15" s="242">
        <f>SUMIFS('Data source'!AP$3:AP$530,ds_broadcostcat,$B15,'Data source'!$C$3:$C$530,"Internal Labour")
+SUMIFS('Data source'!AP$3:AP$530,ds_broadcostcat,$B15,'Data source'!$C$3:$C$530,"Contracted Labour")</f>
        <v>3.1178571428571424</v>
      </c>
      <c r="AL15" s="242">
        <f>SUMIFS('Data source'!AQ$3:AQ$530,ds_broadcostcat,$B15,'Data source'!$C$3:$C$530,"Internal Labour")
+SUMIFS('Data source'!AQ$3:AQ$530,ds_broadcostcat,$B15,'Data source'!$C$3:$C$530,"Contracted Labour")</f>
        <v>4.1821428571428569</v>
      </c>
      <c r="AM15" s="242">
        <f>SUMIFS('Data source'!AR$3:AR$530,ds_broadcostcat,$B15,'Data source'!$C$3:$C$530,"Internal Labour")
+SUMIFS('Data source'!AR$3:AR$530,ds_broadcostcat,$B15,'Data source'!$C$3:$C$530,"Contracted Labour")</f>
        <v>3.2392857142857139</v>
      </c>
      <c r="AN15" s="242">
        <f>SUMIFS('Data source'!AS$3:AS$530,ds_broadcostcat,$B15,'Data source'!$C$3:$C$530,"Internal Labour")
+SUMIFS('Data source'!AS$3:AS$530,ds_broadcostcat,$B15,'Data source'!$C$3:$C$530,"Contracted Labour")</f>
        <v>3.1892857142857136</v>
      </c>
      <c r="AO15" s="242">
        <f>SUMIFS('Data source'!AT$3:AT$530,ds_broadcostcat,$B15,'Data source'!$C$3:$C$530,"Internal Labour")
+SUMIFS('Data source'!AT$3:AT$530,ds_broadcostcat,$B15,'Data source'!$C$3:$C$530,"Contracted Labour")</f>
        <v>1.8535714285714284</v>
      </c>
      <c r="AP15" s="242">
        <f>SUMIFS('Data source'!AU$3:AU$530,ds_broadcostcat,$B15,'Data source'!$C$3:$C$530,"Internal Labour")
+SUMIFS('Data source'!AU$3:AU$530,ds_broadcostcat,$B15,'Data source'!$C$3:$C$530,"Contracted Labour")</f>
        <v>1.6392857142857142</v>
      </c>
      <c r="AQ15" s="242">
        <f>SUMIFS('Data source'!AV$3:AV$530,ds_broadcostcat,$B15,'Data source'!$C$3:$C$530,"Internal Labour")
+SUMIFS('Data source'!AV$3:AV$530,ds_broadcostcat,$B15,'Data source'!$C$3:$C$530,"Contracted Labour")</f>
        <v>1.3678571428571429</v>
      </c>
      <c r="AR15" s="242">
        <f>SUMIFS('Data source'!AW$3:AW$530,ds_broadcostcat,$B15,'Data source'!$C$3:$C$530,"Internal Labour")
+SUMIFS('Data source'!AW$3:AW$530,ds_broadcostcat,$B15,'Data source'!$C$3:$C$530,"Contracted Labour")</f>
        <v>0.67500000000000004</v>
      </c>
      <c r="AS15" s="242">
        <f>SUMIFS('Data source'!AX$3:AX$530,ds_broadcostcat,$B15,'Data source'!$C$3:$C$530,"Internal Labour")
+SUMIFS('Data source'!AX$3:AX$530,ds_broadcostcat,$B15,'Data source'!$C$3:$C$530,"Contracted Labour")</f>
        <v>0</v>
      </c>
      <c r="AT15" s="242">
        <f>SUMIFS('Data source'!AY$3:AY$530,ds_broadcostcat,$B15,'Data source'!$C$3:$C$530,"Internal Labour")
+SUMIFS('Data source'!AY$3:AY$530,ds_broadcostcat,$B15,'Data source'!$C$3:$C$530,"Contracted Labour")</f>
        <v>0</v>
      </c>
      <c r="AU15" s="242">
        <f>SUMIFS('Data source'!AZ$3:AZ$530,ds_broadcostcat,$B15,'Data source'!$C$3:$C$530,"Internal Labour")
+SUMIFS('Data source'!AZ$3:AZ$530,ds_broadcostcat,$B15,'Data source'!$C$3:$C$530,"Contracted Labour")</f>
        <v>0</v>
      </c>
      <c r="AV15" s="242">
        <f>SUMIFS('Data source'!BA$3:BA$530,ds_broadcostcat,$B15,'Data source'!$C$3:$C$530,"Internal Labour")
+SUMIFS('Data source'!BA$3:BA$530,ds_broadcostcat,$B15,'Data source'!$C$3:$C$530,"Contracted Labour")</f>
        <v>0</v>
      </c>
      <c r="AW15" s="242">
        <f>SUMIFS('Data source'!BB$3:BB$530,ds_broadcostcat,$B15,'Data source'!$C$3:$C$530,"Internal Labour")
+SUMIFS('Data source'!BB$3:BB$530,ds_broadcostcat,$B15,'Data source'!$C$3:$C$530,"Contracted Labour")</f>
        <v>0</v>
      </c>
      <c r="AX15" s="242">
        <f>SUMIFS('Data source'!BC$3:BC$530,ds_broadcostcat,$B15,'Data source'!$C$3:$C$530,"Internal Labour")
+SUMIFS('Data source'!BC$3:BC$530,ds_broadcostcat,$B15,'Data source'!$C$3:$C$530,"Contracted Labour")</f>
        <v>0</v>
      </c>
      <c r="AY15" s="242">
        <f>SUMIFS('Data source'!BD$3:BD$530,ds_broadcostcat,$B15,'Data source'!$C$3:$C$530,"Internal Labour")
+SUMIFS('Data source'!BD$3:BD$530,ds_broadcostcat,$B15,'Data source'!$C$3:$C$530,"Contracted Labour")</f>
        <v>0</v>
      </c>
      <c r="AZ15" s="242">
        <f>SUMIFS('Data source'!BE$3:BE$530,ds_broadcostcat,$B15,'Data source'!$C$3:$C$530,"Internal Labour")
+SUMIFS('Data source'!BE$3:BE$530,ds_broadcostcat,$B15,'Data source'!$C$3:$C$530,"Contracted Labour")</f>
        <v>0</v>
      </c>
      <c r="BA15" s="242">
        <f>SUMIFS('Data source'!BF$3:BF$530,ds_broadcostcat,$B15,'Data source'!$C$3:$C$530,"Internal Labour")
+SUMIFS('Data source'!BF$3:BF$530,ds_broadcostcat,$B15,'Data source'!$C$3:$C$530,"Contracted Labour")</f>
        <v>0</v>
      </c>
      <c r="BB15" s="242">
        <f>SUMIFS('Data source'!BG$3:BG$530,ds_broadcostcat,$B15,'Data source'!$C$3:$C$530,"Internal Labour")
+SUMIFS('Data source'!BG$3:BG$530,ds_broadcostcat,$B15,'Data source'!$C$3:$C$530,"Contracted Labour")</f>
        <v>0</v>
      </c>
      <c r="BC15" s="242">
        <f>SUMIFS('Data source'!BH$3:BH$530,ds_broadcostcat,$B15,'Data source'!$C$3:$C$530,"Internal Labour")
+SUMIFS('Data source'!BH$3:BH$530,ds_broadcostcat,$B15,'Data source'!$C$3:$C$530,"Contracted Labour")</f>
        <v>0</v>
      </c>
      <c r="BD15" s="242">
        <f>SUMIFS('Data source'!BI$3:BI$530,ds_broadcostcat,$B15,'Data source'!$C$3:$C$530,"Internal Labour")
+SUMIFS('Data source'!BI$3:BI$530,ds_broadcostcat,$B15,'Data source'!$C$3:$C$530,"Contracted Labour")</f>
        <v>0</v>
      </c>
      <c r="BE15" s="243">
        <f t="shared" si="6"/>
        <v>1.3429894179894177</v>
      </c>
      <c r="BF15" s="319" t="str">
        <f t="shared" si="0"/>
        <v>Project Development</v>
      </c>
      <c r="BG15" s="67"/>
      <c r="BH15" s="227"/>
      <c r="BI15" s="228"/>
      <c r="BJ15" s="228"/>
      <c r="BK15" s="228"/>
      <c r="BL15" s="228"/>
      <c r="BM15" s="228"/>
      <c r="BN15" s="242">
        <f t="shared" si="7"/>
        <v>0</v>
      </c>
      <c r="BO15" s="242">
        <f t="shared" si="8"/>
        <v>0</v>
      </c>
      <c r="BP15" s="242">
        <f t="shared" si="9"/>
        <v>13.678571428571429</v>
      </c>
      <c r="BQ15" s="242">
        <f t="shared" si="10"/>
        <v>22.582142857142856</v>
      </c>
      <c r="BR15" s="242">
        <f t="shared" si="11"/>
        <v>0</v>
      </c>
    </row>
    <row r="16" spans="1:72" ht="16.8" thickBot="1" x14ac:dyDescent="0.8">
      <c r="B16" s="106" t="str">
        <v>Project Controls</v>
      </c>
      <c r="C16" s="242"/>
      <c r="D16" s="242"/>
      <c r="E16" s="242"/>
      <c r="F16" s="242"/>
      <c r="G16" s="242"/>
      <c r="H16" s="242">
        <f>SUMIFS('Data source'!M$3:M$530,ds_broadcostcat,$B16,'Data source'!$C$3:$C$530,"Internal Labour")
+SUMIFS('Data source'!M$3:M$530,ds_broadcostcat,$B16,'Data source'!$C$3:$C$530,"Contracted Labour")</f>
        <v>0</v>
      </c>
      <c r="I16" s="242">
        <f>SUMIFS('Data source'!N$3:N$530,ds_broadcostcat,$B16,'Data source'!$C$3:$C$530,"Internal Labour")
+SUMIFS('Data source'!N$3:N$530,ds_broadcostcat,$B16,'Data source'!$C$3:$C$530,"Contracted Labour")</f>
        <v>0</v>
      </c>
      <c r="J16" s="242">
        <f>SUMIFS('Data source'!O$3:O$530,ds_broadcostcat,$B16,'Data source'!$C$3:$C$530,"Internal Labour")
+SUMIFS('Data source'!O$3:O$530,ds_broadcostcat,$B16,'Data source'!$C$3:$C$530,"Contracted Labour")</f>
        <v>0</v>
      </c>
      <c r="K16" s="242">
        <f>SUMIFS('Data source'!P$3:P$530,ds_broadcostcat,$B16,'Data source'!$C$3:$C$530,"Internal Labour")
+SUMIFS('Data source'!P$3:P$530,ds_broadcostcat,$B16,'Data source'!$C$3:$C$530,"Contracted Labour")</f>
        <v>0</v>
      </c>
      <c r="L16" s="242">
        <f>SUMIFS('Data source'!Q$3:Q$530,ds_broadcostcat,$B16,'Data source'!$C$3:$C$530,"Internal Labour")
+SUMIFS('Data source'!Q$3:Q$530,ds_broadcostcat,$B16,'Data source'!$C$3:$C$530,"Contracted Labour")</f>
        <v>0</v>
      </c>
      <c r="M16" s="242">
        <f>SUMIFS('Data source'!R$3:R$530,ds_broadcostcat,$B16,'Data source'!$C$3:$C$530,"Internal Labour")
+SUMIFS('Data source'!R$3:R$530,ds_broadcostcat,$B16,'Data source'!$C$3:$C$530,"Contracted Labour")</f>
        <v>0</v>
      </c>
      <c r="N16" s="242">
        <f>SUMIFS('Data source'!S$3:S$530,ds_broadcostcat,$B16,'Data source'!$C$3:$C$530,"Internal Labour")
+SUMIFS('Data source'!S$3:S$530,ds_broadcostcat,$B16,'Data source'!$C$3:$C$530,"Contracted Labour")</f>
        <v>0</v>
      </c>
      <c r="O16" s="242">
        <f>SUMIFS('Data source'!T$3:T$530,ds_broadcostcat,$B16,'Data source'!$C$3:$C$530,"Internal Labour")
+SUMIFS('Data source'!T$3:T$530,ds_broadcostcat,$B16,'Data source'!$C$3:$C$530,"Contracted Labour")</f>
        <v>0</v>
      </c>
      <c r="P16" s="242">
        <f>SUMIFS('Data source'!U$3:U$530,ds_broadcostcat,$B16,'Data source'!$C$3:$C$530,"Internal Labour")
+SUMIFS('Data source'!U$3:U$530,ds_broadcostcat,$B16,'Data source'!$C$3:$C$530,"Contracted Labour")</f>
        <v>0</v>
      </c>
      <c r="Q16" s="242">
        <f>SUMIFS('Data source'!V$3:V$530,ds_broadcostcat,$B16,'Data source'!$C$3:$C$530,"Internal Labour")
+SUMIFS('Data source'!V$3:V$530,ds_broadcostcat,$B16,'Data source'!$C$3:$C$530,"Contracted Labour")</f>
        <v>0</v>
      </c>
      <c r="R16" s="242">
        <f>SUMIFS('Data source'!W$3:W$530,ds_broadcostcat,$B16,'Data source'!$C$3:$C$530,"Internal Labour")
+SUMIFS('Data source'!W$3:W$530,ds_broadcostcat,$B16,'Data source'!$C$3:$C$530,"Contracted Labour")</f>
        <v>0</v>
      </c>
      <c r="S16" s="242">
        <f>SUMIFS('Data source'!X$3:X$530,ds_broadcostcat,$B16,'Data source'!$C$3:$C$530,"Internal Labour")
+SUMIFS('Data source'!X$3:X$530,ds_broadcostcat,$B16,'Data source'!$C$3:$C$530,"Contracted Labour")</f>
        <v>0</v>
      </c>
      <c r="T16" s="242">
        <f>SUMIFS('Data source'!Y$3:Y$530,ds_broadcostcat,$B16,'Data source'!$C$3:$C$530,"Internal Labour")
+SUMIFS('Data source'!Y$3:Y$530,ds_broadcostcat,$B16,'Data source'!$C$3:$C$530,"Contracted Labour")</f>
        <v>0</v>
      </c>
      <c r="U16" s="242">
        <f>SUMIFS('Data source'!Z$3:Z$530,ds_broadcostcat,$B16,'Data source'!$C$3:$C$530,"Internal Labour")
+SUMIFS('Data source'!Z$3:Z$530,ds_broadcostcat,$B16,'Data source'!$C$3:$C$530,"Contracted Labour")</f>
        <v>0</v>
      </c>
      <c r="V16" s="242">
        <f>SUMIFS('Data source'!AA$3:AA$530,ds_broadcostcat,$B16,'Data source'!$C$3:$C$530,"Internal Labour")
+SUMIFS('Data source'!AA$3:AA$530,ds_broadcostcat,$B16,'Data source'!$C$3:$C$530,"Contracted Labour")</f>
        <v>0</v>
      </c>
      <c r="W16" s="242">
        <f>SUMIFS('Data source'!AB$3:AB$530,ds_broadcostcat,$B16,'Data source'!$C$3:$C$530,"Internal Labour")
+SUMIFS('Data source'!AB$3:AB$530,ds_broadcostcat,$B16,'Data source'!$C$3:$C$530,"Contracted Labour")</f>
        <v>0</v>
      </c>
      <c r="X16" s="242">
        <f>SUMIFS('Data source'!AC$3:AC$530,ds_broadcostcat,$B16,'Data source'!$C$3:$C$530,"Internal Labour")
+SUMIFS('Data source'!AC$3:AC$530,ds_broadcostcat,$B16,'Data source'!$C$3:$C$530,"Contracted Labour")</f>
        <v>0</v>
      </c>
      <c r="Y16" s="242">
        <f>SUMIFS('Data source'!AD$3:AD$530,ds_broadcostcat,$B16,'Data source'!$C$3:$C$530,"Internal Labour")
+SUMIFS('Data source'!AD$3:AD$530,ds_broadcostcat,$B16,'Data source'!$C$3:$C$530,"Contracted Labour")</f>
        <v>0</v>
      </c>
      <c r="Z16" s="242">
        <f>SUMIFS('Data source'!AE$3:AE$530,ds_broadcostcat,$B16,'Data source'!$C$3:$C$530,"Internal Labour")
+SUMIFS('Data source'!AE$3:AE$530,ds_broadcostcat,$B16,'Data source'!$C$3:$C$530,"Contracted Labour")</f>
        <v>0</v>
      </c>
      <c r="AA16" s="242">
        <f>SUMIFS('Data source'!AF$3:AF$530,ds_broadcostcat,$B16,'Data source'!$C$3:$C$530,"Internal Labour")
+SUMIFS('Data source'!AF$3:AF$530,ds_broadcostcat,$B16,'Data source'!$C$3:$C$530,"Contracted Labour")</f>
        <v>0</v>
      </c>
      <c r="AB16" s="242">
        <f>SUMIFS('Data source'!AG$3:AG$530,ds_broadcostcat,$B16,'Data source'!$C$3:$C$530,"Internal Labour")
+SUMIFS('Data source'!AG$3:AG$530,ds_broadcostcat,$B16,'Data source'!$C$3:$C$530,"Contracted Labour")</f>
        <v>0</v>
      </c>
      <c r="AC16" s="242">
        <f>SUMIFS('Data source'!AH$3:AH$530,ds_broadcostcat,$B16,'Data source'!$C$3:$C$530,"Internal Labour")
+SUMIFS('Data source'!AH$3:AH$530,ds_broadcostcat,$B16,'Data source'!$C$3:$C$530,"Contracted Labour")</f>
        <v>0</v>
      </c>
      <c r="AD16" s="242">
        <f>SUMIFS('Data source'!AI$3:AI$530,ds_broadcostcat,$B16,'Data source'!$C$3:$C$530,"Internal Labour")
+SUMIFS('Data source'!AI$3:AI$530,ds_broadcostcat,$B16,'Data source'!$C$3:$C$530,"Contracted Labour")</f>
        <v>4.5</v>
      </c>
      <c r="AE16" s="242">
        <f>SUMIFS('Data source'!AJ$3:AJ$530,ds_broadcostcat,$B16,'Data source'!$C$3:$C$530,"Internal Labour")
+SUMIFS('Data source'!AJ$3:AJ$530,ds_broadcostcat,$B16,'Data source'!$C$3:$C$530,"Contracted Labour")</f>
        <v>4.5</v>
      </c>
      <c r="AF16" s="242">
        <f>SUMIFS('Data source'!AK$3:AK$530,ds_broadcostcat,$B16,'Data source'!$C$3:$C$530,"Internal Labour")
+SUMIFS('Data source'!AK$3:AK$530,ds_broadcostcat,$B16,'Data source'!$C$3:$C$530,"Contracted Labour")</f>
        <v>4.5</v>
      </c>
      <c r="AG16" s="242">
        <f>SUMIFS('Data source'!AL$3:AL$530,ds_broadcostcat,$B16,'Data source'!$C$3:$C$530,"Internal Labour")
+SUMIFS('Data source'!AL$3:AL$530,ds_broadcostcat,$B16,'Data source'!$C$3:$C$530,"Contracted Labour")</f>
        <v>4.5</v>
      </c>
      <c r="AH16" s="242">
        <f>SUMIFS('Data source'!AM$3:AM$530,ds_broadcostcat,$B16,'Data source'!$C$3:$C$530,"Internal Labour")
+SUMIFS('Data source'!AM$3:AM$530,ds_broadcostcat,$B16,'Data source'!$C$3:$C$530,"Contracted Labour")</f>
        <v>4.5</v>
      </c>
      <c r="AI16" s="242">
        <f>SUMIFS('Data source'!AN$3:AN$530,ds_broadcostcat,$B16,'Data source'!$C$3:$C$530,"Internal Labour")
+SUMIFS('Data source'!AN$3:AN$530,ds_broadcostcat,$B16,'Data source'!$C$3:$C$530,"Contracted Labour")</f>
        <v>4.5</v>
      </c>
      <c r="AJ16" s="242">
        <f>SUMIFS('Data source'!AO$3:AO$530,ds_broadcostcat,$B16,'Data source'!$C$3:$C$530,"Internal Labour")
+SUMIFS('Data source'!AO$3:AO$530,ds_broadcostcat,$B16,'Data source'!$C$3:$C$530,"Contracted Labour")</f>
        <v>4.5</v>
      </c>
      <c r="AK16" s="242">
        <f>SUMIFS('Data source'!AP$3:AP$530,ds_broadcostcat,$B16,'Data source'!$C$3:$C$530,"Internal Labour")
+SUMIFS('Data source'!AP$3:AP$530,ds_broadcostcat,$B16,'Data source'!$C$3:$C$530,"Contracted Labour")</f>
        <v>4.5</v>
      </c>
      <c r="AL16" s="242">
        <f>SUMIFS('Data source'!AQ$3:AQ$530,ds_broadcostcat,$B16,'Data source'!$C$3:$C$530,"Internal Labour")
+SUMIFS('Data source'!AQ$3:AQ$530,ds_broadcostcat,$B16,'Data source'!$C$3:$C$530,"Contracted Labour")</f>
        <v>4.5</v>
      </c>
      <c r="AM16" s="242">
        <f>SUMIFS('Data source'!AR$3:AR$530,ds_broadcostcat,$B16,'Data source'!$C$3:$C$530,"Internal Labour")
+SUMIFS('Data source'!AR$3:AR$530,ds_broadcostcat,$B16,'Data source'!$C$3:$C$530,"Contracted Labour")</f>
        <v>4.5</v>
      </c>
      <c r="AN16" s="242">
        <f>SUMIFS('Data source'!AS$3:AS$530,ds_broadcostcat,$B16,'Data source'!$C$3:$C$530,"Internal Labour")
+SUMIFS('Data source'!AS$3:AS$530,ds_broadcostcat,$B16,'Data source'!$C$3:$C$530,"Contracted Labour")</f>
        <v>4.5</v>
      </c>
      <c r="AO16" s="242">
        <f>SUMIFS('Data source'!AT$3:AT$530,ds_broadcostcat,$B16,'Data source'!$C$3:$C$530,"Internal Labour")
+SUMIFS('Data source'!AT$3:AT$530,ds_broadcostcat,$B16,'Data source'!$C$3:$C$530,"Contracted Labour")</f>
        <v>4.5</v>
      </c>
      <c r="AP16" s="242">
        <f>SUMIFS('Data source'!AU$3:AU$530,ds_broadcostcat,$B16,'Data source'!$C$3:$C$530,"Internal Labour")
+SUMIFS('Data source'!AU$3:AU$530,ds_broadcostcat,$B16,'Data source'!$C$3:$C$530,"Contracted Labour")</f>
        <v>4.5</v>
      </c>
      <c r="AQ16" s="242">
        <f>SUMIFS('Data source'!AV$3:AV$530,ds_broadcostcat,$B16,'Data source'!$C$3:$C$530,"Internal Labour")
+SUMIFS('Data source'!AV$3:AV$530,ds_broadcostcat,$B16,'Data source'!$C$3:$C$530,"Contracted Labour")</f>
        <v>4.5</v>
      </c>
      <c r="AR16" s="242">
        <f>SUMIFS('Data source'!AW$3:AW$530,ds_broadcostcat,$B16,'Data source'!$C$3:$C$530,"Internal Labour")
+SUMIFS('Data source'!AW$3:AW$530,ds_broadcostcat,$B16,'Data source'!$C$3:$C$530,"Contracted Labour")</f>
        <v>4.5</v>
      </c>
      <c r="AS16" s="242">
        <f>SUMIFS('Data source'!AX$3:AX$530,ds_broadcostcat,$B16,'Data source'!$C$3:$C$530,"Internal Labour")
+SUMIFS('Data source'!AX$3:AX$530,ds_broadcostcat,$B16,'Data source'!$C$3:$C$530,"Contracted Labour")</f>
        <v>0</v>
      </c>
      <c r="AT16" s="242">
        <f>SUMIFS('Data source'!AY$3:AY$530,ds_broadcostcat,$B16,'Data source'!$C$3:$C$530,"Internal Labour")
+SUMIFS('Data source'!AY$3:AY$530,ds_broadcostcat,$B16,'Data source'!$C$3:$C$530,"Contracted Labour")</f>
        <v>0.5</v>
      </c>
      <c r="AU16" s="242">
        <f>SUMIFS('Data source'!AZ$3:AZ$530,ds_broadcostcat,$B16,'Data source'!$C$3:$C$530,"Internal Labour")
+SUMIFS('Data source'!AZ$3:AZ$530,ds_broadcostcat,$B16,'Data source'!$C$3:$C$530,"Contracted Labour")</f>
        <v>0.5</v>
      </c>
      <c r="AV16" s="242">
        <f>SUMIFS('Data source'!BA$3:BA$530,ds_broadcostcat,$B16,'Data source'!$C$3:$C$530,"Internal Labour")
+SUMIFS('Data source'!BA$3:BA$530,ds_broadcostcat,$B16,'Data source'!$C$3:$C$530,"Contracted Labour")</f>
        <v>0.5</v>
      </c>
      <c r="AW16" s="242">
        <f>SUMIFS('Data source'!BB$3:BB$530,ds_broadcostcat,$B16,'Data source'!$C$3:$C$530,"Internal Labour")
+SUMIFS('Data source'!BB$3:BB$530,ds_broadcostcat,$B16,'Data source'!$C$3:$C$530,"Contracted Labour")</f>
        <v>0.5</v>
      </c>
      <c r="AX16" s="242">
        <f>SUMIFS('Data source'!BC$3:BC$530,ds_broadcostcat,$B16,'Data source'!$C$3:$C$530,"Internal Labour")
+SUMIFS('Data source'!BC$3:BC$530,ds_broadcostcat,$B16,'Data source'!$C$3:$C$530,"Contracted Labour")</f>
        <v>0.5</v>
      </c>
      <c r="AY16" s="242">
        <f>SUMIFS('Data source'!BD$3:BD$530,ds_broadcostcat,$B16,'Data source'!$C$3:$C$530,"Internal Labour")
+SUMIFS('Data source'!BD$3:BD$530,ds_broadcostcat,$B16,'Data source'!$C$3:$C$530,"Contracted Labour")</f>
        <v>0</v>
      </c>
      <c r="AZ16" s="242">
        <f>SUMIFS('Data source'!BE$3:BE$530,ds_broadcostcat,$B16,'Data source'!$C$3:$C$530,"Internal Labour")
+SUMIFS('Data source'!BE$3:BE$530,ds_broadcostcat,$B16,'Data source'!$C$3:$C$530,"Contracted Labour")</f>
        <v>0</v>
      </c>
      <c r="BA16" s="242">
        <f>SUMIFS('Data source'!BF$3:BF$530,ds_broadcostcat,$B16,'Data source'!$C$3:$C$530,"Internal Labour")
+SUMIFS('Data source'!BF$3:BF$530,ds_broadcostcat,$B16,'Data source'!$C$3:$C$530,"Contracted Labour")</f>
        <v>0</v>
      </c>
      <c r="BB16" s="242">
        <f>SUMIFS('Data source'!BG$3:BG$530,ds_broadcostcat,$B16,'Data source'!$C$3:$C$530,"Internal Labour")
+SUMIFS('Data source'!BG$3:BG$530,ds_broadcostcat,$B16,'Data source'!$C$3:$C$530,"Contracted Labour")</f>
        <v>0</v>
      </c>
      <c r="BC16" s="242">
        <f>SUMIFS('Data source'!BH$3:BH$530,ds_broadcostcat,$B16,'Data source'!$C$3:$C$530,"Internal Labour")
+SUMIFS('Data source'!BH$3:BH$530,ds_broadcostcat,$B16,'Data source'!$C$3:$C$530,"Contracted Labour")</f>
        <v>0</v>
      </c>
      <c r="BD16" s="242">
        <f>SUMIFS('Data source'!BI$3:BI$530,ds_broadcostcat,$B16,'Data source'!$C$3:$C$530,"Internal Labour")
+SUMIFS('Data source'!BI$3:BI$530,ds_broadcostcat,$B16,'Data source'!$C$3:$C$530,"Contracted Labour")</f>
        <v>0</v>
      </c>
      <c r="BE16" s="243">
        <f t="shared" si="6"/>
        <v>2.5925925925925926</v>
      </c>
      <c r="BF16" s="319" t="str">
        <f t="shared" si="0"/>
        <v>Project Controls</v>
      </c>
      <c r="BG16" s="67"/>
      <c r="BH16" s="227"/>
      <c r="BI16" s="228"/>
      <c r="BJ16" s="228"/>
      <c r="BK16" s="228"/>
      <c r="BL16" s="228"/>
      <c r="BM16" s="228"/>
      <c r="BN16" s="242">
        <f t="shared" si="7"/>
        <v>0</v>
      </c>
      <c r="BO16" s="242">
        <f t="shared" si="8"/>
        <v>0</v>
      </c>
      <c r="BP16" s="242">
        <f t="shared" si="9"/>
        <v>27</v>
      </c>
      <c r="BQ16" s="242">
        <f t="shared" si="10"/>
        <v>41.5</v>
      </c>
      <c r="BR16" s="242">
        <f t="shared" si="11"/>
        <v>1.5</v>
      </c>
    </row>
    <row r="17" spans="1:71" ht="16.8" thickBot="1" x14ac:dyDescent="0.8">
      <c r="B17" s="106" t="str">
        <v>Commercial Management</v>
      </c>
      <c r="C17" s="242"/>
      <c r="D17" s="242"/>
      <c r="E17" s="242"/>
      <c r="F17" s="242"/>
      <c r="G17" s="242"/>
      <c r="H17" s="242">
        <f>SUMIFS('Data source'!M$3:M$530,ds_broadcostcat,$B17,'Data source'!$C$3:$C$530,"Internal Labour")
+SUMIFS('Data source'!M$3:M$530,ds_broadcostcat,$B17,'Data source'!$C$3:$C$530,"Contracted Labour")</f>
        <v>0</v>
      </c>
      <c r="I17" s="242">
        <f>SUMIFS('Data source'!N$3:N$530,ds_broadcostcat,$B17,'Data source'!$C$3:$C$530,"Internal Labour")
+SUMIFS('Data source'!N$3:N$530,ds_broadcostcat,$B17,'Data source'!$C$3:$C$530,"Contracted Labour")</f>
        <v>0</v>
      </c>
      <c r="J17" s="242">
        <f>SUMIFS('Data source'!O$3:O$530,ds_broadcostcat,$B17,'Data source'!$C$3:$C$530,"Internal Labour")
+SUMIFS('Data source'!O$3:O$530,ds_broadcostcat,$B17,'Data source'!$C$3:$C$530,"Contracted Labour")</f>
        <v>0</v>
      </c>
      <c r="K17" s="242">
        <f>SUMIFS('Data source'!P$3:P$530,ds_broadcostcat,$B17,'Data source'!$C$3:$C$530,"Internal Labour")
+SUMIFS('Data source'!P$3:P$530,ds_broadcostcat,$B17,'Data source'!$C$3:$C$530,"Contracted Labour")</f>
        <v>0</v>
      </c>
      <c r="L17" s="242">
        <f>SUMIFS('Data source'!Q$3:Q$530,ds_broadcostcat,$B17,'Data source'!$C$3:$C$530,"Internal Labour")
+SUMIFS('Data source'!Q$3:Q$530,ds_broadcostcat,$B17,'Data source'!$C$3:$C$530,"Contracted Labour")</f>
        <v>0</v>
      </c>
      <c r="M17" s="242">
        <f>SUMIFS('Data source'!R$3:R$530,ds_broadcostcat,$B17,'Data source'!$C$3:$C$530,"Internal Labour")
+SUMIFS('Data source'!R$3:R$530,ds_broadcostcat,$B17,'Data source'!$C$3:$C$530,"Contracted Labour")</f>
        <v>0</v>
      </c>
      <c r="N17" s="242">
        <f>SUMIFS('Data source'!S$3:S$530,ds_broadcostcat,$B17,'Data source'!$C$3:$C$530,"Internal Labour")
+SUMIFS('Data source'!S$3:S$530,ds_broadcostcat,$B17,'Data source'!$C$3:$C$530,"Contracted Labour")</f>
        <v>0</v>
      </c>
      <c r="O17" s="242">
        <f>SUMIFS('Data source'!T$3:T$530,ds_broadcostcat,$B17,'Data source'!$C$3:$C$530,"Internal Labour")
+SUMIFS('Data source'!T$3:T$530,ds_broadcostcat,$B17,'Data source'!$C$3:$C$530,"Contracted Labour")</f>
        <v>0</v>
      </c>
      <c r="P17" s="242">
        <f>SUMIFS('Data source'!U$3:U$530,ds_broadcostcat,$B17,'Data source'!$C$3:$C$530,"Internal Labour")
+SUMIFS('Data source'!U$3:U$530,ds_broadcostcat,$B17,'Data source'!$C$3:$C$530,"Contracted Labour")</f>
        <v>0</v>
      </c>
      <c r="Q17" s="242">
        <f>SUMIFS('Data source'!V$3:V$530,ds_broadcostcat,$B17,'Data source'!$C$3:$C$530,"Internal Labour")
+SUMIFS('Data source'!V$3:V$530,ds_broadcostcat,$B17,'Data source'!$C$3:$C$530,"Contracted Labour")</f>
        <v>0</v>
      </c>
      <c r="R17" s="242">
        <f>SUMIFS('Data source'!W$3:W$530,ds_broadcostcat,$B17,'Data source'!$C$3:$C$530,"Internal Labour")
+SUMIFS('Data source'!W$3:W$530,ds_broadcostcat,$B17,'Data source'!$C$3:$C$530,"Contracted Labour")</f>
        <v>0</v>
      </c>
      <c r="S17" s="242">
        <f>SUMIFS('Data source'!X$3:X$530,ds_broadcostcat,$B17,'Data source'!$C$3:$C$530,"Internal Labour")
+SUMIFS('Data source'!X$3:X$530,ds_broadcostcat,$B17,'Data source'!$C$3:$C$530,"Contracted Labour")</f>
        <v>0</v>
      </c>
      <c r="T17" s="242">
        <f>SUMIFS('Data source'!Y$3:Y$530,ds_broadcostcat,$B17,'Data source'!$C$3:$C$530,"Internal Labour")
+SUMIFS('Data source'!Y$3:Y$530,ds_broadcostcat,$B17,'Data source'!$C$3:$C$530,"Contracted Labour")</f>
        <v>0</v>
      </c>
      <c r="U17" s="242">
        <f>SUMIFS('Data source'!Z$3:Z$530,ds_broadcostcat,$B17,'Data source'!$C$3:$C$530,"Internal Labour")
+SUMIFS('Data source'!Z$3:Z$530,ds_broadcostcat,$B17,'Data source'!$C$3:$C$530,"Contracted Labour")</f>
        <v>0</v>
      </c>
      <c r="V17" s="242">
        <f>SUMIFS('Data source'!AA$3:AA$530,ds_broadcostcat,$B17,'Data source'!$C$3:$C$530,"Internal Labour")
+SUMIFS('Data source'!AA$3:AA$530,ds_broadcostcat,$B17,'Data source'!$C$3:$C$530,"Contracted Labour")</f>
        <v>0</v>
      </c>
      <c r="W17" s="242">
        <f>SUMIFS('Data source'!AB$3:AB$530,ds_broadcostcat,$B17,'Data source'!$C$3:$C$530,"Internal Labour")
+SUMIFS('Data source'!AB$3:AB$530,ds_broadcostcat,$B17,'Data source'!$C$3:$C$530,"Contracted Labour")</f>
        <v>0</v>
      </c>
      <c r="X17" s="242">
        <f>SUMIFS('Data source'!AC$3:AC$530,ds_broadcostcat,$B17,'Data source'!$C$3:$C$530,"Internal Labour")
+SUMIFS('Data source'!AC$3:AC$530,ds_broadcostcat,$B17,'Data source'!$C$3:$C$530,"Contracted Labour")</f>
        <v>0</v>
      </c>
      <c r="Y17" s="242">
        <f>SUMIFS('Data source'!AD$3:AD$530,ds_broadcostcat,$B17,'Data source'!$C$3:$C$530,"Internal Labour")
+SUMIFS('Data source'!AD$3:AD$530,ds_broadcostcat,$B17,'Data source'!$C$3:$C$530,"Contracted Labour")</f>
        <v>0</v>
      </c>
      <c r="Z17" s="242">
        <f>SUMIFS('Data source'!AE$3:AE$530,ds_broadcostcat,$B17,'Data source'!$C$3:$C$530,"Internal Labour")
+SUMIFS('Data source'!AE$3:AE$530,ds_broadcostcat,$B17,'Data source'!$C$3:$C$530,"Contracted Labour")</f>
        <v>0</v>
      </c>
      <c r="AA17" s="242">
        <f>SUMIFS('Data source'!AF$3:AF$530,ds_broadcostcat,$B17,'Data source'!$C$3:$C$530,"Internal Labour")
+SUMIFS('Data source'!AF$3:AF$530,ds_broadcostcat,$B17,'Data source'!$C$3:$C$530,"Contracted Labour")</f>
        <v>0</v>
      </c>
      <c r="AB17" s="242">
        <f>SUMIFS('Data source'!AG$3:AG$530,ds_broadcostcat,$B17,'Data source'!$C$3:$C$530,"Internal Labour")
+SUMIFS('Data source'!AG$3:AG$530,ds_broadcostcat,$B17,'Data source'!$C$3:$C$530,"Contracted Labour")</f>
        <v>0</v>
      </c>
      <c r="AC17" s="242">
        <f>SUMIFS('Data source'!AH$3:AH$530,ds_broadcostcat,$B17,'Data source'!$C$3:$C$530,"Internal Labour")
+SUMIFS('Data source'!AH$3:AH$530,ds_broadcostcat,$B17,'Data source'!$C$3:$C$530,"Contracted Labour")</f>
        <v>0</v>
      </c>
      <c r="AD17" s="242">
        <f>SUMIFS('Data source'!AI$3:AI$530,ds_broadcostcat,$B17,'Data source'!$C$3:$C$530,"Internal Labour")
+SUMIFS('Data source'!AI$3:AI$530,ds_broadcostcat,$B17,'Data source'!$C$3:$C$530,"Contracted Labour")</f>
        <v>17.3</v>
      </c>
      <c r="AE17" s="242">
        <f>SUMIFS('Data source'!AJ$3:AJ$530,ds_broadcostcat,$B17,'Data source'!$C$3:$C$530,"Internal Labour")
+SUMIFS('Data source'!AJ$3:AJ$530,ds_broadcostcat,$B17,'Data source'!$C$3:$C$530,"Contracted Labour")</f>
        <v>17.3</v>
      </c>
      <c r="AF17" s="242">
        <f>SUMIFS('Data source'!AK$3:AK$530,ds_broadcostcat,$B17,'Data source'!$C$3:$C$530,"Internal Labour")
+SUMIFS('Data source'!AK$3:AK$530,ds_broadcostcat,$B17,'Data source'!$C$3:$C$530,"Contracted Labour")</f>
        <v>17.3</v>
      </c>
      <c r="AG17" s="242">
        <f>SUMIFS('Data source'!AL$3:AL$530,ds_broadcostcat,$B17,'Data source'!$C$3:$C$530,"Internal Labour")
+SUMIFS('Data source'!AL$3:AL$530,ds_broadcostcat,$B17,'Data source'!$C$3:$C$530,"Contracted Labour")</f>
        <v>17.3</v>
      </c>
      <c r="AH17" s="242">
        <f>SUMIFS('Data source'!AM$3:AM$530,ds_broadcostcat,$B17,'Data source'!$C$3:$C$530,"Internal Labour")
+SUMIFS('Data source'!AM$3:AM$530,ds_broadcostcat,$B17,'Data source'!$C$3:$C$530,"Contracted Labour")</f>
        <v>17.3</v>
      </c>
      <c r="AI17" s="242">
        <f>SUMIFS('Data source'!AN$3:AN$530,ds_broadcostcat,$B17,'Data source'!$C$3:$C$530,"Internal Labour")
+SUMIFS('Data source'!AN$3:AN$530,ds_broadcostcat,$B17,'Data source'!$C$3:$C$530,"Contracted Labour")</f>
        <v>17.3</v>
      </c>
      <c r="AJ17" s="242">
        <f>SUMIFS('Data source'!AO$3:AO$530,ds_broadcostcat,$B17,'Data source'!$C$3:$C$530,"Internal Labour")
+SUMIFS('Data source'!AO$3:AO$530,ds_broadcostcat,$B17,'Data source'!$C$3:$C$530,"Contracted Labour")</f>
        <v>16.3</v>
      </c>
      <c r="AK17" s="242">
        <f>SUMIFS('Data source'!AP$3:AP$530,ds_broadcostcat,$B17,'Data source'!$C$3:$C$530,"Internal Labour")
+SUMIFS('Data source'!AP$3:AP$530,ds_broadcostcat,$B17,'Data source'!$C$3:$C$530,"Contracted Labour")</f>
        <v>16.3</v>
      </c>
      <c r="AL17" s="242">
        <f>SUMIFS('Data source'!AQ$3:AQ$530,ds_broadcostcat,$B17,'Data source'!$C$3:$C$530,"Internal Labour")
+SUMIFS('Data source'!AQ$3:AQ$530,ds_broadcostcat,$B17,'Data source'!$C$3:$C$530,"Contracted Labour")</f>
        <v>16.5</v>
      </c>
      <c r="AM17" s="242">
        <f>SUMIFS('Data source'!AR$3:AR$530,ds_broadcostcat,$B17,'Data source'!$C$3:$C$530,"Internal Labour")
+SUMIFS('Data source'!AR$3:AR$530,ds_broadcostcat,$B17,'Data source'!$C$3:$C$530,"Contracted Labour")</f>
        <v>16.5</v>
      </c>
      <c r="AN17" s="242">
        <f>SUMIFS('Data source'!AS$3:AS$530,ds_broadcostcat,$B17,'Data source'!$C$3:$C$530,"Internal Labour")
+SUMIFS('Data source'!AS$3:AS$530,ds_broadcostcat,$B17,'Data source'!$C$3:$C$530,"Contracted Labour")</f>
        <v>16.5</v>
      </c>
      <c r="AO17" s="242">
        <f>SUMIFS('Data source'!AT$3:AT$530,ds_broadcostcat,$B17,'Data source'!$C$3:$C$530,"Internal Labour")
+SUMIFS('Data source'!AT$3:AT$530,ds_broadcostcat,$B17,'Data source'!$C$3:$C$530,"Contracted Labour")</f>
        <v>16.5</v>
      </c>
      <c r="AP17" s="242">
        <f>SUMIFS('Data source'!AU$3:AU$530,ds_broadcostcat,$B17,'Data source'!$C$3:$C$530,"Internal Labour")
+SUMIFS('Data source'!AU$3:AU$530,ds_broadcostcat,$B17,'Data source'!$C$3:$C$530,"Contracted Labour")</f>
        <v>16.5</v>
      </c>
      <c r="AQ17" s="242">
        <f>SUMIFS('Data source'!AV$3:AV$530,ds_broadcostcat,$B17,'Data source'!$C$3:$C$530,"Internal Labour")
+SUMIFS('Data source'!AV$3:AV$530,ds_broadcostcat,$B17,'Data source'!$C$3:$C$530,"Contracted Labour")</f>
        <v>16.5</v>
      </c>
      <c r="AR17" s="242">
        <f>SUMIFS('Data source'!AW$3:AW$530,ds_broadcostcat,$B17,'Data source'!$C$3:$C$530,"Internal Labour")
+SUMIFS('Data source'!AW$3:AW$530,ds_broadcostcat,$B17,'Data source'!$C$3:$C$530,"Contracted Labour")</f>
        <v>15.5</v>
      </c>
      <c r="AS17" s="242">
        <f>SUMIFS('Data source'!AX$3:AX$530,ds_broadcostcat,$B17,'Data source'!$C$3:$C$530,"Internal Labour")
+SUMIFS('Data source'!AX$3:AX$530,ds_broadcostcat,$B17,'Data source'!$C$3:$C$530,"Contracted Labour")</f>
        <v>9.3000000000000007</v>
      </c>
      <c r="AT17" s="242">
        <f>SUMIFS('Data source'!AY$3:AY$530,ds_broadcostcat,$B17,'Data source'!$C$3:$C$530,"Internal Labour")
+SUMIFS('Data source'!AY$3:AY$530,ds_broadcostcat,$B17,'Data source'!$C$3:$C$530,"Contracted Labour")</f>
        <v>9.3000000000000007</v>
      </c>
      <c r="AU17" s="242">
        <f>SUMIFS('Data source'!AZ$3:AZ$530,ds_broadcostcat,$B17,'Data source'!$C$3:$C$530,"Internal Labour")
+SUMIFS('Data source'!AZ$3:AZ$530,ds_broadcostcat,$B17,'Data source'!$C$3:$C$530,"Contracted Labour")</f>
        <v>0</v>
      </c>
      <c r="AV17" s="242">
        <f>SUMIFS('Data source'!BA$3:BA$530,ds_broadcostcat,$B17,'Data source'!$C$3:$C$530,"Internal Labour")
+SUMIFS('Data source'!BA$3:BA$530,ds_broadcostcat,$B17,'Data source'!$C$3:$C$530,"Contracted Labour")</f>
        <v>0</v>
      </c>
      <c r="AW17" s="242">
        <f>SUMIFS('Data source'!BB$3:BB$530,ds_broadcostcat,$B17,'Data source'!$C$3:$C$530,"Internal Labour")
+SUMIFS('Data source'!BB$3:BB$530,ds_broadcostcat,$B17,'Data source'!$C$3:$C$530,"Contracted Labour")</f>
        <v>0</v>
      </c>
      <c r="AX17" s="242">
        <f>SUMIFS('Data source'!BC$3:BC$530,ds_broadcostcat,$B17,'Data source'!$C$3:$C$530,"Internal Labour")
+SUMIFS('Data source'!BC$3:BC$530,ds_broadcostcat,$B17,'Data source'!$C$3:$C$530,"Contracted Labour")</f>
        <v>0</v>
      </c>
      <c r="AY17" s="242">
        <f>SUMIFS('Data source'!BD$3:BD$530,ds_broadcostcat,$B17,'Data source'!$C$3:$C$530,"Internal Labour")
+SUMIFS('Data source'!BD$3:BD$530,ds_broadcostcat,$B17,'Data source'!$C$3:$C$530,"Contracted Labour")</f>
        <v>0</v>
      </c>
      <c r="AZ17" s="242">
        <f>SUMIFS('Data source'!BE$3:BE$530,ds_broadcostcat,$B17,'Data source'!$C$3:$C$530,"Internal Labour")
+SUMIFS('Data source'!BE$3:BE$530,ds_broadcostcat,$B17,'Data source'!$C$3:$C$530,"Contracted Labour")</f>
        <v>0</v>
      </c>
      <c r="BA17" s="242">
        <f>SUMIFS('Data source'!BF$3:BF$530,ds_broadcostcat,$B17,'Data source'!$C$3:$C$530,"Internal Labour")
+SUMIFS('Data source'!BF$3:BF$530,ds_broadcostcat,$B17,'Data source'!$C$3:$C$530,"Contracted Labour")</f>
        <v>0</v>
      </c>
      <c r="BB17" s="242">
        <f>SUMIFS('Data source'!BG$3:BG$530,ds_broadcostcat,$B17,'Data source'!$C$3:$C$530,"Internal Labour")
+SUMIFS('Data source'!BG$3:BG$530,ds_broadcostcat,$B17,'Data source'!$C$3:$C$530,"Contracted Labour")</f>
        <v>0</v>
      </c>
      <c r="BC17" s="242">
        <f>SUMIFS('Data source'!BH$3:BH$530,ds_broadcostcat,$B17,'Data source'!$C$3:$C$530,"Internal Labour")
+SUMIFS('Data source'!BH$3:BH$530,ds_broadcostcat,$B17,'Data source'!$C$3:$C$530,"Contracted Labour")</f>
        <v>0</v>
      </c>
      <c r="BD17" s="242">
        <f>SUMIFS('Data source'!BI$3:BI$530,ds_broadcostcat,$B17,'Data source'!$C$3:$C$530,"Internal Labour")
+SUMIFS('Data source'!BI$3:BI$530,ds_broadcostcat,$B17,'Data source'!$C$3:$C$530,"Contracted Labour")</f>
        <v>0</v>
      </c>
      <c r="BE17" s="243">
        <f t="shared" si="6"/>
        <v>9.981481481481481</v>
      </c>
      <c r="BF17" s="319" t="str">
        <f t="shared" si="0"/>
        <v>Commercial Management</v>
      </c>
      <c r="BG17" s="67"/>
      <c r="BH17" s="227"/>
      <c r="BI17" s="228"/>
      <c r="BJ17" s="228"/>
      <c r="BK17" s="228"/>
      <c r="BL17" s="228"/>
      <c r="BM17" s="228"/>
      <c r="BN17" s="242">
        <f t="shared" si="7"/>
        <v>0</v>
      </c>
      <c r="BO17" s="242">
        <f t="shared" si="8"/>
        <v>0</v>
      </c>
      <c r="BP17" s="242">
        <f t="shared" si="9"/>
        <v>103.8</v>
      </c>
      <c r="BQ17" s="242">
        <f t="shared" si="10"/>
        <v>165.70000000000002</v>
      </c>
      <c r="BR17" s="242">
        <f t="shared" si="11"/>
        <v>0</v>
      </c>
    </row>
    <row r="18" spans="1:71" ht="16.8" thickBot="1" x14ac:dyDescent="0.8">
      <c r="B18" s="106" t="str">
        <v>Construction Management</v>
      </c>
      <c r="C18" s="242">
        <f>SUMIFS('Data source'!H$3:H$530,ds_broadcostcat,$B18,'Data source'!$C$3:$C$530,"Internal Labour")
+SUMIFS('Data source'!H$3:H$530,ds_broadcostcat,$B18,'Data source'!$C$3:$C$530,"Contracted Labour")</f>
        <v>0</v>
      </c>
      <c r="D18" s="242">
        <f>SUMIFS('Data source'!I$3:I$530,ds_broadcostcat,$B18,'Data source'!$C$3:$C$530,"Internal Labour")
+SUMIFS('Data source'!I$3:I$530,ds_broadcostcat,$B18,'Data source'!$C$3:$C$530,"Contracted Labour")</f>
        <v>0</v>
      </c>
      <c r="E18" s="242">
        <f>SUMIFS('Data source'!J$3:J$530,ds_broadcostcat,$B18,'Data source'!$C$3:$C$530,"Internal Labour")
+SUMIFS('Data source'!J$3:J$530,ds_broadcostcat,$B18,'Data source'!$C$3:$C$530,"Contracted Labour")</f>
        <v>0</v>
      </c>
      <c r="F18" s="242">
        <f>SUMIFS('Data source'!K$3:K$530,ds_broadcostcat,$B18,'Data source'!$C$3:$C$530,"Internal Labour")
+SUMIFS('Data source'!K$3:K$530,ds_broadcostcat,$B18,'Data source'!$C$3:$C$530,"Contracted Labour")</f>
        <v>0</v>
      </c>
      <c r="G18" s="242">
        <f>SUMIFS('Data source'!L$3:L$530,ds_broadcostcat,$B18,'Data source'!$C$3:$C$530,"Internal Labour")
+SUMIFS('Data source'!L$3:L$530,ds_broadcostcat,$B18,'Data source'!$C$3:$C$530,"Contracted Labour")</f>
        <v>0</v>
      </c>
      <c r="H18" s="242">
        <f>SUMIFS('Data source'!M$3:M$530,ds_broadcostcat,$B18,'Data source'!$C$3:$C$530,"Internal Labour")
+SUMIFS('Data source'!M$3:M$530,ds_broadcostcat,$B18,'Data source'!$C$3:$C$530,"Contracted Labour")</f>
        <v>0</v>
      </c>
      <c r="I18" s="242">
        <f>SUMIFS('Data source'!N$3:N$530,ds_broadcostcat,$B18,'Data source'!$C$3:$C$530,"Internal Labour")
+SUMIFS('Data source'!N$3:N$530,ds_broadcostcat,$B18,'Data source'!$C$3:$C$530,"Contracted Labour")</f>
        <v>0</v>
      </c>
      <c r="J18" s="242">
        <f>SUMIFS('Data source'!O$3:O$530,ds_broadcostcat,$B18,'Data source'!$C$3:$C$530,"Internal Labour")
+SUMIFS('Data source'!O$3:O$530,ds_broadcostcat,$B18,'Data source'!$C$3:$C$530,"Contracted Labour")</f>
        <v>0</v>
      </c>
      <c r="K18" s="242">
        <f>SUMIFS('Data source'!P$3:P$530,ds_broadcostcat,$B18,'Data source'!$C$3:$C$530,"Internal Labour")
+SUMIFS('Data source'!P$3:P$530,ds_broadcostcat,$B18,'Data source'!$C$3:$C$530,"Contracted Labour")</f>
        <v>0</v>
      </c>
      <c r="L18" s="242">
        <f>SUMIFS('Data source'!Q$3:Q$530,ds_broadcostcat,$B18,'Data source'!$C$3:$C$530,"Internal Labour")
+SUMIFS('Data source'!Q$3:Q$530,ds_broadcostcat,$B18,'Data source'!$C$3:$C$530,"Contracted Labour")</f>
        <v>0</v>
      </c>
      <c r="M18" s="242">
        <f>SUMIFS('Data source'!R$3:R$530,ds_broadcostcat,$B18,'Data source'!$C$3:$C$530,"Internal Labour")
+SUMIFS('Data source'!R$3:R$530,ds_broadcostcat,$B18,'Data source'!$C$3:$C$530,"Contracted Labour")</f>
        <v>0</v>
      </c>
      <c r="N18" s="242">
        <f>SUMIFS('Data source'!S$3:S$530,ds_broadcostcat,$B18,'Data source'!$C$3:$C$530,"Internal Labour")
+SUMIFS('Data source'!S$3:S$530,ds_broadcostcat,$B18,'Data source'!$C$3:$C$530,"Contracted Labour")</f>
        <v>0</v>
      </c>
      <c r="O18" s="242">
        <f>SUMIFS('Data source'!T$3:T$530,ds_broadcostcat,$B18,'Data source'!$C$3:$C$530,"Internal Labour")
+SUMIFS('Data source'!T$3:T$530,ds_broadcostcat,$B18,'Data source'!$C$3:$C$530,"Contracted Labour")</f>
        <v>0</v>
      </c>
      <c r="P18" s="242">
        <f>SUMIFS('Data source'!U$3:U$530,ds_broadcostcat,$B18,'Data source'!$C$3:$C$530,"Internal Labour")
+SUMIFS('Data source'!U$3:U$530,ds_broadcostcat,$B18,'Data source'!$C$3:$C$530,"Contracted Labour")</f>
        <v>0</v>
      </c>
      <c r="Q18" s="242">
        <f>SUMIFS('Data source'!V$3:V$530,ds_broadcostcat,$B18,'Data source'!$C$3:$C$530,"Internal Labour")
+SUMIFS('Data source'!V$3:V$530,ds_broadcostcat,$B18,'Data source'!$C$3:$C$530,"Contracted Labour")</f>
        <v>0</v>
      </c>
      <c r="R18" s="242">
        <f>SUMIFS('Data source'!W$3:W$530,ds_broadcostcat,$B18,'Data source'!$C$3:$C$530,"Internal Labour")
+SUMIFS('Data source'!W$3:W$530,ds_broadcostcat,$B18,'Data source'!$C$3:$C$530,"Contracted Labour")</f>
        <v>0</v>
      </c>
      <c r="S18" s="242">
        <f>SUMIFS('Data source'!X$3:X$530,ds_broadcostcat,$B18,'Data source'!$C$3:$C$530,"Internal Labour")
+SUMIFS('Data source'!X$3:X$530,ds_broadcostcat,$B18,'Data source'!$C$3:$C$530,"Contracted Labour")</f>
        <v>0</v>
      </c>
      <c r="T18" s="242">
        <f>SUMIFS('Data source'!Y$3:Y$530,ds_broadcostcat,$B18,'Data source'!$C$3:$C$530,"Internal Labour")
+SUMIFS('Data source'!Y$3:Y$530,ds_broadcostcat,$B18,'Data source'!$C$3:$C$530,"Contracted Labour")</f>
        <v>0</v>
      </c>
      <c r="U18" s="242">
        <f>SUMIFS('Data source'!Z$3:Z$530,ds_broadcostcat,$B18,'Data source'!$C$3:$C$530,"Internal Labour")
+SUMIFS('Data source'!Z$3:Z$530,ds_broadcostcat,$B18,'Data source'!$C$3:$C$530,"Contracted Labour")</f>
        <v>0</v>
      </c>
      <c r="V18" s="242">
        <f>SUMIFS('Data source'!AA$3:AA$530,ds_broadcostcat,$B18,'Data source'!$C$3:$C$530,"Internal Labour")
+SUMIFS('Data source'!AA$3:AA$530,ds_broadcostcat,$B18,'Data source'!$C$3:$C$530,"Contracted Labour")</f>
        <v>0</v>
      </c>
      <c r="W18" s="242">
        <f>SUMIFS('Data source'!AB$3:AB$530,ds_broadcostcat,$B18,'Data source'!$C$3:$C$530,"Internal Labour")
+SUMIFS('Data source'!AB$3:AB$530,ds_broadcostcat,$B18,'Data source'!$C$3:$C$530,"Contracted Labour")</f>
        <v>0</v>
      </c>
      <c r="X18" s="242">
        <f>SUMIFS('Data source'!AC$3:AC$530,ds_broadcostcat,$B18,'Data source'!$C$3:$C$530,"Internal Labour")
+SUMIFS('Data source'!AC$3:AC$530,ds_broadcostcat,$B18,'Data source'!$C$3:$C$530,"Contracted Labour")</f>
        <v>0</v>
      </c>
      <c r="Y18" s="242">
        <f>SUMIFS('Data source'!AD$3:AD$530,ds_broadcostcat,$B18,'Data source'!$C$3:$C$530,"Internal Labour")
+SUMIFS('Data source'!AD$3:AD$530,ds_broadcostcat,$B18,'Data source'!$C$3:$C$530,"Contracted Labour")</f>
        <v>0</v>
      </c>
      <c r="Z18" s="242">
        <f>SUMIFS('Data source'!AE$3:AE$530,ds_broadcostcat,$B18,'Data source'!$C$3:$C$530,"Internal Labour")
+SUMIFS('Data source'!AE$3:AE$530,ds_broadcostcat,$B18,'Data source'!$C$3:$C$530,"Contracted Labour")</f>
        <v>0</v>
      </c>
      <c r="AA18" s="242">
        <f>SUMIFS('Data source'!AF$3:AF$530,ds_broadcostcat,$B18,'Data source'!$C$3:$C$530,"Internal Labour")
+SUMIFS('Data source'!AF$3:AF$530,ds_broadcostcat,$B18,'Data source'!$C$3:$C$530,"Contracted Labour")</f>
        <v>0</v>
      </c>
      <c r="AB18" s="242">
        <f>SUMIFS('Data source'!AG$3:AG$530,ds_broadcostcat,$B18,'Data source'!$C$3:$C$530,"Internal Labour")
+SUMIFS('Data source'!AG$3:AG$530,ds_broadcostcat,$B18,'Data source'!$C$3:$C$530,"Contracted Labour")</f>
        <v>0</v>
      </c>
      <c r="AC18" s="242">
        <f>SUMIFS('Data source'!AH$3:AH$530,ds_broadcostcat,$B18,'Data source'!$C$3:$C$530,"Internal Labour")
+SUMIFS('Data source'!AH$3:AH$530,ds_broadcostcat,$B18,'Data source'!$C$3:$C$530,"Contracted Labour")</f>
        <v>0</v>
      </c>
      <c r="AD18" s="242">
        <f>SUMIFS('Data source'!AI$3:AI$530,ds_broadcostcat,$B18,'Data source'!$C$3:$C$530,"Internal Labour")
+SUMIFS('Data source'!AI$3:AI$530,ds_broadcostcat,$B18,'Data source'!$C$3:$C$530,"Contracted Labour")</f>
        <v>13.199999999999996</v>
      </c>
      <c r="AE18" s="242">
        <f>SUMIFS('Data source'!AJ$3:AJ$530,ds_broadcostcat,$B18,'Data source'!$C$3:$C$530,"Internal Labour")
+SUMIFS('Data source'!AJ$3:AJ$530,ds_broadcostcat,$B18,'Data source'!$C$3:$C$530,"Contracted Labour")</f>
        <v>17.974999999999998</v>
      </c>
      <c r="AF18" s="242">
        <f>SUMIFS('Data source'!AK$3:AK$530,ds_broadcostcat,$B18,'Data source'!$C$3:$C$530,"Internal Labour")
+SUMIFS('Data source'!AK$3:AK$530,ds_broadcostcat,$B18,'Data source'!$C$3:$C$530,"Contracted Labour")</f>
        <v>29.871428571428581</v>
      </c>
      <c r="AG18" s="242">
        <f>SUMIFS('Data source'!AL$3:AL$530,ds_broadcostcat,$B18,'Data source'!$C$3:$C$530,"Internal Labour")
+SUMIFS('Data source'!AL$3:AL$530,ds_broadcostcat,$B18,'Data source'!$C$3:$C$530,"Contracted Labour")</f>
        <v>21.950000000000006</v>
      </c>
      <c r="AH18" s="242">
        <f>SUMIFS('Data source'!AM$3:AM$530,ds_broadcostcat,$B18,'Data source'!$C$3:$C$530,"Internal Labour")
+SUMIFS('Data source'!AM$3:AM$530,ds_broadcostcat,$B18,'Data source'!$C$3:$C$530,"Contracted Labour")</f>
        <v>21.552666666666678</v>
      </c>
      <c r="AI18" s="242">
        <f>SUMIFS('Data source'!AN$3:AN$530,ds_broadcostcat,$B18,'Data source'!$C$3:$C$530,"Internal Labour")
+SUMIFS('Data source'!AN$3:AN$530,ds_broadcostcat,$B18,'Data source'!$C$3:$C$530,"Contracted Labour")</f>
        <v>17.802666666666674</v>
      </c>
      <c r="AJ18" s="242">
        <f>SUMIFS('Data source'!AO$3:AO$530,ds_broadcostcat,$B18,'Data source'!$C$3:$C$530,"Internal Labour")
+SUMIFS('Data source'!AO$3:AO$530,ds_broadcostcat,$B18,'Data source'!$C$3:$C$530,"Contracted Labour")</f>
        <v>18.652666666666676</v>
      </c>
      <c r="AK18" s="242">
        <f>SUMIFS('Data source'!AP$3:AP$530,ds_broadcostcat,$B18,'Data source'!$C$3:$C$530,"Internal Labour")
+SUMIFS('Data source'!AP$3:AP$530,ds_broadcostcat,$B18,'Data source'!$C$3:$C$530,"Contracted Labour")</f>
        <v>27.602666666666678</v>
      </c>
      <c r="AL18" s="242">
        <f>SUMIFS('Data source'!AQ$3:AQ$530,ds_broadcostcat,$B18,'Data source'!$C$3:$C$530,"Internal Labour")
+SUMIFS('Data source'!AQ$3:AQ$530,ds_broadcostcat,$B18,'Data source'!$C$3:$C$530,"Contracted Labour")</f>
        <v>45.152666666666647</v>
      </c>
      <c r="AM18" s="242">
        <f>SUMIFS('Data source'!AR$3:AR$530,ds_broadcostcat,$B18,'Data source'!$C$3:$C$530,"Internal Labour")
+SUMIFS('Data source'!AR$3:AR$530,ds_broadcostcat,$B18,'Data source'!$C$3:$C$530,"Contracted Labour")</f>
        <v>47.331238095238092</v>
      </c>
      <c r="AN18" s="242">
        <f>SUMIFS('Data source'!AS$3:AS$530,ds_broadcostcat,$B18,'Data source'!$C$3:$C$530,"Internal Labour")
+SUMIFS('Data source'!AS$3:AS$530,ds_broadcostcat,$B18,'Data source'!$C$3:$C$530,"Contracted Labour")</f>
        <v>47.009809523809508</v>
      </c>
      <c r="AO18" s="242">
        <f>SUMIFS('Data source'!AT$3:AT$530,ds_broadcostcat,$B18,'Data source'!$C$3:$C$530,"Internal Labour")
+SUMIFS('Data source'!AT$3:AT$530,ds_broadcostcat,$B18,'Data source'!$C$3:$C$530,"Contracted Labour")</f>
        <v>37.781238095238081</v>
      </c>
      <c r="AP18" s="242">
        <f>SUMIFS('Data source'!AU$3:AU$530,ds_broadcostcat,$B18,'Data source'!$C$3:$C$530,"Internal Labour")
+SUMIFS('Data source'!AU$3:AU$530,ds_broadcostcat,$B18,'Data source'!$C$3:$C$530,"Contracted Labour")</f>
        <v>35.924095238095227</v>
      </c>
      <c r="AQ18" s="242">
        <f>SUMIFS('Data source'!AV$3:AV$530,ds_broadcostcat,$B18,'Data source'!$C$3:$C$530,"Internal Labour")
+SUMIFS('Data source'!AV$3:AV$530,ds_broadcostcat,$B18,'Data source'!$C$3:$C$530,"Contracted Labour")</f>
        <v>28.752666666666673</v>
      </c>
      <c r="AR18" s="242">
        <f>SUMIFS('Data source'!AW$3:AW$530,ds_broadcostcat,$B18,'Data source'!$C$3:$C$530,"Internal Labour")
+SUMIFS('Data source'!AW$3:AW$530,ds_broadcostcat,$B18,'Data source'!$C$3:$C$530,"Contracted Labour")</f>
        <v>23.00266666666667</v>
      </c>
      <c r="AS18" s="242">
        <f>SUMIFS('Data source'!AX$3:AX$530,ds_broadcostcat,$B18,'Data source'!$C$3:$C$530,"Internal Labour")
+SUMIFS('Data source'!AX$3:AX$530,ds_broadcostcat,$B18,'Data source'!$C$3:$C$530,"Contracted Labour")</f>
        <v>4.602666666666666</v>
      </c>
      <c r="AT18" s="242">
        <f>SUMIFS('Data source'!AY$3:AY$530,ds_broadcostcat,$B18,'Data source'!$C$3:$C$530,"Internal Labour")
+SUMIFS('Data source'!AY$3:AY$530,ds_broadcostcat,$B18,'Data source'!$C$3:$C$530,"Contracted Labour")</f>
        <v>4.602666666666666</v>
      </c>
      <c r="AU18" s="242">
        <f>SUMIFS('Data source'!AZ$3:AZ$530,ds_broadcostcat,$B18,'Data source'!$C$3:$C$530,"Internal Labour")
+SUMIFS('Data source'!AZ$3:AZ$530,ds_broadcostcat,$B18,'Data source'!$C$3:$C$530,"Contracted Labour")</f>
        <v>3.3266666666666662</v>
      </c>
      <c r="AV18" s="242">
        <f>SUMIFS('Data source'!BA$3:BA$530,ds_broadcostcat,$B18,'Data source'!$C$3:$C$530,"Internal Labour")
+SUMIFS('Data source'!BA$3:BA$530,ds_broadcostcat,$B18,'Data source'!$C$3:$C$530,"Contracted Labour")</f>
        <v>3.3266666666666662</v>
      </c>
      <c r="AW18" s="242">
        <f>SUMIFS('Data source'!BB$3:BB$530,ds_broadcostcat,$B18,'Data source'!$C$3:$C$530,"Internal Labour")
+SUMIFS('Data source'!BB$3:BB$530,ds_broadcostcat,$B18,'Data source'!$C$3:$C$530,"Contracted Labour")</f>
        <v>3.3266666666666662</v>
      </c>
      <c r="AX18" s="242">
        <f>SUMIFS('Data source'!BC$3:BC$530,ds_broadcostcat,$B18,'Data source'!$C$3:$C$530,"Internal Labour")
+SUMIFS('Data source'!BC$3:BC$530,ds_broadcostcat,$B18,'Data source'!$C$3:$C$530,"Contracted Labour")</f>
        <v>3.3266666666666662</v>
      </c>
      <c r="AY18" s="242">
        <f>SUMIFS('Data source'!BD$3:BD$530,ds_broadcostcat,$B18,'Data source'!$C$3:$C$530,"Internal Labour")
+SUMIFS('Data source'!BD$3:BD$530,ds_broadcostcat,$B18,'Data source'!$C$3:$C$530,"Contracted Labour")</f>
        <v>1.9933333333333332</v>
      </c>
      <c r="AZ18" s="242">
        <f>SUMIFS('Data source'!BE$3:BE$530,ds_broadcostcat,$B18,'Data source'!$C$3:$C$530,"Internal Labour")
+SUMIFS('Data source'!BE$3:BE$530,ds_broadcostcat,$B18,'Data source'!$C$3:$C$530,"Contracted Labour")</f>
        <v>1.9933333333333332</v>
      </c>
      <c r="BA18" s="242">
        <f>SUMIFS('Data source'!BF$3:BF$530,ds_broadcostcat,$B18,'Data source'!$C$3:$C$530,"Internal Labour")
+SUMIFS('Data source'!BF$3:BF$530,ds_broadcostcat,$B18,'Data source'!$C$3:$C$530,"Contracted Labour")</f>
        <v>1.9933333333333332</v>
      </c>
      <c r="BB18" s="242">
        <f>SUMIFS('Data source'!BG$3:BG$530,ds_broadcostcat,$B18,'Data source'!$C$3:$C$530,"Internal Labour")
+SUMIFS('Data source'!BG$3:BG$530,ds_broadcostcat,$B18,'Data source'!$C$3:$C$530,"Contracted Labour")</f>
        <v>1.9933333333333332</v>
      </c>
      <c r="BC18" s="242">
        <f>SUMIFS('Data source'!BH$3:BH$530,ds_broadcostcat,$B18,'Data source'!$C$3:$C$530,"Internal Labour")
+SUMIFS('Data source'!BH$3:BH$530,ds_broadcostcat,$B18,'Data source'!$C$3:$C$530,"Contracted Labour")</f>
        <v>1.9933333333333332</v>
      </c>
      <c r="BD18" s="242">
        <f>SUMIFS('Data source'!BI$3:BI$530,ds_broadcostcat,$B18,'Data source'!$C$3:$C$530,"Internal Labour")
+SUMIFS('Data source'!BI$3:BI$530,ds_broadcostcat,$B18,'Data source'!$C$3:$C$530,"Contracted Labour")</f>
        <v>1.3333333333333333</v>
      </c>
      <c r="BE18" s="243">
        <f t="shared" si="6"/>
        <v>17.310128747795414</v>
      </c>
      <c r="BF18" s="319" t="str">
        <f t="shared" si="0"/>
        <v>Construction Management</v>
      </c>
      <c r="BG18" s="67"/>
      <c r="BH18" s="227"/>
      <c r="BI18" s="228"/>
      <c r="BJ18" s="228"/>
      <c r="BK18" s="228"/>
      <c r="BL18" s="228"/>
      <c r="BM18" s="228"/>
      <c r="BN18" s="242">
        <f t="shared" si="7"/>
        <v>0</v>
      </c>
      <c r="BO18" s="242">
        <f t="shared" si="8"/>
        <v>0</v>
      </c>
      <c r="BP18" s="242">
        <f t="shared" si="9"/>
        <v>122.35176190476193</v>
      </c>
      <c r="BQ18" s="242">
        <f t="shared" si="10"/>
        <v>323.74171428571429</v>
      </c>
      <c r="BR18" s="242">
        <f t="shared" si="11"/>
        <v>21.279999999999994</v>
      </c>
    </row>
    <row r="19" spans="1:71" s="45" customFormat="1" ht="16.8" thickBot="1" x14ac:dyDescent="0.8">
      <c r="A19"/>
      <c r="B19" s="217" t="s">
        <v>179</v>
      </c>
      <c r="C19" s="244">
        <f t="shared" ref="C19:AE19" si="12">SUM(C9:C18)</f>
        <v>0</v>
      </c>
      <c r="D19" s="244">
        <f t="shared" si="12"/>
        <v>0</v>
      </c>
      <c r="E19" s="244">
        <f t="shared" si="12"/>
        <v>0</v>
      </c>
      <c r="F19" s="244">
        <f t="shared" si="12"/>
        <v>0</v>
      </c>
      <c r="G19" s="244">
        <f t="shared" si="12"/>
        <v>0</v>
      </c>
      <c r="H19" s="244">
        <f t="shared" si="12"/>
        <v>0</v>
      </c>
      <c r="I19" s="244">
        <f t="shared" si="12"/>
        <v>0</v>
      </c>
      <c r="J19" s="244">
        <f t="shared" si="12"/>
        <v>0</v>
      </c>
      <c r="K19" s="244">
        <f t="shared" si="12"/>
        <v>0</v>
      </c>
      <c r="L19" s="244">
        <f t="shared" si="12"/>
        <v>0</v>
      </c>
      <c r="M19" s="244">
        <f t="shared" si="12"/>
        <v>0</v>
      </c>
      <c r="N19" s="244">
        <f t="shared" si="12"/>
        <v>0</v>
      </c>
      <c r="O19" s="244">
        <f t="shared" si="12"/>
        <v>0</v>
      </c>
      <c r="P19" s="244">
        <f t="shared" si="12"/>
        <v>0</v>
      </c>
      <c r="Q19" s="244">
        <f t="shared" si="12"/>
        <v>0</v>
      </c>
      <c r="R19" s="244">
        <f t="shared" si="12"/>
        <v>0</v>
      </c>
      <c r="S19" s="244">
        <f t="shared" si="12"/>
        <v>0</v>
      </c>
      <c r="T19" s="244">
        <f t="shared" si="12"/>
        <v>0</v>
      </c>
      <c r="U19" s="244">
        <f t="shared" si="12"/>
        <v>0</v>
      </c>
      <c r="V19" s="244">
        <f t="shared" si="12"/>
        <v>0</v>
      </c>
      <c r="W19" s="244">
        <f t="shared" si="12"/>
        <v>0</v>
      </c>
      <c r="X19" s="244">
        <f t="shared" si="12"/>
        <v>0</v>
      </c>
      <c r="Y19" s="244">
        <f t="shared" si="12"/>
        <v>0</v>
      </c>
      <c r="Z19" s="244">
        <f t="shared" si="12"/>
        <v>0</v>
      </c>
      <c r="AA19" s="244">
        <f t="shared" si="12"/>
        <v>0</v>
      </c>
      <c r="AB19" s="244">
        <f t="shared" si="12"/>
        <v>0</v>
      </c>
      <c r="AC19" s="244">
        <f t="shared" si="12"/>
        <v>0</v>
      </c>
      <c r="AD19" s="244">
        <f t="shared" si="12"/>
        <v>67.36085794698019</v>
      </c>
      <c r="AE19" s="244">
        <f t="shared" si="12"/>
        <v>71.964429375551632</v>
      </c>
      <c r="AF19" s="244">
        <f t="shared" ref="AF19:AI19" si="13">SUM(AF9:AF18)</f>
        <v>82.280857946980205</v>
      </c>
      <c r="AG19" s="244">
        <f t="shared" si="13"/>
        <v>74.045153036148733</v>
      </c>
      <c r="AH19" s="244">
        <f t="shared" si="13"/>
        <v>73.80496255995827</v>
      </c>
      <c r="AI19" s="244">
        <f t="shared" si="13"/>
        <v>69.213714642743497</v>
      </c>
      <c r="AJ19" s="244">
        <f t="shared" ref="AJ19:AT19" si="14">SUM(AJ9:AJ18)</f>
        <v>70.403510367740083</v>
      </c>
      <c r="AK19" s="244">
        <f t="shared" si="14"/>
        <v>79.367796082025805</v>
      </c>
      <c r="AL19" s="244">
        <f t="shared" si="14"/>
        <v>101.80208179631148</v>
      </c>
      <c r="AM19" s="244">
        <f t="shared" si="14"/>
        <v>103.18065322488293</v>
      </c>
      <c r="AN19" s="244">
        <f t="shared" si="14"/>
        <v>102.80922465345435</v>
      </c>
      <c r="AO19" s="244">
        <f t="shared" si="14"/>
        <v>91.759224653454353</v>
      </c>
      <c r="AP19" s="244">
        <f t="shared" si="14"/>
        <v>87.687796082025784</v>
      </c>
      <c r="AQ19" s="244">
        <f t="shared" si="14"/>
        <v>78.78065322488294</v>
      </c>
      <c r="AR19" s="244">
        <f t="shared" si="14"/>
        <v>70.687796082025798</v>
      </c>
      <c r="AS19" s="244">
        <f t="shared" si="14"/>
        <v>24.064224653454367</v>
      </c>
      <c r="AT19" s="244">
        <f t="shared" si="14"/>
        <v>25.044224653454364</v>
      </c>
      <c r="AU19" s="244">
        <f t="shared" ref="AU19:AY19" si="15">SUM(AU9:AU18)</f>
        <v>13.796796082025795</v>
      </c>
      <c r="AV19" s="244">
        <f t="shared" si="15"/>
        <v>13.91135710734371</v>
      </c>
      <c r="AW19" s="244">
        <f t="shared" si="15"/>
        <v>13.91135710734371</v>
      </c>
      <c r="AX19" s="244">
        <f t="shared" si="15"/>
        <v>13.411357107343711</v>
      </c>
      <c r="AY19" s="244">
        <f t="shared" si="15"/>
        <v>10.918023774010379</v>
      </c>
      <c r="AZ19" s="244">
        <f t="shared" ref="AZ19:BD19" si="16">SUM(AZ9:AZ18)</f>
        <v>10.918023774010379</v>
      </c>
      <c r="BA19" s="244">
        <f t="shared" si="16"/>
        <v>10.438023774010379</v>
      </c>
      <c r="BB19" s="244">
        <f t="shared" si="16"/>
        <v>10.438023774010379</v>
      </c>
      <c r="BC19" s="244">
        <f t="shared" si="16"/>
        <v>10.438023774010379</v>
      </c>
      <c r="BD19" s="244">
        <f t="shared" si="16"/>
        <v>4.833333333333333</v>
      </c>
      <c r="BE19" s="245">
        <f t="shared" si="6"/>
        <v>51.380425207019158</v>
      </c>
      <c r="BF19" s="86"/>
      <c r="BH19" s="229"/>
      <c r="BI19" s="229"/>
      <c r="BJ19" s="229"/>
      <c r="BK19" s="229"/>
      <c r="BL19" s="229"/>
      <c r="BM19" s="230"/>
      <c r="BN19" s="245">
        <f t="shared" ref="BN19" si="17">SUM(C19:K19)</f>
        <v>0</v>
      </c>
      <c r="BO19" s="245">
        <f t="shared" ref="BO19" si="18">SUM(L19:W19)</f>
        <v>0</v>
      </c>
      <c r="BP19" s="245">
        <f t="shared" ref="BP19" si="19">SUM(X19:AI19)</f>
        <v>438.66997550836254</v>
      </c>
      <c r="BQ19" s="245">
        <f t="shared" ref="BQ19" si="20">SUM(AJ19:AU19)</f>
        <v>849.38398155573805</v>
      </c>
      <c r="BR19" s="245">
        <f t="shared" ref="BR19" si="21">SUM(AV19:BD19)</f>
        <v>99.21752352541634</v>
      </c>
      <c r="BS19"/>
    </row>
    <row r="20" spans="1:71" x14ac:dyDescent="0.75">
      <c r="B20" s="252" t="s">
        <v>180</v>
      </c>
      <c r="C20" s="263">
        <f>SUM(Internal_labour_inputs!H9:H738)+SUM(Outsourced_labour_inputs!H9:H912)</f>
        <v>0</v>
      </c>
      <c r="D20" s="263">
        <f>SUM(Internal_labour_inputs!I9:I738)+SUM(Outsourced_labour_inputs!I9:I912)</f>
        <v>0</v>
      </c>
      <c r="E20" s="263">
        <f>SUM(Internal_labour_inputs!J9:J738)+SUM(Outsourced_labour_inputs!J9:J912)</f>
        <v>0</v>
      </c>
      <c r="F20" s="263">
        <f>SUM(Internal_labour_inputs!K9:K738)+SUM(Outsourced_labour_inputs!K9:K912)</f>
        <v>0</v>
      </c>
      <c r="G20" s="263">
        <f>SUM(Internal_labour_inputs!L9:L738)+SUM(Outsourced_labour_inputs!L9:L912)</f>
        <v>0</v>
      </c>
      <c r="H20" s="263">
        <f>SUM(Internal_labour_inputs!M9:M738)+SUM(Outsourced_labour_inputs!M9:M912)</f>
        <v>0</v>
      </c>
      <c r="I20" s="263">
        <f>SUM(Internal_labour_inputs!N9:N738)+SUM(Outsourced_labour_inputs!N9:N912)</f>
        <v>0</v>
      </c>
      <c r="J20" s="263">
        <f>SUM(Internal_labour_inputs!O9:O738)+SUM(Outsourced_labour_inputs!O9:O912)</f>
        <v>0</v>
      </c>
      <c r="K20" s="263">
        <f>SUM(Internal_labour_inputs!P9:P738)+SUM(Outsourced_labour_inputs!P9:P912)</f>
        <v>0</v>
      </c>
      <c r="L20" s="263">
        <f>SUM(Internal_labour_inputs!Q9:Q738)+SUM(Outsourced_labour_inputs!Q9:Q912)</f>
        <v>0</v>
      </c>
      <c r="M20" s="263">
        <f>SUM(Internal_labour_inputs!R9:R738)+SUM(Outsourced_labour_inputs!R9:R912)</f>
        <v>0</v>
      </c>
      <c r="N20" s="263">
        <f>SUM(Internal_labour_inputs!S9:S738)+SUM(Outsourced_labour_inputs!S9:S912)</f>
        <v>0</v>
      </c>
      <c r="O20" s="263">
        <f>SUM(Internal_labour_inputs!T9:T738)+SUM(Outsourced_labour_inputs!T9:T912)</f>
        <v>0</v>
      </c>
      <c r="P20" s="263">
        <f>SUM(Internal_labour_inputs!U9:U738)+SUM(Outsourced_labour_inputs!U9:U912)</f>
        <v>0</v>
      </c>
      <c r="Q20" s="263">
        <f>SUM(Internal_labour_inputs!V9:V738)+SUM(Outsourced_labour_inputs!V9:V912)</f>
        <v>0</v>
      </c>
      <c r="R20" s="263">
        <f>SUM(Internal_labour_inputs!W9:W738)+SUM(Outsourced_labour_inputs!W9:W912)</f>
        <v>0</v>
      </c>
      <c r="S20" s="263">
        <f>SUM(Internal_labour_inputs!X9:X738)+SUM(Outsourced_labour_inputs!X9:X912)</f>
        <v>0</v>
      </c>
      <c r="T20" s="263">
        <f>SUM(Internal_labour_inputs!Y9:Y738)+SUM(Outsourced_labour_inputs!Y9:Y912)</f>
        <v>0</v>
      </c>
      <c r="U20" s="263">
        <f>SUM(Internal_labour_inputs!Z9:Z738)+SUM(Outsourced_labour_inputs!Z9:Z912)</f>
        <v>0</v>
      </c>
      <c r="V20" s="263">
        <f>SUM(Internal_labour_inputs!AA9:AA738)+SUM(Outsourced_labour_inputs!AA9:AA912)</f>
        <v>0</v>
      </c>
      <c r="W20" s="263">
        <f>SUM(Internal_labour_inputs!AB9:AB738)+SUM(Outsourced_labour_inputs!AB9:AB912)</f>
        <v>0</v>
      </c>
      <c r="X20" s="263">
        <f>SUM(Internal_labour_inputs!AC9:AC738)+SUM(Outsourced_labour_inputs!AC9:AC912)</f>
        <v>0</v>
      </c>
      <c r="Y20" s="263">
        <f>SUM(Internal_labour_inputs!AD9:AD738)+SUM(Outsourced_labour_inputs!AD9:AD912)</f>
        <v>0</v>
      </c>
      <c r="Z20" s="263">
        <f>SUM(Internal_labour_inputs!AE9:AE738)+SUM(Outsourced_labour_inputs!AE9:AE912)</f>
        <v>0</v>
      </c>
      <c r="AA20" s="263">
        <f>SUM(Internal_labour_inputs!AF9:AF738)+SUM(Outsourced_labour_inputs!AF9:AF912)</f>
        <v>0</v>
      </c>
      <c r="AB20" s="263">
        <f>SUM(Internal_labour_inputs!AG9:AG738)+SUM(Outsourced_labour_inputs!AG9:AG912)</f>
        <v>0</v>
      </c>
      <c r="AC20" s="263">
        <f>SUM(Internal_labour_inputs!AH9:AH738)+SUM(Outsourced_labour_inputs!AH9:AH912)</f>
        <v>0</v>
      </c>
      <c r="AD20" s="263">
        <f>SUM(Internal_labour_inputs!AI9:AI738)+SUM(Outsourced_labour_inputs!AI9:AI912)</f>
        <v>67.360857946980204</v>
      </c>
      <c r="AE20" s="263">
        <f>SUM(Internal_labour_inputs!AJ9:AJ738)+SUM(Outsourced_labour_inputs!AJ9:AJ912)</f>
        <v>71.964429375551646</v>
      </c>
      <c r="AF20" s="263">
        <f>SUM(Internal_labour_inputs!AK9:AK738)+SUM(Outsourced_labour_inputs!AK9:AK912)</f>
        <v>82.28085794698022</v>
      </c>
      <c r="AG20" s="263">
        <f>SUM(Internal_labour_inputs!AL9:AL738)+SUM(Outsourced_labour_inputs!AL9:AL912)</f>
        <v>74.045153036148747</v>
      </c>
      <c r="AH20" s="263">
        <f>SUM(Internal_labour_inputs!AM9:AM738)+SUM(Outsourced_labour_inputs!AM9:AM912)</f>
        <v>73.804962559958284</v>
      </c>
      <c r="AI20" s="263">
        <f>SUM(Internal_labour_inputs!AN9:AN738)+SUM(Outsourced_labour_inputs!AN9:AN912)</f>
        <v>69.213714642743483</v>
      </c>
      <c r="AJ20" s="263">
        <f>SUM(Internal_labour_inputs!AO9:AO738)+SUM(Outsourced_labour_inputs!AO9:AO912)</f>
        <v>70.403510367740083</v>
      </c>
      <c r="AK20" s="263">
        <f>SUM(Internal_labour_inputs!AP9:AP738)+SUM(Outsourced_labour_inputs!AP9:AP912)</f>
        <v>79.367796082025833</v>
      </c>
      <c r="AL20" s="263">
        <f>SUM(Internal_labour_inputs!AQ9:AQ738)+SUM(Outsourced_labour_inputs!AQ9:AQ912)</f>
        <v>101.80208179631154</v>
      </c>
      <c r="AM20" s="263">
        <f>SUM(Internal_labour_inputs!AR9:AR738)+SUM(Outsourced_labour_inputs!AR9:AR912)</f>
        <v>103.18065322488295</v>
      </c>
      <c r="AN20" s="263">
        <f>SUM(Internal_labour_inputs!AS9:AS738)+SUM(Outsourced_labour_inputs!AS9:AS912)</f>
        <v>102.80922465345441</v>
      </c>
      <c r="AO20" s="263">
        <f>SUM(Internal_labour_inputs!AT9:AT738)+SUM(Outsourced_labour_inputs!AT9:AT912)</f>
        <v>91.759224653454424</v>
      </c>
      <c r="AP20" s="263">
        <f>SUM(Internal_labour_inputs!AU9:AU738)+SUM(Outsourced_labour_inputs!AU9:AU912)</f>
        <v>87.687796082025827</v>
      </c>
      <c r="AQ20" s="263">
        <f>SUM(Internal_labour_inputs!AV9:AV738)+SUM(Outsourced_labour_inputs!AV9:AV912)</f>
        <v>78.780653224882954</v>
      </c>
      <c r="AR20" s="263">
        <f>SUM(Internal_labour_inputs!AW9:AW738)+SUM(Outsourced_labour_inputs!AW9:AW912)</f>
        <v>70.687796082025798</v>
      </c>
      <c r="AS20" s="263">
        <f>SUM(Internal_labour_inputs!AX9:AX738)+SUM(Outsourced_labour_inputs!AX9:AX912)</f>
        <v>24.064224653454367</v>
      </c>
      <c r="AT20" s="263">
        <f>SUM(Internal_labour_inputs!AY9:AY738)+SUM(Outsourced_labour_inputs!AY9:AY912)</f>
        <v>25.044224653454368</v>
      </c>
      <c r="AU20" s="263">
        <f>SUM(Internal_labour_inputs!AZ9:AZ738)+SUM(Outsourced_labour_inputs!AZ9:AZ912)</f>
        <v>13.796796082025795</v>
      </c>
      <c r="AV20" s="263">
        <f>SUM(Internal_labour_inputs!BA9:BA738)+SUM(Outsourced_labour_inputs!BA9:BA912)</f>
        <v>13.911357107343711</v>
      </c>
      <c r="AW20" s="263">
        <f>SUM(Internal_labour_inputs!BB9:BB738)+SUM(Outsourced_labour_inputs!BB9:BB912)</f>
        <v>13.911357107343711</v>
      </c>
      <c r="AX20" s="263">
        <f>SUM(Internal_labour_inputs!BC9:BC738)+SUM(Outsourced_labour_inputs!BC9:BC912)</f>
        <v>13.411357107343713</v>
      </c>
      <c r="AY20" s="263">
        <f>SUM(Internal_labour_inputs!BD9:BD738)+SUM(Outsourced_labour_inputs!BD9:BD912)</f>
        <v>10.918023774010379</v>
      </c>
      <c r="AZ20" s="263">
        <f>SUM(Internal_labour_inputs!BE9:BE738)+SUM(Outsourced_labour_inputs!BE9:BE912)</f>
        <v>10.918023774010379</v>
      </c>
      <c r="BA20" s="263">
        <f>SUM(Internal_labour_inputs!BF9:BF738)+SUM(Outsourced_labour_inputs!BF9:BF912)</f>
        <v>10.438023774010379</v>
      </c>
      <c r="BB20" s="263">
        <f>SUM(Internal_labour_inputs!BG9:BG738)+SUM(Outsourced_labour_inputs!BG9:BG912)</f>
        <v>10.438023774010379</v>
      </c>
      <c r="BC20" s="263">
        <f>SUM(Internal_labour_inputs!BH9:BH738)+SUM(Outsourced_labour_inputs!BH9:BH912)</f>
        <v>10.438023774010379</v>
      </c>
      <c r="BD20" s="263">
        <f>SUM(Internal_labour_inputs!BI9:BI738)+SUM(Outsourced_labour_inputs!BI9:BI912)</f>
        <v>4.8333333333333339</v>
      </c>
      <c r="BE20" s="253"/>
      <c r="BF20" s="86"/>
      <c r="BN20" s="249"/>
      <c r="BO20" s="249"/>
      <c r="BP20" s="250"/>
      <c r="BQ20" s="250"/>
      <c r="BR20" s="250"/>
    </row>
    <row r="21" spans="1:71" x14ac:dyDescent="0.75">
      <c r="B21" s="252" t="s">
        <v>120</v>
      </c>
      <c r="C21" s="247" t="str">
        <f>IF(ROUND(C20-C19,3)=0,"Ok","Error")</f>
        <v>Ok</v>
      </c>
      <c r="D21" s="247" t="str">
        <f t="shared" ref="D21:AT21" si="22">IF(ROUND(D20-D19,3)=0,"Ok","Error")</f>
        <v>Ok</v>
      </c>
      <c r="E21" s="247" t="str">
        <f t="shared" si="22"/>
        <v>Ok</v>
      </c>
      <c r="F21" s="247" t="str">
        <f t="shared" si="22"/>
        <v>Ok</v>
      </c>
      <c r="G21" s="247" t="str">
        <f t="shared" si="22"/>
        <v>Ok</v>
      </c>
      <c r="H21" s="247" t="str">
        <f t="shared" si="22"/>
        <v>Ok</v>
      </c>
      <c r="I21" s="247" t="str">
        <f t="shared" si="22"/>
        <v>Ok</v>
      </c>
      <c r="J21" s="247" t="str">
        <f t="shared" si="22"/>
        <v>Ok</v>
      </c>
      <c r="K21" s="247" t="str">
        <f t="shared" si="22"/>
        <v>Ok</v>
      </c>
      <c r="L21" s="247" t="str">
        <f t="shared" si="22"/>
        <v>Ok</v>
      </c>
      <c r="M21" s="247" t="str">
        <f t="shared" si="22"/>
        <v>Ok</v>
      </c>
      <c r="N21" s="247" t="str">
        <f t="shared" si="22"/>
        <v>Ok</v>
      </c>
      <c r="O21" s="247" t="str">
        <f t="shared" si="22"/>
        <v>Ok</v>
      </c>
      <c r="P21" s="247" t="str">
        <f t="shared" si="22"/>
        <v>Ok</v>
      </c>
      <c r="Q21" s="247" t="str">
        <f t="shared" si="22"/>
        <v>Ok</v>
      </c>
      <c r="R21" s="247" t="str">
        <f t="shared" si="22"/>
        <v>Ok</v>
      </c>
      <c r="S21" s="247" t="str">
        <f t="shared" si="22"/>
        <v>Ok</v>
      </c>
      <c r="T21" s="247" t="str">
        <f t="shared" si="22"/>
        <v>Ok</v>
      </c>
      <c r="U21" s="247" t="str">
        <f t="shared" si="22"/>
        <v>Ok</v>
      </c>
      <c r="V21" s="247" t="str">
        <f t="shared" si="22"/>
        <v>Ok</v>
      </c>
      <c r="W21" s="247" t="str">
        <f t="shared" si="22"/>
        <v>Ok</v>
      </c>
      <c r="X21" s="247" t="str">
        <f t="shared" si="22"/>
        <v>Ok</v>
      </c>
      <c r="Y21" s="247" t="str">
        <f t="shared" si="22"/>
        <v>Ok</v>
      </c>
      <c r="Z21" s="247" t="str">
        <f t="shared" si="22"/>
        <v>Ok</v>
      </c>
      <c r="AA21" s="247" t="str">
        <f t="shared" si="22"/>
        <v>Ok</v>
      </c>
      <c r="AB21" s="247" t="str">
        <f t="shared" si="22"/>
        <v>Ok</v>
      </c>
      <c r="AC21" s="247" t="str">
        <f t="shared" si="22"/>
        <v>Ok</v>
      </c>
      <c r="AD21" s="247" t="str">
        <f t="shared" si="22"/>
        <v>Ok</v>
      </c>
      <c r="AE21" s="247" t="str">
        <f t="shared" si="22"/>
        <v>Ok</v>
      </c>
      <c r="AF21" s="247" t="str">
        <f t="shared" si="22"/>
        <v>Ok</v>
      </c>
      <c r="AG21" s="247" t="str">
        <f t="shared" si="22"/>
        <v>Ok</v>
      </c>
      <c r="AH21" s="247" t="str">
        <f t="shared" si="22"/>
        <v>Ok</v>
      </c>
      <c r="AI21" s="247" t="str">
        <f t="shared" si="22"/>
        <v>Ok</v>
      </c>
      <c r="AJ21" s="247" t="str">
        <f t="shared" si="22"/>
        <v>Ok</v>
      </c>
      <c r="AK21" s="247" t="str">
        <f t="shared" si="22"/>
        <v>Ok</v>
      </c>
      <c r="AL21" s="247" t="str">
        <f t="shared" si="22"/>
        <v>Ok</v>
      </c>
      <c r="AM21" s="247" t="str">
        <f t="shared" si="22"/>
        <v>Ok</v>
      </c>
      <c r="AN21" s="247" t="str">
        <f t="shared" si="22"/>
        <v>Ok</v>
      </c>
      <c r="AO21" s="247" t="str">
        <f t="shared" si="22"/>
        <v>Ok</v>
      </c>
      <c r="AP21" s="247" t="str">
        <f t="shared" si="22"/>
        <v>Ok</v>
      </c>
      <c r="AQ21" s="247" t="str">
        <f t="shared" si="22"/>
        <v>Ok</v>
      </c>
      <c r="AR21" s="247" t="str">
        <f t="shared" si="22"/>
        <v>Ok</v>
      </c>
      <c r="AS21" s="247" t="str">
        <f t="shared" si="22"/>
        <v>Ok</v>
      </c>
      <c r="AT21" s="247" t="str">
        <f t="shared" si="22"/>
        <v>Ok</v>
      </c>
      <c r="AU21" s="247" t="str">
        <f t="shared" ref="AU21:AY21" si="23">IF(ROUND(AU20-AU19,3)=0,"Ok","Error")</f>
        <v>Ok</v>
      </c>
      <c r="AV21" s="247" t="str">
        <f t="shared" si="23"/>
        <v>Ok</v>
      </c>
      <c r="AW21" s="247" t="str">
        <f t="shared" si="23"/>
        <v>Ok</v>
      </c>
      <c r="AX21" s="247" t="str">
        <f t="shared" si="23"/>
        <v>Ok</v>
      </c>
      <c r="AY21" s="247" t="str">
        <f t="shared" si="23"/>
        <v>Ok</v>
      </c>
      <c r="AZ21" s="247" t="str">
        <f t="shared" ref="AZ21:BD21" si="24">IF(ROUND(AZ20-AZ19,3)=0,"Ok","Error")</f>
        <v>Ok</v>
      </c>
      <c r="BA21" s="247" t="str">
        <f t="shared" si="24"/>
        <v>Ok</v>
      </c>
      <c r="BB21" s="247" t="str">
        <f t="shared" si="24"/>
        <v>Ok</v>
      </c>
      <c r="BC21" s="247" t="str">
        <f t="shared" si="24"/>
        <v>Ok</v>
      </c>
      <c r="BD21" s="247" t="str">
        <f t="shared" si="24"/>
        <v>Ok</v>
      </c>
      <c r="BE21" s="246"/>
      <c r="BF21" s="86"/>
      <c r="BN21" s="247" t="str">
        <f>IF(ROUND(SUM(C19:K19)-BN19,3)=0,"Ok","Error")</f>
        <v>Ok</v>
      </c>
      <c r="BO21" s="247" t="str">
        <f>IF(ROUND(SUM(L19:W19)-BO19,3)=0,"Ok","Error")</f>
        <v>Ok</v>
      </c>
      <c r="BP21" s="247" t="str">
        <f>IF(ROUND(SUM(X19:AI19)-BP19,3)=0,"Ok","Error")</f>
        <v>Ok</v>
      </c>
      <c r="BQ21" s="247" t="str">
        <f>IF(ROUND(SUM(AJ19:AU19)-BQ19,3)=0,"Ok","Error")</f>
        <v>Ok</v>
      </c>
      <c r="BR21" s="247" t="str">
        <f>IF(ROUND(SUM(AV19:BD19)-BR19,3)=0,"Ok","Error")</f>
        <v>Ok</v>
      </c>
    </row>
    <row r="22" spans="1:71" ht="16.8" thickBot="1" x14ac:dyDescent="0.8">
      <c r="A22" s="45" t="s">
        <v>181</v>
      </c>
      <c r="B22" s="122"/>
    </row>
    <row r="23" spans="1:71" ht="45.9" thickBot="1" x14ac:dyDescent="0.8">
      <c r="B23" s="123" t="str">
        <f>'Data source'!$A$2</f>
        <v>Broader cost category</v>
      </c>
      <c r="C23" s="85">
        <f>'Data source'!H2</f>
        <v>45566</v>
      </c>
      <c r="D23" s="85">
        <f>'Data source'!I2</f>
        <v>45597</v>
      </c>
      <c r="E23" s="85">
        <f>'Data source'!J2</f>
        <v>45627</v>
      </c>
      <c r="F23" s="85">
        <f>'Data source'!K2</f>
        <v>45658</v>
      </c>
      <c r="G23" s="85">
        <f>'Data source'!L2</f>
        <v>45689</v>
      </c>
      <c r="H23" s="85">
        <f>'Data source'!M2</f>
        <v>45717</v>
      </c>
      <c r="I23" s="85">
        <f>'Data source'!N2</f>
        <v>45748</v>
      </c>
      <c r="J23" s="85">
        <f>'Data source'!O2</f>
        <v>45778</v>
      </c>
      <c r="K23" s="85">
        <f>'Data source'!P2</f>
        <v>45809</v>
      </c>
      <c r="L23" s="85">
        <f>'Data source'!Q2</f>
        <v>45839</v>
      </c>
      <c r="M23" s="85">
        <f>'Data source'!R2</f>
        <v>45870</v>
      </c>
      <c r="N23" s="85">
        <f>'Data source'!S2</f>
        <v>45901</v>
      </c>
      <c r="O23" s="85">
        <f>'Data source'!T2</f>
        <v>45931</v>
      </c>
      <c r="P23" s="85">
        <f>'Data source'!U2</f>
        <v>45962</v>
      </c>
      <c r="Q23" s="85">
        <f>'Data source'!V2</f>
        <v>45992</v>
      </c>
      <c r="R23" s="85">
        <f>'Data source'!W2</f>
        <v>46023</v>
      </c>
      <c r="S23" s="85">
        <f>'Data source'!X2</f>
        <v>46054</v>
      </c>
      <c r="T23" s="85">
        <f>'Data source'!Y2</f>
        <v>46082</v>
      </c>
      <c r="U23" s="85">
        <f>'Data source'!Z2</f>
        <v>46113</v>
      </c>
      <c r="V23" s="85">
        <f>'Data source'!AA2</f>
        <v>46143</v>
      </c>
      <c r="W23" s="85">
        <f>'Data source'!AB2</f>
        <v>46174</v>
      </c>
      <c r="X23" s="85">
        <f>'Data source'!AC2</f>
        <v>46204</v>
      </c>
      <c r="Y23" s="85">
        <f>'Data source'!AD2</f>
        <v>46235</v>
      </c>
      <c r="Z23" s="85">
        <f>'Data source'!AE2</f>
        <v>46266</v>
      </c>
      <c r="AA23" s="85">
        <f>'Data source'!AF2</f>
        <v>46296</v>
      </c>
      <c r="AB23" s="85">
        <f>'Data source'!AG2</f>
        <v>46327</v>
      </c>
      <c r="AC23" s="85">
        <f>'Data source'!AH2</f>
        <v>46357</v>
      </c>
      <c r="AD23" s="85">
        <f>'Data source'!AI2</f>
        <v>46388</v>
      </c>
      <c r="AE23" s="85">
        <f>'Data source'!AJ2</f>
        <v>46419</v>
      </c>
      <c r="AF23" s="85">
        <f>'Data source'!AK2</f>
        <v>46447</v>
      </c>
      <c r="AG23" s="85">
        <f>'Data source'!AL2</f>
        <v>46478</v>
      </c>
      <c r="AH23" s="85">
        <f>'Data source'!AM2</f>
        <v>46508</v>
      </c>
      <c r="AI23" s="85">
        <f>'Data source'!AN2</f>
        <v>46539</v>
      </c>
      <c r="AJ23" s="85">
        <f>'Data source'!AO2</f>
        <v>46569</v>
      </c>
      <c r="AK23" s="85">
        <f>'Data source'!AP2</f>
        <v>46600</v>
      </c>
      <c r="AL23" s="85">
        <f>'Data source'!AQ2</f>
        <v>46631</v>
      </c>
      <c r="AM23" s="85">
        <f>'Data source'!AR2</f>
        <v>46661</v>
      </c>
      <c r="AN23" s="85">
        <f>'Data source'!AS2</f>
        <v>46692</v>
      </c>
      <c r="AO23" s="85">
        <f>'Data source'!AT2</f>
        <v>46722</v>
      </c>
      <c r="AP23" s="85">
        <f>'Data source'!AU2</f>
        <v>46753</v>
      </c>
      <c r="AQ23" s="85">
        <f>'Data source'!AV2</f>
        <v>46784</v>
      </c>
      <c r="AR23" s="85">
        <f>'Data source'!AW2</f>
        <v>46813</v>
      </c>
      <c r="AS23" s="85">
        <f>'Data source'!AX2</f>
        <v>46844</v>
      </c>
      <c r="AT23" s="85">
        <f>'Data source'!AY2</f>
        <v>46874</v>
      </c>
      <c r="AU23" s="85">
        <f>'Data source'!AZ2</f>
        <v>46905</v>
      </c>
      <c r="AV23" s="85">
        <f>'Data source'!BA2</f>
        <v>46935</v>
      </c>
      <c r="AW23" s="85">
        <f>'Data source'!BB2</f>
        <v>46966</v>
      </c>
      <c r="AX23" s="85">
        <f>'Data source'!BC2</f>
        <v>46997</v>
      </c>
      <c r="AY23" s="85">
        <f>'Data source'!BD2</f>
        <v>47027</v>
      </c>
      <c r="AZ23" s="85">
        <f>'Data source'!BE2</f>
        <v>47058</v>
      </c>
      <c r="BA23" s="85">
        <f>'Data source'!BF2</f>
        <v>47088</v>
      </c>
      <c r="BB23" s="85">
        <f>'Data source'!BG2</f>
        <v>47119</v>
      </c>
      <c r="BC23" s="85">
        <f>'Data source'!BH2</f>
        <v>47150</v>
      </c>
      <c r="BD23" s="85">
        <f>'Data source'!BI2</f>
        <v>47178</v>
      </c>
      <c r="BE23" s="68" t="s">
        <v>222</v>
      </c>
      <c r="BF23" s="68" t="s">
        <v>221</v>
      </c>
      <c r="BH23" s="266" t="str" cm="1">
        <f t="array" ref="BH23:BR23">model_period</f>
        <v>FY2020
(1 Mar 2020 to 30 Jun 2020)</v>
      </c>
      <c r="BI23" s="267" t="str">
        <v>FY2021</v>
      </c>
      <c r="BJ23" s="267" t="str">
        <v>FY2022</v>
      </c>
      <c r="BK23" s="267" t="str">
        <v>FY2023</v>
      </c>
      <c r="BL23" s="267" t="str">
        <v>FY2024</v>
      </c>
      <c r="BM23" s="267" t="str">
        <v>FY2025
(1 Jul 2024 to 28 Feb 2025)</v>
      </c>
      <c r="BN23" s="267" t="str">
        <v>FY2025
(1 Mar 2025 - 30 Jun 2025)</v>
      </c>
      <c r="BO23" s="267" t="str">
        <v>FY2026</v>
      </c>
      <c r="BP23" s="267" t="str">
        <v>FY2027</v>
      </c>
      <c r="BQ23" s="267" t="str">
        <v>FY2028</v>
      </c>
      <c r="BR23" s="267" t="str">
        <v>FY2029</v>
      </c>
      <c r="BS23" s="63" t="str">
        <f>IF(ROUND(SUM(C34:BD34)-SUM(BN34:BR34),4)=0,"OK","ERROR")</f>
        <v>OK</v>
      </c>
    </row>
    <row r="24" spans="1:71" ht="16.8" thickBot="1" x14ac:dyDescent="0.8">
      <c r="B24" s="106" t="str" cm="1">
        <f t="array" ref="B24:B33">_xlfn.UNIQUE('Key assumptions'!$G$24:$G$33)</f>
        <v>Project Management</v>
      </c>
      <c r="C24" s="242">
        <f>SUMIFS('Data source'!H$3:H$530,ds_broadcostcat,$B24,'Data source'!$C$3:$C$530,"Internal Labour")</f>
        <v>0</v>
      </c>
      <c r="D24" s="242">
        <f>SUMIFS('Data source'!I$3:I$530,ds_broadcostcat,$B24,'Data source'!$C$3:$C$530,"Internal Labour")</f>
        <v>0</v>
      </c>
      <c r="E24" s="242">
        <f>SUMIFS('Data source'!J$3:J$530,ds_broadcostcat,$B24,'Data source'!$C$3:$C$530,"Internal Labour")</f>
        <v>0</v>
      </c>
      <c r="F24" s="242">
        <f>SUMIFS('Data source'!K$3:K$530,ds_broadcostcat,$B24,'Data source'!$C$3:$C$530,"Internal Labour")</f>
        <v>0</v>
      </c>
      <c r="G24" s="242">
        <f>SUMIFS('Data source'!L$3:L$530,ds_broadcostcat,$B24,'Data source'!$C$3:$C$530,"Internal Labour")</f>
        <v>0</v>
      </c>
      <c r="H24" s="242">
        <f>SUMIFS('Data source'!M$3:M$530,ds_broadcostcat,$B24,'Data source'!$C$3:$C$530,"Internal Labour")</f>
        <v>0</v>
      </c>
      <c r="I24" s="242">
        <f>SUMIFS('Data source'!N$3:N$530,ds_broadcostcat,$B24,'Data source'!$C$3:$C$530,"Internal Labour")</f>
        <v>0</v>
      </c>
      <c r="J24" s="242">
        <f>SUMIFS('Data source'!O$3:O$530,ds_broadcostcat,$B24,'Data source'!$C$3:$C$530,"Internal Labour")</f>
        <v>0</v>
      </c>
      <c r="K24" s="242">
        <f>SUMIFS('Data source'!P$3:P$530,ds_broadcostcat,$B24,'Data source'!$C$3:$C$530,"Internal Labour")</f>
        <v>0</v>
      </c>
      <c r="L24" s="242">
        <f>SUMIFS('Data source'!Q$3:Q$530,ds_broadcostcat,$B24,'Data source'!$C$3:$C$530,"Internal Labour")</f>
        <v>0</v>
      </c>
      <c r="M24" s="242">
        <f>SUMIFS('Data source'!R$3:R$530,ds_broadcostcat,$B24,'Data source'!$C$3:$C$530,"Internal Labour")</f>
        <v>0</v>
      </c>
      <c r="N24" s="242">
        <f>SUMIFS('Data source'!S$3:S$530,ds_broadcostcat,$B24,'Data source'!$C$3:$C$530,"Internal Labour")</f>
        <v>0</v>
      </c>
      <c r="O24" s="242">
        <f>SUMIFS('Data source'!T$3:T$530,ds_broadcostcat,$B24,'Data source'!$C$3:$C$530,"Internal Labour")</f>
        <v>0</v>
      </c>
      <c r="P24" s="242">
        <f>SUMIFS('Data source'!U$3:U$530,ds_broadcostcat,$B24,'Data source'!$C$3:$C$530,"Internal Labour")</f>
        <v>0</v>
      </c>
      <c r="Q24" s="242">
        <f>SUMIFS('Data source'!V$3:V$530,ds_broadcostcat,$B24,'Data source'!$C$3:$C$530,"Internal Labour")</f>
        <v>0</v>
      </c>
      <c r="R24" s="242">
        <f>SUMIFS('Data source'!W$3:W$530,ds_broadcostcat,$B24,'Data source'!$C$3:$C$530,"Internal Labour")</f>
        <v>0</v>
      </c>
      <c r="S24" s="242">
        <f>SUMIFS('Data source'!X$3:X$530,ds_broadcostcat,$B24,'Data source'!$C$3:$C$530,"Internal Labour")</f>
        <v>0</v>
      </c>
      <c r="T24" s="242">
        <f>SUMIFS('Data source'!Y$3:Y$530,ds_broadcostcat,$B24,'Data source'!$C$3:$C$530,"Internal Labour")</f>
        <v>0</v>
      </c>
      <c r="U24" s="242">
        <f>SUMIFS('Data source'!Z$3:Z$530,ds_broadcostcat,$B24,'Data source'!$C$3:$C$530,"Internal Labour")</f>
        <v>0</v>
      </c>
      <c r="V24" s="242">
        <f>SUMIFS('Data source'!AA$3:AA$530,ds_broadcostcat,$B24,'Data source'!$C$3:$C$530,"Internal Labour")</f>
        <v>0</v>
      </c>
      <c r="W24" s="242">
        <f>SUMIFS('Data source'!AB$3:AB$530,ds_broadcostcat,$B24,'Data source'!$C$3:$C$530,"Internal Labour")</f>
        <v>0</v>
      </c>
      <c r="X24" s="242">
        <f>SUMIFS('Data source'!AC$3:AC$530,ds_broadcostcat,$B24,'Data source'!$C$3:$C$530,"Internal Labour")</f>
        <v>0</v>
      </c>
      <c r="Y24" s="242">
        <f>SUMIFS('Data source'!AD$3:AD$530,ds_broadcostcat,$B24,'Data source'!$C$3:$C$530,"Internal Labour")</f>
        <v>0</v>
      </c>
      <c r="Z24" s="242">
        <f>SUMIFS('Data source'!AE$3:AE$530,ds_broadcostcat,$B24,'Data source'!$C$3:$C$530,"Internal Labour")</f>
        <v>0</v>
      </c>
      <c r="AA24" s="242">
        <f>SUMIFS('Data source'!AF$3:AF$530,ds_broadcostcat,$B24,'Data source'!$C$3:$C$530,"Internal Labour")</f>
        <v>0</v>
      </c>
      <c r="AB24" s="242">
        <f>SUMIFS('Data source'!AG$3:AG$530,ds_broadcostcat,$B24,'Data source'!$C$3:$C$530,"Internal Labour")</f>
        <v>0</v>
      </c>
      <c r="AC24" s="242">
        <f>SUMIFS('Data source'!AH$3:AH$530,ds_broadcostcat,$B24,'Data source'!$C$3:$C$530,"Internal Labour")</f>
        <v>0</v>
      </c>
      <c r="AD24" s="242">
        <f>SUMIFS('Data source'!AI$3:AI$530,ds_broadcostcat,$B24,'Data source'!$C$3:$C$530,"Internal Labour")</f>
        <v>14.45</v>
      </c>
      <c r="AE24" s="242">
        <f>SUMIFS('Data source'!AJ$3:AJ$530,ds_broadcostcat,$B24,'Data source'!$C$3:$C$530,"Internal Labour")</f>
        <v>14.45</v>
      </c>
      <c r="AF24" s="242">
        <f>SUMIFS('Data source'!AK$3:AK$530,ds_broadcostcat,$B24,'Data source'!$C$3:$C$530,"Internal Labour")</f>
        <v>14.45</v>
      </c>
      <c r="AG24" s="242">
        <f>SUMIFS('Data source'!AL$3:AL$530,ds_broadcostcat,$B24,'Data source'!$C$3:$C$530,"Internal Labour")</f>
        <v>14.45</v>
      </c>
      <c r="AH24" s="242">
        <f>SUMIFS('Data source'!AM$3:AM$530,ds_broadcostcat,$B24,'Data source'!$C$3:$C$530,"Internal Labour")</f>
        <v>14.45</v>
      </c>
      <c r="AI24" s="242">
        <f>SUMIFS('Data source'!AN$3:AN$530,ds_broadcostcat,$B24,'Data source'!$C$3:$C$530,"Internal Labour")</f>
        <v>14.45</v>
      </c>
      <c r="AJ24" s="242">
        <f>SUMIFS('Data source'!AO$3:AO$530,ds_broadcostcat,$B24,'Data source'!$C$3:$C$530,"Internal Labour")</f>
        <v>14.649999999999999</v>
      </c>
      <c r="AK24" s="242">
        <f>SUMIFS('Data source'!AP$3:AP$530,ds_broadcostcat,$B24,'Data source'!$C$3:$C$530,"Internal Labour")</f>
        <v>14.649999999999999</v>
      </c>
      <c r="AL24" s="242">
        <f>SUMIFS('Data source'!AQ$3:AQ$530,ds_broadcostcat,$B24,'Data source'!$C$3:$C$530,"Internal Labour")</f>
        <v>17.25</v>
      </c>
      <c r="AM24" s="242">
        <f>SUMIFS('Data source'!AR$3:AR$530,ds_broadcostcat,$B24,'Data source'!$C$3:$C$530,"Internal Labour")</f>
        <v>17.25</v>
      </c>
      <c r="AN24" s="242">
        <f>SUMIFS('Data source'!AS$3:AS$530,ds_broadcostcat,$B24,'Data source'!$C$3:$C$530,"Internal Labour")</f>
        <v>17.25</v>
      </c>
      <c r="AO24" s="242">
        <f>SUMIFS('Data source'!AT$3:AT$530,ds_broadcostcat,$B24,'Data source'!$C$3:$C$530,"Internal Labour")</f>
        <v>17.25</v>
      </c>
      <c r="AP24" s="242">
        <f>SUMIFS('Data source'!AU$3:AU$530,ds_broadcostcat,$B24,'Data source'!$C$3:$C$530,"Internal Labour")</f>
        <v>15.249999999999998</v>
      </c>
      <c r="AQ24" s="242">
        <f>SUMIFS('Data source'!AV$3:AV$530,ds_broadcostcat,$B24,'Data source'!$C$3:$C$530,"Internal Labour")</f>
        <v>15.249999999999998</v>
      </c>
      <c r="AR24" s="242">
        <f>SUMIFS('Data source'!AW$3:AW$530,ds_broadcostcat,$B24,'Data source'!$C$3:$C$530,"Internal Labour")</f>
        <v>15.249999999999998</v>
      </c>
      <c r="AS24" s="242">
        <f>SUMIFS('Data source'!AX$3:AX$530,ds_broadcostcat,$B24,'Data source'!$C$3:$C$530,"Internal Labour")</f>
        <v>3</v>
      </c>
      <c r="AT24" s="242">
        <f>SUMIFS('Data source'!AY$3:AY$530,ds_broadcostcat,$B24,'Data source'!$C$3:$C$530,"Internal Labour")</f>
        <v>3</v>
      </c>
      <c r="AU24" s="242">
        <f>SUMIFS('Data source'!AZ$3:AZ$530,ds_broadcostcat,$B24,'Data source'!$C$3:$C$530,"Internal Labour")</f>
        <v>3</v>
      </c>
      <c r="AV24" s="242">
        <f>SUMIFS('Data source'!BA$3:BA$530,ds_broadcostcat,$B24,'Data source'!$C$3:$C$530,"Internal Labour")</f>
        <v>3</v>
      </c>
      <c r="AW24" s="242">
        <f>SUMIFS('Data source'!BB$3:BB$530,ds_broadcostcat,$B24,'Data source'!$C$3:$C$530,"Internal Labour")</f>
        <v>3</v>
      </c>
      <c r="AX24" s="242">
        <f>SUMIFS('Data source'!BC$3:BC$530,ds_broadcostcat,$B24,'Data source'!$C$3:$C$530,"Internal Labour")</f>
        <v>3</v>
      </c>
      <c r="AY24" s="242">
        <f>SUMIFS('Data source'!BD$3:BD$530,ds_broadcostcat,$B24,'Data source'!$C$3:$C$530,"Internal Labour")</f>
        <v>3</v>
      </c>
      <c r="AZ24" s="242">
        <f>SUMIFS('Data source'!BE$3:BE$530,ds_broadcostcat,$B24,'Data source'!$C$3:$C$530,"Internal Labour")</f>
        <v>3</v>
      </c>
      <c r="BA24" s="242">
        <f>SUMIFS('Data source'!BF$3:BF$530,ds_broadcostcat,$B24,'Data source'!$C$3:$C$530,"Internal Labour")</f>
        <v>3</v>
      </c>
      <c r="BB24" s="242">
        <f>SUMIFS('Data source'!BG$3:BG$530,ds_broadcostcat,$B24,'Data source'!$C$3:$C$530,"Internal Labour")</f>
        <v>3</v>
      </c>
      <c r="BC24" s="242">
        <f>SUMIFS('Data source'!BH$3:BH$530,ds_broadcostcat,$B24,'Data source'!$C$3:$C$530,"Internal Labour")</f>
        <v>3</v>
      </c>
      <c r="BD24" s="242">
        <f>SUMIFS('Data source'!BI$3:BI$530,ds_broadcostcat,$B24,'Data source'!$C$3:$C$530,"Internal Labour")</f>
        <v>3</v>
      </c>
      <c r="BE24" s="242">
        <f>AVERAGE(H24:BD24)</f>
        <v>5.4438775510204085</v>
      </c>
      <c r="BF24" s="242">
        <f>AVERAGE(AD24:BD24)</f>
        <v>9.8796296296296298</v>
      </c>
      <c r="BG24" s="318" t="str">
        <f t="shared" ref="BG24:BG33" si="25">B24</f>
        <v>Project Management</v>
      </c>
      <c r="BH24" s="227"/>
      <c r="BI24" s="227"/>
      <c r="BJ24" s="227"/>
      <c r="BK24" s="227"/>
      <c r="BL24" s="227"/>
      <c r="BM24" s="227"/>
      <c r="BN24" s="242">
        <f t="shared" ref="BN24:BN34" si="26">SUM(C24:K24)</f>
        <v>0</v>
      </c>
      <c r="BO24" s="242">
        <f t="shared" ref="BO24:BO34" si="27">SUM(L24:W24)</f>
        <v>0</v>
      </c>
      <c r="BP24" s="242">
        <f t="shared" ref="BP24:BP34" si="28">SUM(X24:AI24)</f>
        <v>86.7</v>
      </c>
      <c r="BQ24" s="242">
        <f t="shared" ref="BQ24:BQ34" si="29">SUM(AJ24:AU24)</f>
        <v>153.04999999999998</v>
      </c>
      <c r="BR24" s="242">
        <f t="shared" ref="BR24:BR34" si="30">SUM(AV24:BD24)</f>
        <v>27</v>
      </c>
    </row>
    <row r="25" spans="1:71" ht="16.8" thickBot="1" x14ac:dyDescent="0.8">
      <c r="B25" s="106" t="str">
        <v>Other support and corporate roles</v>
      </c>
      <c r="C25" s="242">
        <f>SUMIFS('Data source'!H$3:H$530,ds_broadcostcat,$B25,'Data source'!$C$3:$C$530,"Internal Labour")</f>
        <v>0</v>
      </c>
      <c r="D25" s="242">
        <f>SUMIFS('Data source'!I$3:I$530,ds_broadcostcat,$B25,'Data source'!$C$3:$C$530,"Internal Labour")</f>
        <v>0</v>
      </c>
      <c r="E25" s="242">
        <f>SUMIFS('Data source'!J$3:J$530,ds_broadcostcat,$B25,'Data source'!$C$3:$C$530,"Internal Labour")</f>
        <v>0</v>
      </c>
      <c r="F25" s="242">
        <f>SUMIFS('Data source'!K$3:K$530,ds_broadcostcat,$B25,'Data source'!$C$3:$C$530,"Internal Labour")</f>
        <v>0</v>
      </c>
      <c r="G25" s="242">
        <f>SUMIFS('Data source'!L$3:L$530,ds_broadcostcat,$B25,'Data source'!$C$3:$C$530,"Internal Labour")</f>
        <v>0</v>
      </c>
      <c r="H25" s="242">
        <f>SUMIFS('Data source'!M$3:M$530,ds_broadcostcat,$B25,'Data source'!$C$3:$C$530,"Internal Labour")</f>
        <v>0</v>
      </c>
      <c r="I25" s="242">
        <f>SUMIFS('Data source'!N$3:N$530,ds_broadcostcat,$B25,'Data source'!$C$3:$C$530,"Internal Labour")</f>
        <v>0</v>
      </c>
      <c r="J25" s="242">
        <f>SUMIFS('Data source'!O$3:O$530,ds_broadcostcat,$B25,'Data source'!$C$3:$C$530,"Internal Labour")</f>
        <v>0</v>
      </c>
      <c r="K25" s="242">
        <f>SUMIFS('Data source'!P$3:P$530,ds_broadcostcat,$B25,'Data source'!$C$3:$C$530,"Internal Labour")</f>
        <v>0</v>
      </c>
      <c r="L25" s="242">
        <f>SUMIFS('Data source'!Q$3:Q$530,ds_broadcostcat,$B25,'Data source'!$C$3:$C$530,"Internal Labour")</f>
        <v>0</v>
      </c>
      <c r="M25" s="242">
        <f>SUMIFS('Data source'!R$3:R$530,ds_broadcostcat,$B25,'Data source'!$C$3:$C$530,"Internal Labour")</f>
        <v>0</v>
      </c>
      <c r="N25" s="242">
        <f>SUMIFS('Data source'!S$3:S$530,ds_broadcostcat,$B25,'Data source'!$C$3:$C$530,"Internal Labour")</f>
        <v>0</v>
      </c>
      <c r="O25" s="242">
        <f>SUMIFS('Data source'!T$3:T$530,ds_broadcostcat,$B25,'Data source'!$C$3:$C$530,"Internal Labour")</f>
        <v>0</v>
      </c>
      <c r="P25" s="242">
        <f>SUMIFS('Data source'!U$3:U$530,ds_broadcostcat,$B25,'Data source'!$C$3:$C$530,"Internal Labour")</f>
        <v>0</v>
      </c>
      <c r="Q25" s="242">
        <f>SUMIFS('Data source'!V$3:V$530,ds_broadcostcat,$B25,'Data source'!$C$3:$C$530,"Internal Labour")</f>
        <v>0</v>
      </c>
      <c r="R25" s="242">
        <f>SUMIFS('Data source'!W$3:W$530,ds_broadcostcat,$B25,'Data source'!$C$3:$C$530,"Internal Labour")</f>
        <v>0</v>
      </c>
      <c r="S25" s="242">
        <f>SUMIFS('Data source'!X$3:X$530,ds_broadcostcat,$B25,'Data source'!$C$3:$C$530,"Internal Labour")</f>
        <v>0</v>
      </c>
      <c r="T25" s="242">
        <f>SUMIFS('Data source'!Y$3:Y$530,ds_broadcostcat,$B25,'Data source'!$C$3:$C$530,"Internal Labour")</f>
        <v>0</v>
      </c>
      <c r="U25" s="242">
        <f>SUMIFS('Data source'!Z$3:Z$530,ds_broadcostcat,$B25,'Data source'!$C$3:$C$530,"Internal Labour")</f>
        <v>0</v>
      </c>
      <c r="V25" s="242">
        <f>SUMIFS('Data source'!AA$3:AA$530,ds_broadcostcat,$B25,'Data source'!$C$3:$C$530,"Internal Labour")</f>
        <v>0</v>
      </c>
      <c r="W25" s="242">
        <f>SUMIFS('Data source'!AB$3:AB$530,ds_broadcostcat,$B25,'Data source'!$C$3:$C$530,"Internal Labour")</f>
        <v>0</v>
      </c>
      <c r="X25" s="242">
        <f>SUMIFS('Data source'!AC$3:AC$530,ds_broadcostcat,$B25,'Data source'!$C$3:$C$530,"Internal Labour")</f>
        <v>0</v>
      </c>
      <c r="Y25" s="242">
        <f>SUMIFS('Data source'!AD$3:AD$530,ds_broadcostcat,$B25,'Data source'!$C$3:$C$530,"Internal Labour")</f>
        <v>0</v>
      </c>
      <c r="Z25" s="242">
        <f>SUMIFS('Data source'!AE$3:AE$530,ds_broadcostcat,$B25,'Data source'!$C$3:$C$530,"Internal Labour")</f>
        <v>0</v>
      </c>
      <c r="AA25" s="242">
        <f>SUMIFS('Data source'!AF$3:AF$530,ds_broadcostcat,$B25,'Data source'!$C$3:$C$530,"Internal Labour")</f>
        <v>0</v>
      </c>
      <c r="AB25" s="242">
        <f>SUMIFS('Data source'!AG$3:AG$530,ds_broadcostcat,$B25,'Data source'!$C$3:$C$530,"Internal Labour")</f>
        <v>0</v>
      </c>
      <c r="AC25" s="242">
        <f>SUMIFS('Data source'!AH$3:AH$530,ds_broadcostcat,$B25,'Data source'!$C$3:$C$530,"Internal Labour")</f>
        <v>0</v>
      </c>
      <c r="AD25" s="242">
        <f>SUMIFS('Data source'!AI$3:AI$530,ds_broadcostcat,$B25,'Data source'!$C$3:$C$530,"Internal Labour")</f>
        <v>8.487476547505393</v>
      </c>
      <c r="AE25" s="242">
        <f>SUMIFS('Data source'!AJ$3:AJ$530,ds_broadcostcat,$B25,'Data source'!$C$3:$C$530,"Internal Labour")</f>
        <v>8.7874765475053938</v>
      </c>
      <c r="AF25" s="242">
        <f>SUMIFS('Data source'!AK$3:AK$530,ds_broadcostcat,$B25,'Data source'!$C$3:$C$530,"Internal Labour")</f>
        <v>8.7874765475053938</v>
      </c>
      <c r="AG25" s="242">
        <f>SUMIFS('Data source'!AL$3:AL$530,ds_broadcostcat,$B25,'Data source'!$C$3:$C$530,"Internal Labour")</f>
        <v>8.7874765475053938</v>
      </c>
      <c r="AH25" s="242">
        <f>SUMIFS('Data source'!AM$3:AM$530,ds_broadcostcat,$B25,'Data source'!$C$3:$C$530,"Internal Labour")</f>
        <v>8.7874765475053938</v>
      </c>
      <c r="AI25" s="242">
        <f>SUMIFS('Data source'!AN$3:AN$530,ds_broadcostcat,$B25,'Data source'!$C$3:$C$530,"Internal Labour")</f>
        <v>8.5374765475053938</v>
      </c>
      <c r="AJ25" s="242">
        <f>SUMIFS('Data source'!AO$3:AO$530,ds_broadcostcat,$B25,'Data source'!$C$3:$C$530,"Internal Labour")</f>
        <v>8.6487008439305555</v>
      </c>
      <c r="AK25" s="242">
        <f>SUMIFS('Data source'!AP$3:AP$530,ds_broadcostcat,$B25,'Data source'!$C$3:$C$530,"Internal Labour")</f>
        <v>8.8987008439305555</v>
      </c>
      <c r="AL25" s="242">
        <f>SUMIFS('Data source'!AQ$3:AQ$530,ds_broadcostcat,$B25,'Data source'!$C$3:$C$530,"Internal Labour")</f>
        <v>9.6472722725019846</v>
      </c>
      <c r="AM25" s="242">
        <f>SUMIFS('Data source'!AR$3:AR$530,ds_broadcostcat,$B25,'Data source'!$C$3:$C$530,"Internal Labour")</f>
        <v>9.6472722725019846</v>
      </c>
      <c r="AN25" s="242">
        <f>SUMIFS('Data source'!AS$3:AS$530,ds_broadcostcat,$B25,'Data source'!$C$3:$C$530,"Internal Labour")</f>
        <v>9.6472722725019846</v>
      </c>
      <c r="AO25" s="242">
        <f>SUMIFS('Data source'!AT$3:AT$530,ds_broadcostcat,$B25,'Data source'!$C$3:$C$530,"Internal Labour")</f>
        <v>9.4472722725019853</v>
      </c>
      <c r="AP25" s="242">
        <f>SUMIFS('Data source'!AU$3:AU$530,ds_broadcostcat,$B25,'Data source'!$C$3:$C$530,"Internal Labour")</f>
        <v>9.4472722725019853</v>
      </c>
      <c r="AQ25" s="242">
        <f>SUMIFS('Data source'!AV$3:AV$530,ds_broadcostcat,$B25,'Data source'!$C$3:$C$530,"Internal Labour")</f>
        <v>8.4472722725019853</v>
      </c>
      <c r="AR25" s="242">
        <f>SUMIFS('Data source'!AW$3:AW$530,ds_broadcostcat,$B25,'Data source'!$C$3:$C$530,"Internal Labour")</f>
        <v>8.047272272501985</v>
      </c>
      <c r="AS25" s="242">
        <f>SUMIFS('Data source'!AX$3:AX$530,ds_broadcostcat,$B25,'Data source'!$C$3:$C$530,"Internal Labour")</f>
        <v>4.1487008439305564</v>
      </c>
      <c r="AT25" s="242">
        <f>SUMIFS('Data source'!AY$3:AY$530,ds_broadcostcat,$B25,'Data source'!$C$3:$C$530,"Internal Labour")</f>
        <v>4.6287008439305568</v>
      </c>
      <c r="AU25" s="242">
        <f>SUMIFS('Data source'!AZ$3:AZ$530,ds_broadcostcat,$B25,'Data source'!$C$3:$C$530,"Internal Labour")</f>
        <v>4.4787008439305565</v>
      </c>
      <c r="AV25" s="242">
        <f>SUMIFS('Data source'!BA$3:BA$530,ds_broadcostcat,$B25,'Data source'!$C$3:$C$530,"Internal Labour")</f>
        <v>4.5932618692484732</v>
      </c>
      <c r="AW25" s="242">
        <f>SUMIFS('Data source'!BB$3:BB$530,ds_broadcostcat,$B25,'Data source'!$C$3:$C$530,"Internal Labour")</f>
        <v>4.5932618692484732</v>
      </c>
      <c r="AX25" s="242">
        <f>SUMIFS('Data source'!BC$3:BC$530,ds_broadcostcat,$B25,'Data source'!$C$3:$C$530,"Internal Labour")</f>
        <v>4.5932618692484732</v>
      </c>
      <c r="AY25" s="242">
        <f>SUMIFS('Data source'!BD$3:BD$530,ds_broadcostcat,$B25,'Data source'!$C$3:$C$530,"Internal Labour")</f>
        <v>3.9332618692484735</v>
      </c>
      <c r="AZ25" s="242">
        <f>SUMIFS('Data source'!BE$3:BE$530,ds_broadcostcat,$B25,'Data source'!$C$3:$C$530,"Internal Labour")</f>
        <v>3.9332618692484735</v>
      </c>
      <c r="BA25" s="242">
        <f>SUMIFS('Data source'!BF$3:BF$530,ds_broadcostcat,$B25,'Data source'!$C$3:$C$530,"Internal Labour")</f>
        <v>3.9332618692484735</v>
      </c>
      <c r="BB25" s="242">
        <f>SUMIFS('Data source'!BG$3:BG$530,ds_broadcostcat,$B25,'Data source'!$C$3:$C$530,"Internal Labour")</f>
        <v>3.9332618692484735</v>
      </c>
      <c r="BC25" s="242">
        <f>SUMIFS('Data source'!BH$3:BH$530,ds_broadcostcat,$B25,'Data source'!$C$3:$C$530,"Internal Labour")</f>
        <v>3.9332618692484735</v>
      </c>
      <c r="BD25" s="242">
        <f>SUMIFS('Data source'!BI$3:BI$530,ds_broadcostcat,$B25,'Data source'!$C$3:$C$530,"Internal Labour")</f>
        <v>0</v>
      </c>
      <c r="BE25" s="242">
        <f t="shared" ref="BE25:BE34" si="31">AVERAGE(H25:BD25)</f>
        <v>3.6888849870650362</v>
      </c>
      <c r="BF25" s="242">
        <f t="shared" ref="BF25:BF34" si="32">AVERAGE(AD25:BD25)</f>
        <v>6.6946431246735836</v>
      </c>
      <c r="BG25" s="318" t="str">
        <f t="shared" si="25"/>
        <v>Other support and corporate roles</v>
      </c>
      <c r="BH25" s="227"/>
      <c r="BI25" s="227"/>
      <c r="BJ25" s="227"/>
      <c r="BK25" s="227"/>
      <c r="BL25" s="227"/>
      <c r="BM25" s="227"/>
      <c r="BN25" s="242">
        <f t="shared" si="26"/>
        <v>0</v>
      </c>
      <c r="BO25" s="242">
        <f t="shared" si="27"/>
        <v>0</v>
      </c>
      <c r="BP25" s="242">
        <f t="shared" si="28"/>
        <v>52.174859285032355</v>
      </c>
      <c r="BQ25" s="242">
        <f t="shared" si="29"/>
        <v>95.134410127166689</v>
      </c>
      <c r="BR25" s="242">
        <f t="shared" si="30"/>
        <v>33.446094953987782</v>
      </c>
    </row>
    <row r="26" spans="1:71" ht="16.8" thickBot="1" x14ac:dyDescent="0.8">
      <c r="B26" s="106" t="str">
        <v>Regulatory approvals</v>
      </c>
      <c r="C26" s="242">
        <f>SUMIFS('Data source'!H$3:H$530,ds_broadcostcat,$B26,'Data source'!$C$3:$C$530,"Internal Labour")</f>
        <v>0</v>
      </c>
      <c r="D26" s="242">
        <f>SUMIFS('Data source'!I$3:I$530,ds_broadcostcat,$B26,'Data source'!$C$3:$C$530,"Internal Labour")</f>
        <v>0</v>
      </c>
      <c r="E26" s="242">
        <f>SUMIFS('Data source'!J$3:J$530,ds_broadcostcat,$B26,'Data source'!$C$3:$C$530,"Internal Labour")</f>
        <v>0</v>
      </c>
      <c r="F26" s="242">
        <f>SUMIFS('Data source'!K$3:K$530,ds_broadcostcat,$B26,'Data source'!$C$3:$C$530,"Internal Labour")</f>
        <v>0</v>
      </c>
      <c r="G26" s="242">
        <f>SUMIFS('Data source'!L$3:L$530,ds_broadcostcat,$B26,'Data source'!$C$3:$C$530,"Internal Labour")</f>
        <v>0</v>
      </c>
      <c r="H26" s="242">
        <f>SUMIFS('Data source'!M$3:M$530,ds_broadcostcat,$B26,'Data source'!$C$3:$C$530,"Internal Labour")</f>
        <v>0</v>
      </c>
      <c r="I26" s="242">
        <f>SUMIFS('Data source'!N$3:N$530,ds_broadcostcat,$B26,'Data source'!$C$3:$C$530,"Internal Labour")</f>
        <v>0</v>
      </c>
      <c r="J26" s="242">
        <f>SUMIFS('Data source'!O$3:O$530,ds_broadcostcat,$B26,'Data source'!$C$3:$C$530,"Internal Labour")</f>
        <v>0</v>
      </c>
      <c r="K26" s="242">
        <f>SUMIFS('Data source'!P$3:P$530,ds_broadcostcat,$B26,'Data source'!$C$3:$C$530,"Internal Labour")</f>
        <v>0</v>
      </c>
      <c r="L26" s="242">
        <f>SUMIFS('Data source'!Q$3:Q$530,ds_broadcostcat,$B26,'Data source'!$C$3:$C$530,"Internal Labour")</f>
        <v>0</v>
      </c>
      <c r="M26" s="242">
        <f>SUMIFS('Data source'!R$3:R$530,ds_broadcostcat,$B26,'Data source'!$C$3:$C$530,"Internal Labour")</f>
        <v>0</v>
      </c>
      <c r="N26" s="242">
        <f>SUMIFS('Data source'!S$3:S$530,ds_broadcostcat,$B26,'Data source'!$C$3:$C$530,"Internal Labour")</f>
        <v>0</v>
      </c>
      <c r="O26" s="242">
        <f>SUMIFS('Data source'!T$3:T$530,ds_broadcostcat,$B26,'Data source'!$C$3:$C$530,"Internal Labour")</f>
        <v>0</v>
      </c>
      <c r="P26" s="242">
        <f>SUMIFS('Data source'!U$3:U$530,ds_broadcostcat,$B26,'Data source'!$C$3:$C$530,"Internal Labour")</f>
        <v>0</v>
      </c>
      <c r="Q26" s="242">
        <f>SUMIFS('Data source'!V$3:V$530,ds_broadcostcat,$B26,'Data source'!$C$3:$C$530,"Internal Labour")</f>
        <v>0</v>
      </c>
      <c r="R26" s="242">
        <f>SUMIFS('Data source'!W$3:W$530,ds_broadcostcat,$B26,'Data source'!$C$3:$C$530,"Internal Labour")</f>
        <v>0</v>
      </c>
      <c r="S26" s="242">
        <f>SUMIFS('Data source'!X$3:X$530,ds_broadcostcat,$B26,'Data source'!$C$3:$C$530,"Internal Labour")</f>
        <v>0</v>
      </c>
      <c r="T26" s="242">
        <f>SUMIFS('Data source'!Y$3:Y$530,ds_broadcostcat,$B26,'Data source'!$C$3:$C$530,"Internal Labour")</f>
        <v>0</v>
      </c>
      <c r="U26" s="242">
        <f>SUMIFS('Data source'!Z$3:Z$530,ds_broadcostcat,$B26,'Data source'!$C$3:$C$530,"Internal Labour")</f>
        <v>0</v>
      </c>
      <c r="V26" s="242">
        <f>SUMIFS('Data source'!AA$3:AA$530,ds_broadcostcat,$B26,'Data source'!$C$3:$C$530,"Internal Labour")</f>
        <v>0</v>
      </c>
      <c r="W26" s="242">
        <f>SUMIFS('Data source'!AB$3:AB$530,ds_broadcostcat,$B26,'Data source'!$C$3:$C$530,"Internal Labour")</f>
        <v>0</v>
      </c>
      <c r="X26" s="242">
        <f>SUMIFS('Data source'!AC$3:AC$530,ds_broadcostcat,$B26,'Data source'!$C$3:$C$530,"Internal Labour")</f>
        <v>0</v>
      </c>
      <c r="Y26" s="242">
        <f>SUMIFS('Data source'!AD$3:AD$530,ds_broadcostcat,$B26,'Data source'!$C$3:$C$530,"Internal Labour")</f>
        <v>0</v>
      </c>
      <c r="Z26" s="242">
        <f>SUMIFS('Data source'!AE$3:AE$530,ds_broadcostcat,$B26,'Data source'!$C$3:$C$530,"Internal Labour")</f>
        <v>0</v>
      </c>
      <c r="AA26" s="242">
        <f>SUMIFS('Data source'!AF$3:AF$530,ds_broadcostcat,$B26,'Data source'!$C$3:$C$530,"Internal Labour")</f>
        <v>0</v>
      </c>
      <c r="AB26" s="242">
        <f>SUMIFS('Data source'!AG$3:AG$530,ds_broadcostcat,$B26,'Data source'!$C$3:$C$530,"Internal Labour")</f>
        <v>0</v>
      </c>
      <c r="AC26" s="242">
        <f>SUMIFS('Data source'!AH$3:AH$530,ds_broadcostcat,$B26,'Data source'!$C$3:$C$530,"Internal Labour")</f>
        <v>0</v>
      </c>
      <c r="AD26" s="242">
        <f>SUMIFS('Data source'!AI$3:AI$530,ds_broadcostcat,$B26,'Data source'!$C$3:$C$530,"Internal Labour")</f>
        <v>0</v>
      </c>
      <c r="AE26" s="242">
        <f>SUMIFS('Data source'!AJ$3:AJ$530,ds_broadcostcat,$B26,'Data source'!$C$3:$C$530,"Internal Labour")</f>
        <v>0</v>
      </c>
      <c r="AF26" s="242">
        <f>SUMIFS('Data source'!AK$3:AK$530,ds_broadcostcat,$B26,'Data source'!$C$3:$C$530,"Internal Labour")</f>
        <v>0</v>
      </c>
      <c r="AG26" s="242">
        <f>SUMIFS('Data source'!AL$3:AL$530,ds_broadcostcat,$B26,'Data source'!$C$3:$C$530,"Internal Labour")</f>
        <v>0</v>
      </c>
      <c r="AH26" s="242">
        <f>SUMIFS('Data source'!AM$3:AM$530,ds_broadcostcat,$B26,'Data source'!$C$3:$C$530,"Internal Labour")</f>
        <v>0</v>
      </c>
      <c r="AI26" s="242">
        <f>SUMIFS('Data source'!AN$3:AN$530,ds_broadcostcat,$B26,'Data source'!$C$3:$C$530,"Internal Labour")</f>
        <v>0</v>
      </c>
      <c r="AJ26" s="242">
        <f>SUMIFS('Data source'!AO$3:AO$530,ds_broadcostcat,$B26,'Data source'!$C$3:$C$530,"Internal Labour")</f>
        <v>0</v>
      </c>
      <c r="AK26" s="242">
        <f>SUMIFS('Data source'!AP$3:AP$530,ds_broadcostcat,$B26,'Data source'!$C$3:$C$530,"Internal Labour")</f>
        <v>0</v>
      </c>
      <c r="AL26" s="242">
        <f>SUMIFS('Data source'!AQ$3:AQ$530,ds_broadcostcat,$B26,'Data source'!$C$3:$C$530,"Internal Labour")</f>
        <v>0</v>
      </c>
      <c r="AM26" s="242">
        <f>SUMIFS('Data source'!AR$3:AR$530,ds_broadcostcat,$B26,'Data source'!$C$3:$C$530,"Internal Labour")</f>
        <v>0</v>
      </c>
      <c r="AN26" s="242">
        <f>SUMIFS('Data source'!AS$3:AS$530,ds_broadcostcat,$B26,'Data source'!$C$3:$C$530,"Internal Labour")</f>
        <v>0</v>
      </c>
      <c r="AO26" s="242">
        <f>SUMIFS('Data source'!AT$3:AT$530,ds_broadcostcat,$B26,'Data source'!$C$3:$C$530,"Internal Labour")</f>
        <v>0</v>
      </c>
      <c r="AP26" s="242">
        <f>SUMIFS('Data source'!AU$3:AU$530,ds_broadcostcat,$B26,'Data source'!$C$3:$C$530,"Internal Labour")</f>
        <v>0</v>
      </c>
      <c r="AQ26" s="242">
        <f>SUMIFS('Data source'!AV$3:AV$530,ds_broadcostcat,$B26,'Data source'!$C$3:$C$530,"Internal Labour")</f>
        <v>0</v>
      </c>
      <c r="AR26" s="242">
        <f>SUMIFS('Data source'!AW$3:AW$530,ds_broadcostcat,$B26,'Data source'!$C$3:$C$530,"Internal Labour")</f>
        <v>0</v>
      </c>
      <c r="AS26" s="242">
        <f>SUMIFS('Data source'!AX$3:AX$530,ds_broadcostcat,$B26,'Data source'!$C$3:$C$530,"Internal Labour")</f>
        <v>0</v>
      </c>
      <c r="AT26" s="242">
        <f>SUMIFS('Data source'!AY$3:AY$530,ds_broadcostcat,$B26,'Data source'!$C$3:$C$530,"Internal Labour")</f>
        <v>0</v>
      </c>
      <c r="AU26" s="242">
        <f>SUMIFS('Data source'!AZ$3:AZ$530,ds_broadcostcat,$B26,'Data source'!$C$3:$C$530,"Internal Labour")</f>
        <v>0</v>
      </c>
      <c r="AV26" s="242">
        <f>SUMIFS('Data source'!BA$3:BA$530,ds_broadcostcat,$B26,'Data source'!$C$3:$C$530,"Internal Labour")</f>
        <v>0</v>
      </c>
      <c r="AW26" s="242">
        <f>SUMIFS('Data source'!BB$3:BB$530,ds_broadcostcat,$B26,'Data source'!$C$3:$C$530,"Internal Labour")</f>
        <v>0</v>
      </c>
      <c r="AX26" s="242">
        <f>SUMIFS('Data source'!BC$3:BC$530,ds_broadcostcat,$B26,'Data source'!$C$3:$C$530,"Internal Labour")</f>
        <v>0</v>
      </c>
      <c r="AY26" s="242">
        <f>SUMIFS('Data source'!BD$3:BD$530,ds_broadcostcat,$B26,'Data source'!$C$3:$C$530,"Internal Labour")</f>
        <v>0</v>
      </c>
      <c r="AZ26" s="242">
        <f>SUMIFS('Data source'!BE$3:BE$530,ds_broadcostcat,$B26,'Data source'!$C$3:$C$530,"Internal Labour")</f>
        <v>0</v>
      </c>
      <c r="BA26" s="242">
        <f>SUMIFS('Data source'!BF$3:BF$530,ds_broadcostcat,$B26,'Data source'!$C$3:$C$530,"Internal Labour")</f>
        <v>0</v>
      </c>
      <c r="BB26" s="242">
        <f>SUMIFS('Data source'!BG$3:BG$530,ds_broadcostcat,$B26,'Data source'!$C$3:$C$530,"Internal Labour")</f>
        <v>0</v>
      </c>
      <c r="BC26" s="242">
        <f>SUMIFS('Data source'!BH$3:BH$530,ds_broadcostcat,$B26,'Data source'!$C$3:$C$530,"Internal Labour")</f>
        <v>0</v>
      </c>
      <c r="BD26" s="242">
        <f>SUMIFS('Data source'!BI$3:BI$530,ds_broadcostcat,$B26,'Data source'!$C$3:$C$530,"Internal Labour")</f>
        <v>0</v>
      </c>
      <c r="BE26" s="242">
        <f t="shared" si="31"/>
        <v>0</v>
      </c>
      <c r="BF26" s="242">
        <f t="shared" si="32"/>
        <v>0</v>
      </c>
      <c r="BG26" s="318" t="str">
        <f t="shared" si="25"/>
        <v>Regulatory approvals</v>
      </c>
      <c r="BH26" s="227"/>
      <c r="BI26" s="227"/>
      <c r="BJ26" s="227"/>
      <c r="BK26" s="227"/>
      <c r="BL26" s="227"/>
      <c r="BM26" s="227"/>
      <c r="BN26" s="242">
        <f t="shared" si="26"/>
        <v>0</v>
      </c>
      <c r="BO26" s="242">
        <f t="shared" si="27"/>
        <v>0</v>
      </c>
      <c r="BP26" s="242">
        <f t="shared" si="28"/>
        <v>0</v>
      </c>
      <c r="BQ26" s="242">
        <f t="shared" si="29"/>
        <v>0</v>
      </c>
      <c r="BR26" s="242">
        <f t="shared" si="30"/>
        <v>0</v>
      </c>
    </row>
    <row r="27" spans="1:71" ht="16.8" thickBot="1" x14ac:dyDescent="0.8">
      <c r="B27" s="106" t="str">
        <v>Community and stakeholder engagement</v>
      </c>
      <c r="C27" s="242">
        <f>SUMIFS('Data source'!H$3:H$530,ds_broadcostcat,$B27,'Data source'!$C$3:$C$530,"Internal Labour")</f>
        <v>0</v>
      </c>
      <c r="D27" s="242">
        <f>SUMIFS('Data source'!I$3:I$530,ds_broadcostcat,$B27,'Data source'!$C$3:$C$530,"Internal Labour")</f>
        <v>0</v>
      </c>
      <c r="E27" s="242">
        <f>SUMIFS('Data source'!J$3:J$530,ds_broadcostcat,$B27,'Data source'!$C$3:$C$530,"Internal Labour")</f>
        <v>0</v>
      </c>
      <c r="F27" s="242">
        <f>SUMIFS('Data source'!K$3:K$530,ds_broadcostcat,$B27,'Data source'!$C$3:$C$530,"Internal Labour")</f>
        <v>0</v>
      </c>
      <c r="G27" s="242">
        <f>SUMIFS('Data source'!L$3:L$530,ds_broadcostcat,$B27,'Data source'!$C$3:$C$530,"Internal Labour")</f>
        <v>0</v>
      </c>
      <c r="H27" s="242">
        <f>SUMIFS('Data source'!M$3:M$530,ds_broadcostcat,$B27,'Data source'!$C$3:$C$530,"Internal Labour")</f>
        <v>0</v>
      </c>
      <c r="I27" s="242">
        <f>SUMIFS('Data source'!N$3:N$530,ds_broadcostcat,$B27,'Data source'!$C$3:$C$530,"Internal Labour")</f>
        <v>0</v>
      </c>
      <c r="J27" s="242">
        <f>SUMIFS('Data source'!O$3:O$530,ds_broadcostcat,$B27,'Data source'!$C$3:$C$530,"Internal Labour")</f>
        <v>0</v>
      </c>
      <c r="K27" s="242">
        <f>SUMIFS('Data source'!P$3:P$530,ds_broadcostcat,$B27,'Data source'!$C$3:$C$530,"Internal Labour")</f>
        <v>0</v>
      </c>
      <c r="L27" s="242">
        <f>SUMIFS('Data source'!Q$3:Q$530,ds_broadcostcat,$B27,'Data source'!$C$3:$C$530,"Internal Labour")</f>
        <v>0</v>
      </c>
      <c r="M27" s="242">
        <f>SUMIFS('Data source'!R$3:R$530,ds_broadcostcat,$B27,'Data source'!$C$3:$C$530,"Internal Labour")</f>
        <v>0</v>
      </c>
      <c r="N27" s="242">
        <f>SUMIFS('Data source'!S$3:S$530,ds_broadcostcat,$B27,'Data source'!$C$3:$C$530,"Internal Labour")</f>
        <v>0</v>
      </c>
      <c r="O27" s="242">
        <f>SUMIFS('Data source'!T$3:T$530,ds_broadcostcat,$B27,'Data source'!$C$3:$C$530,"Internal Labour")</f>
        <v>0</v>
      </c>
      <c r="P27" s="242">
        <f>SUMIFS('Data source'!U$3:U$530,ds_broadcostcat,$B27,'Data source'!$C$3:$C$530,"Internal Labour")</f>
        <v>0</v>
      </c>
      <c r="Q27" s="242">
        <f>SUMIFS('Data source'!V$3:V$530,ds_broadcostcat,$B27,'Data source'!$C$3:$C$530,"Internal Labour")</f>
        <v>0</v>
      </c>
      <c r="R27" s="242">
        <f>SUMIFS('Data source'!W$3:W$530,ds_broadcostcat,$B27,'Data source'!$C$3:$C$530,"Internal Labour")</f>
        <v>0</v>
      </c>
      <c r="S27" s="242">
        <f>SUMIFS('Data source'!X$3:X$530,ds_broadcostcat,$B27,'Data source'!$C$3:$C$530,"Internal Labour")</f>
        <v>0</v>
      </c>
      <c r="T27" s="242">
        <f>SUMIFS('Data source'!Y$3:Y$530,ds_broadcostcat,$B27,'Data source'!$C$3:$C$530,"Internal Labour")</f>
        <v>0</v>
      </c>
      <c r="U27" s="242">
        <f>SUMIFS('Data source'!Z$3:Z$530,ds_broadcostcat,$B27,'Data source'!$C$3:$C$530,"Internal Labour")</f>
        <v>0</v>
      </c>
      <c r="V27" s="242">
        <f>SUMIFS('Data source'!AA$3:AA$530,ds_broadcostcat,$B27,'Data source'!$C$3:$C$530,"Internal Labour")</f>
        <v>0</v>
      </c>
      <c r="W27" s="242">
        <f>SUMIFS('Data source'!AB$3:AB$530,ds_broadcostcat,$B27,'Data source'!$C$3:$C$530,"Internal Labour")</f>
        <v>0</v>
      </c>
      <c r="X27" s="242">
        <f>SUMIFS('Data source'!AC$3:AC$530,ds_broadcostcat,$B27,'Data source'!$C$3:$C$530,"Internal Labour")</f>
        <v>0</v>
      </c>
      <c r="Y27" s="242">
        <f>SUMIFS('Data source'!AD$3:AD$530,ds_broadcostcat,$B27,'Data source'!$C$3:$C$530,"Internal Labour")</f>
        <v>0</v>
      </c>
      <c r="Z27" s="242">
        <f>SUMIFS('Data source'!AE$3:AE$530,ds_broadcostcat,$B27,'Data source'!$C$3:$C$530,"Internal Labour")</f>
        <v>0</v>
      </c>
      <c r="AA27" s="242">
        <f>SUMIFS('Data source'!AF$3:AF$530,ds_broadcostcat,$B27,'Data source'!$C$3:$C$530,"Internal Labour")</f>
        <v>0</v>
      </c>
      <c r="AB27" s="242">
        <f>SUMIFS('Data source'!AG$3:AG$530,ds_broadcostcat,$B27,'Data source'!$C$3:$C$530,"Internal Labour")</f>
        <v>0</v>
      </c>
      <c r="AC27" s="242">
        <f>SUMIFS('Data source'!AH$3:AH$530,ds_broadcostcat,$B27,'Data source'!$C$3:$C$530,"Internal Labour")</f>
        <v>0</v>
      </c>
      <c r="AD27" s="242">
        <f>SUMIFS('Data source'!AI$3:AI$530,ds_broadcostcat,$B27,'Data source'!$C$3:$C$530,"Internal Labour")</f>
        <v>0.47857142857142854</v>
      </c>
      <c r="AE27" s="242">
        <f>SUMIFS('Data source'!AJ$3:AJ$530,ds_broadcostcat,$B27,'Data source'!$C$3:$C$530,"Internal Labour")</f>
        <v>0.47857142857142854</v>
      </c>
      <c r="AF27" s="242">
        <f>SUMIFS('Data source'!AK$3:AK$530,ds_broadcostcat,$B27,'Data source'!$C$3:$C$530,"Internal Labour")</f>
        <v>0.47857142857142854</v>
      </c>
      <c r="AG27" s="242">
        <f>SUMIFS('Data source'!AL$3:AL$530,ds_broadcostcat,$B27,'Data source'!$C$3:$C$530,"Internal Labour")</f>
        <v>0.47857142857142854</v>
      </c>
      <c r="AH27" s="242">
        <f>SUMIFS('Data source'!AM$3:AM$530,ds_broadcostcat,$B27,'Data source'!$C$3:$C$530,"Internal Labour")</f>
        <v>0.47857142857142854</v>
      </c>
      <c r="AI27" s="242">
        <f>SUMIFS('Data source'!AN$3:AN$530,ds_broadcostcat,$B27,'Data source'!$C$3:$C$530,"Internal Labour")</f>
        <v>0.47857142857142854</v>
      </c>
      <c r="AJ27" s="242">
        <f>SUMIFS('Data source'!AO$3:AO$530,ds_broadcostcat,$B27,'Data source'!$C$3:$C$530,"Internal Labour")</f>
        <v>0.47857142857142854</v>
      </c>
      <c r="AK27" s="242">
        <f>SUMIFS('Data source'!AP$3:AP$530,ds_broadcostcat,$B27,'Data source'!$C$3:$C$530,"Internal Labour")</f>
        <v>0.47857142857142854</v>
      </c>
      <c r="AL27" s="242">
        <f>SUMIFS('Data source'!AQ$3:AQ$530,ds_broadcostcat,$B27,'Data source'!$C$3:$C$530,"Internal Labour")</f>
        <v>0.4642857142857143</v>
      </c>
      <c r="AM27" s="242">
        <f>SUMIFS('Data source'!AR$3:AR$530,ds_broadcostcat,$B27,'Data source'!$C$3:$C$530,"Internal Labour")</f>
        <v>0.4642857142857143</v>
      </c>
      <c r="AN27" s="242">
        <f>SUMIFS('Data source'!AS$3:AS$530,ds_broadcostcat,$B27,'Data source'!$C$3:$C$530,"Internal Labour")</f>
        <v>0.4642857142857143</v>
      </c>
      <c r="AO27" s="242">
        <f>SUMIFS('Data source'!AT$3:AT$530,ds_broadcostcat,$B27,'Data source'!$C$3:$C$530,"Internal Labour")</f>
        <v>0.4642857142857143</v>
      </c>
      <c r="AP27" s="242">
        <f>SUMIFS('Data source'!AU$3:AU$530,ds_broadcostcat,$B27,'Data source'!$C$3:$C$530,"Internal Labour")</f>
        <v>0.4642857142857143</v>
      </c>
      <c r="AQ27" s="242">
        <f>SUMIFS('Data source'!AV$3:AV$530,ds_broadcostcat,$B27,'Data source'!$C$3:$C$530,"Internal Labour")</f>
        <v>0.4642857142857143</v>
      </c>
      <c r="AR27" s="242">
        <f>SUMIFS('Data source'!AW$3:AW$530,ds_broadcostcat,$B27,'Data source'!$C$3:$C$530,"Internal Labour")</f>
        <v>0.4642857142857143</v>
      </c>
      <c r="AS27" s="242">
        <f>SUMIFS('Data source'!AX$3:AX$530,ds_broadcostcat,$B27,'Data source'!$C$3:$C$530,"Internal Labour")</f>
        <v>0.21428571428571427</v>
      </c>
      <c r="AT27" s="242">
        <f>SUMIFS('Data source'!AY$3:AY$530,ds_broadcostcat,$B27,'Data source'!$C$3:$C$530,"Internal Labour")</f>
        <v>0.21428571428571427</v>
      </c>
      <c r="AU27" s="242">
        <f>SUMIFS('Data source'!AZ$3:AZ$530,ds_broadcostcat,$B27,'Data source'!$C$3:$C$530,"Internal Labour")</f>
        <v>0.21428571428571427</v>
      </c>
      <c r="AV27" s="242">
        <f>SUMIFS('Data source'!BA$3:BA$530,ds_broadcostcat,$B27,'Data source'!$C$3:$C$530,"Internal Labour")</f>
        <v>0.21428571428571427</v>
      </c>
      <c r="AW27" s="242">
        <f>SUMIFS('Data source'!BB$3:BB$530,ds_broadcostcat,$B27,'Data source'!$C$3:$C$530,"Internal Labour")</f>
        <v>0.21428571428571427</v>
      </c>
      <c r="AX27" s="242">
        <f>SUMIFS('Data source'!BC$3:BC$530,ds_broadcostcat,$B27,'Data source'!$C$3:$C$530,"Internal Labour")</f>
        <v>0.21428571428571427</v>
      </c>
      <c r="AY27" s="242">
        <f>SUMIFS('Data source'!BD$3:BD$530,ds_broadcostcat,$B27,'Data source'!$C$3:$C$530,"Internal Labour")</f>
        <v>0.21428571428571427</v>
      </c>
      <c r="AZ27" s="242">
        <f>SUMIFS('Data source'!BE$3:BE$530,ds_broadcostcat,$B27,'Data source'!$C$3:$C$530,"Internal Labour")</f>
        <v>0.21428571428571427</v>
      </c>
      <c r="BA27" s="242">
        <f>SUMIFS('Data source'!BF$3:BF$530,ds_broadcostcat,$B27,'Data source'!$C$3:$C$530,"Internal Labour")</f>
        <v>0.21428571428571427</v>
      </c>
      <c r="BB27" s="242">
        <f>SUMIFS('Data source'!BG$3:BG$530,ds_broadcostcat,$B27,'Data source'!$C$3:$C$530,"Internal Labour")</f>
        <v>0.21428571428571427</v>
      </c>
      <c r="BC27" s="242">
        <f>SUMIFS('Data source'!BH$3:BH$530,ds_broadcostcat,$B27,'Data source'!$C$3:$C$530,"Internal Labour")</f>
        <v>0.21428571428571427</v>
      </c>
      <c r="BD27" s="242">
        <f>SUMIFS('Data source'!BI$3:BI$530,ds_broadcostcat,$B27,'Data source'!$C$3:$C$530,"Internal Labour")</f>
        <v>0</v>
      </c>
      <c r="BE27" s="242">
        <f t="shared" si="31"/>
        <v>0.19256559766763839</v>
      </c>
      <c r="BF27" s="242">
        <f t="shared" si="32"/>
        <v>0.34947089947089932</v>
      </c>
      <c r="BG27" s="318" t="str">
        <f t="shared" si="25"/>
        <v>Community and stakeholder engagement</v>
      </c>
      <c r="BH27" s="227"/>
      <c r="BI27" s="227"/>
      <c r="BJ27" s="227"/>
      <c r="BK27" s="227"/>
      <c r="BL27" s="227"/>
      <c r="BM27" s="227"/>
      <c r="BN27" s="242">
        <f t="shared" si="26"/>
        <v>0</v>
      </c>
      <c r="BO27" s="242">
        <f t="shared" si="27"/>
        <v>0</v>
      </c>
      <c r="BP27" s="242">
        <f t="shared" si="28"/>
        <v>2.8714285714285714</v>
      </c>
      <c r="BQ27" s="242">
        <f t="shared" si="29"/>
        <v>4.8500000000000005</v>
      </c>
      <c r="BR27" s="242">
        <f t="shared" si="30"/>
        <v>1.714285714285714</v>
      </c>
    </row>
    <row r="28" spans="1:71" ht="16.8" thickBot="1" x14ac:dyDescent="0.8">
      <c r="B28" s="106" t="str">
        <v>Land and Environment</v>
      </c>
      <c r="C28" s="242">
        <f>SUMIFS('Data source'!H$3:H$530,ds_broadcostcat,$B28,'Data source'!$C$3:$C$530,"Internal Labour")</f>
        <v>0</v>
      </c>
      <c r="D28" s="242">
        <f>SUMIFS('Data source'!I$3:I$530,ds_broadcostcat,$B28,'Data source'!$C$3:$C$530,"Internal Labour")</f>
        <v>0</v>
      </c>
      <c r="E28" s="242">
        <f>SUMIFS('Data source'!J$3:J$530,ds_broadcostcat,$B28,'Data source'!$C$3:$C$530,"Internal Labour")</f>
        <v>0</v>
      </c>
      <c r="F28" s="242">
        <f>SUMIFS('Data source'!K$3:K$530,ds_broadcostcat,$B28,'Data source'!$C$3:$C$530,"Internal Labour")</f>
        <v>0</v>
      </c>
      <c r="G28" s="242">
        <f>SUMIFS('Data source'!L$3:L$530,ds_broadcostcat,$B28,'Data source'!$C$3:$C$530,"Internal Labour")</f>
        <v>0</v>
      </c>
      <c r="H28" s="242">
        <f>SUMIFS('Data source'!M$3:M$530,ds_broadcostcat,$B28,'Data source'!$C$3:$C$530,"Internal Labour")</f>
        <v>0</v>
      </c>
      <c r="I28" s="242">
        <f>SUMIFS('Data source'!N$3:N$530,ds_broadcostcat,$B28,'Data source'!$C$3:$C$530,"Internal Labour")</f>
        <v>0</v>
      </c>
      <c r="J28" s="242">
        <f>SUMIFS('Data source'!O$3:O$530,ds_broadcostcat,$B28,'Data source'!$C$3:$C$530,"Internal Labour")</f>
        <v>0</v>
      </c>
      <c r="K28" s="242">
        <f>SUMIFS('Data source'!P$3:P$530,ds_broadcostcat,$B28,'Data source'!$C$3:$C$530,"Internal Labour")</f>
        <v>0</v>
      </c>
      <c r="L28" s="242">
        <f>SUMIFS('Data source'!Q$3:Q$530,ds_broadcostcat,$B28,'Data source'!$C$3:$C$530,"Internal Labour")</f>
        <v>0</v>
      </c>
      <c r="M28" s="242">
        <f>SUMIFS('Data source'!R$3:R$530,ds_broadcostcat,$B28,'Data source'!$C$3:$C$530,"Internal Labour")</f>
        <v>0</v>
      </c>
      <c r="N28" s="242">
        <f>SUMIFS('Data source'!S$3:S$530,ds_broadcostcat,$B28,'Data source'!$C$3:$C$530,"Internal Labour")</f>
        <v>0</v>
      </c>
      <c r="O28" s="242">
        <f>SUMIFS('Data source'!T$3:T$530,ds_broadcostcat,$B28,'Data source'!$C$3:$C$530,"Internal Labour")</f>
        <v>0</v>
      </c>
      <c r="P28" s="242">
        <f>SUMIFS('Data source'!U$3:U$530,ds_broadcostcat,$B28,'Data source'!$C$3:$C$530,"Internal Labour")</f>
        <v>0</v>
      </c>
      <c r="Q28" s="242">
        <f>SUMIFS('Data source'!V$3:V$530,ds_broadcostcat,$B28,'Data source'!$C$3:$C$530,"Internal Labour")</f>
        <v>0</v>
      </c>
      <c r="R28" s="242">
        <f>SUMIFS('Data source'!W$3:W$530,ds_broadcostcat,$B28,'Data source'!$C$3:$C$530,"Internal Labour")</f>
        <v>0</v>
      </c>
      <c r="S28" s="242">
        <f>SUMIFS('Data source'!X$3:X$530,ds_broadcostcat,$B28,'Data source'!$C$3:$C$530,"Internal Labour")</f>
        <v>0</v>
      </c>
      <c r="T28" s="242">
        <f>SUMIFS('Data source'!Y$3:Y$530,ds_broadcostcat,$B28,'Data source'!$C$3:$C$530,"Internal Labour")</f>
        <v>0</v>
      </c>
      <c r="U28" s="242">
        <f>SUMIFS('Data source'!Z$3:Z$530,ds_broadcostcat,$B28,'Data source'!$C$3:$C$530,"Internal Labour")</f>
        <v>0</v>
      </c>
      <c r="V28" s="242">
        <f>SUMIFS('Data source'!AA$3:AA$530,ds_broadcostcat,$B28,'Data source'!$C$3:$C$530,"Internal Labour")</f>
        <v>0</v>
      </c>
      <c r="W28" s="242">
        <f>SUMIFS('Data source'!AB$3:AB$530,ds_broadcostcat,$B28,'Data source'!$C$3:$C$530,"Internal Labour")</f>
        <v>0</v>
      </c>
      <c r="X28" s="242">
        <f>SUMIFS('Data source'!AC$3:AC$530,ds_broadcostcat,$B28,'Data source'!$C$3:$C$530,"Internal Labour")</f>
        <v>0</v>
      </c>
      <c r="Y28" s="242">
        <f>SUMIFS('Data source'!AD$3:AD$530,ds_broadcostcat,$B28,'Data source'!$C$3:$C$530,"Internal Labour")</f>
        <v>0</v>
      </c>
      <c r="Z28" s="242">
        <f>SUMIFS('Data source'!AE$3:AE$530,ds_broadcostcat,$B28,'Data source'!$C$3:$C$530,"Internal Labour")</f>
        <v>0</v>
      </c>
      <c r="AA28" s="242">
        <f>SUMIFS('Data source'!AF$3:AF$530,ds_broadcostcat,$B28,'Data source'!$C$3:$C$530,"Internal Labour")</f>
        <v>0</v>
      </c>
      <c r="AB28" s="242">
        <f>SUMIFS('Data source'!AG$3:AG$530,ds_broadcostcat,$B28,'Data source'!$C$3:$C$530,"Internal Labour")</f>
        <v>0</v>
      </c>
      <c r="AC28" s="242">
        <f>SUMIFS('Data source'!AH$3:AH$530,ds_broadcostcat,$B28,'Data source'!$C$3:$C$530,"Internal Labour")</f>
        <v>0</v>
      </c>
      <c r="AD28" s="242">
        <f>SUMIFS('Data source'!AI$3:AI$530,ds_broadcostcat,$B28,'Data source'!$C$3:$C$530,"Internal Labour")</f>
        <v>4.5285714285714276</v>
      </c>
      <c r="AE28" s="242">
        <f>SUMIFS('Data source'!AJ$3:AJ$530,ds_broadcostcat,$B28,'Data source'!$C$3:$C$530,"Internal Labour")</f>
        <v>4.5785714285714274</v>
      </c>
      <c r="AF28" s="242">
        <f>SUMIFS('Data source'!AK$3:AK$530,ds_broadcostcat,$B28,'Data source'!$C$3:$C$530,"Internal Labour")</f>
        <v>3.4985714285714278</v>
      </c>
      <c r="AG28" s="242">
        <f>SUMIFS('Data source'!AL$3:AL$530,ds_broadcostcat,$B28,'Data source'!$C$3:$C$530,"Internal Labour")</f>
        <v>3.4985714285714278</v>
      </c>
      <c r="AH28" s="242">
        <f>SUMIFS('Data source'!AM$3:AM$530,ds_broadcostcat,$B28,'Data source'!$C$3:$C$530,"Internal Labour")</f>
        <v>3.4985714285714278</v>
      </c>
      <c r="AI28" s="242">
        <f>SUMIFS('Data source'!AN$3:AN$530,ds_broadcostcat,$B28,'Data source'!$C$3:$C$530,"Internal Labour")</f>
        <v>3.8557142857142854</v>
      </c>
      <c r="AJ28" s="242">
        <f>SUMIFS('Data source'!AO$3:AO$530,ds_broadcostcat,$B28,'Data source'!$C$3:$C$530,"Internal Labour")</f>
        <v>3.8557142857142854</v>
      </c>
      <c r="AK28" s="242">
        <f>SUMIFS('Data source'!AP$3:AP$530,ds_broadcostcat,$B28,'Data source'!$C$3:$C$530,"Internal Labour")</f>
        <v>3.819999999999999</v>
      </c>
      <c r="AL28" s="242">
        <f>SUMIFS('Data source'!AQ$3:AQ$530,ds_broadcostcat,$B28,'Data source'!$C$3:$C$530,"Internal Labour")</f>
        <v>4.1057142857142859</v>
      </c>
      <c r="AM28" s="242">
        <f>SUMIFS('Data source'!AR$3:AR$530,ds_broadcostcat,$B28,'Data source'!$C$3:$C$530,"Internal Labour")</f>
        <v>4.2485714285714282</v>
      </c>
      <c r="AN28" s="242">
        <f>SUMIFS('Data source'!AS$3:AS$530,ds_broadcostcat,$B28,'Data source'!$C$3:$C$530,"Internal Labour")</f>
        <v>4.2485714285714282</v>
      </c>
      <c r="AO28" s="242">
        <f>SUMIFS('Data source'!AT$3:AT$530,ds_broadcostcat,$B28,'Data source'!$C$3:$C$530,"Internal Labour")</f>
        <v>3.9628571428571422</v>
      </c>
      <c r="AP28" s="242">
        <f>SUMIFS('Data source'!AU$3:AU$530,ds_broadcostcat,$B28,'Data source'!$C$3:$C$530,"Internal Labour")</f>
        <v>3.9628571428571422</v>
      </c>
      <c r="AQ28" s="242">
        <f>SUMIFS('Data source'!AV$3:AV$530,ds_broadcostcat,$B28,'Data source'!$C$3:$C$530,"Internal Labour")</f>
        <v>3.4985714285714278</v>
      </c>
      <c r="AR28" s="242">
        <f>SUMIFS('Data source'!AW$3:AW$530,ds_broadcostcat,$B28,'Data source'!$C$3:$C$530,"Internal Labour")</f>
        <v>3.2485714285714278</v>
      </c>
      <c r="AS28" s="242">
        <f>SUMIFS('Data source'!AX$3:AX$530,ds_broadcostcat,$B28,'Data source'!$C$3:$C$530,"Internal Labour")</f>
        <v>2.7985714285714276</v>
      </c>
      <c r="AT28" s="242">
        <f>SUMIFS('Data source'!AY$3:AY$530,ds_broadcostcat,$B28,'Data source'!$C$3:$C$530,"Internal Labour")</f>
        <v>2.7985714285714276</v>
      </c>
      <c r="AU28" s="242">
        <f>SUMIFS('Data source'!AZ$3:AZ$530,ds_broadcostcat,$B28,'Data source'!$C$3:$C$530,"Internal Labour")</f>
        <v>2.2771428571428567</v>
      </c>
      <c r="AV28" s="242">
        <f>SUMIFS('Data source'!BA$3:BA$530,ds_broadcostcat,$B28,'Data source'!$C$3:$C$530,"Internal Labour")</f>
        <v>2.2771428571428567</v>
      </c>
      <c r="AW28" s="242">
        <f>SUMIFS('Data source'!BB$3:BB$530,ds_broadcostcat,$B28,'Data source'!$C$3:$C$530,"Internal Labour")</f>
        <v>2.2771428571428567</v>
      </c>
      <c r="AX28" s="242">
        <f>SUMIFS('Data source'!BC$3:BC$530,ds_broadcostcat,$B28,'Data source'!$C$3:$C$530,"Internal Labour")</f>
        <v>1.7771428571428571</v>
      </c>
      <c r="AY28" s="242">
        <f>SUMIFS('Data source'!BD$3:BD$530,ds_broadcostcat,$B28,'Data source'!$C$3:$C$530,"Internal Labour")</f>
        <v>1.7771428571428571</v>
      </c>
      <c r="AZ28" s="242">
        <f>SUMIFS('Data source'!BE$3:BE$530,ds_broadcostcat,$B28,'Data source'!$C$3:$C$530,"Internal Labour")</f>
        <v>1.7771428571428571</v>
      </c>
      <c r="BA28" s="242">
        <f>SUMIFS('Data source'!BF$3:BF$530,ds_broadcostcat,$B28,'Data source'!$C$3:$C$530,"Internal Labour")</f>
        <v>1.2971428571428574</v>
      </c>
      <c r="BB28" s="242">
        <f>SUMIFS('Data source'!BG$3:BG$530,ds_broadcostcat,$B28,'Data source'!$C$3:$C$530,"Internal Labour")</f>
        <v>1.2971428571428574</v>
      </c>
      <c r="BC28" s="242">
        <f>SUMIFS('Data source'!BH$3:BH$530,ds_broadcostcat,$B28,'Data source'!$C$3:$C$530,"Internal Labour")</f>
        <v>1.2971428571428574</v>
      </c>
      <c r="BD28" s="242">
        <f>SUMIFS('Data source'!BI$3:BI$530,ds_broadcostcat,$B28,'Data source'!$C$3:$C$530,"Internal Labour")</f>
        <v>0.5</v>
      </c>
      <c r="BE28" s="242">
        <f t="shared" si="31"/>
        <v>1.6441107871720124</v>
      </c>
      <c r="BF28" s="242">
        <f t="shared" si="32"/>
        <v>2.9837566137566149</v>
      </c>
      <c r="BG28" s="318" t="str">
        <f t="shared" si="25"/>
        <v>Land and Environment</v>
      </c>
      <c r="BH28" s="227"/>
      <c r="BI28" s="227"/>
      <c r="BJ28" s="227"/>
      <c r="BK28" s="227"/>
      <c r="BL28" s="227"/>
      <c r="BM28" s="227"/>
      <c r="BN28" s="242">
        <f t="shared" si="26"/>
        <v>0</v>
      </c>
      <c r="BO28" s="242">
        <f t="shared" si="27"/>
        <v>0</v>
      </c>
      <c r="BP28" s="242">
        <f t="shared" si="28"/>
        <v>23.458571428571421</v>
      </c>
      <c r="BQ28" s="242">
        <f t="shared" si="29"/>
        <v>42.825714285714277</v>
      </c>
      <c r="BR28" s="242">
        <f t="shared" si="30"/>
        <v>14.277142857142858</v>
      </c>
    </row>
    <row r="29" spans="1:71" ht="16.8" thickBot="1" x14ac:dyDescent="0.8">
      <c r="B29" s="106" t="str">
        <v>Transaction Procurement Support</v>
      </c>
      <c r="C29" s="242">
        <f>SUMIFS('Data source'!H$3:H$530,ds_broadcostcat,$B29,'Data source'!$C$3:$C$530,"Internal Labour")</f>
        <v>0</v>
      </c>
      <c r="D29" s="242">
        <f>SUMIFS('Data source'!I$3:I$530,ds_broadcostcat,$B29,'Data source'!$C$3:$C$530,"Internal Labour")</f>
        <v>0</v>
      </c>
      <c r="E29" s="242">
        <f>SUMIFS('Data source'!J$3:J$530,ds_broadcostcat,$B29,'Data source'!$C$3:$C$530,"Internal Labour")</f>
        <v>0</v>
      </c>
      <c r="F29" s="242">
        <f>SUMIFS('Data source'!K$3:K$530,ds_broadcostcat,$B29,'Data source'!$C$3:$C$530,"Internal Labour")</f>
        <v>0</v>
      </c>
      <c r="G29" s="242">
        <f>SUMIFS('Data source'!L$3:L$530,ds_broadcostcat,$B29,'Data source'!$C$3:$C$530,"Internal Labour")</f>
        <v>0</v>
      </c>
      <c r="H29" s="242">
        <f>SUMIFS('Data source'!M$3:M$530,ds_broadcostcat,$B29,'Data source'!$C$3:$C$530,"Internal Labour")</f>
        <v>0</v>
      </c>
      <c r="I29" s="242">
        <f>SUMIFS('Data source'!N$3:N$530,ds_broadcostcat,$B29,'Data source'!$C$3:$C$530,"Internal Labour")</f>
        <v>0</v>
      </c>
      <c r="J29" s="242">
        <f>SUMIFS('Data source'!O$3:O$530,ds_broadcostcat,$B29,'Data source'!$C$3:$C$530,"Internal Labour")</f>
        <v>0</v>
      </c>
      <c r="K29" s="242">
        <f>SUMIFS('Data source'!P$3:P$530,ds_broadcostcat,$B29,'Data source'!$C$3:$C$530,"Internal Labour")</f>
        <v>0</v>
      </c>
      <c r="L29" s="242">
        <f>SUMIFS('Data source'!Q$3:Q$530,ds_broadcostcat,$B29,'Data source'!$C$3:$C$530,"Internal Labour")</f>
        <v>0</v>
      </c>
      <c r="M29" s="242">
        <f>SUMIFS('Data source'!R$3:R$530,ds_broadcostcat,$B29,'Data source'!$C$3:$C$530,"Internal Labour")</f>
        <v>0</v>
      </c>
      <c r="N29" s="242">
        <f>SUMIFS('Data source'!S$3:S$530,ds_broadcostcat,$B29,'Data source'!$C$3:$C$530,"Internal Labour")</f>
        <v>0</v>
      </c>
      <c r="O29" s="242">
        <f>SUMIFS('Data source'!T$3:T$530,ds_broadcostcat,$B29,'Data source'!$C$3:$C$530,"Internal Labour")</f>
        <v>0</v>
      </c>
      <c r="P29" s="242">
        <f>SUMIFS('Data source'!U$3:U$530,ds_broadcostcat,$B29,'Data source'!$C$3:$C$530,"Internal Labour")</f>
        <v>0</v>
      </c>
      <c r="Q29" s="242">
        <f>SUMIFS('Data source'!V$3:V$530,ds_broadcostcat,$B29,'Data source'!$C$3:$C$530,"Internal Labour")</f>
        <v>0</v>
      </c>
      <c r="R29" s="242">
        <f>SUMIFS('Data source'!W$3:W$530,ds_broadcostcat,$B29,'Data source'!$C$3:$C$530,"Internal Labour")</f>
        <v>0</v>
      </c>
      <c r="S29" s="242">
        <f>SUMIFS('Data source'!X$3:X$530,ds_broadcostcat,$B29,'Data source'!$C$3:$C$530,"Internal Labour")</f>
        <v>0</v>
      </c>
      <c r="T29" s="242">
        <f>SUMIFS('Data source'!Y$3:Y$530,ds_broadcostcat,$B29,'Data source'!$C$3:$C$530,"Internal Labour")</f>
        <v>0</v>
      </c>
      <c r="U29" s="242">
        <f>SUMIFS('Data source'!Z$3:Z$530,ds_broadcostcat,$B29,'Data source'!$C$3:$C$530,"Internal Labour")</f>
        <v>0</v>
      </c>
      <c r="V29" s="242">
        <f>SUMIFS('Data source'!AA$3:AA$530,ds_broadcostcat,$B29,'Data source'!$C$3:$C$530,"Internal Labour")</f>
        <v>0</v>
      </c>
      <c r="W29" s="242">
        <f>SUMIFS('Data source'!AB$3:AB$530,ds_broadcostcat,$B29,'Data source'!$C$3:$C$530,"Internal Labour")</f>
        <v>0</v>
      </c>
      <c r="X29" s="242">
        <f>SUMIFS('Data source'!AC$3:AC$530,ds_broadcostcat,$B29,'Data source'!$C$3:$C$530,"Internal Labour")</f>
        <v>0</v>
      </c>
      <c r="Y29" s="242">
        <f>SUMIFS('Data source'!AD$3:AD$530,ds_broadcostcat,$B29,'Data source'!$C$3:$C$530,"Internal Labour")</f>
        <v>0</v>
      </c>
      <c r="Z29" s="242">
        <f>SUMIFS('Data source'!AE$3:AE$530,ds_broadcostcat,$B29,'Data source'!$C$3:$C$530,"Internal Labour")</f>
        <v>0</v>
      </c>
      <c r="AA29" s="242">
        <f>SUMIFS('Data source'!AF$3:AF$530,ds_broadcostcat,$B29,'Data source'!$C$3:$C$530,"Internal Labour")</f>
        <v>0</v>
      </c>
      <c r="AB29" s="242">
        <f>SUMIFS('Data source'!AG$3:AG$530,ds_broadcostcat,$B29,'Data source'!$C$3:$C$530,"Internal Labour")</f>
        <v>0</v>
      </c>
      <c r="AC29" s="242">
        <f>SUMIFS('Data source'!AH$3:AH$530,ds_broadcostcat,$B29,'Data source'!$C$3:$C$530,"Internal Labour")</f>
        <v>0</v>
      </c>
      <c r="AD29" s="242">
        <f>SUMIFS('Data source'!AI$3:AI$530,ds_broadcostcat,$B29,'Data source'!$C$3:$C$530,"Internal Labour")</f>
        <v>0</v>
      </c>
      <c r="AE29" s="242">
        <f>SUMIFS('Data source'!AJ$3:AJ$530,ds_broadcostcat,$B29,'Data source'!$C$3:$C$530,"Internal Labour")</f>
        <v>0</v>
      </c>
      <c r="AF29" s="242">
        <f>SUMIFS('Data source'!AK$3:AK$530,ds_broadcostcat,$B29,'Data source'!$C$3:$C$530,"Internal Labour")</f>
        <v>0</v>
      </c>
      <c r="AG29" s="242">
        <f>SUMIFS('Data source'!AL$3:AL$530,ds_broadcostcat,$B29,'Data source'!$C$3:$C$530,"Internal Labour")</f>
        <v>0</v>
      </c>
      <c r="AH29" s="242">
        <f>SUMIFS('Data source'!AM$3:AM$530,ds_broadcostcat,$B29,'Data source'!$C$3:$C$530,"Internal Labour")</f>
        <v>0</v>
      </c>
      <c r="AI29" s="242">
        <f>SUMIFS('Data source'!AN$3:AN$530,ds_broadcostcat,$B29,'Data source'!$C$3:$C$530,"Internal Labour")</f>
        <v>0</v>
      </c>
      <c r="AJ29" s="242">
        <f>SUMIFS('Data source'!AO$3:AO$530,ds_broadcostcat,$B29,'Data source'!$C$3:$C$530,"Internal Labour")</f>
        <v>0</v>
      </c>
      <c r="AK29" s="242">
        <f>SUMIFS('Data source'!AP$3:AP$530,ds_broadcostcat,$B29,'Data source'!$C$3:$C$530,"Internal Labour")</f>
        <v>0</v>
      </c>
      <c r="AL29" s="242">
        <f>SUMIFS('Data source'!AQ$3:AQ$530,ds_broadcostcat,$B29,'Data source'!$C$3:$C$530,"Internal Labour")</f>
        <v>0</v>
      </c>
      <c r="AM29" s="242">
        <f>SUMIFS('Data source'!AR$3:AR$530,ds_broadcostcat,$B29,'Data source'!$C$3:$C$530,"Internal Labour")</f>
        <v>0</v>
      </c>
      <c r="AN29" s="242">
        <f>SUMIFS('Data source'!AS$3:AS$530,ds_broadcostcat,$B29,'Data source'!$C$3:$C$530,"Internal Labour")</f>
        <v>0</v>
      </c>
      <c r="AO29" s="242">
        <f>SUMIFS('Data source'!AT$3:AT$530,ds_broadcostcat,$B29,'Data source'!$C$3:$C$530,"Internal Labour")</f>
        <v>0</v>
      </c>
      <c r="AP29" s="242">
        <f>SUMIFS('Data source'!AU$3:AU$530,ds_broadcostcat,$B29,'Data source'!$C$3:$C$530,"Internal Labour")</f>
        <v>0</v>
      </c>
      <c r="AQ29" s="242">
        <f>SUMIFS('Data source'!AV$3:AV$530,ds_broadcostcat,$B29,'Data source'!$C$3:$C$530,"Internal Labour")</f>
        <v>0</v>
      </c>
      <c r="AR29" s="242">
        <f>SUMIFS('Data source'!AW$3:AW$530,ds_broadcostcat,$B29,'Data source'!$C$3:$C$530,"Internal Labour")</f>
        <v>0</v>
      </c>
      <c r="AS29" s="242">
        <f>SUMIFS('Data source'!AX$3:AX$530,ds_broadcostcat,$B29,'Data source'!$C$3:$C$530,"Internal Labour")</f>
        <v>0</v>
      </c>
      <c r="AT29" s="242">
        <f>SUMIFS('Data source'!AY$3:AY$530,ds_broadcostcat,$B29,'Data source'!$C$3:$C$530,"Internal Labour")</f>
        <v>0</v>
      </c>
      <c r="AU29" s="242">
        <f>SUMIFS('Data source'!AZ$3:AZ$530,ds_broadcostcat,$B29,'Data source'!$C$3:$C$530,"Internal Labour")</f>
        <v>0</v>
      </c>
      <c r="AV29" s="242">
        <f>SUMIFS('Data source'!BA$3:BA$530,ds_broadcostcat,$B29,'Data source'!$C$3:$C$530,"Internal Labour")</f>
        <v>0</v>
      </c>
      <c r="AW29" s="242">
        <f>SUMIFS('Data source'!BB$3:BB$530,ds_broadcostcat,$B29,'Data source'!$C$3:$C$530,"Internal Labour")</f>
        <v>0</v>
      </c>
      <c r="AX29" s="242">
        <f>SUMIFS('Data source'!BC$3:BC$530,ds_broadcostcat,$B29,'Data source'!$C$3:$C$530,"Internal Labour")</f>
        <v>0</v>
      </c>
      <c r="AY29" s="242">
        <f>SUMIFS('Data source'!BD$3:BD$530,ds_broadcostcat,$B29,'Data source'!$C$3:$C$530,"Internal Labour")</f>
        <v>0</v>
      </c>
      <c r="AZ29" s="242">
        <f>SUMIFS('Data source'!BE$3:BE$530,ds_broadcostcat,$B29,'Data source'!$C$3:$C$530,"Internal Labour")</f>
        <v>0</v>
      </c>
      <c r="BA29" s="242">
        <f>SUMIFS('Data source'!BF$3:BF$530,ds_broadcostcat,$B29,'Data source'!$C$3:$C$530,"Internal Labour")</f>
        <v>0</v>
      </c>
      <c r="BB29" s="242">
        <f>SUMIFS('Data source'!BG$3:BG$530,ds_broadcostcat,$B29,'Data source'!$C$3:$C$530,"Internal Labour")</f>
        <v>0</v>
      </c>
      <c r="BC29" s="242">
        <f>SUMIFS('Data source'!BH$3:BH$530,ds_broadcostcat,$B29,'Data source'!$C$3:$C$530,"Internal Labour")</f>
        <v>0</v>
      </c>
      <c r="BD29" s="242">
        <f>SUMIFS('Data source'!BI$3:BI$530,ds_broadcostcat,$B29,'Data source'!$C$3:$C$530,"Internal Labour")</f>
        <v>0</v>
      </c>
      <c r="BE29" s="242">
        <f t="shared" si="31"/>
        <v>0</v>
      </c>
      <c r="BF29" s="242">
        <f t="shared" si="32"/>
        <v>0</v>
      </c>
      <c r="BG29" s="318" t="str">
        <f t="shared" si="25"/>
        <v>Transaction Procurement Support</v>
      </c>
      <c r="BH29" s="227"/>
      <c r="BI29" s="227"/>
      <c r="BJ29" s="227"/>
      <c r="BK29" s="227"/>
      <c r="BL29" s="227"/>
      <c r="BM29" s="227"/>
      <c r="BN29" s="242">
        <f t="shared" si="26"/>
        <v>0</v>
      </c>
      <c r="BO29" s="242">
        <f t="shared" si="27"/>
        <v>0</v>
      </c>
      <c r="BP29" s="242">
        <f t="shared" si="28"/>
        <v>0</v>
      </c>
      <c r="BQ29" s="242">
        <f t="shared" si="29"/>
        <v>0</v>
      </c>
      <c r="BR29" s="242">
        <f t="shared" si="30"/>
        <v>0</v>
      </c>
    </row>
    <row r="30" spans="1:71" ht="16.8" thickBot="1" x14ac:dyDescent="0.8">
      <c r="B30" s="106" t="str">
        <v>Project Development</v>
      </c>
      <c r="C30" s="242">
        <f>SUMIFS('Data source'!H$3:H$530,ds_broadcostcat,$B30,'Data source'!$C$3:$C$530,"Internal Labour")</f>
        <v>0</v>
      </c>
      <c r="D30" s="242">
        <f>SUMIFS('Data source'!I$3:I$530,ds_broadcostcat,$B30,'Data source'!$C$3:$C$530,"Internal Labour")</f>
        <v>0</v>
      </c>
      <c r="E30" s="242">
        <f>SUMIFS('Data source'!J$3:J$530,ds_broadcostcat,$B30,'Data source'!$C$3:$C$530,"Internal Labour")</f>
        <v>0</v>
      </c>
      <c r="F30" s="242">
        <f>SUMIFS('Data source'!K$3:K$530,ds_broadcostcat,$B30,'Data source'!$C$3:$C$530,"Internal Labour")</f>
        <v>0</v>
      </c>
      <c r="G30" s="242">
        <f>SUMIFS('Data source'!L$3:L$530,ds_broadcostcat,$B30,'Data source'!$C$3:$C$530,"Internal Labour")</f>
        <v>0</v>
      </c>
      <c r="H30" s="242">
        <f>SUMIFS('Data source'!M$3:M$530,ds_broadcostcat,$B30,'Data source'!$C$3:$C$530,"Internal Labour")</f>
        <v>0</v>
      </c>
      <c r="I30" s="242">
        <f>SUMIFS('Data source'!N$3:N$530,ds_broadcostcat,$B30,'Data source'!$C$3:$C$530,"Internal Labour")</f>
        <v>0</v>
      </c>
      <c r="J30" s="242">
        <f>SUMIFS('Data source'!O$3:O$530,ds_broadcostcat,$B30,'Data source'!$C$3:$C$530,"Internal Labour")</f>
        <v>0</v>
      </c>
      <c r="K30" s="242">
        <f>SUMIFS('Data source'!P$3:P$530,ds_broadcostcat,$B30,'Data source'!$C$3:$C$530,"Internal Labour")</f>
        <v>0</v>
      </c>
      <c r="L30" s="242">
        <f>SUMIFS('Data source'!Q$3:Q$530,ds_broadcostcat,$B30,'Data source'!$C$3:$C$530,"Internal Labour")</f>
        <v>0</v>
      </c>
      <c r="M30" s="242">
        <f>SUMIFS('Data source'!R$3:R$530,ds_broadcostcat,$B30,'Data source'!$C$3:$C$530,"Internal Labour")</f>
        <v>0</v>
      </c>
      <c r="N30" s="242">
        <f>SUMIFS('Data source'!S$3:S$530,ds_broadcostcat,$B30,'Data source'!$C$3:$C$530,"Internal Labour")</f>
        <v>0</v>
      </c>
      <c r="O30" s="242">
        <f>SUMIFS('Data source'!T$3:T$530,ds_broadcostcat,$B30,'Data source'!$C$3:$C$530,"Internal Labour")</f>
        <v>0</v>
      </c>
      <c r="P30" s="242">
        <f>SUMIFS('Data source'!U$3:U$530,ds_broadcostcat,$B30,'Data source'!$C$3:$C$530,"Internal Labour")</f>
        <v>0</v>
      </c>
      <c r="Q30" s="242">
        <f>SUMIFS('Data source'!V$3:V$530,ds_broadcostcat,$B30,'Data source'!$C$3:$C$530,"Internal Labour")</f>
        <v>0</v>
      </c>
      <c r="R30" s="242">
        <f>SUMIFS('Data source'!W$3:W$530,ds_broadcostcat,$B30,'Data source'!$C$3:$C$530,"Internal Labour")</f>
        <v>0</v>
      </c>
      <c r="S30" s="242">
        <f>SUMIFS('Data source'!X$3:X$530,ds_broadcostcat,$B30,'Data source'!$C$3:$C$530,"Internal Labour")</f>
        <v>0</v>
      </c>
      <c r="T30" s="242">
        <f>SUMIFS('Data source'!Y$3:Y$530,ds_broadcostcat,$B30,'Data source'!$C$3:$C$530,"Internal Labour")</f>
        <v>0</v>
      </c>
      <c r="U30" s="242">
        <f>SUMIFS('Data source'!Z$3:Z$530,ds_broadcostcat,$B30,'Data source'!$C$3:$C$530,"Internal Labour")</f>
        <v>0</v>
      </c>
      <c r="V30" s="242">
        <f>SUMIFS('Data source'!AA$3:AA$530,ds_broadcostcat,$B30,'Data source'!$C$3:$C$530,"Internal Labour")</f>
        <v>0</v>
      </c>
      <c r="W30" s="242">
        <f>SUMIFS('Data source'!AB$3:AB$530,ds_broadcostcat,$B30,'Data source'!$C$3:$C$530,"Internal Labour")</f>
        <v>0</v>
      </c>
      <c r="X30" s="242">
        <f>SUMIFS('Data source'!AC$3:AC$530,ds_broadcostcat,$B30,'Data source'!$C$3:$C$530,"Internal Labour")</f>
        <v>0</v>
      </c>
      <c r="Y30" s="242">
        <f>SUMIFS('Data source'!AD$3:AD$530,ds_broadcostcat,$B30,'Data source'!$C$3:$C$530,"Internal Labour")</f>
        <v>0</v>
      </c>
      <c r="Z30" s="242">
        <f>SUMIFS('Data source'!AE$3:AE$530,ds_broadcostcat,$B30,'Data source'!$C$3:$C$530,"Internal Labour")</f>
        <v>0</v>
      </c>
      <c r="AA30" s="242">
        <f>SUMIFS('Data source'!AF$3:AF$530,ds_broadcostcat,$B30,'Data source'!$C$3:$C$530,"Internal Labour")</f>
        <v>0</v>
      </c>
      <c r="AB30" s="242">
        <f>SUMIFS('Data source'!AG$3:AG$530,ds_broadcostcat,$B30,'Data source'!$C$3:$C$530,"Internal Labour")</f>
        <v>0</v>
      </c>
      <c r="AC30" s="242">
        <f>SUMIFS('Data source'!AH$3:AH$530,ds_broadcostcat,$B30,'Data source'!$C$3:$C$530,"Internal Labour")</f>
        <v>0</v>
      </c>
      <c r="AD30" s="242">
        <f>SUMIFS('Data source'!AI$3:AI$530,ds_broadcostcat,$B30,'Data source'!$C$3:$C$530,"Internal Labour")</f>
        <v>2.7892857142857146</v>
      </c>
      <c r="AE30" s="242">
        <f>SUMIFS('Data source'!AJ$3:AJ$530,ds_broadcostcat,$B30,'Data source'!$C$3:$C$530,"Internal Labour")</f>
        <v>2.2678571428571428</v>
      </c>
      <c r="AF30" s="242">
        <f>SUMIFS('Data source'!AK$3:AK$530,ds_broadcostcat,$B30,'Data source'!$C$3:$C$530,"Internal Labour")</f>
        <v>1.7678571428571428</v>
      </c>
      <c r="AG30" s="242">
        <f>SUMIFS('Data source'!AL$3:AL$530,ds_broadcostcat,$B30,'Data source'!$C$3:$C$530,"Internal Labour")</f>
        <v>2.2035714285714283</v>
      </c>
      <c r="AH30" s="242">
        <f>SUMIFS('Data source'!AM$3:AM$530,ds_broadcostcat,$B30,'Data source'!$C$3:$C$530,"Internal Labour")</f>
        <v>2.3607142857142853</v>
      </c>
      <c r="AI30" s="242">
        <f>SUMIFS('Data source'!AN$3:AN$530,ds_broadcostcat,$B30,'Data source'!$C$3:$C$530,"Internal Labour")</f>
        <v>2.2892857142857141</v>
      </c>
      <c r="AJ30" s="242">
        <f>SUMIFS('Data source'!AO$3:AO$530,ds_broadcostcat,$B30,'Data source'!$C$3:$C$530,"Internal Labour")</f>
        <v>3.3178571428571426</v>
      </c>
      <c r="AK30" s="242">
        <f>SUMIFS('Data source'!AP$3:AP$530,ds_broadcostcat,$B30,'Data source'!$C$3:$C$530,"Internal Labour")</f>
        <v>3.1178571428571424</v>
      </c>
      <c r="AL30" s="242">
        <f>SUMIFS('Data source'!AQ$3:AQ$530,ds_broadcostcat,$B30,'Data source'!$C$3:$C$530,"Internal Labour")</f>
        <v>4.1821428571428569</v>
      </c>
      <c r="AM30" s="242">
        <f>SUMIFS('Data source'!AR$3:AR$530,ds_broadcostcat,$B30,'Data source'!$C$3:$C$530,"Internal Labour")</f>
        <v>3.2392857142857139</v>
      </c>
      <c r="AN30" s="242">
        <f>SUMIFS('Data source'!AS$3:AS$530,ds_broadcostcat,$B30,'Data source'!$C$3:$C$530,"Internal Labour")</f>
        <v>3.1892857142857136</v>
      </c>
      <c r="AO30" s="242">
        <f>SUMIFS('Data source'!AT$3:AT$530,ds_broadcostcat,$B30,'Data source'!$C$3:$C$530,"Internal Labour")</f>
        <v>1.8535714285714284</v>
      </c>
      <c r="AP30" s="242">
        <f>SUMIFS('Data source'!AU$3:AU$530,ds_broadcostcat,$B30,'Data source'!$C$3:$C$530,"Internal Labour")</f>
        <v>1.6392857142857142</v>
      </c>
      <c r="AQ30" s="242">
        <f>SUMIFS('Data source'!AV$3:AV$530,ds_broadcostcat,$B30,'Data source'!$C$3:$C$530,"Internal Labour")</f>
        <v>1.3678571428571429</v>
      </c>
      <c r="AR30" s="242">
        <f>SUMIFS('Data source'!AW$3:AW$530,ds_broadcostcat,$B30,'Data source'!$C$3:$C$530,"Internal Labour")</f>
        <v>0.67500000000000004</v>
      </c>
      <c r="AS30" s="242">
        <f>SUMIFS('Data source'!AX$3:AX$530,ds_broadcostcat,$B30,'Data source'!$C$3:$C$530,"Internal Labour")</f>
        <v>0</v>
      </c>
      <c r="AT30" s="242">
        <f>SUMIFS('Data source'!AY$3:AY$530,ds_broadcostcat,$B30,'Data source'!$C$3:$C$530,"Internal Labour")</f>
        <v>0</v>
      </c>
      <c r="AU30" s="242">
        <f>SUMIFS('Data source'!AZ$3:AZ$530,ds_broadcostcat,$B30,'Data source'!$C$3:$C$530,"Internal Labour")</f>
        <v>0</v>
      </c>
      <c r="AV30" s="242">
        <f>SUMIFS('Data source'!BA$3:BA$530,ds_broadcostcat,$B30,'Data source'!$C$3:$C$530,"Internal Labour")</f>
        <v>0</v>
      </c>
      <c r="AW30" s="242">
        <f>SUMIFS('Data source'!BB$3:BB$530,ds_broadcostcat,$B30,'Data source'!$C$3:$C$530,"Internal Labour")</f>
        <v>0</v>
      </c>
      <c r="AX30" s="242">
        <f>SUMIFS('Data source'!BC$3:BC$530,ds_broadcostcat,$B30,'Data source'!$C$3:$C$530,"Internal Labour")</f>
        <v>0</v>
      </c>
      <c r="AY30" s="242">
        <f>SUMIFS('Data source'!BD$3:BD$530,ds_broadcostcat,$B30,'Data source'!$C$3:$C$530,"Internal Labour")</f>
        <v>0</v>
      </c>
      <c r="AZ30" s="242">
        <f>SUMIFS('Data source'!BE$3:BE$530,ds_broadcostcat,$B30,'Data source'!$C$3:$C$530,"Internal Labour")</f>
        <v>0</v>
      </c>
      <c r="BA30" s="242">
        <f>SUMIFS('Data source'!BF$3:BF$530,ds_broadcostcat,$B30,'Data source'!$C$3:$C$530,"Internal Labour")</f>
        <v>0</v>
      </c>
      <c r="BB30" s="242">
        <f>SUMIFS('Data source'!BG$3:BG$530,ds_broadcostcat,$B30,'Data source'!$C$3:$C$530,"Internal Labour")</f>
        <v>0</v>
      </c>
      <c r="BC30" s="242">
        <f>SUMIFS('Data source'!BH$3:BH$530,ds_broadcostcat,$B30,'Data source'!$C$3:$C$530,"Internal Labour")</f>
        <v>0</v>
      </c>
      <c r="BD30" s="242">
        <f>SUMIFS('Data source'!BI$3:BI$530,ds_broadcostcat,$B30,'Data source'!$C$3:$C$530,"Internal Labour")</f>
        <v>0</v>
      </c>
      <c r="BE30" s="242">
        <f t="shared" si="31"/>
        <v>0.74001457725947506</v>
      </c>
      <c r="BF30" s="242">
        <f t="shared" si="32"/>
        <v>1.3429894179894177</v>
      </c>
      <c r="BG30" s="318" t="str">
        <f t="shared" si="25"/>
        <v>Project Development</v>
      </c>
      <c r="BH30" s="227"/>
      <c r="BI30" s="227"/>
      <c r="BJ30" s="227"/>
      <c r="BK30" s="227"/>
      <c r="BL30" s="227"/>
      <c r="BM30" s="227"/>
      <c r="BN30" s="242">
        <f t="shared" si="26"/>
        <v>0</v>
      </c>
      <c r="BO30" s="242">
        <f t="shared" si="27"/>
        <v>0</v>
      </c>
      <c r="BP30" s="242">
        <f t="shared" si="28"/>
        <v>13.678571428571429</v>
      </c>
      <c r="BQ30" s="242">
        <f t="shared" si="29"/>
        <v>22.582142857142856</v>
      </c>
      <c r="BR30" s="242">
        <f t="shared" si="30"/>
        <v>0</v>
      </c>
    </row>
    <row r="31" spans="1:71" ht="16.8" thickBot="1" x14ac:dyDescent="0.8">
      <c r="B31" s="106" t="str">
        <v>Project Controls</v>
      </c>
      <c r="C31" s="242"/>
      <c r="D31" s="242"/>
      <c r="E31" s="242"/>
      <c r="F31" s="242"/>
      <c r="G31" s="242"/>
      <c r="H31" s="242">
        <f>SUMIFS('Data source'!M$3:M$530,ds_broadcostcat,$B31,'Data source'!$C$3:$C$530,"Internal Labour")</f>
        <v>0</v>
      </c>
      <c r="I31" s="242">
        <f>SUMIFS('Data source'!N$3:N$530,ds_broadcostcat,$B31,'Data source'!$C$3:$C$530,"Internal Labour")</f>
        <v>0</v>
      </c>
      <c r="J31" s="242">
        <f>SUMIFS('Data source'!O$3:O$530,ds_broadcostcat,$B31,'Data source'!$C$3:$C$530,"Internal Labour")</f>
        <v>0</v>
      </c>
      <c r="K31" s="242">
        <f>SUMIFS('Data source'!P$3:P$530,ds_broadcostcat,$B31,'Data source'!$C$3:$C$530,"Internal Labour")</f>
        <v>0</v>
      </c>
      <c r="L31" s="242">
        <f>SUMIFS('Data source'!Q$3:Q$530,ds_broadcostcat,$B31,'Data source'!$C$3:$C$530,"Internal Labour")</f>
        <v>0</v>
      </c>
      <c r="M31" s="242">
        <f>SUMIFS('Data source'!R$3:R$530,ds_broadcostcat,$B31,'Data source'!$C$3:$C$530,"Internal Labour")</f>
        <v>0</v>
      </c>
      <c r="N31" s="242">
        <f>SUMIFS('Data source'!S$3:S$530,ds_broadcostcat,$B31,'Data source'!$C$3:$C$530,"Internal Labour")</f>
        <v>0</v>
      </c>
      <c r="O31" s="242">
        <f>SUMIFS('Data source'!T$3:T$530,ds_broadcostcat,$B31,'Data source'!$C$3:$C$530,"Internal Labour")</f>
        <v>0</v>
      </c>
      <c r="P31" s="242">
        <f>SUMIFS('Data source'!U$3:U$530,ds_broadcostcat,$B31,'Data source'!$C$3:$C$530,"Internal Labour")</f>
        <v>0</v>
      </c>
      <c r="Q31" s="242">
        <f>SUMIFS('Data source'!V$3:V$530,ds_broadcostcat,$B31,'Data source'!$C$3:$C$530,"Internal Labour")</f>
        <v>0</v>
      </c>
      <c r="R31" s="242">
        <f>SUMIFS('Data source'!W$3:W$530,ds_broadcostcat,$B31,'Data source'!$C$3:$C$530,"Internal Labour")</f>
        <v>0</v>
      </c>
      <c r="S31" s="242">
        <f>SUMIFS('Data source'!X$3:X$530,ds_broadcostcat,$B31,'Data source'!$C$3:$C$530,"Internal Labour")</f>
        <v>0</v>
      </c>
      <c r="T31" s="242">
        <f>SUMIFS('Data source'!Y$3:Y$530,ds_broadcostcat,$B31,'Data source'!$C$3:$C$530,"Internal Labour")</f>
        <v>0</v>
      </c>
      <c r="U31" s="242">
        <f>SUMIFS('Data source'!Z$3:Z$530,ds_broadcostcat,$B31,'Data source'!$C$3:$C$530,"Internal Labour")</f>
        <v>0</v>
      </c>
      <c r="V31" s="242">
        <f>SUMIFS('Data source'!AA$3:AA$530,ds_broadcostcat,$B31,'Data source'!$C$3:$C$530,"Internal Labour")</f>
        <v>0</v>
      </c>
      <c r="W31" s="242">
        <f>SUMIFS('Data source'!AB$3:AB$530,ds_broadcostcat,$B31,'Data source'!$C$3:$C$530,"Internal Labour")</f>
        <v>0</v>
      </c>
      <c r="X31" s="242">
        <f>SUMIFS('Data source'!AC$3:AC$530,ds_broadcostcat,$B31,'Data source'!$C$3:$C$530,"Internal Labour")</f>
        <v>0</v>
      </c>
      <c r="Y31" s="242">
        <f>SUMIFS('Data source'!AD$3:AD$530,ds_broadcostcat,$B31,'Data source'!$C$3:$C$530,"Internal Labour")</f>
        <v>0</v>
      </c>
      <c r="Z31" s="242">
        <f>SUMIFS('Data source'!AE$3:AE$530,ds_broadcostcat,$B31,'Data source'!$C$3:$C$530,"Internal Labour")</f>
        <v>0</v>
      </c>
      <c r="AA31" s="242">
        <f>SUMIFS('Data source'!AF$3:AF$530,ds_broadcostcat,$B31,'Data source'!$C$3:$C$530,"Internal Labour")</f>
        <v>0</v>
      </c>
      <c r="AB31" s="242">
        <f>SUMIFS('Data source'!AG$3:AG$530,ds_broadcostcat,$B31,'Data source'!$C$3:$C$530,"Internal Labour")</f>
        <v>0</v>
      </c>
      <c r="AC31" s="242">
        <f>SUMIFS('Data source'!AH$3:AH$530,ds_broadcostcat,$B31,'Data source'!$C$3:$C$530,"Internal Labour")</f>
        <v>0</v>
      </c>
      <c r="AD31" s="242">
        <f>SUMIFS('Data source'!AI$3:AI$530,ds_broadcostcat,$B31,'Data source'!$C$3:$C$530,"Internal Labour")</f>
        <v>4.5</v>
      </c>
      <c r="AE31" s="242">
        <f>SUMIFS('Data source'!AJ$3:AJ$530,ds_broadcostcat,$B31,'Data source'!$C$3:$C$530,"Internal Labour")</f>
        <v>4.5</v>
      </c>
      <c r="AF31" s="242">
        <f>SUMIFS('Data source'!AK$3:AK$530,ds_broadcostcat,$B31,'Data source'!$C$3:$C$530,"Internal Labour")</f>
        <v>4.5</v>
      </c>
      <c r="AG31" s="242">
        <f>SUMIFS('Data source'!AL$3:AL$530,ds_broadcostcat,$B31,'Data source'!$C$3:$C$530,"Internal Labour")</f>
        <v>4.5</v>
      </c>
      <c r="AH31" s="242">
        <f>SUMIFS('Data source'!AM$3:AM$530,ds_broadcostcat,$B31,'Data source'!$C$3:$C$530,"Internal Labour")</f>
        <v>4.5</v>
      </c>
      <c r="AI31" s="242">
        <f>SUMIFS('Data source'!AN$3:AN$530,ds_broadcostcat,$B31,'Data source'!$C$3:$C$530,"Internal Labour")</f>
        <v>4.5</v>
      </c>
      <c r="AJ31" s="242">
        <f>SUMIFS('Data source'!AO$3:AO$530,ds_broadcostcat,$B31,'Data source'!$C$3:$C$530,"Internal Labour")</f>
        <v>4.5</v>
      </c>
      <c r="AK31" s="242">
        <f>SUMIFS('Data source'!AP$3:AP$530,ds_broadcostcat,$B31,'Data source'!$C$3:$C$530,"Internal Labour")</f>
        <v>4.5</v>
      </c>
      <c r="AL31" s="242">
        <f>SUMIFS('Data source'!AQ$3:AQ$530,ds_broadcostcat,$B31,'Data source'!$C$3:$C$530,"Internal Labour")</f>
        <v>4.5</v>
      </c>
      <c r="AM31" s="242">
        <f>SUMIFS('Data source'!AR$3:AR$530,ds_broadcostcat,$B31,'Data source'!$C$3:$C$530,"Internal Labour")</f>
        <v>4.5</v>
      </c>
      <c r="AN31" s="242">
        <f>SUMIFS('Data source'!AS$3:AS$530,ds_broadcostcat,$B31,'Data source'!$C$3:$C$530,"Internal Labour")</f>
        <v>4.5</v>
      </c>
      <c r="AO31" s="242">
        <f>SUMIFS('Data source'!AT$3:AT$530,ds_broadcostcat,$B31,'Data source'!$C$3:$C$530,"Internal Labour")</f>
        <v>4.5</v>
      </c>
      <c r="AP31" s="242">
        <f>SUMIFS('Data source'!AU$3:AU$530,ds_broadcostcat,$B31,'Data source'!$C$3:$C$530,"Internal Labour")</f>
        <v>4.5</v>
      </c>
      <c r="AQ31" s="242">
        <f>SUMIFS('Data source'!AV$3:AV$530,ds_broadcostcat,$B31,'Data source'!$C$3:$C$530,"Internal Labour")</f>
        <v>4.5</v>
      </c>
      <c r="AR31" s="242">
        <f>SUMIFS('Data source'!AW$3:AW$530,ds_broadcostcat,$B31,'Data source'!$C$3:$C$530,"Internal Labour")</f>
        <v>4.5</v>
      </c>
      <c r="AS31" s="242">
        <f>SUMIFS('Data source'!AX$3:AX$530,ds_broadcostcat,$B31,'Data source'!$C$3:$C$530,"Internal Labour")</f>
        <v>0</v>
      </c>
      <c r="AT31" s="242">
        <f>SUMIFS('Data source'!AY$3:AY$530,ds_broadcostcat,$B31,'Data source'!$C$3:$C$530,"Internal Labour")</f>
        <v>0.5</v>
      </c>
      <c r="AU31" s="242">
        <f>SUMIFS('Data source'!AZ$3:AZ$530,ds_broadcostcat,$B31,'Data source'!$C$3:$C$530,"Internal Labour")</f>
        <v>0.5</v>
      </c>
      <c r="AV31" s="242">
        <f>SUMIFS('Data source'!BA$3:BA$530,ds_broadcostcat,$B31,'Data source'!$C$3:$C$530,"Internal Labour")</f>
        <v>0.5</v>
      </c>
      <c r="AW31" s="242">
        <f>SUMIFS('Data source'!BB$3:BB$530,ds_broadcostcat,$B31,'Data source'!$C$3:$C$530,"Internal Labour")</f>
        <v>0.5</v>
      </c>
      <c r="AX31" s="242">
        <f>SUMIFS('Data source'!BC$3:BC$530,ds_broadcostcat,$B31,'Data source'!$C$3:$C$530,"Internal Labour")</f>
        <v>0.5</v>
      </c>
      <c r="AY31" s="242">
        <f>SUMIFS('Data source'!BD$3:BD$530,ds_broadcostcat,$B31,'Data source'!$C$3:$C$530,"Internal Labour")</f>
        <v>0</v>
      </c>
      <c r="AZ31" s="242">
        <f>SUMIFS('Data source'!BE$3:BE$530,ds_broadcostcat,$B31,'Data source'!$C$3:$C$530,"Internal Labour")</f>
        <v>0</v>
      </c>
      <c r="BA31" s="242">
        <f>SUMIFS('Data source'!BF$3:BF$530,ds_broadcostcat,$B31,'Data source'!$C$3:$C$530,"Internal Labour")</f>
        <v>0</v>
      </c>
      <c r="BB31" s="242">
        <f>SUMIFS('Data source'!BG$3:BG$530,ds_broadcostcat,$B31,'Data source'!$C$3:$C$530,"Internal Labour")</f>
        <v>0</v>
      </c>
      <c r="BC31" s="242">
        <f>SUMIFS('Data source'!BH$3:BH$530,ds_broadcostcat,$B31,'Data source'!$C$3:$C$530,"Internal Labour")</f>
        <v>0</v>
      </c>
      <c r="BD31" s="242">
        <f>SUMIFS('Data source'!BI$3:BI$530,ds_broadcostcat,$B31,'Data source'!$C$3:$C$530,"Internal Labour")</f>
        <v>0</v>
      </c>
      <c r="BE31" s="242">
        <f t="shared" si="31"/>
        <v>1.4285714285714286</v>
      </c>
      <c r="BF31" s="242">
        <f t="shared" si="32"/>
        <v>2.5925925925925926</v>
      </c>
      <c r="BG31" s="318" t="str">
        <f t="shared" si="25"/>
        <v>Project Controls</v>
      </c>
      <c r="BH31" s="227"/>
      <c r="BI31" s="227"/>
      <c r="BJ31" s="227"/>
      <c r="BK31" s="227"/>
      <c r="BL31" s="227"/>
      <c r="BM31" s="227"/>
      <c r="BN31" s="242">
        <f t="shared" si="26"/>
        <v>0</v>
      </c>
      <c r="BO31" s="242">
        <f t="shared" si="27"/>
        <v>0</v>
      </c>
      <c r="BP31" s="242">
        <f t="shared" si="28"/>
        <v>27</v>
      </c>
      <c r="BQ31" s="242">
        <f t="shared" si="29"/>
        <v>41.5</v>
      </c>
      <c r="BR31" s="242">
        <f t="shared" si="30"/>
        <v>1.5</v>
      </c>
    </row>
    <row r="32" spans="1:71" ht="16.8" thickBot="1" x14ac:dyDescent="0.8">
      <c r="B32" s="106" t="str">
        <v>Commercial Management</v>
      </c>
      <c r="C32" s="242"/>
      <c r="D32" s="242"/>
      <c r="E32" s="242"/>
      <c r="F32" s="242"/>
      <c r="G32" s="242"/>
      <c r="H32" s="242">
        <f>SUMIFS('Data source'!M$3:M$530,ds_broadcostcat,$B32,'Data source'!$C$3:$C$530,"Internal Labour")</f>
        <v>0</v>
      </c>
      <c r="I32" s="242">
        <f>SUMIFS('Data source'!N$3:N$530,ds_broadcostcat,$B32,'Data source'!$C$3:$C$530,"Internal Labour")</f>
        <v>0</v>
      </c>
      <c r="J32" s="242">
        <f>SUMIFS('Data source'!O$3:O$530,ds_broadcostcat,$B32,'Data source'!$C$3:$C$530,"Internal Labour")</f>
        <v>0</v>
      </c>
      <c r="K32" s="242">
        <f>SUMIFS('Data source'!P$3:P$530,ds_broadcostcat,$B32,'Data source'!$C$3:$C$530,"Internal Labour")</f>
        <v>0</v>
      </c>
      <c r="L32" s="242">
        <f>SUMIFS('Data source'!Q$3:Q$530,ds_broadcostcat,$B32,'Data source'!$C$3:$C$530,"Internal Labour")</f>
        <v>0</v>
      </c>
      <c r="M32" s="242">
        <f>SUMIFS('Data source'!R$3:R$530,ds_broadcostcat,$B32,'Data source'!$C$3:$C$530,"Internal Labour")</f>
        <v>0</v>
      </c>
      <c r="N32" s="242">
        <f>SUMIFS('Data source'!S$3:S$530,ds_broadcostcat,$B32,'Data source'!$C$3:$C$530,"Internal Labour")</f>
        <v>0</v>
      </c>
      <c r="O32" s="242">
        <f>SUMIFS('Data source'!T$3:T$530,ds_broadcostcat,$B32,'Data source'!$C$3:$C$530,"Internal Labour")</f>
        <v>0</v>
      </c>
      <c r="P32" s="242">
        <f>SUMIFS('Data source'!U$3:U$530,ds_broadcostcat,$B32,'Data source'!$C$3:$C$530,"Internal Labour")</f>
        <v>0</v>
      </c>
      <c r="Q32" s="242">
        <f>SUMIFS('Data source'!V$3:V$530,ds_broadcostcat,$B32,'Data source'!$C$3:$C$530,"Internal Labour")</f>
        <v>0</v>
      </c>
      <c r="R32" s="242">
        <f>SUMIFS('Data source'!W$3:W$530,ds_broadcostcat,$B32,'Data source'!$C$3:$C$530,"Internal Labour")</f>
        <v>0</v>
      </c>
      <c r="S32" s="242">
        <f>SUMIFS('Data source'!X$3:X$530,ds_broadcostcat,$B32,'Data source'!$C$3:$C$530,"Internal Labour")</f>
        <v>0</v>
      </c>
      <c r="T32" s="242">
        <f>SUMIFS('Data source'!Y$3:Y$530,ds_broadcostcat,$B32,'Data source'!$C$3:$C$530,"Internal Labour")</f>
        <v>0</v>
      </c>
      <c r="U32" s="242">
        <f>SUMIFS('Data source'!Z$3:Z$530,ds_broadcostcat,$B32,'Data source'!$C$3:$C$530,"Internal Labour")</f>
        <v>0</v>
      </c>
      <c r="V32" s="242">
        <f>SUMIFS('Data source'!AA$3:AA$530,ds_broadcostcat,$B32,'Data source'!$C$3:$C$530,"Internal Labour")</f>
        <v>0</v>
      </c>
      <c r="W32" s="242">
        <f>SUMIFS('Data source'!AB$3:AB$530,ds_broadcostcat,$B32,'Data source'!$C$3:$C$530,"Internal Labour")</f>
        <v>0</v>
      </c>
      <c r="X32" s="242">
        <f>SUMIFS('Data source'!AC$3:AC$530,ds_broadcostcat,$B32,'Data source'!$C$3:$C$530,"Internal Labour")</f>
        <v>0</v>
      </c>
      <c r="Y32" s="242">
        <f>SUMIFS('Data source'!AD$3:AD$530,ds_broadcostcat,$B32,'Data source'!$C$3:$C$530,"Internal Labour")</f>
        <v>0</v>
      </c>
      <c r="Z32" s="242">
        <f>SUMIFS('Data source'!AE$3:AE$530,ds_broadcostcat,$B32,'Data source'!$C$3:$C$530,"Internal Labour")</f>
        <v>0</v>
      </c>
      <c r="AA32" s="242">
        <f>SUMIFS('Data source'!AF$3:AF$530,ds_broadcostcat,$B32,'Data source'!$C$3:$C$530,"Internal Labour")</f>
        <v>0</v>
      </c>
      <c r="AB32" s="242">
        <f>SUMIFS('Data source'!AG$3:AG$530,ds_broadcostcat,$B32,'Data source'!$C$3:$C$530,"Internal Labour")</f>
        <v>0</v>
      </c>
      <c r="AC32" s="242">
        <f>SUMIFS('Data source'!AH$3:AH$530,ds_broadcostcat,$B32,'Data source'!$C$3:$C$530,"Internal Labour")</f>
        <v>0</v>
      </c>
      <c r="AD32" s="242">
        <f>SUMIFS('Data source'!AI$3:AI$530,ds_broadcostcat,$B32,'Data source'!$C$3:$C$530,"Internal Labour")</f>
        <v>17.3</v>
      </c>
      <c r="AE32" s="242">
        <f>SUMIFS('Data source'!AJ$3:AJ$530,ds_broadcostcat,$B32,'Data source'!$C$3:$C$530,"Internal Labour")</f>
        <v>17.3</v>
      </c>
      <c r="AF32" s="242">
        <f>SUMIFS('Data source'!AK$3:AK$530,ds_broadcostcat,$B32,'Data source'!$C$3:$C$530,"Internal Labour")</f>
        <v>17.3</v>
      </c>
      <c r="AG32" s="242">
        <f>SUMIFS('Data source'!AL$3:AL$530,ds_broadcostcat,$B32,'Data source'!$C$3:$C$530,"Internal Labour")</f>
        <v>17.3</v>
      </c>
      <c r="AH32" s="242">
        <f>SUMIFS('Data source'!AM$3:AM$530,ds_broadcostcat,$B32,'Data source'!$C$3:$C$530,"Internal Labour")</f>
        <v>17.3</v>
      </c>
      <c r="AI32" s="242">
        <f>SUMIFS('Data source'!AN$3:AN$530,ds_broadcostcat,$B32,'Data source'!$C$3:$C$530,"Internal Labour")</f>
        <v>17.3</v>
      </c>
      <c r="AJ32" s="242">
        <f>SUMIFS('Data source'!AO$3:AO$530,ds_broadcostcat,$B32,'Data source'!$C$3:$C$530,"Internal Labour")</f>
        <v>16.3</v>
      </c>
      <c r="AK32" s="242">
        <f>SUMIFS('Data source'!AP$3:AP$530,ds_broadcostcat,$B32,'Data source'!$C$3:$C$530,"Internal Labour")</f>
        <v>16.3</v>
      </c>
      <c r="AL32" s="242">
        <f>SUMIFS('Data source'!AQ$3:AQ$530,ds_broadcostcat,$B32,'Data source'!$C$3:$C$530,"Internal Labour")</f>
        <v>16.5</v>
      </c>
      <c r="AM32" s="242">
        <f>SUMIFS('Data source'!AR$3:AR$530,ds_broadcostcat,$B32,'Data source'!$C$3:$C$530,"Internal Labour")</f>
        <v>16.5</v>
      </c>
      <c r="AN32" s="242">
        <f>SUMIFS('Data source'!AS$3:AS$530,ds_broadcostcat,$B32,'Data source'!$C$3:$C$530,"Internal Labour")</f>
        <v>16.5</v>
      </c>
      <c r="AO32" s="242">
        <f>SUMIFS('Data source'!AT$3:AT$530,ds_broadcostcat,$B32,'Data source'!$C$3:$C$530,"Internal Labour")</f>
        <v>16.5</v>
      </c>
      <c r="AP32" s="242">
        <f>SUMIFS('Data source'!AU$3:AU$530,ds_broadcostcat,$B32,'Data source'!$C$3:$C$530,"Internal Labour")</f>
        <v>16.5</v>
      </c>
      <c r="AQ32" s="242">
        <f>SUMIFS('Data source'!AV$3:AV$530,ds_broadcostcat,$B32,'Data source'!$C$3:$C$530,"Internal Labour")</f>
        <v>16.5</v>
      </c>
      <c r="AR32" s="242">
        <f>SUMIFS('Data source'!AW$3:AW$530,ds_broadcostcat,$B32,'Data source'!$C$3:$C$530,"Internal Labour")</f>
        <v>15.5</v>
      </c>
      <c r="AS32" s="242">
        <f>SUMIFS('Data source'!AX$3:AX$530,ds_broadcostcat,$B32,'Data source'!$C$3:$C$530,"Internal Labour")</f>
        <v>9.3000000000000007</v>
      </c>
      <c r="AT32" s="242">
        <f>SUMIFS('Data source'!AY$3:AY$530,ds_broadcostcat,$B32,'Data source'!$C$3:$C$530,"Internal Labour")</f>
        <v>9.3000000000000007</v>
      </c>
      <c r="AU32" s="242">
        <f>SUMIFS('Data source'!AZ$3:AZ$530,ds_broadcostcat,$B32,'Data source'!$C$3:$C$530,"Internal Labour")</f>
        <v>0</v>
      </c>
      <c r="AV32" s="242">
        <f>SUMIFS('Data source'!BA$3:BA$530,ds_broadcostcat,$B32,'Data source'!$C$3:$C$530,"Internal Labour")</f>
        <v>0</v>
      </c>
      <c r="AW32" s="242">
        <f>SUMIFS('Data source'!BB$3:BB$530,ds_broadcostcat,$B32,'Data source'!$C$3:$C$530,"Internal Labour")</f>
        <v>0</v>
      </c>
      <c r="AX32" s="242">
        <f>SUMIFS('Data source'!BC$3:BC$530,ds_broadcostcat,$B32,'Data source'!$C$3:$C$530,"Internal Labour")</f>
        <v>0</v>
      </c>
      <c r="AY32" s="242">
        <f>SUMIFS('Data source'!BD$3:BD$530,ds_broadcostcat,$B32,'Data source'!$C$3:$C$530,"Internal Labour")</f>
        <v>0</v>
      </c>
      <c r="AZ32" s="242">
        <f>SUMIFS('Data source'!BE$3:BE$530,ds_broadcostcat,$B32,'Data source'!$C$3:$C$530,"Internal Labour")</f>
        <v>0</v>
      </c>
      <c r="BA32" s="242">
        <f>SUMIFS('Data source'!BF$3:BF$530,ds_broadcostcat,$B32,'Data source'!$C$3:$C$530,"Internal Labour")</f>
        <v>0</v>
      </c>
      <c r="BB32" s="242">
        <f>SUMIFS('Data source'!BG$3:BG$530,ds_broadcostcat,$B32,'Data source'!$C$3:$C$530,"Internal Labour")</f>
        <v>0</v>
      </c>
      <c r="BC32" s="242">
        <f>SUMIFS('Data source'!BH$3:BH$530,ds_broadcostcat,$B32,'Data source'!$C$3:$C$530,"Internal Labour")</f>
        <v>0</v>
      </c>
      <c r="BD32" s="242">
        <f>SUMIFS('Data source'!BI$3:BI$530,ds_broadcostcat,$B32,'Data source'!$C$3:$C$530,"Internal Labour")</f>
        <v>0</v>
      </c>
      <c r="BE32" s="242">
        <f t="shared" si="31"/>
        <v>5.5</v>
      </c>
      <c r="BF32" s="242">
        <f t="shared" si="32"/>
        <v>9.981481481481481</v>
      </c>
      <c r="BG32" s="318" t="str">
        <f t="shared" si="25"/>
        <v>Commercial Management</v>
      </c>
      <c r="BH32" s="227"/>
      <c r="BI32" s="227"/>
      <c r="BJ32" s="227"/>
      <c r="BK32" s="227"/>
      <c r="BL32" s="227"/>
      <c r="BM32" s="227"/>
      <c r="BN32" s="242">
        <f t="shared" si="26"/>
        <v>0</v>
      </c>
      <c r="BO32" s="242">
        <f t="shared" si="27"/>
        <v>0</v>
      </c>
      <c r="BP32" s="242">
        <f t="shared" si="28"/>
        <v>103.8</v>
      </c>
      <c r="BQ32" s="242">
        <f t="shared" si="29"/>
        <v>165.70000000000002</v>
      </c>
      <c r="BR32" s="242">
        <f t="shared" si="30"/>
        <v>0</v>
      </c>
    </row>
    <row r="33" spans="1:71" ht="16.8" thickBot="1" x14ac:dyDescent="0.8">
      <c r="B33" s="106" t="str">
        <v>Construction Management</v>
      </c>
      <c r="C33" s="248">
        <f>SUMIFS('Data source'!H$3:H$530,ds_broadcostcat,$B33,'Data source'!$C$3:$C$530,"Internal Labour")</f>
        <v>0</v>
      </c>
      <c r="D33" s="248">
        <f>SUMIFS('Data source'!I$3:I$530,ds_broadcostcat,$B33,'Data source'!$C$3:$C$530,"Internal Labour")</f>
        <v>0</v>
      </c>
      <c r="E33" s="248">
        <f>SUMIFS('Data source'!J$3:J$530,ds_broadcostcat,$B33,'Data source'!$C$3:$C$530,"Internal Labour")</f>
        <v>0</v>
      </c>
      <c r="F33" s="248">
        <f>SUMIFS('Data source'!K$3:K$530,ds_broadcostcat,$B33,'Data source'!$C$3:$C$530,"Internal Labour")</f>
        <v>0</v>
      </c>
      <c r="G33" s="248">
        <f>SUMIFS('Data source'!L$3:L$530,ds_broadcostcat,$B33,'Data source'!$C$3:$C$530,"Internal Labour")</f>
        <v>0</v>
      </c>
      <c r="H33" s="242">
        <f>SUMIFS('Data source'!M$3:M$530,ds_broadcostcat,$B33,'Data source'!$C$3:$C$530,"Internal Labour")</f>
        <v>0</v>
      </c>
      <c r="I33" s="242">
        <f>SUMIFS('Data source'!N$3:N$530,ds_broadcostcat,$B33,'Data source'!$C$3:$C$530,"Internal Labour")</f>
        <v>0</v>
      </c>
      <c r="J33" s="242">
        <f>SUMIFS('Data source'!O$3:O$530,ds_broadcostcat,$B33,'Data source'!$C$3:$C$530,"Internal Labour")</f>
        <v>0</v>
      </c>
      <c r="K33" s="242">
        <f>SUMIFS('Data source'!P$3:P$530,ds_broadcostcat,$B33,'Data source'!$C$3:$C$530,"Internal Labour")</f>
        <v>0</v>
      </c>
      <c r="L33" s="242">
        <f>SUMIFS('Data source'!Q$3:Q$530,ds_broadcostcat,$B33,'Data source'!$C$3:$C$530,"Internal Labour")</f>
        <v>0</v>
      </c>
      <c r="M33" s="242">
        <f>SUMIFS('Data source'!R$3:R$530,ds_broadcostcat,$B33,'Data source'!$C$3:$C$530,"Internal Labour")</f>
        <v>0</v>
      </c>
      <c r="N33" s="242">
        <f>SUMIFS('Data source'!S$3:S$530,ds_broadcostcat,$B33,'Data source'!$C$3:$C$530,"Internal Labour")</f>
        <v>0</v>
      </c>
      <c r="O33" s="242">
        <f>SUMIFS('Data source'!T$3:T$530,ds_broadcostcat,$B33,'Data source'!$C$3:$C$530,"Internal Labour")</f>
        <v>0</v>
      </c>
      <c r="P33" s="242">
        <f>SUMIFS('Data source'!U$3:U$530,ds_broadcostcat,$B33,'Data source'!$C$3:$C$530,"Internal Labour")</f>
        <v>0</v>
      </c>
      <c r="Q33" s="242">
        <f>SUMIFS('Data source'!V$3:V$530,ds_broadcostcat,$B33,'Data source'!$C$3:$C$530,"Internal Labour")</f>
        <v>0</v>
      </c>
      <c r="R33" s="242">
        <f>SUMIFS('Data source'!W$3:W$530,ds_broadcostcat,$B33,'Data source'!$C$3:$C$530,"Internal Labour")</f>
        <v>0</v>
      </c>
      <c r="S33" s="242">
        <f>SUMIFS('Data source'!X$3:X$530,ds_broadcostcat,$B33,'Data source'!$C$3:$C$530,"Internal Labour")</f>
        <v>0</v>
      </c>
      <c r="T33" s="242">
        <f>SUMIFS('Data source'!Y$3:Y$530,ds_broadcostcat,$B33,'Data source'!$C$3:$C$530,"Internal Labour")</f>
        <v>0</v>
      </c>
      <c r="U33" s="242">
        <f>SUMIFS('Data source'!Z$3:Z$530,ds_broadcostcat,$B33,'Data source'!$C$3:$C$530,"Internal Labour")</f>
        <v>0</v>
      </c>
      <c r="V33" s="242">
        <f>SUMIFS('Data source'!AA$3:AA$530,ds_broadcostcat,$B33,'Data source'!$C$3:$C$530,"Internal Labour")</f>
        <v>0</v>
      </c>
      <c r="W33" s="242">
        <f>SUMIFS('Data source'!AB$3:AB$530,ds_broadcostcat,$B33,'Data source'!$C$3:$C$530,"Internal Labour")</f>
        <v>0</v>
      </c>
      <c r="X33" s="242">
        <f>SUMIFS('Data source'!AC$3:AC$530,ds_broadcostcat,$B33,'Data source'!$C$3:$C$530,"Internal Labour")</f>
        <v>0</v>
      </c>
      <c r="Y33" s="242">
        <f>SUMIFS('Data source'!AD$3:AD$530,ds_broadcostcat,$B33,'Data source'!$C$3:$C$530,"Internal Labour")</f>
        <v>0</v>
      </c>
      <c r="Z33" s="242">
        <f>SUMIFS('Data source'!AE$3:AE$530,ds_broadcostcat,$B33,'Data source'!$C$3:$C$530,"Internal Labour")</f>
        <v>0</v>
      </c>
      <c r="AA33" s="242">
        <f>SUMIFS('Data source'!AF$3:AF$530,ds_broadcostcat,$B33,'Data source'!$C$3:$C$530,"Internal Labour")</f>
        <v>0</v>
      </c>
      <c r="AB33" s="242">
        <f>SUMIFS('Data source'!AG$3:AG$530,ds_broadcostcat,$B33,'Data source'!$C$3:$C$530,"Internal Labour")</f>
        <v>0</v>
      </c>
      <c r="AC33" s="242">
        <f>SUMIFS('Data source'!AH$3:AH$530,ds_broadcostcat,$B33,'Data source'!$C$3:$C$530,"Internal Labour")</f>
        <v>0</v>
      </c>
      <c r="AD33" s="242">
        <f>SUMIFS('Data source'!AI$3:AI$530,ds_broadcostcat,$B33,'Data source'!$C$3:$C$530,"Internal Labour")</f>
        <v>13.199999999999996</v>
      </c>
      <c r="AE33" s="242">
        <f>SUMIFS('Data source'!AJ$3:AJ$530,ds_broadcostcat,$B33,'Data source'!$C$3:$C$530,"Internal Labour")</f>
        <v>17.974999999999998</v>
      </c>
      <c r="AF33" s="242">
        <f>SUMIFS('Data source'!AK$3:AK$530,ds_broadcostcat,$B33,'Data source'!$C$3:$C$530,"Internal Labour")</f>
        <v>29.871428571428581</v>
      </c>
      <c r="AG33" s="242">
        <f>SUMIFS('Data source'!AL$3:AL$530,ds_broadcostcat,$B33,'Data source'!$C$3:$C$530,"Internal Labour")</f>
        <v>21.950000000000006</v>
      </c>
      <c r="AH33" s="242">
        <f>SUMIFS('Data source'!AM$3:AM$530,ds_broadcostcat,$B33,'Data source'!$C$3:$C$530,"Internal Labour")</f>
        <v>21.552666666666678</v>
      </c>
      <c r="AI33" s="242">
        <f>SUMIFS('Data source'!AN$3:AN$530,ds_broadcostcat,$B33,'Data source'!$C$3:$C$530,"Internal Labour")</f>
        <v>17.802666666666674</v>
      </c>
      <c r="AJ33" s="242">
        <f>SUMIFS('Data source'!AO$3:AO$530,ds_broadcostcat,$B33,'Data source'!$C$3:$C$530,"Internal Labour")</f>
        <v>18.652666666666676</v>
      </c>
      <c r="AK33" s="242">
        <f>SUMIFS('Data source'!AP$3:AP$530,ds_broadcostcat,$B33,'Data source'!$C$3:$C$530,"Internal Labour")</f>
        <v>27.602666666666678</v>
      </c>
      <c r="AL33" s="242">
        <f>SUMIFS('Data source'!AQ$3:AQ$530,ds_broadcostcat,$B33,'Data source'!$C$3:$C$530,"Internal Labour")</f>
        <v>45.152666666666647</v>
      </c>
      <c r="AM33" s="242">
        <f>SUMIFS('Data source'!AR$3:AR$530,ds_broadcostcat,$B33,'Data source'!$C$3:$C$530,"Internal Labour")</f>
        <v>47.331238095238092</v>
      </c>
      <c r="AN33" s="242">
        <f>SUMIFS('Data source'!AS$3:AS$530,ds_broadcostcat,$B33,'Data source'!$C$3:$C$530,"Internal Labour")</f>
        <v>47.009809523809508</v>
      </c>
      <c r="AO33" s="242">
        <f>SUMIFS('Data source'!AT$3:AT$530,ds_broadcostcat,$B33,'Data source'!$C$3:$C$530,"Internal Labour")</f>
        <v>37.781238095238081</v>
      </c>
      <c r="AP33" s="242">
        <f>SUMIFS('Data source'!AU$3:AU$530,ds_broadcostcat,$B33,'Data source'!$C$3:$C$530,"Internal Labour")</f>
        <v>35.924095238095227</v>
      </c>
      <c r="AQ33" s="242">
        <f>SUMIFS('Data source'!AV$3:AV$530,ds_broadcostcat,$B33,'Data source'!$C$3:$C$530,"Internal Labour")</f>
        <v>28.752666666666673</v>
      </c>
      <c r="AR33" s="242">
        <f>SUMIFS('Data source'!AW$3:AW$530,ds_broadcostcat,$B33,'Data source'!$C$3:$C$530,"Internal Labour")</f>
        <v>23.00266666666667</v>
      </c>
      <c r="AS33" s="242">
        <f>SUMIFS('Data source'!AX$3:AX$530,ds_broadcostcat,$B33,'Data source'!$C$3:$C$530,"Internal Labour")</f>
        <v>4.602666666666666</v>
      </c>
      <c r="AT33" s="242">
        <f>SUMIFS('Data source'!AY$3:AY$530,ds_broadcostcat,$B33,'Data source'!$C$3:$C$530,"Internal Labour")</f>
        <v>4.602666666666666</v>
      </c>
      <c r="AU33" s="242">
        <f>SUMIFS('Data source'!AZ$3:AZ$530,ds_broadcostcat,$B33,'Data source'!$C$3:$C$530,"Internal Labour")</f>
        <v>3.3266666666666662</v>
      </c>
      <c r="AV33" s="242">
        <f>SUMIFS('Data source'!BA$3:BA$530,ds_broadcostcat,$B33,'Data source'!$C$3:$C$530,"Internal Labour")</f>
        <v>3.3266666666666662</v>
      </c>
      <c r="AW33" s="242">
        <f>SUMIFS('Data source'!BB$3:BB$530,ds_broadcostcat,$B33,'Data source'!$C$3:$C$530,"Internal Labour")</f>
        <v>3.3266666666666662</v>
      </c>
      <c r="AX33" s="242">
        <f>SUMIFS('Data source'!BC$3:BC$530,ds_broadcostcat,$B33,'Data source'!$C$3:$C$530,"Internal Labour")</f>
        <v>3.3266666666666662</v>
      </c>
      <c r="AY33" s="242">
        <f>SUMIFS('Data source'!BD$3:BD$530,ds_broadcostcat,$B33,'Data source'!$C$3:$C$530,"Internal Labour")</f>
        <v>1.9933333333333332</v>
      </c>
      <c r="AZ33" s="242">
        <f>SUMIFS('Data source'!BE$3:BE$530,ds_broadcostcat,$B33,'Data source'!$C$3:$C$530,"Internal Labour")</f>
        <v>1.9933333333333332</v>
      </c>
      <c r="BA33" s="242">
        <f>SUMIFS('Data source'!BF$3:BF$530,ds_broadcostcat,$B33,'Data source'!$C$3:$C$530,"Internal Labour")</f>
        <v>1.9933333333333332</v>
      </c>
      <c r="BB33" s="242">
        <f>SUMIFS('Data source'!BG$3:BG$530,ds_broadcostcat,$B33,'Data source'!$C$3:$C$530,"Internal Labour")</f>
        <v>1.9933333333333332</v>
      </c>
      <c r="BC33" s="242">
        <f>SUMIFS('Data source'!BH$3:BH$530,ds_broadcostcat,$B33,'Data source'!$C$3:$C$530,"Internal Labour")</f>
        <v>1.9933333333333332</v>
      </c>
      <c r="BD33" s="242">
        <f>SUMIFS('Data source'!BI$3:BI$530,ds_broadcostcat,$B33,'Data source'!$C$3:$C$530,"Internal Labour")</f>
        <v>1.3333333333333333</v>
      </c>
      <c r="BE33" s="242">
        <f t="shared" si="31"/>
        <v>9.5382342079689018</v>
      </c>
      <c r="BF33" s="242">
        <f t="shared" si="32"/>
        <v>17.310128747795414</v>
      </c>
      <c r="BG33" s="318" t="str">
        <f t="shared" si="25"/>
        <v>Construction Management</v>
      </c>
      <c r="BH33" s="227"/>
      <c r="BI33" s="227"/>
      <c r="BJ33" s="227"/>
      <c r="BK33" s="227"/>
      <c r="BL33" s="227"/>
      <c r="BM33" s="227"/>
      <c r="BN33" s="242">
        <f t="shared" si="26"/>
        <v>0</v>
      </c>
      <c r="BO33" s="242">
        <f t="shared" si="27"/>
        <v>0</v>
      </c>
      <c r="BP33" s="242">
        <f t="shared" si="28"/>
        <v>122.35176190476193</v>
      </c>
      <c r="BQ33" s="242">
        <f t="shared" si="29"/>
        <v>323.74171428571429</v>
      </c>
      <c r="BR33" s="242">
        <f t="shared" si="30"/>
        <v>21.279999999999994</v>
      </c>
    </row>
    <row r="34" spans="1:71" s="45" customFormat="1" ht="16.8" thickBot="1" x14ac:dyDescent="0.8">
      <c r="A34"/>
      <c r="B34" s="217" t="s">
        <v>179</v>
      </c>
      <c r="C34" s="244">
        <f t="shared" ref="C34:AE34" si="33">SUM(C24:C33)</f>
        <v>0</v>
      </c>
      <c r="D34" s="244">
        <f t="shared" si="33"/>
        <v>0</v>
      </c>
      <c r="E34" s="244">
        <f t="shared" si="33"/>
        <v>0</v>
      </c>
      <c r="F34" s="244">
        <f t="shared" si="33"/>
        <v>0</v>
      </c>
      <c r="G34" s="244">
        <f t="shared" si="33"/>
        <v>0</v>
      </c>
      <c r="H34" s="244">
        <f t="shared" si="33"/>
        <v>0</v>
      </c>
      <c r="I34" s="244">
        <f t="shared" si="33"/>
        <v>0</v>
      </c>
      <c r="J34" s="244">
        <f t="shared" si="33"/>
        <v>0</v>
      </c>
      <c r="K34" s="244">
        <f t="shared" si="33"/>
        <v>0</v>
      </c>
      <c r="L34" s="244">
        <f t="shared" si="33"/>
        <v>0</v>
      </c>
      <c r="M34" s="244">
        <f t="shared" si="33"/>
        <v>0</v>
      </c>
      <c r="N34" s="244">
        <f t="shared" si="33"/>
        <v>0</v>
      </c>
      <c r="O34" s="244">
        <f t="shared" si="33"/>
        <v>0</v>
      </c>
      <c r="P34" s="244">
        <f t="shared" si="33"/>
        <v>0</v>
      </c>
      <c r="Q34" s="244">
        <f t="shared" si="33"/>
        <v>0</v>
      </c>
      <c r="R34" s="244">
        <f t="shared" si="33"/>
        <v>0</v>
      </c>
      <c r="S34" s="244">
        <f t="shared" si="33"/>
        <v>0</v>
      </c>
      <c r="T34" s="244">
        <f t="shared" si="33"/>
        <v>0</v>
      </c>
      <c r="U34" s="244">
        <f t="shared" si="33"/>
        <v>0</v>
      </c>
      <c r="V34" s="244">
        <f t="shared" si="33"/>
        <v>0</v>
      </c>
      <c r="W34" s="244">
        <f t="shared" si="33"/>
        <v>0</v>
      </c>
      <c r="X34" s="244">
        <f t="shared" si="33"/>
        <v>0</v>
      </c>
      <c r="Y34" s="244">
        <f t="shared" si="33"/>
        <v>0</v>
      </c>
      <c r="Z34" s="244">
        <f t="shared" si="33"/>
        <v>0</v>
      </c>
      <c r="AA34" s="244">
        <f t="shared" si="33"/>
        <v>0</v>
      </c>
      <c r="AB34" s="244">
        <f t="shared" si="33"/>
        <v>0</v>
      </c>
      <c r="AC34" s="244">
        <f t="shared" si="33"/>
        <v>0</v>
      </c>
      <c r="AD34" s="244">
        <f t="shared" si="33"/>
        <v>65.733905118933961</v>
      </c>
      <c r="AE34" s="244">
        <f t="shared" si="33"/>
        <v>70.337476547505389</v>
      </c>
      <c r="AF34" s="244">
        <f t="shared" ref="AF34:AI34" si="34">SUM(AF24:AF33)</f>
        <v>80.653905118933977</v>
      </c>
      <c r="AG34" s="244">
        <f t="shared" si="34"/>
        <v>73.168190833219683</v>
      </c>
      <c r="AH34" s="244">
        <f t="shared" si="34"/>
        <v>72.928000357029219</v>
      </c>
      <c r="AI34" s="244">
        <f t="shared" si="34"/>
        <v>69.213714642743497</v>
      </c>
      <c r="AJ34" s="244">
        <f t="shared" ref="AJ34:AT34" si="35">SUM(AJ24:AJ33)</f>
        <v>70.403510367740083</v>
      </c>
      <c r="AK34" s="244">
        <f t="shared" si="35"/>
        <v>79.367796082025805</v>
      </c>
      <c r="AL34" s="244">
        <f t="shared" si="35"/>
        <v>101.80208179631148</v>
      </c>
      <c r="AM34" s="244">
        <f t="shared" si="35"/>
        <v>103.18065322488293</v>
      </c>
      <c r="AN34" s="244">
        <f t="shared" si="35"/>
        <v>102.80922465345435</v>
      </c>
      <c r="AO34" s="244">
        <f t="shared" si="35"/>
        <v>91.759224653454353</v>
      </c>
      <c r="AP34" s="244">
        <f t="shared" si="35"/>
        <v>87.687796082025784</v>
      </c>
      <c r="AQ34" s="244">
        <f t="shared" si="35"/>
        <v>78.78065322488294</v>
      </c>
      <c r="AR34" s="244">
        <f t="shared" si="35"/>
        <v>70.687796082025798</v>
      </c>
      <c r="AS34" s="244">
        <f t="shared" si="35"/>
        <v>24.064224653454367</v>
      </c>
      <c r="AT34" s="244">
        <f t="shared" si="35"/>
        <v>25.044224653454364</v>
      </c>
      <c r="AU34" s="244">
        <f t="shared" ref="AU34:AY34" si="36">SUM(AU24:AU33)</f>
        <v>13.796796082025795</v>
      </c>
      <c r="AV34" s="244">
        <f t="shared" si="36"/>
        <v>13.91135710734371</v>
      </c>
      <c r="AW34" s="244">
        <f t="shared" si="36"/>
        <v>13.91135710734371</v>
      </c>
      <c r="AX34" s="244">
        <f t="shared" si="36"/>
        <v>13.411357107343711</v>
      </c>
      <c r="AY34" s="244">
        <f t="shared" si="36"/>
        <v>10.918023774010379</v>
      </c>
      <c r="AZ34" s="244">
        <f t="shared" ref="AZ34:BD34" si="37">SUM(AZ24:AZ33)</f>
        <v>10.918023774010379</v>
      </c>
      <c r="BA34" s="244">
        <f t="shared" si="37"/>
        <v>10.438023774010379</v>
      </c>
      <c r="BB34" s="244">
        <f t="shared" si="37"/>
        <v>10.438023774010379</v>
      </c>
      <c r="BC34" s="244">
        <f t="shared" si="37"/>
        <v>10.438023774010379</v>
      </c>
      <c r="BD34" s="244">
        <f t="shared" si="37"/>
        <v>4.833333333333333</v>
      </c>
      <c r="BE34" s="244">
        <f t="shared" si="31"/>
        <v>28.176259136724902</v>
      </c>
      <c r="BF34" s="244">
        <f t="shared" si="32"/>
        <v>51.134692507389637</v>
      </c>
      <c r="BH34" s="227"/>
      <c r="BI34" s="227"/>
      <c r="BJ34" s="227"/>
      <c r="BK34" s="227"/>
      <c r="BL34" s="227"/>
      <c r="BM34" s="227"/>
      <c r="BN34" s="245">
        <f t="shared" si="26"/>
        <v>0</v>
      </c>
      <c r="BO34" s="245">
        <f t="shared" si="27"/>
        <v>0</v>
      </c>
      <c r="BP34" s="245">
        <f t="shared" si="28"/>
        <v>432.03519261836573</v>
      </c>
      <c r="BQ34" s="245">
        <f t="shared" si="29"/>
        <v>849.38398155573805</v>
      </c>
      <c r="BR34" s="245">
        <f t="shared" si="30"/>
        <v>99.21752352541634</v>
      </c>
      <c r="BS34"/>
    </row>
    <row r="35" spans="1:71" x14ac:dyDescent="0.75">
      <c r="B35" s="252" t="s">
        <v>182</v>
      </c>
      <c r="C35" s="247" t="str">
        <f>IF(ROUND(SUM(Internal_labour_inputs!H9:H738)-C34,3)=0,"Ok","Error")</f>
        <v>Ok</v>
      </c>
      <c r="D35" s="247" t="str">
        <f>IF(ROUND(SUM(Internal_labour_inputs!I9:I738)-D34,3)=0,"Ok","Error")</f>
        <v>Ok</v>
      </c>
      <c r="E35" s="247" t="str">
        <f>IF(ROUND(SUM(Internal_labour_inputs!J9:J738)-E34,3)=0,"Ok","Error")</f>
        <v>Ok</v>
      </c>
      <c r="F35" s="247" t="str">
        <f>IF(ROUND(SUM(Internal_labour_inputs!K9:K738)-F34,3)=0,"Ok","Error")</f>
        <v>Ok</v>
      </c>
      <c r="G35" s="247" t="str">
        <f>IF(ROUND(SUM(Internal_labour_inputs!L9:L738)-G34,3)=0,"Ok","Error")</f>
        <v>Ok</v>
      </c>
      <c r="H35" s="247" t="str">
        <f>IF(ROUND(SUM(Internal_labour_inputs!M9:M738)-H34,3)=0,"Ok","Error")</f>
        <v>Ok</v>
      </c>
      <c r="I35" s="247" t="str">
        <f>IF(ROUND(SUM(Internal_labour_inputs!N9:N738)-I34,3)=0,"Ok","Error")</f>
        <v>Ok</v>
      </c>
      <c r="J35" s="247" t="str">
        <f>IF(ROUND(SUM(Internal_labour_inputs!O9:O738)-J34,3)=0,"Ok","Error")</f>
        <v>Ok</v>
      </c>
      <c r="K35" s="247" t="str">
        <f>IF(ROUND(SUM(Internal_labour_inputs!P9:P738)-K34,3)=0,"Ok","Error")</f>
        <v>Ok</v>
      </c>
      <c r="L35" s="247" t="str">
        <f>IF(ROUND(SUM(Internal_labour_inputs!Q9:Q738)-L34,3)=0,"Ok","Error")</f>
        <v>Ok</v>
      </c>
      <c r="M35" s="247" t="str">
        <f>IF(ROUND(SUM(Internal_labour_inputs!R9:R738)-M34,3)=0,"Ok","Error")</f>
        <v>Ok</v>
      </c>
      <c r="N35" s="247" t="str">
        <f>IF(ROUND(SUM(Internal_labour_inputs!S9:S738)-N34,3)=0,"Ok","Error")</f>
        <v>Ok</v>
      </c>
      <c r="O35" s="247" t="str">
        <f>IF(ROUND(SUM(Internal_labour_inputs!T9:T738)-O34,3)=0,"Ok","Error")</f>
        <v>Ok</v>
      </c>
      <c r="P35" s="247" t="str">
        <f>IF(ROUND(SUM(Internal_labour_inputs!U9:U738)-P34,3)=0,"Ok","Error")</f>
        <v>Ok</v>
      </c>
      <c r="Q35" s="247" t="str">
        <f>IF(ROUND(SUM(Internal_labour_inputs!V9:V738)-Q34,3)=0,"Ok","Error")</f>
        <v>Ok</v>
      </c>
      <c r="R35" s="247" t="str">
        <f>IF(ROUND(SUM(Internal_labour_inputs!W9:W738)-R34,3)=0,"Ok","Error")</f>
        <v>Ok</v>
      </c>
      <c r="S35" s="247" t="str">
        <f>IF(ROUND(SUM(Internal_labour_inputs!X9:X738)-S34,3)=0,"Ok","Error")</f>
        <v>Ok</v>
      </c>
      <c r="T35" s="247" t="str">
        <f>IF(ROUND(SUM(Internal_labour_inputs!Y9:Y738)-T34,3)=0,"Ok","Error")</f>
        <v>Ok</v>
      </c>
      <c r="U35" s="247" t="str">
        <f>IF(ROUND(SUM(Internal_labour_inputs!Z9:Z738)-U34,3)=0,"Ok","Error")</f>
        <v>Ok</v>
      </c>
      <c r="V35" s="247" t="str">
        <f>IF(ROUND(SUM(Internal_labour_inputs!AA9:AA738)-V34,3)=0,"Ok","Error")</f>
        <v>Ok</v>
      </c>
      <c r="W35" s="247" t="str">
        <f>IF(ROUND(SUM(Internal_labour_inputs!AB9:AB738)-W34,3)=0,"Ok","Error")</f>
        <v>Ok</v>
      </c>
      <c r="X35" s="247" t="str">
        <f>IF(ROUND(SUM(Internal_labour_inputs!AC9:AC738)-X34,3)=0,"Ok","Error")</f>
        <v>Ok</v>
      </c>
      <c r="Y35" s="247" t="str">
        <f>IF(ROUND(SUM(Internal_labour_inputs!AD9:AD738)-Y34,3)=0,"Ok","Error")</f>
        <v>Ok</v>
      </c>
      <c r="Z35" s="247" t="str">
        <f>IF(ROUND(SUM(Internal_labour_inputs!AE9:AE738)-Z34,3)=0,"Ok","Error")</f>
        <v>Ok</v>
      </c>
      <c r="AA35" s="247" t="str">
        <f>IF(ROUND(SUM(Internal_labour_inputs!AF9:AF738)-AA34,3)=0,"Ok","Error")</f>
        <v>Ok</v>
      </c>
      <c r="AB35" s="247" t="str">
        <f>IF(ROUND(SUM(Internal_labour_inputs!AG9:AG738)-AB34,3)=0,"Ok","Error")</f>
        <v>Ok</v>
      </c>
      <c r="AC35" s="247" t="str">
        <f>IF(ROUND(SUM(Internal_labour_inputs!AH9:AH738)-AC34,3)=0,"Ok","Error")</f>
        <v>Ok</v>
      </c>
      <c r="AD35" s="247" t="str">
        <f>IF(ROUND(SUM(Internal_labour_inputs!AI9:AI738)-AD34,3)=0,"Ok","Error")</f>
        <v>Ok</v>
      </c>
      <c r="AE35" s="247" t="str">
        <f>IF(ROUND(SUM(Internal_labour_inputs!AJ9:AJ738)-AE34,3)=0,"Ok","Error")</f>
        <v>Ok</v>
      </c>
      <c r="AF35" s="247" t="str">
        <f>IF(ROUND(SUM(Internal_labour_inputs!AK9:AK738)-AF34,3)=0,"Ok","Error")</f>
        <v>Ok</v>
      </c>
      <c r="AG35" s="247" t="str">
        <f>IF(ROUND(SUM(Internal_labour_inputs!AL9:AL738)-AG34,3)=0,"Ok","Error")</f>
        <v>Ok</v>
      </c>
      <c r="AH35" s="247" t="str">
        <f>IF(ROUND(SUM(Internal_labour_inputs!AM9:AM738)-AH34,3)=0,"Ok","Error")</f>
        <v>Ok</v>
      </c>
      <c r="AI35" s="247" t="str">
        <f>IF(ROUND(SUM(Internal_labour_inputs!AN9:AN738)-AI34,3)=0,"Ok","Error")</f>
        <v>Ok</v>
      </c>
      <c r="AJ35" s="247" t="str">
        <f>IF(ROUND(SUM(Internal_labour_inputs!AO9:AO738)-AJ34,3)=0,"Ok","Error")</f>
        <v>Ok</v>
      </c>
      <c r="AK35" s="247" t="str">
        <f>IF(ROUND(SUM(Internal_labour_inputs!AP9:AP738)-AK34,3)=0,"Ok","Error")</f>
        <v>Ok</v>
      </c>
      <c r="AL35" s="247" t="str">
        <f>IF(ROUND(SUM(Internal_labour_inputs!AQ9:AQ738)-AL34,3)=0,"Ok","Error")</f>
        <v>Ok</v>
      </c>
      <c r="AM35" s="247" t="str">
        <f>IF(ROUND(SUM(Internal_labour_inputs!AR9:AR738)-AM34,3)=0,"Ok","Error")</f>
        <v>Ok</v>
      </c>
      <c r="AN35" s="247" t="str">
        <f>IF(ROUND(SUM(Internal_labour_inputs!AS9:AS738)-AN34,3)=0,"Ok","Error")</f>
        <v>Ok</v>
      </c>
      <c r="AO35" s="247" t="str">
        <f>IF(ROUND(SUM(Internal_labour_inputs!AT9:AT738)-AO34,3)=0,"Ok","Error")</f>
        <v>Ok</v>
      </c>
      <c r="AP35" s="247" t="str">
        <f>IF(ROUND(SUM(Internal_labour_inputs!AU9:AU738)-AP34,3)=0,"Ok","Error")</f>
        <v>Ok</v>
      </c>
      <c r="AQ35" s="247" t="str">
        <f>IF(ROUND(SUM(Internal_labour_inputs!AV9:AV738)-AQ34,3)=0,"Ok","Error")</f>
        <v>Ok</v>
      </c>
      <c r="AR35" s="247" t="str">
        <f>IF(ROUND(SUM(Internal_labour_inputs!AW9:AW738)-AR34,3)=0,"Ok","Error")</f>
        <v>Ok</v>
      </c>
      <c r="AS35" s="247" t="str">
        <f>IF(ROUND(SUM(Internal_labour_inputs!AX9:AX738)-AS34,3)=0,"Ok","Error")</f>
        <v>Ok</v>
      </c>
      <c r="AT35" s="247" t="str">
        <f>IF(ROUND(SUM(Internal_labour_inputs!AY9:AY738)-AT34,3)=0,"Ok","Error")</f>
        <v>Ok</v>
      </c>
      <c r="AU35" s="247" t="str">
        <f>IF(ROUND(SUM(Internal_labour_inputs!AZ9:AZ738)-AU34,3)=0,"Ok","Error")</f>
        <v>Ok</v>
      </c>
      <c r="AV35" s="247" t="str">
        <f>IF(ROUND(SUM(Internal_labour_inputs!BA9:BA738)-AV34,3)=0,"Ok","Error")</f>
        <v>Ok</v>
      </c>
      <c r="AW35" s="247" t="str">
        <f>IF(ROUND(SUM(Internal_labour_inputs!BB9:BB738)-AW34,3)=0,"Ok","Error")</f>
        <v>Ok</v>
      </c>
      <c r="AX35" s="247" t="str">
        <f>IF(ROUND(SUM(Internal_labour_inputs!BC9:BC738)-AX34,3)=0,"Ok","Error")</f>
        <v>Ok</v>
      </c>
      <c r="AY35" s="247" t="str">
        <f>IF(ROUND(SUM(Internal_labour_inputs!BD9:BD738)-AY34,3)=0,"Ok","Error")</f>
        <v>Ok</v>
      </c>
      <c r="AZ35" s="247" t="str">
        <f>IF(ROUND(SUM(Internal_labour_inputs!BE9:BE738)-AZ34,3)=0,"Ok","Error")</f>
        <v>Ok</v>
      </c>
      <c r="BA35" s="247" t="str">
        <f>IF(ROUND(SUM(Internal_labour_inputs!BF9:BF738)-BA34,3)=0,"Ok","Error")</f>
        <v>Ok</v>
      </c>
      <c r="BB35" s="247" t="str">
        <f>IF(ROUND(SUM(Internal_labour_inputs!BG9:BG738)-BB34,3)=0,"Ok","Error")</f>
        <v>Ok</v>
      </c>
      <c r="BC35" s="247" t="str">
        <f>IF(ROUND(SUM(Internal_labour_inputs!BH9:BH738)-BC34,3)=0,"Ok","Error")</f>
        <v>Ok</v>
      </c>
      <c r="BD35" s="247" t="str">
        <f>IF(ROUND(SUM(Internal_labour_inputs!BI9:BI738)-BD34,3)=0,"Ok","Error")</f>
        <v>Ok</v>
      </c>
      <c r="BE35" s="246"/>
      <c r="BF35" s="97"/>
      <c r="BG35" s="97"/>
      <c r="BH35" s="97"/>
    </row>
    <row r="36" spans="1:71" ht="16.8" thickBot="1" x14ac:dyDescent="0.8">
      <c r="BN36" s="247" t="str">
        <f>IF(ROUND(SUM(C34:K34)-BN34,3)=0,"Ok","Error")</f>
        <v>Ok</v>
      </c>
      <c r="BO36" s="247" t="str">
        <f>IF(ROUND(SUM(L34:W34)-BO34,3)=0,"Ok","Error")</f>
        <v>Ok</v>
      </c>
      <c r="BP36" s="247" t="str">
        <f>IF(ROUND(SUM(X34:AI34)-BP34,3)=0,"Ok","Error")</f>
        <v>Ok</v>
      </c>
      <c r="BQ36" s="247" t="str">
        <f>IF(ROUND(SUM(AJ34:AU34)-BQ34,3)=0,"Ok","Error")</f>
        <v>Ok</v>
      </c>
      <c r="BR36" s="247" t="str">
        <f>IF(ROUND(SUM(AV34:BD34)-BR34,3)=0,"Ok","Error")</f>
        <v>Ok</v>
      </c>
    </row>
    <row r="37" spans="1:71" ht="89.1" customHeight="1" thickBot="1" x14ac:dyDescent="0.8">
      <c r="B37" s="123" t="str">
        <f>'Data source'!$A$2</f>
        <v>Broader cost category</v>
      </c>
      <c r="C37" s="266" t="s">
        <v>183</v>
      </c>
      <c r="D37" s="266" t="s">
        <v>184</v>
      </c>
      <c r="E37" s="266" t="s">
        <v>185</v>
      </c>
      <c r="F37" s="266" t="s">
        <v>186</v>
      </c>
    </row>
    <row r="38" spans="1:71" ht="16.8" thickBot="1" x14ac:dyDescent="0.8">
      <c r="B38" s="106" t="str" cm="1">
        <f t="array" ref="B38:B47">_xlfn.UNIQUE('Key assumptions'!$G$24:$G$33)</f>
        <v>Project Management</v>
      </c>
      <c r="C38" s="248">
        <f>COUNTIF(Internal_labour_inputs!$A$9:$A$424,$B38)</f>
        <v>27</v>
      </c>
      <c r="D38" s="248">
        <f>COUNTIF(Outsourced_labour_inputs!$A$9:$A$112,$B38)</f>
        <v>2</v>
      </c>
      <c r="E38" s="248">
        <f>SUM(C38:D38)</f>
        <v>29</v>
      </c>
      <c r="F38" s="248" t="e" cm="1">
        <f t="array" ref="F38">IF(C38=0,0,
ROUNDUP(SUMPRODUCT((Internal_labour_inputs!$A$9:$A$408=$B38)*(Internal_labour_inputs!$H$9:$BL$408))/C38,0))</f>
        <v>#VALUE!</v>
      </c>
    </row>
    <row r="39" spans="1:71" ht="16.8" thickBot="1" x14ac:dyDescent="0.8">
      <c r="B39" s="106" t="str">
        <v>Other support and corporate roles</v>
      </c>
      <c r="C39" s="248">
        <f>COUNTIF(Internal_labour_inputs!$A$9:$A$424,$B39)</f>
        <v>29</v>
      </c>
      <c r="D39" s="248">
        <f>COUNTIF(Outsourced_labour_inputs!$A$9:$A$112,$B39)</f>
        <v>0</v>
      </c>
      <c r="E39" s="248">
        <f t="shared" ref="E39:E44" si="38">SUM(C39:D39)</f>
        <v>29</v>
      </c>
      <c r="F39" s="248" t="e" cm="1">
        <f t="array" ref="F39">IF(C39=0,0,
ROUNDUP(SUMPRODUCT((Internal_labour_inputs!$A$9:$A$408=$B39)*(Internal_labour_inputs!$H$9:$BL$408))/C39,0))</f>
        <v>#VALUE!</v>
      </c>
    </row>
    <row r="40" spans="1:71" ht="16.8" thickBot="1" x14ac:dyDescent="0.8">
      <c r="B40" s="106" t="str">
        <v>Regulatory approvals</v>
      </c>
      <c r="C40" s="248">
        <f>COUNTIF(Internal_labour_inputs!$A$9:$A$424,$B40)</f>
        <v>0</v>
      </c>
      <c r="D40" s="248">
        <f>COUNTIF(Outsourced_labour_inputs!$A$9:$A$112,$B40)</f>
        <v>0</v>
      </c>
      <c r="E40" s="248">
        <f t="shared" si="38"/>
        <v>0</v>
      </c>
      <c r="F40" s="248" cm="1">
        <f t="array" ref="F40">IF(C40=0,0,
ROUNDUP(SUMPRODUCT((Internal_labour_inputs!$A$9:$A$408=$B40)*(Internal_labour_inputs!$H$9:$BL$408))/C40,0))</f>
        <v>0</v>
      </c>
    </row>
    <row r="41" spans="1:71" ht="16.8" thickBot="1" x14ac:dyDescent="0.8">
      <c r="B41" s="106" t="str">
        <v>Community and stakeholder engagement</v>
      </c>
      <c r="C41" s="248">
        <f>COUNTIF(Internal_labour_inputs!$A$9:$A$424,$B41)</f>
        <v>7</v>
      </c>
      <c r="D41" s="248">
        <f>COUNTIF(Outsourced_labour_inputs!$A$9:$A$112,$B41)</f>
        <v>2</v>
      </c>
      <c r="E41" s="248">
        <f t="shared" si="38"/>
        <v>9</v>
      </c>
      <c r="F41" s="248" t="e" cm="1">
        <f t="array" ref="F41">IF(C41=0,0,
ROUNDUP(SUMPRODUCT((Internal_labour_inputs!$A$9:$A$408=$B41)*(Internal_labour_inputs!$H$9:$BL$408))/C41,0))</f>
        <v>#VALUE!</v>
      </c>
    </row>
    <row r="42" spans="1:71" ht="16.8" thickBot="1" x14ac:dyDescent="0.8">
      <c r="B42" s="106" t="str">
        <v>Land and Environment</v>
      </c>
      <c r="C42" s="248">
        <f>COUNTIF(Internal_labour_inputs!$A$9:$A$424,$B42)</f>
        <v>31</v>
      </c>
      <c r="D42" s="248">
        <f>COUNTIF(Outsourced_labour_inputs!$A$9:$A$112,$B42)</f>
        <v>2</v>
      </c>
      <c r="E42" s="248">
        <f t="shared" si="38"/>
        <v>33</v>
      </c>
      <c r="F42" s="248" t="e" cm="1">
        <f t="array" ref="F42">IF(C42=0,0,
ROUNDUP(SUMPRODUCT((Internal_labour_inputs!$A$9:$A$408=$B42)*(Internal_labour_inputs!$H$9:$BL$408))/C42,0))</f>
        <v>#VALUE!</v>
      </c>
    </row>
    <row r="43" spans="1:71" ht="16.8" thickBot="1" x14ac:dyDescent="0.8">
      <c r="B43" s="106" t="str">
        <v>Transaction Procurement Support</v>
      </c>
      <c r="C43" s="248">
        <f>COUNTIF(Internal_labour_inputs!$A$9:$A$424,$B43)</f>
        <v>0</v>
      </c>
      <c r="D43" s="248">
        <f>COUNTIF(Outsourced_labour_inputs!$A$9:$A$112,$B43)</f>
        <v>0</v>
      </c>
      <c r="E43" s="248">
        <f t="shared" si="38"/>
        <v>0</v>
      </c>
      <c r="F43" s="248" cm="1">
        <f t="array" ref="F43">IF(C43=0,0,
ROUNDUP(SUMPRODUCT((Internal_labour_inputs!$A$9:$A$408=$B43)*(Internal_labour_inputs!$H$9:$BL$408))/C43,0))</f>
        <v>0</v>
      </c>
    </row>
    <row r="44" spans="1:71" ht="16.8" thickBot="1" x14ac:dyDescent="0.8">
      <c r="B44" s="106" t="str">
        <v>Project Development</v>
      </c>
      <c r="C44" s="248">
        <f>COUNTIF(Internal_labour_inputs!$A$9:$A$424,$B44)</f>
        <v>65</v>
      </c>
      <c r="D44" s="248">
        <f>COUNTIF(Outsourced_labour_inputs!$A$9:$A$112,$B44)</f>
        <v>4</v>
      </c>
      <c r="E44" s="248">
        <f t="shared" si="38"/>
        <v>69</v>
      </c>
      <c r="F44" s="248" t="e" cm="1">
        <f t="array" ref="F44">IF(C44=0,0,
ROUNDUP(SUMPRODUCT((Internal_labour_inputs!$A$9:$A$408=$B44)*(Internal_labour_inputs!$H$9:$BL$408))/C44,0))</f>
        <v>#VALUE!</v>
      </c>
    </row>
    <row r="45" spans="1:71" ht="16.8" thickBot="1" x14ac:dyDescent="0.8">
      <c r="B45" s="106" t="str">
        <v>Project Controls</v>
      </c>
      <c r="C45" s="248">
        <f>COUNTIF(Internal_labour_inputs!$A$9:$A$424,$B45)</f>
        <v>8</v>
      </c>
      <c r="D45" s="248">
        <f>COUNTIF(Outsourced_labour_inputs!$A$9:$A$112,$B45)</f>
        <v>0</v>
      </c>
      <c r="E45" s="248">
        <f t="shared" ref="E45:E47" si="39">SUM(C45:D45)</f>
        <v>8</v>
      </c>
      <c r="F45" s="248" t="e" cm="1">
        <f t="array" ref="F45">IF(C45=0,0,
ROUNDUP(SUMPRODUCT((Internal_labour_inputs!$A$9:$A$408=$B45)*(Internal_labour_inputs!$H$9:$BL$408))/C45,0))</f>
        <v>#VALUE!</v>
      </c>
    </row>
    <row r="46" spans="1:71" ht="16.8" thickBot="1" x14ac:dyDescent="0.8">
      <c r="B46" s="106" t="str">
        <v>Commercial Management</v>
      </c>
      <c r="C46" s="248">
        <f>COUNTIF(Internal_labour_inputs!$A$9:$A$424,$B46)</f>
        <v>12</v>
      </c>
      <c r="D46" s="248">
        <f>COUNTIF(Outsourced_labour_inputs!$A$9:$A$112,$B46)</f>
        <v>2</v>
      </c>
      <c r="E46" s="248">
        <f t="shared" si="39"/>
        <v>14</v>
      </c>
      <c r="F46" s="248" t="e" cm="1">
        <f t="array" ref="F46">IF(C46=0,0,
ROUNDUP(SUMPRODUCT((Internal_labour_inputs!$A$9:$A$408=$B46)*(Internal_labour_inputs!$H$9:$BL$408))/C46,0))</f>
        <v>#VALUE!</v>
      </c>
    </row>
    <row r="47" spans="1:71" ht="16.8" thickBot="1" x14ac:dyDescent="0.8">
      <c r="B47" s="106" t="str">
        <v>Construction Management</v>
      </c>
      <c r="C47" s="248">
        <f>COUNTIF(Internal_labour_inputs!$A$9:$A$424,$B47)</f>
        <v>93</v>
      </c>
      <c r="D47" s="248">
        <f>COUNTIF(Outsourced_labour_inputs!$A$9:$A$112,$B47)</f>
        <v>0</v>
      </c>
      <c r="E47" s="248">
        <f t="shared" si="39"/>
        <v>93</v>
      </c>
      <c r="F47" s="248" t="e" cm="1">
        <f t="array" ref="F47">IF(C47=0,0,
ROUNDUP(SUMPRODUCT((Internal_labour_inputs!$A$9:$A$408=$B47)*(Internal_labour_inputs!$H$9:$BL$408))/C47,0))</f>
        <v>#VALUE!</v>
      </c>
    </row>
    <row r="48" spans="1:71" ht="16.8" thickBot="1" x14ac:dyDescent="0.8">
      <c r="B48" s="109" t="s">
        <v>47</v>
      </c>
      <c r="C48" s="268">
        <f>SUM(C38:C47)</f>
        <v>272</v>
      </c>
      <c r="D48" s="268">
        <f>SUM(D38:D47)</f>
        <v>12</v>
      </c>
      <c r="E48" s="268">
        <f>SUM(E38:E47)</f>
        <v>284</v>
      </c>
      <c r="F48" s="268"/>
    </row>
    <row r="50" spans="2:14" ht="16.8" thickBot="1" x14ac:dyDescent="0.8">
      <c r="C50" s="407" t="s">
        <v>135</v>
      </c>
      <c r="D50" s="407"/>
      <c r="E50" s="407"/>
      <c r="F50" s="407"/>
      <c r="G50" s="407"/>
      <c r="H50" s="407"/>
      <c r="I50" s="407"/>
      <c r="J50" s="407"/>
      <c r="K50" s="407"/>
      <c r="L50" s="407"/>
      <c r="M50" s="407"/>
    </row>
    <row r="51" spans="2:14" ht="63.75" customHeight="1" thickBot="1" x14ac:dyDescent="0.8">
      <c r="B51" s="123" t="str">
        <f>'Data source'!$A$2</f>
        <v>Broader cost category</v>
      </c>
      <c r="C51" s="266" t="str" cm="1">
        <f t="array" ref="C51:M51">model_period</f>
        <v>FY2020
(1 Mar 2020 to 30 Jun 2020)</v>
      </c>
      <c r="D51" s="266" t="str">
        <v>FY2021</v>
      </c>
      <c r="E51" s="266" t="str">
        <v>FY2022</v>
      </c>
      <c r="F51" s="266" t="str">
        <v>FY2023</v>
      </c>
      <c r="G51" s="266" t="str">
        <v>FY2024</v>
      </c>
      <c r="H51" s="266" t="str">
        <v>FY2025
(1 Jul 2024 to 28 Feb 2025)</v>
      </c>
      <c r="I51" s="266" t="str">
        <v>FY2025
(1 Mar 2025 - 30 Jun 2025)</v>
      </c>
      <c r="J51" s="266" t="str">
        <v>FY2026</v>
      </c>
      <c r="K51" s="266" t="str">
        <v>FY2027</v>
      </c>
      <c r="L51" s="266" t="str">
        <v>FY2028</v>
      </c>
      <c r="M51" s="266" t="str">
        <v>FY2029</v>
      </c>
      <c r="N51" s="267" t="s">
        <v>137</v>
      </c>
    </row>
    <row r="52" spans="2:14" ht="16.8" thickBot="1" x14ac:dyDescent="0.8">
      <c r="B52" s="106" t="str" cm="1">
        <f t="array" ref="B52:B61">_xlfn.UNIQUE('Key assumptions'!$G$24:$G$33)</f>
        <v>Project Management</v>
      </c>
      <c r="C52" s="248"/>
      <c r="D52" s="248"/>
      <c r="E52" s="248"/>
      <c r="F52" s="248"/>
      <c r="G52" s="248"/>
      <c r="H52" s="248"/>
      <c r="I52" s="248">
        <f>SUMIF(Internal_labour_inputs!$A$9:$A$408,$B52,Internal_labour_inputs!ET$9:ET$408)</f>
        <v>108</v>
      </c>
      <c r="J52" s="248">
        <f>SUMIF(Internal_labour_inputs!$A$9:$A$408,$B52,Internal_labour_inputs!EU$9:EU$408)</f>
        <v>324</v>
      </c>
      <c r="K52" s="248">
        <f>SUMIF(Internal_labour_inputs!$A$9:$A$408,$B52,Internal_labour_inputs!EV$9:EV$408)</f>
        <v>258</v>
      </c>
      <c r="L52" s="248">
        <f>SUMIF(Internal_labour_inputs!$A$9:$A$408,$B52,Internal_labour_inputs!EW$9:EW$408)</f>
        <v>153</v>
      </c>
      <c r="M52" s="248">
        <f>SUMIF(Internal_labour_inputs!$A$9:$A$408,$B52,Internal_labour_inputs!EX$9:EX$408)</f>
        <v>15</v>
      </c>
      <c r="N52" s="248">
        <f>SUM(I52:M52)</f>
        <v>858</v>
      </c>
    </row>
    <row r="53" spans="2:14" ht="16.8" thickBot="1" x14ac:dyDescent="0.8">
      <c r="B53" s="106" t="str">
        <v>Other support and corporate roles</v>
      </c>
      <c r="C53" s="248"/>
      <c r="D53" s="248"/>
      <c r="E53" s="248"/>
      <c r="F53" s="248"/>
      <c r="G53" s="248"/>
      <c r="H53" s="248"/>
      <c r="I53" s="248">
        <f>SUMIF(Internal_labour_inputs!$A$9:$A$408,$B53,Internal_labour_inputs!ET$9:ET$408)</f>
        <v>116</v>
      </c>
      <c r="J53" s="248">
        <f>SUMIF(Internal_labour_inputs!$A$9:$A$408,$B53,Internal_labour_inputs!EU$9:EU$408)</f>
        <v>348</v>
      </c>
      <c r="K53" s="248">
        <f>SUMIF(Internal_labour_inputs!$A$9:$A$408,$B53,Internal_labour_inputs!EV$9:EV$408)</f>
        <v>274</v>
      </c>
      <c r="L53" s="248">
        <f>SUMIF(Internal_labour_inputs!$A$9:$A$408,$B53,Internal_labour_inputs!EW$9:EW$408)</f>
        <v>154</v>
      </c>
      <c r="M53" s="248">
        <f>SUMIF(Internal_labour_inputs!$A$9:$A$408,$B53,Internal_labour_inputs!EX$9:EX$408)</f>
        <v>8</v>
      </c>
      <c r="N53" s="248">
        <f t="shared" ref="N53:N61" si="40">SUM(I53:M53)</f>
        <v>900</v>
      </c>
    </row>
    <row r="54" spans="2:14" ht="16.8" thickBot="1" x14ac:dyDescent="0.8">
      <c r="B54" s="106" t="str">
        <v>Regulatory approvals</v>
      </c>
      <c r="C54" s="248"/>
      <c r="D54" s="248"/>
      <c r="E54" s="248"/>
      <c r="F54" s="248"/>
      <c r="G54" s="248"/>
      <c r="H54" s="248"/>
      <c r="I54" s="248">
        <f>SUMIF(Internal_labour_inputs!$A$9:$A$408,$B54,Internal_labour_inputs!ET$9:ET$408)</f>
        <v>0</v>
      </c>
      <c r="J54" s="248">
        <f>SUMIF(Internal_labour_inputs!$A$9:$A$408,$B54,Internal_labour_inputs!EU$9:EU$408)</f>
        <v>0</v>
      </c>
      <c r="K54" s="248">
        <f>SUMIF(Internal_labour_inputs!$A$9:$A$408,$B54,Internal_labour_inputs!EV$9:EV$408)</f>
        <v>0</v>
      </c>
      <c r="L54" s="248">
        <f>SUMIF(Internal_labour_inputs!$A$9:$A$408,$B54,Internal_labour_inputs!EW$9:EW$408)</f>
        <v>0</v>
      </c>
      <c r="M54" s="248">
        <f>SUMIF(Internal_labour_inputs!$A$9:$A$408,$B54,Internal_labour_inputs!EX$9:EX$408)</f>
        <v>0</v>
      </c>
      <c r="N54" s="248">
        <f t="shared" si="40"/>
        <v>0</v>
      </c>
    </row>
    <row r="55" spans="2:14" ht="16.8" thickBot="1" x14ac:dyDescent="0.8">
      <c r="B55" s="106" t="str">
        <v>Community and stakeholder engagement</v>
      </c>
      <c r="C55" s="248"/>
      <c r="D55" s="248"/>
      <c r="E55" s="248"/>
      <c r="F55" s="248"/>
      <c r="G55" s="248"/>
      <c r="H55" s="248"/>
      <c r="I55" s="248">
        <f>SUMIF(Internal_labour_inputs!$A$9:$A$408,$B55,Internal_labour_inputs!ET$9:ET$408)</f>
        <v>28</v>
      </c>
      <c r="J55" s="248">
        <f>SUMIF(Internal_labour_inputs!$A$9:$A$408,$B55,Internal_labour_inputs!EU$9:EU$408)</f>
        <v>84</v>
      </c>
      <c r="K55" s="248">
        <f>SUMIF(Internal_labour_inputs!$A$9:$A$408,$B55,Internal_labour_inputs!EV$9:EV$408)</f>
        <v>66</v>
      </c>
      <c r="L55" s="248">
        <f>SUMIF(Internal_labour_inputs!$A$9:$A$408,$B55,Internal_labour_inputs!EW$9:EW$408)</f>
        <v>32</v>
      </c>
      <c r="M55" s="248">
        <f>SUMIF(Internal_labour_inputs!$A$9:$A$408,$B55,Internal_labour_inputs!EX$9:EX$408)</f>
        <v>5</v>
      </c>
      <c r="N55" s="248">
        <f t="shared" si="40"/>
        <v>215</v>
      </c>
    </row>
    <row r="56" spans="2:14" ht="16.8" thickBot="1" x14ac:dyDescent="0.8">
      <c r="B56" s="106" t="str">
        <v>Land and Environment</v>
      </c>
      <c r="C56" s="248"/>
      <c r="D56" s="248"/>
      <c r="E56" s="248"/>
      <c r="F56" s="248"/>
      <c r="G56" s="248"/>
      <c r="H56" s="248"/>
      <c r="I56" s="248">
        <f>SUMIF(Internal_labour_inputs!$A$9:$A$408,$B56,Internal_labour_inputs!ET$9:ET$408)</f>
        <v>124</v>
      </c>
      <c r="J56" s="248">
        <f>SUMIF(Internal_labour_inputs!$A$9:$A$408,$B56,Internal_labour_inputs!EU$9:EU$408)</f>
        <v>372</v>
      </c>
      <c r="K56" s="248">
        <f>SUMIF(Internal_labour_inputs!$A$9:$A$408,$B56,Internal_labour_inputs!EV$9:EV$408)</f>
        <v>290</v>
      </c>
      <c r="L56" s="248">
        <f>SUMIF(Internal_labour_inputs!$A$9:$A$408,$B56,Internal_labour_inputs!EW$9:EW$408)</f>
        <v>193</v>
      </c>
      <c r="M56" s="248">
        <f>SUMIF(Internal_labour_inputs!$A$9:$A$408,$B56,Internal_labour_inputs!EX$9:EX$408)</f>
        <v>30</v>
      </c>
      <c r="N56" s="248">
        <f t="shared" si="40"/>
        <v>1009</v>
      </c>
    </row>
    <row r="57" spans="2:14" ht="16.8" thickBot="1" x14ac:dyDescent="0.8">
      <c r="B57" s="106" t="str">
        <v>Transaction Procurement Support</v>
      </c>
      <c r="C57" s="248"/>
      <c r="D57" s="248"/>
      <c r="E57" s="248"/>
      <c r="F57" s="248"/>
      <c r="G57" s="248"/>
      <c r="H57" s="248"/>
      <c r="I57" s="248">
        <f>SUMIF(Internal_labour_inputs!$A$9:$A$408,$B57,Internal_labour_inputs!ET$9:ET$408)</f>
        <v>0</v>
      </c>
      <c r="J57" s="248">
        <f>SUMIF(Internal_labour_inputs!$A$9:$A$408,$B57,Internal_labour_inputs!EU$9:EU$408)</f>
        <v>0</v>
      </c>
      <c r="K57" s="248">
        <f>SUMIF(Internal_labour_inputs!$A$9:$A$408,$B57,Internal_labour_inputs!EV$9:EV$408)</f>
        <v>0</v>
      </c>
      <c r="L57" s="248">
        <f>SUMIF(Internal_labour_inputs!$A$9:$A$408,$B57,Internal_labour_inputs!EW$9:EW$408)</f>
        <v>0</v>
      </c>
      <c r="M57" s="248">
        <f>SUMIF(Internal_labour_inputs!$A$9:$A$408,$B57,Internal_labour_inputs!EX$9:EX$408)</f>
        <v>0</v>
      </c>
      <c r="N57" s="248">
        <f t="shared" si="40"/>
        <v>0</v>
      </c>
    </row>
    <row r="58" spans="2:14" ht="16.8" thickBot="1" x14ac:dyDescent="0.8">
      <c r="B58" s="106" t="str">
        <v>Project Development</v>
      </c>
      <c r="C58" s="248"/>
      <c r="D58" s="248"/>
      <c r="E58" s="248"/>
      <c r="F58" s="248"/>
      <c r="G58" s="248"/>
      <c r="H58" s="248"/>
      <c r="I58" s="248">
        <f>SUMIF(Internal_labour_inputs!$A$9:$A$408,$B58,Internal_labour_inputs!ET$9:ET$408)</f>
        <v>260</v>
      </c>
      <c r="J58" s="248">
        <f>SUMIF(Internal_labour_inputs!$A$9:$A$408,$B58,Internal_labour_inputs!EU$9:EU$408)</f>
        <v>780</v>
      </c>
      <c r="K58" s="248">
        <f>SUMIF(Internal_labour_inputs!$A$9:$A$408,$B58,Internal_labour_inputs!EV$9:EV$408)</f>
        <v>446</v>
      </c>
      <c r="L58" s="248">
        <f>SUMIF(Internal_labour_inputs!$A$9:$A$408,$B58,Internal_labour_inputs!EW$9:EW$408)</f>
        <v>88</v>
      </c>
      <c r="M58" s="248">
        <f>SUMIF(Internal_labour_inputs!$A$9:$A$408,$B58,Internal_labour_inputs!EX$9:EX$408)</f>
        <v>0</v>
      </c>
      <c r="N58" s="248">
        <f t="shared" si="40"/>
        <v>1574</v>
      </c>
    </row>
    <row r="59" spans="2:14" ht="16.8" thickBot="1" x14ac:dyDescent="0.8">
      <c r="B59" s="106" t="str">
        <v>Project Controls</v>
      </c>
      <c r="C59" s="248"/>
      <c r="D59" s="248"/>
      <c r="E59" s="248"/>
      <c r="F59" s="248"/>
      <c r="G59" s="248"/>
      <c r="H59" s="248"/>
      <c r="I59" s="248">
        <f>SUMIF(Internal_labour_inputs!$A$9:$A$408,$B59,Internal_labour_inputs!ET$9:ET$408)</f>
        <v>32</v>
      </c>
      <c r="J59" s="248">
        <f>SUMIF(Internal_labour_inputs!$A$9:$A$408,$B59,Internal_labour_inputs!EU$9:EU$408)</f>
        <v>96</v>
      </c>
      <c r="K59" s="248">
        <f>SUMIF(Internal_labour_inputs!$A$9:$A$408,$B59,Internal_labour_inputs!EV$9:EV$408)</f>
        <v>78</v>
      </c>
      <c r="L59" s="248">
        <f>SUMIF(Internal_labour_inputs!$A$9:$A$408,$B59,Internal_labour_inputs!EW$9:EW$408)</f>
        <v>49</v>
      </c>
      <c r="M59" s="248">
        <f>SUMIF(Internal_labour_inputs!$A$9:$A$408,$B59,Internal_labour_inputs!EX$9:EX$408)</f>
        <v>6</v>
      </c>
      <c r="N59" s="248">
        <f t="shared" si="40"/>
        <v>261</v>
      </c>
    </row>
    <row r="60" spans="2:14" ht="16.8" thickBot="1" x14ac:dyDescent="0.8">
      <c r="B60" s="106" t="str">
        <v>Commercial Management</v>
      </c>
      <c r="C60" s="248"/>
      <c r="D60" s="248"/>
      <c r="E60" s="248"/>
      <c r="F60" s="248"/>
      <c r="G60" s="248"/>
      <c r="H60" s="248"/>
      <c r="I60" s="248">
        <f>SUMIF(Internal_labour_inputs!$A$9:$A$408,$B60,Internal_labour_inputs!ET$9:ET$408)</f>
        <v>48</v>
      </c>
      <c r="J60" s="248">
        <f>SUMIF(Internal_labour_inputs!$A$9:$A$408,$B60,Internal_labour_inputs!EU$9:EU$408)</f>
        <v>144</v>
      </c>
      <c r="K60" s="248">
        <f>SUMIF(Internal_labour_inputs!$A$9:$A$408,$B60,Internal_labour_inputs!EV$9:EV$408)</f>
        <v>114</v>
      </c>
      <c r="L60" s="248">
        <f>SUMIF(Internal_labour_inputs!$A$9:$A$408,$B60,Internal_labour_inputs!EW$9:EW$408)</f>
        <v>75</v>
      </c>
      <c r="M60" s="248">
        <f>SUMIF(Internal_labour_inputs!$A$9:$A$408,$B60,Internal_labour_inputs!EX$9:EX$408)</f>
        <v>0</v>
      </c>
      <c r="N60" s="248">
        <f t="shared" si="40"/>
        <v>381</v>
      </c>
    </row>
    <row r="61" spans="2:14" ht="16.8" thickBot="1" x14ac:dyDescent="0.8">
      <c r="B61" s="106" t="str">
        <v>Construction Management</v>
      </c>
      <c r="C61" s="248"/>
      <c r="D61" s="248"/>
      <c r="E61" s="248"/>
      <c r="F61" s="248"/>
      <c r="G61" s="248"/>
      <c r="H61" s="248"/>
      <c r="I61" s="248">
        <f>SUMIF(Internal_labour_inputs!$A$9:$A$408,$B61,Internal_labour_inputs!ET$9:ET$408)</f>
        <v>372</v>
      </c>
      <c r="J61" s="248">
        <f>SUMIF(Internal_labour_inputs!$A$9:$A$408,$B61,Internal_labour_inputs!EU$9:EU$408)</f>
        <v>1116</v>
      </c>
      <c r="K61" s="248">
        <f>SUMIF(Internal_labour_inputs!$A$9:$A$408,$B61,Internal_labour_inputs!EV$9:EV$408)</f>
        <v>799</v>
      </c>
      <c r="L61" s="248">
        <f>SUMIF(Internal_labour_inputs!$A$9:$A$408,$B61,Internal_labour_inputs!EW$9:EW$408)</f>
        <v>460</v>
      </c>
      <c r="M61" s="248">
        <f>SUMIF(Internal_labour_inputs!$A$9:$A$408,$B61,Internal_labour_inputs!EX$9:EX$408)</f>
        <v>21</v>
      </c>
      <c r="N61" s="248">
        <f t="shared" si="40"/>
        <v>2768</v>
      </c>
    </row>
  </sheetData>
  <mergeCells count="1">
    <mergeCell ref="C50:M50"/>
  </mergeCells>
  <conditionalFormatting sqref="C21:BD21">
    <cfRule type="cellIs" dxfId="135" priority="25" operator="equal">
      <formula>"ERROR"</formula>
    </cfRule>
    <cfRule type="cellIs" dxfId="134" priority="26" operator="equal">
      <formula>"OK"</formula>
    </cfRule>
    <cfRule type="expression" dxfId="133" priority="27">
      <formula>$N21="Manual $ Spread"</formula>
    </cfRule>
    <cfRule type="cellIs" dxfId="132" priority="28" operator="equal">
      <formula>"ERROR"</formula>
    </cfRule>
    <cfRule type="cellIs" dxfId="131" priority="29" operator="equal">
      <formula>"OK"</formula>
    </cfRule>
    <cfRule type="expression" priority="30">
      <formula>$N21="Manual $ Spread"</formula>
    </cfRule>
  </conditionalFormatting>
  <conditionalFormatting sqref="C35:BD35">
    <cfRule type="cellIs" dxfId="130" priority="19" operator="equal">
      <formula>"ERROR"</formula>
    </cfRule>
    <cfRule type="cellIs" dxfId="129" priority="20" operator="equal">
      <formula>"OK"</formula>
    </cfRule>
    <cfRule type="expression" dxfId="128" priority="21">
      <formula>$N35="Manual $ Spread"</formula>
    </cfRule>
    <cfRule type="cellIs" dxfId="127" priority="22" operator="equal">
      <formula>"ERROR"</formula>
    </cfRule>
    <cfRule type="cellIs" dxfId="126" priority="23" operator="equal">
      <formula>"OK"</formula>
    </cfRule>
    <cfRule type="expression" priority="24">
      <formula>$N35="Manual $ Spread"</formula>
    </cfRule>
  </conditionalFormatting>
  <conditionalFormatting sqref="BN21:BR21">
    <cfRule type="cellIs" dxfId="125" priority="13" operator="equal">
      <formula>"ERROR"</formula>
    </cfRule>
    <cfRule type="cellIs" dxfId="124" priority="14" operator="equal">
      <formula>"OK"</formula>
    </cfRule>
    <cfRule type="expression" dxfId="123" priority="15">
      <formula>$N21="Manual $ Spread"</formula>
    </cfRule>
    <cfRule type="cellIs" dxfId="122" priority="16" operator="equal">
      <formula>"ERROR"</formula>
    </cfRule>
    <cfRule type="cellIs" dxfId="121" priority="17" operator="equal">
      <formula>"OK"</formula>
    </cfRule>
    <cfRule type="expression" priority="18">
      <formula>$N21="Manual $ Spread"</formula>
    </cfRule>
  </conditionalFormatting>
  <conditionalFormatting sqref="BN36:BR36">
    <cfRule type="cellIs" dxfId="120" priority="1" operator="equal">
      <formula>"ERROR"</formula>
    </cfRule>
    <cfRule type="cellIs" dxfId="119" priority="2" operator="equal">
      <formula>"OK"</formula>
    </cfRule>
    <cfRule type="expression" dxfId="118" priority="3">
      <formula>$N36="Manual $ Spread"</formula>
    </cfRule>
    <cfRule type="cellIs" dxfId="117" priority="4" operator="equal">
      <formula>"ERROR"</formula>
    </cfRule>
    <cfRule type="cellIs" dxfId="116" priority="5" operator="equal">
      <formula>"OK"</formula>
    </cfRule>
    <cfRule type="expression" priority="6">
      <formula>$N36="Manual $ Spread"</formula>
    </cfRule>
  </conditionalFormatting>
  <conditionalFormatting sqref="BS8">
    <cfRule type="cellIs" dxfId="115" priority="34" operator="equal">
      <formula>"ERROR"</formula>
    </cfRule>
    <cfRule type="cellIs" dxfId="114" priority="35" operator="equal">
      <formula>"OK"</formula>
    </cfRule>
    <cfRule type="expression" dxfId="113" priority="36">
      <formula>$N8="Manual $ Spread"</formula>
    </cfRule>
  </conditionalFormatting>
  <conditionalFormatting sqref="BS23">
    <cfRule type="cellIs" dxfId="112" priority="31" operator="equal">
      <formula>"ERROR"</formula>
    </cfRule>
    <cfRule type="cellIs" dxfId="111" priority="32" operator="equal">
      <formula>"OK"</formula>
    </cfRule>
    <cfRule type="expression" dxfId="110" priority="33">
      <formula>$N23="Manual $ Spread"</formula>
    </cfRule>
  </conditionalFormatting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F988A-D78C-4F0E-8730-D1C6E826A7B6}">
  <sheetPr codeName="Sheet15"/>
  <dimension ref="E77"/>
  <sheetViews>
    <sheetView topLeftCell="XFD1048576" zoomScaleNormal="100" workbookViewId="0"/>
  </sheetViews>
  <sheetFormatPr defaultColWidth="0" defaultRowHeight="15" customHeight="1" zeroHeight="1" x14ac:dyDescent="0.75"/>
  <cols>
    <col min="1" max="16384" width="7.140625" style="33" hidden="1"/>
  </cols>
  <sheetData>
    <row r="77" spans="5:5" ht="15" hidden="1" customHeight="1" x14ac:dyDescent="0.75">
      <c r="E77" s="34"/>
    </row>
  </sheetData>
  <pageMargins left="0.7" right="0.7" top="0.75" bottom="0.75" header="0.3" footer="0.3"/>
  <pageSetup paperSize="9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D3E74-EE00-4D8C-96B2-8DD03C9FD960}">
  <sheetPr codeName="Sheet16">
    <tabColor rgb="FFEC7023"/>
  </sheetPr>
  <dimension ref="A1:AD146"/>
  <sheetViews>
    <sheetView showGridLines="0" zoomScale="80" zoomScaleNormal="80" workbookViewId="0"/>
  </sheetViews>
  <sheetFormatPr defaultColWidth="9.1875" defaultRowHeight="14.4" outlineLevelRow="1" x14ac:dyDescent="0.65"/>
  <cols>
    <col min="1" max="1" width="7.140625" style="21" customWidth="1"/>
    <col min="2" max="2" width="22.33203125" style="21" customWidth="1"/>
    <col min="3" max="3" width="43.42578125" style="21" customWidth="1"/>
    <col min="4" max="17" width="12.6640625" style="21" customWidth="1"/>
    <col min="18" max="18" width="33.33203125" style="21" customWidth="1"/>
    <col min="19" max="22" width="16.6171875" style="21" customWidth="1"/>
    <col min="23" max="23" width="23.140625" style="21" bestFit="1" customWidth="1"/>
    <col min="24" max="16384" width="9.1875" style="21"/>
  </cols>
  <sheetData>
    <row r="1" spans="1:30" s="32" customFormat="1" ht="35.200000000000003" customHeight="1" x14ac:dyDescent="0.75">
      <c r="A1" s="29"/>
      <c r="B1" s="197" t="str">
        <f>Overview!$B$1</f>
        <v>Labour and overhead costs for non-contestable CWOREZ project</v>
      </c>
      <c r="C1" s="30"/>
      <c r="D1" s="30"/>
      <c r="E1" s="30"/>
      <c r="F1" s="30"/>
      <c r="G1" s="30"/>
      <c r="H1" s="30"/>
      <c r="I1" s="29"/>
      <c r="J1" s="30"/>
      <c r="K1" s="251" t="s">
        <v>187</v>
      </c>
      <c r="L1" s="53" t="str">
        <f>IF(COUNTIF(A9:A212,"Error")&lt;&gt;0,"Error","Ok")</f>
        <v>Ok</v>
      </c>
      <c r="M1" s="251"/>
      <c r="N1" s="251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</row>
    <row r="2" spans="1:30" s="32" customFormat="1" ht="26.2" customHeight="1" x14ac:dyDescent="0.75">
      <c r="A2" s="31"/>
      <c r="B2" s="142" t="s">
        <v>45</v>
      </c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00"/>
      <c r="Z2" s="300"/>
      <c r="AA2" s="300"/>
      <c r="AB2" s="300"/>
      <c r="AC2" s="300"/>
      <c r="AD2" s="300"/>
    </row>
    <row r="4" spans="1:30" x14ac:dyDescent="0.65">
      <c r="B4" s="35" t="s">
        <v>48</v>
      </c>
      <c r="W4" s="35"/>
    </row>
    <row r="5" spans="1:30" x14ac:dyDescent="0.65">
      <c r="B5" s="39" t="s">
        <v>210</v>
      </c>
      <c r="C5" s="39"/>
      <c r="J5" s="60"/>
      <c r="K5" s="50"/>
      <c r="L5" s="50"/>
      <c r="M5" s="50"/>
      <c r="N5" s="50"/>
      <c r="O5" s="50"/>
      <c r="P5" s="50"/>
      <c r="Q5" s="50"/>
      <c r="R5" s="50"/>
      <c r="S5" s="50"/>
    </row>
    <row r="6" spans="1:30" x14ac:dyDescent="0.65">
      <c r="C6" s="39"/>
      <c r="I6" s="40"/>
      <c r="J6" s="40"/>
      <c r="K6" s="40"/>
      <c r="L6" s="40"/>
      <c r="M6" s="40"/>
      <c r="N6" s="40"/>
    </row>
    <row r="7" spans="1:30" outlineLevel="1" x14ac:dyDescent="0.65">
      <c r="B7" s="38" t="s">
        <v>188</v>
      </c>
      <c r="H7" s="41"/>
      <c r="I7" s="41"/>
      <c r="J7" s="42"/>
      <c r="K7" s="42"/>
      <c r="L7" s="42"/>
      <c r="M7" s="42"/>
      <c r="N7" s="42"/>
      <c r="O7" s="44"/>
      <c r="Q7" s="43"/>
      <c r="R7" s="43"/>
      <c r="V7" s="41"/>
      <c r="W7" s="42"/>
      <c r="X7" s="42"/>
      <c r="Y7" s="44"/>
    </row>
    <row r="8" spans="1:30" ht="14.7" outlineLevel="1" thickBot="1" x14ac:dyDescent="0.7">
      <c r="B8" s="43"/>
      <c r="I8" s="41"/>
      <c r="J8" s="42"/>
      <c r="K8" s="42"/>
      <c r="L8" s="42"/>
      <c r="M8" s="42"/>
      <c r="N8" s="42"/>
      <c r="O8" s="44"/>
      <c r="Q8" s="43"/>
      <c r="R8" s="43"/>
      <c r="V8" s="41"/>
      <c r="W8" s="42"/>
      <c r="X8" s="42"/>
      <c r="Y8" s="44"/>
    </row>
    <row r="9" spans="1:30" s="61" customFormat="1" ht="54" customHeight="1" outlineLevel="1" thickBot="1" x14ac:dyDescent="0.8">
      <c r="B9" s="125"/>
      <c r="C9" s="68" t="s">
        <v>153</v>
      </c>
      <c r="D9" s="69" t="str" cm="1">
        <f t="array" ref="D9:N9">model_period</f>
        <v>FY2020
(1 Mar 2020 to 30 Jun 2020)</v>
      </c>
      <c r="E9" s="69" t="str">
        <v>FY2021</v>
      </c>
      <c r="F9" s="69" t="str">
        <v>FY2022</v>
      </c>
      <c r="G9" s="69" t="str">
        <v>FY2023</v>
      </c>
      <c r="H9" s="69" t="str">
        <v>FY2024</v>
      </c>
      <c r="I9" s="69" t="str">
        <v>FY2025
(1 Jul 2024 to 28 Feb 2025)</v>
      </c>
      <c r="J9" s="69" t="str">
        <v>FY2025
(1 Mar 2025 - 30 Jun 2025)</v>
      </c>
      <c r="K9" s="69" t="str">
        <v>FY2026</v>
      </c>
      <c r="L9" s="69" t="str">
        <v>FY2027</v>
      </c>
      <c r="M9" s="69" t="str">
        <v>FY2028</v>
      </c>
      <c r="N9" s="69" t="str">
        <v>FY2029</v>
      </c>
      <c r="O9" s="69" t="s">
        <v>189</v>
      </c>
      <c r="P9" s="112" t="s">
        <v>190</v>
      </c>
      <c r="S9" s="321" t="s">
        <v>60</v>
      </c>
      <c r="T9" s="69" t="s">
        <v>60</v>
      </c>
      <c r="U9" s="321" t="s">
        <v>231</v>
      </c>
      <c r="V9" s="321" t="s">
        <v>232</v>
      </c>
      <c r="W9" s="79"/>
      <c r="X9" s="69" t="str">
        <f>O9</f>
        <v xml:space="preserve">Total capex </v>
      </c>
    </row>
    <row r="10" spans="1:30" s="61" customFormat="1" ht="24.9" outlineLevel="1" thickBot="1" x14ac:dyDescent="0.8">
      <c r="B10" s="125"/>
      <c r="C10" s="70" t="s">
        <v>111</v>
      </c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8"/>
      <c r="P10" s="113"/>
      <c r="S10" s="322" t="s">
        <v>226</v>
      </c>
      <c r="T10" s="375" t="s">
        <v>227</v>
      </c>
      <c r="U10" s="378"/>
      <c r="V10" s="378"/>
      <c r="W10" s="69" t="s">
        <v>191</v>
      </c>
      <c r="X10" s="196">
        <f>SUM(O11:O31)</f>
        <v>102867872.03134319</v>
      </c>
    </row>
    <row r="11" spans="1:30" s="61" customFormat="1" ht="16.8" outlineLevel="1" thickBot="1" x14ac:dyDescent="0.8">
      <c r="B11" s="125"/>
      <c r="C11" s="71" t="str">
        <f>'Key assumptions'!G24</f>
        <v>Project Management</v>
      </c>
      <c r="D11" s="269">
        <f>'Historical indirect capex'!E7*D$51+'Historical indirect capex'!E12*D$51</f>
        <v>0</v>
      </c>
      <c r="E11" s="269">
        <f>'Historical indirect capex'!F7*E$51+'Historical indirect capex'!F12*E$51</f>
        <v>0</v>
      </c>
      <c r="F11" s="269">
        <f>'Historical indirect capex'!G7*F$51+'Historical indirect capex'!G12*F$51</f>
        <v>1943327.729207437</v>
      </c>
      <c r="G11" s="269">
        <f>'Historical indirect capex'!H7*G$51+'Historical indirect capex'!H12*G$51</f>
        <v>1893588.0014828863</v>
      </c>
      <c r="H11" s="269">
        <f>'Historical indirect capex'!I7*H$51+'Historical indirect capex'!I12*H$51</f>
        <v>4599618.3282380905</v>
      </c>
      <c r="I11" s="269">
        <f>'Historical indirect capex'!J7*I$51+'Historical indirect capex'!J12*I$51</f>
        <v>4155353.4750651256</v>
      </c>
      <c r="J11" s="269" cm="1">
        <f t="array" ref="J11">IFERROR(_xlfn.XLOOKUP($C11,Internal_labour_calcs!$P$13:$P$22,_xlfn.XLOOKUP(J$9,Internal_labour_calcs!$Q$12:$AA$12,Internal_labour_calcs!$Q$13:$AA$22)),0)
+IFERROR(_xlfn.XLOOKUP($C11,Outsourced_labour_calcs!$P$13:$P$20,_xlfn.XLOOKUP(J$9,Outsourced_labour_calcs!$Q$12:$AA$12,Outsourced_labour_calcs!$Q$13:$AA$20)),0)
+IFERROR(_xlfn.XLOOKUP($C16,Internal_labour_calcs!$P$13:$P$22,_xlfn.XLOOKUP(J$9,Internal_labour_calcs!$Q$12:$AA$12,Internal_labour_calcs!$Q$13:$AA$22)),0)
+IFERROR(_xlfn.XLOOKUP($C16,Outsourced_labour_calcs!$P$13:$P$20,_xlfn.XLOOKUP(J$9,Outsourced_labour_calcs!$Q$12:$AA$12,Outsourced_labour_calcs!$Q$13:$AA$20)),0)</f>
        <v>819755.48699999985</v>
      </c>
      <c r="K11" s="269" cm="1">
        <f t="array" ref="K11">IFERROR(_xlfn.XLOOKUP($C11,Internal_labour_calcs!$P$13:$P$22,_xlfn.XLOOKUP(K$9,Internal_labour_calcs!$Q$12:$AA$12,Internal_labour_calcs!$Q$13:$AA$22)),0)
+IFERROR(_xlfn.XLOOKUP($C11,Outsourced_labour_calcs!$P$13:$P$20,_xlfn.XLOOKUP(K$9,Outsourced_labour_calcs!$Q$12:$AA$12,Outsourced_labour_calcs!$Q$13:$AA$20)),0)
+IFERROR(_xlfn.XLOOKUP($C16,Internal_labour_calcs!$P$13:$P$22,_xlfn.XLOOKUP(K$9,Internal_labour_calcs!$Q$12:$AA$12,Internal_labour_calcs!$Q$13:$AA$22)),0)
+IFERROR(_xlfn.XLOOKUP($C16,Outsourced_labour_calcs!$P$13:$P$20,_xlfn.XLOOKUP(K$9,Outsourced_labour_calcs!$Q$12:$AA$12,Outsourced_labour_calcs!$Q$13:$AA$20)),0)</f>
        <v>2918815.2374999998</v>
      </c>
      <c r="L11" s="269" cm="1">
        <f t="array" ref="L11">IFERROR(_xlfn.XLOOKUP($C11,Internal_labour_calcs!$P$13:$P$22,_xlfn.XLOOKUP(L$9,Internal_labour_calcs!$Q$12:$AA$12,Internal_labour_calcs!$Q$13:$AA$22)),0)
+IFERROR(_xlfn.XLOOKUP($C11,Outsourced_labour_calcs!$P$13:$P$20,_xlfn.XLOOKUP(L$9,Outsourced_labour_calcs!$Q$12:$AA$12,Outsourced_labour_calcs!$Q$13:$AA$20)),0)
+IFERROR(_xlfn.XLOOKUP($C16,Internal_labour_calcs!$P$13:$P$22,_xlfn.XLOOKUP(L$9,Internal_labour_calcs!$Q$12:$AA$12,Internal_labour_calcs!$Q$13:$AA$22)),0)
+IFERROR(_xlfn.XLOOKUP($C16,Outsourced_labour_calcs!$P$13:$P$20,_xlfn.XLOOKUP(L$9,Outsourced_labour_calcs!$Q$12:$AA$12,Outsourced_labour_calcs!$Q$13:$AA$20)),0)</f>
        <v>4343925.8099999987</v>
      </c>
      <c r="M11" s="269" cm="1">
        <f t="array" ref="M11">IFERROR(_xlfn.XLOOKUP($C11,Internal_labour_calcs!$P$13:$P$22,_xlfn.XLOOKUP(M$9,Internal_labour_calcs!$Q$12:$AA$12,Internal_labour_calcs!$Q$13:$AA$22)),0)
+IFERROR(_xlfn.XLOOKUP($C11,Outsourced_labour_calcs!$P$13:$P$20,_xlfn.XLOOKUP(M$9,Outsourced_labour_calcs!$Q$12:$AA$12,Outsourced_labour_calcs!$Q$13:$AA$20)),0)
+IFERROR(_xlfn.XLOOKUP($C16,Internal_labour_calcs!$P$13:$P$22,_xlfn.XLOOKUP(M$9,Internal_labour_calcs!$Q$12:$AA$12,Internal_labour_calcs!$Q$13:$AA$22)),0)
+IFERROR(_xlfn.XLOOKUP($C16,Outsourced_labour_calcs!$P$13:$P$20,_xlfn.XLOOKUP(M$9,Outsourced_labour_calcs!$Q$12:$AA$12,Outsourced_labour_calcs!$Q$13:$AA$20)),0)</f>
        <v>3887517.4275000007</v>
      </c>
      <c r="N11" s="269" cm="1">
        <f t="array" ref="N11">IFERROR(_xlfn.XLOOKUP($C11,Internal_labour_calcs!$P$13:$P$22,_xlfn.XLOOKUP(N$9,Internal_labour_calcs!$Q$12:$AA$12,Internal_labour_calcs!$Q$13:$AA$22)),0)
+IFERROR(_xlfn.XLOOKUP($C11,Outsourced_labour_calcs!$P$13:$P$20,_xlfn.XLOOKUP(N$9,Outsourced_labour_calcs!$Q$12:$AA$12,Outsourced_labour_calcs!$Q$13:$AA$20)),0)
+IFERROR(_xlfn.XLOOKUP($C16,Internal_labour_calcs!$P$13:$P$22,_xlfn.XLOOKUP(N$9,Internal_labour_calcs!$Q$12:$AA$12,Internal_labour_calcs!$Q$13:$AA$22)),0)
+IFERROR(_xlfn.XLOOKUP($C16,Outsourced_labour_calcs!$P$13:$P$20,_xlfn.XLOOKUP(N$9,Outsourced_labour_calcs!$Q$12:$AA$12,Outsourced_labour_calcs!$Q$13:$AA$20)),0)</f>
        <v>963956.7</v>
      </c>
      <c r="O11" s="270">
        <f>SUM(D11:N11)</f>
        <v>25525858.195993539</v>
      </c>
      <c r="P11" s="271">
        <f>SUM(J11:N11)</f>
        <v>12933970.661999999</v>
      </c>
      <c r="Q11" s="53" t="str">
        <f>IF(SUM(IFERROR(_xlfn.XLOOKUP($C11,Internal_labour_calcs!$P$13:$P$19,Internal_labour_calcs!$AB$13:$AB$19),0),IFERROR(_xlfn.XLOOKUP($C11,Outsourced_labour_calcs!$P$13:$P$18,Outsourced_labour_calcs!$AB$13:$AB$18),0))+SUM(IFERROR(_xlfn.XLOOKUP($C16,Internal_labour_calcs!$P$13:$P$19,Internal_labour_calcs!$AB$13:$AB$19),0),IFERROR(_xlfn.XLOOKUP($C16,Outsourced_labour_calcs!$P$13:$P$18,Outsourced_labour_calcs!$AB$13:$AB$18),0))='Summary tables'!P11,"OK","ERROR")</f>
        <v>OK</v>
      </c>
      <c r="R11" s="329" t="str">
        <f>C11</f>
        <v>Project Management</v>
      </c>
      <c r="S11" s="323">
        <f>SUMIF(Internal_labour_calcs!$P$29:$P$38,$C11,Internal_labour_calcs!Q$29:Q$38)
+SUMIF(Internal_labour_calcs!$P$29:$P$38,$C16,Internal_labour_calcs!Q$29:Q$38)
+SUMIF(Outsourced_labour_calcs!$P$27:$P$36,$C11,Outsourced_labour_calcs!Q$27:Q$36)
+SUMIF(Outsourced_labour_calcs!$P$27:$P$36,$C16,Outsourced_labour_calcs!Q$27:Q$36)</f>
        <v>2168447.9249999998</v>
      </c>
      <c r="T11" s="271">
        <f>L11-S11</f>
        <v>2175477.8849999988</v>
      </c>
      <c r="U11" s="379">
        <f t="shared" ref="U11:U20" si="0">IF(SUM(S11:T11)=0,0,
S11/SUM(S11:T11))</f>
        <v>0.49919082872181936</v>
      </c>
      <c r="V11" s="379">
        <f>IF(SUM(S11:T11,S22:T22)=0,0,
(S11+S22)/SUM(S11:T11,S22:T22))</f>
        <v>0.49929215117336107</v>
      </c>
      <c r="W11" s="69" t="str">
        <f>C32</f>
        <v>Indirect</v>
      </c>
      <c r="X11" s="196">
        <f>SUM(O33:O42)</f>
        <v>79088233.546387568</v>
      </c>
    </row>
    <row r="12" spans="1:30" s="61" customFormat="1" ht="16.8" outlineLevel="1" thickBot="1" x14ac:dyDescent="0.8">
      <c r="B12" s="125"/>
      <c r="C12" s="71" t="str">
        <f>'Key assumptions'!G25</f>
        <v>Other support and corporate roles</v>
      </c>
      <c r="D12" s="269">
        <f>'Historical indirect capex'!E8*D$51+'Historical indirect capex'!E9*D$51</f>
        <v>0</v>
      </c>
      <c r="E12" s="269">
        <f>'Historical indirect capex'!F8*E$51+'Historical indirect capex'!F9*E$51</f>
        <v>0</v>
      </c>
      <c r="F12" s="269">
        <f>'Historical indirect capex'!G8*F$51+'Historical indirect capex'!G9*F$51</f>
        <v>85116.233548524091</v>
      </c>
      <c r="G12" s="269">
        <f>'Historical indirect capex'!H8*G$51+'Historical indirect capex'!H9*G$51</f>
        <v>33993.28801146667</v>
      </c>
      <c r="H12" s="269">
        <f>'Historical indirect capex'!I8*H$51+'Historical indirect capex'!I9*H$51</f>
        <v>401735.47430238687</v>
      </c>
      <c r="I12" s="269">
        <f>'Historical indirect capex'!J8*I$51+'Historical indirect capex'!J9*I$51</f>
        <v>1027639.2547869382</v>
      </c>
      <c r="J12" s="269" cm="1">
        <f t="array" ref="J12">IFERROR(_xlfn.XLOOKUP($C12,Internal_labour_calcs!$P$13:$P$22,_xlfn.XLOOKUP(J$9,Internal_labour_calcs!$Q$12:$AA$12,Internal_labour_calcs!$Q$13:$AA$22)),0)
+IFERROR(_xlfn.XLOOKUP($C12,Outsourced_labour_calcs!$P$13:$P$20,_xlfn.XLOOKUP(J$9,Outsourced_labour_calcs!$Q$12:$AA$12,Outsourced_labour_calcs!$Q$13:$AA$20)),0)
+IFERROR(_xlfn.XLOOKUP($C13,Internal_labour_calcs!$P$13:$P$22,_xlfn.XLOOKUP(J$9,Internal_labour_calcs!$Q$12:$AA$12,Internal_labour_calcs!$Q$13:$AA$22)),0)
+IFERROR(_xlfn.XLOOKUP($C13,Outsourced_labour_calcs!$P$13:$P$20,_xlfn.XLOOKUP(J$9,Outsourced_labour_calcs!$Q$12:$AA$12,Outsourced_labour_calcs!$Q$13:$AA$20)),0)</f>
        <v>1259628.0049246959</v>
      </c>
      <c r="K12" s="269" cm="1">
        <f t="array" ref="K12">IFERROR(_xlfn.XLOOKUP($C12,Internal_labour_calcs!$P$13:$P$22,_xlfn.XLOOKUP(K$9,Internal_labour_calcs!$Q$12:$AA$12,Internal_labour_calcs!$Q$13:$AA$22)),0)
+IFERROR(_xlfn.XLOOKUP($C12,Outsourced_labour_calcs!$P$13:$P$20,_xlfn.XLOOKUP(K$9,Outsourced_labour_calcs!$Q$12:$AA$12,Outsourced_labour_calcs!$Q$13:$AA$20)),0)
+IFERROR(_xlfn.XLOOKUP($C13,Internal_labour_calcs!$P$13:$P$22,_xlfn.XLOOKUP(K$9,Internal_labour_calcs!$Q$12:$AA$12,Internal_labour_calcs!$Q$13:$AA$22)),0)
+IFERROR(_xlfn.XLOOKUP($C13,Outsourced_labour_calcs!$P$13:$P$20,_xlfn.XLOOKUP(K$9,Outsourced_labour_calcs!$Q$12:$AA$12,Outsourced_labour_calcs!$Q$13:$AA$20)),0)</f>
        <v>2816106.8285173108</v>
      </c>
      <c r="L12" s="269" cm="1">
        <f t="array" ref="L12">IFERROR(_xlfn.XLOOKUP($C12,Internal_labour_calcs!$P$13:$P$22,_xlfn.XLOOKUP(L$9,Internal_labour_calcs!$Q$12:$AA$12,Internal_labour_calcs!$Q$13:$AA$22)),0)
+IFERROR(_xlfn.XLOOKUP($C12,Outsourced_labour_calcs!$P$13:$P$20,_xlfn.XLOOKUP(L$9,Outsourced_labour_calcs!$Q$12:$AA$12,Outsourced_labour_calcs!$Q$13:$AA$20)),0)
+IFERROR(_xlfn.XLOOKUP($C13,Internal_labour_calcs!$P$13:$P$22,_xlfn.XLOOKUP(L$9,Internal_labour_calcs!$Q$12:$AA$12,Internal_labour_calcs!$Q$13:$AA$22)),0)
+IFERROR(_xlfn.XLOOKUP($C13,Outsourced_labour_calcs!$P$13:$P$20,_xlfn.XLOOKUP(L$9,Outsourced_labour_calcs!$Q$12:$AA$12,Outsourced_labour_calcs!$Q$13:$AA$20)),0)</f>
        <v>2960856.3532728301</v>
      </c>
      <c r="M12" s="269" cm="1">
        <f t="array" ref="M12">IFERROR(_xlfn.XLOOKUP($C12,Internal_labour_calcs!$P$13:$P$22,_xlfn.XLOOKUP(M$9,Internal_labour_calcs!$Q$12:$AA$12,Internal_labour_calcs!$Q$13:$AA$22)),0)
+IFERROR(_xlfn.XLOOKUP($C12,Outsourced_labour_calcs!$P$13:$P$20,_xlfn.XLOOKUP(M$9,Outsourced_labour_calcs!$Q$12:$AA$12,Outsourced_labour_calcs!$Q$13:$AA$20)),0)
+IFERROR(_xlfn.XLOOKUP($C13,Internal_labour_calcs!$P$13:$P$22,_xlfn.XLOOKUP(M$9,Internal_labour_calcs!$Q$12:$AA$12,Internal_labour_calcs!$Q$13:$AA$22)),0)
+IFERROR(_xlfn.XLOOKUP($C13,Outsourced_labour_calcs!$P$13:$P$20,_xlfn.XLOOKUP(M$9,Outsourced_labour_calcs!$Q$12:$AA$12,Outsourced_labour_calcs!$Q$13:$AA$20)),0)</f>
        <v>2929545.4897060157</v>
      </c>
      <c r="N12" s="269" cm="1">
        <f t="array" ref="N12">IFERROR(_xlfn.XLOOKUP($C12,Internal_labour_calcs!$P$13:$P$22,_xlfn.XLOOKUP(N$9,Internal_labour_calcs!$Q$12:$AA$12,Internal_labour_calcs!$Q$13:$AA$22)),0)
+IFERROR(_xlfn.XLOOKUP($C12,Outsourced_labour_calcs!$P$13:$P$20,_xlfn.XLOOKUP(N$9,Outsourced_labour_calcs!$Q$12:$AA$12,Outsourced_labour_calcs!$Q$13:$AA$20)),0)
+IFERROR(_xlfn.XLOOKUP($C13,Internal_labour_calcs!$P$13:$P$22,_xlfn.XLOOKUP(N$9,Internal_labour_calcs!$Q$12:$AA$12,Internal_labour_calcs!$Q$13:$AA$22)),0)
+IFERROR(_xlfn.XLOOKUP($C13,Outsourced_labour_calcs!$P$13:$P$20,_xlfn.XLOOKUP(N$9,Outsourced_labour_calcs!$Q$12:$AA$12,Outsourced_labour_calcs!$Q$13:$AA$20)),0)</f>
        <v>1214068.3776447971</v>
      </c>
      <c r="O12" s="270">
        <f t="shared" ref="O12:O17" si="1">SUM(D12:N12)</f>
        <v>12728689.304714967</v>
      </c>
      <c r="P12" s="271">
        <f t="shared" ref="P12:P17" si="2">SUM(J12:N12)</f>
        <v>11180205.05406565</v>
      </c>
      <c r="Q12" s="53" t="str">
        <f>IF(SUM(IFERROR(_xlfn.XLOOKUP($C12,Internal_labour_calcs!$P$13:$P$19,Internal_labour_calcs!$AB$13:$AB$19),0),IFERROR(_xlfn.XLOOKUP($C12,Outsourced_labour_calcs!$P$13:$P$18,Outsourced_labour_calcs!$AB$13:$AB$18),0))+SUM(IFERROR(_xlfn.XLOOKUP($C13,Internal_labour_calcs!$P$13:$P$19,Internal_labour_calcs!$AB$13:$AB$19),0),IFERROR(_xlfn.XLOOKUP($C13,Outsourced_labour_calcs!$P$13:$P$18,Outsourced_labour_calcs!$AB$13:$AB$18),0))='Summary tables'!P12,"OK","ERROR")</f>
        <v>OK</v>
      </c>
      <c r="R12" s="329" t="str">
        <f t="shared" ref="R12:R42" si="3">C12</f>
        <v>Other support and corporate roles</v>
      </c>
      <c r="S12" s="323">
        <f>SUMIF(Internal_labour_calcs!$P$29:$P$38,$C12,Internal_labour_calcs!Q$29:Q$38)
+SUMIF(Internal_labour_calcs!$P$29:$P$38,$C13,Internal_labour_calcs!Q$29:Q$38)
+SUMIF(Outsourced_labour_calcs!$P$27:$P$36,$C12,Outsourced_labour_calcs!Q$27:Q$36)
+SUMIF(Outsourced_labour_calcs!$P$27:$P$36,$C13,Outsourced_labour_calcs!Q$27:Q$36)</f>
        <v>1440961.0188864153</v>
      </c>
      <c r="T12" s="271">
        <f>L12-S12</f>
        <v>1519895.3343864148</v>
      </c>
      <c r="U12" s="379">
        <f t="shared" si="0"/>
        <v>0.48667035713962481</v>
      </c>
      <c r="V12" s="379">
        <f t="shared" ref="V12:V20" si="4">IF(SUM(S12:T12,S23:T23)=0,0,
(S12+S23)/SUM(S12:T12,S23:T23))</f>
        <v>0.48720014977682075</v>
      </c>
      <c r="W12" s="52"/>
      <c r="X12" s="128"/>
    </row>
    <row r="13" spans="1:30" s="61" customFormat="1" ht="16.8" outlineLevel="1" thickBot="1" x14ac:dyDescent="0.8">
      <c r="A13" s="53" t="str">
        <f>X13</f>
        <v>OK</v>
      </c>
      <c r="B13" s="125"/>
      <c r="C13" s="71" t="str">
        <f>'Key assumptions'!G26</f>
        <v>Regulatory approvals</v>
      </c>
      <c r="D13" s="269">
        <f>'Historical indirect capex'!E9*D$51*0</f>
        <v>0</v>
      </c>
      <c r="E13" s="269">
        <f>'Historical indirect capex'!F9*E$51*0</f>
        <v>0</v>
      </c>
      <c r="F13" s="269">
        <f>'Historical indirect capex'!G9*F$51*0</f>
        <v>0</v>
      </c>
      <c r="G13" s="269">
        <f>'Historical indirect capex'!H9*G$51*0</f>
        <v>0</v>
      </c>
      <c r="H13" s="269">
        <f>'Historical indirect capex'!I9*H$51*0</f>
        <v>0</v>
      </c>
      <c r="I13" s="269">
        <f>'Historical indirect capex'!J9*I$51*0</f>
        <v>0</v>
      </c>
      <c r="J13" s="269" cm="1">
        <f t="array" ref="J13">(IFERROR(_xlfn.XLOOKUP($C13,Internal_labour_calcs!$P$13:$P$22,_xlfn.XLOOKUP(J$9,Internal_labour_calcs!$Q$12:$AA$12,Internal_labour_calcs!$Q$13:$AA$22)),0)*0
+IFERROR(_xlfn.XLOOKUP($C13,Outsourced_labour_calcs!$P$13:$P$20,_xlfn.XLOOKUP(J$9,Outsourced_labour_calcs!$Q$12:$AA$12,Outsourced_labour_calcs!$Q$13:$AA$20)),0))</f>
        <v>0</v>
      </c>
      <c r="K13" s="269" cm="1">
        <f t="array" ref="K13">(IFERROR(_xlfn.XLOOKUP($C13,Internal_labour_calcs!$P$13:$P$22,_xlfn.XLOOKUP(K$9,Internal_labour_calcs!$Q$12:$AA$12,Internal_labour_calcs!$Q$13:$AA$22)),0)*0
+IFERROR(_xlfn.XLOOKUP($C13,Outsourced_labour_calcs!$P$13:$P$20,_xlfn.XLOOKUP(K$9,Outsourced_labour_calcs!$Q$12:$AA$12,Outsourced_labour_calcs!$Q$13:$AA$20)),0))</f>
        <v>0</v>
      </c>
      <c r="L13" s="269" cm="1">
        <f t="array" ref="L13">(IFERROR(_xlfn.XLOOKUP($C13,Internal_labour_calcs!$P$13:$P$22,_xlfn.XLOOKUP(L$9,Internal_labour_calcs!$Q$12:$AA$12,Internal_labour_calcs!$Q$13:$AA$22)),0)*0
+IFERROR(_xlfn.XLOOKUP($C13,Outsourced_labour_calcs!$P$13:$P$20,_xlfn.XLOOKUP(L$9,Outsourced_labour_calcs!$Q$12:$AA$12,Outsourced_labour_calcs!$Q$13:$AA$20)),0))</f>
        <v>0</v>
      </c>
      <c r="M13" s="269" cm="1">
        <f t="array" ref="M13">(IFERROR(_xlfn.XLOOKUP($C13,Internal_labour_calcs!$P$13:$P$22,_xlfn.XLOOKUP(M$9,Internal_labour_calcs!$Q$12:$AA$12,Internal_labour_calcs!$Q$13:$AA$22)),0)*0
+IFERROR(_xlfn.XLOOKUP($C13,Outsourced_labour_calcs!$P$13:$P$20,_xlfn.XLOOKUP(M$9,Outsourced_labour_calcs!$Q$12:$AA$12,Outsourced_labour_calcs!$Q$13:$AA$20)),0))</f>
        <v>0</v>
      </c>
      <c r="N13" s="269" cm="1">
        <f t="array" ref="N13">(IFERROR(_xlfn.XLOOKUP($C13,Internal_labour_calcs!$P$13:$P$22,_xlfn.XLOOKUP(N$9,Internal_labour_calcs!$Q$12:$AA$12,Internal_labour_calcs!$Q$13:$AA$22)),0)*0
+IFERROR(_xlfn.XLOOKUP($C13,Outsourced_labour_calcs!$P$13:$P$20,_xlfn.XLOOKUP(N$9,Outsourced_labour_calcs!$Q$12:$AA$12,Outsourced_labour_calcs!$Q$13:$AA$20)),0))</f>
        <v>0</v>
      </c>
      <c r="O13" s="270">
        <f t="shared" si="1"/>
        <v>0</v>
      </c>
      <c r="P13" s="271">
        <f t="shared" si="2"/>
        <v>0</v>
      </c>
      <c r="Q13" s="320"/>
      <c r="R13" s="329" t="str">
        <f t="shared" si="3"/>
        <v>Regulatory approvals</v>
      </c>
      <c r="S13" s="320"/>
      <c r="T13" s="320"/>
      <c r="U13" s="379">
        <f t="shared" si="0"/>
        <v>0</v>
      </c>
      <c r="V13" s="379">
        <f t="shared" si="4"/>
        <v>0</v>
      </c>
      <c r="X13" s="53" t="str">
        <f>IF(ROUND(SUM(X10:X11),5)=ROUND(O43,5),"OK","ERROR")</f>
        <v>OK</v>
      </c>
    </row>
    <row r="14" spans="1:30" s="61" customFormat="1" ht="16.8" outlineLevel="1" thickBot="1" x14ac:dyDescent="0.8">
      <c r="B14" s="125"/>
      <c r="C14" s="71" t="str">
        <f>'Key assumptions'!G27</f>
        <v>Community and stakeholder engagement</v>
      </c>
      <c r="D14" s="269">
        <f>'Historical indirect capex'!E10*D$51</f>
        <v>0</v>
      </c>
      <c r="E14" s="269">
        <f>'Historical indirect capex'!F10*E$51</f>
        <v>766855.35090161662</v>
      </c>
      <c r="F14" s="269">
        <f>'Historical indirect capex'!G10*F$51</f>
        <v>360652.05332639604</v>
      </c>
      <c r="G14" s="269">
        <f>'Historical indirect capex'!H10*G$51</f>
        <v>53189.856277883184</v>
      </c>
      <c r="H14" s="269">
        <f>'Historical indirect capex'!I10*H$51</f>
        <v>55726.370919412664</v>
      </c>
      <c r="I14" s="269">
        <f>'Historical indirect capex'!J10*I$51</f>
        <v>108411.89625763151</v>
      </c>
      <c r="J14" s="269" cm="1">
        <f t="array" ref="J14">IFERROR(_xlfn.XLOOKUP($C14,Internal_labour_calcs!$P$13:$P$22,_xlfn.XLOOKUP(J$9,Internal_labour_calcs!$Q$12:$AA$12,Internal_labour_calcs!$Q$13:$AA$22)),0)
+IFERROR(_xlfn.XLOOKUP($C14,Outsourced_labour_calcs!$P$13:$P$20,_xlfn.XLOOKUP(J$9,Outsourced_labour_calcs!$Q$12:$AA$12,Outsourced_labour_calcs!$Q$13:$AA$20)),0)</f>
        <v>256657.13324999998</v>
      </c>
      <c r="K14" s="269" cm="1">
        <f t="array" ref="K14">IFERROR(_xlfn.XLOOKUP($C14,Internal_labour_calcs!$P$13:$P$22,_xlfn.XLOOKUP(K$9,Internal_labour_calcs!$Q$12:$AA$12,Internal_labour_calcs!$Q$13:$AA$22)),0)
+IFERROR(_xlfn.XLOOKUP($C14,Outsourced_labour_calcs!$P$13:$P$20,_xlfn.XLOOKUP(K$9,Outsourced_labour_calcs!$Q$12:$AA$12,Outsourced_labour_calcs!$Q$13:$AA$20)),0)</f>
        <v>509549.75400000002</v>
      </c>
      <c r="L14" s="269" cm="1">
        <f t="array" ref="L14">IFERROR(_xlfn.XLOOKUP($C14,Internal_labour_calcs!$P$13:$P$22,_xlfn.XLOOKUP(L$9,Internal_labour_calcs!$Q$12:$AA$12,Internal_labour_calcs!$Q$13:$AA$22)),0)
+IFERROR(_xlfn.XLOOKUP($C14,Outsourced_labour_calcs!$P$13:$P$20,_xlfn.XLOOKUP(L$9,Outsourced_labour_calcs!$Q$12:$AA$12,Outsourced_labour_calcs!$Q$13:$AA$20)),0)</f>
        <v>139533.66000000003</v>
      </c>
      <c r="M14" s="269" cm="1">
        <f t="array" ref="M14">IFERROR(_xlfn.XLOOKUP($C14,Internal_labour_calcs!$P$13:$P$22,_xlfn.XLOOKUP(M$9,Internal_labour_calcs!$Q$12:$AA$12,Internal_labour_calcs!$Q$13:$AA$22)),0)
+IFERROR(_xlfn.XLOOKUP($C14,Outsourced_labour_calcs!$P$13:$P$20,_xlfn.XLOOKUP(M$9,Outsourced_labour_calcs!$Q$12:$AA$12,Outsourced_labour_calcs!$Q$13:$AA$20)),0)</f>
        <v>116548.42499999999</v>
      </c>
      <c r="N14" s="269" cm="1">
        <f t="array" ref="N14">IFERROR(_xlfn.XLOOKUP($C14,Internal_labour_calcs!$P$13:$P$22,_xlfn.XLOOKUP(N$9,Internal_labour_calcs!$Q$12:$AA$12,Internal_labour_calcs!$Q$13:$AA$22)),0)
+IFERROR(_xlfn.XLOOKUP($C14,Outsourced_labour_calcs!$P$13:$P$20,_xlfn.XLOOKUP(N$9,Outsourced_labour_calcs!$Q$12:$AA$12,Outsourced_labour_calcs!$Q$13:$AA$20)),0)</f>
        <v>37573.19999999999</v>
      </c>
      <c r="O14" s="270">
        <f t="shared" si="1"/>
        <v>2404697.6999329403</v>
      </c>
      <c r="P14" s="271">
        <f t="shared" si="2"/>
        <v>1059862.1722500001</v>
      </c>
      <c r="Q14" s="53" t="str">
        <f>IF(SUM(IFERROR(_xlfn.XLOOKUP($C14,Internal_labour_calcs!$P$13:$P$19,Internal_labour_calcs!$AB$13:$AB$19),0),IFERROR(_xlfn.XLOOKUP($C14,Outsourced_labour_calcs!$P$13:$P$18,Outsourced_labour_calcs!$AB$13:$AB$18),0))='Summary tables'!P14,"OK","ERROR")</f>
        <v>OK</v>
      </c>
      <c r="R14" s="329" t="str">
        <f t="shared" si="3"/>
        <v>Community and stakeholder engagement</v>
      </c>
      <c r="S14" s="323">
        <f>SUMIF(Internal_labour_calcs!$P$29:$P$38,$C14,Internal_labour_calcs!Q$29:Q$38)
+SUMIF(Outsourced_labour_calcs!$P$27:$P$36,$C14,Outsourced_labour_calcs!Q$27:Q$36)</f>
        <v>69766.829999999987</v>
      </c>
      <c r="T14" s="271">
        <f>L14-S14</f>
        <v>69766.830000000045</v>
      </c>
      <c r="U14" s="379">
        <f t="shared" si="0"/>
        <v>0.49999999999999978</v>
      </c>
      <c r="V14" s="379">
        <f t="shared" si="4"/>
        <v>0.49999999999999972</v>
      </c>
    </row>
    <row r="15" spans="1:30" s="61" customFormat="1" ht="16.8" outlineLevel="1" thickBot="1" x14ac:dyDescent="0.8">
      <c r="B15" s="125"/>
      <c r="C15" s="71" t="str">
        <f>'Key assumptions'!G28</f>
        <v>Land and Environment</v>
      </c>
      <c r="D15" s="269">
        <f>'Historical indirect capex'!E11*D$51</f>
        <v>0</v>
      </c>
      <c r="E15" s="269">
        <f>'Historical indirect capex'!F11*E$51</f>
        <v>548536.5062361497</v>
      </c>
      <c r="F15" s="269">
        <f>'Historical indirect capex'!G11*F$51</f>
        <v>422256.53058240283</v>
      </c>
      <c r="G15" s="269">
        <f>'Historical indirect capex'!H11*G$51</f>
        <v>416365.50335001835</v>
      </c>
      <c r="H15" s="269">
        <f>'Historical indirect capex'!I11*H$51</f>
        <v>945606.97565256024</v>
      </c>
      <c r="I15" s="269">
        <f>'Historical indirect capex'!J11*I$51</f>
        <v>804208.2683761284</v>
      </c>
      <c r="J15" s="269" cm="1">
        <f t="array" ref="J15">IFERROR(_xlfn.XLOOKUP($C15,Internal_labour_calcs!$P$13:$P$22,_xlfn.XLOOKUP(J$9,Internal_labour_calcs!$Q$12:$AA$12,Internal_labour_calcs!$Q$13:$AA$22)),0)
+IFERROR(_xlfn.XLOOKUP($C15,Outsourced_labour_calcs!$P$13:$P$20,_xlfn.XLOOKUP(J$9,Outsourced_labour_calcs!$Q$12:$AA$12,Outsourced_labour_calcs!$Q$13:$AA$20)),0)</f>
        <v>983436.28</v>
      </c>
      <c r="K15" s="269" cm="1">
        <f t="array" ref="K15">IFERROR(_xlfn.XLOOKUP($C15,Internal_labour_calcs!$P$13:$P$22,_xlfn.XLOOKUP(K$9,Internal_labour_calcs!$Q$12:$AA$12,Internal_labour_calcs!$Q$13:$AA$22)),0)
+IFERROR(_xlfn.XLOOKUP($C15,Outsourced_labour_calcs!$P$13:$P$20,_xlfn.XLOOKUP(K$9,Outsourced_labour_calcs!$Q$12:$AA$12,Outsourced_labour_calcs!$Q$13:$AA$20)),0)</f>
        <v>2467912.6349999998</v>
      </c>
      <c r="L15" s="269" cm="1">
        <f t="array" ref="L15">IFERROR(_xlfn.XLOOKUP($C15,Internal_labour_calcs!$P$13:$P$22,_xlfn.XLOOKUP(L$9,Internal_labour_calcs!$Q$12:$AA$12,Internal_labour_calcs!$Q$13:$AA$22)),0)
+IFERROR(_xlfn.XLOOKUP($C15,Outsourced_labour_calcs!$P$13:$P$20,_xlfn.XLOOKUP(L$9,Outsourced_labour_calcs!$Q$12:$AA$12,Outsourced_labour_calcs!$Q$13:$AA$20)),0)</f>
        <v>1705576.2754999998</v>
      </c>
      <c r="M15" s="269" cm="1">
        <f t="array" ref="M15">IFERROR(_xlfn.XLOOKUP($C15,Internal_labour_calcs!$P$13:$P$22,_xlfn.XLOOKUP(M$9,Internal_labour_calcs!$Q$12:$AA$12,Internal_labour_calcs!$Q$13:$AA$22)),0)
+IFERROR(_xlfn.XLOOKUP($C15,Outsourced_labour_calcs!$P$13:$P$20,_xlfn.XLOOKUP(M$9,Outsourced_labour_calcs!$Q$12:$AA$12,Outsourced_labour_calcs!$Q$13:$AA$20)),0)</f>
        <v>1121894.889</v>
      </c>
      <c r="N15" s="269" cm="1">
        <f t="array" ref="N15">IFERROR(_xlfn.XLOOKUP($C15,Internal_labour_calcs!$P$13:$P$22,_xlfn.XLOOKUP(N$9,Internal_labour_calcs!$Q$12:$AA$12,Internal_labour_calcs!$Q$13:$AA$22)),0)
+IFERROR(_xlfn.XLOOKUP($C15,Outsourced_labour_calcs!$P$13:$P$20,_xlfn.XLOOKUP(N$9,Outsourced_labour_calcs!$Q$12:$AA$12,Outsourced_labour_calcs!$Q$13:$AA$20)),0)</f>
        <v>373223.41800000001</v>
      </c>
      <c r="O15" s="270">
        <f t="shared" si="1"/>
        <v>9789017.2816972584</v>
      </c>
      <c r="P15" s="271">
        <f t="shared" si="2"/>
        <v>6652043.4974999987</v>
      </c>
      <c r="Q15" s="53" t="str">
        <f>IF(ROUND(SUM(IFERROR(_xlfn.XLOOKUP($C15,Internal_labour_calcs!$P$13:$P$21,Internal_labour_calcs!$AB$13:$AB$21),0),IFERROR(_xlfn.XLOOKUP($C15,Outsourced_labour_calcs!$P$13:$P$18,Outsourced_labour_calcs!$AB$13:$AB$18),0))-P15,0)=0,"OK","ERROR")</f>
        <v>OK</v>
      </c>
      <c r="R15" s="329" t="str">
        <f t="shared" si="3"/>
        <v>Land and Environment</v>
      </c>
      <c r="S15" s="323">
        <f>SUMIF(Internal_labour_calcs!$P$29:$P$38,$C15,Internal_labour_calcs!Q$29:Q$38)
+SUMIF(Outsourced_labour_calcs!$P$27:$P$36,$C15,Outsourced_labour_calcs!Q$27:Q$36)</f>
        <v>952667.12249999994</v>
      </c>
      <c r="T15" s="271">
        <f>L15-S15</f>
        <v>752909.15299999982</v>
      </c>
      <c r="U15" s="379">
        <f t="shared" si="0"/>
        <v>0.55856025683795352</v>
      </c>
      <c r="V15" s="379">
        <f t="shared" si="4"/>
        <v>0.54850872898242553</v>
      </c>
      <c r="W15" s="377"/>
      <c r="X15" s="62"/>
    </row>
    <row r="16" spans="1:30" s="61" customFormat="1" ht="16.8" outlineLevel="1" thickBot="1" x14ac:dyDescent="0.8">
      <c r="B16" s="125"/>
      <c r="C16" s="71" t="str">
        <f>'Key assumptions'!G29</f>
        <v>Transaction Procurement Support</v>
      </c>
      <c r="D16" s="269">
        <f>'Historical indirect capex'!E12*D$51*0</f>
        <v>0</v>
      </c>
      <c r="E16" s="269">
        <f>'Historical indirect capex'!F12*E$51*0</f>
        <v>0</v>
      </c>
      <c r="F16" s="269">
        <f>'Historical indirect capex'!G12*F$51*0</f>
        <v>0</v>
      </c>
      <c r="G16" s="269">
        <f>'Historical indirect capex'!H12*G$51*0</f>
        <v>0</v>
      </c>
      <c r="H16" s="269">
        <f>'Historical indirect capex'!I12*H$51*0</f>
        <v>0</v>
      </c>
      <c r="I16" s="269">
        <f>'Historical indirect capex'!J12*I$51*0</f>
        <v>0</v>
      </c>
      <c r="J16" s="269" cm="1">
        <f t="array" ref="J16">(IFERROR(_xlfn.XLOOKUP($C16,Internal_labour_calcs!$P$13:$P$22,_xlfn.XLOOKUP(J$9,Internal_labour_calcs!$Q$12:$AA$12,Internal_labour_calcs!$Q$13:$AA$22)),0)
+IFERROR(_xlfn.XLOOKUP($C16,Outsourced_labour_calcs!$P$13:$P$20,_xlfn.XLOOKUP(J$9,Outsourced_labour_calcs!$Q$12:$AA$12,Outsourced_labour_calcs!$Q$13:$AA$20)),0))*0</f>
        <v>0</v>
      </c>
      <c r="K16" s="269" cm="1">
        <f t="array" ref="K16">(IFERROR(_xlfn.XLOOKUP($C16,Internal_labour_calcs!$P$13:$P$22,_xlfn.XLOOKUP(K$9,Internal_labour_calcs!$Q$12:$AA$12,Internal_labour_calcs!$Q$13:$AA$22)),0)
+IFERROR(_xlfn.XLOOKUP($C16,Outsourced_labour_calcs!$P$13:$P$20,_xlfn.XLOOKUP(K$9,Outsourced_labour_calcs!$Q$12:$AA$12,Outsourced_labour_calcs!$Q$13:$AA$20)),0))*0</f>
        <v>0</v>
      </c>
      <c r="L16" s="269" cm="1">
        <f t="array" ref="L16">(IFERROR(_xlfn.XLOOKUP($C16,Internal_labour_calcs!$P$13:$P$22,_xlfn.XLOOKUP(L$9,Internal_labour_calcs!$Q$12:$AA$12,Internal_labour_calcs!$Q$13:$AA$22)),0)
+IFERROR(_xlfn.XLOOKUP($C16,Outsourced_labour_calcs!$P$13:$P$20,_xlfn.XLOOKUP(L$9,Outsourced_labour_calcs!$Q$12:$AA$12,Outsourced_labour_calcs!$Q$13:$AA$20)),0))*0</f>
        <v>0</v>
      </c>
      <c r="M16" s="269" cm="1">
        <f t="array" ref="M16">(IFERROR(_xlfn.XLOOKUP($C16,Internal_labour_calcs!$P$13:$P$22,_xlfn.XLOOKUP(M$9,Internal_labour_calcs!$Q$12:$AA$12,Internal_labour_calcs!$Q$13:$AA$22)),0)
+IFERROR(_xlfn.XLOOKUP($C16,Outsourced_labour_calcs!$P$13:$P$20,_xlfn.XLOOKUP(M$9,Outsourced_labour_calcs!$Q$12:$AA$12,Outsourced_labour_calcs!$Q$13:$AA$20)),0))*0</f>
        <v>0</v>
      </c>
      <c r="N16" s="269" cm="1">
        <f t="array" ref="N16">(IFERROR(_xlfn.XLOOKUP($C16,Internal_labour_calcs!$P$13:$P$22,_xlfn.XLOOKUP(N$9,Internal_labour_calcs!$Q$12:$AA$12,Internal_labour_calcs!$Q$13:$AA$22)),0)
+IFERROR(_xlfn.XLOOKUP($C16,Outsourced_labour_calcs!$P$13:$P$20,_xlfn.XLOOKUP(N$9,Outsourced_labour_calcs!$Q$12:$AA$12,Outsourced_labour_calcs!$Q$13:$AA$20)),0))*0</f>
        <v>0</v>
      </c>
      <c r="O16" s="270">
        <f t="shared" si="1"/>
        <v>0</v>
      </c>
      <c r="P16" s="271">
        <f t="shared" si="2"/>
        <v>0</v>
      </c>
      <c r="Q16" s="320"/>
      <c r="R16" s="329" t="str">
        <f t="shared" si="3"/>
        <v>Transaction Procurement Support</v>
      </c>
      <c r="S16" s="320"/>
      <c r="T16" s="320"/>
      <c r="U16" s="379">
        <f t="shared" si="0"/>
        <v>0</v>
      </c>
      <c r="V16" s="379">
        <f t="shared" si="4"/>
        <v>0</v>
      </c>
    </row>
    <row r="17" spans="2:22" s="61" customFormat="1" ht="16.8" outlineLevel="1" thickBot="1" x14ac:dyDescent="0.8">
      <c r="B17" s="125"/>
      <c r="C17" s="71" t="str">
        <f>'Key assumptions'!G30</f>
        <v>Project Development</v>
      </c>
      <c r="D17" s="269">
        <f>'Historical indirect capex'!E13*D$51</f>
        <v>0</v>
      </c>
      <c r="E17" s="269">
        <f>'Historical indirect capex'!F13*E$51</f>
        <v>0</v>
      </c>
      <c r="F17" s="269">
        <f>'Historical indirect capex'!G13*F$51</f>
        <v>776523.28330058744</v>
      </c>
      <c r="G17" s="269">
        <f>'Historical indirect capex'!H13*G$51</f>
        <v>823247.13403687882</v>
      </c>
      <c r="H17" s="269">
        <f>'Historical indirect capex'!I13*H$51</f>
        <v>2973330.97969402</v>
      </c>
      <c r="I17" s="269">
        <f>'Historical indirect capex'!J13*I$51</f>
        <v>2256962.4460862395</v>
      </c>
      <c r="J17" s="269" cm="1">
        <f t="array" ref="J17">IFERROR(_xlfn.XLOOKUP($C17,Internal_labour_calcs!$P$13:$P$22,_xlfn.XLOOKUP(J$9,Internal_labour_calcs!$Q$12:$AA$12,Internal_labour_calcs!$Q$13:$AA$22)),0)
+IFERROR(_xlfn.XLOOKUP($C17,Outsourced_labour_calcs!$P$13:$P$20,_xlfn.XLOOKUP(J$9,Outsourced_labour_calcs!$Q$12:$AA$12,Outsourced_labour_calcs!$Q$13:$AA$20)),0)</f>
        <v>1395697.2866249997</v>
      </c>
      <c r="K17" s="269" cm="1">
        <f t="array" ref="K17">IFERROR(_xlfn.XLOOKUP($C17,Internal_labour_calcs!$P$13:$P$22,_xlfn.XLOOKUP(K$9,Internal_labour_calcs!$Q$12:$AA$12,Internal_labour_calcs!$Q$13:$AA$22)),0)
+IFERROR(_xlfn.XLOOKUP($C17,Outsourced_labour_calcs!$P$13:$P$20,_xlfn.XLOOKUP(K$9,Outsourced_labour_calcs!$Q$12:$AA$12,Outsourced_labour_calcs!$Q$13:$AA$20)),0)</f>
        <v>4214233.3156249998</v>
      </c>
      <c r="L17" s="269" cm="1">
        <f t="array" ref="L17">IFERROR(_xlfn.XLOOKUP($C17,Internal_labour_calcs!$P$13:$P$22,_xlfn.XLOOKUP(L$9,Internal_labour_calcs!$Q$12:$AA$12,Internal_labour_calcs!$Q$13:$AA$22)),0)
+IFERROR(_xlfn.XLOOKUP($C17,Outsourced_labour_calcs!$P$13:$P$20,_xlfn.XLOOKUP(L$9,Outsourced_labour_calcs!$Q$12:$AA$12,Outsourced_labour_calcs!$Q$13:$AA$20)),0)</f>
        <v>876650.32499999995</v>
      </c>
      <c r="M17" s="269" cm="1">
        <f t="array" ref="M17">IFERROR(_xlfn.XLOOKUP($C17,Internal_labour_calcs!$P$13:$P$22,_xlfn.XLOOKUP(M$9,Internal_labour_calcs!$Q$12:$AA$12,Internal_labour_calcs!$Q$13:$AA$22)),0)
+IFERROR(_xlfn.XLOOKUP($C17,Outsourced_labour_calcs!$P$13:$P$20,_xlfn.XLOOKUP(M$9,Outsourced_labour_calcs!$Q$12:$AA$12,Outsourced_labour_calcs!$Q$13:$AA$20)),0)</f>
        <v>575413.4325</v>
      </c>
      <c r="N17" s="269" cm="1">
        <f t="array" ref="N17">IFERROR(_xlfn.XLOOKUP($C17,Internal_labour_calcs!$P$13:$P$22,_xlfn.XLOOKUP(N$9,Internal_labour_calcs!$Q$12:$AA$12,Internal_labour_calcs!$Q$13:$AA$22)),0)
+IFERROR(_xlfn.XLOOKUP($C17,Outsourced_labour_calcs!$P$13:$P$20,_xlfn.XLOOKUP(N$9,Outsourced_labour_calcs!$Q$12:$AA$12,Outsourced_labour_calcs!$Q$13:$AA$20)),0)</f>
        <v>0</v>
      </c>
      <c r="O17" s="270">
        <f t="shared" si="1"/>
        <v>13892058.202867722</v>
      </c>
      <c r="P17" s="271">
        <f t="shared" si="2"/>
        <v>7061994.3597499998</v>
      </c>
      <c r="Q17" s="53" t="str">
        <f>IF(SUM(IFERROR(_xlfn.XLOOKUP($C17,Internal_labour_calcs!$P$13:$P$19,Internal_labour_calcs!$AB$13:$AB$19),0),IFERROR(_xlfn.XLOOKUP($C17,Outsourced_labour_calcs!$P$13:$P$18,Outsourced_labour_calcs!$AB$13:$AB$18),0))='Summary tables'!P17,"OK","ERROR")</f>
        <v>OK</v>
      </c>
      <c r="R17" s="329" t="str">
        <f t="shared" si="3"/>
        <v>Project Development</v>
      </c>
      <c r="S17" s="323">
        <f>SUMIF(Internal_labour_calcs!$P$29:$P$38,$C17,Internal_labour_calcs!Q$29:Q$38)
+SUMIF(Outsourced_labour_calcs!$P$27:$P$36,$C17,Outsourced_labour_calcs!Q$27:Q$36)</f>
        <v>520039.40999999992</v>
      </c>
      <c r="T17" s="271">
        <f>L17-S17</f>
        <v>356610.91500000004</v>
      </c>
      <c r="U17" s="379">
        <f t="shared" si="0"/>
        <v>0.59321190578466954</v>
      </c>
      <c r="V17" s="379">
        <f t="shared" si="4"/>
        <v>0.59207713288242336</v>
      </c>
    </row>
    <row r="18" spans="2:22" s="61" customFormat="1" ht="16.8" outlineLevel="1" thickBot="1" x14ac:dyDescent="0.8">
      <c r="B18" s="125"/>
      <c r="C18" s="71" t="str">
        <f>'Key assumptions'!G31</f>
        <v>Project Controls</v>
      </c>
      <c r="D18" s="269">
        <f>'Historical indirect capex'!E14*D$51</f>
        <v>0</v>
      </c>
      <c r="E18" s="269">
        <f>'Historical indirect capex'!F14*E$51</f>
        <v>0</v>
      </c>
      <c r="F18" s="269">
        <f>'Historical indirect capex'!G14*F$51</f>
        <v>0</v>
      </c>
      <c r="G18" s="269">
        <f>'Historical indirect capex'!H14*G$51</f>
        <v>0</v>
      </c>
      <c r="H18" s="269">
        <f>'Historical indirect capex'!I14*H$51</f>
        <v>0</v>
      </c>
      <c r="I18" s="269">
        <f>'Historical indirect capex'!J14*I$51</f>
        <v>0</v>
      </c>
      <c r="J18" s="269" cm="1">
        <f t="array" ref="J18">IFERROR(_xlfn.XLOOKUP($C18,Internal_labour_calcs!$P$13:$P$22,_xlfn.XLOOKUP(J$9,Internal_labour_calcs!$Q$12:$AA$12,Internal_labour_calcs!$Q$13:$AA$22)),0)
+IFERROR(_xlfn.XLOOKUP($C18,Outsourced_labour_calcs!$P$13:$P$20,_xlfn.XLOOKUP(J$9,Outsourced_labour_calcs!$Q$12:$AA$12,Outsourced_labour_calcs!$Q$13:$AA$20)),0)</f>
        <v>499640.18999999994</v>
      </c>
      <c r="K18" s="269" cm="1">
        <f t="array" ref="K18">IFERROR(_xlfn.XLOOKUP($C18,Internal_labour_calcs!$P$13:$P$22,_xlfn.XLOOKUP(K$9,Internal_labour_calcs!$Q$12:$AA$12,Internal_labour_calcs!$Q$13:$AA$22)),0)
+IFERROR(_xlfn.XLOOKUP($C18,Outsourced_labour_calcs!$P$13:$P$20,_xlfn.XLOOKUP(K$9,Outsourced_labour_calcs!$Q$12:$AA$12,Outsourced_labour_calcs!$Q$13:$AA$20)),0)</f>
        <v>1416839.7599999998</v>
      </c>
      <c r="L18" s="269" cm="1">
        <f t="array" ref="L18">IFERROR(_xlfn.XLOOKUP($C18,Internal_labour_calcs!$P$13:$P$22,_xlfn.XLOOKUP(L$9,Internal_labour_calcs!$Q$12:$AA$12,Internal_labour_calcs!$Q$13:$AA$22)),0)
+IFERROR(_xlfn.XLOOKUP($C18,Outsourced_labour_calcs!$P$13:$P$20,_xlfn.XLOOKUP(L$9,Outsourced_labour_calcs!$Q$12:$AA$12,Outsourced_labour_calcs!$Q$13:$AA$20)),0)</f>
        <v>1635826.5</v>
      </c>
      <c r="M18" s="269" cm="1">
        <f t="array" ref="M18">IFERROR(_xlfn.XLOOKUP($C18,Internal_labour_calcs!$P$13:$P$22,_xlfn.XLOOKUP(M$9,Internal_labour_calcs!$Q$12:$AA$12,Internal_labour_calcs!$Q$13:$AA$22)),0)
+IFERROR(_xlfn.XLOOKUP($C18,Outsourced_labour_calcs!$P$13:$P$20,_xlfn.XLOOKUP(M$9,Outsourced_labour_calcs!$Q$12:$AA$12,Outsourced_labour_calcs!$Q$13:$AA$20)),0)</f>
        <v>1257054.75</v>
      </c>
      <c r="N18" s="269" cm="1">
        <f t="array" ref="N18">IFERROR(_xlfn.XLOOKUP($C18,Internal_labour_calcs!$P$13:$P$22,_xlfn.XLOOKUP(N$9,Internal_labour_calcs!$Q$12:$AA$12,Internal_labour_calcs!$Q$13:$AA$22)),0)
+IFERROR(_xlfn.XLOOKUP($C18,Outsourced_labour_calcs!$P$13:$P$20,_xlfn.XLOOKUP(N$9,Outsourced_labour_calcs!$Q$12:$AA$12,Outsourced_labour_calcs!$Q$13:$AA$20)),0)</f>
        <v>45277.3125</v>
      </c>
      <c r="O18" s="270">
        <f t="shared" ref="O18:O20" si="5">SUM(D18:N18)</f>
        <v>4854638.5124999993</v>
      </c>
      <c r="P18" s="271">
        <f t="shared" ref="P18:P20" si="6">SUM(J18:N18)</f>
        <v>4854638.5124999993</v>
      </c>
      <c r="Q18" s="53" t="str">
        <f>IF(SUM(IFERROR(_xlfn.XLOOKUP($C18,Internal_labour_calcs!$P$13:$P$19,Internal_labour_calcs!$AB$13:$AB$19),0),IFERROR(_xlfn.XLOOKUP($C18,Outsourced_labour_calcs!$P$13:$P$18,Outsourced_labour_calcs!$AB$13:$AB$18),0))='Summary tables'!P18,"OK","ERROR")</f>
        <v>OK</v>
      </c>
      <c r="R18" s="329" t="str">
        <f t="shared" si="3"/>
        <v>Project Controls</v>
      </c>
      <c r="S18" s="323">
        <f>SUMIF(Internal_labour_calcs!$P$29:$P$38,$C18,Internal_labour_calcs!Q$29:Q$38)
+SUMIF(Outsourced_labour_calcs!$P$27:$P$36,$C18,Outsourced_labour_calcs!Q$27:Q$36)</f>
        <v>817913.25</v>
      </c>
      <c r="T18" s="271">
        <f>L18-S18</f>
        <v>817913.25</v>
      </c>
      <c r="U18" s="379">
        <f t="shared" si="0"/>
        <v>0.5</v>
      </c>
      <c r="V18" s="379">
        <f t="shared" si="4"/>
        <v>0.5</v>
      </c>
    </row>
    <row r="19" spans="2:22" s="61" customFormat="1" ht="16.8" outlineLevel="1" thickBot="1" x14ac:dyDescent="0.8">
      <c r="B19" s="125"/>
      <c r="C19" s="71" t="str">
        <f>'Key assumptions'!G32</f>
        <v>Commercial Management</v>
      </c>
      <c r="D19" s="269">
        <f>'Historical indirect capex'!E15*D$51</f>
        <v>0</v>
      </c>
      <c r="E19" s="269">
        <f>'Historical indirect capex'!F15*E$51</f>
        <v>0</v>
      </c>
      <c r="F19" s="269">
        <f>'Historical indirect capex'!G15*F$51</f>
        <v>0</v>
      </c>
      <c r="G19" s="269">
        <f>'Historical indirect capex'!H15*G$51</f>
        <v>0</v>
      </c>
      <c r="H19" s="269">
        <f>'Historical indirect capex'!I15*H$51</f>
        <v>0</v>
      </c>
      <c r="I19" s="269">
        <f>'Historical indirect capex'!J15*I$51</f>
        <v>0</v>
      </c>
      <c r="J19" s="269" cm="1">
        <f t="array" ref="J19">IFERROR(_xlfn.XLOOKUP($C19,Internal_labour_calcs!$P$13:$P$22,_xlfn.XLOOKUP(J$9,Internal_labour_calcs!$Q$12:$AA$12,Internal_labour_calcs!$Q$13:$AA$22)),0)
+IFERROR(_xlfn.XLOOKUP($C19,Outsourced_labour_calcs!$P$13:$P$20,_xlfn.XLOOKUP(J$9,Outsourced_labour_calcs!$Q$12:$AA$12,Outsourced_labour_calcs!$Q$13:$AA$20)),0)</f>
        <v>985769.23200000008</v>
      </c>
      <c r="K19" s="269" cm="1">
        <f t="array" ref="K19">IFERROR(_xlfn.XLOOKUP($C19,Internal_labour_calcs!$P$13:$P$22,_xlfn.XLOOKUP(K$9,Internal_labour_calcs!$Q$12:$AA$12,Internal_labour_calcs!$Q$13:$AA$22)),0)
+IFERROR(_xlfn.XLOOKUP($C19,Outsourced_labour_calcs!$P$13:$P$20,_xlfn.XLOOKUP(K$9,Outsourced_labour_calcs!$Q$12:$AA$12,Outsourced_labour_calcs!$Q$13:$AA$20)),0)</f>
        <v>3073587.51</v>
      </c>
      <c r="L19" s="269" cm="1">
        <f t="array" ref="L19">IFERROR(_xlfn.XLOOKUP($C19,Internal_labour_calcs!$P$13:$P$22,_xlfn.XLOOKUP(L$9,Internal_labour_calcs!$Q$12:$AA$12,Internal_labour_calcs!$Q$13:$AA$22)),0)
+IFERROR(_xlfn.XLOOKUP($C19,Outsourced_labour_calcs!$P$13:$P$20,_xlfn.XLOOKUP(L$9,Outsourced_labour_calcs!$Q$12:$AA$12,Outsourced_labour_calcs!$Q$13:$AA$20)),0)</f>
        <v>4076334.3599999994</v>
      </c>
      <c r="M19" s="269" cm="1">
        <f t="array" ref="M19">IFERROR(_xlfn.XLOOKUP($C19,Internal_labour_calcs!$P$13:$P$22,_xlfn.XLOOKUP(M$9,Internal_labour_calcs!$Q$12:$AA$12,Internal_labour_calcs!$Q$13:$AA$22)),0)
+IFERROR(_xlfn.XLOOKUP($C19,Outsourced_labour_calcs!$P$13:$P$20,_xlfn.XLOOKUP(M$9,Outsourced_labour_calcs!$Q$12:$AA$12,Outsourced_labour_calcs!$Q$13:$AA$20)),0)</f>
        <v>4686055.3949999996</v>
      </c>
      <c r="N19" s="269" cm="1">
        <f t="array" ref="N19">IFERROR(_xlfn.XLOOKUP($C19,Internal_labour_calcs!$P$13:$P$22,_xlfn.XLOOKUP(N$9,Internal_labour_calcs!$Q$12:$AA$12,Internal_labour_calcs!$Q$13:$AA$22)),0)
+IFERROR(_xlfn.XLOOKUP($C19,Outsourced_labour_calcs!$P$13:$P$20,_xlfn.XLOOKUP(N$9,Outsourced_labour_calcs!$Q$12:$AA$12,Outsourced_labour_calcs!$Q$13:$AA$20)),0)</f>
        <v>0</v>
      </c>
      <c r="O19" s="270">
        <f t="shared" si="5"/>
        <v>12821746.496999998</v>
      </c>
      <c r="P19" s="271">
        <f t="shared" si="6"/>
        <v>12821746.496999998</v>
      </c>
      <c r="Q19" s="53" t="str">
        <f>IF(SUM(IFERROR(_xlfn.XLOOKUP($C19,Internal_labour_calcs!$P$13:$P$19,Internal_labour_calcs!$AB$13:$AB$19),0),IFERROR(_xlfn.XLOOKUP($C19,Outsourced_labour_calcs!$P$13:$P$18,Outsourced_labour_calcs!$AB$13:$AB$18),0))='Summary tables'!P19,"OK","ERROR")</f>
        <v>OK</v>
      </c>
      <c r="R19" s="329" t="str">
        <f t="shared" si="3"/>
        <v>Commercial Management</v>
      </c>
      <c r="S19" s="323">
        <f>SUMIF(Internal_labour_calcs!$P$29:$P$38,$C19,Internal_labour_calcs!Q$29:Q$38)
+SUMIF(Outsourced_labour_calcs!$P$27:$P$36,$C19,Outsourced_labour_calcs!Q$27:Q$36)</f>
        <v>1166004.6299999999</v>
      </c>
      <c r="T19" s="271">
        <f>L19-S19</f>
        <v>2910329.7299999995</v>
      </c>
      <c r="U19" s="379">
        <f t="shared" si="0"/>
        <v>0.2860424408364774</v>
      </c>
      <c r="V19" s="379">
        <f t="shared" si="4"/>
        <v>0.28738877261913026</v>
      </c>
    </row>
    <row r="20" spans="2:22" s="61" customFormat="1" ht="16.8" outlineLevel="1" thickBot="1" x14ac:dyDescent="0.8">
      <c r="B20" s="125"/>
      <c r="C20" s="71" t="str">
        <f>'Key assumptions'!G33</f>
        <v>Construction Management</v>
      </c>
      <c r="D20" s="269">
        <f>'Historical indirect capex'!E16*D$51</f>
        <v>0</v>
      </c>
      <c r="E20" s="269">
        <f>'Historical indirect capex'!F16*E$51</f>
        <v>0</v>
      </c>
      <c r="F20" s="269">
        <f>'Historical indirect capex'!G16*F$51</f>
        <v>0</v>
      </c>
      <c r="G20" s="269">
        <f>'Historical indirect capex'!H16*G$51</f>
        <v>0</v>
      </c>
      <c r="H20" s="269">
        <f>'Historical indirect capex'!I16*H$51</f>
        <v>0</v>
      </c>
      <c r="I20" s="269">
        <f>'Historical indirect capex'!J16*I$51</f>
        <v>0</v>
      </c>
      <c r="J20" s="269" cm="1">
        <f t="array" ref="J20">IFERROR(_xlfn.XLOOKUP($C20,Internal_labour_calcs!$P$13:$P$22,_xlfn.XLOOKUP(J$9,Internal_labour_calcs!$Q$12:$AA$12,Internal_labour_calcs!$Q$13:$AA$22)),0)
+IFERROR(_xlfn.XLOOKUP($C20,Outsourced_labour_calcs!$P$13:$P$20,_xlfn.XLOOKUP(J$9,Outsourced_labour_calcs!$Q$12:$AA$12,Outsourced_labour_calcs!$Q$13:$AA$20)),0)</f>
        <v>432294.63</v>
      </c>
      <c r="K20" s="269" cm="1">
        <f t="array" ref="K20">IFERROR(_xlfn.XLOOKUP($C20,Internal_labour_calcs!$P$13:$P$22,_xlfn.XLOOKUP(K$9,Internal_labour_calcs!$Q$12:$AA$12,Internal_labour_calcs!$Q$13:$AA$22)),0)
+IFERROR(_xlfn.XLOOKUP($C20,Outsourced_labour_calcs!$P$13:$P$20,_xlfn.XLOOKUP(K$9,Outsourced_labour_calcs!$Q$12:$AA$12,Outsourced_labour_calcs!$Q$13:$AA$20)),0)</f>
        <v>1636252.7549999997</v>
      </c>
      <c r="L20" s="269" cm="1">
        <f t="array" ref="L20">IFERROR(_xlfn.XLOOKUP($C20,Internal_labour_calcs!$P$13:$P$22,_xlfn.XLOOKUP(L$9,Internal_labour_calcs!$Q$12:$AA$12,Internal_labour_calcs!$Q$13:$AA$22)),0)
+IFERROR(_xlfn.XLOOKUP($C20,Outsourced_labour_calcs!$P$13:$P$20,_xlfn.XLOOKUP(L$9,Outsourced_labour_calcs!$Q$12:$AA$12,Outsourced_labour_calcs!$Q$13:$AA$20)),0)</f>
        <v>4369465.2610499999</v>
      </c>
      <c r="M20" s="269" cm="1">
        <f t="array" ref="M20">IFERROR(_xlfn.XLOOKUP($C20,Internal_labour_calcs!$P$13:$P$22,_xlfn.XLOOKUP(M$9,Internal_labour_calcs!$Q$12:$AA$12,Internal_labour_calcs!$Q$13:$AA$22)),0)
+IFERROR(_xlfn.XLOOKUP($C20,Outsourced_labour_calcs!$P$13:$P$20,_xlfn.XLOOKUP(M$9,Outsourced_labour_calcs!$Q$12:$AA$12,Outsourced_labour_calcs!$Q$13:$AA$20)),0)</f>
        <v>7332446.2441499988</v>
      </c>
      <c r="N20" s="269" cm="1">
        <f t="array" ref="N20">IFERROR(_xlfn.XLOOKUP($C20,Internal_labour_calcs!$P$13:$P$22,_xlfn.XLOOKUP(N$9,Internal_labour_calcs!$Q$12:$AA$12,Internal_labour_calcs!$Q$13:$AA$22)),0)
+IFERROR(_xlfn.XLOOKUP($C20,Outsourced_labour_calcs!$P$13:$P$20,_xlfn.XLOOKUP(N$9,Outsourced_labour_calcs!$Q$12:$AA$12,Outsourced_labour_calcs!$Q$13:$AA$20)),0)</f>
        <v>543037.15199999989</v>
      </c>
      <c r="O20" s="270">
        <f t="shared" si="5"/>
        <v>14313496.042199999</v>
      </c>
      <c r="P20" s="271">
        <f t="shared" si="6"/>
        <v>14313496.042199999</v>
      </c>
      <c r="Q20" s="53" t="str">
        <f>IF(SUM(IFERROR(_xlfn.XLOOKUP($C20,Internal_labour_calcs!$P$13:$P$21,Internal_labour_calcs!$AB$13:$AB$21),0),IFERROR(_xlfn.XLOOKUP($C20,Outsourced_labour_calcs!$P$13:$P$18,Outsourced_labour_calcs!$AB$13:$AB$18),0))='Summary tables'!P20,"OK","ERROR")</f>
        <v>OK</v>
      </c>
      <c r="R20" s="329" t="str">
        <f t="shared" si="3"/>
        <v>Construction Management</v>
      </c>
      <c r="S20" s="323">
        <f>SUMIF(Internal_labour_calcs!$P$29:$P$38,$C20,Internal_labour_calcs!Q$29:Q$38)
+SUMIF(Outsourced_labour_calcs!$P$27:$P$36,$C20,Outsourced_labour_calcs!Q$27:Q$36)</f>
        <v>1512661.2974999996</v>
      </c>
      <c r="T20" s="271">
        <f>L20-S20</f>
        <v>2856803.9635500005</v>
      </c>
      <c r="U20" s="379">
        <f t="shared" si="0"/>
        <v>0.34618911173961392</v>
      </c>
      <c r="V20" s="379">
        <f t="shared" si="4"/>
        <v>0.38554944004476926</v>
      </c>
    </row>
    <row r="21" spans="2:22" s="61" customFormat="1" ht="14.7" outlineLevel="1" thickBot="1" x14ac:dyDescent="0.8">
      <c r="B21" s="125"/>
      <c r="C21" s="70" t="s">
        <v>192</v>
      </c>
      <c r="D21" s="130"/>
      <c r="E21" s="130"/>
      <c r="F21" s="130"/>
      <c r="G21" s="130"/>
      <c r="H21" s="130"/>
      <c r="I21" s="130"/>
      <c r="J21" s="269"/>
      <c r="K21" s="269"/>
      <c r="L21" s="269"/>
      <c r="M21" s="269"/>
      <c r="N21" s="269"/>
      <c r="O21" s="199"/>
      <c r="P21" s="219"/>
      <c r="R21" s="329" t="str">
        <f t="shared" si="3"/>
        <v>Labour-related (direct)</v>
      </c>
      <c r="S21" s="323"/>
      <c r="T21" s="271"/>
      <c r="U21" s="378"/>
      <c r="V21" s="378"/>
    </row>
    <row r="22" spans="2:22" s="61" customFormat="1" ht="16.8" outlineLevel="1" thickBot="1" x14ac:dyDescent="0.8">
      <c r="B22" s="125"/>
      <c r="C22" s="71" t="str">
        <f t="shared" ref="C22:C28" si="7">C11</f>
        <v>Project Management</v>
      </c>
      <c r="D22" s="269">
        <f>'Historical indirect capex'!E20*D$51+'Historical indirect capex'!E25*D$51</f>
        <v>0</v>
      </c>
      <c r="E22" s="269">
        <f>'Historical indirect capex'!F20*E$51+'Historical indirect capex'!F25*E$51</f>
        <v>1913.6513878635501</v>
      </c>
      <c r="F22" s="269">
        <f>'Historical indirect capex'!G20*F$51+'Historical indirect capex'!G25*F$51</f>
        <v>6089.0562651643768</v>
      </c>
      <c r="G22" s="269">
        <f>'Historical indirect capex'!H20*G$51+'Historical indirect capex'!H25*G$51</f>
        <v>18002.19520983542</v>
      </c>
      <c r="H22" s="269">
        <f>'Historical indirect capex'!I20*H$51+'Historical indirect capex'!I25*H$51</f>
        <v>54626.372839756914</v>
      </c>
      <c r="I22" s="269">
        <f>'Historical indirect capex'!J20*I$51+'Historical indirect capex'!J25*I$51</f>
        <v>43395.139586285768</v>
      </c>
      <c r="J22" s="269" cm="1">
        <f t="array" ref="J22">_xlfn.XLOOKUP($C22,'Labour-related_calcs'!$B$77:$B$86,_xlfn.XLOOKUP(J$9,'Labour-related_calcs'!$C$76:$M$76,'Labour-related_calcs'!$C$77:$M$86))+_xlfn.XLOOKUP($C27,'Labour-related_calcs'!$B$77:$B$86,_xlfn.XLOOKUP(J$9,'Labour-related_calcs'!$C$76:$M$76,'Labour-related_calcs'!$C$77:$M$86))</f>
        <v>7883.9188589833338</v>
      </c>
      <c r="K22" s="269" cm="1">
        <f t="array" ref="K22">_xlfn.XLOOKUP($C22,'Labour-related_calcs'!$B$77:$B$86,_xlfn.XLOOKUP(K$9,'Labour-related_calcs'!$C$76:$M$76,'Labour-related_calcs'!$C$77:$M$86))+_xlfn.XLOOKUP($C27,'Labour-related_calcs'!$B$77:$B$86,_xlfn.XLOOKUP(K$9,'Labour-related_calcs'!$C$76:$M$76,'Labour-related_calcs'!$C$77:$M$86))</f>
        <v>163995.84308550193</v>
      </c>
      <c r="L22" s="269" cm="1">
        <f t="array" ref="L22">_xlfn.XLOOKUP($C22,'Labour-related_calcs'!$B$77:$B$86,_xlfn.XLOOKUP(L$9,'Labour-related_calcs'!$C$76:$M$76,'Labour-related_calcs'!$C$77:$M$86))+_xlfn.XLOOKUP($C27,'Labour-related_calcs'!$B$77:$B$86,_xlfn.XLOOKUP(L$9,'Labour-related_calcs'!$C$76:$M$76,'Labour-related_calcs'!$C$77:$M$86))</f>
        <v>621795.4961851862</v>
      </c>
      <c r="M22" s="269" cm="1">
        <f t="array" ref="M22">_xlfn.XLOOKUP($C22,'Labour-related_calcs'!$B$77:$B$86,_xlfn.XLOOKUP(M$9,'Labour-related_calcs'!$C$76:$M$76,'Labour-related_calcs'!$C$77:$M$86))+_xlfn.XLOOKUP($C27,'Labour-related_calcs'!$B$77:$B$86,_xlfn.XLOOKUP(M$9,'Labour-related_calcs'!$C$76:$M$76,'Labour-related_calcs'!$C$77:$M$86))</f>
        <v>568159.86422232492</v>
      </c>
      <c r="N22" s="269" cm="1">
        <f t="array" ref="N22">_xlfn.XLOOKUP($C22,'Labour-related_calcs'!$B$77:$B$86,_xlfn.XLOOKUP(N$9,'Labour-related_calcs'!$C$76:$M$76,'Labour-related_calcs'!$C$77:$M$86))+_xlfn.XLOOKUP($C27,'Labour-related_calcs'!$B$77:$B$86,_xlfn.XLOOKUP(N$9,'Labour-related_calcs'!$C$76:$M$76,'Labour-related_calcs'!$C$77:$M$86))</f>
        <v>3023.8226764397914</v>
      </c>
      <c r="O22" s="270">
        <f>SUM(D22:N22)</f>
        <v>1488885.3603173422</v>
      </c>
      <c r="P22" s="271">
        <f>SUM(J22:N22)</f>
        <v>1364858.9450284361</v>
      </c>
      <c r="Q22" s="53" t="str">
        <f>IF(IFERROR(_xlfn.XLOOKUP($C22,'Labour-related_calcs'!$B$77:$B$86,'Labour-related_calcs'!$N$77:$N$86)+_xlfn.XLOOKUP($C27,'Labour-related_calcs'!$B$77:$B$86,'Labour-related_calcs'!$N$77:$N$86),0)=P22,"OK","ERROR")</f>
        <v>OK</v>
      </c>
      <c r="R22" s="329" t="str">
        <f t="shared" si="3"/>
        <v>Project Management</v>
      </c>
      <c r="S22" s="323">
        <f>L22*50%</f>
        <v>310897.7480925931</v>
      </c>
      <c r="T22" s="271">
        <f>L22-S22</f>
        <v>310897.7480925931</v>
      </c>
      <c r="U22" s="379">
        <f t="shared" ref="U22:U31" si="8">IF(SUM(S22:T22)=0,0,
S22/SUM(S22:T22))</f>
        <v>0.5</v>
      </c>
      <c r="V22" s="320"/>
    </row>
    <row r="23" spans="2:22" s="61" customFormat="1" ht="16.8" outlineLevel="1" thickBot="1" x14ac:dyDescent="0.8">
      <c r="B23" s="125"/>
      <c r="C23" s="71" t="str">
        <f t="shared" si="7"/>
        <v>Other support and corporate roles</v>
      </c>
      <c r="D23" s="269">
        <f>'Historical indirect capex'!E21*D$51+'Historical indirect capex'!E22*D$51</f>
        <v>0</v>
      </c>
      <c r="E23" s="269">
        <f>'Historical indirect capex'!F21*E$51+'Historical indirect capex'!F22*E$51</f>
        <v>0</v>
      </c>
      <c r="F23" s="269">
        <f>'Historical indirect capex'!G21*F$51+'Historical indirect capex'!G22*F$51</f>
        <v>0</v>
      </c>
      <c r="G23" s="269">
        <f>'Historical indirect capex'!H21*G$51+'Historical indirect capex'!H22*G$51</f>
        <v>0</v>
      </c>
      <c r="H23" s="269">
        <f>'Historical indirect capex'!I21*H$51+'Historical indirect capex'!I22*H$51</f>
        <v>63.107416995352125</v>
      </c>
      <c r="I23" s="269">
        <f>'Historical indirect capex'!J21*I$51+'Historical indirect capex'!J22*I$51</f>
        <v>2468.938174007239</v>
      </c>
      <c r="J23" s="269" cm="1">
        <f t="array" ref="J23">_xlfn.XLOOKUP($C23,'Labour-related_calcs'!$B$77:$B$86,_xlfn.XLOOKUP(J$9,'Labour-related_calcs'!$C$76:$M$76,'Labour-related_calcs'!$C$77:$M$86))+_xlfn.XLOOKUP($C24,'Labour-related_calcs'!$B$77:$B$86,_xlfn.XLOOKUP(J$9,'Labour-related_calcs'!$C$76:$M$76,'Labour-related_calcs'!$C$77:$M$86))</f>
        <v>5487.2837416187494</v>
      </c>
      <c r="K23" s="269" cm="1">
        <f t="array" ref="K23">_xlfn.XLOOKUP($C23,'Labour-related_calcs'!$B$77:$B$86,_xlfn.XLOOKUP(K$9,'Labour-related_calcs'!$C$76:$M$76,'Labour-related_calcs'!$C$77:$M$86))+_xlfn.XLOOKUP($C24,'Labour-related_calcs'!$B$77:$B$86,_xlfn.XLOOKUP(K$9,'Labour-related_calcs'!$C$76:$M$76,'Labour-related_calcs'!$C$77:$M$86))</f>
        <v>52218.584167700428</v>
      </c>
      <c r="L23" s="269" cm="1">
        <f t="array" ref="L23">_xlfn.XLOOKUP($C23,'Labour-related_calcs'!$B$77:$B$86,_xlfn.XLOOKUP(L$9,'Labour-related_calcs'!$C$76:$M$76,'Labour-related_calcs'!$C$77:$M$86))+_xlfn.XLOOKUP($C24,'Labour-related_calcs'!$B$77:$B$86,_xlfn.XLOOKUP(L$9,'Labour-related_calcs'!$C$76:$M$76,'Labour-related_calcs'!$C$77:$M$86))</f>
        <v>122551.42586889213</v>
      </c>
      <c r="M23" s="269" cm="1">
        <f t="array" ref="M23">_xlfn.XLOOKUP($C23,'Labour-related_calcs'!$B$77:$B$86,_xlfn.XLOOKUP(M$9,'Labour-related_calcs'!$C$76:$M$76,'Labour-related_calcs'!$C$77:$M$86))+_xlfn.XLOOKUP($C24,'Labour-related_calcs'!$B$77:$B$86,_xlfn.XLOOKUP(M$9,'Labour-related_calcs'!$C$76:$M$76,'Labour-related_calcs'!$C$77:$M$86))</f>
        <v>112049.62606889101</v>
      </c>
      <c r="N23" s="269" cm="1">
        <f t="array" ref="N23">_xlfn.XLOOKUP($C23,'Labour-related_calcs'!$B$77:$B$86,_xlfn.XLOOKUP(N$9,'Labour-related_calcs'!$C$76:$M$76,'Labour-related_calcs'!$C$77:$M$86))+_xlfn.XLOOKUP($C24,'Labour-related_calcs'!$B$77:$B$86,_xlfn.XLOOKUP(N$9,'Labour-related_calcs'!$C$76:$M$76,'Labour-related_calcs'!$C$77:$M$86))</f>
        <v>191.98874136125659</v>
      </c>
      <c r="O23" s="270">
        <f t="shared" ref="O23:O28" si="9">SUM(D23:N23)</f>
        <v>295030.95417946618</v>
      </c>
      <c r="P23" s="271">
        <f t="shared" ref="P23:P28" si="10">SUM(J23:N23)</f>
        <v>292498.90858846356</v>
      </c>
      <c r="Q23" s="53" t="str">
        <f>IF(IFERROR(_xlfn.XLOOKUP($C23,'Labour-related_calcs'!$B$77:$B$86,'Labour-related_calcs'!$N$77:$N$86)+_xlfn.XLOOKUP($C24,'Labour-related_calcs'!$B$77:$B$86,'Labour-related_calcs'!$N$77:$N$86),0)=P23,"OK","ERROR")</f>
        <v>OK</v>
      </c>
      <c r="R23" s="329" t="str">
        <f t="shared" si="3"/>
        <v>Other support and corporate roles</v>
      </c>
      <c r="S23" s="323">
        <f t="shared" ref="S23:S31" si="11">L23*50%</f>
        <v>61275.712934446063</v>
      </c>
      <c r="T23" s="271">
        <f>L23-S23</f>
        <v>61275.712934446063</v>
      </c>
      <c r="U23" s="379">
        <f t="shared" si="8"/>
        <v>0.5</v>
      </c>
      <c r="V23" s="320"/>
    </row>
    <row r="24" spans="2:22" s="61" customFormat="1" ht="16.8" outlineLevel="1" thickBot="1" x14ac:dyDescent="0.8">
      <c r="B24" s="125"/>
      <c r="C24" s="71" t="str">
        <f t="shared" si="7"/>
        <v>Regulatory approvals</v>
      </c>
      <c r="D24" s="269">
        <f>'Historical indirect capex'!E22*D$51*0</f>
        <v>0</v>
      </c>
      <c r="E24" s="269">
        <f>'Historical indirect capex'!F22*E$51*0</f>
        <v>0</v>
      </c>
      <c r="F24" s="269">
        <f>'Historical indirect capex'!G22*F$51*0</f>
        <v>0</v>
      </c>
      <c r="G24" s="269">
        <f>'Historical indirect capex'!H22*G$51*0</f>
        <v>0</v>
      </c>
      <c r="H24" s="269">
        <f>'Historical indirect capex'!I22*H$51*0</f>
        <v>0</v>
      </c>
      <c r="I24" s="269">
        <f>'Historical indirect capex'!J22*I$51*0</f>
        <v>0</v>
      </c>
      <c r="J24" s="269" cm="1">
        <f t="array" ref="J24">_xlfn.XLOOKUP($C24,'Labour-related_calcs'!$B$77:$B$86,_xlfn.XLOOKUP(J$9,'Labour-related_calcs'!$C$76:$M$76,'Labour-related_calcs'!$C$77:$M$86))*0</f>
        <v>0</v>
      </c>
      <c r="K24" s="269" cm="1">
        <f t="array" ref="K24">_xlfn.XLOOKUP($C24,'Labour-related_calcs'!$B$77:$B$86,_xlfn.XLOOKUP(K$9,'Labour-related_calcs'!$C$76:$M$76,'Labour-related_calcs'!$C$77:$M$86))*0</f>
        <v>0</v>
      </c>
      <c r="L24" s="269" cm="1">
        <f t="array" ref="L24">_xlfn.XLOOKUP($C24,'Labour-related_calcs'!$B$77:$B$86,_xlfn.XLOOKUP(L$9,'Labour-related_calcs'!$C$76:$M$76,'Labour-related_calcs'!$C$77:$M$86))*0</f>
        <v>0</v>
      </c>
      <c r="M24" s="269" cm="1">
        <f t="array" ref="M24">_xlfn.XLOOKUP($C24,'Labour-related_calcs'!$B$77:$B$86,_xlfn.XLOOKUP(M$9,'Labour-related_calcs'!$C$76:$M$76,'Labour-related_calcs'!$C$77:$M$86))*0</f>
        <v>0</v>
      </c>
      <c r="N24" s="269" cm="1">
        <f t="array" ref="N24">_xlfn.XLOOKUP($C24,'Labour-related_calcs'!$B$77:$B$86,_xlfn.XLOOKUP(N$9,'Labour-related_calcs'!$C$76:$M$76,'Labour-related_calcs'!$C$77:$M$86))*0</f>
        <v>0</v>
      </c>
      <c r="O24" s="270">
        <f t="shared" si="9"/>
        <v>0</v>
      </c>
      <c r="P24" s="271">
        <f t="shared" si="10"/>
        <v>0</v>
      </c>
      <c r="Q24" s="320"/>
      <c r="R24" s="329" t="str">
        <f t="shared" si="3"/>
        <v>Regulatory approvals</v>
      </c>
      <c r="S24" s="320"/>
      <c r="T24" s="320"/>
      <c r="U24" s="379">
        <f t="shared" si="8"/>
        <v>0</v>
      </c>
      <c r="V24" s="320"/>
    </row>
    <row r="25" spans="2:22" s="61" customFormat="1" ht="16.8" outlineLevel="1" thickBot="1" x14ac:dyDescent="0.8">
      <c r="B25" s="125"/>
      <c r="C25" s="71" t="str">
        <f t="shared" si="7"/>
        <v>Community and stakeholder engagement</v>
      </c>
      <c r="D25" s="269">
        <f>'Historical indirect capex'!E23*D$51</f>
        <v>0</v>
      </c>
      <c r="E25" s="269">
        <f>'Historical indirect capex'!F23*E$51</f>
        <v>60971.906331655679</v>
      </c>
      <c r="F25" s="269">
        <f>'Historical indirect capex'!G23*F$51</f>
        <v>2639.6532339103883</v>
      </c>
      <c r="G25" s="269">
        <f>'Historical indirect capex'!H23*G$51</f>
        <v>2420.9299873896916</v>
      </c>
      <c r="H25" s="269">
        <f>'Historical indirect capex'!I23*H$51</f>
        <v>1265.9384458245247</v>
      </c>
      <c r="I25" s="269">
        <f>'Historical indirect capex'!J23*I$51</f>
        <v>3210.0853887256335</v>
      </c>
      <c r="J25" s="269" cm="1">
        <f t="array" ref="J25">_xlfn.XLOOKUP($C25,'Labour-related_calcs'!$B$77:$B$86,_xlfn.XLOOKUP(J$9,'Labour-related_calcs'!$C$76:$M$76,'Labour-related_calcs'!$C$77:$M$86))</f>
        <v>5215.7571407550813</v>
      </c>
      <c r="K25" s="269" cm="1">
        <f t="array" ref="K25">_xlfn.XLOOKUP($C25,'Labour-related_calcs'!$B$77:$B$86,_xlfn.XLOOKUP(K$9,'Labour-related_calcs'!$C$76:$M$76,'Labour-related_calcs'!$C$77:$M$86))</f>
        <v>11361.784584390913</v>
      </c>
      <c r="L25" s="269" cm="1">
        <f t="array" ref="L25">_xlfn.XLOOKUP($C25,'Labour-related_calcs'!$B$77:$B$86,_xlfn.XLOOKUP(L$9,'Labour-related_calcs'!$C$76:$M$76,'Labour-related_calcs'!$C$77:$M$86))</f>
        <v>8498.9124694589736</v>
      </c>
      <c r="M25" s="269" cm="1">
        <f t="array" ref="M25">_xlfn.XLOOKUP($C25,'Labour-related_calcs'!$B$77:$B$86,_xlfn.XLOOKUP(M$9,'Labour-related_calcs'!$C$76:$M$76,'Labour-related_calcs'!$C$77:$M$86))</f>
        <v>8805.2882860226873</v>
      </c>
      <c r="N25" s="269" cm="1">
        <f t="array" ref="N25">_xlfn.XLOOKUP($C25,'Labour-related_calcs'!$B$77:$B$86,_xlfn.XLOOKUP(N$9,'Labour-related_calcs'!$C$76:$M$76,'Labour-related_calcs'!$C$77:$M$86))</f>
        <v>3157.2440516537595</v>
      </c>
      <c r="O25" s="270">
        <f t="shared" si="9"/>
        <v>107547.49991978733</v>
      </c>
      <c r="P25" s="271">
        <f t="shared" si="10"/>
        <v>37038.986532281415</v>
      </c>
      <c r="Q25" s="53" t="str">
        <f>IF(IFERROR(_xlfn.XLOOKUP($C25,'Labour-related_calcs'!$B$77:$B$86,'Labour-related_calcs'!$N$77:$N$86),0)=P25,"OK","ERROR")</f>
        <v>OK</v>
      </c>
      <c r="R25" s="329" t="str">
        <f t="shared" si="3"/>
        <v>Community and stakeholder engagement</v>
      </c>
      <c r="S25" s="323">
        <f t="shared" si="11"/>
        <v>4249.4562347294868</v>
      </c>
      <c r="T25" s="271">
        <f>L25-S25</f>
        <v>4249.4562347294868</v>
      </c>
      <c r="U25" s="379">
        <f t="shared" si="8"/>
        <v>0.5</v>
      </c>
      <c r="V25" s="320"/>
    </row>
    <row r="26" spans="2:22" s="61" customFormat="1" ht="16.8" outlineLevel="1" thickBot="1" x14ac:dyDescent="0.8">
      <c r="B26" s="125"/>
      <c r="C26" s="71" t="str">
        <f t="shared" si="7"/>
        <v>Land and Environment</v>
      </c>
      <c r="D26" s="269">
        <f>'Historical indirect capex'!E24*D$51</f>
        <v>0</v>
      </c>
      <c r="E26" s="269">
        <f>'Historical indirect capex'!F24*E$51</f>
        <v>7453.017579881498</v>
      </c>
      <c r="F26" s="269">
        <f>'Historical indirect capex'!G24*F$51</f>
        <v>1305.4337813854852</v>
      </c>
      <c r="G26" s="269">
        <f>'Historical indirect capex'!H24*G$51</f>
        <v>551.63318577654206</v>
      </c>
      <c r="H26" s="269">
        <f>'Historical indirect capex'!I24*H$51</f>
        <v>1145.6994890616693</v>
      </c>
      <c r="I26" s="269">
        <f>'Historical indirect capex'!J24*I$51</f>
        <v>4428.315446295871</v>
      </c>
      <c r="J26" s="269" cm="1">
        <f t="array" ref="J26">_xlfn.XLOOKUP($C26,'Labour-related_calcs'!$B$77:$B$86,_xlfn.XLOOKUP(J$9,'Labour-related_calcs'!$C$76:$M$76,'Labour-related_calcs'!$C$77:$M$86))</f>
        <v>7873.4712585270145</v>
      </c>
      <c r="K26" s="269" cm="1">
        <f t="array" ref="K26">_xlfn.XLOOKUP($C26,'Labour-related_calcs'!$B$77:$B$86,_xlfn.XLOOKUP(K$9,'Labour-related_calcs'!$C$76:$M$76,'Labour-related_calcs'!$C$77:$M$86))</f>
        <v>18482.956428074831</v>
      </c>
      <c r="L26" s="269" cm="1">
        <f t="array" ref="L26">_xlfn.XLOOKUP($C26,'Labour-related_calcs'!$B$77:$B$86,_xlfn.XLOOKUP(L$9,'Labour-related_calcs'!$C$76:$M$76,'Labour-related_calcs'!$C$77:$M$86))</f>
        <v>353413.65982041555</v>
      </c>
      <c r="M26" s="269" cm="1">
        <f t="array" ref="M26">_xlfn.XLOOKUP($C26,'Labour-related_calcs'!$B$77:$B$86,_xlfn.XLOOKUP(M$9,'Labour-related_calcs'!$C$76:$M$76,'Labour-related_calcs'!$C$77:$M$86))</f>
        <v>367724.20552360511</v>
      </c>
      <c r="N26" s="269" cm="1">
        <f t="array" ref="N26">_xlfn.XLOOKUP($C26,'Labour-related_calcs'!$B$77:$B$86,_xlfn.XLOOKUP(N$9,'Labour-related_calcs'!$C$76:$M$76,'Labour-related_calcs'!$C$77:$M$86))</f>
        <v>6448.9807437746877</v>
      </c>
      <c r="O26" s="270">
        <f t="shared" si="9"/>
        <v>768827.37325679825</v>
      </c>
      <c r="P26" s="271">
        <f t="shared" si="10"/>
        <v>753943.27377439709</v>
      </c>
      <c r="Q26" s="53" t="str">
        <f>IF(IFERROR(_xlfn.XLOOKUP($C26,'Labour-related_calcs'!$B$77:$B$86,'Labour-related_calcs'!$N$77:$N$86),0)=P26,"OK","ERROR")</f>
        <v>OK</v>
      </c>
      <c r="R26" s="329" t="str">
        <f t="shared" si="3"/>
        <v>Land and Environment</v>
      </c>
      <c r="S26" s="323">
        <f t="shared" si="11"/>
        <v>176706.82991020777</v>
      </c>
      <c r="T26" s="271">
        <f>L26-S26</f>
        <v>176706.82991020777</v>
      </c>
      <c r="U26" s="379">
        <f t="shared" si="8"/>
        <v>0.5</v>
      </c>
      <c r="V26" s="320"/>
    </row>
    <row r="27" spans="2:22" s="61" customFormat="1" ht="16.8" outlineLevel="1" thickBot="1" x14ac:dyDescent="0.8">
      <c r="B27" s="125"/>
      <c r="C27" s="71" t="str">
        <f t="shared" si="7"/>
        <v>Transaction Procurement Support</v>
      </c>
      <c r="D27" s="269">
        <f>'Historical indirect capex'!E25*D$51*0</f>
        <v>0</v>
      </c>
      <c r="E27" s="269">
        <f>'Historical indirect capex'!F25*E$51*0</f>
        <v>0</v>
      </c>
      <c r="F27" s="269">
        <f>'Historical indirect capex'!G25*F$51*0</f>
        <v>0</v>
      </c>
      <c r="G27" s="269">
        <f>'Historical indirect capex'!H25*G$51*0</f>
        <v>0</v>
      </c>
      <c r="H27" s="269">
        <f>'Historical indirect capex'!I25*H$51*0</f>
        <v>0</v>
      </c>
      <c r="I27" s="269">
        <f>'Historical indirect capex'!J25*I$51*0</f>
        <v>0</v>
      </c>
      <c r="J27" s="269" cm="1">
        <f t="array" ref="J27">_xlfn.XLOOKUP($C27,'Labour-related_calcs'!$B$77:$B$86,_xlfn.XLOOKUP(J$9,'Labour-related_calcs'!$C$76:$M$76,'Labour-related_calcs'!$C$77:$M$86))*0</f>
        <v>0</v>
      </c>
      <c r="K27" s="269" cm="1">
        <f t="array" ref="K27">_xlfn.XLOOKUP($C27,'Labour-related_calcs'!$B$77:$B$86,_xlfn.XLOOKUP(K$9,'Labour-related_calcs'!$C$76:$M$76,'Labour-related_calcs'!$C$77:$M$86))*0</f>
        <v>0</v>
      </c>
      <c r="L27" s="269" cm="1">
        <f t="array" ref="L27">_xlfn.XLOOKUP($C27,'Labour-related_calcs'!$B$77:$B$86,_xlfn.XLOOKUP(L$9,'Labour-related_calcs'!$C$76:$M$76,'Labour-related_calcs'!$C$77:$M$86))*0</f>
        <v>0</v>
      </c>
      <c r="M27" s="269" cm="1">
        <f t="array" ref="M27">_xlfn.XLOOKUP($C27,'Labour-related_calcs'!$B$77:$B$86,_xlfn.XLOOKUP(M$9,'Labour-related_calcs'!$C$76:$M$76,'Labour-related_calcs'!$C$77:$M$86))*0</f>
        <v>0</v>
      </c>
      <c r="N27" s="269" cm="1">
        <f t="array" ref="N27">_xlfn.XLOOKUP($C27,'Labour-related_calcs'!$B$77:$B$86,_xlfn.XLOOKUP(N$9,'Labour-related_calcs'!$C$76:$M$76,'Labour-related_calcs'!$C$77:$M$86))*0</f>
        <v>0</v>
      </c>
      <c r="O27" s="270">
        <f t="shared" si="9"/>
        <v>0</v>
      </c>
      <c r="P27" s="271">
        <f t="shared" si="10"/>
        <v>0</v>
      </c>
      <c r="Q27" s="320"/>
      <c r="R27" s="329" t="str">
        <f t="shared" si="3"/>
        <v>Transaction Procurement Support</v>
      </c>
      <c r="S27" s="320"/>
      <c r="T27" s="320"/>
      <c r="U27" s="379">
        <f t="shared" si="8"/>
        <v>0</v>
      </c>
      <c r="V27" s="320"/>
    </row>
    <row r="28" spans="2:22" s="61" customFormat="1" ht="16.8" outlineLevel="1" thickBot="1" x14ac:dyDescent="0.8">
      <c r="B28" s="125"/>
      <c r="C28" s="71" t="str">
        <f t="shared" si="7"/>
        <v>Project Development</v>
      </c>
      <c r="D28" s="269">
        <f>'Historical indirect capex'!E26*D$51</f>
        <v>0</v>
      </c>
      <c r="E28" s="269">
        <f>'Historical indirect capex'!F26*E$51</f>
        <v>1283.8745604325222</v>
      </c>
      <c r="F28" s="269">
        <f>'Historical indirect capex'!G26*F$51</f>
        <v>2827.1795378194688</v>
      </c>
      <c r="G28" s="269">
        <f>'Historical indirect capex'!H26*G$51</f>
        <v>1426.020134471285</v>
      </c>
      <c r="H28" s="269">
        <f>'Historical indirect capex'!I26*H$51</f>
        <v>29203.848750877496</v>
      </c>
      <c r="I28" s="269">
        <f>'Historical indirect capex'!J26*I$51</f>
        <v>12826.619313953683</v>
      </c>
      <c r="J28" s="269" cm="1">
        <f t="array" ref="J28">_xlfn.XLOOKUP($C28,'Labour-related_calcs'!$B$77:$B$86,_xlfn.XLOOKUP(J$9,'Labour-related_calcs'!$C$76:$M$76,'Labour-related_calcs'!$C$77:$M$86))</f>
        <v>24445.163752264572</v>
      </c>
      <c r="K28" s="269" cm="1">
        <f t="array" ref="K28">_xlfn.XLOOKUP($C28,'Labour-related_calcs'!$B$77:$B$86,_xlfn.XLOOKUP(K$9,'Labour-related_calcs'!$C$76:$M$76,'Labour-related_calcs'!$C$77:$M$86))</f>
        <v>73751.571234743969</v>
      </c>
      <c r="L28" s="269" cm="1">
        <f t="array" ref="L28">_xlfn.XLOOKUP($C28,'Labour-related_calcs'!$B$77:$B$86,_xlfn.XLOOKUP(L$9,'Labour-related_calcs'!$C$76:$M$76,'Labour-related_calcs'!$C$77:$M$86))</f>
        <v>10803.974911182466</v>
      </c>
      <c r="M28" s="269" cm="1">
        <f t="array" ref="M28">_xlfn.XLOOKUP($C28,'Labour-related_calcs'!$B$77:$B$86,_xlfn.XLOOKUP(M$9,'Labour-related_calcs'!$C$76:$M$76,'Labour-related_calcs'!$C$77:$M$86))</f>
        <v>9915.2724810276795</v>
      </c>
      <c r="N28" s="269" cm="1">
        <f t="array" ref="N28">_xlfn.XLOOKUP($C28,'Labour-related_calcs'!$B$77:$B$86,_xlfn.XLOOKUP(N$9,'Labour-related_calcs'!$C$76:$M$76,'Labour-related_calcs'!$C$77:$M$86))</f>
        <v>3745.7429763046944</v>
      </c>
      <c r="O28" s="270">
        <f t="shared" si="9"/>
        <v>170229.26765307784</v>
      </c>
      <c r="P28" s="271">
        <f t="shared" si="10"/>
        <v>122661.72535552339</v>
      </c>
      <c r="Q28" s="53" t="str">
        <f>IF(IFERROR(_xlfn.XLOOKUP($C28,'Labour-related_calcs'!$B$77:$B$86,'Labour-related_calcs'!$N$77:$N$86),0)=P28,"OK","ERROR")</f>
        <v>OK</v>
      </c>
      <c r="R28" s="329" t="str">
        <f t="shared" si="3"/>
        <v>Project Development</v>
      </c>
      <c r="S28" s="323">
        <f t="shared" si="11"/>
        <v>5401.9874555912329</v>
      </c>
      <c r="T28" s="271">
        <f>L28-S28</f>
        <v>5401.9874555912329</v>
      </c>
      <c r="U28" s="379">
        <f t="shared" si="8"/>
        <v>0.5</v>
      </c>
      <c r="V28" s="320"/>
    </row>
    <row r="29" spans="2:22" s="61" customFormat="1" ht="16.8" outlineLevel="1" thickBot="1" x14ac:dyDescent="0.8">
      <c r="B29" s="125"/>
      <c r="C29" s="71" t="str">
        <f t="shared" ref="C29:C31" si="12">C18</f>
        <v>Project Controls</v>
      </c>
      <c r="D29" s="269">
        <f>'Historical indirect capex'!E27*D$51</f>
        <v>0</v>
      </c>
      <c r="E29" s="269">
        <f>'Historical indirect capex'!F27*E$51</f>
        <v>0</v>
      </c>
      <c r="F29" s="269">
        <f>'Historical indirect capex'!G27*F$51</f>
        <v>0</v>
      </c>
      <c r="G29" s="269">
        <f>'Historical indirect capex'!H27*G$51</f>
        <v>0</v>
      </c>
      <c r="H29" s="269">
        <f>'Historical indirect capex'!I27*H$51</f>
        <v>0</v>
      </c>
      <c r="I29" s="269">
        <f>'Historical indirect capex'!J27*I$51</f>
        <v>0</v>
      </c>
      <c r="J29" s="269" cm="1">
        <f t="array" ref="J29">_xlfn.XLOOKUP($C29,'Labour-related_calcs'!$B$77:$B$86,_xlfn.XLOOKUP(J$9,'Labour-related_calcs'!$C$76:$M$76,'Labour-related_calcs'!$C$77:$M$86))</f>
        <v>2865.0491070565558</v>
      </c>
      <c r="K29" s="269" cm="1">
        <f t="array" ref="K29">_xlfn.XLOOKUP($C29,'Labour-related_calcs'!$B$77:$B$86,_xlfn.XLOOKUP(K$9,'Labour-related_calcs'!$C$76:$M$76,'Labour-related_calcs'!$C$77:$M$86))</f>
        <v>10236.75152475281</v>
      </c>
      <c r="L29" s="269" cm="1">
        <f t="array" ref="L29">_xlfn.XLOOKUP($C29,'Labour-related_calcs'!$B$77:$B$86,_xlfn.XLOOKUP(L$9,'Labour-related_calcs'!$C$76:$M$76,'Labour-related_calcs'!$C$77:$M$86))</f>
        <v>12311.67304028153</v>
      </c>
      <c r="M29" s="269" cm="1">
        <f t="array" ref="M29">_xlfn.XLOOKUP($C29,'Labour-related_calcs'!$B$77:$B$86,_xlfn.XLOOKUP(M$9,'Labour-related_calcs'!$C$76:$M$76,'Labour-related_calcs'!$C$77:$M$86))</f>
        <v>9345.7482126718805</v>
      </c>
      <c r="N29" s="269" cm="1">
        <f t="array" ref="N29">_xlfn.XLOOKUP($C29,'Labour-related_calcs'!$B$77:$B$86,_xlfn.XLOOKUP(N$9,'Labour-related_calcs'!$C$76:$M$76,'Labour-related_calcs'!$C$77:$M$86))</f>
        <v>167.99014869109953</v>
      </c>
      <c r="O29" s="270">
        <f t="shared" ref="O29:O31" si="13">SUM(D29:N29)</f>
        <v>34927.21203345387</v>
      </c>
      <c r="P29" s="271">
        <f t="shared" ref="P29:P31" si="14">SUM(J29:N29)</f>
        <v>34927.21203345387</v>
      </c>
      <c r="Q29" s="53" t="str">
        <f>IF(IFERROR(_xlfn.XLOOKUP($C29,'Labour-related_calcs'!$B$77:$B$86,'Labour-related_calcs'!$N$77:$N$86),0)=P29,"OK","ERROR")</f>
        <v>OK</v>
      </c>
      <c r="R29" s="329" t="str">
        <f t="shared" si="3"/>
        <v>Project Controls</v>
      </c>
      <c r="S29" s="323">
        <f t="shared" si="11"/>
        <v>6155.8365201407651</v>
      </c>
      <c r="T29" s="271">
        <f>L29-S29</f>
        <v>6155.8365201407651</v>
      </c>
      <c r="U29" s="379">
        <f t="shared" si="8"/>
        <v>0.5</v>
      </c>
      <c r="V29" s="320"/>
    </row>
    <row r="30" spans="2:22" s="61" customFormat="1" ht="16.8" outlineLevel="1" thickBot="1" x14ac:dyDescent="0.8">
      <c r="B30" s="125"/>
      <c r="C30" s="71" t="str">
        <f t="shared" si="12"/>
        <v>Commercial Management</v>
      </c>
      <c r="D30" s="269">
        <f>'Historical indirect capex'!E28*D$51</f>
        <v>0</v>
      </c>
      <c r="E30" s="269">
        <f>'Historical indirect capex'!F28*E$51</f>
        <v>0</v>
      </c>
      <c r="F30" s="269">
        <f>'Historical indirect capex'!G28*F$51</f>
        <v>0</v>
      </c>
      <c r="G30" s="269">
        <f>'Historical indirect capex'!H28*G$51</f>
        <v>0</v>
      </c>
      <c r="H30" s="269">
        <f>'Historical indirect capex'!I28*H$51</f>
        <v>0</v>
      </c>
      <c r="I30" s="269">
        <f>'Historical indirect capex'!J28*I$51</f>
        <v>0</v>
      </c>
      <c r="J30" s="269" cm="1">
        <f t="array" ref="J30">_xlfn.XLOOKUP($C30,'Labour-related_calcs'!$B$77:$B$86,_xlfn.XLOOKUP(J$9,'Labour-related_calcs'!$C$76:$M$76,'Labour-related_calcs'!$C$77:$M$86))</f>
        <v>1164.7316975916233</v>
      </c>
      <c r="K30" s="269" cm="1">
        <f t="array" ref="K30">_xlfn.XLOOKUP($C30,'Labour-related_calcs'!$B$77:$B$86,_xlfn.XLOOKUP(K$9,'Labour-related_calcs'!$C$76:$M$76,'Labour-related_calcs'!$C$77:$M$86))</f>
        <v>10611.453178553473</v>
      </c>
      <c r="L30" s="269" cm="1">
        <f t="array" ref="L30">_xlfn.XLOOKUP($C30,'Labour-related_calcs'!$B$77:$B$86,_xlfn.XLOOKUP(L$9,'Labour-related_calcs'!$C$76:$M$76,'Labour-related_calcs'!$C$77:$M$86))</f>
        <v>25812.834877984304</v>
      </c>
      <c r="M30" s="269" cm="1">
        <f t="array" ref="M30">_xlfn.XLOOKUP($C30,'Labour-related_calcs'!$B$77:$B$86,_xlfn.XLOOKUP(M$9,'Labour-related_calcs'!$C$76:$M$76,'Labour-related_calcs'!$C$77:$M$86))</f>
        <v>28448.987386098866</v>
      </c>
      <c r="N30" s="269" cm="1">
        <f t="array" ref="N30">_xlfn.XLOOKUP($C30,'Labour-related_calcs'!$B$77:$B$86,_xlfn.XLOOKUP(N$9,'Labour-related_calcs'!$C$76:$M$76,'Labour-related_calcs'!$C$77:$M$86))</f>
        <v>0</v>
      </c>
      <c r="O30" s="270">
        <f t="shared" si="13"/>
        <v>66038.007140228263</v>
      </c>
      <c r="P30" s="271">
        <f t="shared" si="14"/>
        <v>66038.007140228263</v>
      </c>
      <c r="Q30" s="53" t="str">
        <f>IF(IFERROR(_xlfn.XLOOKUP($C30,'Labour-related_calcs'!$B$77:$B$86,'Labour-related_calcs'!$N$77:$N$86),0)=P30,"OK","ERROR")</f>
        <v>OK</v>
      </c>
      <c r="R30" s="329" t="str">
        <f t="shared" si="3"/>
        <v>Commercial Management</v>
      </c>
      <c r="S30" s="323">
        <f t="shared" si="11"/>
        <v>12906.417438992152</v>
      </c>
      <c r="T30" s="271">
        <f>L30-S30</f>
        <v>12906.417438992152</v>
      </c>
      <c r="U30" s="379">
        <f t="shared" si="8"/>
        <v>0.5</v>
      </c>
      <c r="V30" s="320"/>
    </row>
    <row r="31" spans="2:22" s="61" customFormat="1" ht="16.8" outlineLevel="1" thickBot="1" x14ac:dyDescent="0.8">
      <c r="B31" s="125"/>
      <c r="C31" s="71" t="str">
        <f t="shared" si="12"/>
        <v>Construction Management</v>
      </c>
      <c r="D31" s="269">
        <f>'Historical indirect capex'!E29*D$51</f>
        <v>0</v>
      </c>
      <c r="E31" s="269">
        <f>'Historical indirect capex'!F29*E$51</f>
        <v>0</v>
      </c>
      <c r="F31" s="269">
        <f>'Historical indirect capex'!G29*F$51</f>
        <v>0</v>
      </c>
      <c r="G31" s="269">
        <f>'Historical indirect capex'!H29*G$51</f>
        <v>0</v>
      </c>
      <c r="H31" s="269">
        <f>'Historical indirect capex'!I29*H$51</f>
        <v>0</v>
      </c>
      <c r="I31" s="269">
        <f>'Historical indirect capex'!J29*I$51</f>
        <v>0</v>
      </c>
      <c r="J31" s="269" cm="1">
        <f t="array" ref="J31">_xlfn.XLOOKUP($C31,'Labour-related_calcs'!$B$77:$B$86,_xlfn.XLOOKUP(J$9,'Labour-related_calcs'!$C$76:$M$76,'Labour-related_calcs'!$C$77:$M$86))</f>
        <v>2191.9103316669593</v>
      </c>
      <c r="K31" s="269" cm="1">
        <f t="array" ref="K31">_xlfn.XLOOKUP($C31,'Labour-related_calcs'!$B$77:$B$86,_xlfn.XLOOKUP(K$9,'Labour-related_calcs'!$C$76:$M$76,'Labour-related_calcs'!$C$77:$M$86))</f>
        <v>45884.298723033178</v>
      </c>
      <c r="L31" s="269" cm="1">
        <f t="array" ref="L31">_xlfn.XLOOKUP($C31,'Labour-related_calcs'!$B$77:$B$86,_xlfn.XLOOKUP(L$9,'Labour-related_calcs'!$C$76:$M$76,'Labour-related_calcs'!$C$77:$M$86))</f>
        <v>1502688.9100426724</v>
      </c>
      <c r="M31" s="269" cm="1">
        <f t="array" ref="M31">_xlfn.XLOOKUP($C31,'Labour-related_calcs'!$B$77:$B$86,_xlfn.XLOOKUP(M$9,'Labour-related_calcs'!$C$76:$M$76,'Labour-related_calcs'!$C$77:$M$86))</f>
        <v>2040833.2506882334</v>
      </c>
      <c r="N31" s="269" cm="1">
        <f t="array" ref="N31">_xlfn.XLOOKUP($C31,'Labour-related_calcs'!$B$77:$B$86,_xlfn.XLOOKUP(N$9,'Labour-related_calcs'!$C$76:$M$76,'Labour-related_calcs'!$C$77:$M$86))</f>
        <v>14586.250150994765</v>
      </c>
      <c r="O31" s="270">
        <f t="shared" si="13"/>
        <v>3606184.6199366008</v>
      </c>
      <c r="P31" s="271">
        <f t="shared" si="14"/>
        <v>3606184.6199366008</v>
      </c>
      <c r="Q31" s="53" t="str">
        <f>IF(IFERROR(_xlfn.XLOOKUP($C31,'Labour-related_calcs'!$B$77:$B$86,'Labour-related_calcs'!$N$77:$N$86),0)=P31,"OK","ERROR")</f>
        <v>OK</v>
      </c>
      <c r="R31" s="329" t="str">
        <f t="shared" si="3"/>
        <v>Construction Management</v>
      </c>
      <c r="S31" s="323">
        <f t="shared" si="11"/>
        <v>751344.45502133621</v>
      </c>
      <c r="T31" s="271">
        <f>L31-S31</f>
        <v>751344.45502133621</v>
      </c>
      <c r="U31" s="379">
        <f t="shared" si="8"/>
        <v>0.5</v>
      </c>
      <c r="V31" s="320"/>
    </row>
    <row r="32" spans="2:22" s="61" customFormat="1" ht="14.7" outlineLevel="1" thickBot="1" x14ac:dyDescent="0.8">
      <c r="B32" s="125"/>
      <c r="C32" s="70" t="s">
        <v>115</v>
      </c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99"/>
      <c r="P32" s="219"/>
      <c r="R32" s="329" t="str">
        <f t="shared" si="3"/>
        <v>Indirect</v>
      </c>
      <c r="S32" s="324"/>
      <c r="T32" s="219"/>
      <c r="U32" s="378"/>
      <c r="V32" s="378"/>
    </row>
    <row r="33" spans="1:22" s="61" customFormat="1" ht="16.8" outlineLevel="1" thickBot="1" x14ac:dyDescent="0.8">
      <c r="B33" s="125"/>
      <c r="C33" s="71" t="str">
        <f t="shared" ref="C33:C39" si="15">C22</f>
        <v>Project Management</v>
      </c>
      <c r="D33" s="269">
        <f>'Historical indirect capex'!E33*D$51+'Historical indirect capex'!E38*D$51</f>
        <v>0</v>
      </c>
      <c r="E33" s="269">
        <f>'Historical indirect capex'!F33*E$51+'Historical indirect capex'!F38*E$51</f>
        <v>420874.05097771721</v>
      </c>
      <c r="F33" s="269">
        <f>'Historical indirect capex'!G33*F$51+'Historical indirect capex'!G38*F$51</f>
        <v>598176.10914444353</v>
      </c>
      <c r="G33" s="269">
        <f>'Historical indirect capex'!H33*G$51+'Historical indirect capex'!H38*G$51</f>
        <v>1195774.3259719957</v>
      </c>
      <c r="H33" s="269">
        <f>'Historical indirect capex'!I33*H$51+'Historical indirect capex'!I38*H$51</f>
        <v>5441549.7214712044</v>
      </c>
      <c r="I33" s="269">
        <f>'Historical indirect capex'!J33*I$51+'Historical indirect capex'!J38*I$51</f>
        <v>3199631.86076116</v>
      </c>
      <c r="J33" s="269" cm="1">
        <f t="array" ref="J33">SUMPRODUCT((Internal_labour_calcs!$AK$12:$AO$12=J$9)*(Internal_labour_calcs!$AD$13:$AD$22=$C33)*(Internal_labour_calcs!$AK$13:$AO$22))
+SUMPRODUCT((Outsourced_labour_calcs!$AK$12:$AO$12=J$9)*(Outsourced_labour_calcs!$AD$13:$AD$20=$C33)*(Outsourced_labour_calcs!$AK$13:$AO$20))
+SUMPRODUCT(('Labour-related_calcs'!$I$92:$M$92=J$9)*('Labour-related_calcs'!$B$93:$B$102=$C33)*('Labour-related_calcs'!$I$93:$M$102))
+SUMPRODUCT(('Non-labour_calcs'!$AK$12:$AO$12=J$9)*('Non-labour_calcs'!$AD$13:$AD$19=$C33)*('Non-labour_calcs'!$AK$13:$AO$19))+SUMPRODUCT((Internal_labour_calcs!$AK$12:$AO$12=J$9)*(Internal_labour_calcs!$AD$13:$AD$22=$C38)*(Internal_labour_calcs!$AK$13:$AO$22))
+SUMPRODUCT((Outsourced_labour_calcs!$AK$12:$AO$12=J$9)*(Outsourced_labour_calcs!$AD$13:$AD$20=$C38)*(Outsourced_labour_calcs!$AK$13:$AO$20))
+SUMPRODUCT(('Labour-related_calcs'!$I$92:$M$92=J$9)*('Labour-related_calcs'!$B$93:$B$102=$C38)*('Labour-related_calcs'!$I$93:$M$102))
+SUMPRODUCT(('Non-labour_calcs'!$AK$12:$AO$12=J$9)*('Non-labour_calcs'!$AD$13:$AD$19=$C38)*('Non-labour_calcs'!$AK$13:$AO$19))</f>
        <v>2543797.5145109929</v>
      </c>
      <c r="K33" s="269" cm="1">
        <f t="array" ref="K33">SUMPRODUCT((Internal_labour_calcs!$AK$12:$AO$12=K$9)*(Internal_labour_calcs!$AD$13:$AD$22=$C33)*(Internal_labour_calcs!$AK$13:$AO$22))
+SUMPRODUCT((Outsourced_labour_calcs!$AK$12:$AO$12=K$9)*(Outsourced_labour_calcs!$AD$13:$AD$20=$C33)*(Outsourced_labour_calcs!$AK$13:$AO$20))
+SUMPRODUCT(('Labour-related_calcs'!$I$92:$M$92=K$9)*('Labour-related_calcs'!$B$93:$B$102=$C33)*('Labour-related_calcs'!$I$93:$M$102))
+SUMPRODUCT(('Non-labour_calcs'!$AK$12:$AO$12=K$9)*('Non-labour_calcs'!$AD$13:$AD$19=$C33)*('Non-labour_calcs'!$AK$13:$AO$19))+SUMPRODUCT((Internal_labour_calcs!$AK$12:$AO$12=K$9)*(Internal_labour_calcs!$AD$13:$AD$22=$C38)*(Internal_labour_calcs!$AK$13:$AO$22))
+SUMPRODUCT((Outsourced_labour_calcs!$AK$12:$AO$12=K$9)*(Outsourced_labour_calcs!$AD$13:$AD$20=$C38)*(Outsourced_labour_calcs!$AK$13:$AO$20))
+SUMPRODUCT(('Labour-related_calcs'!$I$92:$M$92=K$9)*('Labour-related_calcs'!$B$93:$B$102=$C38)*('Labour-related_calcs'!$I$93:$M$102))
+SUMPRODUCT(('Non-labour_calcs'!$AK$12:$AO$12=K$9)*('Non-labour_calcs'!$AD$13:$AD$19=$C38)*('Non-labour_calcs'!$AK$13:$AO$19))</f>
        <v>3987753.1967370245</v>
      </c>
      <c r="L33" s="269" cm="1">
        <f t="array" ref="L33">SUMPRODUCT((Internal_labour_calcs!$AK$12:$AO$12=L$9)*(Internal_labour_calcs!$AD$13:$AD$22=$C33)*(Internal_labour_calcs!$AK$13:$AO$22))
+SUMPRODUCT((Outsourced_labour_calcs!$AK$12:$AO$12=L$9)*(Outsourced_labour_calcs!$AD$13:$AD$20=$C33)*(Outsourced_labour_calcs!$AK$13:$AO$20))
+SUMPRODUCT(('Labour-related_calcs'!$I$92:$M$92=L$9)*('Labour-related_calcs'!$B$93:$B$102=$C33)*('Labour-related_calcs'!$I$93:$M$102))
+SUMPRODUCT(('Non-labour_calcs'!$AK$12:$AO$12=L$9)*('Non-labour_calcs'!$AD$13:$AD$19=$C33)*('Non-labour_calcs'!$AK$13:$AO$19))+SUMPRODUCT((Internal_labour_calcs!$AK$12:$AO$12=L$9)*(Internal_labour_calcs!$AD$13:$AD$22=$C38)*(Internal_labour_calcs!$AK$13:$AO$22))
+SUMPRODUCT((Outsourced_labour_calcs!$AK$12:$AO$12=L$9)*(Outsourced_labour_calcs!$AD$13:$AD$20=$C38)*(Outsourced_labour_calcs!$AK$13:$AO$20))
+SUMPRODUCT(('Labour-related_calcs'!$I$92:$M$92=L$9)*('Labour-related_calcs'!$B$93:$B$102=$C38)*('Labour-related_calcs'!$I$93:$M$102))
+SUMPRODUCT(('Non-labour_calcs'!$AK$12:$AO$12=L$9)*('Non-labour_calcs'!$AD$13:$AD$19=$C38)*('Non-labour_calcs'!$AK$13:$AO$19))</f>
        <v>3366848.3665550989</v>
      </c>
      <c r="M33" s="269" cm="1">
        <f t="array" ref="M33">SUMPRODUCT((Internal_labour_calcs!$AK$12:$AO$12=M$9)*(Internal_labour_calcs!$AD$13:$AD$22=$C33)*(Internal_labour_calcs!$AK$13:$AO$22))
+SUMPRODUCT((Outsourced_labour_calcs!$AK$12:$AO$12=M$9)*(Outsourced_labour_calcs!$AD$13:$AD$20=$C33)*(Outsourced_labour_calcs!$AK$13:$AO$20))
+SUMPRODUCT(('Labour-related_calcs'!$I$92:$M$92=M$9)*('Labour-related_calcs'!$B$93:$B$102=$C33)*('Labour-related_calcs'!$I$93:$M$102))
+SUMPRODUCT(('Non-labour_calcs'!$AK$12:$AO$12=M$9)*('Non-labour_calcs'!$AD$13:$AD$19=$C33)*('Non-labour_calcs'!$AK$13:$AO$19))+SUMPRODUCT((Internal_labour_calcs!$AK$12:$AO$12=M$9)*(Internal_labour_calcs!$AD$13:$AD$22=$C38)*(Internal_labour_calcs!$AK$13:$AO$22))
+SUMPRODUCT((Outsourced_labour_calcs!$AK$12:$AO$12=M$9)*(Outsourced_labour_calcs!$AD$13:$AD$20=$C38)*(Outsourced_labour_calcs!$AK$13:$AO$20))
+SUMPRODUCT(('Labour-related_calcs'!$I$92:$M$92=M$9)*('Labour-related_calcs'!$B$93:$B$102=$C38)*('Labour-related_calcs'!$I$93:$M$102))
+SUMPRODUCT(('Non-labour_calcs'!$AK$12:$AO$12=M$9)*('Non-labour_calcs'!$AD$13:$AD$19=$C38)*('Non-labour_calcs'!$AK$13:$AO$19))</f>
        <v>2849417.6206773031</v>
      </c>
      <c r="N33" s="269" cm="1">
        <f t="array" ref="N33">SUMPRODUCT((Internal_labour_calcs!$AK$12:$AO$12=N$9)*(Internal_labour_calcs!$AD$13:$AD$22=$C33)*(Internal_labour_calcs!$AK$13:$AO$22))
+SUMPRODUCT((Outsourced_labour_calcs!$AK$12:$AO$12=N$9)*(Outsourced_labour_calcs!$AD$13:$AD$20=$C33)*(Outsourced_labour_calcs!$AK$13:$AO$20))
+SUMPRODUCT(('Labour-related_calcs'!$I$92:$M$92=N$9)*('Labour-related_calcs'!$B$93:$B$102=$C33)*('Labour-related_calcs'!$I$93:$M$102))
+SUMPRODUCT(('Non-labour_calcs'!$AK$12:$AO$12=N$9)*('Non-labour_calcs'!$AD$13:$AD$19=$C33)*('Non-labour_calcs'!$AK$13:$AO$19))+SUMPRODUCT((Internal_labour_calcs!$AK$12:$AO$12=N$9)*(Internal_labour_calcs!$AD$13:$AD$22=$C38)*(Internal_labour_calcs!$AK$13:$AO$22))
+SUMPRODUCT((Outsourced_labour_calcs!$AK$12:$AO$12=N$9)*(Outsourced_labour_calcs!$AD$13:$AD$20=$C38)*(Outsourced_labour_calcs!$AK$13:$AO$20))
+SUMPRODUCT(('Labour-related_calcs'!$I$92:$M$92=N$9)*('Labour-related_calcs'!$B$93:$B$102=$C38)*('Labour-related_calcs'!$I$93:$M$102))
+SUMPRODUCT(('Non-labour_calcs'!$AK$12:$AO$12=N$9)*('Non-labour_calcs'!$AD$13:$AD$19=$C38)*('Non-labour_calcs'!$AK$13:$AO$19))</f>
        <v>441776.4629690884</v>
      </c>
      <c r="O33" s="270">
        <f t="shared" ref="O33:O39" si="16">SUM(D33:N33)</f>
        <v>24045599.229776029</v>
      </c>
      <c r="P33" s="271">
        <f t="shared" ref="P33:P39" si="17">SUM(J33:N33)</f>
        <v>13189593.161449509</v>
      </c>
      <c r="Q33" s="53" t="str">
        <f>IF(ROUND(SUMIF(Internal_labour_calcs!$AD$13:$AD$22,$C33,Internal_labour_calcs!$AP$13:$AP$22)
+SUMIF(Outsourced_labour_calcs!$AD$13:$AD$20,$C33,Outsourced_labour_calcs!$AP$13:$AP$20)
+SUMIF('Labour-related_calcs'!$B$93:$B$102,$C33,'Labour-related_calcs'!$N$93:$N$102)
+SUMIF('Non-labour_calcs'!$AD$13:$AD$19,$C33,'Non-labour_calcs'!$AP$13:$AP$19)
+SUMIF(Internal_labour_calcs!$AD$13:$AD$22,$C38,Internal_labour_calcs!$AP$13:$AP$22)
+SUMIF(Outsourced_labour_calcs!$AD$13:$AD$20,$C38,Outsourced_labour_calcs!$AP$13:$AP$20)
+SUMIF('Labour-related_calcs'!$B$93:$B$102,$C38,'Labour-related_calcs'!$N$93:$N$102)
+SUMIF('Non-labour_calcs'!$AD$13:$AD$19,$C38,'Non-labour_calcs'!$AP$13:$AP$19)-P33,3)=0,"OK","ERROR")</f>
        <v>OK</v>
      </c>
      <c r="R33" s="329" t="str">
        <f t="shared" si="3"/>
        <v>Project Management</v>
      </c>
      <c r="S33" s="323" cm="1">
        <f t="array" ref="S33">SUMIF('Non-labour_calcs'!$AR$13:$AR$19,$C33,'Non-labour_calcs'!BA$13:BA$19)
+SUMIF(Internal_labour_calcs!$P$29:$P$38,$C33,Internal_labour_calcs!AE$29:AE$38)
+SUMIF(Outsourced_labour_calcs!$P$27:$P$36,$C33,Outsourced_labour_calcs!AE$27:AE$36)
+SUMPRODUCT(('Labour-related_calcs'!$I$92:$M$92=L$9)*('Labour-related_calcs'!$B$93:$B$102=$C33)*('Labour-related_calcs'!$I$93:$M$102))*50%
+SUMIF('Non-labour_calcs'!$AR$13:$AR$19,$C38,'Non-labour_calcs'!BA$13:BA$19)
+SUMIF(Internal_labour_calcs!$P$29:$P$38,$C38,Internal_labour_calcs!AE$29:AE$38)
+SUMIF(Outsourced_labour_calcs!$P$27:$P$36,$C38,Outsourced_labour_calcs!AE$27:AE$36)
+SUMPRODUCT(('Labour-related_calcs'!$I$92:$M$92=L$9)*('Labour-related_calcs'!$B$93:$B$102=$C38)*('Labour-related_calcs'!$I$93:$M$102))*50%</f>
        <v>1681917.7632775493</v>
      </c>
      <c r="T33" s="271">
        <f>L33-S33</f>
        <v>1684930.6032775496</v>
      </c>
      <c r="U33" s="379">
        <f t="shared" ref="U33:U42" si="18">IF(SUM(S33:T33)=0,0,
S33/SUM(S33:T33))</f>
        <v>0.49955257266262293</v>
      </c>
      <c r="V33" s="320"/>
    </row>
    <row r="34" spans="1:22" s="61" customFormat="1" ht="16.8" outlineLevel="1" thickBot="1" x14ac:dyDescent="0.8">
      <c r="B34" s="125"/>
      <c r="C34" s="71" t="str">
        <f t="shared" si="15"/>
        <v>Other support and corporate roles</v>
      </c>
      <c r="D34" s="269">
        <f>'Historical indirect capex'!E34*D$51+'Historical indirect capex'!E35*D$51</f>
        <v>0</v>
      </c>
      <c r="E34" s="269">
        <f>'Historical indirect capex'!F34*E$51+'Historical indirect capex'!F35*E$51</f>
        <v>80059.602251877601</v>
      </c>
      <c r="F34" s="269">
        <f>'Historical indirect capex'!G34*F$51+'Historical indirect capex'!G35*F$51</f>
        <v>355465.44462911197</v>
      </c>
      <c r="G34" s="269">
        <f>'Historical indirect capex'!H34*G$51+'Historical indirect capex'!H35*G$51</f>
        <v>33752.400354735444</v>
      </c>
      <c r="H34" s="269">
        <f>'Historical indirect capex'!I34*H$51+'Historical indirect capex'!I35*H$51</f>
        <v>1216683.3168229063</v>
      </c>
      <c r="I34" s="269">
        <f>'Historical indirect capex'!J34*I$51+'Historical indirect capex'!J35*I$51</f>
        <v>1424188.8637546762</v>
      </c>
      <c r="J34" s="269" cm="1">
        <f t="array" ref="J34">SUMPRODUCT((Internal_labour_calcs!$AK$12:$AO$12=J$9)*(Internal_labour_calcs!$AD$13:$AD$22=$C34)*(Internal_labour_calcs!$AK$13:$AO$22))
+SUMPRODUCT((Outsourced_labour_calcs!$AK$12:$AO$12=J$9)*(Outsourced_labour_calcs!$AD$13:$AD$20=$C34)*(Outsourced_labour_calcs!$AK$13:$AO$20))
+SUMPRODUCT(('Labour-related_calcs'!$I$92:$M$92=J$9)*('Labour-related_calcs'!$B$93:$B$102=$C34)*('Labour-related_calcs'!$I$93:$M$102))
+SUMPRODUCT(('Non-labour_calcs'!$AK$12:$AO$12=J$9)*('Non-labour_calcs'!$AD$13:$AD$19=$C34)*('Non-labour_calcs'!$AK$13:$AO$19))+SUMPRODUCT((Internal_labour_calcs!$AK$12:$AO$12=J$9)*(Internal_labour_calcs!$AD$13:$AD$22=$C35)*(Internal_labour_calcs!$AK$13:$AO$22))
+SUMPRODUCT((Outsourced_labour_calcs!$AK$12:$AO$12=J$9)*(Outsourced_labour_calcs!$AD$13:$AD$20=$C35)*(Outsourced_labour_calcs!$AK$13:$AO$20))
+SUMPRODUCT(('Labour-related_calcs'!$I$92:$M$92=J$9)*('Labour-related_calcs'!$B$93:$B$102=$C35)*('Labour-related_calcs'!$I$93:$M$102))
+SUMPRODUCT(('Non-labour_calcs'!$AK$12:$AO$12=J$9)*('Non-labour_calcs'!$AD$13:$AD$19=$C35)*('Non-labour_calcs'!$AK$13:$AO$19))</f>
        <v>1213874.0073712778</v>
      </c>
      <c r="K34" s="269" cm="1">
        <f t="array" ref="K34">SUMPRODUCT((Internal_labour_calcs!$AK$12:$AO$12=K$9)*(Internal_labour_calcs!$AD$13:$AD$22=$C34)*(Internal_labour_calcs!$AK$13:$AO$22))
+SUMPRODUCT((Outsourced_labour_calcs!$AK$12:$AO$12=K$9)*(Outsourced_labour_calcs!$AD$13:$AD$20=$C34)*(Outsourced_labour_calcs!$AK$13:$AO$20))
+SUMPRODUCT(('Labour-related_calcs'!$I$92:$M$92=K$9)*('Labour-related_calcs'!$B$93:$B$102=$C34)*('Labour-related_calcs'!$I$93:$M$102))
+SUMPRODUCT(('Non-labour_calcs'!$AK$12:$AO$12=K$9)*('Non-labour_calcs'!$AD$13:$AD$19=$C34)*('Non-labour_calcs'!$AK$13:$AO$19))+SUMPRODUCT((Internal_labour_calcs!$AK$12:$AO$12=K$9)*(Internal_labour_calcs!$AD$13:$AD$22=$C35)*(Internal_labour_calcs!$AK$13:$AO$22))
+SUMPRODUCT((Outsourced_labour_calcs!$AK$12:$AO$12=K$9)*(Outsourced_labour_calcs!$AD$13:$AD$20=$C35)*(Outsourced_labour_calcs!$AK$13:$AO$20))
+SUMPRODUCT(('Labour-related_calcs'!$I$92:$M$92=K$9)*('Labour-related_calcs'!$B$93:$B$102=$C35)*('Labour-related_calcs'!$I$93:$M$102))
+SUMPRODUCT(('Non-labour_calcs'!$AK$12:$AO$12=K$9)*('Non-labour_calcs'!$AD$13:$AD$19=$C35)*('Non-labour_calcs'!$AK$13:$AO$19))</f>
        <v>1387797.5197221478</v>
      </c>
      <c r="L34" s="269" cm="1">
        <f t="array" ref="L34">SUMPRODUCT((Internal_labour_calcs!$AK$12:$AO$12=L$9)*(Internal_labour_calcs!$AD$13:$AD$22=$C34)*(Internal_labour_calcs!$AK$13:$AO$22))
+SUMPRODUCT((Outsourced_labour_calcs!$AK$12:$AO$12=L$9)*(Outsourced_labour_calcs!$AD$13:$AD$20=$C34)*(Outsourced_labour_calcs!$AK$13:$AO$20))
+SUMPRODUCT(('Labour-related_calcs'!$I$92:$M$92=L$9)*('Labour-related_calcs'!$B$93:$B$102=$C34)*('Labour-related_calcs'!$I$93:$M$102))
+SUMPRODUCT(('Non-labour_calcs'!$AK$12:$AO$12=L$9)*('Non-labour_calcs'!$AD$13:$AD$19=$C34)*('Non-labour_calcs'!$AK$13:$AO$19))+SUMPRODUCT((Internal_labour_calcs!$AK$12:$AO$12=L$9)*(Internal_labour_calcs!$AD$13:$AD$22=$C35)*(Internal_labour_calcs!$AK$13:$AO$22))
+SUMPRODUCT((Outsourced_labour_calcs!$AK$12:$AO$12=L$9)*(Outsourced_labour_calcs!$AD$13:$AD$20=$C35)*(Outsourced_labour_calcs!$AK$13:$AO$20))
+SUMPRODUCT(('Labour-related_calcs'!$I$92:$M$92=L$9)*('Labour-related_calcs'!$B$93:$B$102=$C35)*('Labour-related_calcs'!$I$93:$M$102))
+SUMPRODUCT(('Non-labour_calcs'!$AK$12:$AO$12=L$9)*('Non-labour_calcs'!$AD$13:$AD$19=$C35)*('Non-labour_calcs'!$AK$13:$AO$19))</f>
        <v>1448272.6367750242</v>
      </c>
      <c r="M34" s="269" cm="1">
        <f t="array" ref="M34">SUMPRODUCT((Internal_labour_calcs!$AK$12:$AO$12=M$9)*(Internal_labour_calcs!$AD$13:$AD$22=$C34)*(Internal_labour_calcs!$AK$13:$AO$22))
+SUMPRODUCT((Outsourced_labour_calcs!$AK$12:$AO$12=M$9)*(Outsourced_labour_calcs!$AD$13:$AD$20=$C34)*(Outsourced_labour_calcs!$AK$13:$AO$20))
+SUMPRODUCT(('Labour-related_calcs'!$I$92:$M$92=M$9)*('Labour-related_calcs'!$B$93:$B$102=$C34)*('Labour-related_calcs'!$I$93:$M$102))
+SUMPRODUCT(('Non-labour_calcs'!$AK$12:$AO$12=M$9)*('Non-labour_calcs'!$AD$13:$AD$19=$C34)*('Non-labour_calcs'!$AK$13:$AO$19))+SUMPRODUCT((Internal_labour_calcs!$AK$12:$AO$12=M$9)*(Internal_labour_calcs!$AD$13:$AD$22=$C35)*(Internal_labour_calcs!$AK$13:$AO$22))
+SUMPRODUCT((Outsourced_labour_calcs!$AK$12:$AO$12=M$9)*(Outsourced_labour_calcs!$AD$13:$AD$20=$C35)*(Outsourced_labour_calcs!$AK$13:$AO$20))
+SUMPRODUCT(('Labour-related_calcs'!$I$92:$M$92=M$9)*('Labour-related_calcs'!$B$93:$B$102=$C35)*('Labour-related_calcs'!$I$93:$M$102))
+SUMPRODUCT(('Non-labour_calcs'!$AK$12:$AO$12=M$9)*('Non-labour_calcs'!$AD$13:$AD$19=$C35)*('Non-labour_calcs'!$AK$13:$AO$19))</f>
        <v>1419785.2439035317</v>
      </c>
      <c r="N34" s="269" cm="1">
        <f t="array" ref="N34">SUMPRODUCT((Internal_labour_calcs!$AK$12:$AO$12=N$9)*(Internal_labour_calcs!$AD$13:$AD$22=$C34)*(Internal_labour_calcs!$AK$13:$AO$22))
+SUMPRODUCT((Outsourced_labour_calcs!$AK$12:$AO$12=N$9)*(Outsourced_labour_calcs!$AD$13:$AD$20=$C34)*(Outsourced_labour_calcs!$AK$13:$AO$20))
+SUMPRODUCT(('Labour-related_calcs'!$I$92:$M$92=N$9)*('Labour-related_calcs'!$B$93:$B$102=$C34)*('Labour-related_calcs'!$I$93:$M$102))
+SUMPRODUCT(('Non-labour_calcs'!$AK$12:$AO$12=N$9)*('Non-labour_calcs'!$AD$13:$AD$19=$C34)*('Non-labour_calcs'!$AK$13:$AO$19))+SUMPRODUCT((Internal_labour_calcs!$AK$12:$AO$12=N$9)*(Internal_labour_calcs!$AD$13:$AD$22=$C35)*(Internal_labour_calcs!$AK$13:$AO$22))
+SUMPRODUCT((Outsourced_labour_calcs!$AK$12:$AO$12=N$9)*(Outsourced_labour_calcs!$AD$13:$AD$20=$C35)*(Outsourced_labour_calcs!$AK$13:$AO$20))
+SUMPRODUCT(('Labour-related_calcs'!$I$92:$M$92=N$9)*('Labour-related_calcs'!$B$93:$B$102=$C35)*('Labour-related_calcs'!$I$93:$M$102))
+SUMPRODUCT(('Non-labour_calcs'!$AK$12:$AO$12=N$9)*('Non-labour_calcs'!$AD$13:$AD$19=$C35)*('Non-labour_calcs'!$AK$13:$AO$19))</f>
        <v>520397.29987978231</v>
      </c>
      <c r="O34" s="270">
        <f t="shared" si="16"/>
        <v>9100276.3354650699</v>
      </c>
      <c r="P34" s="271">
        <f t="shared" si="17"/>
        <v>5990126.7076517632</v>
      </c>
      <c r="Q34" s="53" t="str">
        <f>IF(ROUND(SUMIF(Internal_labour_calcs!$AD$13:$AD$22,$C34,Internal_labour_calcs!$AP$13:$AP$22)
+SUMIF(Outsourced_labour_calcs!$AD$13:$AD$20,$C34,Outsourced_labour_calcs!$AP$13:$AP$20)
+SUMIF('Labour-related_calcs'!$B$93:$B$102,$C34,'Labour-related_calcs'!$N$93:$N$102)
+SUMIF('Non-labour_calcs'!$AD$13:$AD$19,$C34,'Non-labour_calcs'!$AP$13:$AP$19)
+SUMIF(Internal_labour_calcs!$AD$13:$AD$22,$C35,Internal_labour_calcs!$AP$13:$AP$22)
+SUMIF(Outsourced_labour_calcs!$AD$13:$AD$20,$C35,Outsourced_labour_calcs!$AP$13:$AP$20)
+SUMIF('Labour-related_calcs'!$B$93:$B$102,$C35,'Labour-related_calcs'!$N$93:$N$102)
+SUMIF('Non-labour_calcs'!$AD$13:$AD$19,$C35,'Non-labour_calcs'!$AP$13:$AP$19)-P34,3)=0,"OK","ERROR")</f>
        <v>OK</v>
      </c>
      <c r="R34" s="329" t="str">
        <f t="shared" si="3"/>
        <v>Other support and corporate roles</v>
      </c>
      <c r="S34" s="323" cm="1">
        <f t="array" ref="S34">SUMIF('Non-labour_calcs'!$AR$13:$AR$19,$C34,'Non-labour_calcs'!BA$13:BA$19)
+SUMIF(Internal_labour_calcs!$P$29:$P$38,$C34,Internal_labour_calcs!AE$29:AE$38)
+SUMIF(Outsourced_labour_calcs!$P$27:$P$36,$C34,Outsourced_labour_calcs!AE$27:AE$36)
+SUMPRODUCT(('Labour-related_calcs'!$I$92:$M$92=L$9)*('Labour-related_calcs'!$B$93:$B$102=$C34)*('Labour-related_calcs'!$I$93:$M$102))*50%
+SUMIF('Non-labour_calcs'!$AR$13:$AR$19,$C35,'Non-labour_calcs'!BA$13:BA$19)
+SUMIF(Internal_labour_calcs!$P$29:$P$38,$C35,Internal_labour_calcs!AE$29:AE$38)
+SUMIF(Outsourced_labour_calcs!$P$27:$P$36,$C35,Outsourced_labour_calcs!AE$27:AE$36)
+SUMPRODUCT(('Labour-related_calcs'!$I$92:$M$92=L$9)*('Labour-related_calcs'!$B$93:$B$102=$C35)*('Labour-related_calcs'!$I$93:$M$102))*50%</f>
        <v>707221.82220894075</v>
      </c>
      <c r="T34" s="271">
        <f>L34-S34</f>
        <v>741050.81456608349</v>
      </c>
      <c r="U34" s="379">
        <f t="shared" si="18"/>
        <v>0.48832091710561065</v>
      </c>
      <c r="V34" s="320"/>
    </row>
    <row r="35" spans="1:22" s="61" customFormat="1" ht="16.8" outlineLevel="1" thickBot="1" x14ac:dyDescent="0.8">
      <c r="B35" s="125"/>
      <c r="C35" s="71" t="str">
        <f t="shared" si="15"/>
        <v>Regulatory approvals</v>
      </c>
      <c r="D35" s="269">
        <f>'Historical indirect capex'!E35*D$51*0</f>
        <v>0</v>
      </c>
      <c r="E35" s="269">
        <f>'Historical indirect capex'!F35*E$51*0</f>
        <v>0</v>
      </c>
      <c r="F35" s="269">
        <f>'Historical indirect capex'!G35*F$51*0</f>
        <v>0</v>
      </c>
      <c r="G35" s="269">
        <f>'Historical indirect capex'!H35*G$51*0</f>
        <v>0</v>
      </c>
      <c r="H35" s="269">
        <f>'Historical indirect capex'!I35*H$51*0</f>
        <v>0</v>
      </c>
      <c r="I35" s="269">
        <f>'Historical indirect capex'!J35*I$51*0</f>
        <v>0</v>
      </c>
      <c r="J35" s="269" cm="1">
        <f t="array" ref="J35">(SUMPRODUCT((Internal_labour_calcs!$AK$12:$AO$12=J$9)*(Internal_labour_calcs!$AD$13:$AD$22=$C35)*(Internal_labour_calcs!$AK$13:$AO$22))
+SUMPRODUCT((Outsourced_labour_calcs!$AK$12:$AO$12=J$9)*(Outsourced_labour_calcs!$AD$13:$AD$20=$C35)*(Outsourced_labour_calcs!$AK$13:$AO$20))
+SUMPRODUCT(('Labour-related_calcs'!$I$92:$M$92=J$9)*('Labour-related_calcs'!$B$93:$B$102=$C35)*('Labour-related_calcs'!$I$93:$M$102))
+SUMPRODUCT(('Non-labour_calcs'!$AK$12:$AO$12=J$9)*('Non-labour_calcs'!$AD$13:$AD$19=$C35)*('Non-labour_calcs'!$AK$13:$AO$19)))*0</f>
        <v>0</v>
      </c>
      <c r="K35" s="269" cm="1">
        <f t="array" ref="K35">(SUMPRODUCT((Internal_labour_calcs!$AK$12:$AO$12=K$9)*(Internal_labour_calcs!$AD$13:$AD$22=$C35)*(Internal_labour_calcs!$AK$13:$AO$22))
+SUMPRODUCT((Outsourced_labour_calcs!$AK$12:$AO$12=K$9)*(Outsourced_labour_calcs!$AD$13:$AD$20=$C35)*(Outsourced_labour_calcs!$AK$13:$AO$20))
+SUMPRODUCT(('Labour-related_calcs'!$I$92:$M$92=K$9)*('Labour-related_calcs'!$B$93:$B$102=$C35)*('Labour-related_calcs'!$I$93:$M$102))
+SUMPRODUCT(('Non-labour_calcs'!$AK$12:$AO$12=K$9)*('Non-labour_calcs'!$AD$13:$AD$19=$C35)*('Non-labour_calcs'!$AK$13:$AO$19)))*0</f>
        <v>0</v>
      </c>
      <c r="L35" s="269" cm="1">
        <f t="array" ref="L35">(SUMPRODUCT((Internal_labour_calcs!$AK$12:$AO$12=L$9)*(Internal_labour_calcs!$AD$13:$AD$22=$C35)*(Internal_labour_calcs!$AK$13:$AO$22))
+SUMPRODUCT((Outsourced_labour_calcs!$AK$12:$AO$12=L$9)*(Outsourced_labour_calcs!$AD$13:$AD$20=$C35)*(Outsourced_labour_calcs!$AK$13:$AO$20))
+SUMPRODUCT(('Labour-related_calcs'!$I$92:$M$92=L$9)*('Labour-related_calcs'!$B$93:$B$102=$C35)*('Labour-related_calcs'!$I$93:$M$102))
+SUMPRODUCT(('Non-labour_calcs'!$AK$12:$AO$12=L$9)*('Non-labour_calcs'!$AD$13:$AD$19=$C35)*('Non-labour_calcs'!$AK$13:$AO$19)))*0</f>
        <v>0</v>
      </c>
      <c r="M35" s="269" cm="1">
        <f t="array" ref="M35">(SUMPRODUCT((Internal_labour_calcs!$AK$12:$AO$12=M$9)*(Internal_labour_calcs!$AD$13:$AD$22=$C35)*(Internal_labour_calcs!$AK$13:$AO$22))
+SUMPRODUCT((Outsourced_labour_calcs!$AK$12:$AO$12=M$9)*(Outsourced_labour_calcs!$AD$13:$AD$20=$C35)*(Outsourced_labour_calcs!$AK$13:$AO$20))
+SUMPRODUCT(('Labour-related_calcs'!$I$92:$M$92=M$9)*('Labour-related_calcs'!$B$93:$B$102=$C35)*('Labour-related_calcs'!$I$93:$M$102))
+SUMPRODUCT(('Non-labour_calcs'!$AK$12:$AO$12=M$9)*('Non-labour_calcs'!$AD$13:$AD$19=$C35)*('Non-labour_calcs'!$AK$13:$AO$19)))*0</f>
        <v>0</v>
      </c>
      <c r="N35" s="269" cm="1">
        <f t="array" ref="N35">(SUMPRODUCT((Internal_labour_calcs!$AK$12:$AO$12=N$9)*(Internal_labour_calcs!$AD$13:$AD$22=$C35)*(Internal_labour_calcs!$AK$13:$AO$22))
+SUMPRODUCT((Outsourced_labour_calcs!$AK$12:$AO$12=N$9)*(Outsourced_labour_calcs!$AD$13:$AD$20=$C35)*(Outsourced_labour_calcs!$AK$13:$AO$20))
+SUMPRODUCT(('Labour-related_calcs'!$I$92:$M$92=N$9)*('Labour-related_calcs'!$B$93:$B$102=$C35)*('Labour-related_calcs'!$I$93:$M$102))
+SUMPRODUCT(('Non-labour_calcs'!$AK$12:$AO$12=N$9)*('Non-labour_calcs'!$AD$13:$AD$19=$C35)*('Non-labour_calcs'!$AK$13:$AO$19)))*0</f>
        <v>0</v>
      </c>
      <c r="O35" s="270">
        <f t="shared" si="16"/>
        <v>0</v>
      </c>
      <c r="P35" s="271">
        <f t="shared" si="17"/>
        <v>0</v>
      </c>
      <c r="Q35" s="320"/>
      <c r="R35" s="329" t="str">
        <f t="shared" si="3"/>
        <v>Regulatory approvals</v>
      </c>
      <c r="S35" s="320"/>
      <c r="T35" s="320"/>
      <c r="U35" s="379">
        <f t="shared" si="18"/>
        <v>0</v>
      </c>
      <c r="V35" s="320"/>
    </row>
    <row r="36" spans="1:22" s="61" customFormat="1" ht="16.8" outlineLevel="1" thickBot="1" x14ac:dyDescent="0.8">
      <c r="B36" s="125"/>
      <c r="C36" s="71" t="str">
        <f t="shared" si="15"/>
        <v>Community and stakeholder engagement</v>
      </c>
      <c r="D36" s="269">
        <f>'Historical indirect capex'!E36*D$51</f>
        <v>0</v>
      </c>
      <c r="E36" s="269">
        <f>'Historical indirect capex'!F36*E$51</f>
        <v>218482.1432527513</v>
      </c>
      <c r="F36" s="269">
        <f>'Historical indirect capex'!G36*F$51</f>
        <v>248796.5749692251</v>
      </c>
      <c r="G36" s="269">
        <f>'Historical indirect capex'!H36*G$51</f>
        <v>378220.45037699916</v>
      </c>
      <c r="H36" s="269">
        <f>'Historical indirect capex'!I36*H$51</f>
        <v>644113.28641572059</v>
      </c>
      <c r="I36" s="269">
        <f>'Historical indirect capex'!J36*I$51</f>
        <v>475688.13475028769</v>
      </c>
      <c r="J36" s="269" cm="1">
        <f t="array" ref="J36">SUMPRODUCT((Internal_labour_calcs!$AK$12:$AO$12=J$9)*(Internal_labour_calcs!$AD$13:$AD$22=$C36)*(Internal_labour_calcs!$AK$13:$AO$22))
+SUMPRODUCT((Outsourced_labour_calcs!$AK$12:$AO$12=J$9)*(Outsourced_labour_calcs!$AD$13:$AD$20=$C36)*(Outsourced_labour_calcs!$AK$13:$AO$20))
+SUMPRODUCT(('Labour-related_calcs'!$I$92:$M$92=J$9)*('Labour-related_calcs'!$B$93:$B$102=$C36)*('Labour-related_calcs'!$I$93:$M$102))
+SUMPRODUCT(('Non-labour_calcs'!$AK$12:$AO$12=J$9)*('Non-labour_calcs'!$AD$13:$AD$19=$C36)*('Non-labour_calcs'!$AK$13:$AO$19))</f>
        <v>197829.44673889506</v>
      </c>
      <c r="K36" s="269" cm="1">
        <f t="array" ref="K36">SUMPRODUCT((Internal_labour_calcs!$AK$12:$AO$12=K$9)*(Internal_labour_calcs!$AD$13:$AD$22=$C36)*(Internal_labour_calcs!$AK$13:$AO$22))
+SUMPRODUCT((Outsourced_labour_calcs!$AK$12:$AO$12=K$9)*(Outsourced_labour_calcs!$AD$13:$AD$20=$C36)*(Outsourced_labour_calcs!$AK$13:$AO$20))
+SUMPRODUCT(('Labour-related_calcs'!$I$92:$M$92=K$9)*('Labour-related_calcs'!$B$93:$B$102=$C36)*('Labour-related_calcs'!$I$93:$M$102))
+SUMPRODUCT(('Non-labour_calcs'!$AK$12:$AO$12=K$9)*('Non-labour_calcs'!$AD$13:$AD$19=$C36)*('Non-labour_calcs'!$AK$13:$AO$19))</f>
        <v>291937.72225045331</v>
      </c>
      <c r="L36" s="269" cm="1">
        <f t="array" ref="L36">SUMPRODUCT((Internal_labour_calcs!$AK$12:$AO$12=L$9)*(Internal_labour_calcs!$AD$13:$AD$22=$C36)*(Internal_labour_calcs!$AK$13:$AO$22))
+SUMPRODUCT((Outsourced_labour_calcs!$AK$12:$AO$12=L$9)*(Outsourced_labour_calcs!$AD$13:$AD$20=$C36)*(Outsourced_labour_calcs!$AK$13:$AO$20))
+SUMPRODUCT(('Labour-related_calcs'!$I$92:$M$92=L$9)*('Labour-related_calcs'!$B$93:$B$102=$C36)*('Labour-related_calcs'!$I$93:$M$102))
+SUMPRODUCT(('Non-labour_calcs'!$AK$12:$AO$12=L$9)*('Non-labour_calcs'!$AD$13:$AD$19=$C36)*('Non-labour_calcs'!$AK$13:$AO$19))</f>
        <v>63442.531058339577</v>
      </c>
      <c r="M36" s="269" cm="1">
        <f t="array" ref="M36">SUMPRODUCT((Internal_labour_calcs!$AK$12:$AO$12=M$9)*(Internal_labour_calcs!$AD$13:$AD$22=$C36)*(Internal_labour_calcs!$AK$13:$AO$22))
+SUMPRODUCT((Outsourced_labour_calcs!$AK$12:$AO$12=M$9)*(Outsourced_labour_calcs!$AD$13:$AD$20=$C36)*(Outsourced_labour_calcs!$AK$13:$AO$20))
+SUMPRODUCT(('Labour-related_calcs'!$I$92:$M$92=M$9)*('Labour-related_calcs'!$B$93:$B$102=$C36)*('Labour-related_calcs'!$I$93:$M$102))
+SUMPRODUCT(('Non-labour_calcs'!$AK$12:$AO$12=M$9)*('Non-labour_calcs'!$AD$13:$AD$19=$C36)*('Non-labour_calcs'!$AK$13:$AO$19))</f>
        <v>53723.01997972402</v>
      </c>
      <c r="N36" s="269" cm="1">
        <f t="array" ref="N36">SUMPRODUCT((Internal_labour_calcs!$AK$12:$AO$12=N$9)*(Internal_labour_calcs!$AD$13:$AD$22=$C36)*(Internal_labour_calcs!$AK$13:$AO$22))
+SUMPRODUCT((Outsourced_labour_calcs!$AK$12:$AO$12=N$9)*(Outsourced_labour_calcs!$AD$13:$AD$20=$C36)*(Outsourced_labour_calcs!$AK$13:$AO$20))
+SUMPRODUCT(('Labour-related_calcs'!$I$92:$M$92=N$9)*('Labour-related_calcs'!$B$93:$B$102=$C36)*('Labour-related_calcs'!$I$93:$M$102))
+SUMPRODUCT(('Non-labour_calcs'!$AK$12:$AO$12=N$9)*('Non-labour_calcs'!$AD$13:$AD$19=$C36)*('Non-labour_calcs'!$AK$13:$AO$19))</f>
        <v>17455.904593565901</v>
      </c>
      <c r="O36" s="270">
        <f t="shared" si="16"/>
        <v>2589689.2143859616</v>
      </c>
      <c r="P36" s="271">
        <f t="shared" si="17"/>
        <v>624388.62462097767</v>
      </c>
      <c r="Q36" s="53" t="str">
        <f>IF(ROUND(SUMIF(Internal_labour_calcs!$AD$13:$AD$22,$C36,Internal_labour_calcs!$AP$13:$AP$22)
+SUMIF(Outsourced_labour_calcs!$AD$13:$AD$20,$C36,Outsourced_labour_calcs!$AP$13:$AP$20)
+SUMIF('Labour-related_calcs'!$B$93:$B$102,$C36,'Labour-related_calcs'!$N$93:$N$102)
+SUMIF('Non-labour_calcs'!$AD$13:$AD$19,$C36,'Non-labour_calcs'!$AP$13:$AP$19)-P36,3)=0,"OK","ERROR")</f>
        <v>OK</v>
      </c>
      <c r="R36" s="329" t="str">
        <f t="shared" si="3"/>
        <v>Community and stakeholder engagement</v>
      </c>
      <c r="S36" s="323" cm="1">
        <f t="array" ref="S36">SUMIF('Non-labour_calcs'!$AR$13:$AR$19,$C36,'Non-labour_calcs'!BA$13:BA$19)
+SUMIF(Internal_labour_calcs!$P$29:$P$38,$C36,Internal_labour_calcs!AE$29:AE$38)
+SUMIF(Outsourced_labour_calcs!$P$27:$P$36,$C36,Outsourced_labour_calcs!AE$27:AE$36)
+SUMPRODUCT(('Labour-related_calcs'!$I$92:$M$92=L$9)*('Labour-related_calcs'!$B$93:$B$102=$C36)*('Labour-related_calcs'!$I$93:$M$102))*50%</f>
        <v>31721.265529169788</v>
      </c>
      <c r="T36" s="271">
        <f>L36-S36</f>
        <v>31721.265529169788</v>
      </c>
      <c r="U36" s="379">
        <f t="shared" si="18"/>
        <v>0.5</v>
      </c>
      <c r="V36" s="320"/>
    </row>
    <row r="37" spans="1:22" s="61" customFormat="1" ht="16.8" outlineLevel="1" thickBot="1" x14ac:dyDescent="0.8">
      <c r="B37" s="125"/>
      <c r="C37" s="71" t="str">
        <f t="shared" si="15"/>
        <v>Land and Environment</v>
      </c>
      <c r="D37" s="269">
        <f>'Historical indirect capex'!E37*D$51</f>
        <v>0</v>
      </c>
      <c r="E37" s="269">
        <f>'Historical indirect capex'!F37*E$51</f>
        <v>1106350.4578136841</v>
      </c>
      <c r="F37" s="269">
        <f>'Historical indirect capex'!G37*F$51</f>
        <v>-289016.23945278249</v>
      </c>
      <c r="G37" s="269">
        <f>'Historical indirect capex'!H37*G$51</f>
        <v>102963.42085341224</v>
      </c>
      <c r="H37" s="269">
        <f>'Historical indirect capex'!I37*H$51</f>
        <v>1613850.324830068</v>
      </c>
      <c r="I37" s="269">
        <f>'Historical indirect capex'!J37*I$51</f>
        <v>1392996.0901274707</v>
      </c>
      <c r="J37" s="269" cm="1">
        <f t="array" ref="J37">SUMPRODUCT((Internal_labour_calcs!$AK$12:$AO$12=J$9)*(Internal_labour_calcs!$AD$13:$AD$22=$C37)*(Internal_labour_calcs!$AK$13:$AO$22))
+SUMPRODUCT((Outsourced_labour_calcs!$AK$12:$AO$12=J$9)*(Outsourced_labour_calcs!$AD$13:$AD$20=$C37)*(Outsourced_labour_calcs!$AK$13:$AO$20))
+SUMPRODUCT(('Labour-related_calcs'!$I$92:$M$92=J$9)*('Labour-related_calcs'!$B$93:$B$102=$C37)*('Labour-related_calcs'!$I$93:$M$102))
+SUMPRODUCT(('Non-labour_calcs'!$AK$12:$AO$12=J$9)*('Non-labour_calcs'!$AD$13:$AD$19=$C37)*('Non-labour_calcs'!$AK$13:$AO$19))</f>
        <v>2036374.4519516192</v>
      </c>
      <c r="K37" s="269" cm="1">
        <f t="array" ref="K37">SUMPRODUCT((Internal_labour_calcs!$AK$12:$AO$12=K$9)*(Internal_labour_calcs!$AD$13:$AD$22=$C37)*(Internal_labour_calcs!$AK$13:$AO$22))
+SUMPRODUCT((Outsourced_labour_calcs!$AK$12:$AO$12=K$9)*(Outsourced_labour_calcs!$AD$13:$AD$20=$C37)*(Outsourced_labour_calcs!$AK$13:$AO$20))
+SUMPRODUCT(('Labour-related_calcs'!$I$92:$M$92=K$9)*('Labour-related_calcs'!$B$93:$B$102=$C37)*('Labour-related_calcs'!$I$93:$M$102))
+SUMPRODUCT(('Non-labour_calcs'!$AK$12:$AO$12=K$9)*('Non-labour_calcs'!$AD$13:$AD$19=$C37)*('Non-labour_calcs'!$AK$13:$AO$19))</f>
        <v>5575131.4477486275</v>
      </c>
      <c r="L37" s="269" cm="1">
        <f t="array" ref="L37">SUMPRODUCT((Internal_labour_calcs!$AK$12:$AO$12=L$9)*(Internal_labour_calcs!$AD$13:$AD$22=$C37)*(Internal_labour_calcs!$AK$13:$AO$22))
+SUMPRODUCT((Outsourced_labour_calcs!$AK$12:$AO$12=L$9)*(Outsourced_labour_calcs!$AD$13:$AD$20=$C37)*(Outsourced_labour_calcs!$AK$13:$AO$20))
+SUMPRODUCT(('Labour-related_calcs'!$I$92:$M$92=L$9)*('Labour-related_calcs'!$B$93:$B$102=$C37)*('Labour-related_calcs'!$I$93:$M$102))
+SUMPRODUCT(('Non-labour_calcs'!$AK$12:$AO$12=L$9)*('Non-labour_calcs'!$AD$13:$AD$19=$C37)*('Non-labour_calcs'!$AK$13:$AO$19))</f>
        <v>2377358.2125544641</v>
      </c>
      <c r="M37" s="269" cm="1">
        <f t="array" ref="M37">SUMPRODUCT((Internal_labour_calcs!$AK$12:$AO$12=M$9)*(Internal_labour_calcs!$AD$13:$AD$22=$C37)*(Internal_labour_calcs!$AK$13:$AO$22))
+SUMPRODUCT((Outsourced_labour_calcs!$AK$12:$AO$12=M$9)*(Outsourced_labour_calcs!$AD$13:$AD$20=$C37)*(Outsourced_labour_calcs!$AK$13:$AO$20))
+SUMPRODUCT(('Labour-related_calcs'!$I$92:$M$92=M$9)*('Labour-related_calcs'!$B$93:$B$102=$C37)*('Labour-related_calcs'!$I$93:$M$102))
+SUMPRODUCT(('Non-labour_calcs'!$AK$12:$AO$12=M$9)*('Non-labour_calcs'!$AD$13:$AD$19=$C37)*('Non-labour_calcs'!$AK$13:$AO$19))</f>
        <v>1301530.1033672595</v>
      </c>
      <c r="N37" s="269" cm="1">
        <f t="array" ref="N37">SUMPRODUCT((Internal_labour_calcs!$AK$12:$AO$12=N$9)*(Internal_labour_calcs!$AD$13:$AD$22=$C37)*(Internal_labour_calcs!$AK$13:$AO$22))
+SUMPRODUCT((Outsourced_labour_calcs!$AK$12:$AO$12=N$9)*(Outsourced_labour_calcs!$AD$13:$AD$20=$C37)*(Outsourced_labour_calcs!$AK$13:$AO$20))
+SUMPRODUCT(('Labour-related_calcs'!$I$92:$M$92=N$9)*('Labour-related_calcs'!$B$93:$B$102=$C37)*('Labour-related_calcs'!$I$93:$M$102))
+SUMPRODUCT(('Non-labour_calcs'!$AK$12:$AO$12=N$9)*('Non-labour_calcs'!$AD$13:$AD$19=$C37)*('Non-labour_calcs'!$AK$13:$AO$19))</f>
        <v>162716.7423187606</v>
      </c>
      <c r="O37" s="270">
        <f t="shared" si="16"/>
        <v>15380255.012112584</v>
      </c>
      <c r="P37" s="271">
        <f t="shared" si="17"/>
        <v>11453110.957940731</v>
      </c>
      <c r="Q37" s="53" t="str">
        <f>IF(ROUND(SUMIF(Internal_labour_calcs!$AD$13:$AD$22,$C37,Internal_labour_calcs!$AP$13:$AP$22)
+SUMIF(Outsourced_labour_calcs!$AD$13:$AD$20,$C37,Outsourced_labour_calcs!$AP$13:$AP$20)
+SUMIF('Labour-related_calcs'!$B$93:$B$102,$C37,'Labour-related_calcs'!$N$93:$N$102)
+SUMIF('Non-labour_calcs'!$AD$13:$AD$19,$C37,'Non-labour_calcs'!$AP$13:$AP$19)-P37,3)=0,"OK","ERROR")</f>
        <v>OK</v>
      </c>
      <c r="R37" s="329" t="str">
        <f t="shared" si="3"/>
        <v>Land and Environment</v>
      </c>
      <c r="S37" s="323" cm="1">
        <f t="array" ref="S37">SUMIF('Non-labour_calcs'!$AR$13:$AR$19,$C37,'Non-labour_calcs'!BA$13:BA$19)
+SUMIF(Internal_labour_calcs!$P$29:$P$38,$C37,Internal_labour_calcs!AE$29:AE$38)
+SUMIF(Outsourced_labour_calcs!$P$27:$P$36,$C37,Outsourced_labour_calcs!AE$27:AE$36)
+SUMPRODUCT(('Labour-related_calcs'!$I$92:$M$92=L$9)*('Labour-related_calcs'!$B$93:$B$102=$C37)*('Labour-related_calcs'!$I$93:$M$102))*50%</f>
        <v>1269507.7787358034</v>
      </c>
      <c r="T37" s="271">
        <f>L37-S37</f>
        <v>1107850.4338186607</v>
      </c>
      <c r="U37" s="379">
        <f t="shared" si="18"/>
        <v>0.53399936620056987</v>
      </c>
      <c r="V37" s="320"/>
    </row>
    <row r="38" spans="1:22" s="61" customFormat="1" ht="16.8" outlineLevel="1" thickBot="1" x14ac:dyDescent="0.8">
      <c r="B38" s="125"/>
      <c r="C38" s="71" t="str">
        <f t="shared" si="15"/>
        <v>Transaction Procurement Support</v>
      </c>
      <c r="D38" s="269">
        <f>'Historical indirect capex'!E38*D$51*0</f>
        <v>0</v>
      </c>
      <c r="E38" s="269">
        <f>'Historical indirect capex'!F38*E$51*0</f>
        <v>0</v>
      </c>
      <c r="F38" s="269">
        <f>'Historical indirect capex'!G38*F$51*0</f>
        <v>0</v>
      </c>
      <c r="G38" s="269">
        <f>'Historical indirect capex'!H38*G$51*0</f>
        <v>0</v>
      </c>
      <c r="H38" s="269">
        <f>'Historical indirect capex'!I38*H$51*0</f>
        <v>0</v>
      </c>
      <c r="I38" s="269">
        <f>'Historical indirect capex'!J38*I$51*0</f>
        <v>0</v>
      </c>
      <c r="J38" s="269" cm="1">
        <f t="array" ref="J38">(SUMPRODUCT((Internal_labour_calcs!$AK$12:$AO$12=J$9)*(Internal_labour_calcs!$AD$13:$AD$22=$C38)*(Internal_labour_calcs!$AK$13:$AO$22))
+SUMPRODUCT((Outsourced_labour_calcs!$AK$12:$AO$12=J$9)*(Outsourced_labour_calcs!$AD$13:$AD$20=$C38)*(Outsourced_labour_calcs!$AK$13:$AO$20))
+SUMPRODUCT(('Labour-related_calcs'!$I$92:$M$92=J$9)*('Labour-related_calcs'!$B$93:$B$102=$C38)*('Labour-related_calcs'!$I$93:$M$102))
+SUMPRODUCT(('Non-labour_calcs'!$AK$12:$AO$12=J$9)*('Non-labour_calcs'!$AD$13:$AD$19=$C38)*('Non-labour_calcs'!$AK$13:$AO$19)))*0</f>
        <v>0</v>
      </c>
      <c r="K38" s="269" cm="1">
        <f t="array" ref="K38">(SUMPRODUCT((Internal_labour_calcs!$AK$12:$AO$12=K$9)*(Internal_labour_calcs!$AD$13:$AD$22=$C38)*(Internal_labour_calcs!$AK$13:$AO$22))
+SUMPRODUCT((Outsourced_labour_calcs!$AK$12:$AO$12=K$9)*(Outsourced_labour_calcs!$AD$13:$AD$20=$C38)*(Outsourced_labour_calcs!$AK$13:$AO$20))
+SUMPRODUCT(('Labour-related_calcs'!$I$92:$M$92=K$9)*('Labour-related_calcs'!$B$93:$B$102=$C38)*('Labour-related_calcs'!$I$93:$M$102))
+SUMPRODUCT(('Non-labour_calcs'!$AK$12:$AO$12=K$9)*('Non-labour_calcs'!$AD$13:$AD$19=$C38)*('Non-labour_calcs'!$AK$13:$AO$19)))*0</f>
        <v>0</v>
      </c>
      <c r="L38" s="269" cm="1">
        <f t="array" ref="L38">(SUMPRODUCT((Internal_labour_calcs!$AK$12:$AO$12=L$9)*(Internal_labour_calcs!$AD$13:$AD$22=$C38)*(Internal_labour_calcs!$AK$13:$AO$22))
+SUMPRODUCT((Outsourced_labour_calcs!$AK$12:$AO$12=L$9)*(Outsourced_labour_calcs!$AD$13:$AD$20=$C38)*(Outsourced_labour_calcs!$AK$13:$AO$20))
+SUMPRODUCT(('Labour-related_calcs'!$I$92:$M$92=L$9)*('Labour-related_calcs'!$B$93:$B$102=$C38)*('Labour-related_calcs'!$I$93:$M$102))
+SUMPRODUCT(('Non-labour_calcs'!$AK$12:$AO$12=L$9)*('Non-labour_calcs'!$AD$13:$AD$19=$C38)*('Non-labour_calcs'!$AK$13:$AO$19)))*0</f>
        <v>0</v>
      </c>
      <c r="M38" s="269" cm="1">
        <f t="array" ref="M38">(SUMPRODUCT((Internal_labour_calcs!$AK$12:$AO$12=M$9)*(Internal_labour_calcs!$AD$13:$AD$22=$C38)*(Internal_labour_calcs!$AK$13:$AO$22))
+SUMPRODUCT((Outsourced_labour_calcs!$AK$12:$AO$12=M$9)*(Outsourced_labour_calcs!$AD$13:$AD$20=$C38)*(Outsourced_labour_calcs!$AK$13:$AO$20))
+SUMPRODUCT(('Labour-related_calcs'!$I$92:$M$92=M$9)*('Labour-related_calcs'!$B$93:$B$102=$C38)*('Labour-related_calcs'!$I$93:$M$102))
+SUMPRODUCT(('Non-labour_calcs'!$AK$12:$AO$12=M$9)*('Non-labour_calcs'!$AD$13:$AD$19=$C38)*('Non-labour_calcs'!$AK$13:$AO$19)))*0</f>
        <v>0</v>
      </c>
      <c r="N38" s="269" cm="1">
        <f t="array" ref="N38">(SUMPRODUCT((Internal_labour_calcs!$AK$12:$AO$12=N$9)*(Internal_labour_calcs!$AD$13:$AD$22=$C38)*(Internal_labour_calcs!$AK$13:$AO$22))
+SUMPRODUCT((Outsourced_labour_calcs!$AK$12:$AO$12=N$9)*(Outsourced_labour_calcs!$AD$13:$AD$20=$C38)*(Outsourced_labour_calcs!$AK$13:$AO$20))
+SUMPRODUCT(('Labour-related_calcs'!$I$92:$M$92=N$9)*('Labour-related_calcs'!$B$93:$B$102=$C38)*('Labour-related_calcs'!$I$93:$M$102))
+SUMPRODUCT(('Non-labour_calcs'!$AK$12:$AO$12=N$9)*('Non-labour_calcs'!$AD$13:$AD$19=$C38)*('Non-labour_calcs'!$AK$13:$AO$19)))*0</f>
        <v>0</v>
      </c>
      <c r="O38" s="270">
        <f t="shared" si="16"/>
        <v>0</v>
      </c>
      <c r="P38" s="271">
        <f t="shared" si="17"/>
        <v>0</v>
      </c>
      <c r="Q38" s="320"/>
      <c r="R38" s="329" t="str">
        <f t="shared" si="3"/>
        <v>Transaction Procurement Support</v>
      </c>
      <c r="S38" s="320"/>
      <c r="T38" s="320"/>
      <c r="U38" s="379">
        <f t="shared" si="18"/>
        <v>0</v>
      </c>
      <c r="V38" s="320"/>
    </row>
    <row r="39" spans="1:22" s="61" customFormat="1" ht="16.8" outlineLevel="1" thickBot="1" x14ac:dyDescent="0.8">
      <c r="B39" s="125"/>
      <c r="C39" s="71" t="str">
        <f t="shared" si="15"/>
        <v>Project Development</v>
      </c>
      <c r="D39" s="269">
        <f>'Historical indirect capex'!E39*D$51</f>
        <v>0</v>
      </c>
      <c r="E39" s="269">
        <f>'Historical indirect capex'!F39*E$51</f>
        <v>1519056.1948832287</v>
      </c>
      <c r="F39" s="269">
        <f>'Historical indirect capex'!G39*F$51</f>
        <v>7650092.689065313</v>
      </c>
      <c r="G39" s="269">
        <f>'Historical indirect capex'!H39*G$51</f>
        <v>150754.63274341493</v>
      </c>
      <c r="H39" s="269">
        <f>'Historical indirect capex'!I39*H$51</f>
        <v>-5153484.6593353031</v>
      </c>
      <c r="I39" s="269">
        <f>'Historical indirect capex'!J39*I$51</f>
        <v>553638.70295019506</v>
      </c>
      <c r="J39" s="269" cm="1">
        <f t="array" ref="J39">SUMPRODUCT((Internal_labour_calcs!$AK$12:$AO$12=J$9)*(Internal_labour_calcs!$AD$13:$AD$22=$C39)*(Internal_labour_calcs!$AK$13:$AO$22))
+SUMPRODUCT((Outsourced_labour_calcs!$AK$12:$AO$12=J$9)*(Outsourced_labour_calcs!$AD$13:$AD$20=$C39)*(Outsourced_labour_calcs!$AK$13:$AO$20))
+SUMPRODUCT(('Labour-related_calcs'!$I$92:$M$92=J$9)*('Labour-related_calcs'!$B$93:$B$102=$C39)*('Labour-related_calcs'!$I$93:$M$102))
+SUMPRODUCT(('Non-labour_calcs'!$AK$12:$AO$12=J$9)*('Non-labour_calcs'!$AD$13:$AD$19=$C39)*('Non-labour_calcs'!$AK$13:$AO$19))</f>
        <v>2431469.5669891136</v>
      </c>
      <c r="K39" s="269" cm="1">
        <f t="array" ref="K39">SUMPRODUCT((Internal_labour_calcs!$AK$12:$AO$12=K$9)*(Internal_labour_calcs!$AD$13:$AD$22=$C39)*(Internal_labour_calcs!$AK$13:$AO$22))
+SUMPRODUCT((Outsourced_labour_calcs!$AK$12:$AO$12=K$9)*(Outsourced_labour_calcs!$AD$13:$AD$20=$C39)*(Outsourced_labour_calcs!$AK$13:$AO$20))
+SUMPRODUCT(('Labour-related_calcs'!$I$92:$M$92=K$9)*('Labour-related_calcs'!$B$93:$B$102=$C39)*('Labour-related_calcs'!$I$93:$M$102))
+SUMPRODUCT(('Non-labour_calcs'!$AK$12:$AO$12=K$9)*('Non-labour_calcs'!$AD$13:$AD$19=$C39)*('Non-labour_calcs'!$AK$13:$AO$19))</f>
        <v>4808354.5168781755</v>
      </c>
      <c r="L39" s="269" cm="1">
        <f t="array" ref="L39">SUMPRODUCT((Internal_labour_calcs!$AK$12:$AO$12=L$9)*(Internal_labour_calcs!$AD$13:$AD$22=$C39)*(Internal_labour_calcs!$AK$13:$AO$22))
+SUMPRODUCT((Outsourced_labour_calcs!$AK$12:$AO$12=L$9)*(Outsourced_labour_calcs!$AD$13:$AD$20=$C39)*(Outsourced_labour_calcs!$AK$13:$AO$20))
+SUMPRODUCT(('Labour-related_calcs'!$I$92:$M$92=L$9)*('Labour-related_calcs'!$B$93:$B$102=$C39)*('Labour-related_calcs'!$I$93:$M$102))
+SUMPRODUCT(('Non-labour_calcs'!$AK$12:$AO$12=L$9)*('Non-labour_calcs'!$AD$13:$AD$19=$C39)*('Non-labour_calcs'!$AK$13:$AO$19))</f>
        <v>380337.5571047925</v>
      </c>
      <c r="M39" s="269" cm="1">
        <f t="array" ref="M39">SUMPRODUCT((Internal_labour_calcs!$AK$12:$AO$12=M$9)*(Internal_labour_calcs!$AD$13:$AD$22=$C39)*(Internal_labour_calcs!$AK$13:$AO$22))
+SUMPRODUCT((Outsourced_labour_calcs!$AK$12:$AO$12=M$9)*(Outsourced_labour_calcs!$AD$13:$AD$20=$C39)*(Outsourced_labour_calcs!$AK$13:$AO$20))
+SUMPRODUCT(('Labour-related_calcs'!$I$92:$M$92=M$9)*('Labour-related_calcs'!$B$93:$B$102=$C39)*('Labour-related_calcs'!$I$93:$M$102))
+SUMPRODUCT(('Non-labour_calcs'!$AK$12:$AO$12=M$9)*('Non-labour_calcs'!$AD$13:$AD$19=$C39)*('Non-labour_calcs'!$AK$13:$AO$19))</f>
        <v>331861.71031758329</v>
      </c>
      <c r="N39" s="269" cm="1">
        <f t="array" ref="N39">SUMPRODUCT((Internal_labour_calcs!$AK$12:$AO$12=N$9)*(Internal_labour_calcs!$AD$13:$AD$22=$C39)*(Internal_labour_calcs!$AK$13:$AO$22))
+SUMPRODUCT((Outsourced_labour_calcs!$AK$12:$AO$12=N$9)*(Outsourced_labour_calcs!$AD$13:$AD$20=$C39)*(Outsourced_labour_calcs!$AK$13:$AO$20))
+SUMPRODUCT(('Labour-related_calcs'!$I$92:$M$92=N$9)*('Labour-related_calcs'!$B$93:$B$102=$C39)*('Labour-related_calcs'!$I$93:$M$102))
+SUMPRODUCT(('Non-labour_calcs'!$AK$12:$AO$12=N$9)*('Non-labour_calcs'!$AD$13:$AD$19=$C39)*('Non-labour_calcs'!$AK$13:$AO$19))</f>
        <v>1605.3184184162978</v>
      </c>
      <c r="O39" s="270">
        <f t="shared" si="16"/>
        <v>12673686.230014931</v>
      </c>
      <c r="P39" s="271">
        <f t="shared" si="17"/>
        <v>7953628.6697080815</v>
      </c>
      <c r="Q39" s="53" t="str">
        <f>IF(ROUND(SUMIF(Internal_labour_calcs!$AD$13:$AD$22,$C39,Internal_labour_calcs!$AP$13:$AP$22)
+SUMIF(Outsourced_labour_calcs!$AD$13:$AD$20,$C39,Outsourced_labour_calcs!$AP$13:$AP$20)
+SUMIF('Labour-related_calcs'!$B$93:$B$102,$C39,'Labour-related_calcs'!$N$93:$N$102)
+SUMIF('Non-labour_calcs'!$AD$13:$AD$19,$C39,'Non-labour_calcs'!$AP$13:$AP$19)-P39,3)=0,"OK","ERROR")</f>
        <v>OK</v>
      </c>
      <c r="R39" s="329" t="str">
        <f t="shared" si="3"/>
        <v>Project Development</v>
      </c>
      <c r="S39" s="323" cm="1">
        <f t="array" ref="S39">SUMIF('Non-labour_calcs'!$AR$13:$AR$19,$C39,'Non-labour_calcs'!BA$13:BA$19)
+SUMIF(Internal_labour_calcs!$P$29:$P$38,$C39,Internal_labour_calcs!AE$29:AE$38)
+SUMIF(Outsourced_labour_calcs!$P$27:$P$36,$C39,Outsourced_labour_calcs!AE$27:AE$36)
+SUMPRODUCT(('Labour-related_calcs'!$I$92:$M$92=L$9)*('Labour-related_calcs'!$B$93:$B$102=$C39)*('Labour-related_calcs'!$I$93:$M$102))*50%</f>
        <v>225189.17033811053</v>
      </c>
      <c r="T39" s="271">
        <f>L39-S39</f>
        <v>155148.38676668197</v>
      </c>
      <c r="U39" s="379">
        <f t="shared" si="18"/>
        <v>0.59207713288242336</v>
      </c>
      <c r="V39" s="320"/>
    </row>
    <row r="40" spans="1:22" s="61" customFormat="1" ht="16.8" outlineLevel="1" thickBot="1" x14ac:dyDescent="0.8">
      <c r="B40" s="125"/>
      <c r="C40" s="71" t="str">
        <f t="shared" ref="C40:C42" si="19">C29</f>
        <v>Project Controls</v>
      </c>
      <c r="D40" s="269">
        <f>'Historical indirect capex'!E40*D$51</f>
        <v>0</v>
      </c>
      <c r="E40" s="269">
        <f>'Historical indirect capex'!F40*E$51</f>
        <v>0</v>
      </c>
      <c r="F40" s="269">
        <f>'Historical indirect capex'!G40*F$51</f>
        <v>0</v>
      </c>
      <c r="G40" s="269">
        <f>'Historical indirect capex'!H40*G$51</f>
        <v>0</v>
      </c>
      <c r="H40" s="269">
        <f>'Historical indirect capex'!I40*H$51</f>
        <v>0</v>
      </c>
      <c r="I40" s="269">
        <f>'Historical indirect capex'!J40*I$51</f>
        <v>0</v>
      </c>
      <c r="J40" s="269" cm="1">
        <f t="array" ref="J40">SUMPRODUCT((Internal_labour_calcs!$AK$12:$AO$12=J$9)*(Internal_labour_calcs!$AD$13:$AD$22=$C40)*(Internal_labour_calcs!$AK$13:$AO$22))
+SUMPRODUCT((Outsourced_labour_calcs!$AK$12:$AO$12=J$9)*(Outsourced_labour_calcs!$AD$13:$AD$20=$C40)*(Outsourced_labour_calcs!$AK$13:$AO$20))
+SUMPRODUCT(('Labour-related_calcs'!$I$92:$M$92=J$9)*('Labour-related_calcs'!$B$93:$B$102=$C40)*('Labour-related_calcs'!$I$93:$M$102))
+SUMPRODUCT(('Non-labour_calcs'!$AK$12:$AO$12=J$9)*('Non-labour_calcs'!$AD$13:$AD$19=$C40)*('Non-labour_calcs'!$AK$13:$AO$19))</f>
        <v>215359.38818873852</v>
      </c>
      <c r="K40" s="269" cm="1">
        <f t="array" ref="K40">SUMPRODUCT((Internal_labour_calcs!$AK$12:$AO$12=K$9)*(Internal_labour_calcs!$AD$13:$AD$22=$C40)*(Internal_labour_calcs!$AK$13:$AO$22))
+SUMPRODUCT((Outsourced_labour_calcs!$AK$12:$AO$12=K$9)*(Outsourced_labour_calcs!$AD$13:$AD$20=$C40)*(Outsourced_labour_calcs!$AK$13:$AO$20))
+SUMPRODUCT(('Labour-related_calcs'!$I$92:$M$92=K$9)*('Labour-related_calcs'!$B$93:$B$102=$C40)*('Labour-related_calcs'!$I$93:$M$102))
+SUMPRODUCT(('Non-labour_calcs'!$AK$12:$AO$12=K$9)*('Non-labour_calcs'!$AD$13:$AD$19=$C40)*('Non-labour_calcs'!$AK$13:$AO$19))</f>
        <v>611604.21922489407</v>
      </c>
      <c r="L40" s="269" cm="1">
        <f t="array" ref="L40">SUMPRODUCT((Internal_labour_calcs!$AK$12:$AO$12=L$9)*(Internal_labour_calcs!$AD$13:$AD$22=$C40)*(Internal_labour_calcs!$AK$13:$AO$22))
+SUMPRODUCT((Outsourced_labour_calcs!$AK$12:$AO$12=L$9)*(Outsourced_labour_calcs!$AD$13:$AD$20=$C40)*(Outsourced_labour_calcs!$AK$13:$AO$20))
+SUMPRODUCT(('Labour-related_calcs'!$I$92:$M$92=L$9)*('Labour-related_calcs'!$B$93:$B$102=$C40)*('Labour-related_calcs'!$I$93:$M$102))
+SUMPRODUCT(('Non-labour_calcs'!$AK$12:$AO$12=L$9)*('Non-labour_calcs'!$AD$13:$AD$19=$C40)*('Non-labour_calcs'!$AK$13:$AO$19))</f>
        <v>706344.93130297784</v>
      </c>
      <c r="M40" s="269" cm="1">
        <f t="array" ref="M40">SUMPRODUCT((Internal_labour_calcs!$AK$12:$AO$12=M$9)*(Internal_labour_calcs!$AD$13:$AD$22=$C40)*(Internal_labour_calcs!$AK$13:$AO$22))
+SUMPRODUCT((Outsourced_labour_calcs!$AK$12:$AO$12=M$9)*(Outsourced_labour_calcs!$AD$13:$AD$20=$C40)*(Outsourced_labour_calcs!$AK$13:$AO$20))
+SUMPRODUCT(('Labour-related_calcs'!$I$92:$M$92=M$9)*('Labour-related_calcs'!$B$93:$B$102=$C40)*('Labour-related_calcs'!$I$93:$M$102))
+SUMPRODUCT(('Non-labour_calcs'!$AK$12:$AO$12=M$9)*('Non-labour_calcs'!$AD$13:$AD$19=$C40)*('Non-labour_calcs'!$AK$13:$AO$19))</f>
        <v>542743.07066257368</v>
      </c>
      <c r="N40" s="269" cm="1">
        <f t="array" ref="N40">SUMPRODUCT((Internal_labour_calcs!$AK$12:$AO$12=N$9)*(Internal_labour_calcs!$AD$13:$AD$22=$C40)*(Internal_labour_calcs!$AK$13:$AO$22))
+SUMPRODUCT((Outsourced_labour_calcs!$AK$12:$AO$12=N$9)*(Outsourced_labour_calcs!$AD$13:$AD$20=$C40)*(Outsourced_labour_calcs!$AK$13:$AO$20))
+SUMPRODUCT(('Labour-related_calcs'!$I$92:$M$92=N$9)*('Labour-related_calcs'!$B$93:$B$102=$C40)*('Labour-related_calcs'!$I$93:$M$102))
+SUMPRODUCT(('Non-labour_calcs'!$AK$12:$AO$12=N$9)*('Non-labour_calcs'!$AD$13:$AD$19=$C40)*('Non-labour_calcs'!$AK$13:$AO$19))</f>
        <v>19476.558278010471</v>
      </c>
      <c r="O40" s="270">
        <f t="shared" ref="O40:O42" si="20">SUM(D40:N40)</f>
        <v>2095528.1676571947</v>
      </c>
      <c r="P40" s="271">
        <f t="shared" ref="P40:P42" si="21">SUM(J40:N40)</f>
        <v>2095528.1676571947</v>
      </c>
      <c r="Q40" s="53" t="str">
        <f>IF(ROUND(SUMIF(Internal_labour_calcs!$AD$13:$AD$22,$C40,Internal_labour_calcs!$AP$13:$AP$22)
+SUMIF(Outsourced_labour_calcs!$AD$13:$AD$20,$C40,Outsourced_labour_calcs!$AP$13:$AP$20)
+SUMIF('Labour-related_calcs'!$B$93:$B$102,$C40,'Labour-related_calcs'!$N$93:$N$102)
+SUMIF('Non-labour_calcs'!$AD$13:$AD$19,$C40,'Non-labour_calcs'!$AP$13:$AP$19)-P40,3)=0,"OK","ERROR")</f>
        <v>OK</v>
      </c>
      <c r="R40" s="329" t="str">
        <f t="shared" si="3"/>
        <v>Project Controls</v>
      </c>
      <c r="S40" s="323" cm="1">
        <f t="array" ref="S40">SUMIF('Non-labour_calcs'!$AR$13:$AR$19,$C40,'Non-labour_calcs'!BA$13:BA$19)
+SUMIF(Internal_labour_calcs!$P$29:$P$38,$C40,Internal_labour_calcs!AE$29:AE$38)
+SUMIF(Outsourced_labour_calcs!$P$27:$P$36,$C40,Outsourced_labour_calcs!AE$27:AE$36)
+SUMPRODUCT(('Labour-related_calcs'!$I$92:$M$92=L$9)*('Labour-related_calcs'!$B$93:$B$102=$C40)*('Labour-related_calcs'!$I$93:$M$102))*50%</f>
        <v>353172.46565148892</v>
      </c>
      <c r="T40" s="271">
        <f>L40-S40</f>
        <v>353172.46565148892</v>
      </c>
      <c r="U40" s="379">
        <f t="shared" si="18"/>
        <v>0.5</v>
      </c>
      <c r="V40" s="320"/>
    </row>
    <row r="41" spans="1:22" s="61" customFormat="1" ht="16.8" outlineLevel="1" thickBot="1" x14ac:dyDescent="0.8">
      <c r="B41" s="125"/>
      <c r="C41" s="71" t="str">
        <f t="shared" si="19"/>
        <v>Commercial Management</v>
      </c>
      <c r="D41" s="269">
        <f>'Historical indirect capex'!E41*D$51</f>
        <v>0</v>
      </c>
      <c r="E41" s="269">
        <f>'Historical indirect capex'!F41*E$51</f>
        <v>0</v>
      </c>
      <c r="F41" s="269">
        <f>'Historical indirect capex'!G41*F$51</f>
        <v>0</v>
      </c>
      <c r="G41" s="269">
        <f>'Historical indirect capex'!H41*G$51</f>
        <v>0</v>
      </c>
      <c r="H41" s="269">
        <f>'Historical indirect capex'!I41*H$51</f>
        <v>0</v>
      </c>
      <c r="I41" s="269">
        <f>'Historical indirect capex'!J41*I$51</f>
        <v>0</v>
      </c>
      <c r="J41" s="269" cm="1">
        <f t="array" ref="J41">SUMPRODUCT((Internal_labour_calcs!$AK$12:$AO$12=J$9)*(Internal_labour_calcs!$AD$13:$AD$22=$C41)*(Internal_labour_calcs!$AK$13:$AO$22))
+SUMPRODUCT((Outsourced_labour_calcs!$AK$12:$AO$12=J$9)*(Outsourced_labour_calcs!$AD$13:$AD$20=$C41)*(Outsourced_labour_calcs!$AK$13:$AO$20))
+SUMPRODUCT(('Labour-related_calcs'!$I$92:$M$92=J$9)*('Labour-related_calcs'!$B$93:$B$102=$C41)*('Labour-related_calcs'!$I$93:$M$102))
+SUMPRODUCT(('Non-labour_calcs'!$AK$12:$AO$12=J$9)*('Non-labour_calcs'!$AD$13:$AD$19=$C41)*('Non-labour_calcs'!$AK$13:$AO$19))</f>
        <v>422971.69872753933</v>
      </c>
      <c r="K41" s="269" cm="1">
        <f t="array" ref="K41">SUMPRODUCT((Internal_labour_calcs!$AK$12:$AO$12=K$9)*(Internal_labour_calcs!$AD$13:$AD$22=$C41)*(Internal_labour_calcs!$AK$13:$AO$22))
+SUMPRODUCT((Outsourced_labour_calcs!$AK$12:$AO$12=K$9)*(Outsourced_labour_calcs!$AD$13:$AD$20=$C41)*(Outsourced_labour_calcs!$AK$13:$AO$20))
+SUMPRODUCT(('Labour-related_calcs'!$I$92:$M$92=K$9)*('Labour-related_calcs'!$B$93:$B$102=$C41)*('Labour-related_calcs'!$I$93:$M$102))
+SUMPRODUCT(('Non-labour_calcs'!$AK$12:$AO$12=K$9)*('Non-labour_calcs'!$AD$13:$AD$19=$C41)*('Non-labour_calcs'!$AK$13:$AO$19))</f>
        <v>1321799.5556479518</v>
      </c>
      <c r="L41" s="269" cm="1">
        <f t="array" ref="L41">SUMPRODUCT((Internal_labour_calcs!$AK$12:$AO$12=L$9)*(Internal_labour_calcs!$AD$13:$AD$22=$C41)*(Internal_labour_calcs!$AK$13:$AO$22))
+SUMPRODUCT((Outsourced_labour_calcs!$AK$12:$AO$12=L$9)*(Outsourced_labour_calcs!$AD$13:$AD$20=$C41)*(Outsourced_labour_calcs!$AK$13:$AO$20))
+SUMPRODUCT(('Labour-related_calcs'!$I$92:$M$92=L$9)*('Labour-related_calcs'!$B$93:$B$102=$C41)*('Labour-related_calcs'!$I$93:$M$102))
+SUMPRODUCT(('Non-labour_calcs'!$AK$12:$AO$12=L$9)*('Non-labour_calcs'!$AD$13:$AD$19=$C41)*('Non-labour_calcs'!$AK$13:$AO$19))</f>
        <v>1758063.0835191365</v>
      </c>
      <c r="M41" s="269" cm="1">
        <f t="array" ref="M41">SUMPRODUCT((Internal_labour_calcs!$AK$12:$AO$12=M$9)*(Internal_labour_calcs!$AD$13:$AD$22=$C41)*(Internal_labour_calcs!$AK$13:$AO$22))
+SUMPRODUCT((Outsourced_labour_calcs!$AK$12:$AO$12=M$9)*(Outsourced_labour_calcs!$AD$13:$AD$20=$C41)*(Outsourced_labour_calcs!$AK$13:$AO$20))
+SUMPRODUCT(('Labour-related_calcs'!$I$92:$M$92=M$9)*('Labour-related_calcs'!$B$93:$B$102=$C41)*('Labour-related_calcs'!$I$93:$M$102))
+SUMPRODUCT(('Non-labour_calcs'!$AK$12:$AO$12=M$9)*('Non-labour_calcs'!$AD$13:$AD$19=$C41)*('Non-labour_calcs'!$AK$13:$AO$19))</f>
        <v>2020501.8781654711</v>
      </c>
      <c r="N41" s="269" cm="1">
        <f t="array" ref="N41">SUMPRODUCT((Internal_labour_calcs!$AK$12:$AO$12=N$9)*(Internal_labour_calcs!$AD$13:$AD$22=$C41)*(Internal_labour_calcs!$AK$13:$AO$22))
+SUMPRODUCT((Outsourced_labour_calcs!$AK$12:$AO$12=N$9)*(Outsourced_labour_calcs!$AD$13:$AD$20=$C41)*(Outsourced_labour_calcs!$AK$13:$AO$20))
+SUMPRODUCT(('Labour-related_calcs'!$I$92:$M$92=N$9)*('Labour-related_calcs'!$B$93:$B$102=$C41)*('Labour-related_calcs'!$I$93:$M$102))
+SUMPRODUCT(('Non-labour_calcs'!$AK$12:$AO$12=N$9)*('Non-labour_calcs'!$AD$13:$AD$19=$C41)*('Non-labour_calcs'!$AK$13:$AO$19))</f>
        <v>0</v>
      </c>
      <c r="O41" s="270">
        <f t="shared" si="20"/>
        <v>5523336.2160600992</v>
      </c>
      <c r="P41" s="271">
        <f t="shared" si="21"/>
        <v>5523336.2160600992</v>
      </c>
      <c r="Q41" s="53" t="str">
        <f>IF(ROUND(SUMIF(Internal_labour_calcs!$AD$13:$AD$22,$C41,Internal_labour_calcs!$AP$13:$AP$22)
+SUMIF(Outsourced_labour_calcs!$AD$13:$AD$20,$C41,Outsourced_labour_calcs!$AP$13:$AP$20)
+SUMIF('Labour-related_calcs'!$B$93:$B$102,$C41,'Labour-related_calcs'!$N$93:$N$102)
+SUMIF('Non-labour_calcs'!$AD$13:$AD$19,$C41,'Non-labour_calcs'!$AP$13:$AP$19)-P41,3)=0,"OK","ERROR")</f>
        <v>OK</v>
      </c>
      <c r="R41" s="329" t="str">
        <f t="shared" si="3"/>
        <v>Commercial Management</v>
      </c>
      <c r="S41" s="323" cm="1">
        <f t="array" ref="S41">SUMIF('Non-labour_calcs'!$AR$13:$AR$19,$C41,'Non-labour_calcs'!BA$13:BA$19)
+SUMIF(Internal_labour_calcs!$P$29:$P$38,$C41,Internal_labour_calcs!AE$29:AE$38)
+SUMIF(Outsourced_labour_calcs!$P$27:$P$36,$C41,Outsourced_labour_calcs!AE$27:AE$36)
+SUMPRODUCT(('Labour-related_calcs'!$I$92:$M$92=L$9)*('Labour-related_calcs'!$B$93:$B$102=$C41)*('Labour-related_calcs'!$I$93:$M$102))*50%</f>
        <v>505247.59175956808</v>
      </c>
      <c r="T41" s="271">
        <f>L41-S41</f>
        <v>1252815.4917595685</v>
      </c>
      <c r="U41" s="379">
        <f t="shared" si="18"/>
        <v>0.28738877261913021</v>
      </c>
      <c r="V41" s="320"/>
    </row>
    <row r="42" spans="1:22" s="61" customFormat="1" ht="16.8" outlineLevel="1" thickBot="1" x14ac:dyDescent="0.8">
      <c r="B42" s="125"/>
      <c r="C42" s="71" t="str">
        <f t="shared" si="19"/>
        <v>Construction Management</v>
      </c>
      <c r="D42" s="269">
        <f>'Historical indirect capex'!E42*D$51</f>
        <v>0</v>
      </c>
      <c r="E42" s="269">
        <f>'Historical indirect capex'!F42*E$51</f>
        <v>0</v>
      </c>
      <c r="F42" s="269">
        <f>'Historical indirect capex'!G42*F$51</f>
        <v>0</v>
      </c>
      <c r="G42" s="269">
        <f>'Historical indirect capex'!H42*G$51</f>
        <v>0</v>
      </c>
      <c r="H42" s="269">
        <f>'Historical indirect capex'!I42*H$51</f>
        <v>0</v>
      </c>
      <c r="I42" s="269">
        <f>'Historical indirect capex'!J42*I$51</f>
        <v>0</v>
      </c>
      <c r="J42" s="269" cm="1">
        <f t="array" ref="J42">SUMPRODUCT((Internal_labour_calcs!$AK$12:$AO$12=J$9)*(Internal_labour_calcs!$AD$13:$AD$22=$C42)*(Internal_labour_calcs!$AK$13:$AO$22))
+SUMPRODUCT((Outsourced_labour_calcs!$AK$12:$AO$12=J$9)*(Outsourced_labour_calcs!$AD$13:$AD$20=$C42)*(Outsourced_labour_calcs!$AK$13:$AO$20))
+SUMPRODUCT(('Labour-related_calcs'!$I$92:$M$92=J$9)*('Labour-related_calcs'!$B$93:$B$102=$C42)*('Labour-related_calcs'!$I$93:$M$102))
+SUMPRODUCT(('Non-labour_calcs'!$AK$12:$AO$12=J$9)*('Non-labour_calcs'!$AD$13:$AD$19=$C42)*('Non-labour_calcs'!$AK$13:$AO$19))</f>
        <v>186208.51728500015</v>
      </c>
      <c r="K42" s="269" cm="1">
        <f t="array" ref="K42">SUMPRODUCT((Internal_labour_calcs!$AK$12:$AO$12=K$9)*(Internal_labour_calcs!$AD$13:$AD$22=$C42)*(Internal_labour_calcs!$AK$13:$AO$22))
+SUMPRODUCT((Outsourced_labour_calcs!$AK$12:$AO$12=K$9)*(Outsourced_labour_calcs!$AD$13:$AD$20=$C42)*(Outsourced_labour_calcs!$AK$13:$AO$20))
+SUMPRODUCT(('Labour-related_calcs'!$I$92:$M$92=K$9)*('Labour-related_calcs'!$B$93:$B$102=$C42)*('Labour-related_calcs'!$I$93:$M$102))
+SUMPRODUCT(('Non-labour_calcs'!$AK$12:$AO$12=K$9)*('Non-labour_calcs'!$AD$13:$AD$19=$C42)*('Non-labour_calcs'!$AK$13:$AO$19))</f>
        <v>720915.8801670142</v>
      </c>
      <c r="L42" s="269" cm="1">
        <f t="array" ref="L42">SUMPRODUCT((Internal_labour_calcs!$AK$12:$AO$12=L$9)*(Internal_labour_calcs!$AD$13:$AD$22=$C42)*(Internal_labour_calcs!$AK$13:$AO$22))
+SUMPRODUCT((Outsourced_labour_calcs!$AK$12:$AO$12=L$9)*(Outsourced_labour_calcs!$AD$13:$AD$20=$C42)*(Outsourced_labour_calcs!$AK$13:$AO$20))
+SUMPRODUCT(('Labour-related_calcs'!$I$92:$M$92=L$9)*('Labour-related_calcs'!$B$93:$B$102=$C42)*('Labour-related_calcs'!$I$93:$M$102))
+SUMPRODUCT(('Non-labour_calcs'!$AK$12:$AO$12=L$9)*('Non-labour_calcs'!$AD$13:$AD$19=$C42)*('Non-labour_calcs'!$AK$13:$AO$19))</f>
        <v>2516637.5018968596</v>
      </c>
      <c r="M42" s="269" cm="1">
        <f t="array" ref="M42">SUMPRODUCT((Internal_labour_calcs!$AK$12:$AO$12=M$9)*(Internal_labour_calcs!$AD$13:$AD$22=$C42)*(Internal_labour_calcs!$AK$13:$AO$22))
+SUMPRODUCT((Outsourced_labour_calcs!$AK$12:$AO$12=M$9)*(Outsourced_labour_calcs!$AD$13:$AD$20=$C42)*(Outsourced_labour_calcs!$AK$13:$AO$20))
+SUMPRODUCT(('Labour-related_calcs'!$I$92:$M$92=M$9)*('Labour-related_calcs'!$B$93:$B$102=$C42)*('Labour-related_calcs'!$I$93:$M$102))
+SUMPRODUCT(('Non-labour_calcs'!$AK$12:$AO$12=M$9)*('Non-labour_calcs'!$AD$13:$AD$19=$C42)*('Non-labour_calcs'!$AK$13:$AO$19))</f>
        <v>4017119.7835020996</v>
      </c>
      <c r="N42" s="269" cm="1">
        <f t="array" ref="N42">SUMPRODUCT((Internal_labour_calcs!$AK$12:$AO$12=N$9)*(Internal_labour_calcs!$AD$13:$AD$22=$C42)*(Internal_labour_calcs!$AK$13:$AO$22))
+SUMPRODUCT((Outsourced_labour_calcs!$AK$12:$AO$12=N$9)*(Outsourced_labour_calcs!$AD$13:$AD$20=$C42)*(Outsourced_labour_calcs!$AK$13:$AO$20))
+SUMPRODUCT(('Labour-related_calcs'!$I$92:$M$92=N$9)*('Labour-related_calcs'!$B$93:$B$102=$C42)*('Labour-related_calcs'!$I$93:$M$102))
+SUMPRODUCT(('Non-labour_calcs'!$AK$12:$AO$12=N$9)*('Non-labour_calcs'!$AD$13:$AD$19=$C42)*('Non-labour_calcs'!$AK$13:$AO$19))</f>
        <v>238981.45806471203</v>
      </c>
      <c r="O42" s="270">
        <f t="shared" si="20"/>
        <v>7679863.1409156853</v>
      </c>
      <c r="P42" s="271">
        <f t="shared" si="21"/>
        <v>7679863.1409156853</v>
      </c>
      <c r="Q42" s="53" t="str">
        <f>IF(ROUND(SUMIF(Internal_labour_calcs!$AD$13:$AD$22,$C42,Internal_labour_calcs!$AP$13:$AP$22)
+SUMIF(Outsourced_labour_calcs!$AD$13:$AD$20,$C42,Outsourced_labour_calcs!$AP$13:$AP$20)
+SUMIF('Labour-related_calcs'!$B$93:$B$102,$C42,'Labour-related_calcs'!$N$93:$N$102)
+SUMIF('Non-labour_calcs'!$AD$13:$AD$19,$C42,'Non-labour_calcs'!$AP$13:$AP$19)-P42,3)=0,"OK","ERROR")</f>
        <v>OK</v>
      </c>
      <c r="R42" s="329" t="str">
        <f t="shared" si="3"/>
        <v>Construction Management</v>
      </c>
      <c r="S42" s="323" cm="1">
        <f t="array" ref="S42">SUMIF('Non-labour_calcs'!$AR$13:$AR$19,$C42,'Non-labour_calcs'!BA$13:BA$19)
+SUMIF(Internal_labour_calcs!$P$29:$P$38,$C42,Internal_labour_calcs!AE$29:AE$38)
+SUMIF(Outsourced_labour_calcs!$P$27:$P$36,$C42,Outsourced_labour_calcs!AE$27:AE$36)
+SUMPRODUCT(('Labour-related_calcs'!$I$92:$M$92=L$9)*('Labour-related_calcs'!$B$93:$B$102=$C42)*('Labour-related_calcs'!$I$93:$M$102))*50%</f>
        <v>970288.17965200124</v>
      </c>
      <c r="T42" s="271">
        <f>L42-S42</f>
        <v>1546349.3222448584</v>
      </c>
      <c r="U42" s="379">
        <f t="shared" si="18"/>
        <v>0.38554944004476932</v>
      </c>
      <c r="V42" s="320"/>
    </row>
    <row r="43" spans="1:22" s="61" customFormat="1" ht="16.8" outlineLevel="1" thickBot="1" x14ac:dyDescent="0.7">
      <c r="A43" s="53" t="str">
        <f>IF(COUNTIF(Q11:Q43,"Error")&lt;&gt;0,"Error","Ok")</f>
        <v>Ok</v>
      </c>
      <c r="B43" s="125"/>
      <c r="C43" s="70" t="s">
        <v>47</v>
      </c>
      <c r="D43" s="199">
        <f>SUM(D11:D20,D22:D31,D33:D42)</f>
        <v>0</v>
      </c>
      <c r="E43" s="199">
        <f t="shared" ref="E43:I43" si="22">SUM(E11:E20,E22:E31,E33:E42)</f>
        <v>4731836.7561768573</v>
      </c>
      <c r="F43" s="199">
        <f t="shared" si="22"/>
        <v>12164251.731138937</v>
      </c>
      <c r="G43" s="199">
        <f t="shared" si="22"/>
        <v>5104249.7919771634</v>
      </c>
      <c r="H43" s="199">
        <f t="shared" si="22"/>
        <v>12825035.085953582</v>
      </c>
      <c r="I43" s="199">
        <f t="shared" si="22"/>
        <v>15465048.090825122</v>
      </c>
      <c r="J43" s="199">
        <f t="shared" ref="J43" si="23">SUM(J11:J20,J22:J31,J33:J42)</f>
        <v>15937890.121451335</v>
      </c>
      <c r="K43" s="199">
        <f t="shared" ref="K43" si="24">SUM(K11:K20,K22:K31,K33:K42)</f>
        <v>38145135.096945353</v>
      </c>
      <c r="L43" s="199">
        <f t="shared" ref="L43" si="25">SUM(L11:L20,L22:L31,L33:L42)</f>
        <v>35383350.252805591</v>
      </c>
      <c r="M43" s="199">
        <f t="shared" ref="M43" si="26">SUM(M11:M20,M22:M31,M33:M42)</f>
        <v>37588440.726300433</v>
      </c>
      <c r="N43" s="199">
        <f t="shared" ref="N43" si="27">SUM(N11:N20,N22:N31,N33:N42)</f>
        <v>4610867.9241563519</v>
      </c>
      <c r="O43" s="199">
        <f t="shared" ref="O43" si="28">SUM(O11:O20,O22:O31,O33:O42)</f>
        <v>181956105.57773075</v>
      </c>
      <c r="P43" s="199">
        <f t="shared" ref="P43" si="29">SUM(P11:P20,P22:P31,P33:P42)</f>
        <v>131665684.12165909</v>
      </c>
      <c r="Q43" s="21"/>
      <c r="S43" s="325">
        <f t="shared" ref="S43:T43" si="30">SUM(S11:S20,S22:S31,S33:S42)</f>
        <v>15721665.964647086</v>
      </c>
      <c r="T43" s="376">
        <f t="shared" si="30"/>
        <v>19661684.288158514</v>
      </c>
      <c r="U43" s="378"/>
      <c r="V43" s="378"/>
    </row>
    <row r="44" spans="1:22" outlineLevel="1" x14ac:dyDescent="0.65">
      <c r="D44" s="21" t="s">
        <v>147</v>
      </c>
      <c r="P44" s="220"/>
    </row>
    <row r="45" spans="1:22" ht="16.5" outlineLevel="1" x14ac:dyDescent="0.65">
      <c r="B45" s="39" t="s">
        <v>193</v>
      </c>
      <c r="C45" s="21" t="s">
        <v>111</v>
      </c>
      <c r="D45" s="53"/>
      <c r="E45" s="53"/>
      <c r="F45" s="53"/>
      <c r="G45" s="53"/>
      <c r="H45" s="53"/>
      <c r="I45" s="53"/>
      <c r="J45" s="53" t="str">
        <f>IF(ROUND(SUM(J11:J20)-SUM(Internal_labour_calcs!W13:W22,Outsourced_labour_calcs!W13:W20),3)=0,"OK","ERROR")</f>
        <v>OK</v>
      </c>
      <c r="K45" s="53" t="str">
        <f>IF(ROUND(SUM(K11:K20)-SUM(Internal_labour_calcs!X13:X22,Outsourced_labour_calcs!X13:X20),3)=0,"OK","ERROR")</f>
        <v>OK</v>
      </c>
      <c r="L45" s="53" t="str">
        <f>IF(ROUND(SUM(L11:L20)-SUM(Internal_labour_calcs!Y13:Y22,Outsourced_labour_calcs!Y13:Y20),3)=0,"OK","ERROR")</f>
        <v>OK</v>
      </c>
      <c r="M45" s="53" t="str">
        <f>IF(ROUND(SUM(M11:M20)-SUM(Internal_labour_calcs!Z13:Z22,Outsourced_labour_calcs!Z13:Z20),3)=0,"OK","ERROR")</f>
        <v>OK</v>
      </c>
      <c r="N45" s="53" t="str">
        <f>IF(ROUND(SUM(N11:N20)-SUM(Internal_labour_calcs!AA13:AA22,Outsourced_labour_calcs!AA13:AA20),3)=0,"OK","ERROR")</f>
        <v>OK</v>
      </c>
      <c r="P45" s="220"/>
    </row>
    <row r="46" spans="1:22" ht="16.5" outlineLevel="1" x14ac:dyDescent="0.65">
      <c r="B46" s="39" t="s">
        <v>194</v>
      </c>
      <c r="C46" s="21" t="s">
        <v>192</v>
      </c>
      <c r="D46" s="53"/>
      <c r="E46" s="53"/>
      <c r="F46" s="53"/>
      <c r="G46" s="53"/>
      <c r="H46" s="53"/>
      <c r="I46" s="53"/>
      <c r="J46" s="53" t="str">
        <f>IF(ROUND(SUM(J22:J31)-SUM('Labour-related_calcs'!I77:I86),4)=0,"OK","ERROR")</f>
        <v>OK</v>
      </c>
      <c r="K46" s="53" t="str">
        <f>IF(ROUND(SUM(K22:K31)-SUM('Labour-related_calcs'!J77:J86),4)=0,"OK","ERROR")</f>
        <v>OK</v>
      </c>
      <c r="L46" s="53" t="str">
        <f>IF(ROUND(SUM(L22:L31)-SUM('Labour-related_calcs'!K77:K86),4)=0,"OK","ERROR")</f>
        <v>OK</v>
      </c>
      <c r="M46" s="53" t="str">
        <f>IF(ROUND(SUM(M22:M31)-SUM('Labour-related_calcs'!L77:L86),4)=0,"OK","ERROR")</f>
        <v>OK</v>
      </c>
      <c r="N46" s="53" t="str">
        <f>IF(ROUND(SUM(N22:N31)-SUM('Labour-related_calcs'!M77:M86),4)=0,"OK","ERROR")</f>
        <v>OK</v>
      </c>
      <c r="P46" s="220"/>
    </row>
    <row r="47" spans="1:22" ht="16.5" outlineLevel="1" x14ac:dyDescent="0.65">
      <c r="B47" s="39" t="s">
        <v>195</v>
      </c>
      <c r="C47" s="21" t="s">
        <v>196</v>
      </c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</row>
    <row r="48" spans="1:22" ht="16.5" outlineLevel="1" x14ac:dyDescent="0.65">
      <c r="B48" s="39" t="s">
        <v>197</v>
      </c>
      <c r="C48" s="21" t="s">
        <v>198</v>
      </c>
      <c r="D48" s="53"/>
      <c r="E48" s="53"/>
      <c r="F48" s="53"/>
      <c r="G48" s="53"/>
      <c r="H48" s="53"/>
      <c r="I48" s="53"/>
      <c r="J48" s="53" t="str">
        <f>IF(ROUND(SUM(J33:J42)-SUM(Internal_labour_calcs!AK13:AK22,Outsourced_labour_calcs!AK13:AK20,'Labour-related_calcs'!I93:I102,'Non-labour_calcs'!AK13:AK19),3)=0,"OK","ERROR")</f>
        <v>OK</v>
      </c>
      <c r="K48" s="53" t="str">
        <f>IF(ROUND(SUM(K33:K42)-SUM(Internal_labour_calcs!AL13:AL22,Outsourced_labour_calcs!AL13:AL20,'Labour-related_calcs'!J93:J102,'Non-labour_calcs'!AL13:AL19),3)=0,"OK","ERROR")</f>
        <v>OK</v>
      </c>
      <c r="L48" s="53" t="str">
        <f>IF(ROUND(SUM(L33:L42)-SUM(Internal_labour_calcs!AM13:AM22,Outsourced_labour_calcs!AM13:AM20,'Labour-related_calcs'!K93:K102,'Non-labour_calcs'!AM13:AM19),3)=0,"OK","ERROR")</f>
        <v>OK</v>
      </c>
      <c r="M48" s="53" t="str">
        <f>IF(ROUND(SUM(M33:M42)-SUM(Internal_labour_calcs!AN13:AN22,Outsourced_labour_calcs!AN13:AN20,'Labour-related_calcs'!L93:L102,'Non-labour_calcs'!AN13:AN19),3)=0,"OK","ERROR")</f>
        <v>OK</v>
      </c>
      <c r="N48" s="53" t="str">
        <f>IF(ROUND(SUM(N33:N42)-SUM(Internal_labour_calcs!AO13:AO22,Outsourced_labour_calcs!AO13:AO20,'Labour-related_calcs'!M93:M102,'Non-labour_calcs'!AO13:AO19),3)=0,"OK","ERROR")</f>
        <v>OK</v>
      </c>
    </row>
    <row r="49" spans="1:15" ht="16.5" outlineLevel="1" x14ac:dyDescent="0.65">
      <c r="A49" s="53" t="str">
        <f>IF(COUNTIF(D45:O49,"Error")&lt;&gt;0,"Error","Ok")</f>
        <v>Ok</v>
      </c>
      <c r="B49" s="39" t="s">
        <v>199</v>
      </c>
      <c r="C49" s="21" t="s">
        <v>154</v>
      </c>
      <c r="D49" s="53" t="str">
        <f>IF(ROUND('Historical indirect capex'!E$45*D51-D43,3)=0,"OK","ERROR")</f>
        <v>OK</v>
      </c>
      <c r="E49" s="53" t="str">
        <f>IF(ROUND('Historical indirect capex'!F$45*E51-E43,3)=0,"OK","ERROR")</f>
        <v>OK</v>
      </c>
      <c r="F49" s="53" t="str">
        <f>IF(ROUND('Historical indirect capex'!G$45*F51-F43,3)=0,"OK","ERROR")</f>
        <v>OK</v>
      </c>
      <c r="G49" s="53" t="str">
        <f>IF(ROUND('Historical indirect capex'!H$45*G51-G43,3)=0,"OK","ERROR")</f>
        <v>OK</v>
      </c>
      <c r="H49" s="53" t="str">
        <f>IF(ROUND('Historical indirect capex'!I$45*H51-H43,3)=0,"OK","ERROR")</f>
        <v>OK</v>
      </c>
      <c r="I49" s="53" t="str">
        <f>IF(ROUND('Historical indirect capex'!J$45*I51-I43,3)=0,"OK","ERROR")</f>
        <v>OK</v>
      </c>
      <c r="J49" s="53" t="str">
        <f>IF(ROUND(SUM(Internal_labour_calcs!I23,Outsourced_labour_calcs!I21,'Labour-related_calcs'!I87,'Labour-related_calcs'!I103,'Non-labour_calcs'!I20)-J43,3)=0,"OK","ERROR")</f>
        <v>OK</v>
      </c>
      <c r="K49" s="53" t="str">
        <f>IF(ROUND(SUM(Internal_labour_calcs!J23,Outsourced_labour_calcs!J21,'Labour-related_calcs'!J87,'Labour-related_calcs'!J103,'Non-labour_calcs'!J20)-K43,3)=0,"OK","ERROR")</f>
        <v>OK</v>
      </c>
      <c r="L49" s="53" t="str">
        <f>IF(ROUND(SUM(Internal_labour_calcs!K23,Outsourced_labour_calcs!K21,'Labour-related_calcs'!K87,'Labour-related_calcs'!K103,'Non-labour_calcs'!K20)-L43,3)=0,"OK","ERROR")</f>
        <v>OK</v>
      </c>
      <c r="M49" s="53" t="str">
        <f>IF(ROUND(SUM(Internal_labour_calcs!L23,Outsourced_labour_calcs!L21,'Labour-related_calcs'!L87,'Labour-related_calcs'!L103,'Non-labour_calcs'!L20)-M43,3)=0,"OK","ERROR")</f>
        <v>OK</v>
      </c>
      <c r="N49" s="53" t="str">
        <f>IF(ROUND(SUM(Internal_labour_calcs!M23,Outsourced_labour_calcs!M21,'Labour-related_calcs'!M87,'Labour-related_calcs'!M103,'Non-labour_calcs'!M20)-N43,3)=0,"OK","ERROR")</f>
        <v>OK</v>
      </c>
      <c r="O49" s="53" t="str">
        <f>IF(SUM(D43:N43)=O43,"OK","ERROR")</f>
        <v>OK</v>
      </c>
    </row>
    <row r="50" spans="1:15" ht="16.5" outlineLevel="1" x14ac:dyDescent="0.65">
      <c r="D50" s="101"/>
      <c r="E50" s="101"/>
      <c r="F50" s="101"/>
      <c r="G50" s="101"/>
      <c r="H50" s="101"/>
      <c r="I50" s="101"/>
    </row>
    <row r="51" spans="1:15" outlineLevel="1" x14ac:dyDescent="0.65">
      <c r="C51" s="21" t="s">
        <v>410</v>
      </c>
      <c r="D51" s="278">
        <v>1.2799268915628321</v>
      </c>
      <c r="E51" s="278">
        <v>1.2581948044732238</v>
      </c>
      <c r="F51" s="278">
        <v>1.1984042938974995</v>
      </c>
      <c r="G51" s="278">
        <v>1.1296551150404286</v>
      </c>
      <c r="H51" s="278">
        <v>1.0767346356483898</v>
      </c>
      <c r="I51" s="278">
        <v>1.0443105744940056</v>
      </c>
    </row>
    <row r="52" spans="1:15" ht="16.5" x14ac:dyDescent="0.65">
      <c r="D52" s="101"/>
      <c r="E52" s="101"/>
      <c r="F52" s="101"/>
      <c r="G52" s="101"/>
      <c r="H52" s="101"/>
      <c r="I52" s="101"/>
    </row>
    <row r="53" spans="1:15" ht="16.8" thickBot="1" x14ac:dyDescent="0.7">
      <c r="D53" s="101"/>
      <c r="E53" s="101"/>
      <c r="F53" s="101"/>
      <c r="G53" s="101"/>
      <c r="H53" s="101"/>
      <c r="I53" s="101"/>
    </row>
    <row r="54" spans="1:15" ht="16.8" thickBot="1" x14ac:dyDescent="0.7">
      <c r="C54" s="21" t="s">
        <v>243</v>
      </c>
      <c r="D54" s="101"/>
      <c r="E54" s="101"/>
      <c r="F54" s="101"/>
      <c r="G54" s="340" t="s">
        <v>230</v>
      </c>
      <c r="H54" s="340"/>
      <c r="I54" s="340"/>
      <c r="J54" s="340" t="s">
        <v>115</v>
      </c>
      <c r="K54" s="340"/>
      <c r="L54" s="340"/>
    </row>
    <row r="55" spans="1:15" ht="27.3" thickBot="1" x14ac:dyDescent="0.7">
      <c r="C55" s="330"/>
      <c r="D55" s="331" t="s">
        <v>233</v>
      </c>
      <c r="E55" s="331" t="s">
        <v>234</v>
      </c>
      <c r="F55" s="331" t="s">
        <v>235</v>
      </c>
      <c r="G55" s="69" t="s">
        <v>229</v>
      </c>
      <c r="H55" s="69" t="s">
        <v>61</v>
      </c>
      <c r="I55" s="69" t="s">
        <v>62</v>
      </c>
      <c r="J55" s="69" t="s">
        <v>229</v>
      </c>
      <c r="K55" s="69" t="s">
        <v>61</v>
      </c>
      <c r="L55" s="69" t="s">
        <v>62</v>
      </c>
    </row>
    <row r="56" spans="1:15" ht="14.7" thickBot="1" x14ac:dyDescent="0.7">
      <c r="C56" s="338" t="str">
        <f>C17</f>
        <v>Project Development</v>
      </c>
      <c r="D56" s="339"/>
      <c r="E56" s="332"/>
      <c r="F56" s="332"/>
      <c r="G56" s="332"/>
      <c r="H56" s="332"/>
      <c r="I56" s="332"/>
      <c r="J56" s="332"/>
      <c r="K56" s="332"/>
      <c r="L56" s="332"/>
    </row>
    <row r="57" spans="1:15" ht="14.7" thickBot="1" x14ac:dyDescent="0.7">
      <c r="C57" s="333" t="s">
        <v>236</v>
      </c>
      <c r="D57" s="335">
        <f>SUM(G57:I57)</f>
        <v>0.93202434749999996</v>
      </c>
      <c r="E57" s="335">
        <f>SUM(J57:L57)</f>
        <v>0.39943900607142857</v>
      </c>
      <c r="F57" s="335">
        <f>SUM(D57:E57)</f>
        <v>1.3314633535714284</v>
      </c>
      <c r="G57" s="334">
        <f>SUMIF(Internal_labour_calcs!$P$29:$P$38,C56,Internal_labour_calcs!R$29:R$38)/10^6</f>
        <v>0.35661091499999997</v>
      </c>
      <c r="H57" s="334">
        <f>SUMIF(Internal_labour_calcs!$P$13:$P$22,C56,Internal_labour_calcs!Z$13:Z$22)/10^6</f>
        <v>0.57541343249999999</v>
      </c>
      <c r="I57" s="334">
        <f>SUMIF(Internal_labour_calcs!$P$13:$P$22,C56,Internal_labour_calcs!AA$13:AA$22)/10^6</f>
        <v>0</v>
      </c>
      <c r="J57" s="334">
        <f>SUMIF(Internal_labour_calcs!$AD$29:$AD$38,C56,Internal_labour_calcs!AF$29:AF$38)/10^6</f>
        <v>0.15283324928571429</v>
      </c>
      <c r="K57" s="334">
        <f>SUMIF(Internal_labour_calcs!$AD$13:$AD$22,C56,Internal_labour_calcs!AN$13:AN$22)/10^6</f>
        <v>0.24660575678571431</v>
      </c>
      <c r="L57" s="334">
        <f>SUMIF(Internal_labour_calcs!$AD$13:$AD$22,C56,Internal_labour_calcs!AO$13:AO$22)/10^6</f>
        <v>0</v>
      </c>
    </row>
    <row r="58" spans="1:15" ht="14.7" thickBot="1" x14ac:dyDescent="0.7">
      <c r="C58" s="333" t="s">
        <v>237</v>
      </c>
      <c r="D58" s="335">
        <f t="shared" ref="D58:D59" si="31">SUM(G58:I58)</f>
        <v>0</v>
      </c>
      <c r="E58" s="335">
        <f t="shared" ref="E58:E59" si="32">SUM(J58:L58)</f>
        <v>0</v>
      </c>
      <c r="F58" s="335">
        <f t="shared" ref="F58:F59" si="33">SUM(D58:E58)</f>
        <v>0</v>
      </c>
      <c r="G58" s="334">
        <f>SUMIF(Outsourced_labour_calcs!$P$27:$P$36,C56,Outsourced_labour_calcs!R$27:R$36)/10^6</f>
        <v>0</v>
      </c>
      <c r="H58" s="334">
        <f>SUMIF(Outsourced_labour_calcs!$P$13:$P$20,C56,Outsourced_labour_calcs!Z$13:Z$20)/10^6</f>
        <v>0</v>
      </c>
      <c r="I58" s="334">
        <f>SUMIF(Outsourced_labour_calcs!$P$13:$P$20,C56,Outsourced_labour_calcs!AA$13:AA$20)/10^6</f>
        <v>0</v>
      </c>
      <c r="J58" s="334">
        <f>SUMIF(Outsourced_labour_calcs!$AD$27:$AD$36,C56,Outsourced_labour_calcs!AF$27:AF$36)/10^6</f>
        <v>0</v>
      </c>
      <c r="K58" s="334">
        <f>SUMIF(Outsourced_labour_calcs!$AD$13:$AD$20,C56,Outsourced_labour_calcs!AN$13:AN$20)/10^6</f>
        <v>0</v>
      </c>
      <c r="L58" s="334">
        <f>SUMIF(Outsourced_labour_calcs!$AD$13:$AD$20,C56,Outsourced_labour_calcs!AO$13:AO$20)/10^6</f>
        <v>0</v>
      </c>
    </row>
    <row r="59" spans="1:15" ht="14.7" thickBot="1" x14ac:dyDescent="0.7">
      <c r="C59" s="333" t="s">
        <v>238</v>
      </c>
      <c r="D59" s="335">
        <f t="shared" si="31"/>
        <v>1.9063002912923604E-2</v>
      </c>
      <c r="E59" s="335">
        <f t="shared" si="32"/>
        <v>8.1698583912529765E-3</v>
      </c>
      <c r="F59" s="335">
        <f t="shared" si="33"/>
        <v>2.723286130417658E-2</v>
      </c>
      <c r="G59" s="334">
        <f>SUMIF('Labour-related_calcs'!$B$77:$B$86,C56,'Labour-related_calcs'!K$77:K$86)/10^6*50%</f>
        <v>5.4019874555912327E-3</v>
      </c>
      <c r="H59" s="334">
        <f>SUMIF('Labour-related_calcs'!$B$77:$B$86,C56,'Labour-related_calcs'!L$77:L$86)/10^6</f>
        <v>9.9152724810276788E-3</v>
      </c>
      <c r="I59" s="334">
        <f>SUMIF('Labour-related_calcs'!$B$77:$B$86,C56,'Labour-related_calcs'!M$77:M$86)/10^6</f>
        <v>3.7457429763046945E-3</v>
      </c>
      <c r="J59" s="334">
        <f>SUMIF('Labour-related_calcs'!$B$93:$B$102,C56,'Labour-related_calcs'!K$93:K$102)/10^6*50%</f>
        <v>2.3151374809676716E-3</v>
      </c>
      <c r="K59" s="334">
        <f>SUMIF('Labour-related_calcs'!$B$93:$B$102,C56,'Labour-related_calcs'!L$93:L$102)/10^6</f>
        <v>4.2494024918690067E-3</v>
      </c>
      <c r="L59" s="334">
        <f>SUMIF('Labour-related_calcs'!$B$93:$B$102,C56,'Labour-related_calcs'!M$93:M$102)/10^6</f>
        <v>1.6053184184162978E-3</v>
      </c>
    </row>
    <row r="60" spans="1:15" ht="14.7" thickBot="1" x14ac:dyDescent="0.7">
      <c r="C60" s="336" t="s">
        <v>47</v>
      </c>
      <c r="D60" s="337">
        <f>SUM(D57:D59)</f>
        <v>0.95108735041292358</v>
      </c>
      <c r="E60" s="337">
        <f>SUM(E57:E59)</f>
        <v>0.40760886446268152</v>
      </c>
      <c r="F60" s="337">
        <f>SUM(F57:F59)</f>
        <v>1.358696214875605</v>
      </c>
      <c r="G60" s="337">
        <f t="shared" ref="G60:L60" si="34">SUM(G57:G59)</f>
        <v>0.3620129024555912</v>
      </c>
      <c r="H60" s="337">
        <f t="shared" si="34"/>
        <v>0.58532870498102763</v>
      </c>
      <c r="I60" s="337">
        <f t="shared" si="34"/>
        <v>3.7457429763046945E-3</v>
      </c>
      <c r="J60" s="337">
        <f t="shared" si="34"/>
        <v>0.15514838676668197</v>
      </c>
      <c r="K60" s="337">
        <f t="shared" si="34"/>
        <v>0.25085515927758334</v>
      </c>
      <c r="L60" s="337">
        <f t="shared" si="34"/>
        <v>1.6053184184162978E-3</v>
      </c>
    </row>
    <row r="61" spans="1:15" ht="14.7" thickBot="1" x14ac:dyDescent="0.7">
      <c r="C61" s="338" t="str">
        <f>C11</f>
        <v>Project Management</v>
      </c>
      <c r="D61" s="339"/>
      <c r="E61" s="332"/>
      <c r="F61" s="332"/>
      <c r="G61" s="332"/>
      <c r="H61" s="332"/>
      <c r="I61" s="332"/>
      <c r="J61" s="332"/>
      <c r="K61" s="332"/>
      <c r="L61" s="332"/>
    </row>
    <row r="62" spans="1:15" ht="14.7" thickBot="1" x14ac:dyDescent="0.7">
      <c r="C62" s="333" t="s">
        <v>236</v>
      </c>
      <c r="D62" s="335">
        <f>SUM(G62:I62)</f>
        <v>7.0269520124999998</v>
      </c>
      <c r="E62" s="335">
        <f>SUM(J62:L62)</f>
        <v>3.0115508625000005</v>
      </c>
      <c r="F62" s="335">
        <f>SUM(D62:E62)</f>
        <v>10.038502875000001</v>
      </c>
      <c r="G62" s="334">
        <f>SUMIF(Internal_labour_calcs!$P$29:$P$38,C61,Internal_labour_calcs!R$29:R$38)/10^6</f>
        <v>2.1754778849999994</v>
      </c>
      <c r="H62" s="334">
        <f>SUMIF(Internal_labour_calcs!$P$13:$P$22,C61,Internal_labour_calcs!Z$13:Z$22)/10^6</f>
        <v>3.8875174275000006</v>
      </c>
      <c r="I62" s="334">
        <f>SUMIF(Internal_labour_calcs!$P$13:$P$22,C61,Internal_labour_calcs!AA$13:AA$22)/10^6</f>
        <v>0.9639567</v>
      </c>
      <c r="J62" s="334">
        <f>SUMIF(Internal_labour_calcs!$AD$29:$AD$38,C61,Internal_labour_calcs!AF$29:AF$38)/10^6</f>
        <v>0.93234766499999999</v>
      </c>
      <c r="K62" s="334">
        <f>SUMIF(Internal_labour_calcs!$AD$13:$AD$22,C61,Internal_labour_calcs!AN$13:AN$22)/10^6</f>
        <v>1.6660788975000005</v>
      </c>
      <c r="L62" s="334">
        <f>SUMIF(Internal_labour_calcs!$AD$13:$AD$22,C61,Internal_labour_calcs!AO$13:AO$22)/10^6</f>
        <v>0.41312430000000006</v>
      </c>
    </row>
    <row r="63" spans="1:15" ht="14.7" thickBot="1" x14ac:dyDescent="0.7">
      <c r="C63" s="333" t="s">
        <v>237</v>
      </c>
      <c r="D63" s="335">
        <f t="shared" ref="D63:D64" si="35">SUM(G63:I63)</f>
        <v>0</v>
      </c>
      <c r="E63" s="335">
        <f t="shared" ref="E63:E64" si="36">SUM(J63:L63)</f>
        <v>0</v>
      </c>
      <c r="F63" s="335">
        <f t="shared" ref="F63:F64" si="37">SUM(D63:E63)</f>
        <v>0</v>
      </c>
      <c r="G63" s="334">
        <f>SUMIF(Outsourced_labour_calcs!$P$27:$P$36,C61,Outsourced_labour_calcs!R$27:R$36)/10^6</f>
        <v>0</v>
      </c>
      <c r="H63" s="334">
        <f>SUMIF(Outsourced_labour_calcs!$P$13:$P$20,C61,Outsourced_labour_calcs!Z$13:Z$20)/10^6</f>
        <v>0</v>
      </c>
      <c r="I63" s="334">
        <f>SUMIF(Outsourced_labour_calcs!$P$13:$P$20,C61,Outsourced_labour_calcs!AA$13:AA$20)/10^6</f>
        <v>0</v>
      </c>
      <c r="J63" s="334">
        <f>SUMIF(Outsourced_labour_calcs!$AD$27:$AD$36,C61,Outsourced_labour_calcs!AF$27:AF$36)/10^6</f>
        <v>0</v>
      </c>
      <c r="K63" s="334">
        <f>SUMIF(Outsourced_labour_calcs!$AD$13:$AD$20,C61,Outsourced_labour_calcs!AN$13:AN$20)/10^6</f>
        <v>0</v>
      </c>
      <c r="L63" s="334">
        <f>SUMIF(Outsourced_labour_calcs!$AD$13:$AD$20,C61,Outsourced_labour_calcs!AO$13:AO$20)/10^6</f>
        <v>0</v>
      </c>
    </row>
    <row r="64" spans="1:15" ht="14.7" thickBot="1" x14ac:dyDescent="0.7">
      <c r="C64" s="333" t="s">
        <v>238</v>
      </c>
      <c r="D64" s="335">
        <f t="shared" si="35"/>
        <v>0.87662077575687192</v>
      </c>
      <c r="E64" s="335">
        <f t="shared" si="36"/>
        <v>0.37569461818151662</v>
      </c>
      <c r="F64" s="335">
        <f t="shared" si="37"/>
        <v>1.2523153939383884</v>
      </c>
      <c r="G64" s="334">
        <f>SUMIF('Labour-related_calcs'!$B$77:$B$86,C61,'Labour-related_calcs'!K$77:K$86)/10^6*50%</f>
        <v>0.30858949167000294</v>
      </c>
      <c r="H64" s="334">
        <f>SUMIF('Labour-related_calcs'!$B$77:$B$86,C61,'Labour-related_calcs'!L$77:L$86)/10^6</f>
        <v>0.56500746141042923</v>
      </c>
      <c r="I64" s="334">
        <f>SUMIF('Labour-related_calcs'!$B$77:$B$86,C61,'Labour-related_calcs'!M$77:M$86)/10^6</f>
        <v>3.0238226764397916E-3</v>
      </c>
      <c r="J64" s="334">
        <f>SUMIF('Labour-related_calcs'!$B$93:$B$102,C61,'Labour-related_calcs'!K$93:K$102)/10^6*50%</f>
        <v>0.13225263928714412</v>
      </c>
      <c r="K64" s="334">
        <f>SUMIF('Labour-related_calcs'!$B$93:$B$102,C61,'Labour-related_calcs'!L$93:L$102)/10^6</f>
        <v>0.24214605489018401</v>
      </c>
      <c r="L64" s="334">
        <f>SUMIF('Labour-related_calcs'!$B$93:$B$102,C61,'Labour-related_calcs'!M$93:M$102)/10^6</f>
        <v>1.2959240041884822E-3</v>
      </c>
    </row>
    <row r="65" spans="3:12" ht="14.7" thickBot="1" x14ac:dyDescent="0.7">
      <c r="C65" s="336" t="s">
        <v>47</v>
      </c>
      <c r="D65" s="337">
        <f>SUM(D62:D64)</f>
        <v>7.9035727882568718</v>
      </c>
      <c r="E65" s="337">
        <f>SUM(E62:E64)</f>
        <v>3.3872454806815169</v>
      </c>
      <c r="F65" s="337">
        <f>SUM(F62:F64)</f>
        <v>11.29081826893839</v>
      </c>
      <c r="G65" s="337">
        <f t="shared" ref="G65" si="38">SUM(G62:G64)</f>
        <v>2.4840673766700023</v>
      </c>
      <c r="H65" s="337">
        <f t="shared" ref="H65" si="39">SUM(H62:H64)</f>
        <v>4.4525248889104301</v>
      </c>
      <c r="I65" s="337">
        <f t="shared" ref="I65" si="40">SUM(I62:I64)</f>
        <v>0.96698052267643975</v>
      </c>
      <c r="J65" s="337">
        <f t="shared" ref="J65" si="41">SUM(J62:J64)</f>
        <v>1.0646003042871441</v>
      </c>
      <c r="K65" s="337">
        <f t="shared" ref="K65" si="42">SUM(K62:K64)</f>
        <v>1.9082249523901844</v>
      </c>
      <c r="L65" s="337">
        <f t="shared" ref="L65" si="43">SUM(L62:L64)</f>
        <v>0.41442022400418854</v>
      </c>
    </row>
    <row r="66" spans="3:12" ht="14.7" thickBot="1" x14ac:dyDescent="0.7">
      <c r="C66" s="338" t="str">
        <f>C16</f>
        <v>Transaction Procurement Support</v>
      </c>
      <c r="D66" s="339"/>
      <c r="E66" s="332"/>
      <c r="F66" s="332"/>
      <c r="G66" s="332"/>
      <c r="H66" s="332"/>
      <c r="I66" s="332"/>
      <c r="J66" s="332"/>
      <c r="K66" s="332"/>
      <c r="L66" s="332"/>
    </row>
    <row r="67" spans="3:12" ht="14.7" thickBot="1" x14ac:dyDescent="0.7">
      <c r="C67" s="333" t="s">
        <v>236</v>
      </c>
      <c r="D67" s="335">
        <f>SUM(G67:I67)</f>
        <v>0</v>
      </c>
      <c r="E67" s="335">
        <f>SUM(J67:L67)</f>
        <v>0</v>
      </c>
      <c r="F67" s="335">
        <f>SUM(D67:E67)</f>
        <v>0</v>
      </c>
      <c r="G67" s="334">
        <f>SUMIF(Internal_labour_calcs!$P$29:$P$38,C66,Internal_labour_calcs!R$29:R$38)/10^6</f>
        <v>0</v>
      </c>
      <c r="H67" s="334">
        <f>SUMIF(Internal_labour_calcs!$P$13:$P$22,C66,Internal_labour_calcs!Z$13:Z$22)/10^6</f>
        <v>0</v>
      </c>
      <c r="I67" s="334">
        <f>SUMIF(Internal_labour_calcs!$P$13:$P$22,C66,Internal_labour_calcs!AA$13:AA$22)/10^6</f>
        <v>0</v>
      </c>
      <c r="J67" s="334">
        <f>SUMIF(Internal_labour_calcs!$AD$29:$AD$38,C66,Internal_labour_calcs!AF$29:AF$38)/10^6</f>
        <v>0</v>
      </c>
      <c r="K67" s="334">
        <f>SUMIF(Internal_labour_calcs!$AD$13:$AD$22,C66,Internal_labour_calcs!AN$13:AN$22)/10^6</f>
        <v>0</v>
      </c>
      <c r="L67" s="334">
        <f>SUMIF(Internal_labour_calcs!$AD$13:$AD$22,C66,Internal_labour_calcs!AO$13:AO$22)/10^6</f>
        <v>0</v>
      </c>
    </row>
    <row r="68" spans="3:12" ht="14.7" thickBot="1" x14ac:dyDescent="0.7">
      <c r="C68" s="333" t="s">
        <v>237</v>
      </c>
      <c r="D68" s="335">
        <f t="shared" ref="D68:D69" si="44">SUM(G68:I68)</f>
        <v>0</v>
      </c>
      <c r="E68" s="335">
        <f t="shared" ref="E68:E69" si="45">SUM(J68:L68)</f>
        <v>0</v>
      </c>
      <c r="F68" s="335">
        <f t="shared" ref="F68:F69" si="46">SUM(D68:E68)</f>
        <v>0</v>
      </c>
      <c r="G68" s="334">
        <f>SUMIF(Outsourced_labour_calcs!$P$27:$P$36,C66,Outsourced_labour_calcs!R$27:R$36)/10^6</f>
        <v>0</v>
      </c>
      <c r="H68" s="334">
        <f>SUMIF(Outsourced_labour_calcs!$P$13:$P$20,C66,Outsourced_labour_calcs!Z$13:Z$20)/10^6</f>
        <v>0</v>
      </c>
      <c r="I68" s="334">
        <f>SUMIF(Outsourced_labour_calcs!$P$13:$P$20,C66,Outsourced_labour_calcs!AA$13:AA$20)/10^6</f>
        <v>0</v>
      </c>
      <c r="J68" s="334">
        <f>SUMIF(Outsourced_labour_calcs!$AD$27:$AD$36,C66,Outsourced_labour_calcs!AF$27:AF$36)/10^6</f>
        <v>0</v>
      </c>
      <c r="K68" s="334">
        <f>SUMIF(Outsourced_labour_calcs!$AD$13:$AD$20,C66,Outsourced_labour_calcs!AN$13:AN$20)/10^6</f>
        <v>0</v>
      </c>
      <c r="L68" s="334">
        <f>SUMIF(Outsourced_labour_calcs!$AD$13:$AD$20,C66,Outsourced_labour_calcs!AO$13:AO$20)/10^6</f>
        <v>0</v>
      </c>
    </row>
    <row r="69" spans="3:12" ht="14.7" thickBot="1" x14ac:dyDescent="0.7">
      <c r="C69" s="333" t="s">
        <v>238</v>
      </c>
      <c r="D69" s="335">
        <f t="shared" si="44"/>
        <v>5.4606592344859234E-3</v>
      </c>
      <c r="E69" s="335">
        <f t="shared" si="45"/>
        <v>2.340282529065396E-3</v>
      </c>
      <c r="F69" s="335">
        <f t="shared" si="46"/>
        <v>7.8009417635513199E-3</v>
      </c>
      <c r="G69" s="334">
        <f>SUMIF('Labour-related_calcs'!$B$77:$B$86,C66,'Labour-related_calcs'!K$77:K$86)/10^6*50%</f>
        <v>2.308256422590181E-3</v>
      </c>
      <c r="H69" s="334">
        <f>SUMIF('Labour-related_calcs'!$B$77:$B$86,C66,'Labour-related_calcs'!L$77:L$86)/10^6</f>
        <v>3.1524028118957424E-3</v>
      </c>
      <c r="I69" s="334">
        <f>SUMIF('Labour-related_calcs'!$B$77:$B$86,C66,'Labour-related_calcs'!M$77:M$86)/10^6</f>
        <v>0</v>
      </c>
      <c r="J69" s="334">
        <f>SUMIF('Labour-related_calcs'!$B$93:$B$102,C66,'Labour-related_calcs'!K$93:K$102)/10^6*50%</f>
        <v>9.8925275253864916E-4</v>
      </c>
      <c r="K69" s="334">
        <f>SUMIF('Labour-related_calcs'!$B$93:$B$102,C66,'Labour-related_calcs'!L$93:L$102)/10^6</f>
        <v>1.3510297765267469E-3</v>
      </c>
      <c r="L69" s="334">
        <f>SUMIF('Labour-related_calcs'!$B$93:$B$102,C66,'Labour-related_calcs'!M$93:M$102)/10^6</f>
        <v>0</v>
      </c>
    </row>
    <row r="70" spans="3:12" ht="14.7" thickBot="1" x14ac:dyDescent="0.7">
      <c r="C70" s="336" t="s">
        <v>47</v>
      </c>
      <c r="D70" s="337">
        <f>SUM(D67:D69)</f>
        <v>5.4606592344859234E-3</v>
      </c>
      <c r="E70" s="337">
        <f>SUM(E67:E69)</f>
        <v>2.340282529065396E-3</v>
      </c>
      <c r="F70" s="337">
        <f>SUM(F67:F69)</f>
        <v>7.8009417635513199E-3</v>
      </c>
      <c r="G70" s="337">
        <f t="shared" ref="G70" si="47">SUM(G67:G69)</f>
        <v>2.308256422590181E-3</v>
      </c>
      <c r="H70" s="337">
        <f t="shared" ref="H70" si="48">SUM(H67:H69)</f>
        <v>3.1524028118957424E-3</v>
      </c>
      <c r="I70" s="337">
        <f t="shared" ref="I70" si="49">SUM(I67:I69)</f>
        <v>0</v>
      </c>
      <c r="J70" s="337">
        <f t="shared" ref="J70" si="50">SUM(J67:J69)</f>
        <v>9.8925275253864916E-4</v>
      </c>
      <c r="K70" s="337">
        <f t="shared" ref="K70" si="51">SUM(K67:K69)</f>
        <v>1.3510297765267469E-3</v>
      </c>
      <c r="L70" s="337">
        <f t="shared" ref="L70" si="52">SUM(L67:L69)</f>
        <v>0</v>
      </c>
    </row>
    <row r="71" spans="3:12" ht="14.7" thickBot="1" x14ac:dyDescent="0.7">
      <c r="C71" s="338" t="str">
        <f>C18</f>
        <v>Project Controls</v>
      </c>
      <c r="D71" s="339"/>
      <c r="E71" s="332"/>
      <c r="F71" s="332"/>
      <c r="G71" s="332"/>
      <c r="H71" s="332"/>
      <c r="I71" s="332"/>
      <c r="J71" s="332"/>
      <c r="K71" s="332"/>
      <c r="L71" s="332"/>
    </row>
    <row r="72" spans="3:12" ht="14.7" thickBot="1" x14ac:dyDescent="0.7">
      <c r="C72" s="333" t="s">
        <v>236</v>
      </c>
      <c r="D72" s="335">
        <f>SUM(G72:I72)</f>
        <v>2.1202453125000003</v>
      </c>
      <c r="E72" s="335">
        <f>SUM(J72:L72)</f>
        <v>0.90867656250000006</v>
      </c>
      <c r="F72" s="335">
        <f>SUM(D72:E72)</f>
        <v>3.0289218750000004</v>
      </c>
      <c r="G72" s="334">
        <f>SUMIF(Internal_labour_calcs!$P$29:$P$38,C71,Internal_labour_calcs!R$29:R$38)/10^6</f>
        <v>0.81791325000000004</v>
      </c>
      <c r="H72" s="334">
        <f>SUMIF(Internal_labour_calcs!$P$13:$P$22,C71,Internal_labour_calcs!Z$13:Z$22)/10^6</f>
        <v>1.25705475</v>
      </c>
      <c r="I72" s="334">
        <f>SUMIF(Internal_labour_calcs!$P$13:$P$22,C71,Internal_labour_calcs!AA$13:AA$22)/10^6</f>
        <v>4.52773125E-2</v>
      </c>
      <c r="J72" s="334">
        <f>SUMIF(Internal_labour_calcs!$AD$29:$AD$38,C71,Internal_labour_calcs!AF$29:AF$38)/10^6</f>
        <v>0.35053424999999999</v>
      </c>
      <c r="K72" s="334">
        <f>SUMIF(Internal_labour_calcs!$AD$13:$AD$22,C71,Internal_labour_calcs!AN$13:AN$22)/10^6</f>
        <v>0.53873775000000002</v>
      </c>
      <c r="L72" s="334">
        <f>SUMIF(Internal_labour_calcs!$AD$13:$AD$22,C71,Internal_labour_calcs!AO$13:AO$22)/10^6</f>
        <v>1.94045625E-2</v>
      </c>
    </row>
    <row r="73" spans="3:12" ht="14.7" thickBot="1" x14ac:dyDescent="0.7">
      <c r="C73" s="333" t="s">
        <v>237</v>
      </c>
      <c r="D73" s="335">
        <f t="shared" ref="D73:D74" si="53">SUM(G73:I73)</f>
        <v>0</v>
      </c>
      <c r="E73" s="335">
        <f t="shared" ref="E73:E74" si="54">SUM(J73:L73)</f>
        <v>0</v>
      </c>
      <c r="F73" s="335">
        <f t="shared" ref="F73:F74" si="55">SUM(D73:E73)</f>
        <v>0</v>
      </c>
      <c r="G73" s="334">
        <f>SUMIF(Outsourced_labour_calcs!$P$27:$P$36,C71,Outsourced_labour_calcs!R$27:R$36)/10^6</f>
        <v>0</v>
      </c>
      <c r="H73" s="334">
        <f>SUMIF(Outsourced_labour_calcs!$P$13:$P$20,C71,Outsourced_labour_calcs!Z$13:Z$20)/10^6</f>
        <v>0</v>
      </c>
      <c r="I73" s="334">
        <f>SUMIF(Outsourced_labour_calcs!$P$13:$P$20,C71,Outsourced_labour_calcs!AA$13:AA$20)/10^6</f>
        <v>0</v>
      </c>
      <c r="J73" s="334">
        <f>SUMIF(Outsourced_labour_calcs!$AD$27:$AD$36,C71,Outsourced_labour_calcs!AF$27:AF$36)/10^6</f>
        <v>0</v>
      </c>
      <c r="K73" s="334">
        <f>SUMIF(Outsourced_labour_calcs!$AD$13:$AD$20,C71,Outsourced_labour_calcs!AN$13:AN$20)/10^6</f>
        <v>0</v>
      </c>
      <c r="L73" s="334">
        <f>SUMIF(Outsourced_labour_calcs!$AD$13:$AD$20,C71,Outsourced_labour_calcs!AO$13:AO$20)/10^6</f>
        <v>0</v>
      </c>
    </row>
    <row r="74" spans="3:12" ht="14.7" thickBot="1" x14ac:dyDescent="0.7">
      <c r="C74" s="333" t="s">
        <v>238</v>
      </c>
      <c r="D74" s="335">
        <f t="shared" si="53"/>
        <v>1.5669574881503747E-2</v>
      </c>
      <c r="E74" s="335">
        <f t="shared" si="54"/>
        <v>6.7155320920730356E-3</v>
      </c>
      <c r="F74" s="335">
        <f t="shared" si="55"/>
        <v>2.2385106973576784E-2</v>
      </c>
      <c r="G74" s="334">
        <f>SUMIF('Labour-related_calcs'!$B$77:$B$86,C71,'Labour-related_calcs'!K$77:K$86)/10^6*50%</f>
        <v>6.1558365201407651E-3</v>
      </c>
      <c r="H74" s="334">
        <f>SUMIF('Labour-related_calcs'!$B$77:$B$86,C71,'Labour-related_calcs'!L$77:L$86)/10^6</f>
        <v>9.3457482126718811E-3</v>
      </c>
      <c r="I74" s="334">
        <f>SUMIF('Labour-related_calcs'!$B$77:$B$86,C71,'Labour-related_calcs'!M$77:M$86)/10^6</f>
        <v>1.6799014869109952E-4</v>
      </c>
      <c r="J74" s="334">
        <f>SUMIF('Labour-related_calcs'!$B$93:$B$102,C71,'Labour-related_calcs'!K$93:K$102)/10^6*50%</f>
        <v>2.6382156514888999E-3</v>
      </c>
      <c r="K74" s="334">
        <f>SUMIF('Labour-related_calcs'!$B$93:$B$102,C71,'Labour-related_calcs'!L$93:L$102)/10^6</f>
        <v>4.0053206625736641E-3</v>
      </c>
      <c r="L74" s="334">
        <f>SUMIF('Labour-related_calcs'!$B$93:$B$102,C71,'Labour-related_calcs'!M$93:M$102)/10^6</f>
        <v>7.1995778010471237E-5</v>
      </c>
    </row>
    <row r="75" spans="3:12" ht="14.7" thickBot="1" x14ac:dyDescent="0.7">
      <c r="C75" s="336" t="s">
        <v>47</v>
      </c>
      <c r="D75" s="337">
        <f>SUM(D72:D74)</f>
        <v>2.1359148873815039</v>
      </c>
      <c r="E75" s="337">
        <f>SUM(E72:E74)</f>
        <v>0.91539209459207305</v>
      </c>
      <c r="F75" s="337">
        <f>SUM(F72:F74)</f>
        <v>3.0513069819735774</v>
      </c>
      <c r="G75" s="337">
        <f t="shared" ref="G75" si="56">SUM(G72:G74)</f>
        <v>0.82406908652014077</v>
      </c>
      <c r="H75" s="337">
        <f t="shared" ref="H75" si="57">SUM(H72:H74)</f>
        <v>1.266400498212672</v>
      </c>
      <c r="I75" s="337">
        <f t="shared" ref="I75" si="58">SUM(I72:I74)</f>
        <v>4.5445302648691101E-2</v>
      </c>
      <c r="J75" s="337">
        <f t="shared" ref="J75" si="59">SUM(J72:J74)</f>
        <v>0.35317246565148891</v>
      </c>
      <c r="K75" s="337">
        <f t="shared" ref="K75" si="60">SUM(K72:K74)</f>
        <v>0.54274307066257366</v>
      </c>
      <c r="L75" s="337">
        <f t="shared" ref="L75" si="61">SUM(L72:L74)</f>
        <v>1.947655827801047E-2</v>
      </c>
    </row>
    <row r="76" spans="3:12" ht="14.7" thickBot="1" x14ac:dyDescent="0.7">
      <c r="C76" s="338" t="str">
        <f>C19</f>
        <v>Commercial Management</v>
      </c>
      <c r="D76" s="339"/>
      <c r="E76" s="332"/>
      <c r="F76" s="332"/>
      <c r="G76" s="332"/>
      <c r="H76" s="332"/>
      <c r="I76" s="332"/>
      <c r="J76" s="332"/>
      <c r="K76" s="332"/>
      <c r="L76" s="332"/>
    </row>
    <row r="77" spans="3:12" ht="14.7" thickBot="1" x14ac:dyDescent="0.7">
      <c r="C77" s="333" t="s">
        <v>236</v>
      </c>
      <c r="D77" s="335">
        <f>SUM(G77:I77)</f>
        <v>7.5963851249999994</v>
      </c>
      <c r="E77" s="335">
        <f>SUM(J77:L77)</f>
        <v>3.2555936249999999</v>
      </c>
      <c r="F77" s="335">
        <f>SUM(D77:E77)</f>
        <v>10.851978749999999</v>
      </c>
      <c r="G77" s="334">
        <f>SUMIF(Internal_labour_calcs!$P$29:$P$38,C76,Internal_labour_calcs!R$29:R$38)/10^6</f>
        <v>2.9103297299999999</v>
      </c>
      <c r="H77" s="334">
        <f>SUMIF(Internal_labour_calcs!$P$13:$P$22,C76,Internal_labour_calcs!Z$13:Z$22)/10^6</f>
        <v>4.6860553949999995</v>
      </c>
      <c r="I77" s="334">
        <f>SUMIF(Internal_labour_calcs!$P$13:$P$22,C76,Internal_labour_calcs!AA$13:AA$22)/10^6</f>
        <v>0</v>
      </c>
      <c r="J77" s="334">
        <f>SUMIF(Internal_labour_calcs!$AD$29:$AD$38,C76,Internal_labour_calcs!AF$29:AF$38)/10^6</f>
        <v>1.2472841699999999</v>
      </c>
      <c r="K77" s="334">
        <f>SUMIF(Internal_labour_calcs!$AD$13:$AD$22,C76,Internal_labour_calcs!AN$13:AN$22)/10^6</f>
        <v>2.008309455</v>
      </c>
      <c r="L77" s="334">
        <f>SUMIF(Internal_labour_calcs!$AD$13:$AD$22,C76,Internal_labour_calcs!AO$13:AO$22)/10^6</f>
        <v>0</v>
      </c>
    </row>
    <row r="78" spans="3:12" ht="14.7" thickBot="1" x14ac:dyDescent="0.7">
      <c r="C78" s="333" t="s">
        <v>237</v>
      </c>
      <c r="D78" s="335">
        <f t="shared" ref="D78:D79" si="62">SUM(G78:I78)</f>
        <v>0</v>
      </c>
      <c r="E78" s="335">
        <f t="shared" ref="E78:E79" si="63">SUM(J78:L78)</f>
        <v>0</v>
      </c>
      <c r="F78" s="335">
        <f t="shared" ref="F78:F79" si="64">SUM(D78:E78)</f>
        <v>0</v>
      </c>
      <c r="G78" s="334">
        <f>SUMIF(Outsourced_labour_calcs!$P$27:$P$36,C76,Outsourced_labour_calcs!R$27:R$36)/10^6</f>
        <v>0</v>
      </c>
      <c r="H78" s="334">
        <f>SUMIF(Outsourced_labour_calcs!$P$13:$P$20,C76,Outsourced_labour_calcs!Z$13:Z$20)/10^6</f>
        <v>0</v>
      </c>
      <c r="I78" s="334">
        <f>SUMIF(Outsourced_labour_calcs!$P$13:$P$20,C76,Outsourced_labour_calcs!AA$13:AA$20)/10^6</f>
        <v>0</v>
      </c>
      <c r="J78" s="334">
        <f>SUMIF(Outsourced_labour_calcs!$AD$27:$AD$36,C76,Outsourced_labour_calcs!AF$27:AF$36)/10^6</f>
        <v>0</v>
      </c>
      <c r="K78" s="334">
        <f>SUMIF(Outsourced_labour_calcs!$AD$13:$AD$20,C76,Outsourced_labour_calcs!AN$13:AN$20)/10^6</f>
        <v>0</v>
      </c>
      <c r="L78" s="334">
        <f>SUMIF(Outsourced_labour_calcs!$AD$13:$AD$20,C76,Outsourced_labour_calcs!AO$13:AO$20)/10^6</f>
        <v>0</v>
      </c>
    </row>
    <row r="79" spans="3:12" ht="14.7" thickBot="1" x14ac:dyDescent="0.7">
      <c r="C79" s="333" t="s">
        <v>238</v>
      </c>
      <c r="D79" s="335">
        <f t="shared" si="62"/>
        <v>4.1355404825091022E-2</v>
      </c>
      <c r="E79" s="335">
        <f t="shared" si="63"/>
        <v>1.772374492503901E-2</v>
      </c>
      <c r="F79" s="335">
        <f t="shared" si="64"/>
        <v>5.9079149750130032E-2</v>
      </c>
      <c r="G79" s="334">
        <f>SUMIF('Labour-related_calcs'!$B$77:$B$86,C76,'Labour-related_calcs'!K$77:K$86)/10^6*50%</f>
        <v>1.2906417438992152E-2</v>
      </c>
      <c r="H79" s="334">
        <f>SUMIF('Labour-related_calcs'!$B$77:$B$86,C76,'Labour-related_calcs'!L$77:L$86)/10^6</f>
        <v>2.8448987386098867E-2</v>
      </c>
      <c r="I79" s="334">
        <f>SUMIF('Labour-related_calcs'!$B$77:$B$86,C76,'Labour-related_calcs'!M$77:M$86)/10^6</f>
        <v>0</v>
      </c>
      <c r="J79" s="334">
        <f>SUMIF('Labour-related_calcs'!$B$93:$B$102,C76,'Labour-related_calcs'!K$93:K$102)/10^6*50%</f>
        <v>5.5313217595680661E-3</v>
      </c>
      <c r="K79" s="334">
        <f>SUMIF('Labour-related_calcs'!$B$93:$B$102,C76,'Labour-related_calcs'!L$93:L$102)/10^6</f>
        <v>1.2192423165470945E-2</v>
      </c>
      <c r="L79" s="334">
        <f>SUMIF('Labour-related_calcs'!$B$93:$B$102,C76,'Labour-related_calcs'!M$93:M$102)/10^6</f>
        <v>0</v>
      </c>
    </row>
    <row r="80" spans="3:12" ht="14.7" thickBot="1" x14ac:dyDescent="0.7">
      <c r="C80" s="336" t="s">
        <v>47</v>
      </c>
      <c r="D80" s="337">
        <f>SUM(D77:D79)</f>
        <v>7.6377405298250904</v>
      </c>
      <c r="E80" s="337">
        <f>SUM(E77:E79)</f>
        <v>3.2733173699250391</v>
      </c>
      <c r="F80" s="337">
        <f>SUM(F77:F79)</f>
        <v>10.911057899750128</v>
      </c>
      <c r="G80" s="337">
        <f t="shared" ref="G80" si="65">SUM(G77:G79)</f>
        <v>2.9232361474389923</v>
      </c>
      <c r="H80" s="337">
        <f t="shared" ref="H80" si="66">SUM(H77:H79)</f>
        <v>4.7145043823860986</v>
      </c>
      <c r="I80" s="337">
        <f t="shared" ref="I80" si="67">SUM(I77:I79)</f>
        <v>0</v>
      </c>
      <c r="J80" s="337">
        <f t="shared" ref="J80" si="68">SUM(J77:J79)</f>
        <v>1.252815491759568</v>
      </c>
      <c r="K80" s="337">
        <f t="shared" ref="K80" si="69">SUM(K77:K79)</f>
        <v>2.0205018781654709</v>
      </c>
      <c r="L80" s="337">
        <f t="shared" ref="L80" si="70">SUM(L77:L79)</f>
        <v>0</v>
      </c>
    </row>
    <row r="81" spans="3:12" ht="14.7" thickBot="1" x14ac:dyDescent="0.7">
      <c r="C81" s="338" t="str">
        <f>C20</f>
        <v>Construction Management</v>
      </c>
      <c r="D81" s="339"/>
      <c r="E81" s="332"/>
      <c r="F81" s="332"/>
      <c r="G81" s="332"/>
      <c r="H81" s="332"/>
      <c r="I81" s="332"/>
      <c r="J81" s="332"/>
      <c r="K81" s="332"/>
      <c r="L81" s="332"/>
    </row>
    <row r="82" spans="3:12" ht="14.7" thickBot="1" x14ac:dyDescent="0.7">
      <c r="C82" s="333" t="s">
        <v>236</v>
      </c>
      <c r="D82" s="335">
        <f>SUM(G82:I82)</f>
        <v>10.732287359699999</v>
      </c>
      <c r="E82" s="335">
        <f>SUM(J82:L82)</f>
        <v>4.5995517255857141</v>
      </c>
      <c r="F82" s="335">
        <f>SUM(D82:E82)</f>
        <v>15.331839085285713</v>
      </c>
      <c r="G82" s="334">
        <f>SUMIF(Internal_labour_calcs!$P$29:$P$38,C81,Internal_labour_calcs!R$29:R$38)/10^6</f>
        <v>2.8568039635499991</v>
      </c>
      <c r="H82" s="334">
        <f>SUMIF(Internal_labour_calcs!$P$13:$P$22,C81,Internal_labour_calcs!Z$13:Z$22)/10^6</f>
        <v>7.3324462441499989</v>
      </c>
      <c r="I82" s="334">
        <f>SUMIF(Internal_labour_calcs!$P$13:$P$22,C81,Internal_labour_calcs!AA$13:AA$22)/10^6</f>
        <v>0.54303715199999991</v>
      </c>
      <c r="J82" s="334">
        <f>SUMIF(Internal_labour_calcs!$AD$29:$AD$38,C81,Internal_labour_calcs!AF$29:AF$38)/10^6</f>
        <v>1.2243445558071431</v>
      </c>
      <c r="K82" s="334">
        <f>SUMIF(Internal_labour_calcs!$AD$13:$AD$22,C81,Internal_labour_calcs!AN$13:AN$22)/10^6</f>
        <v>3.1424769617785708</v>
      </c>
      <c r="L82" s="334">
        <f>SUMIF(Internal_labour_calcs!$AD$13:$AD$22,C81,Internal_labour_calcs!AO$13:AO$22)/10^6</f>
        <v>0.23273020799999999</v>
      </c>
    </row>
    <row r="83" spans="3:12" ht="14.7" thickBot="1" x14ac:dyDescent="0.7">
      <c r="C83" s="333" t="s">
        <v>237</v>
      </c>
      <c r="D83" s="335">
        <f t="shared" ref="D83:D84" si="71">SUM(G83:I83)</f>
        <v>0</v>
      </c>
      <c r="E83" s="335">
        <f t="shared" ref="E83:E84" si="72">SUM(J83:L83)</f>
        <v>0</v>
      </c>
      <c r="F83" s="335">
        <f t="shared" ref="F83:F84" si="73">SUM(D83:E83)</f>
        <v>0</v>
      </c>
      <c r="G83" s="334">
        <f>SUMIF(Outsourced_labour_calcs!$P$27:$P$36,C81,Outsourced_labour_calcs!R$27:R$36)/10^6</f>
        <v>0</v>
      </c>
      <c r="H83" s="334">
        <f>SUMIF(Outsourced_labour_calcs!$P$13:$P$20,C81,Outsourced_labour_calcs!Z$13:Z$20)/10^6</f>
        <v>0</v>
      </c>
      <c r="I83" s="334">
        <f>SUMIF(Outsourced_labour_calcs!$P$13:$P$20,C81,Outsourced_labour_calcs!AA$13:AA$20)/10^6</f>
        <v>0</v>
      </c>
      <c r="J83" s="334">
        <f>SUMIF(Outsourced_labour_calcs!$AD$27:$AD$36,C81,Outsourced_labour_calcs!AF$27:AF$36)/10^6</f>
        <v>0</v>
      </c>
      <c r="K83" s="334">
        <f>SUMIF(Outsourced_labour_calcs!$AD$13:$AD$20,C81,Outsourced_labour_calcs!AN$13:AN$20)/10^6</f>
        <v>0</v>
      </c>
      <c r="L83" s="334">
        <f>SUMIF(Outsourced_labour_calcs!$AD$13:$AD$20,C81,Outsourced_labour_calcs!AO$13:AO$20)/10^6</f>
        <v>0</v>
      </c>
    </row>
    <row r="84" spans="3:12" ht="14.7" thickBot="1" x14ac:dyDescent="0.7">
      <c r="C84" s="333" t="s">
        <v>238</v>
      </c>
      <c r="D84" s="335">
        <f t="shared" si="71"/>
        <v>2.8067639558605642</v>
      </c>
      <c r="E84" s="335">
        <f t="shared" si="72"/>
        <v>1.2028988382259564</v>
      </c>
      <c r="F84" s="335">
        <f t="shared" si="73"/>
        <v>4.0096627940865206</v>
      </c>
      <c r="G84" s="334">
        <f>SUMIF('Labour-related_calcs'!$B$77:$B$86,C81,'Labour-related_calcs'!K$77:K$86)/10^6*50%</f>
        <v>0.75134445502133618</v>
      </c>
      <c r="H84" s="334">
        <f>SUMIF('Labour-related_calcs'!$B$77:$B$86,C81,'Labour-related_calcs'!L$77:L$86)/10^6</f>
        <v>2.0408332506882334</v>
      </c>
      <c r="I84" s="334">
        <f>SUMIF('Labour-related_calcs'!$B$77:$B$86,C81,'Labour-related_calcs'!M$77:M$86)/10^6</f>
        <v>1.4586250150994766E-2</v>
      </c>
      <c r="J84" s="334">
        <f>SUMIF('Labour-related_calcs'!$B$93:$B$102,C81,'Labour-related_calcs'!K$93:K$102)/10^6*50%</f>
        <v>0.32200476643771564</v>
      </c>
      <c r="K84" s="334">
        <f>SUMIF('Labour-related_calcs'!$B$93:$B$102,C81,'Labour-related_calcs'!L$93:L$102)/10^6</f>
        <v>0.87464282172352881</v>
      </c>
      <c r="L84" s="334">
        <f>SUMIF('Labour-related_calcs'!$B$93:$B$102,C81,'Labour-related_calcs'!M$93:M$102)/10^6</f>
        <v>6.2512500647120429E-3</v>
      </c>
    </row>
    <row r="85" spans="3:12" ht="14.7" thickBot="1" x14ac:dyDescent="0.7">
      <c r="C85" s="336" t="s">
        <v>47</v>
      </c>
      <c r="D85" s="337">
        <f>SUM(D82:D84)</f>
        <v>13.539051315560563</v>
      </c>
      <c r="E85" s="337">
        <f>SUM(E82:E84)</f>
        <v>5.8024505638116706</v>
      </c>
      <c r="F85" s="337">
        <f>SUM(F82:F84)</f>
        <v>19.341501879372235</v>
      </c>
      <c r="G85" s="337">
        <f t="shared" ref="G85" si="74">SUM(G82:G84)</f>
        <v>3.6081484185713353</v>
      </c>
      <c r="H85" s="337">
        <f t="shared" ref="H85" si="75">SUM(H82:H84)</f>
        <v>9.3732794948382328</v>
      </c>
      <c r="I85" s="337">
        <f t="shared" ref="I85" si="76">SUM(I82:I84)</f>
        <v>0.55762340215099471</v>
      </c>
      <c r="J85" s="337">
        <f t="shared" ref="J85" si="77">SUM(J82:J84)</f>
        <v>1.5463493222448588</v>
      </c>
      <c r="K85" s="337">
        <f t="shared" ref="K85" si="78">SUM(K82:K84)</f>
        <v>4.0171197835020998</v>
      </c>
      <c r="L85" s="337">
        <f t="shared" ref="L85" si="79">SUM(L82:L84)</f>
        <v>0.23898145806471205</v>
      </c>
    </row>
    <row r="86" spans="3:12" ht="14.7" thickBot="1" x14ac:dyDescent="0.7">
      <c r="C86" s="338" t="str">
        <f>C25</f>
        <v>Community and stakeholder engagement</v>
      </c>
      <c r="D86" s="339"/>
      <c r="E86" s="332"/>
      <c r="F86" s="332"/>
      <c r="G86" s="332"/>
      <c r="H86" s="332"/>
      <c r="I86" s="332"/>
      <c r="J86" s="332"/>
      <c r="K86" s="332"/>
      <c r="L86" s="332"/>
    </row>
    <row r="87" spans="3:12" ht="14.7" thickBot="1" x14ac:dyDescent="0.7">
      <c r="C87" s="333" t="s">
        <v>236</v>
      </c>
      <c r="D87" s="335">
        <f>SUM(G87:I87)</f>
        <v>0.22388845499999993</v>
      </c>
      <c r="E87" s="335">
        <f>SUM(J87:L87)</f>
        <v>9.5952195000000018E-2</v>
      </c>
      <c r="F87" s="335">
        <f>SUM(D87:E87)</f>
        <v>0.31984064999999995</v>
      </c>
      <c r="G87" s="334">
        <f>SUMIF(Internal_labour_calcs!$P$29:$P$38,C86,Internal_labour_calcs!R$29:R$38)/10^6</f>
        <v>6.9766829999999988E-2</v>
      </c>
      <c r="H87" s="334">
        <f>SUMIF(Internal_labour_calcs!$P$13:$P$22,C86,Internal_labour_calcs!Z$13:Z$22)/10^6</f>
        <v>0.11654842499999998</v>
      </c>
      <c r="I87" s="334">
        <f>SUMIF(Internal_labour_calcs!$P$13:$P$22,C86,Internal_labour_calcs!AA$13:AA$22)/10^6</f>
        <v>3.7573199999999987E-2</v>
      </c>
      <c r="J87" s="334">
        <f>SUMIF(Internal_labour_calcs!$AD$29:$AD$38,C86,Internal_labour_calcs!AF$29:AF$38)/10^6</f>
        <v>2.9900070000000008E-2</v>
      </c>
      <c r="K87" s="334">
        <f>SUMIF(Internal_labour_calcs!$AD$13:$AD$22,C86,Internal_labour_calcs!AN$13:AN$22)/10^6</f>
        <v>4.994932500000001E-2</v>
      </c>
      <c r="L87" s="334">
        <f>SUMIF(Internal_labour_calcs!$AD$13:$AD$22,C86,Internal_labour_calcs!AO$13:AO$22)/10^6</f>
        <v>1.6102800000000004E-2</v>
      </c>
    </row>
    <row r="88" spans="3:12" ht="14.7" thickBot="1" x14ac:dyDescent="0.7">
      <c r="C88" s="333" t="s">
        <v>237</v>
      </c>
      <c r="D88" s="335">
        <f t="shared" ref="D88:D89" si="80">SUM(G88:I88)</f>
        <v>0</v>
      </c>
      <c r="E88" s="335">
        <f t="shared" ref="E88:E89" si="81">SUM(J88:L88)</f>
        <v>0</v>
      </c>
      <c r="F88" s="335">
        <f t="shared" ref="F88:F89" si="82">SUM(D88:E88)</f>
        <v>0</v>
      </c>
      <c r="G88" s="334">
        <f>SUMIF(Outsourced_labour_calcs!$P$27:$P$36,C86,Outsourced_labour_calcs!R$27:R$36)/10^6</f>
        <v>0</v>
      </c>
      <c r="H88" s="334">
        <f>SUMIF(Outsourced_labour_calcs!$P$13:$P$20,C86,Outsourced_labour_calcs!Z$13:Z$20)/10^6</f>
        <v>0</v>
      </c>
      <c r="I88" s="334">
        <f>SUMIF(Outsourced_labour_calcs!$P$13:$P$20,C86,Outsourced_labour_calcs!AA$13:AA$20)/10^6</f>
        <v>0</v>
      </c>
      <c r="J88" s="334">
        <f>SUMIF(Outsourced_labour_calcs!$AD$27:$AD$36,C86,Outsourced_labour_calcs!AF$27:AF$36)/10^6</f>
        <v>0</v>
      </c>
      <c r="K88" s="334">
        <f>SUMIF(Outsourced_labour_calcs!$AD$13:$AD$20,C86,Outsourced_labour_calcs!AN$13:AN$20)/10^6</f>
        <v>0</v>
      </c>
      <c r="L88" s="334">
        <f>SUMIF(Outsourced_labour_calcs!$AD$13:$AD$20,C86,Outsourced_labour_calcs!AO$13:AO$20)/10^6</f>
        <v>0</v>
      </c>
    </row>
    <row r="89" spans="3:12" ht="14.7" thickBot="1" x14ac:dyDescent="0.7">
      <c r="C89" s="333" t="s">
        <v>238</v>
      </c>
      <c r="D89" s="335">
        <f t="shared" si="80"/>
        <v>1.6211988572405932E-2</v>
      </c>
      <c r="E89" s="335">
        <f t="shared" si="81"/>
        <v>6.9479951024596868E-3</v>
      </c>
      <c r="F89" s="335">
        <f t="shared" si="82"/>
        <v>2.3159983674865617E-2</v>
      </c>
      <c r="G89" s="334">
        <f>SUMIF('Labour-related_calcs'!$B$77:$B$86,C86,'Labour-related_calcs'!K$77:K$86)/10^6*50%</f>
        <v>4.2494562347294871E-3</v>
      </c>
      <c r="H89" s="334">
        <f>SUMIF('Labour-related_calcs'!$B$77:$B$86,C86,'Labour-related_calcs'!L$77:L$86)/10^6</f>
        <v>8.8052882860226878E-3</v>
      </c>
      <c r="I89" s="334">
        <f>SUMIF('Labour-related_calcs'!$B$77:$B$86,C86,'Labour-related_calcs'!M$77:M$86)/10^6</f>
        <v>3.1572440516537594E-3</v>
      </c>
      <c r="J89" s="334">
        <f>SUMIF('Labour-related_calcs'!$B$93:$B$102,C86,'Labour-related_calcs'!K$93:K$102)/10^6*50%</f>
        <v>1.8211955291697805E-3</v>
      </c>
      <c r="K89" s="334">
        <f>SUMIF('Labour-related_calcs'!$B$93:$B$102,C86,'Labour-related_calcs'!L$93:L$102)/10^6</f>
        <v>3.7736949797240096E-3</v>
      </c>
      <c r="L89" s="334">
        <f>SUMIF('Labour-related_calcs'!$B$93:$B$102,C86,'Labour-related_calcs'!M$93:M$102)/10^6</f>
        <v>1.3531045935658971E-3</v>
      </c>
    </row>
    <row r="90" spans="3:12" ht="14.7" thickBot="1" x14ac:dyDescent="0.7">
      <c r="C90" s="336" t="s">
        <v>47</v>
      </c>
      <c r="D90" s="337">
        <f>SUM(D87:D89)</f>
        <v>0.24010044357240587</v>
      </c>
      <c r="E90" s="337">
        <f>SUM(E87:E89)</f>
        <v>0.10290019010245971</v>
      </c>
      <c r="F90" s="337">
        <f>SUM(F87:F89)</f>
        <v>0.34300063367486555</v>
      </c>
      <c r="G90" s="337">
        <f t="shared" ref="G90" si="83">SUM(G87:G89)</f>
        <v>7.4016286234729473E-2</v>
      </c>
      <c r="H90" s="337">
        <f t="shared" ref="H90" si="84">SUM(H87:H89)</f>
        <v>0.12535371328602268</v>
      </c>
      <c r="I90" s="337">
        <f t="shared" ref="I90" si="85">SUM(I87:I89)</f>
        <v>4.0730444051653748E-2</v>
      </c>
      <c r="J90" s="337">
        <f t="shared" ref="J90" si="86">SUM(J87:J89)</f>
        <v>3.172126552916979E-2</v>
      </c>
      <c r="K90" s="337">
        <f t="shared" ref="K90" si="87">SUM(K87:K89)</f>
        <v>5.3723019979724021E-2</v>
      </c>
      <c r="L90" s="337">
        <f t="shared" ref="L90" si="88">SUM(L87:L89)</f>
        <v>1.7455904593565903E-2</v>
      </c>
    </row>
    <row r="91" spans="3:12" ht="14.7" thickBot="1" x14ac:dyDescent="0.7">
      <c r="C91" s="338" t="str">
        <f>C15</f>
        <v>Land and Environment</v>
      </c>
      <c r="D91" s="339"/>
      <c r="E91" s="332"/>
      <c r="F91" s="332"/>
      <c r="G91" s="332"/>
      <c r="H91" s="332"/>
      <c r="I91" s="332"/>
      <c r="J91" s="332"/>
      <c r="K91" s="332"/>
      <c r="L91" s="332"/>
    </row>
    <row r="92" spans="3:12" ht="14.7" thickBot="1" x14ac:dyDescent="0.7">
      <c r="C92" s="333" t="s">
        <v>236</v>
      </c>
      <c r="D92" s="335">
        <f>SUM(G92:I92)</f>
        <v>2.1083634600000001</v>
      </c>
      <c r="E92" s="335">
        <f>SUM(J92:L92)</f>
        <v>0.9035843400000001</v>
      </c>
      <c r="F92" s="335">
        <f>SUM(D92:E92)</f>
        <v>3.0119478000000002</v>
      </c>
      <c r="G92" s="334">
        <f>SUMIF(Internal_labour_calcs!$P$29:$P$38,C91,Internal_labour_calcs!R$29:R$38)/10^6</f>
        <v>0.61324515300000004</v>
      </c>
      <c r="H92" s="334">
        <f>SUMIF(Internal_labour_calcs!$P$13:$P$22,C91,Internal_labour_calcs!Z$13:Z$22)/10^6</f>
        <v>1.121894889</v>
      </c>
      <c r="I92" s="334">
        <f>SUMIF(Internal_labour_calcs!$P$13:$P$22,C91,Internal_labour_calcs!AA$13:AA$22)/10^6</f>
        <v>0.37322341800000003</v>
      </c>
      <c r="J92" s="334">
        <f>SUMIF(Internal_labour_calcs!$AD$29:$AD$38,C91,Internal_labour_calcs!AF$29:AF$38)/10^6</f>
        <v>0.26281935128571432</v>
      </c>
      <c r="K92" s="334">
        <f>SUMIF(Internal_labour_calcs!$AD$13:$AD$22,C91,Internal_labour_calcs!AN$13:AN$22)/10^6</f>
        <v>0.48081209528571439</v>
      </c>
      <c r="L92" s="334">
        <f>SUMIF(Internal_labour_calcs!$AD$13:$AD$22,C91,Internal_labour_calcs!AO$13:AO$22)/10^6</f>
        <v>0.15995289342857147</v>
      </c>
    </row>
    <row r="93" spans="3:12" ht="14.7" thickBot="1" x14ac:dyDescent="0.7">
      <c r="C93" s="333" t="s">
        <v>237</v>
      </c>
      <c r="D93" s="335">
        <f t="shared" ref="D93:D94" si="89">SUM(G93:I93)</f>
        <v>0.13966400000000001</v>
      </c>
      <c r="E93" s="335">
        <f t="shared" ref="E93:E94" si="90">SUM(J93:L93)</f>
        <v>5.9855999999999999E-2</v>
      </c>
      <c r="F93" s="335">
        <f t="shared" ref="F93:F94" si="91">SUM(D93:E93)</f>
        <v>0.19952</v>
      </c>
      <c r="G93" s="334">
        <f>SUMIF(Outsourced_labour_calcs!$P$27:$P$36,C91,Outsourced_labour_calcs!R$27:R$36)/10^6</f>
        <v>0.13966400000000001</v>
      </c>
      <c r="H93" s="334">
        <f>SUMIF(Outsourced_labour_calcs!$P$13:$P$20,C91,Outsourced_labour_calcs!Z$13:Z$20)/10^6</f>
        <v>0</v>
      </c>
      <c r="I93" s="334">
        <f>SUMIF(Outsourced_labour_calcs!$P$13:$P$20,C91,Outsourced_labour_calcs!AA$13:AA$20)/10^6</f>
        <v>0</v>
      </c>
      <c r="J93" s="334">
        <f>SUMIF(Outsourced_labour_calcs!$AD$27:$AD$36,C91,Outsourced_labour_calcs!AF$27:AF$36)/10^6</f>
        <v>5.9855999999999999E-2</v>
      </c>
      <c r="K93" s="334">
        <f>SUMIF(Outsourced_labour_calcs!$AD$13:$AD$20,C91,Outsourced_labour_calcs!AN$13:AN$20)/10^6</f>
        <v>0</v>
      </c>
      <c r="L93" s="334">
        <f>SUMIF(Outsourced_labour_calcs!$AD$13:$AD$20,C91,Outsourced_labour_calcs!AO$13:AO$20)/10^6</f>
        <v>0</v>
      </c>
    </row>
    <row r="94" spans="3:12" ht="14.7" thickBot="1" x14ac:dyDescent="0.7">
      <c r="C94" s="333" t="s">
        <v>238</v>
      </c>
      <c r="D94" s="335">
        <f t="shared" si="89"/>
        <v>0.55088001617758753</v>
      </c>
      <c r="E94" s="335">
        <f t="shared" si="90"/>
        <v>0.23609143550468042</v>
      </c>
      <c r="F94" s="335">
        <f t="shared" si="91"/>
        <v>0.7869714516822679</v>
      </c>
      <c r="G94" s="334">
        <f>SUMIF('Labour-related_calcs'!$B$77:$B$86,C91,'Labour-related_calcs'!K$77:K$86)/10^6*50%</f>
        <v>0.17670682991020778</v>
      </c>
      <c r="H94" s="334">
        <f>SUMIF('Labour-related_calcs'!$B$77:$B$86,C91,'Labour-related_calcs'!L$77:L$86)/10^6</f>
        <v>0.36772420552360513</v>
      </c>
      <c r="I94" s="334">
        <f>SUMIF('Labour-related_calcs'!$B$77:$B$86,C91,'Labour-related_calcs'!M$77:M$86)/10^6</f>
        <v>6.4489807437746877E-3</v>
      </c>
      <c r="J94" s="334">
        <f>SUMIF('Labour-related_calcs'!$B$93:$B$102,C91,'Labour-related_calcs'!K$93:K$102)/10^6*50%</f>
        <v>7.5731498532946209E-2</v>
      </c>
      <c r="K94" s="334">
        <f>SUMIF('Labour-related_calcs'!$B$93:$B$102,C91,'Labour-related_calcs'!L$93:L$102)/10^6</f>
        <v>0.15759608808154507</v>
      </c>
      <c r="L94" s="334">
        <f>SUMIF('Labour-related_calcs'!$B$93:$B$102,C91,'Labour-related_calcs'!M$93:M$102)/10^6</f>
        <v>2.7638488901891522E-3</v>
      </c>
    </row>
    <row r="95" spans="3:12" ht="14.7" thickBot="1" x14ac:dyDescent="0.7">
      <c r="C95" s="336" t="s">
        <v>47</v>
      </c>
      <c r="D95" s="337">
        <f>SUM(D92:D94)</f>
        <v>2.7989074761775878</v>
      </c>
      <c r="E95" s="337">
        <f>SUM(E92:E94)</f>
        <v>1.1995317755046806</v>
      </c>
      <c r="F95" s="337">
        <f>SUM(F92:F94)</f>
        <v>3.9984392516822682</v>
      </c>
      <c r="G95" s="337">
        <f t="shared" ref="G95" si="92">SUM(G92:G94)</f>
        <v>0.92961598291020786</v>
      </c>
      <c r="H95" s="337">
        <f t="shared" ref="H95" si="93">SUM(H92:H94)</f>
        <v>1.4896190945236052</v>
      </c>
      <c r="I95" s="337">
        <f t="shared" ref="I95" si="94">SUM(I92:I94)</f>
        <v>0.37967239874377473</v>
      </c>
      <c r="J95" s="337">
        <f t="shared" ref="J95" si="95">SUM(J92:J94)</f>
        <v>0.39840684981866054</v>
      </c>
      <c r="K95" s="337">
        <f t="shared" ref="K95" si="96">SUM(K92:K94)</f>
        <v>0.63840818336725946</v>
      </c>
      <c r="L95" s="337">
        <f t="shared" ref="L95" si="97">SUM(L92:L94)</f>
        <v>0.16271674231876063</v>
      </c>
    </row>
    <row r="96" spans="3:12" ht="14.7" thickBot="1" x14ac:dyDescent="0.7">
      <c r="C96" s="338" t="str">
        <f>C12</f>
        <v>Other support and corporate roles</v>
      </c>
      <c r="D96" s="339"/>
      <c r="E96" s="332"/>
      <c r="F96" s="332"/>
      <c r="G96" s="332"/>
      <c r="H96" s="332"/>
      <c r="I96" s="332"/>
      <c r="J96" s="332"/>
      <c r="K96" s="332"/>
      <c r="L96" s="332"/>
    </row>
    <row r="97" spans="3:12" ht="14.7" thickBot="1" x14ac:dyDescent="0.7">
      <c r="C97" s="333" t="s">
        <v>236</v>
      </c>
      <c r="D97" s="335">
        <f>SUM(G97:I97)</f>
        <v>5.6635092017372282</v>
      </c>
      <c r="E97" s="335">
        <f>SUM(J97:L97)</f>
        <v>2.4272182293159559</v>
      </c>
      <c r="F97" s="335">
        <f>SUM(D97:E97)</f>
        <v>8.0907274310531836</v>
      </c>
      <c r="G97" s="334">
        <f>SUMIF(Internal_labour_calcs!$P$29:$P$38,C96,Internal_labour_calcs!R$29:R$38)/10^6</f>
        <v>1.5198953343864152</v>
      </c>
      <c r="H97" s="334">
        <f>SUMIF(Internal_labour_calcs!$P$13:$P$22,C96,Internal_labour_calcs!Z$13:Z$22)/10^6</f>
        <v>2.9295454897060158</v>
      </c>
      <c r="I97" s="334">
        <f>SUMIF(Internal_labour_calcs!$P$13:$P$22,C96,Internal_labour_calcs!AA$13:AA$22)/10^6</f>
        <v>1.2140683776447971</v>
      </c>
      <c r="J97" s="334">
        <f>SUMIF(Internal_labour_calcs!$AD$29:$AD$38,C96,Internal_labour_calcs!AF$29:AF$38)/10^6</f>
        <v>0.65138371473703538</v>
      </c>
      <c r="K97" s="334">
        <f>SUMIF(Internal_labour_calcs!$AD$13:$AD$22,C96,Internal_labour_calcs!AN$13:AN$22)/10^6</f>
        <v>1.2555194955882929</v>
      </c>
      <c r="L97" s="334">
        <f>SUMIF(Internal_labour_calcs!$AD$13:$AD$22,C96,Internal_labour_calcs!AO$13:AO$22)/10^6</f>
        <v>0.52031501899062749</v>
      </c>
    </row>
    <row r="98" spans="3:12" ht="14.7" thickBot="1" x14ac:dyDescent="0.7">
      <c r="C98" s="333" t="s">
        <v>237</v>
      </c>
      <c r="D98" s="335">
        <f t="shared" ref="D98:D99" si="98">SUM(G98:I98)</f>
        <v>0</v>
      </c>
      <c r="E98" s="335">
        <f t="shared" ref="E98:E99" si="99">SUM(J98:L98)</f>
        <v>0</v>
      </c>
      <c r="F98" s="335">
        <f t="shared" ref="F98:F99" si="100">SUM(D98:E98)</f>
        <v>0</v>
      </c>
      <c r="G98" s="334">
        <f>SUMIF(Outsourced_labour_calcs!$P$27:$P$36,C96,Outsourced_labour_calcs!R$27:R$36)/10^6</f>
        <v>0</v>
      </c>
      <c r="H98" s="334">
        <f>SUMIF(Outsourced_labour_calcs!$P$13:$P$20,C96,Outsourced_labour_calcs!Z$13:Z$20)/10^6</f>
        <v>0</v>
      </c>
      <c r="I98" s="334">
        <f>SUMIF(Outsourced_labour_calcs!$P$13:$P$20,C96,Outsourced_labour_calcs!AA$13:AA$20)/10^6</f>
        <v>0</v>
      </c>
      <c r="J98" s="334">
        <f>SUMIF(Outsourced_labour_calcs!$AD$27:$AD$36,C96,Outsourced_labour_calcs!AF$27:AF$36)/10^6</f>
        <v>0</v>
      </c>
      <c r="K98" s="334">
        <f>SUMIF(Outsourced_labour_calcs!$AD$13:$AD$20,C96,Outsourced_labour_calcs!AN$13:AN$20)/10^6</f>
        <v>0</v>
      </c>
      <c r="L98" s="334">
        <f>SUMIF(Outsourced_labour_calcs!$AD$13:$AD$20,C96,Outsourced_labour_calcs!AO$13:AO$20)/10^6</f>
        <v>0</v>
      </c>
    </row>
    <row r="99" spans="3:12" ht="14.7" thickBot="1" x14ac:dyDescent="0.7">
      <c r="C99" s="333" t="s">
        <v>238</v>
      </c>
      <c r="D99" s="335">
        <f t="shared" si="98"/>
        <v>0.17050259792829181</v>
      </c>
      <c r="E99" s="335">
        <f t="shared" si="99"/>
        <v>7.3072541969267935E-2</v>
      </c>
      <c r="F99" s="335">
        <f t="shared" si="100"/>
        <v>0.24357513989755974</v>
      </c>
      <c r="G99" s="334">
        <f>SUMIF('Labour-related_calcs'!$B$77:$B$86,C96,'Labour-related_calcs'!K$77:K$86)/10^6*50%</f>
        <v>6.0263075868255161E-2</v>
      </c>
      <c r="H99" s="334">
        <f>SUMIF('Labour-related_calcs'!$B$77:$B$86,C96,'Labour-related_calcs'!L$77:L$86)/10^6</f>
        <v>0.11023952206003666</v>
      </c>
      <c r="I99" s="334">
        <f>SUMIF('Labour-related_calcs'!$B$77:$B$86,C96,'Labour-related_calcs'!M$77:M$86)/10^6</f>
        <v>0</v>
      </c>
      <c r="J99" s="334">
        <f>SUMIF('Labour-related_calcs'!$B$93:$B$102,C96,'Labour-related_calcs'!K$93:K$102)/10^6*50%</f>
        <v>2.5827032514966503E-2</v>
      </c>
      <c r="K99" s="334">
        <f>SUMIF('Labour-related_calcs'!$B$93:$B$102,C96,'Labour-related_calcs'!L$93:L$102)/10^6</f>
        <v>4.7245509454301435E-2</v>
      </c>
      <c r="L99" s="334">
        <f>SUMIF('Labour-related_calcs'!$B$93:$B$102,C96,'Labour-related_calcs'!M$93:M$102)/10^6</f>
        <v>0</v>
      </c>
    </row>
    <row r="100" spans="3:12" ht="14.7" thickBot="1" x14ac:dyDescent="0.7">
      <c r="C100" s="336" t="s">
        <v>47</v>
      </c>
      <c r="D100" s="337">
        <f>SUM(D97:D99)</f>
        <v>5.8340117996655199</v>
      </c>
      <c r="E100" s="337">
        <f>SUM(E97:E99)</f>
        <v>2.5002907712852238</v>
      </c>
      <c r="F100" s="337">
        <f>SUM(F97:F99)</f>
        <v>8.3343025709507437</v>
      </c>
      <c r="G100" s="337">
        <f t="shared" ref="G100" si="101">SUM(G97:G99)</f>
        <v>1.5801584102546704</v>
      </c>
      <c r="H100" s="337">
        <f t="shared" ref="H100" si="102">SUM(H97:H99)</f>
        <v>3.0397850117660523</v>
      </c>
      <c r="I100" s="337">
        <f t="shared" ref="I100" si="103">SUM(I97:I99)</f>
        <v>1.2140683776447971</v>
      </c>
      <c r="J100" s="337">
        <f t="shared" ref="J100" si="104">SUM(J97:J99)</f>
        <v>0.67721074725200192</v>
      </c>
      <c r="K100" s="337">
        <f t="shared" ref="K100" si="105">SUM(K97:K99)</f>
        <v>1.3027650050425943</v>
      </c>
      <c r="L100" s="337">
        <f t="shared" ref="L100" si="106">SUM(L97:L99)</f>
        <v>0.52031501899062749</v>
      </c>
    </row>
    <row r="101" spans="3:12" ht="14.7" thickBot="1" x14ac:dyDescent="0.7">
      <c r="C101" s="338" t="str">
        <f>C13</f>
        <v>Regulatory approvals</v>
      </c>
      <c r="D101" s="339"/>
      <c r="E101" s="332"/>
      <c r="F101" s="332"/>
      <c r="G101" s="332"/>
      <c r="H101" s="332"/>
      <c r="I101" s="332"/>
      <c r="J101" s="332"/>
      <c r="K101" s="332"/>
      <c r="L101" s="332"/>
    </row>
    <row r="102" spans="3:12" ht="14.7" thickBot="1" x14ac:dyDescent="0.7">
      <c r="C102" s="333" t="s">
        <v>236</v>
      </c>
      <c r="D102" s="335">
        <f>SUM(G102:I102)</f>
        <v>0</v>
      </c>
      <c r="E102" s="335">
        <f>SUM(J102:L102)</f>
        <v>0</v>
      </c>
      <c r="F102" s="335">
        <f>SUM(D102:E102)</f>
        <v>0</v>
      </c>
      <c r="G102" s="334">
        <f>SUMIF(Internal_labour_calcs!$P$29:$P$38,C101,Internal_labour_calcs!R$29:R$38)/10^6</f>
        <v>0</v>
      </c>
      <c r="H102" s="334">
        <f>SUMIF(Internal_labour_calcs!$P$13:$P$22,C101,Internal_labour_calcs!Z$13:Z$22)/10^6</f>
        <v>0</v>
      </c>
      <c r="I102" s="334">
        <f>SUMIF(Internal_labour_calcs!$P$13:$P$22,C101,Internal_labour_calcs!AA$13:AA$22)/10^6</f>
        <v>0</v>
      </c>
      <c r="J102" s="334">
        <f>SUMIF(Internal_labour_calcs!$AD$29:$AD$38,C101,Internal_labour_calcs!AF$29:AF$38)/10^6</f>
        <v>0</v>
      </c>
      <c r="K102" s="334">
        <f>SUMIF(Internal_labour_calcs!$AD$13:$AD$22,C101,Internal_labour_calcs!AN$13:AN$22)/10^6</f>
        <v>0</v>
      </c>
      <c r="L102" s="334">
        <f>SUMIF(Internal_labour_calcs!$AD$13:$AD$22,C101,Internal_labour_calcs!AO$13:AO$22)/10^6</f>
        <v>0</v>
      </c>
    </row>
    <row r="103" spans="3:12" ht="14.7" thickBot="1" x14ac:dyDescent="0.7">
      <c r="C103" s="333" t="s">
        <v>237</v>
      </c>
      <c r="D103" s="335">
        <f t="shared" ref="D103:D104" si="107">SUM(G103:I103)</f>
        <v>0</v>
      </c>
      <c r="E103" s="335">
        <f t="shared" ref="E103:E104" si="108">SUM(J103:L103)</f>
        <v>0</v>
      </c>
      <c r="F103" s="335">
        <f t="shared" ref="F103:F104" si="109">SUM(D103:E103)</f>
        <v>0</v>
      </c>
      <c r="G103" s="334">
        <f>SUMIF(Outsourced_labour_calcs!$P$27:$P$36,C101,Outsourced_labour_calcs!R$27:R$36)/10^6</f>
        <v>0</v>
      </c>
      <c r="H103" s="334">
        <f>SUMIF(Outsourced_labour_calcs!$P$13:$P$20,C101,Outsourced_labour_calcs!Z$13:Z$20)/10^6</f>
        <v>0</v>
      </c>
      <c r="I103" s="334">
        <f>SUMIF(Outsourced_labour_calcs!$P$13:$P$20,C101,Outsourced_labour_calcs!AA$13:AA$20)/10^6</f>
        <v>0</v>
      </c>
      <c r="J103" s="334">
        <f>SUMIF(Outsourced_labour_calcs!$AD$27:$AD$36,C101,Outsourced_labour_calcs!AF$27:AF$36)/10^6</f>
        <v>0</v>
      </c>
      <c r="K103" s="334">
        <f>SUMIF(Outsourced_labour_calcs!$AD$13:$AD$20,C101,Outsourced_labour_calcs!AN$13:AN$20)/10^6</f>
        <v>0</v>
      </c>
      <c r="L103" s="334">
        <f>SUMIF(Outsourced_labour_calcs!$AD$13:$AD$20,C101,Outsourced_labour_calcs!AO$13:AO$20)/10^6</f>
        <v>0</v>
      </c>
    </row>
    <row r="104" spans="3:12" ht="14.7" thickBot="1" x14ac:dyDescent="0.7">
      <c r="C104" s="333" t="s">
        <v>238</v>
      </c>
      <c r="D104" s="335">
        <f t="shared" si="107"/>
        <v>3.0147298164065186E-3</v>
      </c>
      <c r="E104" s="335">
        <f t="shared" si="108"/>
        <v>1.2920270641742226E-3</v>
      </c>
      <c r="F104" s="335">
        <f t="shared" si="109"/>
        <v>4.3067568805807413E-3</v>
      </c>
      <c r="G104" s="334">
        <f>SUMIF('Labour-related_calcs'!$B$77:$B$86,C101,'Labour-related_calcs'!K$77:K$86)/10^6*50%</f>
        <v>1.0126370661909059E-3</v>
      </c>
      <c r="H104" s="334">
        <f>SUMIF('Labour-related_calcs'!$B$77:$B$86,C101,'Labour-related_calcs'!L$77:L$86)/10^6</f>
        <v>1.8101040088543564E-3</v>
      </c>
      <c r="I104" s="334">
        <f>SUMIF('Labour-related_calcs'!$B$77:$B$86,C101,'Labour-related_calcs'!M$77:M$86)/10^6</f>
        <v>1.919887413612566E-4</v>
      </c>
      <c r="J104" s="334">
        <f>SUMIF('Labour-related_calcs'!$B$93:$B$102,C101,'Labour-related_calcs'!K$93:K$102)/10^6*50%</f>
        <v>4.3398731408181686E-4</v>
      </c>
      <c r="K104" s="334">
        <f>SUMIF('Labour-related_calcs'!$B$93:$B$102,C101,'Labour-related_calcs'!L$93:L$102)/10^6</f>
        <v>7.7575886093758152E-4</v>
      </c>
      <c r="L104" s="334">
        <f>SUMIF('Labour-related_calcs'!$B$93:$B$102,C101,'Labour-related_calcs'!M$93:M$102)/10^6</f>
        <v>8.2280889154824264E-5</v>
      </c>
    </row>
    <row r="105" spans="3:12" ht="14.7" thickBot="1" x14ac:dyDescent="0.7">
      <c r="C105" s="336" t="s">
        <v>47</v>
      </c>
      <c r="D105" s="337">
        <f>SUM(D102:D104)</f>
        <v>3.0147298164065186E-3</v>
      </c>
      <c r="E105" s="337">
        <f>SUM(E102:E104)</f>
        <v>1.2920270641742226E-3</v>
      </c>
      <c r="F105" s="337">
        <f>SUM(F102:F104)</f>
        <v>4.3067568805807413E-3</v>
      </c>
      <c r="G105" s="337">
        <f t="shared" ref="G105" si="110">SUM(G102:G104)</f>
        <v>1.0126370661909059E-3</v>
      </c>
      <c r="H105" s="337">
        <f t="shared" ref="H105" si="111">SUM(H102:H104)</f>
        <v>1.8101040088543564E-3</v>
      </c>
      <c r="I105" s="337">
        <f t="shared" ref="I105" si="112">SUM(I102:I104)</f>
        <v>1.919887413612566E-4</v>
      </c>
      <c r="J105" s="337">
        <f t="shared" ref="J105" si="113">SUM(J102:J104)</f>
        <v>4.3398731408181686E-4</v>
      </c>
      <c r="K105" s="337">
        <f t="shared" ref="K105" si="114">SUM(K102:K104)</f>
        <v>7.7575886093758152E-4</v>
      </c>
      <c r="L105" s="337">
        <f t="shared" ref="L105" si="115">SUM(L102:L104)</f>
        <v>8.2280889154824264E-5</v>
      </c>
    </row>
    <row r="106" spans="3:12" ht="14.7" thickBot="1" x14ac:dyDescent="0.7"/>
    <row r="107" spans="3:12" ht="14.7" thickBot="1" x14ac:dyDescent="0.7">
      <c r="C107" s="21" t="s">
        <v>239</v>
      </c>
      <c r="G107" s="341">
        <f>G60+G65+G70+G75+G80+G85+G90+G95+G100+G105</f>
        <v>12.788645504544451</v>
      </c>
      <c r="H107" s="342">
        <f t="shared" ref="H107:L107" si="116">H60+H65+H70+H75+H80+H85+H90+H95+H100+H105</f>
        <v>25.051758295724888</v>
      </c>
      <c r="I107" s="342">
        <f t="shared" si="116"/>
        <v>3.2084581796340172</v>
      </c>
      <c r="J107" s="342">
        <f t="shared" si="116"/>
        <v>5.4808480733761948</v>
      </c>
      <c r="K107" s="342">
        <f t="shared" si="116"/>
        <v>10.736467841024954</v>
      </c>
      <c r="L107" s="342">
        <f t="shared" si="116"/>
        <v>1.3750535055574362</v>
      </c>
    </row>
    <row r="108" spans="3:12" ht="14.7" thickBot="1" x14ac:dyDescent="0.7"/>
    <row r="109" spans="3:12" ht="14.7" thickBot="1" x14ac:dyDescent="0.7">
      <c r="C109" s="343" t="s">
        <v>46</v>
      </c>
      <c r="G109" s="341">
        <f>Internal_labour_calcs!R$39/10^6</f>
        <v>11.320043060936413</v>
      </c>
      <c r="H109" s="341">
        <f>Internal_labour_calcs!Z$23/10^6</f>
        <v>21.906476052856014</v>
      </c>
      <c r="I109" s="341">
        <f>Internal_labour_calcs!AA$23/10^6</f>
        <v>3.1771361601447969</v>
      </c>
      <c r="J109" s="341">
        <f>Internal_labour_calcs!AF$39/10^6</f>
        <v>4.8514470261156069</v>
      </c>
      <c r="K109" s="341">
        <f>Internal_labour_calcs!AN$23/10^6</f>
        <v>9.3884897369382934</v>
      </c>
      <c r="L109" s="341">
        <f>Internal_labour_calcs!AO$23/10^6</f>
        <v>1.3616297829191992</v>
      </c>
    </row>
    <row r="110" spans="3:12" ht="14.7" thickBot="1" x14ac:dyDescent="0.7">
      <c r="C110" s="343" t="s">
        <v>240</v>
      </c>
      <c r="G110" s="341">
        <f>Outsourced_labour_calcs!R37/10^6</f>
        <v>0.13966400000000001</v>
      </c>
      <c r="H110" s="341">
        <f>Outsourced_labour_calcs!Z21/10^6</f>
        <v>0</v>
      </c>
      <c r="I110" s="341">
        <f>Outsourced_labour_calcs!AA21/10^6</f>
        <v>0</v>
      </c>
      <c r="J110" s="341">
        <f>Outsourced_labour_calcs!AF37/10^6</f>
        <v>5.9855999999999999E-2</v>
      </c>
      <c r="K110" s="341">
        <f>Outsourced_labour_calcs!AN21/10^6</f>
        <v>0</v>
      </c>
      <c r="L110" s="341">
        <f>Outsourced_labour_calcs!AO21/10^6</f>
        <v>0</v>
      </c>
    </row>
    <row r="111" spans="3:12" ht="14.7" thickBot="1" x14ac:dyDescent="0.7">
      <c r="C111" s="343" t="s">
        <v>241</v>
      </c>
      <c r="G111" s="341">
        <f>'Labour-related_calcs'!K87*50%/10^6</f>
        <v>1.3289384436080367</v>
      </c>
      <c r="H111" s="341">
        <f>'Labour-related_calcs'!L87/10^6</f>
        <v>3.145282242868876</v>
      </c>
      <c r="I111" s="341">
        <f>'Labour-related_calcs'!M87/10^6</f>
        <v>3.1322019489220053E-2</v>
      </c>
      <c r="J111" s="341">
        <f>'Labour-related_calcs'!K103/10^6*50%</f>
        <v>0.5695450472605873</v>
      </c>
      <c r="K111" s="341">
        <f>'Labour-related_calcs'!L103/10^6</f>
        <v>1.3479781040866612</v>
      </c>
      <c r="L111" s="341">
        <f>'Labour-related_calcs'!M103/10^6</f>
        <v>1.342372263823717E-2</v>
      </c>
    </row>
    <row r="112" spans="3:12" ht="14.7" thickBot="1" x14ac:dyDescent="0.7">
      <c r="C112" s="21" t="s">
        <v>242</v>
      </c>
      <c r="G112" s="341">
        <f t="shared" ref="G112:L112" si="117">SUM(G109:G111)</f>
        <v>12.78864550454445</v>
      </c>
      <c r="H112" s="341">
        <f t="shared" si="117"/>
        <v>25.051758295724891</v>
      </c>
      <c r="I112" s="341">
        <f t="shared" si="117"/>
        <v>3.2084581796340168</v>
      </c>
      <c r="J112" s="341">
        <f t="shared" si="117"/>
        <v>5.480848073376194</v>
      </c>
      <c r="K112" s="341">
        <f t="shared" si="117"/>
        <v>10.736467841024954</v>
      </c>
      <c r="L112" s="341">
        <f t="shared" si="117"/>
        <v>1.3750535055574364</v>
      </c>
    </row>
    <row r="114" spans="1:12" ht="16.5" x14ac:dyDescent="0.65">
      <c r="A114" s="53" t="str">
        <f>IF(COUNTIF(G114:L114,"Error")&lt;&gt;0,"Error","Ok")</f>
        <v>Ok</v>
      </c>
      <c r="C114" s="21" t="s">
        <v>120</v>
      </c>
      <c r="G114" s="247" t="str">
        <f>IF(ROUND(G112-G107,3)=0,"OK","ERROR")</f>
        <v>OK</v>
      </c>
      <c r="H114" s="247" t="str">
        <f t="shared" ref="H114:L114" si="118">IF(ROUND(H112-H107,3)=0,"OK","ERROR")</f>
        <v>OK</v>
      </c>
      <c r="I114" s="247" t="str">
        <f t="shared" si="118"/>
        <v>OK</v>
      </c>
      <c r="J114" s="247" t="str">
        <f t="shared" si="118"/>
        <v>OK</v>
      </c>
      <c r="K114" s="247" t="str">
        <f t="shared" si="118"/>
        <v>OK</v>
      </c>
      <c r="L114" s="247" t="str">
        <f t="shared" si="118"/>
        <v>OK</v>
      </c>
    </row>
    <row r="116" spans="1:12" ht="14.7" thickBot="1" x14ac:dyDescent="0.7"/>
    <row r="117" spans="1:12" ht="16.8" thickBot="1" x14ac:dyDescent="0.7">
      <c r="C117" s="21" t="s">
        <v>243</v>
      </c>
      <c r="D117" s="101"/>
      <c r="E117" s="101"/>
      <c r="F117" s="101"/>
      <c r="G117" s="340" t="s">
        <v>230</v>
      </c>
      <c r="H117" s="340"/>
      <c r="I117" s="340"/>
      <c r="J117" s="340" t="s">
        <v>115</v>
      </c>
      <c r="K117" s="340"/>
      <c r="L117" s="340"/>
    </row>
    <row r="118" spans="1:12" ht="27.3" thickBot="1" x14ac:dyDescent="0.7">
      <c r="C118" s="330"/>
      <c r="D118" s="331" t="s">
        <v>233</v>
      </c>
      <c r="E118" s="331" t="s">
        <v>234</v>
      </c>
      <c r="F118" s="331" t="s">
        <v>235</v>
      </c>
      <c r="G118" s="69" t="s">
        <v>229</v>
      </c>
      <c r="H118" s="69" t="s">
        <v>61</v>
      </c>
      <c r="I118" s="69" t="s">
        <v>62</v>
      </c>
      <c r="J118" s="69" t="s">
        <v>229</v>
      </c>
      <c r="K118" s="69" t="s">
        <v>61</v>
      </c>
      <c r="L118" s="69" t="s">
        <v>62</v>
      </c>
    </row>
    <row r="119" spans="1:12" ht="14.7" thickBot="1" x14ac:dyDescent="0.7">
      <c r="C119" s="338" t="s">
        <v>79</v>
      </c>
      <c r="D119" s="339"/>
      <c r="E119" s="332"/>
      <c r="F119" s="332"/>
      <c r="G119" s="332"/>
      <c r="H119" s="332"/>
      <c r="I119" s="332"/>
      <c r="J119" s="332"/>
      <c r="K119" s="332"/>
      <c r="L119" s="332"/>
    </row>
    <row r="120" spans="1:12" ht="14.7" thickBot="1" x14ac:dyDescent="0.7">
      <c r="C120" s="333" t="s">
        <v>236</v>
      </c>
      <c r="D120" s="335">
        <f>D57</f>
        <v>0.93202434749999996</v>
      </c>
      <c r="E120" s="335">
        <f t="shared" ref="E120:L120" si="119">E57</f>
        <v>0.39943900607142857</v>
      </c>
      <c r="F120" s="335">
        <f t="shared" si="119"/>
        <v>1.3314633535714284</v>
      </c>
      <c r="G120" s="335">
        <f t="shared" si="119"/>
        <v>0.35661091499999997</v>
      </c>
      <c r="H120" s="335">
        <f t="shared" si="119"/>
        <v>0.57541343249999999</v>
      </c>
      <c r="I120" s="335">
        <f t="shared" si="119"/>
        <v>0</v>
      </c>
      <c r="J120" s="335">
        <f t="shared" si="119"/>
        <v>0.15283324928571429</v>
      </c>
      <c r="K120" s="335">
        <f t="shared" si="119"/>
        <v>0.24660575678571431</v>
      </c>
      <c r="L120" s="335">
        <f t="shared" si="119"/>
        <v>0</v>
      </c>
    </row>
    <row r="121" spans="1:12" ht="14.7" thickBot="1" x14ac:dyDescent="0.7">
      <c r="C121" s="333" t="s">
        <v>237</v>
      </c>
      <c r="D121" s="335">
        <f t="shared" ref="D121:L121" si="120">D58</f>
        <v>0</v>
      </c>
      <c r="E121" s="335">
        <f t="shared" si="120"/>
        <v>0</v>
      </c>
      <c r="F121" s="335">
        <f t="shared" si="120"/>
        <v>0</v>
      </c>
      <c r="G121" s="335">
        <f t="shared" si="120"/>
        <v>0</v>
      </c>
      <c r="H121" s="335">
        <f t="shared" si="120"/>
        <v>0</v>
      </c>
      <c r="I121" s="335">
        <f t="shared" si="120"/>
        <v>0</v>
      </c>
      <c r="J121" s="335">
        <f t="shared" si="120"/>
        <v>0</v>
      </c>
      <c r="K121" s="335">
        <f t="shared" si="120"/>
        <v>0</v>
      </c>
      <c r="L121" s="335">
        <f t="shared" si="120"/>
        <v>0</v>
      </c>
    </row>
    <row r="122" spans="1:12" ht="14.7" thickBot="1" x14ac:dyDescent="0.7">
      <c r="C122" s="333" t="s">
        <v>238</v>
      </c>
      <c r="D122" s="335">
        <f t="shared" ref="D122:L122" si="121">D59</f>
        <v>1.9063002912923604E-2</v>
      </c>
      <c r="E122" s="335">
        <f t="shared" si="121"/>
        <v>8.1698583912529765E-3</v>
      </c>
      <c r="F122" s="335">
        <f t="shared" si="121"/>
        <v>2.723286130417658E-2</v>
      </c>
      <c r="G122" s="335">
        <f t="shared" si="121"/>
        <v>5.4019874555912327E-3</v>
      </c>
      <c r="H122" s="335">
        <f t="shared" si="121"/>
        <v>9.9152724810276788E-3</v>
      </c>
      <c r="I122" s="335">
        <f t="shared" si="121"/>
        <v>3.7457429763046945E-3</v>
      </c>
      <c r="J122" s="335">
        <f t="shared" si="121"/>
        <v>2.3151374809676716E-3</v>
      </c>
      <c r="K122" s="335">
        <f t="shared" si="121"/>
        <v>4.2494024918690067E-3</v>
      </c>
      <c r="L122" s="335">
        <f t="shared" si="121"/>
        <v>1.6053184184162978E-3</v>
      </c>
    </row>
    <row r="123" spans="1:12" ht="14.7" thickBot="1" x14ac:dyDescent="0.7">
      <c r="C123" s="336" t="s">
        <v>47</v>
      </c>
      <c r="D123" s="337">
        <f>SUM(D120:D122)</f>
        <v>0.95108735041292358</v>
      </c>
      <c r="E123" s="337">
        <f>SUM(E120:E122)</f>
        <v>0.40760886446268152</v>
      </c>
      <c r="F123" s="337">
        <f>SUM(F120:F122)</f>
        <v>1.358696214875605</v>
      </c>
      <c r="G123" s="337">
        <f t="shared" ref="G123" si="122">SUM(G120:G122)</f>
        <v>0.3620129024555912</v>
      </c>
      <c r="H123" s="337">
        <f t="shared" ref="H123" si="123">SUM(H120:H122)</f>
        <v>0.58532870498102763</v>
      </c>
      <c r="I123" s="337">
        <f t="shared" ref="I123" si="124">SUM(I120:I122)</f>
        <v>3.7457429763046945E-3</v>
      </c>
      <c r="J123" s="337">
        <f t="shared" ref="J123" si="125">SUM(J120:J122)</f>
        <v>0.15514838676668197</v>
      </c>
      <c r="K123" s="337">
        <f t="shared" ref="K123" si="126">SUM(K120:K122)</f>
        <v>0.25085515927758334</v>
      </c>
      <c r="L123" s="337">
        <f t="shared" ref="L123" si="127">SUM(L120:L122)</f>
        <v>1.6053184184162978E-3</v>
      </c>
    </row>
    <row r="124" spans="1:12" ht="14.7" thickBot="1" x14ac:dyDescent="0.7">
      <c r="C124" s="338" t="s">
        <v>244</v>
      </c>
      <c r="D124" s="339"/>
      <c r="E124" s="332"/>
      <c r="F124" s="332"/>
      <c r="G124" s="332"/>
      <c r="H124" s="332"/>
      <c r="I124" s="332"/>
      <c r="J124" s="332"/>
      <c r="K124" s="332"/>
      <c r="L124" s="332"/>
    </row>
    <row r="125" spans="1:12" ht="14.7" thickBot="1" x14ac:dyDescent="0.7">
      <c r="C125" s="333" t="s">
        <v>236</v>
      </c>
      <c r="D125" s="335">
        <f>D62+D67+D72+D77+D82</f>
        <v>27.475869809699997</v>
      </c>
      <c r="E125" s="335">
        <f t="shared" ref="E125:L125" si="128">E62+E67+E72+E77+E82</f>
        <v>11.775372775585716</v>
      </c>
      <c r="F125" s="335">
        <f t="shared" si="128"/>
        <v>39.251242585285716</v>
      </c>
      <c r="G125" s="335">
        <f t="shared" si="128"/>
        <v>8.7605248285499986</v>
      </c>
      <c r="H125" s="335">
        <f t="shared" si="128"/>
        <v>17.163073816649998</v>
      </c>
      <c r="I125" s="335">
        <f t="shared" si="128"/>
        <v>1.5522711644999998</v>
      </c>
      <c r="J125" s="335">
        <f t="shared" si="128"/>
        <v>3.7545106408071431</v>
      </c>
      <c r="K125" s="335">
        <f t="shared" si="128"/>
        <v>7.3556030642785712</v>
      </c>
      <c r="L125" s="335">
        <f t="shared" si="128"/>
        <v>0.6652590705000001</v>
      </c>
    </row>
    <row r="126" spans="1:12" ht="14.7" thickBot="1" x14ac:dyDescent="0.7">
      <c r="C126" s="333" t="s">
        <v>237</v>
      </c>
      <c r="D126" s="335">
        <f t="shared" ref="D126:L126" si="129">D63+D68+D73+D78+D83</f>
        <v>0</v>
      </c>
      <c r="E126" s="335">
        <f t="shared" si="129"/>
        <v>0</v>
      </c>
      <c r="F126" s="335">
        <f t="shared" si="129"/>
        <v>0</v>
      </c>
      <c r="G126" s="335">
        <f t="shared" si="129"/>
        <v>0</v>
      </c>
      <c r="H126" s="335">
        <f t="shared" si="129"/>
        <v>0</v>
      </c>
      <c r="I126" s="335">
        <f t="shared" si="129"/>
        <v>0</v>
      </c>
      <c r="J126" s="335">
        <f t="shared" si="129"/>
        <v>0</v>
      </c>
      <c r="K126" s="335">
        <f t="shared" si="129"/>
        <v>0</v>
      </c>
      <c r="L126" s="335">
        <f t="shared" si="129"/>
        <v>0</v>
      </c>
    </row>
    <row r="127" spans="1:12" ht="14.7" thickBot="1" x14ac:dyDescent="0.7">
      <c r="C127" s="333" t="s">
        <v>238</v>
      </c>
      <c r="D127" s="335">
        <f t="shared" ref="D127:L127" si="130">D64+D69+D74+D79+D84</f>
        <v>3.7458703705585168</v>
      </c>
      <c r="E127" s="335">
        <f t="shared" si="130"/>
        <v>1.6053730159536506</v>
      </c>
      <c r="F127" s="335">
        <f t="shared" si="130"/>
        <v>5.3512433865121674</v>
      </c>
      <c r="G127" s="335">
        <f t="shared" si="130"/>
        <v>1.0813044570730623</v>
      </c>
      <c r="H127" s="335">
        <f t="shared" si="130"/>
        <v>2.6467878505093294</v>
      </c>
      <c r="I127" s="335">
        <f t="shared" si="130"/>
        <v>1.7778062976125657E-2</v>
      </c>
      <c r="J127" s="335">
        <f t="shared" si="130"/>
        <v>0.46341619588845534</v>
      </c>
      <c r="K127" s="335">
        <f t="shared" si="130"/>
        <v>1.134337650218284</v>
      </c>
      <c r="L127" s="335">
        <f t="shared" si="130"/>
        <v>7.6191698469109965E-3</v>
      </c>
    </row>
    <row r="128" spans="1:12" ht="14.7" thickBot="1" x14ac:dyDescent="0.7">
      <c r="C128" s="336" t="s">
        <v>47</v>
      </c>
      <c r="D128" s="337">
        <f>SUM(D125:D127)</f>
        <v>31.221740180258514</v>
      </c>
      <c r="E128" s="337">
        <f>SUM(E125:E127)</f>
        <v>13.380745791539367</v>
      </c>
      <c r="F128" s="337">
        <f>SUM(F125:F127)</f>
        <v>44.602485971797883</v>
      </c>
      <c r="G128" s="337">
        <f t="shared" ref="G128" si="131">SUM(G125:G127)</f>
        <v>9.84182928562306</v>
      </c>
      <c r="H128" s="337">
        <f t="shared" ref="H128" si="132">SUM(H125:H127)</f>
        <v>19.809861667159328</v>
      </c>
      <c r="I128" s="337">
        <f t="shared" ref="I128" si="133">SUM(I125:I127)</f>
        <v>1.5700492274761255</v>
      </c>
      <c r="J128" s="337">
        <f t="shared" ref="J128" si="134">SUM(J125:J127)</f>
        <v>4.2179268366955984</v>
      </c>
      <c r="K128" s="337">
        <f t="shared" ref="K128" si="135">SUM(K125:K127)</f>
        <v>8.4899407144968553</v>
      </c>
      <c r="L128" s="337">
        <f t="shared" ref="L128" si="136">SUM(L125:L127)</f>
        <v>0.67287824034691113</v>
      </c>
    </row>
    <row r="129" spans="3:12" ht="14.7" thickBot="1" x14ac:dyDescent="0.7">
      <c r="C129" s="338" t="s">
        <v>76</v>
      </c>
      <c r="D129" s="339"/>
      <c r="E129" s="332"/>
      <c r="F129" s="332"/>
      <c r="G129" s="332"/>
      <c r="H129" s="332"/>
      <c r="I129" s="332"/>
      <c r="J129" s="332"/>
      <c r="K129" s="332"/>
      <c r="L129" s="332"/>
    </row>
    <row r="130" spans="3:12" ht="14.7" thickBot="1" x14ac:dyDescent="0.7">
      <c r="C130" s="333" t="s">
        <v>236</v>
      </c>
      <c r="D130" s="335">
        <f>D87</f>
        <v>0.22388845499999993</v>
      </c>
      <c r="E130" s="335">
        <f t="shared" ref="E130:L130" si="137">E87</f>
        <v>9.5952195000000018E-2</v>
      </c>
      <c r="F130" s="335">
        <f t="shared" si="137"/>
        <v>0.31984064999999995</v>
      </c>
      <c r="G130" s="335">
        <f t="shared" si="137"/>
        <v>6.9766829999999988E-2</v>
      </c>
      <c r="H130" s="335">
        <f t="shared" si="137"/>
        <v>0.11654842499999998</v>
      </c>
      <c r="I130" s="335">
        <f t="shared" si="137"/>
        <v>3.7573199999999987E-2</v>
      </c>
      <c r="J130" s="335">
        <f t="shared" si="137"/>
        <v>2.9900070000000008E-2</v>
      </c>
      <c r="K130" s="335">
        <f t="shared" si="137"/>
        <v>4.994932500000001E-2</v>
      </c>
      <c r="L130" s="335">
        <f t="shared" si="137"/>
        <v>1.6102800000000004E-2</v>
      </c>
    </row>
    <row r="131" spans="3:12" ht="14.7" thickBot="1" x14ac:dyDescent="0.7">
      <c r="C131" s="333" t="s">
        <v>237</v>
      </c>
      <c r="D131" s="335">
        <f t="shared" ref="D131:L131" si="138">D88</f>
        <v>0</v>
      </c>
      <c r="E131" s="335">
        <f t="shared" si="138"/>
        <v>0</v>
      </c>
      <c r="F131" s="335">
        <f t="shared" si="138"/>
        <v>0</v>
      </c>
      <c r="G131" s="335">
        <f t="shared" si="138"/>
        <v>0</v>
      </c>
      <c r="H131" s="335">
        <f t="shared" si="138"/>
        <v>0</v>
      </c>
      <c r="I131" s="335">
        <f t="shared" si="138"/>
        <v>0</v>
      </c>
      <c r="J131" s="335">
        <f t="shared" si="138"/>
        <v>0</v>
      </c>
      <c r="K131" s="335">
        <f t="shared" si="138"/>
        <v>0</v>
      </c>
      <c r="L131" s="335">
        <f t="shared" si="138"/>
        <v>0</v>
      </c>
    </row>
    <row r="132" spans="3:12" ht="14.7" thickBot="1" x14ac:dyDescent="0.7">
      <c r="C132" s="333" t="s">
        <v>238</v>
      </c>
      <c r="D132" s="335">
        <f t="shared" ref="D132:L132" si="139">D89</f>
        <v>1.6211988572405932E-2</v>
      </c>
      <c r="E132" s="335">
        <f t="shared" si="139"/>
        <v>6.9479951024596868E-3</v>
      </c>
      <c r="F132" s="335">
        <f t="shared" si="139"/>
        <v>2.3159983674865617E-2</v>
      </c>
      <c r="G132" s="335">
        <f t="shared" si="139"/>
        <v>4.2494562347294871E-3</v>
      </c>
      <c r="H132" s="335">
        <f t="shared" si="139"/>
        <v>8.8052882860226878E-3</v>
      </c>
      <c r="I132" s="335">
        <f t="shared" si="139"/>
        <v>3.1572440516537594E-3</v>
      </c>
      <c r="J132" s="335">
        <f t="shared" si="139"/>
        <v>1.8211955291697805E-3</v>
      </c>
      <c r="K132" s="335">
        <f t="shared" si="139"/>
        <v>3.7736949797240096E-3</v>
      </c>
      <c r="L132" s="335">
        <f t="shared" si="139"/>
        <v>1.3531045935658971E-3</v>
      </c>
    </row>
    <row r="133" spans="3:12" ht="14.7" thickBot="1" x14ac:dyDescent="0.7">
      <c r="C133" s="336" t="s">
        <v>47</v>
      </c>
      <c r="D133" s="337">
        <f>SUM(D130:D132)</f>
        <v>0.24010044357240587</v>
      </c>
      <c r="E133" s="337">
        <f>SUM(E130:E132)</f>
        <v>0.10290019010245971</v>
      </c>
      <c r="F133" s="337">
        <f>SUM(F130:F132)</f>
        <v>0.34300063367486555</v>
      </c>
      <c r="G133" s="337">
        <f t="shared" ref="G133" si="140">SUM(G130:G132)</f>
        <v>7.4016286234729473E-2</v>
      </c>
      <c r="H133" s="337">
        <f t="shared" ref="H133" si="141">SUM(H130:H132)</f>
        <v>0.12535371328602268</v>
      </c>
      <c r="I133" s="337">
        <f t="shared" ref="I133" si="142">SUM(I130:I132)</f>
        <v>4.0730444051653748E-2</v>
      </c>
      <c r="J133" s="337">
        <f t="shared" ref="J133" si="143">SUM(J130:J132)</f>
        <v>3.172126552916979E-2</v>
      </c>
      <c r="K133" s="337">
        <f t="shared" ref="K133" si="144">SUM(K130:K132)</f>
        <v>5.3723019979724021E-2</v>
      </c>
      <c r="L133" s="337">
        <f t="shared" ref="L133" si="145">SUM(L130:L132)</f>
        <v>1.7455904593565903E-2</v>
      </c>
    </row>
    <row r="134" spans="3:12" ht="14.7" thickBot="1" x14ac:dyDescent="0.7">
      <c r="C134" s="338" t="s">
        <v>77</v>
      </c>
      <c r="D134" s="339"/>
      <c r="E134" s="332"/>
      <c r="F134" s="332"/>
      <c r="G134" s="332"/>
      <c r="H134" s="332"/>
      <c r="I134" s="332"/>
      <c r="J134" s="332"/>
      <c r="K134" s="332"/>
      <c r="L134" s="332"/>
    </row>
    <row r="135" spans="3:12" ht="14.7" thickBot="1" x14ac:dyDescent="0.7">
      <c r="C135" s="333" t="s">
        <v>236</v>
      </c>
      <c r="D135" s="335">
        <f>D92</f>
        <v>2.1083634600000001</v>
      </c>
      <c r="E135" s="335">
        <f t="shared" ref="E135:L135" si="146">E92</f>
        <v>0.9035843400000001</v>
      </c>
      <c r="F135" s="335">
        <f t="shared" si="146"/>
        <v>3.0119478000000002</v>
      </c>
      <c r="G135" s="335">
        <f t="shared" si="146"/>
        <v>0.61324515300000004</v>
      </c>
      <c r="H135" s="335">
        <f t="shared" si="146"/>
        <v>1.121894889</v>
      </c>
      <c r="I135" s="335">
        <f t="shared" si="146"/>
        <v>0.37322341800000003</v>
      </c>
      <c r="J135" s="335">
        <f t="shared" si="146"/>
        <v>0.26281935128571432</v>
      </c>
      <c r="K135" s="335">
        <f t="shared" si="146"/>
        <v>0.48081209528571439</v>
      </c>
      <c r="L135" s="335">
        <f t="shared" si="146"/>
        <v>0.15995289342857147</v>
      </c>
    </row>
    <row r="136" spans="3:12" ht="14.7" thickBot="1" x14ac:dyDescent="0.7">
      <c r="C136" s="333" t="s">
        <v>237</v>
      </c>
      <c r="D136" s="335">
        <f t="shared" ref="D136:L136" si="147">D93</f>
        <v>0.13966400000000001</v>
      </c>
      <c r="E136" s="335">
        <f t="shared" si="147"/>
        <v>5.9855999999999999E-2</v>
      </c>
      <c r="F136" s="335">
        <f t="shared" si="147"/>
        <v>0.19952</v>
      </c>
      <c r="G136" s="335">
        <f t="shared" si="147"/>
        <v>0.13966400000000001</v>
      </c>
      <c r="H136" s="335">
        <f t="shared" si="147"/>
        <v>0</v>
      </c>
      <c r="I136" s="335">
        <f t="shared" si="147"/>
        <v>0</v>
      </c>
      <c r="J136" s="335">
        <f t="shared" si="147"/>
        <v>5.9855999999999999E-2</v>
      </c>
      <c r="K136" s="335">
        <f t="shared" si="147"/>
        <v>0</v>
      </c>
      <c r="L136" s="335">
        <f t="shared" si="147"/>
        <v>0</v>
      </c>
    </row>
    <row r="137" spans="3:12" ht="14.7" thickBot="1" x14ac:dyDescent="0.7">
      <c r="C137" s="333" t="s">
        <v>238</v>
      </c>
      <c r="D137" s="335">
        <f t="shared" ref="D137:L137" si="148">D94</f>
        <v>0.55088001617758753</v>
      </c>
      <c r="E137" s="335">
        <f t="shared" si="148"/>
        <v>0.23609143550468042</v>
      </c>
      <c r="F137" s="335">
        <f t="shared" si="148"/>
        <v>0.7869714516822679</v>
      </c>
      <c r="G137" s="335">
        <f t="shared" si="148"/>
        <v>0.17670682991020778</v>
      </c>
      <c r="H137" s="335">
        <f t="shared" si="148"/>
        <v>0.36772420552360513</v>
      </c>
      <c r="I137" s="335">
        <f t="shared" si="148"/>
        <v>6.4489807437746877E-3</v>
      </c>
      <c r="J137" s="335">
        <f t="shared" si="148"/>
        <v>7.5731498532946209E-2</v>
      </c>
      <c r="K137" s="335">
        <f t="shared" si="148"/>
        <v>0.15759608808154507</v>
      </c>
      <c r="L137" s="335">
        <f t="shared" si="148"/>
        <v>2.7638488901891522E-3</v>
      </c>
    </row>
    <row r="138" spans="3:12" ht="14.7" thickBot="1" x14ac:dyDescent="0.7">
      <c r="C138" s="336" t="s">
        <v>47</v>
      </c>
      <c r="D138" s="337">
        <f>SUM(D135:D137)</f>
        <v>2.7989074761775878</v>
      </c>
      <c r="E138" s="337">
        <f>SUM(E135:E137)</f>
        <v>1.1995317755046806</v>
      </c>
      <c r="F138" s="337">
        <f>SUM(F135:F137)</f>
        <v>3.9984392516822682</v>
      </c>
      <c r="G138" s="337">
        <f t="shared" ref="G138" si="149">SUM(G135:G137)</f>
        <v>0.92961598291020786</v>
      </c>
      <c r="H138" s="337">
        <f t="shared" ref="H138" si="150">SUM(H135:H137)</f>
        <v>1.4896190945236052</v>
      </c>
      <c r="I138" s="337">
        <f t="shared" ref="I138" si="151">SUM(I135:I137)</f>
        <v>0.37967239874377473</v>
      </c>
      <c r="J138" s="337">
        <f t="shared" ref="J138" si="152">SUM(J135:J137)</f>
        <v>0.39840684981866054</v>
      </c>
      <c r="K138" s="337">
        <f t="shared" ref="K138" si="153">SUM(K135:K137)</f>
        <v>0.63840818336725946</v>
      </c>
      <c r="L138" s="337">
        <f t="shared" ref="L138" si="154">SUM(L135:L137)</f>
        <v>0.16271674231876063</v>
      </c>
    </row>
    <row r="139" spans="3:12" ht="14.7" thickBot="1" x14ac:dyDescent="0.7">
      <c r="C139" s="338" t="s">
        <v>74</v>
      </c>
      <c r="D139" s="339"/>
      <c r="E139" s="332"/>
      <c r="F139" s="332"/>
      <c r="G139" s="332"/>
      <c r="H139" s="332"/>
      <c r="I139" s="332"/>
      <c r="J139" s="332"/>
      <c r="K139" s="332"/>
      <c r="L139" s="332"/>
    </row>
    <row r="140" spans="3:12" ht="14.7" thickBot="1" x14ac:dyDescent="0.7">
      <c r="C140" s="333" t="s">
        <v>236</v>
      </c>
      <c r="D140" s="335">
        <f>D97+D102</f>
        <v>5.6635092017372282</v>
      </c>
      <c r="E140" s="335">
        <f t="shared" ref="E140:L140" si="155">E97+E102</f>
        <v>2.4272182293159559</v>
      </c>
      <c r="F140" s="335">
        <f t="shared" si="155"/>
        <v>8.0907274310531836</v>
      </c>
      <c r="G140" s="335">
        <f t="shared" si="155"/>
        <v>1.5198953343864152</v>
      </c>
      <c r="H140" s="335">
        <f t="shared" si="155"/>
        <v>2.9295454897060158</v>
      </c>
      <c r="I140" s="335">
        <f t="shared" si="155"/>
        <v>1.2140683776447971</v>
      </c>
      <c r="J140" s="335">
        <f t="shared" si="155"/>
        <v>0.65138371473703538</v>
      </c>
      <c r="K140" s="335">
        <f t="shared" si="155"/>
        <v>1.2555194955882929</v>
      </c>
      <c r="L140" s="335">
        <f t="shared" si="155"/>
        <v>0.52031501899062749</v>
      </c>
    </row>
    <row r="141" spans="3:12" ht="14.7" thickBot="1" x14ac:dyDescent="0.7">
      <c r="C141" s="333" t="s">
        <v>237</v>
      </c>
      <c r="D141" s="335">
        <f t="shared" ref="D141:L141" si="156">D98+D103</f>
        <v>0</v>
      </c>
      <c r="E141" s="335">
        <f t="shared" si="156"/>
        <v>0</v>
      </c>
      <c r="F141" s="335">
        <f t="shared" si="156"/>
        <v>0</v>
      </c>
      <c r="G141" s="335">
        <f t="shared" si="156"/>
        <v>0</v>
      </c>
      <c r="H141" s="335">
        <f t="shared" si="156"/>
        <v>0</v>
      </c>
      <c r="I141" s="335">
        <f t="shared" si="156"/>
        <v>0</v>
      </c>
      <c r="J141" s="335">
        <f t="shared" si="156"/>
        <v>0</v>
      </c>
      <c r="K141" s="335">
        <f t="shared" si="156"/>
        <v>0</v>
      </c>
      <c r="L141" s="335">
        <f t="shared" si="156"/>
        <v>0</v>
      </c>
    </row>
    <row r="142" spans="3:12" ht="14.7" thickBot="1" x14ac:dyDescent="0.7">
      <c r="C142" s="333" t="s">
        <v>238</v>
      </c>
      <c r="D142" s="335">
        <f t="shared" ref="D142:L142" si="157">D99+D104</f>
        <v>0.17351732774469833</v>
      </c>
      <c r="E142" s="335">
        <f t="shared" si="157"/>
        <v>7.4364569033442157E-2</v>
      </c>
      <c r="F142" s="335">
        <f t="shared" si="157"/>
        <v>0.24788189677814049</v>
      </c>
      <c r="G142" s="335">
        <f t="shared" si="157"/>
        <v>6.1275712934446065E-2</v>
      </c>
      <c r="H142" s="335">
        <f t="shared" si="157"/>
        <v>0.11204962606889102</v>
      </c>
      <c r="I142" s="335">
        <f t="shared" si="157"/>
        <v>1.919887413612566E-4</v>
      </c>
      <c r="J142" s="335">
        <f t="shared" si="157"/>
        <v>2.626101982904832E-2</v>
      </c>
      <c r="K142" s="335">
        <f t="shared" si="157"/>
        <v>4.8021268315239014E-2</v>
      </c>
      <c r="L142" s="335">
        <f t="shared" si="157"/>
        <v>8.2280889154824264E-5</v>
      </c>
    </row>
    <row r="143" spans="3:12" ht="14.7" thickBot="1" x14ac:dyDescent="0.7">
      <c r="C143" s="336" t="s">
        <v>47</v>
      </c>
      <c r="D143" s="337">
        <f>SUM(D140:D142)</f>
        <v>5.8370265294819266</v>
      </c>
      <c r="E143" s="337">
        <f>SUM(E140:E142)</f>
        <v>2.5015827983493981</v>
      </c>
      <c r="F143" s="337">
        <f>SUM(F140:F142)</f>
        <v>8.3386093278313247</v>
      </c>
      <c r="G143" s="337">
        <f t="shared" ref="G143" si="158">SUM(G140:G142)</f>
        <v>1.5811710473208613</v>
      </c>
      <c r="H143" s="337">
        <f t="shared" ref="H143" si="159">SUM(H140:H142)</f>
        <v>3.041595115774907</v>
      </c>
      <c r="I143" s="337">
        <f t="shared" ref="I143" si="160">SUM(I140:I142)</f>
        <v>1.2142603663861584</v>
      </c>
      <c r="J143" s="337">
        <f t="shared" ref="J143" si="161">SUM(J140:J142)</f>
        <v>0.67764473456608365</v>
      </c>
      <c r="K143" s="337">
        <f t="shared" ref="K143" si="162">SUM(K140:K142)</f>
        <v>1.3035407639035319</v>
      </c>
      <c r="L143" s="337">
        <f t="shared" ref="L143" si="163">SUM(L140:L142)</f>
        <v>0.52039729987978234</v>
      </c>
    </row>
    <row r="144" spans="3:12" ht="14.7" thickBot="1" x14ac:dyDescent="0.7"/>
    <row r="145" spans="1:12" ht="14.7" thickBot="1" x14ac:dyDescent="0.7">
      <c r="C145" s="21" t="s">
        <v>239</v>
      </c>
      <c r="D145" s="341">
        <f t="shared" ref="D145:F145" si="164">D123+D128+D133+D138+D143</f>
        <v>41.048861979903364</v>
      </c>
      <c r="E145" s="341">
        <f t="shared" si="164"/>
        <v>17.592369419958587</v>
      </c>
      <c r="F145" s="341">
        <f t="shared" si="164"/>
        <v>58.641231399861951</v>
      </c>
      <c r="G145" s="341">
        <f>G123+G128+G133+G138+G143</f>
        <v>12.78864550454445</v>
      </c>
      <c r="H145" s="341">
        <f t="shared" ref="H145:L145" si="165">H123+H128+H133+H138+H143</f>
        <v>25.051758295724888</v>
      </c>
      <c r="I145" s="341">
        <f t="shared" si="165"/>
        <v>3.2084581796340172</v>
      </c>
      <c r="J145" s="341">
        <f t="shared" si="165"/>
        <v>5.480848073376194</v>
      </c>
      <c r="K145" s="341">
        <f t="shared" si="165"/>
        <v>10.736467841024954</v>
      </c>
      <c r="L145" s="341">
        <f t="shared" si="165"/>
        <v>1.3750535055574362</v>
      </c>
    </row>
    <row r="146" spans="1:12" ht="16.5" x14ac:dyDescent="0.65">
      <c r="A146" s="53" t="str">
        <f>IF(COUNTIF(G146:L146,"Error")&lt;&gt;0,"Error","Ok")</f>
        <v>Ok</v>
      </c>
      <c r="C146" s="21" t="s">
        <v>120</v>
      </c>
      <c r="G146" s="247" t="str">
        <f>IF(ROUND(G145-G112,3)=0,"OK","ERROR")</f>
        <v>OK</v>
      </c>
      <c r="H146" s="247" t="str">
        <f t="shared" ref="H146:L146" si="166">IF(ROUND(H145-H112,3)=0,"OK","ERROR")</f>
        <v>OK</v>
      </c>
      <c r="I146" s="247" t="str">
        <f t="shared" si="166"/>
        <v>OK</v>
      </c>
      <c r="J146" s="247" t="str">
        <f t="shared" si="166"/>
        <v>OK</v>
      </c>
      <c r="K146" s="247" t="str">
        <f t="shared" si="166"/>
        <v>OK</v>
      </c>
      <c r="L146" s="247" t="str">
        <f t="shared" si="166"/>
        <v>OK</v>
      </c>
    </row>
  </sheetData>
  <conditionalFormatting sqref="A13">
    <cfRule type="cellIs" dxfId="109" priority="236" operator="equal">
      <formula>"ERROR"</formula>
    </cfRule>
    <cfRule type="expression" priority="241">
      <formula>$O14="Manual $ Spread"</formula>
    </cfRule>
    <cfRule type="cellIs" dxfId="108" priority="240" operator="equal">
      <formula>"OK"</formula>
    </cfRule>
    <cfRule type="cellIs" dxfId="107" priority="239" operator="equal">
      <formula>"ERROR"</formula>
    </cfRule>
    <cfRule type="expression" dxfId="106" priority="238">
      <formula>$O14="Manual $ Spread"</formula>
    </cfRule>
    <cfRule type="cellIs" dxfId="105" priority="237" operator="equal">
      <formula>"OK"</formula>
    </cfRule>
  </conditionalFormatting>
  <conditionalFormatting sqref="A43">
    <cfRule type="cellIs" dxfId="104" priority="299" operator="equal">
      <formula>"ERROR"</formula>
    </cfRule>
    <cfRule type="cellIs" dxfId="103" priority="297" operator="equal">
      <formula>"OK"</formula>
    </cfRule>
    <cfRule type="expression" dxfId="102" priority="298">
      <formula>$Q43="Manual $ Spread"</formula>
    </cfRule>
    <cfRule type="cellIs" dxfId="101" priority="296" operator="equal">
      <formula>"ERROR"</formula>
    </cfRule>
    <cfRule type="cellIs" dxfId="100" priority="300" operator="equal">
      <formula>"OK"</formula>
    </cfRule>
    <cfRule type="expression" priority="301">
      <formula>$Q43="Manual $ Spread"</formula>
    </cfRule>
  </conditionalFormatting>
  <conditionalFormatting sqref="A49">
    <cfRule type="expression" dxfId="99" priority="292">
      <formula>$Q49="Manual $ Spread"</formula>
    </cfRule>
    <cfRule type="cellIs" dxfId="98" priority="290" operator="equal">
      <formula>"ERROR"</formula>
    </cfRule>
    <cfRule type="cellIs" dxfId="97" priority="291" operator="equal">
      <formula>"OK"</formula>
    </cfRule>
    <cfRule type="cellIs" dxfId="96" priority="293" operator="equal">
      <formula>"ERROR"</formula>
    </cfRule>
    <cfRule type="cellIs" dxfId="95" priority="294" operator="equal">
      <formula>"OK"</formula>
    </cfRule>
    <cfRule type="expression" priority="295">
      <formula>$Q49="Manual $ Spread"</formula>
    </cfRule>
  </conditionalFormatting>
  <conditionalFormatting sqref="A114">
    <cfRule type="cellIs" dxfId="94" priority="33" operator="equal">
      <formula>"ERROR"</formula>
    </cfRule>
    <cfRule type="cellIs" dxfId="93" priority="34" operator="equal">
      <formula>"OK"</formula>
    </cfRule>
    <cfRule type="expression" priority="35">
      <formula>$Q114="Manual $ Spread"</formula>
    </cfRule>
    <cfRule type="cellIs" dxfId="92" priority="30" operator="equal">
      <formula>"ERROR"</formula>
    </cfRule>
    <cfRule type="cellIs" dxfId="91" priority="31" operator="equal">
      <formula>"OK"</formula>
    </cfRule>
    <cfRule type="expression" dxfId="90" priority="32">
      <formula>$Q114="Manual $ Spread"</formula>
    </cfRule>
  </conditionalFormatting>
  <conditionalFormatting sqref="A146">
    <cfRule type="expression" dxfId="89" priority="15">
      <formula>$Q146="Manual $ Spread"</formula>
    </cfRule>
    <cfRule type="cellIs" dxfId="88" priority="16" operator="equal">
      <formula>"ERROR"</formula>
    </cfRule>
    <cfRule type="expression" priority="18">
      <formula>$Q146="Manual $ Spread"</formula>
    </cfRule>
    <cfRule type="cellIs" dxfId="87" priority="17" operator="equal">
      <formula>"OK"</formula>
    </cfRule>
    <cfRule type="cellIs" dxfId="86" priority="13" operator="equal">
      <formula>"ERROR"</formula>
    </cfRule>
    <cfRule type="cellIs" dxfId="85" priority="14" operator="equal">
      <formula>"OK"</formula>
    </cfRule>
  </conditionalFormatting>
  <conditionalFormatting sqref="D117:F117">
    <cfRule type="cellIs" dxfId="84" priority="27" operator="equal">
      <formula>"ERROR"</formula>
    </cfRule>
    <cfRule type="cellIs" dxfId="83" priority="28" operator="equal">
      <formula>"OK"</formula>
    </cfRule>
    <cfRule type="expression" priority="29">
      <formula>$P112="Manual $ Spread"</formula>
    </cfRule>
  </conditionalFormatting>
  <conditionalFormatting sqref="D49:I49">
    <cfRule type="expression" dxfId="82" priority="310">
      <formula>$K49="Manual $ Spread"</formula>
    </cfRule>
    <cfRule type="expression" priority="313">
      <formula>$K49="Manual $ Spread"</formula>
    </cfRule>
  </conditionalFormatting>
  <conditionalFormatting sqref="D50:I50 D52:I53 D54:F54">
    <cfRule type="expression" priority="906">
      <formula>$P45="Manual $ Spread"</formula>
    </cfRule>
  </conditionalFormatting>
  <conditionalFormatting sqref="D45:N48 D50:I50 D52:I53 D54:F54">
    <cfRule type="cellIs" dxfId="81" priority="711" operator="equal">
      <formula>"ERROR"</formula>
    </cfRule>
    <cfRule type="cellIs" dxfId="80" priority="712" operator="equal">
      <formula>"OK"</formula>
    </cfRule>
  </conditionalFormatting>
  <conditionalFormatting sqref="D45:N48">
    <cfRule type="cellIs" dxfId="79" priority="960" operator="equal">
      <formula>"ERROR"</formula>
    </cfRule>
    <cfRule type="cellIs" dxfId="78" priority="961" operator="equal">
      <formula>"OK"</formula>
    </cfRule>
    <cfRule type="expression" dxfId="77" priority="962">
      <formula>$Q45="Manual $ Spread"</formula>
    </cfRule>
    <cfRule type="expression" priority="963">
      <formula>$Q45="Manual $ Spread"</formula>
    </cfRule>
  </conditionalFormatting>
  <conditionalFormatting sqref="D49:O49">
    <cfRule type="cellIs" dxfId="76" priority="309" operator="equal">
      <formula>"OK"</formula>
    </cfRule>
    <cfRule type="cellIs" dxfId="75" priority="308" operator="equal">
      <formula>"ERROR"</formula>
    </cfRule>
    <cfRule type="cellIs" dxfId="74" priority="311" operator="equal">
      <formula>"ERROR"</formula>
    </cfRule>
    <cfRule type="cellIs" dxfId="73" priority="312" operator="equal">
      <formula>"OK"</formula>
    </cfRule>
  </conditionalFormatting>
  <conditionalFormatting sqref="G114:L114">
    <cfRule type="cellIs" dxfId="72" priority="36" operator="equal">
      <formula>"ERROR"</formula>
    </cfRule>
    <cfRule type="cellIs" dxfId="71" priority="37" operator="equal">
      <formula>"OK"</formula>
    </cfRule>
    <cfRule type="expression" dxfId="70" priority="38">
      <formula>$K114="Manual $ Spread"</formula>
    </cfRule>
    <cfRule type="cellIs" dxfId="69" priority="39" operator="equal">
      <formula>"ERROR"</formula>
    </cfRule>
    <cfRule type="cellIs" dxfId="68" priority="40" operator="equal">
      <formula>"OK"</formula>
    </cfRule>
    <cfRule type="expression" priority="41">
      <formula>$K114="Manual $ Spread"</formula>
    </cfRule>
    <cfRule type="expression" dxfId="67" priority="42">
      <formula>$Q114="Manual $ Spread"</formula>
    </cfRule>
    <cfRule type="expression" priority="43">
      <formula>$Q114="Manual $ Spread"</formula>
    </cfRule>
  </conditionalFormatting>
  <conditionalFormatting sqref="G146:L146">
    <cfRule type="expression" priority="26">
      <formula>$Q146="Manual $ Spread"</formula>
    </cfRule>
    <cfRule type="expression" dxfId="66" priority="25">
      <formula>$Q146="Manual $ Spread"</formula>
    </cfRule>
    <cfRule type="expression" priority="24">
      <formula>$K146="Manual $ Spread"</formula>
    </cfRule>
    <cfRule type="cellIs" dxfId="65" priority="23" operator="equal">
      <formula>"OK"</formula>
    </cfRule>
    <cfRule type="cellIs" dxfId="64" priority="22" operator="equal">
      <formula>"ERROR"</formula>
    </cfRule>
    <cfRule type="expression" dxfId="63" priority="21">
      <formula>$K146="Manual $ Spread"</formula>
    </cfRule>
    <cfRule type="cellIs" dxfId="62" priority="20" operator="equal">
      <formula>"OK"</formula>
    </cfRule>
    <cfRule type="cellIs" dxfId="61" priority="19" operator="equal">
      <formula>"ERROR"</formula>
    </cfRule>
  </conditionalFormatting>
  <conditionalFormatting sqref="H49:O49">
    <cfRule type="expression" dxfId="60" priority="576">
      <formula>$Q49="Manual $ Spread"</formula>
    </cfRule>
    <cfRule type="expression" priority="579">
      <formula>$Q49="Manual $ Spread"</formula>
    </cfRule>
  </conditionalFormatting>
  <conditionalFormatting sqref="L1">
    <cfRule type="expression" dxfId="59" priority="304">
      <formula>$Q1="Manual $ Spread"</formula>
    </cfRule>
    <cfRule type="cellIs" dxfId="58" priority="303" operator="equal">
      <formula>"OK"</formula>
    </cfRule>
    <cfRule type="cellIs" dxfId="57" priority="302" operator="equal">
      <formula>"ERROR"</formula>
    </cfRule>
    <cfRule type="expression" priority="307">
      <formula>$Q1="Manual $ Spread"</formula>
    </cfRule>
    <cfRule type="cellIs" dxfId="56" priority="306" operator="equal">
      <formula>"OK"</formula>
    </cfRule>
    <cfRule type="cellIs" dxfId="55" priority="305" operator="equal">
      <formula>"ERROR"</formula>
    </cfRule>
  </conditionalFormatting>
  <conditionalFormatting sqref="Q11:Q20 Q22:Q31 Q33:Q42">
    <cfRule type="cellIs" dxfId="54" priority="596" operator="equal">
      <formula>"ERROR"</formula>
    </cfRule>
    <cfRule type="cellIs" dxfId="53" priority="597" operator="equal">
      <formula>"OK"</formula>
    </cfRule>
    <cfRule type="expression" dxfId="52" priority="598">
      <formula>$Q11="Manual $ Spread"</formula>
    </cfRule>
  </conditionalFormatting>
  <conditionalFormatting sqref="Q12:Q20 X13 Q23:Q31 Q34:Q42">
    <cfRule type="expression" priority="972">
      <formula>$Q12="Manual $ Spread"</formula>
    </cfRule>
  </conditionalFormatting>
  <conditionalFormatting sqref="Q12:Q20">
    <cfRule type="cellIs" dxfId="51" priority="668" operator="equal">
      <formula>"OK"</formula>
    </cfRule>
    <cfRule type="cellIs" dxfId="50" priority="667" operator="equal">
      <formula>"ERROR"</formula>
    </cfRule>
  </conditionalFormatting>
  <conditionalFormatting sqref="Q23:Q31">
    <cfRule type="cellIs" dxfId="49" priority="118" operator="equal">
      <formula>"ERROR"</formula>
    </cfRule>
    <cfRule type="cellIs" dxfId="48" priority="119" operator="equal">
      <formula>"OK"</formula>
    </cfRule>
  </conditionalFormatting>
  <conditionalFormatting sqref="Q34:Q42">
    <cfRule type="cellIs" dxfId="47" priority="110" operator="equal">
      <formula>"ERROR"</formula>
    </cfRule>
    <cfRule type="cellIs" dxfId="46" priority="111" operator="equal">
      <formula>"OK"</formula>
    </cfRule>
  </conditionalFormatting>
  <conditionalFormatting sqref="S13:T13">
    <cfRule type="expression" dxfId="45" priority="106">
      <formula>$Q13="Manual $ Spread"</formula>
    </cfRule>
    <cfRule type="cellIs" dxfId="44" priority="107" operator="equal">
      <formula>"ERROR"</formula>
    </cfRule>
    <cfRule type="cellIs" dxfId="43" priority="108" operator="equal">
      <formula>"OK"</formula>
    </cfRule>
    <cfRule type="expression" priority="109">
      <formula>$Q13="Manual $ Spread"</formula>
    </cfRule>
    <cfRule type="cellIs" dxfId="42" priority="105" operator="equal">
      <formula>"OK"</formula>
    </cfRule>
    <cfRule type="cellIs" dxfId="41" priority="104" operator="equal">
      <formula>"ERROR"</formula>
    </cfRule>
  </conditionalFormatting>
  <conditionalFormatting sqref="S16:T16">
    <cfRule type="expression" priority="97">
      <formula>$Q16="Manual $ Spread"</formula>
    </cfRule>
    <cfRule type="cellIs" dxfId="40" priority="96" operator="equal">
      <formula>"OK"</formula>
    </cfRule>
    <cfRule type="cellIs" dxfId="39" priority="95" operator="equal">
      <formula>"ERROR"</formula>
    </cfRule>
    <cfRule type="expression" dxfId="38" priority="94">
      <formula>$Q16="Manual $ Spread"</formula>
    </cfRule>
    <cfRule type="cellIs" dxfId="37" priority="93" operator="equal">
      <formula>"OK"</formula>
    </cfRule>
    <cfRule type="cellIs" dxfId="36" priority="92" operator="equal">
      <formula>"ERROR"</formula>
    </cfRule>
  </conditionalFormatting>
  <conditionalFormatting sqref="S24:T24">
    <cfRule type="expression" dxfId="35" priority="58">
      <formula>$Q24="Manual $ Spread"</formula>
    </cfRule>
    <cfRule type="cellIs" dxfId="34" priority="59" operator="equal">
      <formula>"ERROR"</formula>
    </cfRule>
    <cfRule type="cellIs" dxfId="33" priority="57" operator="equal">
      <formula>"OK"</formula>
    </cfRule>
    <cfRule type="cellIs" dxfId="32" priority="56" operator="equal">
      <formula>"ERROR"</formula>
    </cfRule>
    <cfRule type="expression" priority="61">
      <formula>$Q24="Manual $ Spread"</formula>
    </cfRule>
    <cfRule type="cellIs" dxfId="31" priority="60" operator="equal">
      <formula>"OK"</formula>
    </cfRule>
  </conditionalFormatting>
  <conditionalFormatting sqref="S27:T27">
    <cfRule type="expression" dxfId="30" priority="46">
      <formula>$Q27="Manual $ Spread"</formula>
    </cfRule>
    <cfRule type="cellIs" dxfId="29" priority="45" operator="equal">
      <formula>"OK"</formula>
    </cfRule>
    <cfRule type="cellIs" dxfId="28" priority="44" operator="equal">
      <formula>"ERROR"</formula>
    </cfRule>
    <cfRule type="expression" priority="49">
      <formula>$Q27="Manual $ Spread"</formula>
    </cfRule>
    <cfRule type="cellIs" dxfId="27" priority="48" operator="equal">
      <formula>"OK"</formula>
    </cfRule>
    <cfRule type="cellIs" dxfId="26" priority="47" operator="equal">
      <formula>"ERROR"</formula>
    </cfRule>
  </conditionalFormatting>
  <conditionalFormatting sqref="S35:T35">
    <cfRule type="expression" priority="85">
      <formula>$Q35="Manual $ Spread"</formula>
    </cfRule>
    <cfRule type="cellIs" dxfId="25" priority="84" operator="equal">
      <formula>"OK"</formula>
    </cfRule>
    <cfRule type="cellIs" dxfId="24" priority="83" operator="equal">
      <formula>"ERROR"</formula>
    </cfRule>
    <cfRule type="cellIs" dxfId="23" priority="80" operator="equal">
      <formula>"ERROR"</formula>
    </cfRule>
    <cfRule type="cellIs" dxfId="22" priority="81" operator="equal">
      <formula>"OK"</formula>
    </cfRule>
    <cfRule type="expression" dxfId="21" priority="82">
      <formula>$Q35="Manual $ Spread"</formula>
    </cfRule>
  </conditionalFormatting>
  <conditionalFormatting sqref="S38:T38">
    <cfRule type="cellIs" dxfId="20" priority="68" operator="equal">
      <formula>"ERROR"</formula>
    </cfRule>
    <cfRule type="cellIs" dxfId="19" priority="69" operator="equal">
      <formula>"OK"</formula>
    </cfRule>
    <cfRule type="expression" dxfId="18" priority="70">
      <formula>$Q38="Manual $ Spread"</formula>
    </cfRule>
    <cfRule type="cellIs" dxfId="17" priority="71" operator="equal">
      <formula>"ERROR"</formula>
    </cfRule>
    <cfRule type="cellIs" dxfId="16" priority="72" operator="equal">
      <formula>"OK"</formula>
    </cfRule>
    <cfRule type="expression" priority="73">
      <formula>$Q38="Manual $ Spread"</formula>
    </cfRule>
  </conditionalFormatting>
  <conditionalFormatting sqref="V22:V31">
    <cfRule type="expression" priority="12">
      <formula>$Q22="Manual $ Spread"</formula>
    </cfRule>
    <cfRule type="cellIs" dxfId="15" priority="11" operator="equal">
      <formula>"OK"</formula>
    </cfRule>
    <cfRule type="cellIs" dxfId="14" priority="10" operator="equal">
      <formula>"ERROR"</formula>
    </cfRule>
    <cfRule type="expression" dxfId="13" priority="9">
      <formula>$Q22="Manual $ Spread"</formula>
    </cfRule>
    <cfRule type="cellIs" dxfId="12" priority="8" operator="equal">
      <formula>"OK"</formula>
    </cfRule>
    <cfRule type="cellIs" dxfId="11" priority="7" operator="equal">
      <formula>"ERROR"</formula>
    </cfRule>
  </conditionalFormatting>
  <conditionalFormatting sqref="V33:V42">
    <cfRule type="cellIs" dxfId="10" priority="1" operator="equal">
      <formula>"ERROR"</formula>
    </cfRule>
    <cfRule type="cellIs" dxfId="9" priority="5" operator="equal">
      <formula>"OK"</formula>
    </cfRule>
    <cfRule type="cellIs" dxfId="8" priority="4" operator="equal">
      <formula>"ERROR"</formula>
    </cfRule>
    <cfRule type="expression" dxfId="7" priority="3">
      <formula>$Q33="Manual $ Spread"</formula>
    </cfRule>
    <cfRule type="cellIs" dxfId="6" priority="2" operator="equal">
      <formula>"OK"</formula>
    </cfRule>
    <cfRule type="expression" priority="6">
      <formula>$Q33="Manual $ Spread"</formula>
    </cfRule>
  </conditionalFormatting>
  <conditionalFormatting sqref="X13">
    <cfRule type="cellIs" dxfId="5" priority="569" operator="equal">
      <formula>"ERROR"</formula>
    </cfRule>
    <cfRule type="cellIs" dxfId="4" priority="570" operator="equal">
      <formula>"OK"</formula>
    </cfRule>
    <cfRule type="expression" dxfId="3" priority="571">
      <formula>$Q13="Manual $ Spread"</formula>
    </cfRule>
    <cfRule type="cellIs" dxfId="2" priority="572" operator="equal">
      <formula>"ERROR"</formula>
    </cfRule>
    <cfRule type="cellIs" dxfId="1" priority="573" operator="equal">
      <formula>"OK"</formula>
    </cfRule>
  </conditionalFormatting>
  <conditionalFormatting sqref="Z9:Z15">
    <cfRule type="duplicateValues" dxfId="0" priority="899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06236-1F14-47BB-A205-A27763B5C90D}">
  <sheetPr codeName="Sheet1"/>
  <dimension ref="E77"/>
  <sheetViews>
    <sheetView topLeftCell="XFD1048576" zoomScaleNormal="100" workbookViewId="0"/>
  </sheetViews>
  <sheetFormatPr defaultColWidth="0" defaultRowHeight="15" customHeight="1" zeroHeight="1" x14ac:dyDescent="0.75"/>
  <cols>
    <col min="1" max="16384" width="7.140625" style="33" hidden="1"/>
  </cols>
  <sheetData>
    <row r="77" spans="5:5" ht="15" hidden="1" customHeight="1" x14ac:dyDescent="0.75">
      <c r="E77" s="34"/>
    </row>
  </sheetData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42605-3A77-4DB0-8551-18EED483F856}">
  <sheetPr codeName="Sheet3">
    <tabColor rgb="FF47A843"/>
  </sheetPr>
  <dimension ref="A1:AJ140"/>
  <sheetViews>
    <sheetView showGridLines="0" zoomScaleNormal="100" workbookViewId="0"/>
  </sheetViews>
  <sheetFormatPr defaultColWidth="9.1875" defaultRowHeight="12.3" x14ac:dyDescent="0.4"/>
  <cols>
    <col min="1" max="1" width="3.6640625" style="133" customWidth="1"/>
    <col min="2" max="2" width="9.1875" style="133"/>
    <col min="3" max="3" width="2.33203125" style="133" customWidth="1"/>
    <col min="4" max="4" width="39.6640625" style="133" customWidth="1"/>
    <col min="5" max="5" width="35.33203125" style="133" customWidth="1"/>
    <col min="6" max="6" width="11.33203125" style="133" customWidth="1"/>
    <col min="7" max="7" width="33.80859375" style="133" customWidth="1"/>
    <col min="8" max="8" width="32.33203125" style="133" customWidth="1"/>
    <col min="9" max="12" width="33.140625" style="147" customWidth="1"/>
    <col min="13" max="17" width="27.6640625" style="147" customWidth="1"/>
    <col min="18" max="16384" width="9.1875" style="133"/>
  </cols>
  <sheetData>
    <row r="1" spans="1:36" ht="35.200000000000003" customHeight="1" x14ac:dyDescent="0.4">
      <c r="A1" s="136"/>
      <c r="B1" s="137" t="str">
        <f>Overview!$B$1</f>
        <v>Labour and overhead costs for non-contestable CWOREZ project</v>
      </c>
      <c r="C1" s="138"/>
      <c r="D1" s="138"/>
      <c r="E1" s="138"/>
      <c r="F1" s="138"/>
      <c r="G1" s="138"/>
      <c r="H1" s="138"/>
      <c r="I1" s="139"/>
      <c r="J1" s="139"/>
      <c r="K1" s="139"/>
      <c r="L1" s="139"/>
      <c r="M1" s="140"/>
      <c r="N1" s="140"/>
      <c r="O1" s="140"/>
      <c r="P1" s="140"/>
      <c r="Q1" s="140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</row>
    <row r="2" spans="1:36" ht="26.2" customHeight="1" x14ac:dyDescent="0.4">
      <c r="A2" s="141"/>
      <c r="B2" s="142" t="s">
        <v>23</v>
      </c>
      <c r="C2" s="141"/>
      <c r="D2" s="143"/>
      <c r="E2" s="141"/>
      <c r="F2" s="141"/>
      <c r="G2" s="141"/>
      <c r="H2" s="141"/>
      <c r="I2" s="144"/>
      <c r="J2" s="144"/>
      <c r="K2" s="144"/>
      <c r="L2" s="144"/>
      <c r="M2" s="144"/>
      <c r="N2" s="144"/>
      <c r="O2" s="144"/>
      <c r="P2" s="144"/>
      <c r="Q2" s="144"/>
      <c r="R2" s="141"/>
      <c r="S2" s="141"/>
      <c r="T2" s="141"/>
      <c r="U2" s="141"/>
      <c r="V2" s="145"/>
      <c r="W2" s="145"/>
      <c r="X2" s="145"/>
      <c r="Y2" s="145"/>
      <c r="Z2" s="145"/>
      <c r="AA2" s="145"/>
      <c r="AB2" s="145"/>
      <c r="AC2" s="145"/>
    </row>
    <row r="4" spans="1:36" x14ac:dyDescent="0.4">
      <c r="B4" s="350" t="s">
        <v>48</v>
      </c>
      <c r="T4" s="146"/>
    </row>
    <row r="5" spans="1:36" ht="12.6" x14ac:dyDescent="0.45">
      <c r="B5" s="148" t="s">
        <v>203</v>
      </c>
      <c r="C5" s="148"/>
    </row>
    <row r="7" spans="1:36" x14ac:dyDescent="0.4">
      <c r="B7" s="351" t="s">
        <v>49</v>
      </c>
    </row>
    <row r="8" spans="1:36" x14ac:dyDescent="0.4">
      <c r="A8" s="149"/>
      <c r="B8" s="149" t="s">
        <v>50</v>
      </c>
      <c r="C8" s="149"/>
      <c r="D8" s="149"/>
      <c r="F8" s="149"/>
      <c r="G8" s="149"/>
      <c r="H8" s="149"/>
      <c r="I8" s="151"/>
      <c r="J8" s="151"/>
      <c r="K8" s="151"/>
      <c r="L8" s="151"/>
      <c r="M8" s="151"/>
      <c r="N8" s="151"/>
      <c r="O8" s="151"/>
      <c r="P8" s="151"/>
      <c r="Q8" s="151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</row>
    <row r="9" spans="1:36" ht="50.25" customHeight="1" x14ac:dyDescent="0.4">
      <c r="A9" s="149"/>
      <c r="B9" s="149"/>
      <c r="C9" s="149" t="s">
        <v>51</v>
      </c>
      <c r="D9" s="149"/>
      <c r="F9" s="149"/>
      <c r="G9" s="99" t="s">
        <v>52</v>
      </c>
      <c r="H9" s="99" t="s">
        <v>53</v>
      </c>
      <c r="I9" s="99" t="s">
        <v>54</v>
      </c>
      <c r="J9" s="99" t="s">
        <v>55</v>
      </c>
      <c r="K9" s="99" t="s">
        <v>56</v>
      </c>
      <c r="L9" s="99" t="s">
        <v>57</v>
      </c>
      <c r="M9" s="99" t="s">
        <v>58</v>
      </c>
      <c r="N9" s="99" t="s">
        <v>59</v>
      </c>
      <c r="O9" s="99" t="s">
        <v>60</v>
      </c>
      <c r="P9" s="99" t="s">
        <v>61</v>
      </c>
      <c r="Q9" s="99" t="s">
        <v>62</v>
      </c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</row>
    <row r="10" spans="1:36" x14ac:dyDescent="0.4">
      <c r="A10" s="149"/>
      <c r="B10" s="149"/>
      <c r="C10" s="149"/>
      <c r="D10" s="149"/>
      <c r="F10" s="149"/>
      <c r="G10" s="149"/>
      <c r="H10" s="151"/>
      <c r="I10" s="151"/>
      <c r="J10" s="151"/>
      <c r="K10" s="151"/>
      <c r="L10" s="151"/>
      <c r="M10" s="151"/>
      <c r="N10" s="151"/>
      <c r="O10" s="151"/>
      <c r="P10" s="151"/>
      <c r="Q10" s="151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</row>
    <row r="11" spans="1:36" ht="12.6" x14ac:dyDescent="0.45">
      <c r="B11" s="351" t="s">
        <v>63</v>
      </c>
      <c r="F11" s="148"/>
      <c r="G11" s="152"/>
      <c r="H11" s="153"/>
    </row>
    <row r="12" spans="1:36" ht="12.6" x14ac:dyDescent="0.45">
      <c r="B12" s="149" t="s">
        <v>64</v>
      </c>
      <c r="F12" s="148"/>
      <c r="G12" s="152"/>
      <c r="H12" s="153"/>
    </row>
    <row r="13" spans="1:36" ht="12.6" x14ac:dyDescent="0.45">
      <c r="C13" s="133" t="s">
        <v>65</v>
      </c>
      <c r="F13" s="352" t="s">
        <v>66</v>
      </c>
      <c r="G13" s="356">
        <v>150</v>
      </c>
    </row>
    <row r="14" spans="1:36" ht="12.6" x14ac:dyDescent="0.45">
      <c r="F14" s="148"/>
      <c r="G14" s="152"/>
      <c r="H14" s="153"/>
    </row>
    <row r="15" spans="1:36" x14ac:dyDescent="0.4">
      <c r="B15" s="351" t="s">
        <v>67</v>
      </c>
      <c r="H15" s="147"/>
    </row>
    <row r="16" spans="1:36" ht="36.75" customHeight="1" x14ac:dyDescent="0.4">
      <c r="B16" s="149" t="s">
        <v>68</v>
      </c>
      <c r="G16" s="99" t="str" cm="1">
        <f t="array" ref="G16:Q16">model_period</f>
        <v>FY2020
(1 Mar 2020 to 30 Jun 2020)</v>
      </c>
      <c r="H16" s="99" t="str">
        <v>FY2021</v>
      </c>
      <c r="I16" s="99" t="str">
        <v>FY2022</v>
      </c>
      <c r="J16" s="99" t="str">
        <v>FY2023</v>
      </c>
      <c r="K16" s="99" t="str">
        <v>FY2024</v>
      </c>
      <c r="L16" s="99" t="str">
        <v>FY2025
(1 Jul 2024 to 28 Feb 2025)</v>
      </c>
      <c r="M16" s="99" t="str">
        <v>FY2025
(1 Mar 2025 - 30 Jun 2025)</v>
      </c>
      <c r="N16" s="99" t="str">
        <v>FY2026</v>
      </c>
      <c r="O16" s="99" t="str">
        <v>FY2027</v>
      </c>
      <c r="P16" s="99" t="str">
        <v>FY2028</v>
      </c>
      <c r="Q16" s="99" t="str">
        <v>FY2029</v>
      </c>
    </row>
    <row r="17" spans="2:36" x14ac:dyDescent="0.4">
      <c r="G17" s="357">
        <f>(31+30+31+30)/365</f>
        <v>0.33424657534246577</v>
      </c>
      <c r="H17" s="357">
        <v>1</v>
      </c>
      <c r="I17" s="357">
        <v>1</v>
      </c>
      <c r="J17" s="357">
        <v>1</v>
      </c>
      <c r="K17" s="357">
        <v>1</v>
      </c>
      <c r="L17" s="357">
        <f>1-M17</f>
        <v>0.66575342465753429</v>
      </c>
      <c r="M17" s="357">
        <f>(31+30+31+30)/365</f>
        <v>0.33424657534246577</v>
      </c>
      <c r="N17" s="357">
        <v>1</v>
      </c>
      <c r="O17" s="357">
        <v>1</v>
      </c>
      <c r="P17" s="357">
        <v>1</v>
      </c>
      <c r="Q17" s="357">
        <v>1</v>
      </c>
    </row>
    <row r="19" spans="2:36" x14ac:dyDescent="0.4">
      <c r="B19" s="350" t="s">
        <v>69</v>
      </c>
      <c r="C19" s="149"/>
      <c r="D19" s="149"/>
      <c r="E19" s="149"/>
      <c r="F19" s="149"/>
      <c r="G19" s="149"/>
      <c r="H19" s="149"/>
      <c r="I19" s="151"/>
      <c r="J19" s="151"/>
      <c r="K19" s="151"/>
      <c r="L19" s="151"/>
      <c r="M19" s="151"/>
      <c r="N19" s="151"/>
      <c r="O19" s="151"/>
      <c r="P19" s="151"/>
      <c r="Q19" s="151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</row>
    <row r="20" spans="2:36" ht="12.6" x14ac:dyDescent="0.45">
      <c r="B20" s="350"/>
      <c r="C20" s="149" t="s">
        <v>70</v>
      </c>
      <c r="D20" s="149"/>
      <c r="E20" s="353"/>
      <c r="F20" s="148" t="s">
        <v>71</v>
      </c>
      <c r="G20" s="154"/>
      <c r="H20" s="301">
        <v>0.15</v>
      </c>
      <c r="I20" s="151"/>
      <c r="J20" s="151"/>
      <c r="K20" s="151"/>
      <c r="L20" s="151"/>
      <c r="M20" s="151"/>
      <c r="N20" s="151"/>
      <c r="O20" s="151"/>
      <c r="P20" s="151"/>
      <c r="Q20" s="151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</row>
    <row r="21" spans="2:36" ht="12.6" x14ac:dyDescent="0.45">
      <c r="B21" s="350"/>
      <c r="C21" s="149" t="s">
        <v>72</v>
      </c>
      <c r="D21" s="149"/>
      <c r="E21" s="353"/>
      <c r="F21" s="148" t="s">
        <v>71</v>
      </c>
      <c r="G21" s="154"/>
      <c r="H21" s="301">
        <v>0.25</v>
      </c>
      <c r="I21" s="151"/>
      <c r="J21" s="151"/>
      <c r="K21" s="151"/>
      <c r="L21" s="151"/>
      <c r="M21" s="151"/>
      <c r="N21" s="151"/>
      <c r="O21" s="151"/>
      <c r="P21" s="151"/>
      <c r="Q21" s="151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</row>
    <row r="22" spans="2:36" ht="12.6" x14ac:dyDescent="0.45">
      <c r="B22" s="350"/>
      <c r="C22" s="149" t="s">
        <v>73</v>
      </c>
      <c r="D22" s="149"/>
      <c r="E22" s="353"/>
      <c r="F22" s="148"/>
      <c r="G22" s="152"/>
      <c r="H22" s="155"/>
      <c r="I22" s="151"/>
      <c r="J22" s="151"/>
      <c r="K22" s="151"/>
      <c r="L22" s="151"/>
      <c r="M22" s="151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</row>
    <row r="23" spans="2:36" ht="34.5" customHeight="1" x14ac:dyDescent="0.4">
      <c r="B23" s="350"/>
      <c r="G23" s="156" t="str">
        <f>'Data source'!$A$2</f>
        <v>Broader cost category</v>
      </c>
      <c r="I23" s="133"/>
      <c r="J23" s="133"/>
      <c r="K23" s="133"/>
      <c r="L23" s="133"/>
      <c r="M23" s="355" t="str">
        <f>M$16</f>
        <v>FY2025
(1 Mar 2025 - 30 Jun 2025)</v>
      </c>
      <c r="N23" s="355" t="str">
        <f t="shared" ref="N23:Q23" si="0">N$16</f>
        <v>FY2026</v>
      </c>
      <c r="O23" s="355" t="str">
        <f t="shared" si="0"/>
        <v>FY2027</v>
      </c>
      <c r="P23" s="355" t="str">
        <f t="shared" si="0"/>
        <v>FY2028</v>
      </c>
      <c r="Q23" s="355" t="str">
        <f t="shared" si="0"/>
        <v>FY2029</v>
      </c>
      <c r="R23" s="149"/>
      <c r="S23" s="149"/>
      <c r="T23" s="150"/>
      <c r="U23" s="150"/>
      <c r="V23" s="150"/>
      <c r="W23" s="150"/>
      <c r="X23" s="150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</row>
    <row r="24" spans="2:36" x14ac:dyDescent="0.4">
      <c r="B24" s="350"/>
      <c r="G24" s="157" t="s">
        <v>108</v>
      </c>
      <c r="I24" s="133"/>
      <c r="J24" s="133"/>
      <c r="K24" s="133"/>
      <c r="L24" s="133"/>
      <c r="M24" s="357">
        <v>0</v>
      </c>
      <c r="N24" s="357">
        <v>7.210749259948703E-3</v>
      </c>
      <c r="O24" s="357">
        <v>0.51962424407845187</v>
      </c>
      <c r="P24" s="357">
        <v>0.47316500666159944</v>
      </c>
      <c r="Q24" s="357">
        <v>0</v>
      </c>
      <c r="R24" s="149"/>
      <c r="S24" s="149"/>
      <c r="T24" s="121"/>
      <c r="U24" s="121"/>
      <c r="V24" s="121"/>
      <c r="W24" s="121"/>
      <c r="X24" s="121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</row>
    <row r="25" spans="2:36" x14ac:dyDescent="0.4">
      <c r="B25" s="350"/>
      <c r="G25" s="157" t="s">
        <v>74</v>
      </c>
      <c r="I25" s="133"/>
      <c r="J25" s="133"/>
      <c r="K25" s="133"/>
      <c r="L25" s="133"/>
      <c r="M25" s="357">
        <v>6.699846167767623E-2</v>
      </c>
      <c r="N25" s="357">
        <v>0.26799384671070492</v>
      </c>
      <c r="O25" s="357">
        <v>0.35200175808265571</v>
      </c>
      <c r="P25" s="357">
        <v>0.31300593352896311</v>
      </c>
      <c r="Q25" s="357">
        <v>0</v>
      </c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</row>
    <row r="26" spans="2:36" x14ac:dyDescent="0.4">
      <c r="B26" s="350"/>
      <c r="G26" s="157" t="s">
        <v>75</v>
      </c>
      <c r="I26" s="133"/>
      <c r="J26" s="133"/>
      <c r="K26" s="133"/>
      <c r="L26" s="133"/>
      <c r="M26" s="357">
        <v>2.2471910112359543E-2</v>
      </c>
      <c r="N26" s="357">
        <v>0.46067415730337075</v>
      </c>
      <c r="O26" s="357">
        <v>0.2696629213483146</v>
      </c>
      <c r="P26" s="357">
        <v>0.24719101123595505</v>
      </c>
      <c r="Q26" s="357">
        <v>0</v>
      </c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</row>
    <row r="27" spans="2:36" x14ac:dyDescent="0.4">
      <c r="B27" s="350"/>
      <c r="G27" s="157" t="s">
        <v>76</v>
      </c>
      <c r="I27" s="133"/>
      <c r="J27" s="133"/>
      <c r="K27" s="133"/>
      <c r="L27" s="133"/>
      <c r="M27" s="357">
        <v>0.12656128601976058</v>
      </c>
      <c r="N27" s="357">
        <v>0.21696220460530388</v>
      </c>
      <c r="O27" s="357">
        <v>0.21696220460530388</v>
      </c>
      <c r="P27" s="357">
        <v>0.31649534862934109</v>
      </c>
      <c r="Q27" s="357">
        <v>0.12301895614029054</v>
      </c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</row>
    <row r="28" spans="2:36" x14ac:dyDescent="0.4">
      <c r="B28" s="350"/>
      <c r="G28" s="157" t="s">
        <v>77</v>
      </c>
      <c r="I28" s="133"/>
      <c r="J28" s="133"/>
      <c r="K28" s="133"/>
      <c r="L28" s="133"/>
      <c r="M28" s="357">
        <v>0.11871485039005983</v>
      </c>
      <c r="N28" s="357">
        <v>0.27765512140166643</v>
      </c>
      <c r="O28" s="357">
        <v>0.24969832124992486</v>
      </c>
      <c r="P28" s="357">
        <v>0.25525133190441884</v>
      </c>
      <c r="Q28" s="357">
        <v>9.8680375053930153E-2</v>
      </c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</row>
    <row r="29" spans="2:36" x14ac:dyDescent="0.4">
      <c r="B29" s="350"/>
      <c r="G29" s="157" t="s">
        <v>78</v>
      </c>
      <c r="I29" s="133"/>
      <c r="J29" s="133"/>
      <c r="K29" s="133"/>
      <c r="L29" s="133"/>
      <c r="M29" s="357">
        <v>0.10810810810810811</v>
      </c>
      <c r="N29" s="357">
        <v>0.32432432432432429</v>
      </c>
      <c r="O29" s="357">
        <v>0.32432432432432429</v>
      </c>
      <c r="P29" s="357">
        <v>0.24324324324324326</v>
      </c>
      <c r="Q29" s="357">
        <v>0</v>
      </c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</row>
    <row r="30" spans="2:36" x14ac:dyDescent="0.4">
      <c r="B30" s="350"/>
      <c r="G30" s="157" t="s">
        <v>79</v>
      </c>
      <c r="I30" s="133"/>
      <c r="J30" s="133"/>
      <c r="K30" s="133"/>
      <c r="L30" s="133"/>
      <c r="M30" s="357">
        <v>0.25</v>
      </c>
      <c r="N30" s="357">
        <v>0.75</v>
      </c>
      <c r="O30" s="357">
        <v>0</v>
      </c>
      <c r="P30" s="357">
        <v>0</v>
      </c>
      <c r="Q30" s="357">
        <v>0</v>
      </c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</row>
    <row r="31" spans="2:36" x14ac:dyDescent="0.4">
      <c r="B31" s="350"/>
      <c r="G31" s="157" t="s">
        <v>223</v>
      </c>
      <c r="I31" s="133"/>
      <c r="J31" s="133"/>
      <c r="K31" s="133"/>
      <c r="L31" s="133"/>
      <c r="M31" s="357">
        <v>6.3013065348757863E-2</v>
      </c>
      <c r="N31" s="357">
        <v>0.29332148242727102</v>
      </c>
      <c r="O31" s="357">
        <v>0.3678088298422692</v>
      </c>
      <c r="P31" s="357">
        <v>0.27585662238170189</v>
      </c>
      <c r="Q31" s="357">
        <v>0</v>
      </c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</row>
    <row r="32" spans="2:36" x14ac:dyDescent="0.4">
      <c r="B32" s="350"/>
      <c r="G32" s="157" t="s">
        <v>224</v>
      </c>
      <c r="I32" s="133"/>
      <c r="J32" s="133"/>
      <c r="K32" s="133"/>
      <c r="L32" s="133"/>
      <c r="M32" s="357">
        <v>0</v>
      </c>
      <c r="N32" s="357">
        <v>0.19909041520727341</v>
      </c>
      <c r="O32" s="357">
        <v>0.40172376256990983</v>
      </c>
      <c r="P32" s="357">
        <v>0.39918582222281673</v>
      </c>
      <c r="Q32" s="357">
        <v>0</v>
      </c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</row>
    <row r="33" spans="2:36" x14ac:dyDescent="0.4">
      <c r="B33" s="350"/>
      <c r="G33" s="157" t="s">
        <v>225</v>
      </c>
      <c r="I33" s="133"/>
      <c r="J33" s="133"/>
      <c r="K33" s="133"/>
      <c r="L33" s="133"/>
      <c r="M33" s="357">
        <v>2.7633650850533331E-3</v>
      </c>
      <c r="N33" s="357">
        <v>7.3464423862717398E-2</v>
      </c>
      <c r="O33" s="357">
        <v>0.356126117101768</v>
      </c>
      <c r="P33" s="357">
        <v>0.48841600795615309</v>
      </c>
      <c r="Q33" s="357">
        <v>7.9230085994308294E-2</v>
      </c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</row>
    <row r="34" spans="2:36" x14ac:dyDescent="0.4">
      <c r="B34" s="350"/>
      <c r="C34" s="149"/>
      <c r="D34" s="149"/>
      <c r="E34" s="149"/>
      <c r="F34" s="149"/>
      <c r="G34" s="149"/>
      <c r="H34" s="149"/>
      <c r="I34" s="151"/>
      <c r="J34" s="151"/>
      <c r="K34" s="151"/>
      <c r="L34" s="151"/>
      <c r="M34" s="151"/>
      <c r="N34" s="151"/>
      <c r="O34" s="151"/>
      <c r="P34" s="151"/>
      <c r="Q34" s="151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</row>
    <row r="35" spans="2:36" x14ac:dyDescent="0.4">
      <c r="B35" s="350" t="s">
        <v>80</v>
      </c>
      <c r="C35" s="149"/>
      <c r="D35" s="149"/>
      <c r="E35" s="149"/>
      <c r="F35" s="149"/>
      <c r="G35" s="149"/>
      <c r="H35" s="149"/>
      <c r="I35" s="151"/>
      <c r="J35" s="151"/>
      <c r="K35" s="151"/>
      <c r="L35" s="151"/>
      <c r="M35" s="151"/>
      <c r="N35" s="151"/>
      <c r="O35" s="151"/>
      <c r="P35" s="151"/>
      <c r="Q35" s="151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</row>
    <row r="36" spans="2:36" ht="12.6" x14ac:dyDescent="0.45">
      <c r="B36" s="350"/>
      <c r="C36" s="149" t="s">
        <v>81</v>
      </c>
      <c r="D36" s="149"/>
      <c r="E36" s="163"/>
      <c r="F36" s="148" t="s">
        <v>206</v>
      </c>
      <c r="G36" s="296"/>
      <c r="H36" s="272">
        <v>1919.8874136125662</v>
      </c>
      <c r="I36" s="151"/>
      <c r="J36" s="151"/>
      <c r="K36" s="151"/>
      <c r="L36" s="151"/>
      <c r="M36" s="151"/>
      <c r="N36" s="151"/>
      <c r="O36" s="151"/>
      <c r="P36" s="151"/>
      <c r="Q36" s="151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</row>
    <row r="37" spans="2:36" ht="12.6" x14ac:dyDescent="0.45">
      <c r="B37" s="350"/>
      <c r="C37" s="149"/>
      <c r="D37" s="149"/>
      <c r="E37" s="163"/>
      <c r="F37" s="148"/>
      <c r="G37" s="152"/>
      <c r="H37" s="158"/>
      <c r="I37" s="151"/>
      <c r="J37" s="151"/>
      <c r="K37" s="151"/>
      <c r="L37" s="151"/>
      <c r="M37" s="151"/>
      <c r="N37" s="151"/>
      <c r="O37" s="151"/>
      <c r="P37" s="151"/>
      <c r="Q37" s="151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</row>
    <row r="38" spans="2:36" ht="12.6" x14ac:dyDescent="0.45">
      <c r="B38" s="350"/>
      <c r="D38" s="149"/>
      <c r="E38" s="163"/>
      <c r="F38" s="148"/>
      <c r="G38" s="154"/>
      <c r="H38" s="156" t="s">
        <v>82</v>
      </c>
      <c r="I38" s="159" t="s">
        <v>83</v>
      </c>
      <c r="J38" s="226"/>
      <c r="K38" s="226"/>
      <c r="L38" s="226"/>
      <c r="M38" s="151"/>
      <c r="N38" s="151"/>
      <c r="O38" s="151"/>
      <c r="P38" s="151"/>
      <c r="Q38" s="151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</row>
    <row r="39" spans="2:36" ht="12.6" x14ac:dyDescent="0.45">
      <c r="B39" s="350"/>
      <c r="C39" s="149" t="s">
        <v>84</v>
      </c>
      <c r="E39" s="163"/>
      <c r="F39" s="148" t="s">
        <v>206</v>
      </c>
      <c r="G39" s="154"/>
      <c r="H39" s="157" t="str">
        <f>G24</f>
        <v>Project Management</v>
      </c>
      <c r="I39" s="160">
        <v>0</v>
      </c>
      <c r="J39" s="161"/>
      <c r="K39" s="161"/>
      <c r="L39" s="161"/>
      <c r="M39" s="151"/>
      <c r="N39" s="151"/>
      <c r="O39" s="151"/>
      <c r="P39" s="151"/>
      <c r="Q39" s="151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</row>
    <row r="40" spans="2:36" ht="12.6" x14ac:dyDescent="0.45">
      <c r="B40" s="350"/>
      <c r="C40" s="149" t="s">
        <v>85</v>
      </c>
      <c r="D40" s="149"/>
      <c r="E40" s="163"/>
      <c r="F40" s="148" t="s">
        <v>206</v>
      </c>
      <c r="G40" s="154"/>
      <c r="H40" s="157" t="str">
        <f>G28</f>
        <v>Land and Environment</v>
      </c>
      <c r="I40" s="160">
        <v>0</v>
      </c>
      <c r="J40" s="161"/>
      <c r="K40" s="161"/>
      <c r="L40" s="161"/>
      <c r="M40" s="151"/>
      <c r="N40" s="151"/>
      <c r="O40" s="151"/>
      <c r="P40" s="151"/>
      <c r="Q40" s="151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</row>
    <row r="41" spans="2:36" ht="12.6" x14ac:dyDescent="0.45">
      <c r="B41" s="350"/>
      <c r="C41" s="149"/>
      <c r="D41" s="149"/>
      <c r="E41" s="163"/>
      <c r="F41" s="148" t="s">
        <v>206</v>
      </c>
      <c r="G41" s="154"/>
      <c r="H41" s="157" t="str">
        <f>G33</f>
        <v>Construction Management</v>
      </c>
      <c r="I41" s="160">
        <v>0</v>
      </c>
      <c r="J41" s="161"/>
      <c r="K41" s="161"/>
      <c r="L41" s="161"/>
      <c r="M41" s="151"/>
      <c r="N41" s="151"/>
      <c r="O41" s="151"/>
      <c r="P41" s="151"/>
      <c r="Q41" s="151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</row>
    <row r="42" spans="2:36" ht="12.6" x14ac:dyDescent="0.45">
      <c r="B42" s="350"/>
      <c r="C42" s="149"/>
      <c r="D42" s="149"/>
      <c r="E42" s="163"/>
      <c r="F42" s="148"/>
      <c r="G42" s="152"/>
      <c r="I42" s="161"/>
      <c r="J42" s="161"/>
      <c r="K42" s="161"/>
      <c r="L42" s="161"/>
      <c r="M42" s="151"/>
      <c r="N42" s="151"/>
      <c r="O42" s="151"/>
      <c r="P42" s="151"/>
      <c r="Q42" s="151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</row>
    <row r="43" spans="2:36" x14ac:dyDescent="0.4">
      <c r="B43" s="350"/>
      <c r="H43" s="156" t="s">
        <v>82</v>
      </c>
      <c r="I43" s="159" t="s">
        <v>86</v>
      </c>
      <c r="J43" s="226"/>
      <c r="K43" s="226"/>
      <c r="L43" s="226"/>
      <c r="M43" s="151"/>
      <c r="N43" s="151"/>
      <c r="O43" s="151"/>
      <c r="P43" s="151"/>
      <c r="Q43" s="151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</row>
    <row r="44" spans="2:36" ht="12.6" x14ac:dyDescent="0.45">
      <c r="B44" s="350"/>
      <c r="C44" s="149" t="s">
        <v>87</v>
      </c>
      <c r="D44" s="149"/>
      <c r="E44" s="163"/>
      <c r="F44" s="148" t="s">
        <v>206</v>
      </c>
      <c r="G44" s="154"/>
      <c r="H44" s="157" t="str">
        <f>G24</f>
        <v>Project Management</v>
      </c>
      <c r="I44" s="160">
        <v>0</v>
      </c>
      <c r="J44" s="161"/>
      <c r="K44" s="161"/>
      <c r="L44" s="161"/>
      <c r="M44" s="151"/>
      <c r="N44" s="151"/>
      <c r="O44" s="151"/>
      <c r="P44" s="151"/>
      <c r="Q44" s="151"/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</row>
    <row r="45" spans="2:36" ht="12.6" x14ac:dyDescent="0.45">
      <c r="B45" s="350"/>
      <c r="C45" s="149" t="s">
        <v>88</v>
      </c>
      <c r="E45" s="163"/>
      <c r="F45" s="148" t="s">
        <v>206</v>
      </c>
      <c r="G45" s="154"/>
      <c r="H45" s="157" t="str">
        <f>G28</f>
        <v>Land and Environment</v>
      </c>
      <c r="I45" s="160">
        <v>0</v>
      </c>
      <c r="J45" s="161"/>
      <c r="K45" s="161"/>
      <c r="L45" s="161"/>
      <c r="M45" s="151"/>
      <c r="N45" s="151"/>
      <c r="O45" s="151"/>
      <c r="P45" s="151"/>
      <c r="Q45" s="151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</row>
    <row r="46" spans="2:36" ht="12.6" x14ac:dyDescent="0.45">
      <c r="B46" s="350"/>
      <c r="C46" s="149"/>
      <c r="E46" s="163"/>
      <c r="F46" s="148" t="s">
        <v>206</v>
      </c>
      <c r="G46" s="154"/>
      <c r="H46" s="157" t="str">
        <f>G33</f>
        <v>Construction Management</v>
      </c>
      <c r="I46" s="160">
        <v>0</v>
      </c>
      <c r="J46" s="161"/>
      <c r="K46" s="161"/>
      <c r="L46" s="161"/>
      <c r="M46" s="151"/>
      <c r="N46" s="151"/>
      <c r="O46" s="151"/>
      <c r="P46" s="151"/>
      <c r="Q46" s="151"/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</row>
    <row r="47" spans="2:36" ht="12.6" x14ac:dyDescent="0.45">
      <c r="B47" s="350"/>
      <c r="C47" s="149"/>
      <c r="D47" s="149"/>
      <c r="E47" s="163"/>
      <c r="F47" s="148"/>
      <c r="G47" s="152"/>
      <c r="H47" s="158"/>
      <c r="I47" s="151"/>
      <c r="J47" s="151"/>
      <c r="K47" s="151"/>
      <c r="L47" s="151"/>
      <c r="M47" s="151"/>
      <c r="N47" s="151"/>
      <c r="O47" s="151"/>
      <c r="P47" s="151"/>
      <c r="Q47" s="151"/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</row>
    <row r="48" spans="2:36" ht="30" customHeight="1" x14ac:dyDescent="0.45">
      <c r="B48" s="350"/>
      <c r="C48" s="149" t="s">
        <v>89</v>
      </c>
      <c r="D48" s="149"/>
      <c r="E48" s="163"/>
      <c r="F48" s="148"/>
      <c r="G48" s="152"/>
      <c r="H48" s="156" t="str">
        <f>'Data source'!$A$2</f>
        <v>Broader cost category</v>
      </c>
      <c r="I48" s="151"/>
      <c r="J48" s="151"/>
      <c r="K48" s="151"/>
      <c r="L48" s="151"/>
      <c r="M48" s="355" t="str">
        <f>M$16</f>
        <v>FY2025
(1 Mar 2025 - 30 Jun 2025)</v>
      </c>
      <c r="N48" s="355" t="str">
        <f t="shared" ref="N48:Q48" si="1">N$16</f>
        <v>FY2026</v>
      </c>
      <c r="O48" s="355" t="str">
        <f t="shared" si="1"/>
        <v>FY2027</v>
      </c>
      <c r="P48" s="355" t="str">
        <f t="shared" si="1"/>
        <v>FY2028</v>
      </c>
      <c r="Q48" s="355" t="str">
        <f t="shared" si="1"/>
        <v>FY2029</v>
      </c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</row>
    <row r="49" spans="2:36" ht="12.6" x14ac:dyDescent="0.45">
      <c r="B49" s="350"/>
      <c r="C49" s="149"/>
      <c r="D49" s="149"/>
      <c r="E49" s="163"/>
      <c r="F49" s="148"/>
      <c r="G49" s="152"/>
      <c r="H49" s="157" t="str">
        <f t="shared" ref="H49:H55" si="2">G24</f>
        <v>Project Management</v>
      </c>
      <c r="I49" s="151"/>
      <c r="J49" s="151"/>
      <c r="K49" s="151"/>
      <c r="L49" s="151"/>
      <c r="M49" s="358">
        <v>2.0083333333333333</v>
      </c>
      <c r="N49" s="358">
        <v>8.5125000000000011</v>
      </c>
      <c r="O49" s="358">
        <v>14.183333333333332</v>
      </c>
      <c r="P49" s="358">
        <v>12.566666666666666</v>
      </c>
      <c r="Q49" s="358">
        <v>2.25</v>
      </c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</row>
    <row r="50" spans="2:36" ht="12.6" x14ac:dyDescent="0.45">
      <c r="B50" s="350"/>
      <c r="C50" s="149"/>
      <c r="D50" s="149"/>
      <c r="E50" s="163"/>
      <c r="F50" s="148"/>
      <c r="G50" s="152"/>
      <c r="H50" s="157" t="str">
        <f t="shared" si="2"/>
        <v>Other support and corporate roles</v>
      </c>
      <c r="I50" s="151"/>
      <c r="J50" s="151"/>
      <c r="K50" s="151"/>
      <c r="L50" s="151"/>
      <c r="M50" s="358">
        <v>1</v>
      </c>
      <c r="N50" s="358">
        <v>0.67083333333333328</v>
      </c>
      <c r="O50" s="358">
        <v>0.37380952380952381</v>
      </c>
      <c r="P50" s="358">
        <v>0.55000000000000004</v>
      </c>
      <c r="Q50" s="358">
        <v>0</v>
      </c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</row>
    <row r="51" spans="2:36" ht="12.6" x14ac:dyDescent="0.45">
      <c r="B51" s="350"/>
      <c r="C51" s="149"/>
      <c r="D51" s="149"/>
      <c r="E51" s="163"/>
      <c r="F51" s="148"/>
      <c r="G51" s="152"/>
      <c r="H51" s="157" t="str">
        <f t="shared" si="2"/>
        <v>Regulatory approvals</v>
      </c>
      <c r="I51" s="151"/>
      <c r="J51" s="151"/>
      <c r="K51" s="151"/>
      <c r="L51" s="151"/>
      <c r="M51" s="358">
        <v>0.30699404761904764</v>
      </c>
      <c r="N51" s="358">
        <v>0.60833333333333328</v>
      </c>
      <c r="O51" s="358">
        <v>0.47857142857142859</v>
      </c>
      <c r="P51" s="358">
        <v>0.40416666666666656</v>
      </c>
      <c r="Q51" s="358">
        <v>0.14285714285714282</v>
      </c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</row>
    <row r="52" spans="2:36" ht="12.6" x14ac:dyDescent="0.45">
      <c r="B52" s="350"/>
      <c r="C52" s="149"/>
      <c r="D52" s="149"/>
      <c r="E52" s="163"/>
      <c r="F52" s="148"/>
      <c r="G52" s="152"/>
      <c r="H52" s="157" t="str">
        <f t="shared" si="2"/>
        <v>Community and stakeholder engagement</v>
      </c>
      <c r="I52" s="151"/>
      <c r="J52" s="151"/>
      <c r="K52" s="151"/>
      <c r="L52" s="151"/>
      <c r="M52" s="358">
        <v>2.6880952380952379</v>
      </c>
      <c r="N52" s="358">
        <v>6.4092261904761907</v>
      </c>
      <c r="O52" s="358">
        <v>4.2789880952380948</v>
      </c>
      <c r="P52" s="358">
        <v>3.5688095238095232</v>
      </c>
      <c r="Q52" s="358">
        <v>1.1897619047619046</v>
      </c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</row>
    <row r="53" spans="2:36" ht="12.6" x14ac:dyDescent="0.45">
      <c r="B53" s="350"/>
      <c r="C53" s="149"/>
      <c r="D53" s="149"/>
      <c r="E53" s="163"/>
      <c r="F53" s="148"/>
      <c r="G53" s="152"/>
      <c r="H53" s="157" t="str">
        <f t="shared" si="2"/>
        <v>Land and Environment</v>
      </c>
      <c r="I53" s="151"/>
      <c r="J53" s="151"/>
      <c r="K53" s="151"/>
      <c r="L53" s="151"/>
      <c r="M53" s="358">
        <v>8.5714285714285715E-2</v>
      </c>
      <c r="N53" s="358">
        <v>0.25119047619047619</v>
      </c>
      <c r="O53" s="358">
        <v>0.24999999999999997</v>
      </c>
      <c r="P53" s="358">
        <v>0.1875</v>
      </c>
      <c r="Q53" s="358">
        <v>0</v>
      </c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</row>
    <row r="54" spans="2:36" ht="12.6" x14ac:dyDescent="0.45">
      <c r="B54" s="350"/>
      <c r="C54" s="149"/>
      <c r="D54" s="149"/>
      <c r="E54" s="163"/>
      <c r="F54" s="148"/>
      <c r="G54" s="152"/>
      <c r="H54" s="157" t="str">
        <f t="shared" si="2"/>
        <v>Transaction Procurement Support</v>
      </c>
      <c r="I54" s="151"/>
      <c r="J54" s="151"/>
      <c r="K54" s="151"/>
      <c r="L54" s="151"/>
      <c r="M54" s="358">
        <v>3.651875</v>
      </c>
      <c r="N54" s="358">
        <v>12.400446428571431</v>
      </c>
      <c r="O54" s="358">
        <v>2.8166666666666673</v>
      </c>
      <c r="P54" s="358">
        <v>1.8818452380952382</v>
      </c>
      <c r="Q54" s="358">
        <v>0</v>
      </c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</row>
    <row r="55" spans="2:36" ht="12.6" x14ac:dyDescent="0.45">
      <c r="B55" s="350"/>
      <c r="C55" s="149"/>
      <c r="D55" s="149"/>
      <c r="E55" s="163"/>
      <c r="F55" s="148"/>
      <c r="G55" s="152"/>
      <c r="H55" s="157" t="str">
        <f t="shared" si="2"/>
        <v>Project Development</v>
      </c>
      <c r="I55" s="151"/>
      <c r="J55" s="151"/>
      <c r="K55" s="151"/>
      <c r="L55" s="151"/>
      <c r="M55" s="358">
        <v>2.2315507422959731</v>
      </c>
      <c r="N55" s="358">
        <v>7.0042536984564601</v>
      </c>
      <c r="O55" s="358">
        <v>8.0391432141720607</v>
      </c>
      <c r="P55" s="358">
        <v>7.3778675105972233</v>
      </c>
      <c r="Q55" s="358">
        <v>2.787174579498982</v>
      </c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</row>
    <row r="56" spans="2:36" ht="12.6" x14ac:dyDescent="0.45">
      <c r="B56" s="350"/>
      <c r="C56" s="149"/>
      <c r="D56" s="149"/>
      <c r="E56" s="163"/>
      <c r="F56" s="148"/>
      <c r="G56" s="152"/>
      <c r="H56" s="157" t="str">
        <f t="shared" ref="H56:H58" si="3">G31</f>
        <v>Project Controls</v>
      </c>
      <c r="I56" s="151"/>
      <c r="J56" s="151"/>
      <c r="K56" s="151"/>
      <c r="L56" s="151"/>
      <c r="M56" s="358">
        <v>1.3333333333333333</v>
      </c>
      <c r="N56" s="358">
        <v>3.9000000000000004</v>
      </c>
      <c r="O56" s="358">
        <v>4.5</v>
      </c>
      <c r="P56" s="358">
        <v>3.458333333333333</v>
      </c>
      <c r="Q56" s="358">
        <v>0.125</v>
      </c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</row>
    <row r="57" spans="2:36" ht="12.6" x14ac:dyDescent="0.45">
      <c r="B57" s="350"/>
      <c r="C57" s="149"/>
      <c r="D57" s="149"/>
      <c r="E57" s="163"/>
      <c r="F57" s="148"/>
      <c r="G57" s="152"/>
      <c r="H57" s="157" t="str">
        <f t="shared" si="3"/>
        <v>Commercial Management</v>
      </c>
      <c r="I57" s="151"/>
      <c r="J57" s="151"/>
      <c r="K57" s="151"/>
      <c r="L57" s="151"/>
      <c r="M57" s="358">
        <v>0.86666666666666659</v>
      </c>
      <c r="N57" s="358">
        <v>4.2249999999999996</v>
      </c>
      <c r="O57" s="358">
        <v>11.8</v>
      </c>
      <c r="P57" s="358">
        <v>13.808333333333332</v>
      </c>
      <c r="Q57" s="358">
        <v>0</v>
      </c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</row>
    <row r="58" spans="2:36" ht="12.6" x14ac:dyDescent="0.45">
      <c r="B58" s="350"/>
      <c r="C58" s="149"/>
      <c r="D58" s="149"/>
      <c r="E58" s="163"/>
      <c r="F58" s="148"/>
      <c r="G58" s="152"/>
      <c r="H58" s="157" t="str">
        <f t="shared" si="3"/>
        <v>Construction Management</v>
      </c>
      <c r="I58" s="151"/>
      <c r="J58" s="151"/>
      <c r="K58" s="151"/>
      <c r="L58" s="151"/>
      <c r="M58" s="358">
        <v>1.3142857142857143</v>
      </c>
      <c r="N58" s="358">
        <v>4.8410714285714294</v>
      </c>
      <c r="O58" s="358">
        <v>14.970384920634917</v>
      </c>
      <c r="P58" s="358">
        <v>26.978476190476194</v>
      </c>
      <c r="Q58" s="358">
        <v>1.7733333333333332</v>
      </c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</row>
    <row r="59" spans="2:36" ht="16.5" x14ac:dyDescent="0.75">
      <c r="B59" s="350"/>
      <c r="C59" s="149"/>
      <c r="D59" s="149"/>
      <c r="E59" s="354"/>
      <c r="F59" s="148"/>
      <c r="G59" s="152"/>
      <c r="I59" s="151"/>
      <c r="J59" s="151"/>
      <c r="K59" s="151"/>
      <c r="L59" s="151"/>
      <c r="M59" s="162"/>
      <c r="N59" s="162"/>
      <c r="O59" s="162"/>
      <c r="P59" s="162"/>
      <c r="Q59" s="162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</row>
    <row r="60" spans="2:36" x14ac:dyDescent="0.4">
      <c r="B60" s="350"/>
      <c r="C60" s="149"/>
      <c r="D60" s="149"/>
      <c r="E60" s="163"/>
      <c r="F60" s="149"/>
      <c r="G60" s="149"/>
      <c r="H60" s="149"/>
      <c r="I60" s="151"/>
      <c r="J60" s="151"/>
      <c r="K60" s="151"/>
      <c r="L60" s="151"/>
      <c r="M60" s="151"/>
      <c r="N60" s="151"/>
      <c r="O60" s="151"/>
      <c r="P60" s="151"/>
      <c r="Q60" s="151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</row>
    <row r="61" spans="2:36" x14ac:dyDescent="0.4">
      <c r="B61" s="350" t="s">
        <v>90</v>
      </c>
      <c r="C61" s="149"/>
      <c r="D61" s="149"/>
      <c r="E61" s="149"/>
      <c r="F61" s="149"/>
      <c r="G61" s="149"/>
      <c r="H61" s="149"/>
      <c r="I61" s="151"/>
      <c r="J61" s="151"/>
      <c r="K61" s="151"/>
      <c r="L61" s="151"/>
      <c r="M61" s="151"/>
      <c r="N61" s="151"/>
      <c r="O61" s="151"/>
      <c r="P61" s="151"/>
      <c r="Q61" s="151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</row>
    <row r="62" spans="2:36" ht="12.6" x14ac:dyDescent="0.45">
      <c r="B62" s="350"/>
      <c r="C62" s="149" t="s">
        <v>91</v>
      </c>
      <c r="D62" s="149"/>
      <c r="E62" s="163"/>
      <c r="F62" s="352" t="s">
        <v>206</v>
      </c>
      <c r="G62" s="154"/>
      <c r="H62" s="272">
        <v>3660.9510281286475</v>
      </c>
      <c r="I62" s="151"/>
      <c r="J62" s="151"/>
      <c r="K62" s="151"/>
      <c r="L62" s="151"/>
      <c r="M62" s="151"/>
      <c r="N62" s="151"/>
      <c r="O62" s="151"/>
      <c r="P62" s="151"/>
      <c r="Q62" s="151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</row>
    <row r="63" spans="2:36" ht="12.6" x14ac:dyDescent="0.45">
      <c r="B63" s="350"/>
      <c r="C63" s="149" t="s">
        <v>92</v>
      </c>
      <c r="D63" s="149"/>
      <c r="E63" s="353"/>
      <c r="F63" s="148"/>
      <c r="G63" s="152"/>
      <c r="H63" s="155"/>
      <c r="I63" s="151"/>
      <c r="J63" s="151"/>
      <c r="K63" s="151"/>
      <c r="L63" s="151"/>
      <c r="M63" s="151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</row>
    <row r="64" spans="2:36" ht="35.25" customHeight="1" x14ac:dyDescent="0.4">
      <c r="B64" s="350"/>
      <c r="H64" s="156" t="str">
        <f>'Data source'!$A$2</f>
        <v>Broader cost category</v>
      </c>
      <c r="I64" s="151"/>
      <c r="J64" s="151"/>
      <c r="K64" s="151"/>
      <c r="L64" s="151"/>
      <c r="M64" s="355" t="str">
        <f>M$16</f>
        <v>FY2025
(1 Mar 2025 - 30 Jun 2025)</v>
      </c>
      <c r="N64" s="355" t="str">
        <f t="shared" ref="N64:Q64" si="4">N$16</f>
        <v>FY2026</v>
      </c>
      <c r="O64" s="355" t="str">
        <f t="shared" si="4"/>
        <v>FY2027</v>
      </c>
      <c r="P64" s="355" t="str">
        <f t="shared" si="4"/>
        <v>FY2028</v>
      </c>
      <c r="Q64" s="355" t="str">
        <f t="shared" si="4"/>
        <v>FY2029</v>
      </c>
      <c r="R64" s="149"/>
      <c r="S64" s="149"/>
      <c r="T64" s="150"/>
      <c r="U64" s="150"/>
      <c r="V64" s="150"/>
      <c r="W64" s="150"/>
      <c r="X64" s="150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</row>
    <row r="65" spans="2:36" x14ac:dyDescent="0.4">
      <c r="B65" s="350"/>
      <c r="H65" s="157" t="str">
        <f t="shared" ref="H65:H71" si="5">G24</f>
        <v>Project Management</v>
      </c>
      <c r="I65" s="151"/>
      <c r="J65" s="151"/>
      <c r="K65" s="151"/>
      <c r="L65" s="151"/>
      <c r="M65" s="359">
        <v>0</v>
      </c>
      <c r="N65" s="359">
        <v>4.3264495559692216E-2</v>
      </c>
      <c r="O65" s="359">
        <v>3.117745464470711</v>
      </c>
      <c r="P65" s="359">
        <v>2.8389900399695964</v>
      </c>
      <c r="Q65" s="359">
        <v>0</v>
      </c>
      <c r="R65" s="149"/>
      <c r="S65" s="149"/>
      <c r="T65" s="121"/>
      <c r="U65" s="121"/>
      <c r="V65" s="121"/>
      <c r="W65" s="121"/>
      <c r="X65" s="121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</row>
    <row r="66" spans="2:36" x14ac:dyDescent="0.4">
      <c r="B66" s="350"/>
      <c r="H66" s="157" t="str">
        <f t="shared" si="5"/>
        <v>Other support and corporate roles</v>
      </c>
      <c r="I66" s="151"/>
      <c r="J66" s="151"/>
      <c r="K66" s="151"/>
      <c r="L66" s="151"/>
      <c r="M66" s="359">
        <v>0.20099538503302869</v>
      </c>
      <c r="N66" s="359">
        <v>0.80398154013211476</v>
      </c>
      <c r="O66" s="359">
        <v>1.0560052742479671</v>
      </c>
      <c r="P66" s="359">
        <v>0.93901780058688933</v>
      </c>
      <c r="Q66" s="359">
        <v>0</v>
      </c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</row>
    <row r="67" spans="2:36" x14ac:dyDescent="0.4">
      <c r="B67" s="350"/>
      <c r="H67" s="157" t="str">
        <f t="shared" si="5"/>
        <v>Regulatory approvals</v>
      </c>
      <c r="I67" s="151"/>
      <c r="J67" s="151"/>
      <c r="K67" s="151"/>
      <c r="L67" s="151"/>
      <c r="M67" s="359">
        <v>4.4943820224719086E-2</v>
      </c>
      <c r="N67" s="359">
        <v>0.92134831460674149</v>
      </c>
      <c r="O67" s="359">
        <v>0.5393258426966292</v>
      </c>
      <c r="P67" s="359">
        <v>0.4943820224719101</v>
      </c>
      <c r="Q67" s="359">
        <v>0</v>
      </c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</row>
    <row r="68" spans="2:36" x14ac:dyDescent="0.4">
      <c r="B68" s="350"/>
      <c r="H68" s="157" t="str">
        <f t="shared" si="5"/>
        <v>Community and stakeholder engagement</v>
      </c>
      <c r="I68" s="151"/>
      <c r="J68" s="151"/>
      <c r="K68" s="151"/>
      <c r="L68" s="151"/>
      <c r="M68" s="359">
        <v>0.25312257203952115</v>
      </c>
      <c r="N68" s="359">
        <v>0.43392440921060776</v>
      </c>
      <c r="O68" s="359">
        <v>0.43392440921060776</v>
      </c>
      <c r="P68" s="359">
        <v>0.63299069725868218</v>
      </c>
      <c r="Q68" s="359">
        <v>0.24603791228058108</v>
      </c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</row>
    <row r="69" spans="2:36" x14ac:dyDescent="0.4">
      <c r="B69" s="350"/>
      <c r="H69" s="157" t="str">
        <f t="shared" si="5"/>
        <v>Land and Environment</v>
      </c>
      <c r="I69" s="151"/>
      <c r="J69" s="151"/>
      <c r="K69" s="151"/>
      <c r="L69" s="151"/>
      <c r="M69" s="359">
        <v>1.1871485039005982</v>
      </c>
      <c r="N69" s="359">
        <v>2.7765512140166644</v>
      </c>
      <c r="O69" s="359">
        <v>2.4969832124992486</v>
      </c>
      <c r="P69" s="359">
        <v>2.5525133190441887</v>
      </c>
      <c r="Q69" s="359">
        <v>0.98680375053930147</v>
      </c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</row>
    <row r="70" spans="2:36" x14ac:dyDescent="0.4">
      <c r="B70" s="350"/>
      <c r="H70" s="157" t="str">
        <f t="shared" si="5"/>
        <v>Transaction Procurement Support</v>
      </c>
      <c r="I70" s="151"/>
      <c r="J70" s="151"/>
      <c r="K70" s="151"/>
      <c r="L70" s="151"/>
      <c r="M70" s="359">
        <v>0.10810810810810811</v>
      </c>
      <c r="N70" s="359">
        <v>0.32432432432432429</v>
      </c>
      <c r="O70" s="359">
        <v>0.32432432432432429</v>
      </c>
      <c r="P70" s="359">
        <v>0.24324324324324326</v>
      </c>
      <c r="Q70" s="359">
        <v>0</v>
      </c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</row>
    <row r="71" spans="2:36" x14ac:dyDescent="0.4">
      <c r="B71" s="350"/>
      <c r="H71" s="157" t="str">
        <f t="shared" si="5"/>
        <v>Project Development</v>
      </c>
      <c r="I71" s="151"/>
      <c r="J71" s="151"/>
      <c r="K71" s="151"/>
      <c r="L71" s="151"/>
      <c r="M71" s="359">
        <v>0.25</v>
      </c>
      <c r="N71" s="359">
        <v>0.75</v>
      </c>
      <c r="O71" s="359">
        <v>0</v>
      </c>
      <c r="P71" s="359">
        <v>0</v>
      </c>
      <c r="Q71" s="359">
        <v>0</v>
      </c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</row>
    <row r="72" spans="2:36" x14ac:dyDescent="0.4">
      <c r="B72" s="350"/>
      <c r="H72" s="157" t="str">
        <f t="shared" ref="H72:H74" si="6">G31</f>
        <v>Project Controls</v>
      </c>
      <c r="I72" s="151"/>
      <c r="J72" s="151"/>
      <c r="K72" s="151"/>
      <c r="L72" s="151"/>
      <c r="M72" s="359">
        <v>0.12602613069751573</v>
      </c>
      <c r="N72" s="359">
        <v>0.58664296485454204</v>
      </c>
      <c r="O72" s="359">
        <v>0.73561765968453841</v>
      </c>
      <c r="P72" s="359">
        <v>0.55171324476340378</v>
      </c>
      <c r="Q72" s="359">
        <v>0</v>
      </c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</row>
    <row r="73" spans="2:36" x14ac:dyDescent="0.4">
      <c r="B73" s="350"/>
      <c r="H73" s="157" t="str">
        <f t="shared" si="6"/>
        <v>Commercial Management</v>
      </c>
      <c r="I73" s="151"/>
      <c r="J73" s="151"/>
      <c r="K73" s="151"/>
      <c r="L73" s="151"/>
      <c r="M73" s="359">
        <v>0</v>
      </c>
      <c r="N73" s="359">
        <v>0.59727124562182021</v>
      </c>
      <c r="O73" s="359">
        <v>1.2051712877097294</v>
      </c>
      <c r="P73" s="359">
        <v>1.1975574666684503</v>
      </c>
      <c r="Q73" s="359">
        <v>0</v>
      </c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</row>
    <row r="74" spans="2:36" x14ac:dyDescent="0.4">
      <c r="B74" s="350"/>
      <c r="H74" s="157" t="str">
        <f t="shared" si="6"/>
        <v>Construction Management</v>
      </c>
      <c r="I74" s="151"/>
      <c r="J74" s="151"/>
      <c r="K74" s="151"/>
      <c r="L74" s="151"/>
      <c r="M74" s="360">
        <v>6.0794031871173326E-2</v>
      </c>
      <c r="N74" s="360">
        <v>1.6162173249797829</v>
      </c>
      <c r="O74" s="360">
        <v>7.8347745762388961</v>
      </c>
      <c r="P74" s="360">
        <v>10.745152175035368</v>
      </c>
      <c r="Q74" s="360">
        <v>1.7430618918747824</v>
      </c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</row>
    <row r="75" spans="2:36" x14ac:dyDescent="0.4">
      <c r="B75" s="350"/>
      <c r="C75" s="149"/>
      <c r="D75" s="149"/>
      <c r="E75" s="149"/>
      <c r="F75" s="149"/>
      <c r="G75" s="149"/>
      <c r="H75" s="149"/>
      <c r="I75" s="151"/>
      <c r="J75" s="151"/>
      <c r="K75" s="151"/>
      <c r="L75" s="151"/>
      <c r="M75" s="151"/>
      <c r="N75" s="151"/>
      <c r="O75" s="151"/>
      <c r="P75" s="151"/>
      <c r="Q75" s="151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149"/>
      <c r="AC75" s="149"/>
      <c r="AD75" s="149"/>
      <c r="AE75" s="149"/>
      <c r="AF75" s="149"/>
      <c r="AG75" s="149"/>
      <c r="AH75" s="149"/>
      <c r="AI75" s="149"/>
      <c r="AJ75" s="149"/>
    </row>
    <row r="76" spans="2:36" x14ac:dyDescent="0.4">
      <c r="B76" s="350" t="s">
        <v>93</v>
      </c>
      <c r="C76" s="149"/>
      <c r="D76" s="149"/>
      <c r="E76" s="149"/>
      <c r="F76" s="149"/>
      <c r="G76" s="149"/>
      <c r="H76" s="149"/>
      <c r="I76" s="151"/>
      <c r="J76" s="151"/>
      <c r="K76" s="151"/>
      <c r="L76" s="151"/>
      <c r="M76" s="151"/>
      <c r="N76" s="151"/>
      <c r="O76" s="151"/>
      <c r="P76" s="151"/>
      <c r="Q76" s="151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</row>
    <row r="77" spans="2:36" x14ac:dyDescent="0.4">
      <c r="B77" s="149"/>
      <c r="C77" s="149"/>
      <c r="D77" s="149" t="s">
        <v>94</v>
      </c>
      <c r="E77" s="149"/>
      <c r="F77" s="149"/>
      <c r="G77" s="149"/>
      <c r="I77" s="151"/>
      <c r="J77" s="151"/>
      <c r="K77" s="151"/>
      <c r="L77" s="151"/>
      <c r="M77" s="151"/>
      <c r="N77" s="151"/>
      <c r="O77" s="151"/>
      <c r="P77" s="151"/>
      <c r="Q77" s="151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</row>
    <row r="78" spans="2:36" ht="44.25" customHeight="1" x14ac:dyDescent="0.4">
      <c r="B78" s="149"/>
      <c r="C78" s="149"/>
      <c r="D78" s="149"/>
      <c r="E78" s="149"/>
      <c r="F78" s="149"/>
      <c r="G78" s="149"/>
      <c r="H78" s="156" t="str">
        <f>'Data source'!$A$2</f>
        <v>Broader cost category</v>
      </c>
      <c r="I78" s="151"/>
      <c r="J78" s="151"/>
      <c r="K78" s="151"/>
      <c r="L78" s="151"/>
      <c r="M78" s="355" t="str">
        <f>M$16</f>
        <v>FY2025
(1 Mar 2025 - 30 Jun 2025)</v>
      </c>
      <c r="N78" s="355" t="str">
        <f t="shared" ref="N78:Q78" si="7">N$16</f>
        <v>FY2026</v>
      </c>
      <c r="O78" s="355" t="str">
        <f t="shared" si="7"/>
        <v>FY2027</v>
      </c>
      <c r="P78" s="355" t="str">
        <f t="shared" si="7"/>
        <v>FY2028</v>
      </c>
      <c r="Q78" s="355" t="str">
        <f t="shared" si="7"/>
        <v>FY2029</v>
      </c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</row>
    <row r="79" spans="2:36" x14ac:dyDescent="0.4">
      <c r="B79" s="149"/>
      <c r="C79" s="149"/>
      <c r="D79" s="149"/>
      <c r="E79" s="149"/>
      <c r="F79" s="149"/>
      <c r="G79" s="149"/>
      <c r="H79" s="157" t="str">
        <f t="shared" ref="H79:H85" si="8">G24</f>
        <v>Project Management</v>
      </c>
      <c r="I79" s="151"/>
      <c r="J79" s="151"/>
      <c r="K79" s="151"/>
      <c r="L79" s="151"/>
      <c r="M79" s="361">
        <v>0</v>
      </c>
      <c r="N79" s="361">
        <v>19.2</v>
      </c>
      <c r="O79" s="361">
        <v>81.599999999999994</v>
      </c>
      <c r="P79" s="361">
        <v>74.800000000000011</v>
      </c>
      <c r="Q79" s="361">
        <v>0</v>
      </c>
      <c r="R79" s="149"/>
      <c r="S79" s="149"/>
      <c r="T79" s="149"/>
      <c r="U79" s="149"/>
      <c r="V79" s="149"/>
      <c r="W79" s="149"/>
      <c r="X79" s="149"/>
      <c r="Y79" s="149"/>
      <c r="Z79" s="149"/>
      <c r="AA79" s="149"/>
      <c r="AB79" s="149"/>
      <c r="AC79" s="149"/>
      <c r="AD79" s="149"/>
      <c r="AE79" s="149"/>
      <c r="AF79" s="149"/>
      <c r="AG79" s="149"/>
      <c r="AH79" s="149"/>
      <c r="AI79" s="149"/>
      <c r="AJ79" s="149"/>
    </row>
    <row r="80" spans="2:36" x14ac:dyDescent="0.4">
      <c r="B80" s="149"/>
      <c r="C80" s="149"/>
      <c r="D80" s="149"/>
      <c r="E80" s="149"/>
      <c r="F80" s="149"/>
      <c r="G80" s="149"/>
      <c r="H80" s="157" t="str">
        <f t="shared" si="8"/>
        <v>Other support and corporate roles</v>
      </c>
      <c r="I80" s="151"/>
      <c r="J80" s="151"/>
      <c r="K80" s="151"/>
      <c r="L80" s="151"/>
      <c r="M80" s="361">
        <v>0</v>
      </c>
      <c r="N80" s="361">
        <v>4.8</v>
      </c>
      <c r="O80" s="361">
        <v>14.4</v>
      </c>
      <c r="P80" s="361">
        <v>13.2</v>
      </c>
      <c r="Q80" s="361">
        <v>0</v>
      </c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</row>
    <row r="81" spans="2:36" x14ac:dyDescent="0.4">
      <c r="B81" s="149"/>
      <c r="C81" s="149"/>
      <c r="D81" s="149"/>
      <c r="E81" s="149"/>
      <c r="F81" s="149"/>
      <c r="G81" s="149"/>
      <c r="H81" s="157" t="str">
        <f t="shared" si="8"/>
        <v>Regulatory approvals</v>
      </c>
      <c r="I81" s="151"/>
      <c r="J81" s="151"/>
      <c r="K81" s="151"/>
      <c r="L81" s="151"/>
      <c r="M81" s="361">
        <v>0</v>
      </c>
      <c r="N81" s="361">
        <v>0</v>
      </c>
      <c r="O81" s="361">
        <v>0</v>
      </c>
      <c r="P81" s="361">
        <v>0</v>
      </c>
      <c r="Q81" s="361">
        <v>0</v>
      </c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</row>
    <row r="82" spans="2:36" x14ac:dyDescent="0.4">
      <c r="B82" s="149"/>
      <c r="C82" s="149"/>
      <c r="D82" s="149"/>
      <c r="E82" s="149"/>
      <c r="F82" s="149"/>
      <c r="G82" s="149"/>
      <c r="H82" s="157" t="str">
        <f t="shared" si="8"/>
        <v>Community and stakeholder engagement</v>
      </c>
      <c r="I82" s="151"/>
      <c r="J82" s="151"/>
      <c r="K82" s="151"/>
      <c r="L82" s="151"/>
      <c r="M82" s="361">
        <v>0</v>
      </c>
      <c r="N82" s="361">
        <v>0</v>
      </c>
      <c r="O82" s="361">
        <v>0</v>
      </c>
      <c r="P82" s="361">
        <v>0</v>
      </c>
      <c r="Q82" s="361">
        <v>0</v>
      </c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49"/>
      <c r="AE82" s="149"/>
      <c r="AF82" s="149"/>
      <c r="AG82" s="149"/>
      <c r="AH82" s="149"/>
      <c r="AI82" s="149"/>
      <c r="AJ82" s="149"/>
    </row>
    <row r="83" spans="2:36" x14ac:dyDescent="0.4">
      <c r="B83" s="149"/>
      <c r="C83" s="149"/>
      <c r="D83" s="149"/>
      <c r="E83" s="149"/>
      <c r="F83" s="149"/>
      <c r="G83" s="149"/>
      <c r="H83" s="157" t="str">
        <f t="shared" si="8"/>
        <v>Land and Environment</v>
      </c>
      <c r="I83" s="151"/>
      <c r="J83" s="151"/>
      <c r="K83" s="151"/>
      <c r="L83" s="151"/>
      <c r="M83" s="361">
        <v>0</v>
      </c>
      <c r="N83" s="361">
        <v>0</v>
      </c>
      <c r="O83" s="361">
        <v>48</v>
      </c>
      <c r="P83" s="361">
        <v>50</v>
      </c>
      <c r="Q83" s="361">
        <v>0</v>
      </c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49"/>
      <c r="AE83" s="149"/>
      <c r="AF83" s="149"/>
      <c r="AG83" s="149"/>
      <c r="AH83" s="149"/>
      <c r="AI83" s="149"/>
      <c r="AJ83" s="149"/>
    </row>
    <row r="84" spans="2:36" x14ac:dyDescent="0.4">
      <c r="B84" s="149"/>
      <c r="C84" s="149"/>
      <c r="D84" s="149"/>
      <c r="E84" s="149"/>
      <c r="F84" s="149"/>
      <c r="G84" s="149"/>
      <c r="H84" s="157" t="str">
        <f t="shared" si="8"/>
        <v>Transaction Procurement Support</v>
      </c>
      <c r="I84" s="151"/>
      <c r="J84" s="151"/>
      <c r="K84" s="151"/>
      <c r="L84" s="151"/>
      <c r="M84" s="361">
        <v>0</v>
      </c>
      <c r="N84" s="361">
        <v>0</v>
      </c>
      <c r="O84" s="361">
        <v>0</v>
      </c>
      <c r="P84" s="361">
        <v>0</v>
      </c>
      <c r="Q84" s="361">
        <v>0</v>
      </c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49"/>
      <c r="AE84" s="149"/>
      <c r="AF84" s="149"/>
      <c r="AG84" s="149"/>
      <c r="AH84" s="149"/>
      <c r="AI84" s="149"/>
      <c r="AJ84" s="149"/>
    </row>
    <row r="85" spans="2:36" x14ac:dyDescent="0.4">
      <c r="B85" s="149"/>
      <c r="C85" s="149"/>
      <c r="D85" s="149"/>
      <c r="E85" s="149"/>
      <c r="F85" s="149"/>
      <c r="G85" s="149"/>
      <c r="H85" s="157" t="str">
        <f t="shared" si="8"/>
        <v>Project Development</v>
      </c>
      <c r="I85" s="151"/>
      <c r="J85" s="151"/>
      <c r="K85" s="151"/>
      <c r="L85" s="151"/>
      <c r="M85" s="361">
        <v>0</v>
      </c>
      <c r="N85" s="361">
        <v>0</v>
      </c>
      <c r="O85" s="361">
        <v>0</v>
      </c>
      <c r="P85" s="361">
        <v>0</v>
      </c>
      <c r="Q85" s="361">
        <v>0</v>
      </c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</row>
    <row r="86" spans="2:36" x14ac:dyDescent="0.4">
      <c r="B86" s="149"/>
      <c r="C86" s="149"/>
      <c r="D86" s="149"/>
      <c r="E86" s="149"/>
      <c r="F86" s="149"/>
      <c r="G86" s="149"/>
      <c r="H86" s="157" t="str">
        <f t="shared" ref="H86:H88" si="9">G31</f>
        <v>Project Controls</v>
      </c>
      <c r="I86" s="151"/>
      <c r="J86" s="151"/>
      <c r="K86" s="151"/>
      <c r="L86" s="151"/>
      <c r="M86" s="361">
        <v>0</v>
      </c>
      <c r="N86" s="361">
        <v>0</v>
      </c>
      <c r="O86" s="361">
        <v>0</v>
      </c>
      <c r="P86" s="361">
        <v>0</v>
      </c>
      <c r="Q86" s="361">
        <v>0</v>
      </c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49"/>
      <c r="AE86" s="149"/>
      <c r="AF86" s="149"/>
      <c r="AG86" s="149"/>
      <c r="AH86" s="149"/>
      <c r="AI86" s="149"/>
      <c r="AJ86" s="149"/>
    </row>
    <row r="87" spans="2:36" x14ac:dyDescent="0.4">
      <c r="B87" s="149"/>
      <c r="C87" s="149"/>
      <c r="D87" s="149"/>
      <c r="E87" s="149"/>
      <c r="F87" s="149"/>
      <c r="G87" s="149"/>
      <c r="H87" s="157" t="str">
        <f t="shared" si="9"/>
        <v>Commercial Management</v>
      </c>
      <c r="I87" s="151"/>
      <c r="J87" s="151"/>
      <c r="K87" s="151"/>
      <c r="L87" s="151"/>
      <c r="M87" s="361">
        <v>0</v>
      </c>
      <c r="N87" s="361">
        <v>0</v>
      </c>
      <c r="O87" s="361">
        <v>0</v>
      </c>
      <c r="P87" s="361">
        <v>0</v>
      </c>
      <c r="Q87" s="361">
        <v>0</v>
      </c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</row>
    <row r="88" spans="2:36" x14ac:dyDescent="0.4">
      <c r="B88" s="149"/>
      <c r="C88" s="149"/>
      <c r="D88" s="149"/>
      <c r="E88" s="149"/>
      <c r="F88" s="149"/>
      <c r="G88" s="149"/>
      <c r="H88" s="157" t="str">
        <f t="shared" si="9"/>
        <v>Construction Management</v>
      </c>
      <c r="I88" s="151"/>
      <c r="J88" s="151"/>
      <c r="K88" s="151"/>
      <c r="L88" s="151"/>
      <c r="M88" s="361">
        <v>0</v>
      </c>
      <c r="N88" s="361">
        <v>4</v>
      </c>
      <c r="O88" s="361">
        <v>203.5</v>
      </c>
      <c r="P88" s="361">
        <v>275</v>
      </c>
      <c r="Q88" s="361">
        <v>0</v>
      </c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</row>
    <row r="89" spans="2:36" x14ac:dyDescent="0.4">
      <c r="B89" s="149"/>
      <c r="C89" s="149"/>
      <c r="D89" s="149"/>
      <c r="E89" s="149"/>
      <c r="F89" s="149"/>
      <c r="G89" s="149"/>
      <c r="I89" s="151"/>
      <c r="J89" s="151"/>
      <c r="K89" s="151"/>
      <c r="L89" s="151"/>
      <c r="M89" s="151"/>
      <c r="N89" s="151"/>
      <c r="O89" s="151"/>
      <c r="P89" s="151"/>
      <c r="Q89" s="151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</row>
    <row r="90" spans="2:36" x14ac:dyDescent="0.4">
      <c r="B90" s="149"/>
      <c r="C90" s="149"/>
      <c r="D90" s="149"/>
      <c r="E90" s="149"/>
      <c r="F90" s="149"/>
      <c r="G90" s="149"/>
      <c r="I90" s="151"/>
      <c r="J90" s="151"/>
      <c r="K90" s="151"/>
      <c r="L90" s="151"/>
      <c r="M90" s="151"/>
      <c r="N90" s="151"/>
      <c r="O90" s="151"/>
      <c r="P90" s="151"/>
      <c r="Q90" s="151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</row>
    <row r="91" spans="2:36" ht="12.6" x14ac:dyDescent="0.45">
      <c r="B91" s="149"/>
      <c r="C91" s="149" t="s">
        <v>95</v>
      </c>
      <c r="D91" s="149"/>
      <c r="E91" s="149"/>
      <c r="F91" s="148" t="s">
        <v>96</v>
      </c>
      <c r="G91" s="154"/>
      <c r="H91" s="274">
        <v>1</v>
      </c>
      <c r="I91" s="151"/>
      <c r="J91" s="151"/>
      <c r="K91" s="151"/>
      <c r="L91" s="151"/>
      <c r="M91" s="151"/>
      <c r="N91" s="151"/>
      <c r="O91" s="151"/>
      <c r="P91" s="151"/>
      <c r="Q91" s="151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</row>
    <row r="92" spans="2:36" ht="12.6" x14ac:dyDescent="0.45">
      <c r="B92" s="350"/>
      <c r="C92" s="149" t="s">
        <v>97</v>
      </c>
      <c r="D92" s="149"/>
      <c r="E92" s="163"/>
      <c r="F92" s="148" t="s">
        <v>206</v>
      </c>
      <c r="G92" s="154"/>
      <c r="H92" s="273">
        <f>H93+SUM(H94:H95)*H91+H96</f>
        <v>10022.599464748948</v>
      </c>
      <c r="I92" s="151"/>
      <c r="J92" s="151"/>
      <c r="K92" s="151"/>
      <c r="L92" s="151"/>
      <c r="M92" s="151"/>
      <c r="N92" s="151"/>
      <c r="O92" s="151"/>
      <c r="P92" s="151"/>
      <c r="Q92" s="151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</row>
    <row r="93" spans="2:36" ht="12.6" x14ac:dyDescent="0.45">
      <c r="B93" s="350"/>
      <c r="C93" s="164" t="s">
        <v>98</v>
      </c>
      <c r="D93" s="149"/>
      <c r="E93" s="163"/>
      <c r="F93" s="148" t="s">
        <v>206</v>
      </c>
      <c r="G93" s="154"/>
      <c r="H93" s="275">
        <v>0</v>
      </c>
      <c r="I93" s="151"/>
      <c r="J93" s="151"/>
      <c r="K93" s="151"/>
      <c r="L93" s="151"/>
      <c r="M93" s="151"/>
      <c r="N93" s="151"/>
      <c r="O93" s="151"/>
      <c r="P93" s="151"/>
      <c r="Q93" s="151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</row>
    <row r="94" spans="2:36" ht="12.6" x14ac:dyDescent="0.45">
      <c r="B94" s="350"/>
      <c r="C94" s="164" t="s">
        <v>99</v>
      </c>
      <c r="D94" s="149"/>
      <c r="E94" s="163"/>
      <c r="F94" s="148" t="s">
        <v>206</v>
      </c>
      <c r="G94" s="154"/>
      <c r="H94" s="275">
        <v>2798.0450172940564</v>
      </c>
      <c r="I94" s="151"/>
      <c r="J94" s="151"/>
      <c r="K94" s="151"/>
      <c r="L94" s="151"/>
      <c r="M94" s="151"/>
      <c r="N94" s="151"/>
      <c r="O94" s="151"/>
      <c r="P94" s="151"/>
      <c r="Q94" s="151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</row>
    <row r="95" spans="2:36" ht="12.6" x14ac:dyDescent="0.45">
      <c r="B95" s="350"/>
      <c r="C95" s="164" t="s">
        <v>100</v>
      </c>
      <c r="D95" s="149"/>
      <c r="E95" s="163"/>
      <c r="F95" s="148" t="s">
        <v>206</v>
      </c>
      <c r="G95" s="154"/>
      <c r="H95" s="275">
        <v>0</v>
      </c>
      <c r="I95" s="151"/>
      <c r="J95" s="200"/>
      <c r="K95" s="200"/>
      <c r="L95" s="200"/>
      <c r="M95" s="151"/>
      <c r="N95" s="151"/>
      <c r="O95" s="151"/>
      <c r="P95" s="151"/>
      <c r="Q95" s="151"/>
      <c r="R95" s="149"/>
      <c r="S95" s="149"/>
      <c r="T95" s="149"/>
      <c r="U95" s="149"/>
      <c r="V95" s="149"/>
      <c r="W95" s="149"/>
      <c r="X95" s="149"/>
      <c r="Y95" s="149"/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</row>
    <row r="96" spans="2:36" ht="12.6" x14ac:dyDescent="0.45">
      <c r="B96" s="350"/>
      <c r="C96" s="164" t="s">
        <v>218</v>
      </c>
      <c r="D96" s="149"/>
      <c r="E96" s="163"/>
      <c r="F96" s="148" t="s">
        <v>206</v>
      </c>
      <c r="G96" s="154"/>
      <c r="H96" s="275">
        <v>7224.5544474548915</v>
      </c>
      <c r="I96" s="151"/>
      <c r="J96" s="151"/>
      <c r="K96" s="151"/>
      <c r="L96" s="151"/>
      <c r="M96" s="151"/>
      <c r="N96" s="151"/>
      <c r="O96" s="151"/>
      <c r="P96" s="151"/>
      <c r="Q96" s="151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</row>
    <row r="97" spans="1:36" ht="12.6" x14ac:dyDescent="0.45">
      <c r="B97" s="350"/>
      <c r="C97" s="149" t="s">
        <v>101</v>
      </c>
      <c r="D97" s="149"/>
      <c r="E97" s="163"/>
      <c r="F97" s="148" t="s">
        <v>96</v>
      </c>
      <c r="G97" s="154"/>
      <c r="H97" s="274">
        <v>1</v>
      </c>
      <c r="I97" s="151"/>
      <c r="J97" s="151"/>
      <c r="K97" s="151"/>
      <c r="L97" s="151"/>
      <c r="M97" s="151"/>
      <c r="N97" s="151"/>
      <c r="O97" s="151"/>
      <c r="P97" s="151"/>
      <c r="Q97" s="151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</row>
    <row r="98" spans="1:36" x14ac:dyDescent="0.4">
      <c r="B98" s="350"/>
      <c r="C98" s="149"/>
      <c r="D98" s="149"/>
      <c r="E98" s="149"/>
      <c r="F98" s="149"/>
      <c r="G98" s="149"/>
      <c r="H98" s="149"/>
      <c r="I98" s="151"/>
      <c r="J98" s="151"/>
      <c r="K98" s="151"/>
      <c r="L98" s="151"/>
      <c r="M98" s="151"/>
      <c r="N98" s="151"/>
      <c r="O98" s="151"/>
      <c r="P98" s="151"/>
      <c r="Q98" s="151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</row>
    <row r="99" spans="1:36" x14ac:dyDescent="0.4">
      <c r="B99" s="350" t="s">
        <v>102</v>
      </c>
      <c r="C99" s="149"/>
      <c r="D99" s="149"/>
      <c r="E99" s="149"/>
      <c r="F99" s="149"/>
      <c r="G99" s="149"/>
      <c r="H99" s="149"/>
      <c r="I99" s="151"/>
      <c r="J99" s="151"/>
      <c r="K99" s="151"/>
      <c r="L99" s="151"/>
      <c r="M99" s="151"/>
      <c r="N99" s="151"/>
      <c r="O99" s="151"/>
      <c r="P99" s="151"/>
      <c r="Q99" s="151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</row>
    <row r="100" spans="1:36" ht="12.6" x14ac:dyDescent="0.45">
      <c r="B100" s="350"/>
      <c r="C100" s="149" t="s">
        <v>103</v>
      </c>
      <c r="D100" s="149"/>
      <c r="E100" s="353"/>
      <c r="F100" s="148" t="s">
        <v>71</v>
      </c>
      <c r="G100" s="154"/>
      <c r="H100" s="362">
        <v>0.7</v>
      </c>
      <c r="I100" s="151"/>
      <c r="J100" s="151"/>
      <c r="K100" s="151"/>
      <c r="L100" s="151"/>
      <c r="M100" s="151"/>
      <c r="N100" s="151"/>
      <c r="O100" s="151"/>
      <c r="P100" s="151"/>
      <c r="Q100" s="151"/>
      <c r="R100" s="149"/>
      <c r="S100" s="149"/>
      <c r="T100" s="149"/>
      <c r="U100" s="149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</row>
    <row r="101" spans="1:36" ht="12.6" x14ac:dyDescent="0.45">
      <c r="B101" s="350"/>
      <c r="C101" s="149" t="s">
        <v>104</v>
      </c>
      <c r="D101" s="149"/>
      <c r="E101" s="353"/>
      <c r="F101" s="148" t="s">
        <v>71</v>
      </c>
      <c r="G101" s="154"/>
      <c r="H101" s="362">
        <v>0.7</v>
      </c>
      <c r="I101" s="151"/>
      <c r="J101" s="151"/>
      <c r="K101" s="151"/>
      <c r="L101" s="151"/>
      <c r="M101" s="151"/>
      <c r="N101" s="151"/>
      <c r="O101" s="151"/>
      <c r="P101" s="151"/>
      <c r="Q101" s="151"/>
      <c r="R101" s="149"/>
      <c r="S101" s="149"/>
      <c r="T101" s="149"/>
      <c r="U101" s="149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</row>
    <row r="102" spans="1:36" ht="12.6" x14ac:dyDescent="0.45">
      <c r="B102" s="350"/>
      <c r="C102" s="149" t="s">
        <v>105</v>
      </c>
      <c r="D102" s="149"/>
      <c r="E102" s="353"/>
      <c r="F102" s="148" t="s">
        <v>71</v>
      </c>
      <c r="G102" s="154"/>
      <c r="H102" s="362">
        <v>0.7</v>
      </c>
      <c r="I102" s="151"/>
      <c r="J102" s="151"/>
      <c r="K102" s="151"/>
      <c r="L102" s="151"/>
      <c r="M102" s="151"/>
      <c r="N102" s="151"/>
      <c r="O102" s="151"/>
      <c r="P102" s="151"/>
      <c r="Q102" s="151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</row>
    <row r="103" spans="1:36" ht="12.6" x14ac:dyDescent="0.45">
      <c r="B103" s="350"/>
      <c r="C103" s="149" t="s">
        <v>106</v>
      </c>
      <c r="D103" s="149"/>
      <c r="E103" s="353"/>
      <c r="F103" s="148" t="s">
        <v>71</v>
      </c>
      <c r="G103" s="154"/>
      <c r="H103" s="362">
        <v>0</v>
      </c>
      <c r="I103" s="151"/>
      <c r="J103" s="151"/>
      <c r="K103" s="151"/>
      <c r="L103" s="151"/>
      <c r="M103" s="151"/>
      <c r="N103" s="151"/>
      <c r="O103" s="151"/>
      <c r="P103" s="151"/>
      <c r="Q103" s="151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</row>
    <row r="104" spans="1:36" x14ac:dyDescent="0.4">
      <c r="B104" s="350"/>
      <c r="C104" s="149"/>
      <c r="D104" s="149"/>
      <c r="E104" s="149"/>
      <c r="F104" s="149"/>
      <c r="G104" s="149"/>
      <c r="H104" s="149"/>
      <c r="I104" s="151"/>
      <c r="J104" s="151"/>
      <c r="K104" s="151"/>
      <c r="L104" s="151"/>
      <c r="M104" s="151"/>
      <c r="N104" s="151"/>
      <c r="O104" s="151"/>
      <c r="P104" s="151"/>
      <c r="Q104" s="151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</row>
    <row r="105" spans="1:36" x14ac:dyDescent="0.4">
      <c r="B105" s="350" t="s">
        <v>107</v>
      </c>
      <c r="C105" s="149"/>
      <c r="D105" s="149"/>
      <c r="E105" s="149"/>
      <c r="F105" s="149"/>
      <c r="G105" s="149"/>
      <c r="H105" s="149"/>
      <c r="I105" s="151"/>
      <c r="J105" s="151"/>
      <c r="K105" s="151"/>
      <c r="L105" s="151"/>
      <c r="M105" s="151"/>
      <c r="N105" s="151"/>
      <c r="O105" s="151"/>
      <c r="P105" s="151"/>
      <c r="Q105" s="151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</row>
    <row r="106" spans="1:36" x14ac:dyDescent="0.4">
      <c r="A106" s="149"/>
      <c r="F106" s="149"/>
      <c r="G106" s="149"/>
      <c r="H106" s="156" t="s">
        <v>107</v>
      </c>
      <c r="I106" s="151"/>
      <c r="J106" s="151"/>
      <c r="K106" s="151"/>
      <c r="L106" s="151"/>
      <c r="M106" s="151"/>
      <c r="N106" s="151"/>
      <c r="O106" s="151"/>
      <c r="P106" s="151"/>
      <c r="Q106" s="151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49"/>
    </row>
    <row r="107" spans="1:36" x14ac:dyDescent="0.4">
      <c r="A107" s="149"/>
      <c r="F107" s="149"/>
      <c r="G107" s="149"/>
      <c r="H107" s="157" t="str">
        <f>G27</f>
        <v>Community and stakeholder engagement</v>
      </c>
      <c r="I107" s="151"/>
      <c r="J107" s="151"/>
      <c r="K107" s="151"/>
      <c r="L107" s="151"/>
      <c r="M107" s="151"/>
      <c r="N107" s="151"/>
      <c r="O107" s="151"/>
      <c r="P107" s="151"/>
      <c r="Q107" s="151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</row>
    <row r="108" spans="1:36" x14ac:dyDescent="0.4">
      <c r="H108" s="157" t="str">
        <f>G28</f>
        <v>Land and Environment</v>
      </c>
      <c r="I108" s="151"/>
      <c r="J108" s="151"/>
      <c r="K108" s="151"/>
      <c r="L108" s="151"/>
      <c r="M108" s="151"/>
      <c r="N108" s="151"/>
    </row>
    <row r="109" spans="1:36" x14ac:dyDescent="0.4">
      <c r="H109" s="157" t="str">
        <f>G25</f>
        <v>Other support and corporate roles</v>
      </c>
      <c r="I109" s="151"/>
      <c r="J109" s="151"/>
      <c r="K109" s="151"/>
      <c r="L109" s="151"/>
      <c r="M109" s="151"/>
      <c r="N109" s="151"/>
    </row>
    <row r="110" spans="1:36" x14ac:dyDescent="0.4">
      <c r="H110" s="157" t="str">
        <f>G30</f>
        <v>Project Development</v>
      </c>
      <c r="I110" s="151"/>
      <c r="J110" s="151"/>
      <c r="K110" s="151"/>
      <c r="L110" s="151"/>
      <c r="M110" s="151"/>
      <c r="N110" s="151"/>
    </row>
    <row r="111" spans="1:36" x14ac:dyDescent="0.4">
      <c r="H111" s="157" t="str">
        <f>G24</f>
        <v>Project Management</v>
      </c>
      <c r="I111" s="151"/>
      <c r="J111" s="151"/>
      <c r="K111" s="151"/>
      <c r="L111" s="151"/>
      <c r="M111" s="151"/>
      <c r="N111" s="151"/>
    </row>
    <row r="112" spans="1:36" x14ac:dyDescent="0.4">
      <c r="H112" s="157" t="str">
        <f>G26</f>
        <v>Regulatory approvals</v>
      </c>
      <c r="I112" s="151"/>
      <c r="J112" s="151"/>
      <c r="K112" s="151"/>
      <c r="L112" s="151"/>
      <c r="M112" s="151"/>
      <c r="N112" s="151"/>
    </row>
    <row r="113" spans="2:14" x14ac:dyDescent="0.4">
      <c r="H113" s="157" t="str">
        <f>G29</f>
        <v>Transaction Procurement Support</v>
      </c>
      <c r="I113" s="151"/>
      <c r="J113" s="151"/>
      <c r="K113" s="151"/>
      <c r="L113" s="151"/>
      <c r="M113" s="151"/>
      <c r="N113" s="151"/>
    </row>
    <row r="114" spans="2:14" x14ac:dyDescent="0.4">
      <c r="I114" s="133"/>
      <c r="J114" s="133"/>
      <c r="K114" s="133"/>
      <c r="L114" s="133"/>
      <c r="M114" s="151"/>
      <c r="N114" s="151"/>
    </row>
    <row r="115" spans="2:14" x14ac:dyDescent="0.4">
      <c r="B115" s="350" t="s">
        <v>109</v>
      </c>
      <c r="I115" s="133"/>
      <c r="J115" s="133"/>
      <c r="K115" s="133"/>
      <c r="L115" s="133"/>
      <c r="M115" s="151"/>
      <c r="N115" s="151"/>
    </row>
    <row r="116" spans="2:14" x14ac:dyDescent="0.4">
      <c r="I116" s="133"/>
      <c r="J116" s="133"/>
      <c r="K116" s="133"/>
      <c r="L116" s="133"/>
      <c r="M116" s="151"/>
      <c r="N116" s="151"/>
    </row>
    <row r="117" spans="2:14" x14ac:dyDescent="0.4">
      <c r="C117" s="149" t="s">
        <v>205</v>
      </c>
      <c r="H117" s="276">
        <v>1.0970785220643235</v>
      </c>
      <c r="I117" s="133"/>
      <c r="J117" s="133"/>
      <c r="K117" s="133"/>
      <c r="L117" s="133"/>
      <c r="M117" s="151"/>
      <c r="N117" s="151"/>
    </row>
    <row r="118" spans="2:14" x14ac:dyDescent="0.4">
      <c r="C118" s="149" t="s">
        <v>204</v>
      </c>
      <c r="E118" s="133" t="s">
        <v>246</v>
      </c>
      <c r="H118" s="276">
        <v>1.0567679999999999</v>
      </c>
      <c r="I118" s="133"/>
      <c r="J118" s="133"/>
      <c r="K118" s="133"/>
      <c r="L118" s="133"/>
      <c r="M118" s="151"/>
      <c r="N118" s="151"/>
    </row>
    <row r="119" spans="2:14" x14ac:dyDescent="0.4">
      <c r="C119" s="149" t="s">
        <v>245</v>
      </c>
      <c r="E119" s="133" t="s">
        <v>247</v>
      </c>
      <c r="H119" s="276">
        <v>1.032</v>
      </c>
      <c r="I119" s="133"/>
      <c r="J119" s="133"/>
      <c r="K119" s="133"/>
      <c r="L119" s="133"/>
      <c r="M119" s="151"/>
      <c r="N119" s="151"/>
    </row>
    <row r="120" spans="2:14" x14ac:dyDescent="0.4">
      <c r="I120" s="133"/>
      <c r="J120" s="133"/>
      <c r="K120" s="133"/>
      <c r="L120" s="133"/>
      <c r="M120" s="151"/>
      <c r="N120" s="151"/>
    </row>
    <row r="121" spans="2:14" x14ac:dyDescent="0.4">
      <c r="I121" s="133"/>
      <c r="J121" s="133"/>
      <c r="K121" s="133"/>
      <c r="L121" s="133"/>
      <c r="M121" s="151"/>
      <c r="N121" s="151"/>
    </row>
    <row r="122" spans="2:14" x14ac:dyDescent="0.4">
      <c r="I122" s="133"/>
      <c r="J122" s="133"/>
      <c r="K122" s="133"/>
      <c r="L122" s="133"/>
      <c r="M122" s="151"/>
      <c r="N122" s="151"/>
    </row>
    <row r="123" spans="2:14" x14ac:dyDescent="0.4">
      <c r="I123" s="133"/>
      <c r="J123" s="133"/>
      <c r="K123" s="133"/>
      <c r="L123" s="133"/>
      <c r="M123" s="151"/>
      <c r="N123" s="151"/>
    </row>
    <row r="124" spans="2:14" x14ac:dyDescent="0.4">
      <c r="I124" s="133"/>
      <c r="J124" s="133"/>
      <c r="K124" s="133"/>
      <c r="L124" s="133"/>
      <c r="M124" s="151"/>
      <c r="N124" s="151"/>
    </row>
    <row r="125" spans="2:14" x14ac:dyDescent="0.4">
      <c r="I125" s="133"/>
      <c r="J125" s="133"/>
      <c r="K125" s="133"/>
      <c r="L125" s="133"/>
      <c r="M125" s="151"/>
      <c r="N125" s="151"/>
    </row>
    <row r="126" spans="2:14" x14ac:dyDescent="0.4">
      <c r="I126" s="133"/>
      <c r="J126" s="133"/>
      <c r="K126" s="133"/>
      <c r="L126" s="133"/>
      <c r="M126" s="151"/>
      <c r="N126" s="151"/>
    </row>
    <row r="127" spans="2:14" x14ac:dyDescent="0.4">
      <c r="I127" s="133"/>
      <c r="J127" s="133"/>
      <c r="K127" s="133"/>
      <c r="L127" s="133"/>
      <c r="M127" s="151"/>
      <c r="N127" s="151"/>
    </row>
    <row r="128" spans="2:14" x14ac:dyDescent="0.4">
      <c r="I128" s="133"/>
      <c r="J128" s="133"/>
      <c r="K128" s="133"/>
      <c r="L128" s="133"/>
      <c r="M128" s="151"/>
      <c r="N128" s="151"/>
    </row>
    <row r="129" spans="9:14" x14ac:dyDescent="0.4">
      <c r="I129" s="133"/>
      <c r="J129" s="133"/>
      <c r="K129" s="133"/>
      <c r="L129" s="133"/>
      <c r="M129" s="151"/>
      <c r="N129" s="151"/>
    </row>
    <row r="130" spans="9:14" x14ac:dyDescent="0.4">
      <c r="I130" s="133"/>
      <c r="J130" s="133"/>
      <c r="K130" s="133"/>
      <c r="L130" s="133"/>
      <c r="M130" s="151"/>
      <c r="N130" s="151"/>
    </row>
    <row r="131" spans="9:14" x14ac:dyDescent="0.4">
      <c r="I131" s="133"/>
      <c r="J131" s="133"/>
      <c r="K131" s="133"/>
      <c r="L131" s="133"/>
      <c r="M131" s="151"/>
      <c r="N131" s="151"/>
    </row>
    <row r="132" spans="9:14" x14ac:dyDescent="0.4">
      <c r="I132" s="133"/>
      <c r="J132" s="133"/>
      <c r="K132" s="133"/>
      <c r="L132" s="133"/>
      <c r="M132" s="151"/>
      <c r="N132" s="151"/>
    </row>
    <row r="133" spans="9:14" x14ac:dyDescent="0.4">
      <c r="I133" s="133"/>
      <c r="J133" s="133"/>
      <c r="K133" s="133"/>
      <c r="L133" s="133"/>
      <c r="M133" s="151"/>
      <c r="N133" s="151"/>
    </row>
    <row r="134" spans="9:14" x14ac:dyDescent="0.4">
      <c r="I134" s="133"/>
      <c r="J134" s="133"/>
      <c r="K134" s="133"/>
      <c r="L134" s="133"/>
      <c r="M134" s="151"/>
      <c r="N134" s="151"/>
    </row>
    <row r="135" spans="9:14" x14ac:dyDescent="0.4">
      <c r="I135" s="133"/>
      <c r="J135" s="133"/>
      <c r="K135" s="133"/>
      <c r="L135" s="133"/>
      <c r="M135" s="151"/>
      <c r="N135" s="151"/>
    </row>
    <row r="136" spans="9:14" x14ac:dyDescent="0.4">
      <c r="I136" s="133"/>
      <c r="J136" s="133"/>
      <c r="K136" s="133"/>
      <c r="L136" s="133"/>
      <c r="M136" s="151"/>
      <c r="N136" s="151"/>
    </row>
    <row r="137" spans="9:14" x14ac:dyDescent="0.4">
      <c r="I137" s="133"/>
      <c r="J137" s="133"/>
      <c r="K137" s="133"/>
      <c r="L137" s="133"/>
      <c r="M137" s="151"/>
      <c r="N137" s="151"/>
    </row>
    <row r="138" spans="9:14" x14ac:dyDescent="0.4">
      <c r="I138" s="133"/>
      <c r="J138" s="133"/>
      <c r="K138" s="133"/>
      <c r="L138" s="133"/>
      <c r="M138" s="151"/>
      <c r="N138" s="151"/>
    </row>
    <row r="139" spans="9:14" x14ac:dyDescent="0.4">
      <c r="I139" s="151"/>
      <c r="J139" s="151"/>
      <c r="K139" s="151"/>
      <c r="L139" s="151"/>
      <c r="M139" s="151"/>
      <c r="N139" s="151"/>
    </row>
    <row r="140" spans="9:14" x14ac:dyDescent="0.4">
      <c r="I140" s="151"/>
      <c r="J140" s="151"/>
      <c r="K140" s="151"/>
      <c r="L140" s="151"/>
      <c r="M140" s="151"/>
      <c r="N140" s="151"/>
    </row>
  </sheetData>
  <autoFilter ref="H106:I137" xr:uid="{A6842605-3A77-4DB0-8551-18EED483F856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B3C0C-4349-49B7-898E-821D09E9A876}">
  <sheetPr>
    <tabColor rgb="FF47A843"/>
  </sheetPr>
  <dimension ref="A1:AB140"/>
  <sheetViews>
    <sheetView showGridLines="0" zoomScaleNormal="100" workbookViewId="0"/>
  </sheetViews>
  <sheetFormatPr defaultColWidth="9.1875" defaultRowHeight="12.3" x14ac:dyDescent="0.4"/>
  <cols>
    <col min="1" max="1" width="3.6640625" style="133" customWidth="1"/>
    <col min="2" max="2" width="9.1875" style="133"/>
    <col min="3" max="3" width="2.33203125" style="133" customWidth="1"/>
    <col min="4" max="4" width="39.6640625" style="133" customWidth="1"/>
    <col min="5" max="11" width="13.6171875" style="133" customWidth="1"/>
    <col min="12" max="14" width="27.6640625" style="133" customWidth="1"/>
    <col min="15" max="16384" width="9.1875" style="133"/>
  </cols>
  <sheetData>
    <row r="1" spans="1:28" ht="35.200000000000003" customHeight="1" x14ac:dyDescent="0.4">
      <c r="A1" s="136"/>
      <c r="B1" s="137" t="str">
        <f>Overview!$B$1</f>
        <v>Labour and overhead costs for non-contestable CWOREZ project</v>
      </c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</row>
    <row r="2" spans="1:28" ht="26.2" customHeight="1" x14ac:dyDescent="0.4">
      <c r="A2" s="141"/>
      <c r="B2" s="142" t="s">
        <v>261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5"/>
      <c r="V2" s="145"/>
      <c r="W2" s="145"/>
      <c r="X2" s="145"/>
      <c r="Y2" s="145"/>
      <c r="Z2" s="145"/>
      <c r="AA2" s="145"/>
      <c r="AB2" s="145"/>
    </row>
    <row r="4" spans="1:28" ht="19.5" customHeight="1" thickBot="1" x14ac:dyDescent="0.45">
      <c r="E4" s="363" t="s">
        <v>110</v>
      </c>
      <c r="F4" s="277"/>
      <c r="G4" s="277"/>
      <c r="H4" s="277"/>
      <c r="I4" s="277"/>
      <c r="J4" s="277"/>
      <c r="K4" s="169"/>
    </row>
    <row r="5" spans="1:28" ht="61.5" customHeight="1" thickBot="1" x14ac:dyDescent="0.45">
      <c r="D5" s="232"/>
      <c r="E5" s="280" t="str">
        <f>'Key assumptions'!G9</f>
        <v>FY2020
(1 Mar 2020 to 30 Jun 2020)</v>
      </c>
      <c r="F5" s="280" t="str">
        <f>'Key assumptions'!H9</f>
        <v>FY2021</v>
      </c>
      <c r="G5" s="280" t="str">
        <f>'Key assumptions'!I9</f>
        <v>FY2022</v>
      </c>
      <c r="H5" s="280" t="str">
        <f>'Key assumptions'!J9</f>
        <v>FY2023</v>
      </c>
      <c r="I5" s="280" t="str">
        <f>'Key assumptions'!K9</f>
        <v>FY2024</v>
      </c>
      <c r="J5" s="280" t="str">
        <f>'Key assumptions'!L9</f>
        <v>FY2025
(1 Jul 2024 to 28 Feb 2025)</v>
      </c>
      <c r="K5" s="280" t="s">
        <v>47</v>
      </c>
    </row>
    <row r="6" spans="1:28" ht="17.25" customHeight="1" thickBot="1" x14ac:dyDescent="0.45">
      <c r="D6" s="395" t="s">
        <v>111</v>
      </c>
      <c r="E6" s="396"/>
      <c r="F6" s="396"/>
      <c r="G6" s="396"/>
      <c r="H6" s="396"/>
      <c r="I6" s="396"/>
      <c r="J6" s="397"/>
      <c r="K6" s="257"/>
    </row>
    <row r="7" spans="1:28" ht="12.6" thickBot="1" x14ac:dyDescent="0.45">
      <c r="D7" s="222" t="str">
        <f>'Key assumptions'!G24</f>
        <v>Project Management</v>
      </c>
      <c r="E7" s="364">
        <v>0</v>
      </c>
      <c r="F7" s="364">
        <v>0</v>
      </c>
      <c r="G7" s="364">
        <v>1125018.9100000025</v>
      </c>
      <c r="H7" s="364">
        <v>1676253.1999999997</v>
      </c>
      <c r="I7" s="364">
        <v>3215562.0745440363</v>
      </c>
      <c r="J7" s="364">
        <v>3728276.8038393557</v>
      </c>
      <c r="K7" s="223">
        <f>SUM(E7:J7)</f>
        <v>9745110.9883833937</v>
      </c>
    </row>
    <row r="8" spans="1:28" ht="12.6" thickBot="1" x14ac:dyDescent="0.45">
      <c r="D8" s="222" t="str">
        <f>'Key assumptions'!G25</f>
        <v>Other support and corporate roles</v>
      </c>
      <c r="E8" s="364">
        <v>0</v>
      </c>
      <c r="F8" s="364">
        <v>0</v>
      </c>
      <c r="G8" s="364">
        <v>71024.639999999999</v>
      </c>
      <c r="H8" s="364">
        <v>30091.740000000005</v>
      </c>
      <c r="I8" s="364">
        <v>268078.57939999952</v>
      </c>
      <c r="J8" s="364">
        <v>792285.78000000562</v>
      </c>
      <c r="K8" s="223">
        <f t="shared" ref="K8:K16" si="0">SUM(E8:J8)</f>
        <v>1161480.7394000052</v>
      </c>
    </row>
    <row r="9" spans="1:28" ht="12.6" thickBot="1" x14ac:dyDescent="0.45">
      <c r="D9" s="222" t="str">
        <f>'Key assumptions'!G26</f>
        <v>Regulatory approvals</v>
      </c>
      <c r="E9" s="364">
        <v>0</v>
      </c>
      <c r="F9" s="364">
        <v>0</v>
      </c>
      <c r="G9" s="364">
        <v>0</v>
      </c>
      <c r="H9" s="364">
        <v>0</v>
      </c>
      <c r="I9" s="364">
        <v>105026.79030000012</v>
      </c>
      <c r="J9" s="364">
        <v>191750.27199999915</v>
      </c>
      <c r="K9" s="223">
        <f t="shared" si="0"/>
        <v>296777.06229999929</v>
      </c>
      <c r="L9" s="52"/>
      <c r="M9" s="52"/>
      <c r="N9" s="52"/>
      <c r="O9" s="52"/>
      <c r="P9" s="52"/>
    </row>
    <row r="10" spans="1:28" ht="12.6" thickBot="1" x14ac:dyDescent="0.45">
      <c r="D10" s="222" t="str">
        <f>'Key assumptions'!G27</f>
        <v>Community and stakeholder engagement</v>
      </c>
      <c r="E10" s="364">
        <v>0</v>
      </c>
      <c r="F10" s="364">
        <v>609488.56899999734</v>
      </c>
      <c r="G10" s="364">
        <v>300943.55900000047</v>
      </c>
      <c r="H10" s="364">
        <v>47085.04</v>
      </c>
      <c r="I10" s="364">
        <v>51754.972000000045</v>
      </c>
      <c r="J10" s="364">
        <v>103811.93000000002</v>
      </c>
      <c r="K10" s="223">
        <f t="shared" si="0"/>
        <v>1113084.069999998</v>
      </c>
      <c r="L10" s="65"/>
      <c r="M10" s="65"/>
      <c r="N10" s="65"/>
      <c r="O10" s="65"/>
      <c r="P10" s="66"/>
    </row>
    <row r="11" spans="1:28" ht="12.6" thickBot="1" x14ac:dyDescent="0.45">
      <c r="D11" s="222" t="str">
        <f>'Key assumptions'!G28</f>
        <v>Land and Environment</v>
      </c>
      <c r="E11" s="364">
        <v>0</v>
      </c>
      <c r="F11" s="364">
        <v>435971.04699999839</v>
      </c>
      <c r="G11" s="364">
        <v>352348.97999999888</v>
      </c>
      <c r="H11" s="364">
        <v>368577.54000000015</v>
      </c>
      <c r="I11" s="364">
        <v>878217.29175000777</v>
      </c>
      <c r="J11" s="364">
        <v>770085.3443582023</v>
      </c>
      <c r="K11" s="223">
        <f t="shared" si="0"/>
        <v>2805200.2031082073</v>
      </c>
      <c r="L11" s="65"/>
      <c r="M11" s="65"/>
      <c r="N11" s="65"/>
      <c r="O11" s="65"/>
      <c r="P11" s="66"/>
    </row>
    <row r="12" spans="1:28" ht="12.6" thickBot="1" x14ac:dyDescent="0.45">
      <c r="D12" s="222" t="str">
        <f>'Key assumptions'!G29</f>
        <v>Transaction Procurement Support</v>
      </c>
      <c r="E12" s="364">
        <v>0</v>
      </c>
      <c r="F12" s="364">
        <v>0</v>
      </c>
      <c r="G12" s="364">
        <v>496577.18999999593</v>
      </c>
      <c r="H12" s="364">
        <v>0</v>
      </c>
      <c r="I12" s="364">
        <v>1056259.5758000014</v>
      </c>
      <c r="J12" s="364">
        <v>250763.12600000072</v>
      </c>
      <c r="K12" s="223">
        <f t="shared" si="0"/>
        <v>1803599.891799998</v>
      </c>
      <c r="L12" s="65"/>
      <c r="M12" s="65"/>
      <c r="N12" s="65"/>
      <c r="O12" s="65"/>
      <c r="P12" s="66"/>
    </row>
    <row r="13" spans="1:28" ht="12.6" thickBot="1" x14ac:dyDescent="0.45">
      <c r="D13" s="222" t="str">
        <f>'Key assumptions'!G30</f>
        <v>Project Development</v>
      </c>
      <c r="E13" s="364">
        <v>0</v>
      </c>
      <c r="F13" s="364">
        <v>0</v>
      </c>
      <c r="G13" s="364">
        <v>647964.36999999941</v>
      </c>
      <c r="H13" s="364">
        <v>728759.7099999995</v>
      </c>
      <c r="I13" s="364">
        <v>2761433.3943140362</v>
      </c>
      <c r="J13" s="364">
        <v>2161198.4989999686</v>
      </c>
      <c r="K13" s="223">
        <f t="shared" si="0"/>
        <v>6299355.973314004</v>
      </c>
      <c r="L13" s="65"/>
      <c r="M13" s="65"/>
      <c r="N13" s="65"/>
      <c r="O13" s="65"/>
      <c r="P13" s="66"/>
    </row>
    <row r="14" spans="1:28" ht="12.6" thickBot="1" x14ac:dyDescent="0.45">
      <c r="D14" s="222" t="str">
        <f>'Key assumptions'!G31</f>
        <v>Project Controls</v>
      </c>
      <c r="E14" s="365"/>
      <c r="F14" s="365"/>
      <c r="G14" s="365"/>
      <c r="H14" s="365"/>
      <c r="I14" s="365"/>
      <c r="J14" s="365"/>
      <c r="K14" s="223">
        <f t="shared" si="0"/>
        <v>0</v>
      </c>
      <c r="L14" s="65"/>
      <c r="M14" s="65"/>
      <c r="N14" s="65"/>
      <c r="O14" s="65"/>
      <c r="P14" s="66"/>
    </row>
    <row r="15" spans="1:28" ht="12.6" thickBot="1" x14ac:dyDescent="0.45">
      <c r="D15" s="222" t="str">
        <f>'Key assumptions'!G32</f>
        <v>Commercial Management</v>
      </c>
      <c r="E15" s="365"/>
      <c r="F15" s="365"/>
      <c r="G15" s="365"/>
      <c r="H15" s="365"/>
      <c r="I15" s="365"/>
      <c r="J15" s="365"/>
      <c r="K15" s="223">
        <f t="shared" si="0"/>
        <v>0</v>
      </c>
      <c r="L15" s="65"/>
      <c r="M15" s="65"/>
      <c r="N15" s="65"/>
      <c r="O15" s="65"/>
      <c r="P15" s="66"/>
    </row>
    <row r="16" spans="1:28" ht="12.6" thickBot="1" x14ac:dyDescent="0.45">
      <c r="D16" s="222" t="str">
        <f>'Key assumptions'!G33</f>
        <v>Construction Management</v>
      </c>
      <c r="E16" s="365"/>
      <c r="F16" s="365"/>
      <c r="G16" s="365"/>
      <c r="H16" s="365"/>
      <c r="I16" s="365"/>
      <c r="J16" s="365"/>
      <c r="K16" s="223">
        <f t="shared" si="0"/>
        <v>0</v>
      </c>
      <c r="L16" s="65"/>
      <c r="M16" s="65"/>
      <c r="N16" s="65"/>
      <c r="O16" s="65"/>
      <c r="P16" s="66"/>
    </row>
    <row r="17" spans="4:16" ht="12.6" thickBot="1" x14ac:dyDescent="0.45">
      <c r="D17" s="234" t="s">
        <v>112</v>
      </c>
      <c r="E17" s="235">
        <f>SUM(E7:E16)</f>
        <v>0</v>
      </c>
      <c r="F17" s="235">
        <f t="shared" ref="F17:G17" si="1">SUM(F7:F16)</f>
        <v>1045459.6159999957</v>
      </c>
      <c r="G17" s="235">
        <f t="shared" si="1"/>
        <v>2993877.6489999974</v>
      </c>
      <c r="H17" s="235">
        <f t="shared" ref="H17:I17" si="2">SUM(H7:H16)</f>
        <v>2850767.2299999995</v>
      </c>
      <c r="I17" s="235">
        <f t="shared" si="2"/>
        <v>8336332.6781080812</v>
      </c>
      <c r="J17" s="235">
        <f>SUM(J7:J16)</f>
        <v>7998171.7551975325</v>
      </c>
      <c r="K17" s="235">
        <f t="shared" ref="K17" si="3">SUM(K7:K16)</f>
        <v>23224608.928305604</v>
      </c>
      <c r="L17" s="65"/>
      <c r="M17" s="65"/>
      <c r="N17" s="65"/>
      <c r="O17" s="65"/>
      <c r="P17" s="66"/>
    </row>
    <row r="18" spans="4:16" ht="17.25" customHeight="1" thickBot="1" x14ac:dyDescent="0.45">
      <c r="D18" s="391"/>
      <c r="E18" s="392"/>
      <c r="F18" s="392"/>
      <c r="G18" s="392"/>
      <c r="H18" s="392"/>
      <c r="I18" s="392"/>
      <c r="J18" s="393"/>
      <c r="K18" s="65"/>
      <c r="L18" s="65"/>
      <c r="M18" s="65"/>
      <c r="N18" s="65"/>
      <c r="O18" s="65"/>
      <c r="P18" s="66"/>
    </row>
    <row r="19" spans="4:16" ht="17.25" customHeight="1" thickBot="1" x14ac:dyDescent="0.45">
      <c r="D19" s="394" t="s">
        <v>113</v>
      </c>
      <c r="E19" s="394"/>
      <c r="F19" s="394"/>
      <c r="G19" s="394"/>
      <c r="H19" s="394"/>
      <c r="I19" s="394"/>
      <c r="J19" s="394"/>
      <c r="K19" s="257"/>
      <c r="L19" s="65"/>
      <c r="M19" s="65"/>
      <c r="N19" s="65"/>
      <c r="O19" s="65"/>
      <c r="P19" s="66"/>
    </row>
    <row r="20" spans="4:16" ht="12.6" thickBot="1" x14ac:dyDescent="0.45">
      <c r="D20" s="222" t="str">
        <f>'Key assumptions'!G24</f>
        <v>Project Management</v>
      </c>
      <c r="E20" s="364">
        <v>0</v>
      </c>
      <c r="F20" s="364">
        <v>244.28000000000003</v>
      </c>
      <c r="G20" s="364">
        <v>5020.8399999999992</v>
      </c>
      <c r="H20" s="364">
        <v>15936.01</v>
      </c>
      <c r="I20" s="364">
        <v>50733.366449999929</v>
      </c>
      <c r="J20" s="364">
        <v>39912.283999999992</v>
      </c>
      <c r="K20" s="223">
        <f>SUM(E20:J20)</f>
        <v>111846.7804499999</v>
      </c>
      <c r="L20" s="65"/>
      <c r="M20" s="65"/>
      <c r="N20" s="65"/>
      <c r="O20" s="65"/>
      <c r="P20" s="66"/>
    </row>
    <row r="21" spans="4:16" ht="12.6" thickBot="1" x14ac:dyDescent="0.45">
      <c r="D21" s="222" t="str">
        <f>'Key assumptions'!G25</f>
        <v>Other support and corporate roles</v>
      </c>
      <c r="E21" s="364">
        <v>0</v>
      </c>
      <c r="F21" s="364">
        <v>0</v>
      </c>
      <c r="G21" s="364">
        <v>0</v>
      </c>
      <c r="H21" s="364">
        <v>0</v>
      </c>
      <c r="I21" s="364">
        <v>22.25</v>
      </c>
      <c r="J21" s="364">
        <v>2364.1800000000007</v>
      </c>
      <c r="K21" s="223">
        <f t="shared" ref="K21:K29" si="4">SUM(E21:J21)</f>
        <v>2386.4300000000007</v>
      </c>
      <c r="L21" s="65"/>
      <c r="M21" s="65"/>
      <c r="N21" s="65"/>
      <c r="O21" s="65"/>
      <c r="P21" s="66"/>
    </row>
    <row r="22" spans="4:16" ht="12.6" thickBot="1" x14ac:dyDescent="0.45">
      <c r="D22" s="222" t="str">
        <f>'Key assumptions'!G26</f>
        <v>Regulatory approvals</v>
      </c>
      <c r="E22" s="364">
        <v>0</v>
      </c>
      <c r="F22" s="364">
        <v>0</v>
      </c>
      <c r="G22" s="364">
        <v>0</v>
      </c>
      <c r="H22" s="364">
        <v>0</v>
      </c>
      <c r="I22" s="364">
        <v>36.36</v>
      </c>
      <c r="J22" s="364">
        <v>0</v>
      </c>
      <c r="K22" s="223">
        <f t="shared" si="4"/>
        <v>36.36</v>
      </c>
      <c r="L22" s="65"/>
      <c r="M22" s="65"/>
      <c r="N22" s="65"/>
      <c r="O22" s="65"/>
      <c r="P22" s="66"/>
    </row>
    <row r="23" spans="4:16" ht="12.6" thickBot="1" x14ac:dyDescent="0.45">
      <c r="D23" s="222" t="str">
        <f>'Key assumptions'!G27</f>
        <v>Community and stakeholder engagement</v>
      </c>
      <c r="E23" s="364">
        <v>0</v>
      </c>
      <c r="F23" s="364">
        <v>48459.830000000009</v>
      </c>
      <c r="G23" s="364">
        <v>2202.64</v>
      </c>
      <c r="H23" s="364">
        <v>2143.0700000000002</v>
      </c>
      <c r="I23" s="364">
        <v>1175.7199999999998</v>
      </c>
      <c r="J23" s="364">
        <v>3073.8799999999997</v>
      </c>
      <c r="K23" s="223">
        <f t="shared" si="4"/>
        <v>57055.140000000007</v>
      </c>
      <c r="L23" s="65"/>
      <c r="M23" s="65"/>
      <c r="N23" s="65"/>
      <c r="O23" s="65"/>
      <c r="P23" s="66"/>
    </row>
    <row r="24" spans="4:16" ht="12.6" thickBot="1" x14ac:dyDescent="0.45">
      <c r="D24" s="222" t="str">
        <f>'Key assumptions'!G28</f>
        <v>Land and Environment</v>
      </c>
      <c r="E24" s="364">
        <v>0</v>
      </c>
      <c r="F24" s="364">
        <v>5923.579999999999</v>
      </c>
      <c r="G24" s="364">
        <v>1089.31</v>
      </c>
      <c r="H24" s="364">
        <v>488.32</v>
      </c>
      <c r="I24" s="364">
        <v>1064.0500000000002</v>
      </c>
      <c r="J24" s="364">
        <v>4240.42</v>
      </c>
      <c r="K24" s="223">
        <f t="shared" si="4"/>
        <v>12805.679999999998</v>
      </c>
      <c r="L24" s="65"/>
      <c r="M24" s="65"/>
      <c r="N24" s="65"/>
      <c r="O24" s="65"/>
      <c r="P24" s="66"/>
    </row>
    <row r="25" spans="4:16" ht="12.6" thickBot="1" x14ac:dyDescent="0.45">
      <c r="D25" s="222" t="str">
        <f>'Key assumptions'!G29</f>
        <v>Transaction Procurement Support</v>
      </c>
      <c r="E25" s="364">
        <v>0</v>
      </c>
      <c r="F25" s="364">
        <v>1276.6700000000003</v>
      </c>
      <c r="G25" s="364">
        <v>60.129999999999995</v>
      </c>
      <c r="H25" s="364">
        <v>0</v>
      </c>
      <c r="I25" s="364">
        <v>0</v>
      </c>
      <c r="J25" s="364">
        <v>1641.5799999999997</v>
      </c>
      <c r="K25" s="223">
        <f t="shared" si="4"/>
        <v>2978.38</v>
      </c>
      <c r="L25" s="65"/>
      <c r="M25" s="65"/>
      <c r="N25" s="65"/>
      <c r="O25" s="65"/>
      <c r="P25" s="66"/>
    </row>
    <row r="26" spans="4:16" ht="12.6" thickBot="1" x14ac:dyDescent="0.45">
      <c r="D26" s="233" t="str">
        <f>'Key assumptions'!G30</f>
        <v>Project Development</v>
      </c>
      <c r="E26" s="364">
        <v>0</v>
      </c>
      <c r="F26" s="364">
        <v>1020.4099999999999</v>
      </c>
      <c r="G26" s="364">
        <v>2359.12</v>
      </c>
      <c r="H26" s="364">
        <v>1262.3499999999999</v>
      </c>
      <c r="I26" s="364">
        <v>27122.605499999983</v>
      </c>
      <c r="J26" s="364">
        <v>12282.38</v>
      </c>
      <c r="K26" s="223">
        <f t="shared" si="4"/>
        <v>44046.865499999978</v>
      </c>
      <c r="L26" s="65"/>
      <c r="M26" s="65"/>
      <c r="N26" s="65"/>
      <c r="O26" s="65"/>
      <c r="P26" s="66"/>
    </row>
    <row r="27" spans="4:16" ht="12.6" thickBot="1" x14ac:dyDescent="0.45">
      <c r="D27" s="233" t="str">
        <f>'Key assumptions'!G31</f>
        <v>Project Controls</v>
      </c>
      <c r="E27" s="365"/>
      <c r="F27" s="365"/>
      <c r="G27" s="365"/>
      <c r="H27" s="365"/>
      <c r="I27" s="365"/>
      <c r="J27" s="365"/>
      <c r="K27" s="223">
        <f t="shared" si="4"/>
        <v>0</v>
      </c>
      <c r="L27" s="65"/>
      <c r="M27" s="65"/>
      <c r="N27" s="65"/>
      <c r="O27" s="65"/>
      <c r="P27" s="66"/>
    </row>
    <row r="28" spans="4:16" ht="12.6" thickBot="1" x14ac:dyDescent="0.45">
      <c r="D28" s="233" t="str">
        <f>'Key assumptions'!G32</f>
        <v>Commercial Management</v>
      </c>
      <c r="E28" s="365"/>
      <c r="F28" s="365"/>
      <c r="G28" s="365"/>
      <c r="H28" s="365"/>
      <c r="I28" s="365"/>
      <c r="J28" s="365"/>
      <c r="K28" s="223">
        <f t="shared" si="4"/>
        <v>0</v>
      </c>
      <c r="L28" s="65"/>
      <c r="M28" s="65"/>
      <c r="N28" s="65"/>
      <c r="O28" s="65"/>
      <c r="P28" s="66"/>
    </row>
    <row r="29" spans="4:16" ht="12.6" thickBot="1" x14ac:dyDescent="0.45">
      <c r="D29" s="233" t="str">
        <f>'Key assumptions'!G33</f>
        <v>Construction Management</v>
      </c>
      <c r="E29" s="365"/>
      <c r="F29" s="365"/>
      <c r="G29" s="365"/>
      <c r="H29" s="365"/>
      <c r="I29" s="365"/>
      <c r="J29" s="365"/>
      <c r="K29" s="223">
        <f t="shared" si="4"/>
        <v>0</v>
      </c>
      <c r="L29" s="65"/>
      <c r="M29" s="65"/>
      <c r="N29" s="65"/>
      <c r="O29" s="65"/>
      <c r="P29" s="66"/>
    </row>
    <row r="30" spans="4:16" s="168" customFormat="1" ht="12.6" thickBot="1" x14ac:dyDescent="0.45">
      <c r="D30" s="234" t="s">
        <v>114</v>
      </c>
      <c r="E30" s="235">
        <f>SUM(E20:E29)</f>
        <v>0</v>
      </c>
      <c r="F30" s="235">
        <f t="shared" ref="F30:H30" si="5">SUM(F20:F29)</f>
        <v>56924.770000000004</v>
      </c>
      <c r="G30" s="235">
        <f t="shared" si="5"/>
        <v>10732.039999999997</v>
      </c>
      <c r="H30" s="235">
        <f t="shared" si="5"/>
        <v>19829.75</v>
      </c>
      <c r="I30" s="235">
        <f t="shared" ref="I30" si="6">SUM(I20:I29)</f>
        <v>80154.351949999924</v>
      </c>
      <c r="J30" s="235">
        <f>SUM(J20:J29)</f>
        <v>63514.723999999987</v>
      </c>
      <c r="K30" s="235">
        <f t="shared" ref="K30" si="7">SUM(K20:K29)</f>
        <v>231155.63594999991</v>
      </c>
      <c r="L30" s="66"/>
      <c r="M30" s="66"/>
      <c r="N30" s="66"/>
      <c r="O30" s="66"/>
      <c r="P30" s="66"/>
    </row>
    <row r="31" spans="4:16" ht="17.25" customHeight="1" thickBot="1" x14ac:dyDescent="0.45">
      <c r="D31" s="391"/>
      <c r="E31" s="392"/>
      <c r="F31" s="392"/>
      <c r="G31" s="392"/>
      <c r="H31" s="392"/>
      <c r="I31" s="392"/>
      <c r="J31" s="393"/>
      <c r="K31" s="65"/>
      <c r="L31" s="65"/>
      <c r="M31" s="65"/>
      <c r="N31" s="65"/>
      <c r="O31" s="65"/>
      <c r="P31" s="66"/>
    </row>
    <row r="32" spans="4:16" ht="17.25" customHeight="1" thickBot="1" x14ac:dyDescent="0.45">
      <c r="D32" s="394" t="s">
        <v>115</v>
      </c>
      <c r="E32" s="394"/>
      <c r="F32" s="394"/>
      <c r="G32" s="394"/>
      <c r="H32" s="394"/>
      <c r="I32" s="394"/>
      <c r="J32" s="394"/>
      <c r="K32" s="257"/>
      <c r="L32" s="65"/>
      <c r="M32" s="65"/>
      <c r="N32" s="65"/>
      <c r="O32" s="65"/>
      <c r="P32" s="66"/>
    </row>
    <row r="33" spans="4:16" ht="12.6" thickBot="1" x14ac:dyDescent="0.45">
      <c r="D33" s="222" t="str">
        <f>'Key assumptions'!G24</f>
        <v>Project Management</v>
      </c>
      <c r="E33" s="364">
        <v>0</v>
      </c>
      <c r="F33" s="364">
        <v>23.580000000001746</v>
      </c>
      <c r="G33" s="364">
        <v>408405.4</v>
      </c>
      <c r="H33" s="364">
        <v>1058530.4400000002</v>
      </c>
      <c r="I33" s="364">
        <v>3825903.7600000007</v>
      </c>
      <c r="J33" s="364">
        <v>2805810.1999999997</v>
      </c>
      <c r="K33" s="223">
        <f>SUM(E33:J33)</f>
        <v>8098673.3800000008</v>
      </c>
      <c r="L33" s="65"/>
      <c r="M33" s="65"/>
      <c r="N33" s="65"/>
      <c r="O33" s="65"/>
      <c r="P33" s="66"/>
    </row>
    <row r="34" spans="4:16" ht="12.6" thickBot="1" x14ac:dyDescent="0.45">
      <c r="D34" s="222" t="str">
        <f>'Key assumptions'!G25</f>
        <v>Other support and corporate roles</v>
      </c>
      <c r="E34" s="364">
        <v>0</v>
      </c>
      <c r="F34" s="364">
        <v>44436.13</v>
      </c>
      <c r="G34" s="364">
        <v>296615.63</v>
      </c>
      <c r="H34" s="364">
        <v>29878.5</v>
      </c>
      <c r="I34" s="364">
        <v>1049269.3499999999</v>
      </c>
      <c r="J34" s="364">
        <v>1238065.7800000003</v>
      </c>
      <c r="K34" s="223">
        <f t="shared" ref="K34:K42" si="8">SUM(E34:J34)</f>
        <v>2658265.39</v>
      </c>
      <c r="L34" s="65"/>
      <c r="M34" s="65"/>
      <c r="N34" s="65"/>
      <c r="O34" s="65"/>
      <c r="P34" s="66"/>
    </row>
    <row r="35" spans="4:16" ht="12.6" thickBot="1" x14ac:dyDescent="0.45">
      <c r="D35" s="222" t="str">
        <f>'Key assumptions'!G26</f>
        <v>Regulatory approvals</v>
      </c>
      <c r="E35" s="364">
        <v>0</v>
      </c>
      <c r="F35" s="364">
        <v>19194.399999999994</v>
      </c>
      <c r="G35" s="364">
        <v>0</v>
      </c>
      <c r="H35" s="364">
        <v>0</v>
      </c>
      <c r="I35" s="364">
        <v>80705.740000000005</v>
      </c>
      <c r="J35" s="364">
        <v>125694.1</v>
      </c>
      <c r="K35" s="223">
        <f t="shared" si="8"/>
        <v>225594.23999999999</v>
      </c>
      <c r="L35" s="65"/>
      <c r="M35" s="65"/>
      <c r="N35" s="65"/>
      <c r="O35" s="65"/>
      <c r="P35" s="66"/>
    </row>
    <row r="36" spans="4:16" ht="12.6" thickBot="1" x14ac:dyDescent="0.45">
      <c r="D36" s="222" t="str">
        <f>'Key assumptions'!G27</f>
        <v>Community and stakeholder engagement</v>
      </c>
      <c r="E36" s="364">
        <v>0</v>
      </c>
      <c r="F36" s="364">
        <v>173647.31</v>
      </c>
      <c r="G36" s="364">
        <v>207606.54500000054</v>
      </c>
      <c r="H36" s="364">
        <v>334810.55</v>
      </c>
      <c r="I36" s="364">
        <v>598209.87</v>
      </c>
      <c r="J36" s="364">
        <v>455504.47000000015</v>
      </c>
      <c r="K36" s="223">
        <f t="shared" si="8"/>
        <v>1769778.7450000006</v>
      </c>
      <c r="L36" s="65"/>
      <c r="M36" s="65"/>
      <c r="N36" s="65"/>
      <c r="O36" s="65"/>
      <c r="P36" s="66"/>
    </row>
    <row r="37" spans="4:16" ht="12.6" thickBot="1" x14ac:dyDescent="0.45">
      <c r="D37" s="222" t="str">
        <f>'Key assumptions'!G28</f>
        <v>Land and Environment</v>
      </c>
      <c r="E37" s="364">
        <v>0</v>
      </c>
      <c r="F37" s="364">
        <v>879315.71000000008</v>
      </c>
      <c r="G37" s="364">
        <v>-241167.55999999974</v>
      </c>
      <c r="H37" s="364">
        <v>91145.89</v>
      </c>
      <c r="I37" s="364">
        <v>1498837.57</v>
      </c>
      <c r="J37" s="364">
        <v>1333890.6299999997</v>
      </c>
      <c r="K37" s="223">
        <f t="shared" si="8"/>
        <v>3562022.24</v>
      </c>
      <c r="L37" s="65"/>
      <c r="M37" s="65"/>
      <c r="N37" s="65"/>
      <c r="O37" s="65"/>
      <c r="P37" s="66"/>
    </row>
    <row r="38" spans="4:16" ht="12.6" thickBot="1" x14ac:dyDescent="0.45">
      <c r="D38" s="222" t="str">
        <f>'Key assumptions'!G29</f>
        <v>Transaction Procurement Support</v>
      </c>
      <c r="E38" s="364">
        <v>0</v>
      </c>
      <c r="F38" s="364">
        <v>334482.68999999983</v>
      </c>
      <c r="G38" s="364">
        <v>90738.43</v>
      </c>
      <c r="H38" s="364">
        <v>0</v>
      </c>
      <c r="I38" s="364">
        <v>1227848.1499999999</v>
      </c>
      <c r="J38" s="364">
        <v>258059.81999999998</v>
      </c>
      <c r="K38" s="223">
        <f t="shared" si="8"/>
        <v>1911129.0899999999</v>
      </c>
      <c r="L38" s="65"/>
      <c r="M38" s="65"/>
      <c r="N38" s="65"/>
      <c r="O38" s="65"/>
      <c r="P38" s="66"/>
    </row>
    <row r="39" spans="4:16" ht="12.6" thickBot="1" x14ac:dyDescent="0.45">
      <c r="D39" s="222" t="str">
        <f>'Key assumptions'!G30</f>
        <v>Project Development</v>
      </c>
      <c r="E39" s="364">
        <v>0</v>
      </c>
      <c r="F39" s="364">
        <v>1207329.8899999999</v>
      </c>
      <c r="G39" s="364">
        <v>6383565.8200000003</v>
      </c>
      <c r="H39" s="364">
        <v>133451.91</v>
      </c>
      <c r="I39" s="364">
        <v>-4786216.1099999994</v>
      </c>
      <c r="J39" s="364">
        <v>530147.55999999982</v>
      </c>
      <c r="K39" s="223">
        <f t="shared" si="8"/>
        <v>3468279.0700000003</v>
      </c>
      <c r="L39" s="65"/>
      <c r="M39" s="65"/>
      <c r="N39" s="65"/>
      <c r="O39" s="65"/>
      <c r="P39" s="66"/>
    </row>
    <row r="40" spans="4:16" ht="12.6" thickBot="1" x14ac:dyDescent="0.45">
      <c r="D40" s="222" t="str">
        <f>'Key assumptions'!G31</f>
        <v>Project Controls</v>
      </c>
      <c r="E40" s="365"/>
      <c r="F40" s="365"/>
      <c r="G40" s="365"/>
      <c r="H40" s="365"/>
      <c r="I40" s="365"/>
      <c r="J40" s="365"/>
      <c r="K40" s="223">
        <f t="shared" si="8"/>
        <v>0</v>
      </c>
      <c r="L40" s="65"/>
      <c r="M40" s="65"/>
      <c r="N40" s="65"/>
      <c r="O40" s="65"/>
      <c r="P40" s="66"/>
    </row>
    <row r="41" spans="4:16" ht="12.6" thickBot="1" x14ac:dyDescent="0.45">
      <c r="D41" s="222" t="str">
        <f>'Key assumptions'!G32</f>
        <v>Commercial Management</v>
      </c>
      <c r="E41" s="365"/>
      <c r="F41" s="365"/>
      <c r="G41" s="365"/>
      <c r="H41" s="365"/>
      <c r="I41" s="365"/>
      <c r="J41" s="365"/>
      <c r="K41" s="223">
        <f t="shared" si="8"/>
        <v>0</v>
      </c>
      <c r="L41" s="65"/>
      <c r="M41" s="65"/>
      <c r="N41" s="65"/>
      <c r="O41" s="65"/>
      <c r="P41" s="66"/>
    </row>
    <row r="42" spans="4:16" ht="12.6" thickBot="1" x14ac:dyDescent="0.45">
      <c r="D42" s="222" t="str">
        <f>'Key assumptions'!G33</f>
        <v>Construction Management</v>
      </c>
      <c r="E42" s="365"/>
      <c r="F42" s="365"/>
      <c r="G42" s="365"/>
      <c r="H42" s="365"/>
      <c r="I42" s="365"/>
      <c r="J42" s="365"/>
      <c r="K42" s="223">
        <f t="shared" si="8"/>
        <v>0</v>
      </c>
      <c r="L42" s="65"/>
      <c r="M42" s="65"/>
      <c r="N42" s="65"/>
      <c r="O42" s="65"/>
      <c r="P42" s="66"/>
    </row>
    <row r="43" spans="4:16" ht="12.6" thickBot="1" x14ac:dyDescent="0.45">
      <c r="D43" s="236" t="s">
        <v>116</v>
      </c>
      <c r="E43" s="237">
        <f>SUM(E33:E42)</f>
        <v>0</v>
      </c>
      <c r="F43" s="237">
        <f t="shared" ref="F43:G43" si="9">SUM(F33:F42)</f>
        <v>2658429.71</v>
      </c>
      <c r="G43" s="237">
        <f t="shared" si="9"/>
        <v>7145764.2650000006</v>
      </c>
      <c r="H43" s="237">
        <f t="shared" ref="H43:I43" si="10">SUM(H33:H42)</f>
        <v>1647817.29</v>
      </c>
      <c r="I43" s="237">
        <f t="shared" si="10"/>
        <v>3494558.3300000019</v>
      </c>
      <c r="J43" s="237">
        <f>SUM(J33:J42)</f>
        <v>6747172.5599999996</v>
      </c>
      <c r="K43" s="235">
        <f t="shared" ref="K43" si="11">SUM(K33:K42)</f>
        <v>21693742.155000001</v>
      </c>
      <c r="L43" s="65"/>
      <c r="M43" s="65"/>
      <c r="N43" s="65"/>
      <c r="O43" s="65"/>
      <c r="P43" s="66"/>
    </row>
    <row r="44" spans="4:16" ht="12.6" thickBot="1" x14ac:dyDescent="0.45">
      <c r="D44" s="391"/>
      <c r="E44" s="392"/>
      <c r="F44" s="392"/>
      <c r="G44" s="392"/>
      <c r="H44" s="392"/>
      <c r="I44" s="392"/>
      <c r="J44" s="393"/>
      <c r="K44" s="65"/>
      <c r="L44" s="65"/>
      <c r="M44" s="65"/>
      <c r="N44" s="65"/>
      <c r="O44" s="65"/>
      <c r="P44" s="66"/>
    </row>
    <row r="45" spans="4:16" s="224" customFormat="1" ht="12.6" thickBot="1" x14ac:dyDescent="0.45">
      <c r="D45" s="241" t="s">
        <v>47</v>
      </c>
      <c r="E45" s="238">
        <f>E17+E30+E43</f>
        <v>0</v>
      </c>
      <c r="F45" s="238">
        <f t="shared" ref="F45:H45" si="12">F17+F30+F43</f>
        <v>3760814.0959999957</v>
      </c>
      <c r="G45" s="238">
        <f t="shared" si="12"/>
        <v>10150373.953999998</v>
      </c>
      <c r="H45" s="238">
        <f t="shared" si="12"/>
        <v>4518414.2699999996</v>
      </c>
      <c r="I45" s="238">
        <f t="shared" ref="I45" si="13">I17+I30+I43</f>
        <v>11911045.360058082</v>
      </c>
      <c r="J45" s="238">
        <f>J17+J30+J43</f>
        <v>14808859.039197532</v>
      </c>
      <c r="K45" s="238">
        <f>K17+K30+K43</f>
        <v>45149506.719255604</v>
      </c>
      <c r="L45" s="239"/>
      <c r="M45" s="239"/>
      <c r="N45" s="239"/>
      <c r="O45" s="239"/>
      <c r="P45" s="240"/>
    </row>
    <row r="46" spans="4:16" ht="12.6" thickBot="1" x14ac:dyDescent="0.45">
      <c r="K46" s="288"/>
      <c r="L46" s="66"/>
      <c r="M46" s="66"/>
      <c r="N46" s="66"/>
      <c r="O46" s="66"/>
      <c r="P46" s="66"/>
    </row>
    <row r="47" spans="4:16" ht="12.6" thickBot="1" x14ac:dyDescent="0.45">
      <c r="D47" s="133" t="s">
        <v>117</v>
      </c>
      <c r="E47" s="282">
        <v>0</v>
      </c>
      <c r="F47" s="282">
        <v>3760814.0959999957</v>
      </c>
      <c r="G47" s="282">
        <v>2879290.5339999977</v>
      </c>
      <c r="H47" s="284"/>
      <c r="I47" s="284"/>
      <c r="J47" s="285"/>
      <c r="K47" s="282">
        <f t="shared" ref="K47:K48" si="14">SUM(E47:J47)</f>
        <v>6640104.6299999934</v>
      </c>
    </row>
    <row r="48" spans="4:16" ht="12.6" thickBot="1" x14ac:dyDescent="0.45">
      <c r="D48" s="133" t="s">
        <v>118</v>
      </c>
      <c r="E48" s="282">
        <v>0</v>
      </c>
      <c r="F48" s="282">
        <v>0</v>
      </c>
      <c r="G48" s="282">
        <v>7271083.4199999999</v>
      </c>
      <c r="H48" s="282">
        <v>4518414.2699999996</v>
      </c>
      <c r="I48" s="282">
        <v>11911045.36005808</v>
      </c>
      <c r="J48" s="286">
        <v>14808859.039197531</v>
      </c>
      <c r="K48" s="282">
        <f t="shared" si="14"/>
        <v>38509402.089255616</v>
      </c>
    </row>
    <row r="49" spans="4:11" ht="12.6" thickBot="1" x14ac:dyDescent="0.45">
      <c r="D49" s="133" t="s">
        <v>119</v>
      </c>
      <c r="E49" s="238">
        <f>SUM(E47:E48)</f>
        <v>0</v>
      </c>
      <c r="F49" s="238">
        <f t="shared" ref="F49:K49" si="15">SUM(F47:F48)</f>
        <v>3760814.0959999957</v>
      </c>
      <c r="G49" s="238">
        <f t="shared" si="15"/>
        <v>10150373.953999998</v>
      </c>
      <c r="H49" s="238">
        <f t="shared" si="15"/>
        <v>4518414.2699999996</v>
      </c>
      <c r="I49" s="238">
        <f t="shared" si="15"/>
        <v>11911045.36005808</v>
      </c>
      <c r="J49" s="287">
        <f t="shared" si="15"/>
        <v>14808859.039197531</v>
      </c>
      <c r="K49" s="289">
        <f t="shared" si="15"/>
        <v>45149506.719255611</v>
      </c>
    </row>
    <row r="50" spans="4:11" x14ac:dyDescent="0.4">
      <c r="D50" s="133" t="s">
        <v>120</v>
      </c>
      <c r="E50" s="283" t="str">
        <f>IF(ROUND(E49-E45,4)=0,"Okay","Check")</f>
        <v>Okay</v>
      </c>
      <c r="F50" s="283" t="str">
        <f t="shared" ref="F50:K50" si="16">IF(ROUND(F49-F45,4)=0,"Okay","Check")</f>
        <v>Okay</v>
      </c>
      <c r="G50" s="283" t="str">
        <f t="shared" si="16"/>
        <v>Okay</v>
      </c>
      <c r="H50" s="283" t="str">
        <f t="shared" si="16"/>
        <v>Okay</v>
      </c>
      <c r="I50" s="283" t="str">
        <f t="shared" si="16"/>
        <v>Okay</v>
      </c>
      <c r="J50" s="283" t="str">
        <f t="shared" si="16"/>
        <v>Okay</v>
      </c>
      <c r="K50" s="283" t="str">
        <f t="shared" si="16"/>
        <v>Okay</v>
      </c>
    </row>
    <row r="52" spans="4:11" ht="12.6" thickBot="1" x14ac:dyDescent="0.45">
      <c r="E52" s="277" t="str">
        <f>E$4</f>
        <v>Historical (Nominal, Dollars)</v>
      </c>
      <c r="F52" s="277"/>
      <c r="G52" s="277"/>
      <c r="H52" s="277"/>
      <c r="I52" s="277"/>
      <c r="J52" s="277"/>
      <c r="K52" s="169"/>
    </row>
    <row r="53" spans="4:11" ht="37.200000000000003" thickBot="1" x14ac:dyDescent="0.45">
      <c r="D53" s="232" t="s">
        <v>219</v>
      </c>
      <c r="E53" s="280" t="str">
        <f>E$5</f>
        <v>FY2020
(1 Mar 2020 to 30 Jun 2020)</v>
      </c>
      <c r="F53" s="280" t="str">
        <f t="shared" ref="F53:K53" si="17">F$5</f>
        <v>FY2021</v>
      </c>
      <c r="G53" s="280" t="str">
        <f t="shared" si="17"/>
        <v>FY2022</v>
      </c>
      <c r="H53" s="280" t="str">
        <f t="shared" si="17"/>
        <v>FY2023</v>
      </c>
      <c r="I53" s="280" t="str">
        <f t="shared" si="17"/>
        <v>FY2024</v>
      </c>
      <c r="J53" s="280" t="str">
        <f t="shared" si="17"/>
        <v>FY2025
(1 Jul 2024 to 28 Feb 2025)</v>
      </c>
      <c r="K53" s="280" t="str">
        <f t="shared" si="17"/>
        <v>Total</v>
      </c>
    </row>
    <row r="54" spans="4:11" ht="12.6" thickBot="1" x14ac:dyDescent="0.45">
      <c r="D54" s="310" t="str">
        <f>$D$6</f>
        <v>Labour (internal and outsourced, direct)</v>
      </c>
      <c r="E54" s="311"/>
      <c r="F54" s="311"/>
      <c r="G54" s="311"/>
      <c r="H54" s="311"/>
      <c r="I54" s="311"/>
      <c r="J54" s="312"/>
      <c r="K54" s="257"/>
    </row>
    <row r="55" spans="4:11" ht="12.6" thickBot="1" x14ac:dyDescent="0.45">
      <c r="D55" s="222" t="str">
        <f>$D$7</f>
        <v>Project Management</v>
      </c>
      <c r="E55" s="364">
        <v>0</v>
      </c>
      <c r="F55" s="364">
        <v>0</v>
      </c>
      <c r="G55" s="364">
        <v>639115.0200000027</v>
      </c>
      <c r="H55" s="284"/>
      <c r="I55" s="284"/>
      <c r="J55" s="284"/>
      <c r="K55" s="223">
        <f>SUM(E55:J55)</f>
        <v>639115.0200000027</v>
      </c>
    </row>
    <row r="56" spans="4:11" ht="12.6" thickBot="1" x14ac:dyDescent="0.45">
      <c r="D56" s="222" t="str">
        <f>$D$8</f>
        <v>Other support and corporate roles</v>
      </c>
      <c r="E56" s="364">
        <v>0</v>
      </c>
      <c r="F56" s="364">
        <v>0</v>
      </c>
      <c r="G56" s="364">
        <v>71024.639999999999</v>
      </c>
      <c r="H56" s="284"/>
      <c r="I56" s="284"/>
      <c r="J56" s="284"/>
      <c r="K56" s="223">
        <f t="shared" ref="K56:K64" si="18">SUM(E56:J56)</f>
        <v>71024.639999999999</v>
      </c>
    </row>
    <row r="57" spans="4:11" ht="12.6" thickBot="1" x14ac:dyDescent="0.45">
      <c r="D57" s="222" t="str">
        <f>$D$9</f>
        <v>Regulatory approvals</v>
      </c>
      <c r="E57" s="364">
        <v>0</v>
      </c>
      <c r="F57" s="364">
        <v>0</v>
      </c>
      <c r="G57" s="364">
        <v>0</v>
      </c>
      <c r="H57" s="284"/>
      <c r="I57" s="284"/>
      <c r="J57" s="284"/>
      <c r="K57" s="223">
        <f t="shared" si="18"/>
        <v>0</v>
      </c>
    </row>
    <row r="58" spans="4:11" ht="12.6" thickBot="1" x14ac:dyDescent="0.45">
      <c r="D58" s="222" t="str">
        <f>$D$10</f>
        <v>Community and stakeholder engagement</v>
      </c>
      <c r="E58" s="364">
        <v>0</v>
      </c>
      <c r="F58" s="364">
        <v>609488.56899999734</v>
      </c>
      <c r="G58" s="364">
        <v>271064.3390000005</v>
      </c>
      <c r="H58" s="284"/>
      <c r="I58" s="284"/>
      <c r="J58" s="284"/>
      <c r="K58" s="223">
        <f t="shared" si="18"/>
        <v>880552.90799999784</v>
      </c>
    </row>
    <row r="59" spans="4:11" ht="12.6" thickBot="1" x14ac:dyDescent="0.45">
      <c r="D59" s="222" t="str">
        <f>$D$11</f>
        <v>Land and Environment</v>
      </c>
      <c r="E59" s="364">
        <v>0</v>
      </c>
      <c r="F59" s="364">
        <v>435971.04699999839</v>
      </c>
      <c r="G59" s="364">
        <v>295405.65999999887</v>
      </c>
      <c r="H59" s="284"/>
      <c r="I59" s="284"/>
      <c r="J59" s="284"/>
      <c r="K59" s="223">
        <f t="shared" si="18"/>
        <v>731376.70699999726</v>
      </c>
    </row>
    <row r="60" spans="4:11" ht="12.6" thickBot="1" x14ac:dyDescent="0.45">
      <c r="D60" s="222" t="str">
        <f>$D$12</f>
        <v>Transaction Procurement Support</v>
      </c>
      <c r="E60" s="364">
        <v>0</v>
      </c>
      <c r="F60" s="364">
        <v>0</v>
      </c>
      <c r="G60" s="364">
        <v>496577.18999999593</v>
      </c>
      <c r="H60" s="284"/>
      <c r="I60" s="284"/>
      <c r="J60" s="284"/>
      <c r="K60" s="223">
        <f t="shared" si="18"/>
        <v>496577.18999999593</v>
      </c>
    </row>
    <row r="61" spans="4:11" ht="12.6" thickBot="1" x14ac:dyDescent="0.45">
      <c r="D61" s="222" t="str">
        <f>$D$13</f>
        <v>Project Development</v>
      </c>
      <c r="E61" s="364">
        <v>0</v>
      </c>
      <c r="F61" s="364">
        <v>0</v>
      </c>
      <c r="G61" s="364">
        <v>574582.84999999939</v>
      </c>
      <c r="H61" s="284"/>
      <c r="I61" s="284"/>
      <c r="J61" s="284"/>
      <c r="K61" s="223">
        <f t="shared" si="18"/>
        <v>574582.84999999939</v>
      </c>
    </row>
    <row r="62" spans="4:11" ht="12.6" thickBot="1" x14ac:dyDescent="0.45">
      <c r="D62" s="222" t="str">
        <f>$D$14</f>
        <v>Project Controls</v>
      </c>
      <c r="E62" s="365"/>
      <c r="F62" s="365"/>
      <c r="G62" s="365"/>
      <c r="H62" s="284"/>
      <c r="I62" s="284"/>
      <c r="J62" s="284"/>
      <c r="K62" s="223">
        <f t="shared" si="18"/>
        <v>0</v>
      </c>
    </row>
    <row r="63" spans="4:11" ht="12.6" thickBot="1" x14ac:dyDescent="0.45">
      <c r="D63" s="222" t="str">
        <f>$D$15</f>
        <v>Commercial Management</v>
      </c>
      <c r="E63" s="365"/>
      <c r="F63" s="365"/>
      <c r="G63" s="365"/>
      <c r="H63" s="284"/>
      <c r="I63" s="284"/>
      <c r="J63" s="284"/>
      <c r="K63" s="223">
        <f t="shared" si="18"/>
        <v>0</v>
      </c>
    </row>
    <row r="64" spans="4:11" ht="12.6" thickBot="1" x14ac:dyDescent="0.45">
      <c r="D64" s="222" t="str">
        <f>$D$16</f>
        <v>Construction Management</v>
      </c>
      <c r="E64" s="365"/>
      <c r="F64" s="365"/>
      <c r="G64" s="365"/>
      <c r="H64" s="284"/>
      <c r="I64" s="284"/>
      <c r="J64" s="284"/>
      <c r="K64" s="223">
        <f t="shared" si="18"/>
        <v>0</v>
      </c>
    </row>
    <row r="65" spans="4:11" ht="12.6" thickBot="1" x14ac:dyDescent="0.45">
      <c r="D65" s="234" t="str">
        <f>$D$17</f>
        <v>Labour (internal and outsourced, direct) Total</v>
      </c>
      <c r="E65" s="235">
        <f>SUM(E55:E64)</f>
        <v>0</v>
      </c>
      <c r="F65" s="235">
        <f t="shared" ref="F65:K65" si="19">SUM(F55:F64)</f>
        <v>1045459.6159999957</v>
      </c>
      <c r="G65" s="235">
        <f t="shared" si="19"/>
        <v>2347769.6989999972</v>
      </c>
      <c r="H65" s="235">
        <f t="shared" si="19"/>
        <v>0</v>
      </c>
      <c r="I65" s="235">
        <f t="shared" si="19"/>
        <v>0</v>
      </c>
      <c r="J65" s="235">
        <f t="shared" si="19"/>
        <v>0</v>
      </c>
      <c r="K65" s="235">
        <f t="shared" si="19"/>
        <v>3393229.314999993</v>
      </c>
    </row>
    <row r="66" spans="4:11" ht="12.6" thickBot="1" x14ac:dyDescent="0.45">
      <c r="D66" s="306"/>
      <c r="E66" s="307"/>
      <c r="F66" s="307"/>
      <c r="G66" s="307"/>
      <c r="H66" s="307"/>
      <c r="I66" s="307"/>
      <c r="J66" s="308"/>
      <c r="K66" s="65"/>
    </row>
    <row r="67" spans="4:11" ht="12.6" thickBot="1" x14ac:dyDescent="0.45">
      <c r="D67" s="309" t="str">
        <f>$D$19</f>
        <v>Labour related (direct)</v>
      </c>
      <c r="E67" s="309"/>
      <c r="F67" s="309"/>
      <c r="G67" s="309"/>
      <c r="H67" s="309"/>
      <c r="I67" s="309"/>
      <c r="J67" s="309"/>
      <c r="K67" s="257"/>
    </row>
    <row r="68" spans="4:11" ht="12.6" thickBot="1" x14ac:dyDescent="0.45">
      <c r="D68" s="222" t="str">
        <f>$D$20</f>
        <v>Project Management</v>
      </c>
      <c r="E68" s="364">
        <v>0</v>
      </c>
      <c r="F68" s="364">
        <v>244.28000000000003</v>
      </c>
      <c r="G68" s="364">
        <v>1871.49</v>
      </c>
      <c r="H68" s="284"/>
      <c r="I68" s="284"/>
      <c r="J68" s="284"/>
      <c r="K68" s="223">
        <f>SUM(E68:J68)</f>
        <v>2115.77</v>
      </c>
    </row>
    <row r="69" spans="4:11" ht="12.6" thickBot="1" x14ac:dyDescent="0.45">
      <c r="D69" s="222" t="str">
        <f>$D$21</f>
        <v>Other support and corporate roles</v>
      </c>
      <c r="E69" s="364">
        <v>0</v>
      </c>
      <c r="F69" s="364">
        <v>0</v>
      </c>
      <c r="G69" s="364">
        <v>0</v>
      </c>
      <c r="H69" s="284"/>
      <c r="I69" s="284"/>
      <c r="J69" s="284"/>
      <c r="K69" s="223">
        <f t="shared" ref="K69:K77" si="20">SUM(E69:J69)</f>
        <v>0</v>
      </c>
    </row>
    <row r="70" spans="4:11" ht="12.6" thickBot="1" x14ac:dyDescent="0.45">
      <c r="D70" s="222" t="str">
        <f>$D$22</f>
        <v>Regulatory approvals</v>
      </c>
      <c r="E70" s="364">
        <v>0</v>
      </c>
      <c r="F70" s="364">
        <v>0</v>
      </c>
      <c r="G70" s="364">
        <v>0</v>
      </c>
      <c r="H70" s="284"/>
      <c r="I70" s="284"/>
      <c r="J70" s="284"/>
      <c r="K70" s="223">
        <f t="shared" si="20"/>
        <v>0</v>
      </c>
    </row>
    <row r="71" spans="4:11" ht="12.6" thickBot="1" x14ac:dyDescent="0.45">
      <c r="D71" s="222" t="str">
        <f>$D$23</f>
        <v>Community and stakeholder engagement</v>
      </c>
      <c r="E71" s="364">
        <v>0</v>
      </c>
      <c r="F71" s="364">
        <v>48459.830000000009</v>
      </c>
      <c r="G71" s="364">
        <v>2202.64</v>
      </c>
      <c r="H71" s="284"/>
      <c r="I71" s="284"/>
      <c r="J71" s="284"/>
      <c r="K71" s="223">
        <f t="shared" si="20"/>
        <v>50662.470000000008</v>
      </c>
    </row>
    <row r="72" spans="4:11" ht="12.6" thickBot="1" x14ac:dyDescent="0.45">
      <c r="D72" s="222" t="str">
        <f>$D$24</f>
        <v>Land and Environment</v>
      </c>
      <c r="E72" s="364">
        <v>0</v>
      </c>
      <c r="F72" s="364">
        <v>5923.579999999999</v>
      </c>
      <c r="G72" s="364">
        <v>1048.98</v>
      </c>
      <c r="H72" s="284"/>
      <c r="I72" s="284"/>
      <c r="J72" s="284"/>
      <c r="K72" s="223">
        <f t="shared" si="20"/>
        <v>6972.5599999999995</v>
      </c>
    </row>
    <row r="73" spans="4:11" ht="12.6" thickBot="1" x14ac:dyDescent="0.45">
      <c r="D73" s="222" t="str">
        <f>$D$25</f>
        <v>Transaction Procurement Support</v>
      </c>
      <c r="E73" s="364">
        <v>0</v>
      </c>
      <c r="F73" s="364">
        <v>1276.6700000000003</v>
      </c>
      <c r="G73" s="364">
        <v>60.129999999999995</v>
      </c>
      <c r="H73" s="284"/>
      <c r="I73" s="284"/>
      <c r="J73" s="284"/>
      <c r="K73" s="223">
        <f t="shared" si="20"/>
        <v>1336.8000000000002</v>
      </c>
    </row>
    <row r="74" spans="4:11" ht="12.6" thickBot="1" x14ac:dyDescent="0.45">
      <c r="D74" s="222" t="str">
        <f>$D$13</f>
        <v>Project Development</v>
      </c>
      <c r="E74" s="364">
        <v>0</v>
      </c>
      <c r="F74" s="364">
        <v>1020.4099999999999</v>
      </c>
      <c r="G74" s="364">
        <v>2359.12</v>
      </c>
      <c r="H74" s="284"/>
      <c r="I74" s="284"/>
      <c r="J74" s="284"/>
      <c r="K74" s="223">
        <f t="shared" si="20"/>
        <v>3379.5299999999997</v>
      </c>
    </row>
    <row r="75" spans="4:11" ht="12.6" thickBot="1" x14ac:dyDescent="0.45">
      <c r="D75" s="222" t="str">
        <f>$D$14</f>
        <v>Project Controls</v>
      </c>
      <c r="E75" s="365"/>
      <c r="F75" s="365"/>
      <c r="G75" s="365"/>
      <c r="H75" s="284"/>
      <c r="I75" s="284"/>
      <c r="J75" s="284"/>
      <c r="K75" s="223">
        <f t="shared" si="20"/>
        <v>0</v>
      </c>
    </row>
    <row r="76" spans="4:11" ht="12.6" thickBot="1" x14ac:dyDescent="0.45">
      <c r="D76" s="222" t="str">
        <f>$D$15</f>
        <v>Commercial Management</v>
      </c>
      <c r="E76" s="365"/>
      <c r="F76" s="365"/>
      <c r="G76" s="365"/>
      <c r="H76" s="284"/>
      <c r="I76" s="284"/>
      <c r="J76" s="284"/>
      <c r="K76" s="223">
        <f t="shared" si="20"/>
        <v>0</v>
      </c>
    </row>
    <row r="77" spans="4:11" ht="12.6" thickBot="1" x14ac:dyDescent="0.45">
      <c r="D77" s="222" t="str">
        <f>$D$16</f>
        <v>Construction Management</v>
      </c>
      <c r="E77" s="365"/>
      <c r="F77" s="365"/>
      <c r="G77" s="365"/>
      <c r="H77" s="284"/>
      <c r="I77" s="284"/>
      <c r="J77" s="284"/>
      <c r="K77" s="223">
        <f t="shared" si="20"/>
        <v>0</v>
      </c>
    </row>
    <row r="78" spans="4:11" ht="12.6" thickBot="1" x14ac:dyDescent="0.45">
      <c r="D78" s="234" t="str">
        <f>$D$30</f>
        <v>Labour related (direct) Subtotal</v>
      </c>
      <c r="E78" s="235">
        <f>SUM(E68:E77)</f>
        <v>0</v>
      </c>
      <c r="F78" s="235">
        <f t="shared" ref="F78" si="21">SUM(F68:F77)</f>
        <v>56924.770000000004</v>
      </c>
      <c r="G78" s="235">
        <f t="shared" ref="G78" si="22">SUM(G68:G77)</f>
        <v>7542.3600000000006</v>
      </c>
      <c r="H78" s="235">
        <f t="shared" ref="H78" si="23">SUM(H68:H77)</f>
        <v>0</v>
      </c>
      <c r="I78" s="235">
        <f t="shared" ref="I78" si="24">SUM(I68:I77)</f>
        <v>0</v>
      </c>
      <c r="J78" s="235">
        <f t="shared" ref="J78" si="25">SUM(J68:J77)</f>
        <v>0</v>
      </c>
      <c r="K78" s="235">
        <f t="shared" ref="K78" si="26">SUM(K68:K77)</f>
        <v>64467.130000000005</v>
      </c>
    </row>
    <row r="79" spans="4:11" ht="12.6" thickBot="1" x14ac:dyDescent="0.45">
      <c r="D79" s="306"/>
      <c r="E79" s="307"/>
      <c r="F79" s="307"/>
      <c r="G79" s="307"/>
      <c r="H79" s="307"/>
      <c r="I79" s="307"/>
      <c r="J79" s="308"/>
      <c r="K79" s="65"/>
    </row>
    <row r="80" spans="4:11" ht="12.6" thickBot="1" x14ac:dyDescent="0.45">
      <c r="D80" s="309" t="str">
        <f>$D$32</f>
        <v>Indirect</v>
      </c>
      <c r="E80" s="309"/>
      <c r="F80" s="309"/>
      <c r="G80" s="309"/>
      <c r="H80" s="309"/>
      <c r="I80" s="309"/>
      <c r="J80" s="309"/>
      <c r="K80" s="257"/>
    </row>
    <row r="81" spans="4:11" ht="12.6" thickBot="1" x14ac:dyDescent="0.45">
      <c r="D81" s="222" t="str">
        <f>$D$33</f>
        <v>Project Management</v>
      </c>
      <c r="E81" s="364">
        <v>0</v>
      </c>
      <c r="F81" s="364">
        <v>23.580000000001746</v>
      </c>
      <c r="G81" s="364">
        <v>394374.76</v>
      </c>
      <c r="H81" s="284"/>
      <c r="I81" s="284"/>
      <c r="J81" s="284"/>
      <c r="K81" s="223">
        <f>SUM(E81:J81)</f>
        <v>394398.34</v>
      </c>
    </row>
    <row r="82" spans="4:11" ht="12.6" thickBot="1" x14ac:dyDescent="0.45">
      <c r="D82" s="222" t="str">
        <f>$D$34</f>
        <v>Other support and corporate roles</v>
      </c>
      <c r="E82" s="364">
        <v>0</v>
      </c>
      <c r="F82" s="364">
        <v>44436.13</v>
      </c>
      <c r="G82" s="364">
        <v>296615.63</v>
      </c>
      <c r="H82" s="284"/>
      <c r="I82" s="284"/>
      <c r="J82" s="284"/>
      <c r="K82" s="223">
        <f t="shared" ref="K82:K90" si="27">SUM(E82:J82)</f>
        <v>341051.76</v>
      </c>
    </row>
    <row r="83" spans="4:11" ht="12.6" thickBot="1" x14ac:dyDescent="0.45">
      <c r="D83" s="222" t="str">
        <f>$D$35</f>
        <v>Regulatory approvals</v>
      </c>
      <c r="E83" s="364">
        <v>0</v>
      </c>
      <c r="F83" s="364">
        <v>19194.399999999994</v>
      </c>
      <c r="G83" s="364">
        <v>0</v>
      </c>
      <c r="H83" s="284"/>
      <c r="I83" s="284"/>
      <c r="J83" s="284"/>
      <c r="K83" s="223">
        <f t="shared" si="27"/>
        <v>19194.399999999994</v>
      </c>
    </row>
    <row r="84" spans="4:11" ht="12.6" thickBot="1" x14ac:dyDescent="0.45">
      <c r="D84" s="222" t="str">
        <f>$D$36</f>
        <v>Community and stakeholder engagement</v>
      </c>
      <c r="E84" s="364">
        <v>0</v>
      </c>
      <c r="F84" s="364">
        <v>173647.31</v>
      </c>
      <c r="G84" s="364">
        <v>175123.54500000054</v>
      </c>
      <c r="H84" s="284"/>
      <c r="I84" s="284"/>
      <c r="J84" s="284"/>
      <c r="K84" s="223">
        <f t="shared" si="27"/>
        <v>348770.85500000056</v>
      </c>
    </row>
    <row r="85" spans="4:11" ht="12.6" thickBot="1" x14ac:dyDescent="0.45">
      <c r="D85" s="222" t="str">
        <f>$D$37</f>
        <v>Land and Environment</v>
      </c>
      <c r="E85" s="364">
        <v>0</v>
      </c>
      <c r="F85" s="364">
        <v>879315.71000000008</v>
      </c>
      <c r="G85" s="364">
        <v>-305291.70999999973</v>
      </c>
      <c r="H85" s="284"/>
      <c r="I85" s="284"/>
      <c r="J85" s="284"/>
      <c r="K85" s="223">
        <f t="shared" si="27"/>
        <v>574024.00000000035</v>
      </c>
    </row>
    <row r="86" spans="4:11" ht="12.6" thickBot="1" x14ac:dyDescent="0.45">
      <c r="D86" s="222" t="str">
        <f>$D$38</f>
        <v>Transaction Procurement Support</v>
      </c>
      <c r="E86" s="364">
        <v>0</v>
      </c>
      <c r="F86" s="364">
        <v>334482.68999999983</v>
      </c>
      <c r="G86" s="364">
        <v>90738.43</v>
      </c>
      <c r="H86" s="284"/>
      <c r="I86" s="284"/>
      <c r="J86" s="284"/>
      <c r="K86" s="223">
        <f t="shared" si="27"/>
        <v>425221.11999999982</v>
      </c>
    </row>
    <row r="87" spans="4:11" ht="12.6" thickBot="1" x14ac:dyDescent="0.45">
      <c r="D87" s="222" t="str">
        <f>$D$13</f>
        <v>Project Development</v>
      </c>
      <c r="E87" s="364">
        <v>0</v>
      </c>
      <c r="F87" s="364">
        <v>1207329.8899999999</v>
      </c>
      <c r="G87" s="364">
        <v>-127582.18000000005</v>
      </c>
      <c r="H87" s="284"/>
      <c r="I87" s="284"/>
      <c r="J87" s="284"/>
      <c r="K87" s="223">
        <f t="shared" si="27"/>
        <v>1079747.71</v>
      </c>
    </row>
    <row r="88" spans="4:11" ht="12.6" thickBot="1" x14ac:dyDescent="0.45">
      <c r="D88" s="222" t="str">
        <f>$D$14</f>
        <v>Project Controls</v>
      </c>
      <c r="E88" s="365"/>
      <c r="F88" s="365"/>
      <c r="G88" s="365"/>
      <c r="H88" s="284"/>
      <c r="I88" s="284"/>
      <c r="J88" s="284"/>
      <c r="K88" s="223">
        <f t="shared" si="27"/>
        <v>0</v>
      </c>
    </row>
    <row r="89" spans="4:11" ht="12.6" thickBot="1" x14ac:dyDescent="0.45">
      <c r="D89" s="222" t="str">
        <f>$D$15</f>
        <v>Commercial Management</v>
      </c>
      <c r="E89" s="365"/>
      <c r="F89" s="365"/>
      <c r="G89" s="365"/>
      <c r="H89" s="284"/>
      <c r="I89" s="284"/>
      <c r="J89" s="284"/>
      <c r="K89" s="223">
        <f t="shared" si="27"/>
        <v>0</v>
      </c>
    </row>
    <row r="90" spans="4:11" ht="12.6" thickBot="1" x14ac:dyDescent="0.45">
      <c r="D90" s="222" t="str">
        <f>$D$16</f>
        <v>Construction Management</v>
      </c>
      <c r="E90" s="365"/>
      <c r="F90" s="365"/>
      <c r="G90" s="365"/>
      <c r="H90" s="284"/>
      <c r="I90" s="284"/>
      <c r="J90" s="284"/>
      <c r="K90" s="223">
        <f t="shared" si="27"/>
        <v>0</v>
      </c>
    </row>
    <row r="91" spans="4:11" ht="12.6" thickBot="1" x14ac:dyDescent="0.45">
      <c r="D91" s="236" t="str">
        <f>$D$43</f>
        <v>Indirect Subtotal</v>
      </c>
      <c r="E91" s="235">
        <f>SUM(E81:E90)</f>
        <v>0</v>
      </c>
      <c r="F91" s="235">
        <f t="shared" ref="F91" si="28">SUM(F81:F90)</f>
        <v>2658429.71</v>
      </c>
      <c r="G91" s="235">
        <f t="shared" ref="G91" si="29">SUM(G81:G90)</f>
        <v>523978.47500000068</v>
      </c>
      <c r="H91" s="235">
        <f t="shared" ref="H91" si="30">SUM(H81:H90)</f>
        <v>0</v>
      </c>
      <c r="I91" s="235">
        <f t="shared" ref="I91" si="31">SUM(I81:I90)</f>
        <v>0</v>
      </c>
      <c r="J91" s="235">
        <f t="shared" ref="J91" si="32">SUM(J81:J90)</f>
        <v>0</v>
      </c>
      <c r="K91" s="235">
        <f t="shared" ref="K91" si="33">SUM(K81:K90)</f>
        <v>3182408.1850000005</v>
      </c>
    </row>
    <row r="92" spans="4:11" ht="12.6" thickBot="1" x14ac:dyDescent="0.45">
      <c r="D92" s="306"/>
      <c r="E92" s="307"/>
      <c r="F92" s="307"/>
      <c r="G92" s="307"/>
      <c r="H92" s="307"/>
      <c r="I92" s="307"/>
      <c r="J92" s="308"/>
      <c r="K92" s="65"/>
    </row>
    <row r="93" spans="4:11" ht="12.6" thickBot="1" x14ac:dyDescent="0.45">
      <c r="D93" s="241" t="str">
        <f>$D$45&amp;" Early REZ Costs"</f>
        <v>Total Early REZ Costs</v>
      </c>
      <c r="E93" s="238">
        <f>E65+E78+E91</f>
        <v>0</v>
      </c>
      <c r="F93" s="238">
        <f t="shared" ref="F93:K93" si="34">F65+F78+F91</f>
        <v>3760814.0959999957</v>
      </c>
      <c r="G93" s="238">
        <f t="shared" si="34"/>
        <v>2879290.5339999977</v>
      </c>
      <c r="H93" s="238">
        <f t="shared" si="34"/>
        <v>0</v>
      </c>
      <c r="I93" s="238">
        <f t="shared" si="34"/>
        <v>0</v>
      </c>
      <c r="J93" s="238">
        <f t="shared" si="34"/>
        <v>0</v>
      </c>
      <c r="K93" s="238">
        <f t="shared" si="34"/>
        <v>6640104.6299999934</v>
      </c>
    </row>
    <row r="95" spans="4:11" x14ac:dyDescent="0.4">
      <c r="D95" s="133" t="s">
        <v>120</v>
      </c>
      <c r="E95" s="283" t="str">
        <f>IF(ROUND(E93-E$47,4)=0,"Okay","Check")</f>
        <v>Okay</v>
      </c>
      <c r="F95" s="283" t="str">
        <f t="shared" ref="F95:K95" si="35">IF(ROUND(F93-F$47,4)=0,"Okay","Check")</f>
        <v>Okay</v>
      </c>
      <c r="G95" s="283" t="str">
        <f t="shared" si="35"/>
        <v>Okay</v>
      </c>
      <c r="H95" s="283" t="str">
        <f t="shared" si="35"/>
        <v>Okay</v>
      </c>
      <c r="I95" s="283" t="str">
        <f t="shared" si="35"/>
        <v>Okay</v>
      </c>
      <c r="J95" s="283" t="str">
        <f t="shared" si="35"/>
        <v>Okay</v>
      </c>
      <c r="K95" s="283" t="str">
        <f t="shared" si="35"/>
        <v>Okay</v>
      </c>
    </row>
    <row r="97" spans="4:11" ht="12.6" thickBot="1" x14ac:dyDescent="0.45">
      <c r="E97" s="277" t="str">
        <f>E$4</f>
        <v>Historical (Nominal, Dollars)</v>
      </c>
      <c r="F97" s="277"/>
      <c r="G97" s="277"/>
      <c r="H97" s="277"/>
      <c r="I97" s="277"/>
      <c r="J97" s="277"/>
      <c r="K97" s="169"/>
    </row>
    <row r="98" spans="4:11" ht="37.200000000000003" thickBot="1" x14ac:dyDescent="0.45">
      <c r="D98" s="232" t="s">
        <v>220</v>
      </c>
      <c r="E98" s="280" t="str">
        <f>E$5</f>
        <v>FY2020
(1 Mar 2020 to 30 Jun 2020)</v>
      </c>
      <c r="F98" s="280" t="str">
        <f t="shared" ref="F98:K98" si="36">F$5</f>
        <v>FY2021</v>
      </c>
      <c r="G98" s="280" t="str">
        <f t="shared" si="36"/>
        <v>FY2022</v>
      </c>
      <c r="H98" s="280" t="str">
        <f t="shared" si="36"/>
        <v>FY2023</v>
      </c>
      <c r="I98" s="280" t="str">
        <f t="shared" si="36"/>
        <v>FY2024</v>
      </c>
      <c r="J98" s="280" t="str">
        <f t="shared" si="36"/>
        <v>FY2025
(1 Jul 2024 to 28 Feb 2025)</v>
      </c>
      <c r="K98" s="280" t="str">
        <f t="shared" si="36"/>
        <v>Total</v>
      </c>
    </row>
    <row r="99" spans="4:11" ht="12.6" thickBot="1" x14ac:dyDescent="0.45">
      <c r="D99" s="310" t="str">
        <f>$D$6</f>
        <v>Labour (internal and outsourced, direct)</v>
      </c>
      <c r="E99" s="311"/>
      <c r="F99" s="311"/>
      <c r="G99" s="311"/>
      <c r="H99" s="311"/>
      <c r="I99" s="311"/>
      <c r="J99" s="312"/>
      <c r="K99" s="257"/>
    </row>
    <row r="100" spans="4:11" ht="12.6" thickBot="1" x14ac:dyDescent="0.45">
      <c r="D100" s="222" t="str">
        <f>$D$7</f>
        <v>Project Management</v>
      </c>
      <c r="E100" s="284"/>
      <c r="F100" s="284"/>
      <c r="G100" s="364">
        <v>485903.88999999984</v>
      </c>
      <c r="H100" s="364">
        <v>1676253.1999999997</v>
      </c>
      <c r="I100" s="364">
        <v>3215562.0745440363</v>
      </c>
      <c r="J100" s="364">
        <v>3728276.8038393557</v>
      </c>
      <c r="K100" s="223">
        <f>SUM(E100:J100)</f>
        <v>9105995.9683833905</v>
      </c>
    </row>
    <row r="101" spans="4:11" ht="12.6" thickBot="1" x14ac:dyDescent="0.45">
      <c r="D101" s="222" t="str">
        <f>$D$8</f>
        <v>Other support and corporate roles</v>
      </c>
      <c r="E101" s="284"/>
      <c r="F101" s="284"/>
      <c r="G101" s="364">
        <v>0</v>
      </c>
      <c r="H101" s="364">
        <v>30091.740000000005</v>
      </c>
      <c r="I101" s="364">
        <v>268078.57939999952</v>
      </c>
      <c r="J101" s="364">
        <v>792285.78000000562</v>
      </c>
      <c r="K101" s="223">
        <f t="shared" ref="K101:K109" si="37">SUM(E101:J101)</f>
        <v>1090456.0994000051</v>
      </c>
    </row>
    <row r="102" spans="4:11" ht="12.6" thickBot="1" x14ac:dyDescent="0.45">
      <c r="D102" s="222" t="str">
        <f>$D$9</f>
        <v>Regulatory approvals</v>
      </c>
      <c r="E102" s="284"/>
      <c r="F102" s="284"/>
      <c r="G102" s="364">
        <v>0</v>
      </c>
      <c r="H102" s="364">
        <v>0</v>
      </c>
      <c r="I102" s="364">
        <v>105026.79030000012</v>
      </c>
      <c r="J102" s="364">
        <v>191750.27199999915</v>
      </c>
      <c r="K102" s="223">
        <f t="shared" si="37"/>
        <v>296777.06229999929</v>
      </c>
    </row>
    <row r="103" spans="4:11" ht="12.6" thickBot="1" x14ac:dyDescent="0.45">
      <c r="D103" s="222" t="str">
        <f>$D$10</f>
        <v>Community and stakeholder engagement</v>
      </c>
      <c r="E103" s="284"/>
      <c r="F103" s="284"/>
      <c r="G103" s="364">
        <v>29879.219999999998</v>
      </c>
      <c r="H103" s="364">
        <v>47085.04</v>
      </c>
      <c r="I103" s="364">
        <v>51754.972000000045</v>
      </c>
      <c r="J103" s="364">
        <v>103811.93000000002</v>
      </c>
      <c r="K103" s="223">
        <f t="shared" si="37"/>
        <v>232531.16200000007</v>
      </c>
    </row>
    <row r="104" spans="4:11" ht="12.6" thickBot="1" x14ac:dyDescent="0.45">
      <c r="D104" s="222" t="str">
        <f>$D$11</f>
        <v>Land and Environment</v>
      </c>
      <c r="E104" s="284"/>
      <c r="F104" s="284"/>
      <c r="G104" s="364">
        <v>56943.319999999985</v>
      </c>
      <c r="H104" s="364">
        <v>368577.54000000015</v>
      </c>
      <c r="I104" s="364">
        <v>878217.29175000777</v>
      </c>
      <c r="J104" s="364">
        <v>770085.3443582023</v>
      </c>
      <c r="K104" s="223">
        <f t="shared" si="37"/>
        <v>2073823.4961082102</v>
      </c>
    </row>
    <row r="105" spans="4:11" ht="12.6" thickBot="1" x14ac:dyDescent="0.45">
      <c r="D105" s="222" t="str">
        <f>$D$12</f>
        <v>Transaction Procurement Support</v>
      </c>
      <c r="E105" s="284"/>
      <c r="F105" s="284"/>
      <c r="G105" s="364">
        <v>0</v>
      </c>
      <c r="H105" s="364">
        <v>0</v>
      </c>
      <c r="I105" s="364">
        <v>1056259.5758000014</v>
      </c>
      <c r="J105" s="364">
        <v>250763.12600000072</v>
      </c>
      <c r="K105" s="223">
        <f t="shared" si="37"/>
        <v>1307022.701800002</v>
      </c>
    </row>
    <row r="106" spans="4:11" ht="12.6" thickBot="1" x14ac:dyDescent="0.45">
      <c r="D106" s="222" t="str">
        <f>$D$13</f>
        <v>Project Development</v>
      </c>
      <c r="E106" s="284"/>
      <c r="F106" s="284"/>
      <c r="G106" s="364">
        <v>73381.51999999999</v>
      </c>
      <c r="H106" s="364">
        <v>728759.7099999995</v>
      </c>
      <c r="I106" s="364">
        <v>2761433.3943140362</v>
      </c>
      <c r="J106" s="364">
        <v>2161198.4989999686</v>
      </c>
      <c r="K106" s="223">
        <f t="shared" si="37"/>
        <v>5724773.1233140044</v>
      </c>
    </row>
    <row r="107" spans="4:11" ht="12.6" thickBot="1" x14ac:dyDescent="0.45">
      <c r="D107" s="222" t="str">
        <f>$D$14</f>
        <v>Project Controls</v>
      </c>
      <c r="E107" s="284"/>
      <c r="F107" s="284"/>
      <c r="G107" s="365"/>
      <c r="H107" s="365"/>
      <c r="I107" s="365"/>
      <c r="J107" s="365"/>
      <c r="K107" s="223">
        <f t="shared" si="37"/>
        <v>0</v>
      </c>
    </row>
    <row r="108" spans="4:11" ht="12.6" thickBot="1" x14ac:dyDescent="0.45">
      <c r="D108" s="222" t="str">
        <f>$D$15</f>
        <v>Commercial Management</v>
      </c>
      <c r="E108" s="284"/>
      <c r="F108" s="284"/>
      <c r="G108" s="365"/>
      <c r="H108" s="365"/>
      <c r="I108" s="365"/>
      <c r="J108" s="365"/>
      <c r="K108" s="223">
        <f t="shared" si="37"/>
        <v>0</v>
      </c>
    </row>
    <row r="109" spans="4:11" ht="12.6" thickBot="1" x14ac:dyDescent="0.45">
      <c r="D109" s="222" t="str">
        <f>$D$16</f>
        <v>Construction Management</v>
      </c>
      <c r="E109" s="284"/>
      <c r="F109" s="284"/>
      <c r="G109" s="365"/>
      <c r="H109" s="365"/>
      <c r="I109" s="365"/>
      <c r="J109" s="365"/>
      <c r="K109" s="223">
        <f t="shared" si="37"/>
        <v>0</v>
      </c>
    </row>
    <row r="110" spans="4:11" ht="12.6" thickBot="1" x14ac:dyDescent="0.45">
      <c r="D110" s="234" t="str">
        <f>$D$17</f>
        <v>Labour (internal and outsourced, direct) Total</v>
      </c>
      <c r="E110" s="235">
        <f>SUM(E100:E109)</f>
        <v>0</v>
      </c>
      <c r="F110" s="235">
        <f t="shared" ref="F110" si="38">SUM(F100:F109)</f>
        <v>0</v>
      </c>
      <c r="G110" s="235">
        <f t="shared" ref="G110" si="39">SUM(G100:G109)</f>
        <v>646107.94999999984</v>
      </c>
      <c r="H110" s="235">
        <f t="shared" ref="H110" si="40">SUM(H100:H109)</f>
        <v>2850767.2299999995</v>
      </c>
      <c r="I110" s="235">
        <f t="shared" ref="I110" si="41">SUM(I100:I109)</f>
        <v>8336332.6781080812</v>
      </c>
      <c r="J110" s="235">
        <f t="shared" ref="J110" si="42">SUM(J100:J109)</f>
        <v>7998171.7551975325</v>
      </c>
      <c r="K110" s="235">
        <f t="shared" ref="K110" si="43">SUM(K100:K109)</f>
        <v>19831379.61330561</v>
      </c>
    </row>
    <row r="111" spans="4:11" ht="12.6" thickBot="1" x14ac:dyDescent="0.45">
      <c r="D111" s="306"/>
      <c r="E111" s="307"/>
      <c r="F111" s="307"/>
      <c r="G111" s="307"/>
      <c r="H111" s="307"/>
      <c r="I111" s="307"/>
      <c r="J111" s="308"/>
      <c r="K111" s="65"/>
    </row>
    <row r="112" spans="4:11" ht="12.6" thickBot="1" x14ac:dyDescent="0.45">
      <c r="D112" s="309" t="str">
        <f>$D$19</f>
        <v>Labour related (direct)</v>
      </c>
      <c r="E112" s="309"/>
      <c r="F112" s="309"/>
      <c r="G112" s="309"/>
      <c r="H112" s="309"/>
      <c r="I112" s="309"/>
      <c r="J112" s="309"/>
      <c r="K112" s="257"/>
    </row>
    <row r="113" spans="4:11" ht="12.6" thickBot="1" x14ac:dyDescent="0.45">
      <c r="D113" s="222" t="str">
        <f>$D$20</f>
        <v>Project Management</v>
      </c>
      <c r="E113" s="284"/>
      <c r="F113" s="284"/>
      <c r="G113" s="364">
        <v>3149.3499999999995</v>
      </c>
      <c r="H113" s="364">
        <v>15936.01</v>
      </c>
      <c r="I113" s="364">
        <v>50733.366449999929</v>
      </c>
      <c r="J113" s="364">
        <v>39912.283999999992</v>
      </c>
      <c r="K113" s="223">
        <f>SUM(E113:J113)</f>
        <v>109731.01044999991</v>
      </c>
    </row>
    <row r="114" spans="4:11" ht="12.6" thickBot="1" x14ac:dyDescent="0.45">
      <c r="D114" s="222" t="str">
        <f>$D$21</f>
        <v>Other support and corporate roles</v>
      </c>
      <c r="E114" s="284"/>
      <c r="F114" s="284"/>
      <c r="G114" s="364">
        <v>0</v>
      </c>
      <c r="H114" s="364">
        <v>0</v>
      </c>
      <c r="I114" s="364">
        <v>22.25</v>
      </c>
      <c r="J114" s="364">
        <v>2364.1800000000007</v>
      </c>
      <c r="K114" s="223">
        <f t="shared" ref="K114:K122" si="44">SUM(E114:J114)</f>
        <v>2386.4300000000007</v>
      </c>
    </row>
    <row r="115" spans="4:11" ht="12.6" thickBot="1" x14ac:dyDescent="0.45">
      <c r="D115" s="222" t="str">
        <f>$D$22</f>
        <v>Regulatory approvals</v>
      </c>
      <c r="E115" s="284"/>
      <c r="F115" s="284"/>
      <c r="G115" s="364">
        <v>0</v>
      </c>
      <c r="H115" s="364">
        <v>0</v>
      </c>
      <c r="I115" s="364">
        <v>36.36</v>
      </c>
      <c r="J115" s="364">
        <v>0</v>
      </c>
      <c r="K115" s="223">
        <f t="shared" si="44"/>
        <v>36.36</v>
      </c>
    </row>
    <row r="116" spans="4:11" ht="12.6" thickBot="1" x14ac:dyDescent="0.45">
      <c r="D116" s="222" t="str">
        <f>$D$23</f>
        <v>Community and stakeholder engagement</v>
      </c>
      <c r="E116" s="284"/>
      <c r="F116" s="284"/>
      <c r="G116" s="364">
        <v>0</v>
      </c>
      <c r="H116" s="364">
        <v>2143.0700000000002</v>
      </c>
      <c r="I116" s="364">
        <v>1175.7199999999998</v>
      </c>
      <c r="J116" s="364">
        <v>3073.8799999999997</v>
      </c>
      <c r="K116" s="223">
        <f t="shared" si="44"/>
        <v>6392.67</v>
      </c>
    </row>
    <row r="117" spans="4:11" ht="12.6" thickBot="1" x14ac:dyDescent="0.45">
      <c r="D117" s="222" t="str">
        <f>$D$24</f>
        <v>Land and Environment</v>
      </c>
      <c r="E117" s="284"/>
      <c r="F117" s="284"/>
      <c r="G117" s="364">
        <v>40.33</v>
      </c>
      <c r="H117" s="364">
        <v>488.32</v>
      </c>
      <c r="I117" s="364">
        <v>1064.0500000000002</v>
      </c>
      <c r="J117" s="364">
        <v>4240.42</v>
      </c>
      <c r="K117" s="223">
        <f t="shared" si="44"/>
        <v>5833.1200000000008</v>
      </c>
    </row>
    <row r="118" spans="4:11" ht="12.6" thickBot="1" x14ac:dyDescent="0.45">
      <c r="D118" s="222" t="str">
        <f>$D$25</f>
        <v>Transaction Procurement Support</v>
      </c>
      <c r="E118" s="284"/>
      <c r="F118" s="284"/>
      <c r="G118" s="364">
        <v>0</v>
      </c>
      <c r="H118" s="364">
        <v>0</v>
      </c>
      <c r="I118" s="364">
        <v>0</v>
      </c>
      <c r="J118" s="364">
        <v>1641.5799999999997</v>
      </c>
      <c r="K118" s="223">
        <f t="shared" si="44"/>
        <v>1641.5799999999997</v>
      </c>
    </row>
    <row r="119" spans="4:11" ht="12.6" thickBot="1" x14ac:dyDescent="0.45">
      <c r="D119" s="222" t="str">
        <f>$D$13</f>
        <v>Project Development</v>
      </c>
      <c r="E119" s="284"/>
      <c r="F119" s="284"/>
      <c r="G119" s="364">
        <v>0</v>
      </c>
      <c r="H119" s="364">
        <v>1262.3499999999999</v>
      </c>
      <c r="I119" s="364">
        <v>27122.605499999983</v>
      </c>
      <c r="J119" s="364">
        <v>12282.38</v>
      </c>
      <c r="K119" s="223">
        <f t="shared" si="44"/>
        <v>40667.335499999979</v>
      </c>
    </row>
    <row r="120" spans="4:11" ht="12.6" thickBot="1" x14ac:dyDescent="0.45">
      <c r="D120" s="222" t="str">
        <f>$D$14</f>
        <v>Project Controls</v>
      </c>
      <c r="E120" s="284"/>
      <c r="F120" s="284"/>
      <c r="G120" s="365"/>
      <c r="H120" s="365"/>
      <c r="I120" s="365"/>
      <c r="J120" s="365"/>
      <c r="K120" s="223">
        <f t="shared" si="44"/>
        <v>0</v>
      </c>
    </row>
    <row r="121" spans="4:11" ht="12.6" thickBot="1" x14ac:dyDescent="0.45">
      <c r="D121" s="222" t="str">
        <f>$D$15</f>
        <v>Commercial Management</v>
      </c>
      <c r="E121" s="284"/>
      <c r="F121" s="284"/>
      <c r="G121" s="365"/>
      <c r="H121" s="365"/>
      <c r="I121" s="365"/>
      <c r="J121" s="365"/>
      <c r="K121" s="223">
        <f t="shared" si="44"/>
        <v>0</v>
      </c>
    </row>
    <row r="122" spans="4:11" ht="12.6" thickBot="1" x14ac:dyDescent="0.45">
      <c r="D122" s="222" t="str">
        <f>$D$16</f>
        <v>Construction Management</v>
      </c>
      <c r="E122" s="284"/>
      <c r="F122" s="284"/>
      <c r="G122" s="365"/>
      <c r="H122" s="365"/>
      <c r="I122" s="365"/>
      <c r="J122" s="365"/>
      <c r="K122" s="223">
        <f t="shared" si="44"/>
        <v>0</v>
      </c>
    </row>
    <row r="123" spans="4:11" ht="12.6" thickBot="1" x14ac:dyDescent="0.45">
      <c r="D123" s="234" t="str">
        <f>$D$30</f>
        <v>Labour related (direct) Subtotal</v>
      </c>
      <c r="E123" s="235">
        <f>SUM(E113:E122)</f>
        <v>0</v>
      </c>
      <c r="F123" s="235">
        <f t="shared" ref="F123" si="45">SUM(F113:F122)</f>
        <v>0</v>
      </c>
      <c r="G123" s="235">
        <f t="shared" ref="G123" si="46">SUM(G113:G122)</f>
        <v>3189.6799999999994</v>
      </c>
      <c r="H123" s="235">
        <f t="shared" ref="H123" si="47">SUM(H113:H122)</f>
        <v>19829.75</v>
      </c>
      <c r="I123" s="235">
        <f t="shared" ref="I123" si="48">SUM(I113:I122)</f>
        <v>80154.351949999924</v>
      </c>
      <c r="J123" s="235">
        <f t="shared" ref="J123" si="49">SUM(J113:J122)</f>
        <v>63514.723999999987</v>
      </c>
      <c r="K123" s="235">
        <f t="shared" ref="K123" si="50">SUM(K113:K122)</f>
        <v>166688.5059499999</v>
      </c>
    </row>
    <row r="124" spans="4:11" ht="12.6" thickBot="1" x14ac:dyDescent="0.45">
      <c r="D124" s="306"/>
      <c r="E124" s="307"/>
      <c r="F124" s="307"/>
      <c r="G124" s="307"/>
      <c r="H124" s="307"/>
      <c r="I124" s="307"/>
      <c r="J124" s="308"/>
      <c r="K124" s="65"/>
    </row>
    <row r="125" spans="4:11" ht="12.6" thickBot="1" x14ac:dyDescent="0.45">
      <c r="D125" s="309" t="str">
        <f>$D$32</f>
        <v>Indirect</v>
      </c>
      <c r="E125" s="309"/>
      <c r="F125" s="309"/>
      <c r="G125" s="309"/>
      <c r="H125" s="309"/>
      <c r="I125" s="309"/>
      <c r="J125" s="309"/>
      <c r="K125" s="257"/>
    </row>
    <row r="126" spans="4:11" ht="12.6" thickBot="1" x14ac:dyDescent="0.45">
      <c r="D126" s="222" t="str">
        <f>$D$33</f>
        <v>Project Management</v>
      </c>
      <c r="E126" s="284"/>
      <c r="F126" s="284"/>
      <c r="G126" s="364">
        <v>14030.64</v>
      </c>
      <c r="H126" s="364">
        <v>1058530.4400000002</v>
      </c>
      <c r="I126" s="364">
        <v>3825903.7600000007</v>
      </c>
      <c r="J126" s="364">
        <v>2805810.1999999997</v>
      </c>
      <c r="K126" s="223">
        <f>SUM(E126:J126)</f>
        <v>7704275.040000001</v>
      </c>
    </row>
    <row r="127" spans="4:11" ht="12.6" thickBot="1" x14ac:dyDescent="0.45">
      <c r="D127" s="222" t="str">
        <f>$D$34</f>
        <v>Other support and corporate roles</v>
      </c>
      <c r="E127" s="284"/>
      <c r="F127" s="284"/>
      <c r="G127" s="364">
        <v>0</v>
      </c>
      <c r="H127" s="364">
        <v>29878.5</v>
      </c>
      <c r="I127" s="364">
        <v>1049269.3499999999</v>
      </c>
      <c r="J127" s="364">
        <v>1238065.7800000003</v>
      </c>
      <c r="K127" s="223">
        <f t="shared" ref="K127:K135" si="51">SUM(E127:J127)</f>
        <v>2317213.63</v>
      </c>
    </row>
    <row r="128" spans="4:11" ht="12.6" thickBot="1" x14ac:dyDescent="0.45">
      <c r="D128" s="222" t="str">
        <f>$D$35</f>
        <v>Regulatory approvals</v>
      </c>
      <c r="E128" s="284"/>
      <c r="F128" s="284"/>
      <c r="G128" s="364">
        <v>0</v>
      </c>
      <c r="H128" s="364">
        <v>0</v>
      </c>
      <c r="I128" s="364">
        <v>80705.740000000005</v>
      </c>
      <c r="J128" s="364">
        <v>125694.1</v>
      </c>
      <c r="K128" s="223">
        <f t="shared" si="51"/>
        <v>206399.84000000003</v>
      </c>
    </row>
    <row r="129" spans="4:11" ht="12.6" thickBot="1" x14ac:dyDescent="0.45">
      <c r="D129" s="222" t="str">
        <f>$D$36</f>
        <v>Community and stakeholder engagement</v>
      </c>
      <c r="E129" s="284"/>
      <c r="F129" s="284"/>
      <c r="G129" s="364">
        <v>32483.000000000004</v>
      </c>
      <c r="H129" s="364">
        <v>334810.55</v>
      </c>
      <c r="I129" s="364">
        <v>598209.87</v>
      </c>
      <c r="J129" s="364">
        <v>455504.47000000015</v>
      </c>
      <c r="K129" s="223">
        <f t="shared" si="51"/>
        <v>1421007.8900000001</v>
      </c>
    </row>
    <row r="130" spans="4:11" ht="12.6" thickBot="1" x14ac:dyDescent="0.45">
      <c r="D130" s="222" t="str">
        <f>$D$37</f>
        <v>Land and Environment</v>
      </c>
      <c r="E130" s="284"/>
      <c r="F130" s="284"/>
      <c r="G130" s="364">
        <v>64124.15</v>
      </c>
      <c r="H130" s="364">
        <v>91145.89</v>
      </c>
      <c r="I130" s="364">
        <v>1498837.57</v>
      </c>
      <c r="J130" s="364">
        <v>1333890.6299999997</v>
      </c>
      <c r="K130" s="223">
        <f t="shared" si="51"/>
        <v>2987998.2399999998</v>
      </c>
    </row>
    <row r="131" spans="4:11" ht="12.6" thickBot="1" x14ac:dyDescent="0.45">
      <c r="D131" s="222" t="str">
        <f>$D$38</f>
        <v>Transaction Procurement Support</v>
      </c>
      <c r="E131" s="284"/>
      <c r="F131" s="284"/>
      <c r="G131" s="364">
        <v>0</v>
      </c>
      <c r="H131" s="364">
        <v>0</v>
      </c>
      <c r="I131" s="364">
        <v>1227848.1499999999</v>
      </c>
      <c r="J131" s="364">
        <v>258059.81999999998</v>
      </c>
      <c r="K131" s="223">
        <f t="shared" si="51"/>
        <v>1485907.97</v>
      </c>
    </row>
    <row r="132" spans="4:11" ht="12.6" thickBot="1" x14ac:dyDescent="0.45">
      <c r="D132" s="222" t="str">
        <f>$D$13</f>
        <v>Project Development</v>
      </c>
      <c r="E132" s="284"/>
      <c r="F132" s="284"/>
      <c r="G132" s="364">
        <v>6511148</v>
      </c>
      <c r="H132" s="364">
        <v>133451.91</v>
      </c>
      <c r="I132" s="364">
        <v>-4786216.1099999994</v>
      </c>
      <c r="J132" s="364">
        <v>530147.55999999982</v>
      </c>
      <c r="K132" s="223">
        <f t="shared" si="51"/>
        <v>2388531.3600000003</v>
      </c>
    </row>
    <row r="133" spans="4:11" ht="12.6" thickBot="1" x14ac:dyDescent="0.45">
      <c r="D133" s="222" t="str">
        <f>$D$14</f>
        <v>Project Controls</v>
      </c>
      <c r="E133" s="284"/>
      <c r="F133" s="284"/>
      <c r="G133" s="365"/>
      <c r="H133" s="365"/>
      <c r="I133" s="365"/>
      <c r="J133" s="365"/>
      <c r="K133" s="223">
        <f t="shared" si="51"/>
        <v>0</v>
      </c>
    </row>
    <row r="134" spans="4:11" ht="12.6" thickBot="1" x14ac:dyDescent="0.45">
      <c r="D134" s="222" t="str">
        <f>$D$15</f>
        <v>Commercial Management</v>
      </c>
      <c r="E134" s="284"/>
      <c r="F134" s="284"/>
      <c r="G134" s="365"/>
      <c r="H134" s="365"/>
      <c r="I134" s="365"/>
      <c r="J134" s="365"/>
      <c r="K134" s="223">
        <f t="shared" si="51"/>
        <v>0</v>
      </c>
    </row>
    <row r="135" spans="4:11" ht="12.6" thickBot="1" x14ac:dyDescent="0.45">
      <c r="D135" s="222" t="str">
        <f>$D$16</f>
        <v>Construction Management</v>
      </c>
      <c r="E135" s="284"/>
      <c r="F135" s="284"/>
      <c r="G135" s="365"/>
      <c r="H135" s="365"/>
      <c r="I135" s="365"/>
      <c r="J135" s="365"/>
      <c r="K135" s="223">
        <f t="shared" si="51"/>
        <v>0</v>
      </c>
    </row>
    <row r="136" spans="4:11" ht="12.6" thickBot="1" x14ac:dyDescent="0.45">
      <c r="D136" s="236" t="str">
        <f>$D$43</f>
        <v>Indirect Subtotal</v>
      </c>
      <c r="E136" s="235">
        <f>SUM(E126:E135)</f>
        <v>0</v>
      </c>
      <c r="F136" s="235">
        <f t="shared" ref="F136" si="52">SUM(F126:F135)</f>
        <v>0</v>
      </c>
      <c r="G136" s="235">
        <f t="shared" ref="G136" si="53">SUM(G126:G135)</f>
        <v>6621785.79</v>
      </c>
      <c r="H136" s="235">
        <f t="shared" ref="H136" si="54">SUM(H126:H135)</f>
        <v>1647817.29</v>
      </c>
      <c r="I136" s="235">
        <f t="shared" ref="I136" si="55">SUM(I126:I135)</f>
        <v>3494558.3300000019</v>
      </c>
      <c r="J136" s="235">
        <f t="shared" ref="J136" si="56">SUM(J126:J135)</f>
        <v>6747172.5599999996</v>
      </c>
      <c r="K136" s="235">
        <f t="shared" ref="K136" si="57">SUM(K126:K135)</f>
        <v>18511333.970000003</v>
      </c>
    </row>
    <row r="137" spans="4:11" ht="12.6" thickBot="1" x14ac:dyDescent="0.45">
      <c r="D137" s="306"/>
      <c r="E137" s="307"/>
      <c r="F137" s="307"/>
      <c r="G137" s="307"/>
      <c r="H137" s="307"/>
      <c r="I137" s="307"/>
      <c r="J137" s="308"/>
      <c r="K137" s="65"/>
    </row>
    <row r="138" spans="4:11" ht="12.6" thickBot="1" x14ac:dyDescent="0.45">
      <c r="D138" s="241" t="str">
        <f>$D$45&amp;" Infrastructure Planner Fee"</f>
        <v>Total Infrastructure Planner Fee</v>
      </c>
      <c r="E138" s="238">
        <f>E110+E123+E136</f>
        <v>0</v>
      </c>
      <c r="F138" s="238">
        <f t="shared" ref="F138:K138" si="58">F110+F123+F136</f>
        <v>0</v>
      </c>
      <c r="G138" s="238">
        <f t="shared" si="58"/>
        <v>7271083.4199999999</v>
      </c>
      <c r="H138" s="238">
        <f t="shared" si="58"/>
        <v>4518414.2699999996</v>
      </c>
      <c r="I138" s="238">
        <f t="shared" si="58"/>
        <v>11911045.360058082</v>
      </c>
      <c r="J138" s="238">
        <f t="shared" si="58"/>
        <v>14808859.039197532</v>
      </c>
      <c r="K138" s="238">
        <f t="shared" si="58"/>
        <v>38509402.089255616</v>
      </c>
    </row>
    <row r="140" spans="4:11" x14ac:dyDescent="0.4">
      <c r="D140" s="133" t="s">
        <v>120</v>
      </c>
      <c r="E140" s="283" t="str">
        <f>IF(ROUND(E138-E$48,4)=0,"Okay","Check")</f>
        <v>Okay</v>
      </c>
      <c r="F140" s="283" t="str">
        <f t="shared" ref="F140:K140" si="59">IF(ROUND(F138-F$48,4)=0,"Okay","Check")</f>
        <v>Okay</v>
      </c>
      <c r="G140" s="283" t="str">
        <f t="shared" si="59"/>
        <v>Okay</v>
      </c>
      <c r="H140" s="283" t="str">
        <f t="shared" si="59"/>
        <v>Okay</v>
      </c>
      <c r="I140" s="283" t="str">
        <f t="shared" si="59"/>
        <v>Okay</v>
      </c>
      <c r="J140" s="283" t="str">
        <f t="shared" si="59"/>
        <v>Okay</v>
      </c>
      <c r="K140" s="283" t="str">
        <f t="shared" si="59"/>
        <v>Okay</v>
      </c>
    </row>
  </sheetData>
  <mergeCells count="6">
    <mergeCell ref="D44:J44"/>
    <mergeCell ref="D19:J19"/>
    <mergeCell ref="D6:J6"/>
    <mergeCell ref="D32:J32"/>
    <mergeCell ref="D18:J18"/>
    <mergeCell ref="D31:J3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2AF0D-3735-4C80-8EC9-07AC1956106E}">
  <sheetPr>
    <tabColor rgb="FFFFFF00"/>
  </sheetPr>
  <dimension ref="A1:EH530"/>
  <sheetViews>
    <sheetView zoomScaleNormal="100" workbookViewId="0">
      <pane ySplit="2" topLeftCell="A3" activePane="bottomLeft" state="frozen"/>
      <selection activeCell="G2" sqref="G2"/>
      <selection pane="bottomLeft" activeCell="A3" sqref="A3"/>
    </sheetView>
  </sheetViews>
  <sheetFormatPr defaultColWidth="8.85546875" defaultRowHeight="12.3" outlineLevelCol="1" x14ac:dyDescent="0.4"/>
  <cols>
    <col min="1" max="1" width="37.33203125" style="133" bestFit="1" customWidth="1"/>
    <col min="2" max="2" width="41" style="133" bestFit="1" customWidth="1"/>
    <col min="3" max="3" width="15.33203125" style="133" customWidth="1"/>
    <col min="4" max="4" width="25.85546875" style="133" bestFit="1" customWidth="1"/>
    <col min="5" max="7" width="25.85546875" style="133" customWidth="1"/>
    <col min="8" max="65" width="11.33203125" style="133" customWidth="1" outlineLevel="1"/>
    <col min="66" max="66" width="9" style="133" customWidth="1" outlineLevel="1"/>
    <col min="67" max="67" width="9.140625" style="133" customWidth="1" outlineLevel="1"/>
    <col min="68" max="69" width="9" style="133" customWidth="1" outlineLevel="1"/>
    <col min="70" max="74" width="10" style="133" customWidth="1" outlineLevel="1"/>
    <col min="75" max="77" width="11.1875" style="133" customWidth="1" outlineLevel="1"/>
    <col min="78" max="80" width="11.6640625" style="133" customWidth="1" outlineLevel="1"/>
    <col min="81" max="81" width="13.80859375" style="133" customWidth="1" outlineLevel="1"/>
    <col min="82" max="82" width="11.6640625" style="133" customWidth="1" outlineLevel="1"/>
    <col min="83" max="84" width="12" style="133" customWidth="1" outlineLevel="1"/>
    <col min="85" max="85" width="16.85546875" style="133" customWidth="1" outlineLevel="1"/>
    <col min="86" max="87" width="11.6640625" style="133" customWidth="1" outlineLevel="1"/>
    <col min="88" max="89" width="12.1875" style="133" customWidth="1" outlineLevel="1"/>
    <col min="90" max="96" width="12" style="133" customWidth="1" outlineLevel="1"/>
    <col min="97" max="122" width="11.33203125" style="133" customWidth="1" outlineLevel="1"/>
    <col min="123" max="124" width="8.85546875" style="133" customWidth="1" outlineLevel="1"/>
    <col min="125" max="125" width="13.80859375" style="133" bestFit="1" customWidth="1"/>
    <col min="126" max="130" width="8.85546875" style="133"/>
    <col min="131" max="136" width="15.6171875" style="133" customWidth="1"/>
    <col min="137" max="137" width="14.6640625" style="133" customWidth="1"/>
    <col min="138" max="16384" width="8.85546875" style="133"/>
  </cols>
  <sheetData>
    <row r="1" spans="1:138" ht="12.6" thickBot="1" x14ac:dyDescent="0.45">
      <c r="B1" s="147"/>
      <c r="C1" s="147"/>
      <c r="D1" s="147"/>
      <c r="E1" s="147"/>
      <c r="F1" s="147"/>
      <c r="G1" s="147"/>
      <c r="H1" s="182" t="s">
        <v>122</v>
      </c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  <c r="AK1" s="182"/>
      <c r="AL1" s="182"/>
      <c r="AM1" s="182"/>
      <c r="AN1" s="182"/>
      <c r="AO1" s="182"/>
      <c r="AP1" s="182"/>
      <c r="AQ1" s="182"/>
      <c r="AR1" s="182"/>
      <c r="AS1" s="182"/>
      <c r="AT1" s="182"/>
      <c r="AU1" s="182"/>
      <c r="AV1" s="182"/>
      <c r="AW1" s="182"/>
      <c r="AX1" s="182"/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  <c r="BM1" s="168" t="s">
        <v>123</v>
      </c>
      <c r="BN1" s="182" t="str">
        <f>$EA$2</f>
        <v>FY2025
(1 Mar 2025 - 30 Jun 2025)</v>
      </c>
      <c r="BO1" s="182" t="str">
        <f t="shared" ref="BO1:BV1" si="0">$EA$2</f>
        <v>FY2025
(1 Mar 2025 - 30 Jun 2025)</v>
      </c>
      <c r="BP1" s="182" t="str">
        <f t="shared" si="0"/>
        <v>FY2025
(1 Mar 2025 - 30 Jun 2025)</v>
      </c>
      <c r="BQ1" s="182" t="str">
        <f t="shared" si="0"/>
        <v>FY2025
(1 Mar 2025 - 30 Jun 2025)</v>
      </c>
      <c r="BR1" s="182" t="str">
        <f t="shared" si="0"/>
        <v>FY2025
(1 Mar 2025 - 30 Jun 2025)</v>
      </c>
      <c r="BS1" s="182" t="str">
        <f t="shared" si="0"/>
        <v>FY2025
(1 Mar 2025 - 30 Jun 2025)</v>
      </c>
      <c r="BT1" s="182" t="str">
        <f t="shared" si="0"/>
        <v>FY2025
(1 Mar 2025 - 30 Jun 2025)</v>
      </c>
      <c r="BU1" s="182" t="str">
        <f t="shared" si="0"/>
        <v>FY2025
(1 Mar 2025 - 30 Jun 2025)</v>
      </c>
      <c r="BV1" s="182" t="str">
        <f t="shared" si="0"/>
        <v>FY2025
(1 Mar 2025 - 30 Jun 2025)</v>
      </c>
      <c r="BW1" s="182" t="str">
        <f>$EB$2</f>
        <v>FY2026</v>
      </c>
      <c r="BX1" s="182" t="str">
        <f t="shared" ref="BX1:CH1" si="1">$EB$2</f>
        <v>FY2026</v>
      </c>
      <c r="BY1" s="182" t="str">
        <f t="shared" si="1"/>
        <v>FY2026</v>
      </c>
      <c r="BZ1" s="182" t="str">
        <f t="shared" si="1"/>
        <v>FY2026</v>
      </c>
      <c r="CA1" s="182" t="str">
        <f t="shared" si="1"/>
        <v>FY2026</v>
      </c>
      <c r="CB1" s="182" t="str">
        <f t="shared" si="1"/>
        <v>FY2026</v>
      </c>
      <c r="CC1" s="182" t="str">
        <f t="shared" si="1"/>
        <v>FY2026</v>
      </c>
      <c r="CD1" s="182" t="str">
        <f t="shared" si="1"/>
        <v>FY2026</v>
      </c>
      <c r="CE1" s="182" t="str">
        <f t="shared" si="1"/>
        <v>FY2026</v>
      </c>
      <c r="CF1" s="182" t="str">
        <f t="shared" si="1"/>
        <v>FY2026</v>
      </c>
      <c r="CG1" s="182" t="str">
        <f t="shared" si="1"/>
        <v>FY2026</v>
      </c>
      <c r="CH1" s="182" t="str">
        <f t="shared" si="1"/>
        <v>FY2026</v>
      </c>
      <c r="CI1" s="182" t="str">
        <f>$EC$2</f>
        <v>FY2027</v>
      </c>
      <c r="CJ1" s="182" t="str">
        <f t="shared" ref="CJ1:CT1" si="2">$EC$2</f>
        <v>FY2027</v>
      </c>
      <c r="CK1" s="182" t="str">
        <f t="shared" si="2"/>
        <v>FY2027</v>
      </c>
      <c r="CL1" s="182" t="str">
        <f t="shared" si="2"/>
        <v>FY2027</v>
      </c>
      <c r="CM1" s="182" t="str">
        <f t="shared" si="2"/>
        <v>FY2027</v>
      </c>
      <c r="CN1" s="182" t="str">
        <f t="shared" si="2"/>
        <v>FY2027</v>
      </c>
      <c r="CO1" s="182" t="str">
        <f t="shared" si="2"/>
        <v>FY2027</v>
      </c>
      <c r="CP1" s="182" t="str">
        <f t="shared" si="2"/>
        <v>FY2027</v>
      </c>
      <c r="CQ1" s="182" t="str">
        <f t="shared" si="2"/>
        <v>FY2027</v>
      </c>
      <c r="CR1" s="182" t="str">
        <f t="shared" si="2"/>
        <v>FY2027</v>
      </c>
      <c r="CS1" s="182" t="str">
        <f t="shared" si="2"/>
        <v>FY2027</v>
      </c>
      <c r="CT1" s="182" t="str">
        <f t="shared" si="2"/>
        <v>FY2027</v>
      </c>
      <c r="CU1" s="182" t="str">
        <f>$ED$2</f>
        <v>FY2028</v>
      </c>
      <c r="CV1" s="182" t="str">
        <f t="shared" ref="CV1:DF1" si="3">$ED$2</f>
        <v>FY2028</v>
      </c>
      <c r="CW1" s="182" t="str">
        <f t="shared" si="3"/>
        <v>FY2028</v>
      </c>
      <c r="CX1" s="182" t="str">
        <f t="shared" si="3"/>
        <v>FY2028</v>
      </c>
      <c r="CY1" s="182" t="str">
        <f t="shared" si="3"/>
        <v>FY2028</v>
      </c>
      <c r="CZ1" s="182" t="str">
        <f t="shared" si="3"/>
        <v>FY2028</v>
      </c>
      <c r="DA1" s="182" t="str">
        <f t="shared" si="3"/>
        <v>FY2028</v>
      </c>
      <c r="DB1" s="182" t="str">
        <f t="shared" si="3"/>
        <v>FY2028</v>
      </c>
      <c r="DC1" s="182" t="str">
        <f t="shared" si="3"/>
        <v>FY2028</v>
      </c>
      <c r="DD1" s="182" t="str">
        <f t="shared" si="3"/>
        <v>FY2028</v>
      </c>
      <c r="DE1" s="182" t="str">
        <f t="shared" si="3"/>
        <v>FY2028</v>
      </c>
      <c r="DF1" s="182" t="str">
        <f t="shared" si="3"/>
        <v>FY2028</v>
      </c>
      <c r="DG1" s="182" t="str">
        <f>$EE$2</f>
        <v>FY2029</v>
      </c>
      <c r="DH1" s="182" t="str">
        <f t="shared" ref="DH1:DR1" si="4">$EE$2</f>
        <v>FY2029</v>
      </c>
      <c r="DI1" s="182" t="str">
        <f t="shared" si="4"/>
        <v>FY2029</v>
      </c>
      <c r="DJ1" s="182" t="str">
        <f t="shared" si="4"/>
        <v>FY2029</v>
      </c>
      <c r="DK1" s="182" t="str">
        <f t="shared" si="4"/>
        <v>FY2029</v>
      </c>
      <c r="DL1" s="182" t="str">
        <f t="shared" si="4"/>
        <v>FY2029</v>
      </c>
      <c r="DM1" s="182" t="str">
        <f t="shared" si="4"/>
        <v>FY2029</v>
      </c>
      <c r="DN1" s="182" t="str">
        <f t="shared" si="4"/>
        <v>FY2029</v>
      </c>
      <c r="DO1" s="182" t="str">
        <f t="shared" si="4"/>
        <v>FY2029</v>
      </c>
      <c r="DP1" s="182" t="str">
        <f t="shared" si="4"/>
        <v>FY2029</v>
      </c>
      <c r="DQ1" s="182" t="str">
        <f t="shared" si="4"/>
        <v>FY2029</v>
      </c>
      <c r="DR1" s="182" t="str">
        <f t="shared" si="4"/>
        <v>FY2029</v>
      </c>
      <c r="DU1" s="182" t="s">
        <v>211</v>
      </c>
      <c r="DV1" s="182"/>
      <c r="DW1" s="182"/>
      <c r="DX1" s="182"/>
      <c r="DY1" s="182"/>
      <c r="DZ1" s="182"/>
      <c r="EA1" s="305">
        <f t="shared" ref="EA1:EF1" si="5">SUM(EA3:EA459)</f>
        <v>15455131.702677282</v>
      </c>
      <c r="EB1" s="305">
        <f t="shared" si="5"/>
        <v>36924144.310970023</v>
      </c>
      <c r="EC1" s="305">
        <f t="shared" si="5"/>
        <v>31417394.669588175</v>
      </c>
      <c r="ED1" s="305">
        <f t="shared" si="5"/>
        <v>32998475.537960976</v>
      </c>
      <c r="EE1" s="305">
        <f t="shared" si="5"/>
        <v>4564652.645693996</v>
      </c>
      <c r="EF1" s="305">
        <f t="shared" si="5"/>
        <v>121359798.86689045</v>
      </c>
    </row>
    <row r="2" spans="1:138" ht="49.5" thickBot="1" x14ac:dyDescent="0.45">
      <c r="A2" s="183" t="s">
        <v>82</v>
      </c>
      <c r="B2" s="183" t="s">
        <v>125</v>
      </c>
      <c r="C2" s="183" t="s">
        <v>126</v>
      </c>
      <c r="D2" s="183" t="s">
        <v>127</v>
      </c>
      <c r="E2" s="183" t="s">
        <v>128</v>
      </c>
      <c r="F2" s="183" t="s">
        <v>216</v>
      </c>
      <c r="G2" s="183" t="s">
        <v>217</v>
      </c>
      <c r="H2" s="368">
        <v>45566</v>
      </c>
      <c r="I2" s="368">
        <v>45597</v>
      </c>
      <c r="J2" s="368">
        <v>45627</v>
      </c>
      <c r="K2" s="368">
        <v>45658</v>
      </c>
      <c r="L2" s="368">
        <v>45689</v>
      </c>
      <c r="M2" s="368">
        <v>45717</v>
      </c>
      <c r="N2" s="368">
        <v>45748</v>
      </c>
      <c r="O2" s="368">
        <v>45778</v>
      </c>
      <c r="P2" s="368">
        <v>45809</v>
      </c>
      <c r="Q2" s="368">
        <v>45839</v>
      </c>
      <c r="R2" s="368">
        <v>45870</v>
      </c>
      <c r="S2" s="368">
        <v>45901</v>
      </c>
      <c r="T2" s="368">
        <v>45931</v>
      </c>
      <c r="U2" s="368">
        <v>45962</v>
      </c>
      <c r="V2" s="368">
        <v>45992</v>
      </c>
      <c r="W2" s="368">
        <v>46023</v>
      </c>
      <c r="X2" s="368">
        <v>46054</v>
      </c>
      <c r="Y2" s="368">
        <v>46082</v>
      </c>
      <c r="Z2" s="368">
        <v>46113</v>
      </c>
      <c r="AA2" s="368">
        <v>46143</v>
      </c>
      <c r="AB2" s="368">
        <v>46174</v>
      </c>
      <c r="AC2" s="368">
        <v>46204</v>
      </c>
      <c r="AD2" s="368">
        <v>46235</v>
      </c>
      <c r="AE2" s="368">
        <v>46266</v>
      </c>
      <c r="AF2" s="368">
        <v>46296</v>
      </c>
      <c r="AG2" s="368">
        <v>46327</v>
      </c>
      <c r="AH2" s="368">
        <v>46357</v>
      </c>
      <c r="AI2" s="368">
        <v>46388</v>
      </c>
      <c r="AJ2" s="368">
        <v>46419</v>
      </c>
      <c r="AK2" s="368">
        <v>46447</v>
      </c>
      <c r="AL2" s="368">
        <v>46478</v>
      </c>
      <c r="AM2" s="368">
        <v>46508</v>
      </c>
      <c r="AN2" s="368">
        <v>46539</v>
      </c>
      <c r="AO2" s="368">
        <v>46569</v>
      </c>
      <c r="AP2" s="368">
        <v>46600</v>
      </c>
      <c r="AQ2" s="368">
        <v>46631</v>
      </c>
      <c r="AR2" s="368">
        <v>46661</v>
      </c>
      <c r="AS2" s="368">
        <v>46692</v>
      </c>
      <c r="AT2" s="368">
        <v>46722</v>
      </c>
      <c r="AU2" s="368">
        <v>46753</v>
      </c>
      <c r="AV2" s="368">
        <v>46784</v>
      </c>
      <c r="AW2" s="368">
        <v>46813</v>
      </c>
      <c r="AX2" s="368">
        <v>46844</v>
      </c>
      <c r="AY2" s="368">
        <v>46874</v>
      </c>
      <c r="AZ2" s="368">
        <f>EOMONTH(AY2,0)+1</f>
        <v>46905</v>
      </c>
      <c r="BA2" s="368">
        <f t="shared" ref="BA2:BL2" si="6">EOMONTH(AZ2,0)+1</f>
        <v>46935</v>
      </c>
      <c r="BB2" s="368">
        <f t="shared" si="6"/>
        <v>46966</v>
      </c>
      <c r="BC2" s="368">
        <f t="shared" si="6"/>
        <v>46997</v>
      </c>
      <c r="BD2" s="368">
        <f t="shared" si="6"/>
        <v>47027</v>
      </c>
      <c r="BE2" s="368">
        <f t="shared" si="6"/>
        <v>47058</v>
      </c>
      <c r="BF2" s="368">
        <f t="shared" si="6"/>
        <v>47088</v>
      </c>
      <c r="BG2" s="368">
        <f t="shared" si="6"/>
        <v>47119</v>
      </c>
      <c r="BH2" s="368">
        <f t="shared" si="6"/>
        <v>47150</v>
      </c>
      <c r="BI2" s="368">
        <f t="shared" si="6"/>
        <v>47178</v>
      </c>
      <c r="BJ2" s="368">
        <f t="shared" si="6"/>
        <v>47209</v>
      </c>
      <c r="BK2" s="368">
        <f t="shared" si="6"/>
        <v>47239</v>
      </c>
      <c r="BL2" s="368">
        <f t="shared" si="6"/>
        <v>47270</v>
      </c>
      <c r="BM2" s="368" t="s">
        <v>123</v>
      </c>
      <c r="BN2" s="368">
        <v>45566</v>
      </c>
      <c r="BO2" s="368">
        <v>45597</v>
      </c>
      <c r="BP2" s="368">
        <v>45627</v>
      </c>
      <c r="BQ2" s="368">
        <v>45658</v>
      </c>
      <c r="BR2" s="368">
        <v>45689</v>
      </c>
      <c r="BS2" s="368">
        <v>45717</v>
      </c>
      <c r="BT2" s="368">
        <v>45748</v>
      </c>
      <c r="BU2" s="368">
        <v>45778</v>
      </c>
      <c r="BV2" s="368">
        <v>45809</v>
      </c>
      <c r="BW2" s="368">
        <v>45839</v>
      </c>
      <c r="BX2" s="368">
        <v>45870</v>
      </c>
      <c r="BY2" s="368">
        <v>45901</v>
      </c>
      <c r="BZ2" s="368">
        <v>45931</v>
      </c>
      <c r="CA2" s="368">
        <v>45962</v>
      </c>
      <c r="CB2" s="368">
        <v>45992</v>
      </c>
      <c r="CC2" s="368">
        <v>46023</v>
      </c>
      <c r="CD2" s="368">
        <v>46054</v>
      </c>
      <c r="CE2" s="368">
        <v>46082</v>
      </c>
      <c r="CF2" s="368">
        <v>46113</v>
      </c>
      <c r="CG2" s="368">
        <v>46143</v>
      </c>
      <c r="CH2" s="368">
        <v>46174</v>
      </c>
      <c r="CI2" s="368">
        <v>46204</v>
      </c>
      <c r="CJ2" s="368">
        <v>46235</v>
      </c>
      <c r="CK2" s="368">
        <v>46266</v>
      </c>
      <c r="CL2" s="368">
        <v>46296</v>
      </c>
      <c r="CM2" s="368">
        <v>46327</v>
      </c>
      <c r="CN2" s="368">
        <v>46357</v>
      </c>
      <c r="CO2" s="368">
        <v>46388</v>
      </c>
      <c r="CP2" s="368">
        <v>46419</v>
      </c>
      <c r="CQ2" s="368">
        <v>46447</v>
      </c>
      <c r="CR2" s="368">
        <v>46478</v>
      </c>
      <c r="CS2" s="368">
        <v>46508</v>
      </c>
      <c r="CT2" s="368">
        <v>46539</v>
      </c>
      <c r="CU2" s="368">
        <v>46569</v>
      </c>
      <c r="CV2" s="368">
        <v>46600</v>
      </c>
      <c r="CW2" s="368">
        <v>46631</v>
      </c>
      <c r="CX2" s="368">
        <v>46661</v>
      </c>
      <c r="CY2" s="368">
        <v>46692</v>
      </c>
      <c r="CZ2" s="368">
        <v>46722</v>
      </c>
      <c r="DA2" s="368">
        <v>46753</v>
      </c>
      <c r="DB2" s="368">
        <v>46784</v>
      </c>
      <c r="DC2" s="368">
        <v>46813</v>
      </c>
      <c r="DD2" s="368">
        <v>46844</v>
      </c>
      <c r="DE2" s="368">
        <f>EOMONTH(DD2,0)+1</f>
        <v>46874</v>
      </c>
      <c r="DF2" s="368">
        <f t="shared" ref="DF2:DR2" si="7">EOMONTH(DE2,0)+1</f>
        <v>46905</v>
      </c>
      <c r="DG2" s="368">
        <f t="shared" si="7"/>
        <v>46935</v>
      </c>
      <c r="DH2" s="368">
        <f t="shared" si="7"/>
        <v>46966</v>
      </c>
      <c r="DI2" s="368">
        <f t="shared" si="7"/>
        <v>46997</v>
      </c>
      <c r="DJ2" s="368">
        <f t="shared" si="7"/>
        <v>47027</v>
      </c>
      <c r="DK2" s="368">
        <f t="shared" si="7"/>
        <v>47058</v>
      </c>
      <c r="DL2" s="368">
        <f t="shared" si="7"/>
        <v>47088</v>
      </c>
      <c r="DM2" s="368">
        <f t="shared" si="7"/>
        <v>47119</v>
      </c>
      <c r="DN2" s="368">
        <f t="shared" si="7"/>
        <v>47150</v>
      </c>
      <c r="DO2" s="368">
        <f t="shared" si="7"/>
        <v>47178</v>
      </c>
      <c r="DP2" s="368">
        <f t="shared" si="7"/>
        <v>47209</v>
      </c>
      <c r="DQ2" s="368">
        <f t="shared" si="7"/>
        <v>47239</v>
      </c>
      <c r="DR2" s="368">
        <f t="shared" si="7"/>
        <v>47270</v>
      </c>
      <c r="DS2" s="283" t="s">
        <v>266</v>
      </c>
      <c r="DT2" s="283" t="s">
        <v>212</v>
      </c>
      <c r="DU2" s="294" t="str" cm="1">
        <f t="array" ref="DU2:EE2">model_period</f>
        <v>FY2020
(1 Mar 2020 to 30 Jun 2020)</v>
      </c>
      <c r="DV2" s="294" t="str">
        <v>FY2021</v>
      </c>
      <c r="DW2" s="294" t="str">
        <v>FY2022</v>
      </c>
      <c r="DX2" s="294" t="str">
        <v>FY2023</v>
      </c>
      <c r="DY2" s="294" t="str">
        <v>FY2024</v>
      </c>
      <c r="DZ2" s="294" t="str">
        <v>FY2025
(1 Jul 2024 to 28 Feb 2025)</v>
      </c>
      <c r="EA2" s="294" t="str">
        <v>FY2025
(1 Mar 2025 - 30 Jun 2025)</v>
      </c>
      <c r="EB2" s="294" t="str">
        <v>FY2026</v>
      </c>
      <c r="EC2" s="294" t="str">
        <v>FY2027</v>
      </c>
      <c r="ED2" s="294" t="str">
        <v>FY2028</v>
      </c>
      <c r="EE2" s="294" t="str">
        <v>FY2029</v>
      </c>
      <c r="EF2" s="294" t="s">
        <v>189</v>
      </c>
      <c r="EG2" s="294" t="s">
        <v>120</v>
      </c>
      <c r="EH2" s="133" t="s">
        <v>250</v>
      </c>
    </row>
    <row r="3" spans="1:138" x14ac:dyDescent="0.4">
      <c r="A3" s="366" t="s">
        <v>108</v>
      </c>
      <c r="B3" s="366" t="s">
        <v>267</v>
      </c>
      <c r="C3" s="366" t="s">
        <v>46</v>
      </c>
      <c r="D3" s="366">
        <v>606795</v>
      </c>
      <c r="E3" s="366" t="s">
        <v>268</v>
      </c>
      <c r="F3" s="367">
        <v>491.02</v>
      </c>
      <c r="G3" s="367">
        <v>219.4</v>
      </c>
      <c r="H3" s="281"/>
      <c r="I3" s="281"/>
      <c r="J3" s="281"/>
      <c r="K3" s="281"/>
      <c r="L3" s="281"/>
      <c r="M3" s="389" t="s">
        <v>411</v>
      </c>
      <c r="N3" s="389" t="s">
        <v>411</v>
      </c>
      <c r="O3" s="389" t="s">
        <v>411</v>
      </c>
      <c r="P3" s="389" t="s">
        <v>411</v>
      </c>
      <c r="Q3" s="389" t="s">
        <v>411</v>
      </c>
      <c r="R3" s="389" t="s">
        <v>411</v>
      </c>
      <c r="S3" s="389" t="s">
        <v>411</v>
      </c>
      <c r="T3" s="389" t="s">
        <v>411</v>
      </c>
      <c r="U3" s="389" t="s">
        <v>411</v>
      </c>
      <c r="V3" s="389" t="s">
        <v>411</v>
      </c>
      <c r="W3" s="389" t="s">
        <v>411</v>
      </c>
      <c r="X3" s="389" t="s">
        <v>411</v>
      </c>
      <c r="Y3" s="389" t="s">
        <v>411</v>
      </c>
      <c r="Z3" s="389" t="s">
        <v>411</v>
      </c>
      <c r="AA3" s="389" t="s">
        <v>411</v>
      </c>
      <c r="AB3" s="389" t="s">
        <v>411</v>
      </c>
      <c r="AC3" s="389" t="s">
        <v>411</v>
      </c>
      <c r="AD3" s="389" t="s">
        <v>411</v>
      </c>
      <c r="AE3" s="389" t="s">
        <v>411</v>
      </c>
      <c r="AF3" s="389" t="s">
        <v>411</v>
      </c>
      <c r="AG3" s="389" t="s">
        <v>411</v>
      </c>
      <c r="AH3" s="389" t="s">
        <v>411</v>
      </c>
      <c r="AI3" s="367">
        <v>1</v>
      </c>
      <c r="AJ3" s="367">
        <v>1</v>
      </c>
      <c r="AK3" s="367">
        <v>1</v>
      </c>
      <c r="AL3" s="367">
        <v>1</v>
      </c>
      <c r="AM3" s="367">
        <v>1</v>
      </c>
      <c r="AN3" s="367">
        <v>1</v>
      </c>
      <c r="AO3" s="367">
        <v>1</v>
      </c>
      <c r="AP3" s="367">
        <v>1</v>
      </c>
      <c r="AQ3" s="367">
        <v>1</v>
      </c>
      <c r="AR3" s="367">
        <v>1</v>
      </c>
      <c r="AS3" s="367">
        <v>1</v>
      </c>
      <c r="AT3" s="367">
        <v>1</v>
      </c>
      <c r="AU3" s="367">
        <v>1</v>
      </c>
      <c r="AV3" s="367">
        <v>1</v>
      </c>
      <c r="AW3" s="367">
        <v>1</v>
      </c>
      <c r="AX3" s="367">
        <v>1</v>
      </c>
      <c r="AY3" s="367">
        <v>0</v>
      </c>
      <c r="AZ3" s="367">
        <v>0</v>
      </c>
      <c r="BA3" s="367">
        <v>0</v>
      </c>
      <c r="BB3" s="367">
        <v>0</v>
      </c>
      <c r="BC3" s="367">
        <v>0</v>
      </c>
      <c r="BD3" s="367">
        <v>0</v>
      </c>
      <c r="BE3" s="367">
        <v>0</v>
      </c>
      <c r="BF3" s="367">
        <v>0</v>
      </c>
      <c r="BG3" s="367">
        <v>0</v>
      </c>
      <c r="BH3" s="367">
        <v>0</v>
      </c>
      <c r="BI3" s="367">
        <v>0</v>
      </c>
      <c r="BJ3" s="367">
        <v>0</v>
      </c>
      <c r="BK3" s="367">
        <v>0</v>
      </c>
      <c r="BL3" s="367">
        <v>0</v>
      </c>
      <c r="BN3" s="369">
        <v>0</v>
      </c>
      <c r="BO3" s="369">
        <v>0</v>
      </c>
      <c r="BP3" s="369">
        <v>0</v>
      </c>
      <c r="BQ3" s="369">
        <v>0</v>
      </c>
      <c r="BR3" s="369">
        <v>0</v>
      </c>
      <c r="BS3" s="390" t="s">
        <v>411</v>
      </c>
      <c r="BT3" s="390" t="s">
        <v>411</v>
      </c>
      <c r="BU3" s="390" t="s">
        <v>411</v>
      </c>
      <c r="BV3" s="390" t="s">
        <v>411</v>
      </c>
      <c r="BW3" s="390" t="s">
        <v>411</v>
      </c>
      <c r="BX3" s="390" t="s">
        <v>411</v>
      </c>
      <c r="BY3" s="390" t="s">
        <v>411</v>
      </c>
      <c r="BZ3" s="390" t="s">
        <v>411</v>
      </c>
      <c r="CA3" s="390" t="s">
        <v>411</v>
      </c>
      <c r="CB3" s="390" t="s">
        <v>411</v>
      </c>
      <c r="CC3" s="390" t="s">
        <v>411</v>
      </c>
      <c r="CD3" s="390" t="s">
        <v>411</v>
      </c>
      <c r="CE3" s="390" t="s">
        <v>411</v>
      </c>
      <c r="CF3" s="390" t="s">
        <v>411</v>
      </c>
      <c r="CG3" s="390" t="s">
        <v>411</v>
      </c>
      <c r="CH3" s="390" t="s">
        <v>411</v>
      </c>
      <c r="CI3" s="390" t="s">
        <v>411</v>
      </c>
      <c r="CJ3" s="390" t="s">
        <v>411</v>
      </c>
      <c r="CK3" s="390" t="s">
        <v>411</v>
      </c>
      <c r="CL3" s="390" t="s">
        <v>411</v>
      </c>
      <c r="CM3" s="390" t="s">
        <v>411</v>
      </c>
      <c r="CN3" s="390" t="s">
        <v>411</v>
      </c>
      <c r="CO3" s="369">
        <v>73653</v>
      </c>
      <c r="CP3" s="369">
        <v>73653</v>
      </c>
      <c r="CQ3" s="369">
        <v>73653</v>
      </c>
      <c r="CR3" s="369">
        <v>73653</v>
      </c>
      <c r="CS3" s="369">
        <v>73653</v>
      </c>
      <c r="CT3" s="369">
        <v>73653</v>
      </c>
      <c r="CU3" s="369">
        <v>73653</v>
      </c>
      <c r="CV3" s="369">
        <v>73653</v>
      </c>
      <c r="CW3" s="369">
        <v>73653</v>
      </c>
      <c r="CX3" s="369">
        <v>73653</v>
      </c>
      <c r="CY3" s="369">
        <v>73653</v>
      </c>
      <c r="CZ3" s="369">
        <v>73653</v>
      </c>
      <c r="DA3" s="369">
        <v>73653</v>
      </c>
      <c r="DB3" s="369">
        <v>73653</v>
      </c>
      <c r="DC3" s="369">
        <v>73653</v>
      </c>
      <c r="DD3" s="369">
        <v>73653</v>
      </c>
      <c r="DE3" s="369">
        <v>0</v>
      </c>
      <c r="DF3" s="369">
        <v>0</v>
      </c>
      <c r="DG3" s="369">
        <v>0</v>
      </c>
      <c r="DH3" s="369">
        <v>0</v>
      </c>
      <c r="DI3" s="369">
        <v>0</v>
      </c>
      <c r="DJ3" s="369">
        <v>0</v>
      </c>
      <c r="DK3" s="369">
        <v>0</v>
      </c>
      <c r="DL3" s="369">
        <v>0</v>
      </c>
      <c r="DM3" s="369">
        <v>0</v>
      </c>
      <c r="DN3" s="369">
        <v>0</v>
      </c>
      <c r="DO3" s="369">
        <v>0</v>
      </c>
      <c r="DP3" s="369">
        <v>0</v>
      </c>
      <c r="DQ3" s="369">
        <v>0</v>
      </c>
      <c r="DR3" s="369">
        <v>0</v>
      </c>
      <c r="DT3" s="366" t="s">
        <v>213</v>
      </c>
      <c r="DU3" s="304"/>
      <c r="DV3" s="304"/>
      <c r="DW3" s="304"/>
      <c r="DX3" s="304"/>
      <c r="DY3" s="304"/>
      <c r="DZ3" s="304"/>
      <c r="EA3" s="255">
        <v>294612</v>
      </c>
      <c r="EB3" s="255">
        <v>883836</v>
      </c>
      <c r="EC3" s="255">
        <v>883836</v>
      </c>
      <c r="ED3" s="255">
        <f t="shared" ref="ED3:EE22" si="8">SUMIF($BN$1:$DR$1,ED$2,$BN3:$DR3)</f>
        <v>736530</v>
      </c>
      <c r="EE3" s="255">
        <f t="shared" si="8"/>
        <v>0</v>
      </c>
      <c r="EF3" s="255">
        <f>SUM(DU3:EE3)</f>
        <v>2798814</v>
      </c>
      <c r="EG3" s="255">
        <v>0</v>
      </c>
      <c r="EH3" s="366" t="s">
        <v>200</v>
      </c>
    </row>
    <row r="4" spans="1:138" x14ac:dyDescent="0.4">
      <c r="A4" s="366" t="s">
        <v>108</v>
      </c>
      <c r="B4" s="366" t="s">
        <v>267</v>
      </c>
      <c r="C4" s="366" t="s">
        <v>46</v>
      </c>
      <c r="D4" s="366">
        <v>606795</v>
      </c>
      <c r="E4" s="366" t="s">
        <v>269</v>
      </c>
      <c r="F4" s="367">
        <v>304.81</v>
      </c>
      <c r="G4" s="367">
        <v>136.19999999999999</v>
      </c>
      <c r="H4" s="281"/>
      <c r="I4" s="281"/>
      <c r="J4" s="281"/>
      <c r="K4" s="281"/>
      <c r="L4" s="281"/>
      <c r="M4" s="389" t="s">
        <v>411</v>
      </c>
      <c r="N4" s="389" t="s">
        <v>411</v>
      </c>
      <c r="O4" s="389" t="s">
        <v>411</v>
      </c>
      <c r="P4" s="389" t="s">
        <v>411</v>
      </c>
      <c r="Q4" s="389" t="s">
        <v>411</v>
      </c>
      <c r="R4" s="389" t="s">
        <v>411</v>
      </c>
      <c r="S4" s="389" t="s">
        <v>411</v>
      </c>
      <c r="T4" s="389" t="s">
        <v>411</v>
      </c>
      <c r="U4" s="389" t="s">
        <v>411</v>
      </c>
      <c r="V4" s="389" t="s">
        <v>411</v>
      </c>
      <c r="W4" s="389" t="s">
        <v>411</v>
      </c>
      <c r="X4" s="389" t="s">
        <v>411</v>
      </c>
      <c r="Y4" s="389" t="s">
        <v>411</v>
      </c>
      <c r="Z4" s="389" t="s">
        <v>411</v>
      </c>
      <c r="AA4" s="389" t="s">
        <v>411</v>
      </c>
      <c r="AB4" s="389" t="s">
        <v>411</v>
      </c>
      <c r="AC4" s="389" t="s">
        <v>411</v>
      </c>
      <c r="AD4" s="389" t="s">
        <v>411</v>
      </c>
      <c r="AE4" s="389" t="s">
        <v>411</v>
      </c>
      <c r="AF4" s="389" t="s">
        <v>411</v>
      </c>
      <c r="AG4" s="389" t="s">
        <v>411</v>
      </c>
      <c r="AH4" s="389" t="s">
        <v>411</v>
      </c>
      <c r="AI4" s="367">
        <v>1</v>
      </c>
      <c r="AJ4" s="367">
        <v>1</v>
      </c>
      <c r="AK4" s="367">
        <v>1</v>
      </c>
      <c r="AL4" s="367">
        <v>1</v>
      </c>
      <c r="AM4" s="367">
        <v>1</v>
      </c>
      <c r="AN4" s="367">
        <v>1</v>
      </c>
      <c r="AO4" s="367">
        <v>1</v>
      </c>
      <c r="AP4" s="367">
        <v>1</v>
      </c>
      <c r="AQ4" s="367">
        <v>1</v>
      </c>
      <c r="AR4" s="367">
        <v>1</v>
      </c>
      <c r="AS4" s="367">
        <v>1</v>
      </c>
      <c r="AT4" s="367">
        <v>1</v>
      </c>
      <c r="AU4" s="367">
        <v>1</v>
      </c>
      <c r="AV4" s="367">
        <v>1</v>
      </c>
      <c r="AW4" s="367">
        <v>1</v>
      </c>
      <c r="AX4" s="367">
        <v>0</v>
      </c>
      <c r="AY4" s="367">
        <v>0</v>
      </c>
      <c r="AZ4" s="367">
        <v>0</v>
      </c>
      <c r="BA4" s="367">
        <v>0</v>
      </c>
      <c r="BB4" s="367">
        <v>0</v>
      </c>
      <c r="BC4" s="367">
        <v>0</v>
      </c>
      <c r="BD4" s="367">
        <v>0</v>
      </c>
      <c r="BE4" s="367">
        <v>0</v>
      </c>
      <c r="BF4" s="367">
        <v>0</v>
      </c>
      <c r="BG4" s="367">
        <v>0</v>
      </c>
      <c r="BH4" s="367">
        <v>0</v>
      </c>
      <c r="BI4" s="367">
        <v>0</v>
      </c>
      <c r="BJ4" s="367">
        <v>0</v>
      </c>
      <c r="BK4" s="367">
        <v>0</v>
      </c>
      <c r="BL4" s="367">
        <v>0</v>
      </c>
      <c r="BN4" s="369">
        <v>0</v>
      </c>
      <c r="BO4" s="369">
        <v>0</v>
      </c>
      <c r="BP4" s="369">
        <v>0</v>
      </c>
      <c r="BQ4" s="369">
        <v>0</v>
      </c>
      <c r="BR4" s="369">
        <v>0</v>
      </c>
      <c r="BS4" s="390" t="s">
        <v>411</v>
      </c>
      <c r="BT4" s="390" t="s">
        <v>411</v>
      </c>
      <c r="BU4" s="390" t="s">
        <v>411</v>
      </c>
      <c r="BV4" s="390" t="s">
        <v>411</v>
      </c>
      <c r="BW4" s="390" t="s">
        <v>411</v>
      </c>
      <c r="BX4" s="390" t="s">
        <v>411</v>
      </c>
      <c r="BY4" s="390" t="s">
        <v>411</v>
      </c>
      <c r="BZ4" s="390" t="s">
        <v>411</v>
      </c>
      <c r="CA4" s="390" t="s">
        <v>411</v>
      </c>
      <c r="CB4" s="390" t="s">
        <v>411</v>
      </c>
      <c r="CC4" s="390" t="s">
        <v>411</v>
      </c>
      <c r="CD4" s="390" t="s">
        <v>411</v>
      </c>
      <c r="CE4" s="390" t="s">
        <v>411</v>
      </c>
      <c r="CF4" s="390" t="s">
        <v>411</v>
      </c>
      <c r="CG4" s="390" t="s">
        <v>411</v>
      </c>
      <c r="CH4" s="390" t="s">
        <v>411</v>
      </c>
      <c r="CI4" s="390" t="s">
        <v>411</v>
      </c>
      <c r="CJ4" s="390" t="s">
        <v>411</v>
      </c>
      <c r="CK4" s="390" t="s">
        <v>411</v>
      </c>
      <c r="CL4" s="390" t="s">
        <v>411</v>
      </c>
      <c r="CM4" s="390" t="s">
        <v>411</v>
      </c>
      <c r="CN4" s="390" t="s">
        <v>411</v>
      </c>
      <c r="CO4" s="369">
        <v>45721.5</v>
      </c>
      <c r="CP4" s="369">
        <v>45721.5</v>
      </c>
      <c r="CQ4" s="369">
        <v>45721.5</v>
      </c>
      <c r="CR4" s="369">
        <v>45721.5</v>
      </c>
      <c r="CS4" s="369">
        <v>45721.5</v>
      </c>
      <c r="CT4" s="369">
        <v>45721.5</v>
      </c>
      <c r="CU4" s="369">
        <v>45721.5</v>
      </c>
      <c r="CV4" s="369">
        <v>45721.5</v>
      </c>
      <c r="CW4" s="369">
        <v>45721.5</v>
      </c>
      <c r="CX4" s="369">
        <v>45721.5</v>
      </c>
      <c r="CY4" s="369">
        <v>45721.5</v>
      </c>
      <c r="CZ4" s="369">
        <v>45721.5</v>
      </c>
      <c r="DA4" s="369">
        <v>45721.5</v>
      </c>
      <c r="DB4" s="369">
        <v>45721.5</v>
      </c>
      <c r="DC4" s="369">
        <v>45721.5</v>
      </c>
      <c r="DD4" s="369">
        <v>0</v>
      </c>
      <c r="DE4" s="369">
        <v>0</v>
      </c>
      <c r="DF4" s="369">
        <v>0</v>
      </c>
      <c r="DG4" s="369">
        <v>0</v>
      </c>
      <c r="DH4" s="369">
        <v>0</v>
      </c>
      <c r="DI4" s="369">
        <v>0</v>
      </c>
      <c r="DJ4" s="369">
        <v>0</v>
      </c>
      <c r="DK4" s="369">
        <v>0</v>
      </c>
      <c r="DL4" s="369">
        <v>0</v>
      </c>
      <c r="DM4" s="369">
        <v>0</v>
      </c>
      <c r="DN4" s="369">
        <v>0</v>
      </c>
      <c r="DO4" s="369">
        <v>0</v>
      </c>
      <c r="DP4" s="369">
        <v>0</v>
      </c>
      <c r="DQ4" s="369">
        <v>0</v>
      </c>
      <c r="DR4" s="369">
        <v>0</v>
      </c>
      <c r="DT4" s="366" t="s">
        <v>213</v>
      </c>
      <c r="DU4" s="304"/>
      <c r="DV4" s="304"/>
      <c r="DW4" s="304"/>
      <c r="DX4" s="304"/>
      <c r="DY4" s="304"/>
      <c r="DZ4" s="304"/>
      <c r="EA4" s="255">
        <v>182886</v>
      </c>
      <c r="EB4" s="255">
        <v>548658</v>
      </c>
      <c r="EC4" s="255">
        <v>548658</v>
      </c>
      <c r="ED4" s="255">
        <f t="shared" si="8"/>
        <v>411493.5</v>
      </c>
      <c r="EE4" s="255">
        <f t="shared" si="8"/>
        <v>0</v>
      </c>
      <c r="EF4" s="255">
        <f t="shared" ref="EF4:EF67" si="9">SUM(DU4:EE4)</f>
        <v>1691695.5</v>
      </c>
      <c r="EG4" s="255">
        <v>0</v>
      </c>
      <c r="EH4" s="366" t="s">
        <v>200</v>
      </c>
    </row>
    <row r="5" spans="1:138" x14ac:dyDescent="0.4">
      <c r="A5" s="366" t="s">
        <v>108</v>
      </c>
      <c r="B5" s="366" t="s">
        <v>267</v>
      </c>
      <c r="C5" s="366" t="s">
        <v>46</v>
      </c>
      <c r="D5" s="366">
        <v>606795</v>
      </c>
      <c r="E5" s="366" t="s">
        <v>269</v>
      </c>
      <c r="F5" s="367">
        <v>304.81</v>
      </c>
      <c r="G5" s="367">
        <v>136.19999999999999</v>
      </c>
      <c r="H5" s="281"/>
      <c r="I5" s="281"/>
      <c r="J5" s="281"/>
      <c r="K5" s="281"/>
      <c r="L5" s="281"/>
      <c r="M5" s="389" t="s">
        <v>411</v>
      </c>
      <c r="N5" s="389" t="s">
        <v>411</v>
      </c>
      <c r="O5" s="389" t="s">
        <v>411</v>
      </c>
      <c r="P5" s="389" t="s">
        <v>411</v>
      </c>
      <c r="Q5" s="389" t="s">
        <v>411</v>
      </c>
      <c r="R5" s="389" t="s">
        <v>411</v>
      </c>
      <c r="S5" s="389" t="s">
        <v>411</v>
      </c>
      <c r="T5" s="389" t="s">
        <v>411</v>
      </c>
      <c r="U5" s="389" t="s">
        <v>411</v>
      </c>
      <c r="V5" s="389" t="s">
        <v>411</v>
      </c>
      <c r="W5" s="389" t="s">
        <v>411</v>
      </c>
      <c r="X5" s="389" t="s">
        <v>411</v>
      </c>
      <c r="Y5" s="389" t="s">
        <v>411</v>
      </c>
      <c r="Z5" s="389" t="s">
        <v>411</v>
      </c>
      <c r="AA5" s="389" t="s">
        <v>411</v>
      </c>
      <c r="AB5" s="389" t="s">
        <v>411</v>
      </c>
      <c r="AC5" s="389" t="s">
        <v>411</v>
      </c>
      <c r="AD5" s="389" t="s">
        <v>411</v>
      </c>
      <c r="AE5" s="389" t="s">
        <v>411</v>
      </c>
      <c r="AF5" s="389" t="s">
        <v>411</v>
      </c>
      <c r="AG5" s="389" t="s">
        <v>411</v>
      </c>
      <c r="AH5" s="389" t="s">
        <v>411</v>
      </c>
      <c r="AI5" s="367">
        <v>1</v>
      </c>
      <c r="AJ5" s="367">
        <v>1</v>
      </c>
      <c r="AK5" s="367">
        <v>1</v>
      </c>
      <c r="AL5" s="367">
        <v>1</v>
      </c>
      <c r="AM5" s="367">
        <v>1</v>
      </c>
      <c r="AN5" s="367">
        <v>1</v>
      </c>
      <c r="AO5" s="367">
        <v>1</v>
      </c>
      <c r="AP5" s="367">
        <v>1</v>
      </c>
      <c r="AQ5" s="367">
        <v>1</v>
      </c>
      <c r="AR5" s="367">
        <v>1</v>
      </c>
      <c r="AS5" s="367">
        <v>1</v>
      </c>
      <c r="AT5" s="367">
        <v>1</v>
      </c>
      <c r="AU5" s="367">
        <v>1</v>
      </c>
      <c r="AV5" s="367">
        <v>1</v>
      </c>
      <c r="AW5" s="367">
        <v>1</v>
      </c>
      <c r="AX5" s="367">
        <v>0</v>
      </c>
      <c r="AY5" s="367">
        <v>0</v>
      </c>
      <c r="AZ5" s="367">
        <v>0</v>
      </c>
      <c r="BA5" s="367">
        <v>0</v>
      </c>
      <c r="BB5" s="367">
        <v>0</v>
      </c>
      <c r="BC5" s="367">
        <v>0</v>
      </c>
      <c r="BD5" s="367">
        <v>0</v>
      </c>
      <c r="BE5" s="367">
        <v>0</v>
      </c>
      <c r="BF5" s="367">
        <v>0</v>
      </c>
      <c r="BG5" s="367">
        <v>0</v>
      </c>
      <c r="BH5" s="367">
        <v>0</v>
      </c>
      <c r="BI5" s="367">
        <v>0</v>
      </c>
      <c r="BJ5" s="367">
        <v>0</v>
      </c>
      <c r="BK5" s="367">
        <v>0</v>
      </c>
      <c r="BL5" s="367">
        <v>0</v>
      </c>
      <c r="BN5" s="369">
        <v>0</v>
      </c>
      <c r="BO5" s="369">
        <v>0</v>
      </c>
      <c r="BP5" s="369">
        <v>0</v>
      </c>
      <c r="BQ5" s="369">
        <v>0</v>
      </c>
      <c r="BR5" s="369">
        <v>0</v>
      </c>
      <c r="BS5" s="390" t="s">
        <v>411</v>
      </c>
      <c r="BT5" s="390" t="s">
        <v>411</v>
      </c>
      <c r="BU5" s="390" t="s">
        <v>411</v>
      </c>
      <c r="BV5" s="390" t="s">
        <v>411</v>
      </c>
      <c r="BW5" s="390" t="s">
        <v>411</v>
      </c>
      <c r="BX5" s="390" t="s">
        <v>411</v>
      </c>
      <c r="BY5" s="390" t="s">
        <v>411</v>
      </c>
      <c r="BZ5" s="390" t="s">
        <v>411</v>
      </c>
      <c r="CA5" s="390" t="s">
        <v>411</v>
      </c>
      <c r="CB5" s="390" t="s">
        <v>411</v>
      </c>
      <c r="CC5" s="390" t="s">
        <v>411</v>
      </c>
      <c r="CD5" s="390" t="s">
        <v>411</v>
      </c>
      <c r="CE5" s="390" t="s">
        <v>411</v>
      </c>
      <c r="CF5" s="390" t="s">
        <v>411</v>
      </c>
      <c r="CG5" s="390" t="s">
        <v>411</v>
      </c>
      <c r="CH5" s="390" t="s">
        <v>411</v>
      </c>
      <c r="CI5" s="390" t="s">
        <v>411</v>
      </c>
      <c r="CJ5" s="390" t="s">
        <v>411</v>
      </c>
      <c r="CK5" s="390" t="s">
        <v>411</v>
      </c>
      <c r="CL5" s="390" t="s">
        <v>411</v>
      </c>
      <c r="CM5" s="390" t="s">
        <v>411</v>
      </c>
      <c r="CN5" s="390" t="s">
        <v>411</v>
      </c>
      <c r="CO5" s="369">
        <v>45721.5</v>
      </c>
      <c r="CP5" s="369">
        <v>45721.5</v>
      </c>
      <c r="CQ5" s="369">
        <v>45721.5</v>
      </c>
      <c r="CR5" s="369">
        <v>45721.5</v>
      </c>
      <c r="CS5" s="369">
        <v>45721.5</v>
      </c>
      <c r="CT5" s="369">
        <v>45721.5</v>
      </c>
      <c r="CU5" s="369">
        <v>45721.5</v>
      </c>
      <c r="CV5" s="369">
        <v>45721.5</v>
      </c>
      <c r="CW5" s="369">
        <v>45721.5</v>
      </c>
      <c r="CX5" s="369">
        <v>45721.5</v>
      </c>
      <c r="CY5" s="369">
        <v>45721.5</v>
      </c>
      <c r="CZ5" s="369">
        <v>45721.5</v>
      </c>
      <c r="DA5" s="369">
        <v>45721.5</v>
      </c>
      <c r="DB5" s="369">
        <v>45721.5</v>
      </c>
      <c r="DC5" s="369">
        <v>45721.5</v>
      </c>
      <c r="DD5" s="369">
        <v>0</v>
      </c>
      <c r="DE5" s="369">
        <v>0</v>
      </c>
      <c r="DF5" s="369">
        <v>0</v>
      </c>
      <c r="DG5" s="369">
        <v>0</v>
      </c>
      <c r="DH5" s="369">
        <v>0</v>
      </c>
      <c r="DI5" s="369">
        <v>0</v>
      </c>
      <c r="DJ5" s="369">
        <v>0</v>
      </c>
      <c r="DK5" s="369">
        <v>0</v>
      </c>
      <c r="DL5" s="369">
        <v>0</v>
      </c>
      <c r="DM5" s="369">
        <v>0</v>
      </c>
      <c r="DN5" s="369">
        <v>0</v>
      </c>
      <c r="DO5" s="369">
        <v>0</v>
      </c>
      <c r="DP5" s="369">
        <v>0</v>
      </c>
      <c r="DQ5" s="369">
        <v>0</v>
      </c>
      <c r="DR5" s="369">
        <v>0</v>
      </c>
      <c r="DT5" s="366" t="s">
        <v>213</v>
      </c>
      <c r="DU5" s="304"/>
      <c r="DV5" s="304"/>
      <c r="DW5" s="304"/>
      <c r="DX5" s="304"/>
      <c r="DY5" s="304"/>
      <c r="DZ5" s="304"/>
      <c r="EA5" s="255">
        <v>0</v>
      </c>
      <c r="EB5" s="255">
        <v>502936.5</v>
      </c>
      <c r="EC5" s="255">
        <v>548658</v>
      </c>
      <c r="ED5" s="255">
        <f t="shared" si="8"/>
        <v>411493.5</v>
      </c>
      <c r="EE5" s="255">
        <f t="shared" si="8"/>
        <v>0</v>
      </c>
      <c r="EF5" s="255">
        <f t="shared" si="9"/>
        <v>1463088</v>
      </c>
      <c r="EG5" s="255">
        <v>0</v>
      </c>
      <c r="EH5" s="366" t="s">
        <v>200</v>
      </c>
    </row>
    <row r="6" spans="1:138" x14ac:dyDescent="0.4">
      <c r="A6" s="366" t="s">
        <v>108</v>
      </c>
      <c r="B6" s="366" t="s">
        <v>267</v>
      </c>
      <c r="C6" s="366" t="s">
        <v>46</v>
      </c>
      <c r="D6" s="366">
        <v>606795</v>
      </c>
      <c r="E6" s="366" t="s">
        <v>270</v>
      </c>
      <c r="F6" s="367">
        <v>224.23</v>
      </c>
      <c r="G6" s="367">
        <v>98.215134985207087</v>
      </c>
      <c r="H6" s="281"/>
      <c r="I6" s="281"/>
      <c r="J6" s="281"/>
      <c r="K6" s="281"/>
      <c r="L6" s="281"/>
      <c r="M6" s="389" t="s">
        <v>411</v>
      </c>
      <c r="N6" s="389" t="s">
        <v>411</v>
      </c>
      <c r="O6" s="389" t="s">
        <v>411</v>
      </c>
      <c r="P6" s="389" t="s">
        <v>411</v>
      </c>
      <c r="Q6" s="389" t="s">
        <v>411</v>
      </c>
      <c r="R6" s="389" t="s">
        <v>411</v>
      </c>
      <c r="S6" s="389" t="s">
        <v>411</v>
      </c>
      <c r="T6" s="389" t="s">
        <v>411</v>
      </c>
      <c r="U6" s="389" t="s">
        <v>411</v>
      </c>
      <c r="V6" s="389" t="s">
        <v>411</v>
      </c>
      <c r="W6" s="389" t="s">
        <v>411</v>
      </c>
      <c r="X6" s="389" t="s">
        <v>411</v>
      </c>
      <c r="Y6" s="389" t="s">
        <v>411</v>
      </c>
      <c r="Z6" s="389" t="s">
        <v>411</v>
      </c>
      <c r="AA6" s="389" t="s">
        <v>411</v>
      </c>
      <c r="AB6" s="389" t="s">
        <v>411</v>
      </c>
      <c r="AC6" s="389" t="s">
        <v>411</v>
      </c>
      <c r="AD6" s="389" t="s">
        <v>411</v>
      </c>
      <c r="AE6" s="389" t="s">
        <v>411</v>
      </c>
      <c r="AF6" s="389" t="s">
        <v>411</v>
      </c>
      <c r="AG6" s="389" t="s">
        <v>411</v>
      </c>
      <c r="AH6" s="389" t="s">
        <v>411</v>
      </c>
      <c r="AI6" s="367">
        <v>1</v>
      </c>
      <c r="AJ6" s="367">
        <v>1</v>
      </c>
      <c r="AK6" s="367">
        <v>1</v>
      </c>
      <c r="AL6" s="367">
        <v>1</v>
      </c>
      <c r="AM6" s="367">
        <v>1</v>
      </c>
      <c r="AN6" s="367">
        <v>1</v>
      </c>
      <c r="AO6" s="367">
        <v>1</v>
      </c>
      <c r="AP6" s="367">
        <v>1</v>
      </c>
      <c r="AQ6" s="367">
        <v>1</v>
      </c>
      <c r="AR6" s="367">
        <v>1</v>
      </c>
      <c r="AS6" s="367">
        <v>1</v>
      </c>
      <c r="AT6" s="367">
        <v>1</v>
      </c>
      <c r="AU6" s="367">
        <v>1</v>
      </c>
      <c r="AV6" s="367">
        <v>1</v>
      </c>
      <c r="AW6" s="367">
        <v>1</v>
      </c>
      <c r="AX6" s="367">
        <v>0</v>
      </c>
      <c r="AY6" s="367">
        <v>0</v>
      </c>
      <c r="AZ6" s="367">
        <v>0</v>
      </c>
      <c r="BA6" s="367">
        <v>0</v>
      </c>
      <c r="BB6" s="367">
        <v>0</v>
      </c>
      <c r="BC6" s="367">
        <v>0</v>
      </c>
      <c r="BD6" s="367">
        <v>0</v>
      </c>
      <c r="BE6" s="367">
        <v>0</v>
      </c>
      <c r="BF6" s="367">
        <v>0</v>
      </c>
      <c r="BG6" s="367">
        <v>0</v>
      </c>
      <c r="BH6" s="367">
        <v>0</v>
      </c>
      <c r="BI6" s="367">
        <v>0</v>
      </c>
      <c r="BJ6" s="367">
        <v>0</v>
      </c>
      <c r="BK6" s="367">
        <v>0</v>
      </c>
      <c r="BL6" s="367">
        <v>0</v>
      </c>
      <c r="BN6" s="369">
        <v>0</v>
      </c>
      <c r="BO6" s="369">
        <v>0</v>
      </c>
      <c r="BP6" s="369">
        <v>0</v>
      </c>
      <c r="BQ6" s="369">
        <v>0</v>
      </c>
      <c r="BR6" s="369">
        <v>0</v>
      </c>
      <c r="BS6" s="390" t="s">
        <v>411</v>
      </c>
      <c r="BT6" s="390" t="s">
        <v>411</v>
      </c>
      <c r="BU6" s="390" t="s">
        <v>411</v>
      </c>
      <c r="BV6" s="390" t="s">
        <v>411</v>
      </c>
      <c r="BW6" s="390" t="s">
        <v>411</v>
      </c>
      <c r="BX6" s="390" t="s">
        <v>411</v>
      </c>
      <c r="BY6" s="390" t="s">
        <v>411</v>
      </c>
      <c r="BZ6" s="390" t="s">
        <v>411</v>
      </c>
      <c r="CA6" s="390" t="s">
        <v>411</v>
      </c>
      <c r="CB6" s="390" t="s">
        <v>411</v>
      </c>
      <c r="CC6" s="390" t="s">
        <v>411</v>
      </c>
      <c r="CD6" s="390" t="s">
        <v>411</v>
      </c>
      <c r="CE6" s="390" t="s">
        <v>411</v>
      </c>
      <c r="CF6" s="390" t="s">
        <v>411</v>
      </c>
      <c r="CG6" s="390" t="s">
        <v>411</v>
      </c>
      <c r="CH6" s="390" t="s">
        <v>411</v>
      </c>
      <c r="CI6" s="390" t="s">
        <v>411</v>
      </c>
      <c r="CJ6" s="390" t="s">
        <v>411</v>
      </c>
      <c r="CK6" s="390" t="s">
        <v>411</v>
      </c>
      <c r="CL6" s="390" t="s">
        <v>411</v>
      </c>
      <c r="CM6" s="390" t="s">
        <v>411</v>
      </c>
      <c r="CN6" s="390" t="s">
        <v>411</v>
      </c>
      <c r="CO6" s="369">
        <v>33634.5</v>
      </c>
      <c r="CP6" s="369">
        <v>33634.5</v>
      </c>
      <c r="CQ6" s="369">
        <v>33634.5</v>
      </c>
      <c r="CR6" s="369">
        <v>33634.5</v>
      </c>
      <c r="CS6" s="369">
        <v>33634.5</v>
      </c>
      <c r="CT6" s="369">
        <v>33634.5</v>
      </c>
      <c r="CU6" s="369">
        <v>33634.5</v>
      </c>
      <c r="CV6" s="369">
        <v>33634.5</v>
      </c>
      <c r="CW6" s="369">
        <v>33634.5</v>
      </c>
      <c r="CX6" s="369">
        <v>33634.5</v>
      </c>
      <c r="CY6" s="369">
        <v>33634.5</v>
      </c>
      <c r="CZ6" s="369">
        <v>33634.5</v>
      </c>
      <c r="DA6" s="369">
        <v>33634.5</v>
      </c>
      <c r="DB6" s="369">
        <v>33634.5</v>
      </c>
      <c r="DC6" s="369">
        <v>33634.5</v>
      </c>
      <c r="DD6" s="369">
        <v>0</v>
      </c>
      <c r="DE6" s="369">
        <v>0</v>
      </c>
      <c r="DF6" s="369">
        <v>0</v>
      </c>
      <c r="DG6" s="369">
        <v>0</v>
      </c>
      <c r="DH6" s="369">
        <v>0</v>
      </c>
      <c r="DI6" s="369">
        <v>0</v>
      </c>
      <c r="DJ6" s="369">
        <v>0</v>
      </c>
      <c r="DK6" s="369">
        <v>0</v>
      </c>
      <c r="DL6" s="369">
        <v>0</v>
      </c>
      <c r="DM6" s="369">
        <v>0</v>
      </c>
      <c r="DN6" s="369">
        <v>0</v>
      </c>
      <c r="DO6" s="369">
        <v>0</v>
      </c>
      <c r="DP6" s="369">
        <v>0</v>
      </c>
      <c r="DQ6" s="369">
        <v>0</v>
      </c>
      <c r="DR6" s="369">
        <v>0</v>
      </c>
      <c r="DT6" s="366" t="s">
        <v>213</v>
      </c>
      <c r="DU6" s="304"/>
      <c r="DV6" s="304"/>
      <c r="DW6" s="304"/>
      <c r="DX6" s="304"/>
      <c r="DY6" s="304"/>
      <c r="DZ6" s="304"/>
      <c r="EA6" s="255">
        <v>127811.09999999999</v>
      </c>
      <c r="EB6" s="255">
        <v>393523.65</v>
      </c>
      <c r="EC6" s="255">
        <v>403614</v>
      </c>
      <c r="ED6" s="255">
        <f t="shared" si="8"/>
        <v>302710.5</v>
      </c>
      <c r="EE6" s="255">
        <f t="shared" si="8"/>
        <v>0</v>
      </c>
      <c r="EF6" s="255">
        <f t="shared" si="9"/>
        <v>1227659.25</v>
      </c>
      <c r="EG6" s="255">
        <v>0</v>
      </c>
      <c r="EH6" s="366" t="s">
        <v>200</v>
      </c>
    </row>
    <row r="7" spans="1:138" x14ac:dyDescent="0.4">
      <c r="A7" s="366" t="s">
        <v>108</v>
      </c>
      <c r="B7" s="366" t="s">
        <v>267</v>
      </c>
      <c r="C7" s="366" t="s">
        <v>46</v>
      </c>
      <c r="D7" s="366">
        <v>606795</v>
      </c>
      <c r="E7" s="366" t="s">
        <v>270</v>
      </c>
      <c r="F7" s="367">
        <v>224.23</v>
      </c>
      <c r="G7" s="367">
        <v>98.215134985207087</v>
      </c>
      <c r="H7" s="281"/>
      <c r="I7" s="281"/>
      <c r="J7" s="281"/>
      <c r="K7" s="281"/>
      <c r="L7" s="281"/>
      <c r="M7" s="389" t="s">
        <v>411</v>
      </c>
      <c r="N7" s="389" t="s">
        <v>411</v>
      </c>
      <c r="O7" s="389" t="s">
        <v>411</v>
      </c>
      <c r="P7" s="389" t="s">
        <v>411</v>
      </c>
      <c r="Q7" s="389" t="s">
        <v>411</v>
      </c>
      <c r="R7" s="389" t="s">
        <v>411</v>
      </c>
      <c r="S7" s="389" t="s">
        <v>411</v>
      </c>
      <c r="T7" s="389" t="s">
        <v>411</v>
      </c>
      <c r="U7" s="389" t="s">
        <v>411</v>
      </c>
      <c r="V7" s="389" t="s">
        <v>411</v>
      </c>
      <c r="W7" s="389" t="s">
        <v>411</v>
      </c>
      <c r="X7" s="389" t="s">
        <v>411</v>
      </c>
      <c r="Y7" s="389" t="s">
        <v>411</v>
      </c>
      <c r="Z7" s="389" t="s">
        <v>411</v>
      </c>
      <c r="AA7" s="389" t="s">
        <v>411</v>
      </c>
      <c r="AB7" s="389" t="s">
        <v>411</v>
      </c>
      <c r="AC7" s="389" t="s">
        <v>411</v>
      </c>
      <c r="AD7" s="389" t="s">
        <v>411</v>
      </c>
      <c r="AE7" s="389" t="s">
        <v>411</v>
      </c>
      <c r="AF7" s="389" t="s">
        <v>411</v>
      </c>
      <c r="AG7" s="389" t="s">
        <v>411</v>
      </c>
      <c r="AH7" s="389" t="s">
        <v>411</v>
      </c>
      <c r="AI7" s="367">
        <v>1</v>
      </c>
      <c r="AJ7" s="367">
        <v>1</v>
      </c>
      <c r="AK7" s="367">
        <v>1</v>
      </c>
      <c r="AL7" s="367">
        <v>1</v>
      </c>
      <c r="AM7" s="367">
        <v>1</v>
      </c>
      <c r="AN7" s="367">
        <v>1</v>
      </c>
      <c r="AO7" s="367">
        <v>1</v>
      </c>
      <c r="AP7" s="367">
        <v>1</v>
      </c>
      <c r="AQ7" s="367">
        <v>1</v>
      </c>
      <c r="AR7" s="367">
        <v>1</v>
      </c>
      <c r="AS7" s="367">
        <v>1</v>
      </c>
      <c r="AT7" s="367">
        <v>1</v>
      </c>
      <c r="AU7" s="367">
        <v>1</v>
      </c>
      <c r="AV7" s="367">
        <v>1</v>
      </c>
      <c r="AW7" s="367">
        <v>1</v>
      </c>
      <c r="AX7" s="367">
        <v>0</v>
      </c>
      <c r="AY7" s="367">
        <v>0</v>
      </c>
      <c r="AZ7" s="367">
        <v>0</v>
      </c>
      <c r="BA7" s="367">
        <v>0</v>
      </c>
      <c r="BB7" s="367">
        <v>0</v>
      </c>
      <c r="BC7" s="367">
        <v>0</v>
      </c>
      <c r="BD7" s="367">
        <v>0</v>
      </c>
      <c r="BE7" s="367">
        <v>0</v>
      </c>
      <c r="BF7" s="367">
        <v>0</v>
      </c>
      <c r="BG7" s="367">
        <v>0</v>
      </c>
      <c r="BH7" s="367">
        <v>0</v>
      </c>
      <c r="BI7" s="367">
        <v>0</v>
      </c>
      <c r="BJ7" s="367">
        <v>0</v>
      </c>
      <c r="BK7" s="367">
        <v>0</v>
      </c>
      <c r="BL7" s="367">
        <v>0</v>
      </c>
      <c r="BN7" s="369">
        <v>0</v>
      </c>
      <c r="BO7" s="369">
        <v>0</v>
      </c>
      <c r="BP7" s="369">
        <v>0</v>
      </c>
      <c r="BQ7" s="369">
        <v>0</v>
      </c>
      <c r="BR7" s="369">
        <v>0</v>
      </c>
      <c r="BS7" s="390" t="s">
        <v>411</v>
      </c>
      <c r="BT7" s="390" t="s">
        <v>411</v>
      </c>
      <c r="BU7" s="390" t="s">
        <v>411</v>
      </c>
      <c r="BV7" s="390" t="s">
        <v>411</v>
      </c>
      <c r="BW7" s="390" t="s">
        <v>411</v>
      </c>
      <c r="BX7" s="390" t="s">
        <v>411</v>
      </c>
      <c r="BY7" s="390" t="s">
        <v>411</v>
      </c>
      <c r="BZ7" s="390" t="s">
        <v>411</v>
      </c>
      <c r="CA7" s="390" t="s">
        <v>411</v>
      </c>
      <c r="CB7" s="390" t="s">
        <v>411</v>
      </c>
      <c r="CC7" s="390" t="s">
        <v>411</v>
      </c>
      <c r="CD7" s="390" t="s">
        <v>411</v>
      </c>
      <c r="CE7" s="390" t="s">
        <v>411</v>
      </c>
      <c r="CF7" s="390" t="s">
        <v>411</v>
      </c>
      <c r="CG7" s="390" t="s">
        <v>411</v>
      </c>
      <c r="CH7" s="390" t="s">
        <v>411</v>
      </c>
      <c r="CI7" s="390" t="s">
        <v>411</v>
      </c>
      <c r="CJ7" s="390" t="s">
        <v>411</v>
      </c>
      <c r="CK7" s="390" t="s">
        <v>411</v>
      </c>
      <c r="CL7" s="390" t="s">
        <v>411</v>
      </c>
      <c r="CM7" s="390" t="s">
        <v>411</v>
      </c>
      <c r="CN7" s="390" t="s">
        <v>411</v>
      </c>
      <c r="CO7" s="369">
        <v>33634.5</v>
      </c>
      <c r="CP7" s="369">
        <v>33634.5</v>
      </c>
      <c r="CQ7" s="369">
        <v>33634.5</v>
      </c>
      <c r="CR7" s="369">
        <v>33634.5</v>
      </c>
      <c r="CS7" s="369">
        <v>33634.5</v>
      </c>
      <c r="CT7" s="369">
        <v>33634.5</v>
      </c>
      <c r="CU7" s="369">
        <v>33634.5</v>
      </c>
      <c r="CV7" s="369">
        <v>33634.5</v>
      </c>
      <c r="CW7" s="369">
        <v>33634.5</v>
      </c>
      <c r="CX7" s="369">
        <v>33634.5</v>
      </c>
      <c r="CY7" s="369">
        <v>33634.5</v>
      </c>
      <c r="CZ7" s="369">
        <v>33634.5</v>
      </c>
      <c r="DA7" s="369">
        <v>33634.5</v>
      </c>
      <c r="DB7" s="369">
        <v>33634.5</v>
      </c>
      <c r="DC7" s="369">
        <v>33634.5</v>
      </c>
      <c r="DD7" s="369">
        <v>0</v>
      </c>
      <c r="DE7" s="369">
        <v>0</v>
      </c>
      <c r="DF7" s="369">
        <v>0</v>
      </c>
      <c r="DG7" s="369">
        <v>0</v>
      </c>
      <c r="DH7" s="369">
        <v>0</v>
      </c>
      <c r="DI7" s="369">
        <v>0</v>
      </c>
      <c r="DJ7" s="369">
        <v>0</v>
      </c>
      <c r="DK7" s="369">
        <v>0</v>
      </c>
      <c r="DL7" s="369">
        <v>0</v>
      </c>
      <c r="DM7" s="369">
        <v>0</v>
      </c>
      <c r="DN7" s="369">
        <v>0</v>
      </c>
      <c r="DO7" s="369">
        <v>0</v>
      </c>
      <c r="DP7" s="369">
        <v>0</v>
      </c>
      <c r="DQ7" s="369">
        <v>0</v>
      </c>
      <c r="DR7" s="369">
        <v>0</v>
      </c>
      <c r="DT7" s="366" t="s">
        <v>213</v>
      </c>
      <c r="DU7" s="304"/>
      <c r="DV7" s="304"/>
      <c r="DW7" s="304"/>
      <c r="DX7" s="304"/>
      <c r="DY7" s="304"/>
      <c r="DZ7" s="304"/>
      <c r="EA7" s="255">
        <v>134538</v>
      </c>
      <c r="EB7" s="255">
        <v>403614</v>
      </c>
      <c r="EC7" s="255">
        <v>403614</v>
      </c>
      <c r="ED7" s="255">
        <f t="shared" si="8"/>
        <v>302710.5</v>
      </c>
      <c r="EE7" s="255">
        <f t="shared" si="8"/>
        <v>0</v>
      </c>
      <c r="EF7" s="255">
        <f t="shared" si="9"/>
        <v>1244476.5</v>
      </c>
      <c r="EG7" s="255">
        <v>0</v>
      </c>
      <c r="EH7" s="366" t="s">
        <v>200</v>
      </c>
    </row>
    <row r="8" spans="1:138" x14ac:dyDescent="0.4">
      <c r="A8" s="366" t="s">
        <v>108</v>
      </c>
      <c r="B8" s="366" t="s">
        <v>267</v>
      </c>
      <c r="C8" s="366" t="s">
        <v>46</v>
      </c>
      <c r="D8" s="366">
        <v>606795</v>
      </c>
      <c r="E8" s="366" t="s">
        <v>270</v>
      </c>
      <c r="F8" s="367">
        <v>224.23</v>
      </c>
      <c r="G8" s="367">
        <v>98.215134985207087</v>
      </c>
      <c r="H8" s="281"/>
      <c r="I8" s="281"/>
      <c r="J8" s="281"/>
      <c r="K8" s="281"/>
      <c r="L8" s="281"/>
      <c r="M8" s="389" t="s">
        <v>411</v>
      </c>
      <c r="N8" s="389" t="s">
        <v>411</v>
      </c>
      <c r="O8" s="389" t="s">
        <v>411</v>
      </c>
      <c r="P8" s="389" t="s">
        <v>411</v>
      </c>
      <c r="Q8" s="389" t="s">
        <v>411</v>
      </c>
      <c r="R8" s="389" t="s">
        <v>411</v>
      </c>
      <c r="S8" s="389" t="s">
        <v>411</v>
      </c>
      <c r="T8" s="389" t="s">
        <v>411</v>
      </c>
      <c r="U8" s="389" t="s">
        <v>411</v>
      </c>
      <c r="V8" s="389" t="s">
        <v>411</v>
      </c>
      <c r="W8" s="389" t="s">
        <v>411</v>
      </c>
      <c r="X8" s="389" t="s">
        <v>411</v>
      </c>
      <c r="Y8" s="389" t="s">
        <v>411</v>
      </c>
      <c r="Z8" s="389" t="s">
        <v>411</v>
      </c>
      <c r="AA8" s="389" t="s">
        <v>411</v>
      </c>
      <c r="AB8" s="389" t="s">
        <v>411</v>
      </c>
      <c r="AC8" s="389" t="s">
        <v>411</v>
      </c>
      <c r="AD8" s="389" t="s">
        <v>411</v>
      </c>
      <c r="AE8" s="389" t="s">
        <v>411</v>
      </c>
      <c r="AF8" s="389" t="s">
        <v>411</v>
      </c>
      <c r="AG8" s="389" t="s">
        <v>411</v>
      </c>
      <c r="AH8" s="389" t="s">
        <v>411</v>
      </c>
      <c r="AI8" s="367">
        <v>1</v>
      </c>
      <c r="AJ8" s="367">
        <v>1</v>
      </c>
      <c r="AK8" s="367">
        <v>1</v>
      </c>
      <c r="AL8" s="367">
        <v>1</v>
      </c>
      <c r="AM8" s="367">
        <v>1</v>
      </c>
      <c r="AN8" s="367">
        <v>1</v>
      </c>
      <c r="AO8" s="367">
        <v>1</v>
      </c>
      <c r="AP8" s="367">
        <v>1</v>
      </c>
      <c r="AQ8" s="367">
        <v>1</v>
      </c>
      <c r="AR8" s="367">
        <v>1</v>
      </c>
      <c r="AS8" s="367">
        <v>1</v>
      </c>
      <c r="AT8" s="367">
        <v>1</v>
      </c>
      <c r="AU8" s="367">
        <v>1</v>
      </c>
      <c r="AV8" s="367">
        <v>1</v>
      </c>
      <c r="AW8" s="367">
        <v>1</v>
      </c>
      <c r="AX8" s="367">
        <v>0</v>
      </c>
      <c r="AY8" s="367">
        <v>0</v>
      </c>
      <c r="AZ8" s="367">
        <v>0</v>
      </c>
      <c r="BA8" s="367">
        <v>0</v>
      </c>
      <c r="BB8" s="367">
        <v>0</v>
      </c>
      <c r="BC8" s="367">
        <v>0</v>
      </c>
      <c r="BD8" s="367">
        <v>0</v>
      </c>
      <c r="BE8" s="367">
        <v>0</v>
      </c>
      <c r="BF8" s="367">
        <v>0</v>
      </c>
      <c r="BG8" s="367">
        <v>0</v>
      </c>
      <c r="BH8" s="367">
        <v>0</v>
      </c>
      <c r="BI8" s="367">
        <v>0</v>
      </c>
      <c r="BJ8" s="367">
        <v>0</v>
      </c>
      <c r="BK8" s="367">
        <v>0</v>
      </c>
      <c r="BL8" s="367">
        <v>0</v>
      </c>
      <c r="BN8" s="369">
        <v>0</v>
      </c>
      <c r="BO8" s="369">
        <v>0</v>
      </c>
      <c r="BP8" s="369">
        <v>0</v>
      </c>
      <c r="BQ8" s="369">
        <v>0</v>
      </c>
      <c r="BR8" s="369">
        <v>0</v>
      </c>
      <c r="BS8" s="390" t="s">
        <v>411</v>
      </c>
      <c r="BT8" s="390" t="s">
        <v>411</v>
      </c>
      <c r="BU8" s="390" t="s">
        <v>411</v>
      </c>
      <c r="BV8" s="390" t="s">
        <v>411</v>
      </c>
      <c r="BW8" s="390" t="s">
        <v>411</v>
      </c>
      <c r="BX8" s="390" t="s">
        <v>411</v>
      </c>
      <c r="BY8" s="390" t="s">
        <v>411</v>
      </c>
      <c r="BZ8" s="390" t="s">
        <v>411</v>
      </c>
      <c r="CA8" s="390" t="s">
        <v>411</v>
      </c>
      <c r="CB8" s="390" t="s">
        <v>411</v>
      </c>
      <c r="CC8" s="390" t="s">
        <v>411</v>
      </c>
      <c r="CD8" s="390" t="s">
        <v>411</v>
      </c>
      <c r="CE8" s="390" t="s">
        <v>411</v>
      </c>
      <c r="CF8" s="390" t="s">
        <v>411</v>
      </c>
      <c r="CG8" s="390" t="s">
        <v>411</v>
      </c>
      <c r="CH8" s="390" t="s">
        <v>411</v>
      </c>
      <c r="CI8" s="390" t="s">
        <v>411</v>
      </c>
      <c r="CJ8" s="390" t="s">
        <v>411</v>
      </c>
      <c r="CK8" s="390" t="s">
        <v>411</v>
      </c>
      <c r="CL8" s="390" t="s">
        <v>411</v>
      </c>
      <c r="CM8" s="390" t="s">
        <v>411</v>
      </c>
      <c r="CN8" s="390" t="s">
        <v>411</v>
      </c>
      <c r="CO8" s="369">
        <v>33634.5</v>
      </c>
      <c r="CP8" s="369">
        <v>33634.5</v>
      </c>
      <c r="CQ8" s="369">
        <v>33634.5</v>
      </c>
      <c r="CR8" s="369">
        <v>33634.5</v>
      </c>
      <c r="CS8" s="369">
        <v>33634.5</v>
      </c>
      <c r="CT8" s="369">
        <v>33634.5</v>
      </c>
      <c r="CU8" s="369">
        <v>33634.5</v>
      </c>
      <c r="CV8" s="369">
        <v>33634.5</v>
      </c>
      <c r="CW8" s="369">
        <v>33634.5</v>
      </c>
      <c r="CX8" s="369">
        <v>33634.5</v>
      </c>
      <c r="CY8" s="369">
        <v>33634.5</v>
      </c>
      <c r="CZ8" s="369">
        <v>33634.5</v>
      </c>
      <c r="DA8" s="369">
        <v>33634.5</v>
      </c>
      <c r="DB8" s="369">
        <v>33634.5</v>
      </c>
      <c r="DC8" s="369">
        <v>33634.5</v>
      </c>
      <c r="DD8" s="369">
        <v>0</v>
      </c>
      <c r="DE8" s="369">
        <v>0</v>
      </c>
      <c r="DF8" s="369">
        <v>0</v>
      </c>
      <c r="DG8" s="369">
        <v>0</v>
      </c>
      <c r="DH8" s="369">
        <v>0</v>
      </c>
      <c r="DI8" s="369">
        <v>0</v>
      </c>
      <c r="DJ8" s="369">
        <v>0</v>
      </c>
      <c r="DK8" s="369">
        <v>0</v>
      </c>
      <c r="DL8" s="369">
        <v>0</v>
      </c>
      <c r="DM8" s="369">
        <v>0</v>
      </c>
      <c r="DN8" s="369">
        <v>0</v>
      </c>
      <c r="DO8" s="369">
        <v>0</v>
      </c>
      <c r="DP8" s="369">
        <v>0</v>
      </c>
      <c r="DQ8" s="369">
        <v>0</v>
      </c>
      <c r="DR8" s="369">
        <v>0</v>
      </c>
      <c r="DT8" s="366" t="s">
        <v>213</v>
      </c>
      <c r="DU8" s="304"/>
      <c r="DV8" s="304"/>
      <c r="DW8" s="304"/>
      <c r="DX8" s="304"/>
      <c r="DY8" s="304"/>
      <c r="DZ8" s="304"/>
      <c r="EA8" s="255">
        <v>0</v>
      </c>
      <c r="EB8" s="255">
        <v>0</v>
      </c>
      <c r="EC8" s="255">
        <v>403614</v>
      </c>
      <c r="ED8" s="255">
        <f t="shared" si="8"/>
        <v>302710.5</v>
      </c>
      <c r="EE8" s="255">
        <f t="shared" si="8"/>
        <v>0</v>
      </c>
      <c r="EF8" s="255">
        <f t="shared" si="9"/>
        <v>706324.5</v>
      </c>
      <c r="EG8" s="255">
        <v>0</v>
      </c>
      <c r="EH8" s="366" t="s">
        <v>200</v>
      </c>
    </row>
    <row r="9" spans="1:138" x14ac:dyDescent="0.4">
      <c r="A9" s="366" t="s">
        <v>74</v>
      </c>
      <c r="B9" s="366" t="s">
        <v>267</v>
      </c>
      <c r="C9" s="366" t="s">
        <v>46</v>
      </c>
      <c r="D9" s="366">
        <v>606795</v>
      </c>
      <c r="E9" s="366" t="s">
        <v>271</v>
      </c>
      <c r="F9" s="367">
        <v>172.76</v>
      </c>
      <c r="G9" s="367">
        <v>75.67053439349111</v>
      </c>
      <c r="H9" s="281"/>
      <c r="I9" s="281"/>
      <c r="J9" s="281"/>
      <c r="K9" s="281"/>
      <c r="L9" s="281"/>
      <c r="M9" s="389" t="s">
        <v>411</v>
      </c>
      <c r="N9" s="389" t="s">
        <v>411</v>
      </c>
      <c r="O9" s="389" t="s">
        <v>411</v>
      </c>
      <c r="P9" s="389" t="s">
        <v>411</v>
      </c>
      <c r="Q9" s="389" t="s">
        <v>411</v>
      </c>
      <c r="R9" s="389" t="s">
        <v>411</v>
      </c>
      <c r="S9" s="389" t="s">
        <v>411</v>
      </c>
      <c r="T9" s="389" t="s">
        <v>411</v>
      </c>
      <c r="U9" s="389" t="s">
        <v>411</v>
      </c>
      <c r="V9" s="389" t="s">
        <v>411</v>
      </c>
      <c r="W9" s="389" t="s">
        <v>411</v>
      </c>
      <c r="X9" s="389" t="s">
        <v>411</v>
      </c>
      <c r="Y9" s="389" t="s">
        <v>411</v>
      </c>
      <c r="Z9" s="389" t="s">
        <v>411</v>
      </c>
      <c r="AA9" s="389" t="s">
        <v>411</v>
      </c>
      <c r="AB9" s="389" t="s">
        <v>411</v>
      </c>
      <c r="AC9" s="389" t="s">
        <v>411</v>
      </c>
      <c r="AD9" s="389" t="s">
        <v>411</v>
      </c>
      <c r="AE9" s="389" t="s">
        <v>411</v>
      </c>
      <c r="AF9" s="389" t="s">
        <v>411</v>
      </c>
      <c r="AG9" s="389" t="s">
        <v>411</v>
      </c>
      <c r="AH9" s="389" t="s">
        <v>411</v>
      </c>
      <c r="AI9" s="367">
        <v>0.5</v>
      </c>
      <c r="AJ9" s="367">
        <v>0.5</v>
      </c>
      <c r="AK9" s="367">
        <v>0.5</v>
      </c>
      <c r="AL9" s="367">
        <v>0.5</v>
      </c>
      <c r="AM9" s="367">
        <v>0.5</v>
      </c>
      <c r="AN9" s="367">
        <v>0.5</v>
      </c>
      <c r="AO9" s="367">
        <v>0.5</v>
      </c>
      <c r="AP9" s="367">
        <v>0.5</v>
      </c>
      <c r="AQ9" s="367">
        <v>0.7</v>
      </c>
      <c r="AR9" s="367">
        <v>0.7</v>
      </c>
      <c r="AS9" s="367">
        <v>0.7</v>
      </c>
      <c r="AT9" s="367">
        <v>0.7</v>
      </c>
      <c r="AU9" s="367">
        <v>0.7</v>
      </c>
      <c r="AV9" s="367">
        <v>0.7</v>
      </c>
      <c r="AW9" s="367">
        <v>0.7</v>
      </c>
      <c r="AX9" s="367">
        <v>0</v>
      </c>
      <c r="AY9" s="367">
        <v>0</v>
      </c>
      <c r="AZ9" s="367">
        <v>0</v>
      </c>
      <c r="BA9" s="367">
        <v>0</v>
      </c>
      <c r="BB9" s="367">
        <v>0</v>
      </c>
      <c r="BC9" s="367">
        <v>0</v>
      </c>
      <c r="BD9" s="367">
        <v>0</v>
      </c>
      <c r="BE9" s="367">
        <v>0</v>
      </c>
      <c r="BF9" s="367">
        <v>0</v>
      </c>
      <c r="BG9" s="367">
        <v>0</v>
      </c>
      <c r="BH9" s="367">
        <v>0</v>
      </c>
      <c r="BI9" s="367">
        <v>0</v>
      </c>
      <c r="BJ9" s="367">
        <v>0</v>
      </c>
      <c r="BK9" s="367">
        <v>0</v>
      </c>
      <c r="BL9" s="367">
        <v>0</v>
      </c>
      <c r="BN9" s="369">
        <v>0</v>
      </c>
      <c r="BO9" s="369">
        <v>0</v>
      </c>
      <c r="BP9" s="369">
        <v>0</v>
      </c>
      <c r="BQ9" s="369">
        <v>0</v>
      </c>
      <c r="BR9" s="369">
        <v>0</v>
      </c>
      <c r="BS9" s="390" t="s">
        <v>411</v>
      </c>
      <c r="BT9" s="390" t="s">
        <v>411</v>
      </c>
      <c r="BU9" s="390" t="s">
        <v>411</v>
      </c>
      <c r="BV9" s="390" t="s">
        <v>411</v>
      </c>
      <c r="BW9" s="390" t="s">
        <v>411</v>
      </c>
      <c r="BX9" s="390" t="s">
        <v>411</v>
      </c>
      <c r="BY9" s="390" t="s">
        <v>411</v>
      </c>
      <c r="BZ9" s="390" t="s">
        <v>411</v>
      </c>
      <c r="CA9" s="390" t="s">
        <v>411</v>
      </c>
      <c r="CB9" s="390" t="s">
        <v>411</v>
      </c>
      <c r="CC9" s="390" t="s">
        <v>411</v>
      </c>
      <c r="CD9" s="390" t="s">
        <v>411</v>
      </c>
      <c r="CE9" s="390" t="s">
        <v>411</v>
      </c>
      <c r="CF9" s="390" t="s">
        <v>411</v>
      </c>
      <c r="CG9" s="390" t="s">
        <v>411</v>
      </c>
      <c r="CH9" s="390" t="s">
        <v>411</v>
      </c>
      <c r="CI9" s="390" t="s">
        <v>411</v>
      </c>
      <c r="CJ9" s="390" t="s">
        <v>411</v>
      </c>
      <c r="CK9" s="390" t="s">
        <v>411</v>
      </c>
      <c r="CL9" s="390" t="s">
        <v>411</v>
      </c>
      <c r="CM9" s="390" t="s">
        <v>411</v>
      </c>
      <c r="CN9" s="390" t="s">
        <v>411</v>
      </c>
      <c r="CO9" s="369">
        <v>12957</v>
      </c>
      <c r="CP9" s="369">
        <v>12957</v>
      </c>
      <c r="CQ9" s="369">
        <v>12957</v>
      </c>
      <c r="CR9" s="369">
        <v>12957</v>
      </c>
      <c r="CS9" s="369">
        <v>12957</v>
      </c>
      <c r="CT9" s="369">
        <v>12957</v>
      </c>
      <c r="CU9" s="369">
        <v>12957</v>
      </c>
      <c r="CV9" s="369">
        <v>12957</v>
      </c>
      <c r="CW9" s="369">
        <v>18139.8</v>
      </c>
      <c r="CX9" s="369">
        <v>18139.8</v>
      </c>
      <c r="CY9" s="369">
        <v>18139.8</v>
      </c>
      <c r="CZ9" s="369">
        <v>18139.8</v>
      </c>
      <c r="DA9" s="369">
        <v>18139.8</v>
      </c>
      <c r="DB9" s="369">
        <v>18139.8</v>
      </c>
      <c r="DC9" s="369">
        <v>18139.8</v>
      </c>
      <c r="DD9" s="369">
        <v>0</v>
      </c>
      <c r="DE9" s="369">
        <v>0</v>
      </c>
      <c r="DF9" s="369">
        <v>0</v>
      </c>
      <c r="DG9" s="369">
        <v>0</v>
      </c>
      <c r="DH9" s="369">
        <v>0</v>
      </c>
      <c r="DI9" s="369">
        <v>0</v>
      </c>
      <c r="DJ9" s="369">
        <v>0</v>
      </c>
      <c r="DK9" s="369">
        <v>0</v>
      </c>
      <c r="DL9" s="369">
        <v>0</v>
      </c>
      <c r="DM9" s="369">
        <v>0</v>
      </c>
      <c r="DN9" s="369">
        <v>0</v>
      </c>
      <c r="DO9" s="369">
        <v>0</v>
      </c>
      <c r="DP9" s="369">
        <v>0</v>
      </c>
      <c r="DQ9" s="369">
        <v>0</v>
      </c>
      <c r="DR9" s="369">
        <v>0</v>
      </c>
      <c r="DT9" s="366" t="s">
        <v>213</v>
      </c>
      <c r="DU9" s="304"/>
      <c r="DV9" s="304"/>
      <c r="DW9" s="304"/>
      <c r="DX9" s="304"/>
      <c r="DY9" s="304"/>
      <c r="DZ9" s="304"/>
      <c r="EA9" s="255">
        <v>51828</v>
      </c>
      <c r="EB9" s="255">
        <v>155484</v>
      </c>
      <c r="EC9" s="255">
        <v>155484</v>
      </c>
      <c r="ED9" s="255">
        <f t="shared" si="8"/>
        <v>152892.6</v>
      </c>
      <c r="EE9" s="255">
        <f t="shared" si="8"/>
        <v>0</v>
      </c>
      <c r="EF9" s="255">
        <f t="shared" si="9"/>
        <v>515688.6</v>
      </c>
      <c r="EG9" s="255">
        <v>0</v>
      </c>
      <c r="EH9" s="366" t="s">
        <v>200</v>
      </c>
    </row>
    <row r="10" spans="1:138" x14ac:dyDescent="0.4">
      <c r="A10" s="366" t="s">
        <v>74</v>
      </c>
      <c r="B10" s="366" t="s">
        <v>267</v>
      </c>
      <c r="C10" s="366" t="s">
        <v>46</v>
      </c>
      <c r="D10" s="366">
        <v>606795</v>
      </c>
      <c r="E10" s="366" t="s">
        <v>271</v>
      </c>
      <c r="F10" s="367">
        <v>172.76</v>
      </c>
      <c r="G10" s="367">
        <v>75.67053439349111</v>
      </c>
      <c r="H10" s="281"/>
      <c r="I10" s="281"/>
      <c r="J10" s="281"/>
      <c r="K10" s="281"/>
      <c r="L10" s="281"/>
      <c r="M10" s="389" t="s">
        <v>411</v>
      </c>
      <c r="N10" s="389" t="s">
        <v>411</v>
      </c>
      <c r="O10" s="389" t="s">
        <v>411</v>
      </c>
      <c r="P10" s="389" t="s">
        <v>411</v>
      </c>
      <c r="Q10" s="389" t="s">
        <v>411</v>
      </c>
      <c r="R10" s="389" t="s">
        <v>411</v>
      </c>
      <c r="S10" s="389" t="s">
        <v>411</v>
      </c>
      <c r="T10" s="389" t="s">
        <v>411</v>
      </c>
      <c r="U10" s="389" t="s">
        <v>411</v>
      </c>
      <c r="V10" s="389" t="s">
        <v>411</v>
      </c>
      <c r="W10" s="389" t="s">
        <v>411</v>
      </c>
      <c r="X10" s="389" t="s">
        <v>411</v>
      </c>
      <c r="Y10" s="389" t="s">
        <v>411</v>
      </c>
      <c r="Z10" s="389" t="s">
        <v>411</v>
      </c>
      <c r="AA10" s="389" t="s">
        <v>411</v>
      </c>
      <c r="AB10" s="389" t="s">
        <v>411</v>
      </c>
      <c r="AC10" s="389" t="s">
        <v>411</v>
      </c>
      <c r="AD10" s="389" t="s">
        <v>411</v>
      </c>
      <c r="AE10" s="389" t="s">
        <v>411</v>
      </c>
      <c r="AF10" s="389" t="s">
        <v>411</v>
      </c>
      <c r="AG10" s="389" t="s">
        <v>411</v>
      </c>
      <c r="AH10" s="389" t="s">
        <v>411</v>
      </c>
      <c r="AI10" s="367">
        <v>1</v>
      </c>
      <c r="AJ10" s="367">
        <v>1</v>
      </c>
      <c r="AK10" s="367">
        <v>1</v>
      </c>
      <c r="AL10" s="367">
        <v>1</v>
      </c>
      <c r="AM10" s="367">
        <v>1</v>
      </c>
      <c r="AN10" s="367">
        <v>1</v>
      </c>
      <c r="AO10" s="367">
        <v>1</v>
      </c>
      <c r="AP10" s="367">
        <v>1</v>
      </c>
      <c r="AQ10" s="367">
        <v>1</v>
      </c>
      <c r="AR10" s="367">
        <v>1</v>
      </c>
      <c r="AS10" s="367">
        <v>1</v>
      </c>
      <c r="AT10" s="367">
        <v>1</v>
      </c>
      <c r="AU10" s="367">
        <v>1</v>
      </c>
      <c r="AV10" s="367">
        <v>1</v>
      </c>
      <c r="AW10" s="367">
        <v>1</v>
      </c>
      <c r="AX10" s="367">
        <v>0</v>
      </c>
      <c r="AY10" s="367">
        <v>0</v>
      </c>
      <c r="AZ10" s="367">
        <v>0</v>
      </c>
      <c r="BA10" s="367">
        <v>0</v>
      </c>
      <c r="BB10" s="367">
        <v>0</v>
      </c>
      <c r="BC10" s="367">
        <v>0</v>
      </c>
      <c r="BD10" s="367">
        <v>0</v>
      </c>
      <c r="BE10" s="367">
        <v>0</v>
      </c>
      <c r="BF10" s="367">
        <v>0</v>
      </c>
      <c r="BG10" s="367">
        <v>0</v>
      </c>
      <c r="BH10" s="367">
        <v>0</v>
      </c>
      <c r="BI10" s="367">
        <v>0</v>
      </c>
      <c r="BJ10" s="367">
        <v>0</v>
      </c>
      <c r="BK10" s="367">
        <v>0</v>
      </c>
      <c r="BL10" s="367">
        <v>0</v>
      </c>
      <c r="BN10" s="369">
        <v>0</v>
      </c>
      <c r="BO10" s="369">
        <v>0</v>
      </c>
      <c r="BP10" s="369">
        <v>0</v>
      </c>
      <c r="BQ10" s="369">
        <v>0</v>
      </c>
      <c r="BR10" s="369">
        <v>0</v>
      </c>
      <c r="BS10" s="390" t="s">
        <v>411</v>
      </c>
      <c r="BT10" s="390" t="s">
        <v>411</v>
      </c>
      <c r="BU10" s="390" t="s">
        <v>411</v>
      </c>
      <c r="BV10" s="390" t="s">
        <v>411</v>
      </c>
      <c r="BW10" s="390" t="s">
        <v>411</v>
      </c>
      <c r="BX10" s="390" t="s">
        <v>411</v>
      </c>
      <c r="BY10" s="390" t="s">
        <v>411</v>
      </c>
      <c r="BZ10" s="390" t="s">
        <v>411</v>
      </c>
      <c r="CA10" s="390" t="s">
        <v>411</v>
      </c>
      <c r="CB10" s="390" t="s">
        <v>411</v>
      </c>
      <c r="CC10" s="390" t="s">
        <v>411</v>
      </c>
      <c r="CD10" s="390" t="s">
        <v>411</v>
      </c>
      <c r="CE10" s="390" t="s">
        <v>411</v>
      </c>
      <c r="CF10" s="390" t="s">
        <v>411</v>
      </c>
      <c r="CG10" s="390" t="s">
        <v>411</v>
      </c>
      <c r="CH10" s="390" t="s">
        <v>411</v>
      </c>
      <c r="CI10" s="390" t="s">
        <v>411</v>
      </c>
      <c r="CJ10" s="390" t="s">
        <v>411</v>
      </c>
      <c r="CK10" s="390" t="s">
        <v>411</v>
      </c>
      <c r="CL10" s="390" t="s">
        <v>411</v>
      </c>
      <c r="CM10" s="390" t="s">
        <v>411</v>
      </c>
      <c r="CN10" s="390" t="s">
        <v>411</v>
      </c>
      <c r="CO10" s="369">
        <v>25914</v>
      </c>
      <c r="CP10" s="369">
        <v>25914</v>
      </c>
      <c r="CQ10" s="369">
        <v>25914</v>
      </c>
      <c r="CR10" s="369">
        <v>25914</v>
      </c>
      <c r="CS10" s="369">
        <v>25914</v>
      </c>
      <c r="CT10" s="369">
        <v>25914</v>
      </c>
      <c r="CU10" s="369">
        <v>25914</v>
      </c>
      <c r="CV10" s="369">
        <v>25914</v>
      </c>
      <c r="CW10" s="369">
        <v>25914</v>
      </c>
      <c r="CX10" s="369">
        <v>25914</v>
      </c>
      <c r="CY10" s="369">
        <v>25914</v>
      </c>
      <c r="CZ10" s="369">
        <v>25914</v>
      </c>
      <c r="DA10" s="369">
        <v>25914</v>
      </c>
      <c r="DB10" s="369">
        <v>25914</v>
      </c>
      <c r="DC10" s="369">
        <v>25914</v>
      </c>
      <c r="DD10" s="369">
        <v>0</v>
      </c>
      <c r="DE10" s="369">
        <v>0</v>
      </c>
      <c r="DF10" s="369">
        <v>0</v>
      </c>
      <c r="DG10" s="369">
        <v>0</v>
      </c>
      <c r="DH10" s="369">
        <v>0</v>
      </c>
      <c r="DI10" s="369">
        <v>0</v>
      </c>
      <c r="DJ10" s="369">
        <v>0</v>
      </c>
      <c r="DK10" s="369">
        <v>0</v>
      </c>
      <c r="DL10" s="369">
        <v>0</v>
      </c>
      <c r="DM10" s="369">
        <v>0</v>
      </c>
      <c r="DN10" s="369">
        <v>0</v>
      </c>
      <c r="DO10" s="369">
        <v>0</v>
      </c>
      <c r="DP10" s="369">
        <v>0</v>
      </c>
      <c r="DQ10" s="369">
        <v>0</v>
      </c>
      <c r="DR10" s="369">
        <v>0</v>
      </c>
      <c r="DT10" s="366" t="s">
        <v>213</v>
      </c>
      <c r="DU10" s="304"/>
      <c r="DV10" s="304"/>
      <c r="DW10" s="304"/>
      <c r="DX10" s="304"/>
      <c r="DY10" s="304"/>
      <c r="DZ10" s="304"/>
      <c r="EA10" s="255">
        <v>77742</v>
      </c>
      <c r="EB10" s="255">
        <v>310968</v>
      </c>
      <c r="EC10" s="255">
        <v>310968</v>
      </c>
      <c r="ED10" s="255">
        <f t="shared" si="8"/>
        <v>233226</v>
      </c>
      <c r="EE10" s="255">
        <f t="shared" si="8"/>
        <v>0</v>
      </c>
      <c r="EF10" s="255">
        <f t="shared" si="9"/>
        <v>932904</v>
      </c>
      <c r="EG10" s="255">
        <v>0</v>
      </c>
      <c r="EH10" s="366" t="s">
        <v>200</v>
      </c>
    </row>
    <row r="11" spans="1:138" x14ac:dyDescent="0.4">
      <c r="A11" s="366" t="s">
        <v>108</v>
      </c>
      <c r="B11" s="366" t="s">
        <v>267</v>
      </c>
      <c r="C11" s="366" t="s">
        <v>46</v>
      </c>
      <c r="D11" s="366">
        <v>606795</v>
      </c>
      <c r="E11" s="366" t="s">
        <v>272</v>
      </c>
      <c r="F11" s="367">
        <v>206.11</v>
      </c>
      <c r="G11" s="367">
        <v>90.282775517751475</v>
      </c>
      <c r="H11" s="281"/>
      <c r="I11" s="281"/>
      <c r="J11" s="281"/>
      <c r="K11" s="281"/>
      <c r="L11" s="281"/>
      <c r="M11" s="389" t="s">
        <v>411</v>
      </c>
      <c r="N11" s="389" t="s">
        <v>411</v>
      </c>
      <c r="O11" s="389" t="s">
        <v>411</v>
      </c>
      <c r="P11" s="389" t="s">
        <v>411</v>
      </c>
      <c r="Q11" s="389" t="s">
        <v>411</v>
      </c>
      <c r="R11" s="389" t="s">
        <v>411</v>
      </c>
      <c r="S11" s="389" t="s">
        <v>411</v>
      </c>
      <c r="T11" s="389" t="s">
        <v>411</v>
      </c>
      <c r="U11" s="389" t="s">
        <v>411</v>
      </c>
      <c r="V11" s="389" t="s">
        <v>411</v>
      </c>
      <c r="W11" s="389" t="s">
        <v>411</v>
      </c>
      <c r="X11" s="389" t="s">
        <v>411</v>
      </c>
      <c r="Y11" s="389" t="s">
        <v>411</v>
      </c>
      <c r="Z11" s="389" t="s">
        <v>411</v>
      </c>
      <c r="AA11" s="389" t="s">
        <v>411</v>
      </c>
      <c r="AB11" s="389" t="s">
        <v>411</v>
      </c>
      <c r="AC11" s="389" t="s">
        <v>411</v>
      </c>
      <c r="AD11" s="389" t="s">
        <v>411</v>
      </c>
      <c r="AE11" s="389" t="s">
        <v>411</v>
      </c>
      <c r="AF11" s="389" t="s">
        <v>411</v>
      </c>
      <c r="AG11" s="389" t="s">
        <v>411</v>
      </c>
      <c r="AH11" s="389" t="s">
        <v>411</v>
      </c>
      <c r="AI11" s="367">
        <v>1.0333333333333332</v>
      </c>
      <c r="AJ11" s="367">
        <v>1.0333333333333332</v>
      </c>
      <c r="AK11" s="367">
        <v>1.0333333333333332</v>
      </c>
      <c r="AL11" s="367">
        <v>1.0333333333333332</v>
      </c>
      <c r="AM11" s="367">
        <v>1.0333333333333332</v>
      </c>
      <c r="AN11" s="367">
        <v>1.0333333333333332</v>
      </c>
      <c r="AO11" s="367">
        <v>1.0666666666666667</v>
      </c>
      <c r="AP11" s="367">
        <v>1.0666666666666667</v>
      </c>
      <c r="AQ11" s="367">
        <v>1.5</v>
      </c>
      <c r="AR11" s="367">
        <v>1.5</v>
      </c>
      <c r="AS11" s="367">
        <v>1.5</v>
      </c>
      <c r="AT11" s="367">
        <v>1.5</v>
      </c>
      <c r="AU11" s="367">
        <v>1.1666666666666667</v>
      </c>
      <c r="AV11" s="367">
        <v>1.1666666666666667</v>
      </c>
      <c r="AW11" s="367">
        <v>1.1666666666666667</v>
      </c>
      <c r="AX11" s="367">
        <v>0</v>
      </c>
      <c r="AY11" s="367">
        <v>0</v>
      </c>
      <c r="AZ11" s="367">
        <v>0</v>
      </c>
      <c r="BA11" s="367">
        <v>0</v>
      </c>
      <c r="BB11" s="367">
        <v>0</v>
      </c>
      <c r="BC11" s="367">
        <v>0</v>
      </c>
      <c r="BD11" s="367">
        <v>0</v>
      </c>
      <c r="BE11" s="367">
        <v>0</v>
      </c>
      <c r="BF11" s="367">
        <v>0</v>
      </c>
      <c r="BG11" s="367">
        <v>0</v>
      </c>
      <c r="BH11" s="367">
        <v>0</v>
      </c>
      <c r="BI11" s="367">
        <v>0</v>
      </c>
      <c r="BJ11" s="367">
        <v>0</v>
      </c>
      <c r="BK11" s="367">
        <v>0</v>
      </c>
      <c r="BL11" s="367">
        <v>0</v>
      </c>
      <c r="BN11" s="369">
        <v>0</v>
      </c>
      <c r="BO11" s="369">
        <v>0</v>
      </c>
      <c r="BP11" s="369">
        <v>0</v>
      </c>
      <c r="BQ11" s="369">
        <v>0</v>
      </c>
      <c r="BR11" s="369">
        <v>0</v>
      </c>
      <c r="BS11" s="390" t="s">
        <v>411</v>
      </c>
      <c r="BT11" s="390" t="s">
        <v>411</v>
      </c>
      <c r="BU11" s="390" t="s">
        <v>411</v>
      </c>
      <c r="BV11" s="390" t="s">
        <v>411</v>
      </c>
      <c r="BW11" s="390" t="s">
        <v>411</v>
      </c>
      <c r="BX11" s="390" t="s">
        <v>411</v>
      </c>
      <c r="BY11" s="390" t="s">
        <v>411</v>
      </c>
      <c r="BZ11" s="390" t="s">
        <v>411</v>
      </c>
      <c r="CA11" s="390" t="s">
        <v>411</v>
      </c>
      <c r="CB11" s="390" t="s">
        <v>411</v>
      </c>
      <c r="CC11" s="390" t="s">
        <v>411</v>
      </c>
      <c r="CD11" s="390" t="s">
        <v>411</v>
      </c>
      <c r="CE11" s="390" t="s">
        <v>411</v>
      </c>
      <c r="CF11" s="390" t="s">
        <v>411</v>
      </c>
      <c r="CG11" s="390" t="s">
        <v>411</v>
      </c>
      <c r="CH11" s="390" t="s">
        <v>411</v>
      </c>
      <c r="CI11" s="390" t="s">
        <v>411</v>
      </c>
      <c r="CJ11" s="390" t="s">
        <v>411</v>
      </c>
      <c r="CK11" s="390" t="s">
        <v>411</v>
      </c>
      <c r="CL11" s="390" t="s">
        <v>411</v>
      </c>
      <c r="CM11" s="390" t="s">
        <v>411</v>
      </c>
      <c r="CN11" s="390" t="s">
        <v>411</v>
      </c>
      <c r="CO11" s="369">
        <v>31947.05</v>
      </c>
      <c r="CP11" s="369">
        <v>31947.05</v>
      </c>
      <c r="CQ11" s="369">
        <v>31947.05</v>
      </c>
      <c r="CR11" s="369">
        <v>31947.05</v>
      </c>
      <c r="CS11" s="369">
        <v>31947.05</v>
      </c>
      <c r="CT11" s="369">
        <v>31947.05</v>
      </c>
      <c r="CU11" s="369">
        <v>32977.600000000006</v>
      </c>
      <c r="CV11" s="369">
        <v>32977.600000000006</v>
      </c>
      <c r="CW11" s="369">
        <v>46374.75</v>
      </c>
      <c r="CX11" s="369">
        <v>46374.75</v>
      </c>
      <c r="CY11" s="369">
        <v>46374.75</v>
      </c>
      <c r="CZ11" s="369">
        <v>46374.75</v>
      </c>
      <c r="DA11" s="369">
        <v>36069.250000000007</v>
      </c>
      <c r="DB11" s="369">
        <v>36069.250000000007</v>
      </c>
      <c r="DC11" s="369">
        <v>36069.250000000007</v>
      </c>
      <c r="DD11" s="369">
        <v>0</v>
      </c>
      <c r="DE11" s="369">
        <v>0</v>
      </c>
      <c r="DF11" s="369">
        <v>0</v>
      </c>
      <c r="DG11" s="369">
        <v>0</v>
      </c>
      <c r="DH11" s="369">
        <v>0</v>
      </c>
      <c r="DI11" s="369">
        <v>0</v>
      </c>
      <c r="DJ11" s="369">
        <v>0</v>
      </c>
      <c r="DK11" s="369">
        <v>0</v>
      </c>
      <c r="DL11" s="369">
        <v>0</v>
      </c>
      <c r="DM11" s="369">
        <v>0</v>
      </c>
      <c r="DN11" s="369">
        <v>0</v>
      </c>
      <c r="DO11" s="369">
        <v>0</v>
      </c>
      <c r="DP11" s="369">
        <v>0</v>
      </c>
      <c r="DQ11" s="369">
        <v>0</v>
      </c>
      <c r="DR11" s="369">
        <v>0</v>
      </c>
      <c r="DT11" s="366" t="s">
        <v>213</v>
      </c>
      <c r="DU11" s="304"/>
      <c r="DV11" s="304"/>
      <c r="DW11" s="304"/>
      <c r="DX11" s="304"/>
      <c r="DY11" s="304"/>
      <c r="DZ11" s="304"/>
      <c r="EA11" s="255">
        <v>0</v>
      </c>
      <c r="EB11" s="255">
        <v>0</v>
      </c>
      <c r="EC11" s="255">
        <v>377181.3</v>
      </c>
      <c r="ED11" s="255">
        <f t="shared" si="8"/>
        <v>359661.95</v>
      </c>
      <c r="EE11" s="255">
        <f t="shared" si="8"/>
        <v>0</v>
      </c>
      <c r="EF11" s="255">
        <f t="shared" si="9"/>
        <v>736843.25</v>
      </c>
      <c r="EG11" s="255">
        <v>0</v>
      </c>
      <c r="EH11" s="366" t="s">
        <v>200</v>
      </c>
    </row>
    <row r="12" spans="1:138" x14ac:dyDescent="0.4">
      <c r="A12" s="366" t="s">
        <v>108</v>
      </c>
      <c r="B12" s="366" t="s">
        <v>267</v>
      </c>
      <c r="C12" s="366" t="s">
        <v>46</v>
      </c>
      <c r="D12" s="366">
        <v>606795</v>
      </c>
      <c r="E12" s="366" t="s">
        <v>272</v>
      </c>
      <c r="F12" s="367">
        <v>206.11</v>
      </c>
      <c r="G12" s="367">
        <v>90.282775517751475</v>
      </c>
      <c r="H12" s="281"/>
      <c r="I12" s="281"/>
      <c r="J12" s="281"/>
      <c r="K12" s="281"/>
      <c r="L12" s="281"/>
      <c r="M12" s="389" t="s">
        <v>411</v>
      </c>
      <c r="N12" s="389" t="s">
        <v>411</v>
      </c>
      <c r="O12" s="389" t="s">
        <v>411</v>
      </c>
      <c r="P12" s="389" t="s">
        <v>411</v>
      </c>
      <c r="Q12" s="389" t="s">
        <v>411</v>
      </c>
      <c r="R12" s="389" t="s">
        <v>411</v>
      </c>
      <c r="S12" s="389" t="s">
        <v>411</v>
      </c>
      <c r="T12" s="389" t="s">
        <v>411</v>
      </c>
      <c r="U12" s="389" t="s">
        <v>411</v>
      </c>
      <c r="V12" s="389" t="s">
        <v>411</v>
      </c>
      <c r="W12" s="389" t="s">
        <v>411</v>
      </c>
      <c r="X12" s="389" t="s">
        <v>411</v>
      </c>
      <c r="Y12" s="389" t="s">
        <v>411</v>
      </c>
      <c r="Z12" s="389" t="s">
        <v>411</v>
      </c>
      <c r="AA12" s="389" t="s">
        <v>411</v>
      </c>
      <c r="AB12" s="389" t="s">
        <v>411</v>
      </c>
      <c r="AC12" s="389" t="s">
        <v>411</v>
      </c>
      <c r="AD12" s="389" t="s">
        <v>411</v>
      </c>
      <c r="AE12" s="389" t="s">
        <v>411</v>
      </c>
      <c r="AF12" s="389" t="s">
        <v>411</v>
      </c>
      <c r="AG12" s="389" t="s">
        <v>411</v>
      </c>
      <c r="AH12" s="389" t="s">
        <v>411</v>
      </c>
      <c r="AI12" s="367">
        <v>1.0333333333333332</v>
      </c>
      <c r="AJ12" s="367">
        <v>1.0333333333333332</v>
      </c>
      <c r="AK12" s="367">
        <v>1.0333333333333332</v>
      </c>
      <c r="AL12" s="367">
        <v>1.0333333333333332</v>
      </c>
      <c r="AM12" s="367">
        <v>1.0333333333333332</v>
      </c>
      <c r="AN12" s="367">
        <v>1.0333333333333332</v>
      </c>
      <c r="AO12" s="367">
        <v>1.0666666666666667</v>
      </c>
      <c r="AP12" s="367">
        <v>1.0666666666666667</v>
      </c>
      <c r="AQ12" s="367">
        <v>1.5</v>
      </c>
      <c r="AR12" s="367">
        <v>1.5</v>
      </c>
      <c r="AS12" s="367">
        <v>1.5</v>
      </c>
      <c r="AT12" s="367">
        <v>1.5</v>
      </c>
      <c r="AU12" s="367">
        <v>1.1666666666666667</v>
      </c>
      <c r="AV12" s="367">
        <v>1.1666666666666667</v>
      </c>
      <c r="AW12" s="367">
        <v>1.1666666666666667</v>
      </c>
      <c r="AX12" s="367">
        <v>0</v>
      </c>
      <c r="AY12" s="367">
        <v>0</v>
      </c>
      <c r="AZ12" s="367">
        <v>0</v>
      </c>
      <c r="BA12" s="367">
        <v>0</v>
      </c>
      <c r="BB12" s="367">
        <v>0</v>
      </c>
      <c r="BC12" s="367">
        <v>0</v>
      </c>
      <c r="BD12" s="367">
        <v>0</v>
      </c>
      <c r="BE12" s="367">
        <v>0</v>
      </c>
      <c r="BF12" s="367">
        <v>0</v>
      </c>
      <c r="BG12" s="367">
        <v>0</v>
      </c>
      <c r="BH12" s="367">
        <v>0</v>
      </c>
      <c r="BI12" s="367">
        <v>0</v>
      </c>
      <c r="BJ12" s="367">
        <v>0</v>
      </c>
      <c r="BK12" s="367">
        <v>0</v>
      </c>
      <c r="BL12" s="367">
        <v>0</v>
      </c>
      <c r="BN12" s="369">
        <v>0</v>
      </c>
      <c r="BO12" s="369">
        <v>0</v>
      </c>
      <c r="BP12" s="369">
        <v>0</v>
      </c>
      <c r="BQ12" s="369">
        <v>0</v>
      </c>
      <c r="BR12" s="369">
        <v>0</v>
      </c>
      <c r="BS12" s="390" t="s">
        <v>411</v>
      </c>
      <c r="BT12" s="390" t="s">
        <v>411</v>
      </c>
      <c r="BU12" s="390" t="s">
        <v>411</v>
      </c>
      <c r="BV12" s="390" t="s">
        <v>411</v>
      </c>
      <c r="BW12" s="390" t="s">
        <v>411</v>
      </c>
      <c r="BX12" s="390" t="s">
        <v>411</v>
      </c>
      <c r="BY12" s="390" t="s">
        <v>411</v>
      </c>
      <c r="BZ12" s="390" t="s">
        <v>411</v>
      </c>
      <c r="CA12" s="390" t="s">
        <v>411</v>
      </c>
      <c r="CB12" s="390" t="s">
        <v>411</v>
      </c>
      <c r="CC12" s="390" t="s">
        <v>411</v>
      </c>
      <c r="CD12" s="390" t="s">
        <v>411</v>
      </c>
      <c r="CE12" s="390" t="s">
        <v>411</v>
      </c>
      <c r="CF12" s="390" t="s">
        <v>411</v>
      </c>
      <c r="CG12" s="390" t="s">
        <v>411</v>
      </c>
      <c r="CH12" s="390" t="s">
        <v>411</v>
      </c>
      <c r="CI12" s="390" t="s">
        <v>411</v>
      </c>
      <c r="CJ12" s="390" t="s">
        <v>411</v>
      </c>
      <c r="CK12" s="390" t="s">
        <v>411</v>
      </c>
      <c r="CL12" s="390" t="s">
        <v>411</v>
      </c>
      <c r="CM12" s="390" t="s">
        <v>411</v>
      </c>
      <c r="CN12" s="390" t="s">
        <v>411</v>
      </c>
      <c r="CO12" s="369">
        <v>31947.05</v>
      </c>
      <c r="CP12" s="369">
        <v>31947.05</v>
      </c>
      <c r="CQ12" s="369">
        <v>31947.05</v>
      </c>
      <c r="CR12" s="369">
        <v>31947.05</v>
      </c>
      <c r="CS12" s="369">
        <v>31947.05</v>
      </c>
      <c r="CT12" s="369">
        <v>31947.05</v>
      </c>
      <c r="CU12" s="369">
        <v>32977.600000000006</v>
      </c>
      <c r="CV12" s="369">
        <v>32977.600000000006</v>
      </c>
      <c r="CW12" s="369">
        <v>46374.75</v>
      </c>
      <c r="CX12" s="369">
        <v>46374.75</v>
      </c>
      <c r="CY12" s="369">
        <v>46374.75</v>
      </c>
      <c r="CZ12" s="369">
        <v>46374.75</v>
      </c>
      <c r="DA12" s="369">
        <v>36069.250000000007</v>
      </c>
      <c r="DB12" s="369">
        <v>36069.250000000007</v>
      </c>
      <c r="DC12" s="369">
        <v>36069.250000000007</v>
      </c>
      <c r="DD12" s="369">
        <v>0</v>
      </c>
      <c r="DE12" s="369">
        <v>0</v>
      </c>
      <c r="DF12" s="369">
        <v>0</v>
      </c>
      <c r="DG12" s="369">
        <v>0</v>
      </c>
      <c r="DH12" s="369">
        <v>0</v>
      </c>
      <c r="DI12" s="369">
        <v>0</v>
      </c>
      <c r="DJ12" s="369">
        <v>0</v>
      </c>
      <c r="DK12" s="369">
        <v>0</v>
      </c>
      <c r="DL12" s="369">
        <v>0</v>
      </c>
      <c r="DM12" s="369">
        <v>0</v>
      </c>
      <c r="DN12" s="369">
        <v>0</v>
      </c>
      <c r="DO12" s="369">
        <v>0</v>
      </c>
      <c r="DP12" s="369">
        <v>0</v>
      </c>
      <c r="DQ12" s="369">
        <v>0</v>
      </c>
      <c r="DR12" s="369">
        <v>0</v>
      </c>
      <c r="DT12" s="366" t="s">
        <v>213</v>
      </c>
      <c r="DU12" s="304"/>
      <c r="DV12" s="304"/>
      <c r="DW12" s="304"/>
      <c r="DX12" s="304"/>
      <c r="DY12" s="304"/>
      <c r="DZ12" s="304"/>
      <c r="EA12" s="255">
        <v>120574.35</v>
      </c>
      <c r="EB12" s="255">
        <v>366360.52500000002</v>
      </c>
      <c r="EC12" s="255">
        <v>377181.3</v>
      </c>
      <c r="ED12" s="255">
        <f t="shared" si="8"/>
        <v>359661.95</v>
      </c>
      <c r="EE12" s="255">
        <f t="shared" si="8"/>
        <v>0</v>
      </c>
      <c r="EF12" s="255">
        <f t="shared" si="9"/>
        <v>1223778.125</v>
      </c>
      <c r="EG12" s="255">
        <v>0</v>
      </c>
      <c r="EH12" s="366" t="s">
        <v>200</v>
      </c>
    </row>
    <row r="13" spans="1:138" x14ac:dyDescent="0.4">
      <c r="A13" s="366" t="s">
        <v>108</v>
      </c>
      <c r="B13" s="366" t="s">
        <v>267</v>
      </c>
      <c r="C13" s="366" t="s">
        <v>46</v>
      </c>
      <c r="D13" s="366">
        <v>606795</v>
      </c>
      <c r="E13" s="366" t="s">
        <v>272</v>
      </c>
      <c r="F13" s="367">
        <v>206.11</v>
      </c>
      <c r="G13" s="367">
        <v>90.282775517751475</v>
      </c>
      <c r="H13" s="281"/>
      <c r="I13" s="281"/>
      <c r="J13" s="281"/>
      <c r="K13" s="281"/>
      <c r="L13" s="281"/>
      <c r="M13" s="389" t="s">
        <v>411</v>
      </c>
      <c r="N13" s="389" t="s">
        <v>411</v>
      </c>
      <c r="O13" s="389" t="s">
        <v>411</v>
      </c>
      <c r="P13" s="389" t="s">
        <v>411</v>
      </c>
      <c r="Q13" s="389" t="s">
        <v>411</v>
      </c>
      <c r="R13" s="389" t="s">
        <v>411</v>
      </c>
      <c r="S13" s="389" t="s">
        <v>411</v>
      </c>
      <c r="T13" s="389" t="s">
        <v>411</v>
      </c>
      <c r="U13" s="389" t="s">
        <v>411</v>
      </c>
      <c r="V13" s="389" t="s">
        <v>411</v>
      </c>
      <c r="W13" s="389" t="s">
        <v>411</v>
      </c>
      <c r="X13" s="389" t="s">
        <v>411</v>
      </c>
      <c r="Y13" s="389" t="s">
        <v>411</v>
      </c>
      <c r="Z13" s="389" t="s">
        <v>411</v>
      </c>
      <c r="AA13" s="389" t="s">
        <v>411</v>
      </c>
      <c r="AB13" s="389" t="s">
        <v>411</v>
      </c>
      <c r="AC13" s="389" t="s">
        <v>411</v>
      </c>
      <c r="AD13" s="389" t="s">
        <v>411</v>
      </c>
      <c r="AE13" s="389" t="s">
        <v>411</v>
      </c>
      <c r="AF13" s="389" t="s">
        <v>411</v>
      </c>
      <c r="AG13" s="389" t="s">
        <v>411</v>
      </c>
      <c r="AH13" s="389" t="s">
        <v>411</v>
      </c>
      <c r="AI13" s="367">
        <v>1.0333333333333332</v>
      </c>
      <c r="AJ13" s="367">
        <v>1.0333333333333332</v>
      </c>
      <c r="AK13" s="367">
        <v>1.0333333333333332</v>
      </c>
      <c r="AL13" s="367">
        <v>1.0333333333333332</v>
      </c>
      <c r="AM13" s="367">
        <v>1.0333333333333332</v>
      </c>
      <c r="AN13" s="367">
        <v>1.0333333333333332</v>
      </c>
      <c r="AO13" s="367">
        <v>1.0666666666666667</v>
      </c>
      <c r="AP13" s="367">
        <v>1.0666666666666667</v>
      </c>
      <c r="AQ13" s="367">
        <v>1.5</v>
      </c>
      <c r="AR13" s="367">
        <v>1.5</v>
      </c>
      <c r="AS13" s="367">
        <v>1.5</v>
      </c>
      <c r="AT13" s="367">
        <v>1.5</v>
      </c>
      <c r="AU13" s="367">
        <v>1.1666666666666667</v>
      </c>
      <c r="AV13" s="367">
        <v>1.1666666666666667</v>
      </c>
      <c r="AW13" s="367">
        <v>1.1666666666666667</v>
      </c>
      <c r="AX13" s="367">
        <v>0</v>
      </c>
      <c r="AY13" s="367">
        <v>0</v>
      </c>
      <c r="AZ13" s="367">
        <v>0</v>
      </c>
      <c r="BA13" s="367">
        <v>0</v>
      </c>
      <c r="BB13" s="367">
        <v>0</v>
      </c>
      <c r="BC13" s="367">
        <v>0</v>
      </c>
      <c r="BD13" s="367">
        <v>0</v>
      </c>
      <c r="BE13" s="367">
        <v>0</v>
      </c>
      <c r="BF13" s="367">
        <v>0</v>
      </c>
      <c r="BG13" s="367">
        <v>0</v>
      </c>
      <c r="BH13" s="367">
        <v>0</v>
      </c>
      <c r="BI13" s="367">
        <v>0</v>
      </c>
      <c r="BJ13" s="367">
        <v>0</v>
      </c>
      <c r="BK13" s="367">
        <v>0</v>
      </c>
      <c r="BL13" s="367">
        <v>0</v>
      </c>
      <c r="BN13" s="369">
        <v>0</v>
      </c>
      <c r="BO13" s="369">
        <v>0</v>
      </c>
      <c r="BP13" s="369">
        <v>0</v>
      </c>
      <c r="BQ13" s="369">
        <v>0</v>
      </c>
      <c r="BR13" s="369">
        <v>0</v>
      </c>
      <c r="BS13" s="390" t="s">
        <v>411</v>
      </c>
      <c r="BT13" s="390" t="s">
        <v>411</v>
      </c>
      <c r="BU13" s="390" t="s">
        <v>411</v>
      </c>
      <c r="BV13" s="390" t="s">
        <v>411</v>
      </c>
      <c r="BW13" s="390" t="s">
        <v>411</v>
      </c>
      <c r="BX13" s="390" t="s">
        <v>411</v>
      </c>
      <c r="BY13" s="390" t="s">
        <v>411</v>
      </c>
      <c r="BZ13" s="390" t="s">
        <v>411</v>
      </c>
      <c r="CA13" s="390" t="s">
        <v>411</v>
      </c>
      <c r="CB13" s="390" t="s">
        <v>411</v>
      </c>
      <c r="CC13" s="390" t="s">
        <v>411</v>
      </c>
      <c r="CD13" s="390" t="s">
        <v>411</v>
      </c>
      <c r="CE13" s="390" t="s">
        <v>411</v>
      </c>
      <c r="CF13" s="390" t="s">
        <v>411</v>
      </c>
      <c r="CG13" s="390" t="s">
        <v>411</v>
      </c>
      <c r="CH13" s="390" t="s">
        <v>411</v>
      </c>
      <c r="CI13" s="390" t="s">
        <v>411</v>
      </c>
      <c r="CJ13" s="390" t="s">
        <v>411</v>
      </c>
      <c r="CK13" s="390" t="s">
        <v>411</v>
      </c>
      <c r="CL13" s="390" t="s">
        <v>411</v>
      </c>
      <c r="CM13" s="390" t="s">
        <v>411</v>
      </c>
      <c r="CN13" s="390" t="s">
        <v>411</v>
      </c>
      <c r="CO13" s="369">
        <v>31947.05</v>
      </c>
      <c r="CP13" s="369">
        <v>31947.05</v>
      </c>
      <c r="CQ13" s="369">
        <v>31947.05</v>
      </c>
      <c r="CR13" s="369">
        <v>31947.05</v>
      </c>
      <c r="CS13" s="369">
        <v>31947.05</v>
      </c>
      <c r="CT13" s="369">
        <v>31947.05</v>
      </c>
      <c r="CU13" s="369">
        <v>32977.600000000006</v>
      </c>
      <c r="CV13" s="369">
        <v>32977.600000000006</v>
      </c>
      <c r="CW13" s="369">
        <v>46374.75</v>
      </c>
      <c r="CX13" s="369">
        <v>46374.75</v>
      </c>
      <c r="CY13" s="369">
        <v>46374.75</v>
      </c>
      <c r="CZ13" s="369">
        <v>46374.75</v>
      </c>
      <c r="DA13" s="369">
        <v>36069.250000000007</v>
      </c>
      <c r="DB13" s="369">
        <v>36069.250000000007</v>
      </c>
      <c r="DC13" s="369">
        <v>36069.250000000007</v>
      </c>
      <c r="DD13" s="369">
        <v>0</v>
      </c>
      <c r="DE13" s="369">
        <v>0</v>
      </c>
      <c r="DF13" s="369">
        <v>0</v>
      </c>
      <c r="DG13" s="369">
        <v>0</v>
      </c>
      <c r="DH13" s="369">
        <v>0</v>
      </c>
      <c r="DI13" s="369">
        <v>0</v>
      </c>
      <c r="DJ13" s="369">
        <v>0</v>
      </c>
      <c r="DK13" s="369">
        <v>0</v>
      </c>
      <c r="DL13" s="369">
        <v>0</v>
      </c>
      <c r="DM13" s="369">
        <v>0</v>
      </c>
      <c r="DN13" s="369">
        <v>0</v>
      </c>
      <c r="DO13" s="369">
        <v>0</v>
      </c>
      <c r="DP13" s="369">
        <v>0</v>
      </c>
      <c r="DQ13" s="369">
        <v>0</v>
      </c>
      <c r="DR13" s="369">
        <v>0</v>
      </c>
      <c r="DT13" s="366" t="s">
        <v>213</v>
      </c>
      <c r="DU13" s="304"/>
      <c r="DV13" s="304"/>
      <c r="DW13" s="304"/>
      <c r="DX13" s="304"/>
      <c r="DY13" s="304"/>
      <c r="DZ13" s="304"/>
      <c r="EA13" s="255">
        <v>0</v>
      </c>
      <c r="EB13" s="255">
        <v>0</v>
      </c>
      <c r="EC13" s="255">
        <v>377181.3</v>
      </c>
      <c r="ED13" s="255">
        <f t="shared" si="8"/>
        <v>359661.95</v>
      </c>
      <c r="EE13" s="255">
        <f t="shared" si="8"/>
        <v>0</v>
      </c>
      <c r="EF13" s="255">
        <f t="shared" si="9"/>
        <v>736843.25</v>
      </c>
      <c r="EG13" s="255">
        <v>0</v>
      </c>
      <c r="EH13" s="366" t="s">
        <v>200</v>
      </c>
    </row>
    <row r="14" spans="1:138" x14ac:dyDescent="0.4">
      <c r="A14" s="366" t="s">
        <v>108</v>
      </c>
      <c r="B14" s="366" t="s">
        <v>267</v>
      </c>
      <c r="C14" s="366" t="s">
        <v>46</v>
      </c>
      <c r="D14" s="366">
        <v>606795</v>
      </c>
      <c r="E14" s="366" t="s">
        <v>272</v>
      </c>
      <c r="F14" s="367">
        <v>206.11</v>
      </c>
      <c r="G14" s="367">
        <v>90.282775517751475</v>
      </c>
      <c r="H14" s="281"/>
      <c r="I14" s="281"/>
      <c r="J14" s="281"/>
      <c r="K14" s="281"/>
      <c r="L14" s="281"/>
      <c r="M14" s="389" t="s">
        <v>411</v>
      </c>
      <c r="N14" s="389" t="s">
        <v>411</v>
      </c>
      <c r="O14" s="389" t="s">
        <v>411</v>
      </c>
      <c r="P14" s="389" t="s">
        <v>411</v>
      </c>
      <c r="Q14" s="389" t="s">
        <v>411</v>
      </c>
      <c r="R14" s="389" t="s">
        <v>411</v>
      </c>
      <c r="S14" s="389" t="s">
        <v>411</v>
      </c>
      <c r="T14" s="389" t="s">
        <v>411</v>
      </c>
      <c r="U14" s="389" t="s">
        <v>411</v>
      </c>
      <c r="V14" s="389" t="s">
        <v>411</v>
      </c>
      <c r="W14" s="389" t="s">
        <v>411</v>
      </c>
      <c r="X14" s="389" t="s">
        <v>411</v>
      </c>
      <c r="Y14" s="389" t="s">
        <v>411</v>
      </c>
      <c r="Z14" s="389" t="s">
        <v>411</v>
      </c>
      <c r="AA14" s="389" t="s">
        <v>411</v>
      </c>
      <c r="AB14" s="389" t="s">
        <v>411</v>
      </c>
      <c r="AC14" s="389" t="s">
        <v>411</v>
      </c>
      <c r="AD14" s="389" t="s">
        <v>411</v>
      </c>
      <c r="AE14" s="389" t="s">
        <v>411</v>
      </c>
      <c r="AF14" s="389" t="s">
        <v>411</v>
      </c>
      <c r="AG14" s="389" t="s">
        <v>411</v>
      </c>
      <c r="AH14" s="389" t="s">
        <v>411</v>
      </c>
      <c r="AI14" s="367">
        <v>1.0333333333333332</v>
      </c>
      <c r="AJ14" s="367">
        <v>1.0333333333333332</v>
      </c>
      <c r="AK14" s="367">
        <v>1.0333333333333332</v>
      </c>
      <c r="AL14" s="367">
        <v>1.0333333333333332</v>
      </c>
      <c r="AM14" s="367">
        <v>1.0333333333333332</v>
      </c>
      <c r="AN14" s="367">
        <v>1.0333333333333332</v>
      </c>
      <c r="AO14" s="367">
        <v>1.0666666666666667</v>
      </c>
      <c r="AP14" s="367">
        <v>1.0666666666666667</v>
      </c>
      <c r="AQ14" s="367">
        <v>1.5</v>
      </c>
      <c r="AR14" s="367">
        <v>1.5</v>
      </c>
      <c r="AS14" s="367">
        <v>1.5</v>
      </c>
      <c r="AT14" s="367">
        <v>1.5</v>
      </c>
      <c r="AU14" s="367">
        <v>1.1666666666666667</v>
      </c>
      <c r="AV14" s="367">
        <v>1.1666666666666667</v>
      </c>
      <c r="AW14" s="367">
        <v>1.1666666666666667</v>
      </c>
      <c r="AX14" s="367">
        <v>0</v>
      </c>
      <c r="AY14" s="367">
        <v>0</v>
      </c>
      <c r="AZ14" s="367">
        <v>0</v>
      </c>
      <c r="BA14" s="367">
        <v>0</v>
      </c>
      <c r="BB14" s="367">
        <v>0</v>
      </c>
      <c r="BC14" s="367">
        <v>0</v>
      </c>
      <c r="BD14" s="367">
        <v>0</v>
      </c>
      <c r="BE14" s="367">
        <v>0</v>
      </c>
      <c r="BF14" s="367">
        <v>0</v>
      </c>
      <c r="BG14" s="367">
        <v>0</v>
      </c>
      <c r="BH14" s="367">
        <v>0</v>
      </c>
      <c r="BI14" s="367">
        <v>0</v>
      </c>
      <c r="BJ14" s="367">
        <v>0</v>
      </c>
      <c r="BK14" s="367">
        <v>0</v>
      </c>
      <c r="BL14" s="367">
        <v>0</v>
      </c>
      <c r="BN14" s="369">
        <v>0</v>
      </c>
      <c r="BO14" s="369">
        <v>0</v>
      </c>
      <c r="BP14" s="369">
        <v>0</v>
      </c>
      <c r="BQ14" s="369">
        <v>0</v>
      </c>
      <c r="BR14" s="369">
        <v>0</v>
      </c>
      <c r="BS14" s="390" t="s">
        <v>411</v>
      </c>
      <c r="BT14" s="390" t="s">
        <v>411</v>
      </c>
      <c r="BU14" s="390" t="s">
        <v>411</v>
      </c>
      <c r="BV14" s="390" t="s">
        <v>411</v>
      </c>
      <c r="BW14" s="390" t="s">
        <v>411</v>
      </c>
      <c r="BX14" s="390" t="s">
        <v>411</v>
      </c>
      <c r="BY14" s="390" t="s">
        <v>411</v>
      </c>
      <c r="BZ14" s="390" t="s">
        <v>411</v>
      </c>
      <c r="CA14" s="390" t="s">
        <v>411</v>
      </c>
      <c r="CB14" s="390" t="s">
        <v>411</v>
      </c>
      <c r="CC14" s="390" t="s">
        <v>411</v>
      </c>
      <c r="CD14" s="390" t="s">
        <v>411</v>
      </c>
      <c r="CE14" s="390" t="s">
        <v>411</v>
      </c>
      <c r="CF14" s="390" t="s">
        <v>411</v>
      </c>
      <c r="CG14" s="390" t="s">
        <v>411</v>
      </c>
      <c r="CH14" s="390" t="s">
        <v>411</v>
      </c>
      <c r="CI14" s="390" t="s">
        <v>411</v>
      </c>
      <c r="CJ14" s="390" t="s">
        <v>411</v>
      </c>
      <c r="CK14" s="390" t="s">
        <v>411</v>
      </c>
      <c r="CL14" s="390" t="s">
        <v>411</v>
      </c>
      <c r="CM14" s="390" t="s">
        <v>411</v>
      </c>
      <c r="CN14" s="390" t="s">
        <v>411</v>
      </c>
      <c r="CO14" s="369">
        <v>31947.05</v>
      </c>
      <c r="CP14" s="369">
        <v>31947.05</v>
      </c>
      <c r="CQ14" s="369">
        <v>31947.05</v>
      </c>
      <c r="CR14" s="369">
        <v>31947.05</v>
      </c>
      <c r="CS14" s="369">
        <v>31947.05</v>
      </c>
      <c r="CT14" s="369">
        <v>31947.05</v>
      </c>
      <c r="CU14" s="369">
        <v>32977.600000000006</v>
      </c>
      <c r="CV14" s="369">
        <v>32977.600000000006</v>
      </c>
      <c r="CW14" s="369">
        <v>46374.75</v>
      </c>
      <c r="CX14" s="369">
        <v>46374.75</v>
      </c>
      <c r="CY14" s="369">
        <v>46374.75</v>
      </c>
      <c r="CZ14" s="369">
        <v>46374.75</v>
      </c>
      <c r="DA14" s="369">
        <v>36069.250000000007</v>
      </c>
      <c r="DB14" s="369">
        <v>36069.250000000007</v>
      </c>
      <c r="DC14" s="369">
        <v>36069.250000000007</v>
      </c>
      <c r="DD14" s="369">
        <v>0</v>
      </c>
      <c r="DE14" s="369">
        <v>0</v>
      </c>
      <c r="DF14" s="369">
        <v>0</v>
      </c>
      <c r="DG14" s="369">
        <v>0</v>
      </c>
      <c r="DH14" s="369">
        <v>0</v>
      </c>
      <c r="DI14" s="369">
        <v>0</v>
      </c>
      <c r="DJ14" s="369">
        <v>0</v>
      </c>
      <c r="DK14" s="369">
        <v>0</v>
      </c>
      <c r="DL14" s="369">
        <v>0</v>
      </c>
      <c r="DM14" s="369">
        <v>0</v>
      </c>
      <c r="DN14" s="369">
        <v>0</v>
      </c>
      <c r="DO14" s="369">
        <v>0</v>
      </c>
      <c r="DP14" s="369">
        <v>0</v>
      </c>
      <c r="DQ14" s="369">
        <v>0</v>
      </c>
      <c r="DR14" s="369">
        <v>0</v>
      </c>
      <c r="DT14" s="366" t="s">
        <v>213</v>
      </c>
      <c r="DU14" s="304"/>
      <c r="DV14" s="304"/>
      <c r="DW14" s="304"/>
      <c r="DX14" s="304"/>
      <c r="DY14" s="304"/>
      <c r="DZ14" s="304"/>
      <c r="EA14" s="255">
        <v>0</v>
      </c>
      <c r="EB14" s="255">
        <v>0</v>
      </c>
      <c r="EC14" s="255">
        <v>377181.3</v>
      </c>
      <c r="ED14" s="255">
        <f t="shared" si="8"/>
        <v>359661.95</v>
      </c>
      <c r="EE14" s="255">
        <f t="shared" si="8"/>
        <v>0</v>
      </c>
      <c r="EF14" s="255">
        <f t="shared" si="9"/>
        <v>736843.25</v>
      </c>
      <c r="EG14" s="255">
        <v>0</v>
      </c>
      <c r="EH14" s="366" t="s">
        <v>200</v>
      </c>
    </row>
    <row r="15" spans="1:138" x14ac:dyDescent="0.4">
      <c r="A15" s="366" t="s">
        <v>108</v>
      </c>
      <c r="B15" s="366" t="s">
        <v>267</v>
      </c>
      <c r="C15" s="366" t="s">
        <v>46</v>
      </c>
      <c r="D15" s="366">
        <v>606795</v>
      </c>
      <c r="E15" s="366" t="s">
        <v>272</v>
      </c>
      <c r="F15" s="367">
        <v>206.11</v>
      </c>
      <c r="G15" s="367">
        <v>90.282775517751475</v>
      </c>
      <c r="H15" s="281"/>
      <c r="I15" s="281"/>
      <c r="J15" s="281"/>
      <c r="K15" s="281"/>
      <c r="L15" s="281"/>
      <c r="M15" s="389" t="s">
        <v>411</v>
      </c>
      <c r="N15" s="389" t="s">
        <v>411</v>
      </c>
      <c r="O15" s="389" t="s">
        <v>411</v>
      </c>
      <c r="P15" s="389" t="s">
        <v>411</v>
      </c>
      <c r="Q15" s="389" t="s">
        <v>411</v>
      </c>
      <c r="R15" s="389" t="s">
        <v>411</v>
      </c>
      <c r="S15" s="389" t="s">
        <v>411</v>
      </c>
      <c r="T15" s="389" t="s">
        <v>411</v>
      </c>
      <c r="U15" s="389" t="s">
        <v>411</v>
      </c>
      <c r="V15" s="389" t="s">
        <v>411</v>
      </c>
      <c r="W15" s="389" t="s">
        <v>411</v>
      </c>
      <c r="X15" s="389" t="s">
        <v>411</v>
      </c>
      <c r="Y15" s="389" t="s">
        <v>411</v>
      </c>
      <c r="Z15" s="389" t="s">
        <v>411</v>
      </c>
      <c r="AA15" s="389" t="s">
        <v>411</v>
      </c>
      <c r="AB15" s="389" t="s">
        <v>411</v>
      </c>
      <c r="AC15" s="389" t="s">
        <v>411</v>
      </c>
      <c r="AD15" s="389" t="s">
        <v>411</v>
      </c>
      <c r="AE15" s="389" t="s">
        <v>411</v>
      </c>
      <c r="AF15" s="389" t="s">
        <v>411</v>
      </c>
      <c r="AG15" s="389" t="s">
        <v>411</v>
      </c>
      <c r="AH15" s="389" t="s">
        <v>411</v>
      </c>
      <c r="AI15" s="367">
        <v>1.0333333333333332</v>
      </c>
      <c r="AJ15" s="367">
        <v>1.0333333333333332</v>
      </c>
      <c r="AK15" s="367">
        <v>1.0333333333333332</v>
      </c>
      <c r="AL15" s="367">
        <v>1.0333333333333332</v>
      </c>
      <c r="AM15" s="367">
        <v>1.0333333333333332</v>
      </c>
      <c r="AN15" s="367">
        <v>1.0333333333333332</v>
      </c>
      <c r="AO15" s="367">
        <v>1.0666666666666667</v>
      </c>
      <c r="AP15" s="367">
        <v>1.0666666666666667</v>
      </c>
      <c r="AQ15" s="367">
        <v>1.5</v>
      </c>
      <c r="AR15" s="367">
        <v>1.5</v>
      </c>
      <c r="AS15" s="367">
        <v>1.5</v>
      </c>
      <c r="AT15" s="367">
        <v>1.5</v>
      </c>
      <c r="AU15" s="367">
        <v>1.1666666666666667</v>
      </c>
      <c r="AV15" s="367">
        <v>1.1666666666666667</v>
      </c>
      <c r="AW15" s="367">
        <v>1.1666666666666667</v>
      </c>
      <c r="AX15" s="367">
        <v>0</v>
      </c>
      <c r="AY15" s="367">
        <v>0</v>
      </c>
      <c r="AZ15" s="367">
        <v>0</v>
      </c>
      <c r="BA15" s="367">
        <v>0</v>
      </c>
      <c r="BB15" s="367">
        <v>0</v>
      </c>
      <c r="BC15" s="367">
        <v>0</v>
      </c>
      <c r="BD15" s="367">
        <v>0</v>
      </c>
      <c r="BE15" s="367">
        <v>0</v>
      </c>
      <c r="BF15" s="367">
        <v>0</v>
      </c>
      <c r="BG15" s="367">
        <v>0</v>
      </c>
      <c r="BH15" s="367">
        <v>0</v>
      </c>
      <c r="BI15" s="367">
        <v>0</v>
      </c>
      <c r="BJ15" s="367">
        <v>0</v>
      </c>
      <c r="BK15" s="367">
        <v>0</v>
      </c>
      <c r="BL15" s="367">
        <v>0</v>
      </c>
      <c r="BN15" s="369">
        <v>0</v>
      </c>
      <c r="BO15" s="369">
        <v>0</v>
      </c>
      <c r="BP15" s="369">
        <v>0</v>
      </c>
      <c r="BQ15" s="369">
        <v>0</v>
      </c>
      <c r="BR15" s="369">
        <v>0</v>
      </c>
      <c r="BS15" s="390" t="s">
        <v>411</v>
      </c>
      <c r="BT15" s="390" t="s">
        <v>411</v>
      </c>
      <c r="BU15" s="390" t="s">
        <v>411</v>
      </c>
      <c r="BV15" s="390" t="s">
        <v>411</v>
      </c>
      <c r="BW15" s="390" t="s">
        <v>411</v>
      </c>
      <c r="BX15" s="390" t="s">
        <v>411</v>
      </c>
      <c r="BY15" s="390" t="s">
        <v>411</v>
      </c>
      <c r="BZ15" s="390" t="s">
        <v>411</v>
      </c>
      <c r="CA15" s="390" t="s">
        <v>411</v>
      </c>
      <c r="CB15" s="390" t="s">
        <v>411</v>
      </c>
      <c r="CC15" s="390" t="s">
        <v>411</v>
      </c>
      <c r="CD15" s="390" t="s">
        <v>411</v>
      </c>
      <c r="CE15" s="390" t="s">
        <v>411</v>
      </c>
      <c r="CF15" s="390" t="s">
        <v>411</v>
      </c>
      <c r="CG15" s="390" t="s">
        <v>411</v>
      </c>
      <c r="CH15" s="390" t="s">
        <v>411</v>
      </c>
      <c r="CI15" s="390" t="s">
        <v>411</v>
      </c>
      <c r="CJ15" s="390" t="s">
        <v>411</v>
      </c>
      <c r="CK15" s="390" t="s">
        <v>411</v>
      </c>
      <c r="CL15" s="390" t="s">
        <v>411</v>
      </c>
      <c r="CM15" s="390" t="s">
        <v>411</v>
      </c>
      <c r="CN15" s="390" t="s">
        <v>411</v>
      </c>
      <c r="CO15" s="369">
        <v>31947.05</v>
      </c>
      <c r="CP15" s="369">
        <v>31947.05</v>
      </c>
      <c r="CQ15" s="369">
        <v>31947.05</v>
      </c>
      <c r="CR15" s="369">
        <v>31947.05</v>
      </c>
      <c r="CS15" s="369">
        <v>31947.05</v>
      </c>
      <c r="CT15" s="369">
        <v>31947.05</v>
      </c>
      <c r="CU15" s="369">
        <v>32977.600000000006</v>
      </c>
      <c r="CV15" s="369">
        <v>32977.600000000006</v>
      </c>
      <c r="CW15" s="369">
        <v>46374.75</v>
      </c>
      <c r="CX15" s="369">
        <v>46374.75</v>
      </c>
      <c r="CY15" s="369">
        <v>46374.75</v>
      </c>
      <c r="CZ15" s="369">
        <v>46374.75</v>
      </c>
      <c r="DA15" s="369">
        <v>36069.250000000007</v>
      </c>
      <c r="DB15" s="369">
        <v>36069.250000000007</v>
      </c>
      <c r="DC15" s="369">
        <v>36069.250000000007</v>
      </c>
      <c r="DD15" s="369">
        <v>0</v>
      </c>
      <c r="DE15" s="369">
        <v>0</v>
      </c>
      <c r="DF15" s="369">
        <v>0</v>
      </c>
      <c r="DG15" s="369">
        <v>0</v>
      </c>
      <c r="DH15" s="369">
        <v>0</v>
      </c>
      <c r="DI15" s="369">
        <v>0</v>
      </c>
      <c r="DJ15" s="369">
        <v>0</v>
      </c>
      <c r="DK15" s="369">
        <v>0</v>
      </c>
      <c r="DL15" s="369">
        <v>0</v>
      </c>
      <c r="DM15" s="369">
        <v>0</v>
      </c>
      <c r="DN15" s="369">
        <v>0</v>
      </c>
      <c r="DO15" s="369">
        <v>0</v>
      </c>
      <c r="DP15" s="369">
        <v>0</v>
      </c>
      <c r="DQ15" s="369">
        <v>0</v>
      </c>
      <c r="DR15" s="369">
        <v>0</v>
      </c>
      <c r="DT15" s="366" t="s">
        <v>213</v>
      </c>
      <c r="DU15" s="304"/>
      <c r="DV15" s="304"/>
      <c r="DW15" s="304"/>
      <c r="DX15" s="304"/>
      <c r="DY15" s="304"/>
      <c r="DZ15" s="304"/>
      <c r="EA15" s="255">
        <v>0</v>
      </c>
      <c r="EB15" s="255">
        <v>0</v>
      </c>
      <c r="EC15" s="255">
        <v>377181.3</v>
      </c>
      <c r="ED15" s="255">
        <f t="shared" si="8"/>
        <v>359661.95</v>
      </c>
      <c r="EE15" s="255">
        <f t="shared" si="8"/>
        <v>0</v>
      </c>
      <c r="EF15" s="255">
        <f t="shared" si="9"/>
        <v>736843.25</v>
      </c>
      <c r="EG15" s="255">
        <v>0</v>
      </c>
      <c r="EH15" s="366" t="s">
        <v>200</v>
      </c>
    </row>
    <row r="16" spans="1:138" x14ac:dyDescent="0.4">
      <c r="A16" s="366" t="s">
        <v>108</v>
      </c>
      <c r="B16" s="366" t="s">
        <v>267</v>
      </c>
      <c r="C16" s="366" t="s">
        <v>46</v>
      </c>
      <c r="D16" s="366">
        <v>606795</v>
      </c>
      <c r="E16" s="366" t="s">
        <v>272</v>
      </c>
      <c r="F16" s="367">
        <v>206.11</v>
      </c>
      <c r="G16" s="367">
        <v>90.282775517751475</v>
      </c>
      <c r="H16" s="281"/>
      <c r="I16" s="281"/>
      <c r="J16" s="281"/>
      <c r="K16" s="281"/>
      <c r="L16" s="281"/>
      <c r="M16" s="389" t="s">
        <v>411</v>
      </c>
      <c r="N16" s="389" t="s">
        <v>411</v>
      </c>
      <c r="O16" s="389" t="s">
        <v>411</v>
      </c>
      <c r="P16" s="389" t="s">
        <v>411</v>
      </c>
      <c r="Q16" s="389" t="s">
        <v>411</v>
      </c>
      <c r="R16" s="389" t="s">
        <v>411</v>
      </c>
      <c r="S16" s="389" t="s">
        <v>411</v>
      </c>
      <c r="T16" s="389" t="s">
        <v>411</v>
      </c>
      <c r="U16" s="389" t="s">
        <v>411</v>
      </c>
      <c r="V16" s="389" t="s">
        <v>411</v>
      </c>
      <c r="W16" s="389" t="s">
        <v>411</v>
      </c>
      <c r="X16" s="389" t="s">
        <v>411</v>
      </c>
      <c r="Y16" s="389" t="s">
        <v>411</v>
      </c>
      <c r="Z16" s="389" t="s">
        <v>411</v>
      </c>
      <c r="AA16" s="389" t="s">
        <v>411</v>
      </c>
      <c r="AB16" s="389" t="s">
        <v>411</v>
      </c>
      <c r="AC16" s="389" t="s">
        <v>411</v>
      </c>
      <c r="AD16" s="389" t="s">
        <v>411</v>
      </c>
      <c r="AE16" s="389" t="s">
        <v>411</v>
      </c>
      <c r="AF16" s="389" t="s">
        <v>411</v>
      </c>
      <c r="AG16" s="389" t="s">
        <v>411</v>
      </c>
      <c r="AH16" s="389" t="s">
        <v>411</v>
      </c>
      <c r="AI16" s="367">
        <v>1.0333333333333332</v>
      </c>
      <c r="AJ16" s="367">
        <v>1.0333333333333332</v>
      </c>
      <c r="AK16" s="367">
        <v>1.0333333333333332</v>
      </c>
      <c r="AL16" s="367">
        <v>1.0333333333333332</v>
      </c>
      <c r="AM16" s="367">
        <v>1.0333333333333332</v>
      </c>
      <c r="AN16" s="367">
        <v>1.0333333333333332</v>
      </c>
      <c r="AO16" s="367">
        <v>1.0666666666666667</v>
      </c>
      <c r="AP16" s="367">
        <v>1.0666666666666667</v>
      </c>
      <c r="AQ16" s="367">
        <v>1.5</v>
      </c>
      <c r="AR16" s="367">
        <v>1.5</v>
      </c>
      <c r="AS16" s="367">
        <v>1.5</v>
      </c>
      <c r="AT16" s="367">
        <v>1.5</v>
      </c>
      <c r="AU16" s="367">
        <v>1.1666666666666667</v>
      </c>
      <c r="AV16" s="367">
        <v>1.1666666666666667</v>
      </c>
      <c r="AW16" s="367">
        <v>1.1666666666666667</v>
      </c>
      <c r="AX16" s="367">
        <v>0</v>
      </c>
      <c r="AY16" s="367">
        <v>0</v>
      </c>
      <c r="AZ16" s="367">
        <v>0</v>
      </c>
      <c r="BA16" s="367">
        <v>0</v>
      </c>
      <c r="BB16" s="367">
        <v>0</v>
      </c>
      <c r="BC16" s="367">
        <v>0</v>
      </c>
      <c r="BD16" s="367">
        <v>0</v>
      </c>
      <c r="BE16" s="367">
        <v>0</v>
      </c>
      <c r="BF16" s="367">
        <v>0</v>
      </c>
      <c r="BG16" s="367">
        <v>0</v>
      </c>
      <c r="BH16" s="367">
        <v>0</v>
      </c>
      <c r="BI16" s="367">
        <v>0</v>
      </c>
      <c r="BJ16" s="367">
        <v>0</v>
      </c>
      <c r="BK16" s="367">
        <v>0</v>
      </c>
      <c r="BL16" s="367">
        <v>0</v>
      </c>
      <c r="BN16" s="369">
        <v>0</v>
      </c>
      <c r="BO16" s="369">
        <v>0</v>
      </c>
      <c r="BP16" s="369">
        <v>0</v>
      </c>
      <c r="BQ16" s="369">
        <v>0</v>
      </c>
      <c r="BR16" s="369">
        <v>0</v>
      </c>
      <c r="BS16" s="390" t="s">
        <v>411</v>
      </c>
      <c r="BT16" s="390" t="s">
        <v>411</v>
      </c>
      <c r="BU16" s="390" t="s">
        <v>411</v>
      </c>
      <c r="BV16" s="390" t="s">
        <v>411</v>
      </c>
      <c r="BW16" s="390" t="s">
        <v>411</v>
      </c>
      <c r="BX16" s="390" t="s">
        <v>411</v>
      </c>
      <c r="BY16" s="390" t="s">
        <v>411</v>
      </c>
      <c r="BZ16" s="390" t="s">
        <v>411</v>
      </c>
      <c r="CA16" s="390" t="s">
        <v>411</v>
      </c>
      <c r="CB16" s="390" t="s">
        <v>411</v>
      </c>
      <c r="CC16" s="390" t="s">
        <v>411</v>
      </c>
      <c r="CD16" s="390" t="s">
        <v>411</v>
      </c>
      <c r="CE16" s="390" t="s">
        <v>411</v>
      </c>
      <c r="CF16" s="390" t="s">
        <v>411</v>
      </c>
      <c r="CG16" s="390" t="s">
        <v>411</v>
      </c>
      <c r="CH16" s="390" t="s">
        <v>411</v>
      </c>
      <c r="CI16" s="390" t="s">
        <v>411</v>
      </c>
      <c r="CJ16" s="390" t="s">
        <v>411</v>
      </c>
      <c r="CK16" s="390" t="s">
        <v>411</v>
      </c>
      <c r="CL16" s="390" t="s">
        <v>411</v>
      </c>
      <c r="CM16" s="390" t="s">
        <v>411</v>
      </c>
      <c r="CN16" s="390" t="s">
        <v>411</v>
      </c>
      <c r="CO16" s="369">
        <v>31947.05</v>
      </c>
      <c r="CP16" s="369">
        <v>31947.05</v>
      </c>
      <c r="CQ16" s="369">
        <v>31947.05</v>
      </c>
      <c r="CR16" s="369">
        <v>31947.05</v>
      </c>
      <c r="CS16" s="369">
        <v>31947.05</v>
      </c>
      <c r="CT16" s="369">
        <v>31947.05</v>
      </c>
      <c r="CU16" s="369">
        <v>32977.600000000006</v>
      </c>
      <c r="CV16" s="369">
        <v>32977.600000000006</v>
      </c>
      <c r="CW16" s="369">
        <v>46374.75</v>
      </c>
      <c r="CX16" s="369">
        <v>46374.75</v>
      </c>
      <c r="CY16" s="369">
        <v>46374.75</v>
      </c>
      <c r="CZ16" s="369">
        <v>46374.75</v>
      </c>
      <c r="DA16" s="369">
        <v>36069.250000000007</v>
      </c>
      <c r="DB16" s="369">
        <v>36069.250000000007</v>
      </c>
      <c r="DC16" s="369">
        <v>36069.250000000007</v>
      </c>
      <c r="DD16" s="369">
        <v>0</v>
      </c>
      <c r="DE16" s="369">
        <v>0</v>
      </c>
      <c r="DF16" s="369">
        <v>0</v>
      </c>
      <c r="DG16" s="369">
        <v>0</v>
      </c>
      <c r="DH16" s="369">
        <v>0</v>
      </c>
      <c r="DI16" s="369">
        <v>0</v>
      </c>
      <c r="DJ16" s="369">
        <v>0</v>
      </c>
      <c r="DK16" s="369">
        <v>0</v>
      </c>
      <c r="DL16" s="369">
        <v>0</v>
      </c>
      <c r="DM16" s="369">
        <v>0</v>
      </c>
      <c r="DN16" s="369">
        <v>0</v>
      </c>
      <c r="DO16" s="369">
        <v>0</v>
      </c>
      <c r="DP16" s="369">
        <v>0</v>
      </c>
      <c r="DQ16" s="369">
        <v>0</v>
      </c>
      <c r="DR16" s="369">
        <v>0</v>
      </c>
      <c r="DT16" s="366" t="s">
        <v>213</v>
      </c>
      <c r="DU16" s="304"/>
      <c r="DV16" s="304"/>
      <c r="DW16" s="304"/>
      <c r="DX16" s="304"/>
      <c r="DY16" s="304"/>
      <c r="DZ16" s="304"/>
      <c r="EA16" s="255">
        <v>0</v>
      </c>
      <c r="EB16" s="255">
        <v>0</v>
      </c>
      <c r="EC16" s="255">
        <v>377181.3</v>
      </c>
      <c r="ED16" s="255">
        <f t="shared" si="8"/>
        <v>359661.95</v>
      </c>
      <c r="EE16" s="255">
        <f t="shared" si="8"/>
        <v>0</v>
      </c>
      <c r="EF16" s="255">
        <f t="shared" si="9"/>
        <v>736843.25</v>
      </c>
      <c r="EG16" s="255">
        <v>0</v>
      </c>
      <c r="EH16" s="366" t="s">
        <v>200</v>
      </c>
    </row>
    <row r="17" spans="1:138" x14ac:dyDescent="0.4">
      <c r="A17" s="366" t="s">
        <v>74</v>
      </c>
      <c r="B17" s="366" t="s">
        <v>267</v>
      </c>
      <c r="C17" s="366" t="s">
        <v>46</v>
      </c>
      <c r="D17" s="366">
        <v>606795</v>
      </c>
      <c r="E17" s="366" t="s">
        <v>271</v>
      </c>
      <c r="F17" s="367">
        <v>172.76</v>
      </c>
      <c r="G17" s="367">
        <v>75.67053439349111</v>
      </c>
      <c r="H17" s="281"/>
      <c r="I17" s="281"/>
      <c r="J17" s="281"/>
      <c r="K17" s="281"/>
      <c r="L17" s="281"/>
      <c r="M17" s="389" t="s">
        <v>411</v>
      </c>
      <c r="N17" s="389" t="s">
        <v>411</v>
      </c>
      <c r="O17" s="389" t="s">
        <v>411</v>
      </c>
      <c r="P17" s="389" t="s">
        <v>411</v>
      </c>
      <c r="Q17" s="389" t="s">
        <v>411</v>
      </c>
      <c r="R17" s="389" t="s">
        <v>411</v>
      </c>
      <c r="S17" s="389" t="s">
        <v>411</v>
      </c>
      <c r="T17" s="389" t="s">
        <v>411</v>
      </c>
      <c r="U17" s="389" t="s">
        <v>411</v>
      </c>
      <c r="V17" s="389" t="s">
        <v>411</v>
      </c>
      <c r="W17" s="389" t="s">
        <v>411</v>
      </c>
      <c r="X17" s="389" t="s">
        <v>411</v>
      </c>
      <c r="Y17" s="389" t="s">
        <v>411</v>
      </c>
      <c r="Z17" s="389" t="s">
        <v>411</v>
      </c>
      <c r="AA17" s="389" t="s">
        <v>411</v>
      </c>
      <c r="AB17" s="389" t="s">
        <v>411</v>
      </c>
      <c r="AC17" s="389" t="s">
        <v>411</v>
      </c>
      <c r="AD17" s="389" t="s">
        <v>411</v>
      </c>
      <c r="AE17" s="389" t="s">
        <v>411</v>
      </c>
      <c r="AF17" s="389" t="s">
        <v>411</v>
      </c>
      <c r="AG17" s="389" t="s">
        <v>411</v>
      </c>
      <c r="AH17" s="389" t="s">
        <v>411</v>
      </c>
      <c r="AI17" s="367">
        <v>1</v>
      </c>
      <c r="AJ17" s="367">
        <v>1</v>
      </c>
      <c r="AK17" s="367">
        <v>1</v>
      </c>
      <c r="AL17" s="367">
        <v>1</v>
      </c>
      <c r="AM17" s="367">
        <v>1</v>
      </c>
      <c r="AN17" s="367">
        <v>1</v>
      </c>
      <c r="AO17" s="367">
        <v>1</v>
      </c>
      <c r="AP17" s="367">
        <v>1</v>
      </c>
      <c r="AQ17" s="367">
        <v>1</v>
      </c>
      <c r="AR17" s="367">
        <v>1</v>
      </c>
      <c r="AS17" s="367">
        <v>1</v>
      </c>
      <c r="AT17" s="367">
        <v>1</v>
      </c>
      <c r="AU17" s="367">
        <v>1</v>
      </c>
      <c r="AV17" s="367">
        <v>1</v>
      </c>
      <c r="AW17" s="367">
        <v>1</v>
      </c>
      <c r="AX17" s="367">
        <v>0</v>
      </c>
      <c r="AY17" s="367">
        <v>0</v>
      </c>
      <c r="AZ17" s="367">
        <v>0</v>
      </c>
      <c r="BA17" s="367">
        <v>0</v>
      </c>
      <c r="BB17" s="367">
        <v>0</v>
      </c>
      <c r="BC17" s="367">
        <v>0</v>
      </c>
      <c r="BD17" s="367">
        <v>0</v>
      </c>
      <c r="BE17" s="367">
        <v>0</v>
      </c>
      <c r="BF17" s="367">
        <v>0</v>
      </c>
      <c r="BG17" s="367">
        <v>0</v>
      </c>
      <c r="BH17" s="367">
        <v>0</v>
      </c>
      <c r="BI17" s="367">
        <v>0</v>
      </c>
      <c r="BJ17" s="367">
        <v>0</v>
      </c>
      <c r="BK17" s="367">
        <v>0</v>
      </c>
      <c r="BL17" s="367">
        <v>0</v>
      </c>
      <c r="BN17" s="369">
        <v>0</v>
      </c>
      <c r="BO17" s="369">
        <v>0</v>
      </c>
      <c r="BP17" s="369">
        <v>0</v>
      </c>
      <c r="BQ17" s="369">
        <v>0</v>
      </c>
      <c r="BR17" s="369">
        <v>0</v>
      </c>
      <c r="BS17" s="390" t="s">
        <v>411</v>
      </c>
      <c r="BT17" s="390" t="s">
        <v>411</v>
      </c>
      <c r="BU17" s="390" t="s">
        <v>411</v>
      </c>
      <c r="BV17" s="390" t="s">
        <v>411</v>
      </c>
      <c r="BW17" s="390" t="s">
        <v>411</v>
      </c>
      <c r="BX17" s="390" t="s">
        <v>411</v>
      </c>
      <c r="BY17" s="390" t="s">
        <v>411</v>
      </c>
      <c r="BZ17" s="390" t="s">
        <v>411</v>
      </c>
      <c r="CA17" s="390" t="s">
        <v>411</v>
      </c>
      <c r="CB17" s="390" t="s">
        <v>411</v>
      </c>
      <c r="CC17" s="390" t="s">
        <v>411</v>
      </c>
      <c r="CD17" s="390" t="s">
        <v>411</v>
      </c>
      <c r="CE17" s="390" t="s">
        <v>411</v>
      </c>
      <c r="CF17" s="390" t="s">
        <v>411</v>
      </c>
      <c r="CG17" s="390" t="s">
        <v>411</v>
      </c>
      <c r="CH17" s="390" t="s">
        <v>411</v>
      </c>
      <c r="CI17" s="390" t="s">
        <v>411</v>
      </c>
      <c r="CJ17" s="390" t="s">
        <v>411</v>
      </c>
      <c r="CK17" s="390" t="s">
        <v>411</v>
      </c>
      <c r="CL17" s="390" t="s">
        <v>411</v>
      </c>
      <c r="CM17" s="390" t="s">
        <v>411</v>
      </c>
      <c r="CN17" s="390" t="s">
        <v>411</v>
      </c>
      <c r="CO17" s="369">
        <v>25914</v>
      </c>
      <c r="CP17" s="369">
        <v>25914</v>
      </c>
      <c r="CQ17" s="369">
        <v>25914</v>
      </c>
      <c r="CR17" s="369">
        <v>25914</v>
      </c>
      <c r="CS17" s="369">
        <v>25914</v>
      </c>
      <c r="CT17" s="369">
        <v>25914</v>
      </c>
      <c r="CU17" s="369">
        <v>25914</v>
      </c>
      <c r="CV17" s="369">
        <v>25914</v>
      </c>
      <c r="CW17" s="369">
        <v>25914</v>
      </c>
      <c r="CX17" s="369">
        <v>25914</v>
      </c>
      <c r="CY17" s="369">
        <v>25914</v>
      </c>
      <c r="CZ17" s="369">
        <v>25914</v>
      </c>
      <c r="DA17" s="369">
        <v>25914</v>
      </c>
      <c r="DB17" s="369">
        <v>25914</v>
      </c>
      <c r="DC17" s="369">
        <v>25914</v>
      </c>
      <c r="DD17" s="369">
        <v>0</v>
      </c>
      <c r="DE17" s="369">
        <v>0</v>
      </c>
      <c r="DF17" s="369">
        <v>0</v>
      </c>
      <c r="DG17" s="369">
        <v>0</v>
      </c>
      <c r="DH17" s="369">
        <v>0</v>
      </c>
      <c r="DI17" s="369">
        <v>0</v>
      </c>
      <c r="DJ17" s="369">
        <v>0</v>
      </c>
      <c r="DK17" s="369">
        <v>0</v>
      </c>
      <c r="DL17" s="369">
        <v>0</v>
      </c>
      <c r="DM17" s="369">
        <v>0</v>
      </c>
      <c r="DN17" s="369">
        <v>0</v>
      </c>
      <c r="DO17" s="369">
        <v>0</v>
      </c>
      <c r="DP17" s="369">
        <v>0</v>
      </c>
      <c r="DQ17" s="369">
        <v>0</v>
      </c>
      <c r="DR17" s="369">
        <v>0</v>
      </c>
      <c r="DT17" s="366" t="s">
        <v>213</v>
      </c>
      <c r="DU17" s="304"/>
      <c r="DV17" s="304"/>
      <c r="DW17" s="304"/>
      <c r="DX17" s="304"/>
      <c r="DY17" s="304"/>
      <c r="DZ17" s="304"/>
      <c r="EA17" s="255">
        <v>103656</v>
      </c>
      <c r="EB17" s="255">
        <v>310968</v>
      </c>
      <c r="EC17" s="255">
        <v>310968</v>
      </c>
      <c r="ED17" s="255">
        <f t="shared" si="8"/>
        <v>233226</v>
      </c>
      <c r="EE17" s="255">
        <f t="shared" si="8"/>
        <v>0</v>
      </c>
      <c r="EF17" s="255">
        <f t="shared" si="9"/>
        <v>958818</v>
      </c>
      <c r="EG17" s="255">
        <v>0</v>
      </c>
      <c r="EH17" s="366" t="s">
        <v>200</v>
      </c>
    </row>
    <row r="18" spans="1:138" x14ac:dyDescent="0.4">
      <c r="A18" s="366" t="s">
        <v>108</v>
      </c>
      <c r="B18" s="366" t="s">
        <v>267</v>
      </c>
      <c r="C18" s="366" t="s">
        <v>46</v>
      </c>
      <c r="D18" s="366">
        <v>606795</v>
      </c>
      <c r="E18" s="366" t="s">
        <v>273</v>
      </c>
      <c r="F18" s="367">
        <v>131.29</v>
      </c>
      <c r="G18" s="367">
        <v>57.509606139053247</v>
      </c>
      <c r="H18" s="281"/>
      <c r="I18" s="281"/>
      <c r="J18" s="281"/>
      <c r="K18" s="281"/>
      <c r="L18" s="281"/>
      <c r="M18" s="389" t="s">
        <v>411</v>
      </c>
      <c r="N18" s="389" t="s">
        <v>411</v>
      </c>
      <c r="O18" s="389" t="s">
        <v>411</v>
      </c>
      <c r="P18" s="389" t="s">
        <v>411</v>
      </c>
      <c r="Q18" s="389" t="s">
        <v>411</v>
      </c>
      <c r="R18" s="389" t="s">
        <v>411</v>
      </c>
      <c r="S18" s="389" t="s">
        <v>411</v>
      </c>
      <c r="T18" s="389" t="s">
        <v>411</v>
      </c>
      <c r="U18" s="389" t="s">
        <v>411</v>
      </c>
      <c r="V18" s="389" t="s">
        <v>411</v>
      </c>
      <c r="W18" s="389" t="s">
        <v>411</v>
      </c>
      <c r="X18" s="389" t="s">
        <v>411</v>
      </c>
      <c r="Y18" s="389" t="s">
        <v>411</v>
      </c>
      <c r="Z18" s="389" t="s">
        <v>411</v>
      </c>
      <c r="AA18" s="389" t="s">
        <v>411</v>
      </c>
      <c r="AB18" s="389" t="s">
        <v>411</v>
      </c>
      <c r="AC18" s="389" t="s">
        <v>411</v>
      </c>
      <c r="AD18" s="389" t="s">
        <v>411</v>
      </c>
      <c r="AE18" s="389" t="s">
        <v>411</v>
      </c>
      <c r="AF18" s="389" t="s">
        <v>411</v>
      </c>
      <c r="AG18" s="389" t="s">
        <v>411</v>
      </c>
      <c r="AH18" s="389" t="s">
        <v>411</v>
      </c>
      <c r="AI18" s="367">
        <v>1</v>
      </c>
      <c r="AJ18" s="367">
        <v>1</v>
      </c>
      <c r="AK18" s="367">
        <v>1</v>
      </c>
      <c r="AL18" s="367">
        <v>1</v>
      </c>
      <c r="AM18" s="367">
        <v>1</v>
      </c>
      <c r="AN18" s="367">
        <v>1</v>
      </c>
      <c r="AO18" s="367">
        <v>1</v>
      </c>
      <c r="AP18" s="367">
        <v>1</v>
      </c>
      <c r="AQ18" s="367">
        <v>1</v>
      </c>
      <c r="AR18" s="367">
        <v>1</v>
      </c>
      <c r="AS18" s="367">
        <v>1</v>
      </c>
      <c r="AT18" s="367">
        <v>1</v>
      </c>
      <c r="AU18" s="367">
        <v>1</v>
      </c>
      <c r="AV18" s="367">
        <v>1</v>
      </c>
      <c r="AW18" s="367">
        <v>1</v>
      </c>
      <c r="AX18" s="367">
        <v>0</v>
      </c>
      <c r="AY18" s="367">
        <v>0</v>
      </c>
      <c r="AZ18" s="367">
        <v>0</v>
      </c>
      <c r="BA18" s="367">
        <v>0</v>
      </c>
      <c r="BB18" s="367">
        <v>0</v>
      </c>
      <c r="BC18" s="367">
        <v>0</v>
      </c>
      <c r="BD18" s="367">
        <v>0</v>
      </c>
      <c r="BE18" s="367">
        <v>0</v>
      </c>
      <c r="BF18" s="367">
        <v>0</v>
      </c>
      <c r="BG18" s="367">
        <v>0</v>
      </c>
      <c r="BH18" s="367">
        <v>0</v>
      </c>
      <c r="BI18" s="367">
        <v>0</v>
      </c>
      <c r="BJ18" s="367">
        <v>0</v>
      </c>
      <c r="BK18" s="367">
        <v>0</v>
      </c>
      <c r="BL18" s="367">
        <v>0</v>
      </c>
      <c r="BN18" s="369">
        <v>0</v>
      </c>
      <c r="BO18" s="369">
        <v>0</v>
      </c>
      <c r="BP18" s="369">
        <v>0</v>
      </c>
      <c r="BQ18" s="369">
        <v>0</v>
      </c>
      <c r="BR18" s="369">
        <v>0</v>
      </c>
      <c r="BS18" s="390" t="s">
        <v>411</v>
      </c>
      <c r="BT18" s="390" t="s">
        <v>411</v>
      </c>
      <c r="BU18" s="390" t="s">
        <v>411</v>
      </c>
      <c r="BV18" s="390" t="s">
        <v>411</v>
      </c>
      <c r="BW18" s="390" t="s">
        <v>411</v>
      </c>
      <c r="BX18" s="390" t="s">
        <v>411</v>
      </c>
      <c r="BY18" s="390" t="s">
        <v>411</v>
      </c>
      <c r="BZ18" s="390" t="s">
        <v>411</v>
      </c>
      <c r="CA18" s="390" t="s">
        <v>411</v>
      </c>
      <c r="CB18" s="390" t="s">
        <v>411</v>
      </c>
      <c r="CC18" s="390" t="s">
        <v>411</v>
      </c>
      <c r="CD18" s="390" t="s">
        <v>411</v>
      </c>
      <c r="CE18" s="390" t="s">
        <v>411</v>
      </c>
      <c r="CF18" s="390" t="s">
        <v>411</v>
      </c>
      <c r="CG18" s="390" t="s">
        <v>411</v>
      </c>
      <c r="CH18" s="390" t="s">
        <v>411</v>
      </c>
      <c r="CI18" s="390" t="s">
        <v>411</v>
      </c>
      <c r="CJ18" s="390" t="s">
        <v>411</v>
      </c>
      <c r="CK18" s="390" t="s">
        <v>411</v>
      </c>
      <c r="CL18" s="390" t="s">
        <v>411</v>
      </c>
      <c r="CM18" s="390" t="s">
        <v>411</v>
      </c>
      <c r="CN18" s="390" t="s">
        <v>411</v>
      </c>
      <c r="CO18" s="369">
        <v>19693.5</v>
      </c>
      <c r="CP18" s="369">
        <v>19693.5</v>
      </c>
      <c r="CQ18" s="369">
        <v>19693.5</v>
      </c>
      <c r="CR18" s="369">
        <v>19693.5</v>
      </c>
      <c r="CS18" s="369">
        <v>19693.5</v>
      </c>
      <c r="CT18" s="369">
        <v>19693.5</v>
      </c>
      <c r="CU18" s="369">
        <v>19693.5</v>
      </c>
      <c r="CV18" s="369">
        <v>19693.5</v>
      </c>
      <c r="CW18" s="369">
        <v>19693.5</v>
      </c>
      <c r="CX18" s="369">
        <v>19693.5</v>
      </c>
      <c r="CY18" s="369">
        <v>19693.5</v>
      </c>
      <c r="CZ18" s="369">
        <v>19693.5</v>
      </c>
      <c r="DA18" s="369">
        <v>19693.5</v>
      </c>
      <c r="DB18" s="369">
        <v>19693.5</v>
      </c>
      <c r="DC18" s="369">
        <v>19693.5</v>
      </c>
      <c r="DD18" s="369">
        <v>0</v>
      </c>
      <c r="DE18" s="369">
        <v>0</v>
      </c>
      <c r="DF18" s="369">
        <v>0</v>
      </c>
      <c r="DG18" s="369">
        <v>0</v>
      </c>
      <c r="DH18" s="369">
        <v>0</v>
      </c>
      <c r="DI18" s="369">
        <v>0</v>
      </c>
      <c r="DJ18" s="369">
        <v>0</v>
      </c>
      <c r="DK18" s="369">
        <v>0</v>
      </c>
      <c r="DL18" s="369">
        <v>0</v>
      </c>
      <c r="DM18" s="369">
        <v>0</v>
      </c>
      <c r="DN18" s="369">
        <v>0</v>
      </c>
      <c r="DO18" s="369">
        <v>0</v>
      </c>
      <c r="DP18" s="369">
        <v>0</v>
      </c>
      <c r="DQ18" s="369">
        <v>0</v>
      </c>
      <c r="DR18" s="369">
        <v>0</v>
      </c>
      <c r="DT18" s="366" t="s">
        <v>213</v>
      </c>
      <c r="DU18" s="304"/>
      <c r="DV18" s="304"/>
      <c r="DW18" s="304"/>
      <c r="DX18" s="304"/>
      <c r="DY18" s="304"/>
      <c r="DZ18" s="304"/>
      <c r="EA18" s="255">
        <v>78774</v>
      </c>
      <c r="EB18" s="255">
        <v>236322</v>
      </c>
      <c r="EC18" s="255">
        <v>236322</v>
      </c>
      <c r="ED18" s="255">
        <f t="shared" si="8"/>
        <v>177241.5</v>
      </c>
      <c r="EE18" s="255">
        <f t="shared" si="8"/>
        <v>0</v>
      </c>
      <c r="EF18" s="255">
        <f t="shared" si="9"/>
        <v>728659.5</v>
      </c>
      <c r="EG18" s="255">
        <v>0</v>
      </c>
      <c r="EH18" s="366" t="s">
        <v>200</v>
      </c>
    </row>
    <row r="19" spans="1:138" x14ac:dyDescent="0.4">
      <c r="A19" s="366" t="s">
        <v>223</v>
      </c>
      <c r="B19" s="366" t="s">
        <v>267</v>
      </c>
      <c r="C19" s="366" t="s">
        <v>46</v>
      </c>
      <c r="D19" s="366">
        <v>606795</v>
      </c>
      <c r="E19" s="366" t="s">
        <v>274</v>
      </c>
      <c r="F19" s="367">
        <v>286.24</v>
      </c>
      <c r="G19" s="367">
        <v>127.9</v>
      </c>
      <c r="H19" s="281"/>
      <c r="I19" s="281"/>
      <c r="J19" s="281"/>
      <c r="K19" s="281"/>
      <c r="L19" s="281"/>
      <c r="M19" s="389" t="s">
        <v>411</v>
      </c>
      <c r="N19" s="389" t="s">
        <v>411</v>
      </c>
      <c r="O19" s="389" t="s">
        <v>411</v>
      </c>
      <c r="P19" s="389" t="s">
        <v>411</v>
      </c>
      <c r="Q19" s="389" t="s">
        <v>411</v>
      </c>
      <c r="R19" s="389" t="s">
        <v>411</v>
      </c>
      <c r="S19" s="389" t="s">
        <v>411</v>
      </c>
      <c r="T19" s="389" t="s">
        <v>411</v>
      </c>
      <c r="U19" s="389" t="s">
        <v>411</v>
      </c>
      <c r="V19" s="389" t="s">
        <v>411</v>
      </c>
      <c r="W19" s="389" t="s">
        <v>411</v>
      </c>
      <c r="X19" s="389" t="s">
        <v>411</v>
      </c>
      <c r="Y19" s="389" t="s">
        <v>411</v>
      </c>
      <c r="Z19" s="389" t="s">
        <v>411</v>
      </c>
      <c r="AA19" s="389" t="s">
        <v>411</v>
      </c>
      <c r="AB19" s="389" t="s">
        <v>411</v>
      </c>
      <c r="AC19" s="389" t="s">
        <v>411</v>
      </c>
      <c r="AD19" s="389" t="s">
        <v>411</v>
      </c>
      <c r="AE19" s="389" t="s">
        <v>411</v>
      </c>
      <c r="AF19" s="389" t="s">
        <v>411</v>
      </c>
      <c r="AG19" s="389" t="s">
        <v>411</v>
      </c>
      <c r="AH19" s="389" t="s">
        <v>411</v>
      </c>
      <c r="AI19" s="367">
        <v>1</v>
      </c>
      <c r="AJ19" s="367">
        <v>1</v>
      </c>
      <c r="AK19" s="367">
        <v>1</v>
      </c>
      <c r="AL19" s="367">
        <v>1</v>
      </c>
      <c r="AM19" s="367">
        <v>1</v>
      </c>
      <c r="AN19" s="367">
        <v>1</v>
      </c>
      <c r="AO19" s="367">
        <v>1</v>
      </c>
      <c r="AP19" s="367">
        <v>1</v>
      </c>
      <c r="AQ19" s="367">
        <v>1</v>
      </c>
      <c r="AR19" s="367">
        <v>1</v>
      </c>
      <c r="AS19" s="367">
        <v>1</v>
      </c>
      <c r="AT19" s="367">
        <v>1</v>
      </c>
      <c r="AU19" s="367">
        <v>1</v>
      </c>
      <c r="AV19" s="367">
        <v>1</v>
      </c>
      <c r="AW19" s="367">
        <v>1</v>
      </c>
      <c r="AX19" s="367">
        <v>0</v>
      </c>
      <c r="AY19" s="367">
        <v>0</v>
      </c>
      <c r="AZ19" s="367">
        <v>0</v>
      </c>
      <c r="BA19" s="367">
        <v>0</v>
      </c>
      <c r="BB19" s="367">
        <v>0</v>
      </c>
      <c r="BC19" s="367">
        <v>0</v>
      </c>
      <c r="BD19" s="367">
        <v>0</v>
      </c>
      <c r="BE19" s="367">
        <v>0</v>
      </c>
      <c r="BF19" s="367">
        <v>0</v>
      </c>
      <c r="BG19" s="367">
        <v>0</v>
      </c>
      <c r="BH19" s="367">
        <v>0</v>
      </c>
      <c r="BI19" s="367">
        <v>0</v>
      </c>
      <c r="BJ19" s="367">
        <v>0</v>
      </c>
      <c r="BK19" s="367">
        <v>0</v>
      </c>
      <c r="BL19" s="367">
        <v>0</v>
      </c>
      <c r="BN19" s="369">
        <v>0</v>
      </c>
      <c r="BO19" s="369">
        <v>0</v>
      </c>
      <c r="BP19" s="369">
        <v>0</v>
      </c>
      <c r="BQ19" s="369">
        <v>0</v>
      </c>
      <c r="BR19" s="369">
        <v>0</v>
      </c>
      <c r="BS19" s="390" t="s">
        <v>411</v>
      </c>
      <c r="BT19" s="390" t="s">
        <v>411</v>
      </c>
      <c r="BU19" s="390" t="s">
        <v>411</v>
      </c>
      <c r="BV19" s="390" t="s">
        <v>411</v>
      </c>
      <c r="BW19" s="390" t="s">
        <v>411</v>
      </c>
      <c r="BX19" s="390" t="s">
        <v>411</v>
      </c>
      <c r="BY19" s="390" t="s">
        <v>411</v>
      </c>
      <c r="BZ19" s="390" t="s">
        <v>411</v>
      </c>
      <c r="CA19" s="390" t="s">
        <v>411</v>
      </c>
      <c r="CB19" s="390" t="s">
        <v>411</v>
      </c>
      <c r="CC19" s="390" t="s">
        <v>411</v>
      </c>
      <c r="CD19" s="390" t="s">
        <v>411</v>
      </c>
      <c r="CE19" s="390" t="s">
        <v>411</v>
      </c>
      <c r="CF19" s="390" t="s">
        <v>411</v>
      </c>
      <c r="CG19" s="390" t="s">
        <v>411</v>
      </c>
      <c r="CH19" s="390" t="s">
        <v>411</v>
      </c>
      <c r="CI19" s="390" t="s">
        <v>411</v>
      </c>
      <c r="CJ19" s="390" t="s">
        <v>411</v>
      </c>
      <c r="CK19" s="390" t="s">
        <v>411</v>
      </c>
      <c r="CL19" s="390" t="s">
        <v>411</v>
      </c>
      <c r="CM19" s="390" t="s">
        <v>411</v>
      </c>
      <c r="CN19" s="390" t="s">
        <v>411</v>
      </c>
      <c r="CO19" s="369">
        <v>42936</v>
      </c>
      <c r="CP19" s="369">
        <v>42936</v>
      </c>
      <c r="CQ19" s="369">
        <v>42936</v>
      </c>
      <c r="CR19" s="369">
        <v>42936</v>
      </c>
      <c r="CS19" s="369">
        <v>42936</v>
      </c>
      <c r="CT19" s="369">
        <v>42936</v>
      </c>
      <c r="CU19" s="369">
        <v>42936</v>
      </c>
      <c r="CV19" s="369">
        <v>42936</v>
      </c>
      <c r="CW19" s="369">
        <v>42936</v>
      </c>
      <c r="CX19" s="369">
        <v>42936</v>
      </c>
      <c r="CY19" s="369">
        <v>42936</v>
      </c>
      <c r="CZ19" s="369">
        <v>42936</v>
      </c>
      <c r="DA19" s="369">
        <v>42936</v>
      </c>
      <c r="DB19" s="369">
        <v>42936</v>
      </c>
      <c r="DC19" s="369">
        <v>42936</v>
      </c>
      <c r="DD19" s="369">
        <v>0</v>
      </c>
      <c r="DE19" s="369">
        <v>0</v>
      </c>
      <c r="DF19" s="369">
        <v>0</v>
      </c>
      <c r="DG19" s="369">
        <v>0</v>
      </c>
      <c r="DH19" s="369">
        <v>0</v>
      </c>
      <c r="DI19" s="369">
        <v>0</v>
      </c>
      <c r="DJ19" s="369">
        <v>0</v>
      </c>
      <c r="DK19" s="369">
        <v>0</v>
      </c>
      <c r="DL19" s="369">
        <v>0</v>
      </c>
      <c r="DM19" s="369">
        <v>0</v>
      </c>
      <c r="DN19" s="369">
        <v>0</v>
      </c>
      <c r="DO19" s="369">
        <v>0</v>
      </c>
      <c r="DP19" s="369">
        <v>0</v>
      </c>
      <c r="DQ19" s="369">
        <v>0</v>
      </c>
      <c r="DR19" s="369">
        <v>0</v>
      </c>
      <c r="DT19" s="366" t="s">
        <v>213</v>
      </c>
      <c r="DU19" s="304"/>
      <c r="DV19" s="304"/>
      <c r="DW19" s="304"/>
      <c r="DX19" s="304"/>
      <c r="DY19" s="304"/>
      <c r="DZ19" s="304"/>
      <c r="EA19" s="255">
        <v>171744</v>
      </c>
      <c r="EB19" s="255">
        <v>515232</v>
      </c>
      <c r="EC19" s="255">
        <v>515232</v>
      </c>
      <c r="ED19" s="255">
        <f t="shared" si="8"/>
        <v>386424</v>
      </c>
      <c r="EE19" s="255">
        <f t="shared" si="8"/>
        <v>0</v>
      </c>
      <c r="EF19" s="255">
        <f t="shared" si="9"/>
        <v>1588632</v>
      </c>
      <c r="EG19" s="255">
        <v>0</v>
      </c>
      <c r="EH19" s="366" t="s">
        <v>200</v>
      </c>
    </row>
    <row r="20" spans="1:138" x14ac:dyDescent="0.4">
      <c r="A20" s="366" t="s">
        <v>223</v>
      </c>
      <c r="B20" s="366" t="s">
        <v>267</v>
      </c>
      <c r="C20" s="366" t="s">
        <v>46</v>
      </c>
      <c r="D20" s="366">
        <v>606795</v>
      </c>
      <c r="E20" s="366" t="s">
        <v>275</v>
      </c>
      <c r="F20" s="367">
        <v>270.69</v>
      </c>
      <c r="G20" s="367">
        <v>118.56789940828401</v>
      </c>
      <c r="H20" s="281"/>
      <c r="I20" s="281"/>
      <c r="J20" s="281"/>
      <c r="K20" s="281"/>
      <c r="L20" s="281"/>
      <c r="M20" s="389" t="s">
        <v>411</v>
      </c>
      <c r="N20" s="389" t="s">
        <v>411</v>
      </c>
      <c r="O20" s="389" t="s">
        <v>411</v>
      </c>
      <c r="P20" s="389" t="s">
        <v>411</v>
      </c>
      <c r="Q20" s="389" t="s">
        <v>411</v>
      </c>
      <c r="R20" s="389" t="s">
        <v>411</v>
      </c>
      <c r="S20" s="389" t="s">
        <v>411</v>
      </c>
      <c r="T20" s="389" t="s">
        <v>411</v>
      </c>
      <c r="U20" s="389" t="s">
        <v>411</v>
      </c>
      <c r="V20" s="389" t="s">
        <v>411</v>
      </c>
      <c r="W20" s="389" t="s">
        <v>411</v>
      </c>
      <c r="X20" s="389" t="s">
        <v>411</v>
      </c>
      <c r="Y20" s="389" t="s">
        <v>411</v>
      </c>
      <c r="Z20" s="389" t="s">
        <v>411</v>
      </c>
      <c r="AA20" s="389" t="s">
        <v>411</v>
      </c>
      <c r="AB20" s="389" t="s">
        <v>411</v>
      </c>
      <c r="AC20" s="389" t="s">
        <v>411</v>
      </c>
      <c r="AD20" s="389" t="s">
        <v>411</v>
      </c>
      <c r="AE20" s="389" t="s">
        <v>411</v>
      </c>
      <c r="AF20" s="389" t="s">
        <v>411</v>
      </c>
      <c r="AG20" s="389" t="s">
        <v>411</v>
      </c>
      <c r="AH20" s="389" t="s">
        <v>411</v>
      </c>
      <c r="AI20" s="367">
        <v>1</v>
      </c>
      <c r="AJ20" s="367">
        <v>1</v>
      </c>
      <c r="AK20" s="367">
        <v>1</v>
      </c>
      <c r="AL20" s="367">
        <v>1</v>
      </c>
      <c r="AM20" s="367">
        <v>1</v>
      </c>
      <c r="AN20" s="367">
        <v>1</v>
      </c>
      <c r="AO20" s="367">
        <v>1</v>
      </c>
      <c r="AP20" s="367">
        <v>1</v>
      </c>
      <c r="AQ20" s="367">
        <v>1</v>
      </c>
      <c r="AR20" s="367">
        <v>1</v>
      </c>
      <c r="AS20" s="367">
        <v>1</v>
      </c>
      <c r="AT20" s="367">
        <v>1</v>
      </c>
      <c r="AU20" s="367">
        <v>1</v>
      </c>
      <c r="AV20" s="367">
        <v>1</v>
      </c>
      <c r="AW20" s="367">
        <v>1</v>
      </c>
      <c r="AX20" s="367">
        <v>0</v>
      </c>
      <c r="AY20" s="367">
        <v>0</v>
      </c>
      <c r="AZ20" s="367">
        <v>0</v>
      </c>
      <c r="BA20" s="367">
        <v>0</v>
      </c>
      <c r="BB20" s="367">
        <v>0</v>
      </c>
      <c r="BC20" s="367">
        <v>0</v>
      </c>
      <c r="BD20" s="367">
        <v>0</v>
      </c>
      <c r="BE20" s="367">
        <v>0</v>
      </c>
      <c r="BF20" s="367">
        <v>0</v>
      </c>
      <c r="BG20" s="367">
        <v>0</v>
      </c>
      <c r="BH20" s="367">
        <v>0</v>
      </c>
      <c r="BI20" s="367">
        <v>0</v>
      </c>
      <c r="BJ20" s="367">
        <v>0</v>
      </c>
      <c r="BK20" s="367">
        <v>0</v>
      </c>
      <c r="BL20" s="367">
        <v>0</v>
      </c>
      <c r="BN20" s="369">
        <v>0</v>
      </c>
      <c r="BO20" s="369">
        <v>0</v>
      </c>
      <c r="BP20" s="369">
        <v>0</v>
      </c>
      <c r="BQ20" s="369">
        <v>0</v>
      </c>
      <c r="BR20" s="369">
        <v>0</v>
      </c>
      <c r="BS20" s="390" t="s">
        <v>411</v>
      </c>
      <c r="BT20" s="390" t="s">
        <v>411</v>
      </c>
      <c r="BU20" s="390" t="s">
        <v>411</v>
      </c>
      <c r="BV20" s="390" t="s">
        <v>411</v>
      </c>
      <c r="BW20" s="390" t="s">
        <v>411</v>
      </c>
      <c r="BX20" s="390" t="s">
        <v>411</v>
      </c>
      <c r="BY20" s="390" t="s">
        <v>411</v>
      </c>
      <c r="BZ20" s="390" t="s">
        <v>411</v>
      </c>
      <c r="CA20" s="390" t="s">
        <v>411</v>
      </c>
      <c r="CB20" s="390" t="s">
        <v>411</v>
      </c>
      <c r="CC20" s="390" t="s">
        <v>411</v>
      </c>
      <c r="CD20" s="390" t="s">
        <v>411</v>
      </c>
      <c r="CE20" s="390" t="s">
        <v>411</v>
      </c>
      <c r="CF20" s="390" t="s">
        <v>411</v>
      </c>
      <c r="CG20" s="390" t="s">
        <v>411</v>
      </c>
      <c r="CH20" s="390" t="s">
        <v>411</v>
      </c>
      <c r="CI20" s="390" t="s">
        <v>411</v>
      </c>
      <c r="CJ20" s="390" t="s">
        <v>411</v>
      </c>
      <c r="CK20" s="390" t="s">
        <v>411</v>
      </c>
      <c r="CL20" s="390" t="s">
        <v>411</v>
      </c>
      <c r="CM20" s="390" t="s">
        <v>411</v>
      </c>
      <c r="CN20" s="390" t="s">
        <v>411</v>
      </c>
      <c r="CO20" s="369">
        <v>40603.5</v>
      </c>
      <c r="CP20" s="369">
        <v>40603.5</v>
      </c>
      <c r="CQ20" s="369">
        <v>40603.5</v>
      </c>
      <c r="CR20" s="369">
        <v>40603.5</v>
      </c>
      <c r="CS20" s="369">
        <v>40603.5</v>
      </c>
      <c r="CT20" s="369">
        <v>40603.5</v>
      </c>
      <c r="CU20" s="369">
        <v>40603.5</v>
      </c>
      <c r="CV20" s="369">
        <v>40603.5</v>
      </c>
      <c r="CW20" s="369">
        <v>40603.5</v>
      </c>
      <c r="CX20" s="369">
        <v>40603.5</v>
      </c>
      <c r="CY20" s="369">
        <v>40603.5</v>
      </c>
      <c r="CZ20" s="369">
        <v>40603.5</v>
      </c>
      <c r="DA20" s="369">
        <v>40603.5</v>
      </c>
      <c r="DB20" s="369">
        <v>40603.5</v>
      </c>
      <c r="DC20" s="369">
        <v>40603.5</v>
      </c>
      <c r="DD20" s="369">
        <v>0</v>
      </c>
      <c r="DE20" s="369">
        <v>0</v>
      </c>
      <c r="DF20" s="369">
        <v>0</v>
      </c>
      <c r="DG20" s="369">
        <v>0</v>
      </c>
      <c r="DH20" s="369">
        <v>0</v>
      </c>
      <c r="DI20" s="369">
        <v>0</v>
      </c>
      <c r="DJ20" s="369">
        <v>0</v>
      </c>
      <c r="DK20" s="369">
        <v>0</v>
      </c>
      <c r="DL20" s="369">
        <v>0</v>
      </c>
      <c r="DM20" s="369">
        <v>0</v>
      </c>
      <c r="DN20" s="369">
        <v>0</v>
      </c>
      <c r="DO20" s="369">
        <v>0</v>
      </c>
      <c r="DP20" s="369">
        <v>0</v>
      </c>
      <c r="DQ20" s="369">
        <v>0</v>
      </c>
      <c r="DR20" s="369">
        <v>0</v>
      </c>
      <c r="DT20" s="366" t="s">
        <v>213</v>
      </c>
      <c r="DU20" s="304"/>
      <c r="DV20" s="304"/>
      <c r="DW20" s="304"/>
      <c r="DX20" s="304"/>
      <c r="DY20" s="304"/>
      <c r="DZ20" s="304"/>
      <c r="EA20" s="255">
        <v>0</v>
      </c>
      <c r="EB20" s="255">
        <v>284224.5</v>
      </c>
      <c r="EC20" s="255">
        <v>487242</v>
      </c>
      <c r="ED20" s="255">
        <f t="shared" si="8"/>
        <v>365431.5</v>
      </c>
      <c r="EE20" s="255">
        <f t="shared" si="8"/>
        <v>0</v>
      </c>
      <c r="EF20" s="255">
        <f t="shared" si="9"/>
        <v>1136898</v>
      </c>
      <c r="EG20" s="255">
        <v>0</v>
      </c>
      <c r="EH20" s="366" t="s">
        <v>200</v>
      </c>
    </row>
    <row r="21" spans="1:138" x14ac:dyDescent="0.4">
      <c r="A21" s="366" t="s">
        <v>276</v>
      </c>
      <c r="B21" s="366" t="s">
        <v>276</v>
      </c>
      <c r="C21" s="366" t="s">
        <v>276</v>
      </c>
      <c r="D21" s="366">
        <v>606796</v>
      </c>
      <c r="E21" s="366" t="s">
        <v>277</v>
      </c>
      <c r="F21" s="367">
        <v>0</v>
      </c>
      <c r="G21" s="367">
        <v>0</v>
      </c>
      <c r="H21" s="281"/>
      <c r="I21" s="281"/>
      <c r="J21" s="281"/>
      <c r="K21" s="281"/>
      <c r="L21" s="281"/>
      <c r="M21" s="389" t="s">
        <v>411</v>
      </c>
      <c r="N21" s="389" t="s">
        <v>411</v>
      </c>
      <c r="O21" s="389" t="s">
        <v>411</v>
      </c>
      <c r="P21" s="389" t="s">
        <v>411</v>
      </c>
      <c r="Q21" s="389" t="s">
        <v>411</v>
      </c>
      <c r="R21" s="389" t="s">
        <v>411</v>
      </c>
      <c r="S21" s="389" t="s">
        <v>411</v>
      </c>
      <c r="T21" s="389" t="s">
        <v>411</v>
      </c>
      <c r="U21" s="389" t="s">
        <v>411</v>
      </c>
      <c r="V21" s="389" t="s">
        <v>411</v>
      </c>
      <c r="W21" s="389" t="s">
        <v>411</v>
      </c>
      <c r="X21" s="389" t="s">
        <v>411</v>
      </c>
      <c r="Y21" s="389" t="s">
        <v>411</v>
      </c>
      <c r="Z21" s="389" t="s">
        <v>411</v>
      </c>
      <c r="AA21" s="389" t="s">
        <v>411</v>
      </c>
      <c r="AB21" s="389" t="s">
        <v>411</v>
      </c>
      <c r="AC21" s="389" t="s">
        <v>411</v>
      </c>
      <c r="AD21" s="389" t="s">
        <v>411</v>
      </c>
      <c r="AE21" s="389" t="s">
        <v>411</v>
      </c>
      <c r="AF21" s="389" t="s">
        <v>411</v>
      </c>
      <c r="AG21" s="389" t="s">
        <v>411</v>
      </c>
      <c r="AH21" s="389" t="s">
        <v>411</v>
      </c>
      <c r="AI21" s="367" t="s">
        <v>276</v>
      </c>
      <c r="AJ21" s="367" t="s">
        <v>276</v>
      </c>
      <c r="AK21" s="367" t="s">
        <v>276</v>
      </c>
      <c r="AL21" s="367" t="s">
        <v>276</v>
      </c>
      <c r="AM21" s="367" t="s">
        <v>276</v>
      </c>
      <c r="AN21" s="367" t="s">
        <v>276</v>
      </c>
      <c r="AO21" s="367" t="s">
        <v>276</v>
      </c>
      <c r="AP21" s="367" t="s">
        <v>276</v>
      </c>
      <c r="AQ21" s="367" t="s">
        <v>276</v>
      </c>
      <c r="AR21" s="367" t="s">
        <v>276</v>
      </c>
      <c r="AS21" s="367" t="s">
        <v>276</v>
      </c>
      <c r="AT21" s="367" t="s">
        <v>276</v>
      </c>
      <c r="AU21" s="367" t="s">
        <v>276</v>
      </c>
      <c r="AV21" s="367" t="s">
        <v>276</v>
      </c>
      <c r="AW21" s="367" t="s">
        <v>276</v>
      </c>
      <c r="AX21" s="367" t="s">
        <v>276</v>
      </c>
      <c r="AY21" s="367" t="s">
        <v>276</v>
      </c>
      <c r="AZ21" s="367" t="s">
        <v>276</v>
      </c>
      <c r="BA21" s="367" t="s">
        <v>276</v>
      </c>
      <c r="BB21" s="367" t="s">
        <v>276</v>
      </c>
      <c r="BC21" s="367" t="s">
        <v>276</v>
      </c>
      <c r="BD21" s="367" t="s">
        <v>276</v>
      </c>
      <c r="BE21" s="367" t="s">
        <v>276</v>
      </c>
      <c r="BF21" s="367" t="s">
        <v>276</v>
      </c>
      <c r="BG21" s="367" t="s">
        <v>276</v>
      </c>
      <c r="BH21" s="367" t="s">
        <v>276</v>
      </c>
      <c r="BI21" s="367" t="s">
        <v>276</v>
      </c>
      <c r="BJ21" s="367" t="s">
        <v>276</v>
      </c>
      <c r="BK21" s="367" t="s">
        <v>276</v>
      </c>
      <c r="BL21" s="367" t="s">
        <v>276</v>
      </c>
      <c r="BN21" s="369">
        <v>0</v>
      </c>
      <c r="BO21" s="369">
        <v>0</v>
      </c>
      <c r="BP21" s="369">
        <v>0</v>
      </c>
      <c r="BQ21" s="369">
        <v>0</v>
      </c>
      <c r="BR21" s="369">
        <v>0</v>
      </c>
      <c r="BS21" s="390" t="s">
        <v>411</v>
      </c>
      <c r="BT21" s="390" t="s">
        <v>411</v>
      </c>
      <c r="BU21" s="390" t="s">
        <v>411</v>
      </c>
      <c r="BV21" s="390" t="s">
        <v>411</v>
      </c>
      <c r="BW21" s="390" t="s">
        <v>411</v>
      </c>
      <c r="BX21" s="390" t="s">
        <v>411</v>
      </c>
      <c r="BY21" s="390" t="s">
        <v>411</v>
      </c>
      <c r="BZ21" s="390" t="s">
        <v>411</v>
      </c>
      <c r="CA21" s="390" t="s">
        <v>411</v>
      </c>
      <c r="CB21" s="390" t="s">
        <v>411</v>
      </c>
      <c r="CC21" s="390" t="s">
        <v>411</v>
      </c>
      <c r="CD21" s="390" t="s">
        <v>411</v>
      </c>
      <c r="CE21" s="390" t="s">
        <v>411</v>
      </c>
      <c r="CF21" s="390" t="s">
        <v>411</v>
      </c>
      <c r="CG21" s="390" t="s">
        <v>411</v>
      </c>
      <c r="CH21" s="390" t="s">
        <v>411</v>
      </c>
      <c r="CI21" s="390" t="s">
        <v>411</v>
      </c>
      <c r="CJ21" s="390" t="s">
        <v>411</v>
      </c>
      <c r="CK21" s="390" t="s">
        <v>411</v>
      </c>
      <c r="CL21" s="390" t="s">
        <v>411</v>
      </c>
      <c r="CM21" s="390" t="s">
        <v>411</v>
      </c>
      <c r="CN21" s="390" t="s">
        <v>411</v>
      </c>
      <c r="CO21" s="369">
        <v>0</v>
      </c>
      <c r="CP21" s="369">
        <v>0</v>
      </c>
      <c r="CQ21" s="369">
        <v>0</v>
      </c>
      <c r="CR21" s="369">
        <v>0</v>
      </c>
      <c r="CS21" s="369">
        <v>0</v>
      </c>
      <c r="CT21" s="369">
        <v>0</v>
      </c>
      <c r="CU21" s="369">
        <v>0</v>
      </c>
      <c r="CV21" s="369">
        <v>0</v>
      </c>
      <c r="CW21" s="369">
        <v>0</v>
      </c>
      <c r="CX21" s="369">
        <v>0</v>
      </c>
      <c r="CY21" s="369">
        <v>0</v>
      </c>
      <c r="CZ21" s="369">
        <v>0</v>
      </c>
      <c r="DA21" s="369">
        <v>0</v>
      </c>
      <c r="DB21" s="369">
        <v>0</v>
      </c>
      <c r="DC21" s="369">
        <v>0</v>
      </c>
      <c r="DD21" s="369">
        <v>0</v>
      </c>
      <c r="DE21" s="369">
        <v>0</v>
      </c>
      <c r="DF21" s="369">
        <v>0</v>
      </c>
      <c r="DG21" s="369">
        <v>0</v>
      </c>
      <c r="DH21" s="369">
        <v>0</v>
      </c>
      <c r="DI21" s="369">
        <v>0</v>
      </c>
      <c r="DJ21" s="369">
        <v>0</v>
      </c>
      <c r="DK21" s="369">
        <v>0</v>
      </c>
      <c r="DL21" s="369">
        <v>0</v>
      </c>
      <c r="DM21" s="369">
        <v>0</v>
      </c>
      <c r="DN21" s="369">
        <v>0</v>
      </c>
      <c r="DO21" s="369">
        <v>0</v>
      </c>
      <c r="DP21" s="369">
        <v>0</v>
      </c>
      <c r="DQ21" s="369">
        <v>0</v>
      </c>
      <c r="DR21" s="369">
        <v>0</v>
      </c>
      <c r="DT21" s="366" t="s">
        <v>276</v>
      </c>
      <c r="DU21" s="304"/>
      <c r="DV21" s="304"/>
      <c r="DW21" s="304"/>
      <c r="DX21" s="304"/>
      <c r="DY21" s="304"/>
      <c r="DZ21" s="304"/>
      <c r="EA21" s="255">
        <v>0</v>
      </c>
      <c r="EB21" s="255">
        <v>0</v>
      </c>
      <c r="EC21" s="255">
        <v>0</v>
      </c>
      <c r="ED21" s="255">
        <f t="shared" si="8"/>
        <v>0</v>
      </c>
      <c r="EE21" s="255">
        <f t="shared" si="8"/>
        <v>0</v>
      </c>
      <c r="EF21" s="255">
        <f t="shared" si="9"/>
        <v>0</v>
      </c>
      <c r="EG21" s="255">
        <v>0</v>
      </c>
      <c r="EH21" s="366" t="s">
        <v>200</v>
      </c>
    </row>
    <row r="22" spans="1:138" x14ac:dyDescent="0.4">
      <c r="A22" s="366" t="s">
        <v>224</v>
      </c>
      <c r="B22" s="366" t="s">
        <v>267</v>
      </c>
      <c r="C22" s="366" t="s">
        <v>46</v>
      </c>
      <c r="D22" s="366">
        <v>606796</v>
      </c>
      <c r="E22" s="366" t="s">
        <v>278</v>
      </c>
      <c r="F22" s="367">
        <v>318.92</v>
      </c>
      <c r="G22" s="367">
        <v>142.5</v>
      </c>
      <c r="H22" s="281"/>
      <c r="I22" s="281"/>
      <c r="J22" s="281"/>
      <c r="K22" s="281"/>
      <c r="L22" s="281"/>
      <c r="M22" s="389" t="s">
        <v>411</v>
      </c>
      <c r="N22" s="389" t="s">
        <v>411</v>
      </c>
      <c r="O22" s="389" t="s">
        <v>411</v>
      </c>
      <c r="P22" s="389" t="s">
        <v>411</v>
      </c>
      <c r="Q22" s="389" t="s">
        <v>411</v>
      </c>
      <c r="R22" s="389" t="s">
        <v>411</v>
      </c>
      <c r="S22" s="389" t="s">
        <v>411</v>
      </c>
      <c r="T22" s="389" t="s">
        <v>411</v>
      </c>
      <c r="U22" s="389" t="s">
        <v>411</v>
      </c>
      <c r="V22" s="389" t="s">
        <v>411</v>
      </c>
      <c r="W22" s="389" t="s">
        <v>411</v>
      </c>
      <c r="X22" s="389" t="s">
        <v>411</v>
      </c>
      <c r="Y22" s="389" t="s">
        <v>411</v>
      </c>
      <c r="Z22" s="389" t="s">
        <v>411</v>
      </c>
      <c r="AA22" s="389" t="s">
        <v>411</v>
      </c>
      <c r="AB22" s="389" t="s">
        <v>411</v>
      </c>
      <c r="AC22" s="389" t="s">
        <v>411</v>
      </c>
      <c r="AD22" s="389" t="s">
        <v>411</v>
      </c>
      <c r="AE22" s="389" t="s">
        <v>411</v>
      </c>
      <c r="AF22" s="389" t="s">
        <v>411</v>
      </c>
      <c r="AG22" s="389" t="s">
        <v>411</v>
      </c>
      <c r="AH22" s="389" t="s">
        <v>411</v>
      </c>
      <c r="AI22" s="367">
        <v>2</v>
      </c>
      <c r="AJ22" s="367">
        <v>2</v>
      </c>
      <c r="AK22" s="367">
        <v>2</v>
      </c>
      <c r="AL22" s="367">
        <v>2</v>
      </c>
      <c r="AM22" s="367">
        <v>2</v>
      </c>
      <c r="AN22" s="367">
        <v>2</v>
      </c>
      <c r="AO22" s="367">
        <v>2</v>
      </c>
      <c r="AP22" s="367">
        <v>2</v>
      </c>
      <c r="AQ22" s="367">
        <v>2</v>
      </c>
      <c r="AR22" s="367">
        <v>2</v>
      </c>
      <c r="AS22" s="367">
        <v>2</v>
      </c>
      <c r="AT22" s="367">
        <v>2</v>
      </c>
      <c r="AU22" s="367">
        <v>2</v>
      </c>
      <c r="AV22" s="367">
        <v>2</v>
      </c>
      <c r="AW22" s="367">
        <v>2</v>
      </c>
      <c r="AX22" s="367">
        <v>1</v>
      </c>
      <c r="AY22" s="367">
        <v>1</v>
      </c>
      <c r="AZ22" s="367">
        <v>0</v>
      </c>
      <c r="BA22" s="367">
        <v>0</v>
      </c>
      <c r="BB22" s="367">
        <v>0</v>
      </c>
      <c r="BC22" s="367">
        <v>0</v>
      </c>
      <c r="BD22" s="367">
        <v>0</v>
      </c>
      <c r="BE22" s="367">
        <v>0</v>
      </c>
      <c r="BF22" s="367">
        <v>0</v>
      </c>
      <c r="BG22" s="367">
        <v>0</v>
      </c>
      <c r="BH22" s="367">
        <v>0</v>
      </c>
      <c r="BI22" s="367">
        <v>0</v>
      </c>
      <c r="BJ22" s="367">
        <v>0</v>
      </c>
      <c r="BK22" s="367">
        <v>0</v>
      </c>
      <c r="BL22" s="367">
        <v>0</v>
      </c>
      <c r="BN22" s="369">
        <v>0</v>
      </c>
      <c r="BO22" s="369">
        <v>0</v>
      </c>
      <c r="BP22" s="369">
        <v>0</v>
      </c>
      <c r="BQ22" s="369">
        <v>0</v>
      </c>
      <c r="BR22" s="369">
        <v>0</v>
      </c>
      <c r="BS22" s="390" t="s">
        <v>411</v>
      </c>
      <c r="BT22" s="390" t="s">
        <v>411</v>
      </c>
      <c r="BU22" s="390" t="s">
        <v>411</v>
      </c>
      <c r="BV22" s="390" t="s">
        <v>411</v>
      </c>
      <c r="BW22" s="390" t="s">
        <v>411</v>
      </c>
      <c r="BX22" s="390" t="s">
        <v>411</v>
      </c>
      <c r="BY22" s="390" t="s">
        <v>411</v>
      </c>
      <c r="BZ22" s="390" t="s">
        <v>411</v>
      </c>
      <c r="CA22" s="390" t="s">
        <v>411</v>
      </c>
      <c r="CB22" s="390" t="s">
        <v>411</v>
      </c>
      <c r="CC22" s="390" t="s">
        <v>411</v>
      </c>
      <c r="CD22" s="390" t="s">
        <v>411</v>
      </c>
      <c r="CE22" s="390" t="s">
        <v>411</v>
      </c>
      <c r="CF22" s="390" t="s">
        <v>411</v>
      </c>
      <c r="CG22" s="390" t="s">
        <v>411</v>
      </c>
      <c r="CH22" s="390" t="s">
        <v>411</v>
      </c>
      <c r="CI22" s="390" t="s">
        <v>411</v>
      </c>
      <c r="CJ22" s="390" t="s">
        <v>411</v>
      </c>
      <c r="CK22" s="390" t="s">
        <v>411</v>
      </c>
      <c r="CL22" s="390" t="s">
        <v>411</v>
      </c>
      <c r="CM22" s="390" t="s">
        <v>411</v>
      </c>
      <c r="CN22" s="390" t="s">
        <v>411</v>
      </c>
      <c r="CO22" s="369">
        <v>95676</v>
      </c>
      <c r="CP22" s="369">
        <v>95676</v>
      </c>
      <c r="CQ22" s="369">
        <v>95676</v>
      </c>
      <c r="CR22" s="369">
        <v>95676</v>
      </c>
      <c r="CS22" s="369">
        <v>95676</v>
      </c>
      <c r="CT22" s="369">
        <v>95676</v>
      </c>
      <c r="CU22" s="369">
        <v>95676</v>
      </c>
      <c r="CV22" s="369">
        <v>95676</v>
      </c>
      <c r="CW22" s="369">
        <v>95676</v>
      </c>
      <c r="CX22" s="369">
        <v>95676</v>
      </c>
      <c r="CY22" s="369">
        <v>95676</v>
      </c>
      <c r="CZ22" s="369">
        <v>95676</v>
      </c>
      <c r="DA22" s="369">
        <v>95676</v>
      </c>
      <c r="DB22" s="369">
        <v>95676</v>
      </c>
      <c r="DC22" s="369">
        <v>95676</v>
      </c>
      <c r="DD22" s="369">
        <v>47838</v>
      </c>
      <c r="DE22" s="369">
        <v>47838</v>
      </c>
      <c r="DF22" s="369">
        <v>0</v>
      </c>
      <c r="DG22" s="369">
        <v>0</v>
      </c>
      <c r="DH22" s="369">
        <v>0</v>
      </c>
      <c r="DI22" s="369">
        <v>0</v>
      </c>
      <c r="DJ22" s="369">
        <v>0</v>
      </c>
      <c r="DK22" s="369">
        <v>0</v>
      </c>
      <c r="DL22" s="369">
        <v>0</v>
      </c>
      <c r="DM22" s="369">
        <v>0</v>
      </c>
      <c r="DN22" s="369">
        <v>0</v>
      </c>
      <c r="DO22" s="369">
        <v>0</v>
      </c>
      <c r="DP22" s="369">
        <v>0</v>
      </c>
      <c r="DQ22" s="369">
        <v>0</v>
      </c>
      <c r="DR22" s="369">
        <v>0</v>
      </c>
      <c r="DT22" s="366" t="s">
        <v>213</v>
      </c>
      <c r="DU22" s="304"/>
      <c r="DV22" s="304"/>
      <c r="DW22" s="304"/>
      <c r="DX22" s="304"/>
      <c r="DY22" s="304"/>
      <c r="DZ22" s="304"/>
      <c r="EA22" s="255">
        <v>0</v>
      </c>
      <c r="EB22" s="255">
        <v>526218</v>
      </c>
      <c r="EC22" s="255">
        <v>861084</v>
      </c>
      <c r="ED22" s="255">
        <f t="shared" si="8"/>
        <v>956760</v>
      </c>
      <c r="EE22" s="255">
        <f t="shared" si="8"/>
        <v>0</v>
      </c>
      <c r="EF22" s="255">
        <f t="shared" si="9"/>
        <v>2344062</v>
      </c>
      <c r="EG22" s="255">
        <v>0</v>
      </c>
      <c r="EH22" s="366" t="s">
        <v>200</v>
      </c>
    </row>
    <row r="23" spans="1:138" x14ac:dyDescent="0.4">
      <c r="A23" s="366" t="s">
        <v>224</v>
      </c>
      <c r="B23" s="366" t="s">
        <v>267</v>
      </c>
      <c r="C23" s="366" t="s">
        <v>46</v>
      </c>
      <c r="D23" s="366">
        <v>606796</v>
      </c>
      <c r="E23" s="366" t="s">
        <v>274</v>
      </c>
      <c r="F23" s="367">
        <v>302.58</v>
      </c>
      <c r="G23" s="367">
        <v>135.19999999999999</v>
      </c>
      <c r="H23" s="281"/>
      <c r="I23" s="281"/>
      <c r="J23" s="281"/>
      <c r="K23" s="281"/>
      <c r="L23" s="281"/>
      <c r="M23" s="389" t="s">
        <v>411</v>
      </c>
      <c r="N23" s="389" t="s">
        <v>411</v>
      </c>
      <c r="O23" s="389" t="s">
        <v>411</v>
      </c>
      <c r="P23" s="389" t="s">
        <v>411</v>
      </c>
      <c r="Q23" s="389" t="s">
        <v>411</v>
      </c>
      <c r="R23" s="389" t="s">
        <v>411</v>
      </c>
      <c r="S23" s="389" t="s">
        <v>411</v>
      </c>
      <c r="T23" s="389" t="s">
        <v>411</v>
      </c>
      <c r="U23" s="389" t="s">
        <v>411</v>
      </c>
      <c r="V23" s="389" t="s">
        <v>411</v>
      </c>
      <c r="W23" s="389" t="s">
        <v>411</v>
      </c>
      <c r="X23" s="389" t="s">
        <v>411</v>
      </c>
      <c r="Y23" s="389" t="s">
        <v>411</v>
      </c>
      <c r="Z23" s="389" t="s">
        <v>411</v>
      </c>
      <c r="AA23" s="389" t="s">
        <v>411</v>
      </c>
      <c r="AB23" s="389" t="s">
        <v>411</v>
      </c>
      <c r="AC23" s="389" t="s">
        <v>411</v>
      </c>
      <c r="AD23" s="389" t="s">
        <v>411</v>
      </c>
      <c r="AE23" s="389" t="s">
        <v>411</v>
      </c>
      <c r="AF23" s="389" t="s">
        <v>411</v>
      </c>
      <c r="AG23" s="389" t="s">
        <v>411</v>
      </c>
      <c r="AH23" s="389" t="s">
        <v>411</v>
      </c>
      <c r="AI23" s="367">
        <v>1</v>
      </c>
      <c r="AJ23" s="367">
        <v>1</v>
      </c>
      <c r="AK23" s="367">
        <v>1</v>
      </c>
      <c r="AL23" s="367">
        <v>1</v>
      </c>
      <c r="AM23" s="367">
        <v>1</v>
      </c>
      <c r="AN23" s="367">
        <v>1</v>
      </c>
      <c r="AO23" s="367">
        <v>1</v>
      </c>
      <c r="AP23" s="367">
        <v>1</v>
      </c>
      <c r="AQ23" s="367">
        <v>1</v>
      </c>
      <c r="AR23" s="367">
        <v>1</v>
      </c>
      <c r="AS23" s="367">
        <v>1</v>
      </c>
      <c r="AT23" s="367">
        <v>1</v>
      </c>
      <c r="AU23" s="367">
        <v>1</v>
      </c>
      <c r="AV23" s="367">
        <v>1</v>
      </c>
      <c r="AW23" s="367">
        <v>1</v>
      </c>
      <c r="AX23" s="367">
        <v>0</v>
      </c>
      <c r="AY23" s="367">
        <v>0</v>
      </c>
      <c r="AZ23" s="367">
        <v>0</v>
      </c>
      <c r="BA23" s="367">
        <v>0</v>
      </c>
      <c r="BB23" s="367">
        <v>0</v>
      </c>
      <c r="BC23" s="367">
        <v>0</v>
      </c>
      <c r="BD23" s="367">
        <v>0</v>
      </c>
      <c r="BE23" s="367">
        <v>0</v>
      </c>
      <c r="BF23" s="367">
        <v>0</v>
      </c>
      <c r="BG23" s="367">
        <v>0</v>
      </c>
      <c r="BH23" s="367">
        <v>0</v>
      </c>
      <c r="BI23" s="367">
        <v>0</v>
      </c>
      <c r="BJ23" s="367">
        <v>0</v>
      </c>
      <c r="BK23" s="367">
        <v>0</v>
      </c>
      <c r="BL23" s="367">
        <v>0</v>
      </c>
      <c r="BN23" s="369">
        <v>0</v>
      </c>
      <c r="BO23" s="369">
        <v>0</v>
      </c>
      <c r="BP23" s="369">
        <v>0</v>
      </c>
      <c r="BQ23" s="369">
        <v>0</v>
      </c>
      <c r="BR23" s="369">
        <v>0</v>
      </c>
      <c r="BS23" s="390" t="s">
        <v>411</v>
      </c>
      <c r="BT23" s="390" t="s">
        <v>411</v>
      </c>
      <c r="BU23" s="390" t="s">
        <v>411</v>
      </c>
      <c r="BV23" s="390" t="s">
        <v>411</v>
      </c>
      <c r="BW23" s="390" t="s">
        <v>411</v>
      </c>
      <c r="BX23" s="390" t="s">
        <v>411</v>
      </c>
      <c r="BY23" s="390" t="s">
        <v>411</v>
      </c>
      <c r="BZ23" s="390" t="s">
        <v>411</v>
      </c>
      <c r="CA23" s="390" t="s">
        <v>411</v>
      </c>
      <c r="CB23" s="390" t="s">
        <v>411</v>
      </c>
      <c r="CC23" s="390" t="s">
        <v>411</v>
      </c>
      <c r="CD23" s="390" t="s">
        <v>411</v>
      </c>
      <c r="CE23" s="390" t="s">
        <v>411</v>
      </c>
      <c r="CF23" s="390" t="s">
        <v>411</v>
      </c>
      <c r="CG23" s="390" t="s">
        <v>411</v>
      </c>
      <c r="CH23" s="390" t="s">
        <v>411</v>
      </c>
      <c r="CI23" s="390" t="s">
        <v>411</v>
      </c>
      <c r="CJ23" s="390" t="s">
        <v>411</v>
      </c>
      <c r="CK23" s="390" t="s">
        <v>411</v>
      </c>
      <c r="CL23" s="390" t="s">
        <v>411</v>
      </c>
      <c r="CM23" s="390" t="s">
        <v>411</v>
      </c>
      <c r="CN23" s="390" t="s">
        <v>411</v>
      </c>
      <c r="CO23" s="369">
        <v>45387</v>
      </c>
      <c r="CP23" s="369">
        <v>45387</v>
      </c>
      <c r="CQ23" s="369">
        <v>45387</v>
      </c>
      <c r="CR23" s="369">
        <v>45387</v>
      </c>
      <c r="CS23" s="369">
        <v>45387</v>
      </c>
      <c r="CT23" s="369">
        <v>45387</v>
      </c>
      <c r="CU23" s="369">
        <v>45387</v>
      </c>
      <c r="CV23" s="369">
        <v>45387</v>
      </c>
      <c r="CW23" s="369">
        <v>45387</v>
      </c>
      <c r="CX23" s="369">
        <v>45387</v>
      </c>
      <c r="CY23" s="369">
        <v>45387</v>
      </c>
      <c r="CZ23" s="369">
        <v>45387</v>
      </c>
      <c r="DA23" s="369">
        <v>45387</v>
      </c>
      <c r="DB23" s="369">
        <v>45387</v>
      </c>
      <c r="DC23" s="369">
        <v>45387</v>
      </c>
      <c r="DD23" s="369">
        <v>0</v>
      </c>
      <c r="DE23" s="369">
        <v>0</v>
      </c>
      <c r="DF23" s="369">
        <v>0</v>
      </c>
      <c r="DG23" s="369">
        <v>0</v>
      </c>
      <c r="DH23" s="369">
        <v>0</v>
      </c>
      <c r="DI23" s="369">
        <v>0</v>
      </c>
      <c r="DJ23" s="369">
        <v>0</v>
      </c>
      <c r="DK23" s="369">
        <v>0</v>
      </c>
      <c r="DL23" s="369">
        <v>0</v>
      </c>
      <c r="DM23" s="369">
        <v>0</v>
      </c>
      <c r="DN23" s="369">
        <v>0</v>
      </c>
      <c r="DO23" s="369">
        <v>0</v>
      </c>
      <c r="DP23" s="369">
        <v>0</v>
      </c>
      <c r="DQ23" s="369">
        <v>0</v>
      </c>
      <c r="DR23" s="369">
        <v>0</v>
      </c>
      <c r="DT23" s="366" t="s">
        <v>213</v>
      </c>
      <c r="DU23" s="304"/>
      <c r="DV23" s="304"/>
      <c r="DW23" s="304"/>
      <c r="DX23" s="304"/>
      <c r="DY23" s="304"/>
      <c r="DZ23" s="304"/>
      <c r="EA23" s="255">
        <v>0</v>
      </c>
      <c r="EB23" s="255">
        <v>158854.5</v>
      </c>
      <c r="EC23" s="255">
        <v>544644</v>
      </c>
      <c r="ED23" s="255">
        <f t="shared" ref="ED23:EE35" si="10">SUMIF($BN$1:$DR$1,ED$2,$BN23:$DR23)</f>
        <v>408483</v>
      </c>
      <c r="EE23" s="255">
        <f t="shared" si="10"/>
        <v>0</v>
      </c>
      <c r="EF23" s="255">
        <f t="shared" si="9"/>
        <v>1111981.5</v>
      </c>
      <c r="EG23" s="255">
        <v>0</v>
      </c>
      <c r="EH23" s="366" t="s">
        <v>200</v>
      </c>
    </row>
    <row r="24" spans="1:138" x14ac:dyDescent="0.4">
      <c r="A24" s="366" t="s">
        <v>224</v>
      </c>
      <c r="B24" s="366" t="s">
        <v>267</v>
      </c>
      <c r="C24" s="366" t="s">
        <v>46</v>
      </c>
      <c r="D24" s="366">
        <v>606796</v>
      </c>
      <c r="E24" s="366" t="s">
        <v>279</v>
      </c>
      <c r="F24" s="367">
        <v>286.24</v>
      </c>
      <c r="G24" s="367">
        <v>127.9</v>
      </c>
      <c r="H24" s="281"/>
      <c r="I24" s="281"/>
      <c r="J24" s="281"/>
      <c r="K24" s="281"/>
      <c r="L24" s="281"/>
      <c r="M24" s="389" t="s">
        <v>411</v>
      </c>
      <c r="N24" s="389" t="s">
        <v>411</v>
      </c>
      <c r="O24" s="389" t="s">
        <v>411</v>
      </c>
      <c r="P24" s="389" t="s">
        <v>411</v>
      </c>
      <c r="Q24" s="389" t="s">
        <v>411</v>
      </c>
      <c r="R24" s="389" t="s">
        <v>411</v>
      </c>
      <c r="S24" s="389" t="s">
        <v>411</v>
      </c>
      <c r="T24" s="389" t="s">
        <v>411</v>
      </c>
      <c r="U24" s="389" t="s">
        <v>411</v>
      </c>
      <c r="V24" s="389" t="s">
        <v>411</v>
      </c>
      <c r="W24" s="389" t="s">
        <v>411</v>
      </c>
      <c r="X24" s="389" t="s">
        <v>411</v>
      </c>
      <c r="Y24" s="389" t="s">
        <v>411</v>
      </c>
      <c r="Z24" s="389" t="s">
        <v>411</v>
      </c>
      <c r="AA24" s="389" t="s">
        <v>411</v>
      </c>
      <c r="AB24" s="389" t="s">
        <v>411</v>
      </c>
      <c r="AC24" s="389" t="s">
        <v>411</v>
      </c>
      <c r="AD24" s="389" t="s">
        <v>411</v>
      </c>
      <c r="AE24" s="389" t="s">
        <v>411</v>
      </c>
      <c r="AF24" s="389" t="s">
        <v>411</v>
      </c>
      <c r="AG24" s="389" t="s">
        <v>411</v>
      </c>
      <c r="AH24" s="389" t="s">
        <v>411</v>
      </c>
      <c r="AI24" s="367">
        <v>6</v>
      </c>
      <c r="AJ24" s="367">
        <v>6</v>
      </c>
      <c r="AK24" s="367">
        <v>6</v>
      </c>
      <c r="AL24" s="367">
        <v>6</v>
      </c>
      <c r="AM24" s="367">
        <v>6</v>
      </c>
      <c r="AN24" s="367">
        <v>6</v>
      </c>
      <c r="AO24" s="367">
        <v>5.5</v>
      </c>
      <c r="AP24" s="367">
        <v>5.5</v>
      </c>
      <c r="AQ24" s="367">
        <v>5.5</v>
      </c>
      <c r="AR24" s="367">
        <v>5.5</v>
      </c>
      <c r="AS24" s="367">
        <v>5.5</v>
      </c>
      <c r="AT24" s="367">
        <v>5.5</v>
      </c>
      <c r="AU24" s="367">
        <v>5.5</v>
      </c>
      <c r="AV24" s="367">
        <v>5.5</v>
      </c>
      <c r="AW24" s="367">
        <v>5</v>
      </c>
      <c r="AX24" s="367">
        <v>3</v>
      </c>
      <c r="AY24" s="367">
        <v>3</v>
      </c>
      <c r="AZ24" s="367">
        <v>0</v>
      </c>
      <c r="BA24" s="367">
        <v>0</v>
      </c>
      <c r="BB24" s="367">
        <v>0</v>
      </c>
      <c r="BC24" s="367">
        <v>0</v>
      </c>
      <c r="BD24" s="367">
        <v>0</v>
      </c>
      <c r="BE24" s="367">
        <v>0</v>
      </c>
      <c r="BF24" s="367">
        <v>0</v>
      </c>
      <c r="BG24" s="367">
        <v>0</v>
      </c>
      <c r="BH24" s="367">
        <v>0</v>
      </c>
      <c r="BI24" s="367">
        <v>0</v>
      </c>
      <c r="BJ24" s="367">
        <v>0</v>
      </c>
      <c r="BK24" s="367">
        <v>0</v>
      </c>
      <c r="BL24" s="367">
        <v>0</v>
      </c>
      <c r="BN24" s="369">
        <v>0</v>
      </c>
      <c r="BO24" s="369">
        <v>0</v>
      </c>
      <c r="BP24" s="369">
        <v>0</v>
      </c>
      <c r="BQ24" s="369">
        <v>0</v>
      </c>
      <c r="BR24" s="369">
        <v>0</v>
      </c>
      <c r="BS24" s="390" t="s">
        <v>411</v>
      </c>
      <c r="BT24" s="390" t="s">
        <v>411</v>
      </c>
      <c r="BU24" s="390" t="s">
        <v>411</v>
      </c>
      <c r="BV24" s="390" t="s">
        <v>411</v>
      </c>
      <c r="BW24" s="390" t="s">
        <v>411</v>
      </c>
      <c r="BX24" s="390" t="s">
        <v>411</v>
      </c>
      <c r="BY24" s="390" t="s">
        <v>411</v>
      </c>
      <c r="BZ24" s="390" t="s">
        <v>411</v>
      </c>
      <c r="CA24" s="390" t="s">
        <v>411</v>
      </c>
      <c r="CB24" s="390" t="s">
        <v>411</v>
      </c>
      <c r="CC24" s="390" t="s">
        <v>411</v>
      </c>
      <c r="CD24" s="390" t="s">
        <v>411</v>
      </c>
      <c r="CE24" s="390" t="s">
        <v>411</v>
      </c>
      <c r="CF24" s="390" t="s">
        <v>411</v>
      </c>
      <c r="CG24" s="390" t="s">
        <v>411</v>
      </c>
      <c r="CH24" s="390" t="s">
        <v>411</v>
      </c>
      <c r="CI24" s="390" t="s">
        <v>411</v>
      </c>
      <c r="CJ24" s="390" t="s">
        <v>411</v>
      </c>
      <c r="CK24" s="390" t="s">
        <v>411</v>
      </c>
      <c r="CL24" s="390" t="s">
        <v>411</v>
      </c>
      <c r="CM24" s="390" t="s">
        <v>411</v>
      </c>
      <c r="CN24" s="390" t="s">
        <v>411</v>
      </c>
      <c r="CO24" s="369">
        <v>257616</v>
      </c>
      <c r="CP24" s="369">
        <v>257616</v>
      </c>
      <c r="CQ24" s="369">
        <v>257616</v>
      </c>
      <c r="CR24" s="369">
        <v>257616</v>
      </c>
      <c r="CS24" s="369">
        <v>257616</v>
      </c>
      <c r="CT24" s="369">
        <v>257616</v>
      </c>
      <c r="CU24" s="369">
        <v>236148.00000000003</v>
      </c>
      <c r="CV24" s="369">
        <v>236148.00000000003</v>
      </c>
      <c r="CW24" s="369">
        <v>236148.00000000003</v>
      </c>
      <c r="CX24" s="369">
        <v>236148.00000000003</v>
      </c>
      <c r="CY24" s="369">
        <v>236148.00000000003</v>
      </c>
      <c r="CZ24" s="369">
        <v>236148.00000000003</v>
      </c>
      <c r="DA24" s="369">
        <v>236148.00000000003</v>
      </c>
      <c r="DB24" s="369">
        <v>236148.00000000003</v>
      </c>
      <c r="DC24" s="369">
        <v>214680</v>
      </c>
      <c r="DD24" s="369">
        <v>128808</v>
      </c>
      <c r="DE24" s="369">
        <v>128808</v>
      </c>
      <c r="DF24" s="369">
        <v>0</v>
      </c>
      <c r="DG24" s="369">
        <v>0</v>
      </c>
      <c r="DH24" s="369">
        <v>0</v>
      </c>
      <c r="DI24" s="369">
        <v>0</v>
      </c>
      <c r="DJ24" s="369">
        <v>0</v>
      </c>
      <c r="DK24" s="369">
        <v>0</v>
      </c>
      <c r="DL24" s="369">
        <v>0</v>
      </c>
      <c r="DM24" s="369">
        <v>0</v>
      </c>
      <c r="DN24" s="369">
        <v>0</v>
      </c>
      <c r="DO24" s="369">
        <v>0</v>
      </c>
      <c r="DP24" s="369">
        <v>0</v>
      </c>
      <c r="DQ24" s="369">
        <v>0</v>
      </c>
      <c r="DR24" s="369">
        <v>0</v>
      </c>
      <c r="DT24" s="366" t="s">
        <v>213</v>
      </c>
      <c r="DU24" s="304"/>
      <c r="DV24" s="304"/>
      <c r="DW24" s="304"/>
      <c r="DX24" s="304"/>
      <c r="DY24" s="304"/>
      <c r="DZ24" s="304"/>
      <c r="EA24" s="255">
        <v>171744</v>
      </c>
      <c r="EB24" s="255">
        <v>515232</v>
      </c>
      <c r="EC24" s="255">
        <v>1803312</v>
      </c>
      <c r="ED24" s="255">
        <f t="shared" si="10"/>
        <v>2361480</v>
      </c>
      <c r="EE24" s="255">
        <f t="shared" si="10"/>
        <v>0</v>
      </c>
      <c r="EF24" s="255">
        <f t="shared" si="9"/>
        <v>4851768</v>
      </c>
      <c r="EG24" s="255">
        <v>0</v>
      </c>
      <c r="EH24" s="366" t="s">
        <v>200</v>
      </c>
    </row>
    <row r="25" spans="1:138" x14ac:dyDescent="0.4">
      <c r="A25" s="366" t="s">
        <v>224</v>
      </c>
      <c r="B25" s="366" t="s">
        <v>267</v>
      </c>
      <c r="C25" s="366" t="s">
        <v>46</v>
      </c>
      <c r="D25" s="366">
        <v>606796</v>
      </c>
      <c r="E25" s="366" t="s">
        <v>280</v>
      </c>
      <c r="F25" s="367">
        <v>203.73</v>
      </c>
      <c r="G25" s="367">
        <v>89.239044008875723</v>
      </c>
      <c r="H25" s="281"/>
      <c r="I25" s="281"/>
      <c r="J25" s="281"/>
      <c r="K25" s="281"/>
      <c r="L25" s="281"/>
      <c r="M25" s="389" t="s">
        <v>411</v>
      </c>
      <c r="N25" s="389" t="s">
        <v>411</v>
      </c>
      <c r="O25" s="389" t="s">
        <v>411</v>
      </c>
      <c r="P25" s="389" t="s">
        <v>411</v>
      </c>
      <c r="Q25" s="389" t="s">
        <v>411</v>
      </c>
      <c r="R25" s="389" t="s">
        <v>411</v>
      </c>
      <c r="S25" s="389" t="s">
        <v>411</v>
      </c>
      <c r="T25" s="389" t="s">
        <v>411</v>
      </c>
      <c r="U25" s="389" t="s">
        <v>411</v>
      </c>
      <c r="V25" s="389" t="s">
        <v>411</v>
      </c>
      <c r="W25" s="389" t="s">
        <v>411</v>
      </c>
      <c r="X25" s="389" t="s">
        <v>411</v>
      </c>
      <c r="Y25" s="389" t="s">
        <v>411</v>
      </c>
      <c r="Z25" s="389" t="s">
        <v>411</v>
      </c>
      <c r="AA25" s="389" t="s">
        <v>411</v>
      </c>
      <c r="AB25" s="389" t="s">
        <v>411</v>
      </c>
      <c r="AC25" s="389" t="s">
        <v>411</v>
      </c>
      <c r="AD25" s="389" t="s">
        <v>411</v>
      </c>
      <c r="AE25" s="389" t="s">
        <v>411</v>
      </c>
      <c r="AF25" s="389" t="s">
        <v>411</v>
      </c>
      <c r="AG25" s="389" t="s">
        <v>411</v>
      </c>
      <c r="AH25" s="389" t="s">
        <v>411</v>
      </c>
      <c r="AI25" s="367">
        <v>6</v>
      </c>
      <c r="AJ25" s="367">
        <v>6</v>
      </c>
      <c r="AK25" s="367">
        <v>6</v>
      </c>
      <c r="AL25" s="367">
        <v>6</v>
      </c>
      <c r="AM25" s="367">
        <v>6</v>
      </c>
      <c r="AN25" s="367">
        <v>6</v>
      </c>
      <c r="AO25" s="367">
        <v>5.5</v>
      </c>
      <c r="AP25" s="367">
        <v>5.5</v>
      </c>
      <c r="AQ25" s="367">
        <v>5.5</v>
      </c>
      <c r="AR25" s="367">
        <v>5.5</v>
      </c>
      <c r="AS25" s="367">
        <v>5.5</v>
      </c>
      <c r="AT25" s="367">
        <v>5.5</v>
      </c>
      <c r="AU25" s="367">
        <v>5.5</v>
      </c>
      <c r="AV25" s="367">
        <v>5.5</v>
      </c>
      <c r="AW25" s="367">
        <v>5</v>
      </c>
      <c r="AX25" s="367">
        <v>3</v>
      </c>
      <c r="AY25" s="367">
        <v>3</v>
      </c>
      <c r="AZ25" s="367">
        <v>0</v>
      </c>
      <c r="BA25" s="367">
        <v>0</v>
      </c>
      <c r="BB25" s="367">
        <v>0</v>
      </c>
      <c r="BC25" s="367">
        <v>0</v>
      </c>
      <c r="BD25" s="367">
        <v>0</v>
      </c>
      <c r="BE25" s="367">
        <v>0</v>
      </c>
      <c r="BF25" s="367">
        <v>0</v>
      </c>
      <c r="BG25" s="367">
        <v>0</v>
      </c>
      <c r="BH25" s="367">
        <v>0</v>
      </c>
      <c r="BI25" s="367">
        <v>0</v>
      </c>
      <c r="BJ25" s="367">
        <v>0</v>
      </c>
      <c r="BK25" s="367">
        <v>0</v>
      </c>
      <c r="BL25" s="367">
        <v>0</v>
      </c>
      <c r="BN25" s="369">
        <v>0</v>
      </c>
      <c r="BO25" s="369">
        <v>0</v>
      </c>
      <c r="BP25" s="369">
        <v>0</v>
      </c>
      <c r="BQ25" s="369">
        <v>0</v>
      </c>
      <c r="BR25" s="369">
        <v>0</v>
      </c>
      <c r="BS25" s="390" t="s">
        <v>411</v>
      </c>
      <c r="BT25" s="390" t="s">
        <v>411</v>
      </c>
      <c r="BU25" s="390" t="s">
        <v>411</v>
      </c>
      <c r="BV25" s="390" t="s">
        <v>411</v>
      </c>
      <c r="BW25" s="390" t="s">
        <v>411</v>
      </c>
      <c r="BX25" s="390" t="s">
        <v>411</v>
      </c>
      <c r="BY25" s="390" t="s">
        <v>411</v>
      </c>
      <c r="BZ25" s="390" t="s">
        <v>411</v>
      </c>
      <c r="CA25" s="390" t="s">
        <v>411</v>
      </c>
      <c r="CB25" s="390" t="s">
        <v>411</v>
      </c>
      <c r="CC25" s="390" t="s">
        <v>411</v>
      </c>
      <c r="CD25" s="390" t="s">
        <v>411</v>
      </c>
      <c r="CE25" s="390" t="s">
        <v>411</v>
      </c>
      <c r="CF25" s="390" t="s">
        <v>411</v>
      </c>
      <c r="CG25" s="390" t="s">
        <v>411</v>
      </c>
      <c r="CH25" s="390" t="s">
        <v>411</v>
      </c>
      <c r="CI25" s="390" t="s">
        <v>411</v>
      </c>
      <c r="CJ25" s="390" t="s">
        <v>411</v>
      </c>
      <c r="CK25" s="390" t="s">
        <v>411</v>
      </c>
      <c r="CL25" s="390" t="s">
        <v>411</v>
      </c>
      <c r="CM25" s="390" t="s">
        <v>411</v>
      </c>
      <c r="CN25" s="390" t="s">
        <v>411</v>
      </c>
      <c r="CO25" s="369">
        <v>183356.99999999997</v>
      </c>
      <c r="CP25" s="369">
        <v>183356.99999999997</v>
      </c>
      <c r="CQ25" s="369">
        <v>183356.99999999997</v>
      </c>
      <c r="CR25" s="369">
        <v>183356.99999999997</v>
      </c>
      <c r="CS25" s="369">
        <v>183356.99999999997</v>
      </c>
      <c r="CT25" s="369">
        <v>183356.99999999997</v>
      </c>
      <c r="CU25" s="369">
        <v>168077.24999999997</v>
      </c>
      <c r="CV25" s="369">
        <v>168077.24999999997</v>
      </c>
      <c r="CW25" s="369">
        <v>168077.24999999997</v>
      </c>
      <c r="CX25" s="369">
        <v>168077.24999999997</v>
      </c>
      <c r="CY25" s="369">
        <v>168077.24999999997</v>
      </c>
      <c r="CZ25" s="369">
        <v>168077.24999999997</v>
      </c>
      <c r="DA25" s="369">
        <v>168077.24999999997</v>
      </c>
      <c r="DB25" s="369">
        <v>168077.24999999997</v>
      </c>
      <c r="DC25" s="369">
        <v>152797.5</v>
      </c>
      <c r="DD25" s="369">
        <v>91678.499999999985</v>
      </c>
      <c r="DE25" s="369">
        <v>91678.499999999985</v>
      </c>
      <c r="DF25" s="369">
        <v>0</v>
      </c>
      <c r="DG25" s="369">
        <v>0</v>
      </c>
      <c r="DH25" s="369">
        <v>0</v>
      </c>
      <c r="DI25" s="369">
        <v>0</v>
      </c>
      <c r="DJ25" s="369">
        <v>0</v>
      </c>
      <c r="DK25" s="369">
        <v>0</v>
      </c>
      <c r="DL25" s="369">
        <v>0</v>
      </c>
      <c r="DM25" s="369">
        <v>0</v>
      </c>
      <c r="DN25" s="369">
        <v>0</v>
      </c>
      <c r="DO25" s="369">
        <v>0</v>
      </c>
      <c r="DP25" s="369">
        <v>0</v>
      </c>
      <c r="DQ25" s="369">
        <v>0</v>
      </c>
      <c r="DR25" s="369">
        <v>0</v>
      </c>
      <c r="DT25" s="366" t="s">
        <v>213</v>
      </c>
      <c r="DU25" s="304"/>
      <c r="DV25" s="304"/>
      <c r="DW25" s="304"/>
      <c r="DX25" s="304"/>
      <c r="DY25" s="304"/>
      <c r="DZ25" s="304"/>
      <c r="EA25" s="255">
        <v>122238</v>
      </c>
      <c r="EB25" s="255">
        <v>366714</v>
      </c>
      <c r="EC25" s="255">
        <v>1283499</v>
      </c>
      <c r="ED25" s="255">
        <f t="shared" si="10"/>
        <v>1680772.4999999998</v>
      </c>
      <c r="EE25" s="255">
        <f t="shared" si="10"/>
        <v>0</v>
      </c>
      <c r="EF25" s="255">
        <f t="shared" si="9"/>
        <v>3453223.5</v>
      </c>
      <c r="EG25" s="255">
        <v>0</v>
      </c>
      <c r="EH25" s="366" t="s">
        <v>200</v>
      </c>
    </row>
    <row r="26" spans="1:138" x14ac:dyDescent="0.4">
      <c r="A26" s="366" t="s">
        <v>108</v>
      </c>
      <c r="B26" s="366" t="s">
        <v>267</v>
      </c>
      <c r="C26" s="366" t="s">
        <v>46</v>
      </c>
      <c r="D26" s="366">
        <v>606796</v>
      </c>
      <c r="E26" s="366" t="s">
        <v>281</v>
      </c>
      <c r="F26" s="367">
        <v>185.63</v>
      </c>
      <c r="G26" s="367">
        <v>81.306684541420111</v>
      </c>
      <c r="H26" s="281"/>
      <c r="I26" s="281"/>
      <c r="J26" s="281"/>
      <c r="K26" s="281"/>
      <c r="L26" s="281"/>
      <c r="M26" s="389" t="s">
        <v>411</v>
      </c>
      <c r="N26" s="389" t="s">
        <v>411</v>
      </c>
      <c r="O26" s="389" t="s">
        <v>411</v>
      </c>
      <c r="P26" s="389" t="s">
        <v>411</v>
      </c>
      <c r="Q26" s="389" t="s">
        <v>411</v>
      </c>
      <c r="R26" s="389" t="s">
        <v>411</v>
      </c>
      <c r="S26" s="389" t="s">
        <v>411</v>
      </c>
      <c r="T26" s="389" t="s">
        <v>411</v>
      </c>
      <c r="U26" s="389" t="s">
        <v>411</v>
      </c>
      <c r="V26" s="389" t="s">
        <v>411</v>
      </c>
      <c r="W26" s="389" t="s">
        <v>411</v>
      </c>
      <c r="X26" s="389" t="s">
        <v>411</v>
      </c>
      <c r="Y26" s="389" t="s">
        <v>411</v>
      </c>
      <c r="Z26" s="389" t="s">
        <v>411</v>
      </c>
      <c r="AA26" s="389" t="s">
        <v>411</v>
      </c>
      <c r="AB26" s="389" t="s">
        <v>411</v>
      </c>
      <c r="AC26" s="389" t="s">
        <v>411</v>
      </c>
      <c r="AD26" s="389" t="s">
        <v>411</v>
      </c>
      <c r="AE26" s="389" t="s">
        <v>411</v>
      </c>
      <c r="AF26" s="389" t="s">
        <v>411</v>
      </c>
      <c r="AG26" s="389" t="s">
        <v>411</v>
      </c>
      <c r="AH26" s="389" t="s">
        <v>411</v>
      </c>
      <c r="AI26" s="367">
        <v>0.2</v>
      </c>
      <c r="AJ26" s="367">
        <v>0.2</v>
      </c>
      <c r="AK26" s="367">
        <v>0.2</v>
      </c>
      <c r="AL26" s="367">
        <v>0.2</v>
      </c>
      <c r="AM26" s="367">
        <v>0.2</v>
      </c>
      <c r="AN26" s="367">
        <v>0.2</v>
      </c>
      <c r="AO26" s="367">
        <v>0.2</v>
      </c>
      <c r="AP26" s="367">
        <v>0.2</v>
      </c>
      <c r="AQ26" s="367">
        <v>0.2</v>
      </c>
      <c r="AR26" s="367">
        <v>0.2</v>
      </c>
      <c r="AS26" s="367">
        <v>0.2</v>
      </c>
      <c r="AT26" s="367">
        <v>0.2</v>
      </c>
      <c r="AU26" s="367">
        <v>0.2</v>
      </c>
      <c r="AV26" s="367">
        <v>0.2</v>
      </c>
      <c r="AW26" s="367">
        <v>0.2</v>
      </c>
      <c r="AX26" s="367">
        <v>0</v>
      </c>
      <c r="AY26" s="367">
        <v>0</v>
      </c>
      <c r="AZ26" s="367">
        <v>0</v>
      </c>
      <c r="BA26" s="367">
        <v>0</v>
      </c>
      <c r="BB26" s="367">
        <v>0</v>
      </c>
      <c r="BC26" s="367">
        <v>0</v>
      </c>
      <c r="BD26" s="367">
        <v>0</v>
      </c>
      <c r="BE26" s="367">
        <v>0</v>
      </c>
      <c r="BF26" s="367">
        <v>0</v>
      </c>
      <c r="BG26" s="367">
        <v>0</v>
      </c>
      <c r="BH26" s="367">
        <v>0</v>
      </c>
      <c r="BI26" s="367">
        <v>0</v>
      </c>
      <c r="BJ26" s="367">
        <v>0</v>
      </c>
      <c r="BK26" s="367">
        <v>0</v>
      </c>
      <c r="BL26" s="367">
        <v>0</v>
      </c>
      <c r="BN26" s="369">
        <v>0</v>
      </c>
      <c r="BO26" s="369">
        <v>0</v>
      </c>
      <c r="BP26" s="369">
        <v>0</v>
      </c>
      <c r="BQ26" s="369">
        <v>0</v>
      </c>
      <c r="BR26" s="369">
        <v>0</v>
      </c>
      <c r="BS26" s="390" t="s">
        <v>411</v>
      </c>
      <c r="BT26" s="390" t="s">
        <v>411</v>
      </c>
      <c r="BU26" s="390" t="s">
        <v>411</v>
      </c>
      <c r="BV26" s="390" t="s">
        <v>411</v>
      </c>
      <c r="BW26" s="390" t="s">
        <v>411</v>
      </c>
      <c r="BX26" s="390" t="s">
        <v>411</v>
      </c>
      <c r="BY26" s="390" t="s">
        <v>411</v>
      </c>
      <c r="BZ26" s="390" t="s">
        <v>411</v>
      </c>
      <c r="CA26" s="390" t="s">
        <v>411</v>
      </c>
      <c r="CB26" s="390" t="s">
        <v>411</v>
      </c>
      <c r="CC26" s="390" t="s">
        <v>411</v>
      </c>
      <c r="CD26" s="390" t="s">
        <v>411</v>
      </c>
      <c r="CE26" s="390" t="s">
        <v>411</v>
      </c>
      <c r="CF26" s="390" t="s">
        <v>411</v>
      </c>
      <c r="CG26" s="390" t="s">
        <v>411</v>
      </c>
      <c r="CH26" s="390" t="s">
        <v>411</v>
      </c>
      <c r="CI26" s="390" t="s">
        <v>411</v>
      </c>
      <c r="CJ26" s="390" t="s">
        <v>411</v>
      </c>
      <c r="CK26" s="390" t="s">
        <v>411</v>
      </c>
      <c r="CL26" s="390" t="s">
        <v>411</v>
      </c>
      <c r="CM26" s="390" t="s">
        <v>411</v>
      </c>
      <c r="CN26" s="390" t="s">
        <v>411</v>
      </c>
      <c r="CO26" s="369">
        <v>5568.9</v>
      </c>
      <c r="CP26" s="369">
        <v>5568.9</v>
      </c>
      <c r="CQ26" s="369">
        <v>5568.9</v>
      </c>
      <c r="CR26" s="369">
        <v>5568.9</v>
      </c>
      <c r="CS26" s="369">
        <v>5568.9</v>
      </c>
      <c r="CT26" s="369">
        <v>5568.9</v>
      </c>
      <c r="CU26" s="369">
        <v>5568.9</v>
      </c>
      <c r="CV26" s="369">
        <v>5568.9</v>
      </c>
      <c r="CW26" s="369">
        <v>5568.9</v>
      </c>
      <c r="CX26" s="369">
        <v>5568.9</v>
      </c>
      <c r="CY26" s="369">
        <v>5568.9</v>
      </c>
      <c r="CZ26" s="369">
        <v>5568.9</v>
      </c>
      <c r="DA26" s="369">
        <v>5568.9</v>
      </c>
      <c r="DB26" s="369">
        <v>5568.9</v>
      </c>
      <c r="DC26" s="369">
        <v>5568.9</v>
      </c>
      <c r="DD26" s="369">
        <v>0</v>
      </c>
      <c r="DE26" s="369">
        <v>0</v>
      </c>
      <c r="DF26" s="369">
        <v>0</v>
      </c>
      <c r="DG26" s="369">
        <v>0</v>
      </c>
      <c r="DH26" s="369">
        <v>0</v>
      </c>
      <c r="DI26" s="369">
        <v>0</v>
      </c>
      <c r="DJ26" s="369">
        <v>0</v>
      </c>
      <c r="DK26" s="369">
        <v>0</v>
      </c>
      <c r="DL26" s="369">
        <v>0</v>
      </c>
      <c r="DM26" s="369">
        <v>0</v>
      </c>
      <c r="DN26" s="369">
        <v>0</v>
      </c>
      <c r="DO26" s="369">
        <v>0</v>
      </c>
      <c r="DP26" s="369">
        <v>0</v>
      </c>
      <c r="DQ26" s="369">
        <v>0</v>
      </c>
      <c r="DR26" s="369">
        <v>0</v>
      </c>
      <c r="DT26" s="366" t="s">
        <v>213</v>
      </c>
      <c r="DU26" s="304"/>
      <c r="DV26" s="304"/>
      <c r="DW26" s="304"/>
      <c r="DX26" s="304"/>
      <c r="DY26" s="304"/>
      <c r="DZ26" s="304"/>
      <c r="EA26" s="255">
        <v>22275.599999999999</v>
      </c>
      <c r="EB26" s="255">
        <v>66826.8</v>
      </c>
      <c r="EC26" s="255">
        <v>66826.8</v>
      </c>
      <c r="ED26" s="255">
        <f t="shared" si="10"/>
        <v>50120.100000000006</v>
      </c>
      <c r="EE26" s="255">
        <f t="shared" si="10"/>
        <v>0</v>
      </c>
      <c r="EF26" s="255">
        <f t="shared" si="9"/>
        <v>206049.30000000002</v>
      </c>
      <c r="EG26" s="255">
        <v>0</v>
      </c>
      <c r="EH26" s="366" t="s">
        <v>200</v>
      </c>
    </row>
    <row r="27" spans="1:138" x14ac:dyDescent="0.4">
      <c r="A27" s="366" t="s">
        <v>108</v>
      </c>
      <c r="B27" s="366" t="s">
        <v>267</v>
      </c>
      <c r="C27" s="366" t="s">
        <v>46</v>
      </c>
      <c r="D27" s="366">
        <v>606796</v>
      </c>
      <c r="E27" s="366" t="s">
        <v>281</v>
      </c>
      <c r="F27" s="367">
        <v>185.63</v>
      </c>
      <c r="G27" s="367">
        <v>81.306684541420111</v>
      </c>
      <c r="H27" s="281"/>
      <c r="I27" s="281"/>
      <c r="J27" s="281"/>
      <c r="K27" s="281"/>
      <c r="L27" s="281"/>
      <c r="M27" s="389" t="s">
        <v>411</v>
      </c>
      <c r="N27" s="389" t="s">
        <v>411</v>
      </c>
      <c r="O27" s="389" t="s">
        <v>411</v>
      </c>
      <c r="P27" s="389" t="s">
        <v>411</v>
      </c>
      <c r="Q27" s="389" t="s">
        <v>411</v>
      </c>
      <c r="R27" s="389" t="s">
        <v>411</v>
      </c>
      <c r="S27" s="389" t="s">
        <v>411</v>
      </c>
      <c r="T27" s="389" t="s">
        <v>411</v>
      </c>
      <c r="U27" s="389" t="s">
        <v>411</v>
      </c>
      <c r="V27" s="389" t="s">
        <v>411</v>
      </c>
      <c r="W27" s="389" t="s">
        <v>411</v>
      </c>
      <c r="X27" s="389" t="s">
        <v>411</v>
      </c>
      <c r="Y27" s="389" t="s">
        <v>411</v>
      </c>
      <c r="Z27" s="389" t="s">
        <v>411</v>
      </c>
      <c r="AA27" s="389" t="s">
        <v>411</v>
      </c>
      <c r="AB27" s="389" t="s">
        <v>411</v>
      </c>
      <c r="AC27" s="389" t="s">
        <v>411</v>
      </c>
      <c r="AD27" s="389" t="s">
        <v>411</v>
      </c>
      <c r="AE27" s="389" t="s">
        <v>411</v>
      </c>
      <c r="AF27" s="389" t="s">
        <v>411</v>
      </c>
      <c r="AG27" s="389" t="s">
        <v>411</v>
      </c>
      <c r="AH27" s="389" t="s">
        <v>411</v>
      </c>
      <c r="AI27" s="367">
        <v>0.05</v>
      </c>
      <c r="AJ27" s="367">
        <v>0.05</v>
      </c>
      <c r="AK27" s="367">
        <v>0.05</v>
      </c>
      <c r="AL27" s="367">
        <v>0.05</v>
      </c>
      <c r="AM27" s="367">
        <v>0.05</v>
      </c>
      <c r="AN27" s="367">
        <v>0.05</v>
      </c>
      <c r="AO27" s="367">
        <v>0.05</v>
      </c>
      <c r="AP27" s="367">
        <v>0.05</v>
      </c>
      <c r="AQ27" s="367">
        <v>0.05</v>
      </c>
      <c r="AR27" s="367">
        <v>0.05</v>
      </c>
      <c r="AS27" s="367">
        <v>0.05</v>
      </c>
      <c r="AT27" s="367">
        <v>0.05</v>
      </c>
      <c r="AU27" s="367">
        <v>0.05</v>
      </c>
      <c r="AV27" s="367">
        <v>0.05</v>
      </c>
      <c r="AW27" s="367">
        <v>0.05</v>
      </c>
      <c r="AX27" s="367">
        <v>0</v>
      </c>
      <c r="AY27" s="367">
        <v>0</v>
      </c>
      <c r="AZ27" s="367">
        <v>0</v>
      </c>
      <c r="BA27" s="367">
        <v>0</v>
      </c>
      <c r="BB27" s="367">
        <v>0</v>
      </c>
      <c r="BC27" s="367">
        <v>0</v>
      </c>
      <c r="BD27" s="367">
        <v>0</v>
      </c>
      <c r="BE27" s="367">
        <v>0</v>
      </c>
      <c r="BF27" s="367">
        <v>0</v>
      </c>
      <c r="BG27" s="367">
        <v>0</v>
      </c>
      <c r="BH27" s="367">
        <v>0</v>
      </c>
      <c r="BI27" s="367">
        <v>0</v>
      </c>
      <c r="BJ27" s="367">
        <v>0</v>
      </c>
      <c r="BK27" s="367">
        <v>0</v>
      </c>
      <c r="BL27" s="367">
        <v>0</v>
      </c>
      <c r="BN27" s="369">
        <v>0</v>
      </c>
      <c r="BO27" s="369">
        <v>0</v>
      </c>
      <c r="BP27" s="369">
        <v>0</v>
      </c>
      <c r="BQ27" s="369">
        <v>0</v>
      </c>
      <c r="BR27" s="369">
        <v>0</v>
      </c>
      <c r="BS27" s="390" t="s">
        <v>411</v>
      </c>
      <c r="BT27" s="390" t="s">
        <v>411</v>
      </c>
      <c r="BU27" s="390" t="s">
        <v>411</v>
      </c>
      <c r="BV27" s="390" t="s">
        <v>411</v>
      </c>
      <c r="BW27" s="390" t="s">
        <v>411</v>
      </c>
      <c r="BX27" s="390" t="s">
        <v>411</v>
      </c>
      <c r="BY27" s="390" t="s">
        <v>411</v>
      </c>
      <c r="BZ27" s="390" t="s">
        <v>411</v>
      </c>
      <c r="CA27" s="390" t="s">
        <v>411</v>
      </c>
      <c r="CB27" s="390" t="s">
        <v>411</v>
      </c>
      <c r="CC27" s="390" t="s">
        <v>411</v>
      </c>
      <c r="CD27" s="390" t="s">
        <v>411</v>
      </c>
      <c r="CE27" s="390" t="s">
        <v>411</v>
      </c>
      <c r="CF27" s="390" t="s">
        <v>411</v>
      </c>
      <c r="CG27" s="390" t="s">
        <v>411</v>
      </c>
      <c r="CH27" s="390" t="s">
        <v>411</v>
      </c>
      <c r="CI27" s="390" t="s">
        <v>411</v>
      </c>
      <c r="CJ27" s="390" t="s">
        <v>411</v>
      </c>
      <c r="CK27" s="390" t="s">
        <v>411</v>
      </c>
      <c r="CL27" s="390" t="s">
        <v>411</v>
      </c>
      <c r="CM27" s="390" t="s">
        <v>411</v>
      </c>
      <c r="CN27" s="390" t="s">
        <v>411</v>
      </c>
      <c r="CO27" s="369">
        <v>1392.2249999999999</v>
      </c>
      <c r="CP27" s="369">
        <v>1392.2249999999999</v>
      </c>
      <c r="CQ27" s="369">
        <v>1392.2249999999999</v>
      </c>
      <c r="CR27" s="369">
        <v>1392.2249999999999</v>
      </c>
      <c r="CS27" s="369">
        <v>1392.2249999999999</v>
      </c>
      <c r="CT27" s="369">
        <v>1392.2249999999999</v>
      </c>
      <c r="CU27" s="369">
        <v>1392.2249999999999</v>
      </c>
      <c r="CV27" s="369">
        <v>1392.2249999999999</v>
      </c>
      <c r="CW27" s="369">
        <v>1392.2249999999999</v>
      </c>
      <c r="CX27" s="369">
        <v>1392.2249999999999</v>
      </c>
      <c r="CY27" s="369">
        <v>1392.2249999999999</v>
      </c>
      <c r="CZ27" s="369">
        <v>1392.2249999999999</v>
      </c>
      <c r="DA27" s="369">
        <v>1392.2249999999999</v>
      </c>
      <c r="DB27" s="369">
        <v>1392.2249999999999</v>
      </c>
      <c r="DC27" s="369">
        <v>1392.2249999999999</v>
      </c>
      <c r="DD27" s="369">
        <v>0</v>
      </c>
      <c r="DE27" s="369">
        <v>0</v>
      </c>
      <c r="DF27" s="369">
        <v>0</v>
      </c>
      <c r="DG27" s="369">
        <v>0</v>
      </c>
      <c r="DH27" s="369">
        <v>0</v>
      </c>
      <c r="DI27" s="369">
        <v>0</v>
      </c>
      <c r="DJ27" s="369">
        <v>0</v>
      </c>
      <c r="DK27" s="369">
        <v>0</v>
      </c>
      <c r="DL27" s="369">
        <v>0</v>
      </c>
      <c r="DM27" s="369">
        <v>0</v>
      </c>
      <c r="DN27" s="369">
        <v>0</v>
      </c>
      <c r="DO27" s="369">
        <v>0</v>
      </c>
      <c r="DP27" s="369">
        <v>0</v>
      </c>
      <c r="DQ27" s="369">
        <v>0</v>
      </c>
      <c r="DR27" s="369">
        <v>0</v>
      </c>
      <c r="DT27" s="366" t="s">
        <v>213</v>
      </c>
      <c r="DU27" s="304"/>
      <c r="DV27" s="304"/>
      <c r="DW27" s="304"/>
      <c r="DX27" s="304"/>
      <c r="DY27" s="304"/>
      <c r="DZ27" s="304"/>
      <c r="EA27" s="255">
        <v>6364.4571428571426</v>
      </c>
      <c r="EB27" s="255">
        <v>17104.478571428572</v>
      </c>
      <c r="EC27" s="255">
        <v>16706.7</v>
      </c>
      <c r="ED27" s="255">
        <f t="shared" si="10"/>
        <v>12530.025000000001</v>
      </c>
      <c r="EE27" s="255">
        <f t="shared" si="10"/>
        <v>0</v>
      </c>
      <c r="EF27" s="255">
        <f t="shared" si="9"/>
        <v>52705.660714285717</v>
      </c>
      <c r="EG27" s="255">
        <v>0</v>
      </c>
      <c r="EH27" s="366" t="s">
        <v>200</v>
      </c>
    </row>
    <row r="28" spans="1:138" x14ac:dyDescent="0.4">
      <c r="A28" s="366" t="s">
        <v>74</v>
      </c>
      <c r="B28" s="366" t="s">
        <v>267</v>
      </c>
      <c r="C28" s="366" t="s">
        <v>46</v>
      </c>
      <c r="D28" s="366">
        <v>606796</v>
      </c>
      <c r="E28" s="366" t="s">
        <v>282</v>
      </c>
      <c r="F28" s="367">
        <v>491.02</v>
      </c>
      <c r="G28" s="367">
        <v>219.4</v>
      </c>
      <c r="H28" s="281"/>
      <c r="I28" s="281"/>
      <c r="J28" s="281"/>
      <c r="K28" s="281"/>
      <c r="L28" s="281"/>
      <c r="M28" s="389" t="s">
        <v>411</v>
      </c>
      <c r="N28" s="389" t="s">
        <v>411</v>
      </c>
      <c r="O28" s="389" t="s">
        <v>411</v>
      </c>
      <c r="P28" s="389" t="s">
        <v>411</v>
      </c>
      <c r="Q28" s="389" t="s">
        <v>411</v>
      </c>
      <c r="R28" s="389" t="s">
        <v>411</v>
      </c>
      <c r="S28" s="389" t="s">
        <v>411</v>
      </c>
      <c r="T28" s="389" t="s">
        <v>411</v>
      </c>
      <c r="U28" s="389" t="s">
        <v>411</v>
      </c>
      <c r="V28" s="389" t="s">
        <v>411</v>
      </c>
      <c r="W28" s="389" t="s">
        <v>411</v>
      </c>
      <c r="X28" s="389" t="s">
        <v>411</v>
      </c>
      <c r="Y28" s="389" t="s">
        <v>411</v>
      </c>
      <c r="Z28" s="389" t="s">
        <v>411</v>
      </c>
      <c r="AA28" s="389" t="s">
        <v>411</v>
      </c>
      <c r="AB28" s="389" t="s">
        <v>411</v>
      </c>
      <c r="AC28" s="389" t="s">
        <v>411</v>
      </c>
      <c r="AD28" s="389" t="s">
        <v>411</v>
      </c>
      <c r="AE28" s="389" t="s">
        <v>411</v>
      </c>
      <c r="AF28" s="389" t="s">
        <v>411</v>
      </c>
      <c r="AG28" s="389" t="s">
        <v>411</v>
      </c>
      <c r="AH28" s="389" t="s">
        <v>411</v>
      </c>
      <c r="AI28" s="367">
        <v>0.05</v>
      </c>
      <c r="AJ28" s="367">
        <v>0.05</v>
      </c>
      <c r="AK28" s="367">
        <v>0.05</v>
      </c>
      <c r="AL28" s="367">
        <v>0.05</v>
      </c>
      <c r="AM28" s="367">
        <v>0.05</v>
      </c>
      <c r="AN28" s="367">
        <v>0.05</v>
      </c>
      <c r="AO28" s="367">
        <v>0.05</v>
      </c>
      <c r="AP28" s="367">
        <v>0.05</v>
      </c>
      <c r="AQ28" s="367">
        <v>0.05</v>
      </c>
      <c r="AR28" s="367">
        <v>0.05</v>
      </c>
      <c r="AS28" s="367">
        <v>0.05</v>
      </c>
      <c r="AT28" s="367">
        <v>0.05</v>
      </c>
      <c r="AU28" s="367">
        <v>0.05</v>
      </c>
      <c r="AV28" s="367">
        <v>0.05</v>
      </c>
      <c r="AW28" s="367">
        <v>0.05</v>
      </c>
      <c r="AX28" s="367">
        <v>0.05</v>
      </c>
      <c r="AY28" s="367">
        <v>0.05</v>
      </c>
      <c r="AZ28" s="367">
        <v>0</v>
      </c>
      <c r="BA28" s="367">
        <v>0</v>
      </c>
      <c r="BB28" s="367">
        <v>0</v>
      </c>
      <c r="BC28" s="367">
        <v>0</v>
      </c>
      <c r="BD28" s="367">
        <v>0</v>
      </c>
      <c r="BE28" s="367">
        <v>0</v>
      </c>
      <c r="BF28" s="367">
        <v>0</v>
      </c>
      <c r="BG28" s="367">
        <v>0</v>
      </c>
      <c r="BH28" s="367">
        <v>0</v>
      </c>
      <c r="BI28" s="367">
        <v>0</v>
      </c>
      <c r="BJ28" s="367">
        <v>0</v>
      </c>
      <c r="BK28" s="367">
        <v>0</v>
      </c>
      <c r="BL28" s="367">
        <v>0</v>
      </c>
      <c r="BN28" s="369">
        <v>0</v>
      </c>
      <c r="BO28" s="369">
        <v>0</v>
      </c>
      <c r="BP28" s="369">
        <v>0</v>
      </c>
      <c r="BQ28" s="369">
        <v>0</v>
      </c>
      <c r="BR28" s="369">
        <v>0</v>
      </c>
      <c r="BS28" s="390" t="s">
        <v>411</v>
      </c>
      <c r="BT28" s="390" t="s">
        <v>411</v>
      </c>
      <c r="BU28" s="390" t="s">
        <v>411</v>
      </c>
      <c r="BV28" s="390" t="s">
        <v>411</v>
      </c>
      <c r="BW28" s="390" t="s">
        <v>411</v>
      </c>
      <c r="BX28" s="390" t="s">
        <v>411</v>
      </c>
      <c r="BY28" s="390" t="s">
        <v>411</v>
      </c>
      <c r="BZ28" s="390" t="s">
        <v>411</v>
      </c>
      <c r="CA28" s="390" t="s">
        <v>411</v>
      </c>
      <c r="CB28" s="390" t="s">
        <v>411</v>
      </c>
      <c r="CC28" s="390" t="s">
        <v>411</v>
      </c>
      <c r="CD28" s="390" t="s">
        <v>411</v>
      </c>
      <c r="CE28" s="390" t="s">
        <v>411</v>
      </c>
      <c r="CF28" s="390" t="s">
        <v>411</v>
      </c>
      <c r="CG28" s="390" t="s">
        <v>411</v>
      </c>
      <c r="CH28" s="390" t="s">
        <v>411</v>
      </c>
      <c r="CI28" s="390" t="s">
        <v>411</v>
      </c>
      <c r="CJ28" s="390" t="s">
        <v>411</v>
      </c>
      <c r="CK28" s="390" t="s">
        <v>411</v>
      </c>
      <c r="CL28" s="390" t="s">
        <v>411</v>
      </c>
      <c r="CM28" s="390" t="s">
        <v>411</v>
      </c>
      <c r="CN28" s="390" t="s">
        <v>411</v>
      </c>
      <c r="CO28" s="369">
        <v>3682.65</v>
      </c>
      <c r="CP28" s="369">
        <v>3682.65</v>
      </c>
      <c r="CQ28" s="369">
        <v>3682.65</v>
      </c>
      <c r="CR28" s="369">
        <v>3682.65</v>
      </c>
      <c r="CS28" s="369">
        <v>3682.65</v>
      </c>
      <c r="CT28" s="369">
        <v>3682.65</v>
      </c>
      <c r="CU28" s="369">
        <v>3682.65</v>
      </c>
      <c r="CV28" s="369">
        <v>3682.65</v>
      </c>
      <c r="CW28" s="369">
        <v>3682.65</v>
      </c>
      <c r="CX28" s="369">
        <v>3682.65</v>
      </c>
      <c r="CY28" s="369">
        <v>3682.65</v>
      </c>
      <c r="CZ28" s="369">
        <v>3682.65</v>
      </c>
      <c r="DA28" s="369">
        <v>3682.65</v>
      </c>
      <c r="DB28" s="369">
        <v>3682.65</v>
      </c>
      <c r="DC28" s="369">
        <v>3682.65</v>
      </c>
      <c r="DD28" s="369">
        <v>3682.65</v>
      </c>
      <c r="DE28" s="369">
        <v>3682.65</v>
      </c>
      <c r="DF28" s="369">
        <v>0</v>
      </c>
      <c r="DG28" s="369">
        <v>0</v>
      </c>
      <c r="DH28" s="369">
        <v>0</v>
      </c>
      <c r="DI28" s="369">
        <v>0</v>
      </c>
      <c r="DJ28" s="369">
        <v>0</v>
      </c>
      <c r="DK28" s="369">
        <v>0</v>
      </c>
      <c r="DL28" s="369">
        <v>0</v>
      </c>
      <c r="DM28" s="369">
        <v>0</v>
      </c>
      <c r="DN28" s="369">
        <v>0</v>
      </c>
      <c r="DO28" s="369">
        <v>0</v>
      </c>
      <c r="DP28" s="369">
        <v>0</v>
      </c>
      <c r="DQ28" s="369">
        <v>0</v>
      </c>
      <c r="DR28" s="369">
        <v>0</v>
      </c>
      <c r="DT28" s="366" t="s">
        <v>213</v>
      </c>
      <c r="DU28" s="304"/>
      <c r="DV28" s="304"/>
      <c r="DW28" s="304"/>
      <c r="DX28" s="304"/>
      <c r="DY28" s="304"/>
      <c r="DZ28" s="304"/>
      <c r="EA28" s="255">
        <v>117844.8</v>
      </c>
      <c r="EB28" s="255">
        <v>88383.60000000002</v>
      </c>
      <c r="EC28" s="255">
        <v>44191.80000000001</v>
      </c>
      <c r="ED28" s="255">
        <f t="shared" si="10"/>
        <v>40509.150000000009</v>
      </c>
      <c r="EE28" s="255">
        <f t="shared" si="10"/>
        <v>0</v>
      </c>
      <c r="EF28" s="255">
        <f t="shared" si="9"/>
        <v>290929.35000000003</v>
      </c>
      <c r="EG28" s="255">
        <v>0</v>
      </c>
      <c r="EH28" s="366" t="s">
        <v>200</v>
      </c>
    </row>
    <row r="29" spans="1:138" x14ac:dyDescent="0.4">
      <c r="A29" s="366" t="s">
        <v>74</v>
      </c>
      <c r="B29" s="366" t="s">
        <v>267</v>
      </c>
      <c r="C29" s="366" t="s">
        <v>46</v>
      </c>
      <c r="D29" s="366">
        <v>606796</v>
      </c>
      <c r="E29" s="366" t="s">
        <v>282</v>
      </c>
      <c r="F29" s="367">
        <v>491.02</v>
      </c>
      <c r="G29" s="367">
        <v>219.4</v>
      </c>
      <c r="H29" s="281"/>
      <c r="I29" s="281"/>
      <c r="J29" s="281"/>
      <c r="K29" s="281"/>
      <c r="L29" s="281"/>
      <c r="M29" s="389" t="s">
        <v>411</v>
      </c>
      <c r="N29" s="389" t="s">
        <v>411</v>
      </c>
      <c r="O29" s="389" t="s">
        <v>411</v>
      </c>
      <c r="P29" s="389" t="s">
        <v>411</v>
      </c>
      <c r="Q29" s="389" t="s">
        <v>411</v>
      </c>
      <c r="R29" s="389" t="s">
        <v>411</v>
      </c>
      <c r="S29" s="389" t="s">
        <v>411</v>
      </c>
      <c r="T29" s="389" t="s">
        <v>411</v>
      </c>
      <c r="U29" s="389" t="s">
        <v>411</v>
      </c>
      <c r="V29" s="389" t="s">
        <v>411</v>
      </c>
      <c r="W29" s="389" t="s">
        <v>411</v>
      </c>
      <c r="X29" s="389" t="s">
        <v>411</v>
      </c>
      <c r="Y29" s="389" t="s">
        <v>411</v>
      </c>
      <c r="Z29" s="389" t="s">
        <v>411</v>
      </c>
      <c r="AA29" s="389" t="s">
        <v>411</v>
      </c>
      <c r="AB29" s="389" t="s">
        <v>411</v>
      </c>
      <c r="AC29" s="389" t="s">
        <v>411</v>
      </c>
      <c r="AD29" s="389" t="s">
        <v>411</v>
      </c>
      <c r="AE29" s="389" t="s">
        <v>411</v>
      </c>
      <c r="AF29" s="389" t="s">
        <v>411</v>
      </c>
      <c r="AG29" s="389" t="s">
        <v>411</v>
      </c>
      <c r="AH29" s="389" t="s">
        <v>411</v>
      </c>
      <c r="AI29" s="367">
        <v>0.1</v>
      </c>
      <c r="AJ29" s="367">
        <v>0.1</v>
      </c>
      <c r="AK29" s="367">
        <v>0.1</v>
      </c>
      <c r="AL29" s="367">
        <v>0.1</v>
      </c>
      <c r="AM29" s="367">
        <v>0.1</v>
      </c>
      <c r="AN29" s="367">
        <v>0.1</v>
      </c>
      <c r="AO29" s="367">
        <v>0.1</v>
      </c>
      <c r="AP29" s="367">
        <v>0.1</v>
      </c>
      <c r="AQ29" s="367">
        <v>0.1</v>
      </c>
      <c r="AR29" s="367">
        <v>0.1</v>
      </c>
      <c r="AS29" s="367">
        <v>0.1</v>
      </c>
      <c r="AT29" s="367">
        <v>0.1</v>
      </c>
      <c r="AU29" s="367">
        <v>0.1</v>
      </c>
      <c r="AV29" s="367">
        <v>0.1</v>
      </c>
      <c r="AW29" s="367">
        <v>0.1</v>
      </c>
      <c r="AX29" s="367">
        <v>0.1</v>
      </c>
      <c r="AY29" s="367">
        <v>0.1</v>
      </c>
      <c r="AZ29" s="367">
        <v>0</v>
      </c>
      <c r="BA29" s="367">
        <v>0</v>
      </c>
      <c r="BB29" s="367">
        <v>0</v>
      </c>
      <c r="BC29" s="367">
        <v>0</v>
      </c>
      <c r="BD29" s="367">
        <v>0</v>
      </c>
      <c r="BE29" s="367">
        <v>0</v>
      </c>
      <c r="BF29" s="367">
        <v>0</v>
      </c>
      <c r="BG29" s="367">
        <v>0</v>
      </c>
      <c r="BH29" s="367">
        <v>0</v>
      </c>
      <c r="BI29" s="367">
        <v>0</v>
      </c>
      <c r="BJ29" s="367">
        <v>0</v>
      </c>
      <c r="BK29" s="367">
        <v>0</v>
      </c>
      <c r="BL29" s="367">
        <v>0</v>
      </c>
      <c r="BN29" s="369">
        <v>0</v>
      </c>
      <c r="BO29" s="369">
        <v>0</v>
      </c>
      <c r="BP29" s="369">
        <v>0</v>
      </c>
      <c r="BQ29" s="369">
        <v>0</v>
      </c>
      <c r="BR29" s="369">
        <v>0</v>
      </c>
      <c r="BS29" s="390" t="s">
        <v>411</v>
      </c>
      <c r="BT29" s="390" t="s">
        <v>411</v>
      </c>
      <c r="BU29" s="390" t="s">
        <v>411</v>
      </c>
      <c r="BV29" s="390" t="s">
        <v>411</v>
      </c>
      <c r="BW29" s="390" t="s">
        <v>411</v>
      </c>
      <c r="BX29" s="390" t="s">
        <v>411</v>
      </c>
      <c r="BY29" s="390" t="s">
        <v>411</v>
      </c>
      <c r="BZ29" s="390" t="s">
        <v>411</v>
      </c>
      <c r="CA29" s="390" t="s">
        <v>411</v>
      </c>
      <c r="CB29" s="390" t="s">
        <v>411</v>
      </c>
      <c r="CC29" s="390" t="s">
        <v>411</v>
      </c>
      <c r="CD29" s="390" t="s">
        <v>411</v>
      </c>
      <c r="CE29" s="390" t="s">
        <v>411</v>
      </c>
      <c r="CF29" s="390" t="s">
        <v>411</v>
      </c>
      <c r="CG29" s="390" t="s">
        <v>411</v>
      </c>
      <c r="CH29" s="390" t="s">
        <v>411</v>
      </c>
      <c r="CI29" s="390" t="s">
        <v>411</v>
      </c>
      <c r="CJ29" s="390" t="s">
        <v>411</v>
      </c>
      <c r="CK29" s="390" t="s">
        <v>411</v>
      </c>
      <c r="CL29" s="390" t="s">
        <v>411</v>
      </c>
      <c r="CM29" s="390" t="s">
        <v>411</v>
      </c>
      <c r="CN29" s="390" t="s">
        <v>411</v>
      </c>
      <c r="CO29" s="369">
        <v>7365.3</v>
      </c>
      <c r="CP29" s="369">
        <v>7365.3</v>
      </c>
      <c r="CQ29" s="369">
        <v>7365.3</v>
      </c>
      <c r="CR29" s="369">
        <v>7365.3</v>
      </c>
      <c r="CS29" s="369">
        <v>7365.3</v>
      </c>
      <c r="CT29" s="369">
        <v>7365.3</v>
      </c>
      <c r="CU29" s="369">
        <v>7365.3</v>
      </c>
      <c r="CV29" s="369">
        <v>7365.3</v>
      </c>
      <c r="CW29" s="369">
        <v>7365.3</v>
      </c>
      <c r="CX29" s="369">
        <v>7365.3</v>
      </c>
      <c r="CY29" s="369">
        <v>7365.3</v>
      </c>
      <c r="CZ29" s="369">
        <v>7365.3</v>
      </c>
      <c r="DA29" s="369">
        <v>7365.3</v>
      </c>
      <c r="DB29" s="369">
        <v>7365.3</v>
      </c>
      <c r="DC29" s="369">
        <v>7365.3</v>
      </c>
      <c r="DD29" s="369">
        <v>7365.3</v>
      </c>
      <c r="DE29" s="369">
        <v>7365.3</v>
      </c>
      <c r="DF29" s="369">
        <v>0</v>
      </c>
      <c r="DG29" s="369">
        <v>0</v>
      </c>
      <c r="DH29" s="369">
        <v>0</v>
      </c>
      <c r="DI29" s="369">
        <v>0</v>
      </c>
      <c r="DJ29" s="369">
        <v>0</v>
      </c>
      <c r="DK29" s="369">
        <v>0</v>
      </c>
      <c r="DL29" s="369">
        <v>0</v>
      </c>
      <c r="DM29" s="369">
        <v>0</v>
      </c>
      <c r="DN29" s="369">
        <v>0</v>
      </c>
      <c r="DO29" s="369">
        <v>0</v>
      </c>
      <c r="DP29" s="369">
        <v>0</v>
      </c>
      <c r="DQ29" s="369">
        <v>0</v>
      </c>
      <c r="DR29" s="369">
        <v>0</v>
      </c>
      <c r="DT29" s="366" t="s">
        <v>213</v>
      </c>
      <c r="DU29" s="304"/>
      <c r="DV29" s="304"/>
      <c r="DW29" s="304"/>
      <c r="DX29" s="304"/>
      <c r="DY29" s="304"/>
      <c r="DZ29" s="304"/>
      <c r="EA29" s="255">
        <v>0</v>
      </c>
      <c r="EB29" s="255">
        <v>147306.00000000003</v>
      </c>
      <c r="EC29" s="255">
        <v>88383.60000000002</v>
      </c>
      <c r="ED29" s="255">
        <f t="shared" si="10"/>
        <v>81018.300000000017</v>
      </c>
      <c r="EE29" s="255">
        <f t="shared" si="10"/>
        <v>0</v>
      </c>
      <c r="EF29" s="255">
        <f t="shared" si="9"/>
        <v>316707.90000000002</v>
      </c>
      <c r="EG29" s="255">
        <v>0</v>
      </c>
      <c r="EH29" s="366" t="s">
        <v>200</v>
      </c>
    </row>
    <row r="30" spans="1:138" x14ac:dyDescent="0.4">
      <c r="A30" s="366" t="s">
        <v>224</v>
      </c>
      <c r="B30" s="366" t="s">
        <v>267</v>
      </c>
      <c r="C30" s="366" t="s">
        <v>46</v>
      </c>
      <c r="D30" s="366">
        <v>606796</v>
      </c>
      <c r="E30" s="366" t="s">
        <v>283</v>
      </c>
      <c r="F30" s="367">
        <v>353.83</v>
      </c>
      <c r="G30" s="367">
        <v>158.1</v>
      </c>
      <c r="H30" s="281"/>
      <c r="I30" s="281"/>
      <c r="J30" s="281"/>
      <c r="K30" s="281"/>
      <c r="L30" s="281"/>
      <c r="M30" s="389" t="s">
        <v>411</v>
      </c>
      <c r="N30" s="389" t="s">
        <v>411</v>
      </c>
      <c r="O30" s="389" t="s">
        <v>411</v>
      </c>
      <c r="P30" s="389" t="s">
        <v>411</v>
      </c>
      <c r="Q30" s="389" t="s">
        <v>411</v>
      </c>
      <c r="R30" s="389" t="s">
        <v>411</v>
      </c>
      <c r="S30" s="389" t="s">
        <v>411</v>
      </c>
      <c r="T30" s="389" t="s">
        <v>411</v>
      </c>
      <c r="U30" s="389" t="s">
        <v>411</v>
      </c>
      <c r="V30" s="389" t="s">
        <v>411</v>
      </c>
      <c r="W30" s="389" t="s">
        <v>411</v>
      </c>
      <c r="X30" s="389" t="s">
        <v>411</v>
      </c>
      <c r="Y30" s="389" t="s">
        <v>411</v>
      </c>
      <c r="Z30" s="389" t="s">
        <v>411</v>
      </c>
      <c r="AA30" s="389" t="s">
        <v>411</v>
      </c>
      <c r="AB30" s="389" t="s">
        <v>411</v>
      </c>
      <c r="AC30" s="389" t="s">
        <v>411</v>
      </c>
      <c r="AD30" s="389" t="s">
        <v>411</v>
      </c>
      <c r="AE30" s="389" t="s">
        <v>411</v>
      </c>
      <c r="AF30" s="389" t="s">
        <v>411</v>
      </c>
      <c r="AG30" s="389" t="s">
        <v>411</v>
      </c>
      <c r="AH30" s="389" t="s">
        <v>411</v>
      </c>
      <c r="AI30" s="367">
        <v>0.5</v>
      </c>
      <c r="AJ30" s="367">
        <v>0.5</v>
      </c>
      <c r="AK30" s="367">
        <v>0.5</v>
      </c>
      <c r="AL30" s="367">
        <v>0.5</v>
      </c>
      <c r="AM30" s="367">
        <v>0.5</v>
      </c>
      <c r="AN30" s="367">
        <v>0.5</v>
      </c>
      <c r="AO30" s="367">
        <v>0.5</v>
      </c>
      <c r="AP30" s="367">
        <v>0.5</v>
      </c>
      <c r="AQ30" s="367">
        <v>0.5</v>
      </c>
      <c r="AR30" s="367">
        <v>0.5</v>
      </c>
      <c r="AS30" s="367">
        <v>0.5</v>
      </c>
      <c r="AT30" s="367">
        <v>0.5</v>
      </c>
      <c r="AU30" s="367">
        <v>0.5</v>
      </c>
      <c r="AV30" s="367">
        <v>0.5</v>
      </c>
      <c r="AW30" s="367">
        <v>0.5</v>
      </c>
      <c r="AX30" s="367">
        <v>0.5</v>
      </c>
      <c r="AY30" s="367">
        <v>0.5</v>
      </c>
      <c r="AZ30" s="367">
        <v>0</v>
      </c>
      <c r="BA30" s="367">
        <v>0</v>
      </c>
      <c r="BB30" s="367">
        <v>0</v>
      </c>
      <c r="BC30" s="367">
        <v>0</v>
      </c>
      <c r="BD30" s="367">
        <v>0</v>
      </c>
      <c r="BE30" s="367">
        <v>0</v>
      </c>
      <c r="BF30" s="367">
        <v>0</v>
      </c>
      <c r="BG30" s="367">
        <v>0</v>
      </c>
      <c r="BH30" s="367">
        <v>0</v>
      </c>
      <c r="BI30" s="367">
        <v>0</v>
      </c>
      <c r="BJ30" s="367">
        <v>0</v>
      </c>
      <c r="BK30" s="367">
        <v>0</v>
      </c>
      <c r="BL30" s="367">
        <v>0</v>
      </c>
      <c r="BN30" s="369">
        <v>0</v>
      </c>
      <c r="BO30" s="369">
        <v>0</v>
      </c>
      <c r="BP30" s="369">
        <v>0</v>
      </c>
      <c r="BQ30" s="369">
        <v>0</v>
      </c>
      <c r="BR30" s="369">
        <v>0</v>
      </c>
      <c r="BS30" s="390" t="s">
        <v>411</v>
      </c>
      <c r="BT30" s="390" t="s">
        <v>411</v>
      </c>
      <c r="BU30" s="390" t="s">
        <v>411</v>
      </c>
      <c r="BV30" s="390" t="s">
        <v>411</v>
      </c>
      <c r="BW30" s="390" t="s">
        <v>411</v>
      </c>
      <c r="BX30" s="390" t="s">
        <v>411</v>
      </c>
      <c r="BY30" s="390" t="s">
        <v>411</v>
      </c>
      <c r="BZ30" s="390" t="s">
        <v>411</v>
      </c>
      <c r="CA30" s="390" t="s">
        <v>411</v>
      </c>
      <c r="CB30" s="390" t="s">
        <v>411</v>
      </c>
      <c r="CC30" s="390" t="s">
        <v>411</v>
      </c>
      <c r="CD30" s="390" t="s">
        <v>411</v>
      </c>
      <c r="CE30" s="390" t="s">
        <v>411</v>
      </c>
      <c r="CF30" s="390" t="s">
        <v>411</v>
      </c>
      <c r="CG30" s="390" t="s">
        <v>411</v>
      </c>
      <c r="CH30" s="390" t="s">
        <v>411</v>
      </c>
      <c r="CI30" s="390" t="s">
        <v>411</v>
      </c>
      <c r="CJ30" s="390" t="s">
        <v>411</v>
      </c>
      <c r="CK30" s="390" t="s">
        <v>411</v>
      </c>
      <c r="CL30" s="390" t="s">
        <v>411</v>
      </c>
      <c r="CM30" s="390" t="s">
        <v>411</v>
      </c>
      <c r="CN30" s="390" t="s">
        <v>411</v>
      </c>
      <c r="CO30" s="369">
        <v>26537.25</v>
      </c>
      <c r="CP30" s="369">
        <v>26537.25</v>
      </c>
      <c r="CQ30" s="369">
        <v>26537.25</v>
      </c>
      <c r="CR30" s="369">
        <v>26537.25</v>
      </c>
      <c r="CS30" s="369">
        <v>26537.25</v>
      </c>
      <c r="CT30" s="369">
        <v>26537.25</v>
      </c>
      <c r="CU30" s="369">
        <v>26537.25</v>
      </c>
      <c r="CV30" s="369">
        <v>26537.25</v>
      </c>
      <c r="CW30" s="369">
        <v>26537.25</v>
      </c>
      <c r="CX30" s="369">
        <v>26537.25</v>
      </c>
      <c r="CY30" s="369">
        <v>26537.25</v>
      </c>
      <c r="CZ30" s="369">
        <v>26537.25</v>
      </c>
      <c r="DA30" s="369">
        <v>26537.25</v>
      </c>
      <c r="DB30" s="369">
        <v>26537.25</v>
      </c>
      <c r="DC30" s="369">
        <v>26537.25</v>
      </c>
      <c r="DD30" s="369">
        <v>26537.25</v>
      </c>
      <c r="DE30" s="369">
        <v>26537.25</v>
      </c>
      <c r="DF30" s="369">
        <v>0</v>
      </c>
      <c r="DG30" s="369">
        <v>0</v>
      </c>
      <c r="DH30" s="369">
        <v>0</v>
      </c>
      <c r="DI30" s="369">
        <v>0</v>
      </c>
      <c r="DJ30" s="369">
        <v>0</v>
      </c>
      <c r="DK30" s="369">
        <v>0</v>
      </c>
      <c r="DL30" s="369">
        <v>0</v>
      </c>
      <c r="DM30" s="369">
        <v>0</v>
      </c>
      <c r="DN30" s="369">
        <v>0</v>
      </c>
      <c r="DO30" s="369">
        <v>0</v>
      </c>
      <c r="DP30" s="369">
        <v>0</v>
      </c>
      <c r="DQ30" s="369">
        <v>0</v>
      </c>
      <c r="DR30" s="369">
        <v>0</v>
      </c>
      <c r="DT30" s="366" t="s">
        <v>213</v>
      </c>
      <c r="DU30" s="304"/>
      <c r="DV30" s="304"/>
      <c r="DW30" s="304"/>
      <c r="DX30" s="304"/>
      <c r="DY30" s="304"/>
      <c r="DZ30" s="304"/>
      <c r="EA30" s="255">
        <v>127378.79999999999</v>
      </c>
      <c r="EB30" s="255">
        <v>382136.40000000008</v>
      </c>
      <c r="EC30" s="255">
        <v>318447</v>
      </c>
      <c r="ED30" s="255">
        <f t="shared" si="10"/>
        <v>291909.75</v>
      </c>
      <c r="EE30" s="255">
        <f t="shared" si="10"/>
        <v>0</v>
      </c>
      <c r="EF30" s="255">
        <f t="shared" si="9"/>
        <v>1119871.9500000002</v>
      </c>
      <c r="EG30" s="255">
        <v>0</v>
      </c>
      <c r="EH30" s="366" t="s">
        <v>200</v>
      </c>
    </row>
    <row r="31" spans="1:138" x14ac:dyDescent="0.4">
      <c r="A31" s="366" t="s">
        <v>224</v>
      </c>
      <c r="B31" s="366" t="s">
        <v>267</v>
      </c>
      <c r="C31" s="366" t="s">
        <v>46</v>
      </c>
      <c r="D31" s="366">
        <v>606796</v>
      </c>
      <c r="E31" s="366" t="s">
        <v>278</v>
      </c>
      <c r="F31" s="367">
        <v>318.92</v>
      </c>
      <c r="G31" s="367">
        <v>142.5</v>
      </c>
      <c r="H31" s="281"/>
      <c r="I31" s="281"/>
      <c r="J31" s="281"/>
      <c r="K31" s="281"/>
      <c r="L31" s="281"/>
      <c r="M31" s="389" t="s">
        <v>411</v>
      </c>
      <c r="N31" s="389" t="s">
        <v>411</v>
      </c>
      <c r="O31" s="389" t="s">
        <v>411</v>
      </c>
      <c r="P31" s="389" t="s">
        <v>411</v>
      </c>
      <c r="Q31" s="389" t="s">
        <v>411</v>
      </c>
      <c r="R31" s="389" t="s">
        <v>411</v>
      </c>
      <c r="S31" s="389" t="s">
        <v>411</v>
      </c>
      <c r="T31" s="389" t="s">
        <v>411</v>
      </c>
      <c r="U31" s="389" t="s">
        <v>411</v>
      </c>
      <c r="V31" s="389" t="s">
        <v>411</v>
      </c>
      <c r="W31" s="389" t="s">
        <v>411</v>
      </c>
      <c r="X31" s="389" t="s">
        <v>411</v>
      </c>
      <c r="Y31" s="389" t="s">
        <v>411</v>
      </c>
      <c r="Z31" s="389" t="s">
        <v>411</v>
      </c>
      <c r="AA31" s="389" t="s">
        <v>411</v>
      </c>
      <c r="AB31" s="389" t="s">
        <v>411</v>
      </c>
      <c r="AC31" s="389" t="s">
        <v>411</v>
      </c>
      <c r="AD31" s="389" t="s">
        <v>411</v>
      </c>
      <c r="AE31" s="389" t="s">
        <v>411</v>
      </c>
      <c r="AF31" s="389" t="s">
        <v>411</v>
      </c>
      <c r="AG31" s="389" t="s">
        <v>411</v>
      </c>
      <c r="AH31" s="389" t="s">
        <v>411</v>
      </c>
      <c r="AI31" s="367">
        <v>0.8</v>
      </c>
      <c r="AJ31" s="367">
        <v>0.8</v>
      </c>
      <c r="AK31" s="367">
        <v>0.8</v>
      </c>
      <c r="AL31" s="367">
        <v>0.8</v>
      </c>
      <c r="AM31" s="367">
        <v>0.8</v>
      </c>
      <c r="AN31" s="367">
        <v>0.8</v>
      </c>
      <c r="AO31" s="367">
        <v>0.8</v>
      </c>
      <c r="AP31" s="367">
        <v>0.8</v>
      </c>
      <c r="AQ31" s="367">
        <v>1</v>
      </c>
      <c r="AR31" s="367">
        <v>1</v>
      </c>
      <c r="AS31" s="367">
        <v>1</v>
      </c>
      <c r="AT31" s="367">
        <v>1</v>
      </c>
      <c r="AU31" s="367">
        <v>1</v>
      </c>
      <c r="AV31" s="367">
        <v>1</v>
      </c>
      <c r="AW31" s="367">
        <v>1</v>
      </c>
      <c r="AX31" s="367">
        <v>0.8</v>
      </c>
      <c r="AY31" s="367">
        <v>0.8</v>
      </c>
      <c r="AZ31" s="367">
        <v>0</v>
      </c>
      <c r="BA31" s="367">
        <v>0</v>
      </c>
      <c r="BB31" s="367">
        <v>0</v>
      </c>
      <c r="BC31" s="367">
        <v>0</v>
      </c>
      <c r="BD31" s="367">
        <v>0</v>
      </c>
      <c r="BE31" s="367">
        <v>0</v>
      </c>
      <c r="BF31" s="367">
        <v>0</v>
      </c>
      <c r="BG31" s="367">
        <v>0</v>
      </c>
      <c r="BH31" s="367">
        <v>0</v>
      </c>
      <c r="BI31" s="367">
        <v>0</v>
      </c>
      <c r="BJ31" s="367">
        <v>0</v>
      </c>
      <c r="BK31" s="367">
        <v>0</v>
      </c>
      <c r="BL31" s="367">
        <v>0</v>
      </c>
      <c r="BN31" s="369">
        <v>0</v>
      </c>
      <c r="BO31" s="369">
        <v>0</v>
      </c>
      <c r="BP31" s="369">
        <v>0</v>
      </c>
      <c r="BQ31" s="369">
        <v>0</v>
      </c>
      <c r="BR31" s="369">
        <v>0</v>
      </c>
      <c r="BS31" s="390" t="s">
        <v>411</v>
      </c>
      <c r="BT31" s="390" t="s">
        <v>411</v>
      </c>
      <c r="BU31" s="390" t="s">
        <v>411</v>
      </c>
      <c r="BV31" s="390" t="s">
        <v>411</v>
      </c>
      <c r="BW31" s="390" t="s">
        <v>411</v>
      </c>
      <c r="BX31" s="390" t="s">
        <v>411</v>
      </c>
      <c r="BY31" s="390" t="s">
        <v>411</v>
      </c>
      <c r="BZ31" s="390" t="s">
        <v>411</v>
      </c>
      <c r="CA31" s="390" t="s">
        <v>411</v>
      </c>
      <c r="CB31" s="390" t="s">
        <v>411</v>
      </c>
      <c r="CC31" s="390" t="s">
        <v>411</v>
      </c>
      <c r="CD31" s="390" t="s">
        <v>411</v>
      </c>
      <c r="CE31" s="390" t="s">
        <v>411</v>
      </c>
      <c r="CF31" s="390" t="s">
        <v>411</v>
      </c>
      <c r="CG31" s="390" t="s">
        <v>411</v>
      </c>
      <c r="CH31" s="390" t="s">
        <v>411</v>
      </c>
      <c r="CI31" s="390" t="s">
        <v>411</v>
      </c>
      <c r="CJ31" s="390" t="s">
        <v>411</v>
      </c>
      <c r="CK31" s="390" t="s">
        <v>411</v>
      </c>
      <c r="CL31" s="390" t="s">
        <v>411</v>
      </c>
      <c r="CM31" s="390" t="s">
        <v>411</v>
      </c>
      <c r="CN31" s="390" t="s">
        <v>411</v>
      </c>
      <c r="CO31" s="369">
        <v>38270.400000000001</v>
      </c>
      <c r="CP31" s="369">
        <v>38270.400000000001</v>
      </c>
      <c r="CQ31" s="369">
        <v>38270.400000000001</v>
      </c>
      <c r="CR31" s="369">
        <v>38270.400000000001</v>
      </c>
      <c r="CS31" s="369">
        <v>38270.400000000001</v>
      </c>
      <c r="CT31" s="369">
        <v>38270.400000000001</v>
      </c>
      <c r="CU31" s="369">
        <v>38270.400000000001</v>
      </c>
      <c r="CV31" s="369">
        <v>38270.400000000001</v>
      </c>
      <c r="CW31" s="369">
        <v>47838</v>
      </c>
      <c r="CX31" s="369">
        <v>47838</v>
      </c>
      <c r="CY31" s="369">
        <v>47838</v>
      </c>
      <c r="CZ31" s="369">
        <v>47838</v>
      </c>
      <c r="DA31" s="369">
        <v>47838</v>
      </c>
      <c r="DB31" s="369">
        <v>47838</v>
      </c>
      <c r="DC31" s="369">
        <v>47838</v>
      </c>
      <c r="DD31" s="369">
        <v>38270.400000000001</v>
      </c>
      <c r="DE31" s="369">
        <v>38270.400000000001</v>
      </c>
      <c r="DF31" s="369">
        <v>0</v>
      </c>
      <c r="DG31" s="369">
        <v>0</v>
      </c>
      <c r="DH31" s="369">
        <v>0</v>
      </c>
      <c r="DI31" s="369">
        <v>0</v>
      </c>
      <c r="DJ31" s="369">
        <v>0</v>
      </c>
      <c r="DK31" s="369">
        <v>0</v>
      </c>
      <c r="DL31" s="369">
        <v>0</v>
      </c>
      <c r="DM31" s="369">
        <v>0</v>
      </c>
      <c r="DN31" s="369">
        <v>0</v>
      </c>
      <c r="DO31" s="369">
        <v>0</v>
      </c>
      <c r="DP31" s="369">
        <v>0</v>
      </c>
      <c r="DQ31" s="369">
        <v>0</v>
      </c>
      <c r="DR31" s="369">
        <v>0</v>
      </c>
      <c r="DT31" s="366" t="s">
        <v>213</v>
      </c>
      <c r="DU31" s="304"/>
      <c r="DV31" s="304"/>
      <c r="DW31" s="304"/>
      <c r="DX31" s="304"/>
      <c r="DY31" s="304"/>
      <c r="DZ31" s="304"/>
      <c r="EA31" s="255">
        <v>0</v>
      </c>
      <c r="EB31" s="255">
        <v>239190</v>
      </c>
      <c r="EC31" s="255">
        <v>459244.8000000001</v>
      </c>
      <c r="ED31" s="255">
        <f t="shared" si="10"/>
        <v>487947.60000000003</v>
      </c>
      <c r="EE31" s="255">
        <f t="shared" si="10"/>
        <v>0</v>
      </c>
      <c r="EF31" s="255">
        <f t="shared" si="9"/>
        <v>1186382.4000000001</v>
      </c>
      <c r="EG31" s="255">
        <v>0</v>
      </c>
      <c r="EH31" s="366" t="s">
        <v>200</v>
      </c>
    </row>
    <row r="32" spans="1:138" x14ac:dyDescent="0.4">
      <c r="A32" s="366" t="s">
        <v>224</v>
      </c>
      <c r="B32" s="366" t="s">
        <v>267</v>
      </c>
      <c r="C32" s="366" t="s">
        <v>46</v>
      </c>
      <c r="D32" s="366">
        <v>606796</v>
      </c>
      <c r="E32" s="366" t="s">
        <v>284</v>
      </c>
      <c r="F32" s="367">
        <v>307.27999999999997</v>
      </c>
      <c r="G32" s="367">
        <v>137.30000000000001</v>
      </c>
      <c r="H32" s="281"/>
      <c r="I32" s="281"/>
      <c r="J32" s="281"/>
      <c r="K32" s="281"/>
      <c r="L32" s="281"/>
      <c r="M32" s="389" t="s">
        <v>411</v>
      </c>
      <c r="N32" s="389" t="s">
        <v>411</v>
      </c>
      <c r="O32" s="389" t="s">
        <v>411</v>
      </c>
      <c r="P32" s="389" t="s">
        <v>411</v>
      </c>
      <c r="Q32" s="389" t="s">
        <v>411</v>
      </c>
      <c r="R32" s="389" t="s">
        <v>411</v>
      </c>
      <c r="S32" s="389" t="s">
        <v>411</v>
      </c>
      <c r="T32" s="389" t="s">
        <v>411</v>
      </c>
      <c r="U32" s="389" t="s">
        <v>411</v>
      </c>
      <c r="V32" s="389" t="s">
        <v>411</v>
      </c>
      <c r="W32" s="389" t="s">
        <v>411</v>
      </c>
      <c r="X32" s="389" t="s">
        <v>411</v>
      </c>
      <c r="Y32" s="389" t="s">
        <v>411</v>
      </c>
      <c r="Z32" s="389" t="s">
        <v>411</v>
      </c>
      <c r="AA32" s="389" t="s">
        <v>411</v>
      </c>
      <c r="AB32" s="389" t="s">
        <v>411</v>
      </c>
      <c r="AC32" s="389" t="s">
        <v>411</v>
      </c>
      <c r="AD32" s="389" t="s">
        <v>411</v>
      </c>
      <c r="AE32" s="389" t="s">
        <v>411</v>
      </c>
      <c r="AF32" s="389" t="s">
        <v>411</v>
      </c>
      <c r="AG32" s="389" t="s">
        <v>411</v>
      </c>
      <c r="AH32" s="389" t="s">
        <v>411</v>
      </c>
      <c r="AI32" s="367">
        <v>1</v>
      </c>
      <c r="AJ32" s="367">
        <v>1</v>
      </c>
      <c r="AK32" s="367">
        <v>1</v>
      </c>
      <c r="AL32" s="367">
        <v>1</v>
      </c>
      <c r="AM32" s="367">
        <v>1</v>
      </c>
      <c r="AN32" s="367">
        <v>1</v>
      </c>
      <c r="AO32" s="367">
        <v>1</v>
      </c>
      <c r="AP32" s="367">
        <v>1</v>
      </c>
      <c r="AQ32" s="367">
        <v>1</v>
      </c>
      <c r="AR32" s="367">
        <v>1</v>
      </c>
      <c r="AS32" s="367">
        <v>1</v>
      </c>
      <c r="AT32" s="367">
        <v>1</v>
      </c>
      <c r="AU32" s="367">
        <v>1</v>
      </c>
      <c r="AV32" s="367">
        <v>1</v>
      </c>
      <c r="AW32" s="367">
        <v>1</v>
      </c>
      <c r="AX32" s="367">
        <v>1</v>
      </c>
      <c r="AY32" s="367">
        <v>1</v>
      </c>
      <c r="AZ32" s="367">
        <v>0</v>
      </c>
      <c r="BA32" s="367">
        <v>0</v>
      </c>
      <c r="BB32" s="367">
        <v>0</v>
      </c>
      <c r="BC32" s="367">
        <v>0</v>
      </c>
      <c r="BD32" s="367">
        <v>0</v>
      </c>
      <c r="BE32" s="367">
        <v>0</v>
      </c>
      <c r="BF32" s="367">
        <v>0</v>
      </c>
      <c r="BG32" s="367">
        <v>0</v>
      </c>
      <c r="BH32" s="367">
        <v>0</v>
      </c>
      <c r="BI32" s="367">
        <v>0</v>
      </c>
      <c r="BJ32" s="367">
        <v>0</v>
      </c>
      <c r="BK32" s="367">
        <v>0</v>
      </c>
      <c r="BL32" s="367">
        <v>0</v>
      </c>
      <c r="BN32" s="369">
        <v>0</v>
      </c>
      <c r="BO32" s="369">
        <v>0</v>
      </c>
      <c r="BP32" s="369">
        <v>0</v>
      </c>
      <c r="BQ32" s="369">
        <v>0</v>
      </c>
      <c r="BR32" s="369">
        <v>0</v>
      </c>
      <c r="BS32" s="390" t="s">
        <v>411</v>
      </c>
      <c r="BT32" s="390" t="s">
        <v>411</v>
      </c>
      <c r="BU32" s="390" t="s">
        <v>411</v>
      </c>
      <c r="BV32" s="390" t="s">
        <v>411</v>
      </c>
      <c r="BW32" s="390" t="s">
        <v>411</v>
      </c>
      <c r="BX32" s="390" t="s">
        <v>411</v>
      </c>
      <c r="BY32" s="390" t="s">
        <v>411</v>
      </c>
      <c r="BZ32" s="390" t="s">
        <v>411</v>
      </c>
      <c r="CA32" s="390" t="s">
        <v>411</v>
      </c>
      <c r="CB32" s="390" t="s">
        <v>411</v>
      </c>
      <c r="CC32" s="390" t="s">
        <v>411</v>
      </c>
      <c r="CD32" s="390" t="s">
        <v>411</v>
      </c>
      <c r="CE32" s="390" t="s">
        <v>411</v>
      </c>
      <c r="CF32" s="390" t="s">
        <v>411</v>
      </c>
      <c r="CG32" s="390" t="s">
        <v>411</v>
      </c>
      <c r="CH32" s="390" t="s">
        <v>411</v>
      </c>
      <c r="CI32" s="390" t="s">
        <v>411</v>
      </c>
      <c r="CJ32" s="390" t="s">
        <v>411</v>
      </c>
      <c r="CK32" s="390" t="s">
        <v>411</v>
      </c>
      <c r="CL32" s="390" t="s">
        <v>411</v>
      </c>
      <c r="CM32" s="390" t="s">
        <v>411</v>
      </c>
      <c r="CN32" s="390" t="s">
        <v>411</v>
      </c>
      <c r="CO32" s="369">
        <v>46091.999999999993</v>
      </c>
      <c r="CP32" s="369">
        <v>46091.999999999993</v>
      </c>
      <c r="CQ32" s="369">
        <v>46091.999999999993</v>
      </c>
      <c r="CR32" s="369">
        <v>46091.999999999993</v>
      </c>
      <c r="CS32" s="369">
        <v>46091.999999999993</v>
      </c>
      <c r="CT32" s="369">
        <v>46091.999999999993</v>
      </c>
      <c r="CU32" s="369">
        <v>46091.999999999993</v>
      </c>
      <c r="CV32" s="369">
        <v>46091.999999999993</v>
      </c>
      <c r="CW32" s="369">
        <v>46091.999999999993</v>
      </c>
      <c r="CX32" s="369">
        <v>46091.999999999993</v>
      </c>
      <c r="CY32" s="369">
        <v>46091.999999999993</v>
      </c>
      <c r="CZ32" s="369">
        <v>46091.999999999993</v>
      </c>
      <c r="DA32" s="369">
        <v>46091.999999999993</v>
      </c>
      <c r="DB32" s="369">
        <v>46091.999999999993</v>
      </c>
      <c r="DC32" s="369">
        <v>46091.999999999993</v>
      </c>
      <c r="DD32" s="369">
        <v>46091.999999999993</v>
      </c>
      <c r="DE32" s="369">
        <v>46091.999999999993</v>
      </c>
      <c r="DF32" s="369">
        <v>0</v>
      </c>
      <c r="DG32" s="369">
        <v>0</v>
      </c>
      <c r="DH32" s="369">
        <v>0</v>
      </c>
      <c r="DI32" s="369">
        <v>0</v>
      </c>
      <c r="DJ32" s="369">
        <v>0</v>
      </c>
      <c r="DK32" s="369">
        <v>0</v>
      </c>
      <c r="DL32" s="369">
        <v>0</v>
      </c>
      <c r="DM32" s="369">
        <v>0</v>
      </c>
      <c r="DN32" s="369">
        <v>0</v>
      </c>
      <c r="DO32" s="369">
        <v>0</v>
      </c>
      <c r="DP32" s="369">
        <v>0</v>
      </c>
      <c r="DQ32" s="369">
        <v>0</v>
      </c>
      <c r="DR32" s="369">
        <v>0</v>
      </c>
      <c r="DT32" s="366" t="s">
        <v>213</v>
      </c>
      <c r="DU32" s="304"/>
      <c r="DV32" s="304"/>
      <c r="DW32" s="304"/>
      <c r="DX32" s="304"/>
      <c r="DY32" s="304"/>
      <c r="DZ32" s="304"/>
      <c r="EA32" s="255">
        <v>0</v>
      </c>
      <c r="EB32" s="255">
        <v>0</v>
      </c>
      <c r="EC32" s="255">
        <v>553103.99999999988</v>
      </c>
      <c r="ED32" s="255">
        <f t="shared" si="10"/>
        <v>507011.99999999994</v>
      </c>
      <c r="EE32" s="255">
        <f t="shared" si="10"/>
        <v>0</v>
      </c>
      <c r="EF32" s="255">
        <f t="shared" si="9"/>
        <v>1060115.9999999998</v>
      </c>
      <c r="EG32" s="255">
        <v>0</v>
      </c>
      <c r="EH32" s="366" t="s">
        <v>200</v>
      </c>
    </row>
    <row r="33" spans="1:138" x14ac:dyDescent="0.4">
      <c r="A33" s="366" t="s">
        <v>74</v>
      </c>
      <c r="B33" s="366" t="s">
        <v>267</v>
      </c>
      <c r="C33" s="366" t="s">
        <v>46</v>
      </c>
      <c r="D33" s="366">
        <v>606796</v>
      </c>
      <c r="E33" s="366" t="s">
        <v>285</v>
      </c>
      <c r="F33" s="367">
        <v>316.45</v>
      </c>
      <c r="G33" s="367">
        <v>141.4</v>
      </c>
      <c r="H33" s="281"/>
      <c r="I33" s="281"/>
      <c r="J33" s="281"/>
      <c r="K33" s="281"/>
      <c r="L33" s="281"/>
      <c r="M33" s="389" t="s">
        <v>411</v>
      </c>
      <c r="N33" s="389" t="s">
        <v>411</v>
      </c>
      <c r="O33" s="389" t="s">
        <v>411</v>
      </c>
      <c r="P33" s="389" t="s">
        <v>411</v>
      </c>
      <c r="Q33" s="389" t="s">
        <v>411</v>
      </c>
      <c r="R33" s="389" t="s">
        <v>411</v>
      </c>
      <c r="S33" s="389" t="s">
        <v>411</v>
      </c>
      <c r="T33" s="389" t="s">
        <v>411</v>
      </c>
      <c r="U33" s="389" t="s">
        <v>411</v>
      </c>
      <c r="V33" s="389" t="s">
        <v>411</v>
      </c>
      <c r="W33" s="389" t="s">
        <v>411</v>
      </c>
      <c r="X33" s="389" t="s">
        <v>411</v>
      </c>
      <c r="Y33" s="389" t="s">
        <v>411</v>
      </c>
      <c r="Z33" s="389" t="s">
        <v>411</v>
      </c>
      <c r="AA33" s="389" t="s">
        <v>411</v>
      </c>
      <c r="AB33" s="389" t="s">
        <v>411</v>
      </c>
      <c r="AC33" s="389" t="s">
        <v>411</v>
      </c>
      <c r="AD33" s="389" t="s">
        <v>411</v>
      </c>
      <c r="AE33" s="389" t="s">
        <v>411</v>
      </c>
      <c r="AF33" s="389" t="s">
        <v>411</v>
      </c>
      <c r="AG33" s="389" t="s">
        <v>411</v>
      </c>
      <c r="AH33" s="389" t="s">
        <v>411</v>
      </c>
      <c r="AI33" s="367">
        <v>0</v>
      </c>
      <c r="AJ33" s="367">
        <v>0</v>
      </c>
      <c r="AK33" s="367">
        <v>0</v>
      </c>
      <c r="AL33" s="367">
        <v>0</v>
      </c>
      <c r="AM33" s="367">
        <v>0</v>
      </c>
      <c r="AN33" s="367">
        <v>0</v>
      </c>
      <c r="AO33" s="367">
        <v>0</v>
      </c>
      <c r="AP33" s="367">
        <v>0</v>
      </c>
      <c r="AQ33" s="367">
        <v>0</v>
      </c>
      <c r="AR33" s="367">
        <v>0</v>
      </c>
      <c r="AS33" s="367">
        <v>0</v>
      </c>
      <c r="AT33" s="367">
        <v>0</v>
      </c>
      <c r="AU33" s="367">
        <v>0</v>
      </c>
      <c r="AV33" s="367">
        <v>0</v>
      </c>
      <c r="AW33" s="367">
        <v>0</v>
      </c>
      <c r="AX33" s="367">
        <v>0</v>
      </c>
      <c r="AY33" s="367">
        <v>0</v>
      </c>
      <c r="AZ33" s="367">
        <v>0</v>
      </c>
      <c r="BA33" s="367">
        <v>0</v>
      </c>
      <c r="BB33" s="367">
        <v>0</v>
      </c>
      <c r="BC33" s="367">
        <v>0</v>
      </c>
      <c r="BD33" s="367">
        <v>0</v>
      </c>
      <c r="BE33" s="367">
        <v>0</v>
      </c>
      <c r="BF33" s="367">
        <v>0</v>
      </c>
      <c r="BG33" s="367">
        <v>0</v>
      </c>
      <c r="BH33" s="367">
        <v>0</v>
      </c>
      <c r="BI33" s="367">
        <v>0</v>
      </c>
      <c r="BJ33" s="367">
        <v>0</v>
      </c>
      <c r="BK33" s="367">
        <v>0</v>
      </c>
      <c r="BL33" s="367">
        <v>0</v>
      </c>
      <c r="BN33" s="369">
        <v>0</v>
      </c>
      <c r="BO33" s="369">
        <v>0</v>
      </c>
      <c r="BP33" s="369">
        <v>0</v>
      </c>
      <c r="BQ33" s="369">
        <v>0</v>
      </c>
      <c r="BR33" s="369">
        <v>0</v>
      </c>
      <c r="BS33" s="390" t="s">
        <v>411</v>
      </c>
      <c r="BT33" s="390" t="s">
        <v>411</v>
      </c>
      <c r="BU33" s="390" t="s">
        <v>411</v>
      </c>
      <c r="BV33" s="390" t="s">
        <v>411</v>
      </c>
      <c r="BW33" s="390" t="s">
        <v>411</v>
      </c>
      <c r="BX33" s="390" t="s">
        <v>411</v>
      </c>
      <c r="BY33" s="390" t="s">
        <v>411</v>
      </c>
      <c r="BZ33" s="390" t="s">
        <v>411</v>
      </c>
      <c r="CA33" s="390" t="s">
        <v>411</v>
      </c>
      <c r="CB33" s="390" t="s">
        <v>411</v>
      </c>
      <c r="CC33" s="390" t="s">
        <v>411</v>
      </c>
      <c r="CD33" s="390" t="s">
        <v>411</v>
      </c>
      <c r="CE33" s="390" t="s">
        <v>411</v>
      </c>
      <c r="CF33" s="390" t="s">
        <v>411</v>
      </c>
      <c r="CG33" s="390" t="s">
        <v>411</v>
      </c>
      <c r="CH33" s="390" t="s">
        <v>411</v>
      </c>
      <c r="CI33" s="390" t="s">
        <v>411</v>
      </c>
      <c r="CJ33" s="390" t="s">
        <v>411</v>
      </c>
      <c r="CK33" s="390" t="s">
        <v>411</v>
      </c>
      <c r="CL33" s="390" t="s">
        <v>411</v>
      </c>
      <c r="CM33" s="390" t="s">
        <v>411</v>
      </c>
      <c r="CN33" s="390" t="s">
        <v>411</v>
      </c>
      <c r="CO33" s="369">
        <v>0</v>
      </c>
      <c r="CP33" s="369">
        <v>0</v>
      </c>
      <c r="CQ33" s="369">
        <v>0</v>
      </c>
      <c r="CR33" s="369">
        <v>0</v>
      </c>
      <c r="CS33" s="369">
        <v>0</v>
      </c>
      <c r="CT33" s="369">
        <v>0</v>
      </c>
      <c r="CU33" s="369">
        <v>0</v>
      </c>
      <c r="CV33" s="369">
        <v>0</v>
      </c>
      <c r="CW33" s="369">
        <v>0</v>
      </c>
      <c r="CX33" s="369">
        <v>0</v>
      </c>
      <c r="CY33" s="369">
        <v>0</v>
      </c>
      <c r="CZ33" s="369">
        <v>0</v>
      </c>
      <c r="DA33" s="369">
        <v>0</v>
      </c>
      <c r="DB33" s="369">
        <v>0</v>
      </c>
      <c r="DC33" s="369">
        <v>0</v>
      </c>
      <c r="DD33" s="369">
        <v>0</v>
      </c>
      <c r="DE33" s="369">
        <v>0</v>
      </c>
      <c r="DF33" s="369">
        <v>0</v>
      </c>
      <c r="DG33" s="369">
        <v>0</v>
      </c>
      <c r="DH33" s="369">
        <v>0</v>
      </c>
      <c r="DI33" s="369">
        <v>0</v>
      </c>
      <c r="DJ33" s="369">
        <v>0</v>
      </c>
      <c r="DK33" s="369">
        <v>0</v>
      </c>
      <c r="DL33" s="369">
        <v>0</v>
      </c>
      <c r="DM33" s="369">
        <v>0</v>
      </c>
      <c r="DN33" s="369">
        <v>0</v>
      </c>
      <c r="DO33" s="369">
        <v>0</v>
      </c>
      <c r="DP33" s="369">
        <v>0</v>
      </c>
      <c r="DQ33" s="369">
        <v>0</v>
      </c>
      <c r="DR33" s="369">
        <v>0</v>
      </c>
      <c r="DT33" s="366" t="s">
        <v>213</v>
      </c>
      <c r="DU33" s="304"/>
      <c r="DV33" s="304"/>
      <c r="DW33" s="304"/>
      <c r="DX33" s="304"/>
      <c r="DY33" s="304"/>
      <c r="DZ33" s="304"/>
      <c r="EA33" s="255">
        <v>18987</v>
      </c>
      <c r="EB33" s="255">
        <v>56961</v>
      </c>
      <c r="EC33" s="255">
        <v>4746.75</v>
      </c>
      <c r="ED33" s="255">
        <f t="shared" si="10"/>
        <v>0</v>
      </c>
      <c r="EE33" s="255">
        <f t="shared" si="10"/>
        <v>0</v>
      </c>
      <c r="EF33" s="255">
        <f t="shared" si="9"/>
        <v>80694.75</v>
      </c>
      <c r="EG33" s="255">
        <v>0</v>
      </c>
      <c r="EH33" s="366" t="s">
        <v>200</v>
      </c>
    </row>
    <row r="34" spans="1:138" x14ac:dyDescent="0.4">
      <c r="A34" s="366" t="s">
        <v>276</v>
      </c>
      <c r="B34" s="366" t="s">
        <v>276</v>
      </c>
      <c r="C34" s="366" t="s">
        <v>276</v>
      </c>
      <c r="D34" s="366">
        <v>606798</v>
      </c>
      <c r="E34" s="366" t="s">
        <v>286</v>
      </c>
      <c r="F34" s="367">
        <v>0</v>
      </c>
      <c r="G34" s="367">
        <v>0</v>
      </c>
      <c r="H34" s="281"/>
      <c r="I34" s="281"/>
      <c r="J34" s="281"/>
      <c r="K34" s="281"/>
      <c r="L34" s="281"/>
      <c r="M34" s="389" t="s">
        <v>411</v>
      </c>
      <c r="N34" s="389" t="s">
        <v>411</v>
      </c>
      <c r="O34" s="389" t="s">
        <v>411</v>
      </c>
      <c r="P34" s="389" t="s">
        <v>411</v>
      </c>
      <c r="Q34" s="389" t="s">
        <v>411</v>
      </c>
      <c r="R34" s="389" t="s">
        <v>411</v>
      </c>
      <c r="S34" s="389" t="s">
        <v>411</v>
      </c>
      <c r="T34" s="389" t="s">
        <v>411</v>
      </c>
      <c r="U34" s="389" t="s">
        <v>411</v>
      </c>
      <c r="V34" s="389" t="s">
        <v>411</v>
      </c>
      <c r="W34" s="389" t="s">
        <v>411</v>
      </c>
      <c r="X34" s="389" t="s">
        <v>411</v>
      </c>
      <c r="Y34" s="389" t="s">
        <v>411</v>
      </c>
      <c r="Z34" s="389" t="s">
        <v>411</v>
      </c>
      <c r="AA34" s="389" t="s">
        <v>411</v>
      </c>
      <c r="AB34" s="389" t="s">
        <v>411</v>
      </c>
      <c r="AC34" s="389" t="s">
        <v>411</v>
      </c>
      <c r="AD34" s="389" t="s">
        <v>411</v>
      </c>
      <c r="AE34" s="389" t="s">
        <v>411</v>
      </c>
      <c r="AF34" s="389" t="s">
        <v>411</v>
      </c>
      <c r="AG34" s="389" t="s">
        <v>411</v>
      </c>
      <c r="AH34" s="389" t="s">
        <v>411</v>
      </c>
      <c r="AI34" s="367" t="s">
        <v>276</v>
      </c>
      <c r="AJ34" s="367" t="s">
        <v>276</v>
      </c>
      <c r="AK34" s="367" t="s">
        <v>276</v>
      </c>
      <c r="AL34" s="367" t="s">
        <v>276</v>
      </c>
      <c r="AM34" s="367" t="s">
        <v>276</v>
      </c>
      <c r="AN34" s="367" t="s">
        <v>276</v>
      </c>
      <c r="AO34" s="367" t="s">
        <v>276</v>
      </c>
      <c r="AP34" s="367" t="s">
        <v>276</v>
      </c>
      <c r="AQ34" s="367" t="s">
        <v>276</v>
      </c>
      <c r="AR34" s="367" t="s">
        <v>276</v>
      </c>
      <c r="AS34" s="367" t="s">
        <v>276</v>
      </c>
      <c r="AT34" s="367" t="s">
        <v>276</v>
      </c>
      <c r="AU34" s="367" t="s">
        <v>276</v>
      </c>
      <c r="AV34" s="367" t="s">
        <v>276</v>
      </c>
      <c r="AW34" s="367" t="s">
        <v>276</v>
      </c>
      <c r="AX34" s="367" t="s">
        <v>276</v>
      </c>
      <c r="AY34" s="367" t="s">
        <v>276</v>
      </c>
      <c r="AZ34" s="367" t="s">
        <v>276</v>
      </c>
      <c r="BA34" s="367" t="s">
        <v>276</v>
      </c>
      <c r="BB34" s="367" t="s">
        <v>276</v>
      </c>
      <c r="BC34" s="367" t="s">
        <v>276</v>
      </c>
      <c r="BD34" s="367" t="s">
        <v>276</v>
      </c>
      <c r="BE34" s="367" t="s">
        <v>276</v>
      </c>
      <c r="BF34" s="367" t="s">
        <v>276</v>
      </c>
      <c r="BG34" s="367" t="s">
        <v>276</v>
      </c>
      <c r="BH34" s="367" t="s">
        <v>276</v>
      </c>
      <c r="BI34" s="367" t="s">
        <v>276</v>
      </c>
      <c r="BJ34" s="367" t="s">
        <v>276</v>
      </c>
      <c r="BK34" s="367" t="s">
        <v>276</v>
      </c>
      <c r="BL34" s="367" t="s">
        <v>276</v>
      </c>
      <c r="BN34" s="369">
        <v>0</v>
      </c>
      <c r="BO34" s="369">
        <v>0</v>
      </c>
      <c r="BP34" s="369">
        <v>0</v>
      </c>
      <c r="BQ34" s="369">
        <v>0</v>
      </c>
      <c r="BR34" s="369">
        <v>0</v>
      </c>
      <c r="BS34" s="390" t="s">
        <v>411</v>
      </c>
      <c r="BT34" s="390" t="s">
        <v>411</v>
      </c>
      <c r="BU34" s="390" t="s">
        <v>411</v>
      </c>
      <c r="BV34" s="390" t="s">
        <v>411</v>
      </c>
      <c r="BW34" s="390" t="s">
        <v>411</v>
      </c>
      <c r="BX34" s="390" t="s">
        <v>411</v>
      </c>
      <c r="BY34" s="390" t="s">
        <v>411</v>
      </c>
      <c r="BZ34" s="390" t="s">
        <v>411</v>
      </c>
      <c r="CA34" s="390" t="s">
        <v>411</v>
      </c>
      <c r="CB34" s="390" t="s">
        <v>411</v>
      </c>
      <c r="CC34" s="390" t="s">
        <v>411</v>
      </c>
      <c r="CD34" s="390" t="s">
        <v>411</v>
      </c>
      <c r="CE34" s="390" t="s">
        <v>411</v>
      </c>
      <c r="CF34" s="390" t="s">
        <v>411</v>
      </c>
      <c r="CG34" s="390" t="s">
        <v>411</v>
      </c>
      <c r="CH34" s="390" t="s">
        <v>411</v>
      </c>
      <c r="CI34" s="390" t="s">
        <v>411</v>
      </c>
      <c r="CJ34" s="390" t="s">
        <v>411</v>
      </c>
      <c r="CK34" s="390" t="s">
        <v>411</v>
      </c>
      <c r="CL34" s="390" t="s">
        <v>411</v>
      </c>
      <c r="CM34" s="390" t="s">
        <v>411</v>
      </c>
      <c r="CN34" s="390" t="s">
        <v>411</v>
      </c>
      <c r="CO34" s="369">
        <v>0</v>
      </c>
      <c r="CP34" s="369">
        <v>0</v>
      </c>
      <c r="CQ34" s="369">
        <v>0</v>
      </c>
      <c r="CR34" s="369">
        <v>0</v>
      </c>
      <c r="CS34" s="369">
        <v>0</v>
      </c>
      <c r="CT34" s="369">
        <v>0</v>
      </c>
      <c r="CU34" s="369">
        <v>0</v>
      </c>
      <c r="CV34" s="369">
        <v>0</v>
      </c>
      <c r="CW34" s="369">
        <v>0</v>
      </c>
      <c r="CX34" s="369">
        <v>0</v>
      </c>
      <c r="CY34" s="369">
        <v>0</v>
      </c>
      <c r="CZ34" s="369">
        <v>0</v>
      </c>
      <c r="DA34" s="369">
        <v>0</v>
      </c>
      <c r="DB34" s="369">
        <v>0</v>
      </c>
      <c r="DC34" s="369">
        <v>0</v>
      </c>
      <c r="DD34" s="369">
        <v>0</v>
      </c>
      <c r="DE34" s="369">
        <v>0</v>
      </c>
      <c r="DF34" s="369">
        <v>0</v>
      </c>
      <c r="DG34" s="369">
        <v>0</v>
      </c>
      <c r="DH34" s="369">
        <v>0</v>
      </c>
      <c r="DI34" s="369">
        <v>0</v>
      </c>
      <c r="DJ34" s="369">
        <v>0</v>
      </c>
      <c r="DK34" s="369">
        <v>0</v>
      </c>
      <c r="DL34" s="369">
        <v>0</v>
      </c>
      <c r="DM34" s="369">
        <v>0</v>
      </c>
      <c r="DN34" s="369">
        <v>0</v>
      </c>
      <c r="DO34" s="369">
        <v>0</v>
      </c>
      <c r="DP34" s="369">
        <v>0</v>
      </c>
      <c r="DQ34" s="369">
        <v>0</v>
      </c>
      <c r="DR34" s="369">
        <v>0</v>
      </c>
      <c r="DT34" s="366" t="s">
        <v>276</v>
      </c>
      <c r="DU34" s="304"/>
      <c r="DV34" s="304"/>
      <c r="DW34" s="304"/>
      <c r="DX34" s="304"/>
      <c r="DY34" s="304"/>
      <c r="DZ34" s="304"/>
      <c r="EA34" s="255">
        <v>0</v>
      </c>
      <c r="EB34" s="255">
        <v>0</v>
      </c>
      <c r="EC34" s="255">
        <v>0</v>
      </c>
      <c r="ED34" s="255">
        <f t="shared" si="10"/>
        <v>0</v>
      </c>
      <c r="EE34" s="255">
        <f t="shared" si="10"/>
        <v>0</v>
      </c>
      <c r="EF34" s="255">
        <f t="shared" si="9"/>
        <v>0</v>
      </c>
      <c r="EG34" s="255">
        <v>0</v>
      </c>
      <c r="EH34" s="366" t="s">
        <v>200</v>
      </c>
    </row>
    <row r="35" spans="1:138" x14ac:dyDescent="0.4">
      <c r="A35" s="366" t="s">
        <v>74</v>
      </c>
      <c r="B35" s="366" t="s">
        <v>267</v>
      </c>
      <c r="C35" s="366" t="s">
        <v>46</v>
      </c>
      <c r="D35" s="366">
        <v>606798</v>
      </c>
      <c r="E35" s="366" t="s">
        <v>282</v>
      </c>
      <c r="F35" s="367">
        <v>491.02</v>
      </c>
      <c r="G35" s="367">
        <v>219.4</v>
      </c>
      <c r="H35" s="281"/>
      <c r="I35" s="281"/>
      <c r="J35" s="281"/>
      <c r="K35" s="281"/>
      <c r="L35" s="281"/>
      <c r="M35" s="389" t="s">
        <v>411</v>
      </c>
      <c r="N35" s="389" t="s">
        <v>411</v>
      </c>
      <c r="O35" s="389" t="s">
        <v>411</v>
      </c>
      <c r="P35" s="389" t="s">
        <v>411</v>
      </c>
      <c r="Q35" s="389" t="s">
        <v>411</v>
      </c>
      <c r="R35" s="389" t="s">
        <v>411</v>
      </c>
      <c r="S35" s="389" t="s">
        <v>411</v>
      </c>
      <c r="T35" s="389" t="s">
        <v>411</v>
      </c>
      <c r="U35" s="389" t="s">
        <v>411</v>
      </c>
      <c r="V35" s="389" t="s">
        <v>411</v>
      </c>
      <c r="W35" s="389" t="s">
        <v>411</v>
      </c>
      <c r="X35" s="389" t="s">
        <v>411</v>
      </c>
      <c r="Y35" s="389" t="s">
        <v>411</v>
      </c>
      <c r="Z35" s="389" t="s">
        <v>411</v>
      </c>
      <c r="AA35" s="389" t="s">
        <v>411</v>
      </c>
      <c r="AB35" s="389" t="s">
        <v>411</v>
      </c>
      <c r="AC35" s="389" t="s">
        <v>411</v>
      </c>
      <c r="AD35" s="389" t="s">
        <v>411</v>
      </c>
      <c r="AE35" s="389" t="s">
        <v>411</v>
      </c>
      <c r="AF35" s="389" t="s">
        <v>411</v>
      </c>
      <c r="AG35" s="389" t="s">
        <v>411</v>
      </c>
      <c r="AH35" s="389" t="s">
        <v>411</v>
      </c>
      <c r="AI35" s="367">
        <v>0.05</v>
      </c>
      <c r="AJ35" s="367">
        <v>0.05</v>
      </c>
      <c r="AK35" s="367">
        <v>0.05</v>
      </c>
      <c r="AL35" s="367">
        <v>0.05</v>
      </c>
      <c r="AM35" s="367">
        <v>0.05</v>
      </c>
      <c r="AN35" s="367">
        <v>0.05</v>
      </c>
      <c r="AO35" s="367">
        <v>0.05</v>
      </c>
      <c r="AP35" s="367">
        <v>0.05</v>
      </c>
      <c r="AQ35" s="367">
        <v>0.05</v>
      </c>
      <c r="AR35" s="367">
        <v>0.05</v>
      </c>
      <c r="AS35" s="367">
        <v>0.05</v>
      </c>
      <c r="AT35" s="367">
        <v>0.05</v>
      </c>
      <c r="AU35" s="367">
        <v>0.05</v>
      </c>
      <c r="AV35" s="367">
        <v>0.05</v>
      </c>
      <c r="AW35" s="367">
        <v>0.05</v>
      </c>
      <c r="AX35" s="367">
        <v>0</v>
      </c>
      <c r="AY35" s="367">
        <v>0</v>
      </c>
      <c r="AZ35" s="367">
        <v>0</v>
      </c>
      <c r="BA35" s="367">
        <v>0</v>
      </c>
      <c r="BB35" s="367">
        <v>0</v>
      </c>
      <c r="BC35" s="367">
        <v>0</v>
      </c>
      <c r="BD35" s="367">
        <v>0</v>
      </c>
      <c r="BE35" s="367">
        <v>0</v>
      </c>
      <c r="BF35" s="367">
        <v>0</v>
      </c>
      <c r="BG35" s="367">
        <v>0</v>
      </c>
      <c r="BH35" s="367">
        <v>0</v>
      </c>
      <c r="BI35" s="367">
        <v>0</v>
      </c>
      <c r="BJ35" s="367">
        <v>0</v>
      </c>
      <c r="BK35" s="367">
        <v>0</v>
      </c>
      <c r="BL35" s="367">
        <v>0</v>
      </c>
      <c r="BN35" s="369">
        <v>0</v>
      </c>
      <c r="BO35" s="369">
        <v>0</v>
      </c>
      <c r="BP35" s="369">
        <v>0</v>
      </c>
      <c r="BQ35" s="369">
        <v>0</v>
      </c>
      <c r="BR35" s="369">
        <v>0</v>
      </c>
      <c r="BS35" s="390" t="s">
        <v>411</v>
      </c>
      <c r="BT35" s="390" t="s">
        <v>411</v>
      </c>
      <c r="BU35" s="390" t="s">
        <v>411</v>
      </c>
      <c r="BV35" s="390" t="s">
        <v>411</v>
      </c>
      <c r="BW35" s="390" t="s">
        <v>411</v>
      </c>
      <c r="BX35" s="390" t="s">
        <v>411</v>
      </c>
      <c r="BY35" s="390" t="s">
        <v>411</v>
      </c>
      <c r="BZ35" s="390" t="s">
        <v>411</v>
      </c>
      <c r="CA35" s="390" t="s">
        <v>411</v>
      </c>
      <c r="CB35" s="390" t="s">
        <v>411</v>
      </c>
      <c r="CC35" s="390" t="s">
        <v>411</v>
      </c>
      <c r="CD35" s="390" t="s">
        <v>411</v>
      </c>
      <c r="CE35" s="390" t="s">
        <v>411</v>
      </c>
      <c r="CF35" s="390" t="s">
        <v>411</v>
      </c>
      <c r="CG35" s="390" t="s">
        <v>411</v>
      </c>
      <c r="CH35" s="390" t="s">
        <v>411</v>
      </c>
      <c r="CI35" s="390" t="s">
        <v>411</v>
      </c>
      <c r="CJ35" s="390" t="s">
        <v>411</v>
      </c>
      <c r="CK35" s="390" t="s">
        <v>411</v>
      </c>
      <c r="CL35" s="390" t="s">
        <v>411</v>
      </c>
      <c r="CM35" s="390" t="s">
        <v>411</v>
      </c>
      <c r="CN35" s="390" t="s">
        <v>411</v>
      </c>
      <c r="CO35" s="369">
        <v>3682.65</v>
      </c>
      <c r="CP35" s="369">
        <v>3682.65</v>
      </c>
      <c r="CQ35" s="369">
        <v>3682.65</v>
      </c>
      <c r="CR35" s="369">
        <v>3682.65</v>
      </c>
      <c r="CS35" s="369">
        <v>3682.65</v>
      </c>
      <c r="CT35" s="369">
        <v>3682.65</v>
      </c>
      <c r="CU35" s="369">
        <v>3682.65</v>
      </c>
      <c r="CV35" s="369">
        <v>3682.65</v>
      </c>
      <c r="CW35" s="369">
        <v>3682.65</v>
      </c>
      <c r="CX35" s="369">
        <v>3682.65</v>
      </c>
      <c r="CY35" s="369">
        <v>3682.65</v>
      </c>
      <c r="CZ35" s="369">
        <v>3682.65</v>
      </c>
      <c r="DA35" s="369">
        <v>3682.65</v>
      </c>
      <c r="DB35" s="369">
        <v>3682.65</v>
      </c>
      <c r="DC35" s="369">
        <v>3682.65</v>
      </c>
      <c r="DD35" s="369">
        <v>0</v>
      </c>
      <c r="DE35" s="369">
        <v>0</v>
      </c>
      <c r="DF35" s="369">
        <v>0</v>
      </c>
      <c r="DG35" s="369">
        <v>0</v>
      </c>
      <c r="DH35" s="369">
        <v>0</v>
      </c>
      <c r="DI35" s="369">
        <v>0</v>
      </c>
      <c r="DJ35" s="369">
        <v>0</v>
      </c>
      <c r="DK35" s="369">
        <v>0</v>
      </c>
      <c r="DL35" s="369">
        <v>0</v>
      </c>
      <c r="DM35" s="369">
        <v>0</v>
      </c>
      <c r="DN35" s="369">
        <v>0</v>
      </c>
      <c r="DO35" s="369">
        <v>0</v>
      </c>
      <c r="DP35" s="369">
        <v>0</v>
      </c>
      <c r="DQ35" s="369">
        <v>0</v>
      </c>
      <c r="DR35" s="369">
        <v>0</v>
      </c>
      <c r="DT35" s="366" t="s">
        <v>213</v>
      </c>
      <c r="DU35" s="304"/>
      <c r="DV35" s="304"/>
      <c r="DW35" s="304"/>
      <c r="DX35" s="304"/>
      <c r="DY35" s="304"/>
      <c r="DZ35" s="304"/>
      <c r="EA35" s="255">
        <v>62605.05</v>
      </c>
      <c r="EB35" s="255">
        <v>44191.80000000001</v>
      </c>
      <c r="EC35" s="255">
        <v>44191.80000000001</v>
      </c>
      <c r="ED35" s="255">
        <f t="shared" si="10"/>
        <v>33143.850000000006</v>
      </c>
      <c r="EE35" s="255">
        <f t="shared" si="10"/>
        <v>0</v>
      </c>
      <c r="EF35" s="255">
        <f t="shared" si="9"/>
        <v>184132.50000000003</v>
      </c>
      <c r="EG35" s="255">
        <v>0</v>
      </c>
      <c r="EH35" s="366" t="s">
        <v>200</v>
      </c>
    </row>
    <row r="36" spans="1:138" x14ac:dyDescent="0.4">
      <c r="A36" s="366" t="s">
        <v>287</v>
      </c>
      <c r="B36" s="366" t="s">
        <v>267</v>
      </c>
      <c r="C36" s="366" t="s">
        <v>46</v>
      </c>
      <c r="D36" s="366">
        <v>606798</v>
      </c>
      <c r="E36" s="366" t="s">
        <v>288</v>
      </c>
      <c r="F36" s="367">
        <v>262.95999999999998</v>
      </c>
      <c r="G36" s="367">
        <v>117.5</v>
      </c>
      <c r="H36" s="281"/>
      <c r="I36" s="281"/>
      <c r="J36" s="281"/>
      <c r="K36" s="281"/>
      <c r="L36" s="281"/>
      <c r="M36" s="389" t="s">
        <v>411</v>
      </c>
      <c r="N36" s="389" t="s">
        <v>411</v>
      </c>
      <c r="O36" s="389" t="s">
        <v>411</v>
      </c>
      <c r="P36" s="389" t="s">
        <v>411</v>
      </c>
      <c r="Q36" s="389" t="s">
        <v>411</v>
      </c>
      <c r="R36" s="389" t="s">
        <v>411</v>
      </c>
      <c r="S36" s="389" t="s">
        <v>411</v>
      </c>
      <c r="T36" s="389" t="s">
        <v>411</v>
      </c>
      <c r="U36" s="389" t="s">
        <v>411</v>
      </c>
      <c r="V36" s="389" t="s">
        <v>411</v>
      </c>
      <c r="W36" s="389" t="s">
        <v>411</v>
      </c>
      <c r="X36" s="389" t="s">
        <v>411</v>
      </c>
      <c r="Y36" s="389" t="s">
        <v>411</v>
      </c>
      <c r="Z36" s="389" t="s">
        <v>411</v>
      </c>
      <c r="AA36" s="389" t="s">
        <v>411</v>
      </c>
      <c r="AB36" s="389" t="s">
        <v>411</v>
      </c>
      <c r="AC36" s="389" t="s">
        <v>411</v>
      </c>
      <c r="AD36" s="389" t="s">
        <v>411</v>
      </c>
      <c r="AE36" s="389" t="s">
        <v>411</v>
      </c>
      <c r="AF36" s="389" t="s">
        <v>411</v>
      </c>
      <c r="AG36" s="389" t="s">
        <v>411</v>
      </c>
      <c r="AH36" s="389" t="s">
        <v>411</v>
      </c>
      <c r="AI36" s="367">
        <v>0.2</v>
      </c>
      <c r="AJ36" s="367">
        <v>0.2</v>
      </c>
      <c r="AK36" s="367">
        <v>0.2</v>
      </c>
      <c r="AL36" s="367">
        <v>0.2</v>
      </c>
      <c r="AM36" s="367">
        <v>0.2</v>
      </c>
      <c r="AN36" s="367">
        <v>0.2</v>
      </c>
      <c r="AO36" s="367">
        <v>0.2</v>
      </c>
      <c r="AP36" s="367">
        <v>0.2</v>
      </c>
      <c r="AQ36" s="367">
        <v>0.2</v>
      </c>
      <c r="AR36" s="367">
        <v>0.2</v>
      </c>
      <c r="AS36" s="367">
        <v>0.2</v>
      </c>
      <c r="AT36" s="367">
        <v>0.2</v>
      </c>
      <c r="AU36" s="367">
        <v>0.2</v>
      </c>
      <c r="AV36" s="367">
        <v>0.2</v>
      </c>
      <c r="AW36" s="367">
        <v>0.2</v>
      </c>
      <c r="AX36" s="367">
        <v>0</v>
      </c>
      <c r="AY36" s="367">
        <v>0</v>
      </c>
      <c r="AZ36" s="367">
        <v>0</v>
      </c>
      <c r="BA36" s="367">
        <v>0</v>
      </c>
      <c r="BB36" s="367">
        <v>0</v>
      </c>
      <c r="BC36" s="367">
        <v>0</v>
      </c>
      <c r="BD36" s="367">
        <v>0</v>
      </c>
      <c r="BE36" s="367">
        <v>0</v>
      </c>
      <c r="BF36" s="367">
        <v>0</v>
      </c>
      <c r="BG36" s="367">
        <v>0</v>
      </c>
      <c r="BH36" s="367">
        <v>0</v>
      </c>
      <c r="BI36" s="367">
        <v>0</v>
      </c>
      <c r="BJ36" s="367">
        <v>0</v>
      </c>
      <c r="BK36" s="367">
        <v>0</v>
      </c>
      <c r="BL36" s="367">
        <v>0</v>
      </c>
      <c r="BN36" s="369">
        <v>0</v>
      </c>
      <c r="BO36" s="369">
        <v>0</v>
      </c>
      <c r="BP36" s="369">
        <v>0</v>
      </c>
      <c r="BQ36" s="369">
        <v>0</v>
      </c>
      <c r="BR36" s="369">
        <v>0</v>
      </c>
      <c r="BS36" s="390" t="s">
        <v>411</v>
      </c>
      <c r="BT36" s="390" t="s">
        <v>411</v>
      </c>
      <c r="BU36" s="390" t="s">
        <v>411</v>
      </c>
      <c r="BV36" s="390" t="s">
        <v>411</v>
      </c>
      <c r="BW36" s="390" t="s">
        <v>411</v>
      </c>
      <c r="BX36" s="390" t="s">
        <v>411</v>
      </c>
      <c r="BY36" s="390" t="s">
        <v>411</v>
      </c>
      <c r="BZ36" s="390" t="s">
        <v>411</v>
      </c>
      <c r="CA36" s="390" t="s">
        <v>411</v>
      </c>
      <c r="CB36" s="390" t="s">
        <v>411</v>
      </c>
      <c r="CC36" s="390" t="s">
        <v>411</v>
      </c>
      <c r="CD36" s="390" t="s">
        <v>411</v>
      </c>
      <c r="CE36" s="390" t="s">
        <v>411</v>
      </c>
      <c r="CF36" s="390" t="s">
        <v>411</v>
      </c>
      <c r="CG36" s="390" t="s">
        <v>411</v>
      </c>
      <c r="CH36" s="390" t="s">
        <v>411</v>
      </c>
      <c r="CI36" s="390" t="s">
        <v>411</v>
      </c>
      <c r="CJ36" s="390" t="s">
        <v>411</v>
      </c>
      <c r="CK36" s="390" t="s">
        <v>411</v>
      </c>
      <c r="CL36" s="390" t="s">
        <v>411</v>
      </c>
      <c r="CM36" s="390" t="s">
        <v>411</v>
      </c>
      <c r="CN36" s="390" t="s">
        <v>411</v>
      </c>
      <c r="CO36" s="369">
        <v>7888.8</v>
      </c>
      <c r="CP36" s="369">
        <v>7888.8</v>
      </c>
      <c r="CQ36" s="369">
        <v>7888.8</v>
      </c>
      <c r="CR36" s="369">
        <v>7888.8</v>
      </c>
      <c r="CS36" s="369">
        <v>7888.8</v>
      </c>
      <c r="CT36" s="369">
        <v>7888.8</v>
      </c>
      <c r="CU36" s="369">
        <v>7888.8</v>
      </c>
      <c r="CV36" s="369">
        <v>7888.8</v>
      </c>
      <c r="CW36" s="369">
        <v>7888.8</v>
      </c>
      <c r="CX36" s="369">
        <v>7888.8</v>
      </c>
      <c r="CY36" s="369">
        <v>7888.8</v>
      </c>
      <c r="CZ36" s="369">
        <v>7888.8</v>
      </c>
      <c r="DA36" s="369">
        <v>7888.8</v>
      </c>
      <c r="DB36" s="369">
        <v>7888.8</v>
      </c>
      <c r="DC36" s="369">
        <v>7888.8</v>
      </c>
      <c r="DD36" s="369">
        <v>0</v>
      </c>
      <c r="DE36" s="369">
        <v>0</v>
      </c>
      <c r="DF36" s="369">
        <v>0</v>
      </c>
      <c r="DG36" s="369">
        <v>0</v>
      </c>
      <c r="DH36" s="369">
        <v>0</v>
      </c>
      <c r="DI36" s="369">
        <v>0</v>
      </c>
      <c r="DJ36" s="369">
        <v>0</v>
      </c>
      <c r="DK36" s="369">
        <v>0</v>
      </c>
      <c r="DL36" s="369">
        <v>0</v>
      </c>
      <c r="DM36" s="369">
        <v>0</v>
      </c>
      <c r="DN36" s="369">
        <v>0</v>
      </c>
      <c r="DO36" s="369">
        <v>0</v>
      </c>
      <c r="DP36" s="369">
        <v>0</v>
      </c>
      <c r="DQ36" s="369">
        <v>0</v>
      </c>
      <c r="DR36" s="369">
        <v>0</v>
      </c>
      <c r="DT36" s="366" t="s">
        <v>213</v>
      </c>
      <c r="DU36" s="304"/>
      <c r="DV36" s="304"/>
      <c r="DW36" s="304"/>
      <c r="DX36" s="304"/>
      <c r="DY36" s="304"/>
      <c r="DZ36" s="304"/>
      <c r="EA36" s="255">
        <v>55221.600000000006</v>
      </c>
      <c r="EB36" s="255">
        <v>94665.60000000002</v>
      </c>
      <c r="EC36" s="255">
        <v>94665.60000000002</v>
      </c>
      <c r="ED36" s="255">
        <f t="shared" ref="ED36:EE51" si="11">SUMIF($BN$1:$DR$1,ED$2,$BN36:$DR36)</f>
        <v>70999.200000000012</v>
      </c>
      <c r="EE36" s="255">
        <f t="shared" si="11"/>
        <v>0</v>
      </c>
      <c r="EF36" s="255">
        <f t="shared" si="9"/>
        <v>315552.00000000006</v>
      </c>
      <c r="EG36" s="255">
        <v>0</v>
      </c>
      <c r="EH36" s="366" t="s">
        <v>200</v>
      </c>
    </row>
    <row r="37" spans="1:138" x14ac:dyDescent="0.4">
      <c r="A37" s="366" t="s">
        <v>287</v>
      </c>
      <c r="B37" s="366" t="s">
        <v>267</v>
      </c>
      <c r="C37" s="366" t="s">
        <v>46</v>
      </c>
      <c r="D37" s="366">
        <v>606798</v>
      </c>
      <c r="E37" s="366" t="s">
        <v>289</v>
      </c>
      <c r="F37" s="367">
        <v>208.74</v>
      </c>
      <c r="G37" s="367">
        <v>91.43088017751478</v>
      </c>
      <c r="H37" s="281"/>
      <c r="I37" s="281"/>
      <c r="J37" s="281"/>
      <c r="K37" s="281"/>
      <c r="L37" s="281"/>
      <c r="M37" s="389" t="s">
        <v>411</v>
      </c>
      <c r="N37" s="389" t="s">
        <v>411</v>
      </c>
      <c r="O37" s="389" t="s">
        <v>411</v>
      </c>
      <c r="P37" s="389" t="s">
        <v>411</v>
      </c>
      <c r="Q37" s="389" t="s">
        <v>411</v>
      </c>
      <c r="R37" s="389" t="s">
        <v>411</v>
      </c>
      <c r="S37" s="389" t="s">
        <v>411</v>
      </c>
      <c r="T37" s="389" t="s">
        <v>411</v>
      </c>
      <c r="U37" s="389" t="s">
        <v>411</v>
      </c>
      <c r="V37" s="389" t="s">
        <v>411</v>
      </c>
      <c r="W37" s="389" t="s">
        <v>411</v>
      </c>
      <c r="X37" s="389" t="s">
        <v>411</v>
      </c>
      <c r="Y37" s="389" t="s">
        <v>411</v>
      </c>
      <c r="Z37" s="389" t="s">
        <v>411</v>
      </c>
      <c r="AA37" s="389" t="s">
        <v>411</v>
      </c>
      <c r="AB37" s="389" t="s">
        <v>411</v>
      </c>
      <c r="AC37" s="389" t="s">
        <v>411</v>
      </c>
      <c r="AD37" s="389" t="s">
        <v>411</v>
      </c>
      <c r="AE37" s="389" t="s">
        <v>411</v>
      </c>
      <c r="AF37" s="389" t="s">
        <v>411</v>
      </c>
      <c r="AG37" s="389" t="s">
        <v>411</v>
      </c>
      <c r="AH37" s="389" t="s">
        <v>411</v>
      </c>
      <c r="AI37" s="367">
        <v>0.05</v>
      </c>
      <c r="AJ37" s="367">
        <v>0.05</v>
      </c>
      <c r="AK37" s="367">
        <v>0.05</v>
      </c>
      <c r="AL37" s="367">
        <v>0.05</v>
      </c>
      <c r="AM37" s="367">
        <v>0.05</v>
      </c>
      <c r="AN37" s="367">
        <v>0.05</v>
      </c>
      <c r="AO37" s="367">
        <v>0.05</v>
      </c>
      <c r="AP37" s="367">
        <v>0.05</v>
      </c>
      <c r="AQ37" s="367">
        <v>0.05</v>
      </c>
      <c r="AR37" s="367">
        <v>0.05</v>
      </c>
      <c r="AS37" s="367">
        <v>0.05</v>
      </c>
      <c r="AT37" s="367">
        <v>0.05</v>
      </c>
      <c r="AU37" s="367">
        <v>0.05</v>
      </c>
      <c r="AV37" s="367">
        <v>0.05</v>
      </c>
      <c r="AW37" s="367">
        <v>0.05</v>
      </c>
      <c r="AX37" s="367">
        <v>0</v>
      </c>
      <c r="AY37" s="367">
        <v>0</v>
      </c>
      <c r="AZ37" s="367">
        <v>0</v>
      </c>
      <c r="BA37" s="367">
        <v>0</v>
      </c>
      <c r="BB37" s="367">
        <v>0</v>
      </c>
      <c r="BC37" s="367">
        <v>0</v>
      </c>
      <c r="BD37" s="367">
        <v>0</v>
      </c>
      <c r="BE37" s="367">
        <v>0</v>
      </c>
      <c r="BF37" s="367">
        <v>0</v>
      </c>
      <c r="BG37" s="367">
        <v>0</v>
      </c>
      <c r="BH37" s="367">
        <v>0</v>
      </c>
      <c r="BI37" s="367">
        <v>0</v>
      </c>
      <c r="BJ37" s="367">
        <v>0</v>
      </c>
      <c r="BK37" s="367">
        <v>0</v>
      </c>
      <c r="BL37" s="367">
        <v>0</v>
      </c>
      <c r="BN37" s="369">
        <v>0</v>
      </c>
      <c r="BO37" s="369">
        <v>0</v>
      </c>
      <c r="BP37" s="369">
        <v>0</v>
      </c>
      <c r="BQ37" s="369">
        <v>0</v>
      </c>
      <c r="BR37" s="369">
        <v>0</v>
      </c>
      <c r="BS37" s="390" t="s">
        <v>411</v>
      </c>
      <c r="BT37" s="390" t="s">
        <v>411</v>
      </c>
      <c r="BU37" s="390" t="s">
        <v>411</v>
      </c>
      <c r="BV37" s="390" t="s">
        <v>411</v>
      </c>
      <c r="BW37" s="390" t="s">
        <v>411</v>
      </c>
      <c r="BX37" s="390" t="s">
        <v>411</v>
      </c>
      <c r="BY37" s="390" t="s">
        <v>411</v>
      </c>
      <c r="BZ37" s="390" t="s">
        <v>411</v>
      </c>
      <c r="CA37" s="390" t="s">
        <v>411</v>
      </c>
      <c r="CB37" s="390" t="s">
        <v>411</v>
      </c>
      <c r="CC37" s="390" t="s">
        <v>411</v>
      </c>
      <c r="CD37" s="390" t="s">
        <v>411</v>
      </c>
      <c r="CE37" s="390" t="s">
        <v>411</v>
      </c>
      <c r="CF37" s="390" t="s">
        <v>411</v>
      </c>
      <c r="CG37" s="390" t="s">
        <v>411</v>
      </c>
      <c r="CH37" s="390" t="s">
        <v>411</v>
      </c>
      <c r="CI37" s="390" t="s">
        <v>411</v>
      </c>
      <c r="CJ37" s="390" t="s">
        <v>411</v>
      </c>
      <c r="CK37" s="390" t="s">
        <v>411</v>
      </c>
      <c r="CL37" s="390" t="s">
        <v>411</v>
      </c>
      <c r="CM37" s="390" t="s">
        <v>411</v>
      </c>
      <c r="CN37" s="390" t="s">
        <v>411</v>
      </c>
      <c r="CO37" s="369">
        <v>1565.5500000000002</v>
      </c>
      <c r="CP37" s="369">
        <v>1565.5500000000002</v>
      </c>
      <c r="CQ37" s="369">
        <v>1565.5500000000002</v>
      </c>
      <c r="CR37" s="369">
        <v>1565.5500000000002</v>
      </c>
      <c r="CS37" s="369">
        <v>1565.5500000000002</v>
      </c>
      <c r="CT37" s="369">
        <v>1565.5500000000002</v>
      </c>
      <c r="CU37" s="369">
        <v>1565.5500000000002</v>
      </c>
      <c r="CV37" s="369">
        <v>1565.5500000000002</v>
      </c>
      <c r="CW37" s="369">
        <v>1565.5500000000002</v>
      </c>
      <c r="CX37" s="369">
        <v>1565.5500000000002</v>
      </c>
      <c r="CY37" s="369">
        <v>1565.5500000000002</v>
      </c>
      <c r="CZ37" s="369">
        <v>1565.5500000000002</v>
      </c>
      <c r="DA37" s="369">
        <v>1565.5500000000002</v>
      </c>
      <c r="DB37" s="369">
        <v>1565.5500000000002</v>
      </c>
      <c r="DC37" s="369">
        <v>1565.5500000000002</v>
      </c>
      <c r="DD37" s="369">
        <v>0</v>
      </c>
      <c r="DE37" s="369">
        <v>0</v>
      </c>
      <c r="DF37" s="369">
        <v>0</v>
      </c>
      <c r="DG37" s="369">
        <v>0</v>
      </c>
      <c r="DH37" s="369">
        <v>0</v>
      </c>
      <c r="DI37" s="369">
        <v>0</v>
      </c>
      <c r="DJ37" s="369">
        <v>0</v>
      </c>
      <c r="DK37" s="369">
        <v>0</v>
      </c>
      <c r="DL37" s="369">
        <v>0</v>
      </c>
      <c r="DM37" s="369">
        <v>0</v>
      </c>
      <c r="DN37" s="369">
        <v>0</v>
      </c>
      <c r="DO37" s="369">
        <v>0</v>
      </c>
      <c r="DP37" s="369">
        <v>0</v>
      </c>
      <c r="DQ37" s="369">
        <v>0</v>
      </c>
      <c r="DR37" s="369">
        <v>0</v>
      </c>
      <c r="DT37" s="366" t="s">
        <v>213</v>
      </c>
      <c r="DU37" s="304"/>
      <c r="DV37" s="304"/>
      <c r="DW37" s="304"/>
      <c r="DX37" s="304"/>
      <c r="DY37" s="304"/>
      <c r="DZ37" s="304"/>
      <c r="EA37" s="255">
        <v>6262.2000000000007</v>
      </c>
      <c r="EB37" s="255">
        <v>18786.599999999999</v>
      </c>
      <c r="EC37" s="255">
        <v>18786.599999999999</v>
      </c>
      <c r="ED37" s="255">
        <f t="shared" si="11"/>
        <v>14089.95</v>
      </c>
      <c r="EE37" s="255">
        <f t="shared" si="11"/>
        <v>0</v>
      </c>
      <c r="EF37" s="255">
        <f t="shared" si="9"/>
        <v>57925.349999999991</v>
      </c>
      <c r="EG37" s="255">
        <v>0</v>
      </c>
      <c r="EH37" s="366" t="s">
        <v>200</v>
      </c>
    </row>
    <row r="38" spans="1:138" x14ac:dyDescent="0.4">
      <c r="A38" s="366" t="s">
        <v>276</v>
      </c>
      <c r="B38" s="366" t="s">
        <v>276</v>
      </c>
      <c r="C38" s="366" t="s">
        <v>276</v>
      </c>
      <c r="D38" s="366">
        <v>606799</v>
      </c>
      <c r="E38" s="366" t="s">
        <v>290</v>
      </c>
      <c r="F38" s="367">
        <v>0</v>
      </c>
      <c r="G38" s="367">
        <v>0</v>
      </c>
      <c r="H38" s="281"/>
      <c r="I38" s="281"/>
      <c r="J38" s="281"/>
      <c r="K38" s="281"/>
      <c r="L38" s="281"/>
      <c r="M38" s="389" t="s">
        <v>411</v>
      </c>
      <c r="N38" s="389" t="s">
        <v>411</v>
      </c>
      <c r="O38" s="389" t="s">
        <v>411</v>
      </c>
      <c r="P38" s="389" t="s">
        <v>411</v>
      </c>
      <c r="Q38" s="389" t="s">
        <v>411</v>
      </c>
      <c r="R38" s="389" t="s">
        <v>411</v>
      </c>
      <c r="S38" s="389" t="s">
        <v>411</v>
      </c>
      <c r="T38" s="389" t="s">
        <v>411</v>
      </c>
      <c r="U38" s="389" t="s">
        <v>411</v>
      </c>
      <c r="V38" s="389" t="s">
        <v>411</v>
      </c>
      <c r="W38" s="389" t="s">
        <v>411</v>
      </c>
      <c r="X38" s="389" t="s">
        <v>411</v>
      </c>
      <c r="Y38" s="389" t="s">
        <v>411</v>
      </c>
      <c r="Z38" s="389" t="s">
        <v>411</v>
      </c>
      <c r="AA38" s="389" t="s">
        <v>411</v>
      </c>
      <c r="AB38" s="389" t="s">
        <v>411</v>
      </c>
      <c r="AC38" s="389" t="s">
        <v>411</v>
      </c>
      <c r="AD38" s="389" t="s">
        <v>411</v>
      </c>
      <c r="AE38" s="389" t="s">
        <v>411</v>
      </c>
      <c r="AF38" s="389" t="s">
        <v>411</v>
      </c>
      <c r="AG38" s="389" t="s">
        <v>411</v>
      </c>
      <c r="AH38" s="389" t="s">
        <v>411</v>
      </c>
      <c r="AI38" s="367" t="s">
        <v>276</v>
      </c>
      <c r="AJ38" s="367" t="s">
        <v>276</v>
      </c>
      <c r="AK38" s="367" t="s">
        <v>276</v>
      </c>
      <c r="AL38" s="367" t="s">
        <v>276</v>
      </c>
      <c r="AM38" s="367" t="s">
        <v>276</v>
      </c>
      <c r="AN38" s="367" t="s">
        <v>276</v>
      </c>
      <c r="AO38" s="367" t="s">
        <v>276</v>
      </c>
      <c r="AP38" s="367" t="s">
        <v>276</v>
      </c>
      <c r="AQ38" s="367" t="s">
        <v>276</v>
      </c>
      <c r="AR38" s="367" t="s">
        <v>276</v>
      </c>
      <c r="AS38" s="367" t="s">
        <v>276</v>
      </c>
      <c r="AT38" s="367" t="s">
        <v>276</v>
      </c>
      <c r="AU38" s="367" t="s">
        <v>276</v>
      </c>
      <c r="AV38" s="367" t="s">
        <v>276</v>
      </c>
      <c r="AW38" s="367" t="s">
        <v>276</v>
      </c>
      <c r="AX38" s="367" t="s">
        <v>276</v>
      </c>
      <c r="AY38" s="367" t="s">
        <v>276</v>
      </c>
      <c r="AZ38" s="367" t="s">
        <v>276</v>
      </c>
      <c r="BA38" s="367" t="s">
        <v>276</v>
      </c>
      <c r="BB38" s="367" t="s">
        <v>276</v>
      </c>
      <c r="BC38" s="367" t="s">
        <v>276</v>
      </c>
      <c r="BD38" s="367" t="s">
        <v>276</v>
      </c>
      <c r="BE38" s="367" t="s">
        <v>276</v>
      </c>
      <c r="BF38" s="367" t="s">
        <v>276</v>
      </c>
      <c r="BG38" s="367" t="s">
        <v>276</v>
      </c>
      <c r="BH38" s="367" t="s">
        <v>276</v>
      </c>
      <c r="BI38" s="367" t="s">
        <v>276</v>
      </c>
      <c r="BJ38" s="367" t="s">
        <v>276</v>
      </c>
      <c r="BK38" s="367" t="s">
        <v>276</v>
      </c>
      <c r="BL38" s="367" t="s">
        <v>276</v>
      </c>
      <c r="BN38" s="369">
        <v>0</v>
      </c>
      <c r="BO38" s="369">
        <v>0</v>
      </c>
      <c r="BP38" s="369">
        <v>0</v>
      </c>
      <c r="BQ38" s="369">
        <v>0</v>
      </c>
      <c r="BR38" s="369">
        <v>0</v>
      </c>
      <c r="BS38" s="390" t="s">
        <v>411</v>
      </c>
      <c r="BT38" s="390" t="s">
        <v>411</v>
      </c>
      <c r="BU38" s="390" t="s">
        <v>411</v>
      </c>
      <c r="BV38" s="390" t="s">
        <v>411</v>
      </c>
      <c r="BW38" s="390" t="s">
        <v>411</v>
      </c>
      <c r="BX38" s="390" t="s">
        <v>411</v>
      </c>
      <c r="BY38" s="390" t="s">
        <v>411</v>
      </c>
      <c r="BZ38" s="390" t="s">
        <v>411</v>
      </c>
      <c r="CA38" s="390" t="s">
        <v>411</v>
      </c>
      <c r="CB38" s="390" t="s">
        <v>411</v>
      </c>
      <c r="CC38" s="390" t="s">
        <v>411</v>
      </c>
      <c r="CD38" s="390" t="s">
        <v>411</v>
      </c>
      <c r="CE38" s="390" t="s">
        <v>411</v>
      </c>
      <c r="CF38" s="390" t="s">
        <v>411</v>
      </c>
      <c r="CG38" s="390" t="s">
        <v>411</v>
      </c>
      <c r="CH38" s="390" t="s">
        <v>411</v>
      </c>
      <c r="CI38" s="390" t="s">
        <v>411</v>
      </c>
      <c r="CJ38" s="390" t="s">
        <v>411</v>
      </c>
      <c r="CK38" s="390" t="s">
        <v>411</v>
      </c>
      <c r="CL38" s="390" t="s">
        <v>411</v>
      </c>
      <c r="CM38" s="390" t="s">
        <v>411</v>
      </c>
      <c r="CN38" s="390" t="s">
        <v>411</v>
      </c>
      <c r="CO38" s="369">
        <v>0</v>
      </c>
      <c r="CP38" s="369">
        <v>0</v>
      </c>
      <c r="CQ38" s="369">
        <v>0</v>
      </c>
      <c r="CR38" s="369">
        <v>0</v>
      </c>
      <c r="CS38" s="369">
        <v>0</v>
      </c>
      <c r="CT38" s="369">
        <v>0</v>
      </c>
      <c r="CU38" s="369">
        <v>0</v>
      </c>
      <c r="CV38" s="369">
        <v>0</v>
      </c>
      <c r="CW38" s="369">
        <v>0</v>
      </c>
      <c r="CX38" s="369">
        <v>0</v>
      </c>
      <c r="CY38" s="369">
        <v>0</v>
      </c>
      <c r="CZ38" s="369">
        <v>0</v>
      </c>
      <c r="DA38" s="369">
        <v>0</v>
      </c>
      <c r="DB38" s="369">
        <v>0</v>
      </c>
      <c r="DC38" s="369">
        <v>0</v>
      </c>
      <c r="DD38" s="369">
        <v>0</v>
      </c>
      <c r="DE38" s="369">
        <v>0</v>
      </c>
      <c r="DF38" s="369">
        <v>0</v>
      </c>
      <c r="DG38" s="369">
        <v>0</v>
      </c>
      <c r="DH38" s="369">
        <v>0</v>
      </c>
      <c r="DI38" s="369">
        <v>0</v>
      </c>
      <c r="DJ38" s="369">
        <v>0</v>
      </c>
      <c r="DK38" s="369">
        <v>0</v>
      </c>
      <c r="DL38" s="369">
        <v>0</v>
      </c>
      <c r="DM38" s="369">
        <v>0</v>
      </c>
      <c r="DN38" s="369">
        <v>0</v>
      </c>
      <c r="DO38" s="369">
        <v>0</v>
      </c>
      <c r="DP38" s="369">
        <v>0</v>
      </c>
      <c r="DQ38" s="369">
        <v>0</v>
      </c>
      <c r="DR38" s="369">
        <v>0</v>
      </c>
      <c r="DT38" s="366" t="s">
        <v>276</v>
      </c>
      <c r="DU38" s="304"/>
      <c r="DV38" s="304"/>
      <c r="DW38" s="304"/>
      <c r="DX38" s="304"/>
      <c r="DY38" s="304"/>
      <c r="DZ38" s="304"/>
      <c r="EA38" s="255">
        <v>0</v>
      </c>
      <c r="EB38" s="255">
        <v>0</v>
      </c>
      <c r="EC38" s="255">
        <v>0</v>
      </c>
      <c r="ED38" s="255">
        <f t="shared" si="11"/>
        <v>0</v>
      </c>
      <c r="EE38" s="255">
        <f t="shared" si="11"/>
        <v>0</v>
      </c>
      <c r="EF38" s="255">
        <f t="shared" si="9"/>
        <v>0</v>
      </c>
      <c r="EG38" s="255">
        <v>0</v>
      </c>
      <c r="EH38" s="366" t="s">
        <v>200</v>
      </c>
    </row>
    <row r="39" spans="1:138" x14ac:dyDescent="0.4">
      <c r="A39" s="366" t="s">
        <v>74</v>
      </c>
      <c r="B39" s="366" t="s">
        <v>267</v>
      </c>
      <c r="C39" s="366" t="s">
        <v>46</v>
      </c>
      <c r="D39" s="366">
        <v>606799</v>
      </c>
      <c r="E39" s="366" t="s">
        <v>282</v>
      </c>
      <c r="F39" s="367">
        <v>491.02</v>
      </c>
      <c r="G39" s="367">
        <v>219.4</v>
      </c>
      <c r="H39" s="281"/>
      <c r="I39" s="281"/>
      <c r="J39" s="281"/>
      <c r="K39" s="281"/>
      <c r="L39" s="281"/>
      <c r="M39" s="389" t="s">
        <v>411</v>
      </c>
      <c r="N39" s="389" t="s">
        <v>411</v>
      </c>
      <c r="O39" s="389" t="s">
        <v>411</v>
      </c>
      <c r="P39" s="389" t="s">
        <v>411</v>
      </c>
      <c r="Q39" s="389" t="s">
        <v>411</v>
      </c>
      <c r="R39" s="389" t="s">
        <v>411</v>
      </c>
      <c r="S39" s="389" t="s">
        <v>411</v>
      </c>
      <c r="T39" s="389" t="s">
        <v>411</v>
      </c>
      <c r="U39" s="389" t="s">
        <v>411</v>
      </c>
      <c r="V39" s="389" t="s">
        <v>411</v>
      </c>
      <c r="W39" s="389" t="s">
        <v>411</v>
      </c>
      <c r="X39" s="389" t="s">
        <v>411</v>
      </c>
      <c r="Y39" s="389" t="s">
        <v>411</v>
      </c>
      <c r="Z39" s="389" t="s">
        <v>411</v>
      </c>
      <c r="AA39" s="389" t="s">
        <v>411</v>
      </c>
      <c r="AB39" s="389" t="s">
        <v>411</v>
      </c>
      <c r="AC39" s="389" t="s">
        <v>411</v>
      </c>
      <c r="AD39" s="389" t="s">
        <v>411</v>
      </c>
      <c r="AE39" s="389" t="s">
        <v>411</v>
      </c>
      <c r="AF39" s="389" t="s">
        <v>411</v>
      </c>
      <c r="AG39" s="389" t="s">
        <v>411</v>
      </c>
      <c r="AH39" s="389" t="s">
        <v>411</v>
      </c>
      <c r="AI39" s="367">
        <v>0.05</v>
      </c>
      <c r="AJ39" s="367">
        <v>0.05</v>
      </c>
      <c r="AK39" s="367">
        <v>0.05</v>
      </c>
      <c r="AL39" s="367">
        <v>0.05</v>
      </c>
      <c r="AM39" s="367">
        <v>0.05</v>
      </c>
      <c r="AN39" s="367">
        <v>0.05</v>
      </c>
      <c r="AO39" s="367">
        <v>0.05</v>
      </c>
      <c r="AP39" s="367">
        <v>0.05</v>
      </c>
      <c r="AQ39" s="367">
        <v>0.05</v>
      </c>
      <c r="AR39" s="367">
        <v>0.05</v>
      </c>
      <c r="AS39" s="367">
        <v>0.05</v>
      </c>
      <c r="AT39" s="367">
        <v>0.05</v>
      </c>
      <c r="AU39" s="367">
        <v>0.05</v>
      </c>
      <c r="AV39" s="367">
        <v>0.05</v>
      </c>
      <c r="AW39" s="367">
        <v>0.05</v>
      </c>
      <c r="AX39" s="367">
        <v>0</v>
      </c>
      <c r="AY39" s="367">
        <v>0</v>
      </c>
      <c r="AZ39" s="367">
        <v>0</v>
      </c>
      <c r="BA39" s="367">
        <v>0</v>
      </c>
      <c r="BB39" s="367">
        <v>0</v>
      </c>
      <c r="BC39" s="367">
        <v>0</v>
      </c>
      <c r="BD39" s="367">
        <v>0</v>
      </c>
      <c r="BE39" s="367">
        <v>0</v>
      </c>
      <c r="BF39" s="367">
        <v>0</v>
      </c>
      <c r="BG39" s="367">
        <v>0</v>
      </c>
      <c r="BH39" s="367">
        <v>0</v>
      </c>
      <c r="BI39" s="367">
        <v>0</v>
      </c>
      <c r="BJ39" s="367">
        <v>0</v>
      </c>
      <c r="BK39" s="367">
        <v>0</v>
      </c>
      <c r="BL39" s="367">
        <v>0</v>
      </c>
      <c r="BN39" s="369">
        <v>0</v>
      </c>
      <c r="BO39" s="369">
        <v>0</v>
      </c>
      <c r="BP39" s="369">
        <v>0</v>
      </c>
      <c r="BQ39" s="369">
        <v>0</v>
      </c>
      <c r="BR39" s="369">
        <v>0</v>
      </c>
      <c r="BS39" s="390" t="s">
        <v>411</v>
      </c>
      <c r="BT39" s="390" t="s">
        <v>411</v>
      </c>
      <c r="BU39" s="390" t="s">
        <v>411</v>
      </c>
      <c r="BV39" s="390" t="s">
        <v>411</v>
      </c>
      <c r="BW39" s="390" t="s">
        <v>411</v>
      </c>
      <c r="BX39" s="390" t="s">
        <v>411</v>
      </c>
      <c r="BY39" s="390" t="s">
        <v>411</v>
      </c>
      <c r="BZ39" s="390" t="s">
        <v>411</v>
      </c>
      <c r="CA39" s="390" t="s">
        <v>411</v>
      </c>
      <c r="CB39" s="390" t="s">
        <v>411</v>
      </c>
      <c r="CC39" s="390" t="s">
        <v>411</v>
      </c>
      <c r="CD39" s="390" t="s">
        <v>411</v>
      </c>
      <c r="CE39" s="390" t="s">
        <v>411</v>
      </c>
      <c r="CF39" s="390" t="s">
        <v>411</v>
      </c>
      <c r="CG39" s="390" t="s">
        <v>411</v>
      </c>
      <c r="CH39" s="390" t="s">
        <v>411</v>
      </c>
      <c r="CI39" s="390" t="s">
        <v>411</v>
      </c>
      <c r="CJ39" s="390" t="s">
        <v>411</v>
      </c>
      <c r="CK39" s="390" t="s">
        <v>411</v>
      </c>
      <c r="CL39" s="390" t="s">
        <v>411</v>
      </c>
      <c r="CM39" s="390" t="s">
        <v>411</v>
      </c>
      <c r="CN39" s="390" t="s">
        <v>411</v>
      </c>
      <c r="CO39" s="369">
        <v>3682.65</v>
      </c>
      <c r="CP39" s="369">
        <v>3682.65</v>
      </c>
      <c r="CQ39" s="369">
        <v>3682.65</v>
      </c>
      <c r="CR39" s="369">
        <v>3682.65</v>
      </c>
      <c r="CS39" s="369">
        <v>3682.65</v>
      </c>
      <c r="CT39" s="369">
        <v>3682.65</v>
      </c>
      <c r="CU39" s="369">
        <v>3682.65</v>
      </c>
      <c r="CV39" s="369">
        <v>3682.65</v>
      </c>
      <c r="CW39" s="369">
        <v>3682.65</v>
      </c>
      <c r="CX39" s="369">
        <v>3682.65</v>
      </c>
      <c r="CY39" s="369">
        <v>3682.65</v>
      </c>
      <c r="CZ39" s="369">
        <v>3682.65</v>
      </c>
      <c r="DA39" s="369">
        <v>3682.65</v>
      </c>
      <c r="DB39" s="369">
        <v>3682.65</v>
      </c>
      <c r="DC39" s="369">
        <v>3682.65</v>
      </c>
      <c r="DD39" s="369">
        <v>0</v>
      </c>
      <c r="DE39" s="369">
        <v>0</v>
      </c>
      <c r="DF39" s="369">
        <v>0</v>
      </c>
      <c r="DG39" s="369">
        <v>0</v>
      </c>
      <c r="DH39" s="369">
        <v>0</v>
      </c>
      <c r="DI39" s="369">
        <v>0</v>
      </c>
      <c r="DJ39" s="369">
        <v>0</v>
      </c>
      <c r="DK39" s="369">
        <v>0</v>
      </c>
      <c r="DL39" s="369">
        <v>0</v>
      </c>
      <c r="DM39" s="369">
        <v>0</v>
      </c>
      <c r="DN39" s="369">
        <v>0</v>
      </c>
      <c r="DO39" s="369">
        <v>0</v>
      </c>
      <c r="DP39" s="369">
        <v>0</v>
      </c>
      <c r="DQ39" s="369">
        <v>0</v>
      </c>
      <c r="DR39" s="369">
        <v>0</v>
      </c>
      <c r="DT39" s="366" t="s">
        <v>213</v>
      </c>
      <c r="DU39" s="304"/>
      <c r="DV39" s="304"/>
      <c r="DW39" s="304"/>
      <c r="DX39" s="304"/>
      <c r="DY39" s="304"/>
      <c r="DZ39" s="304"/>
      <c r="EA39" s="255">
        <v>62605.05</v>
      </c>
      <c r="EB39" s="255">
        <v>44191.80000000001</v>
      </c>
      <c r="EC39" s="255">
        <v>44191.80000000001</v>
      </c>
      <c r="ED39" s="255">
        <f t="shared" si="11"/>
        <v>33143.850000000006</v>
      </c>
      <c r="EE39" s="255">
        <f t="shared" si="11"/>
        <v>0</v>
      </c>
      <c r="EF39" s="255">
        <f t="shared" si="9"/>
        <v>184132.50000000003</v>
      </c>
      <c r="EG39" s="255">
        <v>0</v>
      </c>
      <c r="EH39" s="366" t="s">
        <v>200</v>
      </c>
    </row>
    <row r="40" spans="1:138" x14ac:dyDescent="0.4">
      <c r="A40" s="366" t="s">
        <v>74</v>
      </c>
      <c r="B40" s="366" t="s">
        <v>267</v>
      </c>
      <c r="C40" s="366" t="s">
        <v>46</v>
      </c>
      <c r="D40" s="366">
        <v>606799</v>
      </c>
      <c r="E40" s="366" t="s">
        <v>285</v>
      </c>
      <c r="F40" s="367">
        <v>316.45</v>
      </c>
      <c r="G40" s="367">
        <v>141.4</v>
      </c>
      <c r="H40" s="281"/>
      <c r="I40" s="281"/>
      <c r="J40" s="281"/>
      <c r="K40" s="281"/>
      <c r="L40" s="281"/>
      <c r="M40" s="389" t="s">
        <v>411</v>
      </c>
      <c r="N40" s="389" t="s">
        <v>411</v>
      </c>
      <c r="O40" s="389" t="s">
        <v>411</v>
      </c>
      <c r="P40" s="389" t="s">
        <v>411</v>
      </c>
      <c r="Q40" s="389" t="s">
        <v>411</v>
      </c>
      <c r="R40" s="389" t="s">
        <v>411</v>
      </c>
      <c r="S40" s="389" t="s">
        <v>411</v>
      </c>
      <c r="T40" s="389" t="s">
        <v>411</v>
      </c>
      <c r="U40" s="389" t="s">
        <v>411</v>
      </c>
      <c r="V40" s="389" t="s">
        <v>411</v>
      </c>
      <c r="W40" s="389" t="s">
        <v>411</v>
      </c>
      <c r="X40" s="389" t="s">
        <v>411</v>
      </c>
      <c r="Y40" s="389" t="s">
        <v>411</v>
      </c>
      <c r="Z40" s="389" t="s">
        <v>411</v>
      </c>
      <c r="AA40" s="389" t="s">
        <v>411</v>
      </c>
      <c r="AB40" s="389" t="s">
        <v>411</v>
      </c>
      <c r="AC40" s="389" t="s">
        <v>411</v>
      </c>
      <c r="AD40" s="389" t="s">
        <v>411</v>
      </c>
      <c r="AE40" s="389" t="s">
        <v>411</v>
      </c>
      <c r="AF40" s="389" t="s">
        <v>411</v>
      </c>
      <c r="AG40" s="389" t="s">
        <v>411</v>
      </c>
      <c r="AH40" s="389" t="s">
        <v>411</v>
      </c>
      <c r="AI40" s="367">
        <v>0.2</v>
      </c>
      <c r="AJ40" s="367">
        <v>0.2</v>
      </c>
      <c r="AK40" s="367">
        <v>0.2</v>
      </c>
      <c r="AL40" s="367">
        <v>0.2</v>
      </c>
      <c r="AM40" s="367">
        <v>0.2</v>
      </c>
      <c r="AN40" s="367">
        <v>0.2</v>
      </c>
      <c r="AO40" s="367">
        <v>0.2</v>
      </c>
      <c r="AP40" s="367">
        <v>0.2</v>
      </c>
      <c r="AQ40" s="367">
        <v>0.2</v>
      </c>
      <c r="AR40" s="367">
        <v>0.2</v>
      </c>
      <c r="AS40" s="367">
        <v>0.2</v>
      </c>
      <c r="AT40" s="367">
        <v>0.2</v>
      </c>
      <c r="AU40" s="367">
        <v>0.2</v>
      </c>
      <c r="AV40" s="367">
        <v>0.2</v>
      </c>
      <c r="AW40" s="367">
        <v>0.2</v>
      </c>
      <c r="AX40" s="367">
        <v>0</v>
      </c>
      <c r="AY40" s="367">
        <v>0</v>
      </c>
      <c r="AZ40" s="367">
        <v>0</v>
      </c>
      <c r="BA40" s="367">
        <v>0</v>
      </c>
      <c r="BB40" s="367">
        <v>0</v>
      </c>
      <c r="BC40" s="367">
        <v>0</v>
      </c>
      <c r="BD40" s="367">
        <v>0</v>
      </c>
      <c r="BE40" s="367">
        <v>0</v>
      </c>
      <c r="BF40" s="367">
        <v>0</v>
      </c>
      <c r="BG40" s="367">
        <v>0</v>
      </c>
      <c r="BH40" s="367">
        <v>0</v>
      </c>
      <c r="BI40" s="367">
        <v>0</v>
      </c>
      <c r="BJ40" s="367">
        <v>0</v>
      </c>
      <c r="BK40" s="367">
        <v>0</v>
      </c>
      <c r="BL40" s="367">
        <v>0</v>
      </c>
      <c r="BN40" s="369">
        <v>0</v>
      </c>
      <c r="BO40" s="369">
        <v>0</v>
      </c>
      <c r="BP40" s="369">
        <v>0</v>
      </c>
      <c r="BQ40" s="369">
        <v>0</v>
      </c>
      <c r="BR40" s="369">
        <v>0</v>
      </c>
      <c r="BS40" s="390" t="s">
        <v>411</v>
      </c>
      <c r="BT40" s="390" t="s">
        <v>411</v>
      </c>
      <c r="BU40" s="390" t="s">
        <v>411</v>
      </c>
      <c r="BV40" s="390" t="s">
        <v>411</v>
      </c>
      <c r="BW40" s="390" t="s">
        <v>411</v>
      </c>
      <c r="BX40" s="390" t="s">
        <v>411</v>
      </c>
      <c r="BY40" s="390" t="s">
        <v>411</v>
      </c>
      <c r="BZ40" s="390" t="s">
        <v>411</v>
      </c>
      <c r="CA40" s="390" t="s">
        <v>411</v>
      </c>
      <c r="CB40" s="390" t="s">
        <v>411</v>
      </c>
      <c r="CC40" s="390" t="s">
        <v>411</v>
      </c>
      <c r="CD40" s="390" t="s">
        <v>411</v>
      </c>
      <c r="CE40" s="390" t="s">
        <v>411</v>
      </c>
      <c r="CF40" s="390" t="s">
        <v>411</v>
      </c>
      <c r="CG40" s="390" t="s">
        <v>411</v>
      </c>
      <c r="CH40" s="390" t="s">
        <v>411</v>
      </c>
      <c r="CI40" s="390" t="s">
        <v>411</v>
      </c>
      <c r="CJ40" s="390" t="s">
        <v>411</v>
      </c>
      <c r="CK40" s="390" t="s">
        <v>411</v>
      </c>
      <c r="CL40" s="390" t="s">
        <v>411</v>
      </c>
      <c r="CM40" s="390" t="s">
        <v>411</v>
      </c>
      <c r="CN40" s="390" t="s">
        <v>411</v>
      </c>
      <c r="CO40" s="369">
        <v>9493.5</v>
      </c>
      <c r="CP40" s="369">
        <v>9493.5</v>
      </c>
      <c r="CQ40" s="369">
        <v>9493.5</v>
      </c>
      <c r="CR40" s="369">
        <v>9493.5</v>
      </c>
      <c r="CS40" s="369">
        <v>9493.5</v>
      </c>
      <c r="CT40" s="369">
        <v>9493.5</v>
      </c>
      <c r="CU40" s="369">
        <v>9493.5</v>
      </c>
      <c r="CV40" s="369">
        <v>9493.5</v>
      </c>
      <c r="CW40" s="369">
        <v>9493.5</v>
      </c>
      <c r="CX40" s="369">
        <v>9493.5</v>
      </c>
      <c r="CY40" s="369">
        <v>9493.5</v>
      </c>
      <c r="CZ40" s="369">
        <v>9493.5</v>
      </c>
      <c r="DA40" s="369">
        <v>9493.5</v>
      </c>
      <c r="DB40" s="369">
        <v>9493.5</v>
      </c>
      <c r="DC40" s="369">
        <v>9493.5</v>
      </c>
      <c r="DD40" s="369">
        <v>0</v>
      </c>
      <c r="DE40" s="369">
        <v>0</v>
      </c>
      <c r="DF40" s="369">
        <v>0</v>
      </c>
      <c r="DG40" s="369">
        <v>0</v>
      </c>
      <c r="DH40" s="369">
        <v>0</v>
      </c>
      <c r="DI40" s="369">
        <v>0</v>
      </c>
      <c r="DJ40" s="369">
        <v>0</v>
      </c>
      <c r="DK40" s="369">
        <v>0</v>
      </c>
      <c r="DL40" s="369">
        <v>0</v>
      </c>
      <c r="DM40" s="369">
        <v>0</v>
      </c>
      <c r="DN40" s="369">
        <v>0</v>
      </c>
      <c r="DO40" s="369">
        <v>0</v>
      </c>
      <c r="DP40" s="369">
        <v>0</v>
      </c>
      <c r="DQ40" s="369">
        <v>0</v>
      </c>
      <c r="DR40" s="369">
        <v>0</v>
      </c>
      <c r="DT40" s="366" t="s">
        <v>213</v>
      </c>
      <c r="DU40" s="304"/>
      <c r="DV40" s="304"/>
      <c r="DW40" s="304"/>
      <c r="DX40" s="304"/>
      <c r="DY40" s="304"/>
      <c r="DZ40" s="304"/>
      <c r="EA40" s="255">
        <v>66454.5</v>
      </c>
      <c r="EB40" s="255">
        <v>113922</v>
      </c>
      <c r="EC40" s="255">
        <v>113922</v>
      </c>
      <c r="ED40" s="255">
        <f t="shared" si="11"/>
        <v>85441.5</v>
      </c>
      <c r="EE40" s="255">
        <f t="shared" si="11"/>
        <v>0</v>
      </c>
      <c r="EF40" s="255">
        <f t="shared" si="9"/>
        <v>379740</v>
      </c>
      <c r="EG40" s="255">
        <v>0</v>
      </c>
      <c r="EH40" s="366" t="s">
        <v>200</v>
      </c>
    </row>
    <row r="41" spans="1:138" x14ac:dyDescent="0.4">
      <c r="A41" s="366" t="s">
        <v>74</v>
      </c>
      <c r="B41" s="366" t="s">
        <v>267</v>
      </c>
      <c r="C41" s="366" t="s">
        <v>46</v>
      </c>
      <c r="D41" s="366">
        <v>606799</v>
      </c>
      <c r="E41" s="366" t="s">
        <v>282</v>
      </c>
      <c r="F41" s="367">
        <v>491.02</v>
      </c>
      <c r="G41" s="367">
        <v>219.4</v>
      </c>
      <c r="H41" s="281"/>
      <c r="I41" s="281"/>
      <c r="J41" s="281"/>
      <c r="K41" s="281"/>
      <c r="L41" s="281"/>
      <c r="M41" s="389" t="s">
        <v>411</v>
      </c>
      <c r="N41" s="389" t="s">
        <v>411</v>
      </c>
      <c r="O41" s="389" t="s">
        <v>411</v>
      </c>
      <c r="P41" s="389" t="s">
        <v>411</v>
      </c>
      <c r="Q41" s="389" t="s">
        <v>411</v>
      </c>
      <c r="R41" s="389" t="s">
        <v>411</v>
      </c>
      <c r="S41" s="389" t="s">
        <v>411</v>
      </c>
      <c r="T41" s="389" t="s">
        <v>411</v>
      </c>
      <c r="U41" s="389" t="s">
        <v>411</v>
      </c>
      <c r="V41" s="389" t="s">
        <v>411</v>
      </c>
      <c r="W41" s="389" t="s">
        <v>411</v>
      </c>
      <c r="X41" s="389" t="s">
        <v>411</v>
      </c>
      <c r="Y41" s="389" t="s">
        <v>411</v>
      </c>
      <c r="Z41" s="389" t="s">
        <v>411</v>
      </c>
      <c r="AA41" s="389" t="s">
        <v>411</v>
      </c>
      <c r="AB41" s="389" t="s">
        <v>411</v>
      </c>
      <c r="AC41" s="389" t="s">
        <v>411</v>
      </c>
      <c r="AD41" s="389" t="s">
        <v>411</v>
      </c>
      <c r="AE41" s="389" t="s">
        <v>411</v>
      </c>
      <c r="AF41" s="389" t="s">
        <v>411</v>
      </c>
      <c r="AG41" s="389" t="s">
        <v>411</v>
      </c>
      <c r="AH41" s="389" t="s">
        <v>411</v>
      </c>
      <c r="AI41" s="367">
        <v>0.05</v>
      </c>
      <c r="AJ41" s="367">
        <v>0.05</v>
      </c>
      <c r="AK41" s="367">
        <v>0.05</v>
      </c>
      <c r="AL41" s="367">
        <v>0.05</v>
      </c>
      <c r="AM41" s="367">
        <v>0.05</v>
      </c>
      <c r="AN41" s="367">
        <v>0.05</v>
      </c>
      <c r="AO41" s="367">
        <v>0.05</v>
      </c>
      <c r="AP41" s="367">
        <v>0.05</v>
      </c>
      <c r="AQ41" s="367">
        <v>0.05</v>
      </c>
      <c r="AR41" s="367">
        <v>0.05</v>
      </c>
      <c r="AS41" s="367">
        <v>0.05</v>
      </c>
      <c r="AT41" s="367">
        <v>0.05</v>
      </c>
      <c r="AU41" s="367">
        <v>0.05</v>
      </c>
      <c r="AV41" s="367">
        <v>0.05</v>
      </c>
      <c r="AW41" s="367">
        <v>0.05</v>
      </c>
      <c r="AX41" s="367">
        <v>0</v>
      </c>
      <c r="AY41" s="367">
        <v>0</v>
      </c>
      <c r="AZ41" s="367">
        <v>0</v>
      </c>
      <c r="BA41" s="367">
        <v>0</v>
      </c>
      <c r="BB41" s="367">
        <v>0</v>
      </c>
      <c r="BC41" s="367">
        <v>0</v>
      </c>
      <c r="BD41" s="367">
        <v>0</v>
      </c>
      <c r="BE41" s="367">
        <v>0</v>
      </c>
      <c r="BF41" s="367">
        <v>0</v>
      </c>
      <c r="BG41" s="367">
        <v>0</v>
      </c>
      <c r="BH41" s="367">
        <v>0</v>
      </c>
      <c r="BI41" s="367">
        <v>0</v>
      </c>
      <c r="BJ41" s="367">
        <v>0</v>
      </c>
      <c r="BK41" s="367">
        <v>0</v>
      </c>
      <c r="BL41" s="367">
        <v>0</v>
      </c>
      <c r="BN41" s="369">
        <v>0</v>
      </c>
      <c r="BO41" s="369">
        <v>0</v>
      </c>
      <c r="BP41" s="369">
        <v>0</v>
      </c>
      <c r="BQ41" s="369">
        <v>0</v>
      </c>
      <c r="BR41" s="369">
        <v>0</v>
      </c>
      <c r="BS41" s="390" t="s">
        <v>411</v>
      </c>
      <c r="BT41" s="390" t="s">
        <v>411</v>
      </c>
      <c r="BU41" s="390" t="s">
        <v>411</v>
      </c>
      <c r="BV41" s="390" t="s">
        <v>411</v>
      </c>
      <c r="BW41" s="390" t="s">
        <v>411</v>
      </c>
      <c r="BX41" s="390" t="s">
        <v>411</v>
      </c>
      <c r="BY41" s="390" t="s">
        <v>411</v>
      </c>
      <c r="BZ41" s="390" t="s">
        <v>411</v>
      </c>
      <c r="CA41" s="390" t="s">
        <v>411</v>
      </c>
      <c r="CB41" s="390" t="s">
        <v>411</v>
      </c>
      <c r="CC41" s="390" t="s">
        <v>411</v>
      </c>
      <c r="CD41" s="390" t="s">
        <v>411</v>
      </c>
      <c r="CE41" s="390" t="s">
        <v>411</v>
      </c>
      <c r="CF41" s="390" t="s">
        <v>411</v>
      </c>
      <c r="CG41" s="390" t="s">
        <v>411</v>
      </c>
      <c r="CH41" s="390" t="s">
        <v>411</v>
      </c>
      <c r="CI41" s="390" t="s">
        <v>411</v>
      </c>
      <c r="CJ41" s="390" t="s">
        <v>411</v>
      </c>
      <c r="CK41" s="390" t="s">
        <v>411</v>
      </c>
      <c r="CL41" s="390" t="s">
        <v>411</v>
      </c>
      <c r="CM41" s="390" t="s">
        <v>411</v>
      </c>
      <c r="CN41" s="390" t="s">
        <v>411</v>
      </c>
      <c r="CO41" s="369">
        <v>3682.65</v>
      </c>
      <c r="CP41" s="369">
        <v>3682.65</v>
      </c>
      <c r="CQ41" s="369">
        <v>3682.65</v>
      </c>
      <c r="CR41" s="369">
        <v>3682.65</v>
      </c>
      <c r="CS41" s="369">
        <v>3682.65</v>
      </c>
      <c r="CT41" s="369">
        <v>3682.65</v>
      </c>
      <c r="CU41" s="369">
        <v>3682.65</v>
      </c>
      <c r="CV41" s="369">
        <v>3682.65</v>
      </c>
      <c r="CW41" s="369">
        <v>3682.65</v>
      </c>
      <c r="CX41" s="369">
        <v>3682.65</v>
      </c>
      <c r="CY41" s="369">
        <v>3682.65</v>
      </c>
      <c r="CZ41" s="369">
        <v>3682.65</v>
      </c>
      <c r="DA41" s="369">
        <v>3682.65</v>
      </c>
      <c r="DB41" s="369">
        <v>3682.65</v>
      </c>
      <c r="DC41" s="369">
        <v>3682.65</v>
      </c>
      <c r="DD41" s="369">
        <v>0</v>
      </c>
      <c r="DE41" s="369">
        <v>0</v>
      </c>
      <c r="DF41" s="369">
        <v>0</v>
      </c>
      <c r="DG41" s="369">
        <v>0</v>
      </c>
      <c r="DH41" s="369">
        <v>0</v>
      </c>
      <c r="DI41" s="369">
        <v>0</v>
      </c>
      <c r="DJ41" s="369">
        <v>0</v>
      </c>
      <c r="DK41" s="369">
        <v>0</v>
      </c>
      <c r="DL41" s="369">
        <v>0</v>
      </c>
      <c r="DM41" s="369">
        <v>0</v>
      </c>
      <c r="DN41" s="369">
        <v>0</v>
      </c>
      <c r="DO41" s="369">
        <v>0</v>
      </c>
      <c r="DP41" s="369">
        <v>0</v>
      </c>
      <c r="DQ41" s="369">
        <v>0</v>
      </c>
      <c r="DR41" s="369">
        <v>0</v>
      </c>
      <c r="DT41" s="366" t="s">
        <v>213</v>
      </c>
      <c r="DU41" s="304"/>
      <c r="DV41" s="304"/>
      <c r="DW41" s="304"/>
      <c r="DX41" s="304"/>
      <c r="DY41" s="304"/>
      <c r="DZ41" s="304"/>
      <c r="EA41" s="255">
        <v>14730.6</v>
      </c>
      <c r="EB41" s="255">
        <v>44191.80000000001</v>
      </c>
      <c r="EC41" s="255">
        <v>44191.80000000001</v>
      </c>
      <c r="ED41" s="255">
        <f t="shared" si="11"/>
        <v>33143.850000000006</v>
      </c>
      <c r="EE41" s="255">
        <f t="shared" si="11"/>
        <v>0</v>
      </c>
      <c r="EF41" s="255">
        <f t="shared" si="9"/>
        <v>136258.05000000002</v>
      </c>
      <c r="EG41" s="255">
        <v>0</v>
      </c>
      <c r="EH41" s="366" t="s">
        <v>200</v>
      </c>
    </row>
    <row r="42" spans="1:138" x14ac:dyDescent="0.4">
      <c r="A42" s="366" t="s">
        <v>276</v>
      </c>
      <c r="B42" s="366" t="s">
        <v>276</v>
      </c>
      <c r="C42" s="366" t="s">
        <v>276</v>
      </c>
      <c r="D42" s="366">
        <v>606800</v>
      </c>
      <c r="E42" s="366" t="s">
        <v>291</v>
      </c>
      <c r="F42" s="367">
        <v>0</v>
      </c>
      <c r="G42" s="367">
        <v>0</v>
      </c>
      <c r="H42" s="281"/>
      <c r="I42" s="281"/>
      <c r="J42" s="281"/>
      <c r="K42" s="281"/>
      <c r="L42" s="281"/>
      <c r="M42" s="389" t="s">
        <v>411</v>
      </c>
      <c r="N42" s="389" t="s">
        <v>411</v>
      </c>
      <c r="O42" s="389" t="s">
        <v>411</v>
      </c>
      <c r="P42" s="389" t="s">
        <v>411</v>
      </c>
      <c r="Q42" s="389" t="s">
        <v>411</v>
      </c>
      <c r="R42" s="389" t="s">
        <v>411</v>
      </c>
      <c r="S42" s="389" t="s">
        <v>411</v>
      </c>
      <c r="T42" s="389" t="s">
        <v>411</v>
      </c>
      <c r="U42" s="389" t="s">
        <v>411</v>
      </c>
      <c r="V42" s="389" t="s">
        <v>411</v>
      </c>
      <c r="W42" s="389" t="s">
        <v>411</v>
      </c>
      <c r="X42" s="389" t="s">
        <v>411</v>
      </c>
      <c r="Y42" s="389" t="s">
        <v>411</v>
      </c>
      <c r="Z42" s="389" t="s">
        <v>411</v>
      </c>
      <c r="AA42" s="389" t="s">
        <v>411</v>
      </c>
      <c r="AB42" s="389" t="s">
        <v>411</v>
      </c>
      <c r="AC42" s="389" t="s">
        <v>411</v>
      </c>
      <c r="AD42" s="389" t="s">
        <v>411</v>
      </c>
      <c r="AE42" s="389" t="s">
        <v>411</v>
      </c>
      <c r="AF42" s="389" t="s">
        <v>411</v>
      </c>
      <c r="AG42" s="389" t="s">
        <v>411</v>
      </c>
      <c r="AH42" s="389" t="s">
        <v>411</v>
      </c>
      <c r="AI42" s="367" t="s">
        <v>276</v>
      </c>
      <c r="AJ42" s="367" t="s">
        <v>276</v>
      </c>
      <c r="AK42" s="367" t="s">
        <v>276</v>
      </c>
      <c r="AL42" s="367" t="s">
        <v>276</v>
      </c>
      <c r="AM42" s="367" t="s">
        <v>276</v>
      </c>
      <c r="AN42" s="367" t="s">
        <v>276</v>
      </c>
      <c r="AO42" s="367" t="s">
        <v>276</v>
      </c>
      <c r="AP42" s="367" t="s">
        <v>276</v>
      </c>
      <c r="AQ42" s="367" t="s">
        <v>276</v>
      </c>
      <c r="AR42" s="367" t="s">
        <v>276</v>
      </c>
      <c r="AS42" s="367" t="s">
        <v>276</v>
      </c>
      <c r="AT42" s="367" t="s">
        <v>276</v>
      </c>
      <c r="AU42" s="367" t="s">
        <v>276</v>
      </c>
      <c r="AV42" s="367" t="s">
        <v>276</v>
      </c>
      <c r="AW42" s="367" t="s">
        <v>276</v>
      </c>
      <c r="AX42" s="367" t="s">
        <v>276</v>
      </c>
      <c r="AY42" s="367" t="s">
        <v>276</v>
      </c>
      <c r="AZ42" s="367" t="s">
        <v>276</v>
      </c>
      <c r="BA42" s="367" t="s">
        <v>276</v>
      </c>
      <c r="BB42" s="367" t="s">
        <v>276</v>
      </c>
      <c r="BC42" s="367" t="s">
        <v>276</v>
      </c>
      <c r="BD42" s="367" t="s">
        <v>276</v>
      </c>
      <c r="BE42" s="367" t="s">
        <v>276</v>
      </c>
      <c r="BF42" s="367" t="s">
        <v>276</v>
      </c>
      <c r="BG42" s="367" t="s">
        <v>276</v>
      </c>
      <c r="BH42" s="367" t="s">
        <v>276</v>
      </c>
      <c r="BI42" s="367" t="s">
        <v>276</v>
      </c>
      <c r="BJ42" s="367" t="s">
        <v>276</v>
      </c>
      <c r="BK42" s="367" t="s">
        <v>276</v>
      </c>
      <c r="BL42" s="367" t="s">
        <v>276</v>
      </c>
      <c r="BN42" s="369">
        <v>0</v>
      </c>
      <c r="BO42" s="369">
        <v>0</v>
      </c>
      <c r="BP42" s="369">
        <v>0</v>
      </c>
      <c r="BQ42" s="369">
        <v>0</v>
      </c>
      <c r="BR42" s="369">
        <v>0</v>
      </c>
      <c r="BS42" s="390" t="s">
        <v>411</v>
      </c>
      <c r="BT42" s="390" t="s">
        <v>411</v>
      </c>
      <c r="BU42" s="390" t="s">
        <v>411</v>
      </c>
      <c r="BV42" s="390" t="s">
        <v>411</v>
      </c>
      <c r="BW42" s="390" t="s">
        <v>411</v>
      </c>
      <c r="BX42" s="390" t="s">
        <v>411</v>
      </c>
      <c r="BY42" s="390" t="s">
        <v>411</v>
      </c>
      <c r="BZ42" s="390" t="s">
        <v>411</v>
      </c>
      <c r="CA42" s="390" t="s">
        <v>411</v>
      </c>
      <c r="CB42" s="390" t="s">
        <v>411</v>
      </c>
      <c r="CC42" s="390" t="s">
        <v>411</v>
      </c>
      <c r="CD42" s="390" t="s">
        <v>411</v>
      </c>
      <c r="CE42" s="390" t="s">
        <v>411</v>
      </c>
      <c r="CF42" s="390" t="s">
        <v>411</v>
      </c>
      <c r="CG42" s="390" t="s">
        <v>411</v>
      </c>
      <c r="CH42" s="390" t="s">
        <v>411</v>
      </c>
      <c r="CI42" s="390" t="s">
        <v>411</v>
      </c>
      <c r="CJ42" s="390" t="s">
        <v>411</v>
      </c>
      <c r="CK42" s="390" t="s">
        <v>411</v>
      </c>
      <c r="CL42" s="390" t="s">
        <v>411</v>
      </c>
      <c r="CM42" s="390" t="s">
        <v>411</v>
      </c>
      <c r="CN42" s="390" t="s">
        <v>411</v>
      </c>
      <c r="CO42" s="369">
        <v>0</v>
      </c>
      <c r="CP42" s="369">
        <v>0</v>
      </c>
      <c r="CQ42" s="369">
        <v>0</v>
      </c>
      <c r="CR42" s="369">
        <v>0</v>
      </c>
      <c r="CS42" s="369">
        <v>0</v>
      </c>
      <c r="CT42" s="369">
        <v>0</v>
      </c>
      <c r="CU42" s="369">
        <v>0</v>
      </c>
      <c r="CV42" s="369">
        <v>0</v>
      </c>
      <c r="CW42" s="369">
        <v>0</v>
      </c>
      <c r="CX42" s="369">
        <v>0</v>
      </c>
      <c r="CY42" s="369">
        <v>0</v>
      </c>
      <c r="CZ42" s="369">
        <v>0</v>
      </c>
      <c r="DA42" s="369">
        <v>0</v>
      </c>
      <c r="DB42" s="369">
        <v>0</v>
      </c>
      <c r="DC42" s="369">
        <v>0</v>
      </c>
      <c r="DD42" s="369">
        <v>0</v>
      </c>
      <c r="DE42" s="369">
        <v>0</v>
      </c>
      <c r="DF42" s="369">
        <v>0</v>
      </c>
      <c r="DG42" s="369">
        <v>0</v>
      </c>
      <c r="DH42" s="369">
        <v>0</v>
      </c>
      <c r="DI42" s="369">
        <v>0</v>
      </c>
      <c r="DJ42" s="369">
        <v>0</v>
      </c>
      <c r="DK42" s="369">
        <v>0</v>
      </c>
      <c r="DL42" s="369">
        <v>0</v>
      </c>
      <c r="DM42" s="369">
        <v>0</v>
      </c>
      <c r="DN42" s="369">
        <v>0</v>
      </c>
      <c r="DO42" s="369">
        <v>0</v>
      </c>
      <c r="DP42" s="369">
        <v>0</v>
      </c>
      <c r="DQ42" s="369">
        <v>0</v>
      </c>
      <c r="DR42" s="369">
        <v>0</v>
      </c>
      <c r="DT42" s="366" t="s">
        <v>276</v>
      </c>
      <c r="DU42" s="304"/>
      <c r="DV42" s="304"/>
      <c r="DW42" s="304"/>
      <c r="DX42" s="304"/>
      <c r="DY42" s="304"/>
      <c r="DZ42" s="304"/>
      <c r="EA42" s="255">
        <v>0</v>
      </c>
      <c r="EB42" s="255">
        <v>0</v>
      </c>
      <c r="EC42" s="255">
        <v>0</v>
      </c>
      <c r="ED42" s="255">
        <f t="shared" si="11"/>
        <v>0</v>
      </c>
      <c r="EE42" s="255">
        <f t="shared" si="11"/>
        <v>0</v>
      </c>
      <c r="EF42" s="255">
        <f t="shared" si="9"/>
        <v>0</v>
      </c>
      <c r="EG42" s="255">
        <v>0</v>
      </c>
      <c r="EH42" s="366" t="s">
        <v>200</v>
      </c>
    </row>
    <row r="43" spans="1:138" x14ac:dyDescent="0.4">
      <c r="A43" s="366" t="s">
        <v>74</v>
      </c>
      <c r="B43" s="366" t="s">
        <v>267</v>
      </c>
      <c r="C43" s="366" t="s">
        <v>46</v>
      </c>
      <c r="D43" s="366">
        <v>606800</v>
      </c>
      <c r="E43" s="366" t="s">
        <v>292</v>
      </c>
      <c r="F43" s="367">
        <v>224.23</v>
      </c>
      <c r="G43" s="367">
        <v>98.215134985207087</v>
      </c>
      <c r="H43" s="281"/>
      <c r="I43" s="281"/>
      <c r="J43" s="281"/>
      <c r="K43" s="281"/>
      <c r="L43" s="281"/>
      <c r="M43" s="389" t="s">
        <v>411</v>
      </c>
      <c r="N43" s="389" t="s">
        <v>411</v>
      </c>
      <c r="O43" s="389" t="s">
        <v>411</v>
      </c>
      <c r="P43" s="389" t="s">
        <v>411</v>
      </c>
      <c r="Q43" s="389" t="s">
        <v>411</v>
      </c>
      <c r="R43" s="389" t="s">
        <v>411</v>
      </c>
      <c r="S43" s="389" t="s">
        <v>411</v>
      </c>
      <c r="T43" s="389" t="s">
        <v>411</v>
      </c>
      <c r="U43" s="389" t="s">
        <v>411</v>
      </c>
      <c r="V43" s="389" t="s">
        <v>411</v>
      </c>
      <c r="W43" s="389" t="s">
        <v>411</v>
      </c>
      <c r="X43" s="389" t="s">
        <v>411</v>
      </c>
      <c r="Y43" s="389" t="s">
        <v>411</v>
      </c>
      <c r="Z43" s="389" t="s">
        <v>411</v>
      </c>
      <c r="AA43" s="389" t="s">
        <v>411</v>
      </c>
      <c r="AB43" s="389" t="s">
        <v>411</v>
      </c>
      <c r="AC43" s="389" t="s">
        <v>411</v>
      </c>
      <c r="AD43" s="389" t="s">
        <v>411</v>
      </c>
      <c r="AE43" s="389" t="s">
        <v>411</v>
      </c>
      <c r="AF43" s="389" t="s">
        <v>411</v>
      </c>
      <c r="AG43" s="389" t="s">
        <v>411</v>
      </c>
      <c r="AH43" s="389" t="s">
        <v>411</v>
      </c>
      <c r="AI43" s="367">
        <v>0</v>
      </c>
      <c r="AJ43" s="367">
        <v>0</v>
      </c>
      <c r="AK43" s="367">
        <v>0</v>
      </c>
      <c r="AL43" s="367">
        <v>0</v>
      </c>
      <c r="AM43" s="367">
        <v>0</v>
      </c>
      <c r="AN43" s="367">
        <v>0</v>
      </c>
      <c r="AO43" s="367">
        <v>0</v>
      </c>
      <c r="AP43" s="367">
        <v>0</v>
      </c>
      <c r="AQ43" s="367">
        <v>0</v>
      </c>
      <c r="AR43" s="367">
        <v>0</v>
      </c>
      <c r="AS43" s="367">
        <v>0</v>
      </c>
      <c r="AT43" s="367">
        <v>0</v>
      </c>
      <c r="AU43" s="367">
        <v>0</v>
      </c>
      <c r="AV43" s="367">
        <v>0</v>
      </c>
      <c r="AW43" s="367">
        <v>0</v>
      </c>
      <c r="AX43" s="367">
        <v>0</v>
      </c>
      <c r="AY43" s="367">
        <v>0</v>
      </c>
      <c r="AZ43" s="367">
        <v>0</v>
      </c>
      <c r="BA43" s="367">
        <v>0</v>
      </c>
      <c r="BB43" s="367">
        <v>0</v>
      </c>
      <c r="BC43" s="367">
        <v>0</v>
      </c>
      <c r="BD43" s="367">
        <v>0</v>
      </c>
      <c r="BE43" s="367">
        <v>0</v>
      </c>
      <c r="BF43" s="367">
        <v>0</v>
      </c>
      <c r="BG43" s="367">
        <v>0</v>
      </c>
      <c r="BH43" s="367">
        <v>0</v>
      </c>
      <c r="BI43" s="367">
        <v>0</v>
      </c>
      <c r="BJ43" s="367">
        <v>0</v>
      </c>
      <c r="BK43" s="367">
        <v>0</v>
      </c>
      <c r="BL43" s="367">
        <v>0</v>
      </c>
      <c r="BN43" s="369">
        <v>0</v>
      </c>
      <c r="BO43" s="369">
        <v>0</v>
      </c>
      <c r="BP43" s="369">
        <v>0</v>
      </c>
      <c r="BQ43" s="369">
        <v>0</v>
      </c>
      <c r="BR43" s="369">
        <v>0</v>
      </c>
      <c r="BS43" s="390" t="s">
        <v>411</v>
      </c>
      <c r="BT43" s="390" t="s">
        <v>411</v>
      </c>
      <c r="BU43" s="390" t="s">
        <v>411</v>
      </c>
      <c r="BV43" s="390" t="s">
        <v>411</v>
      </c>
      <c r="BW43" s="390" t="s">
        <v>411</v>
      </c>
      <c r="BX43" s="390" t="s">
        <v>411</v>
      </c>
      <c r="BY43" s="390" t="s">
        <v>411</v>
      </c>
      <c r="BZ43" s="390" t="s">
        <v>411</v>
      </c>
      <c r="CA43" s="390" t="s">
        <v>411</v>
      </c>
      <c r="CB43" s="390" t="s">
        <v>411</v>
      </c>
      <c r="CC43" s="390" t="s">
        <v>411</v>
      </c>
      <c r="CD43" s="390" t="s">
        <v>411</v>
      </c>
      <c r="CE43" s="390" t="s">
        <v>411</v>
      </c>
      <c r="CF43" s="390" t="s">
        <v>411</v>
      </c>
      <c r="CG43" s="390" t="s">
        <v>411</v>
      </c>
      <c r="CH43" s="390" t="s">
        <v>411</v>
      </c>
      <c r="CI43" s="390" t="s">
        <v>411</v>
      </c>
      <c r="CJ43" s="390" t="s">
        <v>411</v>
      </c>
      <c r="CK43" s="390" t="s">
        <v>411</v>
      </c>
      <c r="CL43" s="390" t="s">
        <v>411</v>
      </c>
      <c r="CM43" s="390" t="s">
        <v>411</v>
      </c>
      <c r="CN43" s="390" t="s">
        <v>411</v>
      </c>
      <c r="CO43" s="369">
        <v>0</v>
      </c>
      <c r="CP43" s="369">
        <v>0</v>
      </c>
      <c r="CQ43" s="369">
        <v>0</v>
      </c>
      <c r="CR43" s="369">
        <v>0</v>
      </c>
      <c r="CS43" s="369">
        <v>0</v>
      </c>
      <c r="CT43" s="369">
        <v>0</v>
      </c>
      <c r="CU43" s="369">
        <v>0</v>
      </c>
      <c r="CV43" s="369">
        <v>0</v>
      </c>
      <c r="CW43" s="369">
        <v>0</v>
      </c>
      <c r="CX43" s="369">
        <v>0</v>
      </c>
      <c r="CY43" s="369">
        <v>0</v>
      </c>
      <c r="CZ43" s="369">
        <v>0</v>
      </c>
      <c r="DA43" s="369">
        <v>0</v>
      </c>
      <c r="DB43" s="369">
        <v>0</v>
      </c>
      <c r="DC43" s="369">
        <v>0</v>
      </c>
      <c r="DD43" s="369">
        <v>0</v>
      </c>
      <c r="DE43" s="369">
        <v>0</v>
      </c>
      <c r="DF43" s="369">
        <v>0</v>
      </c>
      <c r="DG43" s="369">
        <v>0</v>
      </c>
      <c r="DH43" s="369">
        <v>0</v>
      </c>
      <c r="DI43" s="369">
        <v>0</v>
      </c>
      <c r="DJ43" s="369">
        <v>0</v>
      </c>
      <c r="DK43" s="369">
        <v>0</v>
      </c>
      <c r="DL43" s="369">
        <v>0</v>
      </c>
      <c r="DM43" s="369">
        <v>0</v>
      </c>
      <c r="DN43" s="369">
        <v>0</v>
      </c>
      <c r="DO43" s="369">
        <v>0</v>
      </c>
      <c r="DP43" s="369">
        <v>0</v>
      </c>
      <c r="DQ43" s="369">
        <v>0</v>
      </c>
      <c r="DR43" s="369">
        <v>0</v>
      </c>
      <c r="DT43" s="366" t="s">
        <v>213</v>
      </c>
      <c r="DU43" s="304"/>
      <c r="DV43" s="304"/>
      <c r="DW43" s="304"/>
      <c r="DX43" s="304"/>
      <c r="DY43" s="304"/>
      <c r="DZ43" s="304"/>
      <c r="EA43" s="255">
        <v>53815.200000000004</v>
      </c>
      <c r="EB43" s="255">
        <v>0</v>
      </c>
      <c r="EC43" s="255">
        <v>0</v>
      </c>
      <c r="ED43" s="255">
        <f t="shared" si="11"/>
        <v>0</v>
      </c>
      <c r="EE43" s="255">
        <f t="shared" si="11"/>
        <v>0</v>
      </c>
      <c r="EF43" s="255">
        <f t="shared" si="9"/>
        <v>53815.200000000004</v>
      </c>
      <c r="EG43" s="255">
        <v>0</v>
      </c>
      <c r="EH43" s="366" t="s">
        <v>200</v>
      </c>
    </row>
    <row r="44" spans="1:138" x14ac:dyDescent="0.4">
      <c r="A44" s="366" t="s">
        <v>74</v>
      </c>
      <c r="B44" s="366" t="s">
        <v>267</v>
      </c>
      <c r="C44" s="366" t="s">
        <v>46</v>
      </c>
      <c r="D44" s="366">
        <v>606800</v>
      </c>
      <c r="E44" s="366" t="s">
        <v>283</v>
      </c>
      <c r="F44" s="367">
        <v>353.83</v>
      </c>
      <c r="G44" s="367">
        <v>158.1</v>
      </c>
      <c r="H44" s="281"/>
      <c r="I44" s="281"/>
      <c r="J44" s="281"/>
      <c r="K44" s="281"/>
      <c r="L44" s="281"/>
      <c r="M44" s="389" t="s">
        <v>411</v>
      </c>
      <c r="N44" s="389" t="s">
        <v>411</v>
      </c>
      <c r="O44" s="389" t="s">
        <v>411</v>
      </c>
      <c r="P44" s="389" t="s">
        <v>411</v>
      </c>
      <c r="Q44" s="389" t="s">
        <v>411</v>
      </c>
      <c r="R44" s="389" t="s">
        <v>411</v>
      </c>
      <c r="S44" s="389" t="s">
        <v>411</v>
      </c>
      <c r="T44" s="389" t="s">
        <v>411</v>
      </c>
      <c r="U44" s="389" t="s">
        <v>411</v>
      </c>
      <c r="V44" s="389" t="s">
        <v>411</v>
      </c>
      <c r="W44" s="389" t="s">
        <v>411</v>
      </c>
      <c r="X44" s="389" t="s">
        <v>411</v>
      </c>
      <c r="Y44" s="389" t="s">
        <v>411</v>
      </c>
      <c r="Z44" s="389" t="s">
        <v>411</v>
      </c>
      <c r="AA44" s="389" t="s">
        <v>411</v>
      </c>
      <c r="AB44" s="389" t="s">
        <v>411</v>
      </c>
      <c r="AC44" s="389" t="s">
        <v>411</v>
      </c>
      <c r="AD44" s="389" t="s">
        <v>411</v>
      </c>
      <c r="AE44" s="389" t="s">
        <v>411</v>
      </c>
      <c r="AF44" s="389" t="s">
        <v>411</v>
      </c>
      <c r="AG44" s="389" t="s">
        <v>411</v>
      </c>
      <c r="AH44" s="389" t="s">
        <v>411</v>
      </c>
      <c r="AI44" s="367">
        <v>0</v>
      </c>
      <c r="AJ44" s="367">
        <v>0</v>
      </c>
      <c r="AK44" s="367">
        <v>0</v>
      </c>
      <c r="AL44" s="367">
        <v>0</v>
      </c>
      <c r="AM44" s="367">
        <v>0</v>
      </c>
      <c r="AN44" s="367">
        <v>0</v>
      </c>
      <c r="AO44" s="367">
        <v>0</v>
      </c>
      <c r="AP44" s="367">
        <v>0</v>
      </c>
      <c r="AQ44" s="367">
        <v>0</v>
      </c>
      <c r="AR44" s="367">
        <v>0</v>
      </c>
      <c r="AS44" s="367">
        <v>0</v>
      </c>
      <c r="AT44" s="367">
        <v>0</v>
      </c>
      <c r="AU44" s="367">
        <v>0</v>
      </c>
      <c r="AV44" s="367">
        <v>0</v>
      </c>
      <c r="AW44" s="367">
        <v>0</v>
      </c>
      <c r="AX44" s="367">
        <v>0</v>
      </c>
      <c r="AY44" s="367">
        <v>0</v>
      </c>
      <c r="AZ44" s="367">
        <v>0</v>
      </c>
      <c r="BA44" s="367">
        <v>0</v>
      </c>
      <c r="BB44" s="367">
        <v>0</v>
      </c>
      <c r="BC44" s="367">
        <v>0</v>
      </c>
      <c r="BD44" s="367">
        <v>0</v>
      </c>
      <c r="BE44" s="367">
        <v>0</v>
      </c>
      <c r="BF44" s="367">
        <v>0</v>
      </c>
      <c r="BG44" s="367">
        <v>0</v>
      </c>
      <c r="BH44" s="367">
        <v>0</v>
      </c>
      <c r="BI44" s="367">
        <v>0</v>
      </c>
      <c r="BJ44" s="367">
        <v>0</v>
      </c>
      <c r="BK44" s="367">
        <v>0</v>
      </c>
      <c r="BL44" s="367">
        <v>0</v>
      </c>
      <c r="BN44" s="369">
        <v>0</v>
      </c>
      <c r="BO44" s="369">
        <v>0</v>
      </c>
      <c r="BP44" s="369">
        <v>0</v>
      </c>
      <c r="BQ44" s="369">
        <v>0</v>
      </c>
      <c r="BR44" s="369">
        <v>0</v>
      </c>
      <c r="BS44" s="390" t="s">
        <v>411</v>
      </c>
      <c r="BT44" s="390" t="s">
        <v>411</v>
      </c>
      <c r="BU44" s="390" t="s">
        <v>411</v>
      </c>
      <c r="BV44" s="390" t="s">
        <v>411</v>
      </c>
      <c r="BW44" s="390" t="s">
        <v>411</v>
      </c>
      <c r="BX44" s="390" t="s">
        <v>411</v>
      </c>
      <c r="BY44" s="390" t="s">
        <v>411</v>
      </c>
      <c r="BZ44" s="390" t="s">
        <v>411</v>
      </c>
      <c r="CA44" s="390" t="s">
        <v>411</v>
      </c>
      <c r="CB44" s="390" t="s">
        <v>411</v>
      </c>
      <c r="CC44" s="390" t="s">
        <v>411</v>
      </c>
      <c r="CD44" s="390" t="s">
        <v>411</v>
      </c>
      <c r="CE44" s="390" t="s">
        <v>411</v>
      </c>
      <c r="CF44" s="390" t="s">
        <v>411</v>
      </c>
      <c r="CG44" s="390" t="s">
        <v>411</v>
      </c>
      <c r="CH44" s="390" t="s">
        <v>411</v>
      </c>
      <c r="CI44" s="390" t="s">
        <v>411</v>
      </c>
      <c r="CJ44" s="390" t="s">
        <v>411</v>
      </c>
      <c r="CK44" s="390" t="s">
        <v>411</v>
      </c>
      <c r="CL44" s="390" t="s">
        <v>411</v>
      </c>
      <c r="CM44" s="390" t="s">
        <v>411</v>
      </c>
      <c r="CN44" s="390" t="s">
        <v>411</v>
      </c>
      <c r="CO44" s="369">
        <v>0</v>
      </c>
      <c r="CP44" s="369">
        <v>0</v>
      </c>
      <c r="CQ44" s="369">
        <v>0</v>
      </c>
      <c r="CR44" s="369">
        <v>0</v>
      </c>
      <c r="CS44" s="369">
        <v>0</v>
      </c>
      <c r="CT44" s="369">
        <v>0</v>
      </c>
      <c r="CU44" s="369">
        <v>0</v>
      </c>
      <c r="CV44" s="369">
        <v>0</v>
      </c>
      <c r="CW44" s="369">
        <v>0</v>
      </c>
      <c r="CX44" s="369">
        <v>0</v>
      </c>
      <c r="CY44" s="369">
        <v>0</v>
      </c>
      <c r="CZ44" s="369">
        <v>0</v>
      </c>
      <c r="DA44" s="369">
        <v>0</v>
      </c>
      <c r="DB44" s="369">
        <v>0</v>
      </c>
      <c r="DC44" s="369">
        <v>0</v>
      </c>
      <c r="DD44" s="369">
        <v>0</v>
      </c>
      <c r="DE44" s="369">
        <v>0</v>
      </c>
      <c r="DF44" s="369">
        <v>0</v>
      </c>
      <c r="DG44" s="369">
        <v>0</v>
      </c>
      <c r="DH44" s="369">
        <v>0</v>
      </c>
      <c r="DI44" s="369">
        <v>0</v>
      </c>
      <c r="DJ44" s="369">
        <v>0</v>
      </c>
      <c r="DK44" s="369">
        <v>0</v>
      </c>
      <c r="DL44" s="369">
        <v>0</v>
      </c>
      <c r="DM44" s="369">
        <v>0</v>
      </c>
      <c r="DN44" s="369">
        <v>0</v>
      </c>
      <c r="DO44" s="369">
        <v>0</v>
      </c>
      <c r="DP44" s="369">
        <v>0</v>
      </c>
      <c r="DQ44" s="369">
        <v>0</v>
      </c>
      <c r="DR44" s="369">
        <v>0</v>
      </c>
      <c r="DT44" s="366" t="s">
        <v>213</v>
      </c>
      <c r="DU44" s="304"/>
      <c r="DV44" s="304"/>
      <c r="DW44" s="304"/>
      <c r="DX44" s="304"/>
      <c r="DY44" s="304"/>
      <c r="DZ44" s="304"/>
      <c r="EA44" s="255">
        <v>106149</v>
      </c>
      <c r="EB44" s="255">
        <v>31844.700000000004</v>
      </c>
      <c r="EC44" s="255">
        <v>0</v>
      </c>
      <c r="ED44" s="255">
        <f t="shared" si="11"/>
        <v>0</v>
      </c>
      <c r="EE44" s="255">
        <f t="shared" si="11"/>
        <v>0</v>
      </c>
      <c r="EF44" s="255">
        <f t="shared" si="9"/>
        <v>137993.70000000001</v>
      </c>
      <c r="EG44" s="255">
        <v>0</v>
      </c>
      <c r="EH44" s="366" t="s">
        <v>200</v>
      </c>
    </row>
    <row r="45" spans="1:138" x14ac:dyDescent="0.4">
      <c r="A45" s="366" t="s">
        <v>74</v>
      </c>
      <c r="B45" s="366" t="s">
        <v>267</v>
      </c>
      <c r="C45" s="366" t="s">
        <v>46</v>
      </c>
      <c r="D45" s="366">
        <v>606800</v>
      </c>
      <c r="E45" s="366" t="s">
        <v>285</v>
      </c>
      <c r="F45" s="367">
        <v>316.45</v>
      </c>
      <c r="G45" s="367">
        <v>141.4</v>
      </c>
      <c r="H45" s="281"/>
      <c r="I45" s="281"/>
      <c r="J45" s="281"/>
      <c r="K45" s="281"/>
      <c r="L45" s="281"/>
      <c r="M45" s="389" t="s">
        <v>411</v>
      </c>
      <c r="N45" s="389" t="s">
        <v>411</v>
      </c>
      <c r="O45" s="389" t="s">
        <v>411</v>
      </c>
      <c r="P45" s="389" t="s">
        <v>411</v>
      </c>
      <c r="Q45" s="389" t="s">
        <v>411</v>
      </c>
      <c r="R45" s="389" t="s">
        <v>411</v>
      </c>
      <c r="S45" s="389" t="s">
        <v>411</v>
      </c>
      <c r="T45" s="389" t="s">
        <v>411</v>
      </c>
      <c r="U45" s="389" t="s">
        <v>411</v>
      </c>
      <c r="V45" s="389" t="s">
        <v>411</v>
      </c>
      <c r="W45" s="389" t="s">
        <v>411</v>
      </c>
      <c r="X45" s="389" t="s">
        <v>411</v>
      </c>
      <c r="Y45" s="389" t="s">
        <v>411</v>
      </c>
      <c r="Z45" s="389" t="s">
        <v>411</v>
      </c>
      <c r="AA45" s="389" t="s">
        <v>411</v>
      </c>
      <c r="AB45" s="389" t="s">
        <v>411</v>
      </c>
      <c r="AC45" s="389" t="s">
        <v>411</v>
      </c>
      <c r="AD45" s="389" t="s">
        <v>411</v>
      </c>
      <c r="AE45" s="389" t="s">
        <v>411</v>
      </c>
      <c r="AF45" s="389" t="s">
        <v>411</v>
      </c>
      <c r="AG45" s="389" t="s">
        <v>411</v>
      </c>
      <c r="AH45" s="389" t="s">
        <v>411</v>
      </c>
      <c r="AI45" s="367">
        <v>0</v>
      </c>
      <c r="AJ45" s="367">
        <v>0</v>
      </c>
      <c r="AK45" s="367">
        <v>0</v>
      </c>
      <c r="AL45" s="367">
        <v>0</v>
      </c>
      <c r="AM45" s="367">
        <v>0</v>
      </c>
      <c r="AN45" s="367">
        <v>0</v>
      </c>
      <c r="AO45" s="367">
        <v>0</v>
      </c>
      <c r="AP45" s="367">
        <v>0</v>
      </c>
      <c r="AQ45" s="367">
        <v>0</v>
      </c>
      <c r="AR45" s="367">
        <v>0</v>
      </c>
      <c r="AS45" s="367">
        <v>0</v>
      </c>
      <c r="AT45" s="367">
        <v>0</v>
      </c>
      <c r="AU45" s="367">
        <v>0</v>
      </c>
      <c r="AV45" s="367">
        <v>0</v>
      </c>
      <c r="AW45" s="367">
        <v>0</v>
      </c>
      <c r="AX45" s="367">
        <v>0</v>
      </c>
      <c r="AY45" s="367">
        <v>0</v>
      </c>
      <c r="AZ45" s="367">
        <v>0</v>
      </c>
      <c r="BA45" s="367">
        <v>0</v>
      </c>
      <c r="BB45" s="367">
        <v>0</v>
      </c>
      <c r="BC45" s="367">
        <v>0</v>
      </c>
      <c r="BD45" s="367">
        <v>0</v>
      </c>
      <c r="BE45" s="367">
        <v>0</v>
      </c>
      <c r="BF45" s="367">
        <v>0</v>
      </c>
      <c r="BG45" s="367">
        <v>0</v>
      </c>
      <c r="BH45" s="367">
        <v>0</v>
      </c>
      <c r="BI45" s="367">
        <v>0</v>
      </c>
      <c r="BJ45" s="367">
        <v>0</v>
      </c>
      <c r="BK45" s="367">
        <v>0</v>
      </c>
      <c r="BL45" s="367">
        <v>0</v>
      </c>
      <c r="BN45" s="369">
        <v>0</v>
      </c>
      <c r="BO45" s="369">
        <v>0</v>
      </c>
      <c r="BP45" s="369">
        <v>0</v>
      </c>
      <c r="BQ45" s="369">
        <v>0</v>
      </c>
      <c r="BR45" s="369">
        <v>0</v>
      </c>
      <c r="BS45" s="390" t="s">
        <v>411</v>
      </c>
      <c r="BT45" s="390" t="s">
        <v>411</v>
      </c>
      <c r="BU45" s="390" t="s">
        <v>411</v>
      </c>
      <c r="BV45" s="390" t="s">
        <v>411</v>
      </c>
      <c r="BW45" s="390" t="s">
        <v>411</v>
      </c>
      <c r="BX45" s="390" t="s">
        <v>411</v>
      </c>
      <c r="BY45" s="390" t="s">
        <v>411</v>
      </c>
      <c r="BZ45" s="390" t="s">
        <v>411</v>
      </c>
      <c r="CA45" s="390" t="s">
        <v>411</v>
      </c>
      <c r="CB45" s="390" t="s">
        <v>411</v>
      </c>
      <c r="CC45" s="390" t="s">
        <v>411</v>
      </c>
      <c r="CD45" s="390" t="s">
        <v>411</v>
      </c>
      <c r="CE45" s="390" t="s">
        <v>411</v>
      </c>
      <c r="CF45" s="390" t="s">
        <v>411</v>
      </c>
      <c r="CG45" s="390" t="s">
        <v>411</v>
      </c>
      <c r="CH45" s="390" t="s">
        <v>411</v>
      </c>
      <c r="CI45" s="390" t="s">
        <v>411</v>
      </c>
      <c r="CJ45" s="390" t="s">
        <v>411</v>
      </c>
      <c r="CK45" s="390" t="s">
        <v>411</v>
      </c>
      <c r="CL45" s="390" t="s">
        <v>411</v>
      </c>
      <c r="CM45" s="390" t="s">
        <v>411</v>
      </c>
      <c r="CN45" s="390" t="s">
        <v>411</v>
      </c>
      <c r="CO45" s="369">
        <v>0</v>
      </c>
      <c r="CP45" s="369">
        <v>0</v>
      </c>
      <c r="CQ45" s="369">
        <v>0</v>
      </c>
      <c r="CR45" s="369">
        <v>0</v>
      </c>
      <c r="CS45" s="369">
        <v>0</v>
      </c>
      <c r="CT45" s="369">
        <v>0</v>
      </c>
      <c r="CU45" s="369">
        <v>0</v>
      </c>
      <c r="CV45" s="369">
        <v>0</v>
      </c>
      <c r="CW45" s="369">
        <v>0</v>
      </c>
      <c r="CX45" s="369">
        <v>0</v>
      </c>
      <c r="CY45" s="369">
        <v>0</v>
      </c>
      <c r="CZ45" s="369">
        <v>0</v>
      </c>
      <c r="DA45" s="369">
        <v>0</v>
      </c>
      <c r="DB45" s="369">
        <v>0</v>
      </c>
      <c r="DC45" s="369">
        <v>0</v>
      </c>
      <c r="DD45" s="369">
        <v>0</v>
      </c>
      <c r="DE45" s="369">
        <v>0</v>
      </c>
      <c r="DF45" s="369">
        <v>0</v>
      </c>
      <c r="DG45" s="369">
        <v>0</v>
      </c>
      <c r="DH45" s="369">
        <v>0</v>
      </c>
      <c r="DI45" s="369">
        <v>0</v>
      </c>
      <c r="DJ45" s="369">
        <v>0</v>
      </c>
      <c r="DK45" s="369">
        <v>0</v>
      </c>
      <c r="DL45" s="369">
        <v>0</v>
      </c>
      <c r="DM45" s="369">
        <v>0</v>
      </c>
      <c r="DN45" s="369">
        <v>0</v>
      </c>
      <c r="DO45" s="369">
        <v>0</v>
      </c>
      <c r="DP45" s="369">
        <v>0</v>
      </c>
      <c r="DQ45" s="369">
        <v>0</v>
      </c>
      <c r="DR45" s="369">
        <v>0</v>
      </c>
      <c r="DT45" s="366" t="s">
        <v>213</v>
      </c>
      <c r="DU45" s="304"/>
      <c r="DV45" s="304"/>
      <c r="DW45" s="304"/>
      <c r="DX45" s="304"/>
      <c r="DY45" s="304"/>
      <c r="DZ45" s="304"/>
      <c r="EA45" s="255">
        <v>189870</v>
      </c>
      <c r="EB45" s="255">
        <v>61707.75</v>
      </c>
      <c r="EC45" s="255">
        <v>0</v>
      </c>
      <c r="ED45" s="255">
        <f t="shared" si="11"/>
        <v>0</v>
      </c>
      <c r="EE45" s="255">
        <f t="shared" si="11"/>
        <v>0</v>
      </c>
      <c r="EF45" s="255">
        <f t="shared" si="9"/>
        <v>251577.75</v>
      </c>
      <c r="EG45" s="255">
        <v>0</v>
      </c>
      <c r="EH45" s="366" t="s">
        <v>200</v>
      </c>
    </row>
    <row r="46" spans="1:138" x14ac:dyDescent="0.4">
      <c r="A46" s="366" t="s">
        <v>74</v>
      </c>
      <c r="B46" s="366" t="s">
        <v>267</v>
      </c>
      <c r="C46" s="366" t="s">
        <v>46</v>
      </c>
      <c r="D46" s="366">
        <v>606800</v>
      </c>
      <c r="E46" s="366" t="s">
        <v>282</v>
      </c>
      <c r="F46" s="367">
        <v>491.02</v>
      </c>
      <c r="G46" s="367">
        <v>219.4</v>
      </c>
      <c r="H46" s="281"/>
      <c r="I46" s="281"/>
      <c r="J46" s="281"/>
      <c r="K46" s="281"/>
      <c r="L46" s="281"/>
      <c r="M46" s="389" t="s">
        <v>411</v>
      </c>
      <c r="N46" s="389" t="s">
        <v>411</v>
      </c>
      <c r="O46" s="389" t="s">
        <v>411</v>
      </c>
      <c r="P46" s="389" t="s">
        <v>411</v>
      </c>
      <c r="Q46" s="389" t="s">
        <v>411</v>
      </c>
      <c r="R46" s="389" t="s">
        <v>411</v>
      </c>
      <c r="S46" s="389" t="s">
        <v>411</v>
      </c>
      <c r="T46" s="389" t="s">
        <v>411</v>
      </c>
      <c r="U46" s="389" t="s">
        <v>411</v>
      </c>
      <c r="V46" s="389" t="s">
        <v>411</v>
      </c>
      <c r="W46" s="389" t="s">
        <v>411</v>
      </c>
      <c r="X46" s="389" t="s">
        <v>411</v>
      </c>
      <c r="Y46" s="389" t="s">
        <v>411</v>
      </c>
      <c r="Z46" s="389" t="s">
        <v>411</v>
      </c>
      <c r="AA46" s="389" t="s">
        <v>411</v>
      </c>
      <c r="AB46" s="389" t="s">
        <v>411</v>
      </c>
      <c r="AC46" s="389" t="s">
        <v>411</v>
      </c>
      <c r="AD46" s="389" t="s">
        <v>411</v>
      </c>
      <c r="AE46" s="389" t="s">
        <v>411</v>
      </c>
      <c r="AF46" s="389" t="s">
        <v>411</v>
      </c>
      <c r="AG46" s="389" t="s">
        <v>411</v>
      </c>
      <c r="AH46" s="389" t="s">
        <v>411</v>
      </c>
      <c r="AI46" s="367">
        <v>0</v>
      </c>
      <c r="AJ46" s="367">
        <v>0</v>
      </c>
      <c r="AK46" s="367">
        <v>0</v>
      </c>
      <c r="AL46" s="367">
        <v>0</v>
      </c>
      <c r="AM46" s="367">
        <v>0</v>
      </c>
      <c r="AN46" s="367">
        <v>0</v>
      </c>
      <c r="AO46" s="367">
        <v>0</v>
      </c>
      <c r="AP46" s="367">
        <v>0</v>
      </c>
      <c r="AQ46" s="367">
        <v>0</v>
      </c>
      <c r="AR46" s="367">
        <v>0</v>
      </c>
      <c r="AS46" s="367">
        <v>0</v>
      </c>
      <c r="AT46" s="367">
        <v>0</v>
      </c>
      <c r="AU46" s="367">
        <v>0</v>
      </c>
      <c r="AV46" s="367">
        <v>0</v>
      </c>
      <c r="AW46" s="367">
        <v>0</v>
      </c>
      <c r="AX46" s="367">
        <v>0</v>
      </c>
      <c r="AY46" s="367">
        <v>0</v>
      </c>
      <c r="AZ46" s="367">
        <v>0</v>
      </c>
      <c r="BA46" s="367">
        <v>0</v>
      </c>
      <c r="BB46" s="367">
        <v>0</v>
      </c>
      <c r="BC46" s="367">
        <v>0</v>
      </c>
      <c r="BD46" s="367">
        <v>0</v>
      </c>
      <c r="BE46" s="367">
        <v>0</v>
      </c>
      <c r="BF46" s="367">
        <v>0</v>
      </c>
      <c r="BG46" s="367">
        <v>0</v>
      </c>
      <c r="BH46" s="367">
        <v>0</v>
      </c>
      <c r="BI46" s="367">
        <v>0</v>
      </c>
      <c r="BJ46" s="367">
        <v>0</v>
      </c>
      <c r="BK46" s="367">
        <v>0</v>
      </c>
      <c r="BL46" s="367">
        <v>0</v>
      </c>
      <c r="BN46" s="369">
        <v>0</v>
      </c>
      <c r="BO46" s="369">
        <v>0</v>
      </c>
      <c r="BP46" s="369">
        <v>0</v>
      </c>
      <c r="BQ46" s="369">
        <v>0</v>
      </c>
      <c r="BR46" s="369">
        <v>0</v>
      </c>
      <c r="BS46" s="390" t="s">
        <v>411</v>
      </c>
      <c r="BT46" s="390" t="s">
        <v>411</v>
      </c>
      <c r="BU46" s="390" t="s">
        <v>411</v>
      </c>
      <c r="BV46" s="390" t="s">
        <v>411</v>
      </c>
      <c r="BW46" s="390" t="s">
        <v>411</v>
      </c>
      <c r="BX46" s="390" t="s">
        <v>411</v>
      </c>
      <c r="BY46" s="390" t="s">
        <v>411</v>
      </c>
      <c r="BZ46" s="390" t="s">
        <v>411</v>
      </c>
      <c r="CA46" s="390" t="s">
        <v>411</v>
      </c>
      <c r="CB46" s="390" t="s">
        <v>411</v>
      </c>
      <c r="CC46" s="390" t="s">
        <v>411</v>
      </c>
      <c r="CD46" s="390" t="s">
        <v>411</v>
      </c>
      <c r="CE46" s="390" t="s">
        <v>411</v>
      </c>
      <c r="CF46" s="390" t="s">
        <v>411</v>
      </c>
      <c r="CG46" s="390" t="s">
        <v>411</v>
      </c>
      <c r="CH46" s="390" t="s">
        <v>411</v>
      </c>
      <c r="CI46" s="390" t="s">
        <v>411</v>
      </c>
      <c r="CJ46" s="390" t="s">
        <v>411</v>
      </c>
      <c r="CK46" s="390" t="s">
        <v>411</v>
      </c>
      <c r="CL46" s="390" t="s">
        <v>411</v>
      </c>
      <c r="CM46" s="390" t="s">
        <v>411</v>
      </c>
      <c r="CN46" s="390" t="s">
        <v>411</v>
      </c>
      <c r="CO46" s="369">
        <v>0</v>
      </c>
      <c r="CP46" s="369">
        <v>0</v>
      </c>
      <c r="CQ46" s="369">
        <v>0</v>
      </c>
      <c r="CR46" s="369">
        <v>0</v>
      </c>
      <c r="CS46" s="369">
        <v>0</v>
      </c>
      <c r="CT46" s="369">
        <v>0</v>
      </c>
      <c r="CU46" s="369">
        <v>0</v>
      </c>
      <c r="CV46" s="369">
        <v>0</v>
      </c>
      <c r="CW46" s="369">
        <v>0</v>
      </c>
      <c r="CX46" s="369">
        <v>0</v>
      </c>
      <c r="CY46" s="369">
        <v>0</v>
      </c>
      <c r="CZ46" s="369">
        <v>0</v>
      </c>
      <c r="DA46" s="369">
        <v>0</v>
      </c>
      <c r="DB46" s="369">
        <v>0</v>
      </c>
      <c r="DC46" s="369">
        <v>0</v>
      </c>
      <c r="DD46" s="369">
        <v>0</v>
      </c>
      <c r="DE46" s="369">
        <v>0</v>
      </c>
      <c r="DF46" s="369">
        <v>0</v>
      </c>
      <c r="DG46" s="369">
        <v>0</v>
      </c>
      <c r="DH46" s="369">
        <v>0</v>
      </c>
      <c r="DI46" s="369">
        <v>0</v>
      </c>
      <c r="DJ46" s="369">
        <v>0</v>
      </c>
      <c r="DK46" s="369">
        <v>0</v>
      </c>
      <c r="DL46" s="369">
        <v>0</v>
      </c>
      <c r="DM46" s="369">
        <v>0</v>
      </c>
      <c r="DN46" s="369">
        <v>0</v>
      </c>
      <c r="DO46" s="369">
        <v>0</v>
      </c>
      <c r="DP46" s="369">
        <v>0</v>
      </c>
      <c r="DQ46" s="369">
        <v>0</v>
      </c>
      <c r="DR46" s="369">
        <v>0</v>
      </c>
      <c r="DT46" s="366" t="s">
        <v>213</v>
      </c>
      <c r="DU46" s="304"/>
      <c r="DV46" s="304"/>
      <c r="DW46" s="304"/>
      <c r="DX46" s="304"/>
      <c r="DY46" s="304"/>
      <c r="DZ46" s="304"/>
      <c r="EA46" s="255">
        <v>7365.3</v>
      </c>
      <c r="EB46" s="255">
        <v>3682.65</v>
      </c>
      <c r="EC46" s="255">
        <v>0</v>
      </c>
      <c r="ED46" s="255">
        <f t="shared" si="11"/>
        <v>0</v>
      </c>
      <c r="EE46" s="255">
        <f t="shared" si="11"/>
        <v>0</v>
      </c>
      <c r="EF46" s="255">
        <f t="shared" si="9"/>
        <v>11047.95</v>
      </c>
      <c r="EG46" s="255">
        <v>0</v>
      </c>
      <c r="EH46" s="366" t="s">
        <v>200</v>
      </c>
    </row>
    <row r="47" spans="1:138" x14ac:dyDescent="0.4">
      <c r="A47" s="366" t="s">
        <v>276</v>
      </c>
      <c r="B47" s="366" t="s">
        <v>276</v>
      </c>
      <c r="C47" s="366" t="s">
        <v>276</v>
      </c>
      <c r="D47" s="366">
        <v>606801</v>
      </c>
      <c r="E47" s="366" t="s">
        <v>293</v>
      </c>
      <c r="F47" s="367">
        <v>0</v>
      </c>
      <c r="G47" s="367">
        <v>0</v>
      </c>
      <c r="H47" s="281"/>
      <c r="I47" s="281"/>
      <c r="J47" s="281"/>
      <c r="K47" s="281"/>
      <c r="L47" s="281"/>
      <c r="M47" s="389" t="s">
        <v>411</v>
      </c>
      <c r="N47" s="389" t="s">
        <v>411</v>
      </c>
      <c r="O47" s="389" t="s">
        <v>411</v>
      </c>
      <c r="P47" s="389" t="s">
        <v>411</v>
      </c>
      <c r="Q47" s="389" t="s">
        <v>411</v>
      </c>
      <c r="R47" s="389" t="s">
        <v>411</v>
      </c>
      <c r="S47" s="389" t="s">
        <v>411</v>
      </c>
      <c r="T47" s="389" t="s">
        <v>411</v>
      </c>
      <c r="U47" s="389" t="s">
        <v>411</v>
      </c>
      <c r="V47" s="389" t="s">
        <v>411</v>
      </c>
      <c r="W47" s="389" t="s">
        <v>411</v>
      </c>
      <c r="X47" s="389" t="s">
        <v>411</v>
      </c>
      <c r="Y47" s="389" t="s">
        <v>411</v>
      </c>
      <c r="Z47" s="389" t="s">
        <v>411</v>
      </c>
      <c r="AA47" s="389" t="s">
        <v>411</v>
      </c>
      <c r="AB47" s="389" t="s">
        <v>411</v>
      </c>
      <c r="AC47" s="389" t="s">
        <v>411</v>
      </c>
      <c r="AD47" s="389" t="s">
        <v>411</v>
      </c>
      <c r="AE47" s="389" t="s">
        <v>411</v>
      </c>
      <c r="AF47" s="389" t="s">
        <v>411</v>
      </c>
      <c r="AG47" s="389" t="s">
        <v>411</v>
      </c>
      <c r="AH47" s="389" t="s">
        <v>411</v>
      </c>
      <c r="AI47" s="367" t="s">
        <v>276</v>
      </c>
      <c r="AJ47" s="367" t="s">
        <v>276</v>
      </c>
      <c r="AK47" s="367" t="s">
        <v>276</v>
      </c>
      <c r="AL47" s="367" t="s">
        <v>276</v>
      </c>
      <c r="AM47" s="367" t="s">
        <v>276</v>
      </c>
      <c r="AN47" s="367" t="s">
        <v>276</v>
      </c>
      <c r="AO47" s="367" t="s">
        <v>276</v>
      </c>
      <c r="AP47" s="367" t="s">
        <v>276</v>
      </c>
      <c r="AQ47" s="367" t="s">
        <v>276</v>
      </c>
      <c r="AR47" s="367" t="s">
        <v>276</v>
      </c>
      <c r="AS47" s="367" t="s">
        <v>276</v>
      </c>
      <c r="AT47" s="367" t="s">
        <v>276</v>
      </c>
      <c r="AU47" s="367" t="s">
        <v>276</v>
      </c>
      <c r="AV47" s="367" t="s">
        <v>276</v>
      </c>
      <c r="AW47" s="367" t="s">
        <v>276</v>
      </c>
      <c r="AX47" s="367" t="s">
        <v>276</v>
      </c>
      <c r="AY47" s="367" t="s">
        <v>276</v>
      </c>
      <c r="AZ47" s="367" t="s">
        <v>276</v>
      </c>
      <c r="BA47" s="367" t="s">
        <v>276</v>
      </c>
      <c r="BB47" s="367" t="s">
        <v>276</v>
      </c>
      <c r="BC47" s="367" t="s">
        <v>276</v>
      </c>
      <c r="BD47" s="367" t="s">
        <v>276</v>
      </c>
      <c r="BE47" s="367" t="s">
        <v>276</v>
      </c>
      <c r="BF47" s="367" t="s">
        <v>276</v>
      </c>
      <c r="BG47" s="367" t="s">
        <v>276</v>
      </c>
      <c r="BH47" s="367" t="s">
        <v>276</v>
      </c>
      <c r="BI47" s="367" t="s">
        <v>276</v>
      </c>
      <c r="BJ47" s="367" t="s">
        <v>276</v>
      </c>
      <c r="BK47" s="367" t="s">
        <v>276</v>
      </c>
      <c r="BL47" s="367" t="s">
        <v>276</v>
      </c>
      <c r="BN47" s="369">
        <v>0</v>
      </c>
      <c r="BO47" s="369">
        <v>0</v>
      </c>
      <c r="BP47" s="369">
        <v>0</v>
      </c>
      <c r="BQ47" s="369">
        <v>0</v>
      </c>
      <c r="BR47" s="369">
        <v>0</v>
      </c>
      <c r="BS47" s="390" t="s">
        <v>411</v>
      </c>
      <c r="BT47" s="390" t="s">
        <v>411</v>
      </c>
      <c r="BU47" s="390" t="s">
        <v>411</v>
      </c>
      <c r="BV47" s="390" t="s">
        <v>411</v>
      </c>
      <c r="BW47" s="390" t="s">
        <v>411</v>
      </c>
      <c r="BX47" s="390" t="s">
        <v>411</v>
      </c>
      <c r="BY47" s="390" t="s">
        <v>411</v>
      </c>
      <c r="BZ47" s="390" t="s">
        <v>411</v>
      </c>
      <c r="CA47" s="390" t="s">
        <v>411</v>
      </c>
      <c r="CB47" s="390" t="s">
        <v>411</v>
      </c>
      <c r="CC47" s="390" t="s">
        <v>411</v>
      </c>
      <c r="CD47" s="390" t="s">
        <v>411</v>
      </c>
      <c r="CE47" s="390" t="s">
        <v>411</v>
      </c>
      <c r="CF47" s="390" t="s">
        <v>411</v>
      </c>
      <c r="CG47" s="390" t="s">
        <v>411</v>
      </c>
      <c r="CH47" s="390" t="s">
        <v>411</v>
      </c>
      <c r="CI47" s="390" t="s">
        <v>411</v>
      </c>
      <c r="CJ47" s="390" t="s">
        <v>411</v>
      </c>
      <c r="CK47" s="390" t="s">
        <v>411</v>
      </c>
      <c r="CL47" s="390" t="s">
        <v>411</v>
      </c>
      <c r="CM47" s="390" t="s">
        <v>411</v>
      </c>
      <c r="CN47" s="390" t="s">
        <v>411</v>
      </c>
      <c r="CO47" s="369">
        <v>0</v>
      </c>
      <c r="CP47" s="369">
        <v>0</v>
      </c>
      <c r="CQ47" s="369">
        <v>0</v>
      </c>
      <c r="CR47" s="369">
        <v>0</v>
      </c>
      <c r="CS47" s="369">
        <v>0</v>
      </c>
      <c r="CT47" s="369">
        <v>0</v>
      </c>
      <c r="CU47" s="369">
        <v>0</v>
      </c>
      <c r="CV47" s="369">
        <v>0</v>
      </c>
      <c r="CW47" s="369">
        <v>0</v>
      </c>
      <c r="CX47" s="369">
        <v>0</v>
      </c>
      <c r="CY47" s="369">
        <v>0</v>
      </c>
      <c r="CZ47" s="369">
        <v>0</v>
      </c>
      <c r="DA47" s="369">
        <v>0</v>
      </c>
      <c r="DB47" s="369">
        <v>0</v>
      </c>
      <c r="DC47" s="369">
        <v>0</v>
      </c>
      <c r="DD47" s="369">
        <v>0</v>
      </c>
      <c r="DE47" s="369">
        <v>0</v>
      </c>
      <c r="DF47" s="369">
        <v>0</v>
      </c>
      <c r="DG47" s="369">
        <v>0</v>
      </c>
      <c r="DH47" s="369">
        <v>0</v>
      </c>
      <c r="DI47" s="369">
        <v>0</v>
      </c>
      <c r="DJ47" s="369">
        <v>0</v>
      </c>
      <c r="DK47" s="369">
        <v>0</v>
      </c>
      <c r="DL47" s="369">
        <v>0</v>
      </c>
      <c r="DM47" s="369">
        <v>0</v>
      </c>
      <c r="DN47" s="369">
        <v>0</v>
      </c>
      <c r="DO47" s="369">
        <v>0</v>
      </c>
      <c r="DP47" s="369">
        <v>0</v>
      </c>
      <c r="DQ47" s="369">
        <v>0</v>
      </c>
      <c r="DR47" s="369">
        <v>0</v>
      </c>
      <c r="DT47" s="366" t="s">
        <v>276</v>
      </c>
      <c r="DU47" s="304"/>
      <c r="DV47" s="304"/>
      <c r="DW47" s="304"/>
      <c r="DX47" s="304"/>
      <c r="DY47" s="304"/>
      <c r="DZ47" s="304"/>
      <c r="EA47" s="255">
        <v>0</v>
      </c>
      <c r="EB47" s="255">
        <v>0</v>
      </c>
      <c r="EC47" s="255">
        <v>0</v>
      </c>
      <c r="ED47" s="255">
        <f t="shared" si="11"/>
        <v>0</v>
      </c>
      <c r="EE47" s="255">
        <f t="shared" si="11"/>
        <v>0</v>
      </c>
      <c r="EF47" s="255">
        <f t="shared" si="9"/>
        <v>0</v>
      </c>
      <c r="EG47" s="255">
        <v>0</v>
      </c>
      <c r="EH47" s="366" t="s">
        <v>200</v>
      </c>
    </row>
    <row r="48" spans="1:138" x14ac:dyDescent="0.4">
      <c r="A48" s="366" t="s">
        <v>79</v>
      </c>
      <c r="B48" s="366" t="s">
        <v>267</v>
      </c>
      <c r="C48" s="366" t="s">
        <v>46</v>
      </c>
      <c r="D48" s="366">
        <v>606801</v>
      </c>
      <c r="E48" s="366" t="s">
        <v>284</v>
      </c>
      <c r="F48" s="367">
        <v>307.27999999999997</v>
      </c>
      <c r="G48" s="367">
        <v>137.30000000000001</v>
      </c>
      <c r="H48" s="281"/>
      <c r="I48" s="281"/>
      <c r="J48" s="281"/>
      <c r="K48" s="281"/>
      <c r="L48" s="281"/>
      <c r="M48" s="389" t="s">
        <v>411</v>
      </c>
      <c r="N48" s="389" t="s">
        <v>411</v>
      </c>
      <c r="O48" s="389" t="s">
        <v>411</v>
      </c>
      <c r="P48" s="389" t="s">
        <v>411</v>
      </c>
      <c r="Q48" s="389" t="s">
        <v>411</v>
      </c>
      <c r="R48" s="389" t="s">
        <v>411</v>
      </c>
      <c r="S48" s="389" t="s">
        <v>411</v>
      </c>
      <c r="T48" s="389" t="s">
        <v>411</v>
      </c>
      <c r="U48" s="389" t="s">
        <v>411</v>
      </c>
      <c r="V48" s="389" t="s">
        <v>411</v>
      </c>
      <c r="W48" s="389" t="s">
        <v>411</v>
      </c>
      <c r="X48" s="389" t="s">
        <v>411</v>
      </c>
      <c r="Y48" s="389" t="s">
        <v>411</v>
      </c>
      <c r="Z48" s="389" t="s">
        <v>411</v>
      </c>
      <c r="AA48" s="389" t="s">
        <v>411</v>
      </c>
      <c r="AB48" s="389" t="s">
        <v>411</v>
      </c>
      <c r="AC48" s="389" t="s">
        <v>411</v>
      </c>
      <c r="AD48" s="389" t="s">
        <v>411</v>
      </c>
      <c r="AE48" s="389" t="s">
        <v>411</v>
      </c>
      <c r="AF48" s="389" t="s">
        <v>411</v>
      </c>
      <c r="AG48" s="389" t="s">
        <v>411</v>
      </c>
      <c r="AH48" s="389" t="s">
        <v>411</v>
      </c>
      <c r="AI48" s="367">
        <v>0</v>
      </c>
      <c r="AJ48" s="367">
        <v>0</v>
      </c>
      <c r="AK48" s="367">
        <v>0</v>
      </c>
      <c r="AL48" s="367">
        <v>0</v>
      </c>
      <c r="AM48" s="367">
        <v>0</v>
      </c>
      <c r="AN48" s="367">
        <v>0</v>
      </c>
      <c r="AO48" s="367">
        <v>0</v>
      </c>
      <c r="AP48" s="367">
        <v>0</v>
      </c>
      <c r="AQ48" s="367">
        <v>0</v>
      </c>
      <c r="AR48" s="367">
        <v>0</v>
      </c>
      <c r="AS48" s="367">
        <v>0</v>
      </c>
      <c r="AT48" s="367">
        <v>0</v>
      </c>
      <c r="AU48" s="367">
        <v>0</v>
      </c>
      <c r="AV48" s="367">
        <v>0</v>
      </c>
      <c r="AW48" s="367">
        <v>0</v>
      </c>
      <c r="AX48" s="367">
        <v>0</v>
      </c>
      <c r="AY48" s="367">
        <v>0</v>
      </c>
      <c r="AZ48" s="367">
        <v>0</v>
      </c>
      <c r="BA48" s="367">
        <v>0</v>
      </c>
      <c r="BB48" s="367">
        <v>0</v>
      </c>
      <c r="BC48" s="367">
        <v>0</v>
      </c>
      <c r="BD48" s="367">
        <v>0</v>
      </c>
      <c r="BE48" s="367">
        <v>0</v>
      </c>
      <c r="BF48" s="367">
        <v>0</v>
      </c>
      <c r="BG48" s="367">
        <v>0</v>
      </c>
      <c r="BH48" s="367">
        <v>0</v>
      </c>
      <c r="BI48" s="367">
        <v>0</v>
      </c>
      <c r="BJ48" s="367">
        <v>0</v>
      </c>
      <c r="BK48" s="367">
        <v>0</v>
      </c>
      <c r="BL48" s="367">
        <v>0</v>
      </c>
      <c r="BN48" s="369">
        <v>0</v>
      </c>
      <c r="BO48" s="369">
        <v>0</v>
      </c>
      <c r="BP48" s="369">
        <v>0</v>
      </c>
      <c r="BQ48" s="369">
        <v>0</v>
      </c>
      <c r="BR48" s="369">
        <v>0</v>
      </c>
      <c r="BS48" s="390" t="s">
        <v>411</v>
      </c>
      <c r="BT48" s="390" t="s">
        <v>411</v>
      </c>
      <c r="BU48" s="390" t="s">
        <v>411</v>
      </c>
      <c r="BV48" s="390" t="s">
        <v>411</v>
      </c>
      <c r="BW48" s="390" t="s">
        <v>411</v>
      </c>
      <c r="BX48" s="390" t="s">
        <v>411</v>
      </c>
      <c r="BY48" s="390" t="s">
        <v>411</v>
      </c>
      <c r="BZ48" s="390" t="s">
        <v>411</v>
      </c>
      <c r="CA48" s="390" t="s">
        <v>411</v>
      </c>
      <c r="CB48" s="390" t="s">
        <v>411</v>
      </c>
      <c r="CC48" s="390" t="s">
        <v>411</v>
      </c>
      <c r="CD48" s="390" t="s">
        <v>411</v>
      </c>
      <c r="CE48" s="390" t="s">
        <v>411</v>
      </c>
      <c r="CF48" s="390" t="s">
        <v>411</v>
      </c>
      <c r="CG48" s="390" t="s">
        <v>411</v>
      </c>
      <c r="CH48" s="390" t="s">
        <v>411</v>
      </c>
      <c r="CI48" s="390" t="s">
        <v>411</v>
      </c>
      <c r="CJ48" s="390" t="s">
        <v>411</v>
      </c>
      <c r="CK48" s="390" t="s">
        <v>411</v>
      </c>
      <c r="CL48" s="390" t="s">
        <v>411</v>
      </c>
      <c r="CM48" s="390" t="s">
        <v>411</v>
      </c>
      <c r="CN48" s="390" t="s">
        <v>411</v>
      </c>
      <c r="CO48" s="369">
        <v>0</v>
      </c>
      <c r="CP48" s="369">
        <v>0</v>
      </c>
      <c r="CQ48" s="369">
        <v>0</v>
      </c>
      <c r="CR48" s="369">
        <v>0</v>
      </c>
      <c r="CS48" s="369">
        <v>0</v>
      </c>
      <c r="CT48" s="369">
        <v>0</v>
      </c>
      <c r="CU48" s="369">
        <v>0</v>
      </c>
      <c r="CV48" s="369">
        <v>0</v>
      </c>
      <c r="CW48" s="369">
        <v>0</v>
      </c>
      <c r="CX48" s="369">
        <v>0</v>
      </c>
      <c r="CY48" s="369">
        <v>0</v>
      </c>
      <c r="CZ48" s="369">
        <v>0</v>
      </c>
      <c r="DA48" s="369">
        <v>0</v>
      </c>
      <c r="DB48" s="369">
        <v>0</v>
      </c>
      <c r="DC48" s="369">
        <v>0</v>
      </c>
      <c r="DD48" s="369">
        <v>0</v>
      </c>
      <c r="DE48" s="369">
        <v>0</v>
      </c>
      <c r="DF48" s="369">
        <v>0</v>
      </c>
      <c r="DG48" s="369">
        <v>0</v>
      </c>
      <c r="DH48" s="369">
        <v>0</v>
      </c>
      <c r="DI48" s="369">
        <v>0</v>
      </c>
      <c r="DJ48" s="369">
        <v>0</v>
      </c>
      <c r="DK48" s="369">
        <v>0</v>
      </c>
      <c r="DL48" s="369">
        <v>0</v>
      </c>
      <c r="DM48" s="369">
        <v>0</v>
      </c>
      <c r="DN48" s="369">
        <v>0</v>
      </c>
      <c r="DO48" s="369">
        <v>0</v>
      </c>
      <c r="DP48" s="369">
        <v>0</v>
      </c>
      <c r="DQ48" s="369">
        <v>0</v>
      </c>
      <c r="DR48" s="369">
        <v>0</v>
      </c>
      <c r="DT48" s="366" t="s">
        <v>213</v>
      </c>
      <c r="DU48" s="304"/>
      <c r="DV48" s="304"/>
      <c r="DW48" s="304"/>
      <c r="DX48" s="304"/>
      <c r="DY48" s="304"/>
      <c r="DZ48" s="304"/>
      <c r="EA48" s="255">
        <v>1152.3</v>
      </c>
      <c r="EB48" s="255">
        <v>0</v>
      </c>
      <c r="EC48" s="255">
        <v>0</v>
      </c>
      <c r="ED48" s="255">
        <f t="shared" si="11"/>
        <v>0</v>
      </c>
      <c r="EE48" s="255">
        <f t="shared" si="11"/>
        <v>0</v>
      </c>
      <c r="EF48" s="255">
        <f t="shared" si="9"/>
        <v>1152.3</v>
      </c>
      <c r="EG48" s="255">
        <v>0</v>
      </c>
      <c r="EH48" s="366" t="s">
        <v>200</v>
      </c>
    </row>
    <row r="49" spans="1:138" x14ac:dyDescent="0.4">
      <c r="A49" s="366" t="s">
        <v>79</v>
      </c>
      <c r="B49" s="366" t="s">
        <v>267</v>
      </c>
      <c r="C49" s="366" t="s">
        <v>46</v>
      </c>
      <c r="D49" s="366">
        <v>606801</v>
      </c>
      <c r="E49" s="366" t="s">
        <v>284</v>
      </c>
      <c r="F49" s="367">
        <v>307.27999999999997</v>
      </c>
      <c r="G49" s="367">
        <v>137.30000000000001</v>
      </c>
      <c r="H49" s="281"/>
      <c r="I49" s="281"/>
      <c r="J49" s="281"/>
      <c r="K49" s="281"/>
      <c r="L49" s="281"/>
      <c r="M49" s="389" t="s">
        <v>411</v>
      </c>
      <c r="N49" s="389" t="s">
        <v>411</v>
      </c>
      <c r="O49" s="389" t="s">
        <v>411</v>
      </c>
      <c r="P49" s="389" t="s">
        <v>411</v>
      </c>
      <c r="Q49" s="389" t="s">
        <v>411</v>
      </c>
      <c r="R49" s="389" t="s">
        <v>411</v>
      </c>
      <c r="S49" s="389" t="s">
        <v>411</v>
      </c>
      <c r="T49" s="389" t="s">
        <v>411</v>
      </c>
      <c r="U49" s="389" t="s">
        <v>411</v>
      </c>
      <c r="V49" s="389" t="s">
        <v>411</v>
      </c>
      <c r="W49" s="389" t="s">
        <v>411</v>
      </c>
      <c r="X49" s="389" t="s">
        <v>411</v>
      </c>
      <c r="Y49" s="389" t="s">
        <v>411</v>
      </c>
      <c r="Z49" s="389" t="s">
        <v>411</v>
      </c>
      <c r="AA49" s="389" t="s">
        <v>411</v>
      </c>
      <c r="AB49" s="389" t="s">
        <v>411</v>
      </c>
      <c r="AC49" s="389" t="s">
        <v>411</v>
      </c>
      <c r="AD49" s="389" t="s">
        <v>411</v>
      </c>
      <c r="AE49" s="389" t="s">
        <v>411</v>
      </c>
      <c r="AF49" s="389" t="s">
        <v>411</v>
      </c>
      <c r="AG49" s="389" t="s">
        <v>411</v>
      </c>
      <c r="AH49" s="389" t="s">
        <v>411</v>
      </c>
      <c r="AI49" s="367">
        <v>2.5000000000000001E-2</v>
      </c>
      <c r="AJ49" s="367">
        <v>2.5000000000000001E-2</v>
      </c>
      <c r="AK49" s="367">
        <v>2.5000000000000001E-2</v>
      </c>
      <c r="AL49" s="367">
        <v>2.5000000000000001E-2</v>
      </c>
      <c r="AM49" s="367">
        <v>2.5000000000000001E-2</v>
      </c>
      <c r="AN49" s="367">
        <v>2.5000000000000001E-2</v>
      </c>
      <c r="AO49" s="367">
        <v>2.5000000000000001E-2</v>
      </c>
      <c r="AP49" s="367">
        <v>2.5000000000000001E-2</v>
      </c>
      <c r="AQ49" s="367">
        <v>2.5000000000000001E-2</v>
      </c>
      <c r="AR49" s="367">
        <v>2.5000000000000001E-2</v>
      </c>
      <c r="AS49" s="367">
        <v>2.5000000000000001E-2</v>
      </c>
      <c r="AT49" s="367">
        <v>2.5000000000000001E-2</v>
      </c>
      <c r="AU49" s="367">
        <v>2.5000000000000001E-2</v>
      </c>
      <c r="AV49" s="367">
        <v>2.5000000000000001E-2</v>
      </c>
      <c r="AW49" s="367">
        <v>2.5000000000000001E-2</v>
      </c>
      <c r="AX49" s="367">
        <v>0</v>
      </c>
      <c r="AY49" s="367">
        <v>0</v>
      </c>
      <c r="AZ49" s="367">
        <v>0</v>
      </c>
      <c r="BA49" s="367">
        <v>0</v>
      </c>
      <c r="BB49" s="367">
        <v>0</v>
      </c>
      <c r="BC49" s="367">
        <v>0</v>
      </c>
      <c r="BD49" s="367">
        <v>0</v>
      </c>
      <c r="BE49" s="367">
        <v>0</v>
      </c>
      <c r="BF49" s="367">
        <v>0</v>
      </c>
      <c r="BG49" s="367">
        <v>0</v>
      </c>
      <c r="BH49" s="367">
        <v>0</v>
      </c>
      <c r="BI49" s="367">
        <v>0</v>
      </c>
      <c r="BJ49" s="367">
        <v>0</v>
      </c>
      <c r="BK49" s="367">
        <v>0</v>
      </c>
      <c r="BL49" s="367">
        <v>0</v>
      </c>
      <c r="BN49" s="369">
        <v>0</v>
      </c>
      <c r="BO49" s="369">
        <v>0</v>
      </c>
      <c r="BP49" s="369">
        <v>0</v>
      </c>
      <c r="BQ49" s="369">
        <v>0</v>
      </c>
      <c r="BR49" s="369">
        <v>0</v>
      </c>
      <c r="BS49" s="390" t="s">
        <v>411</v>
      </c>
      <c r="BT49" s="390" t="s">
        <v>411</v>
      </c>
      <c r="BU49" s="390" t="s">
        <v>411</v>
      </c>
      <c r="BV49" s="390" t="s">
        <v>411</v>
      </c>
      <c r="BW49" s="390" t="s">
        <v>411</v>
      </c>
      <c r="BX49" s="390" t="s">
        <v>411</v>
      </c>
      <c r="BY49" s="390" t="s">
        <v>411</v>
      </c>
      <c r="BZ49" s="390" t="s">
        <v>411</v>
      </c>
      <c r="CA49" s="390" t="s">
        <v>411</v>
      </c>
      <c r="CB49" s="390" t="s">
        <v>411</v>
      </c>
      <c r="CC49" s="390" t="s">
        <v>411</v>
      </c>
      <c r="CD49" s="390" t="s">
        <v>411</v>
      </c>
      <c r="CE49" s="390" t="s">
        <v>411</v>
      </c>
      <c r="CF49" s="390" t="s">
        <v>411</v>
      </c>
      <c r="CG49" s="390" t="s">
        <v>411</v>
      </c>
      <c r="CH49" s="390" t="s">
        <v>411</v>
      </c>
      <c r="CI49" s="390" t="s">
        <v>411</v>
      </c>
      <c r="CJ49" s="390" t="s">
        <v>411</v>
      </c>
      <c r="CK49" s="390" t="s">
        <v>411</v>
      </c>
      <c r="CL49" s="390" t="s">
        <v>411</v>
      </c>
      <c r="CM49" s="390" t="s">
        <v>411</v>
      </c>
      <c r="CN49" s="390" t="s">
        <v>411</v>
      </c>
      <c r="CO49" s="369">
        <v>1152.3</v>
      </c>
      <c r="CP49" s="369">
        <v>1152.3</v>
      </c>
      <c r="CQ49" s="369">
        <v>1152.3</v>
      </c>
      <c r="CR49" s="369">
        <v>1152.3</v>
      </c>
      <c r="CS49" s="369">
        <v>1152.3</v>
      </c>
      <c r="CT49" s="369">
        <v>1152.3</v>
      </c>
      <c r="CU49" s="369">
        <v>1152.3</v>
      </c>
      <c r="CV49" s="369">
        <v>1152.3</v>
      </c>
      <c r="CW49" s="369">
        <v>1152.3</v>
      </c>
      <c r="CX49" s="369">
        <v>1152.3</v>
      </c>
      <c r="CY49" s="369">
        <v>1152.3</v>
      </c>
      <c r="CZ49" s="369">
        <v>1152.3</v>
      </c>
      <c r="DA49" s="369">
        <v>1152.3</v>
      </c>
      <c r="DB49" s="369">
        <v>1152.3</v>
      </c>
      <c r="DC49" s="369">
        <v>1152.3</v>
      </c>
      <c r="DD49" s="369">
        <v>0</v>
      </c>
      <c r="DE49" s="369">
        <v>0</v>
      </c>
      <c r="DF49" s="369">
        <v>0</v>
      </c>
      <c r="DG49" s="369">
        <v>0</v>
      </c>
      <c r="DH49" s="369">
        <v>0</v>
      </c>
      <c r="DI49" s="369">
        <v>0</v>
      </c>
      <c r="DJ49" s="369">
        <v>0</v>
      </c>
      <c r="DK49" s="369">
        <v>0</v>
      </c>
      <c r="DL49" s="369">
        <v>0</v>
      </c>
      <c r="DM49" s="369">
        <v>0</v>
      </c>
      <c r="DN49" s="369">
        <v>0</v>
      </c>
      <c r="DO49" s="369">
        <v>0</v>
      </c>
      <c r="DP49" s="369">
        <v>0</v>
      </c>
      <c r="DQ49" s="369">
        <v>0</v>
      </c>
      <c r="DR49" s="369">
        <v>0</v>
      </c>
      <c r="DT49" s="366" t="s">
        <v>213</v>
      </c>
      <c r="DU49" s="304"/>
      <c r="DV49" s="304"/>
      <c r="DW49" s="304"/>
      <c r="DX49" s="304"/>
      <c r="DY49" s="304"/>
      <c r="DZ49" s="304"/>
      <c r="EA49" s="255">
        <v>4609.2</v>
      </c>
      <c r="EB49" s="255">
        <v>13827.599999999997</v>
      </c>
      <c r="EC49" s="255">
        <v>13827.599999999997</v>
      </c>
      <c r="ED49" s="255">
        <f t="shared" si="11"/>
        <v>10370.699999999999</v>
      </c>
      <c r="EE49" s="255">
        <f t="shared" si="11"/>
        <v>0</v>
      </c>
      <c r="EF49" s="255">
        <f t="shared" si="9"/>
        <v>42635.099999999991</v>
      </c>
      <c r="EG49" s="255">
        <v>0</v>
      </c>
      <c r="EH49" s="366" t="s">
        <v>200</v>
      </c>
    </row>
    <row r="50" spans="1:138" x14ac:dyDescent="0.4">
      <c r="A50" s="366" t="s">
        <v>79</v>
      </c>
      <c r="B50" s="366" t="s">
        <v>267</v>
      </c>
      <c r="C50" s="366" t="s">
        <v>46</v>
      </c>
      <c r="D50" s="366">
        <v>606801</v>
      </c>
      <c r="E50" s="366" t="s">
        <v>284</v>
      </c>
      <c r="F50" s="367">
        <v>307.27999999999997</v>
      </c>
      <c r="G50" s="367">
        <v>137.30000000000001</v>
      </c>
      <c r="H50" s="281"/>
      <c r="I50" s="281"/>
      <c r="J50" s="281"/>
      <c r="K50" s="281"/>
      <c r="L50" s="281"/>
      <c r="M50" s="389" t="s">
        <v>411</v>
      </c>
      <c r="N50" s="389" t="s">
        <v>411</v>
      </c>
      <c r="O50" s="389" t="s">
        <v>411</v>
      </c>
      <c r="P50" s="389" t="s">
        <v>411</v>
      </c>
      <c r="Q50" s="389" t="s">
        <v>411</v>
      </c>
      <c r="R50" s="389" t="s">
        <v>411</v>
      </c>
      <c r="S50" s="389" t="s">
        <v>411</v>
      </c>
      <c r="T50" s="389" t="s">
        <v>411</v>
      </c>
      <c r="U50" s="389" t="s">
        <v>411</v>
      </c>
      <c r="V50" s="389" t="s">
        <v>411</v>
      </c>
      <c r="W50" s="389" t="s">
        <v>411</v>
      </c>
      <c r="X50" s="389" t="s">
        <v>411</v>
      </c>
      <c r="Y50" s="389" t="s">
        <v>411</v>
      </c>
      <c r="Z50" s="389" t="s">
        <v>411</v>
      </c>
      <c r="AA50" s="389" t="s">
        <v>411</v>
      </c>
      <c r="AB50" s="389" t="s">
        <v>411</v>
      </c>
      <c r="AC50" s="389" t="s">
        <v>411</v>
      </c>
      <c r="AD50" s="389" t="s">
        <v>411</v>
      </c>
      <c r="AE50" s="389" t="s">
        <v>411</v>
      </c>
      <c r="AF50" s="389" t="s">
        <v>411</v>
      </c>
      <c r="AG50" s="389" t="s">
        <v>411</v>
      </c>
      <c r="AH50" s="389" t="s">
        <v>411</v>
      </c>
      <c r="AI50" s="367">
        <v>0</v>
      </c>
      <c r="AJ50" s="367">
        <v>0</v>
      </c>
      <c r="AK50" s="367">
        <v>0</v>
      </c>
      <c r="AL50" s="367">
        <v>0</v>
      </c>
      <c r="AM50" s="367">
        <v>0</v>
      </c>
      <c r="AN50" s="367">
        <v>0</v>
      </c>
      <c r="AO50" s="367">
        <v>0</v>
      </c>
      <c r="AP50" s="367">
        <v>0</v>
      </c>
      <c r="AQ50" s="367">
        <v>0</v>
      </c>
      <c r="AR50" s="367">
        <v>0</v>
      </c>
      <c r="AS50" s="367">
        <v>0</v>
      </c>
      <c r="AT50" s="367">
        <v>0</v>
      </c>
      <c r="AU50" s="367">
        <v>0</v>
      </c>
      <c r="AV50" s="367">
        <v>0</v>
      </c>
      <c r="AW50" s="367">
        <v>0</v>
      </c>
      <c r="AX50" s="367">
        <v>0</v>
      </c>
      <c r="AY50" s="367">
        <v>0</v>
      </c>
      <c r="AZ50" s="367">
        <v>0</v>
      </c>
      <c r="BA50" s="367">
        <v>0</v>
      </c>
      <c r="BB50" s="367">
        <v>0</v>
      </c>
      <c r="BC50" s="367">
        <v>0</v>
      </c>
      <c r="BD50" s="367">
        <v>0</v>
      </c>
      <c r="BE50" s="367">
        <v>0</v>
      </c>
      <c r="BF50" s="367">
        <v>0</v>
      </c>
      <c r="BG50" s="367">
        <v>0</v>
      </c>
      <c r="BH50" s="367">
        <v>0</v>
      </c>
      <c r="BI50" s="367">
        <v>0</v>
      </c>
      <c r="BJ50" s="367">
        <v>0</v>
      </c>
      <c r="BK50" s="367">
        <v>0</v>
      </c>
      <c r="BL50" s="367">
        <v>0</v>
      </c>
      <c r="BN50" s="369">
        <v>0</v>
      </c>
      <c r="BO50" s="369">
        <v>0</v>
      </c>
      <c r="BP50" s="369">
        <v>0</v>
      </c>
      <c r="BQ50" s="369">
        <v>0</v>
      </c>
      <c r="BR50" s="369">
        <v>0</v>
      </c>
      <c r="BS50" s="390" t="s">
        <v>411</v>
      </c>
      <c r="BT50" s="390" t="s">
        <v>411</v>
      </c>
      <c r="BU50" s="390" t="s">
        <v>411</v>
      </c>
      <c r="BV50" s="390" t="s">
        <v>411</v>
      </c>
      <c r="BW50" s="390" t="s">
        <v>411</v>
      </c>
      <c r="BX50" s="390" t="s">
        <v>411</v>
      </c>
      <c r="BY50" s="390" t="s">
        <v>411</v>
      </c>
      <c r="BZ50" s="390" t="s">
        <v>411</v>
      </c>
      <c r="CA50" s="390" t="s">
        <v>411</v>
      </c>
      <c r="CB50" s="390" t="s">
        <v>411</v>
      </c>
      <c r="CC50" s="390" t="s">
        <v>411</v>
      </c>
      <c r="CD50" s="390" t="s">
        <v>411</v>
      </c>
      <c r="CE50" s="390" t="s">
        <v>411</v>
      </c>
      <c r="CF50" s="390" t="s">
        <v>411</v>
      </c>
      <c r="CG50" s="390" t="s">
        <v>411</v>
      </c>
      <c r="CH50" s="390" t="s">
        <v>411</v>
      </c>
      <c r="CI50" s="390" t="s">
        <v>411</v>
      </c>
      <c r="CJ50" s="390" t="s">
        <v>411</v>
      </c>
      <c r="CK50" s="390" t="s">
        <v>411</v>
      </c>
      <c r="CL50" s="390" t="s">
        <v>411</v>
      </c>
      <c r="CM50" s="390" t="s">
        <v>411</v>
      </c>
      <c r="CN50" s="390" t="s">
        <v>411</v>
      </c>
      <c r="CO50" s="369">
        <v>0</v>
      </c>
      <c r="CP50" s="369">
        <v>0</v>
      </c>
      <c r="CQ50" s="369">
        <v>0</v>
      </c>
      <c r="CR50" s="369">
        <v>0</v>
      </c>
      <c r="CS50" s="369">
        <v>0</v>
      </c>
      <c r="CT50" s="369">
        <v>0</v>
      </c>
      <c r="CU50" s="369">
        <v>0</v>
      </c>
      <c r="CV50" s="369">
        <v>0</v>
      </c>
      <c r="CW50" s="369">
        <v>0</v>
      </c>
      <c r="CX50" s="369">
        <v>0</v>
      </c>
      <c r="CY50" s="369">
        <v>0</v>
      </c>
      <c r="CZ50" s="369">
        <v>0</v>
      </c>
      <c r="DA50" s="369">
        <v>0</v>
      </c>
      <c r="DB50" s="369">
        <v>0</v>
      </c>
      <c r="DC50" s="369">
        <v>0</v>
      </c>
      <c r="DD50" s="369">
        <v>0</v>
      </c>
      <c r="DE50" s="369">
        <v>0</v>
      </c>
      <c r="DF50" s="369">
        <v>0</v>
      </c>
      <c r="DG50" s="369">
        <v>0</v>
      </c>
      <c r="DH50" s="369">
        <v>0</v>
      </c>
      <c r="DI50" s="369">
        <v>0</v>
      </c>
      <c r="DJ50" s="369">
        <v>0</v>
      </c>
      <c r="DK50" s="369">
        <v>0</v>
      </c>
      <c r="DL50" s="369">
        <v>0</v>
      </c>
      <c r="DM50" s="369">
        <v>0</v>
      </c>
      <c r="DN50" s="369">
        <v>0</v>
      </c>
      <c r="DO50" s="369">
        <v>0</v>
      </c>
      <c r="DP50" s="369">
        <v>0</v>
      </c>
      <c r="DQ50" s="369">
        <v>0</v>
      </c>
      <c r="DR50" s="369">
        <v>0</v>
      </c>
      <c r="DT50" s="366" t="s">
        <v>213</v>
      </c>
      <c r="DU50" s="304"/>
      <c r="DV50" s="304"/>
      <c r="DW50" s="304"/>
      <c r="DX50" s="304"/>
      <c r="DY50" s="304"/>
      <c r="DZ50" s="304"/>
      <c r="EA50" s="255">
        <v>1152.3</v>
      </c>
      <c r="EB50" s="255">
        <v>0</v>
      </c>
      <c r="EC50" s="255">
        <v>0</v>
      </c>
      <c r="ED50" s="255">
        <f t="shared" si="11"/>
        <v>0</v>
      </c>
      <c r="EE50" s="255">
        <f t="shared" si="11"/>
        <v>0</v>
      </c>
      <c r="EF50" s="255">
        <f t="shared" si="9"/>
        <v>1152.3</v>
      </c>
      <c r="EG50" s="255">
        <v>0</v>
      </c>
      <c r="EH50" s="366" t="s">
        <v>200</v>
      </c>
    </row>
    <row r="51" spans="1:138" x14ac:dyDescent="0.4">
      <c r="A51" s="366" t="s">
        <v>276</v>
      </c>
      <c r="B51" s="366" t="s">
        <v>276</v>
      </c>
      <c r="C51" s="366" t="s">
        <v>276</v>
      </c>
      <c r="D51" s="366" t="s">
        <v>294</v>
      </c>
      <c r="E51" s="366" t="s">
        <v>295</v>
      </c>
      <c r="F51" s="367">
        <v>0</v>
      </c>
      <c r="G51" s="367">
        <v>0</v>
      </c>
      <c r="H51" s="281"/>
      <c r="I51" s="281"/>
      <c r="J51" s="281"/>
      <c r="K51" s="281"/>
      <c r="L51" s="281"/>
      <c r="M51" s="389" t="s">
        <v>411</v>
      </c>
      <c r="N51" s="389" t="s">
        <v>411</v>
      </c>
      <c r="O51" s="389" t="s">
        <v>411</v>
      </c>
      <c r="P51" s="389" t="s">
        <v>411</v>
      </c>
      <c r="Q51" s="389" t="s">
        <v>411</v>
      </c>
      <c r="R51" s="389" t="s">
        <v>411</v>
      </c>
      <c r="S51" s="389" t="s">
        <v>411</v>
      </c>
      <c r="T51" s="389" t="s">
        <v>411</v>
      </c>
      <c r="U51" s="389" t="s">
        <v>411</v>
      </c>
      <c r="V51" s="389" t="s">
        <v>411</v>
      </c>
      <c r="W51" s="389" t="s">
        <v>411</v>
      </c>
      <c r="X51" s="389" t="s">
        <v>411</v>
      </c>
      <c r="Y51" s="389" t="s">
        <v>411</v>
      </c>
      <c r="Z51" s="389" t="s">
        <v>411</v>
      </c>
      <c r="AA51" s="389" t="s">
        <v>411</v>
      </c>
      <c r="AB51" s="389" t="s">
        <v>411</v>
      </c>
      <c r="AC51" s="389" t="s">
        <v>411</v>
      </c>
      <c r="AD51" s="389" t="s">
        <v>411</v>
      </c>
      <c r="AE51" s="389" t="s">
        <v>411</v>
      </c>
      <c r="AF51" s="389" t="s">
        <v>411</v>
      </c>
      <c r="AG51" s="389" t="s">
        <v>411</v>
      </c>
      <c r="AH51" s="389" t="s">
        <v>411</v>
      </c>
      <c r="AI51" s="367" t="s">
        <v>276</v>
      </c>
      <c r="AJ51" s="367" t="s">
        <v>276</v>
      </c>
      <c r="AK51" s="367" t="s">
        <v>276</v>
      </c>
      <c r="AL51" s="367" t="s">
        <v>276</v>
      </c>
      <c r="AM51" s="367" t="s">
        <v>276</v>
      </c>
      <c r="AN51" s="367" t="s">
        <v>276</v>
      </c>
      <c r="AO51" s="367" t="s">
        <v>276</v>
      </c>
      <c r="AP51" s="367" t="s">
        <v>276</v>
      </c>
      <c r="AQ51" s="367" t="s">
        <v>276</v>
      </c>
      <c r="AR51" s="367" t="s">
        <v>276</v>
      </c>
      <c r="AS51" s="367" t="s">
        <v>276</v>
      </c>
      <c r="AT51" s="367" t="s">
        <v>276</v>
      </c>
      <c r="AU51" s="367" t="s">
        <v>276</v>
      </c>
      <c r="AV51" s="367" t="s">
        <v>276</v>
      </c>
      <c r="AW51" s="367" t="s">
        <v>276</v>
      </c>
      <c r="AX51" s="367" t="s">
        <v>276</v>
      </c>
      <c r="AY51" s="367" t="s">
        <v>276</v>
      </c>
      <c r="AZ51" s="367" t="s">
        <v>276</v>
      </c>
      <c r="BA51" s="367" t="s">
        <v>276</v>
      </c>
      <c r="BB51" s="367" t="s">
        <v>276</v>
      </c>
      <c r="BC51" s="367" t="s">
        <v>276</v>
      </c>
      <c r="BD51" s="367" t="s">
        <v>276</v>
      </c>
      <c r="BE51" s="367" t="s">
        <v>276</v>
      </c>
      <c r="BF51" s="367" t="s">
        <v>276</v>
      </c>
      <c r="BG51" s="367" t="s">
        <v>276</v>
      </c>
      <c r="BH51" s="367" t="s">
        <v>276</v>
      </c>
      <c r="BI51" s="367" t="s">
        <v>276</v>
      </c>
      <c r="BJ51" s="367" t="s">
        <v>276</v>
      </c>
      <c r="BK51" s="367" t="s">
        <v>276</v>
      </c>
      <c r="BL51" s="367" t="s">
        <v>276</v>
      </c>
      <c r="BN51" s="369">
        <v>0</v>
      </c>
      <c r="BO51" s="369">
        <v>0</v>
      </c>
      <c r="BP51" s="369">
        <v>0</v>
      </c>
      <c r="BQ51" s="369">
        <v>0</v>
      </c>
      <c r="BR51" s="369">
        <v>0</v>
      </c>
      <c r="BS51" s="390" t="s">
        <v>411</v>
      </c>
      <c r="BT51" s="390" t="s">
        <v>411</v>
      </c>
      <c r="BU51" s="390" t="s">
        <v>411</v>
      </c>
      <c r="BV51" s="390" t="s">
        <v>411</v>
      </c>
      <c r="BW51" s="390" t="s">
        <v>411</v>
      </c>
      <c r="BX51" s="390" t="s">
        <v>411</v>
      </c>
      <c r="BY51" s="390" t="s">
        <v>411</v>
      </c>
      <c r="BZ51" s="390" t="s">
        <v>411</v>
      </c>
      <c r="CA51" s="390" t="s">
        <v>411</v>
      </c>
      <c r="CB51" s="390" t="s">
        <v>411</v>
      </c>
      <c r="CC51" s="390" t="s">
        <v>411</v>
      </c>
      <c r="CD51" s="390" t="s">
        <v>411</v>
      </c>
      <c r="CE51" s="390" t="s">
        <v>411</v>
      </c>
      <c r="CF51" s="390" t="s">
        <v>411</v>
      </c>
      <c r="CG51" s="390" t="s">
        <v>411</v>
      </c>
      <c r="CH51" s="390" t="s">
        <v>411</v>
      </c>
      <c r="CI51" s="390" t="s">
        <v>411</v>
      </c>
      <c r="CJ51" s="390" t="s">
        <v>411</v>
      </c>
      <c r="CK51" s="390" t="s">
        <v>411</v>
      </c>
      <c r="CL51" s="390" t="s">
        <v>411</v>
      </c>
      <c r="CM51" s="390" t="s">
        <v>411</v>
      </c>
      <c r="CN51" s="390" t="s">
        <v>411</v>
      </c>
      <c r="CO51" s="369">
        <v>0</v>
      </c>
      <c r="CP51" s="369">
        <v>0</v>
      </c>
      <c r="CQ51" s="369">
        <v>0</v>
      </c>
      <c r="CR51" s="369">
        <v>0</v>
      </c>
      <c r="CS51" s="369">
        <v>0</v>
      </c>
      <c r="CT51" s="369">
        <v>0</v>
      </c>
      <c r="CU51" s="369">
        <v>0</v>
      </c>
      <c r="CV51" s="369">
        <v>0</v>
      </c>
      <c r="CW51" s="369">
        <v>0</v>
      </c>
      <c r="CX51" s="369">
        <v>0</v>
      </c>
      <c r="CY51" s="369">
        <v>0</v>
      </c>
      <c r="CZ51" s="369">
        <v>0</v>
      </c>
      <c r="DA51" s="369">
        <v>0</v>
      </c>
      <c r="DB51" s="369">
        <v>0</v>
      </c>
      <c r="DC51" s="369">
        <v>0</v>
      </c>
      <c r="DD51" s="369">
        <v>0</v>
      </c>
      <c r="DE51" s="369">
        <v>0</v>
      </c>
      <c r="DF51" s="369">
        <v>0</v>
      </c>
      <c r="DG51" s="369">
        <v>0</v>
      </c>
      <c r="DH51" s="369">
        <v>0</v>
      </c>
      <c r="DI51" s="369">
        <v>0</v>
      </c>
      <c r="DJ51" s="369">
        <v>0</v>
      </c>
      <c r="DK51" s="369">
        <v>0</v>
      </c>
      <c r="DL51" s="369">
        <v>0</v>
      </c>
      <c r="DM51" s="369">
        <v>0</v>
      </c>
      <c r="DN51" s="369">
        <v>0</v>
      </c>
      <c r="DO51" s="369">
        <v>0</v>
      </c>
      <c r="DP51" s="369">
        <v>0</v>
      </c>
      <c r="DQ51" s="369">
        <v>0</v>
      </c>
      <c r="DR51" s="369">
        <v>0</v>
      </c>
      <c r="DT51" s="366" t="s">
        <v>276</v>
      </c>
      <c r="DU51" s="304"/>
      <c r="DV51" s="304"/>
      <c r="DW51" s="304"/>
      <c r="DX51" s="304"/>
      <c r="DY51" s="304"/>
      <c r="DZ51" s="304"/>
      <c r="EA51" s="255">
        <v>0</v>
      </c>
      <c r="EB51" s="255">
        <v>0</v>
      </c>
      <c r="EC51" s="255">
        <v>0</v>
      </c>
      <c r="ED51" s="255">
        <f t="shared" si="11"/>
        <v>0</v>
      </c>
      <c r="EE51" s="255">
        <f t="shared" si="11"/>
        <v>0</v>
      </c>
      <c r="EF51" s="255">
        <f t="shared" si="9"/>
        <v>0</v>
      </c>
      <c r="EG51" s="255">
        <v>0</v>
      </c>
      <c r="EH51" s="366" t="s">
        <v>200</v>
      </c>
    </row>
    <row r="52" spans="1:138" x14ac:dyDescent="0.4">
      <c r="A52" s="366" t="s">
        <v>79</v>
      </c>
      <c r="B52" s="366" t="s">
        <v>267</v>
      </c>
      <c r="C52" s="366" t="s">
        <v>46</v>
      </c>
      <c r="D52" s="366" t="s">
        <v>294</v>
      </c>
      <c r="E52" s="366" t="s">
        <v>296</v>
      </c>
      <c r="F52" s="367">
        <v>300.33999999999997</v>
      </c>
      <c r="G52" s="367">
        <v>134.19999999999999</v>
      </c>
      <c r="H52" s="281"/>
      <c r="I52" s="281"/>
      <c r="J52" s="281"/>
      <c r="K52" s="281"/>
      <c r="L52" s="281"/>
      <c r="M52" s="389" t="s">
        <v>411</v>
      </c>
      <c r="N52" s="389" t="s">
        <v>411</v>
      </c>
      <c r="O52" s="389" t="s">
        <v>411</v>
      </c>
      <c r="P52" s="389" t="s">
        <v>411</v>
      </c>
      <c r="Q52" s="389" t="s">
        <v>411</v>
      </c>
      <c r="R52" s="389" t="s">
        <v>411</v>
      </c>
      <c r="S52" s="389" t="s">
        <v>411</v>
      </c>
      <c r="T52" s="389" t="s">
        <v>411</v>
      </c>
      <c r="U52" s="389" t="s">
        <v>411</v>
      </c>
      <c r="V52" s="389" t="s">
        <v>411</v>
      </c>
      <c r="W52" s="389" t="s">
        <v>411</v>
      </c>
      <c r="X52" s="389" t="s">
        <v>411</v>
      </c>
      <c r="Y52" s="389" t="s">
        <v>411</v>
      </c>
      <c r="Z52" s="389" t="s">
        <v>411</v>
      </c>
      <c r="AA52" s="389" t="s">
        <v>411</v>
      </c>
      <c r="AB52" s="389" t="s">
        <v>411</v>
      </c>
      <c r="AC52" s="389" t="s">
        <v>411</v>
      </c>
      <c r="AD52" s="389" t="s">
        <v>411</v>
      </c>
      <c r="AE52" s="389" t="s">
        <v>411</v>
      </c>
      <c r="AF52" s="389" t="s">
        <v>411</v>
      </c>
      <c r="AG52" s="389" t="s">
        <v>411</v>
      </c>
      <c r="AH52" s="389" t="s">
        <v>411</v>
      </c>
      <c r="AI52" s="367">
        <v>0</v>
      </c>
      <c r="AJ52" s="367">
        <v>0</v>
      </c>
      <c r="AK52" s="367">
        <v>0</v>
      </c>
      <c r="AL52" s="367">
        <v>0</v>
      </c>
      <c r="AM52" s="367">
        <v>0</v>
      </c>
      <c r="AN52" s="367">
        <v>0</v>
      </c>
      <c r="AO52" s="367">
        <v>0</v>
      </c>
      <c r="AP52" s="367">
        <v>0</v>
      </c>
      <c r="AQ52" s="367">
        <v>0</v>
      </c>
      <c r="AR52" s="367">
        <v>0</v>
      </c>
      <c r="AS52" s="367">
        <v>0</v>
      </c>
      <c r="AT52" s="367">
        <v>0</v>
      </c>
      <c r="AU52" s="367">
        <v>0</v>
      </c>
      <c r="AV52" s="367">
        <v>0</v>
      </c>
      <c r="AW52" s="367">
        <v>0</v>
      </c>
      <c r="AX52" s="367">
        <v>0</v>
      </c>
      <c r="AY52" s="367">
        <v>0</v>
      </c>
      <c r="AZ52" s="367">
        <v>0</v>
      </c>
      <c r="BA52" s="367">
        <v>0</v>
      </c>
      <c r="BB52" s="367">
        <v>0</v>
      </c>
      <c r="BC52" s="367">
        <v>0</v>
      </c>
      <c r="BD52" s="367">
        <v>0</v>
      </c>
      <c r="BE52" s="367">
        <v>0</v>
      </c>
      <c r="BF52" s="367">
        <v>0</v>
      </c>
      <c r="BG52" s="367">
        <v>0</v>
      </c>
      <c r="BH52" s="367">
        <v>0</v>
      </c>
      <c r="BI52" s="367">
        <v>0</v>
      </c>
      <c r="BJ52" s="367">
        <v>0</v>
      </c>
      <c r="BK52" s="367">
        <v>0</v>
      </c>
      <c r="BL52" s="367">
        <v>0</v>
      </c>
      <c r="BN52" s="369">
        <v>0</v>
      </c>
      <c r="BO52" s="369">
        <v>0</v>
      </c>
      <c r="BP52" s="369">
        <v>0</v>
      </c>
      <c r="BQ52" s="369">
        <v>0</v>
      </c>
      <c r="BR52" s="369">
        <v>0</v>
      </c>
      <c r="BS52" s="390" t="s">
        <v>411</v>
      </c>
      <c r="BT52" s="390" t="s">
        <v>411</v>
      </c>
      <c r="BU52" s="390" t="s">
        <v>411</v>
      </c>
      <c r="BV52" s="390" t="s">
        <v>411</v>
      </c>
      <c r="BW52" s="390" t="s">
        <v>411</v>
      </c>
      <c r="BX52" s="390" t="s">
        <v>411</v>
      </c>
      <c r="BY52" s="390" t="s">
        <v>411</v>
      </c>
      <c r="BZ52" s="390" t="s">
        <v>411</v>
      </c>
      <c r="CA52" s="390" t="s">
        <v>411</v>
      </c>
      <c r="CB52" s="390" t="s">
        <v>411</v>
      </c>
      <c r="CC52" s="390" t="s">
        <v>411</v>
      </c>
      <c r="CD52" s="390" t="s">
        <v>411</v>
      </c>
      <c r="CE52" s="390" t="s">
        <v>411</v>
      </c>
      <c r="CF52" s="390" t="s">
        <v>411</v>
      </c>
      <c r="CG52" s="390" t="s">
        <v>411</v>
      </c>
      <c r="CH52" s="390" t="s">
        <v>411</v>
      </c>
      <c r="CI52" s="390" t="s">
        <v>411</v>
      </c>
      <c r="CJ52" s="390" t="s">
        <v>411</v>
      </c>
      <c r="CK52" s="390" t="s">
        <v>411</v>
      </c>
      <c r="CL52" s="390" t="s">
        <v>411</v>
      </c>
      <c r="CM52" s="390" t="s">
        <v>411</v>
      </c>
      <c r="CN52" s="390" t="s">
        <v>411</v>
      </c>
      <c r="CO52" s="369">
        <v>0</v>
      </c>
      <c r="CP52" s="369">
        <v>0</v>
      </c>
      <c r="CQ52" s="369">
        <v>0</v>
      </c>
      <c r="CR52" s="369">
        <v>0</v>
      </c>
      <c r="CS52" s="369">
        <v>0</v>
      </c>
      <c r="CT52" s="369">
        <v>0</v>
      </c>
      <c r="CU52" s="369">
        <v>0</v>
      </c>
      <c r="CV52" s="369">
        <v>0</v>
      </c>
      <c r="CW52" s="369">
        <v>0</v>
      </c>
      <c r="CX52" s="369">
        <v>0</v>
      </c>
      <c r="CY52" s="369">
        <v>0</v>
      </c>
      <c r="CZ52" s="369">
        <v>0</v>
      </c>
      <c r="DA52" s="369">
        <v>0</v>
      </c>
      <c r="DB52" s="369">
        <v>0</v>
      </c>
      <c r="DC52" s="369">
        <v>0</v>
      </c>
      <c r="DD52" s="369">
        <v>0</v>
      </c>
      <c r="DE52" s="369">
        <v>0</v>
      </c>
      <c r="DF52" s="369">
        <v>0</v>
      </c>
      <c r="DG52" s="369">
        <v>0</v>
      </c>
      <c r="DH52" s="369">
        <v>0</v>
      </c>
      <c r="DI52" s="369">
        <v>0</v>
      </c>
      <c r="DJ52" s="369">
        <v>0</v>
      </c>
      <c r="DK52" s="369">
        <v>0</v>
      </c>
      <c r="DL52" s="369">
        <v>0</v>
      </c>
      <c r="DM52" s="369">
        <v>0</v>
      </c>
      <c r="DN52" s="369">
        <v>0</v>
      </c>
      <c r="DO52" s="369">
        <v>0</v>
      </c>
      <c r="DP52" s="369">
        <v>0</v>
      </c>
      <c r="DQ52" s="369">
        <v>0</v>
      </c>
      <c r="DR52" s="369">
        <v>0</v>
      </c>
      <c r="DT52" s="366" t="s">
        <v>213</v>
      </c>
      <c r="DU52" s="304"/>
      <c r="DV52" s="304"/>
      <c r="DW52" s="304"/>
      <c r="DX52" s="304"/>
      <c r="DY52" s="304"/>
      <c r="DZ52" s="304"/>
      <c r="EA52" s="255">
        <v>135153</v>
      </c>
      <c r="EB52" s="255">
        <v>371670.75</v>
      </c>
      <c r="EC52" s="255">
        <v>0</v>
      </c>
      <c r="ED52" s="255">
        <f t="shared" ref="ED52:EE67" si="12">SUMIF($BN$1:$DR$1,ED$2,$BN52:$DR52)</f>
        <v>0</v>
      </c>
      <c r="EE52" s="255">
        <f t="shared" si="12"/>
        <v>0</v>
      </c>
      <c r="EF52" s="255">
        <f t="shared" si="9"/>
        <v>506823.75</v>
      </c>
      <c r="EG52" s="255">
        <v>0</v>
      </c>
      <c r="EH52" s="366" t="s">
        <v>200</v>
      </c>
    </row>
    <row r="53" spans="1:138" x14ac:dyDescent="0.4">
      <c r="A53" s="366" t="s">
        <v>79</v>
      </c>
      <c r="B53" s="366" t="s">
        <v>267</v>
      </c>
      <c r="C53" s="366" t="s">
        <v>46</v>
      </c>
      <c r="D53" s="366" t="s">
        <v>294</v>
      </c>
      <c r="E53" s="366" t="s">
        <v>296</v>
      </c>
      <c r="F53" s="367">
        <v>300.33999999999997</v>
      </c>
      <c r="G53" s="367">
        <v>134.19999999999999</v>
      </c>
      <c r="H53" s="281"/>
      <c r="I53" s="281"/>
      <c r="J53" s="281"/>
      <c r="K53" s="281"/>
      <c r="L53" s="281"/>
      <c r="M53" s="389" t="s">
        <v>411</v>
      </c>
      <c r="N53" s="389" t="s">
        <v>411</v>
      </c>
      <c r="O53" s="389" t="s">
        <v>411</v>
      </c>
      <c r="P53" s="389" t="s">
        <v>411</v>
      </c>
      <c r="Q53" s="389" t="s">
        <v>411</v>
      </c>
      <c r="R53" s="389" t="s">
        <v>411</v>
      </c>
      <c r="S53" s="389" t="s">
        <v>411</v>
      </c>
      <c r="T53" s="389" t="s">
        <v>411</v>
      </c>
      <c r="U53" s="389" t="s">
        <v>411</v>
      </c>
      <c r="V53" s="389" t="s">
        <v>411</v>
      </c>
      <c r="W53" s="389" t="s">
        <v>411</v>
      </c>
      <c r="X53" s="389" t="s">
        <v>411</v>
      </c>
      <c r="Y53" s="389" t="s">
        <v>411</v>
      </c>
      <c r="Z53" s="389" t="s">
        <v>411</v>
      </c>
      <c r="AA53" s="389" t="s">
        <v>411</v>
      </c>
      <c r="AB53" s="389" t="s">
        <v>411</v>
      </c>
      <c r="AC53" s="389" t="s">
        <v>411</v>
      </c>
      <c r="AD53" s="389" t="s">
        <v>411</v>
      </c>
      <c r="AE53" s="389" t="s">
        <v>411</v>
      </c>
      <c r="AF53" s="389" t="s">
        <v>411</v>
      </c>
      <c r="AG53" s="389" t="s">
        <v>411</v>
      </c>
      <c r="AH53" s="389" t="s">
        <v>411</v>
      </c>
      <c r="AI53" s="367">
        <v>0</v>
      </c>
      <c r="AJ53" s="367">
        <v>0</v>
      </c>
      <c r="AK53" s="367">
        <v>0</v>
      </c>
      <c r="AL53" s="367">
        <v>0</v>
      </c>
      <c r="AM53" s="367">
        <v>0</v>
      </c>
      <c r="AN53" s="367">
        <v>0</v>
      </c>
      <c r="AO53" s="367">
        <v>0</v>
      </c>
      <c r="AP53" s="367">
        <v>0</v>
      </c>
      <c r="AQ53" s="367">
        <v>0</v>
      </c>
      <c r="AR53" s="367">
        <v>0</v>
      </c>
      <c r="AS53" s="367">
        <v>0</v>
      </c>
      <c r="AT53" s="367">
        <v>0</v>
      </c>
      <c r="AU53" s="367">
        <v>0</v>
      </c>
      <c r="AV53" s="367">
        <v>0</v>
      </c>
      <c r="AW53" s="367">
        <v>0</v>
      </c>
      <c r="AX53" s="367">
        <v>0</v>
      </c>
      <c r="AY53" s="367">
        <v>0</v>
      </c>
      <c r="AZ53" s="367">
        <v>0</v>
      </c>
      <c r="BA53" s="367">
        <v>0</v>
      </c>
      <c r="BB53" s="367">
        <v>0</v>
      </c>
      <c r="BC53" s="367">
        <v>0</v>
      </c>
      <c r="BD53" s="367">
        <v>0</v>
      </c>
      <c r="BE53" s="367">
        <v>0</v>
      </c>
      <c r="BF53" s="367">
        <v>0</v>
      </c>
      <c r="BG53" s="367">
        <v>0</v>
      </c>
      <c r="BH53" s="367">
        <v>0</v>
      </c>
      <c r="BI53" s="367">
        <v>0</v>
      </c>
      <c r="BJ53" s="367">
        <v>0</v>
      </c>
      <c r="BK53" s="367">
        <v>0</v>
      </c>
      <c r="BL53" s="367">
        <v>0</v>
      </c>
      <c r="BN53" s="369">
        <v>0</v>
      </c>
      <c r="BO53" s="369">
        <v>0</v>
      </c>
      <c r="BP53" s="369">
        <v>0</v>
      </c>
      <c r="BQ53" s="369">
        <v>0</v>
      </c>
      <c r="BR53" s="369">
        <v>0</v>
      </c>
      <c r="BS53" s="390" t="s">
        <v>411</v>
      </c>
      <c r="BT53" s="390" t="s">
        <v>411</v>
      </c>
      <c r="BU53" s="390" t="s">
        <v>411</v>
      </c>
      <c r="BV53" s="390" t="s">
        <v>411</v>
      </c>
      <c r="BW53" s="390" t="s">
        <v>411</v>
      </c>
      <c r="BX53" s="390" t="s">
        <v>411</v>
      </c>
      <c r="BY53" s="390" t="s">
        <v>411</v>
      </c>
      <c r="BZ53" s="390" t="s">
        <v>411</v>
      </c>
      <c r="CA53" s="390" t="s">
        <v>411</v>
      </c>
      <c r="CB53" s="390" t="s">
        <v>411</v>
      </c>
      <c r="CC53" s="390" t="s">
        <v>411</v>
      </c>
      <c r="CD53" s="390" t="s">
        <v>411</v>
      </c>
      <c r="CE53" s="390" t="s">
        <v>411</v>
      </c>
      <c r="CF53" s="390" t="s">
        <v>411</v>
      </c>
      <c r="CG53" s="390" t="s">
        <v>411</v>
      </c>
      <c r="CH53" s="390" t="s">
        <v>411</v>
      </c>
      <c r="CI53" s="390" t="s">
        <v>411</v>
      </c>
      <c r="CJ53" s="390" t="s">
        <v>411</v>
      </c>
      <c r="CK53" s="390" t="s">
        <v>411</v>
      </c>
      <c r="CL53" s="390" t="s">
        <v>411</v>
      </c>
      <c r="CM53" s="390" t="s">
        <v>411</v>
      </c>
      <c r="CN53" s="390" t="s">
        <v>411</v>
      </c>
      <c r="CO53" s="369">
        <v>0</v>
      </c>
      <c r="CP53" s="369">
        <v>0</v>
      </c>
      <c r="CQ53" s="369">
        <v>0</v>
      </c>
      <c r="CR53" s="369">
        <v>0</v>
      </c>
      <c r="CS53" s="369">
        <v>0</v>
      </c>
      <c r="CT53" s="369">
        <v>0</v>
      </c>
      <c r="CU53" s="369">
        <v>0</v>
      </c>
      <c r="CV53" s="369">
        <v>0</v>
      </c>
      <c r="CW53" s="369">
        <v>0</v>
      </c>
      <c r="CX53" s="369">
        <v>0</v>
      </c>
      <c r="CY53" s="369">
        <v>0</v>
      </c>
      <c r="CZ53" s="369">
        <v>0</v>
      </c>
      <c r="DA53" s="369">
        <v>0</v>
      </c>
      <c r="DB53" s="369">
        <v>0</v>
      </c>
      <c r="DC53" s="369">
        <v>0</v>
      </c>
      <c r="DD53" s="369">
        <v>0</v>
      </c>
      <c r="DE53" s="369">
        <v>0</v>
      </c>
      <c r="DF53" s="369">
        <v>0</v>
      </c>
      <c r="DG53" s="369">
        <v>0</v>
      </c>
      <c r="DH53" s="369">
        <v>0</v>
      </c>
      <c r="DI53" s="369">
        <v>0</v>
      </c>
      <c r="DJ53" s="369">
        <v>0</v>
      </c>
      <c r="DK53" s="369">
        <v>0</v>
      </c>
      <c r="DL53" s="369">
        <v>0</v>
      </c>
      <c r="DM53" s="369">
        <v>0</v>
      </c>
      <c r="DN53" s="369">
        <v>0</v>
      </c>
      <c r="DO53" s="369">
        <v>0</v>
      </c>
      <c r="DP53" s="369">
        <v>0</v>
      </c>
      <c r="DQ53" s="369">
        <v>0</v>
      </c>
      <c r="DR53" s="369">
        <v>0</v>
      </c>
      <c r="DT53" s="366" t="s">
        <v>213</v>
      </c>
      <c r="DU53" s="304"/>
      <c r="DV53" s="304"/>
      <c r="DW53" s="304"/>
      <c r="DX53" s="304"/>
      <c r="DY53" s="304"/>
      <c r="DZ53" s="304"/>
      <c r="EA53" s="255">
        <v>33788.249999999993</v>
      </c>
      <c r="EB53" s="255">
        <v>135152.99999999997</v>
      </c>
      <c r="EC53" s="255">
        <v>45050.999999999993</v>
      </c>
      <c r="ED53" s="255">
        <f t="shared" si="12"/>
        <v>0</v>
      </c>
      <c r="EE53" s="255">
        <f t="shared" si="12"/>
        <v>0</v>
      </c>
      <c r="EF53" s="255">
        <f t="shared" si="9"/>
        <v>213992.24999999997</v>
      </c>
      <c r="EG53" s="255">
        <v>0</v>
      </c>
      <c r="EH53" s="366" t="s">
        <v>200</v>
      </c>
    </row>
    <row r="54" spans="1:138" x14ac:dyDescent="0.4">
      <c r="A54" s="366" t="s">
        <v>79</v>
      </c>
      <c r="B54" s="366" t="s">
        <v>267</v>
      </c>
      <c r="C54" s="366" t="s">
        <v>46</v>
      </c>
      <c r="D54" s="366" t="s">
        <v>294</v>
      </c>
      <c r="E54" s="366" t="s">
        <v>297</v>
      </c>
      <c r="F54" s="367">
        <v>247.34</v>
      </c>
      <c r="G54" s="367">
        <v>108.33933062130176</v>
      </c>
      <c r="H54" s="281"/>
      <c r="I54" s="281"/>
      <c r="J54" s="281"/>
      <c r="K54" s="281"/>
      <c r="L54" s="281"/>
      <c r="M54" s="389" t="s">
        <v>411</v>
      </c>
      <c r="N54" s="389" t="s">
        <v>411</v>
      </c>
      <c r="O54" s="389" t="s">
        <v>411</v>
      </c>
      <c r="P54" s="389" t="s">
        <v>411</v>
      </c>
      <c r="Q54" s="389" t="s">
        <v>411</v>
      </c>
      <c r="R54" s="389" t="s">
        <v>411</v>
      </c>
      <c r="S54" s="389" t="s">
        <v>411</v>
      </c>
      <c r="T54" s="389" t="s">
        <v>411</v>
      </c>
      <c r="U54" s="389" t="s">
        <v>411</v>
      </c>
      <c r="V54" s="389" t="s">
        <v>411</v>
      </c>
      <c r="W54" s="389" t="s">
        <v>411</v>
      </c>
      <c r="X54" s="389" t="s">
        <v>411</v>
      </c>
      <c r="Y54" s="389" t="s">
        <v>411</v>
      </c>
      <c r="Z54" s="389" t="s">
        <v>411</v>
      </c>
      <c r="AA54" s="389" t="s">
        <v>411</v>
      </c>
      <c r="AB54" s="389" t="s">
        <v>411</v>
      </c>
      <c r="AC54" s="389" t="s">
        <v>411</v>
      </c>
      <c r="AD54" s="389" t="s">
        <v>411</v>
      </c>
      <c r="AE54" s="389" t="s">
        <v>411</v>
      </c>
      <c r="AF54" s="389" t="s">
        <v>411</v>
      </c>
      <c r="AG54" s="389" t="s">
        <v>411</v>
      </c>
      <c r="AH54" s="389" t="s">
        <v>411</v>
      </c>
      <c r="AI54" s="367">
        <v>0</v>
      </c>
      <c r="AJ54" s="367">
        <v>0</v>
      </c>
      <c r="AK54" s="367">
        <v>0</v>
      </c>
      <c r="AL54" s="367">
        <v>0</v>
      </c>
      <c r="AM54" s="367">
        <v>0</v>
      </c>
      <c r="AN54" s="367">
        <v>0</v>
      </c>
      <c r="AO54" s="367">
        <v>0</v>
      </c>
      <c r="AP54" s="367">
        <v>0</v>
      </c>
      <c r="AQ54" s="367">
        <v>0</v>
      </c>
      <c r="AR54" s="367">
        <v>0</v>
      </c>
      <c r="AS54" s="367">
        <v>0</v>
      </c>
      <c r="AT54" s="367">
        <v>0</v>
      </c>
      <c r="AU54" s="367">
        <v>0</v>
      </c>
      <c r="AV54" s="367">
        <v>0</v>
      </c>
      <c r="AW54" s="367">
        <v>0</v>
      </c>
      <c r="AX54" s="367">
        <v>0</v>
      </c>
      <c r="AY54" s="367">
        <v>0</v>
      </c>
      <c r="AZ54" s="367">
        <v>0</v>
      </c>
      <c r="BA54" s="367">
        <v>0</v>
      </c>
      <c r="BB54" s="367">
        <v>0</v>
      </c>
      <c r="BC54" s="367">
        <v>0</v>
      </c>
      <c r="BD54" s="367">
        <v>0</v>
      </c>
      <c r="BE54" s="367">
        <v>0</v>
      </c>
      <c r="BF54" s="367">
        <v>0</v>
      </c>
      <c r="BG54" s="367">
        <v>0</v>
      </c>
      <c r="BH54" s="367">
        <v>0</v>
      </c>
      <c r="BI54" s="367">
        <v>0</v>
      </c>
      <c r="BJ54" s="367">
        <v>0</v>
      </c>
      <c r="BK54" s="367">
        <v>0</v>
      </c>
      <c r="BL54" s="367">
        <v>0</v>
      </c>
      <c r="BN54" s="369">
        <v>0</v>
      </c>
      <c r="BO54" s="369">
        <v>0</v>
      </c>
      <c r="BP54" s="369">
        <v>0</v>
      </c>
      <c r="BQ54" s="369">
        <v>0</v>
      </c>
      <c r="BR54" s="369">
        <v>0</v>
      </c>
      <c r="BS54" s="390" t="s">
        <v>411</v>
      </c>
      <c r="BT54" s="390" t="s">
        <v>411</v>
      </c>
      <c r="BU54" s="390" t="s">
        <v>411</v>
      </c>
      <c r="BV54" s="390" t="s">
        <v>411</v>
      </c>
      <c r="BW54" s="390" t="s">
        <v>411</v>
      </c>
      <c r="BX54" s="390" t="s">
        <v>411</v>
      </c>
      <c r="BY54" s="390" t="s">
        <v>411</v>
      </c>
      <c r="BZ54" s="390" t="s">
        <v>411</v>
      </c>
      <c r="CA54" s="390" t="s">
        <v>411</v>
      </c>
      <c r="CB54" s="390" t="s">
        <v>411</v>
      </c>
      <c r="CC54" s="390" t="s">
        <v>411</v>
      </c>
      <c r="CD54" s="390" t="s">
        <v>411</v>
      </c>
      <c r="CE54" s="390" t="s">
        <v>411</v>
      </c>
      <c r="CF54" s="390" t="s">
        <v>411</v>
      </c>
      <c r="CG54" s="390" t="s">
        <v>411</v>
      </c>
      <c r="CH54" s="390" t="s">
        <v>411</v>
      </c>
      <c r="CI54" s="390" t="s">
        <v>411</v>
      </c>
      <c r="CJ54" s="390" t="s">
        <v>411</v>
      </c>
      <c r="CK54" s="390" t="s">
        <v>411</v>
      </c>
      <c r="CL54" s="390" t="s">
        <v>411</v>
      </c>
      <c r="CM54" s="390" t="s">
        <v>411</v>
      </c>
      <c r="CN54" s="390" t="s">
        <v>411</v>
      </c>
      <c r="CO54" s="369">
        <v>0</v>
      </c>
      <c r="CP54" s="369">
        <v>0</v>
      </c>
      <c r="CQ54" s="369">
        <v>0</v>
      </c>
      <c r="CR54" s="369">
        <v>0</v>
      </c>
      <c r="CS54" s="369">
        <v>0</v>
      </c>
      <c r="CT54" s="369">
        <v>0</v>
      </c>
      <c r="CU54" s="369">
        <v>0</v>
      </c>
      <c r="CV54" s="369">
        <v>0</v>
      </c>
      <c r="CW54" s="369">
        <v>0</v>
      </c>
      <c r="CX54" s="369">
        <v>0</v>
      </c>
      <c r="CY54" s="369">
        <v>0</v>
      </c>
      <c r="CZ54" s="369">
        <v>0</v>
      </c>
      <c r="DA54" s="369">
        <v>0</v>
      </c>
      <c r="DB54" s="369">
        <v>0</v>
      </c>
      <c r="DC54" s="369">
        <v>0</v>
      </c>
      <c r="DD54" s="369">
        <v>0</v>
      </c>
      <c r="DE54" s="369">
        <v>0</v>
      </c>
      <c r="DF54" s="369">
        <v>0</v>
      </c>
      <c r="DG54" s="369">
        <v>0</v>
      </c>
      <c r="DH54" s="369">
        <v>0</v>
      </c>
      <c r="DI54" s="369">
        <v>0</v>
      </c>
      <c r="DJ54" s="369">
        <v>0</v>
      </c>
      <c r="DK54" s="369">
        <v>0</v>
      </c>
      <c r="DL54" s="369">
        <v>0</v>
      </c>
      <c r="DM54" s="369">
        <v>0</v>
      </c>
      <c r="DN54" s="369">
        <v>0</v>
      </c>
      <c r="DO54" s="369">
        <v>0</v>
      </c>
      <c r="DP54" s="369">
        <v>0</v>
      </c>
      <c r="DQ54" s="369">
        <v>0</v>
      </c>
      <c r="DR54" s="369">
        <v>0</v>
      </c>
      <c r="DT54" s="366" t="s">
        <v>213</v>
      </c>
      <c r="DU54" s="304"/>
      <c r="DV54" s="304"/>
      <c r="DW54" s="304"/>
      <c r="DX54" s="304"/>
      <c r="DY54" s="304"/>
      <c r="DZ54" s="304"/>
      <c r="EA54" s="255">
        <v>74202</v>
      </c>
      <c r="EB54" s="255">
        <v>18550.5</v>
      </c>
      <c r="EC54" s="255">
        <v>0</v>
      </c>
      <c r="ED54" s="255">
        <f t="shared" si="12"/>
        <v>0</v>
      </c>
      <c r="EE54" s="255">
        <f t="shared" si="12"/>
        <v>0</v>
      </c>
      <c r="EF54" s="255">
        <f t="shared" si="9"/>
        <v>92752.5</v>
      </c>
      <c r="EG54" s="255">
        <v>0</v>
      </c>
      <c r="EH54" s="366" t="s">
        <v>200</v>
      </c>
    </row>
    <row r="55" spans="1:138" x14ac:dyDescent="0.4">
      <c r="A55" s="366" t="s">
        <v>79</v>
      </c>
      <c r="B55" s="366" t="s">
        <v>267</v>
      </c>
      <c r="C55" s="366" t="s">
        <v>46</v>
      </c>
      <c r="D55" s="366" t="s">
        <v>294</v>
      </c>
      <c r="E55" s="366" t="s">
        <v>273</v>
      </c>
      <c r="F55" s="367">
        <v>131.29</v>
      </c>
      <c r="G55" s="367">
        <v>57.509606139053247</v>
      </c>
      <c r="H55" s="281"/>
      <c r="I55" s="281"/>
      <c r="J55" s="281"/>
      <c r="K55" s="281"/>
      <c r="L55" s="281"/>
      <c r="M55" s="389" t="s">
        <v>411</v>
      </c>
      <c r="N55" s="389" t="s">
        <v>411</v>
      </c>
      <c r="O55" s="389" t="s">
        <v>411</v>
      </c>
      <c r="P55" s="389" t="s">
        <v>411</v>
      </c>
      <c r="Q55" s="389" t="s">
        <v>411</v>
      </c>
      <c r="R55" s="389" t="s">
        <v>411</v>
      </c>
      <c r="S55" s="389" t="s">
        <v>411</v>
      </c>
      <c r="T55" s="389" t="s">
        <v>411</v>
      </c>
      <c r="U55" s="389" t="s">
        <v>411</v>
      </c>
      <c r="V55" s="389" t="s">
        <v>411</v>
      </c>
      <c r="W55" s="389" t="s">
        <v>411</v>
      </c>
      <c r="X55" s="389" t="s">
        <v>411</v>
      </c>
      <c r="Y55" s="389" t="s">
        <v>411</v>
      </c>
      <c r="Z55" s="389" t="s">
        <v>411</v>
      </c>
      <c r="AA55" s="389" t="s">
        <v>411</v>
      </c>
      <c r="AB55" s="389" t="s">
        <v>411</v>
      </c>
      <c r="AC55" s="389" t="s">
        <v>411</v>
      </c>
      <c r="AD55" s="389" t="s">
        <v>411</v>
      </c>
      <c r="AE55" s="389" t="s">
        <v>411</v>
      </c>
      <c r="AF55" s="389" t="s">
        <v>411</v>
      </c>
      <c r="AG55" s="389" t="s">
        <v>411</v>
      </c>
      <c r="AH55" s="389" t="s">
        <v>411</v>
      </c>
      <c r="AI55" s="367">
        <v>0</v>
      </c>
      <c r="AJ55" s="367">
        <v>0</v>
      </c>
      <c r="AK55" s="367">
        <v>0</v>
      </c>
      <c r="AL55" s="367">
        <v>0</v>
      </c>
      <c r="AM55" s="367">
        <v>0</v>
      </c>
      <c r="AN55" s="367">
        <v>0</v>
      </c>
      <c r="AO55" s="367">
        <v>0</v>
      </c>
      <c r="AP55" s="367">
        <v>0</v>
      </c>
      <c r="AQ55" s="367">
        <v>0</v>
      </c>
      <c r="AR55" s="367">
        <v>0</v>
      </c>
      <c r="AS55" s="367">
        <v>0</v>
      </c>
      <c r="AT55" s="367">
        <v>0</v>
      </c>
      <c r="AU55" s="367">
        <v>0</v>
      </c>
      <c r="AV55" s="367">
        <v>0</v>
      </c>
      <c r="AW55" s="367">
        <v>0</v>
      </c>
      <c r="AX55" s="367">
        <v>0</v>
      </c>
      <c r="AY55" s="367">
        <v>0</v>
      </c>
      <c r="AZ55" s="367">
        <v>0</v>
      </c>
      <c r="BA55" s="367">
        <v>0</v>
      </c>
      <c r="BB55" s="367">
        <v>0</v>
      </c>
      <c r="BC55" s="367">
        <v>0</v>
      </c>
      <c r="BD55" s="367">
        <v>0</v>
      </c>
      <c r="BE55" s="367">
        <v>0</v>
      </c>
      <c r="BF55" s="367">
        <v>0</v>
      </c>
      <c r="BG55" s="367">
        <v>0</v>
      </c>
      <c r="BH55" s="367">
        <v>0</v>
      </c>
      <c r="BI55" s="367">
        <v>0</v>
      </c>
      <c r="BJ55" s="367">
        <v>0</v>
      </c>
      <c r="BK55" s="367">
        <v>0</v>
      </c>
      <c r="BL55" s="367">
        <v>0</v>
      </c>
      <c r="BN55" s="369">
        <v>0</v>
      </c>
      <c r="BO55" s="369">
        <v>0</v>
      </c>
      <c r="BP55" s="369">
        <v>0</v>
      </c>
      <c r="BQ55" s="369">
        <v>0</v>
      </c>
      <c r="BR55" s="369">
        <v>0</v>
      </c>
      <c r="BS55" s="390" t="s">
        <v>411</v>
      </c>
      <c r="BT55" s="390" t="s">
        <v>411</v>
      </c>
      <c r="BU55" s="390" t="s">
        <v>411</v>
      </c>
      <c r="BV55" s="390" t="s">
        <v>411</v>
      </c>
      <c r="BW55" s="390" t="s">
        <v>411</v>
      </c>
      <c r="BX55" s="390" t="s">
        <v>411</v>
      </c>
      <c r="BY55" s="390" t="s">
        <v>411</v>
      </c>
      <c r="BZ55" s="390" t="s">
        <v>411</v>
      </c>
      <c r="CA55" s="390" t="s">
        <v>411</v>
      </c>
      <c r="CB55" s="390" t="s">
        <v>411</v>
      </c>
      <c r="CC55" s="390" t="s">
        <v>411</v>
      </c>
      <c r="CD55" s="390" t="s">
        <v>411</v>
      </c>
      <c r="CE55" s="390" t="s">
        <v>411</v>
      </c>
      <c r="CF55" s="390" t="s">
        <v>411</v>
      </c>
      <c r="CG55" s="390" t="s">
        <v>411</v>
      </c>
      <c r="CH55" s="390" t="s">
        <v>411</v>
      </c>
      <c r="CI55" s="390" t="s">
        <v>411</v>
      </c>
      <c r="CJ55" s="390" t="s">
        <v>411</v>
      </c>
      <c r="CK55" s="390" t="s">
        <v>411</v>
      </c>
      <c r="CL55" s="390" t="s">
        <v>411</v>
      </c>
      <c r="CM55" s="390" t="s">
        <v>411</v>
      </c>
      <c r="CN55" s="390" t="s">
        <v>411</v>
      </c>
      <c r="CO55" s="369">
        <v>0</v>
      </c>
      <c r="CP55" s="369">
        <v>0</v>
      </c>
      <c r="CQ55" s="369">
        <v>0</v>
      </c>
      <c r="CR55" s="369">
        <v>0</v>
      </c>
      <c r="CS55" s="369">
        <v>0</v>
      </c>
      <c r="CT55" s="369">
        <v>0</v>
      </c>
      <c r="CU55" s="369">
        <v>0</v>
      </c>
      <c r="CV55" s="369">
        <v>0</v>
      </c>
      <c r="CW55" s="369">
        <v>0</v>
      </c>
      <c r="CX55" s="369">
        <v>0</v>
      </c>
      <c r="CY55" s="369">
        <v>0</v>
      </c>
      <c r="CZ55" s="369">
        <v>0</v>
      </c>
      <c r="DA55" s="369">
        <v>0</v>
      </c>
      <c r="DB55" s="369">
        <v>0</v>
      </c>
      <c r="DC55" s="369">
        <v>0</v>
      </c>
      <c r="DD55" s="369">
        <v>0</v>
      </c>
      <c r="DE55" s="369">
        <v>0</v>
      </c>
      <c r="DF55" s="369">
        <v>0</v>
      </c>
      <c r="DG55" s="369">
        <v>0</v>
      </c>
      <c r="DH55" s="369">
        <v>0</v>
      </c>
      <c r="DI55" s="369">
        <v>0</v>
      </c>
      <c r="DJ55" s="369">
        <v>0</v>
      </c>
      <c r="DK55" s="369">
        <v>0</v>
      </c>
      <c r="DL55" s="369">
        <v>0</v>
      </c>
      <c r="DM55" s="369">
        <v>0</v>
      </c>
      <c r="DN55" s="369">
        <v>0</v>
      </c>
      <c r="DO55" s="369">
        <v>0</v>
      </c>
      <c r="DP55" s="369">
        <v>0</v>
      </c>
      <c r="DQ55" s="369">
        <v>0</v>
      </c>
      <c r="DR55" s="369">
        <v>0</v>
      </c>
      <c r="DT55" s="366" t="s">
        <v>213</v>
      </c>
      <c r="DU55" s="304"/>
      <c r="DV55" s="304"/>
      <c r="DW55" s="304"/>
      <c r="DX55" s="304"/>
      <c r="DY55" s="304"/>
      <c r="DZ55" s="304"/>
      <c r="EA55" s="255">
        <v>19693.5</v>
      </c>
      <c r="EB55" s="255">
        <v>4923.375</v>
      </c>
      <c r="EC55" s="255">
        <v>0</v>
      </c>
      <c r="ED55" s="255">
        <f t="shared" si="12"/>
        <v>0</v>
      </c>
      <c r="EE55" s="255">
        <f t="shared" si="12"/>
        <v>0</v>
      </c>
      <c r="EF55" s="255">
        <f t="shared" si="9"/>
        <v>24616.875</v>
      </c>
      <c r="EG55" s="255">
        <v>0</v>
      </c>
      <c r="EH55" s="366" t="s">
        <v>200</v>
      </c>
    </row>
    <row r="56" spans="1:138" x14ac:dyDescent="0.4">
      <c r="A56" s="366" t="s">
        <v>79</v>
      </c>
      <c r="B56" s="366" t="s">
        <v>267</v>
      </c>
      <c r="C56" s="366" t="s">
        <v>46</v>
      </c>
      <c r="D56" s="366" t="s">
        <v>294</v>
      </c>
      <c r="E56" s="366" t="s">
        <v>298</v>
      </c>
      <c r="F56" s="367">
        <v>1718.6533333333334</v>
      </c>
      <c r="G56" s="367">
        <v>0</v>
      </c>
      <c r="H56" s="281"/>
      <c r="I56" s="281"/>
      <c r="J56" s="281"/>
      <c r="K56" s="281"/>
      <c r="L56" s="281"/>
      <c r="M56" s="389" t="s">
        <v>411</v>
      </c>
      <c r="N56" s="389" t="s">
        <v>411</v>
      </c>
      <c r="O56" s="389" t="s">
        <v>411</v>
      </c>
      <c r="P56" s="389" t="s">
        <v>411</v>
      </c>
      <c r="Q56" s="389" t="s">
        <v>411</v>
      </c>
      <c r="R56" s="389" t="s">
        <v>411</v>
      </c>
      <c r="S56" s="389" t="s">
        <v>411</v>
      </c>
      <c r="T56" s="389" t="s">
        <v>411</v>
      </c>
      <c r="U56" s="389" t="s">
        <v>411</v>
      </c>
      <c r="V56" s="389" t="s">
        <v>411</v>
      </c>
      <c r="W56" s="389" t="s">
        <v>411</v>
      </c>
      <c r="X56" s="389" t="s">
        <v>411</v>
      </c>
      <c r="Y56" s="389" t="s">
        <v>411</v>
      </c>
      <c r="Z56" s="389" t="s">
        <v>411</v>
      </c>
      <c r="AA56" s="389" t="s">
        <v>411</v>
      </c>
      <c r="AB56" s="389" t="s">
        <v>411</v>
      </c>
      <c r="AC56" s="389" t="s">
        <v>411</v>
      </c>
      <c r="AD56" s="389" t="s">
        <v>411</v>
      </c>
      <c r="AE56" s="389" t="s">
        <v>411</v>
      </c>
      <c r="AF56" s="389" t="s">
        <v>411</v>
      </c>
      <c r="AG56" s="389" t="s">
        <v>411</v>
      </c>
      <c r="AH56" s="389" t="s">
        <v>411</v>
      </c>
      <c r="AI56" s="367">
        <v>0</v>
      </c>
      <c r="AJ56" s="367">
        <v>0</v>
      </c>
      <c r="AK56" s="367">
        <v>0</v>
      </c>
      <c r="AL56" s="367">
        <v>0</v>
      </c>
      <c r="AM56" s="367">
        <v>0</v>
      </c>
      <c r="AN56" s="367">
        <v>0</v>
      </c>
      <c r="AO56" s="367">
        <v>0</v>
      </c>
      <c r="AP56" s="367">
        <v>0</v>
      </c>
      <c r="AQ56" s="367">
        <v>0</v>
      </c>
      <c r="AR56" s="367">
        <v>0</v>
      </c>
      <c r="AS56" s="367">
        <v>0</v>
      </c>
      <c r="AT56" s="367">
        <v>0</v>
      </c>
      <c r="AU56" s="367">
        <v>0</v>
      </c>
      <c r="AV56" s="367">
        <v>0</v>
      </c>
      <c r="AW56" s="367">
        <v>0</v>
      </c>
      <c r="AX56" s="367">
        <v>0</v>
      </c>
      <c r="AY56" s="367">
        <v>0</v>
      </c>
      <c r="AZ56" s="367">
        <v>0</v>
      </c>
      <c r="BA56" s="367">
        <v>0</v>
      </c>
      <c r="BB56" s="367">
        <v>0</v>
      </c>
      <c r="BC56" s="367">
        <v>0</v>
      </c>
      <c r="BD56" s="367">
        <v>0</v>
      </c>
      <c r="BE56" s="367">
        <v>0</v>
      </c>
      <c r="BF56" s="367">
        <v>0</v>
      </c>
      <c r="BG56" s="367">
        <v>0</v>
      </c>
      <c r="BH56" s="367">
        <v>0</v>
      </c>
      <c r="BI56" s="367">
        <v>0</v>
      </c>
      <c r="BJ56" s="367">
        <v>0</v>
      </c>
      <c r="BK56" s="367">
        <v>0</v>
      </c>
      <c r="BL56" s="367">
        <v>0</v>
      </c>
      <c r="BN56" s="369">
        <v>0</v>
      </c>
      <c r="BO56" s="369">
        <v>0</v>
      </c>
      <c r="BP56" s="369">
        <v>0</v>
      </c>
      <c r="BQ56" s="369">
        <v>0</v>
      </c>
      <c r="BR56" s="369">
        <v>0</v>
      </c>
      <c r="BS56" s="390" t="s">
        <v>411</v>
      </c>
      <c r="BT56" s="390" t="s">
        <v>411</v>
      </c>
      <c r="BU56" s="390" t="s">
        <v>411</v>
      </c>
      <c r="BV56" s="390" t="s">
        <v>411</v>
      </c>
      <c r="BW56" s="390" t="s">
        <v>411</v>
      </c>
      <c r="BX56" s="390" t="s">
        <v>411</v>
      </c>
      <c r="BY56" s="390" t="s">
        <v>411</v>
      </c>
      <c r="BZ56" s="390" t="s">
        <v>411</v>
      </c>
      <c r="CA56" s="390" t="s">
        <v>411</v>
      </c>
      <c r="CB56" s="390" t="s">
        <v>411</v>
      </c>
      <c r="CC56" s="390" t="s">
        <v>411</v>
      </c>
      <c r="CD56" s="390" t="s">
        <v>411</v>
      </c>
      <c r="CE56" s="390" t="s">
        <v>411</v>
      </c>
      <c r="CF56" s="390" t="s">
        <v>411</v>
      </c>
      <c r="CG56" s="390" t="s">
        <v>411</v>
      </c>
      <c r="CH56" s="390" t="s">
        <v>411</v>
      </c>
      <c r="CI56" s="390" t="s">
        <v>411</v>
      </c>
      <c r="CJ56" s="390" t="s">
        <v>411</v>
      </c>
      <c r="CK56" s="390" t="s">
        <v>411</v>
      </c>
      <c r="CL56" s="390" t="s">
        <v>411</v>
      </c>
      <c r="CM56" s="390" t="s">
        <v>411</v>
      </c>
      <c r="CN56" s="390" t="s">
        <v>411</v>
      </c>
      <c r="CO56" s="369">
        <v>0</v>
      </c>
      <c r="CP56" s="369">
        <v>0</v>
      </c>
      <c r="CQ56" s="369">
        <v>0</v>
      </c>
      <c r="CR56" s="369">
        <v>0</v>
      </c>
      <c r="CS56" s="369">
        <v>0</v>
      </c>
      <c r="CT56" s="369">
        <v>0</v>
      </c>
      <c r="CU56" s="369">
        <v>0</v>
      </c>
      <c r="CV56" s="369">
        <v>0</v>
      </c>
      <c r="CW56" s="369">
        <v>0</v>
      </c>
      <c r="CX56" s="369">
        <v>0</v>
      </c>
      <c r="CY56" s="369">
        <v>0</v>
      </c>
      <c r="CZ56" s="369">
        <v>0</v>
      </c>
      <c r="DA56" s="369">
        <v>0</v>
      </c>
      <c r="DB56" s="369">
        <v>0</v>
      </c>
      <c r="DC56" s="369">
        <v>0</v>
      </c>
      <c r="DD56" s="369">
        <v>0</v>
      </c>
      <c r="DE56" s="369">
        <v>0</v>
      </c>
      <c r="DF56" s="369">
        <v>0</v>
      </c>
      <c r="DG56" s="369">
        <v>0</v>
      </c>
      <c r="DH56" s="369">
        <v>0</v>
      </c>
      <c r="DI56" s="369">
        <v>0</v>
      </c>
      <c r="DJ56" s="369">
        <v>0</v>
      </c>
      <c r="DK56" s="369">
        <v>0</v>
      </c>
      <c r="DL56" s="369">
        <v>0</v>
      </c>
      <c r="DM56" s="369">
        <v>0</v>
      </c>
      <c r="DN56" s="369">
        <v>0</v>
      </c>
      <c r="DO56" s="369">
        <v>0</v>
      </c>
      <c r="DP56" s="369">
        <v>0</v>
      </c>
      <c r="DQ56" s="369">
        <v>0</v>
      </c>
      <c r="DR56" s="369">
        <v>0</v>
      </c>
      <c r="DT56" s="366" t="s">
        <v>213</v>
      </c>
      <c r="DU56" s="304"/>
      <c r="DV56" s="304"/>
      <c r="DW56" s="304"/>
      <c r="DX56" s="304"/>
      <c r="DY56" s="304"/>
      <c r="DZ56" s="304"/>
      <c r="EA56" s="255">
        <v>0</v>
      </c>
      <c r="EB56" s="255">
        <v>257798</v>
      </c>
      <c r="EC56" s="255">
        <v>0</v>
      </c>
      <c r="ED56" s="255">
        <f t="shared" si="12"/>
        <v>0</v>
      </c>
      <c r="EE56" s="255">
        <f t="shared" si="12"/>
        <v>0</v>
      </c>
      <c r="EF56" s="255">
        <f t="shared" si="9"/>
        <v>257798</v>
      </c>
      <c r="EG56" s="255">
        <v>0</v>
      </c>
      <c r="EH56" s="366" t="s">
        <v>200</v>
      </c>
    </row>
    <row r="57" spans="1:138" x14ac:dyDescent="0.4">
      <c r="A57" s="366" t="s">
        <v>276</v>
      </c>
      <c r="B57" s="366" t="s">
        <v>276</v>
      </c>
      <c r="C57" s="366" t="s">
        <v>276</v>
      </c>
      <c r="D57" s="366">
        <v>606802</v>
      </c>
      <c r="E57" s="366" t="s">
        <v>299</v>
      </c>
      <c r="F57" s="367">
        <v>0</v>
      </c>
      <c r="G57" s="367">
        <v>0</v>
      </c>
      <c r="H57" s="281"/>
      <c r="I57" s="281"/>
      <c r="J57" s="281"/>
      <c r="K57" s="281"/>
      <c r="L57" s="281"/>
      <c r="M57" s="389" t="s">
        <v>411</v>
      </c>
      <c r="N57" s="389" t="s">
        <v>411</v>
      </c>
      <c r="O57" s="389" t="s">
        <v>411</v>
      </c>
      <c r="P57" s="389" t="s">
        <v>411</v>
      </c>
      <c r="Q57" s="389" t="s">
        <v>411</v>
      </c>
      <c r="R57" s="389" t="s">
        <v>411</v>
      </c>
      <c r="S57" s="389" t="s">
        <v>411</v>
      </c>
      <c r="T57" s="389" t="s">
        <v>411</v>
      </c>
      <c r="U57" s="389" t="s">
        <v>411</v>
      </c>
      <c r="V57" s="389" t="s">
        <v>411</v>
      </c>
      <c r="W57" s="389" t="s">
        <v>411</v>
      </c>
      <c r="X57" s="389" t="s">
        <v>411</v>
      </c>
      <c r="Y57" s="389" t="s">
        <v>411</v>
      </c>
      <c r="Z57" s="389" t="s">
        <v>411</v>
      </c>
      <c r="AA57" s="389" t="s">
        <v>411</v>
      </c>
      <c r="AB57" s="389" t="s">
        <v>411</v>
      </c>
      <c r="AC57" s="389" t="s">
        <v>411</v>
      </c>
      <c r="AD57" s="389" t="s">
        <v>411</v>
      </c>
      <c r="AE57" s="389" t="s">
        <v>411</v>
      </c>
      <c r="AF57" s="389" t="s">
        <v>411</v>
      </c>
      <c r="AG57" s="389" t="s">
        <v>411</v>
      </c>
      <c r="AH57" s="389" t="s">
        <v>411</v>
      </c>
      <c r="AI57" s="367" t="s">
        <v>276</v>
      </c>
      <c r="AJ57" s="367" t="s">
        <v>276</v>
      </c>
      <c r="AK57" s="367" t="s">
        <v>276</v>
      </c>
      <c r="AL57" s="367" t="s">
        <v>276</v>
      </c>
      <c r="AM57" s="367" t="s">
        <v>276</v>
      </c>
      <c r="AN57" s="367" t="s">
        <v>276</v>
      </c>
      <c r="AO57" s="367" t="s">
        <v>276</v>
      </c>
      <c r="AP57" s="367" t="s">
        <v>276</v>
      </c>
      <c r="AQ57" s="367" t="s">
        <v>276</v>
      </c>
      <c r="AR57" s="367" t="s">
        <v>276</v>
      </c>
      <c r="AS57" s="367" t="s">
        <v>276</v>
      </c>
      <c r="AT57" s="367" t="s">
        <v>276</v>
      </c>
      <c r="AU57" s="367" t="s">
        <v>276</v>
      </c>
      <c r="AV57" s="367" t="s">
        <v>276</v>
      </c>
      <c r="AW57" s="367" t="s">
        <v>276</v>
      </c>
      <c r="AX57" s="367" t="s">
        <v>276</v>
      </c>
      <c r="AY57" s="367" t="s">
        <v>276</v>
      </c>
      <c r="AZ57" s="367" t="s">
        <v>276</v>
      </c>
      <c r="BA57" s="367" t="s">
        <v>276</v>
      </c>
      <c r="BB57" s="367" t="s">
        <v>276</v>
      </c>
      <c r="BC57" s="367" t="s">
        <v>276</v>
      </c>
      <c r="BD57" s="367" t="s">
        <v>276</v>
      </c>
      <c r="BE57" s="367" t="s">
        <v>276</v>
      </c>
      <c r="BF57" s="367" t="s">
        <v>276</v>
      </c>
      <c r="BG57" s="367" t="s">
        <v>276</v>
      </c>
      <c r="BH57" s="367" t="s">
        <v>276</v>
      </c>
      <c r="BI57" s="367" t="s">
        <v>276</v>
      </c>
      <c r="BJ57" s="367" t="s">
        <v>276</v>
      </c>
      <c r="BK57" s="367" t="s">
        <v>276</v>
      </c>
      <c r="BL57" s="367" t="s">
        <v>276</v>
      </c>
      <c r="BN57" s="369">
        <v>0</v>
      </c>
      <c r="BO57" s="369">
        <v>0</v>
      </c>
      <c r="BP57" s="369">
        <v>0</v>
      </c>
      <c r="BQ57" s="369">
        <v>0</v>
      </c>
      <c r="BR57" s="369">
        <v>0</v>
      </c>
      <c r="BS57" s="390" t="s">
        <v>411</v>
      </c>
      <c r="BT57" s="390" t="s">
        <v>411</v>
      </c>
      <c r="BU57" s="390" t="s">
        <v>411</v>
      </c>
      <c r="BV57" s="390" t="s">
        <v>411</v>
      </c>
      <c r="BW57" s="390" t="s">
        <v>411</v>
      </c>
      <c r="BX57" s="390" t="s">
        <v>411</v>
      </c>
      <c r="BY57" s="390" t="s">
        <v>411</v>
      </c>
      <c r="BZ57" s="390" t="s">
        <v>411</v>
      </c>
      <c r="CA57" s="390" t="s">
        <v>411</v>
      </c>
      <c r="CB57" s="390" t="s">
        <v>411</v>
      </c>
      <c r="CC57" s="390" t="s">
        <v>411</v>
      </c>
      <c r="CD57" s="390" t="s">
        <v>411</v>
      </c>
      <c r="CE57" s="390" t="s">
        <v>411</v>
      </c>
      <c r="CF57" s="390" t="s">
        <v>411</v>
      </c>
      <c r="CG57" s="390" t="s">
        <v>411</v>
      </c>
      <c r="CH57" s="390" t="s">
        <v>411</v>
      </c>
      <c r="CI57" s="390" t="s">
        <v>411</v>
      </c>
      <c r="CJ57" s="390" t="s">
        <v>411</v>
      </c>
      <c r="CK57" s="390" t="s">
        <v>411</v>
      </c>
      <c r="CL57" s="390" t="s">
        <v>411</v>
      </c>
      <c r="CM57" s="390" t="s">
        <v>411</v>
      </c>
      <c r="CN57" s="390" t="s">
        <v>411</v>
      </c>
      <c r="CO57" s="369">
        <v>0</v>
      </c>
      <c r="CP57" s="369">
        <v>0</v>
      </c>
      <c r="CQ57" s="369">
        <v>0</v>
      </c>
      <c r="CR57" s="369">
        <v>0</v>
      </c>
      <c r="CS57" s="369">
        <v>0</v>
      </c>
      <c r="CT57" s="369">
        <v>0</v>
      </c>
      <c r="CU57" s="369">
        <v>0</v>
      </c>
      <c r="CV57" s="369">
        <v>0</v>
      </c>
      <c r="CW57" s="369">
        <v>0</v>
      </c>
      <c r="CX57" s="369">
        <v>0</v>
      </c>
      <c r="CY57" s="369">
        <v>0</v>
      </c>
      <c r="CZ57" s="369">
        <v>0</v>
      </c>
      <c r="DA57" s="369">
        <v>0</v>
      </c>
      <c r="DB57" s="369">
        <v>0</v>
      </c>
      <c r="DC57" s="369">
        <v>0</v>
      </c>
      <c r="DD57" s="369">
        <v>0</v>
      </c>
      <c r="DE57" s="369">
        <v>0</v>
      </c>
      <c r="DF57" s="369">
        <v>0</v>
      </c>
      <c r="DG57" s="369">
        <v>0</v>
      </c>
      <c r="DH57" s="369">
        <v>0</v>
      </c>
      <c r="DI57" s="369">
        <v>0</v>
      </c>
      <c r="DJ57" s="369">
        <v>0</v>
      </c>
      <c r="DK57" s="369">
        <v>0</v>
      </c>
      <c r="DL57" s="369">
        <v>0</v>
      </c>
      <c r="DM57" s="369">
        <v>0</v>
      </c>
      <c r="DN57" s="369">
        <v>0</v>
      </c>
      <c r="DO57" s="369">
        <v>0</v>
      </c>
      <c r="DP57" s="369">
        <v>0</v>
      </c>
      <c r="DQ57" s="369">
        <v>0</v>
      </c>
      <c r="DR57" s="369">
        <v>0</v>
      </c>
      <c r="DT57" s="366" t="s">
        <v>276</v>
      </c>
      <c r="DU57" s="304"/>
      <c r="DV57" s="304"/>
      <c r="DW57" s="304"/>
      <c r="DX57" s="304"/>
      <c r="DY57" s="304"/>
      <c r="DZ57" s="304"/>
      <c r="EA57" s="255">
        <v>0</v>
      </c>
      <c r="EB57" s="255">
        <v>0</v>
      </c>
      <c r="EC57" s="255">
        <v>0</v>
      </c>
      <c r="ED57" s="255">
        <f t="shared" si="12"/>
        <v>0</v>
      </c>
      <c r="EE57" s="255">
        <f t="shared" si="12"/>
        <v>0</v>
      </c>
      <c r="EF57" s="255">
        <f t="shared" si="9"/>
        <v>0</v>
      </c>
      <c r="EG57" s="255">
        <v>0</v>
      </c>
      <c r="EH57" s="366" t="s">
        <v>200</v>
      </c>
    </row>
    <row r="58" spans="1:138" x14ac:dyDescent="0.4">
      <c r="A58" s="366" t="s">
        <v>223</v>
      </c>
      <c r="B58" s="366" t="s">
        <v>267</v>
      </c>
      <c r="C58" s="366" t="s">
        <v>46</v>
      </c>
      <c r="D58" s="366">
        <v>606802</v>
      </c>
      <c r="E58" s="366" t="s">
        <v>300</v>
      </c>
      <c r="F58" s="367">
        <v>332.79</v>
      </c>
      <c r="G58" s="367">
        <v>148.69999999999999</v>
      </c>
      <c r="H58" s="281"/>
      <c r="I58" s="281"/>
      <c r="J58" s="281"/>
      <c r="K58" s="281"/>
      <c r="L58" s="281"/>
      <c r="M58" s="389" t="s">
        <v>411</v>
      </c>
      <c r="N58" s="389" t="s">
        <v>411</v>
      </c>
      <c r="O58" s="389" t="s">
        <v>411</v>
      </c>
      <c r="P58" s="389" t="s">
        <v>411</v>
      </c>
      <c r="Q58" s="389" t="s">
        <v>411</v>
      </c>
      <c r="R58" s="389" t="s">
        <v>411</v>
      </c>
      <c r="S58" s="389" t="s">
        <v>411</v>
      </c>
      <c r="T58" s="389" t="s">
        <v>411</v>
      </c>
      <c r="U58" s="389" t="s">
        <v>411</v>
      </c>
      <c r="V58" s="389" t="s">
        <v>411</v>
      </c>
      <c r="W58" s="389" t="s">
        <v>411</v>
      </c>
      <c r="X58" s="389" t="s">
        <v>411</v>
      </c>
      <c r="Y58" s="389" t="s">
        <v>411</v>
      </c>
      <c r="Z58" s="389" t="s">
        <v>411</v>
      </c>
      <c r="AA58" s="389" t="s">
        <v>411</v>
      </c>
      <c r="AB58" s="389" t="s">
        <v>411</v>
      </c>
      <c r="AC58" s="389" t="s">
        <v>411</v>
      </c>
      <c r="AD58" s="389" t="s">
        <v>411</v>
      </c>
      <c r="AE58" s="389" t="s">
        <v>411</v>
      </c>
      <c r="AF58" s="389" t="s">
        <v>411</v>
      </c>
      <c r="AG58" s="389" t="s">
        <v>411</v>
      </c>
      <c r="AH58" s="389" t="s">
        <v>411</v>
      </c>
      <c r="AI58" s="367">
        <v>0.5</v>
      </c>
      <c r="AJ58" s="367">
        <v>0.5</v>
      </c>
      <c r="AK58" s="367">
        <v>0.5</v>
      </c>
      <c r="AL58" s="367">
        <v>0.5</v>
      </c>
      <c r="AM58" s="367">
        <v>0.5</v>
      </c>
      <c r="AN58" s="367">
        <v>0.5</v>
      </c>
      <c r="AO58" s="367">
        <v>0.5</v>
      </c>
      <c r="AP58" s="367">
        <v>0.5</v>
      </c>
      <c r="AQ58" s="367">
        <v>0.5</v>
      </c>
      <c r="AR58" s="367">
        <v>0.5</v>
      </c>
      <c r="AS58" s="367">
        <v>0.5</v>
      </c>
      <c r="AT58" s="367">
        <v>0.5</v>
      </c>
      <c r="AU58" s="367">
        <v>0.5</v>
      </c>
      <c r="AV58" s="367">
        <v>0.5</v>
      </c>
      <c r="AW58" s="367">
        <v>0.5</v>
      </c>
      <c r="AX58" s="367">
        <v>0</v>
      </c>
      <c r="AY58" s="367">
        <v>0</v>
      </c>
      <c r="AZ58" s="367">
        <v>0</v>
      </c>
      <c r="BA58" s="367">
        <v>0</v>
      </c>
      <c r="BB58" s="367">
        <v>0</v>
      </c>
      <c r="BC58" s="367">
        <v>0</v>
      </c>
      <c r="BD58" s="367">
        <v>0</v>
      </c>
      <c r="BE58" s="367">
        <v>0</v>
      </c>
      <c r="BF58" s="367">
        <v>0</v>
      </c>
      <c r="BG58" s="367">
        <v>0</v>
      </c>
      <c r="BH58" s="367">
        <v>0</v>
      </c>
      <c r="BI58" s="367">
        <v>0</v>
      </c>
      <c r="BJ58" s="367">
        <v>0</v>
      </c>
      <c r="BK58" s="367">
        <v>0</v>
      </c>
      <c r="BL58" s="367">
        <v>0</v>
      </c>
      <c r="BN58" s="369">
        <v>0</v>
      </c>
      <c r="BO58" s="369">
        <v>0</v>
      </c>
      <c r="BP58" s="369">
        <v>0</v>
      </c>
      <c r="BQ58" s="369">
        <v>0</v>
      </c>
      <c r="BR58" s="369">
        <v>0</v>
      </c>
      <c r="BS58" s="390" t="s">
        <v>411</v>
      </c>
      <c r="BT58" s="390" t="s">
        <v>411</v>
      </c>
      <c r="BU58" s="390" t="s">
        <v>411</v>
      </c>
      <c r="BV58" s="390" t="s">
        <v>411</v>
      </c>
      <c r="BW58" s="390" t="s">
        <v>411</v>
      </c>
      <c r="BX58" s="390" t="s">
        <v>411</v>
      </c>
      <c r="BY58" s="390" t="s">
        <v>411</v>
      </c>
      <c r="BZ58" s="390" t="s">
        <v>411</v>
      </c>
      <c r="CA58" s="390" t="s">
        <v>411</v>
      </c>
      <c r="CB58" s="390" t="s">
        <v>411</v>
      </c>
      <c r="CC58" s="390" t="s">
        <v>411</v>
      </c>
      <c r="CD58" s="390" t="s">
        <v>411</v>
      </c>
      <c r="CE58" s="390" t="s">
        <v>411</v>
      </c>
      <c r="CF58" s="390" t="s">
        <v>411</v>
      </c>
      <c r="CG58" s="390" t="s">
        <v>411</v>
      </c>
      <c r="CH58" s="390" t="s">
        <v>411</v>
      </c>
      <c r="CI58" s="390" t="s">
        <v>411</v>
      </c>
      <c r="CJ58" s="390" t="s">
        <v>411</v>
      </c>
      <c r="CK58" s="390" t="s">
        <v>411</v>
      </c>
      <c r="CL58" s="390" t="s">
        <v>411</v>
      </c>
      <c r="CM58" s="390" t="s">
        <v>411</v>
      </c>
      <c r="CN58" s="390" t="s">
        <v>411</v>
      </c>
      <c r="CO58" s="369">
        <v>24959.25</v>
      </c>
      <c r="CP58" s="369">
        <v>24959.25</v>
      </c>
      <c r="CQ58" s="369">
        <v>24959.25</v>
      </c>
      <c r="CR58" s="369">
        <v>24959.25</v>
      </c>
      <c r="CS58" s="369">
        <v>24959.25</v>
      </c>
      <c r="CT58" s="369">
        <v>24959.25</v>
      </c>
      <c r="CU58" s="369">
        <v>24959.25</v>
      </c>
      <c r="CV58" s="369">
        <v>24959.25</v>
      </c>
      <c r="CW58" s="369">
        <v>24959.25</v>
      </c>
      <c r="CX58" s="369">
        <v>24959.25</v>
      </c>
      <c r="CY58" s="369">
        <v>24959.25</v>
      </c>
      <c r="CZ58" s="369">
        <v>24959.25</v>
      </c>
      <c r="DA58" s="369">
        <v>24959.25</v>
      </c>
      <c r="DB58" s="369">
        <v>24959.25</v>
      </c>
      <c r="DC58" s="369">
        <v>24959.25</v>
      </c>
      <c r="DD58" s="369">
        <v>0</v>
      </c>
      <c r="DE58" s="369">
        <v>0</v>
      </c>
      <c r="DF58" s="369">
        <v>0</v>
      </c>
      <c r="DG58" s="369">
        <v>0</v>
      </c>
      <c r="DH58" s="369">
        <v>0</v>
      </c>
      <c r="DI58" s="369">
        <v>0</v>
      </c>
      <c r="DJ58" s="369">
        <v>0</v>
      </c>
      <c r="DK58" s="369">
        <v>0</v>
      </c>
      <c r="DL58" s="369">
        <v>0</v>
      </c>
      <c r="DM58" s="369">
        <v>0</v>
      </c>
      <c r="DN58" s="369">
        <v>0</v>
      </c>
      <c r="DO58" s="369">
        <v>0</v>
      </c>
      <c r="DP58" s="369">
        <v>0</v>
      </c>
      <c r="DQ58" s="369">
        <v>0</v>
      </c>
      <c r="DR58" s="369">
        <v>0</v>
      </c>
      <c r="DT58" s="366" t="s">
        <v>213</v>
      </c>
      <c r="DU58" s="304"/>
      <c r="DV58" s="304"/>
      <c r="DW58" s="304"/>
      <c r="DX58" s="304"/>
      <c r="DY58" s="304"/>
      <c r="DZ58" s="304"/>
      <c r="EA58" s="255">
        <v>69885.900000000009</v>
      </c>
      <c r="EB58" s="255">
        <v>189690.29999999996</v>
      </c>
      <c r="EC58" s="255">
        <v>299511</v>
      </c>
      <c r="ED58" s="255">
        <f t="shared" si="12"/>
        <v>224633.25</v>
      </c>
      <c r="EE58" s="255">
        <f t="shared" si="12"/>
        <v>0</v>
      </c>
      <c r="EF58" s="255">
        <f t="shared" si="9"/>
        <v>783720.45</v>
      </c>
      <c r="EG58" s="255">
        <v>0</v>
      </c>
      <c r="EH58" s="366" t="s">
        <v>200</v>
      </c>
    </row>
    <row r="59" spans="1:138" x14ac:dyDescent="0.4">
      <c r="A59" s="366" t="s">
        <v>223</v>
      </c>
      <c r="B59" s="366" t="s">
        <v>267</v>
      </c>
      <c r="C59" s="366" t="s">
        <v>46</v>
      </c>
      <c r="D59" s="366">
        <v>606802</v>
      </c>
      <c r="E59" s="366" t="s">
        <v>301</v>
      </c>
      <c r="F59" s="367">
        <v>302.58</v>
      </c>
      <c r="G59" s="367">
        <v>135.19999999999999</v>
      </c>
      <c r="H59" s="281"/>
      <c r="I59" s="281"/>
      <c r="J59" s="281"/>
      <c r="K59" s="281"/>
      <c r="L59" s="281"/>
      <c r="M59" s="389" t="s">
        <v>411</v>
      </c>
      <c r="N59" s="389" t="s">
        <v>411</v>
      </c>
      <c r="O59" s="389" t="s">
        <v>411</v>
      </c>
      <c r="P59" s="389" t="s">
        <v>411</v>
      </c>
      <c r="Q59" s="389" t="s">
        <v>411</v>
      </c>
      <c r="R59" s="389" t="s">
        <v>411</v>
      </c>
      <c r="S59" s="389" t="s">
        <v>411</v>
      </c>
      <c r="T59" s="389" t="s">
        <v>411</v>
      </c>
      <c r="U59" s="389" t="s">
        <v>411</v>
      </c>
      <c r="V59" s="389" t="s">
        <v>411</v>
      </c>
      <c r="W59" s="389" t="s">
        <v>411</v>
      </c>
      <c r="X59" s="389" t="s">
        <v>411</v>
      </c>
      <c r="Y59" s="389" t="s">
        <v>411</v>
      </c>
      <c r="Z59" s="389" t="s">
        <v>411</v>
      </c>
      <c r="AA59" s="389" t="s">
        <v>411</v>
      </c>
      <c r="AB59" s="389" t="s">
        <v>411</v>
      </c>
      <c r="AC59" s="389" t="s">
        <v>411</v>
      </c>
      <c r="AD59" s="389" t="s">
        <v>411</v>
      </c>
      <c r="AE59" s="389" t="s">
        <v>411</v>
      </c>
      <c r="AF59" s="389" t="s">
        <v>411</v>
      </c>
      <c r="AG59" s="389" t="s">
        <v>411</v>
      </c>
      <c r="AH59" s="389" t="s">
        <v>411</v>
      </c>
      <c r="AI59" s="367">
        <v>1</v>
      </c>
      <c r="AJ59" s="367">
        <v>1</v>
      </c>
      <c r="AK59" s="367">
        <v>1</v>
      </c>
      <c r="AL59" s="367">
        <v>1</v>
      </c>
      <c r="AM59" s="367">
        <v>1</v>
      </c>
      <c r="AN59" s="367">
        <v>1</v>
      </c>
      <c r="AO59" s="367">
        <v>1</v>
      </c>
      <c r="AP59" s="367">
        <v>1</v>
      </c>
      <c r="AQ59" s="367">
        <v>1</v>
      </c>
      <c r="AR59" s="367">
        <v>1</v>
      </c>
      <c r="AS59" s="367">
        <v>1</v>
      </c>
      <c r="AT59" s="367">
        <v>1</v>
      </c>
      <c r="AU59" s="367">
        <v>1</v>
      </c>
      <c r="AV59" s="367">
        <v>1</v>
      </c>
      <c r="AW59" s="367">
        <v>1</v>
      </c>
      <c r="AX59" s="367">
        <v>0</v>
      </c>
      <c r="AY59" s="367">
        <v>0</v>
      </c>
      <c r="AZ59" s="367">
        <v>0</v>
      </c>
      <c r="BA59" s="367">
        <v>0</v>
      </c>
      <c r="BB59" s="367">
        <v>0</v>
      </c>
      <c r="BC59" s="367">
        <v>0</v>
      </c>
      <c r="BD59" s="367">
        <v>0</v>
      </c>
      <c r="BE59" s="367">
        <v>0</v>
      </c>
      <c r="BF59" s="367">
        <v>0</v>
      </c>
      <c r="BG59" s="367">
        <v>0</v>
      </c>
      <c r="BH59" s="367">
        <v>0</v>
      </c>
      <c r="BI59" s="367">
        <v>0</v>
      </c>
      <c r="BJ59" s="367">
        <v>0</v>
      </c>
      <c r="BK59" s="367">
        <v>0</v>
      </c>
      <c r="BL59" s="367">
        <v>0</v>
      </c>
      <c r="BN59" s="369">
        <v>0</v>
      </c>
      <c r="BO59" s="369">
        <v>0</v>
      </c>
      <c r="BP59" s="369">
        <v>0</v>
      </c>
      <c r="BQ59" s="369">
        <v>0</v>
      </c>
      <c r="BR59" s="369">
        <v>0</v>
      </c>
      <c r="BS59" s="390" t="s">
        <v>411</v>
      </c>
      <c r="BT59" s="390" t="s">
        <v>411</v>
      </c>
      <c r="BU59" s="390" t="s">
        <v>411</v>
      </c>
      <c r="BV59" s="390" t="s">
        <v>411</v>
      </c>
      <c r="BW59" s="390" t="s">
        <v>411</v>
      </c>
      <c r="BX59" s="390" t="s">
        <v>411</v>
      </c>
      <c r="BY59" s="390" t="s">
        <v>411</v>
      </c>
      <c r="BZ59" s="390" t="s">
        <v>411</v>
      </c>
      <c r="CA59" s="390" t="s">
        <v>411</v>
      </c>
      <c r="CB59" s="390" t="s">
        <v>411</v>
      </c>
      <c r="CC59" s="390" t="s">
        <v>411</v>
      </c>
      <c r="CD59" s="390" t="s">
        <v>411</v>
      </c>
      <c r="CE59" s="390" t="s">
        <v>411</v>
      </c>
      <c r="CF59" s="390" t="s">
        <v>411</v>
      </c>
      <c r="CG59" s="390" t="s">
        <v>411</v>
      </c>
      <c r="CH59" s="390" t="s">
        <v>411</v>
      </c>
      <c r="CI59" s="390" t="s">
        <v>411</v>
      </c>
      <c r="CJ59" s="390" t="s">
        <v>411</v>
      </c>
      <c r="CK59" s="390" t="s">
        <v>411</v>
      </c>
      <c r="CL59" s="390" t="s">
        <v>411</v>
      </c>
      <c r="CM59" s="390" t="s">
        <v>411</v>
      </c>
      <c r="CN59" s="390" t="s">
        <v>411</v>
      </c>
      <c r="CO59" s="369">
        <v>45387</v>
      </c>
      <c r="CP59" s="369">
        <v>45387</v>
      </c>
      <c r="CQ59" s="369">
        <v>45387</v>
      </c>
      <c r="CR59" s="369">
        <v>45387</v>
      </c>
      <c r="CS59" s="369">
        <v>45387</v>
      </c>
      <c r="CT59" s="369">
        <v>45387</v>
      </c>
      <c r="CU59" s="369">
        <v>45387</v>
      </c>
      <c r="CV59" s="369">
        <v>45387</v>
      </c>
      <c r="CW59" s="369">
        <v>45387</v>
      </c>
      <c r="CX59" s="369">
        <v>45387</v>
      </c>
      <c r="CY59" s="369">
        <v>45387</v>
      </c>
      <c r="CZ59" s="369">
        <v>45387</v>
      </c>
      <c r="DA59" s="369">
        <v>45387</v>
      </c>
      <c r="DB59" s="369">
        <v>45387</v>
      </c>
      <c r="DC59" s="369">
        <v>45387</v>
      </c>
      <c r="DD59" s="369">
        <v>0</v>
      </c>
      <c r="DE59" s="369">
        <v>0</v>
      </c>
      <c r="DF59" s="369">
        <v>0</v>
      </c>
      <c r="DG59" s="369">
        <v>0</v>
      </c>
      <c r="DH59" s="369">
        <v>0</v>
      </c>
      <c r="DI59" s="369">
        <v>0</v>
      </c>
      <c r="DJ59" s="369">
        <v>0</v>
      </c>
      <c r="DK59" s="369">
        <v>0</v>
      </c>
      <c r="DL59" s="369">
        <v>0</v>
      </c>
      <c r="DM59" s="369">
        <v>0</v>
      </c>
      <c r="DN59" s="369">
        <v>0</v>
      </c>
      <c r="DO59" s="369">
        <v>0</v>
      </c>
      <c r="DP59" s="369">
        <v>0</v>
      </c>
      <c r="DQ59" s="369">
        <v>0</v>
      </c>
      <c r="DR59" s="369">
        <v>0</v>
      </c>
      <c r="DT59" s="366" t="s">
        <v>213</v>
      </c>
      <c r="DU59" s="304"/>
      <c r="DV59" s="304"/>
      <c r="DW59" s="304"/>
      <c r="DX59" s="304"/>
      <c r="DY59" s="304"/>
      <c r="DZ59" s="304"/>
      <c r="EA59" s="255">
        <v>181548</v>
      </c>
      <c r="EB59" s="255">
        <v>544644</v>
      </c>
      <c r="EC59" s="255">
        <v>544644</v>
      </c>
      <c r="ED59" s="255">
        <f t="shared" si="12"/>
        <v>408483</v>
      </c>
      <c r="EE59" s="255">
        <f t="shared" si="12"/>
        <v>0</v>
      </c>
      <c r="EF59" s="255">
        <f t="shared" si="9"/>
        <v>1679319</v>
      </c>
      <c r="EG59" s="255">
        <v>0</v>
      </c>
      <c r="EH59" s="366" t="s">
        <v>200</v>
      </c>
    </row>
    <row r="60" spans="1:138" x14ac:dyDescent="0.4">
      <c r="A60" s="366" t="s">
        <v>223</v>
      </c>
      <c r="B60" s="366" t="s">
        <v>267</v>
      </c>
      <c r="C60" s="366" t="s">
        <v>46</v>
      </c>
      <c r="D60" s="366">
        <v>606802</v>
      </c>
      <c r="E60" s="366" t="s">
        <v>302</v>
      </c>
      <c r="F60" s="367">
        <v>272.37</v>
      </c>
      <c r="G60" s="367">
        <v>121.7</v>
      </c>
      <c r="H60" s="281"/>
      <c r="I60" s="281"/>
      <c r="J60" s="281"/>
      <c r="K60" s="281"/>
      <c r="L60" s="281"/>
      <c r="M60" s="389" t="s">
        <v>411</v>
      </c>
      <c r="N60" s="389" t="s">
        <v>411</v>
      </c>
      <c r="O60" s="389" t="s">
        <v>411</v>
      </c>
      <c r="P60" s="389" t="s">
        <v>411</v>
      </c>
      <c r="Q60" s="389" t="s">
        <v>411</v>
      </c>
      <c r="R60" s="389" t="s">
        <v>411</v>
      </c>
      <c r="S60" s="389" t="s">
        <v>411</v>
      </c>
      <c r="T60" s="389" t="s">
        <v>411</v>
      </c>
      <c r="U60" s="389" t="s">
        <v>411</v>
      </c>
      <c r="V60" s="389" t="s">
        <v>411</v>
      </c>
      <c r="W60" s="389" t="s">
        <v>411</v>
      </c>
      <c r="X60" s="389" t="s">
        <v>411</v>
      </c>
      <c r="Y60" s="389" t="s">
        <v>411</v>
      </c>
      <c r="Z60" s="389" t="s">
        <v>411</v>
      </c>
      <c r="AA60" s="389" t="s">
        <v>411</v>
      </c>
      <c r="AB60" s="389" t="s">
        <v>411</v>
      </c>
      <c r="AC60" s="389" t="s">
        <v>411</v>
      </c>
      <c r="AD60" s="389" t="s">
        <v>411</v>
      </c>
      <c r="AE60" s="389" t="s">
        <v>411</v>
      </c>
      <c r="AF60" s="389" t="s">
        <v>411</v>
      </c>
      <c r="AG60" s="389" t="s">
        <v>411</v>
      </c>
      <c r="AH60" s="389" t="s">
        <v>411</v>
      </c>
      <c r="AI60" s="367">
        <v>1</v>
      </c>
      <c r="AJ60" s="367">
        <v>1</v>
      </c>
      <c r="AK60" s="367">
        <v>1</v>
      </c>
      <c r="AL60" s="367">
        <v>1</v>
      </c>
      <c r="AM60" s="367">
        <v>1</v>
      </c>
      <c r="AN60" s="367">
        <v>1</v>
      </c>
      <c r="AO60" s="367">
        <v>1</v>
      </c>
      <c r="AP60" s="367">
        <v>1</v>
      </c>
      <c r="AQ60" s="367">
        <v>1</v>
      </c>
      <c r="AR60" s="367">
        <v>1</v>
      </c>
      <c r="AS60" s="367">
        <v>1</v>
      </c>
      <c r="AT60" s="367">
        <v>1</v>
      </c>
      <c r="AU60" s="367">
        <v>1</v>
      </c>
      <c r="AV60" s="367">
        <v>1</v>
      </c>
      <c r="AW60" s="367">
        <v>1</v>
      </c>
      <c r="AX60" s="367">
        <v>0</v>
      </c>
      <c r="AY60" s="367">
        <v>0</v>
      </c>
      <c r="AZ60" s="367">
        <v>0</v>
      </c>
      <c r="BA60" s="367">
        <v>0</v>
      </c>
      <c r="BB60" s="367">
        <v>0</v>
      </c>
      <c r="BC60" s="367">
        <v>0</v>
      </c>
      <c r="BD60" s="367">
        <v>0</v>
      </c>
      <c r="BE60" s="367">
        <v>0</v>
      </c>
      <c r="BF60" s="367">
        <v>0</v>
      </c>
      <c r="BG60" s="367">
        <v>0</v>
      </c>
      <c r="BH60" s="367">
        <v>0</v>
      </c>
      <c r="BI60" s="367">
        <v>0</v>
      </c>
      <c r="BJ60" s="367">
        <v>0</v>
      </c>
      <c r="BK60" s="367">
        <v>0</v>
      </c>
      <c r="BL60" s="367">
        <v>0</v>
      </c>
      <c r="BN60" s="369">
        <v>0</v>
      </c>
      <c r="BO60" s="369">
        <v>0</v>
      </c>
      <c r="BP60" s="369">
        <v>0</v>
      </c>
      <c r="BQ60" s="369">
        <v>0</v>
      </c>
      <c r="BR60" s="369">
        <v>0</v>
      </c>
      <c r="BS60" s="390" t="s">
        <v>411</v>
      </c>
      <c r="BT60" s="390" t="s">
        <v>411</v>
      </c>
      <c r="BU60" s="390" t="s">
        <v>411</v>
      </c>
      <c r="BV60" s="390" t="s">
        <v>411</v>
      </c>
      <c r="BW60" s="390" t="s">
        <v>411</v>
      </c>
      <c r="BX60" s="390" t="s">
        <v>411</v>
      </c>
      <c r="BY60" s="390" t="s">
        <v>411</v>
      </c>
      <c r="BZ60" s="390" t="s">
        <v>411</v>
      </c>
      <c r="CA60" s="390" t="s">
        <v>411</v>
      </c>
      <c r="CB60" s="390" t="s">
        <v>411</v>
      </c>
      <c r="CC60" s="390" t="s">
        <v>411</v>
      </c>
      <c r="CD60" s="390" t="s">
        <v>411</v>
      </c>
      <c r="CE60" s="390" t="s">
        <v>411</v>
      </c>
      <c r="CF60" s="390" t="s">
        <v>411</v>
      </c>
      <c r="CG60" s="390" t="s">
        <v>411</v>
      </c>
      <c r="CH60" s="390" t="s">
        <v>411</v>
      </c>
      <c r="CI60" s="390" t="s">
        <v>411</v>
      </c>
      <c r="CJ60" s="390" t="s">
        <v>411</v>
      </c>
      <c r="CK60" s="390" t="s">
        <v>411</v>
      </c>
      <c r="CL60" s="390" t="s">
        <v>411</v>
      </c>
      <c r="CM60" s="390" t="s">
        <v>411</v>
      </c>
      <c r="CN60" s="390" t="s">
        <v>411</v>
      </c>
      <c r="CO60" s="369">
        <v>40855.5</v>
      </c>
      <c r="CP60" s="369">
        <v>40855.5</v>
      </c>
      <c r="CQ60" s="369">
        <v>40855.5</v>
      </c>
      <c r="CR60" s="369">
        <v>40855.5</v>
      </c>
      <c r="CS60" s="369">
        <v>40855.5</v>
      </c>
      <c r="CT60" s="369">
        <v>40855.5</v>
      </c>
      <c r="CU60" s="369">
        <v>40855.5</v>
      </c>
      <c r="CV60" s="369">
        <v>40855.5</v>
      </c>
      <c r="CW60" s="369">
        <v>40855.5</v>
      </c>
      <c r="CX60" s="369">
        <v>40855.5</v>
      </c>
      <c r="CY60" s="369">
        <v>40855.5</v>
      </c>
      <c r="CZ60" s="369">
        <v>40855.5</v>
      </c>
      <c r="DA60" s="369">
        <v>40855.5</v>
      </c>
      <c r="DB60" s="369">
        <v>40855.5</v>
      </c>
      <c r="DC60" s="369">
        <v>40855.5</v>
      </c>
      <c r="DD60" s="369">
        <v>0</v>
      </c>
      <c r="DE60" s="369">
        <v>0</v>
      </c>
      <c r="DF60" s="369">
        <v>0</v>
      </c>
      <c r="DG60" s="369">
        <v>0</v>
      </c>
      <c r="DH60" s="369">
        <v>0</v>
      </c>
      <c r="DI60" s="369">
        <v>0</v>
      </c>
      <c r="DJ60" s="369">
        <v>0</v>
      </c>
      <c r="DK60" s="369">
        <v>0</v>
      </c>
      <c r="DL60" s="369">
        <v>0</v>
      </c>
      <c r="DM60" s="369">
        <v>0</v>
      </c>
      <c r="DN60" s="369">
        <v>0</v>
      </c>
      <c r="DO60" s="369">
        <v>0</v>
      </c>
      <c r="DP60" s="369">
        <v>0</v>
      </c>
      <c r="DQ60" s="369">
        <v>0</v>
      </c>
      <c r="DR60" s="369">
        <v>0</v>
      </c>
      <c r="DT60" s="366" t="s">
        <v>213</v>
      </c>
      <c r="DU60" s="304"/>
      <c r="DV60" s="304"/>
      <c r="DW60" s="304"/>
      <c r="DX60" s="304"/>
      <c r="DY60" s="304"/>
      <c r="DZ60" s="304"/>
      <c r="EA60" s="255">
        <v>147079.79999999999</v>
      </c>
      <c r="EB60" s="255">
        <v>490266</v>
      </c>
      <c r="EC60" s="255">
        <v>490266</v>
      </c>
      <c r="ED60" s="255">
        <f t="shared" si="12"/>
        <v>367699.5</v>
      </c>
      <c r="EE60" s="255">
        <f t="shared" si="12"/>
        <v>0</v>
      </c>
      <c r="EF60" s="255">
        <f t="shared" si="9"/>
        <v>1495311.3</v>
      </c>
      <c r="EG60" s="255">
        <v>0</v>
      </c>
      <c r="EH60" s="366" t="s">
        <v>200</v>
      </c>
    </row>
    <row r="61" spans="1:138" x14ac:dyDescent="0.4">
      <c r="A61" s="366" t="s">
        <v>276</v>
      </c>
      <c r="B61" s="366" t="s">
        <v>276</v>
      </c>
      <c r="C61" s="366" t="s">
        <v>276</v>
      </c>
      <c r="D61" s="366">
        <v>606806</v>
      </c>
      <c r="E61" s="366" t="s">
        <v>303</v>
      </c>
      <c r="F61" s="367">
        <v>0</v>
      </c>
      <c r="G61" s="367">
        <v>0</v>
      </c>
      <c r="H61" s="281"/>
      <c r="I61" s="281"/>
      <c r="J61" s="281"/>
      <c r="K61" s="281"/>
      <c r="L61" s="281"/>
      <c r="M61" s="389" t="s">
        <v>411</v>
      </c>
      <c r="N61" s="389" t="s">
        <v>411</v>
      </c>
      <c r="O61" s="389" t="s">
        <v>411</v>
      </c>
      <c r="P61" s="389" t="s">
        <v>411</v>
      </c>
      <c r="Q61" s="389" t="s">
        <v>411</v>
      </c>
      <c r="R61" s="389" t="s">
        <v>411</v>
      </c>
      <c r="S61" s="389" t="s">
        <v>411</v>
      </c>
      <c r="T61" s="389" t="s">
        <v>411</v>
      </c>
      <c r="U61" s="389" t="s">
        <v>411</v>
      </c>
      <c r="V61" s="389" t="s">
        <v>411</v>
      </c>
      <c r="W61" s="389" t="s">
        <v>411</v>
      </c>
      <c r="X61" s="389" t="s">
        <v>411</v>
      </c>
      <c r="Y61" s="389" t="s">
        <v>411</v>
      </c>
      <c r="Z61" s="389" t="s">
        <v>411</v>
      </c>
      <c r="AA61" s="389" t="s">
        <v>411</v>
      </c>
      <c r="AB61" s="389" t="s">
        <v>411</v>
      </c>
      <c r="AC61" s="389" t="s">
        <v>411</v>
      </c>
      <c r="AD61" s="389" t="s">
        <v>411</v>
      </c>
      <c r="AE61" s="389" t="s">
        <v>411</v>
      </c>
      <c r="AF61" s="389" t="s">
        <v>411</v>
      </c>
      <c r="AG61" s="389" t="s">
        <v>411</v>
      </c>
      <c r="AH61" s="389" t="s">
        <v>411</v>
      </c>
      <c r="AI61" s="367" t="s">
        <v>276</v>
      </c>
      <c r="AJ61" s="367" t="s">
        <v>276</v>
      </c>
      <c r="AK61" s="367" t="s">
        <v>276</v>
      </c>
      <c r="AL61" s="367" t="s">
        <v>276</v>
      </c>
      <c r="AM61" s="367" t="s">
        <v>276</v>
      </c>
      <c r="AN61" s="367" t="s">
        <v>276</v>
      </c>
      <c r="AO61" s="367" t="s">
        <v>276</v>
      </c>
      <c r="AP61" s="367" t="s">
        <v>276</v>
      </c>
      <c r="AQ61" s="367" t="s">
        <v>276</v>
      </c>
      <c r="AR61" s="367" t="s">
        <v>276</v>
      </c>
      <c r="AS61" s="367" t="s">
        <v>276</v>
      </c>
      <c r="AT61" s="367" t="s">
        <v>276</v>
      </c>
      <c r="AU61" s="367" t="s">
        <v>276</v>
      </c>
      <c r="AV61" s="367" t="s">
        <v>276</v>
      </c>
      <c r="AW61" s="367" t="s">
        <v>276</v>
      </c>
      <c r="AX61" s="367" t="s">
        <v>276</v>
      </c>
      <c r="AY61" s="367" t="s">
        <v>276</v>
      </c>
      <c r="AZ61" s="367" t="s">
        <v>276</v>
      </c>
      <c r="BA61" s="367" t="s">
        <v>276</v>
      </c>
      <c r="BB61" s="367" t="s">
        <v>276</v>
      </c>
      <c r="BC61" s="367" t="s">
        <v>276</v>
      </c>
      <c r="BD61" s="367" t="s">
        <v>276</v>
      </c>
      <c r="BE61" s="367" t="s">
        <v>276</v>
      </c>
      <c r="BF61" s="367" t="s">
        <v>276</v>
      </c>
      <c r="BG61" s="367" t="s">
        <v>276</v>
      </c>
      <c r="BH61" s="367" t="s">
        <v>276</v>
      </c>
      <c r="BI61" s="367" t="s">
        <v>276</v>
      </c>
      <c r="BJ61" s="367" t="s">
        <v>276</v>
      </c>
      <c r="BK61" s="367" t="s">
        <v>276</v>
      </c>
      <c r="BL61" s="367" t="s">
        <v>276</v>
      </c>
      <c r="BN61" s="369">
        <v>0</v>
      </c>
      <c r="BO61" s="369">
        <v>0</v>
      </c>
      <c r="BP61" s="369">
        <v>0</v>
      </c>
      <c r="BQ61" s="369">
        <v>0</v>
      </c>
      <c r="BR61" s="369">
        <v>0</v>
      </c>
      <c r="BS61" s="390" t="s">
        <v>411</v>
      </c>
      <c r="BT61" s="390" t="s">
        <v>411</v>
      </c>
      <c r="BU61" s="390" t="s">
        <v>411</v>
      </c>
      <c r="BV61" s="390" t="s">
        <v>411</v>
      </c>
      <c r="BW61" s="390" t="s">
        <v>411</v>
      </c>
      <c r="BX61" s="390" t="s">
        <v>411</v>
      </c>
      <c r="BY61" s="390" t="s">
        <v>411</v>
      </c>
      <c r="BZ61" s="390" t="s">
        <v>411</v>
      </c>
      <c r="CA61" s="390" t="s">
        <v>411</v>
      </c>
      <c r="CB61" s="390" t="s">
        <v>411</v>
      </c>
      <c r="CC61" s="390" t="s">
        <v>411</v>
      </c>
      <c r="CD61" s="390" t="s">
        <v>411</v>
      </c>
      <c r="CE61" s="390" t="s">
        <v>411</v>
      </c>
      <c r="CF61" s="390" t="s">
        <v>411</v>
      </c>
      <c r="CG61" s="390" t="s">
        <v>411</v>
      </c>
      <c r="CH61" s="390" t="s">
        <v>411</v>
      </c>
      <c r="CI61" s="390" t="s">
        <v>411</v>
      </c>
      <c r="CJ61" s="390" t="s">
        <v>411</v>
      </c>
      <c r="CK61" s="390" t="s">
        <v>411</v>
      </c>
      <c r="CL61" s="390" t="s">
        <v>411</v>
      </c>
      <c r="CM61" s="390" t="s">
        <v>411</v>
      </c>
      <c r="CN61" s="390" t="s">
        <v>411</v>
      </c>
      <c r="CO61" s="369">
        <v>0</v>
      </c>
      <c r="CP61" s="369">
        <v>0</v>
      </c>
      <c r="CQ61" s="369">
        <v>0</v>
      </c>
      <c r="CR61" s="369">
        <v>0</v>
      </c>
      <c r="CS61" s="369">
        <v>0</v>
      </c>
      <c r="CT61" s="369">
        <v>0</v>
      </c>
      <c r="CU61" s="369">
        <v>0</v>
      </c>
      <c r="CV61" s="369">
        <v>0</v>
      </c>
      <c r="CW61" s="369">
        <v>0</v>
      </c>
      <c r="CX61" s="369">
        <v>0</v>
      </c>
      <c r="CY61" s="369">
        <v>0</v>
      </c>
      <c r="CZ61" s="369">
        <v>0</v>
      </c>
      <c r="DA61" s="369">
        <v>0</v>
      </c>
      <c r="DB61" s="369">
        <v>0</v>
      </c>
      <c r="DC61" s="369">
        <v>0</v>
      </c>
      <c r="DD61" s="369">
        <v>0</v>
      </c>
      <c r="DE61" s="369">
        <v>0</v>
      </c>
      <c r="DF61" s="369">
        <v>0</v>
      </c>
      <c r="DG61" s="369">
        <v>0</v>
      </c>
      <c r="DH61" s="369">
        <v>0</v>
      </c>
      <c r="DI61" s="369">
        <v>0</v>
      </c>
      <c r="DJ61" s="369">
        <v>0</v>
      </c>
      <c r="DK61" s="369">
        <v>0</v>
      </c>
      <c r="DL61" s="369">
        <v>0</v>
      </c>
      <c r="DM61" s="369">
        <v>0</v>
      </c>
      <c r="DN61" s="369">
        <v>0</v>
      </c>
      <c r="DO61" s="369">
        <v>0</v>
      </c>
      <c r="DP61" s="369">
        <v>0</v>
      </c>
      <c r="DQ61" s="369">
        <v>0</v>
      </c>
      <c r="DR61" s="369">
        <v>0</v>
      </c>
      <c r="DT61" s="366" t="s">
        <v>276</v>
      </c>
      <c r="DU61" s="304"/>
      <c r="DV61" s="304"/>
      <c r="DW61" s="304"/>
      <c r="DX61" s="304"/>
      <c r="DY61" s="304"/>
      <c r="DZ61" s="304"/>
      <c r="EA61" s="255">
        <v>0</v>
      </c>
      <c r="EB61" s="255">
        <v>0</v>
      </c>
      <c r="EC61" s="255">
        <v>0</v>
      </c>
      <c r="ED61" s="255">
        <f t="shared" si="12"/>
        <v>0</v>
      </c>
      <c r="EE61" s="255">
        <f t="shared" si="12"/>
        <v>0</v>
      </c>
      <c r="EF61" s="255">
        <f t="shared" si="9"/>
        <v>0</v>
      </c>
      <c r="EG61" s="255">
        <v>0</v>
      </c>
      <c r="EH61" s="366" t="s">
        <v>200</v>
      </c>
    </row>
    <row r="62" spans="1:138" x14ac:dyDescent="0.4">
      <c r="A62" s="366" t="s">
        <v>77</v>
      </c>
      <c r="B62" s="366" t="s">
        <v>267</v>
      </c>
      <c r="C62" s="366" t="s">
        <v>46</v>
      </c>
      <c r="D62" s="366">
        <v>606806</v>
      </c>
      <c r="E62" s="366" t="s">
        <v>304</v>
      </c>
      <c r="F62" s="367">
        <v>208.74</v>
      </c>
      <c r="G62" s="367">
        <v>91.43088017751478</v>
      </c>
      <c r="H62" s="281"/>
      <c r="I62" s="281"/>
      <c r="J62" s="281"/>
      <c r="K62" s="281"/>
      <c r="L62" s="281"/>
      <c r="M62" s="389" t="s">
        <v>411</v>
      </c>
      <c r="N62" s="389" t="s">
        <v>411</v>
      </c>
      <c r="O62" s="389" t="s">
        <v>411</v>
      </c>
      <c r="P62" s="389" t="s">
        <v>411</v>
      </c>
      <c r="Q62" s="389" t="s">
        <v>411</v>
      </c>
      <c r="R62" s="389" t="s">
        <v>411</v>
      </c>
      <c r="S62" s="389" t="s">
        <v>411</v>
      </c>
      <c r="T62" s="389" t="s">
        <v>411</v>
      </c>
      <c r="U62" s="389" t="s">
        <v>411</v>
      </c>
      <c r="V62" s="389" t="s">
        <v>411</v>
      </c>
      <c r="W62" s="389" t="s">
        <v>411</v>
      </c>
      <c r="X62" s="389" t="s">
        <v>411</v>
      </c>
      <c r="Y62" s="389" t="s">
        <v>411</v>
      </c>
      <c r="Z62" s="389" t="s">
        <v>411</v>
      </c>
      <c r="AA62" s="389" t="s">
        <v>411</v>
      </c>
      <c r="AB62" s="389" t="s">
        <v>411</v>
      </c>
      <c r="AC62" s="389" t="s">
        <v>411</v>
      </c>
      <c r="AD62" s="389" t="s">
        <v>411</v>
      </c>
      <c r="AE62" s="389" t="s">
        <v>411</v>
      </c>
      <c r="AF62" s="389" t="s">
        <v>411</v>
      </c>
      <c r="AG62" s="389" t="s">
        <v>411</v>
      </c>
      <c r="AH62" s="389" t="s">
        <v>411</v>
      </c>
      <c r="AI62" s="367">
        <v>0.05</v>
      </c>
      <c r="AJ62" s="367">
        <v>0.05</v>
      </c>
      <c r="AK62" s="367">
        <v>0.05</v>
      </c>
      <c r="AL62" s="367">
        <v>0.05</v>
      </c>
      <c r="AM62" s="367">
        <v>0.05</v>
      </c>
      <c r="AN62" s="367">
        <v>0.05</v>
      </c>
      <c r="AO62" s="367">
        <v>0.05</v>
      </c>
      <c r="AP62" s="367">
        <v>0.05</v>
      </c>
      <c r="AQ62" s="367">
        <v>0.05</v>
      </c>
      <c r="AR62" s="367">
        <v>0.05</v>
      </c>
      <c r="AS62" s="367">
        <v>0.05</v>
      </c>
      <c r="AT62" s="367">
        <v>0.05</v>
      </c>
      <c r="AU62" s="367">
        <v>0.05</v>
      </c>
      <c r="AV62" s="367">
        <v>0.05</v>
      </c>
      <c r="AW62" s="367">
        <v>0.05</v>
      </c>
      <c r="AX62" s="367">
        <v>0</v>
      </c>
      <c r="AY62" s="367">
        <v>0</v>
      </c>
      <c r="AZ62" s="367">
        <v>0</v>
      </c>
      <c r="BA62" s="367">
        <v>0</v>
      </c>
      <c r="BB62" s="367">
        <v>0</v>
      </c>
      <c r="BC62" s="367">
        <v>0</v>
      </c>
      <c r="BD62" s="367">
        <v>0</v>
      </c>
      <c r="BE62" s="367">
        <v>0</v>
      </c>
      <c r="BF62" s="367">
        <v>0</v>
      </c>
      <c r="BG62" s="367">
        <v>0</v>
      </c>
      <c r="BH62" s="367">
        <v>0</v>
      </c>
      <c r="BI62" s="367">
        <v>0</v>
      </c>
      <c r="BJ62" s="367">
        <v>0</v>
      </c>
      <c r="BK62" s="367">
        <v>0</v>
      </c>
      <c r="BL62" s="367">
        <v>0</v>
      </c>
      <c r="BN62" s="369">
        <v>0</v>
      </c>
      <c r="BO62" s="369">
        <v>0</v>
      </c>
      <c r="BP62" s="369">
        <v>0</v>
      </c>
      <c r="BQ62" s="369">
        <v>0</v>
      </c>
      <c r="BR62" s="369">
        <v>0</v>
      </c>
      <c r="BS62" s="390" t="s">
        <v>411</v>
      </c>
      <c r="BT62" s="390" t="s">
        <v>411</v>
      </c>
      <c r="BU62" s="390" t="s">
        <v>411</v>
      </c>
      <c r="BV62" s="390" t="s">
        <v>411</v>
      </c>
      <c r="BW62" s="390" t="s">
        <v>411</v>
      </c>
      <c r="BX62" s="390" t="s">
        <v>411</v>
      </c>
      <c r="BY62" s="390" t="s">
        <v>411</v>
      </c>
      <c r="BZ62" s="390" t="s">
        <v>411</v>
      </c>
      <c r="CA62" s="390" t="s">
        <v>411</v>
      </c>
      <c r="CB62" s="390" t="s">
        <v>411</v>
      </c>
      <c r="CC62" s="390" t="s">
        <v>411</v>
      </c>
      <c r="CD62" s="390" t="s">
        <v>411</v>
      </c>
      <c r="CE62" s="390" t="s">
        <v>411</v>
      </c>
      <c r="CF62" s="390" t="s">
        <v>411</v>
      </c>
      <c r="CG62" s="390" t="s">
        <v>411</v>
      </c>
      <c r="CH62" s="390" t="s">
        <v>411</v>
      </c>
      <c r="CI62" s="390" t="s">
        <v>411</v>
      </c>
      <c r="CJ62" s="390" t="s">
        <v>411</v>
      </c>
      <c r="CK62" s="390" t="s">
        <v>411</v>
      </c>
      <c r="CL62" s="390" t="s">
        <v>411</v>
      </c>
      <c r="CM62" s="390" t="s">
        <v>411</v>
      </c>
      <c r="CN62" s="390" t="s">
        <v>411</v>
      </c>
      <c r="CO62" s="369">
        <v>1565.5500000000002</v>
      </c>
      <c r="CP62" s="369">
        <v>1565.5500000000002</v>
      </c>
      <c r="CQ62" s="369">
        <v>1565.5500000000002</v>
      </c>
      <c r="CR62" s="369">
        <v>1565.5500000000002</v>
      </c>
      <c r="CS62" s="369">
        <v>1565.5500000000002</v>
      </c>
      <c r="CT62" s="369">
        <v>1565.5500000000002</v>
      </c>
      <c r="CU62" s="369">
        <v>1565.5500000000002</v>
      </c>
      <c r="CV62" s="369">
        <v>1565.5500000000002</v>
      </c>
      <c r="CW62" s="369">
        <v>1565.5500000000002</v>
      </c>
      <c r="CX62" s="369">
        <v>1565.5500000000002</v>
      </c>
      <c r="CY62" s="369">
        <v>1565.5500000000002</v>
      </c>
      <c r="CZ62" s="369">
        <v>1565.5500000000002</v>
      </c>
      <c r="DA62" s="369">
        <v>1565.5500000000002</v>
      </c>
      <c r="DB62" s="369">
        <v>1565.5500000000002</v>
      </c>
      <c r="DC62" s="369">
        <v>1565.5500000000002</v>
      </c>
      <c r="DD62" s="369">
        <v>0</v>
      </c>
      <c r="DE62" s="369">
        <v>0</v>
      </c>
      <c r="DF62" s="369">
        <v>0</v>
      </c>
      <c r="DG62" s="369">
        <v>0</v>
      </c>
      <c r="DH62" s="369">
        <v>0</v>
      </c>
      <c r="DI62" s="369">
        <v>0</v>
      </c>
      <c r="DJ62" s="369">
        <v>0</v>
      </c>
      <c r="DK62" s="369">
        <v>0</v>
      </c>
      <c r="DL62" s="369">
        <v>0</v>
      </c>
      <c r="DM62" s="369">
        <v>0</v>
      </c>
      <c r="DN62" s="369">
        <v>0</v>
      </c>
      <c r="DO62" s="369">
        <v>0</v>
      </c>
      <c r="DP62" s="369">
        <v>0</v>
      </c>
      <c r="DQ62" s="369">
        <v>0</v>
      </c>
      <c r="DR62" s="369">
        <v>0</v>
      </c>
      <c r="DT62" s="366" t="s">
        <v>213</v>
      </c>
      <c r="DU62" s="304"/>
      <c r="DV62" s="304"/>
      <c r="DW62" s="304"/>
      <c r="DX62" s="304"/>
      <c r="DY62" s="304"/>
      <c r="DZ62" s="304"/>
      <c r="EA62" s="255">
        <v>125244</v>
      </c>
      <c r="EB62" s="255">
        <v>286495.64999999997</v>
      </c>
      <c r="EC62" s="255">
        <v>18786.599999999999</v>
      </c>
      <c r="ED62" s="255">
        <f t="shared" si="12"/>
        <v>14089.95</v>
      </c>
      <c r="EE62" s="255">
        <f t="shared" si="12"/>
        <v>0</v>
      </c>
      <c r="EF62" s="255">
        <f t="shared" si="9"/>
        <v>444616.19999999995</v>
      </c>
      <c r="EG62" s="255">
        <v>0</v>
      </c>
      <c r="EH62" s="366" t="s">
        <v>200</v>
      </c>
    </row>
    <row r="63" spans="1:138" x14ac:dyDescent="0.4">
      <c r="A63" s="366" t="s">
        <v>77</v>
      </c>
      <c r="B63" s="366" t="s">
        <v>267</v>
      </c>
      <c r="C63" s="366" t="s">
        <v>46</v>
      </c>
      <c r="D63" s="366">
        <v>606806</v>
      </c>
      <c r="E63" s="366" t="s">
        <v>305</v>
      </c>
      <c r="F63" s="367">
        <v>208.74</v>
      </c>
      <c r="G63" s="367">
        <v>91.43088017751478</v>
      </c>
      <c r="H63" s="281"/>
      <c r="I63" s="281"/>
      <c r="J63" s="281"/>
      <c r="K63" s="281"/>
      <c r="L63" s="281"/>
      <c r="M63" s="389" t="s">
        <v>411</v>
      </c>
      <c r="N63" s="389" t="s">
        <v>411</v>
      </c>
      <c r="O63" s="389" t="s">
        <v>411</v>
      </c>
      <c r="P63" s="389" t="s">
        <v>411</v>
      </c>
      <c r="Q63" s="389" t="s">
        <v>411</v>
      </c>
      <c r="R63" s="389" t="s">
        <v>411</v>
      </c>
      <c r="S63" s="389" t="s">
        <v>411</v>
      </c>
      <c r="T63" s="389" t="s">
        <v>411</v>
      </c>
      <c r="U63" s="389" t="s">
        <v>411</v>
      </c>
      <c r="V63" s="389" t="s">
        <v>411</v>
      </c>
      <c r="W63" s="389" t="s">
        <v>411</v>
      </c>
      <c r="X63" s="389" t="s">
        <v>411</v>
      </c>
      <c r="Y63" s="389" t="s">
        <v>411</v>
      </c>
      <c r="Z63" s="389" t="s">
        <v>411</v>
      </c>
      <c r="AA63" s="389" t="s">
        <v>411</v>
      </c>
      <c r="AB63" s="389" t="s">
        <v>411</v>
      </c>
      <c r="AC63" s="389" t="s">
        <v>411</v>
      </c>
      <c r="AD63" s="389" t="s">
        <v>411</v>
      </c>
      <c r="AE63" s="389" t="s">
        <v>411</v>
      </c>
      <c r="AF63" s="389" t="s">
        <v>411</v>
      </c>
      <c r="AG63" s="389" t="s">
        <v>411</v>
      </c>
      <c r="AH63" s="389" t="s">
        <v>411</v>
      </c>
      <c r="AI63" s="367">
        <v>0.05</v>
      </c>
      <c r="AJ63" s="367">
        <v>0.05</v>
      </c>
      <c r="AK63" s="367">
        <v>0.05</v>
      </c>
      <c r="AL63" s="367">
        <v>0.05</v>
      </c>
      <c r="AM63" s="367">
        <v>0.05</v>
      </c>
      <c r="AN63" s="367">
        <v>0.05</v>
      </c>
      <c r="AO63" s="367">
        <v>0.05</v>
      </c>
      <c r="AP63" s="367">
        <v>0.05</v>
      </c>
      <c r="AQ63" s="367">
        <v>0.05</v>
      </c>
      <c r="AR63" s="367">
        <v>0.05</v>
      </c>
      <c r="AS63" s="367">
        <v>0.05</v>
      </c>
      <c r="AT63" s="367">
        <v>0.05</v>
      </c>
      <c r="AU63" s="367">
        <v>0.05</v>
      </c>
      <c r="AV63" s="367">
        <v>0.05</v>
      </c>
      <c r="AW63" s="367">
        <v>0.05</v>
      </c>
      <c r="AX63" s="367">
        <v>0</v>
      </c>
      <c r="AY63" s="367">
        <v>0</v>
      </c>
      <c r="AZ63" s="367">
        <v>0</v>
      </c>
      <c r="BA63" s="367">
        <v>0</v>
      </c>
      <c r="BB63" s="367">
        <v>0</v>
      </c>
      <c r="BC63" s="367">
        <v>0</v>
      </c>
      <c r="BD63" s="367">
        <v>0</v>
      </c>
      <c r="BE63" s="367">
        <v>0</v>
      </c>
      <c r="BF63" s="367">
        <v>0</v>
      </c>
      <c r="BG63" s="367">
        <v>0</v>
      </c>
      <c r="BH63" s="367">
        <v>0</v>
      </c>
      <c r="BI63" s="367">
        <v>0</v>
      </c>
      <c r="BJ63" s="367">
        <v>0</v>
      </c>
      <c r="BK63" s="367">
        <v>0</v>
      </c>
      <c r="BL63" s="367">
        <v>0</v>
      </c>
      <c r="BN63" s="369">
        <v>0</v>
      </c>
      <c r="BO63" s="369">
        <v>0</v>
      </c>
      <c r="BP63" s="369">
        <v>0</v>
      </c>
      <c r="BQ63" s="369">
        <v>0</v>
      </c>
      <c r="BR63" s="369">
        <v>0</v>
      </c>
      <c r="BS63" s="390" t="s">
        <v>411</v>
      </c>
      <c r="BT63" s="390" t="s">
        <v>411</v>
      </c>
      <c r="BU63" s="390" t="s">
        <v>411</v>
      </c>
      <c r="BV63" s="390" t="s">
        <v>411</v>
      </c>
      <c r="BW63" s="390" t="s">
        <v>411</v>
      </c>
      <c r="BX63" s="390" t="s">
        <v>411</v>
      </c>
      <c r="BY63" s="390" t="s">
        <v>411</v>
      </c>
      <c r="BZ63" s="390" t="s">
        <v>411</v>
      </c>
      <c r="CA63" s="390" t="s">
        <v>411</v>
      </c>
      <c r="CB63" s="390" t="s">
        <v>411</v>
      </c>
      <c r="CC63" s="390" t="s">
        <v>411</v>
      </c>
      <c r="CD63" s="390" t="s">
        <v>411</v>
      </c>
      <c r="CE63" s="390" t="s">
        <v>411</v>
      </c>
      <c r="CF63" s="390" t="s">
        <v>411</v>
      </c>
      <c r="CG63" s="390" t="s">
        <v>411</v>
      </c>
      <c r="CH63" s="390" t="s">
        <v>411</v>
      </c>
      <c r="CI63" s="390" t="s">
        <v>411</v>
      </c>
      <c r="CJ63" s="390" t="s">
        <v>411</v>
      </c>
      <c r="CK63" s="390" t="s">
        <v>411</v>
      </c>
      <c r="CL63" s="390" t="s">
        <v>411</v>
      </c>
      <c r="CM63" s="390" t="s">
        <v>411</v>
      </c>
      <c r="CN63" s="390" t="s">
        <v>411</v>
      </c>
      <c r="CO63" s="369">
        <v>1565.5500000000002</v>
      </c>
      <c r="CP63" s="369">
        <v>1565.5500000000002</v>
      </c>
      <c r="CQ63" s="369">
        <v>1565.5500000000002</v>
      </c>
      <c r="CR63" s="369">
        <v>1565.5500000000002</v>
      </c>
      <c r="CS63" s="369">
        <v>1565.5500000000002</v>
      </c>
      <c r="CT63" s="369">
        <v>1565.5500000000002</v>
      </c>
      <c r="CU63" s="369">
        <v>1565.5500000000002</v>
      </c>
      <c r="CV63" s="369">
        <v>1565.5500000000002</v>
      </c>
      <c r="CW63" s="369">
        <v>1565.5500000000002</v>
      </c>
      <c r="CX63" s="369">
        <v>1565.5500000000002</v>
      </c>
      <c r="CY63" s="369">
        <v>1565.5500000000002</v>
      </c>
      <c r="CZ63" s="369">
        <v>1565.5500000000002</v>
      </c>
      <c r="DA63" s="369">
        <v>1565.5500000000002</v>
      </c>
      <c r="DB63" s="369">
        <v>1565.5500000000002</v>
      </c>
      <c r="DC63" s="369">
        <v>1565.5500000000002</v>
      </c>
      <c r="DD63" s="369">
        <v>0</v>
      </c>
      <c r="DE63" s="369">
        <v>0</v>
      </c>
      <c r="DF63" s="369">
        <v>0</v>
      </c>
      <c r="DG63" s="369">
        <v>0</v>
      </c>
      <c r="DH63" s="369">
        <v>0</v>
      </c>
      <c r="DI63" s="369">
        <v>0</v>
      </c>
      <c r="DJ63" s="369">
        <v>0</v>
      </c>
      <c r="DK63" s="369">
        <v>0</v>
      </c>
      <c r="DL63" s="369">
        <v>0</v>
      </c>
      <c r="DM63" s="369">
        <v>0</v>
      </c>
      <c r="DN63" s="369">
        <v>0</v>
      </c>
      <c r="DO63" s="369">
        <v>0</v>
      </c>
      <c r="DP63" s="369">
        <v>0</v>
      </c>
      <c r="DQ63" s="369">
        <v>0</v>
      </c>
      <c r="DR63" s="369">
        <v>0</v>
      </c>
      <c r="DT63" s="366" t="s">
        <v>213</v>
      </c>
      <c r="DU63" s="304"/>
      <c r="DV63" s="304"/>
      <c r="DW63" s="304"/>
      <c r="DX63" s="304"/>
      <c r="DY63" s="304"/>
      <c r="DZ63" s="304"/>
      <c r="EA63" s="255">
        <v>69331.5</v>
      </c>
      <c r="EB63" s="255">
        <v>114956.10000000002</v>
      </c>
      <c r="EC63" s="255">
        <v>18786.599999999999</v>
      </c>
      <c r="ED63" s="255">
        <f t="shared" si="12"/>
        <v>14089.95</v>
      </c>
      <c r="EE63" s="255">
        <f t="shared" si="12"/>
        <v>0</v>
      </c>
      <c r="EF63" s="255">
        <f t="shared" si="9"/>
        <v>217164.15000000005</v>
      </c>
      <c r="EG63" s="255">
        <v>0</v>
      </c>
      <c r="EH63" s="366" t="s">
        <v>200</v>
      </c>
    </row>
    <row r="64" spans="1:138" x14ac:dyDescent="0.4">
      <c r="A64" s="366" t="s">
        <v>77</v>
      </c>
      <c r="B64" s="366" t="s">
        <v>267</v>
      </c>
      <c r="C64" s="366" t="s">
        <v>46</v>
      </c>
      <c r="D64" s="366">
        <v>606806</v>
      </c>
      <c r="E64" s="366" t="s">
        <v>306</v>
      </c>
      <c r="F64" s="367">
        <v>293.18</v>
      </c>
      <c r="G64" s="367">
        <v>131</v>
      </c>
      <c r="H64" s="281"/>
      <c r="I64" s="281"/>
      <c r="J64" s="281"/>
      <c r="K64" s="281"/>
      <c r="L64" s="281"/>
      <c r="M64" s="389" t="s">
        <v>411</v>
      </c>
      <c r="N64" s="389" t="s">
        <v>411</v>
      </c>
      <c r="O64" s="389" t="s">
        <v>411</v>
      </c>
      <c r="P64" s="389" t="s">
        <v>411</v>
      </c>
      <c r="Q64" s="389" t="s">
        <v>411</v>
      </c>
      <c r="R64" s="389" t="s">
        <v>411</v>
      </c>
      <c r="S64" s="389" t="s">
        <v>411</v>
      </c>
      <c r="T64" s="389" t="s">
        <v>411</v>
      </c>
      <c r="U64" s="389" t="s">
        <v>411</v>
      </c>
      <c r="V64" s="389" t="s">
        <v>411</v>
      </c>
      <c r="W64" s="389" t="s">
        <v>411</v>
      </c>
      <c r="X64" s="389" t="s">
        <v>411</v>
      </c>
      <c r="Y64" s="389" t="s">
        <v>411</v>
      </c>
      <c r="Z64" s="389" t="s">
        <v>411</v>
      </c>
      <c r="AA64" s="389" t="s">
        <v>411</v>
      </c>
      <c r="AB64" s="389" t="s">
        <v>411</v>
      </c>
      <c r="AC64" s="389" t="s">
        <v>411</v>
      </c>
      <c r="AD64" s="389" t="s">
        <v>411</v>
      </c>
      <c r="AE64" s="389" t="s">
        <v>411</v>
      </c>
      <c r="AF64" s="389" t="s">
        <v>411</v>
      </c>
      <c r="AG64" s="389" t="s">
        <v>411</v>
      </c>
      <c r="AH64" s="389" t="s">
        <v>411</v>
      </c>
      <c r="AI64" s="367">
        <v>0.05</v>
      </c>
      <c r="AJ64" s="367">
        <v>0.05</v>
      </c>
      <c r="AK64" s="367">
        <v>0.05</v>
      </c>
      <c r="AL64" s="367">
        <v>0.05</v>
      </c>
      <c r="AM64" s="367">
        <v>0.05</v>
      </c>
      <c r="AN64" s="367">
        <v>0.05</v>
      </c>
      <c r="AO64" s="367">
        <v>0.05</v>
      </c>
      <c r="AP64" s="367">
        <v>0.05</v>
      </c>
      <c r="AQ64" s="367">
        <v>0.05</v>
      </c>
      <c r="AR64" s="367">
        <v>0.05</v>
      </c>
      <c r="AS64" s="367">
        <v>0.05</v>
      </c>
      <c r="AT64" s="367">
        <v>0.05</v>
      </c>
      <c r="AU64" s="367">
        <v>0.05</v>
      </c>
      <c r="AV64" s="367">
        <v>0.05</v>
      </c>
      <c r="AW64" s="367">
        <v>0.05</v>
      </c>
      <c r="AX64" s="367">
        <v>0</v>
      </c>
      <c r="AY64" s="367">
        <v>0</v>
      </c>
      <c r="AZ64" s="367">
        <v>0</v>
      </c>
      <c r="BA64" s="367">
        <v>0</v>
      </c>
      <c r="BB64" s="367">
        <v>0</v>
      </c>
      <c r="BC64" s="367">
        <v>0</v>
      </c>
      <c r="BD64" s="367">
        <v>0</v>
      </c>
      <c r="BE64" s="367">
        <v>0</v>
      </c>
      <c r="BF64" s="367">
        <v>0</v>
      </c>
      <c r="BG64" s="367">
        <v>0</v>
      </c>
      <c r="BH64" s="367">
        <v>0</v>
      </c>
      <c r="BI64" s="367">
        <v>0</v>
      </c>
      <c r="BJ64" s="367">
        <v>0</v>
      </c>
      <c r="BK64" s="367">
        <v>0</v>
      </c>
      <c r="BL64" s="367">
        <v>0</v>
      </c>
      <c r="BN64" s="369">
        <v>0</v>
      </c>
      <c r="BO64" s="369">
        <v>0</v>
      </c>
      <c r="BP64" s="369">
        <v>0</v>
      </c>
      <c r="BQ64" s="369">
        <v>0</v>
      </c>
      <c r="BR64" s="369">
        <v>0</v>
      </c>
      <c r="BS64" s="390" t="s">
        <v>411</v>
      </c>
      <c r="BT64" s="390" t="s">
        <v>411</v>
      </c>
      <c r="BU64" s="390" t="s">
        <v>411</v>
      </c>
      <c r="BV64" s="390" t="s">
        <v>411</v>
      </c>
      <c r="BW64" s="390" t="s">
        <v>411</v>
      </c>
      <c r="BX64" s="390" t="s">
        <v>411</v>
      </c>
      <c r="BY64" s="390" t="s">
        <v>411</v>
      </c>
      <c r="BZ64" s="390" t="s">
        <v>411</v>
      </c>
      <c r="CA64" s="390" t="s">
        <v>411</v>
      </c>
      <c r="CB64" s="390" t="s">
        <v>411</v>
      </c>
      <c r="CC64" s="390" t="s">
        <v>411</v>
      </c>
      <c r="CD64" s="390" t="s">
        <v>411</v>
      </c>
      <c r="CE64" s="390" t="s">
        <v>411</v>
      </c>
      <c r="CF64" s="390" t="s">
        <v>411</v>
      </c>
      <c r="CG64" s="390" t="s">
        <v>411</v>
      </c>
      <c r="CH64" s="390" t="s">
        <v>411</v>
      </c>
      <c r="CI64" s="390" t="s">
        <v>411</v>
      </c>
      <c r="CJ64" s="390" t="s">
        <v>411</v>
      </c>
      <c r="CK64" s="390" t="s">
        <v>411</v>
      </c>
      <c r="CL64" s="390" t="s">
        <v>411</v>
      </c>
      <c r="CM64" s="390" t="s">
        <v>411</v>
      </c>
      <c r="CN64" s="390" t="s">
        <v>411</v>
      </c>
      <c r="CO64" s="369">
        <v>2198.85</v>
      </c>
      <c r="CP64" s="369">
        <v>2198.85</v>
      </c>
      <c r="CQ64" s="369">
        <v>2198.85</v>
      </c>
      <c r="CR64" s="369">
        <v>2198.85</v>
      </c>
      <c r="CS64" s="369">
        <v>2198.85</v>
      </c>
      <c r="CT64" s="369">
        <v>2198.85</v>
      </c>
      <c r="CU64" s="369">
        <v>2198.85</v>
      </c>
      <c r="CV64" s="369">
        <v>2198.85</v>
      </c>
      <c r="CW64" s="369">
        <v>2198.85</v>
      </c>
      <c r="CX64" s="369">
        <v>2198.85</v>
      </c>
      <c r="CY64" s="369">
        <v>2198.85</v>
      </c>
      <c r="CZ64" s="369">
        <v>2198.85</v>
      </c>
      <c r="DA64" s="369">
        <v>2198.85</v>
      </c>
      <c r="DB64" s="369">
        <v>2198.85</v>
      </c>
      <c r="DC64" s="369">
        <v>2198.85</v>
      </c>
      <c r="DD64" s="369">
        <v>0</v>
      </c>
      <c r="DE64" s="369">
        <v>0</v>
      </c>
      <c r="DF64" s="369">
        <v>0</v>
      </c>
      <c r="DG64" s="369">
        <v>0</v>
      </c>
      <c r="DH64" s="369">
        <v>0</v>
      </c>
      <c r="DI64" s="369">
        <v>0</v>
      </c>
      <c r="DJ64" s="369">
        <v>0</v>
      </c>
      <c r="DK64" s="369">
        <v>0</v>
      </c>
      <c r="DL64" s="369">
        <v>0</v>
      </c>
      <c r="DM64" s="369">
        <v>0</v>
      </c>
      <c r="DN64" s="369">
        <v>0</v>
      </c>
      <c r="DO64" s="369">
        <v>0</v>
      </c>
      <c r="DP64" s="369">
        <v>0</v>
      </c>
      <c r="DQ64" s="369">
        <v>0</v>
      </c>
      <c r="DR64" s="369">
        <v>0</v>
      </c>
      <c r="DT64" s="366" t="s">
        <v>213</v>
      </c>
      <c r="DU64" s="304"/>
      <c r="DV64" s="304"/>
      <c r="DW64" s="304"/>
      <c r="DX64" s="304"/>
      <c r="DY64" s="304"/>
      <c r="DZ64" s="304"/>
      <c r="EA64" s="255">
        <v>70363.199999999997</v>
      </c>
      <c r="EB64" s="255">
        <v>164913.75</v>
      </c>
      <c r="EC64" s="255">
        <v>26386.199999999993</v>
      </c>
      <c r="ED64" s="255">
        <f t="shared" si="12"/>
        <v>19789.649999999998</v>
      </c>
      <c r="EE64" s="255">
        <f t="shared" si="12"/>
        <v>0</v>
      </c>
      <c r="EF64" s="255">
        <f t="shared" si="9"/>
        <v>281452.79999999999</v>
      </c>
      <c r="EG64" s="255">
        <v>0</v>
      </c>
      <c r="EH64" s="366" t="s">
        <v>200</v>
      </c>
    </row>
    <row r="65" spans="1:138" x14ac:dyDescent="0.4">
      <c r="A65" s="366" t="s">
        <v>77</v>
      </c>
      <c r="B65" s="366" t="s">
        <v>267</v>
      </c>
      <c r="C65" s="366" t="s">
        <v>46</v>
      </c>
      <c r="D65" s="366">
        <v>606806</v>
      </c>
      <c r="E65" s="366" t="s">
        <v>306</v>
      </c>
      <c r="F65" s="367">
        <v>293.18</v>
      </c>
      <c r="G65" s="367">
        <v>131</v>
      </c>
      <c r="H65" s="281"/>
      <c r="I65" s="281"/>
      <c r="J65" s="281"/>
      <c r="K65" s="281"/>
      <c r="L65" s="281"/>
      <c r="M65" s="389" t="s">
        <v>411</v>
      </c>
      <c r="N65" s="389" t="s">
        <v>411</v>
      </c>
      <c r="O65" s="389" t="s">
        <v>411</v>
      </c>
      <c r="P65" s="389" t="s">
        <v>411</v>
      </c>
      <c r="Q65" s="389" t="s">
        <v>411</v>
      </c>
      <c r="R65" s="389" t="s">
        <v>411</v>
      </c>
      <c r="S65" s="389" t="s">
        <v>411</v>
      </c>
      <c r="T65" s="389" t="s">
        <v>411</v>
      </c>
      <c r="U65" s="389" t="s">
        <v>411</v>
      </c>
      <c r="V65" s="389" t="s">
        <v>411</v>
      </c>
      <c r="W65" s="389" t="s">
        <v>411</v>
      </c>
      <c r="X65" s="389" t="s">
        <v>411</v>
      </c>
      <c r="Y65" s="389" t="s">
        <v>411</v>
      </c>
      <c r="Z65" s="389" t="s">
        <v>411</v>
      </c>
      <c r="AA65" s="389" t="s">
        <v>411</v>
      </c>
      <c r="AB65" s="389" t="s">
        <v>411</v>
      </c>
      <c r="AC65" s="389" t="s">
        <v>411</v>
      </c>
      <c r="AD65" s="389" t="s">
        <v>411</v>
      </c>
      <c r="AE65" s="389" t="s">
        <v>411</v>
      </c>
      <c r="AF65" s="389" t="s">
        <v>411</v>
      </c>
      <c r="AG65" s="389" t="s">
        <v>411</v>
      </c>
      <c r="AH65" s="389" t="s">
        <v>411</v>
      </c>
      <c r="AI65" s="367">
        <v>0.05</v>
      </c>
      <c r="AJ65" s="367">
        <v>0.05</v>
      </c>
      <c r="AK65" s="367">
        <v>0.05</v>
      </c>
      <c r="AL65" s="367">
        <v>0.05</v>
      </c>
      <c r="AM65" s="367">
        <v>0.05</v>
      </c>
      <c r="AN65" s="367">
        <v>0.05</v>
      </c>
      <c r="AO65" s="367">
        <v>0.05</v>
      </c>
      <c r="AP65" s="367">
        <v>0.05</v>
      </c>
      <c r="AQ65" s="367">
        <v>0.05</v>
      </c>
      <c r="AR65" s="367">
        <v>0.05</v>
      </c>
      <c r="AS65" s="367">
        <v>0.05</v>
      </c>
      <c r="AT65" s="367">
        <v>0.05</v>
      </c>
      <c r="AU65" s="367">
        <v>0.05</v>
      </c>
      <c r="AV65" s="367">
        <v>0.05</v>
      </c>
      <c r="AW65" s="367">
        <v>0.05</v>
      </c>
      <c r="AX65" s="367">
        <v>0</v>
      </c>
      <c r="AY65" s="367">
        <v>0</v>
      </c>
      <c r="AZ65" s="367">
        <v>0</v>
      </c>
      <c r="BA65" s="367">
        <v>0</v>
      </c>
      <c r="BB65" s="367">
        <v>0</v>
      </c>
      <c r="BC65" s="367">
        <v>0</v>
      </c>
      <c r="BD65" s="367">
        <v>0</v>
      </c>
      <c r="BE65" s="367">
        <v>0</v>
      </c>
      <c r="BF65" s="367">
        <v>0</v>
      </c>
      <c r="BG65" s="367">
        <v>0</v>
      </c>
      <c r="BH65" s="367">
        <v>0</v>
      </c>
      <c r="BI65" s="367">
        <v>0</v>
      </c>
      <c r="BJ65" s="367">
        <v>0</v>
      </c>
      <c r="BK65" s="367">
        <v>0</v>
      </c>
      <c r="BL65" s="367">
        <v>0</v>
      </c>
      <c r="BN65" s="369">
        <v>0</v>
      </c>
      <c r="BO65" s="369">
        <v>0</v>
      </c>
      <c r="BP65" s="369">
        <v>0</v>
      </c>
      <c r="BQ65" s="369">
        <v>0</v>
      </c>
      <c r="BR65" s="369">
        <v>0</v>
      </c>
      <c r="BS65" s="390" t="s">
        <v>411</v>
      </c>
      <c r="BT65" s="390" t="s">
        <v>411</v>
      </c>
      <c r="BU65" s="390" t="s">
        <v>411</v>
      </c>
      <c r="BV65" s="390" t="s">
        <v>411</v>
      </c>
      <c r="BW65" s="390" t="s">
        <v>411</v>
      </c>
      <c r="BX65" s="390" t="s">
        <v>411</v>
      </c>
      <c r="BY65" s="390" t="s">
        <v>411</v>
      </c>
      <c r="BZ65" s="390" t="s">
        <v>411</v>
      </c>
      <c r="CA65" s="390" t="s">
        <v>411</v>
      </c>
      <c r="CB65" s="390" t="s">
        <v>411</v>
      </c>
      <c r="CC65" s="390" t="s">
        <v>411</v>
      </c>
      <c r="CD65" s="390" t="s">
        <v>411</v>
      </c>
      <c r="CE65" s="390" t="s">
        <v>411</v>
      </c>
      <c r="CF65" s="390" t="s">
        <v>411</v>
      </c>
      <c r="CG65" s="390" t="s">
        <v>411</v>
      </c>
      <c r="CH65" s="390" t="s">
        <v>411</v>
      </c>
      <c r="CI65" s="390" t="s">
        <v>411</v>
      </c>
      <c r="CJ65" s="390" t="s">
        <v>411</v>
      </c>
      <c r="CK65" s="390" t="s">
        <v>411</v>
      </c>
      <c r="CL65" s="390" t="s">
        <v>411</v>
      </c>
      <c r="CM65" s="390" t="s">
        <v>411</v>
      </c>
      <c r="CN65" s="390" t="s">
        <v>411</v>
      </c>
      <c r="CO65" s="369">
        <v>2198.85</v>
      </c>
      <c r="CP65" s="369">
        <v>2198.85</v>
      </c>
      <c r="CQ65" s="369">
        <v>2198.85</v>
      </c>
      <c r="CR65" s="369">
        <v>2198.85</v>
      </c>
      <c r="CS65" s="369">
        <v>2198.85</v>
      </c>
      <c r="CT65" s="369">
        <v>2198.85</v>
      </c>
      <c r="CU65" s="369">
        <v>2198.85</v>
      </c>
      <c r="CV65" s="369">
        <v>2198.85</v>
      </c>
      <c r="CW65" s="369">
        <v>2198.85</v>
      </c>
      <c r="CX65" s="369">
        <v>2198.85</v>
      </c>
      <c r="CY65" s="369">
        <v>2198.85</v>
      </c>
      <c r="CZ65" s="369">
        <v>2198.85</v>
      </c>
      <c r="DA65" s="369">
        <v>2198.85</v>
      </c>
      <c r="DB65" s="369">
        <v>2198.85</v>
      </c>
      <c r="DC65" s="369">
        <v>2198.85</v>
      </c>
      <c r="DD65" s="369">
        <v>0</v>
      </c>
      <c r="DE65" s="369">
        <v>0</v>
      </c>
      <c r="DF65" s="369">
        <v>0</v>
      </c>
      <c r="DG65" s="369">
        <v>0</v>
      </c>
      <c r="DH65" s="369">
        <v>0</v>
      </c>
      <c r="DI65" s="369">
        <v>0</v>
      </c>
      <c r="DJ65" s="369">
        <v>0</v>
      </c>
      <c r="DK65" s="369">
        <v>0</v>
      </c>
      <c r="DL65" s="369">
        <v>0</v>
      </c>
      <c r="DM65" s="369">
        <v>0</v>
      </c>
      <c r="DN65" s="369">
        <v>0</v>
      </c>
      <c r="DO65" s="369">
        <v>0</v>
      </c>
      <c r="DP65" s="369">
        <v>0</v>
      </c>
      <c r="DQ65" s="369">
        <v>0</v>
      </c>
      <c r="DR65" s="369">
        <v>0</v>
      </c>
      <c r="DT65" s="366" t="s">
        <v>213</v>
      </c>
      <c r="DU65" s="304"/>
      <c r="DV65" s="304"/>
      <c r="DW65" s="304"/>
      <c r="DX65" s="304"/>
      <c r="DY65" s="304"/>
      <c r="DZ65" s="304"/>
      <c r="EA65" s="255">
        <v>26386.199999999997</v>
      </c>
      <c r="EB65" s="255">
        <v>35181.599999999991</v>
      </c>
      <c r="EC65" s="255">
        <v>26386.199999999993</v>
      </c>
      <c r="ED65" s="255">
        <f t="shared" si="12"/>
        <v>19789.649999999998</v>
      </c>
      <c r="EE65" s="255">
        <f t="shared" si="12"/>
        <v>0</v>
      </c>
      <c r="EF65" s="255">
        <f t="shared" si="9"/>
        <v>107743.64999999998</v>
      </c>
      <c r="EG65" s="255">
        <v>0</v>
      </c>
      <c r="EH65" s="366" t="s">
        <v>200</v>
      </c>
    </row>
    <row r="66" spans="1:138" x14ac:dyDescent="0.4">
      <c r="A66" s="366" t="s">
        <v>276</v>
      </c>
      <c r="B66" s="366" t="s">
        <v>276</v>
      </c>
      <c r="C66" s="366" t="s">
        <v>276</v>
      </c>
      <c r="D66" s="366">
        <v>606809</v>
      </c>
      <c r="E66" s="366" t="s">
        <v>307</v>
      </c>
      <c r="F66" s="367">
        <v>0</v>
      </c>
      <c r="G66" s="367">
        <v>0</v>
      </c>
      <c r="H66" s="281"/>
      <c r="I66" s="281"/>
      <c r="J66" s="281"/>
      <c r="K66" s="281"/>
      <c r="L66" s="281"/>
      <c r="M66" s="389" t="s">
        <v>411</v>
      </c>
      <c r="N66" s="389" t="s">
        <v>411</v>
      </c>
      <c r="O66" s="389" t="s">
        <v>411</v>
      </c>
      <c r="P66" s="389" t="s">
        <v>411</v>
      </c>
      <c r="Q66" s="389" t="s">
        <v>411</v>
      </c>
      <c r="R66" s="389" t="s">
        <v>411</v>
      </c>
      <c r="S66" s="389" t="s">
        <v>411</v>
      </c>
      <c r="T66" s="389" t="s">
        <v>411</v>
      </c>
      <c r="U66" s="389" t="s">
        <v>411</v>
      </c>
      <c r="V66" s="389" t="s">
        <v>411</v>
      </c>
      <c r="W66" s="389" t="s">
        <v>411</v>
      </c>
      <c r="X66" s="389" t="s">
        <v>411</v>
      </c>
      <c r="Y66" s="389" t="s">
        <v>411</v>
      </c>
      <c r="Z66" s="389" t="s">
        <v>411</v>
      </c>
      <c r="AA66" s="389" t="s">
        <v>411</v>
      </c>
      <c r="AB66" s="389" t="s">
        <v>411</v>
      </c>
      <c r="AC66" s="389" t="s">
        <v>411</v>
      </c>
      <c r="AD66" s="389" t="s">
        <v>411</v>
      </c>
      <c r="AE66" s="389" t="s">
        <v>411</v>
      </c>
      <c r="AF66" s="389" t="s">
        <v>411</v>
      </c>
      <c r="AG66" s="389" t="s">
        <v>411</v>
      </c>
      <c r="AH66" s="389" t="s">
        <v>411</v>
      </c>
      <c r="AI66" s="367" t="s">
        <v>276</v>
      </c>
      <c r="AJ66" s="367" t="s">
        <v>276</v>
      </c>
      <c r="AK66" s="367" t="s">
        <v>276</v>
      </c>
      <c r="AL66" s="367" t="s">
        <v>276</v>
      </c>
      <c r="AM66" s="367" t="s">
        <v>276</v>
      </c>
      <c r="AN66" s="367" t="s">
        <v>276</v>
      </c>
      <c r="AO66" s="367" t="s">
        <v>276</v>
      </c>
      <c r="AP66" s="367" t="s">
        <v>276</v>
      </c>
      <c r="AQ66" s="367" t="s">
        <v>276</v>
      </c>
      <c r="AR66" s="367" t="s">
        <v>276</v>
      </c>
      <c r="AS66" s="367" t="s">
        <v>276</v>
      </c>
      <c r="AT66" s="367" t="s">
        <v>276</v>
      </c>
      <c r="AU66" s="367" t="s">
        <v>276</v>
      </c>
      <c r="AV66" s="367" t="s">
        <v>276</v>
      </c>
      <c r="AW66" s="367" t="s">
        <v>276</v>
      </c>
      <c r="AX66" s="367" t="s">
        <v>276</v>
      </c>
      <c r="AY66" s="367" t="s">
        <v>276</v>
      </c>
      <c r="AZ66" s="367" t="s">
        <v>276</v>
      </c>
      <c r="BA66" s="367" t="s">
        <v>276</v>
      </c>
      <c r="BB66" s="367" t="s">
        <v>276</v>
      </c>
      <c r="BC66" s="367" t="s">
        <v>276</v>
      </c>
      <c r="BD66" s="367" t="s">
        <v>276</v>
      </c>
      <c r="BE66" s="367" t="s">
        <v>276</v>
      </c>
      <c r="BF66" s="367" t="s">
        <v>276</v>
      </c>
      <c r="BG66" s="367" t="s">
        <v>276</v>
      </c>
      <c r="BH66" s="367" t="s">
        <v>276</v>
      </c>
      <c r="BI66" s="367" t="s">
        <v>276</v>
      </c>
      <c r="BJ66" s="367" t="s">
        <v>276</v>
      </c>
      <c r="BK66" s="367" t="s">
        <v>276</v>
      </c>
      <c r="BL66" s="367" t="s">
        <v>276</v>
      </c>
      <c r="BN66" s="369">
        <v>0</v>
      </c>
      <c r="BO66" s="369">
        <v>0</v>
      </c>
      <c r="BP66" s="369">
        <v>0</v>
      </c>
      <c r="BQ66" s="369">
        <v>0</v>
      </c>
      <c r="BR66" s="369">
        <v>0</v>
      </c>
      <c r="BS66" s="390" t="s">
        <v>411</v>
      </c>
      <c r="BT66" s="390" t="s">
        <v>411</v>
      </c>
      <c r="BU66" s="390" t="s">
        <v>411</v>
      </c>
      <c r="BV66" s="390" t="s">
        <v>411</v>
      </c>
      <c r="BW66" s="390" t="s">
        <v>411</v>
      </c>
      <c r="BX66" s="390" t="s">
        <v>411</v>
      </c>
      <c r="BY66" s="390" t="s">
        <v>411</v>
      </c>
      <c r="BZ66" s="390" t="s">
        <v>411</v>
      </c>
      <c r="CA66" s="390" t="s">
        <v>411</v>
      </c>
      <c r="CB66" s="390" t="s">
        <v>411</v>
      </c>
      <c r="CC66" s="390" t="s">
        <v>411</v>
      </c>
      <c r="CD66" s="390" t="s">
        <v>411</v>
      </c>
      <c r="CE66" s="390" t="s">
        <v>411</v>
      </c>
      <c r="CF66" s="390" t="s">
        <v>411</v>
      </c>
      <c r="CG66" s="390" t="s">
        <v>411</v>
      </c>
      <c r="CH66" s="390" t="s">
        <v>411</v>
      </c>
      <c r="CI66" s="390" t="s">
        <v>411</v>
      </c>
      <c r="CJ66" s="390" t="s">
        <v>411</v>
      </c>
      <c r="CK66" s="390" t="s">
        <v>411</v>
      </c>
      <c r="CL66" s="390" t="s">
        <v>411</v>
      </c>
      <c r="CM66" s="390" t="s">
        <v>411</v>
      </c>
      <c r="CN66" s="390" t="s">
        <v>411</v>
      </c>
      <c r="CO66" s="369">
        <v>0</v>
      </c>
      <c r="CP66" s="369">
        <v>0</v>
      </c>
      <c r="CQ66" s="369">
        <v>0</v>
      </c>
      <c r="CR66" s="369">
        <v>0</v>
      </c>
      <c r="CS66" s="369">
        <v>0</v>
      </c>
      <c r="CT66" s="369">
        <v>0</v>
      </c>
      <c r="CU66" s="369">
        <v>0</v>
      </c>
      <c r="CV66" s="369">
        <v>0</v>
      </c>
      <c r="CW66" s="369">
        <v>0</v>
      </c>
      <c r="CX66" s="369">
        <v>0</v>
      </c>
      <c r="CY66" s="369">
        <v>0</v>
      </c>
      <c r="CZ66" s="369">
        <v>0</v>
      </c>
      <c r="DA66" s="369">
        <v>0</v>
      </c>
      <c r="DB66" s="369">
        <v>0</v>
      </c>
      <c r="DC66" s="369">
        <v>0</v>
      </c>
      <c r="DD66" s="369">
        <v>0</v>
      </c>
      <c r="DE66" s="369">
        <v>0</v>
      </c>
      <c r="DF66" s="369">
        <v>0</v>
      </c>
      <c r="DG66" s="369">
        <v>0</v>
      </c>
      <c r="DH66" s="369">
        <v>0</v>
      </c>
      <c r="DI66" s="369">
        <v>0</v>
      </c>
      <c r="DJ66" s="369">
        <v>0</v>
      </c>
      <c r="DK66" s="369">
        <v>0</v>
      </c>
      <c r="DL66" s="369">
        <v>0</v>
      </c>
      <c r="DM66" s="369">
        <v>0</v>
      </c>
      <c r="DN66" s="369">
        <v>0</v>
      </c>
      <c r="DO66" s="369">
        <v>0</v>
      </c>
      <c r="DP66" s="369">
        <v>0</v>
      </c>
      <c r="DQ66" s="369">
        <v>0</v>
      </c>
      <c r="DR66" s="369">
        <v>0</v>
      </c>
      <c r="DT66" s="366" t="s">
        <v>276</v>
      </c>
      <c r="DU66" s="304"/>
      <c r="DV66" s="304"/>
      <c r="DW66" s="304"/>
      <c r="DX66" s="304"/>
      <c r="DY66" s="304"/>
      <c r="DZ66" s="304"/>
      <c r="EA66" s="255">
        <v>0</v>
      </c>
      <c r="EB66" s="255">
        <v>0</v>
      </c>
      <c r="EC66" s="255">
        <v>0</v>
      </c>
      <c r="ED66" s="255">
        <f t="shared" si="12"/>
        <v>0</v>
      </c>
      <c r="EE66" s="255">
        <f t="shared" si="12"/>
        <v>0</v>
      </c>
      <c r="EF66" s="255">
        <f t="shared" si="9"/>
        <v>0</v>
      </c>
      <c r="EG66" s="255">
        <v>0</v>
      </c>
      <c r="EH66" s="366" t="s">
        <v>200</v>
      </c>
    </row>
    <row r="67" spans="1:138" x14ac:dyDescent="0.4">
      <c r="A67" s="366" t="s">
        <v>77</v>
      </c>
      <c r="B67" s="366" t="s">
        <v>267</v>
      </c>
      <c r="C67" s="366" t="s">
        <v>46</v>
      </c>
      <c r="D67" s="366">
        <v>606809</v>
      </c>
      <c r="E67" s="366" t="s">
        <v>308</v>
      </c>
      <c r="F67" s="367">
        <v>293.18</v>
      </c>
      <c r="G67" s="367">
        <v>131</v>
      </c>
      <c r="H67" s="281"/>
      <c r="I67" s="281"/>
      <c r="J67" s="281"/>
      <c r="K67" s="281"/>
      <c r="L67" s="281"/>
      <c r="M67" s="389" t="s">
        <v>411</v>
      </c>
      <c r="N67" s="389" t="s">
        <v>411</v>
      </c>
      <c r="O67" s="389" t="s">
        <v>411</v>
      </c>
      <c r="P67" s="389" t="s">
        <v>411</v>
      </c>
      <c r="Q67" s="389" t="s">
        <v>411</v>
      </c>
      <c r="R67" s="389" t="s">
        <v>411</v>
      </c>
      <c r="S67" s="389" t="s">
        <v>411</v>
      </c>
      <c r="T67" s="389" t="s">
        <v>411</v>
      </c>
      <c r="U67" s="389" t="s">
        <v>411</v>
      </c>
      <c r="V67" s="389" t="s">
        <v>411</v>
      </c>
      <c r="W67" s="389" t="s">
        <v>411</v>
      </c>
      <c r="X67" s="389" t="s">
        <v>411</v>
      </c>
      <c r="Y67" s="389" t="s">
        <v>411</v>
      </c>
      <c r="Z67" s="389" t="s">
        <v>411</v>
      </c>
      <c r="AA67" s="389" t="s">
        <v>411</v>
      </c>
      <c r="AB67" s="389" t="s">
        <v>411</v>
      </c>
      <c r="AC67" s="389" t="s">
        <v>411</v>
      </c>
      <c r="AD67" s="389" t="s">
        <v>411</v>
      </c>
      <c r="AE67" s="389" t="s">
        <v>411</v>
      </c>
      <c r="AF67" s="389" t="s">
        <v>411</v>
      </c>
      <c r="AG67" s="389" t="s">
        <v>411</v>
      </c>
      <c r="AH67" s="389" t="s">
        <v>411</v>
      </c>
      <c r="AI67" s="367">
        <v>0</v>
      </c>
      <c r="AJ67" s="367">
        <v>0</v>
      </c>
      <c r="AK67" s="367">
        <v>0</v>
      </c>
      <c r="AL67" s="367">
        <v>0</v>
      </c>
      <c r="AM67" s="367">
        <v>0</v>
      </c>
      <c r="AN67" s="367">
        <v>0</v>
      </c>
      <c r="AO67" s="367">
        <v>0</v>
      </c>
      <c r="AP67" s="367">
        <v>0</v>
      </c>
      <c r="AQ67" s="367">
        <v>0</v>
      </c>
      <c r="AR67" s="367">
        <v>0</v>
      </c>
      <c r="AS67" s="367">
        <v>0</v>
      </c>
      <c r="AT67" s="367">
        <v>0</v>
      </c>
      <c r="AU67" s="367">
        <v>0</v>
      </c>
      <c r="AV67" s="367">
        <v>0</v>
      </c>
      <c r="AW67" s="367">
        <v>0</v>
      </c>
      <c r="AX67" s="367">
        <v>0</v>
      </c>
      <c r="AY67" s="367">
        <v>0</v>
      </c>
      <c r="AZ67" s="367">
        <v>0</v>
      </c>
      <c r="BA67" s="367">
        <v>0</v>
      </c>
      <c r="BB67" s="367">
        <v>0</v>
      </c>
      <c r="BC67" s="367">
        <v>0</v>
      </c>
      <c r="BD67" s="367">
        <v>0</v>
      </c>
      <c r="BE67" s="367">
        <v>0</v>
      </c>
      <c r="BF67" s="367">
        <v>0</v>
      </c>
      <c r="BG67" s="367">
        <v>0</v>
      </c>
      <c r="BH67" s="367">
        <v>0</v>
      </c>
      <c r="BI67" s="367">
        <v>0</v>
      </c>
      <c r="BJ67" s="367">
        <v>0</v>
      </c>
      <c r="BK67" s="367">
        <v>0</v>
      </c>
      <c r="BL67" s="367">
        <v>0</v>
      </c>
      <c r="BN67" s="369">
        <v>0</v>
      </c>
      <c r="BO67" s="369">
        <v>0</v>
      </c>
      <c r="BP67" s="369">
        <v>0</v>
      </c>
      <c r="BQ67" s="369">
        <v>0</v>
      </c>
      <c r="BR67" s="369">
        <v>0</v>
      </c>
      <c r="BS67" s="390" t="s">
        <v>411</v>
      </c>
      <c r="BT67" s="390" t="s">
        <v>411</v>
      </c>
      <c r="BU67" s="390" t="s">
        <v>411</v>
      </c>
      <c r="BV67" s="390" t="s">
        <v>411</v>
      </c>
      <c r="BW67" s="390" t="s">
        <v>411</v>
      </c>
      <c r="BX67" s="390" t="s">
        <v>411</v>
      </c>
      <c r="BY67" s="390" t="s">
        <v>411</v>
      </c>
      <c r="BZ67" s="390" t="s">
        <v>411</v>
      </c>
      <c r="CA67" s="390" t="s">
        <v>411</v>
      </c>
      <c r="CB67" s="390" t="s">
        <v>411</v>
      </c>
      <c r="CC67" s="390" t="s">
        <v>411</v>
      </c>
      <c r="CD67" s="390" t="s">
        <v>411</v>
      </c>
      <c r="CE67" s="390" t="s">
        <v>411</v>
      </c>
      <c r="CF67" s="390" t="s">
        <v>411</v>
      </c>
      <c r="CG67" s="390" t="s">
        <v>411</v>
      </c>
      <c r="CH67" s="390" t="s">
        <v>411</v>
      </c>
      <c r="CI67" s="390" t="s">
        <v>411</v>
      </c>
      <c r="CJ67" s="390" t="s">
        <v>411</v>
      </c>
      <c r="CK67" s="390" t="s">
        <v>411</v>
      </c>
      <c r="CL67" s="390" t="s">
        <v>411</v>
      </c>
      <c r="CM67" s="390" t="s">
        <v>411</v>
      </c>
      <c r="CN67" s="390" t="s">
        <v>411</v>
      </c>
      <c r="CO67" s="369">
        <v>0</v>
      </c>
      <c r="CP67" s="369">
        <v>0</v>
      </c>
      <c r="CQ67" s="369">
        <v>0</v>
      </c>
      <c r="CR67" s="369">
        <v>0</v>
      </c>
      <c r="CS67" s="369">
        <v>0</v>
      </c>
      <c r="CT67" s="369">
        <v>0</v>
      </c>
      <c r="CU67" s="369">
        <v>0</v>
      </c>
      <c r="CV67" s="369">
        <v>0</v>
      </c>
      <c r="CW67" s="369">
        <v>0</v>
      </c>
      <c r="CX67" s="369">
        <v>0</v>
      </c>
      <c r="CY67" s="369">
        <v>0</v>
      </c>
      <c r="CZ67" s="369">
        <v>0</v>
      </c>
      <c r="DA67" s="369">
        <v>0</v>
      </c>
      <c r="DB67" s="369">
        <v>0</v>
      </c>
      <c r="DC67" s="369">
        <v>0</v>
      </c>
      <c r="DD67" s="369">
        <v>0</v>
      </c>
      <c r="DE67" s="369">
        <v>0</v>
      </c>
      <c r="DF67" s="369">
        <v>0</v>
      </c>
      <c r="DG67" s="369">
        <v>0</v>
      </c>
      <c r="DH67" s="369">
        <v>0</v>
      </c>
      <c r="DI67" s="369">
        <v>0</v>
      </c>
      <c r="DJ67" s="369">
        <v>0</v>
      </c>
      <c r="DK67" s="369">
        <v>0</v>
      </c>
      <c r="DL67" s="369">
        <v>0</v>
      </c>
      <c r="DM67" s="369">
        <v>0</v>
      </c>
      <c r="DN67" s="369">
        <v>0</v>
      </c>
      <c r="DO67" s="369">
        <v>0</v>
      </c>
      <c r="DP67" s="369">
        <v>0</v>
      </c>
      <c r="DQ67" s="369">
        <v>0</v>
      </c>
      <c r="DR67" s="369">
        <v>0</v>
      </c>
      <c r="DT67" s="366" t="s">
        <v>213</v>
      </c>
      <c r="DU67" s="304"/>
      <c r="DV67" s="304"/>
      <c r="DW67" s="304"/>
      <c r="DX67" s="304"/>
      <c r="DY67" s="304"/>
      <c r="DZ67" s="304"/>
      <c r="EA67" s="255">
        <v>175908</v>
      </c>
      <c r="EB67" s="255">
        <v>466156.2</v>
      </c>
      <c r="EC67" s="255">
        <v>0</v>
      </c>
      <c r="ED67" s="255">
        <f t="shared" si="12"/>
        <v>0</v>
      </c>
      <c r="EE67" s="255">
        <f t="shared" si="12"/>
        <v>0</v>
      </c>
      <c r="EF67" s="255">
        <f t="shared" si="9"/>
        <v>642064.19999999995</v>
      </c>
      <c r="EG67" s="255">
        <v>0</v>
      </c>
      <c r="EH67" s="366" t="s">
        <v>201</v>
      </c>
    </row>
    <row r="68" spans="1:138" x14ac:dyDescent="0.4">
      <c r="A68" s="366" t="s">
        <v>77</v>
      </c>
      <c r="B68" s="366" t="s">
        <v>267</v>
      </c>
      <c r="C68" s="366" t="s">
        <v>46</v>
      </c>
      <c r="D68" s="366">
        <v>606809</v>
      </c>
      <c r="E68" s="366" t="s">
        <v>308</v>
      </c>
      <c r="F68" s="367">
        <v>208.74</v>
      </c>
      <c r="G68" s="367">
        <v>91.43088017751478</v>
      </c>
      <c r="H68" s="281"/>
      <c r="I68" s="281"/>
      <c r="J68" s="281"/>
      <c r="K68" s="281"/>
      <c r="L68" s="281"/>
      <c r="M68" s="389" t="s">
        <v>411</v>
      </c>
      <c r="N68" s="389" t="s">
        <v>411</v>
      </c>
      <c r="O68" s="389" t="s">
        <v>411</v>
      </c>
      <c r="P68" s="389" t="s">
        <v>411</v>
      </c>
      <c r="Q68" s="389" t="s">
        <v>411</v>
      </c>
      <c r="R68" s="389" t="s">
        <v>411</v>
      </c>
      <c r="S68" s="389" t="s">
        <v>411</v>
      </c>
      <c r="T68" s="389" t="s">
        <v>411</v>
      </c>
      <c r="U68" s="389" t="s">
        <v>411</v>
      </c>
      <c r="V68" s="389" t="s">
        <v>411</v>
      </c>
      <c r="W68" s="389" t="s">
        <v>411</v>
      </c>
      <c r="X68" s="389" t="s">
        <v>411</v>
      </c>
      <c r="Y68" s="389" t="s">
        <v>411</v>
      </c>
      <c r="Z68" s="389" t="s">
        <v>411</v>
      </c>
      <c r="AA68" s="389" t="s">
        <v>411</v>
      </c>
      <c r="AB68" s="389" t="s">
        <v>411</v>
      </c>
      <c r="AC68" s="389" t="s">
        <v>411</v>
      </c>
      <c r="AD68" s="389" t="s">
        <v>411</v>
      </c>
      <c r="AE68" s="389" t="s">
        <v>411</v>
      </c>
      <c r="AF68" s="389" t="s">
        <v>411</v>
      </c>
      <c r="AG68" s="389" t="s">
        <v>411</v>
      </c>
      <c r="AH68" s="389" t="s">
        <v>411</v>
      </c>
      <c r="AI68" s="367">
        <v>0</v>
      </c>
      <c r="AJ68" s="367">
        <v>0</v>
      </c>
      <c r="AK68" s="367">
        <v>0</v>
      </c>
      <c r="AL68" s="367">
        <v>0</v>
      </c>
      <c r="AM68" s="367">
        <v>0</v>
      </c>
      <c r="AN68" s="367">
        <v>0</v>
      </c>
      <c r="AO68" s="367">
        <v>0</v>
      </c>
      <c r="AP68" s="367">
        <v>0</v>
      </c>
      <c r="AQ68" s="367">
        <v>0</v>
      </c>
      <c r="AR68" s="367">
        <v>0</v>
      </c>
      <c r="AS68" s="367">
        <v>0</v>
      </c>
      <c r="AT68" s="367">
        <v>0</v>
      </c>
      <c r="AU68" s="367">
        <v>0</v>
      </c>
      <c r="AV68" s="367">
        <v>0</v>
      </c>
      <c r="AW68" s="367">
        <v>0</v>
      </c>
      <c r="AX68" s="367">
        <v>0</v>
      </c>
      <c r="AY68" s="367">
        <v>0</v>
      </c>
      <c r="AZ68" s="367">
        <v>0</v>
      </c>
      <c r="BA68" s="367">
        <v>0</v>
      </c>
      <c r="BB68" s="367">
        <v>0</v>
      </c>
      <c r="BC68" s="367">
        <v>0</v>
      </c>
      <c r="BD68" s="367">
        <v>0</v>
      </c>
      <c r="BE68" s="367">
        <v>0</v>
      </c>
      <c r="BF68" s="367">
        <v>0</v>
      </c>
      <c r="BG68" s="367">
        <v>0</v>
      </c>
      <c r="BH68" s="367">
        <v>0</v>
      </c>
      <c r="BI68" s="367">
        <v>0</v>
      </c>
      <c r="BJ68" s="367">
        <v>0</v>
      </c>
      <c r="BK68" s="367">
        <v>0</v>
      </c>
      <c r="BL68" s="367">
        <v>0</v>
      </c>
      <c r="BN68" s="369">
        <v>0</v>
      </c>
      <c r="BO68" s="369">
        <v>0</v>
      </c>
      <c r="BP68" s="369">
        <v>0</v>
      </c>
      <c r="BQ68" s="369">
        <v>0</v>
      </c>
      <c r="BR68" s="369">
        <v>0</v>
      </c>
      <c r="BS68" s="390" t="s">
        <v>411</v>
      </c>
      <c r="BT68" s="390" t="s">
        <v>411</v>
      </c>
      <c r="BU68" s="390" t="s">
        <v>411</v>
      </c>
      <c r="BV68" s="390" t="s">
        <v>411</v>
      </c>
      <c r="BW68" s="390" t="s">
        <v>411</v>
      </c>
      <c r="BX68" s="390" t="s">
        <v>411</v>
      </c>
      <c r="BY68" s="390" t="s">
        <v>411</v>
      </c>
      <c r="BZ68" s="390" t="s">
        <v>411</v>
      </c>
      <c r="CA68" s="390" t="s">
        <v>411</v>
      </c>
      <c r="CB68" s="390" t="s">
        <v>411</v>
      </c>
      <c r="CC68" s="390" t="s">
        <v>411</v>
      </c>
      <c r="CD68" s="390" t="s">
        <v>411</v>
      </c>
      <c r="CE68" s="390" t="s">
        <v>411</v>
      </c>
      <c r="CF68" s="390" t="s">
        <v>411</v>
      </c>
      <c r="CG68" s="390" t="s">
        <v>411</v>
      </c>
      <c r="CH68" s="390" t="s">
        <v>411</v>
      </c>
      <c r="CI68" s="390" t="s">
        <v>411</v>
      </c>
      <c r="CJ68" s="390" t="s">
        <v>411</v>
      </c>
      <c r="CK68" s="390" t="s">
        <v>411</v>
      </c>
      <c r="CL68" s="390" t="s">
        <v>411</v>
      </c>
      <c r="CM68" s="390" t="s">
        <v>411</v>
      </c>
      <c r="CN68" s="390" t="s">
        <v>411</v>
      </c>
      <c r="CO68" s="369">
        <v>0</v>
      </c>
      <c r="CP68" s="369">
        <v>0</v>
      </c>
      <c r="CQ68" s="369">
        <v>0</v>
      </c>
      <c r="CR68" s="369">
        <v>0</v>
      </c>
      <c r="CS68" s="369">
        <v>0</v>
      </c>
      <c r="CT68" s="369">
        <v>0</v>
      </c>
      <c r="CU68" s="369">
        <v>0</v>
      </c>
      <c r="CV68" s="369">
        <v>0</v>
      </c>
      <c r="CW68" s="369">
        <v>0</v>
      </c>
      <c r="CX68" s="369">
        <v>0</v>
      </c>
      <c r="CY68" s="369">
        <v>0</v>
      </c>
      <c r="CZ68" s="369">
        <v>0</v>
      </c>
      <c r="DA68" s="369">
        <v>0</v>
      </c>
      <c r="DB68" s="369">
        <v>0</v>
      </c>
      <c r="DC68" s="369">
        <v>0</v>
      </c>
      <c r="DD68" s="369">
        <v>0</v>
      </c>
      <c r="DE68" s="369">
        <v>0</v>
      </c>
      <c r="DF68" s="369">
        <v>0</v>
      </c>
      <c r="DG68" s="369">
        <v>0</v>
      </c>
      <c r="DH68" s="369">
        <v>0</v>
      </c>
      <c r="DI68" s="369">
        <v>0</v>
      </c>
      <c r="DJ68" s="369">
        <v>0</v>
      </c>
      <c r="DK68" s="369">
        <v>0</v>
      </c>
      <c r="DL68" s="369">
        <v>0</v>
      </c>
      <c r="DM68" s="369">
        <v>0</v>
      </c>
      <c r="DN68" s="369">
        <v>0</v>
      </c>
      <c r="DO68" s="369">
        <v>0</v>
      </c>
      <c r="DP68" s="369">
        <v>0</v>
      </c>
      <c r="DQ68" s="369">
        <v>0</v>
      </c>
      <c r="DR68" s="369">
        <v>0</v>
      </c>
      <c r="DT68" s="366" t="s">
        <v>213</v>
      </c>
      <c r="DU68" s="304"/>
      <c r="DV68" s="304"/>
      <c r="DW68" s="304"/>
      <c r="DX68" s="304"/>
      <c r="DY68" s="304"/>
      <c r="DZ68" s="304"/>
      <c r="EA68" s="255">
        <v>62622</v>
      </c>
      <c r="EB68" s="255">
        <v>109588.5</v>
      </c>
      <c r="EC68" s="255">
        <v>0</v>
      </c>
      <c r="ED68" s="255">
        <f t="shared" ref="ED68:EE83" si="13">SUMIF($BN$1:$DR$1,ED$2,$BN68:$DR68)</f>
        <v>0</v>
      </c>
      <c r="EE68" s="255">
        <f t="shared" si="13"/>
        <v>0</v>
      </c>
      <c r="EF68" s="255">
        <f t="shared" ref="EF68:EF131" si="14">SUM(DU68:EE68)</f>
        <v>172210.5</v>
      </c>
      <c r="EG68" s="255">
        <v>0</v>
      </c>
      <c r="EH68" s="366" t="s">
        <v>201</v>
      </c>
    </row>
    <row r="69" spans="1:138" x14ac:dyDescent="0.4">
      <c r="A69" s="366" t="s">
        <v>74</v>
      </c>
      <c r="B69" s="366" t="s">
        <v>267</v>
      </c>
      <c r="C69" s="366" t="s">
        <v>46</v>
      </c>
      <c r="D69" s="366">
        <v>606809</v>
      </c>
      <c r="E69" s="366" t="s">
        <v>282</v>
      </c>
      <c r="F69" s="367">
        <v>491.02</v>
      </c>
      <c r="G69" s="367">
        <v>219.4</v>
      </c>
      <c r="H69" s="281"/>
      <c r="I69" s="281"/>
      <c r="J69" s="281"/>
      <c r="K69" s="281"/>
      <c r="L69" s="281"/>
      <c r="M69" s="389" t="s">
        <v>411</v>
      </c>
      <c r="N69" s="389" t="s">
        <v>411</v>
      </c>
      <c r="O69" s="389" t="s">
        <v>411</v>
      </c>
      <c r="P69" s="389" t="s">
        <v>411</v>
      </c>
      <c r="Q69" s="389" t="s">
        <v>411</v>
      </c>
      <c r="R69" s="389" t="s">
        <v>411</v>
      </c>
      <c r="S69" s="389" t="s">
        <v>411</v>
      </c>
      <c r="T69" s="389" t="s">
        <v>411</v>
      </c>
      <c r="U69" s="389" t="s">
        <v>411</v>
      </c>
      <c r="V69" s="389" t="s">
        <v>411</v>
      </c>
      <c r="W69" s="389" t="s">
        <v>411</v>
      </c>
      <c r="X69" s="389" t="s">
        <v>411</v>
      </c>
      <c r="Y69" s="389" t="s">
        <v>411</v>
      </c>
      <c r="Z69" s="389" t="s">
        <v>411</v>
      </c>
      <c r="AA69" s="389" t="s">
        <v>411</v>
      </c>
      <c r="AB69" s="389" t="s">
        <v>411</v>
      </c>
      <c r="AC69" s="389" t="s">
        <v>411</v>
      </c>
      <c r="AD69" s="389" t="s">
        <v>411</v>
      </c>
      <c r="AE69" s="389" t="s">
        <v>411</v>
      </c>
      <c r="AF69" s="389" t="s">
        <v>411</v>
      </c>
      <c r="AG69" s="389" t="s">
        <v>411</v>
      </c>
      <c r="AH69" s="389" t="s">
        <v>411</v>
      </c>
      <c r="AI69" s="367">
        <v>0</v>
      </c>
      <c r="AJ69" s="367">
        <v>0</v>
      </c>
      <c r="AK69" s="367">
        <v>0</v>
      </c>
      <c r="AL69" s="367">
        <v>0</v>
      </c>
      <c r="AM69" s="367">
        <v>0</v>
      </c>
      <c r="AN69" s="367">
        <v>0</v>
      </c>
      <c r="AO69" s="367">
        <v>0</v>
      </c>
      <c r="AP69" s="367">
        <v>0</v>
      </c>
      <c r="AQ69" s="367">
        <v>0</v>
      </c>
      <c r="AR69" s="367">
        <v>0</v>
      </c>
      <c r="AS69" s="367">
        <v>0</v>
      </c>
      <c r="AT69" s="367">
        <v>0</v>
      </c>
      <c r="AU69" s="367">
        <v>0</v>
      </c>
      <c r="AV69" s="367">
        <v>0</v>
      </c>
      <c r="AW69" s="367">
        <v>0</v>
      </c>
      <c r="AX69" s="367">
        <v>0</v>
      </c>
      <c r="AY69" s="367">
        <v>0</v>
      </c>
      <c r="AZ69" s="367">
        <v>0</v>
      </c>
      <c r="BA69" s="367">
        <v>0</v>
      </c>
      <c r="BB69" s="367">
        <v>0</v>
      </c>
      <c r="BC69" s="367">
        <v>0</v>
      </c>
      <c r="BD69" s="367">
        <v>0</v>
      </c>
      <c r="BE69" s="367">
        <v>0</v>
      </c>
      <c r="BF69" s="367">
        <v>0</v>
      </c>
      <c r="BG69" s="367">
        <v>0</v>
      </c>
      <c r="BH69" s="367">
        <v>0</v>
      </c>
      <c r="BI69" s="367">
        <v>0</v>
      </c>
      <c r="BJ69" s="367">
        <v>0</v>
      </c>
      <c r="BK69" s="367">
        <v>0</v>
      </c>
      <c r="BL69" s="367">
        <v>0</v>
      </c>
      <c r="BN69" s="369">
        <v>0</v>
      </c>
      <c r="BO69" s="369">
        <v>0</v>
      </c>
      <c r="BP69" s="369">
        <v>0</v>
      </c>
      <c r="BQ69" s="369">
        <v>0</v>
      </c>
      <c r="BR69" s="369">
        <v>0</v>
      </c>
      <c r="BS69" s="390" t="s">
        <v>411</v>
      </c>
      <c r="BT69" s="390" t="s">
        <v>411</v>
      </c>
      <c r="BU69" s="390" t="s">
        <v>411</v>
      </c>
      <c r="BV69" s="390" t="s">
        <v>411</v>
      </c>
      <c r="BW69" s="390" t="s">
        <v>411</v>
      </c>
      <c r="BX69" s="390" t="s">
        <v>411</v>
      </c>
      <c r="BY69" s="390" t="s">
        <v>411</v>
      </c>
      <c r="BZ69" s="390" t="s">
        <v>411</v>
      </c>
      <c r="CA69" s="390" t="s">
        <v>411</v>
      </c>
      <c r="CB69" s="390" t="s">
        <v>411</v>
      </c>
      <c r="CC69" s="390" t="s">
        <v>411</v>
      </c>
      <c r="CD69" s="390" t="s">
        <v>411</v>
      </c>
      <c r="CE69" s="390" t="s">
        <v>411</v>
      </c>
      <c r="CF69" s="390" t="s">
        <v>411</v>
      </c>
      <c r="CG69" s="390" t="s">
        <v>411</v>
      </c>
      <c r="CH69" s="390" t="s">
        <v>411</v>
      </c>
      <c r="CI69" s="390" t="s">
        <v>411</v>
      </c>
      <c r="CJ69" s="390" t="s">
        <v>411</v>
      </c>
      <c r="CK69" s="390" t="s">
        <v>411</v>
      </c>
      <c r="CL69" s="390" t="s">
        <v>411</v>
      </c>
      <c r="CM69" s="390" t="s">
        <v>411</v>
      </c>
      <c r="CN69" s="390" t="s">
        <v>411</v>
      </c>
      <c r="CO69" s="369">
        <v>0</v>
      </c>
      <c r="CP69" s="369">
        <v>0</v>
      </c>
      <c r="CQ69" s="369">
        <v>0</v>
      </c>
      <c r="CR69" s="369">
        <v>0</v>
      </c>
      <c r="CS69" s="369">
        <v>0</v>
      </c>
      <c r="CT69" s="369">
        <v>0</v>
      </c>
      <c r="CU69" s="369">
        <v>0</v>
      </c>
      <c r="CV69" s="369">
        <v>0</v>
      </c>
      <c r="CW69" s="369">
        <v>0</v>
      </c>
      <c r="CX69" s="369">
        <v>0</v>
      </c>
      <c r="CY69" s="369">
        <v>0</v>
      </c>
      <c r="CZ69" s="369">
        <v>0</v>
      </c>
      <c r="DA69" s="369">
        <v>0</v>
      </c>
      <c r="DB69" s="369">
        <v>0</v>
      </c>
      <c r="DC69" s="369">
        <v>0</v>
      </c>
      <c r="DD69" s="369">
        <v>0</v>
      </c>
      <c r="DE69" s="369">
        <v>0</v>
      </c>
      <c r="DF69" s="369">
        <v>0</v>
      </c>
      <c r="DG69" s="369">
        <v>0</v>
      </c>
      <c r="DH69" s="369">
        <v>0</v>
      </c>
      <c r="DI69" s="369">
        <v>0</v>
      </c>
      <c r="DJ69" s="369">
        <v>0</v>
      </c>
      <c r="DK69" s="369">
        <v>0</v>
      </c>
      <c r="DL69" s="369">
        <v>0</v>
      </c>
      <c r="DM69" s="369">
        <v>0</v>
      </c>
      <c r="DN69" s="369">
        <v>0</v>
      </c>
      <c r="DO69" s="369">
        <v>0</v>
      </c>
      <c r="DP69" s="369">
        <v>0</v>
      </c>
      <c r="DQ69" s="369">
        <v>0</v>
      </c>
      <c r="DR69" s="369">
        <v>0</v>
      </c>
      <c r="DT69" s="366" t="s">
        <v>213</v>
      </c>
      <c r="DU69" s="304"/>
      <c r="DV69" s="304"/>
      <c r="DW69" s="304"/>
      <c r="DX69" s="304"/>
      <c r="DY69" s="304"/>
      <c r="DZ69" s="304"/>
      <c r="EA69" s="255">
        <v>29461.199999999997</v>
      </c>
      <c r="EB69" s="255">
        <v>36826.5</v>
      </c>
      <c r="EC69" s="255">
        <v>0</v>
      </c>
      <c r="ED69" s="255">
        <f t="shared" si="13"/>
        <v>0</v>
      </c>
      <c r="EE69" s="255">
        <f t="shared" si="13"/>
        <v>0</v>
      </c>
      <c r="EF69" s="255">
        <f t="shared" si="14"/>
        <v>66287.7</v>
      </c>
      <c r="EG69" s="255">
        <v>0</v>
      </c>
      <c r="EH69" s="366" t="s">
        <v>200</v>
      </c>
    </row>
    <row r="70" spans="1:138" x14ac:dyDescent="0.4">
      <c r="A70" s="366" t="s">
        <v>77</v>
      </c>
      <c r="B70" s="366" t="s">
        <v>267</v>
      </c>
      <c r="C70" s="366" t="s">
        <v>46</v>
      </c>
      <c r="D70" s="366">
        <v>606809</v>
      </c>
      <c r="E70" s="366" t="s">
        <v>309</v>
      </c>
      <c r="F70" s="367">
        <v>293.18</v>
      </c>
      <c r="G70" s="367">
        <v>131</v>
      </c>
      <c r="H70" s="281"/>
      <c r="I70" s="281"/>
      <c r="J70" s="281"/>
      <c r="K70" s="281"/>
      <c r="L70" s="281"/>
      <c r="M70" s="389" t="s">
        <v>411</v>
      </c>
      <c r="N70" s="389" t="s">
        <v>411</v>
      </c>
      <c r="O70" s="389" t="s">
        <v>411</v>
      </c>
      <c r="P70" s="389" t="s">
        <v>411</v>
      </c>
      <c r="Q70" s="389" t="s">
        <v>411</v>
      </c>
      <c r="R70" s="389" t="s">
        <v>411</v>
      </c>
      <c r="S70" s="389" t="s">
        <v>411</v>
      </c>
      <c r="T70" s="389" t="s">
        <v>411</v>
      </c>
      <c r="U70" s="389" t="s">
        <v>411</v>
      </c>
      <c r="V70" s="389" t="s">
        <v>411</v>
      </c>
      <c r="W70" s="389" t="s">
        <v>411</v>
      </c>
      <c r="X70" s="389" t="s">
        <v>411</v>
      </c>
      <c r="Y70" s="389" t="s">
        <v>411</v>
      </c>
      <c r="Z70" s="389" t="s">
        <v>411</v>
      </c>
      <c r="AA70" s="389" t="s">
        <v>411</v>
      </c>
      <c r="AB70" s="389" t="s">
        <v>411</v>
      </c>
      <c r="AC70" s="389" t="s">
        <v>411</v>
      </c>
      <c r="AD70" s="389" t="s">
        <v>411</v>
      </c>
      <c r="AE70" s="389" t="s">
        <v>411</v>
      </c>
      <c r="AF70" s="389" t="s">
        <v>411</v>
      </c>
      <c r="AG70" s="389" t="s">
        <v>411</v>
      </c>
      <c r="AH70" s="389" t="s">
        <v>411</v>
      </c>
      <c r="AI70" s="367">
        <v>0</v>
      </c>
      <c r="AJ70" s="367">
        <v>0</v>
      </c>
      <c r="AK70" s="367">
        <v>0</v>
      </c>
      <c r="AL70" s="367">
        <v>0</v>
      </c>
      <c r="AM70" s="367">
        <v>0</v>
      </c>
      <c r="AN70" s="367">
        <v>0</v>
      </c>
      <c r="AO70" s="367">
        <v>0</v>
      </c>
      <c r="AP70" s="367">
        <v>0</v>
      </c>
      <c r="AQ70" s="367">
        <v>0</v>
      </c>
      <c r="AR70" s="367">
        <v>0</v>
      </c>
      <c r="AS70" s="367">
        <v>0</v>
      </c>
      <c r="AT70" s="367">
        <v>0</v>
      </c>
      <c r="AU70" s="367">
        <v>0</v>
      </c>
      <c r="AV70" s="367">
        <v>0</v>
      </c>
      <c r="AW70" s="367">
        <v>0</v>
      </c>
      <c r="AX70" s="367">
        <v>0</v>
      </c>
      <c r="AY70" s="367">
        <v>0</v>
      </c>
      <c r="AZ70" s="367">
        <v>0</v>
      </c>
      <c r="BA70" s="367">
        <v>0</v>
      </c>
      <c r="BB70" s="367">
        <v>0</v>
      </c>
      <c r="BC70" s="367">
        <v>0</v>
      </c>
      <c r="BD70" s="367">
        <v>0</v>
      </c>
      <c r="BE70" s="367">
        <v>0</v>
      </c>
      <c r="BF70" s="367">
        <v>0</v>
      </c>
      <c r="BG70" s="367">
        <v>0</v>
      </c>
      <c r="BH70" s="367">
        <v>0</v>
      </c>
      <c r="BI70" s="367">
        <v>0</v>
      </c>
      <c r="BJ70" s="367">
        <v>0</v>
      </c>
      <c r="BK70" s="367">
        <v>0</v>
      </c>
      <c r="BL70" s="367">
        <v>0</v>
      </c>
      <c r="BN70" s="369">
        <v>0</v>
      </c>
      <c r="BO70" s="369">
        <v>0</v>
      </c>
      <c r="BP70" s="369">
        <v>0</v>
      </c>
      <c r="BQ70" s="369">
        <v>0</v>
      </c>
      <c r="BR70" s="369">
        <v>0</v>
      </c>
      <c r="BS70" s="390" t="s">
        <v>411</v>
      </c>
      <c r="BT70" s="390" t="s">
        <v>411</v>
      </c>
      <c r="BU70" s="390" t="s">
        <v>411</v>
      </c>
      <c r="BV70" s="390" t="s">
        <v>411</v>
      </c>
      <c r="BW70" s="390" t="s">
        <v>411</v>
      </c>
      <c r="BX70" s="390" t="s">
        <v>411</v>
      </c>
      <c r="BY70" s="390" t="s">
        <v>411</v>
      </c>
      <c r="BZ70" s="390" t="s">
        <v>411</v>
      </c>
      <c r="CA70" s="390" t="s">
        <v>411</v>
      </c>
      <c r="CB70" s="390" t="s">
        <v>411</v>
      </c>
      <c r="CC70" s="390" t="s">
        <v>411</v>
      </c>
      <c r="CD70" s="390" t="s">
        <v>411</v>
      </c>
      <c r="CE70" s="390" t="s">
        <v>411</v>
      </c>
      <c r="CF70" s="390" t="s">
        <v>411</v>
      </c>
      <c r="CG70" s="390" t="s">
        <v>411</v>
      </c>
      <c r="CH70" s="390" t="s">
        <v>411</v>
      </c>
      <c r="CI70" s="390" t="s">
        <v>411</v>
      </c>
      <c r="CJ70" s="390" t="s">
        <v>411</v>
      </c>
      <c r="CK70" s="390" t="s">
        <v>411</v>
      </c>
      <c r="CL70" s="390" t="s">
        <v>411</v>
      </c>
      <c r="CM70" s="390" t="s">
        <v>411</v>
      </c>
      <c r="CN70" s="390" t="s">
        <v>411</v>
      </c>
      <c r="CO70" s="369">
        <v>0</v>
      </c>
      <c r="CP70" s="369">
        <v>0</v>
      </c>
      <c r="CQ70" s="369">
        <v>0</v>
      </c>
      <c r="CR70" s="369">
        <v>0</v>
      </c>
      <c r="CS70" s="369">
        <v>0</v>
      </c>
      <c r="CT70" s="369">
        <v>0</v>
      </c>
      <c r="CU70" s="369">
        <v>0</v>
      </c>
      <c r="CV70" s="369">
        <v>0</v>
      </c>
      <c r="CW70" s="369">
        <v>0</v>
      </c>
      <c r="CX70" s="369">
        <v>0</v>
      </c>
      <c r="CY70" s="369">
        <v>0</v>
      </c>
      <c r="CZ70" s="369">
        <v>0</v>
      </c>
      <c r="DA70" s="369">
        <v>0</v>
      </c>
      <c r="DB70" s="369">
        <v>0</v>
      </c>
      <c r="DC70" s="369">
        <v>0</v>
      </c>
      <c r="DD70" s="369">
        <v>0</v>
      </c>
      <c r="DE70" s="369">
        <v>0</v>
      </c>
      <c r="DF70" s="369">
        <v>0</v>
      </c>
      <c r="DG70" s="369">
        <v>0</v>
      </c>
      <c r="DH70" s="369">
        <v>0</v>
      </c>
      <c r="DI70" s="369">
        <v>0</v>
      </c>
      <c r="DJ70" s="369">
        <v>0</v>
      </c>
      <c r="DK70" s="369">
        <v>0</v>
      </c>
      <c r="DL70" s="369">
        <v>0</v>
      </c>
      <c r="DM70" s="369">
        <v>0</v>
      </c>
      <c r="DN70" s="369">
        <v>0</v>
      </c>
      <c r="DO70" s="369">
        <v>0</v>
      </c>
      <c r="DP70" s="369">
        <v>0</v>
      </c>
      <c r="DQ70" s="369">
        <v>0</v>
      </c>
      <c r="DR70" s="369">
        <v>0</v>
      </c>
      <c r="DT70" s="366" t="s">
        <v>213</v>
      </c>
      <c r="DU70" s="304"/>
      <c r="DV70" s="304"/>
      <c r="DW70" s="304"/>
      <c r="DX70" s="304"/>
      <c r="DY70" s="304"/>
      <c r="DZ70" s="304"/>
      <c r="EA70" s="255">
        <v>79158.600000000006</v>
      </c>
      <c r="EB70" s="255">
        <v>74760.89999999998</v>
      </c>
      <c r="EC70" s="255">
        <v>0</v>
      </c>
      <c r="ED70" s="255">
        <f t="shared" si="13"/>
        <v>0</v>
      </c>
      <c r="EE70" s="255">
        <f t="shared" si="13"/>
        <v>0</v>
      </c>
      <c r="EF70" s="255">
        <f t="shared" si="14"/>
        <v>153919.5</v>
      </c>
      <c r="EG70" s="255">
        <v>0</v>
      </c>
      <c r="EH70" s="366" t="s">
        <v>201</v>
      </c>
    </row>
    <row r="71" spans="1:138" x14ac:dyDescent="0.4">
      <c r="A71" s="366" t="s">
        <v>77</v>
      </c>
      <c r="B71" s="366" t="s">
        <v>267</v>
      </c>
      <c r="C71" s="366" t="s">
        <v>46</v>
      </c>
      <c r="D71" s="366">
        <v>606809</v>
      </c>
      <c r="E71" s="366" t="s">
        <v>309</v>
      </c>
      <c r="F71" s="367">
        <v>293.18</v>
      </c>
      <c r="G71" s="367">
        <v>131</v>
      </c>
      <c r="H71" s="281"/>
      <c r="I71" s="281"/>
      <c r="J71" s="281"/>
      <c r="K71" s="281"/>
      <c r="L71" s="281"/>
      <c r="M71" s="389" t="s">
        <v>411</v>
      </c>
      <c r="N71" s="389" t="s">
        <v>411</v>
      </c>
      <c r="O71" s="389" t="s">
        <v>411</v>
      </c>
      <c r="P71" s="389" t="s">
        <v>411</v>
      </c>
      <c r="Q71" s="389" t="s">
        <v>411</v>
      </c>
      <c r="R71" s="389" t="s">
        <v>411</v>
      </c>
      <c r="S71" s="389" t="s">
        <v>411</v>
      </c>
      <c r="T71" s="389" t="s">
        <v>411</v>
      </c>
      <c r="U71" s="389" t="s">
        <v>411</v>
      </c>
      <c r="V71" s="389" t="s">
        <v>411</v>
      </c>
      <c r="W71" s="389" t="s">
        <v>411</v>
      </c>
      <c r="X71" s="389" t="s">
        <v>411</v>
      </c>
      <c r="Y71" s="389" t="s">
        <v>411</v>
      </c>
      <c r="Z71" s="389" t="s">
        <v>411</v>
      </c>
      <c r="AA71" s="389" t="s">
        <v>411</v>
      </c>
      <c r="AB71" s="389" t="s">
        <v>411</v>
      </c>
      <c r="AC71" s="389" t="s">
        <v>411</v>
      </c>
      <c r="AD71" s="389" t="s">
        <v>411</v>
      </c>
      <c r="AE71" s="389" t="s">
        <v>411</v>
      </c>
      <c r="AF71" s="389" t="s">
        <v>411</v>
      </c>
      <c r="AG71" s="389" t="s">
        <v>411</v>
      </c>
      <c r="AH71" s="389" t="s">
        <v>411</v>
      </c>
      <c r="AI71" s="367">
        <v>0.14285714285714285</v>
      </c>
      <c r="AJ71" s="367">
        <v>0.14285714285714285</v>
      </c>
      <c r="AK71" s="367">
        <v>0.14285714285714285</v>
      </c>
      <c r="AL71" s="367">
        <v>0.14285714285714285</v>
      </c>
      <c r="AM71" s="367">
        <v>0.14285714285714285</v>
      </c>
      <c r="AN71" s="367">
        <v>0.14285714285714285</v>
      </c>
      <c r="AO71" s="367">
        <v>0.14285714285714285</v>
      </c>
      <c r="AP71" s="367">
        <v>0.14285714285714285</v>
      </c>
      <c r="AQ71" s="367">
        <v>0.14285714285714285</v>
      </c>
      <c r="AR71" s="367">
        <v>0.14285714285714285</v>
      </c>
      <c r="AS71" s="367">
        <v>0.14285714285714285</v>
      </c>
      <c r="AT71" s="367">
        <v>0.14285714285714285</v>
      </c>
      <c r="AU71" s="367">
        <v>0.14285714285714285</v>
      </c>
      <c r="AV71" s="367">
        <v>0.14285714285714285</v>
      </c>
      <c r="AW71" s="367">
        <v>0.14285714285714285</v>
      </c>
      <c r="AX71" s="367">
        <v>0.14285714285714285</v>
      </c>
      <c r="AY71" s="367">
        <v>0.14285714285714285</v>
      </c>
      <c r="AZ71" s="367">
        <v>0</v>
      </c>
      <c r="BA71" s="367">
        <v>0</v>
      </c>
      <c r="BB71" s="367">
        <v>0</v>
      </c>
      <c r="BC71" s="367">
        <v>0</v>
      </c>
      <c r="BD71" s="367">
        <v>0</v>
      </c>
      <c r="BE71" s="367">
        <v>0</v>
      </c>
      <c r="BF71" s="367">
        <v>0</v>
      </c>
      <c r="BG71" s="367">
        <v>0</v>
      </c>
      <c r="BH71" s="367">
        <v>0</v>
      </c>
      <c r="BI71" s="367">
        <v>0</v>
      </c>
      <c r="BJ71" s="367">
        <v>0</v>
      </c>
      <c r="BK71" s="367">
        <v>0</v>
      </c>
      <c r="BL71" s="367">
        <v>0</v>
      </c>
      <c r="BN71" s="369">
        <v>0</v>
      </c>
      <c r="BO71" s="369">
        <v>0</v>
      </c>
      <c r="BP71" s="369">
        <v>0</v>
      </c>
      <c r="BQ71" s="369">
        <v>0</v>
      </c>
      <c r="BR71" s="369">
        <v>0</v>
      </c>
      <c r="BS71" s="390" t="s">
        <v>411</v>
      </c>
      <c r="BT71" s="390" t="s">
        <v>411</v>
      </c>
      <c r="BU71" s="390" t="s">
        <v>411</v>
      </c>
      <c r="BV71" s="390" t="s">
        <v>411</v>
      </c>
      <c r="BW71" s="390" t="s">
        <v>411</v>
      </c>
      <c r="BX71" s="390" t="s">
        <v>411</v>
      </c>
      <c r="BY71" s="390" t="s">
        <v>411</v>
      </c>
      <c r="BZ71" s="390" t="s">
        <v>411</v>
      </c>
      <c r="CA71" s="390" t="s">
        <v>411</v>
      </c>
      <c r="CB71" s="390" t="s">
        <v>411</v>
      </c>
      <c r="CC71" s="390" t="s">
        <v>411</v>
      </c>
      <c r="CD71" s="390" t="s">
        <v>411</v>
      </c>
      <c r="CE71" s="390" t="s">
        <v>411</v>
      </c>
      <c r="CF71" s="390" t="s">
        <v>411</v>
      </c>
      <c r="CG71" s="390" t="s">
        <v>411</v>
      </c>
      <c r="CH71" s="390" t="s">
        <v>411</v>
      </c>
      <c r="CI71" s="390" t="s">
        <v>411</v>
      </c>
      <c r="CJ71" s="390" t="s">
        <v>411</v>
      </c>
      <c r="CK71" s="390" t="s">
        <v>411</v>
      </c>
      <c r="CL71" s="390" t="s">
        <v>411</v>
      </c>
      <c r="CM71" s="390" t="s">
        <v>411</v>
      </c>
      <c r="CN71" s="390" t="s">
        <v>411</v>
      </c>
      <c r="CO71" s="369">
        <v>6282.4285714285716</v>
      </c>
      <c r="CP71" s="369">
        <v>6282.4285714285716</v>
      </c>
      <c r="CQ71" s="369">
        <v>6282.4285714285716</v>
      </c>
      <c r="CR71" s="369">
        <v>6282.4285714285716</v>
      </c>
      <c r="CS71" s="369">
        <v>6282.4285714285716</v>
      </c>
      <c r="CT71" s="369">
        <v>6282.4285714285716</v>
      </c>
      <c r="CU71" s="369">
        <v>6282.4285714285716</v>
      </c>
      <c r="CV71" s="369">
        <v>6282.4285714285716</v>
      </c>
      <c r="CW71" s="369">
        <v>6282.4285714285716</v>
      </c>
      <c r="CX71" s="369">
        <v>6282.4285714285716</v>
      </c>
      <c r="CY71" s="369">
        <v>6282.4285714285716</v>
      </c>
      <c r="CZ71" s="369">
        <v>6282.4285714285716</v>
      </c>
      <c r="DA71" s="369">
        <v>6282.4285714285716</v>
      </c>
      <c r="DB71" s="369">
        <v>6282.4285714285716</v>
      </c>
      <c r="DC71" s="369">
        <v>6282.4285714285716</v>
      </c>
      <c r="DD71" s="369">
        <v>6282.4285714285716</v>
      </c>
      <c r="DE71" s="369">
        <v>6282.4285714285716</v>
      </c>
      <c r="DF71" s="369">
        <v>0</v>
      </c>
      <c r="DG71" s="369">
        <v>0</v>
      </c>
      <c r="DH71" s="369">
        <v>0</v>
      </c>
      <c r="DI71" s="369">
        <v>0</v>
      </c>
      <c r="DJ71" s="369">
        <v>0</v>
      </c>
      <c r="DK71" s="369">
        <v>0</v>
      </c>
      <c r="DL71" s="369">
        <v>0</v>
      </c>
      <c r="DM71" s="369">
        <v>0</v>
      </c>
      <c r="DN71" s="369">
        <v>0</v>
      </c>
      <c r="DO71" s="369">
        <v>0</v>
      </c>
      <c r="DP71" s="369">
        <v>0</v>
      </c>
      <c r="DQ71" s="369">
        <v>0</v>
      </c>
      <c r="DR71" s="369">
        <v>0</v>
      </c>
      <c r="DT71" s="366" t="s">
        <v>213</v>
      </c>
      <c r="DU71" s="304"/>
      <c r="DV71" s="304"/>
      <c r="DW71" s="304"/>
      <c r="DX71" s="304"/>
      <c r="DY71" s="304"/>
      <c r="DZ71" s="304"/>
      <c r="EA71" s="255">
        <v>25129.714285714286</v>
      </c>
      <c r="EB71" s="255">
        <v>75389.142857142855</v>
      </c>
      <c r="EC71" s="255">
        <v>75389.142857142855</v>
      </c>
      <c r="ED71" s="255">
        <f t="shared" si="13"/>
        <v>69106.71428571429</v>
      </c>
      <c r="EE71" s="255">
        <f t="shared" si="13"/>
        <v>0</v>
      </c>
      <c r="EF71" s="255">
        <f t="shared" si="14"/>
        <v>245014.71428571429</v>
      </c>
      <c r="EG71" s="255">
        <v>0</v>
      </c>
      <c r="EH71" s="366" t="s">
        <v>201</v>
      </c>
    </row>
    <row r="72" spans="1:138" x14ac:dyDescent="0.4">
      <c r="A72" s="366" t="s">
        <v>77</v>
      </c>
      <c r="B72" s="366" t="s">
        <v>267</v>
      </c>
      <c r="C72" s="366" t="s">
        <v>46</v>
      </c>
      <c r="D72" s="366">
        <v>606809</v>
      </c>
      <c r="E72" s="366" t="s">
        <v>308</v>
      </c>
      <c r="F72" s="367">
        <v>208.74</v>
      </c>
      <c r="G72" s="367">
        <v>91.43088017751478</v>
      </c>
      <c r="H72" s="281"/>
      <c r="I72" s="281"/>
      <c r="J72" s="281"/>
      <c r="K72" s="281"/>
      <c r="L72" s="281"/>
      <c r="M72" s="389" t="s">
        <v>411</v>
      </c>
      <c r="N72" s="389" t="s">
        <v>411</v>
      </c>
      <c r="O72" s="389" t="s">
        <v>411</v>
      </c>
      <c r="P72" s="389" t="s">
        <v>411</v>
      </c>
      <c r="Q72" s="389" t="s">
        <v>411</v>
      </c>
      <c r="R72" s="389" t="s">
        <v>411</v>
      </c>
      <c r="S72" s="389" t="s">
        <v>411</v>
      </c>
      <c r="T72" s="389" t="s">
        <v>411</v>
      </c>
      <c r="U72" s="389" t="s">
        <v>411</v>
      </c>
      <c r="V72" s="389" t="s">
        <v>411</v>
      </c>
      <c r="W72" s="389" t="s">
        <v>411</v>
      </c>
      <c r="X72" s="389" t="s">
        <v>411</v>
      </c>
      <c r="Y72" s="389" t="s">
        <v>411</v>
      </c>
      <c r="Z72" s="389" t="s">
        <v>411</v>
      </c>
      <c r="AA72" s="389" t="s">
        <v>411</v>
      </c>
      <c r="AB72" s="389" t="s">
        <v>411</v>
      </c>
      <c r="AC72" s="389" t="s">
        <v>411</v>
      </c>
      <c r="AD72" s="389" t="s">
        <v>411</v>
      </c>
      <c r="AE72" s="389" t="s">
        <v>411</v>
      </c>
      <c r="AF72" s="389" t="s">
        <v>411</v>
      </c>
      <c r="AG72" s="389" t="s">
        <v>411</v>
      </c>
      <c r="AH72" s="389" t="s">
        <v>411</v>
      </c>
      <c r="AI72" s="367">
        <v>0.14285714285714285</v>
      </c>
      <c r="AJ72" s="367">
        <v>0.14285714285714285</v>
      </c>
      <c r="AK72" s="367">
        <v>0.14285714285714285</v>
      </c>
      <c r="AL72" s="367">
        <v>0.14285714285714285</v>
      </c>
      <c r="AM72" s="367">
        <v>0.14285714285714285</v>
      </c>
      <c r="AN72" s="367">
        <v>0.14285714285714285</v>
      </c>
      <c r="AO72" s="367">
        <v>0.14285714285714285</v>
      </c>
      <c r="AP72" s="367">
        <v>0.14285714285714285</v>
      </c>
      <c r="AQ72" s="367">
        <v>0.14285714285714285</v>
      </c>
      <c r="AR72" s="367">
        <v>0.14285714285714285</v>
      </c>
      <c r="AS72" s="367">
        <v>0.14285714285714285</v>
      </c>
      <c r="AT72" s="367">
        <v>0.14285714285714285</v>
      </c>
      <c r="AU72" s="367">
        <v>0.14285714285714285</v>
      </c>
      <c r="AV72" s="367">
        <v>0.14285714285714285</v>
      </c>
      <c r="AW72" s="367">
        <v>0.14285714285714285</v>
      </c>
      <c r="AX72" s="367">
        <v>0.14285714285714285</v>
      </c>
      <c r="AY72" s="367">
        <v>0.14285714285714285</v>
      </c>
      <c r="AZ72" s="367">
        <v>0</v>
      </c>
      <c r="BA72" s="367">
        <v>0</v>
      </c>
      <c r="BB72" s="367">
        <v>0</v>
      </c>
      <c r="BC72" s="367">
        <v>0</v>
      </c>
      <c r="BD72" s="367">
        <v>0</v>
      </c>
      <c r="BE72" s="367">
        <v>0</v>
      </c>
      <c r="BF72" s="367">
        <v>0</v>
      </c>
      <c r="BG72" s="367">
        <v>0</v>
      </c>
      <c r="BH72" s="367">
        <v>0</v>
      </c>
      <c r="BI72" s="367">
        <v>0</v>
      </c>
      <c r="BJ72" s="367">
        <v>0</v>
      </c>
      <c r="BK72" s="367">
        <v>0</v>
      </c>
      <c r="BL72" s="367">
        <v>0</v>
      </c>
      <c r="BN72" s="369">
        <v>0</v>
      </c>
      <c r="BO72" s="369">
        <v>0</v>
      </c>
      <c r="BP72" s="369">
        <v>0</v>
      </c>
      <c r="BQ72" s="369">
        <v>0</v>
      </c>
      <c r="BR72" s="369">
        <v>0</v>
      </c>
      <c r="BS72" s="390" t="s">
        <v>411</v>
      </c>
      <c r="BT72" s="390" t="s">
        <v>411</v>
      </c>
      <c r="BU72" s="390" t="s">
        <v>411</v>
      </c>
      <c r="BV72" s="390" t="s">
        <v>411</v>
      </c>
      <c r="BW72" s="390" t="s">
        <v>411</v>
      </c>
      <c r="BX72" s="390" t="s">
        <v>411</v>
      </c>
      <c r="BY72" s="390" t="s">
        <v>411</v>
      </c>
      <c r="BZ72" s="390" t="s">
        <v>411</v>
      </c>
      <c r="CA72" s="390" t="s">
        <v>411</v>
      </c>
      <c r="CB72" s="390" t="s">
        <v>411</v>
      </c>
      <c r="CC72" s="390" t="s">
        <v>411</v>
      </c>
      <c r="CD72" s="390" t="s">
        <v>411</v>
      </c>
      <c r="CE72" s="390" t="s">
        <v>411</v>
      </c>
      <c r="CF72" s="390" t="s">
        <v>411</v>
      </c>
      <c r="CG72" s="390" t="s">
        <v>411</v>
      </c>
      <c r="CH72" s="390" t="s">
        <v>411</v>
      </c>
      <c r="CI72" s="390" t="s">
        <v>411</v>
      </c>
      <c r="CJ72" s="390" t="s">
        <v>411</v>
      </c>
      <c r="CK72" s="390" t="s">
        <v>411</v>
      </c>
      <c r="CL72" s="390" t="s">
        <v>411</v>
      </c>
      <c r="CM72" s="390" t="s">
        <v>411</v>
      </c>
      <c r="CN72" s="390" t="s">
        <v>411</v>
      </c>
      <c r="CO72" s="369">
        <v>4473</v>
      </c>
      <c r="CP72" s="369">
        <v>4473</v>
      </c>
      <c r="CQ72" s="369">
        <v>4473</v>
      </c>
      <c r="CR72" s="369">
        <v>4473</v>
      </c>
      <c r="CS72" s="369">
        <v>4473</v>
      </c>
      <c r="CT72" s="369">
        <v>4473</v>
      </c>
      <c r="CU72" s="369">
        <v>4473</v>
      </c>
      <c r="CV72" s="369">
        <v>4473</v>
      </c>
      <c r="CW72" s="369">
        <v>4473</v>
      </c>
      <c r="CX72" s="369">
        <v>4473</v>
      </c>
      <c r="CY72" s="369">
        <v>4473</v>
      </c>
      <c r="CZ72" s="369">
        <v>4473</v>
      </c>
      <c r="DA72" s="369">
        <v>4473</v>
      </c>
      <c r="DB72" s="369">
        <v>4473</v>
      </c>
      <c r="DC72" s="369">
        <v>4473</v>
      </c>
      <c r="DD72" s="369">
        <v>4473</v>
      </c>
      <c r="DE72" s="369">
        <v>4473</v>
      </c>
      <c r="DF72" s="369">
        <v>0</v>
      </c>
      <c r="DG72" s="369">
        <v>0</v>
      </c>
      <c r="DH72" s="369">
        <v>0</v>
      </c>
      <c r="DI72" s="369">
        <v>0</v>
      </c>
      <c r="DJ72" s="369">
        <v>0</v>
      </c>
      <c r="DK72" s="369">
        <v>0</v>
      </c>
      <c r="DL72" s="369">
        <v>0</v>
      </c>
      <c r="DM72" s="369">
        <v>0</v>
      </c>
      <c r="DN72" s="369">
        <v>0</v>
      </c>
      <c r="DO72" s="369">
        <v>0</v>
      </c>
      <c r="DP72" s="369">
        <v>0</v>
      </c>
      <c r="DQ72" s="369">
        <v>0</v>
      </c>
      <c r="DR72" s="369">
        <v>0</v>
      </c>
      <c r="DT72" s="366" t="s">
        <v>213</v>
      </c>
      <c r="DU72" s="304"/>
      <c r="DV72" s="304"/>
      <c r="DW72" s="304"/>
      <c r="DX72" s="304"/>
      <c r="DY72" s="304"/>
      <c r="DZ72" s="304"/>
      <c r="EA72" s="255">
        <v>26837.999999999996</v>
      </c>
      <c r="EB72" s="255">
        <v>80513.999999999985</v>
      </c>
      <c r="EC72" s="255">
        <v>67095</v>
      </c>
      <c r="ED72" s="255">
        <f t="shared" si="13"/>
        <v>49203</v>
      </c>
      <c r="EE72" s="255">
        <f t="shared" si="13"/>
        <v>0</v>
      </c>
      <c r="EF72" s="255">
        <f t="shared" si="14"/>
        <v>223650</v>
      </c>
      <c r="EG72" s="255">
        <v>0</v>
      </c>
      <c r="EH72" s="366" t="s">
        <v>201</v>
      </c>
    </row>
    <row r="73" spans="1:138" x14ac:dyDescent="0.4">
      <c r="A73" s="366" t="s">
        <v>77</v>
      </c>
      <c r="B73" s="366" t="s">
        <v>267</v>
      </c>
      <c r="C73" s="366" t="s">
        <v>46</v>
      </c>
      <c r="D73" s="366">
        <v>606809</v>
      </c>
      <c r="E73" s="366" t="s">
        <v>309</v>
      </c>
      <c r="F73" s="367">
        <v>293.18</v>
      </c>
      <c r="G73" s="367">
        <v>131</v>
      </c>
      <c r="H73" s="281"/>
      <c r="I73" s="281"/>
      <c r="J73" s="281"/>
      <c r="K73" s="281"/>
      <c r="L73" s="281"/>
      <c r="M73" s="389" t="s">
        <v>411</v>
      </c>
      <c r="N73" s="389" t="s">
        <v>411</v>
      </c>
      <c r="O73" s="389" t="s">
        <v>411</v>
      </c>
      <c r="P73" s="389" t="s">
        <v>411</v>
      </c>
      <c r="Q73" s="389" t="s">
        <v>411</v>
      </c>
      <c r="R73" s="389" t="s">
        <v>411</v>
      </c>
      <c r="S73" s="389" t="s">
        <v>411</v>
      </c>
      <c r="T73" s="389" t="s">
        <v>411</v>
      </c>
      <c r="U73" s="389" t="s">
        <v>411</v>
      </c>
      <c r="V73" s="389" t="s">
        <v>411</v>
      </c>
      <c r="W73" s="389" t="s">
        <v>411</v>
      </c>
      <c r="X73" s="389" t="s">
        <v>411</v>
      </c>
      <c r="Y73" s="389" t="s">
        <v>411</v>
      </c>
      <c r="Z73" s="389" t="s">
        <v>411</v>
      </c>
      <c r="AA73" s="389" t="s">
        <v>411</v>
      </c>
      <c r="AB73" s="389" t="s">
        <v>411</v>
      </c>
      <c r="AC73" s="389" t="s">
        <v>411</v>
      </c>
      <c r="AD73" s="389" t="s">
        <v>411</v>
      </c>
      <c r="AE73" s="389" t="s">
        <v>411</v>
      </c>
      <c r="AF73" s="389" t="s">
        <v>411</v>
      </c>
      <c r="AG73" s="389" t="s">
        <v>411</v>
      </c>
      <c r="AH73" s="389" t="s">
        <v>411</v>
      </c>
      <c r="AI73" s="367">
        <v>0.21428571428571427</v>
      </c>
      <c r="AJ73" s="367">
        <v>0.21428571428571427</v>
      </c>
      <c r="AK73" s="367">
        <v>0.21428571428571427</v>
      </c>
      <c r="AL73" s="367">
        <v>0.21428571428571427</v>
      </c>
      <c r="AM73" s="367">
        <v>0.21428571428571427</v>
      </c>
      <c r="AN73" s="367">
        <v>0.32142857142857145</v>
      </c>
      <c r="AO73" s="367">
        <v>0.32142857142857145</v>
      </c>
      <c r="AP73" s="367">
        <v>0.21428571428571427</v>
      </c>
      <c r="AQ73" s="367">
        <v>0.32142857142857145</v>
      </c>
      <c r="AR73" s="367">
        <v>0.32142857142857145</v>
      </c>
      <c r="AS73" s="367">
        <v>0.32142857142857145</v>
      </c>
      <c r="AT73" s="367">
        <v>0.21428571428571427</v>
      </c>
      <c r="AU73" s="367">
        <v>0.21428571428571427</v>
      </c>
      <c r="AV73" s="367">
        <v>0.21428571428571427</v>
      </c>
      <c r="AW73" s="367">
        <v>0.21428571428571427</v>
      </c>
      <c r="AX73" s="367">
        <v>0.21428571428571427</v>
      </c>
      <c r="AY73" s="367">
        <v>0.21428571428571427</v>
      </c>
      <c r="AZ73" s="367">
        <v>0</v>
      </c>
      <c r="BA73" s="367">
        <v>0</v>
      </c>
      <c r="BB73" s="367">
        <v>0</v>
      </c>
      <c r="BC73" s="367">
        <v>0</v>
      </c>
      <c r="BD73" s="367">
        <v>0</v>
      </c>
      <c r="BE73" s="367">
        <v>0</v>
      </c>
      <c r="BF73" s="367">
        <v>0</v>
      </c>
      <c r="BG73" s="367">
        <v>0</v>
      </c>
      <c r="BH73" s="367">
        <v>0</v>
      </c>
      <c r="BI73" s="367">
        <v>0</v>
      </c>
      <c r="BJ73" s="367">
        <v>0</v>
      </c>
      <c r="BK73" s="367">
        <v>0</v>
      </c>
      <c r="BL73" s="367">
        <v>0</v>
      </c>
      <c r="BN73" s="369">
        <v>0</v>
      </c>
      <c r="BO73" s="369">
        <v>0</v>
      </c>
      <c r="BP73" s="369">
        <v>0</v>
      </c>
      <c r="BQ73" s="369">
        <v>0</v>
      </c>
      <c r="BR73" s="369">
        <v>0</v>
      </c>
      <c r="BS73" s="390" t="s">
        <v>411</v>
      </c>
      <c r="BT73" s="390" t="s">
        <v>411</v>
      </c>
      <c r="BU73" s="390" t="s">
        <v>411</v>
      </c>
      <c r="BV73" s="390" t="s">
        <v>411</v>
      </c>
      <c r="BW73" s="390" t="s">
        <v>411</v>
      </c>
      <c r="BX73" s="390" t="s">
        <v>411</v>
      </c>
      <c r="BY73" s="390" t="s">
        <v>411</v>
      </c>
      <c r="BZ73" s="390" t="s">
        <v>411</v>
      </c>
      <c r="CA73" s="390" t="s">
        <v>411</v>
      </c>
      <c r="CB73" s="390" t="s">
        <v>411</v>
      </c>
      <c r="CC73" s="390" t="s">
        <v>411</v>
      </c>
      <c r="CD73" s="390" t="s">
        <v>411</v>
      </c>
      <c r="CE73" s="390" t="s">
        <v>411</v>
      </c>
      <c r="CF73" s="390" t="s">
        <v>411</v>
      </c>
      <c r="CG73" s="390" t="s">
        <v>411</v>
      </c>
      <c r="CH73" s="390" t="s">
        <v>411</v>
      </c>
      <c r="CI73" s="390" t="s">
        <v>411</v>
      </c>
      <c r="CJ73" s="390" t="s">
        <v>411</v>
      </c>
      <c r="CK73" s="390" t="s">
        <v>411</v>
      </c>
      <c r="CL73" s="390" t="s">
        <v>411</v>
      </c>
      <c r="CM73" s="390" t="s">
        <v>411</v>
      </c>
      <c r="CN73" s="390" t="s">
        <v>411</v>
      </c>
      <c r="CO73" s="369">
        <v>9423.6428571428569</v>
      </c>
      <c r="CP73" s="369">
        <v>9423.6428571428569</v>
      </c>
      <c r="CQ73" s="369">
        <v>9423.6428571428569</v>
      </c>
      <c r="CR73" s="369">
        <v>9423.6428571428569</v>
      </c>
      <c r="CS73" s="369">
        <v>9423.6428571428569</v>
      </c>
      <c r="CT73" s="369">
        <v>14135.464285714286</v>
      </c>
      <c r="CU73" s="369">
        <v>14135.464285714286</v>
      </c>
      <c r="CV73" s="369">
        <v>9423.6428571428569</v>
      </c>
      <c r="CW73" s="369">
        <v>14135.464285714286</v>
      </c>
      <c r="CX73" s="369">
        <v>14135.464285714286</v>
      </c>
      <c r="CY73" s="369">
        <v>14135.464285714286</v>
      </c>
      <c r="CZ73" s="369">
        <v>9423.6428571428569</v>
      </c>
      <c r="DA73" s="369">
        <v>9423.6428571428569</v>
      </c>
      <c r="DB73" s="369">
        <v>9423.6428571428569</v>
      </c>
      <c r="DC73" s="369">
        <v>9423.6428571428569</v>
      </c>
      <c r="DD73" s="369">
        <v>9423.6428571428569</v>
      </c>
      <c r="DE73" s="369">
        <v>9423.6428571428569</v>
      </c>
      <c r="DF73" s="369">
        <v>0</v>
      </c>
      <c r="DG73" s="369">
        <v>0</v>
      </c>
      <c r="DH73" s="369">
        <v>0</v>
      </c>
      <c r="DI73" s="369">
        <v>0</v>
      </c>
      <c r="DJ73" s="369">
        <v>0</v>
      </c>
      <c r="DK73" s="369">
        <v>0</v>
      </c>
      <c r="DL73" s="369">
        <v>0</v>
      </c>
      <c r="DM73" s="369">
        <v>0</v>
      </c>
      <c r="DN73" s="369">
        <v>0</v>
      </c>
      <c r="DO73" s="369">
        <v>0</v>
      </c>
      <c r="DP73" s="369">
        <v>0</v>
      </c>
      <c r="DQ73" s="369">
        <v>0</v>
      </c>
      <c r="DR73" s="369">
        <v>0</v>
      </c>
      <c r="DT73" s="366" t="s">
        <v>213</v>
      </c>
      <c r="DU73" s="304"/>
      <c r="DV73" s="304"/>
      <c r="DW73" s="304"/>
      <c r="DX73" s="304"/>
      <c r="DY73" s="304"/>
      <c r="DZ73" s="304"/>
      <c r="EA73" s="255">
        <v>37694.571428571428</v>
      </c>
      <c r="EB73" s="255">
        <v>113083.71428571428</v>
      </c>
      <c r="EC73" s="255">
        <v>117795.53571428571</v>
      </c>
      <c r="ED73" s="255">
        <f t="shared" si="13"/>
        <v>122507.35714285714</v>
      </c>
      <c r="EE73" s="255">
        <f t="shared" si="13"/>
        <v>0</v>
      </c>
      <c r="EF73" s="255">
        <f t="shared" si="14"/>
        <v>391081.17857142858</v>
      </c>
      <c r="EG73" s="255">
        <v>0</v>
      </c>
      <c r="EH73" s="366" t="s">
        <v>201</v>
      </c>
    </row>
    <row r="74" spans="1:138" x14ac:dyDescent="0.4">
      <c r="A74" s="366" t="s">
        <v>77</v>
      </c>
      <c r="B74" s="366" t="s">
        <v>267</v>
      </c>
      <c r="C74" s="366" t="s">
        <v>46</v>
      </c>
      <c r="D74" s="366">
        <v>606809</v>
      </c>
      <c r="E74" s="366" t="s">
        <v>308</v>
      </c>
      <c r="F74" s="367">
        <v>208.74</v>
      </c>
      <c r="G74" s="367">
        <v>91.43088017751478</v>
      </c>
      <c r="H74" s="281"/>
      <c r="I74" s="281"/>
      <c r="J74" s="281"/>
      <c r="K74" s="281"/>
      <c r="L74" s="281"/>
      <c r="M74" s="389" t="s">
        <v>411</v>
      </c>
      <c r="N74" s="389" t="s">
        <v>411</v>
      </c>
      <c r="O74" s="389" t="s">
        <v>411</v>
      </c>
      <c r="P74" s="389" t="s">
        <v>411</v>
      </c>
      <c r="Q74" s="389" t="s">
        <v>411</v>
      </c>
      <c r="R74" s="389" t="s">
        <v>411</v>
      </c>
      <c r="S74" s="389" t="s">
        <v>411</v>
      </c>
      <c r="T74" s="389" t="s">
        <v>411</v>
      </c>
      <c r="U74" s="389" t="s">
        <v>411</v>
      </c>
      <c r="V74" s="389" t="s">
        <v>411</v>
      </c>
      <c r="W74" s="389" t="s">
        <v>411</v>
      </c>
      <c r="X74" s="389" t="s">
        <v>411</v>
      </c>
      <c r="Y74" s="389" t="s">
        <v>411</v>
      </c>
      <c r="Z74" s="389" t="s">
        <v>411</v>
      </c>
      <c r="AA74" s="389" t="s">
        <v>411</v>
      </c>
      <c r="AB74" s="389" t="s">
        <v>411</v>
      </c>
      <c r="AC74" s="389" t="s">
        <v>411</v>
      </c>
      <c r="AD74" s="389" t="s">
        <v>411</v>
      </c>
      <c r="AE74" s="389" t="s">
        <v>411</v>
      </c>
      <c r="AF74" s="389" t="s">
        <v>411</v>
      </c>
      <c r="AG74" s="389" t="s">
        <v>411</v>
      </c>
      <c r="AH74" s="389" t="s">
        <v>411</v>
      </c>
      <c r="AI74" s="367">
        <v>0.25</v>
      </c>
      <c r="AJ74" s="367">
        <v>0.25</v>
      </c>
      <c r="AK74" s="367">
        <v>0.25</v>
      </c>
      <c r="AL74" s="367">
        <v>0.25</v>
      </c>
      <c r="AM74" s="367">
        <v>0.25</v>
      </c>
      <c r="AN74" s="367">
        <v>0.42857142857142855</v>
      </c>
      <c r="AO74" s="367">
        <v>0.42857142857142855</v>
      </c>
      <c r="AP74" s="367">
        <v>0.25</v>
      </c>
      <c r="AQ74" s="367">
        <v>0.42857142857142855</v>
      </c>
      <c r="AR74" s="367">
        <v>0.42857142857142855</v>
      </c>
      <c r="AS74" s="367">
        <v>0.42857142857142855</v>
      </c>
      <c r="AT74" s="367">
        <v>0.25</v>
      </c>
      <c r="AU74" s="367">
        <v>0.25</v>
      </c>
      <c r="AV74" s="367">
        <v>0.25</v>
      </c>
      <c r="AW74" s="367">
        <v>0.25</v>
      </c>
      <c r="AX74" s="367">
        <v>0.25</v>
      </c>
      <c r="AY74" s="367">
        <v>0.25</v>
      </c>
      <c r="AZ74" s="367">
        <v>0</v>
      </c>
      <c r="BA74" s="367">
        <v>0</v>
      </c>
      <c r="BB74" s="367">
        <v>0</v>
      </c>
      <c r="BC74" s="367">
        <v>0</v>
      </c>
      <c r="BD74" s="367">
        <v>0</v>
      </c>
      <c r="BE74" s="367">
        <v>0</v>
      </c>
      <c r="BF74" s="367">
        <v>0</v>
      </c>
      <c r="BG74" s="367">
        <v>0</v>
      </c>
      <c r="BH74" s="367">
        <v>0</v>
      </c>
      <c r="BI74" s="367">
        <v>0</v>
      </c>
      <c r="BJ74" s="367">
        <v>0</v>
      </c>
      <c r="BK74" s="367">
        <v>0</v>
      </c>
      <c r="BL74" s="367">
        <v>0</v>
      </c>
      <c r="BN74" s="369">
        <v>0</v>
      </c>
      <c r="BO74" s="369">
        <v>0</v>
      </c>
      <c r="BP74" s="369">
        <v>0</v>
      </c>
      <c r="BQ74" s="369">
        <v>0</v>
      </c>
      <c r="BR74" s="369">
        <v>0</v>
      </c>
      <c r="BS74" s="390" t="s">
        <v>411</v>
      </c>
      <c r="BT74" s="390" t="s">
        <v>411</v>
      </c>
      <c r="BU74" s="390" t="s">
        <v>411</v>
      </c>
      <c r="BV74" s="390" t="s">
        <v>411</v>
      </c>
      <c r="BW74" s="390" t="s">
        <v>411</v>
      </c>
      <c r="BX74" s="390" t="s">
        <v>411</v>
      </c>
      <c r="BY74" s="390" t="s">
        <v>411</v>
      </c>
      <c r="BZ74" s="390" t="s">
        <v>411</v>
      </c>
      <c r="CA74" s="390" t="s">
        <v>411</v>
      </c>
      <c r="CB74" s="390" t="s">
        <v>411</v>
      </c>
      <c r="CC74" s="390" t="s">
        <v>411</v>
      </c>
      <c r="CD74" s="390" t="s">
        <v>411</v>
      </c>
      <c r="CE74" s="390" t="s">
        <v>411</v>
      </c>
      <c r="CF74" s="390" t="s">
        <v>411</v>
      </c>
      <c r="CG74" s="390" t="s">
        <v>411</v>
      </c>
      <c r="CH74" s="390" t="s">
        <v>411</v>
      </c>
      <c r="CI74" s="390" t="s">
        <v>411</v>
      </c>
      <c r="CJ74" s="390" t="s">
        <v>411</v>
      </c>
      <c r="CK74" s="390" t="s">
        <v>411</v>
      </c>
      <c r="CL74" s="390" t="s">
        <v>411</v>
      </c>
      <c r="CM74" s="390" t="s">
        <v>411</v>
      </c>
      <c r="CN74" s="390" t="s">
        <v>411</v>
      </c>
      <c r="CO74" s="369">
        <v>7827.75</v>
      </c>
      <c r="CP74" s="369">
        <v>7827.75</v>
      </c>
      <c r="CQ74" s="369">
        <v>7827.75</v>
      </c>
      <c r="CR74" s="369">
        <v>7827.75</v>
      </c>
      <c r="CS74" s="369">
        <v>7827.75</v>
      </c>
      <c r="CT74" s="369">
        <v>13418.999999999998</v>
      </c>
      <c r="CU74" s="369">
        <v>13418.999999999998</v>
      </c>
      <c r="CV74" s="369">
        <v>7827.75</v>
      </c>
      <c r="CW74" s="369">
        <v>13418.999999999998</v>
      </c>
      <c r="CX74" s="369">
        <v>13418.999999999998</v>
      </c>
      <c r="CY74" s="369">
        <v>13418.999999999998</v>
      </c>
      <c r="CZ74" s="369">
        <v>7827.75</v>
      </c>
      <c r="DA74" s="369">
        <v>7827.75</v>
      </c>
      <c r="DB74" s="369">
        <v>7827.75</v>
      </c>
      <c r="DC74" s="369">
        <v>7827.75</v>
      </c>
      <c r="DD74" s="369">
        <v>7827.75</v>
      </c>
      <c r="DE74" s="369">
        <v>7827.75</v>
      </c>
      <c r="DF74" s="369">
        <v>0</v>
      </c>
      <c r="DG74" s="369">
        <v>0</v>
      </c>
      <c r="DH74" s="369">
        <v>0</v>
      </c>
      <c r="DI74" s="369">
        <v>0</v>
      </c>
      <c r="DJ74" s="369">
        <v>0</v>
      </c>
      <c r="DK74" s="369">
        <v>0</v>
      </c>
      <c r="DL74" s="369">
        <v>0</v>
      </c>
      <c r="DM74" s="369">
        <v>0</v>
      </c>
      <c r="DN74" s="369">
        <v>0</v>
      </c>
      <c r="DO74" s="369">
        <v>0</v>
      </c>
      <c r="DP74" s="369">
        <v>0</v>
      </c>
      <c r="DQ74" s="369">
        <v>0</v>
      </c>
      <c r="DR74" s="369">
        <v>0</v>
      </c>
      <c r="DT74" s="366" t="s">
        <v>213</v>
      </c>
      <c r="DU74" s="304"/>
      <c r="DV74" s="304"/>
      <c r="DW74" s="304"/>
      <c r="DX74" s="304"/>
      <c r="DY74" s="304"/>
      <c r="DZ74" s="304"/>
      <c r="EA74" s="255">
        <v>31311</v>
      </c>
      <c r="EB74" s="255">
        <v>93933</v>
      </c>
      <c r="EC74" s="255">
        <v>99524.25</v>
      </c>
      <c r="ED74" s="255">
        <f t="shared" si="13"/>
        <v>108470.25</v>
      </c>
      <c r="EE74" s="255">
        <f t="shared" si="13"/>
        <v>0</v>
      </c>
      <c r="EF74" s="255">
        <f t="shared" si="14"/>
        <v>333238.5</v>
      </c>
      <c r="EG74" s="255">
        <v>0</v>
      </c>
      <c r="EH74" s="366" t="s">
        <v>201</v>
      </c>
    </row>
    <row r="75" spans="1:138" x14ac:dyDescent="0.4">
      <c r="A75" s="366" t="s">
        <v>77</v>
      </c>
      <c r="B75" s="366" t="s">
        <v>267</v>
      </c>
      <c r="C75" s="366" t="s">
        <v>46</v>
      </c>
      <c r="D75" s="366">
        <v>606809</v>
      </c>
      <c r="E75" s="366" t="s">
        <v>308</v>
      </c>
      <c r="F75" s="367">
        <v>208.74</v>
      </c>
      <c r="G75" s="367">
        <v>91.43088017751478</v>
      </c>
      <c r="H75" s="281"/>
      <c r="I75" s="281"/>
      <c r="J75" s="281"/>
      <c r="K75" s="281"/>
      <c r="L75" s="281"/>
      <c r="M75" s="389" t="s">
        <v>411</v>
      </c>
      <c r="N75" s="389" t="s">
        <v>411</v>
      </c>
      <c r="O75" s="389" t="s">
        <v>411</v>
      </c>
      <c r="P75" s="389" t="s">
        <v>411</v>
      </c>
      <c r="Q75" s="389" t="s">
        <v>411</v>
      </c>
      <c r="R75" s="389" t="s">
        <v>411</v>
      </c>
      <c r="S75" s="389" t="s">
        <v>411</v>
      </c>
      <c r="T75" s="389" t="s">
        <v>411</v>
      </c>
      <c r="U75" s="389" t="s">
        <v>411</v>
      </c>
      <c r="V75" s="389" t="s">
        <v>411</v>
      </c>
      <c r="W75" s="389" t="s">
        <v>411</v>
      </c>
      <c r="X75" s="389" t="s">
        <v>411</v>
      </c>
      <c r="Y75" s="389" t="s">
        <v>411</v>
      </c>
      <c r="Z75" s="389" t="s">
        <v>411</v>
      </c>
      <c r="AA75" s="389" t="s">
        <v>411</v>
      </c>
      <c r="AB75" s="389" t="s">
        <v>411</v>
      </c>
      <c r="AC75" s="389" t="s">
        <v>411</v>
      </c>
      <c r="AD75" s="389" t="s">
        <v>411</v>
      </c>
      <c r="AE75" s="389" t="s">
        <v>411</v>
      </c>
      <c r="AF75" s="389" t="s">
        <v>411</v>
      </c>
      <c r="AG75" s="389" t="s">
        <v>411</v>
      </c>
      <c r="AH75" s="389" t="s">
        <v>411</v>
      </c>
      <c r="AI75" s="367">
        <v>0.05</v>
      </c>
      <c r="AJ75" s="367">
        <v>0.05</v>
      </c>
      <c r="AK75" s="367">
        <v>0.05</v>
      </c>
      <c r="AL75" s="367">
        <v>0.05</v>
      </c>
      <c r="AM75" s="367">
        <v>0.05</v>
      </c>
      <c r="AN75" s="367">
        <v>0.05</v>
      </c>
      <c r="AO75" s="367">
        <v>0.05</v>
      </c>
      <c r="AP75" s="367">
        <v>0.05</v>
      </c>
      <c r="AQ75" s="367">
        <v>0.05</v>
      </c>
      <c r="AR75" s="367">
        <v>0.05</v>
      </c>
      <c r="AS75" s="367">
        <v>0.05</v>
      </c>
      <c r="AT75" s="367">
        <v>0.05</v>
      </c>
      <c r="AU75" s="367">
        <v>0.05</v>
      </c>
      <c r="AV75" s="367">
        <v>0.05</v>
      </c>
      <c r="AW75" s="367">
        <v>0.05</v>
      </c>
      <c r="AX75" s="367">
        <v>0.05</v>
      </c>
      <c r="AY75" s="367">
        <v>0.05</v>
      </c>
      <c r="AZ75" s="367">
        <v>0</v>
      </c>
      <c r="BA75" s="367">
        <v>0</v>
      </c>
      <c r="BB75" s="367">
        <v>0</v>
      </c>
      <c r="BC75" s="367">
        <v>0</v>
      </c>
      <c r="BD75" s="367">
        <v>0</v>
      </c>
      <c r="BE75" s="367">
        <v>0</v>
      </c>
      <c r="BF75" s="367">
        <v>0</v>
      </c>
      <c r="BG75" s="367">
        <v>0</v>
      </c>
      <c r="BH75" s="367">
        <v>0</v>
      </c>
      <c r="BI75" s="367">
        <v>0</v>
      </c>
      <c r="BJ75" s="367">
        <v>0</v>
      </c>
      <c r="BK75" s="367">
        <v>0</v>
      </c>
      <c r="BL75" s="367">
        <v>0</v>
      </c>
      <c r="BN75" s="369">
        <v>0</v>
      </c>
      <c r="BO75" s="369">
        <v>0</v>
      </c>
      <c r="BP75" s="369">
        <v>0</v>
      </c>
      <c r="BQ75" s="369">
        <v>0</v>
      </c>
      <c r="BR75" s="369">
        <v>0</v>
      </c>
      <c r="BS75" s="390" t="s">
        <v>411</v>
      </c>
      <c r="BT75" s="390" t="s">
        <v>411</v>
      </c>
      <c r="BU75" s="390" t="s">
        <v>411</v>
      </c>
      <c r="BV75" s="390" t="s">
        <v>411</v>
      </c>
      <c r="BW75" s="390" t="s">
        <v>411</v>
      </c>
      <c r="BX75" s="390" t="s">
        <v>411</v>
      </c>
      <c r="BY75" s="390" t="s">
        <v>411</v>
      </c>
      <c r="BZ75" s="390" t="s">
        <v>411</v>
      </c>
      <c r="CA75" s="390" t="s">
        <v>411</v>
      </c>
      <c r="CB75" s="390" t="s">
        <v>411</v>
      </c>
      <c r="CC75" s="390" t="s">
        <v>411</v>
      </c>
      <c r="CD75" s="390" t="s">
        <v>411</v>
      </c>
      <c r="CE75" s="390" t="s">
        <v>411</v>
      </c>
      <c r="CF75" s="390" t="s">
        <v>411</v>
      </c>
      <c r="CG75" s="390" t="s">
        <v>411</v>
      </c>
      <c r="CH75" s="390" t="s">
        <v>411</v>
      </c>
      <c r="CI75" s="390" t="s">
        <v>411</v>
      </c>
      <c r="CJ75" s="390" t="s">
        <v>411</v>
      </c>
      <c r="CK75" s="390" t="s">
        <v>411</v>
      </c>
      <c r="CL75" s="390" t="s">
        <v>411</v>
      </c>
      <c r="CM75" s="390" t="s">
        <v>411</v>
      </c>
      <c r="CN75" s="390" t="s">
        <v>411</v>
      </c>
      <c r="CO75" s="369">
        <v>1565.5500000000002</v>
      </c>
      <c r="CP75" s="369">
        <v>1565.5500000000002</v>
      </c>
      <c r="CQ75" s="369">
        <v>1565.5500000000002</v>
      </c>
      <c r="CR75" s="369">
        <v>1565.5500000000002</v>
      </c>
      <c r="CS75" s="369">
        <v>1565.5500000000002</v>
      </c>
      <c r="CT75" s="369">
        <v>1565.5500000000002</v>
      </c>
      <c r="CU75" s="369">
        <v>1565.5500000000002</v>
      </c>
      <c r="CV75" s="369">
        <v>1565.5500000000002</v>
      </c>
      <c r="CW75" s="369">
        <v>1565.5500000000002</v>
      </c>
      <c r="CX75" s="369">
        <v>1565.5500000000002</v>
      </c>
      <c r="CY75" s="369">
        <v>1565.5500000000002</v>
      </c>
      <c r="CZ75" s="369">
        <v>1565.5500000000002</v>
      </c>
      <c r="DA75" s="369">
        <v>1565.5500000000002</v>
      </c>
      <c r="DB75" s="369">
        <v>1565.5500000000002</v>
      </c>
      <c r="DC75" s="369">
        <v>1565.5500000000002</v>
      </c>
      <c r="DD75" s="369">
        <v>1565.5500000000002</v>
      </c>
      <c r="DE75" s="369">
        <v>1565.5500000000002</v>
      </c>
      <c r="DF75" s="369">
        <v>0</v>
      </c>
      <c r="DG75" s="369">
        <v>0</v>
      </c>
      <c r="DH75" s="369">
        <v>0</v>
      </c>
      <c r="DI75" s="369">
        <v>0</v>
      </c>
      <c r="DJ75" s="369">
        <v>0</v>
      </c>
      <c r="DK75" s="369">
        <v>0</v>
      </c>
      <c r="DL75" s="369">
        <v>0</v>
      </c>
      <c r="DM75" s="369">
        <v>0</v>
      </c>
      <c r="DN75" s="369">
        <v>0</v>
      </c>
      <c r="DO75" s="369">
        <v>0</v>
      </c>
      <c r="DP75" s="369">
        <v>0</v>
      </c>
      <c r="DQ75" s="369">
        <v>0</v>
      </c>
      <c r="DR75" s="369">
        <v>0</v>
      </c>
      <c r="DT75" s="366" t="s">
        <v>213</v>
      </c>
      <c r="DU75" s="304"/>
      <c r="DV75" s="304"/>
      <c r="DW75" s="304"/>
      <c r="DX75" s="304"/>
      <c r="DY75" s="304"/>
      <c r="DZ75" s="304"/>
      <c r="EA75" s="255">
        <v>0</v>
      </c>
      <c r="EB75" s="255">
        <v>17221.05</v>
      </c>
      <c r="EC75" s="255">
        <v>18786.599999999999</v>
      </c>
      <c r="ED75" s="255">
        <f t="shared" si="13"/>
        <v>17221.05</v>
      </c>
      <c r="EE75" s="255">
        <f t="shared" si="13"/>
        <v>0</v>
      </c>
      <c r="EF75" s="255">
        <f t="shared" si="14"/>
        <v>53228.7</v>
      </c>
      <c r="EG75" s="255">
        <v>0</v>
      </c>
      <c r="EH75" s="366" t="s">
        <v>201</v>
      </c>
    </row>
    <row r="76" spans="1:138" x14ac:dyDescent="0.4">
      <c r="A76" s="366" t="s">
        <v>77</v>
      </c>
      <c r="B76" s="366" t="s">
        <v>267</v>
      </c>
      <c r="C76" s="366" t="s">
        <v>46</v>
      </c>
      <c r="D76" s="366">
        <v>606809</v>
      </c>
      <c r="E76" s="366" t="s">
        <v>310</v>
      </c>
      <c r="F76" s="367">
        <v>293.18</v>
      </c>
      <c r="G76" s="367">
        <v>131</v>
      </c>
      <c r="H76" s="281"/>
      <c r="I76" s="281"/>
      <c r="J76" s="281"/>
      <c r="K76" s="281"/>
      <c r="L76" s="281"/>
      <c r="M76" s="389" t="s">
        <v>411</v>
      </c>
      <c r="N76" s="389" t="s">
        <v>411</v>
      </c>
      <c r="O76" s="389" t="s">
        <v>411</v>
      </c>
      <c r="P76" s="389" t="s">
        <v>411</v>
      </c>
      <c r="Q76" s="389" t="s">
        <v>411</v>
      </c>
      <c r="R76" s="389" t="s">
        <v>411</v>
      </c>
      <c r="S76" s="389" t="s">
        <v>411</v>
      </c>
      <c r="T76" s="389" t="s">
        <v>411</v>
      </c>
      <c r="U76" s="389" t="s">
        <v>411</v>
      </c>
      <c r="V76" s="389" t="s">
        <v>411</v>
      </c>
      <c r="W76" s="389" t="s">
        <v>411</v>
      </c>
      <c r="X76" s="389" t="s">
        <v>411</v>
      </c>
      <c r="Y76" s="389" t="s">
        <v>411</v>
      </c>
      <c r="Z76" s="389" t="s">
        <v>411</v>
      </c>
      <c r="AA76" s="389" t="s">
        <v>411</v>
      </c>
      <c r="AB76" s="389" t="s">
        <v>411</v>
      </c>
      <c r="AC76" s="389" t="s">
        <v>411</v>
      </c>
      <c r="AD76" s="389" t="s">
        <v>411</v>
      </c>
      <c r="AE76" s="389" t="s">
        <v>411</v>
      </c>
      <c r="AF76" s="389" t="s">
        <v>411</v>
      </c>
      <c r="AG76" s="389" t="s">
        <v>411</v>
      </c>
      <c r="AH76" s="389" t="s">
        <v>411</v>
      </c>
      <c r="AI76" s="367">
        <v>0</v>
      </c>
      <c r="AJ76" s="367">
        <v>0</v>
      </c>
      <c r="AK76" s="367">
        <v>0</v>
      </c>
      <c r="AL76" s="367">
        <v>0</v>
      </c>
      <c r="AM76" s="367">
        <v>0</v>
      </c>
      <c r="AN76" s="367">
        <v>0</v>
      </c>
      <c r="AO76" s="367">
        <v>0</v>
      </c>
      <c r="AP76" s="367">
        <v>0</v>
      </c>
      <c r="AQ76" s="367">
        <v>0</v>
      </c>
      <c r="AR76" s="367">
        <v>0</v>
      </c>
      <c r="AS76" s="367">
        <v>0</v>
      </c>
      <c r="AT76" s="367">
        <v>0</v>
      </c>
      <c r="AU76" s="367">
        <v>0</v>
      </c>
      <c r="AV76" s="367">
        <v>0</v>
      </c>
      <c r="AW76" s="367">
        <v>0</v>
      </c>
      <c r="AX76" s="367">
        <v>0</v>
      </c>
      <c r="AY76" s="367">
        <v>0</v>
      </c>
      <c r="AZ76" s="367">
        <v>0</v>
      </c>
      <c r="BA76" s="367">
        <v>0</v>
      </c>
      <c r="BB76" s="367">
        <v>0</v>
      </c>
      <c r="BC76" s="367">
        <v>0</v>
      </c>
      <c r="BD76" s="367">
        <v>0</v>
      </c>
      <c r="BE76" s="367">
        <v>0</v>
      </c>
      <c r="BF76" s="367">
        <v>0</v>
      </c>
      <c r="BG76" s="367">
        <v>0</v>
      </c>
      <c r="BH76" s="367">
        <v>0</v>
      </c>
      <c r="BI76" s="367">
        <v>0</v>
      </c>
      <c r="BJ76" s="367">
        <v>0</v>
      </c>
      <c r="BK76" s="367">
        <v>0</v>
      </c>
      <c r="BL76" s="367">
        <v>0</v>
      </c>
      <c r="BN76" s="369">
        <v>0</v>
      </c>
      <c r="BO76" s="369">
        <v>0</v>
      </c>
      <c r="BP76" s="369">
        <v>0</v>
      </c>
      <c r="BQ76" s="369">
        <v>0</v>
      </c>
      <c r="BR76" s="369">
        <v>0</v>
      </c>
      <c r="BS76" s="390" t="s">
        <v>411</v>
      </c>
      <c r="BT76" s="390" t="s">
        <v>411</v>
      </c>
      <c r="BU76" s="390" t="s">
        <v>411</v>
      </c>
      <c r="BV76" s="390" t="s">
        <v>411</v>
      </c>
      <c r="BW76" s="390" t="s">
        <v>411</v>
      </c>
      <c r="BX76" s="390" t="s">
        <v>411</v>
      </c>
      <c r="BY76" s="390" t="s">
        <v>411</v>
      </c>
      <c r="BZ76" s="390" t="s">
        <v>411</v>
      </c>
      <c r="CA76" s="390" t="s">
        <v>411</v>
      </c>
      <c r="CB76" s="390" t="s">
        <v>411</v>
      </c>
      <c r="CC76" s="390" t="s">
        <v>411</v>
      </c>
      <c r="CD76" s="390" t="s">
        <v>411</v>
      </c>
      <c r="CE76" s="390" t="s">
        <v>411</v>
      </c>
      <c r="CF76" s="390" t="s">
        <v>411</v>
      </c>
      <c r="CG76" s="390" t="s">
        <v>411</v>
      </c>
      <c r="CH76" s="390" t="s">
        <v>411</v>
      </c>
      <c r="CI76" s="390" t="s">
        <v>411</v>
      </c>
      <c r="CJ76" s="390" t="s">
        <v>411</v>
      </c>
      <c r="CK76" s="390" t="s">
        <v>411</v>
      </c>
      <c r="CL76" s="390" t="s">
        <v>411</v>
      </c>
      <c r="CM76" s="390" t="s">
        <v>411</v>
      </c>
      <c r="CN76" s="390" t="s">
        <v>411</v>
      </c>
      <c r="CO76" s="369">
        <v>0</v>
      </c>
      <c r="CP76" s="369">
        <v>0</v>
      </c>
      <c r="CQ76" s="369">
        <v>0</v>
      </c>
      <c r="CR76" s="369">
        <v>0</v>
      </c>
      <c r="CS76" s="369">
        <v>0</v>
      </c>
      <c r="CT76" s="369">
        <v>0</v>
      </c>
      <c r="CU76" s="369">
        <v>0</v>
      </c>
      <c r="CV76" s="369">
        <v>0</v>
      </c>
      <c r="CW76" s="369">
        <v>0</v>
      </c>
      <c r="CX76" s="369">
        <v>0</v>
      </c>
      <c r="CY76" s="369">
        <v>0</v>
      </c>
      <c r="CZ76" s="369">
        <v>0</v>
      </c>
      <c r="DA76" s="369">
        <v>0</v>
      </c>
      <c r="DB76" s="369">
        <v>0</v>
      </c>
      <c r="DC76" s="369">
        <v>0</v>
      </c>
      <c r="DD76" s="369">
        <v>0</v>
      </c>
      <c r="DE76" s="369">
        <v>0</v>
      </c>
      <c r="DF76" s="369">
        <v>0</v>
      </c>
      <c r="DG76" s="369">
        <v>0</v>
      </c>
      <c r="DH76" s="369">
        <v>0</v>
      </c>
      <c r="DI76" s="369">
        <v>0</v>
      </c>
      <c r="DJ76" s="369">
        <v>0</v>
      </c>
      <c r="DK76" s="369">
        <v>0</v>
      </c>
      <c r="DL76" s="369">
        <v>0</v>
      </c>
      <c r="DM76" s="369">
        <v>0</v>
      </c>
      <c r="DN76" s="369">
        <v>0</v>
      </c>
      <c r="DO76" s="369">
        <v>0</v>
      </c>
      <c r="DP76" s="369">
        <v>0</v>
      </c>
      <c r="DQ76" s="369">
        <v>0</v>
      </c>
      <c r="DR76" s="369">
        <v>0</v>
      </c>
      <c r="DT76" s="366" t="s">
        <v>213</v>
      </c>
      <c r="DU76" s="304"/>
      <c r="DV76" s="304"/>
      <c r="DW76" s="304"/>
      <c r="DX76" s="304"/>
      <c r="DY76" s="304"/>
      <c r="DZ76" s="304"/>
      <c r="EA76" s="255">
        <v>175908</v>
      </c>
      <c r="EB76" s="255">
        <v>413697.92142857146</v>
      </c>
      <c r="EC76" s="255">
        <v>0</v>
      </c>
      <c r="ED76" s="255">
        <f t="shared" si="13"/>
        <v>0</v>
      </c>
      <c r="EE76" s="255">
        <f t="shared" si="13"/>
        <v>0</v>
      </c>
      <c r="EF76" s="255">
        <f t="shared" si="14"/>
        <v>589605.92142857146</v>
      </c>
      <c r="EG76" s="255">
        <v>0</v>
      </c>
      <c r="EH76" s="366" t="s">
        <v>201</v>
      </c>
    </row>
    <row r="77" spans="1:138" x14ac:dyDescent="0.4">
      <c r="A77" s="366" t="s">
        <v>287</v>
      </c>
      <c r="B77" s="366" t="s">
        <v>267</v>
      </c>
      <c r="C77" s="366" t="s">
        <v>46</v>
      </c>
      <c r="D77" s="366">
        <v>606809</v>
      </c>
      <c r="E77" s="366" t="s">
        <v>289</v>
      </c>
      <c r="F77" s="367">
        <v>208.74</v>
      </c>
      <c r="G77" s="367">
        <v>91.43088017751478</v>
      </c>
      <c r="H77" s="281"/>
      <c r="I77" s="281"/>
      <c r="J77" s="281"/>
      <c r="K77" s="281"/>
      <c r="L77" s="281"/>
      <c r="M77" s="389" t="s">
        <v>411</v>
      </c>
      <c r="N77" s="389" t="s">
        <v>411</v>
      </c>
      <c r="O77" s="389" t="s">
        <v>411</v>
      </c>
      <c r="P77" s="389" t="s">
        <v>411</v>
      </c>
      <c r="Q77" s="389" t="s">
        <v>411</v>
      </c>
      <c r="R77" s="389" t="s">
        <v>411</v>
      </c>
      <c r="S77" s="389" t="s">
        <v>411</v>
      </c>
      <c r="T77" s="389" t="s">
        <v>411</v>
      </c>
      <c r="U77" s="389" t="s">
        <v>411</v>
      </c>
      <c r="V77" s="389" t="s">
        <v>411</v>
      </c>
      <c r="W77" s="389" t="s">
        <v>411</v>
      </c>
      <c r="X77" s="389" t="s">
        <v>411</v>
      </c>
      <c r="Y77" s="389" t="s">
        <v>411</v>
      </c>
      <c r="Z77" s="389" t="s">
        <v>411</v>
      </c>
      <c r="AA77" s="389" t="s">
        <v>411</v>
      </c>
      <c r="AB77" s="389" t="s">
        <v>411</v>
      </c>
      <c r="AC77" s="389" t="s">
        <v>411</v>
      </c>
      <c r="AD77" s="389" t="s">
        <v>411</v>
      </c>
      <c r="AE77" s="389" t="s">
        <v>411</v>
      </c>
      <c r="AF77" s="389" t="s">
        <v>411</v>
      </c>
      <c r="AG77" s="389" t="s">
        <v>411</v>
      </c>
      <c r="AH77" s="389" t="s">
        <v>411</v>
      </c>
      <c r="AI77" s="367">
        <v>0</v>
      </c>
      <c r="AJ77" s="367">
        <v>0</v>
      </c>
      <c r="AK77" s="367">
        <v>0</v>
      </c>
      <c r="AL77" s="367">
        <v>0</v>
      </c>
      <c r="AM77" s="367">
        <v>0</v>
      </c>
      <c r="AN77" s="367">
        <v>0</v>
      </c>
      <c r="AO77" s="367">
        <v>0</v>
      </c>
      <c r="AP77" s="367">
        <v>0</v>
      </c>
      <c r="AQ77" s="367">
        <v>0</v>
      </c>
      <c r="AR77" s="367">
        <v>0</v>
      </c>
      <c r="AS77" s="367">
        <v>0</v>
      </c>
      <c r="AT77" s="367">
        <v>0</v>
      </c>
      <c r="AU77" s="367">
        <v>0</v>
      </c>
      <c r="AV77" s="367">
        <v>0</v>
      </c>
      <c r="AW77" s="367">
        <v>0</v>
      </c>
      <c r="AX77" s="367">
        <v>0</v>
      </c>
      <c r="AY77" s="367">
        <v>0</v>
      </c>
      <c r="AZ77" s="367">
        <v>0</v>
      </c>
      <c r="BA77" s="367">
        <v>0</v>
      </c>
      <c r="BB77" s="367">
        <v>0</v>
      </c>
      <c r="BC77" s="367">
        <v>0</v>
      </c>
      <c r="BD77" s="367">
        <v>0</v>
      </c>
      <c r="BE77" s="367">
        <v>0</v>
      </c>
      <c r="BF77" s="367">
        <v>0</v>
      </c>
      <c r="BG77" s="367">
        <v>0</v>
      </c>
      <c r="BH77" s="367">
        <v>0</v>
      </c>
      <c r="BI77" s="367">
        <v>0</v>
      </c>
      <c r="BJ77" s="367">
        <v>0</v>
      </c>
      <c r="BK77" s="367">
        <v>0</v>
      </c>
      <c r="BL77" s="367">
        <v>0</v>
      </c>
      <c r="BN77" s="369">
        <v>0</v>
      </c>
      <c r="BO77" s="369">
        <v>0</v>
      </c>
      <c r="BP77" s="369">
        <v>0</v>
      </c>
      <c r="BQ77" s="369">
        <v>0</v>
      </c>
      <c r="BR77" s="369">
        <v>0</v>
      </c>
      <c r="BS77" s="390" t="s">
        <v>411</v>
      </c>
      <c r="BT77" s="390" t="s">
        <v>411</v>
      </c>
      <c r="BU77" s="390" t="s">
        <v>411</v>
      </c>
      <c r="BV77" s="390" t="s">
        <v>411</v>
      </c>
      <c r="BW77" s="390" t="s">
        <v>411</v>
      </c>
      <c r="BX77" s="390" t="s">
        <v>411</v>
      </c>
      <c r="BY77" s="390" t="s">
        <v>411</v>
      </c>
      <c r="BZ77" s="390" t="s">
        <v>411</v>
      </c>
      <c r="CA77" s="390" t="s">
        <v>411</v>
      </c>
      <c r="CB77" s="390" t="s">
        <v>411</v>
      </c>
      <c r="CC77" s="390" t="s">
        <v>411</v>
      </c>
      <c r="CD77" s="390" t="s">
        <v>411</v>
      </c>
      <c r="CE77" s="390" t="s">
        <v>411</v>
      </c>
      <c r="CF77" s="390" t="s">
        <v>411</v>
      </c>
      <c r="CG77" s="390" t="s">
        <v>411</v>
      </c>
      <c r="CH77" s="390" t="s">
        <v>411</v>
      </c>
      <c r="CI77" s="390" t="s">
        <v>411</v>
      </c>
      <c r="CJ77" s="390" t="s">
        <v>411</v>
      </c>
      <c r="CK77" s="390" t="s">
        <v>411</v>
      </c>
      <c r="CL77" s="390" t="s">
        <v>411</v>
      </c>
      <c r="CM77" s="390" t="s">
        <v>411</v>
      </c>
      <c r="CN77" s="390" t="s">
        <v>411</v>
      </c>
      <c r="CO77" s="369">
        <v>0</v>
      </c>
      <c r="CP77" s="369">
        <v>0</v>
      </c>
      <c r="CQ77" s="369">
        <v>0</v>
      </c>
      <c r="CR77" s="369">
        <v>0</v>
      </c>
      <c r="CS77" s="369">
        <v>0</v>
      </c>
      <c r="CT77" s="369">
        <v>0</v>
      </c>
      <c r="CU77" s="369">
        <v>0</v>
      </c>
      <c r="CV77" s="369">
        <v>0</v>
      </c>
      <c r="CW77" s="369">
        <v>0</v>
      </c>
      <c r="CX77" s="369">
        <v>0</v>
      </c>
      <c r="CY77" s="369">
        <v>0</v>
      </c>
      <c r="CZ77" s="369">
        <v>0</v>
      </c>
      <c r="DA77" s="369">
        <v>0</v>
      </c>
      <c r="DB77" s="369">
        <v>0</v>
      </c>
      <c r="DC77" s="369">
        <v>0</v>
      </c>
      <c r="DD77" s="369">
        <v>0</v>
      </c>
      <c r="DE77" s="369">
        <v>0</v>
      </c>
      <c r="DF77" s="369">
        <v>0</v>
      </c>
      <c r="DG77" s="369">
        <v>0</v>
      </c>
      <c r="DH77" s="369">
        <v>0</v>
      </c>
      <c r="DI77" s="369">
        <v>0</v>
      </c>
      <c r="DJ77" s="369">
        <v>0</v>
      </c>
      <c r="DK77" s="369">
        <v>0</v>
      </c>
      <c r="DL77" s="369">
        <v>0</v>
      </c>
      <c r="DM77" s="369">
        <v>0</v>
      </c>
      <c r="DN77" s="369">
        <v>0</v>
      </c>
      <c r="DO77" s="369">
        <v>0</v>
      </c>
      <c r="DP77" s="369">
        <v>0</v>
      </c>
      <c r="DQ77" s="369">
        <v>0</v>
      </c>
      <c r="DR77" s="369">
        <v>0</v>
      </c>
      <c r="DT77" s="366" t="s">
        <v>213</v>
      </c>
      <c r="DU77" s="304"/>
      <c r="DV77" s="304"/>
      <c r="DW77" s="304"/>
      <c r="DX77" s="304"/>
      <c r="DY77" s="304"/>
      <c r="DZ77" s="304"/>
      <c r="EA77" s="255">
        <v>7995.4875000000002</v>
      </c>
      <c r="EB77" s="255">
        <v>4473</v>
      </c>
      <c r="EC77" s="255">
        <v>0</v>
      </c>
      <c r="ED77" s="255">
        <f t="shared" si="13"/>
        <v>0</v>
      </c>
      <c r="EE77" s="255">
        <f t="shared" si="13"/>
        <v>0</v>
      </c>
      <c r="EF77" s="255">
        <f t="shared" si="14"/>
        <v>12468.487499999999</v>
      </c>
      <c r="EG77" s="255">
        <v>0</v>
      </c>
      <c r="EH77" s="366" t="s">
        <v>200</v>
      </c>
    </row>
    <row r="78" spans="1:138" x14ac:dyDescent="0.4">
      <c r="A78" s="366" t="s">
        <v>287</v>
      </c>
      <c r="B78" s="366" t="s">
        <v>267</v>
      </c>
      <c r="C78" s="366" t="s">
        <v>46</v>
      </c>
      <c r="D78" s="366">
        <v>606809</v>
      </c>
      <c r="E78" s="366" t="s">
        <v>308</v>
      </c>
      <c r="F78" s="367">
        <v>208.74</v>
      </c>
      <c r="G78" s="367">
        <v>91.43088017751478</v>
      </c>
      <c r="H78" s="281"/>
      <c r="I78" s="281"/>
      <c r="J78" s="281"/>
      <c r="K78" s="281"/>
      <c r="L78" s="281"/>
      <c r="M78" s="389" t="s">
        <v>411</v>
      </c>
      <c r="N78" s="389" t="s">
        <v>411</v>
      </c>
      <c r="O78" s="389" t="s">
        <v>411</v>
      </c>
      <c r="P78" s="389" t="s">
        <v>411</v>
      </c>
      <c r="Q78" s="389" t="s">
        <v>411</v>
      </c>
      <c r="R78" s="389" t="s">
        <v>411</v>
      </c>
      <c r="S78" s="389" t="s">
        <v>411</v>
      </c>
      <c r="T78" s="389" t="s">
        <v>411</v>
      </c>
      <c r="U78" s="389" t="s">
        <v>411</v>
      </c>
      <c r="V78" s="389" t="s">
        <v>411</v>
      </c>
      <c r="W78" s="389" t="s">
        <v>411</v>
      </c>
      <c r="X78" s="389" t="s">
        <v>411</v>
      </c>
      <c r="Y78" s="389" t="s">
        <v>411</v>
      </c>
      <c r="Z78" s="389" t="s">
        <v>411</v>
      </c>
      <c r="AA78" s="389" t="s">
        <v>411</v>
      </c>
      <c r="AB78" s="389" t="s">
        <v>411</v>
      </c>
      <c r="AC78" s="389" t="s">
        <v>411</v>
      </c>
      <c r="AD78" s="389" t="s">
        <v>411</v>
      </c>
      <c r="AE78" s="389" t="s">
        <v>411</v>
      </c>
      <c r="AF78" s="389" t="s">
        <v>411</v>
      </c>
      <c r="AG78" s="389" t="s">
        <v>411</v>
      </c>
      <c r="AH78" s="389" t="s">
        <v>411</v>
      </c>
      <c r="AI78" s="367">
        <v>0</v>
      </c>
      <c r="AJ78" s="367">
        <v>0</v>
      </c>
      <c r="AK78" s="367">
        <v>0</v>
      </c>
      <c r="AL78" s="367">
        <v>0</v>
      </c>
      <c r="AM78" s="367">
        <v>0</v>
      </c>
      <c r="AN78" s="367">
        <v>0</v>
      </c>
      <c r="AO78" s="367">
        <v>0</v>
      </c>
      <c r="AP78" s="367">
        <v>0</v>
      </c>
      <c r="AQ78" s="367">
        <v>0</v>
      </c>
      <c r="AR78" s="367">
        <v>0</v>
      </c>
      <c r="AS78" s="367">
        <v>0</v>
      </c>
      <c r="AT78" s="367">
        <v>0</v>
      </c>
      <c r="AU78" s="367">
        <v>0</v>
      </c>
      <c r="AV78" s="367">
        <v>0</v>
      </c>
      <c r="AW78" s="367">
        <v>0</v>
      </c>
      <c r="AX78" s="367">
        <v>0</v>
      </c>
      <c r="AY78" s="367">
        <v>0</v>
      </c>
      <c r="AZ78" s="367">
        <v>0</v>
      </c>
      <c r="BA78" s="367">
        <v>0</v>
      </c>
      <c r="BB78" s="367">
        <v>0</v>
      </c>
      <c r="BC78" s="367">
        <v>0</v>
      </c>
      <c r="BD78" s="367">
        <v>0</v>
      </c>
      <c r="BE78" s="367">
        <v>0</v>
      </c>
      <c r="BF78" s="367">
        <v>0</v>
      </c>
      <c r="BG78" s="367">
        <v>0</v>
      </c>
      <c r="BH78" s="367">
        <v>0</v>
      </c>
      <c r="BI78" s="367">
        <v>0</v>
      </c>
      <c r="BJ78" s="367">
        <v>0</v>
      </c>
      <c r="BK78" s="367">
        <v>0</v>
      </c>
      <c r="BL78" s="367">
        <v>0</v>
      </c>
      <c r="BN78" s="369">
        <v>0</v>
      </c>
      <c r="BO78" s="369">
        <v>0</v>
      </c>
      <c r="BP78" s="369">
        <v>0</v>
      </c>
      <c r="BQ78" s="369">
        <v>0</v>
      </c>
      <c r="BR78" s="369">
        <v>0</v>
      </c>
      <c r="BS78" s="390" t="s">
        <v>411</v>
      </c>
      <c r="BT78" s="390" t="s">
        <v>411</v>
      </c>
      <c r="BU78" s="390" t="s">
        <v>411</v>
      </c>
      <c r="BV78" s="390" t="s">
        <v>411</v>
      </c>
      <c r="BW78" s="390" t="s">
        <v>411</v>
      </c>
      <c r="BX78" s="390" t="s">
        <v>411</v>
      </c>
      <c r="BY78" s="390" t="s">
        <v>411</v>
      </c>
      <c r="BZ78" s="390" t="s">
        <v>411</v>
      </c>
      <c r="CA78" s="390" t="s">
        <v>411</v>
      </c>
      <c r="CB78" s="390" t="s">
        <v>411</v>
      </c>
      <c r="CC78" s="390" t="s">
        <v>411</v>
      </c>
      <c r="CD78" s="390" t="s">
        <v>411</v>
      </c>
      <c r="CE78" s="390" t="s">
        <v>411</v>
      </c>
      <c r="CF78" s="390" t="s">
        <v>411</v>
      </c>
      <c r="CG78" s="390" t="s">
        <v>411</v>
      </c>
      <c r="CH78" s="390" t="s">
        <v>411</v>
      </c>
      <c r="CI78" s="390" t="s">
        <v>411</v>
      </c>
      <c r="CJ78" s="390" t="s">
        <v>411</v>
      </c>
      <c r="CK78" s="390" t="s">
        <v>411</v>
      </c>
      <c r="CL78" s="390" t="s">
        <v>411</v>
      </c>
      <c r="CM78" s="390" t="s">
        <v>411</v>
      </c>
      <c r="CN78" s="390" t="s">
        <v>411</v>
      </c>
      <c r="CO78" s="369">
        <v>0</v>
      </c>
      <c r="CP78" s="369">
        <v>0</v>
      </c>
      <c r="CQ78" s="369">
        <v>0</v>
      </c>
      <c r="CR78" s="369">
        <v>0</v>
      </c>
      <c r="CS78" s="369">
        <v>0</v>
      </c>
      <c r="CT78" s="369">
        <v>0</v>
      </c>
      <c r="CU78" s="369">
        <v>0</v>
      </c>
      <c r="CV78" s="369">
        <v>0</v>
      </c>
      <c r="CW78" s="369">
        <v>0</v>
      </c>
      <c r="CX78" s="369">
        <v>0</v>
      </c>
      <c r="CY78" s="369">
        <v>0</v>
      </c>
      <c r="CZ78" s="369">
        <v>0</v>
      </c>
      <c r="DA78" s="369">
        <v>0</v>
      </c>
      <c r="DB78" s="369">
        <v>0</v>
      </c>
      <c r="DC78" s="369">
        <v>0</v>
      </c>
      <c r="DD78" s="369">
        <v>0</v>
      </c>
      <c r="DE78" s="369">
        <v>0</v>
      </c>
      <c r="DF78" s="369">
        <v>0</v>
      </c>
      <c r="DG78" s="369">
        <v>0</v>
      </c>
      <c r="DH78" s="369">
        <v>0</v>
      </c>
      <c r="DI78" s="369">
        <v>0</v>
      </c>
      <c r="DJ78" s="369">
        <v>0</v>
      </c>
      <c r="DK78" s="369">
        <v>0</v>
      </c>
      <c r="DL78" s="369">
        <v>0</v>
      </c>
      <c r="DM78" s="369">
        <v>0</v>
      </c>
      <c r="DN78" s="369">
        <v>0</v>
      </c>
      <c r="DO78" s="369">
        <v>0</v>
      </c>
      <c r="DP78" s="369">
        <v>0</v>
      </c>
      <c r="DQ78" s="369">
        <v>0</v>
      </c>
      <c r="DR78" s="369">
        <v>0</v>
      </c>
      <c r="DT78" s="366" t="s">
        <v>213</v>
      </c>
      <c r="DU78" s="304"/>
      <c r="DV78" s="304"/>
      <c r="DW78" s="304"/>
      <c r="DX78" s="304"/>
      <c r="DY78" s="304"/>
      <c r="DZ78" s="304"/>
      <c r="EA78" s="255">
        <v>0</v>
      </c>
      <c r="EB78" s="255">
        <v>33547.499999999993</v>
      </c>
      <c r="EC78" s="255">
        <v>0</v>
      </c>
      <c r="ED78" s="255">
        <f t="shared" si="13"/>
        <v>0</v>
      </c>
      <c r="EE78" s="255">
        <f t="shared" si="13"/>
        <v>0</v>
      </c>
      <c r="EF78" s="255">
        <f t="shared" si="14"/>
        <v>33547.499999999993</v>
      </c>
      <c r="EG78" s="255">
        <v>0</v>
      </c>
      <c r="EH78" s="366" t="s">
        <v>200</v>
      </c>
    </row>
    <row r="79" spans="1:138" x14ac:dyDescent="0.4">
      <c r="A79" s="366" t="s">
        <v>77</v>
      </c>
      <c r="B79" s="366" t="s">
        <v>267</v>
      </c>
      <c r="C79" s="366" t="s">
        <v>46</v>
      </c>
      <c r="D79" s="366">
        <v>606809</v>
      </c>
      <c r="E79" s="366" t="s">
        <v>288</v>
      </c>
      <c r="F79" s="367">
        <v>262.95999999999998</v>
      </c>
      <c r="G79" s="367">
        <v>117.5</v>
      </c>
      <c r="H79" s="281"/>
      <c r="I79" s="281"/>
      <c r="J79" s="281"/>
      <c r="K79" s="281"/>
      <c r="L79" s="281"/>
      <c r="M79" s="389" t="s">
        <v>411</v>
      </c>
      <c r="N79" s="389" t="s">
        <v>411</v>
      </c>
      <c r="O79" s="389" t="s">
        <v>411</v>
      </c>
      <c r="P79" s="389" t="s">
        <v>411</v>
      </c>
      <c r="Q79" s="389" t="s">
        <v>411</v>
      </c>
      <c r="R79" s="389" t="s">
        <v>411</v>
      </c>
      <c r="S79" s="389" t="s">
        <v>411</v>
      </c>
      <c r="T79" s="389" t="s">
        <v>411</v>
      </c>
      <c r="U79" s="389" t="s">
        <v>411</v>
      </c>
      <c r="V79" s="389" t="s">
        <v>411</v>
      </c>
      <c r="W79" s="389" t="s">
        <v>411</v>
      </c>
      <c r="X79" s="389" t="s">
        <v>411</v>
      </c>
      <c r="Y79" s="389" t="s">
        <v>411</v>
      </c>
      <c r="Z79" s="389" t="s">
        <v>411</v>
      </c>
      <c r="AA79" s="389" t="s">
        <v>411</v>
      </c>
      <c r="AB79" s="389" t="s">
        <v>411</v>
      </c>
      <c r="AC79" s="389" t="s">
        <v>411</v>
      </c>
      <c r="AD79" s="389" t="s">
        <v>411</v>
      </c>
      <c r="AE79" s="389" t="s">
        <v>411</v>
      </c>
      <c r="AF79" s="389" t="s">
        <v>411</v>
      </c>
      <c r="AG79" s="389" t="s">
        <v>411</v>
      </c>
      <c r="AH79" s="389" t="s">
        <v>411</v>
      </c>
      <c r="AI79" s="367">
        <v>0</v>
      </c>
      <c r="AJ79" s="367">
        <v>0</v>
      </c>
      <c r="AK79" s="367">
        <v>0</v>
      </c>
      <c r="AL79" s="367">
        <v>0</v>
      </c>
      <c r="AM79" s="367">
        <v>0</v>
      </c>
      <c r="AN79" s="367">
        <v>0</v>
      </c>
      <c r="AO79" s="367">
        <v>0</v>
      </c>
      <c r="AP79" s="367">
        <v>0</v>
      </c>
      <c r="AQ79" s="367">
        <v>0</v>
      </c>
      <c r="AR79" s="367">
        <v>0</v>
      </c>
      <c r="AS79" s="367">
        <v>0</v>
      </c>
      <c r="AT79" s="367">
        <v>0</v>
      </c>
      <c r="AU79" s="367">
        <v>0</v>
      </c>
      <c r="AV79" s="367">
        <v>0</v>
      </c>
      <c r="AW79" s="367">
        <v>0</v>
      </c>
      <c r="AX79" s="367">
        <v>0</v>
      </c>
      <c r="AY79" s="367">
        <v>0</v>
      </c>
      <c r="AZ79" s="367">
        <v>0</v>
      </c>
      <c r="BA79" s="367">
        <v>0</v>
      </c>
      <c r="BB79" s="367">
        <v>0</v>
      </c>
      <c r="BC79" s="367">
        <v>0</v>
      </c>
      <c r="BD79" s="367">
        <v>0</v>
      </c>
      <c r="BE79" s="367">
        <v>0</v>
      </c>
      <c r="BF79" s="367">
        <v>0</v>
      </c>
      <c r="BG79" s="367">
        <v>0</v>
      </c>
      <c r="BH79" s="367">
        <v>0</v>
      </c>
      <c r="BI79" s="367">
        <v>0</v>
      </c>
      <c r="BJ79" s="367">
        <v>0</v>
      </c>
      <c r="BK79" s="367">
        <v>0</v>
      </c>
      <c r="BL79" s="367">
        <v>0</v>
      </c>
      <c r="BN79" s="369">
        <v>0</v>
      </c>
      <c r="BO79" s="369">
        <v>0</v>
      </c>
      <c r="BP79" s="369">
        <v>0</v>
      </c>
      <c r="BQ79" s="369">
        <v>0</v>
      </c>
      <c r="BR79" s="369">
        <v>0</v>
      </c>
      <c r="BS79" s="390" t="s">
        <v>411</v>
      </c>
      <c r="BT79" s="390" t="s">
        <v>411</v>
      </c>
      <c r="BU79" s="390" t="s">
        <v>411</v>
      </c>
      <c r="BV79" s="390" t="s">
        <v>411</v>
      </c>
      <c r="BW79" s="390" t="s">
        <v>411</v>
      </c>
      <c r="BX79" s="390" t="s">
        <v>411</v>
      </c>
      <c r="BY79" s="390" t="s">
        <v>411</v>
      </c>
      <c r="BZ79" s="390" t="s">
        <v>411</v>
      </c>
      <c r="CA79" s="390" t="s">
        <v>411</v>
      </c>
      <c r="CB79" s="390" t="s">
        <v>411</v>
      </c>
      <c r="CC79" s="390" t="s">
        <v>411</v>
      </c>
      <c r="CD79" s="390" t="s">
        <v>411</v>
      </c>
      <c r="CE79" s="390" t="s">
        <v>411</v>
      </c>
      <c r="CF79" s="390" t="s">
        <v>411</v>
      </c>
      <c r="CG79" s="390" t="s">
        <v>411</v>
      </c>
      <c r="CH79" s="390" t="s">
        <v>411</v>
      </c>
      <c r="CI79" s="390" t="s">
        <v>411</v>
      </c>
      <c r="CJ79" s="390" t="s">
        <v>411</v>
      </c>
      <c r="CK79" s="390" t="s">
        <v>411</v>
      </c>
      <c r="CL79" s="390" t="s">
        <v>411</v>
      </c>
      <c r="CM79" s="390" t="s">
        <v>411</v>
      </c>
      <c r="CN79" s="390" t="s">
        <v>411</v>
      </c>
      <c r="CO79" s="369">
        <v>0</v>
      </c>
      <c r="CP79" s="369">
        <v>0</v>
      </c>
      <c r="CQ79" s="369">
        <v>0</v>
      </c>
      <c r="CR79" s="369">
        <v>0</v>
      </c>
      <c r="CS79" s="369">
        <v>0</v>
      </c>
      <c r="CT79" s="369">
        <v>0</v>
      </c>
      <c r="CU79" s="369">
        <v>0</v>
      </c>
      <c r="CV79" s="369">
        <v>0</v>
      </c>
      <c r="CW79" s="369">
        <v>0</v>
      </c>
      <c r="CX79" s="369">
        <v>0</v>
      </c>
      <c r="CY79" s="369">
        <v>0</v>
      </c>
      <c r="CZ79" s="369">
        <v>0</v>
      </c>
      <c r="DA79" s="369">
        <v>0</v>
      </c>
      <c r="DB79" s="369">
        <v>0</v>
      </c>
      <c r="DC79" s="369">
        <v>0</v>
      </c>
      <c r="DD79" s="369">
        <v>0</v>
      </c>
      <c r="DE79" s="369">
        <v>0</v>
      </c>
      <c r="DF79" s="369">
        <v>0</v>
      </c>
      <c r="DG79" s="369">
        <v>0</v>
      </c>
      <c r="DH79" s="369">
        <v>0</v>
      </c>
      <c r="DI79" s="369">
        <v>0</v>
      </c>
      <c r="DJ79" s="369">
        <v>0</v>
      </c>
      <c r="DK79" s="369">
        <v>0</v>
      </c>
      <c r="DL79" s="369">
        <v>0</v>
      </c>
      <c r="DM79" s="369">
        <v>0</v>
      </c>
      <c r="DN79" s="369">
        <v>0</v>
      </c>
      <c r="DO79" s="369">
        <v>0</v>
      </c>
      <c r="DP79" s="369">
        <v>0</v>
      </c>
      <c r="DQ79" s="369">
        <v>0</v>
      </c>
      <c r="DR79" s="369">
        <v>0</v>
      </c>
      <c r="DT79" s="366" t="s">
        <v>213</v>
      </c>
      <c r="DU79" s="304"/>
      <c r="DV79" s="304"/>
      <c r="DW79" s="304"/>
      <c r="DX79" s="304"/>
      <c r="DY79" s="304"/>
      <c r="DZ79" s="304"/>
      <c r="EA79" s="255">
        <v>11269.714285714284</v>
      </c>
      <c r="EB79" s="255">
        <v>8452.2857142857138</v>
      </c>
      <c r="EC79" s="255">
        <v>0</v>
      </c>
      <c r="ED79" s="255">
        <f t="shared" si="13"/>
        <v>0</v>
      </c>
      <c r="EE79" s="255">
        <f t="shared" si="13"/>
        <v>0</v>
      </c>
      <c r="EF79" s="255">
        <f t="shared" si="14"/>
        <v>19722</v>
      </c>
      <c r="EG79" s="255">
        <v>0</v>
      </c>
      <c r="EH79" s="366" t="s">
        <v>200</v>
      </c>
    </row>
    <row r="80" spans="1:138" x14ac:dyDescent="0.4">
      <c r="A80" s="366" t="s">
        <v>77</v>
      </c>
      <c r="B80" s="366" t="s">
        <v>267</v>
      </c>
      <c r="C80" s="366" t="s">
        <v>46</v>
      </c>
      <c r="D80" s="366">
        <v>606809</v>
      </c>
      <c r="E80" s="366" t="s">
        <v>306</v>
      </c>
      <c r="F80" s="367">
        <v>293.18</v>
      </c>
      <c r="G80" s="367">
        <v>131</v>
      </c>
      <c r="H80" s="281"/>
      <c r="I80" s="281"/>
      <c r="J80" s="281"/>
      <c r="K80" s="281"/>
      <c r="L80" s="281"/>
      <c r="M80" s="389" t="s">
        <v>411</v>
      </c>
      <c r="N80" s="389" t="s">
        <v>411</v>
      </c>
      <c r="O80" s="389" t="s">
        <v>411</v>
      </c>
      <c r="P80" s="389" t="s">
        <v>411</v>
      </c>
      <c r="Q80" s="389" t="s">
        <v>411</v>
      </c>
      <c r="R80" s="389" t="s">
        <v>411</v>
      </c>
      <c r="S80" s="389" t="s">
        <v>411</v>
      </c>
      <c r="T80" s="389" t="s">
        <v>411</v>
      </c>
      <c r="U80" s="389" t="s">
        <v>411</v>
      </c>
      <c r="V80" s="389" t="s">
        <v>411</v>
      </c>
      <c r="W80" s="389" t="s">
        <v>411</v>
      </c>
      <c r="X80" s="389" t="s">
        <v>411</v>
      </c>
      <c r="Y80" s="389" t="s">
        <v>411</v>
      </c>
      <c r="Z80" s="389" t="s">
        <v>411</v>
      </c>
      <c r="AA80" s="389" t="s">
        <v>411</v>
      </c>
      <c r="AB80" s="389" t="s">
        <v>411</v>
      </c>
      <c r="AC80" s="389" t="s">
        <v>411</v>
      </c>
      <c r="AD80" s="389" t="s">
        <v>411</v>
      </c>
      <c r="AE80" s="389" t="s">
        <v>411</v>
      </c>
      <c r="AF80" s="389" t="s">
        <v>411</v>
      </c>
      <c r="AG80" s="389" t="s">
        <v>411</v>
      </c>
      <c r="AH80" s="389" t="s">
        <v>411</v>
      </c>
      <c r="AI80" s="367">
        <v>0</v>
      </c>
      <c r="AJ80" s="367">
        <v>0</v>
      </c>
      <c r="AK80" s="367">
        <v>0</v>
      </c>
      <c r="AL80" s="367">
        <v>0</v>
      </c>
      <c r="AM80" s="367">
        <v>0</v>
      </c>
      <c r="AN80" s="367">
        <v>0</v>
      </c>
      <c r="AO80" s="367">
        <v>0</v>
      </c>
      <c r="AP80" s="367">
        <v>0</v>
      </c>
      <c r="AQ80" s="367">
        <v>0</v>
      </c>
      <c r="AR80" s="367">
        <v>0</v>
      </c>
      <c r="AS80" s="367">
        <v>0</v>
      </c>
      <c r="AT80" s="367">
        <v>0</v>
      </c>
      <c r="AU80" s="367">
        <v>0</v>
      </c>
      <c r="AV80" s="367">
        <v>0</v>
      </c>
      <c r="AW80" s="367">
        <v>0</v>
      </c>
      <c r="AX80" s="367">
        <v>0</v>
      </c>
      <c r="AY80" s="367">
        <v>0</v>
      </c>
      <c r="AZ80" s="367">
        <v>0</v>
      </c>
      <c r="BA80" s="367">
        <v>0</v>
      </c>
      <c r="BB80" s="367">
        <v>0</v>
      </c>
      <c r="BC80" s="367">
        <v>0</v>
      </c>
      <c r="BD80" s="367">
        <v>0</v>
      </c>
      <c r="BE80" s="367">
        <v>0</v>
      </c>
      <c r="BF80" s="367">
        <v>0</v>
      </c>
      <c r="BG80" s="367">
        <v>0</v>
      </c>
      <c r="BH80" s="367">
        <v>0</v>
      </c>
      <c r="BI80" s="367">
        <v>0</v>
      </c>
      <c r="BJ80" s="367">
        <v>0</v>
      </c>
      <c r="BK80" s="367">
        <v>0</v>
      </c>
      <c r="BL80" s="367">
        <v>0</v>
      </c>
      <c r="BN80" s="369">
        <v>0</v>
      </c>
      <c r="BO80" s="369">
        <v>0</v>
      </c>
      <c r="BP80" s="369">
        <v>0</v>
      </c>
      <c r="BQ80" s="369">
        <v>0</v>
      </c>
      <c r="BR80" s="369">
        <v>0</v>
      </c>
      <c r="BS80" s="390" t="s">
        <v>411</v>
      </c>
      <c r="BT80" s="390" t="s">
        <v>411</v>
      </c>
      <c r="BU80" s="390" t="s">
        <v>411</v>
      </c>
      <c r="BV80" s="390" t="s">
        <v>411</v>
      </c>
      <c r="BW80" s="390" t="s">
        <v>411</v>
      </c>
      <c r="BX80" s="390" t="s">
        <v>411</v>
      </c>
      <c r="BY80" s="390" t="s">
        <v>411</v>
      </c>
      <c r="BZ80" s="390" t="s">
        <v>411</v>
      </c>
      <c r="CA80" s="390" t="s">
        <v>411</v>
      </c>
      <c r="CB80" s="390" t="s">
        <v>411</v>
      </c>
      <c r="CC80" s="390" t="s">
        <v>411</v>
      </c>
      <c r="CD80" s="390" t="s">
        <v>411</v>
      </c>
      <c r="CE80" s="390" t="s">
        <v>411</v>
      </c>
      <c r="CF80" s="390" t="s">
        <v>411</v>
      </c>
      <c r="CG80" s="390" t="s">
        <v>411</v>
      </c>
      <c r="CH80" s="390" t="s">
        <v>411</v>
      </c>
      <c r="CI80" s="390" t="s">
        <v>411</v>
      </c>
      <c r="CJ80" s="390" t="s">
        <v>411</v>
      </c>
      <c r="CK80" s="390" t="s">
        <v>411</v>
      </c>
      <c r="CL80" s="390" t="s">
        <v>411</v>
      </c>
      <c r="CM80" s="390" t="s">
        <v>411</v>
      </c>
      <c r="CN80" s="390" t="s">
        <v>411</v>
      </c>
      <c r="CO80" s="369">
        <v>0</v>
      </c>
      <c r="CP80" s="369">
        <v>0</v>
      </c>
      <c r="CQ80" s="369">
        <v>0</v>
      </c>
      <c r="CR80" s="369">
        <v>0</v>
      </c>
      <c r="CS80" s="369">
        <v>0</v>
      </c>
      <c r="CT80" s="369">
        <v>0</v>
      </c>
      <c r="CU80" s="369">
        <v>0</v>
      </c>
      <c r="CV80" s="369">
        <v>0</v>
      </c>
      <c r="CW80" s="369">
        <v>0</v>
      </c>
      <c r="CX80" s="369">
        <v>0</v>
      </c>
      <c r="CY80" s="369">
        <v>0</v>
      </c>
      <c r="CZ80" s="369">
        <v>0</v>
      </c>
      <c r="DA80" s="369">
        <v>0</v>
      </c>
      <c r="DB80" s="369">
        <v>0</v>
      </c>
      <c r="DC80" s="369">
        <v>0</v>
      </c>
      <c r="DD80" s="369">
        <v>0</v>
      </c>
      <c r="DE80" s="369">
        <v>0</v>
      </c>
      <c r="DF80" s="369">
        <v>0</v>
      </c>
      <c r="DG80" s="369">
        <v>0</v>
      </c>
      <c r="DH80" s="369">
        <v>0</v>
      </c>
      <c r="DI80" s="369">
        <v>0</v>
      </c>
      <c r="DJ80" s="369">
        <v>0</v>
      </c>
      <c r="DK80" s="369">
        <v>0</v>
      </c>
      <c r="DL80" s="369">
        <v>0</v>
      </c>
      <c r="DM80" s="369">
        <v>0</v>
      </c>
      <c r="DN80" s="369">
        <v>0</v>
      </c>
      <c r="DO80" s="369">
        <v>0</v>
      </c>
      <c r="DP80" s="369">
        <v>0</v>
      </c>
      <c r="DQ80" s="369">
        <v>0</v>
      </c>
      <c r="DR80" s="369">
        <v>0</v>
      </c>
      <c r="DT80" s="366" t="s">
        <v>213</v>
      </c>
      <c r="DU80" s="304"/>
      <c r="DV80" s="304"/>
      <c r="DW80" s="304"/>
      <c r="DX80" s="304"/>
      <c r="DY80" s="304"/>
      <c r="DZ80" s="304"/>
      <c r="EA80" s="255">
        <v>12564.857142857143</v>
      </c>
      <c r="EB80" s="255">
        <v>9423.6428571428569</v>
      </c>
      <c r="EC80" s="255">
        <v>0</v>
      </c>
      <c r="ED80" s="255">
        <f t="shared" si="13"/>
        <v>0</v>
      </c>
      <c r="EE80" s="255">
        <f t="shared" si="13"/>
        <v>0</v>
      </c>
      <c r="EF80" s="255">
        <f t="shared" si="14"/>
        <v>21988.5</v>
      </c>
      <c r="EG80" s="255">
        <v>0</v>
      </c>
      <c r="EH80" s="366" t="s">
        <v>200</v>
      </c>
    </row>
    <row r="81" spans="1:138" x14ac:dyDescent="0.4">
      <c r="A81" s="366" t="s">
        <v>77</v>
      </c>
      <c r="B81" s="366" t="s">
        <v>267</v>
      </c>
      <c r="C81" s="366" t="s">
        <v>46</v>
      </c>
      <c r="D81" s="366">
        <v>606809</v>
      </c>
      <c r="E81" s="366" t="s">
        <v>285</v>
      </c>
      <c r="F81" s="367">
        <v>316.45</v>
      </c>
      <c r="G81" s="367">
        <v>141.4</v>
      </c>
      <c r="H81" s="281"/>
      <c r="I81" s="281"/>
      <c r="J81" s="281"/>
      <c r="K81" s="281"/>
      <c r="L81" s="281"/>
      <c r="M81" s="389" t="s">
        <v>411</v>
      </c>
      <c r="N81" s="389" t="s">
        <v>411</v>
      </c>
      <c r="O81" s="389" t="s">
        <v>411</v>
      </c>
      <c r="P81" s="389" t="s">
        <v>411</v>
      </c>
      <c r="Q81" s="389" t="s">
        <v>411</v>
      </c>
      <c r="R81" s="389" t="s">
        <v>411</v>
      </c>
      <c r="S81" s="389" t="s">
        <v>411</v>
      </c>
      <c r="T81" s="389" t="s">
        <v>411</v>
      </c>
      <c r="U81" s="389" t="s">
        <v>411</v>
      </c>
      <c r="V81" s="389" t="s">
        <v>411</v>
      </c>
      <c r="W81" s="389" t="s">
        <v>411</v>
      </c>
      <c r="X81" s="389" t="s">
        <v>411</v>
      </c>
      <c r="Y81" s="389" t="s">
        <v>411</v>
      </c>
      <c r="Z81" s="389" t="s">
        <v>411</v>
      </c>
      <c r="AA81" s="389" t="s">
        <v>411</v>
      </c>
      <c r="AB81" s="389" t="s">
        <v>411</v>
      </c>
      <c r="AC81" s="389" t="s">
        <v>411</v>
      </c>
      <c r="AD81" s="389" t="s">
        <v>411</v>
      </c>
      <c r="AE81" s="389" t="s">
        <v>411</v>
      </c>
      <c r="AF81" s="389" t="s">
        <v>411</v>
      </c>
      <c r="AG81" s="389" t="s">
        <v>411</v>
      </c>
      <c r="AH81" s="389" t="s">
        <v>411</v>
      </c>
      <c r="AI81" s="367">
        <v>0</v>
      </c>
      <c r="AJ81" s="367">
        <v>0</v>
      </c>
      <c r="AK81" s="367">
        <v>0</v>
      </c>
      <c r="AL81" s="367">
        <v>0</v>
      </c>
      <c r="AM81" s="367">
        <v>0</v>
      </c>
      <c r="AN81" s="367">
        <v>7.1428571428571425E-2</v>
      </c>
      <c r="AO81" s="367">
        <v>7.1428571428571425E-2</v>
      </c>
      <c r="AP81" s="367">
        <v>7.1428571428571425E-2</v>
      </c>
      <c r="AQ81" s="367">
        <v>7.1428571428571425E-2</v>
      </c>
      <c r="AR81" s="367">
        <v>0.21428571428571427</v>
      </c>
      <c r="AS81" s="367">
        <v>0.21428571428571427</v>
      </c>
      <c r="AT81" s="367">
        <v>0.21428571428571427</v>
      </c>
      <c r="AU81" s="367">
        <v>0.21428571428571427</v>
      </c>
      <c r="AV81" s="367">
        <v>0</v>
      </c>
      <c r="AW81" s="367">
        <v>0</v>
      </c>
      <c r="AX81" s="367">
        <v>0</v>
      </c>
      <c r="AY81" s="367">
        <v>0</v>
      </c>
      <c r="AZ81" s="367">
        <v>0</v>
      </c>
      <c r="BA81" s="367">
        <v>0</v>
      </c>
      <c r="BB81" s="367">
        <v>0</v>
      </c>
      <c r="BC81" s="367">
        <v>0</v>
      </c>
      <c r="BD81" s="367">
        <v>0</v>
      </c>
      <c r="BE81" s="367">
        <v>0</v>
      </c>
      <c r="BF81" s="367">
        <v>0</v>
      </c>
      <c r="BG81" s="367">
        <v>0</v>
      </c>
      <c r="BH81" s="367">
        <v>0</v>
      </c>
      <c r="BI81" s="367">
        <v>0</v>
      </c>
      <c r="BJ81" s="367">
        <v>0</v>
      </c>
      <c r="BK81" s="367">
        <v>0</v>
      </c>
      <c r="BL81" s="367">
        <v>0</v>
      </c>
      <c r="BN81" s="369">
        <v>0</v>
      </c>
      <c r="BO81" s="369">
        <v>0</v>
      </c>
      <c r="BP81" s="369">
        <v>0</v>
      </c>
      <c r="BQ81" s="369">
        <v>0</v>
      </c>
      <c r="BR81" s="369">
        <v>0</v>
      </c>
      <c r="BS81" s="390" t="s">
        <v>411</v>
      </c>
      <c r="BT81" s="390" t="s">
        <v>411</v>
      </c>
      <c r="BU81" s="390" t="s">
        <v>411</v>
      </c>
      <c r="BV81" s="390" t="s">
        <v>411</v>
      </c>
      <c r="BW81" s="390" t="s">
        <v>411</v>
      </c>
      <c r="BX81" s="390" t="s">
        <v>411</v>
      </c>
      <c r="BY81" s="390" t="s">
        <v>411</v>
      </c>
      <c r="BZ81" s="390" t="s">
        <v>411</v>
      </c>
      <c r="CA81" s="390" t="s">
        <v>411</v>
      </c>
      <c r="CB81" s="390" t="s">
        <v>411</v>
      </c>
      <c r="CC81" s="390" t="s">
        <v>411</v>
      </c>
      <c r="CD81" s="390" t="s">
        <v>411</v>
      </c>
      <c r="CE81" s="390" t="s">
        <v>411</v>
      </c>
      <c r="CF81" s="390" t="s">
        <v>411</v>
      </c>
      <c r="CG81" s="390" t="s">
        <v>411</v>
      </c>
      <c r="CH81" s="390" t="s">
        <v>411</v>
      </c>
      <c r="CI81" s="390" t="s">
        <v>411</v>
      </c>
      <c r="CJ81" s="390" t="s">
        <v>411</v>
      </c>
      <c r="CK81" s="390" t="s">
        <v>411</v>
      </c>
      <c r="CL81" s="390" t="s">
        <v>411</v>
      </c>
      <c r="CM81" s="390" t="s">
        <v>411</v>
      </c>
      <c r="CN81" s="390" t="s">
        <v>411</v>
      </c>
      <c r="CO81" s="369">
        <v>0</v>
      </c>
      <c r="CP81" s="369">
        <v>0</v>
      </c>
      <c r="CQ81" s="369">
        <v>0</v>
      </c>
      <c r="CR81" s="369">
        <v>0</v>
      </c>
      <c r="CS81" s="369">
        <v>0</v>
      </c>
      <c r="CT81" s="369">
        <v>3390.5357142857142</v>
      </c>
      <c r="CU81" s="369">
        <v>3390.5357142857142</v>
      </c>
      <c r="CV81" s="369">
        <v>3390.5357142857142</v>
      </c>
      <c r="CW81" s="369">
        <v>3390.5357142857142</v>
      </c>
      <c r="CX81" s="369">
        <v>10171.607142857143</v>
      </c>
      <c r="CY81" s="369">
        <v>10171.607142857143</v>
      </c>
      <c r="CZ81" s="369">
        <v>10171.607142857143</v>
      </c>
      <c r="DA81" s="369">
        <v>10171.607142857143</v>
      </c>
      <c r="DB81" s="369">
        <v>0</v>
      </c>
      <c r="DC81" s="369">
        <v>0</v>
      </c>
      <c r="DD81" s="369">
        <v>0</v>
      </c>
      <c r="DE81" s="369">
        <v>0</v>
      </c>
      <c r="DF81" s="369">
        <v>0</v>
      </c>
      <c r="DG81" s="369">
        <v>0</v>
      </c>
      <c r="DH81" s="369">
        <v>0</v>
      </c>
      <c r="DI81" s="369">
        <v>0</v>
      </c>
      <c r="DJ81" s="369">
        <v>0</v>
      </c>
      <c r="DK81" s="369">
        <v>0</v>
      </c>
      <c r="DL81" s="369">
        <v>0</v>
      </c>
      <c r="DM81" s="369">
        <v>0</v>
      </c>
      <c r="DN81" s="369">
        <v>0</v>
      </c>
      <c r="DO81" s="369">
        <v>0</v>
      </c>
      <c r="DP81" s="369">
        <v>0</v>
      </c>
      <c r="DQ81" s="369">
        <v>0</v>
      </c>
      <c r="DR81" s="369">
        <v>0</v>
      </c>
      <c r="DT81" s="366" t="s">
        <v>213</v>
      </c>
      <c r="DU81" s="304"/>
      <c r="DV81" s="304"/>
      <c r="DW81" s="304"/>
      <c r="DX81" s="304"/>
      <c r="DY81" s="304"/>
      <c r="DZ81" s="304"/>
      <c r="EA81" s="255">
        <v>0</v>
      </c>
      <c r="EB81" s="255">
        <v>11866.875</v>
      </c>
      <c r="EC81" s="255">
        <v>3390.5357142857142</v>
      </c>
      <c r="ED81" s="255">
        <f t="shared" si="13"/>
        <v>50858.035714285717</v>
      </c>
      <c r="EE81" s="255">
        <f t="shared" si="13"/>
        <v>0</v>
      </c>
      <c r="EF81" s="255">
        <f t="shared" si="14"/>
        <v>66115.446428571435</v>
      </c>
      <c r="EG81" s="255">
        <v>0</v>
      </c>
      <c r="EH81" s="366" t="s">
        <v>200</v>
      </c>
    </row>
    <row r="82" spans="1:138" x14ac:dyDescent="0.4">
      <c r="A82" s="366" t="s">
        <v>276</v>
      </c>
      <c r="B82" s="366" t="s">
        <v>276</v>
      </c>
      <c r="C82" s="366" t="s">
        <v>276</v>
      </c>
      <c r="D82" s="366">
        <v>634997</v>
      </c>
      <c r="E82" s="366" t="s">
        <v>311</v>
      </c>
      <c r="F82" s="367">
        <v>0</v>
      </c>
      <c r="G82" s="367">
        <v>0</v>
      </c>
      <c r="H82" s="281"/>
      <c r="I82" s="281"/>
      <c r="J82" s="281"/>
      <c r="K82" s="281"/>
      <c r="L82" s="281"/>
      <c r="M82" s="389" t="s">
        <v>411</v>
      </c>
      <c r="N82" s="389" t="s">
        <v>411</v>
      </c>
      <c r="O82" s="389" t="s">
        <v>411</v>
      </c>
      <c r="P82" s="389" t="s">
        <v>411</v>
      </c>
      <c r="Q82" s="389" t="s">
        <v>411</v>
      </c>
      <c r="R82" s="389" t="s">
        <v>411</v>
      </c>
      <c r="S82" s="389" t="s">
        <v>411</v>
      </c>
      <c r="T82" s="389" t="s">
        <v>411</v>
      </c>
      <c r="U82" s="389" t="s">
        <v>411</v>
      </c>
      <c r="V82" s="389" t="s">
        <v>411</v>
      </c>
      <c r="W82" s="389" t="s">
        <v>411</v>
      </c>
      <c r="X82" s="389" t="s">
        <v>411</v>
      </c>
      <c r="Y82" s="389" t="s">
        <v>411</v>
      </c>
      <c r="Z82" s="389" t="s">
        <v>411</v>
      </c>
      <c r="AA82" s="389" t="s">
        <v>411</v>
      </c>
      <c r="AB82" s="389" t="s">
        <v>411</v>
      </c>
      <c r="AC82" s="389" t="s">
        <v>411</v>
      </c>
      <c r="AD82" s="389" t="s">
        <v>411</v>
      </c>
      <c r="AE82" s="389" t="s">
        <v>411</v>
      </c>
      <c r="AF82" s="389" t="s">
        <v>411</v>
      </c>
      <c r="AG82" s="389" t="s">
        <v>411</v>
      </c>
      <c r="AH82" s="389" t="s">
        <v>411</v>
      </c>
      <c r="AI82" s="367" t="s">
        <v>276</v>
      </c>
      <c r="AJ82" s="367" t="s">
        <v>276</v>
      </c>
      <c r="AK82" s="367" t="s">
        <v>276</v>
      </c>
      <c r="AL82" s="367" t="s">
        <v>276</v>
      </c>
      <c r="AM82" s="367" t="s">
        <v>276</v>
      </c>
      <c r="AN82" s="367" t="s">
        <v>276</v>
      </c>
      <c r="AO82" s="367" t="s">
        <v>276</v>
      </c>
      <c r="AP82" s="367" t="s">
        <v>276</v>
      </c>
      <c r="AQ82" s="367" t="s">
        <v>276</v>
      </c>
      <c r="AR82" s="367" t="s">
        <v>276</v>
      </c>
      <c r="AS82" s="367" t="s">
        <v>276</v>
      </c>
      <c r="AT82" s="367" t="s">
        <v>276</v>
      </c>
      <c r="AU82" s="367" t="s">
        <v>276</v>
      </c>
      <c r="AV82" s="367" t="s">
        <v>276</v>
      </c>
      <c r="AW82" s="367" t="s">
        <v>276</v>
      </c>
      <c r="AX82" s="367" t="s">
        <v>276</v>
      </c>
      <c r="AY82" s="367" t="s">
        <v>276</v>
      </c>
      <c r="AZ82" s="367" t="s">
        <v>276</v>
      </c>
      <c r="BA82" s="367" t="s">
        <v>276</v>
      </c>
      <c r="BB82" s="367" t="s">
        <v>276</v>
      </c>
      <c r="BC82" s="367" t="s">
        <v>276</v>
      </c>
      <c r="BD82" s="367" t="s">
        <v>276</v>
      </c>
      <c r="BE82" s="367" t="s">
        <v>276</v>
      </c>
      <c r="BF82" s="367" t="s">
        <v>276</v>
      </c>
      <c r="BG82" s="367" t="s">
        <v>276</v>
      </c>
      <c r="BH82" s="367" t="s">
        <v>276</v>
      </c>
      <c r="BI82" s="367" t="s">
        <v>276</v>
      </c>
      <c r="BJ82" s="367" t="s">
        <v>276</v>
      </c>
      <c r="BK82" s="367" t="s">
        <v>276</v>
      </c>
      <c r="BL82" s="367" t="s">
        <v>276</v>
      </c>
      <c r="BN82" s="369">
        <v>0</v>
      </c>
      <c r="BO82" s="369">
        <v>0</v>
      </c>
      <c r="BP82" s="369">
        <v>0</v>
      </c>
      <c r="BQ82" s="369">
        <v>0</v>
      </c>
      <c r="BR82" s="369">
        <v>0</v>
      </c>
      <c r="BS82" s="390" t="s">
        <v>411</v>
      </c>
      <c r="BT82" s="390" t="s">
        <v>411</v>
      </c>
      <c r="BU82" s="390" t="s">
        <v>411</v>
      </c>
      <c r="BV82" s="390" t="s">
        <v>411</v>
      </c>
      <c r="BW82" s="390" t="s">
        <v>411</v>
      </c>
      <c r="BX82" s="390" t="s">
        <v>411</v>
      </c>
      <c r="BY82" s="390" t="s">
        <v>411</v>
      </c>
      <c r="BZ82" s="390" t="s">
        <v>411</v>
      </c>
      <c r="CA82" s="390" t="s">
        <v>411</v>
      </c>
      <c r="CB82" s="390" t="s">
        <v>411</v>
      </c>
      <c r="CC82" s="390" t="s">
        <v>411</v>
      </c>
      <c r="CD82" s="390" t="s">
        <v>411</v>
      </c>
      <c r="CE82" s="390" t="s">
        <v>411</v>
      </c>
      <c r="CF82" s="390" t="s">
        <v>411</v>
      </c>
      <c r="CG82" s="390" t="s">
        <v>411</v>
      </c>
      <c r="CH82" s="390" t="s">
        <v>411</v>
      </c>
      <c r="CI82" s="390" t="s">
        <v>411</v>
      </c>
      <c r="CJ82" s="390" t="s">
        <v>411</v>
      </c>
      <c r="CK82" s="390" t="s">
        <v>411</v>
      </c>
      <c r="CL82" s="390" t="s">
        <v>411</v>
      </c>
      <c r="CM82" s="390" t="s">
        <v>411</v>
      </c>
      <c r="CN82" s="390" t="s">
        <v>411</v>
      </c>
      <c r="CO82" s="369">
        <v>0</v>
      </c>
      <c r="CP82" s="369">
        <v>0</v>
      </c>
      <c r="CQ82" s="369">
        <v>0</v>
      </c>
      <c r="CR82" s="369">
        <v>0</v>
      </c>
      <c r="CS82" s="369">
        <v>0</v>
      </c>
      <c r="CT82" s="369">
        <v>0</v>
      </c>
      <c r="CU82" s="369">
        <v>0</v>
      </c>
      <c r="CV82" s="369">
        <v>0</v>
      </c>
      <c r="CW82" s="369">
        <v>0</v>
      </c>
      <c r="CX82" s="369">
        <v>0</v>
      </c>
      <c r="CY82" s="369">
        <v>0</v>
      </c>
      <c r="CZ82" s="369">
        <v>0</v>
      </c>
      <c r="DA82" s="369">
        <v>0</v>
      </c>
      <c r="DB82" s="369">
        <v>0</v>
      </c>
      <c r="DC82" s="369">
        <v>0</v>
      </c>
      <c r="DD82" s="369">
        <v>0</v>
      </c>
      <c r="DE82" s="369">
        <v>0</v>
      </c>
      <c r="DF82" s="369">
        <v>0</v>
      </c>
      <c r="DG82" s="369">
        <v>0</v>
      </c>
      <c r="DH82" s="369">
        <v>0</v>
      </c>
      <c r="DI82" s="369">
        <v>0</v>
      </c>
      <c r="DJ82" s="369">
        <v>0</v>
      </c>
      <c r="DK82" s="369">
        <v>0</v>
      </c>
      <c r="DL82" s="369">
        <v>0</v>
      </c>
      <c r="DM82" s="369">
        <v>0</v>
      </c>
      <c r="DN82" s="369">
        <v>0</v>
      </c>
      <c r="DO82" s="369">
        <v>0</v>
      </c>
      <c r="DP82" s="369">
        <v>0</v>
      </c>
      <c r="DQ82" s="369">
        <v>0</v>
      </c>
      <c r="DR82" s="369">
        <v>0</v>
      </c>
      <c r="DT82" s="366" t="s">
        <v>276</v>
      </c>
      <c r="DU82" s="304"/>
      <c r="DV82" s="304"/>
      <c r="DW82" s="304"/>
      <c r="DX82" s="304"/>
      <c r="DY82" s="304"/>
      <c r="DZ82" s="304"/>
      <c r="EA82" s="255">
        <v>0</v>
      </c>
      <c r="EB82" s="255">
        <v>0</v>
      </c>
      <c r="EC82" s="255">
        <v>0</v>
      </c>
      <c r="ED82" s="255">
        <f t="shared" si="13"/>
        <v>0</v>
      </c>
      <c r="EE82" s="255">
        <f t="shared" si="13"/>
        <v>0</v>
      </c>
      <c r="EF82" s="255">
        <f t="shared" si="14"/>
        <v>0</v>
      </c>
      <c r="EG82" s="255">
        <v>0</v>
      </c>
      <c r="EH82" s="366" t="s">
        <v>200</v>
      </c>
    </row>
    <row r="83" spans="1:138" x14ac:dyDescent="0.4">
      <c r="A83" s="366" t="s">
        <v>225</v>
      </c>
      <c r="B83" s="366" t="s">
        <v>267</v>
      </c>
      <c r="C83" s="366" t="s">
        <v>46</v>
      </c>
      <c r="D83" s="366">
        <v>634997</v>
      </c>
      <c r="E83" s="366" t="s">
        <v>283</v>
      </c>
      <c r="F83" s="367">
        <v>353.83</v>
      </c>
      <c r="G83" s="367">
        <v>158.1</v>
      </c>
      <c r="H83" s="281"/>
      <c r="I83" s="281"/>
      <c r="J83" s="281"/>
      <c r="K83" s="281"/>
      <c r="L83" s="281"/>
      <c r="M83" s="389" t="s">
        <v>411</v>
      </c>
      <c r="N83" s="389" t="s">
        <v>411</v>
      </c>
      <c r="O83" s="389" t="s">
        <v>411</v>
      </c>
      <c r="P83" s="389" t="s">
        <v>411</v>
      </c>
      <c r="Q83" s="389" t="s">
        <v>411</v>
      </c>
      <c r="R83" s="389" t="s">
        <v>411</v>
      </c>
      <c r="S83" s="389" t="s">
        <v>411</v>
      </c>
      <c r="T83" s="389" t="s">
        <v>411</v>
      </c>
      <c r="U83" s="389" t="s">
        <v>411</v>
      </c>
      <c r="V83" s="389" t="s">
        <v>411</v>
      </c>
      <c r="W83" s="389" t="s">
        <v>411</v>
      </c>
      <c r="X83" s="389" t="s">
        <v>411</v>
      </c>
      <c r="Y83" s="389" t="s">
        <v>411</v>
      </c>
      <c r="Z83" s="389" t="s">
        <v>411</v>
      </c>
      <c r="AA83" s="389" t="s">
        <v>411</v>
      </c>
      <c r="AB83" s="389" t="s">
        <v>411</v>
      </c>
      <c r="AC83" s="389" t="s">
        <v>411</v>
      </c>
      <c r="AD83" s="389" t="s">
        <v>411</v>
      </c>
      <c r="AE83" s="389" t="s">
        <v>411</v>
      </c>
      <c r="AF83" s="389" t="s">
        <v>411</v>
      </c>
      <c r="AG83" s="389" t="s">
        <v>411</v>
      </c>
      <c r="AH83" s="389" t="s">
        <v>411</v>
      </c>
      <c r="AI83" s="367">
        <v>1.1000000000000001</v>
      </c>
      <c r="AJ83" s="367">
        <v>1.1000000000000001</v>
      </c>
      <c r="AK83" s="367">
        <v>1.1000000000000001</v>
      </c>
      <c r="AL83" s="367">
        <v>1.1000000000000001</v>
      </c>
      <c r="AM83" s="367">
        <v>0.77</v>
      </c>
      <c r="AN83" s="367">
        <v>0.77</v>
      </c>
      <c r="AO83" s="367">
        <v>0.77</v>
      </c>
      <c r="AP83" s="367">
        <v>0.77</v>
      </c>
      <c r="AQ83" s="367">
        <v>0.77</v>
      </c>
      <c r="AR83" s="367">
        <v>0.77</v>
      </c>
      <c r="AS83" s="367">
        <v>0.77</v>
      </c>
      <c r="AT83" s="367">
        <v>0.77</v>
      </c>
      <c r="AU83" s="367">
        <v>0.77</v>
      </c>
      <c r="AV83" s="367">
        <v>0.77</v>
      </c>
      <c r="AW83" s="367">
        <v>0.77</v>
      </c>
      <c r="AX83" s="367">
        <v>0.77</v>
      </c>
      <c r="AY83" s="367">
        <v>0.77</v>
      </c>
      <c r="AZ83" s="367">
        <v>0</v>
      </c>
      <c r="BA83" s="367">
        <v>0</v>
      </c>
      <c r="BB83" s="367">
        <v>0</v>
      </c>
      <c r="BC83" s="367">
        <v>0</v>
      </c>
      <c r="BD83" s="367">
        <v>0</v>
      </c>
      <c r="BE83" s="367">
        <v>0</v>
      </c>
      <c r="BF83" s="367">
        <v>0</v>
      </c>
      <c r="BG83" s="367">
        <v>0</v>
      </c>
      <c r="BH83" s="367">
        <v>0</v>
      </c>
      <c r="BI83" s="367">
        <v>0</v>
      </c>
      <c r="BJ83" s="367">
        <v>0</v>
      </c>
      <c r="BK83" s="367">
        <v>0</v>
      </c>
      <c r="BL83" s="367">
        <v>0</v>
      </c>
      <c r="BN83" s="369">
        <v>0</v>
      </c>
      <c r="BO83" s="369">
        <v>0</v>
      </c>
      <c r="BP83" s="369">
        <v>0</v>
      </c>
      <c r="BQ83" s="369">
        <v>0</v>
      </c>
      <c r="BR83" s="369">
        <v>0</v>
      </c>
      <c r="BS83" s="390" t="s">
        <v>411</v>
      </c>
      <c r="BT83" s="390" t="s">
        <v>411</v>
      </c>
      <c r="BU83" s="390" t="s">
        <v>411</v>
      </c>
      <c r="BV83" s="390" t="s">
        <v>411</v>
      </c>
      <c r="BW83" s="390" t="s">
        <v>411</v>
      </c>
      <c r="BX83" s="390" t="s">
        <v>411</v>
      </c>
      <c r="BY83" s="390" t="s">
        <v>411</v>
      </c>
      <c r="BZ83" s="390" t="s">
        <v>411</v>
      </c>
      <c r="CA83" s="390" t="s">
        <v>411</v>
      </c>
      <c r="CB83" s="390" t="s">
        <v>411</v>
      </c>
      <c r="CC83" s="390" t="s">
        <v>411</v>
      </c>
      <c r="CD83" s="390" t="s">
        <v>411</v>
      </c>
      <c r="CE83" s="390" t="s">
        <v>411</v>
      </c>
      <c r="CF83" s="390" t="s">
        <v>411</v>
      </c>
      <c r="CG83" s="390" t="s">
        <v>411</v>
      </c>
      <c r="CH83" s="390" t="s">
        <v>411</v>
      </c>
      <c r="CI83" s="390" t="s">
        <v>411</v>
      </c>
      <c r="CJ83" s="390" t="s">
        <v>411</v>
      </c>
      <c r="CK83" s="390" t="s">
        <v>411</v>
      </c>
      <c r="CL83" s="390" t="s">
        <v>411</v>
      </c>
      <c r="CM83" s="390" t="s">
        <v>411</v>
      </c>
      <c r="CN83" s="390" t="s">
        <v>411</v>
      </c>
      <c r="CO83" s="369">
        <v>58381.950000000004</v>
      </c>
      <c r="CP83" s="369">
        <v>58381.950000000004</v>
      </c>
      <c r="CQ83" s="369">
        <v>58381.950000000004</v>
      </c>
      <c r="CR83" s="369">
        <v>58381.950000000004</v>
      </c>
      <c r="CS83" s="369">
        <v>40867.364999999998</v>
      </c>
      <c r="CT83" s="369">
        <v>40867.364999999998</v>
      </c>
      <c r="CU83" s="369">
        <v>40867.364999999998</v>
      </c>
      <c r="CV83" s="369">
        <v>40867.364999999998</v>
      </c>
      <c r="CW83" s="369">
        <v>40867.364999999998</v>
      </c>
      <c r="CX83" s="369">
        <v>40867.364999999998</v>
      </c>
      <c r="CY83" s="369">
        <v>40867.364999999998</v>
      </c>
      <c r="CZ83" s="369">
        <v>40867.364999999998</v>
      </c>
      <c r="DA83" s="369">
        <v>40867.364999999998</v>
      </c>
      <c r="DB83" s="369">
        <v>40867.364999999998</v>
      </c>
      <c r="DC83" s="369">
        <v>40867.364999999998</v>
      </c>
      <c r="DD83" s="369">
        <v>40867.364999999998</v>
      </c>
      <c r="DE83" s="369">
        <v>40867.364999999998</v>
      </c>
      <c r="DF83" s="369">
        <v>0</v>
      </c>
      <c r="DG83" s="369">
        <v>0</v>
      </c>
      <c r="DH83" s="369">
        <v>0</v>
      </c>
      <c r="DI83" s="369">
        <v>0</v>
      </c>
      <c r="DJ83" s="369">
        <v>0</v>
      </c>
      <c r="DK83" s="369">
        <v>0</v>
      </c>
      <c r="DL83" s="369">
        <v>0</v>
      </c>
      <c r="DM83" s="369">
        <v>0</v>
      </c>
      <c r="DN83" s="369">
        <v>0</v>
      </c>
      <c r="DO83" s="369">
        <v>0</v>
      </c>
      <c r="DP83" s="369">
        <v>0</v>
      </c>
      <c r="DQ83" s="369">
        <v>0</v>
      </c>
      <c r="DR83" s="369">
        <v>0</v>
      </c>
      <c r="DT83" s="366" t="s">
        <v>213</v>
      </c>
      <c r="DU83" s="304"/>
      <c r="DV83" s="304"/>
      <c r="DW83" s="304"/>
      <c r="DX83" s="304"/>
      <c r="DY83" s="304"/>
      <c r="DZ83" s="304"/>
      <c r="EA83" s="255">
        <v>0</v>
      </c>
      <c r="EB83" s="255">
        <v>321100.72500000003</v>
      </c>
      <c r="EC83" s="255">
        <v>665554.23</v>
      </c>
      <c r="ED83" s="255">
        <f t="shared" si="13"/>
        <v>449541.01499999996</v>
      </c>
      <c r="EE83" s="255">
        <f t="shared" si="13"/>
        <v>0</v>
      </c>
      <c r="EF83" s="255">
        <f t="shared" si="14"/>
        <v>1436195.97</v>
      </c>
      <c r="EG83" s="255">
        <v>0</v>
      </c>
      <c r="EH83" s="366" t="s">
        <v>200</v>
      </c>
    </row>
    <row r="84" spans="1:138" x14ac:dyDescent="0.4">
      <c r="A84" s="366" t="s">
        <v>225</v>
      </c>
      <c r="B84" s="366" t="s">
        <v>267</v>
      </c>
      <c r="C84" s="366" t="s">
        <v>46</v>
      </c>
      <c r="D84" s="366">
        <v>634997</v>
      </c>
      <c r="E84" s="366" t="s">
        <v>312</v>
      </c>
      <c r="F84" s="367">
        <v>249.96</v>
      </c>
      <c r="G84" s="367">
        <v>109.48743528106507</v>
      </c>
      <c r="H84" s="281"/>
      <c r="I84" s="281"/>
      <c r="J84" s="281"/>
      <c r="K84" s="281"/>
      <c r="L84" s="281"/>
      <c r="M84" s="389" t="s">
        <v>411</v>
      </c>
      <c r="N84" s="389" t="s">
        <v>411</v>
      </c>
      <c r="O84" s="389" t="s">
        <v>411</v>
      </c>
      <c r="P84" s="389" t="s">
        <v>411</v>
      </c>
      <c r="Q84" s="389" t="s">
        <v>411</v>
      </c>
      <c r="R84" s="389" t="s">
        <v>411</v>
      </c>
      <c r="S84" s="389" t="s">
        <v>411</v>
      </c>
      <c r="T84" s="389" t="s">
        <v>411</v>
      </c>
      <c r="U84" s="389" t="s">
        <v>411</v>
      </c>
      <c r="V84" s="389" t="s">
        <v>411</v>
      </c>
      <c r="W84" s="389" t="s">
        <v>411</v>
      </c>
      <c r="X84" s="389" t="s">
        <v>411</v>
      </c>
      <c r="Y84" s="389" t="s">
        <v>411</v>
      </c>
      <c r="Z84" s="389" t="s">
        <v>411</v>
      </c>
      <c r="AA84" s="389" t="s">
        <v>411</v>
      </c>
      <c r="AB84" s="389" t="s">
        <v>411</v>
      </c>
      <c r="AC84" s="389" t="s">
        <v>411</v>
      </c>
      <c r="AD84" s="389" t="s">
        <v>411</v>
      </c>
      <c r="AE84" s="389" t="s">
        <v>411</v>
      </c>
      <c r="AF84" s="389" t="s">
        <v>411</v>
      </c>
      <c r="AG84" s="389" t="s">
        <v>411</v>
      </c>
      <c r="AH84" s="389" t="s">
        <v>411</v>
      </c>
      <c r="AI84" s="367">
        <v>0.5</v>
      </c>
      <c r="AJ84" s="367">
        <v>0.5</v>
      </c>
      <c r="AK84" s="367">
        <v>0.5</v>
      </c>
      <c r="AL84" s="367">
        <v>0.5</v>
      </c>
      <c r="AM84" s="367">
        <v>0.5</v>
      </c>
      <c r="AN84" s="367">
        <v>0.5</v>
      </c>
      <c r="AO84" s="367">
        <v>0.5</v>
      </c>
      <c r="AP84" s="367">
        <v>0.5</v>
      </c>
      <c r="AQ84" s="367">
        <v>0.5</v>
      </c>
      <c r="AR84" s="367">
        <v>0.5</v>
      </c>
      <c r="AS84" s="367">
        <v>0.5</v>
      </c>
      <c r="AT84" s="367">
        <v>0.5</v>
      </c>
      <c r="AU84" s="367">
        <v>0.5</v>
      </c>
      <c r="AV84" s="367">
        <v>0.5</v>
      </c>
      <c r="AW84" s="367">
        <v>0</v>
      </c>
      <c r="AX84" s="367">
        <v>0</v>
      </c>
      <c r="AY84" s="367">
        <v>0</v>
      </c>
      <c r="AZ84" s="367">
        <v>0</v>
      </c>
      <c r="BA84" s="367">
        <v>0</v>
      </c>
      <c r="BB84" s="367">
        <v>0</v>
      </c>
      <c r="BC84" s="367">
        <v>0</v>
      </c>
      <c r="BD84" s="367">
        <v>0</v>
      </c>
      <c r="BE84" s="367">
        <v>0</v>
      </c>
      <c r="BF84" s="367">
        <v>0</v>
      </c>
      <c r="BG84" s="367">
        <v>0</v>
      </c>
      <c r="BH84" s="367">
        <v>0</v>
      </c>
      <c r="BI84" s="367">
        <v>0</v>
      </c>
      <c r="BJ84" s="367">
        <v>0</v>
      </c>
      <c r="BK84" s="367">
        <v>0</v>
      </c>
      <c r="BL84" s="367">
        <v>0</v>
      </c>
      <c r="BN84" s="369">
        <v>0</v>
      </c>
      <c r="BO84" s="369">
        <v>0</v>
      </c>
      <c r="BP84" s="369">
        <v>0</v>
      </c>
      <c r="BQ84" s="369">
        <v>0</v>
      </c>
      <c r="BR84" s="369">
        <v>0</v>
      </c>
      <c r="BS84" s="390" t="s">
        <v>411</v>
      </c>
      <c r="BT84" s="390" t="s">
        <v>411</v>
      </c>
      <c r="BU84" s="390" t="s">
        <v>411</v>
      </c>
      <c r="BV84" s="390" t="s">
        <v>411</v>
      </c>
      <c r="BW84" s="390" t="s">
        <v>411</v>
      </c>
      <c r="BX84" s="390" t="s">
        <v>411</v>
      </c>
      <c r="BY84" s="390" t="s">
        <v>411</v>
      </c>
      <c r="BZ84" s="390" t="s">
        <v>411</v>
      </c>
      <c r="CA84" s="390" t="s">
        <v>411</v>
      </c>
      <c r="CB84" s="390" t="s">
        <v>411</v>
      </c>
      <c r="CC84" s="390" t="s">
        <v>411</v>
      </c>
      <c r="CD84" s="390" t="s">
        <v>411</v>
      </c>
      <c r="CE84" s="390" t="s">
        <v>411</v>
      </c>
      <c r="CF84" s="390" t="s">
        <v>411</v>
      </c>
      <c r="CG84" s="390" t="s">
        <v>411</v>
      </c>
      <c r="CH84" s="390" t="s">
        <v>411</v>
      </c>
      <c r="CI84" s="390" t="s">
        <v>411</v>
      </c>
      <c r="CJ84" s="390" t="s">
        <v>411</v>
      </c>
      <c r="CK84" s="390" t="s">
        <v>411</v>
      </c>
      <c r="CL84" s="390" t="s">
        <v>411</v>
      </c>
      <c r="CM84" s="390" t="s">
        <v>411</v>
      </c>
      <c r="CN84" s="390" t="s">
        <v>411</v>
      </c>
      <c r="CO84" s="369">
        <v>18747</v>
      </c>
      <c r="CP84" s="369">
        <v>18747</v>
      </c>
      <c r="CQ84" s="369">
        <v>18747</v>
      </c>
      <c r="CR84" s="369">
        <v>18747</v>
      </c>
      <c r="CS84" s="369">
        <v>18747</v>
      </c>
      <c r="CT84" s="369">
        <v>18747</v>
      </c>
      <c r="CU84" s="369">
        <v>18747</v>
      </c>
      <c r="CV84" s="369">
        <v>18747</v>
      </c>
      <c r="CW84" s="369">
        <v>18747</v>
      </c>
      <c r="CX84" s="369">
        <v>18747</v>
      </c>
      <c r="CY84" s="369">
        <v>18747</v>
      </c>
      <c r="CZ84" s="369">
        <v>18747</v>
      </c>
      <c r="DA84" s="369">
        <v>18747</v>
      </c>
      <c r="DB84" s="369">
        <v>18747</v>
      </c>
      <c r="DC84" s="369">
        <v>0</v>
      </c>
      <c r="DD84" s="369">
        <v>0</v>
      </c>
      <c r="DE84" s="369">
        <v>0</v>
      </c>
      <c r="DF84" s="369">
        <v>0</v>
      </c>
      <c r="DG84" s="369">
        <v>0</v>
      </c>
      <c r="DH84" s="369">
        <v>0</v>
      </c>
      <c r="DI84" s="369">
        <v>0</v>
      </c>
      <c r="DJ84" s="369">
        <v>0</v>
      </c>
      <c r="DK84" s="369">
        <v>0</v>
      </c>
      <c r="DL84" s="369">
        <v>0</v>
      </c>
      <c r="DM84" s="369">
        <v>0</v>
      </c>
      <c r="DN84" s="369">
        <v>0</v>
      </c>
      <c r="DO84" s="369">
        <v>0</v>
      </c>
      <c r="DP84" s="369">
        <v>0</v>
      </c>
      <c r="DQ84" s="369">
        <v>0</v>
      </c>
      <c r="DR84" s="369">
        <v>0</v>
      </c>
      <c r="DT84" s="366" t="s">
        <v>213</v>
      </c>
      <c r="DU84" s="304"/>
      <c r="DV84" s="304"/>
      <c r="DW84" s="304"/>
      <c r="DX84" s="304"/>
      <c r="DY84" s="304"/>
      <c r="DZ84" s="304"/>
      <c r="EA84" s="255">
        <v>58919.142857142855</v>
      </c>
      <c r="EB84" s="255">
        <v>188809.07142857142</v>
      </c>
      <c r="EC84" s="255">
        <v>224964</v>
      </c>
      <c r="ED84" s="255">
        <f t="shared" ref="ED84:EE99" si="15">SUMIF($BN$1:$DR$1,ED$2,$BN84:$DR84)</f>
        <v>149976</v>
      </c>
      <c r="EE84" s="255">
        <f t="shared" si="15"/>
        <v>0</v>
      </c>
      <c r="EF84" s="255">
        <f t="shared" si="14"/>
        <v>622668.21428571432</v>
      </c>
      <c r="EG84" s="255">
        <v>0</v>
      </c>
      <c r="EH84" s="366" t="s">
        <v>200</v>
      </c>
    </row>
    <row r="85" spans="1:138" x14ac:dyDescent="0.4">
      <c r="A85" s="366" t="s">
        <v>225</v>
      </c>
      <c r="B85" s="366" t="s">
        <v>267</v>
      </c>
      <c r="C85" s="366" t="s">
        <v>46</v>
      </c>
      <c r="D85" s="366">
        <v>634997</v>
      </c>
      <c r="E85" s="366" t="s">
        <v>312</v>
      </c>
      <c r="F85" s="367">
        <v>249.96</v>
      </c>
      <c r="G85" s="367">
        <v>109.48743528106507</v>
      </c>
      <c r="H85" s="281"/>
      <c r="I85" s="281"/>
      <c r="J85" s="281"/>
      <c r="K85" s="281"/>
      <c r="L85" s="281"/>
      <c r="M85" s="389" t="s">
        <v>411</v>
      </c>
      <c r="N85" s="389" t="s">
        <v>411</v>
      </c>
      <c r="O85" s="389" t="s">
        <v>411</v>
      </c>
      <c r="P85" s="389" t="s">
        <v>411</v>
      </c>
      <c r="Q85" s="389" t="s">
        <v>411</v>
      </c>
      <c r="R85" s="389" t="s">
        <v>411</v>
      </c>
      <c r="S85" s="389" t="s">
        <v>411</v>
      </c>
      <c r="T85" s="389" t="s">
        <v>411</v>
      </c>
      <c r="U85" s="389" t="s">
        <v>411</v>
      </c>
      <c r="V85" s="389" t="s">
        <v>411</v>
      </c>
      <c r="W85" s="389" t="s">
        <v>411</v>
      </c>
      <c r="X85" s="389" t="s">
        <v>411</v>
      </c>
      <c r="Y85" s="389" t="s">
        <v>411</v>
      </c>
      <c r="Z85" s="389" t="s">
        <v>411</v>
      </c>
      <c r="AA85" s="389" t="s">
        <v>411</v>
      </c>
      <c r="AB85" s="389" t="s">
        <v>411</v>
      </c>
      <c r="AC85" s="389" t="s">
        <v>411</v>
      </c>
      <c r="AD85" s="389" t="s">
        <v>411</v>
      </c>
      <c r="AE85" s="389" t="s">
        <v>411</v>
      </c>
      <c r="AF85" s="389" t="s">
        <v>411</v>
      </c>
      <c r="AG85" s="389" t="s">
        <v>411</v>
      </c>
      <c r="AH85" s="389" t="s">
        <v>411</v>
      </c>
      <c r="AI85" s="367">
        <v>0.5</v>
      </c>
      <c r="AJ85" s="367">
        <v>0.5</v>
      </c>
      <c r="AK85" s="367">
        <v>0.5</v>
      </c>
      <c r="AL85" s="367">
        <v>0.5</v>
      </c>
      <c r="AM85" s="367">
        <v>0.5</v>
      </c>
      <c r="AN85" s="367">
        <v>0.5</v>
      </c>
      <c r="AO85" s="367">
        <v>0.5</v>
      </c>
      <c r="AP85" s="367">
        <v>0.5</v>
      </c>
      <c r="AQ85" s="367">
        <v>0.5</v>
      </c>
      <c r="AR85" s="367">
        <v>0.5</v>
      </c>
      <c r="AS85" s="367">
        <v>1.5</v>
      </c>
      <c r="AT85" s="367">
        <v>0.5</v>
      </c>
      <c r="AU85" s="367">
        <v>0.5</v>
      </c>
      <c r="AV85" s="367">
        <v>0.5</v>
      </c>
      <c r="AW85" s="367">
        <v>0</v>
      </c>
      <c r="AX85" s="367">
        <v>0</v>
      </c>
      <c r="AY85" s="367">
        <v>0</v>
      </c>
      <c r="AZ85" s="367">
        <v>0</v>
      </c>
      <c r="BA85" s="367">
        <v>0</v>
      </c>
      <c r="BB85" s="367">
        <v>0</v>
      </c>
      <c r="BC85" s="367">
        <v>0</v>
      </c>
      <c r="BD85" s="367">
        <v>0</v>
      </c>
      <c r="BE85" s="367">
        <v>0</v>
      </c>
      <c r="BF85" s="367">
        <v>0</v>
      </c>
      <c r="BG85" s="367">
        <v>0</v>
      </c>
      <c r="BH85" s="367">
        <v>0</v>
      </c>
      <c r="BI85" s="367">
        <v>0</v>
      </c>
      <c r="BJ85" s="367">
        <v>0</v>
      </c>
      <c r="BK85" s="367">
        <v>0</v>
      </c>
      <c r="BL85" s="367">
        <v>0</v>
      </c>
      <c r="BN85" s="369">
        <v>0</v>
      </c>
      <c r="BO85" s="369">
        <v>0</v>
      </c>
      <c r="BP85" s="369">
        <v>0</v>
      </c>
      <c r="BQ85" s="369">
        <v>0</v>
      </c>
      <c r="BR85" s="369">
        <v>0</v>
      </c>
      <c r="BS85" s="390" t="s">
        <v>411</v>
      </c>
      <c r="BT85" s="390" t="s">
        <v>411</v>
      </c>
      <c r="BU85" s="390" t="s">
        <v>411</v>
      </c>
      <c r="BV85" s="390" t="s">
        <v>411</v>
      </c>
      <c r="BW85" s="390" t="s">
        <v>411</v>
      </c>
      <c r="BX85" s="390" t="s">
        <v>411</v>
      </c>
      <c r="BY85" s="390" t="s">
        <v>411</v>
      </c>
      <c r="BZ85" s="390" t="s">
        <v>411</v>
      </c>
      <c r="CA85" s="390" t="s">
        <v>411</v>
      </c>
      <c r="CB85" s="390" t="s">
        <v>411</v>
      </c>
      <c r="CC85" s="390" t="s">
        <v>411</v>
      </c>
      <c r="CD85" s="390" t="s">
        <v>411</v>
      </c>
      <c r="CE85" s="390" t="s">
        <v>411</v>
      </c>
      <c r="CF85" s="390" t="s">
        <v>411</v>
      </c>
      <c r="CG85" s="390" t="s">
        <v>411</v>
      </c>
      <c r="CH85" s="390" t="s">
        <v>411</v>
      </c>
      <c r="CI85" s="390" t="s">
        <v>411</v>
      </c>
      <c r="CJ85" s="390" t="s">
        <v>411</v>
      </c>
      <c r="CK85" s="390" t="s">
        <v>411</v>
      </c>
      <c r="CL85" s="390" t="s">
        <v>411</v>
      </c>
      <c r="CM85" s="390" t="s">
        <v>411</v>
      </c>
      <c r="CN85" s="390" t="s">
        <v>411</v>
      </c>
      <c r="CO85" s="369">
        <v>18747</v>
      </c>
      <c r="CP85" s="369">
        <v>18747</v>
      </c>
      <c r="CQ85" s="369">
        <v>18747</v>
      </c>
      <c r="CR85" s="369">
        <v>18747</v>
      </c>
      <c r="CS85" s="369">
        <v>18747</v>
      </c>
      <c r="CT85" s="369">
        <v>18747</v>
      </c>
      <c r="CU85" s="369">
        <v>18747</v>
      </c>
      <c r="CV85" s="369">
        <v>18747</v>
      </c>
      <c r="CW85" s="369">
        <v>18747</v>
      </c>
      <c r="CX85" s="369">
        <v>18747</v>
      </c>
      <c r="CY85" s="369">
        <v>56241</v>
      </c>
      <c r="CZ85" s="369">
        <v>18747</v>
      </c>
      <c r="DA85" s="369">
        <v>18747</v>
      </c>
      <c r="DB85" s="369">
        <v>18747</v>
      </c>
      <c r="DC85" s="369">
        <v>0</v>
      </c>
      <c r="DD85" s="369">
        <v>0</v>
      </c>
      <c r="DE85" s="369">
        <v>0</v>
      </c>
      <c r="DF85" s="369">
        <v>0</v>
      </c>
      <c r="DG85" s="369">
        <v>0</v>
      </c>
      <c r="DH85" s="369">
        <v>0</v>
      </c>
      <c r="DI85" s="369">
        <v>0</v>
      </c>
      <c r="DJ85" s="369">
        <v>0</v>
      </c>
      <c r="DK85" s="369">
        <v>0</v>
      </c>
      <c r="DL85" s="369">
        <v>0</v>
      </c>
      <c r="DM85" s="369">
        <v>0</v>
      </c>
      <c r="DN85" s="369">
        <v>0</v>
      </c>
      <c r="DO85" s="369">
        <v>0</v>
      </c>
      <c r="DP85" s="369">
        <v>0</v>
      </c>
      <c r="DQ85" s="369">
        <v>0</v>
      </c>
      <c r="DR85" s="369">
        <v>0</v>
      </c>
      <c r="DT85" s="366" t="s">
        <v>213</v>
      </c>
      <c r="DU85" s="304"/>
      <c r="DV85" s="304"/>
      <c r="DW85" s="304"/>
      <c r="DX85" s="304"/>
      <c r="DY85" s="304"/>
      <c r="DZ85" s="304"/>
      <c r="EA85" s="255">
        <v>37494</v>
      </c>
      <c r="EB85" s="255">
        <v>140602.5</v>
      </c>
      <c r="EC85" s="255">
        <v>224964</v>
      </c>
      <c r="ED85" s="255">
        <f t="shared" si="15"/>
        <v>187470</v>
      </c>
      <c r="EE85" s="255">
        <f t="shared" si="15"/>
        <v>0</v>
      </c>
      <c r="EF85" s="255">
        <f t="shared" si="14"/>
        <v>590530.5</v>
      </c>
      <c r="EG85" s="255">
        <v>0</v>
      </c>
      <c r="EH85" s="366" t="s">
        <v>200</v>
      </c>
    </row>
    <row r="86" spans="1:138" x14ac:dyDescent="0.4">
      <c r="A86" s="366" t="s">
        <v>225</v>
      </c>
      <c r="B86" s="366" t="s">
        <v>267</v>
      </c>
      <c r="C86" s="366" t="s">
        <v>46</v>
      </c>
      <c r="D86" s="366">
        <v>634997</v>
      </c>
      <c r="E86" s="366" t="s">
        <v>313</v>
      </c>
      <c r="F86" s="367">
        <v>206.11</v>
      </c>
      <c r="G86" s="367">
        <v>90.282775517751475</v>
      </c>
      <c r="H86" s="281"/>
      <c r="I86" s="281"/>
      <c r="J86" s="281"/>
      <c r="K86" s="281"/>
      <c r="L86" s="281"/>
      <c r="M86" s="389" t="s">
        <v>411</v>
      </c>
      <c r="N86" s="389" t="s">
        <v>411</v>
      </c>
      <c r="O86" s="389" t="s">
        <v>411</v>
      </c>
      <c r="P86" s="389" t="s">
        <v>411</v>
      </c>
      <c r="Q86" s="389" t="s">
        <v>411</v>
      </c>
      <c r="R86" s="389" t="s">
        <v>411</v>
      </c>
      <c r="S86" s="389" t="s">
        <v>411</v>
      </c>
      <c r="T86" s="389" t="s">
        <v>411</v>
      </c>
      <c r="U86" s="389" t="s">
        <v>411</v>
      </c>
      <c r="V86" s="389" t="s">
        <v>411</v>
      </c>
      <c r="W86" s="389" t="s">
        <v>411</v>
      </c>
      <c r="X86" s="389" t="s">
        <v>411</v>
      </c>
      <c r="Y86" s="389" t="s">
        <v>411</v>
      </c>
      <c r="Z86" s="389" t="s">
        <v>411</v>
      </c>
      <c r="AA86" s="389" t="s">
        <v>411</v>
      </c>
      <c r="AB86" s="389" t="s">
        <v>411</v>
      </c>
      <c r="AC86" s="389" t="s">
        <v>411</v>
      </c>
      <c r="AD86" s="389" t="s">
        <v>411</v>
      </c>
      <c r="AE86" s="389" t="s">
        <v>411</v>
      </c>
      <c r="AF86" s="389" t="s">
        <v>411</v>
      </c>
      <c r="AG86" s="389" t="s">
        <v>411</v>
      </c>
      <c r="AH86" s="389" t="s">
        <v>411</v>
      </c>
      <c r="AI86" s="367">
        <v>0.85</v>
      </c>
      <c r="AJ86" s="367">
        <v>0.85</v>
      </c>
      <c r="AK86" s="367">
        <v>0.85</v>
      </c>
      <c r="AL86" s="367">
        <v>0.85</v>
      </c>
      <c r="AM86" s="367">
        <v>0.85</v>
      </c>
      <c r="AN86" s="367">
        <v>0.85</v>
      </c>
      <c r="AO86" s="367">
        <v>0.85</v>
      </c>
      <c r="AP86" s="367">
        <v>0.85</v>
      </c>
      <c r="AQ86" s="367">
        <v>0.85</v>
      </c>
      <c r="AR86" s="367">
        <v>0.85</v>
      </c>
      <c r="AS86" s="367">
        <v>0.85</v>
      </c>
      <c r="AT86" s="367">
        <v>0.85</v>
      </c>
      <c r="AU86" s="367">
        <v>0.85</v>
      </c>
      <c r="AV86" s="367">
        <v>0.85</v>
      </c>
      <c r="AW86" s="367">
        <v>0</v>
      </c>
      <c r="AX86" s="367">
        <v>0</v>
      </c>
      <c r="AY86" s="367">
        <v>0</v>
      </c>
      <c r="AZ86" s="367">
        <v>0</v>
      </c>
      <c r="BA86" s="367">
        <v>0</v>
      </c>
      <c r="BB86" s="367">
        <v>0</v>
      </c>
      <c r="BC86" s="367">
        <v>0</v>
      </c>
      <c r="BD86" s="367">
        <v>0</v>
      </c>
      <c r="BE86" s="367">
        <v>0</v>
      </c>
      <c r="BF86" s="367">
        <v>0</v>
      </c>
      <c r="BG86" s="367">
        <v>0</v>
      </c>
      <c r="BH86" s="367">
        <v>0</v>
      </c>
      <c r="BI86" s="367">
        <v>0</v>
      </c>
      <c r="BJ86" s="367">
        <v>0</v>
      </c>
      <c r="BK86" s="367">
        <v>0</v>
      </c>
      <c r="BL86" s="367">
        <v>0</v>
      </c>
      <c r="BN86" s="369">
        <v>0</v>
      </c>
      <c r="BO86" s="369">
        <v>0</v>
      </c>
      <c r="BP86" s="369">
        <v>0</v>
      </c>
      <c r="BQ86" s="369">
        <v>0</v>
      </c>
      <c r="BR86" s="369">
        <v>0</v>
      </c>
      <c r="BS86" s="390" t="s">
        <v>411</v>
      </c>
      <c r="BT86" s="390" t="s">
        <v>411</v>
      </c>
      <c r="BU86" s="390" t="s">
        <v>411</v>
      </c>
      <c r="BV86" s="390" t="s">
        <v>411</v>
      </c>
      <c r="BW86" s="390" t="s">
        <v>411</v>
      </c>
      <c r="BX86" s="390" t="s">
        <v>411</v>
      </c>
      <c r="BY86" s="390" t="s">
        <v>411</v>
      </c>
      <c r="BZ86" s="390" t="s">
        <v>411</v>
      </c>
      <c r="CA86" s="390" t="s">
        <v>411</v>
      </c>
      <c r="CB86" s="390" t="s">
        <v>411</v>
      </c>
      <c r="CC86" s="390" t="s">
        <v>411</v>
      </c>
      <c r="CD86" s="390" t="s">
        <v>411</v>
      </c>
      <c r="CE86" s="390" t="s">
        <v>411</v>
      </c>
      <c r="CF86" s="390" t="s">
        <v>411</v>
      </c>
      <c r="CG86" s="390" t="s">
        <v>411</v>
      </c>
      <c r="CH86" s="390" t="s">
        <v>411</v>
      </c>
      <c r="CI86" s="390" t="s">
        <v>411</v>
      </c>
      <c r="CJ86" s="390" t="s">
        <v>411</v>
      </c>
      <c r="CK86" s="390" t="s">
        <v>411</v>
      </c>
      <c r="CL86" s="390" t="s">
        <v>411</v>
      </c>
      <c r="CM86" s="390" t="s">
        <v>411</v>
      </c>
      <c r="CN86" s="390" t="s">
        <v>411</v>
      </c>
      <c r="CO86" s="369">
        <v>26279.025000000001</v>
      </c>
      <c r="CP86" s="369">
        <v>26279.025000000001</v>
      </c>
      <c r="CQ86" s="369">
        <v>26279.025000000001</v>
      </c>
      <c r="CR86" s="369">
        <v>26279.025000000001</v>
      </c>
      <c r="CS86" s="369">
        <v>26279.025000000001</v>
      </c>
      <c r="CT86" s="369">
        <v>26279.025000000001</v>
      </c>
      <c r="CU86" s="369">
        <v>26279.025000000001</v>
      </c>
      <c r="CV86" s="369">
        <v>26279.025000000001</v>
      </c>
      <c r="CW86" s="369">
        <v>26279.025000000001</v>
      </c>
      <c r="CX86" s="369">
        <v>26279.025000000001</v>
      </c>
      <c r="CY86" s="369">
        <v>26279.025000000001</v>
      </c>
      <c r="CZ86" s="369">
        <v>26279.025000000001</v>
      </c>
      <c r="DA86" s="369">
        <v>26279.025000000001</v>
      </c>
      <c r="DB86" s="369">
        <v>26279.025000000001</v>
      </c>
      <c r="DC86" s="369">
        <v>0</v>
      </c>
      <c r="DD86" s="369">
        <v>0</v>
      </c>
      <c r="DE86" s="369">
        <v>0</v>
      </c>
      <c r="DF86" s="369">
        <v>0</v>
      </c>
      <c r="DG86" s="369">
        <v>0</v>
      </c>
      <c r="DH86" s="369">
        <v>0</v>
      </c>
      <c r="DI86" s="369">
        <v>0</v>
      </c>
      <c r="DJ86" s="369">
        <v>0</v>
      </c>
      <c r="DK86" s="369">
        <v>0</v>
      </c>
      <c r="DL86" s="369">
        <v>0</v>
      </c>
      <c r="DM86" s="369">
        <v>0</v>
      </c>
      <c r="DN86" s="369">
        <v>0</v>
      </c>
      <c r="DO86" s="369">
        <v>0</v>
      </c>
      <c r="DP86" s="369">
        <v>0</v>
      </c>
      <c r="DQ86" s="369">
        <v>0</v>
      </c>
      <c r="DR86" s="369">
        <v>0</v>
      </c>
      <c r="DT86" s="366" t="s">
        <v>213</v>
      </c>
      <c r="DU86" s="304"/>
      <c r="DV86" s="304"/>
      <c r="DW86" s="304"/>
      <c r="DX86" s="304"/>
      <c r="DY86" s="304"/>
      <c r="DZ86" s="304"/>
      <c r="EA86" s="255">
        <v>0</v>
      </c>
      <c r="EB86" s="255">
        <v>0</v>
      </c>
      <c r="EC86" s="255">
        <v>315348.30000000005</v>
      </c>
      <c r="ED86" s="255">
        <f t="shared" si="15"/>
        <v>210232.19999999998</v>
      </c>
      <c r="EE86" s="255">
        <f t="shared" si="15"/>
        <v>0</v>
      </c>
      <c r="EF86" s="255">
        <f t="shared" si="14"/>
        <v>525580.5</v>
      </c>
      <c r="EG86" s="255">
        <v>0</v>
      </c>
      <c r="EH86" s="366" t="s">
        <v>200</v>
      </c>
    </row>
    <row r="87" spans="1:138" x14ac:dyDescent="0.4">
      <c r="A87" s="366" t="s">
        <v>225</v>
      </c>
      <c r="B87" s="366" t="s">
        <v>267</v>
      </c>
      <c r="C87" s="366" t="s">
        <v>46</v>
      </c>
      <c r="D87" s="366">
        <v>634997</v>
      </c>
      <c r="E87" s="366" t="s">
        <v>314</v>
      </c>
      <c r="F87" s="367">
        <v>216.62</v>
      </c>
      <c r="G87" s="367">
        <v>94.875194156804724</v>
      </c>
      <c r="H87" s="281"/>
      <c r="I87" s="281"/>
      <c r="J87" s="281"/>
      <c r="K87" s="281"/>
      <c r="L87" s="281"/>
      <c r="M87" s="389" t="s">
        <v>411</v>
      </c>
      <c r="N87" s="389" t="s">
        <v>411</v>
      </c>
      <c r="O87" s="389" t="s">
        <v>411</v>
      </c>
      <c r="P87" s="389" t="s">
        <v>411</v>
      </c>
      <c r="Q87" s="389" t="s">
        <v>411</v>
      </c>
      <c r="R87" s="389" t="s">
        <v>411</v>
      </c>
      <c r="S87" s="389" t="s">
        <v>411</v>
      </c>
      <c r="T87" s="389" t="s">
        <v>411</v>
      </c>
      <c r="U87" s="389" t="s">
        <v>411</v>
      </c>
      <c r="V87" s="389" t="s">
        <v>411</v>
      </c>
      <c r="W87" s="389" t="s">
        <v>411</v>
      </c>
      <c r="X87" s="389" t="s">
        <v>411</v>
      </c>
      <c r="Y87" s="389" t="s">
        <v>411</v>
      </c>
      <c r="Z87" s="389" t="s">
        <v>411</v>
      </c>
      <c r="AA87" s="389" t="s">
        <v>411</v>
      </c>
      <c r="AB87" s="389" t="s">
        <v>411</v>
      </c>
      <c r="AC87" s="389" t="s">
        <v>411</v>
      </c>
      <c r="AD87" s="389" t="s">
        <v>411</v>
      </c>
      <c r="AE87" s="389" t="s">
        <v>411</v>
      </c>
      <c r="AF87" s="389" t="s">
        <v>411</v>
      </c>
      <c r="AG87" s="389" t="s">
        <v>411</v>
      </c>
      <c r="AH87" s="389" t="s">
        <v>411</v>
      </c>
      <c r="AI87" s="367">
        <v>0.9</v>
      </c>
      <c r="AJ87" s="367">
        <v>0.9</v>
      </c>
      <c r="AK87" s="367">
        <v>0.9</v>
      </c>
      <c r="AL87" s="367">
        <v>0.9</v>
      </c>
      <c r="AM87" s="367">
        <v>0.9</v>
      </c>
      <c r="AN87" s="367">
        <v>0.9</v>
      </c>
      <c r="AO87" s="367">
        <v>0.9</v>
      </c>
      <c r="AP87" s="367">
        <v>0.9</v>
      </c>
      <c r="AQ87" s="367">
        <v>1.0333333333333332</v>
      </c>
      <c r="AR87" s="367">
        <v>1.0333333333333332</v>
      </c>
      <c r="AS87" s="367">
        <v>1.0333333333333332</v>
      </c>
      <c r="AT87" s="367">
        <v>1.0333333333333332</v>
      </c>
      <c r="AU87" s="367">
        <v>1.0333333333333332</v>
      </c>
      <c r="AV87" s="367">
        <v>1.0333333333333332</v>
      </c>
      <c r="AW87" s="367">
        <v>0.13333333333333333</v>
      </c>
      <c r="AX87" s="367">
        <v>0</v>
      </c>
      <c r="AY87" s="367">
        <v>0</v>
      </c>
      <c r="AZ87" s="367">
        <v>0</v>
      </c>
      <c r="BA87" s="367">
        <v>0</v>
      </c>
      <c r="BB87" s="367">
        <v>0</v>
      </c>
      <c r="BC87" s="367">
        <v>0</v>
      </c>
      <c r="BD87" s="367">
        <v>0</v>
      </c>
      <c r="BE87" s="367">
        <v>0</v>
      </c>
      <c r="BF87" s="367">
        <v>0</v>
      </c>
      <c r="BG87" s="367">
        <v>0</v>
      </c>
      <c r="BH87" s="367">
        <v>0</v>
      </c>
      <c r="BI87" s="367">
        <v>0</v>
      </c>
      <c r="BJ87" s="367">
        <v>0</v>
      </c>
      <c r="BK87" s="367">
        <v>0</v>
      </c>
      <c r="BL87" s="367">
        <v>0</v>
      </c>
      <c r="BN87" s="369">
        <v>0</v>
      </c>
      <c r="BO87" s="369">
        <v>0</v>
      </c>
      <c r="BP87" s="369">
        <v>0</v>
      </c>
      <c r="BQ87" s="369">
        <v>0</v>
      </c>
      <c r="BR87" s="369">
        <v>0</v>
      </c>
      <c r="BS87" s="390" t="s">
        <v>411</v>
      </c>
      <c r="BT87" s="390" t="s">
        <v>411</v>
      </c>
      <c r="BU87" s="390" t="s">
        <v>411</v>
      </c>
      <c r="BV87" s="390" t="s">
        <v>411</v>
      </c>
      <c r="BW87" s="390" t="s">
        <v>411</v>
      </c>
      <c r="BX87" s="390" t="s">
        <v>411</v>
      </c>
      <c r="BY87" s="390" t="s">
        <v>411</v>
      </c>
      <c r="BZ87" s="390" t="s">
        <v>411</v>
      </c>
      <c r="CA87" s="390" t="s">
        <v>411</v>
      </c>
      <c r="CB87" s="390" t="s">
        <v>411</v>
      </c>
      <c r="CC87" s="390" t="s">
        <v>411</v>
      </c>
      <c r="CD87" s="390" t="s">
        <v>411</v>
      </c>
      <c r="CE87" s="390" t="s">
        <v>411</v>
      </c>
      <c r="CF87" s="390" t="s">
        <v>411</v>
      </c>
      <c r="CG87" s="390" t="s">
        <v>411</v>
      </c>
      <c r="CH87" s="390" t="s">
        <v>411</v>
      </c>
      <c r="CI87" s="390" t="s">
        <v>411</v>
      </c>
      <c r="CJ87" s="390" t="s">
        <v>411</v>
      </c>
      <c r="CK87" s="390" t="s">
        <v>411</v>
      </c>
      <c r="CL87" s="390" t="s">
        <v>411</v>
      </c>
      <c r="CM87" s="390" t="s">
        <v>411</v>
      </c>
      <c r="CN87" s="390" t="s">
        <v>411</v>
      </c>
      <c r="CO87" s="369">
        <v>29243.7</v>
      </c>
      <c r="CP87" s="369">
        <v>29243.7</v>
      </c>
      <c r="CQ87" s="369">
        <v>29243.7</v>
      </c>
      <c r="CR87" s="369">
        <v>29243.7</v>
      </c>
      <c r="CS87" s="369">
        <v>29243.7</v>
      </c>
      <c r="CT87" s="369">
        <v>29243.7</v>
      </c>
      <c r="CU87" s="369">
        <v>29243.7</v>
      </c>
      <c r="CV87" s="369">
        <v>29243.7</v>
      </c>
      <c r="CW87" s="369">
        <v>33576.1</v>
      </c>
      <c r="CX87" s="369">
        <v>33576.1</v>
      </c>
      <c r="CY87" s="369">
        <v>33576.1</v>
      </c>
      <c r="CZ87" s="369">
        <v>33576.1</v>
      </c>
      <c r="DA87" s="369">
        <v>33576.1</v>
      </c>
      <c r="DB87" s="369">
        <v>33576.1</v>
      </c>
      <c r="DC87" s="369">
        <v>4332.3999999999996</v>
      </c>
      <c r="DD87" s="369">
        <v>0</v>
      </c>
      <c r="DE87" s="369">
        <v>0</v>
      </c>
      <c r="DF87" s="369">
        <v>0</v>
      </c>
      <c r="DG87" s="369">
        <v>0</v>
      </c>
      <c r="DH87" s="369">
        <v>0</v>
      </c>
      <c r="DI87" s="369">
        <v>0</v>
      </c>
      <c r="DJ87" s="369">
        <v>0</v>
      </c>
      <c r="DK87" s="369">
        <v>0</v>
      </c>
      <c r="DL87" s="369">
        <v>0</v>
      </c>
      <c r="DM87" s="369">
        <v>0</v>
      </c>
      <c r="DN87" s="369">
        <v>0</v>
      </c>
      <c r="DO87" s="369">
        <v>0</v>
      </c>
      <c r="DP87" s="369">
        <v>0</v>
      </c>
      <c r="DQ87" s="369">
        <v>0</v>
      </c>
      <c r="DR87" s="369">
        <v>0</v>
      </c>
      <c r="DT87" s="366" t="s">
        <v>213</v>
      </c>
      <c r="DU87" s="304"/>
      <c r="DV87" s="304"/>
      <c r="DW87" s="304"/>
      <c r="DX87" s="304"/>
      <c r="DY87" s="304"/>
      <c r="DZ87" s="304"/>
      <c r="EA87" s="255">
        <v>0</v>
      </c>
      <c r="EB87" s="255">
        <v>0</v>
      </c>
      <c r="EC87" s="255">
        <v>175462.2</v>
      </c>
      <c r="ED87" s="255">
        <f t="shared" si="15"/>
        <v>264276.40000000002</v>
      </c>
      <c r="EE87" s="255">
        <f t="shared" si="15"/>
        <v>0</v>
      </c>
      <c r="EF87" s="255">
        <f t="shared" si="14"/>
        <v>439738.60000000003</v>
      </c>
      <c r="EG87" s="255">
        <v>0</v>
      </c>
      <c r="EH87" s="366" t="s">
        <v>200</v>
      </c>
    </row>
    <row r="88" spans="1:138" x14ac:dyDescent="0.4">
      <c r="A88" s="366" t="s">
        <v>225</v>
      </c>
      <c r="B88" s="366" t="s">
        <v>267</v>
      </c>
      <c r="C88" s="366" t="s">
        <v>46</v>
      </c>
      <c r="D88" s="366">
        <v>634997</v>
      </c>
      <c r="E88" s="366" t="s">
        <v>315</v>
      </c>
      <c r="F88" s="367">
        <v>180.38</v>
      </c>
      <c r="G88" s="367">
        <v>79.010475221893486</v>
      </c>
      <c r="H88" s="281"/>
      <c r="I88" s="281"/>
      <c r="J88" s="281"/>
      <c r="K88" s="281"/>
      <c r="L88" s="281"/>
      <c r="M88" s="389" t="s">
        <v>411</v>
      </c>
      <c r="N88" s="389" t="s">
        <v>411</v>
      </c>
      <c r="O88" s="389" t="s">
        <v>411</v>
      </c>
      <c r="P88" s="389" t="s">
        <v>411</v>
      </c>
      <c r="Q88" s="389" t="s">
        <v>411</v>
      </c>
      <c r="R88" s="389" t="s">
        <v>411</v>
      </c>
      <c r="S88" s="389" t="s">
        <v>411</v>
      </c>
      <c r="T88" s="389" t="s">
        <v>411</v>
      </c>
      <c r="U88" s="389" t="s">
        <v>411</v>
      </c>
      <c r="V88" s="389" t="s">
        <v>411</v>
      </c>
      <c r="W88" s="389" t="s">
        <v>411</v>
      </c>
      <c r="X88" s="389" t="s">
        <v>411</v>
      </c>
      <c r="Y88" s="389" t="s">
        <v>411</v>
      </c>
      <c r="Z88" s="389" t="s">
        <v>411</v>
      </c>
      <c r="AA88" s="389" t="s">
        <v>411</v>
      </c>
      <c r="AB88" s="389" t="s">
        <v>411</v>
      </c>
      <c r="AC88" s="389" t="s">
        <v>411</v>
      </c>
      <c r="AD88" s="389" t="s">
        <v>411</v>
      </c>
      <c r="AE88" s="389" t="s">
        <v>411</v>
      </c>
      <c r="AF88" s="389" t="s">
        <v>411</v>
      </c>
      <c r="AG88" s="389" t="s">
        <v>411</v>
      </c>
      <c r="AH88" s="389" t="s">
        <v>411</v>
      </c>
      <c r="AI88" s="367">
        <v>0.85</v>
      </c>
      <c r="AJ88" s="367">
        <v>0.85</v>
      </c>
      <c r="AK88" s="367">
        <v>0.85</v>
      </c>
      <c r="AL88" s="367">
        <v>0.85</v>
      </c>
      <c r="AM88" s="367">
        <v>0.85</v>
      </c>
      <c r="AN88" s="367">
        <v>0.85</v>
      </c>
      <c r="AO88" s="367">
        <v>0.85</v>
      </c>
      <c r="AP88" s="367">
        <v>0.85</v>
      </c>
      <c r="AQ88" s="367">
        <v>0.85</v>
      </c>
      <c r="AR88" s="367">
        <v>0.85</v>
      </c>
      <c r="AS88" s="367">
        <v>0.85</v>
      </c>
      <c r="AT88" s="367">
        <v>0.85</v>
      </c>
      <c r="AU88" s="367">
        <v>0.85</v>
      </c>
      <c r="AV88" s="367">
        <v>0.85</v>
      </c>
      <c r="AW88" s="367">
        <v>0</v>
      </c>
      <c r="AX88" s="367">
        <v>0</v>
      </c>
      <c r="AY88" s="367">
        <v>0</v>
      </c>
      <c r="AZ88" s="367">
        <v>0</v>
      </c>
      <c r="BA88" s="367">
        <v>0</v>
      </c>
      <c r="BB88" s="367">
        <v>0</v>
      </c>
      <c r="BC88" s="367">
        <v>0</v>
      </c>
      <c r="BD88" s="367">
        <v>0</v>
      </c>
      <c r="BE88" s="367">
        <v>0</v>
      </c>
      <c r="BF88" s="367">
        <v>0</v>
      </c>
      <c r="BG88" s="367">
        <v>0</v>
      </c>
      <c r="BH88" s="367">
        <v>0</v>
      </c>
      <c r="BI88" s="367">
        <v>0</v>
      </c>
      <c r="BJ88" s="367">
        <v>0</v>
      </c>
      <c r="BK88" s="367">
        <v>0</v>
      </c>
      <c r="BL88" s="367">
        <v>0</v>
      </c>
      <c r="BN88" s="369">
        <v>0</v>
      </c>
      <c r="BO88" s="369">
        <v>0</v>
      </c>
      <c r="BP88" s="369">
        <v>0</v>
      </c>
      <c r="BQ88" s="369">
        <v>0</v>
      </c>
      <c r="BR88" s="369">
        <v>0</v>
      </c>
      <c r="BS88" s="390" t="s">
        <v>411</v>
      </c>
      <c r="BT88" s="390" t="s">
        <v>411</v>
      </c>
      <c r="BU88" s="390" t="s">
        <v>411</v>
      </c>
      <c r="BV88" s="390" t="s">
        <v>411</v>
      </c>
      <c r="BW88" s="390" t="s">
        <v>411</v>
      </c>
      <c r="BX88" s="390" t="s">
        <v>411</v>
      </c>
      <c r="BY88" s="390" t="s">
        <v>411</v>
      </c>
      <c r="BZ88" s="390" t="s">
        <v>411</v>
      </c>
      <c r="CA88" s="390" t="s">
        <v>411</v>
      </c>
      <c r="CB88" s="390" t="s">
        <v>411</v>
      </c>
      <c r="CC88" s="390" t="s">
        <v>411</v>
      </c>
      <c r="CD88" s="390" t="s">
        <v>411</v>
      </c>
      <c r="CE88" s="390" t="s">
        <v>411</v>
      </c>
      <c r="CF88" s="390" t="s">
        <v>411</v>
      </c>
      <c r="CG88" s="390" t="s">
        <v>411</v>
      </c>
      <c r="CH88" s="390" t="s">
        <v>411</v>
      </c>
      <c r="CI88" s="390" t="s">
        <v>411</v>
      </c>
      <c r="CJ88" s="390" t="s">
        <v>411</v>
      </c>
      <c r="CK88" s="390" t="s">
        <v>411</v>
      </c>
      <c r="CL88" s="390" t="s">
        <v>411</v>
      </c>
      <c r="CM88" s="390" t="s">
        <v>411</v>
      </c>
      <c r="CN88" s="390" t="s">
        <v>411</v>
      </c>
      <c r="CO88" s="369">
        <v>22998.449999999997</v>
      </c>
      <c r="CP88" s="369">
        <v>22998.449999999997</v>
      </c>
      <c r="CQ88" s="369">
        <v>22998.449999999997</v>
      </c>
      <c r="CR88" s="369">
        <v>22998.449999999997</v>
      </c>
      <c r="CS88" s="369">
        <v>22998.449999999997</v>
      </c>
      <c r="CT88" s="369">
        <v>22998.449999999997</v>
      </c>
      <c r="CU88" s="369">
        <v>22998.449999999997</v>
      </c>
      <c r="CV88" s="369">
        <v>22998.449999999997</v>
      </c>
      <c r="CW88" s="369">
        <v>22998.449999999997</v>
      </c>
      <c r="CX88" s="369">
        <v>22998.449999999997</v>
      </c>
      <c r="CY88" s="369">
        <v>22998.449999999997</v>
      </c>
      <c r="CZ88" s="369">
        <v>22998.449999999997</v>
      </c>
      <c r="DA88" s="369">
        <v>22998.449999999997</v>
      </c>
      <c r="DB88" s="369">
        <v>22998.449999999997</v>
      </c>
      <c r="DC88" s="369">
        <v>0</v>
      </c>
      <c r="DD88" s="369">
        <v>0</v>
      </c>
      <c r="DE88" s="369">
        <v>0</v>
      </c>
      <c r="DF88" s="369">
        <v>0</v>
      </c>
      <c r="DG88" s="369">
        <v>0</v>
      </c>
      <c r="DH88" s="369">
        <v>0</v>
      </c>
      <c r="DI88" s="369">
        <v>0</v>
      </c>
      <c r="DJ88" s="369">
        <v>0</v>
      </c>
      <c r="DK88" s="369">
        <v>0</v>
      </c>
      <c r="DL88" s="369">
        <v>0</v>
      </c>
      <c r="DM88" s="369">
        <v>0</v>
      </c>
      <c r="DN88" s="369">
        <v>0</v>
      </c>
      <c r="DO88" s="369">
        <v>0</v>
      </c>
      <c r="DP88" s="369">
        <v>0</v>
      </c>
      <c r="DQ88" s="369">
        <v>0</v>
      </c>
      <c r="DR88" s="369">
        <v>0</v>
      </c>
      <c r="DT88" s="366" t="s">
        <v>213</v>
      </c>
      <c r="DU88" s="304"/>
      <c r="DV88" s="304"/>
      <c r="DW88" s="304"/>
      <c r="DX88" s="304"/>
      <c r="DY88" s="304"/>
      <c r="DZ88" s="304"/>
      <c r="EA88" s="255">
        <v>16234.2</v>
      </c>
      <c r="EB88" s="255">
        <v>21645.600000000002</v>
      </c>
      <c r="EC88" s="255">
        <v>275981.40000000002</v>
      </c>
      <c r="ED88" s="255">
        <f t="shared" si="15"/>
        <v>183987.59999999998</v>
      </c>
      <c r="EE88" s="255">
        <f t="shared" si="15"/>
        <v>0</v>
      </c>
      <c r="EF88" s="255">
        <f t="shared" si="14"/>
        <v>497848.8</v>
      </c>
      <c r="EG88" s="255">
        <v>0</v>
      </c>
      <c r="EH88" s="366" t="s">
        <v>200</v>
      </c>
    </row>
    <row r="89" spans="1:138" x14ac:dyDescent="0.4">
      <c r="A89" s="366" t="s">
        <v>225</v>
      </c>
      <c r="B89" s="366" t="s">
        <v>267</v>
      </c>
      <c r="C89" s="366" t="s">
        <v>46</v>
      </c>
      <c r="D89" s="366">
        <v>634997</v>
      </c>
      <c r="E89" s="366" t="s">
        <v>315</v>
      </c>
      <c r="F89" s="367">
        <v>180.38</v>
      </c>
      <c r="G89" s="367">
        <v>79.010475221893486</v>
      </c>
      <c r="H89" s="281"/>
      <c r="I89" s="281"/>
      <c r="J89" s="281"/>
      <c r="K89" s="281"/>
      <c r="L89" s="281"/>
      <c r="M89" s="389" t="s">
        <v>411</v>
      </c>
      <c r="N89" s="389" t="s">
        <v>411</v>
      </c>
      <c r="O89" s="389" t="s">
        <v>411</v>
      </c>
      <c r="P89" s="389" t="s">
        <v>411</v>
      </c>
      <c r="Q89" s="389" t="s">
        <v>411</v>
      </c>
      <c r="R89" s="389" t="s">
        <v>411</v>
      </c>
      <c r="S89" s="389" t="s">
        <v>411</v>
      </c>
      <c r="T89" s="389" t="s">
        <v>411</v>
      </c>
      <c r="U89" s="389" t="s">
        <v>411</v>
      </c>
      <c r="V89" s="389" t="s">
        <v>411</v>
      </c>
      <c r="W89" s="389" t="s">
        <v>411</v>
      </c>
      <c r="X89" s="389" t="s">
        <v>411</v>
      </c>
      <c r="Y89" s="389" t="s">
        <v>411</v>
      </c>
      <c r="Z89" s="389" t="s">
        <v>411</v>
      </c>
      <c r="AA89" s="389" t="s">
        <v>411</v>
      </c>
      <c r="AB89" s="389" t="s">
        <v>411</v>
      </c>
      <c r="AC89" s="389" t="s">
        <v>411</v>
      </c>
      <c r="AD89" s="389" t="s">
        <v>411</v>
      </c>
      <c r="AE89" s="389" t="s">
        <v>411</v>
      </c>
      <c r="AF89" s="389" t="s">
        <v>411</v>
      </c>
      <c r="AG89" s="389" t="s">
        <v>411</v>
      </c>
      <c r="AH89" s="389" t="s">
        <v>411</v>
      </c>
      <c r="AI89" s="367">
        <v>0.85</v>
      </c>
      <c r="AJ89" s="367">
        <v>0.85</v>
      </c>
      <c r="AK89" s="367">
        <v>0.85</v>
      </c>
      <c r="AL89" s="367">
        <v>0.85</v>
      </c>
      <c r="AM89" s="367">
        <v>0.85</v>
      </c>
      <c r="AN89" s="367">
        <v>0.85</v>
      </c>
      <c r="AO89" s="367">
        <v>0.85</v>
      </c>
      <c r="AP89" s="367">
        <v>0.85</v>
      </c>
      <c r="AQ89" s="367">
        <v>0.85</v>
      </c>
      <c r="AR89" s="367">
        <v>0.85</v>
      </c>
      <c r="AS89" s="367">
        <v>0.85</v>
      </c>
      <c r="AT89" s="367">
        <v>0.85</v>
      </c>
      <c r="AU89" s="367">
        <v>0.85</v>
      </c>
      <c r="AV89" s="367">
        <v>0.85</v>
      </c>
      <c r="AW89" s="367">
        <v>0</v>
      </c>
      <c r="AX89" s="367">
        <v>0</v>
      </c>
      <c r="AY89" s="367">
        <v>0</v>
      </c>
      <c r="AZ89" s="367">
        <v>0</v>
      </c>
      <c r="BA89" s="367">
        <v>0</v>
      </c>
      <c r="BB89" s="367">
        <v>0</v>
      </c>
      <c r="BC89" s="367">
        <v>0</v>
      </c>
      <c r="BD89" s="367">
        <v>0</v>
      </c>
      <c r="BE89" s="367">
        <v>0</v>
      </c>
      <c r="BF89" s="367">
        <v>0</v>
      </c>
      <c r="BG89" s="367">
        <v>0</v>
      </c>
      <c r="BH89" s="367">
        <v>0</v>
      </c>
      <c r="BI89" s="367">
        <v>0</v>
      </c>
      <c r="BJ89" s="367">
        <v>0</v>
      </c>
      <c r="BK89" s="367">
        <v>0</v>
      </c>
      <c r="BL89" s="367">
        <v>0</v>
      </c>
      <c r="BN89" s="369">
        <v>0</v>
      </c>
      <c r="BO89" s="369">
        <v>0</v>
      </c>
      <c r="BP89" s="369">
        <v>0</v>
      </c>
      <c r="BQ89" s="369">
        <v>0</v>
      </c>
      <c r="BR89" s="369">
        <v>0</v>
      </c>
      <c r="BS89" s="390" t="s">
        <v>411</v>
      </c>
      <c r="BT89" s="390" t="s">
        <v>411</v>
      </c>
      <c r="BU89" s="390" t="s">
        <v>411</v>
      </c>
      <c r="BV89" s="390" t="s">
        <v>411</v>
      </c>
      <c r="BW89" s="390" t="s">
        <v>411</v>
      </c>
      <c r="BX89" s="390" t="s">
        <v>411</v>
      </c>
      <c r="BY89" s="390" t="s">
        <v>411</v>
      </c>
      <c r="BZ89" s="390" t="s">
        <v>411</v>
      </c>
      <c r="CA89" s="390" t="s">
        <v>411</v>
      </c>
      <c r="CB89" s="390" t="s">
        <v>411</v>
      </c>
      <c r="CC89" s="390" t="s">
        <v>411</v>
      </c>
      <c r="CD89" s="390" t="s">
        <v>411</v>
      </c>
      <c r="CE89" s="390" t="s">
        <v>411</v>
      </c>
      <c r="CF89" s="390" t="s">
        <v>411</v>
      </c>
      <c r="CG89" s="390" t="s">
        <v>411</v>
      </c>
      <c r="CH89" s="390" t="s">
        <v>411</v>
      </c>
      <c r="CI89" s="390" t="s">
        <v>411</v>
      </c>
      <c r="CJ89" s="390" t="s">
        <v>411</v>
      </c>
      <c r="CK89" s="390" t="s">
        <v>411</v>
      </c>
      <c r="CL89" s="390" t="s">
        <v>411</v>
      </c>
      <c r="CM89" s="390" t="s">
        <v>411</v>
      </c>
      <c r="CN89" s="390" t="s">
        <v>411</v>
      </c>
      <c r="CO89" s="369">
        <v>22998.449999999997</v>
      </c>
      <c r="CP89" s="369">
        <v>22998.449999999997</v>
      </c>
      <c r="CQ89" s="369">
        <v>22998.449999999997</v>
      </c>
      <c r="CR89" s="369">
        <v>22998.449999999997</v>
      </c>
      <c r="CS89" s="369">
        <v>22998.449999999997</v>
      </c>
      <c r="CT89" s="369">
        <v>22998.449999999997</v>
      </c>
      <c r="CU89" s="369">
        <v>22998.449999999997</v>
      </c>
      <c r="CV89" s="369">
        <v>22998.449999999997</v>
      </c>
      <c r="CW89" s="369">
        <v>22998.449999999997</v>
      </c>
      <c r="CX89" s="369">
        <v>22998.449999999997</v>
      </c>
      <c r="CY89" s="369">
        <v>22998.449999999997</v>
      </c>
      <c r="CZ89" s="369">
        <v>22998.449999999997</v>
      </c>
      <c r="DA89" s="369">
        <v>22998.449999999997</v>
      </c>
      <c r="DB89" s="369">
        <v>22998.449999999997</v>
      </c>
      <c r="DC89" s="369">
        <v>0</v>
      </c>
      <c r="DD89" s="369">
        <v>0</v>
      </c>
      <c r="DE89" s="369">
        <v>0</v>
      </c>
      <c r="DF89" s="369">
        <v>0</v>
      </c>
      <c r="DG89" s="369">
        <v>0</v>
      </c>
      <c r="DH89" s="369">
        <v>0</v>
      </c>
      <c r="DI89" s="369">
        <v>0</v>
      </c>
      <c r="DJ89" s="369">
        <v>0</v>
      </c>
      <c r="DK89" s="369">
        <v>0</v>
      </c>
      <c r="DL89" s="369">
        <v>0</v>
      </c>
      <c r="DM89" s="369">
        <v>0</v>
      </c>
      <c r="DN89" s="369">
        <v>0</v>
      </c>
      <c r="DO89" s="369">
        <v>0</v>
      </c>
      <c r="DP89" s="369">
        <v>0</v>
      </c>
      <c r="DQ89" s="369">
        <v>0</v>
      </c>
      <c r="DR89" s="369">
        <v>0</v>
      </c>
      <c r="DT89" s="366" t="s">
        <v>213</v>
      </c>
      <c r="DU89" s="304"/>
      <c r="DV89" s="304"/>
      <c r="DW89" s="304"/>
      <c r="DX89" s="304"/>
      <c r="DY89" s="304"/>
      <c r="DZ89" s="304"/>
      <c r="EA89" s="255">
        <v>0</v>
      </c>
      <c r="EB89" s="255">
        <v>0</v>
      </c>
      <c r="EC89" s="255">
        <v>275981.40000000002</v>
      </c>
      <c r="ED89" s="255">
        <f t="shared" si="15"/>
        <v>183987.59999999998</v>
      </c>
      <c r="EE89" s="255">
        <f t="shared" si="15"/>
        <v>0</v>
      </c>
      <c r="EF89" s="255">
        <f t="shared" si="14"/>
        <v>459969</v>
      </c>
      <c r="EG89" s="255">
        <v>0</v>
      </c>
      <c r="EH89" s="366" t="s">
        <v>200</v>
      </c>
    </row>
    <row r="90" spans="1:138" x14ac:dyDescent="0.4">
      <c r="A90" s="366" t="s">
        <v>225</v>
      </c>
      <c r="B90" s="366" t="s">
        <v>267</v>
      </c>
      <c r="C90" s="366" t="s">
        <v>46</v>
      </c>
      <c r="D90" s="366">
        <v>634997</v>
      </c>
      <c r="E90" s="366" t="s">
        <v>316</v>
      </c>
      <c r="F90" s="367">
        <v>203.73</v>
      </c>
      <c r="G90" s="367">
        <v>89.239044008875723</v>
      </c>
      <c r="H90" s="281"/>
      <c r="I90" s="281"/>
      <c r="J90" s="281"/>
      <c r="K90" s="281"/>
      <c r="L90" s="281"/>
      <c r="M90" s="389" t="s">
        <v>411</v>
      </c>
      <c r="N90" s="389" t="s">
        <v>411</v>
      </c>
      <c r="O90" s="389" t="s">
        <v>411</v>
      </c>
      <c r="P90" s="389" t="s">
        <v>411</v>
      </c>
      <c r="Q90" s="389" t="s">
        <v>411</v>
      </c>
      <c r="R90" s="389" t="s">
        <v>411</v>
      </c>
      <c r="S90" s="389" t="s">
        <v>411</v>
      </c>
      <c r="T90" s="389" t="s">
        <v>411</v>
      </c>
      <c r="U90" s="389" t="s">
        <v>411</v>
      </c>
      <c r="V90" s="389" t="s">
        <v>411</v>
      </c>
      <c r="W90" s="389" t="s">
        <v>411</v>
      </c>
      <c r="X90" s="389" t="s">
        <v>411</v>
      </c>
      <c r="Y90" s="389" t="s">
        <v>411</v>
      </c>
      <c r="Z90" s="389" t="s">
        <v>411</v>
      </c>
      <c r="AA90" s="389" t="s">
        <v>411</v>
      </c>
      <c r="AB90" s="389" t="s">
        <v>411</v>
      </c>
      <c r="AC90" s="389" t="s">
        <v>411</v>
      </c>
      <c r="AD90" s="389" t="s">
        <v>411</v>
      </c>
      <c r="AE90" s="389" t="s">
        <v>411</v>
      </c>
      <c r="AF90" s="389" t="s">
        <v>411</v>
      </c>
      <c r="AG90" s="389" t="s">
        <v>411</v>
      </c>
      <c r="AH90" s="389" t="s">
        <v>411</v>
      </c>
      <c r="AI90" s="367">
        <v>0</v>
      </c>
      <c r="AJ90" s="367">
        <v>0.9</v>
      </c>
      <c r="AK90" s="367">
        <v>0.9</v>
      </c>
      <c r="AL90" s="367">
        <v>0.9</v>
      </c>
      <c r="AM90" s="367">
        <v>0.9</v>
      </c>
      <c r="AN90" s="367">
        <v>0.9</v>
      </c>
      <c r="AO90" s="367">
        <v>1</v>
      </c>
      <c r="AP90" s="367">
        <v>1</v>
      </c>
      <c r="AQ90" s="367">
        <v>1.4</v>
      </c>
      <c r="AR90" s="367">
        <v>0.9</v>
      </c>
      <c r="AS90" s="367">
        <v>1.1499999999999999</v>
      </c>
      <c r="AT90" s="367">
        <v>0.9</v>
      </c>
      <c r="AU90" s="367">
        <v>0.9</v>
      </c>
      <c r="AV90" s="367">
        <v>0.9</v>
      </c>
      <c r="AW90" s="367">
        <v>1</v>
      </c>
      <c r="AX90" s="367">
        <v>0</v>
      </c>
      <c r="AY90" s="367">
        <v>0</v>
      </c>
      <c r="AZ90" s="367">
        <v>0</v>
      </c>
      <c r="BA90" s="367">
        <v>0</v>
      </c>
      <c r="BB90" s="367">
        <v>0</v>
      </c>
      <c r="BC90" s="367">
        <v>0</v>
      </c>
      <c r="BD90" s="367">
        <v>0</v>
      </c>
      <c r="BE90" s="367">
        <v>0</v>
      </c>
      <c r="BF90" s="367">
        <v>0</v>
      </c>
      <c r="BG90" s="367">
        <v>0</v>
      </c>
      <c r="BH90" s="367">
        <v>0</v>
      </c>
      <c r="BI90" s="367">
        <v>0</v>
      </c>
      <c r="BJ90" s="367">
        <v>0</v>
      </c>
      <c r="BK90" s="367">
        <v>0</v>
      </c>
      <c r="BL90" s="367">
        <v>0</v>
      </c>
      <c r="BN90" s="369">
        <v>0</v>
      </c>
      <c r="BO90" s="369">
        <v>0</v>
      </c>
      <c r="BP90" s="369">
        <v>0</v>
      </c>
      <c r="BQ90" s="369">
        <v>0</v>
      </c>
      <c r="BR90" s="369">
        <v>0</v>
      </c>
      <c r="BS90" s="390" t="s">
        <v>411</v>
      </c>
      <c r="BT90" s="390" t="s">
        <v>411</v>
      </c>
      <c r="BU90" s="390" t="s">
        <v>411</v>
      </c>
      <c r="BV90" s="390" t="s">
        <v>411</v>
      </c>
      <c r="BW90" s="390" t="s">
        <v>411</v>
      </c>
      <c r="BX90" s="390" t="s">
        <v>411</v>
      </c>
      <c r="BY90" s="390" t="s">
        <v>411</v>
      </c>
      <c r="BZ90" s="390" t="s">
        <v>411</v>
      </c>
      <c r="CA90" s="390" t="s">
        <v>411</v>
      </c>
      <c r="CB90" s="390" t="s">
        <v>411</v>
      </c>
      <c r="CC90" s="390" t="s">
        <v>411</v>
      </c>
      <c r="CD90" s="390" t="s">
        <v>411</v>
      </c>
      <c r="CE90" s="390" t="s">
        <v>411</v>
      </c>
      <c r="CF90" s="390" t="s">
        <v>411</v>
      </c>
      <c r="CG90" s="390" t="s">
        <v>411</v>
      </c>
      <c r="CH90" s="390" t="s">
        <v>411</v>
      </c>
      <c r="CI90" s="390" t="s">
        <v>411</v>
      </c>
      <c r="CJ90" s="390" t="s">
        <v>411</v>
      </c>
      <c r="CK90" s="390" t="s">
        <v>411</v>
      </c>
      <c r="CL90" s="390" t="s">
        <v>411</v>
      </c>
      <c r="CM90" s="390" t="s">
        <v>411</v>
      </c>
      <c r="CN90" s="390" t="s">
        <v>411</v>
      </c>
      <c r="CO90" s="369">
        <v>0</v>
      </c>
      <c r="CP90" s="369">
        <v>27503.55</v>
      </c>
      <c r="CQ90" s="369">
        <v>27503.55</v>
      </c>
      <c r="CR90" s="369">
        <v>27503.55</v>
      </c>
      <c r="CS90" s="369">
        <v>27503.55</v>
      </c>
      <c r="CT90" s="369">
        <v>27503.55</v>
      </c>
      <c r="CU90" s="369">
        <v>30559.5</v>
      </c>
      <c r="CV90" s="369">
        <v>30559.5</v>
      </c>
      <c r="CW90" s="369">
        <v>42783.299999999996</v>
      </c>
      <c r="CX90" s="369">
        <v>27503.55</v>
      </c>
      <c r="CY90" s="369">
        <v>35143.424999999996</v>
      </c>
      <c r="CZ90" s="369">
        <v>27503.55</v>
      </c>
      <c r="DA90" s="369">
        <v>27503.55</v>
      </c>
      <c r="DB90" s="369">
        <v>27503.55</v>
      </c>
      <c r="DC90" s="369">
        <v>30559.5</v>
      </c>
      <c r="DD90" s="369">
        <v>0</v>
      </c>
      <c r="DE90" s="369">
        <v>0</v>
      </c>
      <c r="DF90" s="369">
        <v>0</v>
      </c>
      <c r="DG90" s="369">
        <v>0</v>
      </c>
      <c r="DH90" s="369">
        <v>0</v>
      </c>
      <c r="DI90" s="369">
        <v>0</v>
      </c>
      <c r="DJ90" s="369">
        <v>0</v>
      </c>
      <c r="DK90" s="369">
        <v>0</v>
      </c>
      <c r="DL90" s="369">
        <v>0</v>
      </c>
      <c r="DM90" s="369">
        <v>0</v>
      </c>
      <c r="DN90" s="369">
        <v>0</v>
      </c>
      <c r="DO90" s="369">
        <v>0</v>
      </c>
      <c r="DP90" s="369">
        <v>0</v>
      </c>
      <c r="DQ90" s="369">
        <v>0</v>
      </c>
      <c r="DR90" s="369">
        <v>0</v>
      </c>
      <c r="DT90" s="366" t="s">
        <v>213</v>
      </c>
      <c r="DU90" s="304"/>
      <c r="DV90" s="304"/>
      <c r="DW90" s="304"/>
      <c r="DX90" s="304"/>
      <c r="DY90" s="304"/>
      <c r="DZ90" s="304"/>
      <c r="EA90" s="255">
        <v>0</v>
      </c>
      <c r="EB90" s="255">
        <v>0</v>
      </c>
      <c r="EC90" s="255">
        <v>137517.75</v>
      </c>
      <c r="ED90" s="255">
        <f t="shared" si="15"/>
        <v>279619.42499999993</v>
      </c>
      <c r="EE90" s="255">
        <f t="shared" si="15"/>
        <v>0</v>
      </c>
      <c r="EF90" s="255">
        <f t="shared" si="14"/>
        <v>417137.17499999993</v>
      </c>
      <c r="EG90" s="255">
        <v>0</v>
      </c>
      <c r="EH90" s="366" t="s">
        <v>200</v>
      </c>
    </row>
    <row r="91" spans="1:138" x14ac:dyDescent="0.4">
      <c r="A91" s="366" t="s">
        <v>74</v>
      </c>
      <c r="B91" s="366" t="s">
        <v>267</v>
      </c>
      <c r="C91" s="366" t="s">
        <v>46</v>
      </c>
      <c r="D91" s="366">
        <v>634997</v>
      </c>
      <c r="E91" s="366" t="s">
        <v>317</v>
      </c>
      <c r="F91" s="367">
        <v>216.62</v>
      </c>
      <c r="G91" s="367">
        <v>94.875194156804724</v>
      </c>
      <c r="H91" s="281"/>
      <c r="I91" s="281"/>
      <c r="J91" s="281"/>
      <c r="K91" s="281"/>
      <c r="L91" s="281"/>
      <c r="M91" s="389" t="s">
        <v>411</v>
      </c>
      <c r="N91" s="389" t="s">
        <v>411</v>
      </c>
      <c r="O91" s="389" t="s">
        <v>411</v>
      </c>
      <c r="P91" s="389" t="s">
        <v>411</v>
      </c>
      <c r="Q91" s="389" t="s">
        <v>411</v>
      </c>
      <c r="R91" s="389" t="s">
        <v>411</v>
      </c>
      <c r="S91" s="389" t="s">
        <v>411</v>
      </c>
      <c r="T91" s="389" t="s">
        <v>411</v>
      </c>
      <c r="U91" s="389" t="s">
        <v>411</v>
      </c>
      <c r="V91" s="389" t="s">
        <v>411</v>
      </c>
      <c r="W91" s="389" t="s">
        <v>411</v>
      </c>
      <c r="X91" s="389" t="s">
        <v>411</v>
      </c>
      <c r="Y91" s="389" t="s">
        <v>411</v>
      </c>
      <c r="Z91" s="389" t="s">
        <v>411</v>
      </c>
      <c r="AA91" s="389" t="s">
        <v>411</v>
      </c>
      <c r="AB91" s="389" t="s">
        <v>411</v>
      </c>
      <c r="AC91" s="389" t="s">
        <v>411</v>
      </c>
      <c r="AD91" s="389" t="s">
        <v>411</v>
      </c>
      <c r="AE91" s="389" t="s">
        <v>411</v>
      </c>
      <c r="AF91" s="389" t="s">
        <v>411</v>
      </c>
      <c r="AG91" s="389" t="s">
        <v>411</v>
      </c>
      <c r="AH91" s="389" t="s">
        <v>411</v>
      </c>
      <c r="AI91" s="367">
        <v>1</v>
      </c>
      <c r="AJ91" s="367">
        <v>1</v>
      </c>
      <c r="AK91" s="367">
        <v>1</v>
      </c>
      <c r="AL91" s="367">
        <v>1</v>
      </c>
      <c r="AM91" s="367">
        <v>1</v>
      </c>
      <c r="AN91" s="367">
        <v>1</v>
      </c>
      <c r="AO91" s="367">
        <v>1</v>
      </c>
      <c r="AP91" s="367">
        <v>1</v>
      </c>
      <c r="AQ91" s="367">
        <v>1</v>
      </c>
      <c r="AR91" s="367">
        <v>1</v>
      </c>
      <c r="AS91" s="367">
        <v>1</v>
      </c>
      <c r="AT91" s="367">
        <v>1</v>
      </c>
      <c r="AU91" s="367">
        <v>1</v>
      </c>
      <c r="AV91" s="367">
        <v>0</v>
      </c>
      <c r="AW91" s="367">
        <v>0</v>
      </c>
      <c r="AX91" s="367">
        <v>0</v>
      </c>
      <c r="AY91" s="367">
        <v>0</v>
      </c>
      <c r="AZ91" s="367">
        <v>0</v>
      </c>
      <c r="BA91" s="367">
        <v>0</v>
      </c>
      <c r="BB91" s="367">
        <v>0</v>
      </c>
      <c r="BC91" s="367">
        <v>0</v>
      </c>
      <c r="BD91" s="367">
        <v>0</v>
      </c>
      <c r="BE91" s="367">
        <v>0</v>
      </c>
      <c r="BF91" s="367">
        <v>0</v>
      </c>
      <c r="BG91" s="367">
        <v>0</v>
      </c>
      <c r="BH91" s="367">
        <v>0</v>
      </c>
      <c r="BI91" s="367">
        <v>0</v>
      </c>
      <c r="BJ91" s="367">
        <v>0</v>
      </c>
      <c r="BK91" s="367">
        <v>0</v>
      </c>
      <c r="BL91" s="367">
        <v>0</v>
      </c>
      <c r="BN91" s="369">
        <v>0</v>
      </c>
      <c r="BO91" s="369">
        <v>0</v>
      </c>
      <c r="BP91" s="369">
        <v>0</v>
      </c>
      <c r="BQ91" s="369">
        <v>0</v>
      </c>
      <c r="BR91" s="369">
        <v>0</v>
      </c>
      <c r="BS91" s="390" t="s">
        <v>411</v>
      </c>
      <c r="BT91" s="390" t="s">
        <v>411</v>
      </c>
      <c r="BU91" s="390" t="s">
        <v>411</v>
      </c>
      <c r="BV91" s="390" t="s">
        <v>411</v>
      </c>
      <c r="BW91" s="390" t="s">
        <v>411</v>
      </c>
      <c r="BX91" s="390" t="s">
        <v>411</v>
      </c>
      <c r="BY91" s="390" t="s">
        <v>411</v>
      </c>
      <c r="BZ91" s="390" t="s">
        <v>411</v>
      </c>
      <c r="CA91" s="390" t="s">
        <v>411</v>
      </c>
      <c r="CB91" s="390" t="s">
        <v>411</v>
      </c>
      <c r="CC91" s="390" t="s">
        <v>411</v>
      </c>
      <c r="CD91" s="390" t="s">
        <v>411</v>
      </c>
      <c r="CE91" s="390" t="s">
        <v>411</v>
      </c>
      <c r="CF91" s="390" t="s">
        <v>411</v>
      </c>
      <c r="CG91" s="390" t="s">
        <v>411</v>
      </c>
      <c r="CH91" s="390" t="s">
        <v>411</v>
      </c>
      <c r="CI91" s="390" t="s">
        <v>411</v>
      </c>
      <c r="CJ91" s="390" t="s">
        <v>411</v>
      </c>
      <c r="CK91" s="390" t="s">
        <v>411</v>
      </c>
      <c r="CL91" s="390" t="s">
        <v>411</v>
      </c>
      <c r="CM91" s="390" t="s">
        <v>411</v>
      </c>
      <c r="CN91" s="390" t="s">
        <v>411</v>
      </c>
      <c r="CO91" s="369">
        <v>32493</v>
      </c>
      <c r="CP91" s="369">
        <v>32493</v>
      </c>
      <c r="CQ91" s="369">
        <v>32493</v>
      </c>
      <c r="CR91" s="369">
        <v>32493</v>
      </c>
      <c r="CS91" s="369">
        <v>32493</v>
      </c>
      <c r="CT91" s="369">
        <v>32493</v>
      </c>
      <c r="CU91" s="369">
        <v>32493</v>
      </c>
      <c r="CV91" s="369">
        <v>32493</v>
      </c>
      <c r="CW91" s="369">
        <v>32493</v>
      </c>
      <c r="CX91" s="369">
        <v>32493</v>
      </c>
      <c r="CY91" s="369">
        <v>32493</v>
      </c>
      <c r="CZ91" s="369">
        <v>32493</v>
      </c>
      <c r="DA91" s="369">
        <v>32493</v>
      </c>
      <c r="DB91" s="369">
        <v>0</v>
      </c>
      <c r="DC91" s="369">
        <v>0</v>
      </c>
      <c r="DD91" s="369">
        <v>0</v>
      </c>
      <c r="DE91" s="369">
        <v>0</v>
      </c>
      <c r="DF91" s="369">
        <v>0</v>
      </c>
      <c r="DG91" s="369">
        <v>0</v>
      </c>
      <c r="DH91" s="369">
        <v>0</v>
      </c>
      <c r="DI91" s="369">
        <v>0</v>
      </c>
      <c r="DJ91" s="369">
        <v>0</v>
      </c>
      <c r="DK91" s="369">
        <v>0</v>
      </c>
      <c r="DL91" s="369">
        <v>0</v>
      </c>
      <c r="DM91" s="369">
        <v>0</v>
      </c>
      <c r="DN91" s="369">
        <v>0</v>
      </c>
      <c r="DO91" s="369">
        <v>0</v>
      </c>
      <c r="DP91" s="369">
        <v>0</v>
      </c>
      <c r="DQ91" s="369">
        <v>0</v>
      </c>
      <c r="DR91" s="369">
        <v>0</v>
      </c>
      <c r="DT91" s="366" t="s">
        <v>213</v>
      </c>
      <c r="DU91" s="304"/>
      <c r="DV91" s="304"/>
      <c r="DW91" s="304"/>
      <c r="DX91" s="304"/>
      <c r="DY91" s="304"/>
      <c r="DZ91" s="304"/>
      <c r="EA91" s="255">
        <v>64986</v>
      </c>
      <c r="EB91" s="255">
        <v>194958</v>
      </c>
      <c r="EC91" s="255">
        <v>389916</v>
      </c>
      <c r="ED91" s="255">
        <f t="shared" si="15"/>
        <v>227451</v>
      </c>
      <c r="EE91" s="255">
        <f t="shared" si="15"/>
        <v>0</v>
      </c>
      <c r="EF91" s="255">
        <f t="shared" si="14"/>
        <v>877311</v>
      </c>
      <c r="EG91" s="255">
        <v>0</v>
      </c>
      <c r="EH91" s="366" t="s">
        <v>200</v>
      </c>
    </row>
    <row r="92" spans="1:138" x14ac:dyDescent="0.4">
      <c r="A92" s="366" t="s">
        <v>77</v>
      </c>
      <c r="B92" s="366" t="s">
        <v>267</v>
      </c>
      <c r="C92" s="366" t="s">
        <v>46</v>
      </c>
      <c r="D92" s="366">
        <v>634997</v>
      </c>
      <c r="E92" s="366" t="s">
        <v>308</v>
      </c>
      <c r="F92" s="367">
        <v>293.18</v>
      </c>
      <c r="G92" s="367">
        <v>131</v>
      </c>
      <c r="H92" s="281"/>
      <c r="I92" s="281"/>
      <c r="J92" s="281"/>
      <c r="K92" s="281"/>
      <c r="L92" s="281"/>
      <c r="M92" s="389" t="s">
        <v>411</v>
      </c>
      <c r="N92" s="389" t="s">
        <v>411</v>
      </c>
      <c r="O92" s="389" t="s">
        <v>411</v>
      </c>
      <c r="P92" s="389" t="s">
        <v>411</v>
      </c>
      <c r="Q92" s="389" t="s">
        <v>411</v>
      </c>
      <c r="R92" s="389" t="s">
        <v>411</v>
      </c>
      <c r="S92" s="389" t="s">
        <v>411</v>
      </c>
      <c r="T92" s="389" t="s">
        <v>411</v>
      </c>
      <c r="U92" s="389" t="s">
        <v>411</v>
      </c>
      <c r="V92" s="389" t="s">
        <v>411</v>
      </c>
      <c r="W92" s="389" t="s">
        <v>411</v>
      </c>
      <c r="X92" s="389" t="s">
        <v>411</v>
      </c>
      <c r="Y92" s="389" t="s">
        <v>411</v>
      </c>
      <c r="Z92" s="389" t="s">
        <v>411</v>
      </c>
      <c r="AA92" s="389" t="s">
        <v>411</v>
      </c>
      <c r="AB92" s="389" t="s">
        <v>411</v>
      </c>
      <c r="AC92" s="389" t="s">
        <v>411</v>
      </c>
      <c r="AD92" s="389" t="s">
        <v>411</v>
      </c>
      <c r="AE92" s="389" t="s">
        <v>411</v>
      </c>
      <c r="AF92" s="389" t="s">
        <v>411</v>
      </c>
      <c r="AG92" s="389" t="s">
        <v>411</v>
      </c>
      <c r="AH92" s="389" t="s">
        <v>411</v>
      </c>
      <c r="AI92" s="367">
        <v>1</v>
      </c>
      <c r="AJ92" s="367">
        <v>1</v>
      </c>
      <c r="AK92" s="367">
        <v>1</v>
      </c>
      <c r="AL92" s="367">
        <v>1</v>
      </c>
      <c r="AM92" s="367">
        <v>1</v>
      </c>
      <c r="AN92" s="367">
        <v>1</v>
      </c>
      <c r="AO92" s="367">
        <v>1</v>
      </c>
      <c r="AP92" s="367">
        <v>1</v>
      </c>
      <c r="AQ92" s="367">
        <v>1</v>
      </c>
      <c r="AR92" s="367">
        <v>1</v>
      </c>
      <c r="AS92" s="367">
        <v>1</v>
      </c>
      <c r="AT92" s="367">
        <v>1</v>
      </c>
      <c r="AU92" s="367">
        <v>1</v>
      </c>
      <c r="AV92" s="367">
        <v>1</v>
      </c>
      <c r="AW92" s="367">
        <v>1</v>
      </c>
      <c r="AX92" s="367">
        <v>1</v>
      </c>
      <c r="AY92" s="367">
        <v>1</v>
      </c>
      <c r="AZ92" s="367">
        <v>1</v>
      </c>
      <c r="BA92" s="367">
        <v>1</v>
      </c>
      <c r="BB92" s="367">
        <v>1</v>
      </c>
      <c r="BC92" s="367">
        <v>0</v>
      </c>
      <c r="BD92" s="367">
        <v>0</v>
      </c>
      <c r="BE92" s="367">
        <v>0</v>
      </c>
      <c r="BF92" s="367">
        <v>0</v>
      </c>
      <c r="BG92" s="367">
        <v>0</v>
      </c>
      <c r="BH92" s="367">
        <v>0</v>
      </c>
      <c r="BI92" s="367">
        <v>0</v>
      </c>
      <c r="BJ92" s="367">
        <v>0</v>
      </c>
      <c r="BK92" s="367">
        <v>0</v>
      </c>
      <c r="BL92" s="367">
        <v>0</v>
      </c>
      <c r="BN92" s="369">
        <v>0</v>
      </c>
      <c r="BO92" s="369">
        <v>0</v>
      </c>
      <c r="BP92" s="369">
        <v>0</v>
      </c>
      <c r="BQ92" s="369">
        <v>0</v>
      </c>
      <c r="BR92" s="369">
        <v>0</v>
      </c>
      <c r="BS92" s="390" t="s">
        <v>411</v>
      </c>
      <c r="BT92" s="390" t="s">
        <v>411</v>
      </c>
      <c r="BU92" s="390" t="s">
        <v>411</v>
      </c>
      <c r="BV92" s="390" t="s">
        <v>411</v>
      </c>
      <c r="BW92" s="390" t="s">
        <v>411</v>
      </c>
      <c r="BX92" s="390" t="s">
        <v>411</v>
      </c>
      <c r="BY92" s="390" t="s">
        <v>411</v>
      </c>
      <c r="BZ92" s="390" t="s">
        <v>411</v>
      </c>
      <c r="CA92" s="390" t="s">
        <v>411</v>
      </c>
      <c r="CB92" s="390" t="s">
        <v>411</v>
      </c>
      <c r="CC92" s="390" t="s">
        <v>411</v>
      </c>
      <c r="CD92" s="390" t="s">
        <v>411</v>
      </c>
      <c r="CE92" s="390" t="s">
        <v>411</v>
      </c>
      <c r="CF92" s="390" t="s">
        <v>411</v>
      </c>
      <c r="CG92" s="390" t="s">
        <v>411</v>
      </c>
      <c r="CH92" s="390" t="s">
        <v>411</v>
      </c>
      <c r="CI92" s="390" t="s">
        <v>411</v>
      </c>
      <c r="CJ92" s="390" t="s">
        <v>411</v>
      </c>
      <c r="CK92" s="390" t="s">
        <v>411</v>
      </c>
      <c r="CL92" s="390" t="s">
        <v>411</v>
      </c>
      <c r="CM92" s="390" t="s">
        <v>411</v>
      </c>
      <c r="CN92" s="390" t="s">
        <v>411</v>
      </c>
      <c r="CO92" s="369">
        <v>43977</v>
      </c>
      <c r="CP92" s="369">
        <v>43977</v>
      </c>
      <c r="CQ92" s="369">
        <v>43977</v>
      </c>
      <c r="CR92" s="369">
        <v>43977</v>
      </c>
      <c r="CS92" s="369">
        <v>43977</v>
      </c>
      <c r="CT92" s="369">
        <v>43977</v>
      </c>
      <c r="CU92" s="369">
        <v>43977</v>
      </c>
      <c r="CV92" s="369">
        <v>43977</v>
      </c>
      <c r="CW92" s="369">
        <v>43977</v>
      </c>
      <c r="CX92" s="369">
        <v>43977</v>
      </c>
      <c r="CY92" s="369">
        <v>43977</v>
      </c>
      <c r="CZ92" s="369">
        <v>43977</v>
      </c>
      <c r="DA92" s="369">
        <v>43977</v>
      </c>
      <c r="DB92" s="369">
        <v>43977</v>
      </c>
      <c r="DC92" s="369">
        <v>43977</v>
      </c>
      <c r="DD92" s="369">
        <v>43977</v>
      </c>
      <c r="DE92" s="369">
        <v>43977</v>
      </c>
      <c r="DF92" s="369">
        <v>43977</v>
      </c>
      <c r="DG92" s="369">
        <v>43977</v>
      </c>
      <c r="DH92" s="369">
        <v>43977</v>
      </c>
      <c r="DI92" s="369">
        <v>0</v>
      </c>
      <c r="DJ92" s="369">
        <v>0</v>
      </c>
      <c r="DK92" s="369">
        <v>0</v>
      </c>
      <c r="DL92" s="369">
        <v>0</v>
      </c>
      <c r="DM92" s="369">
        <v>0</v>
      </c>
      <c r="DN92" s="369">
        <v>0</v>
      </c>
      <c r="DO92" s="369">
        <v>0</v>
      </c>
      <c r="DP92" s="369">
        <v>0</v>
      </c>
      <c r="DQ92" s="369">
        <v>0</v>
      </c>
      <c r="DR92" s="369">
        <v>0</v>
      </c>
      <c r="DT92" s="366" t="s">
        <v>213</v>
      </c>
      <c r="DU92" s="304"/>
      <c r="DV92" s="304"/>
      <c r="DW92" s="304"/>
      <c r="DX92" s="304"/>
      <c r="DY92" s="304"/>
      <c r="DZ92" s="304"/>
      <c r="EA92" s="255">
        <v>0</v>
      </c>
      <c r="EB92" s="255">
        <v>0</v>
      </c>
      <c r="EC92" s="255">
        <v>527724</v>
      </c>
      <c r="ED92" s="255">
        <f t="shared" si="15"/>
        <v>527724</v>
      </c>
      <c r="EE92" s="255">
        <f t="shared" si="15"/>
        <v>87954</v>
      </c>
      <c r="EF92" s="255">
        <f t="shared" si="14"/>
        <v>1143402</v>
      </c>
      <c r="EG92" s="255">
        <v>0</v>
      </c>
      <c r="EH92" s="366" t="s">
        <v>201</v>
      </c>
    </row>
    <row r="93" spans="1:138" x14ac:dyDescent="0.4">
      <c r="A93" s="366" t="s">
        <v>77</v>
      </c>
      <c r="B93" s="366" t="s">
        <v>267</v>
      </c>
      <c r="C93" s="366" t="s">
        <v>46</v>
      </c>
      <c r="D93" s="366">
        <v>634997</v>
      </c>
      <c r="E93" s="366" t="s">
        <v>308</v>
      </c>
      <c r="F93" s="367">
        <v>211.36</v>
      </c>
      <c r="G93" s="367">
        <v>92.578984837278099</v>
      </c>
      <c r="H93" s="281"/>
      <c r="I93" s="281"/>
      <c r="J93" s="281"/>
      <c r="K93" s="281"/>
      <c r="L93" s="281"/>
      <c r="M93" s="389" t="s">
        <v>411</v>
      </c>
      <c r="N93" s="389" t="s">
        <v>411</v>
      </c>
      <c r="O93" s="389" t="s">
        <v>411</v>
      </c>
      <c r="P93" s="389" t="s">
        <v>411</v>
      </c>
      <c r="Q93" s="389" t="s">
        <v>411</v>
      </c>
      <c r="R93" s="389" t="s">
        <v>411</v>
      </c>
      <c r="S93" s="389" t="s">
        <v>411</v>
      </c>
      <c r="T93" s="389" t="s">
        <v>411</v>
      </c>
      <c r="U93" s="389" t="s">
        <v>411</v>
      </c>
      <c r="V93" s="389" t="s">
        <v>411</v>
      </c>
      <c r="W93" s="389" t="s">
        <v>411</v>
      </c>
      <c r="X93" s="389" t="s">
        <v>411</v>
      </c>
      <c r="Y93" s="389" t="s">
        <v>411</v>
      </c>
      <c r="Z93" s="389" t="s">
        <v>411</v>
      </c>
      <c r="AA93" s="389" t="s">
        <v>411</v>
      </c>
      <c r="AB93" s="389" t="s">
        <v>411</v>
      </c>
      <c r="AC93" s="389" t="s">
        <v>411</v>
      </c>
      <c r="AD93" s="389" t="s">
        <v>411</v>
      </c>
      <c r="AE93" s="389" t="s">
        <v>411</v>
      </c>
      <c r="AF93" s="389" t="s">
        <v>411</v>
      </c>
      <c r="AG93" s="389" t="s">
        <v>411</v>
      </c>
      <c r="AH93" s="389" t="s">
        <v>411</v>
      </c>
      <c r="AI93" s="367">
        <v>0.25</v>
      </c>
      <c r="AJ93" s="367">
        <v>0.25</v>
      </c>
      <c r="AK93" s="367">
        <v>0.25</v>
      </c>
      <c r="AL93" s="367">
        <v>0.25</v>
      </c>
      <c r="AM93" s="367">
        <v>0.25</v>
      </c>
      <c r="AN93" s="367">
        <v>0.25</v>
      </c>
      <c r="AO93" s="367">
        <v>0.25</v>
      </c>
      <c r="AP93" s="367">
        <v>0.25</v>
      </c>
      <c r="AQ93" s="367">
        <v>0.25</v>
      </c>
      <c r="AR93" s="367">
        <v>0.25</v>
      </c>
      <c r="AS93" s="367">
        <v>0.25</v>
      </c>
      <c r="AT93" s="367">
        <v>0.25</v>
      </c>
      <c r="AU93" s="367">
        <v>0.25</v>
      </c>
      <c r="AV93" s="367">
        <v>0</v>
      </c>
      <c r="AW93" s="367">
        <v>0</v>
      </c>
      <c r="AX93" s="367">
        <v>0</v>
      </c>
      <c r="AY93" s="367">
        <v>0</v>
      </c>
      <c r="AZ93" s="367">
        <v>0</v>
      </c>
      <c r="BA93" s="367">
        <v>0</v>
      </c>
      <c r="BB93" s="367">
        <v>0</v>
      </c>
      <c r="BC93" s="367">
        <v>0</v>
      </c>
      <c r="BD93" s="367">
        <v>0</v>
      </c>
      <c r="BE93" s="367">
        <v>0</v>
      </c>
      <c r="BF93" s="367">
        <v>0</v>
      </c>
      <c r="BG93" s="367">
        <v>0</v>
      </c>
      <c r="BH93" s="367">
        <v>0</v>
      </c>
      <c r="BI93" s="367">
        <v>0</v>
      </c>
      <c r="BJ93" s="367">
        <v>0</v>
      </c>
      <c r="BK93" s="367">
        <v>0</v>
      </c>
      <c r="BL93" s="367">
        <v>0</v>
      </c>
      <c r="BN93" s="369">
        <v>0</v>
      </c>
      <c r="BO93" s="369">
        <v>0</v>
      </c>
      <c r="BP93" s="369">
        <v>0</v>
      </c>
      <c r="BQ93" s="369">
        <v>0</v>
      </c>
      <c r="BR93" s="369">
        <v>0</v>
      </c>
      <c r="BS93" s="390" t="s">
        <v>411</v>
      </c>
      <c r="BT93" s="390" t="s">
        <v>411</v>
      </c>
      <c r="BU93" s="390" t="s">
        <v>411</v>
      </c>
      <c r="BV93" s="390" t="s">
        <v>411</v>
      </c>
      <c r="BW93" s="390" t="s">
        <v>411</v>
      </c>
      <c r="BX93" s="390" t="s">
        <v>411</v>
      </c>
      <c r="BY93" s="390" t="s">
        <v>411</v>
      </c>
      <c r="BZ93" s="390" t="s">
        <v>411</v>
      </c>
      <c r="CA93" s="390" t="s">
        <v>411</v>
      </c>
      <c r="CB93" s="390" t="s">
        <v>411</v>
      </c>
      <c r="CC93" s="390" t="s">
        <v>411</v>
      </c>
      <c r="CD93" s="390" t="s">
        <v>411</v>
      </c>
      <c r="CE93" s="390" t="s">
        <v>411</v>
      </c>
      <c r="CF93" s="390" t="s">
        <v>411</v>
      </c>
      <c r="CG93" s="390" t="s">
        <v>411</v>
      </c>
      <c r="CH93" s="390" t="s">
        <v>411</v>
      </c>
      <c r="CI93" s="390" t="s">
        <v>411</v>
      </c>
      <c r="CJ93" s="390" t="s">
        <v>411</v>
      </c>
      <c r="CK93" s="390" t="s">
        <v>411</v>
      </c>
      <c r="CL93" s="390" t="s">
        <v>411</v>
      </c>
      <c r="CM93" s="390" t="s">
        <v>411</v>
      </c>
      <c r="CN93" s="390" t="s">
        <v>411</v>
      </c>
      <c r="CO93" s="369">
        <v>7926.0000000000009</v>
      </c>
      <c r="CP93" s="369">
        <v>7926.0000000000009</v>
      </c>
      <c r="CQ93" s="369">
        <v>7926.0000000000009</v>
      </c>
      <c r="CR93" s="369">
        <v>7926.0000000000009</v>
      </c>
      <c r="CS93" s="369">
        <v>7926.0000000000009</v>
      </c>
      <c r="CT93" s="369">
        <v>7926.0000000000009</v>
      </c>
      <c r="CU93" s="369">
        <v>7926.0000000000009</v>
      </c>
      <c r="CV93" s="369">
        <v>7926.0000000000009</v>
      </c>
      <c r="CW93" s="369">
        <v>7926.0000000000009</v>
      </c>
      <c r="CX93" s="369">
        <v>7926.0000000000009</v>
      </c>
      <c r="CY93" s="369">
        <v>7926.0000000000009</v>
      </c>
      <c r="CZ93" s="369">
        <v>7926.0000000000009</v>
      </c>
      <c r="DA93" s="369">
        <v>7926.0000000000009</v>
      </c>
      <c r="DB93" s="369">
        <v>0</v>
      </c>
      <c r="DC93" s="369">
        <v>0</v>
      </c>
      <c r="DD93" s="369">
        <v>0</v>
      </c>
      <c r="DE93" s="369">
        <v>0</v>
      </c>
      <c r="DF93" s="369">
        <v>0</v>
      </c>
      <c r="DG93" s="369">
        <v>0</v>
      </c>
      <c r="DH93" s="369">
        <v>0</v>
      </c>
      <c r="DI93" s="369">
        <v>0</v>
      </c>
      <c r="DJ93" s="369">
        <v>0</v>
      </c>
      <c r="DK93" s="369">
        <v>0</v>
      </c>
      <c r="DL93" s="369">
        <v>0</v>
      </c>
      <c r="DM93" s="369">
        <v>0</v>
      </c>
      <c r="DN93" s="369">
        <v>0</v>
      </c>
      <c r="DO93" s="369">
        <v>0</v>
      </c>
      <c r="DP93" s="369">
        <v>0</v>
      </c>
      <c r="DQ93" s="369">
        <v>0</v>
      </c>
      <c r="DR93" s="369">
        <v>0</v>
      </c>
      <c r="DT93" s="366" t="s">
        <v>213</v>
      </c>
      <c r="DU93" s="304"/>
      <c r="DV93" s="304"/>
      <c r="DW93" s="304"/>
      <c r="DX93" s="304"/>
      <c r="DY93" s="304"/>
      <c r="DZ93" s="304"/>
      <c r="EA93" s="255">
        <v>0</v>
      </c>
      <c r="EB93" s="255">
        <v>0</v>
      </c>
      <c r="EC93" s="255">
        <v>63408.000000000007</v>
      </c>
      <c r="ED93" s="255">
        <f t="shared" si="15"/>
        <v>55482.000000000007</v>
      </c>
      <c r="EE93" s="255">
        <f t="shared" si="15"/>
        <v>0</v>
      </c>
      <c r="EF93" s="255">
        <f t="shared" si="14"/>
        <v>118890.00000000001</v>
      </c>
      <c r="EG93" s="255">
        <v>0</v>
      </c>
      <c r="EH93" s="366" t="s">
        <v>201</v>
      </c>
    </row>
    <row r="94" spans="1:138" x14ac:dyDescent="0.4">
      <c r="A94" s="366" t="s">
        <v>225</v>
      </c>
      <c r="B94" s="366" t="s">
        <v>267</v>
      </c>
      <c r="C94" s="366" t="s">
        <v>46</v>
      </c>
      <c r="D94" s="366">
        <v>634997</v>
      </c>
      <c r="E94" s="366" t="s">
        <v>318</v>
      </c>
      <c r="F94" s="367">
        <v>216.62</v>
      </c>
      <c r="G94" s="367">
        <v>94.875194156804724</v>
      </c>
      <c r="H94" s="281"/>
      <c r="I94" s="281"/>
      <c r="J94" s="281"/>
      <c r="K94" s="281"/>
      <c r="L94" s="281"/>
      <c r="M94" s="389" t="s">
        <v>411</v>
      </c>
      <c r="N94" s="389" t="s">
        <v>411</v>
      </c>
      <c r="O94" s="389" t="s">
        <v>411</v>
      </c>
      <c r="P94" s="389" t="s">
        <v>411</v>
      </c>
      <c r="Q94" s="389" t="s">
        <v>411</v>
      </c>
      <c r="R94" s="389" t="s">
        <v>411</v>
      </c>
      <c r="S94" s="389" t="s">
        <v>411</v>
      </c>
      <c r="T94" s="389" t="s">
        <v>411</v>
      </c>
      <c r="U94" s="389" t="s">
        <v>411</v>
      </c>
      <c r="V94" s="389" t="s">
        <v>411</v>
      </c>
      <c r="W94" s="389" t="s">
        <v>411</v>
      </c>
      <c r="X94" s="389" t="s">
        <v>411</v>
      </c>
      <c r="Y94" s="389" t="s">
        <v>411</v>
      </c>
      <c r="Z94" s="389" t="s">
        <v>411</v>
      </c>
      <c r="AA94" s="389" t="s">
        <v>411</v>
      </c>
      <c r="AB94" s="389" t="s">
        <v>411</v>
      </c>
      <c r="AC94" s="389" t="s">
        <v>411</v>
      </c>
      <c r="AD94" s="389" t="s">
        <v>411</v>
      </c>
      <c r="AE94" s="389" t="s">
        <v>411</v>
      </c>
      <c r="AF94" s="389" t="s">
        <v>411</v>
      </c>
      <c r="AG94" s="389" t="s">
        <v>411</v>
      </c>
      <c r="AH94" s="389" t="s">
        <v>411</v>
      </c>
      <c r="AI94" s="367">
        <v>0.1</v>
      </c>
      <c r="AJ94" s="367">
        <v>0.1</v>
      </c>
      <c r="AK94" s="367">
        <v>0.35</v>
      </c>
      <c r="AL94" s="367">
        <v>0.35</v>
      </c>
      <c r="AM94" s="367">
        <v>0.35</v>
      </c>
      <c r="AN94" s="367">
        <v>0.35</v>
      </c>
      <c r="AO94" s="367">
        <v>0.35</v>
      </c>
      <c r="AP94" s="367">
        <v>0.35</v>
      </c>
      <c r="AQ94" s="367">
        <v>1</v>
      </c>
      <c r="AR94" s="367">
        <v>1</v>
      </c>
      <c r="AS94" s="367">
        <v>1</v>
      </c>
      <c r="AT94" s="367">
        <v>0.75</v>
      </c>
      <c r="AU94" s="367">
        <v>0.75</v>
      </c>
      <c r="AV94" s="367">
        <v>0.75</v>
      </c>
      <c r="AW94" s="367">
        <v>0.5</v>
      </c>
      <c r="AX94" s="367">
        <v>0</v>
      </c>
      <c r="AY94" s="367">
        <v>0</v>
      </c>
      <c r="AZ94" s="367">
        <v>0</v>
      </c>
      <c r="BA94" s="367">
        <v>0</v>
      </c>
      <c r="BB94" s="367">
        <v>0</v>
      </c>
      <c r="BC94" s="367">
        <v>0</v>
      </c>
      <c r="BD94" s="367">
        <v>0</v>
      </c>
      <c r="BE94" s="367">
        <v>0</v>
      </c>
      <c r="BF94" s="367">
        <v>0</v>
      </c>
      <c r="BG94" s="367">
        <v>0</v>
      </c>
      <c r="BH94" s="367">
        <v>0</v>
      </c>
      <c r="BI94" s="367">
        <v>0</v>
      </c>
      <c r="BJ94" s="367">
        <v>0</v>
      </c>
      <c r="BK94" s="367">
        <v>0</v>
      </c>
      <c r="BL94" s="367">
        <v>0</v>
      </c>
      <c r="BN94" s="369">
        <v>0</v>
      </c>
      <c r="BO94" s="369">
        <v>0</v>
      </c>
      <c r="BP94" s="369">
        <v>0</v>
      </c>
      <c r="BQ94" s="369">
        <v>0</v>
      </c>
      <c r="BR94" s="369">
        <v>0</v>
      </c>
      <c r="BS94" s="390" t="s">
        <v>411</v>
      </c>
      <c r="BT94" s="390" t="s">
        <v>411</v>
      </c>
      <c r="BU94" s="390" t="s">
        <v>411</v>
      </c>
      <c r="BV94" s="390" t="s">
        <v>411</v>
      </c>
      <c r="BW94" s="390" t="s">
        <v>411</v>
      </c>
      <c r="BX94" s="390" t="s">
        <v>411</v>
      </c>
      <c r="BY94" s="390" t="s">
        <v>411</v>
      </c>
      <c r="BZ94" s="390" t="s">
        <v>411</v>
      </c>
      <c r="CA94" s="390" t="s">
        <v>411</v>
      </c>
      <c r="CB94" s="390" t="s">
        <v>411</v>
      </c>
      <c r="CC94" s="390" t="s">
        <v>411</v>
      </c>
      <c r="CD94" s="390" t="s">
        <v>411</v>
      </c>
      <c r="CE94" s="390" t="s">
        <v>411</v>
      </c>
      <c r="CF94" s="390" t="s">
        <v>411</v>
      </c>
      <c r="CG94" s="390" t="s">
        <v>411</v>
      </c>
      <c r="CH94" s="390" t="s">
        <v>411</v>
      </c>
      <c r="CI94" s="390" t="s">
        <v>411</v>
      </c>
      <c r="CJ94" s="390" t="s">
        <v>411</v>
      </c>
      <c r="CK94" s="390" t="s">
        <v>411</v>
      </c>
      <c r="CL94" s="390" t="s">
        <v>411</v>
      </c>
      <c r="CM94" s="390" t="s">
        <v>411</v>
      </c>
      <c r="CN94" s="390" t="s">
        <v>411</v>
      </c>
      <c r="CO94" s="369">
        <v>3249.3</v>
      </c>
      <c r="CP94" s="369">
        <v>3249.3</v>
      </c>
      <c r="CQ94" s="369">
        <v>11372.55</v>
      </c>
      <c r="CR94" s="369">
        <v>11372.55</v>
      </c>
      <c r="CS94" s="369">
        <v>11372.55</v>
      </c>
      <c r="CT94" s="369">
        <v>11372.55</v>
      </c>
      <c r="CU94" s="369">
        <v>11372.55</v>
      </c>
      <c r="CV94" s="369">
        <v>11372.55</v>
      </c>
      <c r="CW94" s="369">
        <v>32493</v>
      </c>
      <c r="CX94" s="369">
        <v>32493</v>
      </c>
      <c r="CY94" s="369">
        <v>32493</v>
      </c>
      <c r="CZ94" s="369">
        <v>24369.75</v>
      </c>
      <c r="DA94" s="369">
        <v>24369.75</v>
      </c>
      <c r="DB94" s="369">
        <v>24369.75</v>
      </c>
      <c r="DC94" s="369">
        <v>16246.5</v>
      </c>
      <c r="DD94" s="369">
        <v>0</v>
      </c>
      <c r="DE94" s="369">
        <v>0</v>
      </c>
      <c r="DF94" s="369">
        <v>0</v>
      </c>
      <c r="DG94" s="369">
        <v>0</v>
      </c>
      <c r="DH94" s="369">
        <v>0</v>
      </c>
      <c r="DI94" s="369">
        <v>0</v>
      </c>
      <c r="DJ94" s="369">
        <v>0</v>
      </c>
      <c r="DK94" s="369">
        <v>0</v>
      </c>
      <c r="DL94" s="369">
        <v>0</v>
      </c>
      <c r="DM94" s="369">
        <v>0</v>
      </c>
      <c r="DN94" s="369">
        <v>0</v>
      </c>
      <c r="DO94" s="369">
        <v>0</v>
      </c>
      <c r="DP94" s="369">
        <v>0</v>
      </c>
      <c r="DQ94" s="369">
        <v>0</v>
      </c>
      <c r="DR94" s="369">
        <v>0</v>
      </c>
      <c r="DT94" s="366" t="s">
        <v>213</v>
      </c>
      <c r="DU94" s="304"/>
      <c r="DV94" s="304"/>
      <c r="DW94" s="304"/>
      <c r="DX94" s="304"/>
      <c r="DY94" s="304"/>
      <c r="DZ94" s="304"/>
      <c r="EA94" s="255">
        <v>0</v>
      </c>
      <c r="EB94" s="255">
        <v>0</v>
      </c>
      <c r="EC94" s="255">
        <v>51988.800000000003</v>
      </c>
      <c r="ED94" s="255">
        <f t="shared" si="15"/>
        <v>209579.85</v>
      </c>
      <c r="EE94" s="255">
        <f t="shared" si="15"/>
        <v>0</v>
      </c>
      <c r="EF94" s="255">
        <f t="shared" si="14"/>
        <v>261568.65000000002</v>
      </c>
      <c r="EG94" s="255">
        <v>0</v>
      </c>
      <c r="EH94" s="366" t="s">
        <v>200</v>
      </c>
    </row>
    <row r="95" spans="1:138" x14ac:dyDescent="0.4">
      <c r="A95" s="366" t="s">
        <v>225</v>
      </c>
      <c r="B95" s="366" t="s">
        <v>267</v>
      </c>
      <c r="C95" s="366" t="s">
        <v>46</v>
      </c>
      <c r="D95" s="366">
        <v>634997</v>
      </c>
      <c r="E95" s="366" t="s">
        <v>319</v>
      </c>
      <c r="F95" s="367">
        <v>211.36</v>
      </c>
      <c r="G95" s="367">
        <v>92.578984837278099</v>
      </c>
      <c r="H95" s="281"/>
      <c r="I95" s="281"/>
      <c r="J95" s="281"/>
      <c r="K95" s="281"/>
      <c r="L95" s="281"/>
      <c r="M95" s="389" t="s">
        <v>411</v>
      </c>
      <c r="N95" s="389" t="s">
        <v>411</v>
      </c>
      <c r="O95" s="389" t="s">
        <v>411</v>
      </c>
      <c r="P95" s="389" t="s">
        <v>411</v>
      </c>
      <c r="Q95" s="389" t="s">
        <v>411</v>
      </c>
      <c r="R95" s="389" t="s">
        <v>411</v>
      </c>
      <c r="S95" s="389" t="s">
        <v>411</v>
      </c>
      <c r="T95" s="389" t="s">
        <v>411</v>
      </c>
      <c r="U95" s="389" t="s">
        <v>411</v>
      </c>
      <c r="V95" s="389" t="s">
        <v>411</v>
      </c>
      <c r="W95" s="389" t="s">
        <v>411</v>
      </c>
      <c r="X95" s="389" t="s">
        <v>411</v>
      </c>
      <c r="Y95" s="389" t="s">
        <v>411</v>
      </c>
      <c r="Z95" s="389" t="s">
        <v>411</v>
      </c>
      <c r="AA95" s="389" t="s">
        <v>411</v>
      </c>
      <c r="AB95" s="389" t="s">
        <v>411</v>
      </c>
      <c r="AC95" s="389" t="s">
        <v>411</v>
      </c>
      <c r="AD95" s="389" t="s">
        <v>411</v>
      </c>
      <c r="AE95" s="389" t="s">
        <v>411</v>
      </c>
      <c r="AF95" s="389" t="s">
        <v>411</v>
      </c>
      <c r="AG95" s="389" t="s">
        <v>411</v>
      </c>
      <c r="AH95" s="389" t="s">
        <v>411</v>
      </c>
      <c r="AI95" s="367">
        <v>0.1</v>
      </c>
      <c r="AJ95" s="367">
        <v>0.1</v>
      </c>
      <c r="AK95" s="367">
        <v>0.1</v>
      </c>
      <c r="AL95" s="367">
        <v>0.1</v>
      </c>
      <c r="AM95" s="367">
        <v>0.1</v>
      </c>
      <c r="AN95" s="367">
        <v>0.1</v>
      </c>
      <c r="AO95" s="367">
        <v>0.1</v>
      </c>
      <c r="AP95" s="367">
        <v>0.1</v>
      </c>
      <c r="AQ95" s="367">
        <v>0.1</v>
      </c>
      <c r="AR95" s="367">
        <v>0.1</v>
      </c>
      <c r="AS95" s="367">
        <v>0.1</v>
      </c>
      <c r="AT95" s="367">
        <v>0.1</v>
      </c>
      <c r="AU95" s="367">
        <v>0.1</v>
      </c>
      <c r="AV95" s="367">
        <v>0</v>
      </c>
      <c r="AW95" s="367">
        <v>0</v>
      </c>
      <c r="AX95" s="367">
        <v>0</v>
      </c>
      <c r="AY95" s="367">
        <v>0</v>
      </c>
      <c r="AZ95" s="367">
        <v>0</v>
      </c>
      <c r="BA95" s="367">
        <v>0</v>
      </c>
      <c r="BB95" s="367">
        <v>0</v>
      </c>
      <c r="BC95" s="367">
        <v>0</v>
      </c>
      <c r="BD95" s="367">
        <v>0</v>
      </c>
      <c r="BE95" s="367">
        <v>0</v>
      </c>
      <c r="BF95" s="367">
        <v>0</v>
      </c>
      <c r="BG95" s="367">
        <v>0</v>
      </c>
      <c r="BH95" s="367">
        <v>0</v>
      </c>
      <c r="BI95" s="367">
        <v>0</v>
      </c>
      <c r="BJ95" s="367">
        <v>0</v>
      </c>
      <c r="BK95" s="367">
        <v>0</v>
      </c>
      <c r="BL95" s="367">
        <v>0</v>
      </c>
      <c r="BN95" s="369">
        <v>0</v>
      </c>
      <c r="BO95" s="369">
        <v>0</v>
      </c>
      <c r="BP95" s="369">
        <v>0</v>
      </c>
      <c r="BQ95" s="369">
        <v>0</v>
      </c>
      <c r="BR95" s="369">
        <v>0</v>
      </c>
      <c r="BS95" s="390" t="s">
        <v>411</v>
      </c>
      <c r="BT95" s="390" t="s">
        <v>411</v>
      </c>
      <c r="BU95" s="390" t="s">
        <v>411</v>
      </c>
      <c r="BV95" s="390" t="s">
        <v>411</v>
      </c>
      <c r="BW95" s="390" t="s">
        <v>411</v>
      </c>
      <c r="BX95" s="390" t="s">
        <v>411</v>
      </c>
      <c r="BY95" s="390" t="s">
        <v>411</v>
      </c>
      <c r="BZ95" s="390" t="s">
        <v>411</v>
      </c>
      <c r="CA95" s="390" t="s">
        <v>411</v>
      </c>
      <c r="CB95" s="390" t="s">
        <v>411</v>
      </c>
      <c r="CC95" s="390" t="s">
        <v>411</v>
      </c>
      <c r="CD95" s="390" t="s">
        <v>411</v>
      </c>
      <c r="CE95" s="390" t="s">
        <v>411</v>
      </c>
      <c r="CF95" s="390" t="s">
        <v>411</v>
      </c>
      <c r="CG95" s="390" t="s">
        <v>411</v>
      </c>
      <c r="CH95" s="390" t="s">
        <v>411</v>
      </c>
      <c r="CI95" s="390" t="s">
        <v>411</v>
      </c>
      <c r="CJ95" s="390" t="s">
        <v>411</v>
      </c>
      <c r="CK95" s="390" t="s">
        <v>411</v>
      </c>
      <c r="CL95" s="390" t="s">
        <v>411</v>
      </c>
      <c r="CM95" s="390" t="s">
        <v>411</v>
      </c>
      <c r="CN95" s="390" t="s">
        <v>411</v>
      </c>
      <c r="CO95" s="369">
        <v>3170.4000000000005</v>
      </c>
      <c r="CP95" s="369">
        <v>3170.4000000000005</v>
      </c>
      <c r="CQ95" s="369">
        <v>3170.4000000000005</v>
      </c>
      <c r="CR95" s="369">
        <v>3170.4000000000005</v>
      </c>
      <c r="CS95" s="369">
        <v>3170.4000000000005</v>
      </c>
      <c r="CT95" s="369">
        <v>3170.4000000000005</v>
      </c>
      <c r="CU95" s="369">
        <v>3170.4000000000005</v>
      </c>
      <c r="CV95" s="369">
        <v>3170.4000000000005</v>
      </c>
      <c r="CW95" s="369">
        <v>3170.4000000000005</v>
      </c>
      <c r="CX95" s="369">
        <v>3170.4000000000005</v>
      </c>
      <c r="CY95" s="369">
        <v>3170.4000000000005</v>
      </c>
      <c r="CZ95" s="369">
        <v>3170.4000000000005</v>
      </c>
      <c r="DA95" s="369">
        <v>3170.4000000000005</v>
      </c>
      <c r="DB95" s="369">
        <v>0</v>
      </c>
      <c r="DC95" s="369">
        <v>0</v>
      </c>
      <c r="DD95" s="369">
        <v>0</v>
      </c>
      <c r="DE95" s="369">
        <v>0</v>
      </c>
      <c r="DF95" s="369">
        <v>0</v>
      </c>
      <c r="DG95" s="369">
        <v>0</v>
      </c>
      <c r="DH95" s="369">
        <v>0</v>
      </c>
      <c r="DI95" s="369">
        <v>0</v>
      </c>
      <c r="DJ95" s="369">
        <v>0</v>
      </c>
      <c r="DK95" s="369">
        <v>0</v>
      </c>
      <c r="DL95" s="369">
        <v>0</v>
      </c>
      <c r="DM95" s="369">
        <v>0</v>
      </c>
      <c r="DN95" s="369">
        <v>0</v>
      </c>
      <c r="DO95" s="369">
        <v>0</v>
      </c>
      <c r="DP95" s="369">
        <v>0</v>
      </c>
      <c r="DQ95" s="369">
        <v>0</v>
      </c>
      <c r="DR95" s="369">
        <v>0</v>
      </c>
      <c r="DT95" s="366" t="s">
        <v>213</v>
      </c>
      <c r="DU95" s="304"/>
      <c r="DV95" s="304"/>
      <c r="DW95" s="304"/>
      <c r="DX95" s="304"/>
      <c r="DY95" s="304"/>
      <c r="DZ95" s="304"/>
      <c r="EA95" s="255">
        <v>0</v>
      </c>
      <c r="EB95" s="255">
        <v>4755.6000000000004</v>
      </c>
      <c r="EC95" s="255">
        <v>30118.80000000001</v>
      </c>
      <c r="ED95" s="255">
        <f t="shared" si="15"/>
        <v>22192.800000000007</v>
      </c>
      <c r="EE95" s="255">
        <f t="shared" si="15"/>
        <v>0</v>
      </c>
      <c r="EF95" s="255">
        <f t="shared" si="14"/>
        <v>57067.200000000012</v>
      </c>
      <c r="EG95" s="255">
        <v>0</v>
      </c>
      <c r="EH95" s="366" t="s">
        <v>200</v>
      </c>
    </row>
    <row r="96" spans="1:138" x14ac:dyDescent="0.4">
      <c r="A96" s="366" t="s">
        <v>225</v>
      </c>
      <c r="B96" s="366" t="s">
        <v>267</v>
      </c>
      <c r="C96" s="366" t="s">
        <v>46</v>
      </c>
      <c r="D96" s="366">
        <v>634997</v>
      </c>
      <c r="E96" s="366" t="s">
        <v>319</v>
      </c>
      <c r="F96" s="367">
        <v>211.36</v>
      </c>
      <c r="G96" s="367">
        <v>92.578984837278099</v>
      </c>
      <c r="H96" s="281"/>
      <c r="I96" s="281"/>
      <c r="J96" s="281"/>
      <c r="K96" s="281"/>
      <c r="L96" s="281"/>
      <c r="M96" s="389" t="s">
        <v>411</v>
      </c>
      <c r="N96" s="389" t="s">
        <v>411</v>
      </c>
      <c r="O96" s="389" t="s">
        <v>411</v>
      </c>
      <c r="P96" s="389" t="s">
        <v>411</v>
      </c>
      <c r="Q96" s="389" t="s">
        <v>411</v>
      </c>
      <c r="R96" s="389" t="s">
        <v>411</v>
      </c>
      <c r="S96" s="389" t="s">
        <v>411</v>
      </c>
      <c r="T96" s="389" t="s">
        <v>411</v>
      </c>
      <c r="U96" s="389" t="s">
        <v>411</v>
      </c>
      <c r="V96" s="389" t="s">
        <v>411</v>
      </c>
      <c r="W96" s="389" t="s">
        <v>411</v>
      </c>
      <c r="X96" s="389" t="s">
        <v>411</v>
      </c>
      <c r="Y96" s="389" t="s">
        <v>411</v>
      </c>
      <c r="Z96" s="389" t="s">
        <v>411</v>
      </c>
      <c r="AA96" s="389" t="s">
        <v>411</v>
      </c>
      <c r="AB96" s="389" t="s">
        <v>411</v>
      </c>
      <c r="AC96" s="389" t="s">
        <v>411</v>
      </c>
      <c r="AD96" s="389" t="s">
        <v>411</v>
      </c>
      <c r="AE96" s="389" t="s">
        <v>411</v>
      </c>
      <c r="AF96" s="389" t="s">
        <v>411</v>
      </c>
      <c r="AG96" s="389" t="s">
        <v>411</v>
      </c>
      <c r="AH96" s="389" t="s">
        <v>411</v>
      </c>
      <c r="AI96" s="367">
        <v>0.2</v>
      </c>
      <c r="AJ96" s="367">
        <v>0.2</v>
      </c>
      <c r="AK96" s="367">
        <v>0.2</v>
      </c>
      <c r="AL96" s="367">
        <v>0.2</v>
      </c>
      <c r="AM96" s="367">
        <v>0.2</v>
      </c>
      <c r="AN96" s="367">
        <v>0.2</v>
      </c>
      <c r="AO96" s="367">
        <v>0.2</v>
      </c>
      <c r="AP96" s="367">
        <v>0.2</v>
      </c>
      <c r="AQ96" s="367">
        <v>0.2</v>
      </c>
      <c r="AR96" s="367">
        <v>0.2</v>
      </c>
      <c r="AS96" s="367">
        <v>0.2</v>
      </c>
      <c r="AT96" s="367">
        <v>0.2</v>
      </c>
      <c r="AU96" s="367">
        <v>0.2</v>
      </c>
      <c r="AV96" s="367">
        <v>0</v>
      </c>
      <c r="AW96" s="367">
        <v>0</v>
      </c>
      <c r="AX96" s="367">
        <v>0</v>
      </c>
      <c r="AY96" s="367">
        <v>0</v>
      </c>
      <c r="AZ96" s="367">
        <v>0</v>
      </c>
      <c r="BA96" s="367">
        <v>0</v>
      </c>
      <c r="BB96" s="367">
        <v>0</v>
      </c>
      <c r="BC96" s="367">
        <v>0</v>
      </c>
      <c r="BD96" s="367">
        <v>0</v>
      </c>
      <c r="BE96" s="367">
        <v>0</v>
      </c>
      <c r="BF96" s="367">
        <v>0</v>
      </c>
      <c r="BG96" s="367">
        <v>0</v>
      </c>
      <c r="BH96" s="367">
        <v>0</v>
      </c>
      <c r="BI96" s="367">
        <v>0</v>
      </c>
      <c r="BJ96" s="367">
        <v>0</v>
      </c>
      <c r="BK96" s="367">
        <v>0</v>
      </c>
      <c r="BL96" s="367">
        <v>0</v>
      </c>
      <c r="BN96" s="369">
        <v>0</v>
      </c>
      <c r="BO96" s="369">
        <v>0</v>
      </c>
      <c r="BP96" s="369">
        <v>0</v>
      </c>
      <c r="BQ96" s="369">
        <v>0</v>
      </c>
      <c r="BR96" s="369">
        <v>0</v>
      </c>
      <c r="BS96" s="390" t="s">
        <v>411</v>
      </c>
      <c r="BT96" s="390" t="s">
        <v>411</v>
      </c>
      <c r="BU96" s="390" t="s">
        <v>411</v>
      </c>
      <c r="BV96" s="390" t="s">
        <v>411</v>
      </c>
      <c r="BW96" s="390" t="s">
        <v>411</v>
      </c>
      <c r="BX96" s="390" t="s">
        <v>411</v>
      </c>
      <c r="BY96" s="390" t="s">
        <v>411</v>
      </c>
      <c r="BZ96" s="390" t="s">
        <v>411</v>
      </c>
      <c r="CA96" s="390" t="s">
        <v>411</v>
      </c>
      <c r="CB96" s="390" t="s">
        <v>411</v>
      </c>
      <c r="CC96" s="390" t="s">
        <v>411</v>
      </c>
      <c r="CD96" s="390" t="s">
        <v>411</v>
      </c>
      <c r="CE96" s="390" t="s">
        <v>411</v>
      </c>
      <c r="CF96" s="390" t="s">
        <v>411</v>
      </c>
      <c r="CG96" s="390" t="s">
        <v>411</v>
      </c>
      <c r="CH96" s="390" t="s">
        <v>411</v>
      </c>
      <c r="CI96" s="390" t="s">
        <v>411</v>
      </c>
      <c r="CJ96" s="390" t="s">
        <v>411</v>
      </c>
      <c r="CK96" s="390" t="s">
        <v>411</v>
      </c>
      <c r="CL96" s="390" t="s">
        <v>411</v>
      </c>
      <c r="CM96" s="390" t="s">
        <v>411</v>
      </c>
      <c r="CN96" s="390" t="s">
        <v>411</v>
      </c>
      <c r="CO96" s="369">
        <v>6340.8000000000011</v>
      </c>
      <c r="CP96" s="369">
        <v>6340.8000000000011</v>
      </c>
      <c r="CQ96" s="369">
        <v>6340.8000000000011</v>
      </c>
      <c r="CR96" s="369">
        <v>6340.8000000000011</v>
      </c>
      <c r="CS96" s="369">
        <v>6340.8000000000011</v>
      </c>
      <c r="CT96" s="369">
        <v>6340.8000000000011</v>
      </c>
      <c r="CU96" s="369">
        <v>6340.8000000000011</v>
      </c>
      <c r="CV96" s="369">
        <v>6340.8000000000011</v>
      </c>
      <c r="CW96" s="369">
        <v>6340.8000000000011</v>
      </c>
      <c r="CX96" s="369">
        <v>6340.8000000000011</v>
      </c>
      <c r="CY96" s="369">
        <v>6340.8000000000011</v>
      </c>
      <c r="CZ96" s="369">
        <v>6340.8000000000011</v>
      </c>
      <c r="DA96" s="369">
        <v>6340.8000000000011</v>
      </c>
      <c r="DB96" s="369">
        <v>0</v>
      </c>
      <c r="DC96" s="369">
        <v>0</v>
      </c>
      <c r="DD96" s="369">
        <v>0</v>
      </c>
      <c r="DE96" s="369">
        <v>0</v>
      </c>
      <c r="DF96" s="369">
        <v>0</v>
      </c>
      <c r="DG96" s="369">
        <v>0</v>
      </c>
      <c r="DH96" s="369">
        <v>0</v>
      </c>
      <c r="DI96" s="369">
        <v>0</v>
      </c>
      <c r="DJ96" s="369">
        <v>0</v>
      </c>
      <c r="DK96" s="369">
        <v>0</v>
      </c>
      <c r="DL96" s="369">
        <v>0</v>
      </c>
      <c r="DM96" s="369">
        <v>0</v>
      </c>
      <c r="DN96" s="369">
        <v>0</v>
      </c>
      <c r="DO96" s="369">
        <v>0</v>
      </c>
      <c r="DP96" s="369">
        <v>0</v>
      </c>
      <c r="DQ96" s="369">
        <v>0</v>
      </c>
      <c r="DR96" s="369">
        <v>0</v>
      </c>
      <c r="DT96" s="366" t="s">
        <v>213</v>
      </c>
      <c r="DU96" s="304"/>
      <c r="DV96" s="304"/>
      <c r="DW96" s="304"/>
      <c r="DX96" s="304"/>
      <c r="DY96" s="304"/>
      <c r="DZ96" s="304"/>
      <c r="EA96" s="255">
        <v>0</v>
      </c>
      <c r="EB96" s="255">
        <v>4755.6000000000004</v>
      </c>
      <c r="EC96" s="255">
        <v>52311.60000000002</v>
      </c>
      <c r="ED96" s="255">
        <f t="shared" si="15"/>
        <v>44385.600000000013</v>
      </c>
      <c r="EE96" s="255">
        <f t="shared" si="15"/>
        <v>0</v>
      </c>
      <c r="EF96" s="255">
        <f t="shared" si="14"/>
        <v>101452.80000000003</v>
      </c>
      <c r="EG96" s="255">
        <v>0</v>
      </c>
      <c r="EH96" s="366" t="s">
        <v>200</v>
      </c>
    </row>
    <row r="97" spans="1:138" x14ac:dyDescent="0.4">
      <c r="A97" s="366" t="s">
        <v>225</v>
      </c>
      <c r="B97" s="366" t="s">
        <v>267</v>
      </c>
      <c r="C97" s="366" t="s">
        <v>46</v>
      </c>
      <c r="D97" s="366">
        <v>634997</v>
      </c>
      <c r="E97" s="366" t="s">
        <v>320</v>
      </c>
      <c r="F97" s="367">
        <v>224.23</v>
      </c>
      <c r="G97" s="367">
        <v>98.215134985207087</v>
      </c>
      <c r="H97" s="281"/>
      <c r="I97" s="281"/>
      <c r="J97" s="281"/>
      <c r="K97" s="281"/>
      <c r="L97" s="281"/>
      <c r="M97" s="389" t="s">
        <v>411</v>
      </c>
      <c r="N97" s="389" t="s">
        <v>411</v>
      </c>
      <c r="O97" s="389" t="s">
        <v>411</v>
      </c>
      <c r="P97" s="389" t="s">
        <v>411</v>
      </c>
      <c r="Q97" s="389" t="s">
        <v>411</v>
      </c>
      <c r="R97" s="389" t="s">
        <v>411</v>
      </c>
      <c r="S97" s="389" t="s">
        <v>411</v>
      </c>
      <c r="T97" s="389" t="s">
        <v>411</v>
      </c>
      <c r="U97" s="389" t="s">
        <v>411</v>
      </c>
      <c r="V97" s="389" t="s">
        <v>411</v>
      </c>
      <c r="W97" s="389" t="s">
        <v>411</v>
      </c>
      <c r="X97" s="389" t="s">
        <v>411</v>
      </c>
      <c r="Y97" s="389" t="s">
        <v>411</v>
      </c>
      <c r="Z97" s="389" t="s">
        <v>411</v>
      </c>
      <c r="AA97" s="389" t="s">
        <v>411</v>
      </c>
      <c r="AB97" s="389" t="s">
        <v>411</v>
      </c>
      <c r="AC97" s="389" t="s">
        <v>411</v>
      </c>
      <c r="AD97" s="389" t="s">
        <v>411</v>
      </c>
      <c r="AE97" s="389" t="s">
        <v>411</v>
      </c>
      <c r="AF97" s="389" t="s">
        <v>411</v>
      </c>
      <c r="AG97" s="389" t="s">
        <v>411</v>
      </c>
      <c r="AH97" s="389" t="s">
        <v>411</v>
      </c>
      <c r="AI97" s="367">
        <v>0</v>
      </c>
      <c r="AJ97" s="367">
        <v>0.45</v>
      </c>
      <c r="AK97" s="367">
        <v>0</v>
      </c>
      <c r="AL97" s="367">
        <v>0</v>
      </c>
      <c r="AM97" s="367">
        <v>0.45</v>
      </c>
      <c r="AN97" s="367">
        <v>0.45</v>
      </c>
      <c r="AO97" s="367">
        <v>0.45</v>
      </c>
      <c r="AP97" s="367">
        <v>0.85</v>
      </c>
      <c r="AQ97" s="367">
        <v>1.65</v>
      </c>
      <c r="AR97" s="367">
        <v>1.9916666666666665</v>
      </c>
      <c r="AS97" s="367">
        <v>2.1833333333333336</v>
      </c>
      <c r="AT97" s="367">
        <v>1.7166666666666668</v>
      </c>
      <c r="AU97" s="367">
        <v>1.45</v>
      </c>
      <c r="AV97" s="367">
        <v>0.68333333333333335</v>
      </c>
      <c r="AW97" s="367">
        <v>1</v>
      </c>
      <c r="AX97" s="367">
        <v>0</v>
      </c>
      <c r="AY97" s="367">
        <v>0</v>
      </c>
      <c r="AZ97" s="367">
        <v>0</v>
      </c>
      <c r="BA97" s="367">
        <v>0</v>
      </c>
      <c r="BB97" s="367">
        <v>0</v>
      </c>
      <c r="BC97" s="367">
        <v>0</v>
      </c>
      <c r="BD97" s="367">
        <v>0</v>
      </c>
      <c r="BE97" s="367">
        <v>0</v>
      </c>
      <c r="BF97" s="367">
        <v>0</v>
      </c>
      <c r="BG97" s="367">
        <v>0</v>
      </c>
      <c r="BH97" s="367">
        <v>0</v>
      </c>
      <c r="BI97" s="367">
        <v>0</v>
      </c>
      <c r="BJ97" s="367">
        <v>0</v>
      </c>
      <c r="BK97" s="367">
        <v>0</v>
      </c>
      <c r="BL97" s="367">
        <v>0</v>
      </c>
      <c r="BN97" s="369">
        <v>0</v>
      </c>
      <c r="BO97" s="369">
        <v>0</v>
      </c>
      <c r="BP97" s="369">
        <v>0</v>
      </c>
      <c r="BQ97" s="369">
        <v>0</v>
      </c>
      <c r="BR97" s="369">
        <v>0</v>
      </c>
      <c r="BS97" s="390" t="s">
        <v>411</v>
      </c>
      <c r="BT97" s="390" t="s">
        <v>411</v>
      </c>
      <c r="BU97" s="390" t="s">
        <v>411</v>
      </c>
      <c r="BV97" s="390" t="s">
        <v>411</v>
      </c>
      <c r="BW97" s="390" t="s">
        <v>411</v>
      </c>
      <c r="BX97" s="390" t="s">
        <v>411</v>
      </c>
      <c r="BY97" s="390" t="s">
        <v>411</v>
      </c>
      <c r="BZ97" s="390" t="s">
        <v>411</v>
      </c>
      <c r="CA97" s="390" t="s">
        <v>411</v>
      </c>
      <c r="CB97" s="390" t="s">
        <v>411</v>
      </c>
      <c r="CC97" s="390" t="s">
        <v>411</v>
      </c>
      <c r="CD97" s="390" t="s">
        <v>411</v>
      </c>
      <c r="CE97" s="390" t="s">
        <v>411</v>
      </c>
      <c r="CF97" s="390" t="s">
        <v>411</v>
      </c>
      <c r="CG97" s="390" t="s">
        <v>411</v>
      </c>
      <c r="CH97" s="390" t="s">
        <v>411</v>
      </c>
      <c r="CI97" s="390" t="s">
        <v>411</v>
      </c>
      <c r="CJ97" s="390" t="s">
        <v>411</v>
      </c>
      <c r="CK97" s="390" t="s">
        <v>411</v>
      </c>
      <c r="CL97" s="390" t="s">
        <v>411</v>
      </c>
      <c r="CM97" s="390" t="s">
        <v>411</v>
      </c>
      <c r="CN97" s="390" t="s">
        <v>411</v>
      </c>
      <c r="CO97" s="369">
        <v>0</v>
      </c>
      <c r="CP97" s="369">
        <v>15135.525</v>
      </c>
      <c r="CQ97" s="369">
        <v>0</v>
      </c>
      <c r="CR97" s="369">
        <v>0</v>
      </c>
      <c r="CS97" s="369">
        <v>15135.525</v>
      </c>
      <c r="CT97" s="369">
        <v>15135.525</v>
      </c>
      <c r="CU97" s="369">
        <v>15135.525</v>
      </c>
      <c r="CV97" s="369">
        <v>28589.324999999997</v>
      </c>
      <c r="CW97" s="369">
        <v>55496.924999999996</v>
      </c>
      <c r="CX97" s="369">
        <v>66988.712499999994</v>
      </c>
      <c r="CY97" s="369">
        <v>73435.325000000012</v>
      </c>
      <c r="CZ97" s="369">
        <v>57739.225000000006</v>
      </c>
      <c r="DA97" s="369">
        <v>48770.024999999994</v>
      </c>
      <c r="DB97" s="369">
        <v>22983.574999999997</v>
      </c>
      <c r="DC97" s="369">
        <v>33634.5</v>
      </c>
      <c r="DD97" s="369">
        <v>0</v>
      </c>
      <c r="DE97" s="369">
        <v>0</v>
      </c>
      <c r="DF97" s="369">
        <v>0</v>
      </c>
      <c r="DG97" s="369">
        <v>0</v>
      </c>
      <c r="DH97" s="369">
        <v>0</v>
      </c>
      <c r="DI97" s="369">
        <v>0</v>
      </c>
      <c r="DJ97" s="369">
        <v>0</v>
      </c>
      <c r="DK97" s="369">
        <v>0</v>
      </c>
      <c r="DL97" s="369">
        <v>0</v>
      </c>
      <c r="DM97" s="369">
        <v>0</v>
      </c>
      <c r="DN97" s="369">
        <v>0</v>
      </c>
      <c r="DO97" s="369">
        <v>0</v>
      </c>
      <c r="DP97" s="369">
        <v>0</v>
      </c>
      <c r="DQ97" s="369">
        <v>0</v>
      </c>
      <c r="DR97" s="369">
        <v>0</v>
      </c>
      <c r="DT97" s="366" t="s">
        <v>213</v>
      </c>
      <c r="DU97" s="304"/>
      <c r="DV97" s="304"/>
      <c r="DW97" s="304"/>
      <c r="DX97" s="304"/>
      <c r="DY97" s="304"/>
      <c r="DZ97" s="304"/>
      <c r="EA97" s="255">
        <v>0</v>
      </c>
      <c r="EB97" s="255">
        <v>0</v>
      </c>
      <c r="EC97" s="255">
        <v>45406.574999999997</v>
      </c>
      <c r="ED97" s="255">
        <f t="shared" si="15"/>
        <v>402773.13750000001</v>
      </c>
      <c r="EE97" s="255">
        <f t="shared" si="15"/>
        <v>0</v>
      </c>
      <c r="EF97" s="255">
        <f t="shared" si="14"/>
        <v>448179.71250000002</v>
      </c>
      <c r="EG97" s="255">
        <v>0</v>
      </c>
      <c r="EH97" s="366" t="s">
        <v>200</v>
      </c>
    </row>
    <row r="98" spans="1:138" x14ac:dyDescent="0.4">
      <c r="A98" s="366" t="s">
        <v>225</v>
      </c>
      <c r="B98" s="366" t="s">
        <v>267</v>
      </c>
      <c r="C98" s="366" t="s">
        <v>46</v>
      </c>
      <c r="D98" s="366">
        <v>634997</v>
      </c>
      <c r="E98" s="366" t="s">
        <v>321</v>
      </c>
      <c r="F98" s="367">
        <v>195.86</v>
      </c>
      <c r="G98" s="367">
        <v>85.794730029585793</v>
      </c>
      <c r="H98" s="281"/>
      <c r="I98" s="281"/>
      <c r="J98" s="281"/>
      <c r="K98" s="281"/>
      <c r="L98" s="281"/>
      <c r="M98" s="389" t="s">
        <v>411</v>
      </c>
      <c r="N98" s="389" t="s">
        <v>411</v>
      </c>
      <c r="O98" s="389" t="s">
        <v>411</v>
      </c>
      <c r="P98" s="389" t="s">
        <v>411</v>
      </c>
      <c r="Q98" s="389" t="s">
        <v>411</v>
      </c>
      <c r="R98" s="389" t="s">
        <v>411</v>
      </c>
      <c r="S98" s="389" t="s">
        <v>411</v>
      </c>
      <c r="T98" s="389" t="s">
        <v>411</v>
      </c>
      <c r="U98" s="389" t="s">
        <v>411</v>
      </c>
      <c r="V98" s="389" t="s">
        <v>411</v>
      </c>
      <c r="W98" s="389" t="s">
        <v>411</v>
      </c>
      <c r="X98" s="389" t="s">
        <v>411</v>
      </c>
      <c r="Y98" s="389" t="s">
        <v>411</v>
      </c>
      <c r="Z98" s="389" t="s">
        <v>411</v>
      </c>
      <c r="AA98" s="389" t="s">
        <v>411</v>
      </c>
      <c r="AB98" s="389" t="s">
        <v>411</v>
      </c>
      <c r="AC98" s="389" t="s">
        <v>411</v>
      </c>
      <c r="AD98" s="389" t="s">
        <v>411</v>
      </c>
      <c r="AE98" s="389" t="s">
        <v>411</v>
      </c>
      <c r="AF98" s="389" t="s">
        <v>411</v>
      </c>
      <c r="AG98" s="389" t="s">
        <v>411</v>
      </c>
      <c r="AH98" s="389" t="s">
        <v>411</v>
      </c>
      <c r="AI98" s="367">
        <v>0</v>
      </c>
      <c r="AJ98" s="367">
        <v>1</v>
      </c>
      <c r="AK98" s="367">
        <v>1</v>
      </c>
      <c r="AL98" s="367">
        <v>0.5</v>
      </c>
      <c r="AM98" s="367">
        <v>0.5</v>
      </c>
      <c r="AN98" s="367">
        <v>0.5</v>
      </c>
      <c r="AO98" s="367">
        <v>0.5</v>
      </c>
      <c r="AP98" s="367">
        <v>1</v>
      </c>
      <c r="AQ98" s="367">
        <v>3.4285714285714284</v>
      </c>
      <c r="AR98" s="367">
        <v>4.5714285714285712</v>
      </c>
      <c r="AS98" s="367">
        <v>3.4285714285714284</v>
      </c>
      <c r="AT98" s="367">
        <v>3.4285714285714284</v>
      </c>
      <c r="AU98" s="367">
        <v>3.4285714285714284</v>
      </c>
      <c r="AV98" s="367">
        <v>1</v>
      </c>
      <c r="AW98" s="367">
        <v>2</v>
      </c>
      <c r="AX98" s="367">
        <v>0</v>
      </c>
      <c r="AY98" s="367">
        <v>0</v>
      </c>
      <c r="AZ98" s="367">
        <v>0</v>
      </c>
      <c r="BA98" s="367">
        <v>0</v>
      </c>
      <c r="BB98" s="367">
        <v>0</v>
      </c>
      <c r="BC98" s="367">
        <v>0</v>
      </c>
      <c r="BD98" s="367">
        <v>0</v>
      </c>
      <c r="BE98" s="367">
        <v>0</v>
      </c>
      <c r="BF98" s="367">
        <v>0</v>
      </c>
      <c r="BG98" s="367">
        <v>0</v>
      </c>
      <c r="BH98" s="367">
        <v>0</v>
      </c>
      <c r="BI98" s="367">
        <v>0</v>
      </c>
      <c r="BJ98" s="367">
        <v>0</v>
      </c>
      <c r="BK98" s="367">
        <v>0</v>
      </c>
      <c r="BL98" s="367">
        <v>0</v>
      </c>
      <c r="BN98" s="369">
        <v>0</v>
      </c>
      <c r="BO98" s="369">
        <v>0</v>
      </c>
      <c r="BP98" s="369">
        <v>0</v>
      </c>
      <c r="BQ98" s="369">
        <v>0</v>
      </c>
      <c r="BR98" s="369">
        <v>0</v>
      </c>
      <c r="BS98" s="390" t="s">
        <v>411</v>
      </c>
      <c r="BT98" s="390" t="s">
        <v>411</v>
      </c>
      <c r="BU98" s="390" t="s">
        <v>411</v>
      </c>
      <c r="BV98" s="390" t="s">
        <v>411</v>
      </c>
      <c r="BW98" s="390" t="s">
        <v>411</v>
      </c>
      <c r="BX98" s="390" t="s">
        <v>411</v>
      </c>
      <c r="BY98" s="390" t="s">
        <v>411</v>
      </c>
      <c r="BZ98" s="390" t="s">
        <v>411</v>
      </c>
      <c r="CA98" s="390" t="s">
        <v>411</v>
      </c>
      <c r="CB98" s="390" t="s">
        <v>411</v>
      </c>
      <c r="CC98" s="390" t="s">
        <v>411</v>
      </c>
      <c r="CD98" s="390" t="s">
        <v>411</v>
      </c>
      <c r="CE98" s="390" t="s">
        <v>411</v>
      </c>
      <c r="CF98" s="390" t="s">
        <v>411</v>
      </c>
      <c r="CG98" s="390" t="s">
        <v>411</v>
      </c>
      <c r="CH98" s="390" t="s">
        <v>411</v>
      </c>
      <c r="CI98" s="390" t="s">
        <v>411</v>
      </c>
      <c r="CJ98" s="390" t="s">
        <v>411</v>
      </c>
      <c r="CK98" s="390" t="s">
        <v>411</v>
      </c>
      <c r="CL98" s="390" t="s">
        <v>411</v>
      </c>
      <c r="CM98" s="390" t="s">
        <v>411</v>
      </c>
      <c r="CN98" s="390" t="s">
        <v>411</v>
      </c>
      <c r="CO98" s="369">
        <v>0</v>
      </c>
      <c r="CP98" s="369">
        <v>29379.000000000004</v>
      </c>
      <c r="CQ98" s="369">
        <v>29379.000000000004</v>
      </c>
      <c r="CR98" s="369">
        <v>14689.500000000002</v>
      </c>
      <c r="CS98" s="369">
        <v>14689.500000000002</v>
      </c>
      <c r="CT98" s="369">
        <v>14689.500000000002</v>
      </c>
      <c r="CU98" s="369">
        <v>14689.500000000002</v>
      </c>
      <c r="CV98" s="369">
        <v>29379.000000000004</v>
      </c>
      <c r="CW98" s="369">
        <v>100728</v>
      </c>
      <c r="CX98" s="369">
        <v>134304</v>
      </c>
      <c r="CY98" s="369">
        <v>100728</v>
      </c>
      <c r="CZ98" s="369">
        <v>100728</v>
      </c>
      <c r="DA98" s="369">
        <v>100728</v>
      </c>
      <c r="DB98" s="369">
        <v>29379.000000000004</v>
      </c>
      <c r="DC98" s="369">
        <v>58758.000000000007</v>
      </c>
      <c r="DD98" s="369">
        <v>0</v>
      </c>
      <c r="DE98" s="369">
        <v>0</v>
      </c>
      <c r="DF98" s="369">
        <v>0</v>
      </c>
      <c r="DG98" s="369">
        <v>0</v>
      </c>
      <c r="DH98" s="369">
        <v>0</v>
      </c>
      <c r="DI98" s="369">
        <v>0</v>
      </c>
      <c r="DJ98" s="369">
        <v>0</v>
      </c>
      <c r="DK98" s="369">
        <v>0</v>
      </c>
      <c r="DL98" s="369">
        <v>0</v>
      </c>
      <c r="DM98" s="369">
        <v>0</v>
      </c>
      <c r="DN98" s="369">
        <v>0</v>
      </c>
      <c r="DO98" s="369">
        <v>0</v>
      </c>
      <c r="DP98" s="369">
        <v>0</v>
      </c>
      <c r="DQ98" s="369">
        <v>0</v>
      </c>
      <c r="DR98" s="369">
        <v>0</v>
      </c>
      <c r="DT98" s="366" t="s">
        <v>213</v>
      </c>
      <c r="DU98" s="304"/>
      <c r="DV98" s="304"/>
      <c r="DW98" s="304"/>
      <c r="DX98" s="304"/>
      <c r="DY98" s="304"/>
      <c r="DZ98" s="304"/>
      <c r="EA98" s="255">
        <v>0</v>
      </c>
      <c r="EB98" s="255">
        <v>0</v>
      </c>
      <c r="EC98" s="255">
        <v>102826.50000000001</v>
      </c>
      <c r="ED98" s="255">
        <f t="shared" si="15"/>
        <v>669421.5</v>
      </c>
      <c r="EE98" s="255">
        <f t="shared" si="15"/>
        <v>0</v>
      </c>
      <c r="EF98" s="255">
        <f t="shared" si="14"/>
        <v>772248</v>
      </c>
      <c r="EG98" s="255">
        <v>0</v>
      </c>
      <c r="EH98" s="366" t="s">
        <v>200</v>
      </c>
    </row>
    <row r="99" spans="1:138" x14ac:dyDescent="0.4">
      <c r="A99" s="366" t="s">
        <v>225</v>
      </c>
      <c r="B99" s="366" t="s">
        <v>267</v>
      </c>
      <c r="C99" s="366" t="s">
        <v>46</v>
      </c>
      <c r="D99" s="366">
        <v>634997</v>
      </c>
      <c r="E99" s="366" t="s">
        <v>322</v>
      </c>
      <c r="F99" s="367">
        <v>188</v>
      </c>
      <c r="G99" s="367">
        <v>82.350416050295848</v>
      </c>
      <c r="H99" s="281"/>
      <c r="I99" s="281"/>
      <c r="J99" s="281"/>
      <c r="K99" s="281"/>
      <c r="L99" s="281"/>
      <c r="M99" s="389" t="s">
        <v>411</v>
      </c>
      <c r="N99" s="389" t="s">
        <v>411</v>
      </c>
      <c r="O99" s="389" t="s">
        <v>411</v>
      </c>
      <c r="P99" s="389" t="s">
        <v>411</v>
      </c>
      <c r="Q99" s="389" t="s">
        <v>411</v>
      </c>
      <c r="R99" s="389" t="s">
        <v>411</v>
      </c>
      <c r="S99" s="389" t="s">
        <v>411</v>
      </c>
      <c r="T99" s="389" t="s">
        <v>411</v>
      </c>
      <c r="U99" s="389" t="s">
        <v>411</v>
      </c>
      <c r="V99" s="389" t="s">
        <v>411</v>
      </c>
      <c r="W99" s="389" t="s">
        <v>411</v>
      </c>
      <c r="X99" s="389" t="s">
        <v>411</v>
      </c>
      <c r="Y99" s="389" t="s">
        <v>411</v>
      </c>
      <c r="Z99" s="389" t="s">
        <v>411</v>
      </c>
      <c r="AA99" s="389" t="s">
        <v>411</v>
      </c>
      <c r="AB99" s="389" t="s">
        <v>411</v>
      </c>
      <c r="AC99" s="389" t="s">
        <v>411</v>
      </c>
      <c r="AD99" s="389" t="s">
        <v>411</v>
      </c>
      <c r="AE99" s="389" t="s">
        <v>411</v>
      </c>
      <c r="AF99" s="389" t="s">
        <v>411</v>
      </c>
      <c r="AG99" s="389" t="s">
        <v>411</v>
      </c>
      <c r="AH99" s="389" t="s">
        <v>411</v>
      </c>
      <c r="AI99" s="367">
        <v>0.5</v>
      </c>
      <c r="AJ99" s="367">
        <v>0</v>
      </c>
      <c r="AK99" s="367">
        <v>0.9</v>
      </c>
      <c r="AL99" s="367">
        <v>0.3</v>
      </c>
      <c r="AM99" s="367">
        <v>0.1</v>
      </c>
      <c r="AN99" s="367">
        <v>0.1</v>
      </c>
      <c r="AO99" s="367">
        <v>0.1</v>
      </c>
      <c r="AP99" s="367">
        <v>0.1</v>
      </c>
      <c r="AQ99" s="367">
        <v>1</v>
      </c>
      <c r="AR99" s="367">
        <v>0.25</v>
      </c>
      <c r="AS99" s="367">
        <v>0.47857142857142859</v>
      </c>
      <c r="AT99" s="367">
        <v>0.05</v>
      </c>
      <c r="AU99" s="367">
        <v>0.15</v>
      </c>
      <c r="AV99" s="367">
        <v>0</v>
      </c>
      <c r="AW99" s="367">
        <v>0</v>
      </c>
      <c r="AX99" s="367">
        <v>0</v>
      </c>
      <c r="AY99" s="367">
        <v>0</v>
      </c>
      <c r="AZ99" s="367">
        <v>0</v>
      </c>
      <c r="BA99" s="367">
        <v>0</v>
      </c>
      <c r="BB99" s="367">
        <v>0</v>
      </c>
      <c r="BC99" s="367">
        <v>0</v>
      </c>
      <c r="BD99" s="367">
        <v>0</v>
      </c>
      <c r="BE99" s="367">
        <v>0</v>
      </c>
      <c r="BF99" s="367">
        <v>0</v>
      </c>
      <c r="BG99" s="367">
        <v>0</v>
      </c>
      <c r="BH99" s="367">
        <v>0</v>
      </c>
      <c r="BI99" s="367">
        <v>0</v>
      </c>
      <c r="BJ99" s="367">
        <v>0</v>
      </c>
      <c r="BK99" s="367">
        <v>0</v>
      </c>
      <c r="BL99" s="367">
        <v>0</v>
      </c>
      <c r="BN99" s="369">
        <v>0</v>
      </c>
      <c r="BO99" s="369">
        <v>0</v>
      </c>
      <c r="BP99" s="369">
        <v>0</v>
      </c>
      <c r="BQ99" s="369">
        <v>0</v>
      </c>
      <c r="BR99" s="369">
        <v>0</v>
      </c>
      <c r="BS99" s="390" t="s">
        <v>411</v>
      </c>
      <c r="BT99" s="390" t="s">
        <v>411</v>
      </c>
      <c r="BU99" s="390" t="s">
        <v>411</v>
      </c>
      <c r="BV99" s="390" t="s">
        <v>411</v>
      </c>
      <c r="BW99" s="390" t="s">
        <v>411</v>
      </c>
      <c r="BX99" s="390" t="s">
        <v>411</v>
      </c>
      <c r="BY99" s="390" t="s">
        <v>411</v>
      </c>
      <c r="BZ99" s="390" t="s">
        <v>411</v>
      </c>
      <c r="CA99" s="390" t="s">
        <v>411</v>
      </c>
      <c r="CB99" s="390" t="s">
        <v>411</v>
      </c>
      <c r="CC99" s="390" t="s">
        <v>411</v>
      </c>
      <c r="CD99" s="390" t="s">
        <v>411</v>
      </c>
      <c r="CE99" s="390" t="s">
        <v>411</v>
      </c>
      <c r="CF99" s="390" t="s">
        <v>411</v>
      </c>
      <c r="CG99" s="390" t="s">
        <v>411</v>
      </c>
      <c r="CH99" s="390" t="s">
        <v>411</v>
      </c>
      <c r="CI99" s="390" t="s">
        <v>411</v>
      </c>
      <c r="CJ99" s="390" t="s">
        <v>411</v>
      </c>
      <c r="CK99" s="390" t="s">
        <v>411</v>
      </c>
      <c r="CL99" s="390" t="s">
        <v>411</v>
      </c>
      <c r="CM99" s="390" t="s">
        <v>411</v>
      </c>
      <c r="CN99" s="390" t="s">
        <v>411</v>
      </c>
      <c r="CO99" s="369">
        <v>14100</v>
      </c>
      <c r="CP99" s="369">
        <v>0</v>
      </c>
      <c r="CQ99" s="369">
        <v>25380.000000000004</v>
      </c>
      <c r="CR99" s="369">
        <v>8460</v>
      </c>
      <c r="CS99" s="369">
        <v>2820</v>
      </c>
      <c r="CT99" s="369">
        <v>2820</v>
      </c>
      <c r="CU99" s="369">
        <v>2820</v>
      </c>
      <c r="CV99" s="369">
        <v>2820</v>
      </c>
      <c r="CW99" s="369">
        <v>28200</v>
      </c>
      <c r="CX99" s="369">
        <v>7050</v>
      </c>
      <c r="CY99" s="369">
        <v>13495.714285714286</v>
      </c>
      <c r="CZ99" s="369">
        <v>1410</v>
      </c>
      <c r="DA99" s="369">
        <v>4230</v>
      </c>
      <c r="DB99" s="369">
        <v>0</v>
      </c>
      <c r="DC99" s="369">
        <v>0</v>
      </c>
      <c r="DD99" s="369">
        <v>0</v>
      </c>
      <c r="DE99" s="369">
        <v>0</v>
      </c>
      <c r="DF99" s="369">
        <v>0</v>
      </c>
      <c r="DG99" s="369">
        <v>0</v>
      </c>
      <c r="DH99" s="369">
        <v>0</v>
      </c>
      <c r="DI99" s="369">
        <v>0</v>
      </c>
      <c r="DJ99" s="369">
        <v>0</v>
      </c>
      <c r="DK99" s="369">
        <v>0</v>
      </c>
      <c r="DL99" s="369">
        <v>0</v>
      </c>
      <c r="DM99" s="369">
        <v>0</v>
      </c>
      <c r="DN99" s="369">
        <v>0</v>
      </c>
      <c r="DO99" s="369">
        <v>0</v>
      </c>
      <c r="DP99" s="369">
        <v>0</v>
      </c>
      <c r="DQ99" s="369">
        <v>0</v>
      </c>
      <c r="DR99" s="369">
        <v>0</v>
      </c>
      <c r="DT99" s="366" t="s">
        <v>213</v>
      </c>
      <c r="DU99" s="304"/>
      <c r="DV99" s="304"/>
      <c r="DW99" s="304"/>
      <c r="DX99" s="304"/>
      <c r="DY99" s="304"/>
      <c r="DZ99" s="304"/>
      <c r="EA99" s="255">
        <v>0</v>
      </c>
      <c r="EB99" s="255">
        <v>0</v>
      </c>
      <c r="EC99" s="255">
        <v>53580</v>
      </c>
      <c r="ED99" s="255">
        <f t="shared" si="15"/>
        <v>60025.71428571429</v>
      </c>
      <c r="EE99" s="255">
        <f t="shared" si="15"/>
        <v>0</v>
      </c>
      <c r="EF99" s="255">
        <f t="shared" si="14"/>
        <v>113605.71428571429</v>
      </c>
      <c r="EG99" s="255">
        <v>0</v>
      </c>
      <c r="EH99" s="366" t="s">
        <v>200</v>
      </c>
    </row>
    <row r="100" spans="1:138" x14ac:dyDescent="0.4">
      <c r="A100" s="366" t="s">
        <v>225</v>
      </c>
      <c r="B100" s="366" t="s">
        <v>267</v>
      </c>
      <c r="C100" s="366" t="s">
        <v>46</v>
      </c>
      <c r="D100" s="366">
        <v>634997</v>
      </c>
      <c r="E100" s="366" t="s">
        <v>323</v>
      </c>
      <c r="F100" s="367">
        <v>159.88</v>
      </c>
      <c r="G100" s="367">
        <v>70.034384245562109</v>
      </c>
      <c r="H100" s="281"/>
      <c r="I100" s="281"/>
      <c r="J100" s="281"/>
      <c r="K100" s="281"/>
      <c r="L100" s="281"/>
      <c r="M100" s="389" t="s">
        <v>411</v>
      </c>
      <c r="N100" s="389" t="s">
        <v>411</v>
      </c>
      <c r="O100" s="389" t="s">
        <v>411</v>
      </c>
      <c r="P100" s="389" t="s">
        <v>411</v>
      </c>
      <c r="Q100" s="389" t="s">
        <v>411</v>
      </c>
      <c r="R100" s="389" t="s">
        <v>411</v>
      </c>
      <c r="S100" s="389" t="s">
        <v>411</v>
      </c>
      <c r="T100" s="389" t="s">
        <v>411</v>
      </c>
      <c r="U100" s="389" t="s">
        <v>411</v>
      </c>
      <c r="V100" s="389" t="s">
        <v>411</v>
      </c>
      <c r="W100" s="389" t="s">
        <v>411</v>
      </c>
      <c r="X100" s="389" t="s">
        <v>411</v>
      </c>
      <c r="Y100" s="389" t="s">
        <v>411</v>
      </c>
      <c r="Z100" s="389" t="s">
        <v>411</v>
      </c>
      <c r="AA100" s="389" t="s">
        <v>411</v>
      </c>
      <c r="AB100" s="389" t="s">
        <v>411</v>
      </c>
      <c r="AC100" s="389" t="s">
        <v>411</v>
      </c>
      <c r="AD100" s="389" t="s">
        <v>411</v>
      </c>
      <c r="AE100" s="389" t="s">
        <v>411</v>
      </c>
      <c r="AF100" s="389" t="s">
        <v>411</v>
      </c>
      <c r="AG100" s="389" t="s">
        <v>411</v>
      </c>
      <c r="AH100" s="389" t="s">
        <v>411</v>
      </c>
      <c r="AI100" s="367">
        <v>0</v>
      </c>
      <c r="AJ100" s="367">
        <v>0</v>
      </c>
      <c r="AK100" s="367">
        <v>1.75</v>
      </c>
      <c r="AL100" s="367">
        <v>1.4</v>
      </c>
      <c r="AM100" s="367">
        <v>1.2</v>
      </c>
      <c r="AN100" s="367">
        <v>0</v>
      </c>
      <c r="AO100" s="367">
        <v>0</v>
      </c>
      <c r="AP100" s="367">
        <v>0.55000000000000004</v>
      </c>
      <c r="AQ100" s="367">
        <v>1.95</v>
      </c>
      <c r="AR100" s="367">
        <v>0</v>
      </c>
      <c r="AS100" s="367">
        <v>0.3</v>
      </c>
      <c r="AT100" s="367">
        <v>0</v>
      </c>
      <c r="AU100" s="367">
        <v>0</v>
      </c>
      <c r="AV100" s="367">
        <v>0</v>
      </c>
      <c r="AW100" s="367">
        <v>0</v>
      </c>
      <c r="AX100" s="367">
        <v>0</v>
      </c>
      <c r="AY100" s="367">
        <v>0</v>
      </c>
      <c r="AZ100" s="367">
        <v>0</v>
      </c>
      <c r="BA100" s="367">
        <v>0</v>
      </c>
      <c r="BB100" s="367">
        <v>0</v>
      </c>
      <c r="BC100" s="367">
        <v>0</v>
      </c>
      <c r="BD100" s="367">
        <v>0</v>
      </c>
      <c r="BE100" s="367">
        <v>0</v>
      </c>
      <c r="BF100" s="367">
        <v>0</v>
      </c>
      <c r="BG100" s="367">
        <v>0</v>
      </c>
      <c r="BH100" s="367">
        <v>0</v>
      </c>
      <c r="BI100" s="367">
        <v>0</v>
      </c>
      <c r="BJ100" s="367">
        <v>0</v>
      </c>
      <c r="BK100" s="367">
        <v>0</v>
      </c>
      <c r="BL100" s="367">
        <v>0</v>
      </c>
      <c r="BN100" s="369">
        <v>0</v>
      </c>
      <c r="BO100" s="369">
        <v>0</v>
      </c>
      <c r="BP100" s="369">
        <v>0</v>
      </c>
      <c r="BQ100" s="369">
        <v>0</v>
      </c>
      <c r="BR100" s="369">
        <v>0</v>
      </c>
      <c r="BS100" s="390" t="s">
        <v>411</v>
      </c>
      <c r="BT100" s="390" t="s">
        <v>411</v>
      </c>
      <c r="BU100" s="390" t="s">
        <v>411</v>
      </c>
      <c r="BV100" s="390" t="s">
        <v>411</v>
      </c>
      <c r="BW100" s="390" t="s">
        <v>411</v>
      </c>
      <c r="BX100" s="390" t="s">
        <v>411</v>
      </c>
      <c r="BY100" s="390" t="s">
        <v>411</v>
      </c>
      <c r="BZ100" s="390" t="s">
        <v>411</v>
      </c>
      <c r="CA100" s="390" t="s">
        <v>411</v>
      </c>
      <c r="CB100" s="390" t="s">
        <v>411</v>
      </c>
      <c r="CC100" s="390" t="s">
        <v>411</v>
      </c>
      <c r="CD100" s="390" t="s">
        <v>411</v>
      </c>
      <c r="CE100" s="390" t="s">
        <v>411</v>
      </c>
      <c r="CF100" s="390" t="s">
        <v>411</v>
      </c>
      <c r="CG100" s="390" t="s">
        <v>411</v>
      </c>
      <c r="CH100" s="390" t="s">
        <v>411</v>
      </c>
      <c r="CI100" s="390" t="s">
        <v>411</v>
      </c>
      <c r="CJ100" s="390" t="s">
        <v>411</v>
      </c>
      <c r="CK100" s="390" t="s">
        <v>411</v>
      </c>
      <c r="CL100" s="390" t="s">
        <v>411</v>
      </c>
      <c r="CM100" s="390" t="s">
        <v>411</v>
      </c>
      <c r="CN100" s="390" t="s">
        <v>411</v>
      </c>
      <c r="CO100" s="369">
        <v>0</v>
      </c>
      <c r="CP100" s="369">
        <v>0</v>
      </c>
      <c r="CQ100" s="369">
        <v>41968.499999999993</v>
      </c>
      <c r="CR100" s="369">
        <v>33574.799999999996</v>
      </c>
      <c r="CS100" s="369">
        <v>28778.399999999998</v>
      </c>
      <c r="CT100" s="369">
        <v>0</v>
      </c>
      <c r="CU100" s="369">
        <v>0</v>
      </c>
      <c r="CV100" s="369">
        <v>13190.1</v>
      </c>
      <c r="CW100" s="369">
        <v>46764.899999999994</v>
      </c>
      <c r="CX100" s="369">
        <v>0</v>
      </c>
      <c r="CY100" s="369">
        <v>7194.5999999999995</v>
      </c>
      <c r="CZ100" s="369">
        <v>0</v>
      </c>
      <c r="DA100" s="369">
        <v>0</v>
      </c>
      <c r="DB100" s="369">
        <v>0</v>
      </c>
      <c r="DC100" s="369">
        <v>0</v>
      </c>
      <c r="DD100" s="369">
        <v>0</v>
      </c>
      <c r="DE100" s="369">
        <v>0</v>
      </c>
      <c r="DF100" s="369">
        <v>0</v>
      </c>
      <c r="DG100" s="369">
        <v>0</v>
      </c>
      <c r="DH100" s="369">
        <v>0</v>
      </c>
      <c r="DI100" s="369">
        <v>0</v>
      </c>
      <c r="DJ100" s="369">
        <v>0</v>
      </c>
      <c r="DK100" s="369">
        <v>0</v>
      </c>
      <c r="DL100" s="369">
        <v>0</v>
      </c>
      <c r="DM100" s="369">
        <v>0</v>
      </c>
      <c r="DN100" s="369">
        <v>0</v>
      </c>
      <c r="DO100" s="369">
        <v>0</v>
      </c>
      <c r="DP100" s="369">
        <v>0</v>
      </c>
      <c r="DQ100" s="369">
        <v>0</v>
      </c>
      <c r="DR100" s="369">
        <v>0</v>
      </c>
      <c r="DT100" s="366" t="s">
        <v>213</v>
      </c>
      <c r="DU100" s="304"/>
      <c r="DV100" s="304"/>
      <c r="DW100" s="304"/>
      <c r="DX100" s="304"/>
      <c r="DY100" s="304"/>
      <c r="DZ100" s="304"/>
      <c r="EA100" s="255">
        <v>0</v>
      </c>
      <c r="EB100" s="255">
        <v>0</v>
      </c>
      <c r="EC100" s="255">
        <v>104321.69999999998</v>
      </c>
      <c r="ED100" s="255">
        <f t="shared" ref="ED100:EE115" si="16">SUMIF($BN$1:$DR$1,ED$2,$BN100:$DR100)</f>
        <v>67149.599999999991</v>
      </c>
      <c r="EE100" s="255">
        <f t="shared" si="16"/>
        <v>0</v>
      </c>
      <c r="EF100" s="255">
        <f t="shared" si="14"/>
        <v>171471.3</v>
      </c>
      <c r="EG100" s="255">
        <v>0</v>
      </c>
      <c r="EH100" s="366" t="s">
        <v>200</v>
      </c>
    </row>
    <row r="101" spans="1:138" x14ac:dyDescent="0.4">
      <c r="A101" s="366" t="s">
        <v>74</v>
      </c>
      <c r="B101" s="366" t="s">
        <v>267</v>
      </c>
      <c r="C101" s="366" t="s">
        <v>46</v>
      </c>
      <c r="D101" s="366">
        <v>634997</v>
      </c>
      <c r="E101" s="366" t="s">
        <v>324</v>
      </c>
      <c r="F101" s="367">
        <v>244.97</v>
      </c>
      <c r="G101" s="367">
        <v>107.29559911242602</v>
      </c>
      <c r="H101" s="281"/>
      <c r="I101" s="281"/>
      <c r="J101" s="281"/>
      <c r="K101" s="281"/>
      <c r="L101" s="281"/>
      <c r="M101" s="389" t="s">
        <v>411</v>
      </c>
      <c r="N101" s="389" t="s">
        <v>411</v>
      </c>
      <c r="O101" s="389" t="s">
        <v>411</v>
      </c>
      <c r="P101" s="389" t="s">
        <v>411</v>
      </c>
      <c r="Q101" s="389" t="s">
        <v>411</v>
      </c>
      <c r="R101" s="389" t="s">
        <v>411</v>
      </c>
      <c r="S101" s="389" t="s">
        <v>411</v>
      </c>
      <c r="T101" s="389" t="s">
        <v>411</v>
      </c>
      <c r="U101" s="389" t="s">
        <v>411</v>
      </c>
      <c r="V101" s="389" t="s">
        <v>411</v>
      </c>
      <c r="W101" s="389" t="s">
        <v>411</v>
      </c>
      <c r="X101" s="389" t="s">
        <v>411</v>
      </c>
      <c r="Y101" s="389" t="s">
        <v>411</v>
      </c>
      <c r="Z101" s="389" t="s">
        <v>411</v>
      </c>
      <c r="AA101" s="389" t="s">
        <v>411</v>
      </c>
      <c r="AB101" s="389" t="s">
        <v>411</v>
      </c>
      <c r="AC101" s="389" t="s">
        <v>411</v>
      </c>
      <c r="AD101" s="389" t="s">
        <v>411</v>
      </c>
      <c r="AE101" s="389" t="s">
        <v>411</v>
      </c>
      <c r="AF101" s="389" t="s">
        <v>411</v>
      </c>
      <c r="AG101" s="389" t="s">
        <v>411</v>
      </c>
      <c r="AH101" s="389" t="s">
        <v>411</v>
      </c>
      <c r="AI101" s="367">
        <v>0.2</v>
      </c>
      <c r="AJ101" s="367">
        <v>0.2</v>
      </c>
      <c r="AK101" s="367">
        <v>0.2</v>
      </c>
      <c r="AL101" s="367">
        <v>0.2</v>
      </c>
      <c r="AM101" s="367">
        <v>0.2</v>
      </c>
      <c r="AN101" s="367">
        <v>0.2</v>
      </c>
      <c r="AO101" s="367">
        <v>0.2</v>
      </c>
      <c r="AP101" s="367">
        <v>0.2</v>
      </c>
      <c r="AQ101" s="367">
        <v>0.2</v>
      </c>
      <c r="AR101" s="367">
        <v>0.2</v>
      </c>
      <c r="AS101" s="367">
        <v>0.2</v>
      </c>
      <c r="AT101" s="367">
        <v>0</v>
      </c>
      <c r="AU101" s="367">
        <v>0</v>
      </c>
      <c r="AV101" s="367">
        <v>0</v>
      </c>
      <c r="AW101" s="367">
        <v>0</v>
      </c>
      <c r="AX101" s="367">
        <v>0</v>
      </c>
      <c r="AY101" s="367">
        <v>0</v>
      </c>
      <c r="AZ101" s="367">
        <v>0</v>
      </c>
      <c r="BA101" s="367">
        <v>0</v>
      </c>
      <c r="BB101" s="367">
        <v>0</v>
      </c>
      <c r="BC101" s="367">
        <v>0</v>
      </c>
      <c r="BD101" s="367">
        <v>0</v>
      </c>
      <c r="BE101" s="367">
        <v>0</v>
      </c>
      <c r="BF101" s="367">
        <v>0</v>
      </c>
      <c r="BG101" s="367">
        <v>0</v>
      </c>
      <c r="BH101" s="367">
        <v>0</v>
      </c>
      <c r="BI101" s="367">
        <v>0</v>
      </c>
      <c r="BJ101" s="367">
        <v>0</v>
      </c>
      <c r="BK101" s="367">
        <v>0</v>
      </c>
      <c r="BL101" s="367">
        <v>0</v>
      </c>
      <c r="BN101" s="369">
        <v>0</v>
      </c>
      <c r="BO101" s="369">
        <v>0</v>
      </c>
      <c r="BP101" s="369">
        <v>0</v>
      </c>
      <c r="BQ101" s="369">
        <v>0</v>
      </c>
      <c r="BR101" s="369">
        <v>0</v>
      </c>
      <c r="BS101" s="390" t="s">
        <v>411</v>
      </c>
      <c r="BT101" s="390" t="s">
        <v>411</v>
      </c>
      <c r="BU101" s="390" t="s">
        <v>411</v>
      </c>
      <c r="BV101" s="390" t="s">
        <v>411</v>
      </c>
      <c r="BW101" s="390" t="s">
        <v>411</v>
      </c>
      <c r="BX101" s="390" t="s">
        <v>411</v>
      </c>
      <c r="BY101" s="390" t="s">
        <v>411</v>
      </c>
      <c r="BZ101" s="390" t="s">
        <v>411</v>
      </c>
      <c r="CA101" s="390" t="s">
        <v>411</v>
      </c>
      <c r="CB101" s="390" t="s">
        <v>411</v>
      </c>
      <c r="CC101" s="390" t="s">
        <v>411</v>
      </c>
      <c r="CD101" s="390" t="s">
        <v>411</v>
      </c>
      <c r="CE101" s="390" t="s">
        <v>411</v>
      </c>
      <c r="CF101" s="390" t="s">
        <v>411</v>
      </c>
      <c r="CG101" s="390" t="s">
        <v>411</v>
      </c>
      <c r="CH101" s="390" t="s">
        <v>411</v>
      </c>
      <c r="CI101" s="390" t="s">
        <v>411</v>
      </c>
      <c r="CJ101" s="390" t="s">
        <v>411</v>
      </c>
      <c r="CK101" s="390" t="s">
        <v>411</v>
      </c>
      <c r="CL101" s="390" t="s">
        <v>411</v>
      </c>
      <c r="CM101" s="390" t="s">
        <v>411</v>
      </c>
      <c r="CN101" s="390" t="s">
        <v>411</v>
      </c>
      <c r="CO101" s="369">
        <v>7349.1</v>
      </c>
      <c r="CP101" s="369">
        <v>7349.1</v>
      </c>
      <c r="CQ101" s="369">
        <v>7349.1</v>
      </c>
      <c r="CR101" s="369">
        <v>7349.1</v>
      </c>
      <c r="CS101" s="369">
        <v>7349.1</v>
      </c>
      <c r="CT101" s="369">
        <v>7349.1</v>
      </c>
      <c r="CU101" s="369">
        <v>7349.1</v>
      </c>
      <c r="CV101" s="369">
        <v>7349.1</v>
      </c>
      <c r="CW101" s="369">
        <v>7349.1</v>
      </c>
      <c r="CX101" s="369">
        <v>7349.1</v>
      </c>
      <c r="CY101" s="369">
        <v>7349.1</v>
      </c>
      <c r="CZ101" s="369">
        <v>0</v>
      </c>
      <c r="DA101" s="369">
        <v>0</v>
      </c>
      <c r="DB101" s="369">
        <v>0</v>
      </c>
      <c r="DC101" s="369">
        <v>0</v>
      </c>
      <c r="DD101" s="369">
        <v>0</v>
      </c>
      <c r="DE101" s="369">
        <v>0</v>
      </c>
      <c r="DF101" s="369">
        <v>0</v>
      </c>
      <c r="DG101" s="369">
        <v>0</v>
      </c>
      <c r="DH101" s="369">
        <v>0</v>
      </c>
      <c r="DI101" s="369">
        <v>0</v>
      </c>
      <c r="DJ101" s="369">
        <v>0</v>
      </c>
      <c r="DK101" s="369">
        <v>0</v>
      </c>
      <c r="DL101" s="369">
        <v>0</v>
      </c>
      <c r="DM101" s="369">
        <v>0</v>
      </c>
      <c r="DN101" s="369">
        <v>0</v>
      </c>
      <c r="DO101" s="369">
        <v>0</v>
      </c>
      <c r="DP101" s="369">
        <v>0</v>
      </c>
      <c r="DQ101" s="369">
        <v>0</v>
      </c>
      <c r="DR101" s="369">
        <v>0</v>
      </c>
      <c r="DT101" s="366" t="s">
        <v>213</v>
      </c>
      <c r="DU101" s="304"/>
      <c r="DV101" s="304"/>
      <c r="DW101" s="304"/>
      <c r="DX101" s="304"/>
      <c r="DY101" s="304"/>
      <c r="DZ101" s="304"/>
      <c r="EA101" s="255">
        <v>0</v>
      </c>
      <c r="EB101" s="255">
        <v>0</v>
      </c>
      <c r="EC101" s="255">
        <v>51443.7</v>
      </c>
      <c r="ED101" s="255">
        <f t="shared" si="16"/>
        <v>36745.5</v>
      </c>
      <c r="EE101" s="255">
        <f t="shared" si="16"/>
        <v>0</v>
      </c>
      <c r="EF101" s="255">
        <f t="shared" si="14"/>
        <v>88189.2</v>
      </c>
      <c r="EG101" s="255">
        <v>0</v>
      </c>
      <c r="EH101" s="366" t="s">
        <v>200</v>
      </c>
    </row>
    <row r="102" spans="1:138" x14ac:dyDescent="0.4">
      <c r="A102" s="366" t="s">
        <v>225</v>
      </c>
      <c r="B102" s="366" t="s">
        <v>267</v>
      </c>
      <c r="C102" s="366" t="s">
        <v>46</v>
      </c>
      <c r="D102" s="366">
        <v>634997</v>
      </c>
      <c r="E102" s="366" t="s">
        <v>325</v>
      </c>
      <c r="F102" s="367">
        <v>203.73</v>
      </c>
      <c r="G102" s="367">
        <v>89.239044008875723</v>
      </c>
      <c r="H102" s="281"/>
      <c r="I102" s="281"/>
      <c r="J102" s="281"/>
      <c r="K102" s="281"/>
      <c r="L102" s="281"/>
      <c r="M102" s="389" t="s">
        <v>411</v>
      </c>
      <c r="N102" s="389" t="s">
        <v>411</v>
      </c>
      <c r="O102" s="389" t="s">
        <v>411</v>
      </c>
      <c r="P102" s="389" t="s">
        <v>411</v>
      </c>
      <c r="Q102" s="389" t="s">
        <v>411</v>
      </c>
      <c r="R102" s="389" t="s">
        <v>411</v>
      </c>
      <c r="S102" s="389" t="s">
        <v>411</v>
      </c>
      <c r="T102" s="389" t="s">
        <v>411</v>
      </c>
      <c r="U102" s="389" t="s">
        <v>411</v>
      </c>
      <c r="V102" s="389" t="s">
        <v>411</v>
      </c>
      <c r="W102" s="389" t="s">
        <v>411</v>
      </c>
      <c r="X102" s="389" t="s">
        <v>411</v>
      </c>
      <c r="Y102" s="389" t="s">
        <v>411</v>
      </c>
      <c r="Z102" s="389" t="s">
        <v>411</v>
      </c>
      <c r="AA102" s="389" t="s">
        <v>411</v>
      </c>
      <c r="AB102" s="389" t="s">
        <v>411</v>
      </c>
      <c r="AC102" s="389" t="s">
        <v>411</v>
      </c>
      <c r="AD102" s="389" t="s">
        <v>411</v>
      </c>
      <c r="AE102" s="389" t="s">
        <v>411</v>
      </c>
      <c r="AF102" s="389" t="s">
        <v>411</v>
      </c>
      <c r="AG102" s="389" t="s">
        <v>411</v>
      </c>
      <c r="AH102" s="389" t="s">
        <v>411</v>
      </c>
      <c r="AI102" s="367">
        <v>0</v>
      </c>
      <c r="AJ102" s="367">
        <v>0</v>
      </c>
      <c r="AK102" s="367">
        <v>0</v>
      </c>
      <c r="AL102" s="367">
        <v>0</v>
      </c>
      <c r="AM102" s="367">
        <v>0</v>
      </c>
      <c r="AN102" s="367">
        <v>0</v>
      </c>
      <c r="AO102" s="367">
        <v>0.2</v>
      </c>
      <c r="AP102" s="367">
        <v>0.2</v>
      </c>
      <c r="AQ102" s="367">
        <v>0.2</v>
      </c>
      <c r="AR102" s="367">
        <v>0.25</v>
      </c>
      <c r="AS102" s="367">
        <v>0.37857142857142856</v>
      </c>
      <c r="AT102" s="367">
        <v>0.22857142857142856</v>
      </c>
      <c r="AU102" s="367">
        <v>0.17142857142857143</v>
      </c>
      <c r="AV102" s="367">
        <v>0</v>
      </c>
      <c r="AW102" s="367">
        <v>0</v>
      </c>
      <c r="AX102" s="367">
        <v>0</v>
      </c>
      <c r="AY102" s="367">
        <v>0</v>
      </c>
      <c r="AZ102" s="367">
        <v>0</v>
      </c>
      <c r="BA102" s="367">
        <v>0</v>
      </c>
      <c r="BB102" s="367">
        <v>0</v>
      </c>
      <c r="BC102" s="367">
        <v>0</v>
      </c>
      <c r="BD102" s="367">
        <v>0</v>
      </c>
      <c r="BE102" s="367">
        <v>0</v>
      </c>
      <c r="BF102" s="367">
        <v>0</v>
      </c>
      <c r="BG102" s="367">
        <v>0</v>
      </c>
      <c r="BH102" s="367">
        <v>0</v>
      </c>
      <c r="BI102" s="367">
        <v>0</v>
      </c>
      <c r="BJ102" s="367">
        <v>0</v>
      </c>
      <c r="BK102" s="367">
        <v>0</v>
      </c>
      <c r="BL102" s="367">
        <v>0</v>
      </c>
      <c r="BN102" s="369">
        <v>0</v>
      </c>
      <c r="BO102" s="369">
        <v>0</v>
      </c>
      <c r="BP102" s="369">
        <v>0</v>
      </c>
      <c r="BQ102" s="369">
        <v>0</v>
      </c>
      <c r="BR102" s="369">
        <v>0</v>
      </c>
      <c r="BS102" s="390" t="s">
        <v>411</v>
      </c>
      <c r="BT102" s="390" t="s">
        <v>411</v>
      </c>
      <c r="BU102" s="390" t="s">
        <v>411</v>
      </c>
      <c r="BV102" s="390" t="s">
        <v>411</v>
      </c>
      <c r="BW102" s="390" t="s">
        <v>411</v>
      </c>
      <c r="BX102" s="390" t="s">
        <v>411</v>
      </c>
      <c r="BY102" s="390" t="s">
        <v>411</v>
      </c>
      <c r="BZ102" s="390" t="s">
        <v>411</v>
      </c>
      <c r="CA102" s="390" t="s">
        <v>411</v>
      </c>
      <c r="CB102" s="390" t="s">
        <v>411</v>
      </c>
      <c r="CC102" s="390" t="s">
        <v>411</v>
      </c>
      <c r="CD102" s="390" t="s">
        <v>411</v>
      </c>
      <c r="CE102" s="390" t="s">
        <v>411</v>
      </c>
      <c r="CF102" s="390" t="s">
        <v>411</v>
      </c>
      <c r="CG102" s="390" t="s">
        <v>411</v>
      </c>
      <c r="CH102" s="390" t="s">
        <v>411</v>
      </c>
      <c r="CI102" s="390" t="s">
        <v>411</v>
      </c>
      <c r="CJ102" s="390" t="s">
        <v>411</v>
      </c>
      <c r="CK102" s="390" t="s">
        <v>411</v>
      </c>
      <c r="CL102" s="390" t="s">
        <v>411</v>
      </c>
      <c r="CM102" s="390" t="s">
        <v>411</v>
      </c>
      <c r="CN102" s="390" t="s">
        <v>411</v>
      </c>
      <c r="CO102" s="369">
        <v>0</v>
      </c>
      <c r="CP102" s="369">
        <v>0</v>
      </c>
      <c r="CQ102" s="369">
        <v>0</v>
      </c>
      <c r="CR102" s="369">
        <v>0</v>
      </c>
      <c r="CS102" s="369">
        <v>0</v>
      </c>
      <c r="CT102" s="369">
        <v>0</v>
      </c>
      <c r="CU102" s="369">
        <v>6111.9000000000005</v>
      </c>
      <c r="CV102" s="369">
        <v>6111.9000000000005</v>
      </c>
      <c r="CW102" s="369">
        <v>6111.9000000000005</v>
      </c>
      <c r="CX102" s="369">
        <v>7639.875</v>
      </c>
      <c r="CY102" s="369">
        <v>11568.95357142857</v>
      </c>
      <c r="CZ102" s="369">
        <v>6985.028571428571</v>
      </c>
      <c r="DA102" s="369">
        <v>5238.7714285714292</v>
      </c>
      <c r="DB102" s="369">
        <v>0</v>
      </c>
      <c r="DC102" s="369">
        <v>0</v>
      </c>
      <c r="DD102" s="369">
        <v>0</v>
      </c>
      <c r="DE102" s="369">
        <v>0</v>
      </c>
      <c r="DF102" s="369">
        <v>0</v>
      </c>
      <c r="DG102" s="369">
        <v>0</v>
      </c>
      <c r="DH102" s="369">
        <v>0</v>
      </c>
      <c r="DI102" s="369">
        <v>0</v>
      </c>
      <c r="DJ102" s="369">
        <v>0</v>
      </c>
      <c r="DK102" s="369">
        <v>0</v>
      </c>
      <c r="DL102" s="369">
        <v>0</v>
      </c>
      <c r="DM102" s="369">
        <v>0</v>
      </c>
      <c r="DN102" s="369">
        <v>0</v>
      </c>
      <c r="DO102" s="369">
        <v>0</v>
      </c>
      <c r="DP102" s="369">
        <v>0</v>
      </c>
      <c r="DQ102" s="369">
        <v>0</v>
      </c>
      <c r="DR102" s="369">
        <v>0</v>
      </c>
      <c r="DT102" s="366" t="s">
        <v>213</v>
      </c>
      <c r="DU102" s="304"/>
      <c r="DV102" s="304"/>
      <c r="DW102" s="304"/>
      <c r="DX102" s="304"/>
      <c r="DY102" s="304"/>
      <c r="DZ102" s="304"/>
      <c r="EA102" s="255">
        <v>0</v>
      </c>
      <c r="EB102" s="255">
        <v>0</v>
      </c>
      <c r="EC102" s="255">
        <v>0</v>
      </c>
      <c r="ED102" s="255">
        <f t="shared" si="16"/>
        <v>49768.328571428574</v>
      </c>
      <c r="EE102" s="255">
        <f t="shared" si="16"/>
        <v>0</v>
      </c>
      <c r="EF102" s="255">
        <f t="shared" si="14"/>
        <v>49768.328571428574</v>
      </c>
      <c r="EG102" s="255">
        <v>0</v>
      </c>
      <c r="EH102" s="366" t="s">
        <v>200</v>
      </c>
    </row>
    <row r="103" spans="1:138" x14ac:dyDescent="0.4">
      <c r="A103" s="366" t="s">
        <v>79</v>
      </c>
      <c r="B103" s="366" t="s">
        <v>267</v>
      </c>
      <c r="C103" s="366" t="s">
        <v>46</v>
      </c>
      <c r="D103" s="366">
        <v>634997</v>
      </c>
      <c r="E103" s="366" t="s">
        <v>326</v>
      </c>
      <c r="F103" s="367">
        <v>269.89999999999998</v>
      </c>
      <c r="G103" s="367">
        <v>120.6</v>
      </c>
      <c r="H103" s="281"/>
      <c r="I103" s="281"/>
      <c r="J103" s="281"/>
      <c r="K103" s="281"/>
      <c r="L103" s="281"/>
      <c r="M103" s="389" t="s">
        <v>411</v>
      </c>
      <c r="N103" s="389" t="s">
        <v>411</v>
      </c>
      <c r="O103" s="389" t="s">
        <v>411</v>
      </c>
      <c r="P103" s="389" t="s">
        <v>411</v>
      </c>
      <c r="Q103" s="389" t="s">
        <v>411</v>
      </c>
      <c r="R103" s="389" t="s">
        <v>411</v>
      </c>
      <c r="S103" s="389" t="s">
        <v>411</v>
      </c>
      <c r="T103" s="389" t="s">
        <v>411</v>
      </c>
      <c r="U103" s="389" t="s">
        <v>411</v>
      </c>
      <c r="V103" s="389" t="s">
        <v>411</v>
      </c>
      <c r="W103" s="389" t="s">
        <v>411</v>
      </c>
      <c r="X103" s="389" t="s">
        <v>411</v>
      </c>
      <c r="Y103" s="389" t="s">
        <v>411</v>
      </c>
      <c r="Z103" s="389" t="s">
        <v>411</v>
      </c>
      <c r="AA103" s="389" t="s">
        <v>411</v>
      </c>
      <c r="AB103" s="389" t="s">
        <v>411</v>
      </c>
      <c r="AC103" s="389" t="s">
        <v>411</v>
      </c>
      <c r="AD103" s="389" t="s">
        <v>411</v>
      </c>
      <c r="AE103" s="389" t="s">
        <v>411</v>
      </c>
      <c r="AF103" s="389" t="s">
        <v>411</v>
      </c>
      <c r="AG103" s="389" t="s">
        <v>411</v>
      </c>
      <c r="AH103" s="389" t="s">
        <v>411</v>
      </c>
      <c r="AI103" s="367">
        <v>0.55000000000000004</v>
      </c>
      <c r="AJ103" s="367">
        <v>0.55000000000000004</v>
      </c>
      <c r="AK103" s="367">
        <v>0.55000000000000004</v>
      </c>
      <c r="AL103" s="367">
        <v>0.55000000000000004</v>
      </c>
      <c r="AM103" s="367">
        <v>0.55000000000000004</v>
      </c>
      <c r="AN103" s="367">
        <v>0.55000000000000004</v>
      </c>
      <c r="AO103" s="367">
        <v>0.55000000000000004</v>
      </c>
      <c r="AP103" s="367">
        <v>0.55000000000000004</v>
      </c>
      <c r="AQ103" s="367">
        <v>0.55000000000000004</v>
      </c>
      <c r="AR103" s="367">
        <v>0.55000000000000004</v>
      </c>
      <c r="AS103" s="367">
        <v>0.55000000000000004</v>
      </c>
      <c r="AT103" s="367">
        <v>0</v>
      </c>
      <c r="AU103" s="367">
        <v>0</v>
      </c>
      <c r="AV103" s="367">
        <v>0</v>
      </c>
      <c r="AW103" s="367">
        <v>0</v>
      </c>
      <c r="AX103" s="367">
        <v>0</v>
      </c>
      <c r="AY103" s="367">
        <v>0</v>
      </c>
      <c r="AZ103" s="367">
        <v>0</v>
      </c>
      <c r="BA103" s="367">
        <v>0</v>
      </c>
      <c r="BB103" s="367">
        <v>0</v>
      </c>
      <c r="BC103" s="367">
        <v>0</v>
      </c>
      <c r="BD103" s="367">
        <v>0</v>
      </c>
      <c r="BE103" s="367">
        <v>0</v>
      </c>
      <c r="BF103" s="367">
        <v>0</v>
      </c>
      <c r="BG103" s="367">
        <v>0</v>
      </c>
      <c r="BH103" s="367">
        <v>0</v>
      </c>
      <c r="BI103" s="367">
        <v>0</v>
      </c>
      <c r="BJ103" s="367">
        <v>0</v>
      </c>
      <c r="BK103" s="367">
        <v>0</v>
      </c>
      <c r="BL103" s="367">
        <v>0</v>
      </c>
      <c r="BN103" s="369">
        <v>0</v>
      </c>
      <c r="BO103" s="369">
        <v>0</v>
      </c>
      <c r="BP103" s="369">
        <v>0</v>
      </c>
      <c r="BQ103" s="369">
        <v>0</v>
      </c>
      <c r="BR103" s="369">
        <v>0</v>
      </c>
      <c r="BS103" s="390" t="s">
        <v>411</v>
      </c>
      <c r="BT103" s="390" t="s">
        <v>411</v>
      </c>
      <c r="BU103" s="390" t="s">
        <v>411</v>
      </c>
      <c r="BV103" s="390" t="s">
        <v>411</v>
      </c>
      <c r="BW103" s="390" t="s">
        <v>411</v>
      </c>
      <c r="BX103" s="390" t="s">
        <v>411</v>
      </c>
      <c r="BY103" s="390" t="s">
        <v>411</v>
      </c>
      <c r="BZ103" s="390" t="s">
        <v>411</v>
      </c>
      <c r="CA103" s="390" t="s">
        <v>411</v>
      </c>
      <c r="CB103" s="390" t="s">
        <v>411</v>
      </c>
      <c r="CC103" s="390" t="s">
        <v>411</v>
      </c>
      <c r="CD103" s="390" t="s">
        <v>411</v>
      </c>
      <c r="CE103" s="390" t="s">
        <v>411</v>
      </c>
      <c r="CF103" s="390" t="s">
        <v>411</v>
      </c>
      <c r="CG103" s="390" t="s">
        <v>411</v>
      </c>
      <c r="CH103" s="390" t="s">
        <v>411</v>
      </c>
      <c r="CI103" s="390" t="s">
        <v>411</v>
      </c>
      <c r="CJ103" s="390" t="s">
        <v>411</v>
      </c>
      <c r="CK103" s="390" t="s">
        <v>411</v>
      </c>
      <c r="CL103" s="390" t="s">
        <v>411</v>
      </c>
      <c r="CM103" s="390" t="s">
        <v>411</v>
      </c>
      <c r="CN103" s="390" t="s">
        <v>411</v>
      </c>
      <c r="CO103" s="369">
        <v>22266.75</v>
      </c>
      <c r="CP103" s="369">
        <v>22266.75</v>
      </c>
      <c r="CQ103" s="369">
        <v>22266.75</v>
      </c>
      <c r="CR103" s="369">
        <v>22266.75</v>
      </c>
      <c r="CS103" s="369">
        <v>22266.75</v>
      </c>
      <c r="CT103" s="369">
        <v>22266.75</v>
      </c>
      <c r="CU103" s="369">
        <v>22266.75</v>
      </c>
      <c r="CV103" s="369">
        <v>22266.75</v>
      </c>
      <c r="CW103" s="369">
        <v>22266.75</v>
      </c>
      <c r="CX103" s="369">
        <v>22266.75</v>
      </c>
      <c r="CY103" s="369">
        <v>22266.75</v>
      </c>
      <c r="CZ103" s="369">
        <v>0</v>
      </c>
      <c r="DA103" s="369">
        <v>0</v>
      </c>
      <c r="DB103" s="369">
        <v>0</v>
      </c>
      <c r="DC103" s="369">
        <v>0</v>
      </c>
      <c r="DD103" s="369">
        <v>0</v>
      </c>
      <c r="DE103" s="369">
        <v>0</v>
      </c>
      <c r="DF103" s="369">
        <v>0</v>
      </c>
      <c r="DG103" s="369">
        <v>0</v>
      </c>
      <c r="DH103" s="369">
        <v>0</v>
      </c>
      <c r="DI103" s="369">
        <v>0</v>
      </c>
      <c r="DJ103" s="369">
        <v>0</v>
      </c>
      <c r="DK103" s="369">
        <v>0</v>
      </c>
      <c r="DL103" s="369">
        <v>0</v>
      </c>
      <c r="DM103" s="369">
        <v>0</v>
      </c>
      <c r="DN103" s="369">
        <v>0</v>
      </c>
      <c r="DO103" s="369">
        <v>0</v>
      </c>
      <c r="DP103" s="369">
        <v>0</v>
      </c>
      <c r="DQ103" s="369">
        <v>0</v>
      </c>
      <c r="DR103" s="369">
        <v>0</v>
      </c>
      <c r="DT103" s="366" t="s">
        <v>213</v>
      </c>
      <c r="DU103" s="304"/>
      <c r="DV103" s="304"/>
      <c r="DW103" s="304"/>
      <c r="DX103" s="304"/>
      <c r="DY103" s="304"/>
      <c r="DZ103" s="304"/>
      <c r="EA103" s="255">
        <v>0</v>
      </c>
      <c r="EB103" s="255">
        <v>0</v>
      </c>
      <c r="EC103" s="255">
        <v>155867.25</v>
      </c>
      <c r="ED103" s="255">
        <f t="shared" si="16"/>
        <v>111333.75</v>
      </c>
      <c r="EE103" s="255">
        <f t="shared" si="16"/>
        <v>0</v>
      </c>
      <c r="EF103" s="255">
        <f t="shared" si="14"/>
        <v>267201</v>
      </c>
      <c r="EG103" s="255">
        <v>0</v>
      </c>
      <c r="EH103" s="366" t="s">
        <v>200</v>
      </c>
    </row>
    <row r="104" spans="1:138" x14ac:dyDescent="0.4">
      <c r="A104" s="366" t="s">
        <v>79</v>
      </c>
      <c r="B104" s="366" t="s">
        <v>267</v>
      </c>
      <c r="C104" s="366" t="s">
        <v>46</v>
      </c>
      <c r="D104" s="366">
        <v>634997</v>
      </c>
      <c r="E104" s="366" t="s">
        <v>327</v>
      </c>
      <c r="F104" s="367">
        <v>211.36</v>
      </c>
      <c r="G104" s="367">
        <v>92.578984837278099</v>
      </c>
      <c r="H104" s="281"/>
      <c r="I104" s="281"/>
      <c r="J104" s="281"/>
      <c r="K104" s="281"/>
      <c r="L104" s="281"/>
      <c r="M104" s="389" t="s">
        <v>411</v>
      </c>
      <c r="N104" s="389" t="s">
        <v>411</v>
      </c>
      <c r="O104" s="389" t="s">
        <v>411</v>
      </c>
      <c r="P104" s="389" t="s">
        <v>411</v>
      </c>
      <c r="Q104" s="389" t="s">
        <v>411</v>
      </c>
      <c r="R104" s="389" t="s">
        <v>411</v>
      </c>
      <c r="S104" s="389" t="s">
        <v>411</v>
      </c>
      <c r="T104" s="389" t="s">
        <v>411</v>
      </c>
      <c r="U104" s="389" t="s">
        <v>411</v>
      </c>
      <c r="V104" s="389" t="s">
        <v>411</v>
      </c>
      <c r="W104" s="389" t="s">
        <v>411</v>
      </c>
      <c r="X104" s="389" t="s">
        <v>411</v>
      </c>
      <c r="Y104" s="389" t="s">
        <v>411</v>
      </c>
      <c r="Z104" s="389" t="s">
        <v>411</v>
      </c>
      <c r="AA104" s="389" t="s">
        <v>411</v>
      </c>
      <c r="AB104" s="389" t="s">
        <v>411</v>
      </c>
      <c r="AC104" s="389" t="s">
        <v>411</v>
      </c>
      <c r="AD104" s="389" t="s">
        <v>411</v>
      </c>
      <c r="AE104" s="389" t="s">
        <v>411</v>
      </c>
      <c r="AF104" s="389" t="s">
        <v>411</v>
      </c>
      <c r="AG104" s="389" t="s">
        <v>411</v>
      </c>
      <c r="AH104" s="389" t="s">
        <v>411</v>
      </c>
      <c r="AI104" s="367">
        <v>0.2</v>
      </c>
      <c r="AJ104" s="367">
        <v>0.2</v>
      </c>
      <c r="AK104" s="367">
        <v>0.2</v>
      </c>
      <c r="AL104" s="367">
        <v>0.2</v>
      </c>
      <c r="AM104" s="367">
        <v>0.2</v>
      </c>
      <c r="AN104" s="367">
        <v>0.2</v>
      </c>
      <c r="AO104" s="367">
        <v>0.2</v>
      </c>
      <c r="AP104" s="367">
        <v>0.2</v>
      </c>
      <c r="AQ104" s="367">
        <v>0.2</v>
      </c>
      <c r="AR104" s="367">
        <v>0.2</v>
      </c>
      <c r="AS104" s="367">
        <v>0.2</v>
      </c>
      <c r="AT104" s="367">
        <v>0</v>
      </c>
      <c r="AU104" s="367">
        <v>0</v>
      </c>
      <c r="AV104" s="367">
        <v>0</v>
      </c>
      <c r="AW104" s="367">
        <v>0</v>
      </c>
      <c r="AX104" s="367">
        <v>0</v>
      </c>
      <c r="AY104" s="367">
        <v>0</v>
      </c>
      <c r="AZ104" s="367">
        <v>0</v>
      </c>
      <c r="BA104" s="367">
        <v>0</v>
      </c>
      <c r="BB104" s="367">
        <v>0</v>
      </c>
      <c r="BC104" s="367">
        <v>0</v>
      </c>
      <c r="BD104" s="367">
        <v>0</v>
      </c>
      <c r="BE104" s="367">
        <v>0</v>
      </c>
      <c r="BF104" s="367">
        <v>0</v>
      </c>
      <c r="BG104" s="367">
        <v>0</v>
      </c>
      <c r="BH104" s="367">
        <v>0</v>
      </c>
      <c r="BI104" s="367">
        <v>0</v>
      </c>
      <c r="BJ104" s="367">
        <v>0</v>
      </c>
      <c r="BK104" s="367">
        <v>0</v>
      </c>
      <c r="BL104" s="367">
        <v>0</v>
      </c>
      <c r="BN104" s="369">
        <v>0</v>
      </c>
      <c r="BO104" s="369">
        <v>0</v>
      </c>
      <c r="BP104" s="369">
        <v>0</v>
      </c>
      <c r="BQ104" s="369">
        <v>0</v>
      </c>
      <c r="BR104" s="369">
        <v>0</v>
      </c>
      <c r="BS104" s="390" t="s">
        <v>411</v>
      </c>
      <c r="BT104" s="390" t="s">
        <v>411</v>
      </c>
      <c r="BU104" s="390" t="s">
        <v>411</v>
      </c>
      <c r="BV104" s="390" t="s">
        <v>411</v>
      </c>
      <c r="BW104" s="390" t="s">
        <v>411</v>
      </c>
      <c r="BX104" s="390" t="s">
        <v>411</v>
      </c>
      <c r="BY104" s="390" t="s">
        <v>411</v>
      </c>
      <c r="BZ104" s="390" t="s">
        <v>411</v>
      </c>
      <c r="CA104" s="390" t="s">
        <v>411</v>
      </c>
      <c r="CB104" s="390" t="s">
        <v>411</v>
      </c>
      <c r="CC104" s="390" t="s">
        <v>411</v>
      </c>
      <c r="CD104" s="390" t="s">
        <v>411</v>
      </c>
      <c r="CE104" s="390" t="s">
        <v>411</v>
      </c>
      <c r="CF104" s="390" t="s">
        <v>411</v>
      </c>
      <c r="CG104" s="390" t="s">
        <v>411</v>
      </c>
      <c r="CH104" s="390" t="s">
        <v>411</v>
      </c>
      <c r="CI104" s="390" t="s">
        <v>411</v>
      </c>
      <c r="CJ104" s="390" t="s">
        <v>411</v>
      </c>
      <c r="CK104" s="390" t="s">
        <v>411</v>
      </c>
      <c r="CL104" s="390" t="s">
        <v>411</v>
      </c>
      <c r="CM104" s="390" t="s">
        <v>411</v>
      </c>
      <c r="CN104" s="390" t="s">
        <v>411</v>
      </c>
      <c r="CO104" s="369">
        <v>6340.8000000000011</v>
      </c>
      <c r="CP104" s="369">
        <v>6340.8000000000011</v>
      </c>
      <c r="CQ104" s="369">
        <v>6340.8000000000011</v>
      </c>
      <c r="CR104" s="369">
        <v>6340.8000000000011</v>
      </c>
      <c r="CS104" s="369">
        <v>6340.8000000000011</v>
      </c>
      <c r="CT104" s="369">
        <v>6340.8000000000011</v>
      </c>
      <c r="CU104" s="369">
        <v>6340.8000000000011</v>
      </c>
      <c r="CV104" s="369">
        <v>6340.8000000000011</v>
      </c>
      <c r="CW104" s="369">
        <v>6340.8000000000011</v>
      </c>
      <c r="CX104" s="369">
        <v>6340.8000000000011</v>
      </c>
      <c r="CY104" s="369">
        <v>6340.8000000000011</v>
      </c>
      <c r="CZ104" s="369">
        <v>0</v>
      </c>
      <c r="DA104" s="369">
        <v>0</v>
      </c>
      <c r="DB104" s="369">
        <v>0</v>
      </c>
      <c r="DC104" s="369">
        <v>0</v>
      </c>
      <c r="DD104" s="369">
        <v>0</v>
      </c>
      <c r="DE104" s="369">
        <v>0</v>
      </c>
      <c r="DF104" s="369">
        <v>0</v>
      </c>
      <c r="DG104" s="369">
        <v>0</v>
      </c>
      <c r="DH104" s="369">
        <v>0</v>
      </c>
      <c r="DI104" s="369">
        <v>0</v>
      </c>
      <c r="DJ104" s="369">
        <v>0</v>
      </c>
      <c r="DK104" s="369">
        <v>0</v>
      </c>
      <c r="DL104" s="369">
        <v>0</v>
      </c>
      <c r="DM104" s="369">
        <v>0</v>
      </c>
      <c r="DN104" s="369">
        <v>0</v>
      </c>
      <c r="DO104" s="369">
        <v>0</v>
      </c>
      <c r="DP104" s="369">
        <v>0</v>
      </c>
      <c r="DQ104" s="369">
        <v>0</v>
      </c>
      <c r="DR104" s="369">
        <v>0</v>
      </c>
      <c r="DT104" s="366" t="s">
        <v>213</v>
      </c>
      <c r="DU104" s="304"/>
      <c r="DV104" s="304"/>
      <c r="DW104" s="304"/>
      <c r="DX104" s="304"/>
      <c r="DY104" s="304"/>
      <c r="DZ104" s="304"/>
      <c r="EA104" s="255">
        <v>0</v>
      </c>
      <c r="EB104" s="255">
        <v>0</v>
      </c>
      <c r="EC104" s="255">
        <v>44385.600000000013</v>
      </c>
      <c r="ED104" s="255">
        <f t="shared" si="16"/>
        <v>31704.000000000007</v>
      </c>
      <c r="EE104" s="255">
        <f t="shared" si="16"/>
        <v>0</v>
      </c>
      <c r="EF104" s="255">
        <f t="shared" si="14"/>
        <v>76089.60000000002</v>
      </c>
      <c r="EG104" s="255">
        <v>0</v>
      </c>
      <c r="EH104" s="366" t="s">
        <v>200</v>
      </c>
    </row>
    <row r="105" spans="1:138" x14ac:dyDescent="0.4">
      <c r="A105" s="366" t="s">
        <v>79</v>
      </c>
      <c r="B105" s="366" t="s">
        <v>267</v>
      </c>
      <c r="C105" s="366" t="s">
        <v>46</v>
      </c>
      <c r="D105" s="366">
        <v>634997</v>
      </c>
      <c r="E105" s="366" t="s">
        <v>328</v>
      </c>
      <c r="F105" s="367">
        <v>272.37</v>
      </c>
      <c r="G105" s="367">
        <v>121.7</v>
      </c>
      <c r="H105" s="281"/>
      <c r="I105" s="281"/>
      <c r="J105" s="281"/>
      <c r="K105" s="281"/>
      <c r="L105" s="281"/>
      <c r="M105" s="389" t="s">
        <v>411</v>
      </c>
      <c r="N105" s="389" t="s">
        <v>411</v>
      </c>
      <c r="O105" s="389" t="s">
        <v>411</v>
      </c>
      <c r="P105" s="389" t="s">
        <v>411</v>
      </c>
      <c r="Q105" s="389" t="s">
        <v>411</v>
      </c>
      <c r="R105" s="389" t="s">
        <v>411</v>
      </c>
      <c r="S105" s="389" t="s">
        <v>411</v>
      </c>
      <c r="T105" s="389" t="s">
        <v>411</v>
      </c>
      <c r="U105" s="389" t="s">
        <v>411</v>
      </c>
      <c r="V105" s="389" t="s">
        <v>411</v>
      </c>
      <c r="W105" s="389" t="s">
        <v>411</v>
      </c>
      <c r="X105" s="389" t="s">
        <v>411</v>
      </c>
      <c r="Y105" s="389" t="s">
        <v>411</v>
      </c>
      <c r="Z105" s="389" t="s">
        <v>411</v>
      </c>
      <c r="AA105" s="389" t="s">
        <v>411</v>
      </c>
      <c r="AB105" s="389" t="s">
        <v>411</v>
      </c>
      <c r="AC105" s="389" t="s">
        <v>411</v>
      </c>
      <c r="AD105" s="389" t="s">
        <v>411</v>
      </c>
      <c r="AE105" s="389" t="s">
        <v>411</v>
      </c>
      <c r="AF105" s="389" t="s">
        <v>411</v>
      </c>
      <c r="AG105" s="389" t="s">
        <v>411</v>
      </c>
      <c r="AH105" s="389" t="s">
        <v>411</v>
      </c>
      <c r="AI105" s="367">
        <v>0.1</v>
      </c>
      <c r="AJ105" s="367">
        <v>0.1</v>
      </c>
      <c r="AK105" s="367">
        <v>0.1</v>
      </c>
      <c r="AL105" s="367">
        <v>0.1</v>
      </c>
      <c r="AM105" s="367">
        <v>0.1</v>
      </c>
      <c r="AN105" s="367">
        <v>0.1</v>
      </c>
      <c r="AO105" s="367">
        <v>0.1</v>
      </c>
      <c r="AP105" s="367">
        <v>0.1</v>
      </c>
      <c r="AQ105" s="367">
        <v>0.1</v>
      </c>
      <c r="AR105" s="367">
        <v>0.1</v>
      </c>
      <c r="AS105" s="367">
        <v>0.1</v>
      </c>
      <c r="AT105" s="367">
        <v>0</v>
      </c>
      <c r="AU105" s="367">
        <v>0</v>
      </c>
      <c r="AV105" s="367">
        <v>0</v>
      </c>
      <c r="AW105" s="367">
        <v>0</v>
      </c>
      <c r="AX105" s="367">
        <v>0</v>
      </c>
      <c r="AY105" s="367">
        <v>0</v>
      </c>
      <c r="AZ105" s="367">
        <v>0</v>
      </c>
      <c r="BA105" s="367">
        <v>0</v>
      </c>
      <c r="BB105" s="367">
        <v>0</v>
      </c>
      <c r="BC105" s="367">
        <v>0</v>
      </c>
      <c r="BD105" s="367">
        <v>0</v>
      </c>
      <c r="BE105" s="367">
        <v>0</v>
      </c>
      <c r="BF105" s="367">
        <v>0</v>
      </c>
      <c r="BG105" s="367">
        <v>0</v>
      </c>
      <c r="BH105" s="367">
        <v>0</v>
      </c>
      <c r="BI105" s="367">
        <v>0</v>
      </c>
      <c r="BJ105" s="367">
        <v>0</v>
      </c>
      <c r="BK105" s="367">
        <v>0</v>
      </c>
      <c r="BL105" s="367">
        <v>0</v>
      </c>
      <c r="BN105" s="369">
        <v>0</v>
      </c>
      <c r="BO105" s="369">
        <v>0</v>
      </c>
      <c r="BP105" s="369">
        <v>0</v>
      </c>
      <c r="BQ105" s="369">
        <v>0</v>
      </c>
      <c r="BR105" s="369">
        <v>0</v>
      </c>
      <c r="BS105" s="390" t="s">
        <v>411</v>
      </c>
      <c r="BT105" s="390" t="s">
        <v>411</v>
      </c>
      <c r="BU105" s="390" t="s">
        <v>411</v>
      </c>
      <c r="BV105" s="390" t="s">
        <v>411</v>
      </c>
      <c r="BW105" s="390" t="s">
        <v>411</v>
      </c>
      <c r="BX105" s="390" t="s">
        <v>411</v>
      </c>
      <c r="BY105" s="390" t="s">
        <v>411</v>
      </c>
      <c r="BZ105" s="390" t="s">
        <v>411</v>
      </c>
      <c r="CA105" s="390" t="s">
        <v>411</v>
      </c>
      <c r="CB105" s="390" t="s">
        <v>411</v>
      </c>
      <c r="CC105" s="390" t="s">
        <v>411</v>
      </c>
      <c r="CD105" s="390" t="s">
        <v>411</v>
      </c>
      <c r="CE105" s="390" t="s">
        <v>411</v>
      </c>
      <c r="CF105" s="390" t="s">
        <v>411</v>
      </c>
      <c r="CG105" s="390" t="s">
        <v>411</v>
      </c>
      <c r="CH105" s="390" t="s">
        <v>411</v>
      </c>
      <c r="CI105" s="390" t="s">
        <v>411</v>
      </c>
      <c r="CJ105" s="390" t="s">
        <v>411</v>
      </c>
      <c r="CK105" s="390" t="s">
        <v>411</v>
      </c>
      <c r="CL105" s="390" t="s">
        <v>411</v>
      </c>
      <c r="CM105" s="390" t="s">
        <v>411</v>
      </c>
      <c r="CN105" s="390" t="s">
        <v>411</v>
      </c>
      <c r="CO105" s="369">
        <v>4085.55</v>
      </c>
      <c r="CP105" s="369">
        <v>4085.55</v>
      </c>
      <c r="CQ105" s="369">
        <v>4085.55</v>
      </c>
      <c r="CR105" s="369">
        <v>4085.55</v>
      </c>
      <c r="CS105" s="369">
        <v>4085.55</v>
      </c>
      <c r="CT105" s="369">
        <v>4085.55</v>
      </c>
      <c r="CU105" s="369">
        <v>4085.55</v>
      </c>
      <c r="CV105" s="369">
        <v>4085.55</v>
      </c>
      <c r="CW105" s="369">
        <v>4085.55</v>
      </c>
      <c r="CX105" s="369">
        <v>4085.55</v>
      </c>
      <c r="CY105" s="369">
        <v>4085.55</v>
      </c>
      <c r="CZ105" s="369">
        <v>0</v>
      </c>
      <c r="DA105" s="369">
        <v>0</v>
      </c>
      <c r="DB105" s="369">
        <v>0</v>
      </c>
      <c r="DC105" s="369">
        <v>0</v>
      </c>
      <c r="DD105" s="369">
        <v>0</v>
      </c>
      <c r="DE105" s="369">
        <v>0</v>
      </c>
      <c r="DF105" s="369">
        <v>0</v>
      </c>
      <c r="DG105" s="369">
        <v>0</v>
      </c>
      <c r="DH105" s="369">
        <v>0</v>
      </c>
      <c r="DI105" s="369">
        <v>0</v>
      </c>
      <c r="DJ105" s="369">
        <v>0</v>
      </c>
      <c r="DK105" s="369">
        <v>0</v>
      </c>
      <c r="DL105" s="369">
        <v>0</v>
      </c>
      <c r="DM105" s="369">
        <v>0</v>
      </c>
      <c r="DN105" s="369">
        <v>0</v>
      </c>
      <c r="DO105" s="369">
        <v>0</v>
      </c>
      <c r="DP105" s="369">
        <v>0</v>
      </c>
      <c r="DQ105" s="369">
        <v>0</v>
      </c>
      <c r="DR105" s="369">
        <v>0</v>
      </c>
      <c r="DT105" s="366" t="s">
        <v>213</v>
      </c>
      <c r="DU105" s="304"/>
      <c r="DV105" s="304"/>
      <c r="DW105" s="304"/>
      <c r="DX105" s="304"/>
      <c r="DY105" s="304"/>
      <c r="DZ105" s="304"/>
      <c r="EA105" s="255">
        <v>0</v>
      </c>
      <c r="EB105" s="255">
        <v>0</v>
      </c>
      <c r="EC105" s="255">
        <v>28598.85</v>
      </c>
      <c r="ED105" s="255">
        <f t="shared" si="16"/>
        <v>20427.75</v>
      </c>
      <c r="EE105" s="255">
        <f t="shared" si="16"/>
        <v>0</v>
      </c>
      <c r="EF105" s="255">
        <f t="shared" si="14"/>
        <v>49026.6</v>
      </c>
      <c r="EG105" s="255">
        <v>0</v>
      </c>
      <c r="EH105" s="366" t="s">
        <v>200</v>
      </c>
    </row>
    <row r="106" spans="1:138" x14ac:dyDescent="0.4">
      <c r="A106" s="366" t="s">
        <v>225</v>
      </c>
      <c r="B106" s="366" t="s">
        <v>267</v>
      </c>
      <c r="C106" s="366" t="s">
        <v>46</v>
      </c>
      <c r="D106" s="366">
        <v>634997</v>
      </c>
      <c r="E106" s="366" t="s">
        <v>329</v>
      </c>
      <c r="F106" s="367">
        <v>90.32</v>
      </c>
      <c r="G106" s="367">
        <v>39.557424186390527</v>
      </c>
      <c r="H106" s="281"/>
      <c r="I106" s="281"/>
      <c r="J106" s="281"/>
      <c r="K106" s="281"/>
      <c r="L106" s="281"/>
      <c r="M106" s="389" t="s">
        <v>411</v>
      </c>
      <c r="N106" s="389" t="s">
        <v>411</v>
      </c>
      <c r="O106" s="389" t="s">
        <v>411</v>
      </c>
      <c r="P106" s="389" t="s">
        <v>411</v>
      </c>
      <c r="Q106" s="389" t="s">
        <v>411</v>
      </c>
      <c r="R106" s="389" t="s">
        <v>411</v>
      </c>
      <c r="S106" s="389" t="s">
        <v>411</v>
      </c>
      <c r="T106" s="389" t="s">
        <v>411</v>
      </c>
      <c r="U106" s="389" t="s">
        <v>411</v>
      </c>
      <c r="V106" s="389" t="s">
        <v>411</v>
      </c>
      <c r="W106" s="389" t="s">
        <v>411</v>
      </c>
      <c r="X106" s="389" t="s">
        <v>411</v>
      </c>
      <c r="Y106" s="389" t="s">
        <v>411</v>
      </c>
      <c r="Z106" s="389" t="s">
        <v>411</v>
      </c>
      <c r="AA106" s="389" t="s">
        <v>411</v>
      </c>
      <c r="AB106" s="389" t="s">
        <v>411</v>
      </c>
      <c r="AC106" s="389" t="s">
        <v>411</v>
      </c>
      <c r="AD106" s="389" t="s">
        <v>411</v>
      </c>
      <c r="AE106" s="389" t="s">
        <v>411</v>
      </c>
      <c r="AF106" s="389" t="s">
        <v>411</v>
      </c>
      <c r="AG106" s="389" t="s">
        <v>411</v>
      </c>
      <c r="AH106" s="389" t="s">
        <v>411</v>
      </c>
      <c r="AI106" s="367">
        <v>0</v>
      </c>
      <c r="AJ106" s="367">
        <v>0</v>
      </c>
      <c r="AK106" s="367">
        <v>0</v>
      </c>
      <c r="AL106" s="367">
        <v>0</v>
      </c>
      <c r="AM106" s="367">
        <v>0</v>
      </c>
      <c r="AN106" s="367">
        <v>0</v>
      </c>
      <c r="AO106" s="367">
        <v>0</v>
      </c>
      <c r="AP106" s="367">
        <v>0</v>
      </c>
      <c r="AQ106" s="367">
        <v>0.25</v>
      </c>
      <c r="AR106" s="367">
        <v>1</v>
      </c>
      <c r="AS106" s="367">
        <v>0.75</v>
      </c>
      <c r="AT106" s="367">
        <v>0</v>
      </c>
      <c r="AU106" s="367">
        <v>0</v>
      </c>
      <c r="AV106" s="367">
        <v>0</v>
      </c>
      <c r="AW106" s="367">
        <v>0</v>
      </c>
      <c r="AX106" s="367">
        <v>0</v>
      </c>
      <c r="AY106" s="367">
        <v>0</v>
      </c>
      <c r="AZ106" s="367">
        <v>0</v>
      </c>
      <c r="BA106" s="367">
        <v>0</v>
      </c>
      <c r="BB106" s="367">
        <v>0</v>
      </c>
      <c r="BC106" s="367">
        <v>0</v>
      </c>
      <c r="BD106" s="367">
        <v>0</v>
      </c>
      <c r="BE106" s="367">
        <v>0</v>
      </c>
      <c r="BF106" s="367">
        <v>0</v>
      </c>
      <c r="BG106" s="367">
        <v>0</v>
      </c>
      <c r="BH106" s="367">
        <v>0</v>
      </c>
      <c r="BI106" s="367">
        <v>0</v>
      </c>
      <c r="BJ106" s="367">
        <v>0</v>
      </c>
      <c r="BK106" s="367">
        <v>0</v>
      </c>
      <c r="BL106" s="367">
        <v>0</v>
      </c>
      <c r="BN106" s="369">
        <v>0</v>
      </c>
      <c r="BO106" s="369">
        <v>0</v>
      </c>
      <c r="BP106" s="369">
        <v>0</v>
      </c>
      <c r="BQ106" s="369">
        <v>0</v>
      </c>
      <c r="BR106" s="369">
        <v>0</v>
      </c>
      <c r="BS106" s="390" t="s">
        <v>411</v>
      </c>
      <c r="BT106" s="390" t="s">
        <v>411</v>
      </c>
      <c r="BU106" s="390" t="s">
        <v>411</v>
      </c>
      <c r="BV106" s="390" t="s">
        <v>411</v>
      </c>
      <c r="BW106" s="390" t="s">
        <v>411</v>
      </c>
      <c r="BX106" s="390" t="s">
        <v>411</v>
      </c>
      <c r="BY106" s="390" t="s">
        <v>411</v>
      </c>
      <c r="BZ106" s="390" t="s">
        <v>411</v>
      </c>
      <c r="CA106" s="390" t="s">
        <v>411</v>
      </c>
      <c r="CB106" s="390" t="s">
        <v>411</v>
      </c>
      <c r="CC106" s="390" t="s">
        <v>411</v>
      </c>
      <c r="CD106" s="390" t="s">
        <v>411</v>
      </c>
      <c r="CE106" s="390" t="s">
        <v>411</v>
      </c>
      <c r="CF106" s="390" t="s">
        <v>411</v>
      </c>
      <c r="CG106" s="390" t="s">
        <v>411</v>
      </c>
      <c r="CH106" s="390" t="s">
        <v>411</v>
      </c>
      <c r="CI106" s="390" t="s">
        <v>411</v>
      </c>
      <c r="CJ106" s="390" t="s">
        <v>411</v>
      </c>
      <c r="CK106" s="390" t="s">
        <v>411</v>
      </c>
      <c r="CL106" s="390" t="s">
        <v>411</v>
      </c>
      <c r="CM106" s="390" t="s">
        <v>411</v>
      </c>
      <c r="CN106" s="390" t="s">
        <v>411</v>
      </c>
      <c r="CO106" s="369">
        <v>0</v>
      </c>
      <c r="CP106" s="369">
        <v>0</v>
      </c>
      <c r="CQ106" s="369">
        <v>0</v>
      </c>
      <c r="CR106" s="369">
        <v>0</v>
      </c>
      <c r="CS106" s="369">
        <v>0</v>
      </c>
      <c r="CT106" s="369">
        <v>0</v>
      </c>
      <c r="CU106" s="369">
        <v>0</v>
      </c>
      <c r="CV106" s="369">
        <v>0</v>
      </c>
      <c r="CW106" s="369">
        <v>3386.9999999999995</v>
      </c>
      <c r="CX106" s="369">
        <v>13547.999999999998</v>
      </c>
      <c r="CY106" s="369">
        <v>10161</v>
      </c>
      <c r="CZ106" s="369">
        <v>0</v>
      </c>
      <c r="DA106" s="369">
        <v>0</v>
      </c>
      <c r="DB106" s="369">
        <v>0</v>
      </c>
      <c r="DC106" s="369">
        <v>0</v>
      </c>
      <c r="DD106" s="369">
        <v>0</v>
      </c>
      <c r="DE106" s="369">
        <v>0</v>
      </c>
      <c r="DF106" s="369">
        <v>0</v>
      </c>
      <c r="DG106" s="369">
        <v>0</v>
      </c>
      <c r="DH106" s="369">
        <v>0</v>
      </c>
      <c r="DI106" s="369">
        <v>0</v>
      </c>
      <c r="DJ106" s="369">
        <v>0</v>
      </c>
      <c r="DK106" s="369">
        <v>0</v>
      </c>
      <c r="DL106" s="369">
        <v>0</v>
      </c>
      <c r="DM106" s="369">
        <v>0</v>
      </c>
      <c r="DN106" s="369">
        <v>0</v>
      </c>
      <c r="DO106" s="369">
        <v>0</v>
      </c>
      <c r="DP106" s="369">
        <v>0</v>
      </c>
      <c r="DQ106" s="369">
        <v>0</v>
      </c>
      <c r="DR106" s="369">
        <v>0</v>
      </c>
      <c r="DT106" s="366" t="s">
        <v>213</v>
      </c>
      <c r="DU106" s="304"/>
      <c r="DV106" s="304"/>
      <c r="DW106" s="304"/>
      <c r="DX106" s="304"/>
      <c r="DY106" s="304"/>
      <c r="DZ106" s="304"/>
      <c r="EA106" s="255">
        <v>0</v>
      </c>
      <c r="EB106" s="255">
        <v>0</v>
      </c>
      <c r="EC106" s="255">
        <v>0</v>
      </c>
      <c r="ED106" s="255">
        <f t="shared" si="16"/>
        <v>27095.999999999996</v>
      </c>
      <c r="EE106" s="255">
        <f t="shared" si="16"/>
        <v>0</v>
      </c>
      <c r="EF106" s="255">
        <f t="shared" si="14"/>
        <v>27095.999999999996</v>
      </c>
      <c r="EG106" s="255">
        <v>0</v>
      </c>
      <c r="EH106" s="366" t="s">
        <v>200</v>
      </c>
    </row>
    <row r="107" spans="1:138" x14ac:dyDescent="0.4">
      <c r="A107" s="366" t="s">
        <v>276</v>
      </c>
      <c r="B107" s="366" t="s">
        <v>276</v>
      </c>
      <c r="C107" s="366" t="s">
        <v>276</v>
      </c>
      <c r="D107" s="366">
        <v>634998</v>
      </c>
      <c r="E107" s="366" t="s">
        <v>330</v>
      </c>
      <c r="F107" s="367">
        <v>0</v>
      </c>
      <c r="G107" s="367">
        <v>0</v>
      </c>
      <c r="H107" s="281"/>
      <c r="I107" s="281"/>
      <c r="J107" s="281"/>
      <c r="K107" s="281"/>
      <c r="L107" s="281"/>
      <c r="M107" s="389" t="s">
        <v>411</v>
      </c>
      <c r="N107" s="389" t="s">
        <v>411</v>
      </c>
      <c r="O107" s="389" t="s">
        <v>411</v>
      </c>
      <c r="P107" s="389" t="s">
        <v>411</v>
      </c>
      <c r="Q107" s="389" t="s">
        <v>411</v>
      </c>
      <c r="R107" s="389" t="s">
        <v>411</v>
      </c>
      <c r="S107" s="389" t="s">
        <v>411</v>
      </c>
      <c r="T107" s="389" t="s">
        <v>411</v>
      </c>
      <c r="U107" s="389" t="s">
        <v>411</v>
      </c>
      <c r="V107" s="389" t="s">
        <v>411</v>
      </c>
      <c r="W107" s="389" t="s">
        <v>411</v>
      </c>
      <c r="X107" s="389" t="s">
        <v>411</v>
      </c>
      <c r="Y107" s="389" t="s">
        <v>411</v>
      </c>
      <c r="Z107" s="389" t="s">
        <v>411</v>
      </c>
      <c r="AA107" s="389" t="s">
        <v>411</v>
      </c>
      <c r="AB107" s="389" t="s">
        <v>411</v>
      </c>
      <c r="AC107" s="389" t="s">
        <v>411</v>
      </c>
      <c r="AD107" s="389" t="s">
        <v>411</v>
      </c>
      <c r="AE107" s="389" t="s">
        <v>411</v>
      </c>
      <c r="AF107" s="389" t="s">
        <v>411</v>
      </c>
      <c r="AG107" s="389" t="s">
        <v>411</v>
      </c>
      <c r="AH107" s="389" t="s">
        <v>411</v>
      </c>
      <c r="AI107" s="367" t="s">
        <v>276</v>
      </c>
      <c r="AJ107" s="367" t="s">
        <v>276</v>
      </c>
      <c r="AK107" s="367" t="s">
        <v>276</v>
      </c>
      <c r="AL107" s="367" t="s">
        <v>276</v>
      </c>
      <c r="AM107" s="367" t="s">
        <v>276</v>
      </c>
      <c r="AN107" s="367" t="s">
        <v>276</v>
      </c>
      <c r="AO107" s="367" t="s">
        <v>276</v>
      </c>
      <c r="AP107" s="367" t="s">
        <v>276</v>
      </c>
      <c r="AQ107" s="367" t="s">
        <v>276</v>
      </c>
      <c r="AR107" s="367" t="s">
        <v>276</v>
      </c>
      <c r="AS107" s="367" t="s">
        <v>276</v>
      </c>
      <c r="AT107" s="367" t="s">
        <v>276</v>
      </c>
      <c r="AU107" s="367" t="s">
        <v>276</v>
      </c>
      <c r="AV107" s="367" t="s">
        <v>276</v>
      </c>
      <c r="AW107" s="367" t="s">
        <v>276</v>
      </c>
      <c r="AX107" s="367" t="s">
        <v>276</v>
      </c>
      <c r="AY107" s="367" t="s">
        <v>276</v>
      </c>
      <c r="AZ107" s="367" t="s">
        <v>276</v>
      </c>
      <c r="BA107" s="367" t="s">
        <v>276</v>
      </c>
      <c r="BB107" s="367" t="s">
        <v>276</v>
      </c>
      <c r="BC107" s="367" t="s">
        <v>276</v>
      </c>
      <c r="BD107" s="367" t="s">
        <v>276</v>
      </c>
      <c r="BE107" s="367" t="s">
        <v>276</v>
      </c>
      <c r="BF107" s="367" t="s">
        <v>276</v>
      </c>
      <c r="BG107" s="367" t="s">
        <v>276</v>
      </c>
      <c r="BH107" s="367" t="s">
        <v>276</v>
      </c>
      <c r="BI107" s="367" t="s">
        <v>276</v>
      </c>
      <c r="BJ107" s="367" t="s">
        <v>276</v>
      </c>
      <c r="BK107" s="367" t="s">
        <v>276</v>
      </c>
      <c r="BL107" s="367" t="s">
        <v>276</v>
      </c>
      <c r="BN107" s="369">
        <v>0</v>
      </c>
      <c r="BO107" s="369">
        <v>0</v>
      </c>
      <c r="BP107" s="369">
        <v>0</v>
      </c>
      <c r="BQ107" s="369">
        <v>0</v>
      </c>
      <c r="BR107" s="369">
        <v>0</v>
      </c>
      <c r="BS107" s="390" t="s">
        <v>411</v>
      </c>
      <c r="BT107" s="390" t="s">
        <v>411</v>
      </c>
      <c r="BU107" s="390" t="s">
        <v>411</v>
      </c>
      <c r="BV107" s="390" t="s">
        <v>411</v>
      </c>
      <c r="BW107" s="390" t="s">
        <v>411</v>
      </c>
      <c r="BX107" s="390" t="s">
        <v>411</v>
      </c>
      <c r="BY107" s="390" t="s">
        <v>411</v>
      </c>
      <c r="BZ107" s="390" t="s">
        <v>411</v>
      </c>
      <c r="CA107" s="390" t="s">
        <v>411</v>
      </c>
      <c r="CB107" s="390" t="s">
        <v>411</v>
      </c>
      <c r="CC107" s="390" t="s">
        <v>411</v>
      </c>
      <c r="CD107" s="390" t="s">
        <v>411</v>
      </c>
      <c r="CE107" s="390" t="s">
        <v>411</v>
      </c>
      <c r="CF107" s="390" t="s">
        <v>411</v>
      </c>
      <c r="CG107" s="390" t="s">
        <v>411</v>
      </c>
      <c r="CH107" s="390" t="s">
        <v>411</v>
      </c>
      <c r="CI107" s="390" t="s">
        <v>411</v>
      </c>
      <c r="CJ107" s="390" t="s">
        <v>411</v>
      </c>
      <c r="CK107" s="390" t="s">
        <v>411</v>
      </c>
      <c r="CL107" s="390" t="s">
        <v>411</v>
      </c>
      <c r="CM107" s="390" t="s">
        <v>411</v>
      </c>
      <c r="CN107" s="390" t="s">
        <v>411</v>
      </c>
      <c r="CO107" s="369">
        <v>0</v>
      </c>
      <c r="CP107" s="369">
        <v>0</v>
      </c>
      <c r="CQ107" s="369">
        <v>0</v>
      </c>
      <c r="CR107" s="369">
        <v>0</v>
      </c>
      <c r="CS107" s="369">
        <v>0</v>
      </c>
      <c r="CT107" s="369">
        <v>0</v>
      </c>
      <c r="CU107" s="369">
        <v>0</v>
      </c>
      <c r="CV107" s="369">
        <v>0</v>
      </c>
      <c r="CW107" s="369">
        <v>0</v>
      </c>
      <c r="CX107" s="369">
        <v>0</v>
      </c>
      <c r="CY107" s="369">
        <v>0</v>
      </c>
      <c r="CZ107" s="369">
        <v>0</v>
      </c>
      <c r="DA107" s="369">
        <v>0</v>
      </c>
      <c r="DB107" s="369">
        <v>0</v>
      </c>
      <c r="DC107" s="369">
        <v>0</v>
      </c>
      <c r="DD107" s="369">
        <v>0</v>
      </c>
      <c r="DE107" s="369">
        <v>0</v>
      </c>
      <c r="DF107" s="369">
        <v>0</v>
      </c>
      <c r="DG107" s="369">
        <v>0</v>
      </c>
      <c r="DH107" s="369">
        <v>0</v>
      </c>
      <c r="DI107" s="369">
        <v>0</v>
      </c>
      <c r="DJ107" s="369">
        <v>0</v>
      </c>
      <c r="DK107" s="369">
        <v>0</v>
      </c>
      <c r="DL107" s="369">
        <v>0</v>
      </c>
      <c r="DM107" s="369">
        <v>0</v>
      </c>
      <c r="DN107" s="369">
        <v>0</v>
      </c>
      <c r="DO107" s="369">
        <v>0</v>
      </c>
      <c r="DP107" s="369">
        <v>0</v>
      </c>
      <c r="DQ107" s="369">
        <v>0</v>
      </c>
      <c r="DR107" s="369">
        <v>0</v>
      </c>
      <c r="DT107" s="366" t="s">
        <v>276</v>
      </c>
      <c r="DU107" s="304"/>
      <c r="DV107" s="304"/>
      <c r="DW107" s="304"/>
      <c r="DX107" s="304"/>
      <c r="DY107" s="304"/>
      <c r="DZ107" s="304"/>
      <c r="EA107" s="255">
        <v>0</v>
      </c>
      <c r="EB107" s="255">
        <v>0</v>
      </c>
      <c r="EC107" s="255">
        <v>0</v>
      </c>
      <c r="ED107" s="255">
        <f t="shared" si="16"/>
        <v>0</v>
      </c>
      <c r="EE107" s="255">
        <f t="shared" si="16"/>
        <v>0</v>
      </c>
      <c r="EF107" s="255">
        <f t="shared" si="14"/>
        <v>0</v>
      </c>
      <c r="EG107" s="255">
        <v>0</v>
      </c>
      <c r="EH107" s="366" t="s">
        <v>200</v>
      </c>
    </row>
    <row r="108" spans="1:138" x14ac:dyDescent="0.4">
      <c r="A108" s="366" t="s">
        <v>225</v>
      </c>
      <c r="B108" s="366" t="s">
        <v>267</v>
      </c>
      <c r="C108" s="366" t="s">
        <v>46</v>
      </c>
      <c r="D108" s="366">
        <v>634998</v>
      </c>
      <c r="E108" s="366" t="s">
        <v>283</v>
      </c>
      <c r="F108" s="367">
        <v>353.83</v>
      </c>
      <c r="G108" s="367">
        <v>158.1</v>
      </c>
      <c r="H108" s="281"/>
      <c r="I108" s="281"/>
      <c r="J108" s="281"/>
      <c r="K108" s="281"/>
      <c r="L108" s="281"/>
      <c r="M108" s="389" t="s">
        <v>411</v>
      </c>
      <c r="N108" s="389" t="s">
        <v>411</v>
      </c>
      <c r="O108" s="389" t="s">
        <v>411</v>
      </c>
      <c r="P108" s="389" t="s">
        <v>411</v>
      </c>
      <c r="Q108" s="389" t="s">
        <v>411</v>
      </c>
      <c r="R108" s="389" t="s">
        <v>411</v>
      </c>
      <c r="S108" s="389" t="s">
        <v>411</v>
      </c>
      <c r="T108" s="389" t="s">
        <v>411</v>
      </c>
      <c r="U108" s="389" t="s">
        <v>411</v>
      </c>
      <c r="V108" s="389" t="s">
        <v>411</v>
      </c>
      <c r="W108" s="389" t="s">
        <v>411</v>
      </c>
      <c r="X108" s="389" t="s">
        <v>411</v>
      </c>
      <c r="Y108" s="389" t="s">
        <v>411</v>
      </c>
      <c r="Z108" s="389" t="s">
        <v>411</v>
      </c>
      <c r="AA108" s="389" t="s">
        <v>411</v>
      </c>
      <c r="AB108" s="389" t="s">
        <v>411</v>
      </c>
      <c r="AC108" s="389" t="s">
        <v>411</v>
      </c>
      <c r="AD108" s="389" t="s">
        <v>411</v>
      </c>
      <c r="AE108" s="389" t="s">
        <v>411</v>
      </c>
      <c r="AF108" s="389" t="s">
        <v>411</v>
      </c>
      <c r="AG108" s="389" t="s">
        <v>411</v>
      </c>
      <c r="AH108" s="389" t="s">
        <v>411</v>
      </c>
      <c r="AI108" s="367">
        <v>0.65999999999999992</v>
      </c>
      <c r="AJ108" s="367">
        <v>0.65999999999999992</v>
      </c>
      <c r="AK108" s="367">
        <v>0.65999999999999992</v>
      </c>
      <c r="AL108" s="367">
        <v>0.65999999999999992</v>
      </c>
      <c r="AM108" s="367">
        <v>0.46199999999999997</v>
      </c>
      <c r="AN108" s="367">
        <v>0.46199999999999997</v>
      </c>
      <c r="AO108" s="367">
        <v>0.46199999999999997</v>
      </c>
      <c r="AP108" s="367">
        <v>0.46199999999999997</v>
      </c>
      <c r="AQ108" s="367">
        <v>0.46199999999999997</v>
      </c>
      <c r="AR108" s="367">
        <v>0.46199999999999997</v>
      </c>
      <c r="AS108" s="367">
        <v>0.46199999999999997</v>
      </c>
      <c r="AT108" s="367">
        <v>0.46199999999999997</v>
      </c>
      <c r="AU108" s="367">
        <v>0.46199999999999997</v>
      </c>
      <c r="AV108" s="367">
        <v>0.46199999999999997</v>
      </c>
      <c r="AW108" s="367">
        <v>0.46199999999999997</v>
      </c>
      <c r="AX108" s="367">
        <v>0.46199999999999997</v>
      </c>
      <c r="AY108" s="367">
        <v>0.46199999999999997</v>
      </c>
      <c r="AZ108" s="367">
        <v>0</v>
      </c>
      <c r="BA108" s="367">
        <v>0</v>
      </c>
      <c r="BB108" s="367">
        <v>0</v>
      </c>
      <c r="BC108" s="367">
        <v>0</v>
      </c>
      <c r="BD108" s="367">
        <v>0</v>
      </c>
      <c r="BE108" s="367">
        <v>0</v>
      </c>
      <c r="BF108" s="367">
        <v>0</v>
      </c>
      <c r="BG108" s="367">
        <v>0</v>
      </c>
      <c r="BH108" s="367">
        <v>0</v>
      </c>
      <c r="BI108" s="367">
        <v>0</v>
      </c>
      <c r="BJ108" s="367">
        <v>0</v>
      </c>
      <c r="BK108" s="367">
        <v>0</v>
      </c>
      <c r="BL108" s="367">
        <v>0</v>
      </c>
      <c r="BN108" s="369">
        <v>0</v>
      </c>
      <c r="BO108" s="369">
        <v>0</v>
      </c>
      <c r="BP108" s="369">
        <v>0</v>
      </c>
      <c r="BQ108" s="369">
        <v>0</v>
      </c>
      <c r="BR108" s="369">
        <v>0</v>
      </c>
      <c r="BS108" s="390" t="s">
        <v>411</v>
      </c>
      <c r="BT108" s="390" t="s">
        <v>411</v>
      </c>
      <c r="BU108" s="390" t="s">
        <v>411</v>
      </c>
      <c r="BV108" s="390" t="s">
        <v>411</v>
      </c>
      <c r="BW108" s="390" t="s">
        <v>411</v>
      </c>
      <c r="BX108" s="390" t="s">
        <v>411</v>
      </c>
      <c r="BY108" s="390" t="s">
        <v>411</v>
      </c>
      <c r="BZ108" s="390" t="s">
        <v>411</v>
      </c>
      <c r="CA108" s="390" t="s">
        <v>411</v>
      </c>
      <c r="CB108" s="390" t="s">
        <v>411</v>
      </c>
      <c r="CC108" s="390" t="s">
        <v>411</v>
      </c>
      <c r="CD108" s="390" t="s">
        <v>411</v>
      </c>
      <c r="CE108" s="390" t="s">
        <v>411</v>
      </c>
      <c r="CF108" s="390" t="s">
        <v>411</v>
      </c>
      <c r="CG108" s="390" t="s">
        <v>411</v>
      </c>
      <c r="CH108" s="390" t="s">
        <v>411</v>
      </c>
      <c r="CI108" s="390" t="s">
        <v>411</v>
      </c>
      <c r="CJ108" s="390" t="s">
        <v>411</v>
      </c>
      <c r="CK108" s="390" t="s">
        <v>411</v>
      </c>
      <c r="CL108" s="390" t="s">
        <v>411</v>
      </c>
      <c r="CM108" s="390" t="s">
        <v>411</v>
      </c>
      <c r="CN108" s="390" t="s">
        <v>411</v>
      </c>
      <c r="CO108" s="369">
        <v>35029.169999999991</v>
      </c>
      <c r="CP108" s="369">
        <v>35029.169999999991</v>
      </c>
      <c r="CQ108" s="369">
        <v>35029.169999999991</v>
      </c>
      <c r="CR108" s="369">
        <v>35029.169999999991</v>
      </c>
      <c r="CS108" s="369">
        <v>24520.418999999994</v>
      </c>
      <c r="CT108" s="369">
        <v>24520.418999999994</v>
      </c>
      <c r="CU108" s="369">
        <v>24520.418999999994</v>
      </c>
      <c r="CV108" s="369">
        <v>24520.418999999994</v>
      </c>
      <c r="CW108" s="369">
        <v>24520.418999999994</v>
      </c>
      <c r="CX108" s="369">
        <v>24520.418999999994</v>
      </c>
      <c r="CY108" s="369">
        <v>24520.418999999994</v>
      </c>
      <c r="CZ108" s="369">
        <v>24520.418999999994</v>
      </c>
      <c r="DA108" s="369">
        <v>24520.418999999994</v>
      </c>
      <c r="DB108" s="369">
        <v>24520.418999999994</v>
      </c>
      <c r="DC108" s="369">
        <v>24520.418999999994</v>
      </c>
      <c r="DD108" s="369">
        <v>24520.418999999994</v>
      </c>
      <c r="DE108" s="369">
        <v>24520.418999999994</v>
      </c>
      <c r="DF108" s="369">
        <v>0</v>
      </c>
      <c r="DG108" s="369">
        <v>0</v>
      </c>
      <c r="DH108" s="369">
        <v>0</v>
      </c>
      <c r="DI108" s="369">
        <v>0</v>
      </c>
      <c r="DJ108" s="369">
        <v>0</v>
      </c>
      <c r="DK108" s="369">
        <v>0</v>
      </c>
      <c r="DL108" s="369">
        <v>0</v>
      </c>
      <c r="DM108" s="369">
        <v>0</v>
      </c>
      <c r="DN108" s="369">
        <v>0</v>
      </c>
      <c r="DO108" s="369">
        <v>0</v>
      </c>
      <c r="DP108" s="369">
        <v>0</v>
      </c>
      <c r="DQ108" s="369">
        <v>0</v>
      </c>
      <c r="DR108" s="369">
        <v>0</v>
      </c>
      <c r="DT108" s="366" t="s">
        <v>213</v>
      </c>
      <c r="DU108" s="304"/>
      <c r="DV108" s="304"/>
      <c r="DW108" s="304"/>
      <c r="DX108" s="304"/>
      <c r="DY108" s="304"/>
      <c r="DZ108" s="304"/>
      <c r="EA108" s="255">
        <v>0</v>
      </c>
      <c r="EB108" s="255">
        <v>192660.43499999994</v>
      </c>
      <c r="EC108" s="255">
        <v>399332.53799999988</v>
      </c>
      <c r="ED108" s="255">
        <f t="shared" si="16"/>
        <v>269724.60899999994</v>
      </c>
      <c r="EE108" s="255">
        <f t="shared" si="16"/>
        <v>0</v>
      </c>
      <c r="EF108" s="255">
        <f t="shared" si="14"/>
        <v>861717.5819999997</v>
      </c>
      <c r="EG108" s="255">
        <v>0</v>
      </c>
      <c r="EH108" s="366" t="s">
        <v>200</v>
      </c>
    </row>
    <row r="109" spans="1:138" x14ac:dyDescent="0.4">
      <c r="A109" s="366" t="s">
        <v>225</v>
      </c>
      <c r="B109" s="366" t="s">
        <v>267</v>
      </c>
      <c r="C109" s="366" t="s">
        <v>46</v>
      </c>
      <c r="D109" s="366">
        <v>634998</v>
      </c>
      <c r="E109" s="366" t="s">
        <v>312</v>
      </c>
      <c r="F109" s="367">
        <v>249.96</v>
      </c>
      <c r="G109" s="367">
        <v>109.48743528106507</v>
      </c>
      <c r="H109" s="281"/>
      <c r="I109" s="281"/>
      <c r="J109" s="281"/>
      <c r="K109" s="281"/>
      <c r="L109" s="281"/>
      <c r="M109" s="389" t="s">
        <v>411</v>
      </c>
      <c r="N109" s="389" t="s">
        <v>411</v>
      </c>
      <c r="O109" s="389" t="s">
        <v>411</v>
      </c>
      <c r="P109" s="389" t="s">
        <v>411</v>
      </c>
      <c r="Q109" s="389" t="s">
        <v>411</v>
      </c>
      <c r="R109" s="389" t="s">
        <v>411</v>
      </c>
      <c r="S109" s="389" t="s">
        <v>411</v>
      </c>
      <c r="T109" s="389" t="s">
        <v>411</v>
      </c>
      <c r="U109" s="389" t="s">
        <v>411</v>
      </c>
      <c r="V109" s="389" t="s">
        <v>411</v>
      </c>
      <c r="W109" s="389" t="s">
        <v>411</v>
      </c>
      <c r="X109" s="389" t="s">
        <v>411</v>
      </c>
      <c r="Y109" s="389" t="s">
        <v>411</v>
      </c>
      <c r="Z109" s="389" t="s">
        <v>411</v>
      </c>
      <c r="AA109" s="389" t="s">
        <v>411</v>
      </c>
      <c r="AB109" s="389" t="s">
        <v>411</v>
      </c>
      <c r="AC109" s="389" t="s">
        <v>411</v>
      </c>
      <c r="AD109" s="389" t="s">
        <v>411</v>
      </c>
      <c r="AE109" s="389" t="s">
        <v>411</v>
      </c>
      <c r="AF109" s="389" t="s">
        <v>411</v>
      </c>
      <c r="AG109" s="389" t="s">
        <v>411</v>
      </c>
      <c r="AH109" s="389" t="s">
        <v>411</v>
      </c>
      <c r="AI109" s="367">
        <v>0.3</v>
      </c>
      <c r="AJ109" s="367">
        <v>0.3</v>
      </c>
      <c r="AK109" s="367">
        <v>0.3</v>
      </c>
      <c r="AL109" s="367">
        <v>0.3</v>
      </c>
      <c r="AM109" s="367">
        <v>0.3</v>
      </c>
      <c r="AN109" s="367">
        <v>0.3</v>
      </c>
      <c r="AO109" s="367">
        <v>0.5</v>
      </c>
      <c r="AP109" s="367">
        <v>0.5</v>
      </c>
      <c r="AQ109" s="367">
        <v>0.5</v>
      </c>
      <c r="AR109" s="367">
        <v>0.5</v>
      </c>
      <c r="AS109" s="367">
        <v>0.5</v>
      </c>
      <c r="AT109" s="367">
        <v>0.5</v>
      </c>
      <c r="AU109" s="367">
        <v>0.5</v>
      </c>
      <c r="AV109" s="367">
        <v>0.5</v>
      </c>
      <c r="AW109" s="367">
        <v>0</v>
      </c>
      <c r="AX109" s="367">
        <v>0</v>
      </c>
      <c r="AY109" s="367">
        <v>0</v>
      </c>
      <c r="AZ109" s="367">
        <v>0</v>
      </c>
      <c r="BA109" s="367">
        <v>0</v>
      </c>
      <c r="BB109" s="367">
        <v>0</v>
      </c>
      <c r="BC109" s="367">
        <v>0</v>
      </c>
      <c r="BD109" s="367">
        <v>0</v>
      </c>
      <c r="BE109" s="367">
        <v>0</v>
      </c>
      <c r="BF109" s="367">
        <v>0</v>
      </c>
      <c r="BG109" s="367">
        <v>0</v>
      </c>
      <c r="BH109" s="367">
        <v>0</v>
      </c>
      <c r="BI109" s="367">
        <v>0</v>
      </c>
      <c r="BJ109" s="367">
        <v>0</v>
      </c>
      <c r="BK109" s="367">
        <v>0</v>
      </c>
      <c r="BL109" s="367">
        <v>0</v>
      </c>
      <c r="BN109" s="369">
        <v>0</v>
      </c>
      <c r="BO109" s="369">
        <v>0</v>
      </c>
      <c r="BP109" s="369">
        <v>0</v>
      </c>
      <c r="BQ109" s="369">
        <v>0</v>
      </c>
      <c r="BR109" s="369">
        <v>0</v>
      </c>
      <c r="BS109" s="390" t="s">
        <v>411</v>
      </c>
      <c r="BT109" s="390" t="s">
        <v>411</v>
      </c>
      <c r="BU109" s="390" t="s">
        <v>411</v>
      </c>
      <c r="BV109" s="390" t="s">
        <v>411</v>
      </c>
      <c r="BW109" s="390" t="s">
        <v>411</v>
      </c>
      <c r="BX109" s="390" t="s">
        <v>411</v>
      </c>
      <c r="BY109" s="390" t="s">
        <v>411</v>
      </c>
      <c r="BZ109" s="390" t="s">
        <v>411</v>
      </c>
      <c r="CA109" s="390" t="s">
        <v>411</v>
      </c>
      <c r="CB109" s="390" t="s">
        <v>411</v>
      </c>
      <c r="CC109" s="390" t="s">
        <v>411</v>
      </c>
      <c r="CD109" s="390" t="s">
        <v>411</v>
      </c>
      <c r="CE109" s="390" t="s">
        <v>411</v>
      </c>
      <c r="CF109" s="390" t="s">
        <v>411</v>
      </c>
      <c r="CG109" s="390" t="s">
        <v>411</v>
      </c>
      <c r="CH109" s="390" t="s">
        <v>411</v>
      </c>
      <c r="CI109" s="390" t="s">
        <v>411</v>
      </c>
      <c r="CJ109" s="390" t="s">
        <v>411</v>
      </c>
      <c r="CK109" s="390" t="s">
        <v>411</v>
      </c>
      <c r="CL109" s="390" t="s">
        <v>411</v>
      </c>
      <c r="CM109" s="390" t="s">
        <v>411</v>
      </c>
      <c r="CN109" s="390" t="s">
        <v>411</v>
      </c>
      <c r="CO109" s="369">
        <v>11248.2</v>
      </c>
      <c r="CP109" s="369">
        <v>11248.2</v>
      </c>
      <c r="CQ109" s="369">
        <v>11248.2</v>
      </c>
      <c r="CR109" s="369">
        <v>11248.2</v>
      </c>
      <c r="CS109" s="369">
        <v>11248.2</v>
      </c>
      <c r="CT109" s="369">
        <v>11248.2</v>
      </c>
      <c r="CU109" s="369">
        <v>18747</v>
      </c>
      <c r="CV109" s="369">
        <v>18747</v>
      </c>
      <c r="CW109" s="369">
        <v>18747</v>
      </c>
      <c r="CX109" s="369">
        <v>18747</v>
      </c>
      <c r="CY109" s="369">
        <v>18747</v>
      </c>
      <c r="CZ109" s="369">
        <v>18747</v>
      </c>
      <c r="DA109" s="369">
        <v>18747</v>
      </c>
      <c r="DB109" s="369">
        <v>18747</v>
      </c>
      <c r="DC109" s="369">
        <v>0</v>
      </c>
      <c r="DD109" s="369">
        <v>0</v>
      </c>
      <c r="DE109" s="369">
        <v>0</v>
      </c>
      <c r="DF109" s="369">
        <v>0</v>
      </c>
      <c r="DG109" s="369">
        <v>0</v>
      </c>
      <c r="DH109" s="369">
        <v>0</v>
      </c>
      <c r="DI109" s="369">
        <v>0</v>
      </c>
      <c r="DJ109" s="369">
        <v>0</v>
      </c>
      <c r="DK109" s="369">
        <v>0</v>
      </c>
      <c r="DL109" s="369">
        <v>0</v>
      </c>
      <c r="DM109" s="369">
        <v>0</v>
      </c>
      <c r="DN109" s="369">
        <v>0</v>
      </c>
      <c r="DO109" s="369">
        <v>0</v>
      </c>
      <c r="DP109" s="369">
        <v>0</v>
      </c>
      <c r="DQ109" s="369">
        <v>0</v>
      </c>
      <c r="DR109" s="369">
        <v>0</v>
      </c>
      <c r="DT109" s="366" t="s">
        <v>213</v>
      </c>
      <c r="DU109" s="304"/>
      <c r="DV109" s="304"/>
      <c r="DW109" s="304"/>
      <c r="DX109" s="304"/>
      <c r="DY109" s="304"/>
      <c r="DZ109" s="304"/>
      <c r="EA109" s="255">
        <v>32137.714285714283</v>
      </c>
      <c r="EB109" s="255">
        <v>106054.45714285714</v>
      </c>
      <c r="EC109" s="255">
        <v>134978.4</v>
      </c>
      <c r="ED109" s="255">
        <f t="shared" si="16"/>
        <v>149976</v>
      </c>
      <c r="EE109" s="255">
        <f t="shared" si="16"/>
        <v>0</v>
      </c>
      <c r="EF109" s="255">
        <f t="shared" si="14"/>
        <v>423146.57142857142</v>
      </c>
      <c r="EG109" s="255">
        <v>0</v>
      </c>
      <c r="EH109" s="366" t="s">
        <v>200</v>
      </c>
    </row>
    <row r="110" spans="1:138" x14ac:dyDescent="0.4">
      <c r="A110" s="366" t="s">
        <v>225</v>
      </c>
      <c r="B110" s="366" t="s">
        <v>267</v>
      </c>
      <c r="C110" s="366" t="s">
        <v>46</v>
      </c>
      <c r="D110" s="366">
        <v>634998</v>
      </c>
      <c r="E110" s="366" t="s">
        <v>312</v>
      </c>
      <c r="F110" s="367">
        <v>249.96</v>
      </c>
      <c r="G110" s="367">
        <v>109.48743528106507</v>
      </c>
      <c r="H110" s="281"/>
      <c r="I110" s="281"/>
      <c r="J110" s="281"/>
      <c r="K110" s="281"/>
      <c r="L110" s="281"/>
      <c r="M110" s="389" t="s">
        <v>411</v>
      </c>
      <c r="N110" s="389" t="s">
        <v>411</v>
      </c>
      <c r="O110" s="389" t="s">
        <v>411</v>
      </c>
      <c r="P110" s="389" t="s">
        <v>411</v>
      </c>
      <c r="Q110" s="389" t="s">
        <v>411</v>
      </c>
      <c r="R110" s="389" t="s">
        <v>411</v>
      </c>
      <c r="S110" s="389" t="s">
        <v>411</v>
      </c>
      <c r="T110" s="389" t="s">
        <v>411</v>
      </c>
      <c r="U110" s="389" t="s">
        <v>411</v>
      </c>
      <c r="V110" s="389" t="s">
        <v>411</v>
      </c>
      <c r="W110" s="389" t="s">
        <v>411</v>
      </c>
      <c r="X110" s="389" t="s">
        <v>411</v>
      </c>
      <c r="Y110" s="389" t="s">
        <v>411</v>
      </c>
      <c r="Z110" s="389" t="s">
        <v>411</v>
      </c>
      <c r="AA110" s="389" t="s">
        <v>411</v>
      </c>
      <c r="AB110" s="389" t="s">
        <v>411</v>
      </c>
      <c r="AC110" s="389" t="s">
        <v>411</v>
      </c>
      <c r="AD110" s="389" t="s">
        <v>411</v>
      </c>
      <c r="AE110" s="389" t="s">
        <v>411</v>
      </c>
      <c r="AF110" s="389" t="s">
        <v>411</v>
      </c>
      <c r="AG110" s="389" t="s">
        <v>411</v>
      </c>
      <c r="AH110" s="389" t="s">
        <v>411</v>
      </c>
      <c r="AI110" s="367">
        <v>0.3</v>
      </c>
      <c r="AJ110" s="367">
        <v>0.3</v>
      </c>
      <c r="AK110" s="367">
        <v>0.3</v>
      </c>
      <c r="AL110" s="367">
        <v>0.3</v>
      </c>
      <c r="AM110" s="367">
        <v>0.3</v>
      </c>
      <c r="AN110" s="367">
        <v>0.3</v>
      </c>
      <c r="AO110" s="367">
        <v>0.5</v>
      </c>
      <c r="AP110" s="367">
        <v>0.5</v>
      </c>
      <c r="AQ110" s="367">
        <v>0.5</v>
      </c>
      <c r="AR110" s="367">
        <v>0.5</v>
      </c>
      <c r="AS110" s="367">
        <v>0.5</v>
      </c>
      <c r="AT110" s="367">
        <v>0.5</v>
      </c>
      <c r="AU110" s="367">
        <v>0.5</v>
      </c>
      <c r="AV110" s="367">
        <v>0.5</v>
      </c>
      <c r="AW110" s="367">
        <v>0</v>
      </c>
      <c r="AX110" s="367">
        <v>0</v>
      </c>
      <c r="AY110" s="367">
        <v>0</v>
      </c>
      <c r="AZ110" s="367">
        <v>0</v>
      </c>
      <c r="BA110" s="367">
        <v>0</v>
      </c>
      <c r="BB110" s="367">
        <v>0</v>
      </c>
      <c r="BC110" s="367">
        <v>0</v>
      </c>
      <c r="BD110" s="367">
        <v>0</v>
      </c>
      <c r="BE110" s="367">
        <v>0</v>
      </c>
      <c r="BF110" s="367">
        <v>0</v>
      </c>
      <c r="BG110" s="367">
        <v>0</v>
      </c>
      <c r="BH110" s="367">
        <v>0</v>
      </c>
      <c r="BI110" s="367">
        <v>0</v>
      </c>
      <c r="BJ110" s="367">
        <v>0</v>
      </c>
      <c r="BK110" s="367">
        <v>0</v>
      </c>
      <c r="BL110" s="367">
        <v>0</v>
      </c>
      <c r="BN110" s="369">
        <v>0</v>
      </c>
      <c r="BO110" s="369">
        <v>0</v>
      </c>
      <c r="BP110" s="369">
        <v>0</v>
      </c>
      <c r="BQ110" s="369">
        <v>0</v>
      </c>
      <c r="BR110" s="369">
        <v>0</v>
      </c>
      <c r="BS110" s="390" t="s">
        <v>411</v>
      </c>
      <c r="BT110" s="390" t="s">
        <v>411</v>
      </c>
      <c r="BU110" s="390" t="s">
        <v>411</v>
      </c>
      <c r="BV110" s="390" t="s">
        <v>411</v>
      </c>
      <c r="BW110" s="390" t="s">
        <v>411</v>
      </c>
      <c r="BX110" s="390" t="s">
        <v>411</v>
      </c>
      <c r="BY110" s="390" t="s">
        <v>411</v>
      </c>
      <c r="BZ110" s="390" t="s">
        <v>411</v>
      </c>
      <c r="CA110" s="390" t="s">
        <v>411</v>
      </c>
      <c r="CB110" s="390" t="s">
        <v>411</v>
      </c>
      <c r="CC110" s="390" t="s">
        <v>411</v>
      </c>
      <c r="CD110" s="390" t="s">
        <v>411</v>
      </c>
      <c r="CE110" s="390" t="s">
        <v>411</v>
      </c>
      <c r="CF110" s="390" t="s">
        <v>411</v>
      </c>
      <c r="CG110" s="390" t="s">
        <v>411</v>
      </c>
      <c r="CH110" s="390" t="s">
        <v>411</v>
      </c>
      <c r="CI110" s="390" t="s">
        <v>411</v>
      </c>
      <c r="CJ110" s="390" t="s">
        <v>411</v>
      </c>
      <c r="CK110" s="390" t="s">
        <v>411</v>
      </c>
      <c r="CL110" s="390" t="s">
        <v>411</v>
      </c>
      <c r="CM110" s="390" t="s">
        <v>411</v>
      </c>
      <c r="CN110" s="390" t="s">
        <v>411</v>
      </c>
      <c r="CO110" s="369">
        <v>11248.2</v>
      </c>
      <c r="CP110" s="369">
        <v>11248.2</v>
      </c>
      <c r="CQ110" s="369">
        <v>11248.2</v>
      </c>
      <c r="CR110" s="369">
        <v>11248.2</v>
      </c>
      <c r="CS110" s="369">
        <v>11248.2</v>
      </c>
      <c r="CT110" s="369">
        <v>11248.2</v>
      </c>
      <c r="CU110" s="369">
        <v>18747</v>
      </c>
      <c r="CV110" s="369">
        <v>18747</v>
      </c>
      <c r="CW110" s="369">
        <v>18747</v>
      </c>
      <c r="CX110" s="369">
        <v>18747</v>
      </c>
      <c r="CY110" s="369">
        <v>18747</v>
      </c>
      <c r="CZ110" s="369">
        <v>18747</v>
      </c>
      <c r="DA110" s="369">
        <v>18747</v>
      </c>
      <c r="DB110" s="369">
        <v>18747</v>
      </c>
      <c r="DC110" s="369">
        <v>0</v>
      </c>
      <c r="DD110" s="369">
        <v>0</v>
      </c>
      <c r="DE110" s="369">
        <v>0</v>
      </c>
      <c r="DF110" s="369">
        <v>0</v>
      </c>
      <c r="DG110" s="369">
        <v>0</v>
      </c>
      <c r="DH110" s="369">
        <v>0</v>
      </c>
      <c r="DI110" s="369">
        <v>0</v>
      </c>
      <c r="DJ110" s="369">
        <v>0</v>
      </c>
      <c r="DK110" s="369">
        <v>0</v>
      </c>
      <c r="DL110" s="369">
        <v>0</v>
      </c>
      <c r="DM110" s="369">
        <v>0</v>
      </c>
      <c r="DN110" s="369">
        <v>0</v>
      </c>
      <c r="DO110" s="369">
        <v>0</v>
      </c>
      <c r="DP110" s="369">
        <v>0</v>
      </c>
      <c r="DQ110" s="369">
        <v>0</v>
      </c>
      <c r="DR110" s="369">
        <v>0</v>
      </c>
      <c r="DT110" s="366" t="s">
        <v>213</v>
      </c>
      <c r="DU110" s="304"/>
      <c r="DV110" s="304"/>
      <c r="DW110" s="304"/>
      <c r="DX110" s="304"/>
      <c r="DY110" s="304"/>
      <c r="DZ110" s="304"/>
      <c r="EA110" s="255">
        <v>22496.400000000001</v>
      </c>
      <c r="EB110" s="255">
        <v>84361.499999999985</v>
      </c>
      <c r="EC110" s="255">
        <v>134978.4</v>
      </c>
      <c r="ED110" s="255">
        <f t="shared" si="16"/>
        <v>149976</v>
      </c>
      <c r="EE110" s="255">
        <f t="shared" si="16"/>
        <v>0</v>
      </c>
      <c r="EF110" s="255">
        <f t="shared" si="14"/>
        <v>391812.3</v>
      </c>
      <c r="EG110" s="255">
        <v>0</v>
      </c>
      <c r="EH110" s="366" t="s">
        <v>200</v>
      </c>
    </row>
    <row r="111" spans="1:138" x14ac:dyDescent="0.4">
      <c r="A111" s="366" t="s">
        <v>225</v>
      </c>
      <c r="B111" s="366" t="s">
        <v>267</v>
      </c>
      <c r="C111" s="366" t="s">
        <v>46</v>
      </c>
      <c r="D111" s="366">
        <v>634998</v>
      </c>
      <c r="E111" s="366" t="s">
        <v>313</v>
      </c>
      <c r="F111" s="367">
        <v>206.11</v>
      </c>
      <c r="G111" s="367">
        <v>90.282775517751475</v>
      </c>
      <c r="H111" s="281"/>
      <c r="I111" s="281"/>
      <c r="J111" s="281"/>
      <c r="K111" s="281"/>
      <c r="L111" s="281"/>
      <c r="M111" s="389" t="s">
        <v>411</v>
      </c>
      <c r="N111" s="389" t="s">
        <v>411</v>
      </c>
      <c r="O111" s="389" t="s">
        <v>411</v>
      </c>
      <c r="P111" s="389" t="s">
        <v>411</v>
      </c>
      <c r="Q111" s="389" t="s">
        <v>411</v>
      </c>
      <c r="R111" s="389" t="s">
        <v>411</v>
      </c>
      <c r="S111" s="389" t="s">
        <v>411</v>
      </c>
      <c r="T111" s="389" t="s">
        <v>411</v>
      </c>
      <c r="U111" s="389" t="s">
        <v>411</v>
      </c>
      <c r="V111" s="389" t="s">
        <v>411</v>
      </c>
      <c r="W111" s="389" t="s">
        <v>411</v>
      </c>
      <c r="X111" s="389" t="s">
        <v>411</v>
      </c>
      <c r="Y111" s="389" t="s">
        <v>411</v>
      </c>
      <c r="Z111" s="389" t="s">
        <v>411</v>
      </c>
      <c r="AA111" s="389" t="s">
        <v>411</v>
      </c>
      <c r="AB111" s="389" t="s">
        <v>411</v>
      </c>
      <c r="AC111" s="389" t="s">
        <v>411</v>
      </c>
      <c r="AD111" s="389" t="s">
        <v>411</v>
      </c>
      <c r="AE111" s="389" t="s">
        <v>411</v>
      </c>
      <c r="AF111" s="389" t="s">
        <v>411</v>
      </c>
      <c r="AG111" s="389" t="s">
        <v>411</v>
      </c>
      <c r="AH111" s="389" t="s">
        <v>411</v>
      </c>
      <c r="AI111" s="367">
        <v>0</v>
      </c>
      <c r="AJ111" s="367">
        <v>0.42499999999999999</v>
      </c>
      <c r="AK111" s="367">
        <v>0.85</v>
      </c>
      <c r="AL111" s="367">
        <v>0.85</v>
      </c>
      <c r="AM111" s="367">
        <v>0.85</v>
      </c>
      <c r="AN111" s="367">
        <v>0.85</v>
      </c>
      <c r="AO111" s="367">
        <v>0.85</v>
      </c>
      <c r="AP111" s="367">
        <v>0.85</v>
      </c>
      <c r="AQ111" s="367">
        <v>0.85</v>
      </c>
      <c r="AR111" s="367">
        <v>0.85</v>
      </c>
      <c r="AS111" s="367">
        <v>0.85</v>
      </c>
      <c r="AT111" s="367">
        <v>0.85</v>
      </c>
      <c r="AU111" s="367">
        <v>0.85</v>
      </c>
      <c r="AV111" s="367">
        <v>0.85</v>
      </c>
      <c r="AW111" s="367">
        <v>0</v>
      </c>
      <c r="AX111" s="367">
        <v>0</v>
      </c>
      <c r="AY111" s="367">
        <v>0</v>
      </c>
      <c r="AZ111" s="367">
        <v>0</v>
      </c>
      <c r="BA111" s="367">
        <v>0</v>
      </c>
      <c r="BB111" s="367">
        <v>0</v>
      </c>
      <c r="BC111" s="367">
        <v>0</v>
      </c>
      <c r="BD111" s="367">
        <v>0</v>
      </c>
      <c r="BE111" s="367">
        <v>0</v>
      </c>
      <c r="BF111" s="367">
        <v>0</v>
      </c>
      <c r="BG111" s="367">
        <v>0</v>
      </c>
      <c r="BH111" s="367">
        <v>0</v>
      </c>
      <c r="BI111" s="367">
        <v>0</v>
      </c>
      <c r="BJ111" s="367">
        <v>0</v>
      </c>
      <c r="BK111" s="367">
        <v>0</v>
      </c>
      <c r="BL111" s="367">
        <v>0</v>
      </c>
      <c r="BN111" s="369">
        <v>0</v>
      </c>
      <c r="BO111" s="369">
        <v>0</v>
      </c>
      <c r="BP111" s="369">
        <v>0</v>
      </c>
      <c r="BQ111" s="369">
        <v>0</v>
      </c>
      <c r="BR111" s="369">
        <v>0</v>
      </c>
      <c r="BS111" s="390" t="s">
        <v>411</v>
      </c>
      <c r="BT111" s="390" t="s">
        <v>411</v>
      </c>
      <c r="BU111" s="390" t="s">
        <v>411</v>
      </c>
      <c r="BV111" s="390" t="s">
        <v>411</v>
      </c>
      <c r="BW111" s="390" t="s">
        <v>411</v>
      </c>
      <c r="BX111" s="390" t="s">
        <v>411</v>
      </c>
      <c r="BY111" s="390" t="s">
        <v>411</v>
      </c>
      <c r="BZ111" s="390" t="s">
        <v>411</v>
      </c>
      <c r="CA111" s="390" t="s">
        <v>411</v>
      </c>
      <c r="CB111" s="390" t="s">
        <v>411</v>
      </c>
      <c r="CC111" s="390" t="s">
        <v>411</v>
      </c>
      <c r="CD111" s="390" t="s">
        <v>411</v>
      </c>
      <c r="CE111" s="390" t="s">
        <v>411</v>
      </c>
      <c r="CF111" s="390" t="s">
        <v>411</v>
      </c>
      <c r="CG111" s="390" t="s">
        <v>411</v>
      </c>
      <c r="CH111" s="390" t="s">
        <v>411</v>
      </c>
      <c r="CI111" s="390" t="s">
        <v>411</v>
      </c>
      <c r="CJ111" s="390" t="s">
        <v>411</v>
      </c>
      <c r="CK111" s="390" t="s">
        <v>411</v>
      </c>
      <c r="CL111" s="390" t="s">
        <v>411</v>
      </c>
      <c r="CM111" s="390" t="s">
        <v>411</v>
      </c>
      <c r="CN111" s="390" t="s">
        <v>411</v>
      </c>
      <c r="CO111" s="369">
        <v>0</v>
      </c>
      <c r="CP111" s="369">
        <v>13139.512500000001</v>
      </c>
      <c r="CQ111" s="369">
        <v>26279.025000000001</v>
      </c>
      <c r="CR111" s="369">
        <v>26279.025000000001</v>
      </c>
      <c r="CS111" s="369">
        <v>26279.025000000001</v>
      </c>
      <c r="CT111" s="369">
        <v>26279.025000000001</v>
      </c>
      <c r="CU111" s="369">
        <v>26279.025000000001</v>
      </c>
      <c r="CV111" s="369">
        <v>26279.025000000001</v>
      </c>
      <c r="CW111" s="369">
        <v>26279.025000000001</v>
      </c>
      <c r="CX111" s="369">
        <v>26279.025000000001</v>
      </c>
      <c r="CY111" s="369">
        <v>26279.025000000001</v>
      </c>
      <c r="CZ111" s="369">
        <v>26279.025000000001</v>
      </c>
      <c r="DA111" s="369">
        <v>26279.025000000001</v>
      </c>
      <c r="DB111" s="369">
        <v>26279.025000000001</v>
      </c>
      <c r="DC111" s="369">
        <v>0</v>
      </c>
      <c r="DD111" s="369">
        <v>0</v>
      </c>
      <c r="DE111" s="369">
        <v>0</v>
      </c>
      <c r="DF111" s="369">
        <v>0</v>
      </c>
      <c r="DG111" s="369">
        <v>0</v>
      </c>
      <c r="DH111" s="369">
        <v>0</v>
      </c>
      <c r="DI111" s="369">
        <v>0</v>
      </c>
      <c r="DJ111" s="369">
        <v>0</v>
      </c>
      <c r="DK111" s="369">
        <v>0</v>
      </c>
      <c r="DL111" s="369">
        <v>0</v>
      </c>
      <c r="DM111" s="369">
        <v>0</v>
      </c>
      <c r="DN111" s="369">
        <v>0</v>
      </c>
      <c r="DO111" s="369">
        <v>0</v>
      </c>
      <c r="DP111" s="369">
        <v>0</v>
      </c>
      <c r="DQ111" s="369">
        <v>0</v>
      </c>
      <c r="DR111" s="369">
        <v>0</v>
      </c>
      <c r="DT111" s="366" t="s">
        <v>213</v>
      </c>
      <c r="DU111" s="304"/>
      <c r="DV111" s="304"/>
      <c r="DW111" s="304"/>
      <c r="DX111" s="304"/>
      <c r="DY111" s="304"/>
      <c r="DZ111" s="304"/>
      <c r="EA111" s="255">
        <v>0</v>
      </c>
      <c r="EB111" s="255">
        <v>0</v>
      </c>
      <c r="EC111" s="255">
        <v>118255.61249999999</v>
      </c>
      <c r="ED111" s="255">
        <f t="shared" si="16"/>
        <v>210232.19999999998</v>
      </c>
      <c r="EE111" s="255">
        <f t="shared" si="16"/>
        <v>0</v>
      </c>
      <c r="EF111" s="255">
        <f t="shared" si="14"/>
        <v>328487.8125</v>
      </c>
      <c r="EG111" s="255">
        <v>0</v>
      </c>
      <c r="EH111" s="366" t="s">
        <v>200</v>
      </c>
    </row>
    <row r="112" spans="1:138" x14ac:dyDescent="0.4">
      <c r="A112" s="366" t="s">
        <v>225</v>
      </c>
      <c r="B112" s="366" t="s">
        <v>267</v>
      </c>
      <c r="C112" s="366" t="s">
        <v>46</v>
      </c>
      <c r="D112" s="366">
        <v>634998</v>
      </c>
      <c r="E112" s="366" t="s">
        <v>314</v>
      </c>
      <c r="F112" s="367">
        <v>216.62</v>
      </c>
      <c r="G112" s="367">
        <v>94.875194156804724</v>
      </c>
      <c r="H112" s="281"/>
      <c r="I112" s="281"/>
      <c r="J112" s="281"/>
      <c r="K112" s="281"/>
      <c r="L112" s="281"/>
      <c r="M112" s="389" t="s">
        <v>411</v>
      </c>
      <c r="N112" s="389" t="s">
        <v>411</v>
      </c>
      <c r="O112" s="389" t="s">
        <v>411</v>
      </c>
      <c r="P112" s="389" t="s">
        <v>411</v>
      </c>
      <c r="Q112" s="389" t="s">
        <v>411</v>
      </c>
      <c r="R112" s="389" t="s">
        <v>411</v>
      </c>
      <c r="S112" s="389" t="s">
        <v>411</v>
      </c>
      <c r="T112" s="389" t="s">
        <v>411</v>
      </c>
      <c r="U112" s="389" t="s">
        <v>411</v>
      </c>
      <c r="V112" s="389" t="s">
        <v>411</v>
      </c>
      <c r="W112" s="389" t="s">
        <v>411</v>
      </c>
      <c r="X112" s="389" t="s">
        <v>411</v>
      </c>
      <c r="Y112" s="389" t="s">
        <v>411</v>
      </c>
      <c r="Z112" s="389" t="s">
        <v>411</v>
      </c>
      <c r="AA112" s="389" t="s">
        <v>411</v>
      </c>
      <c r="AB112" s="389" t="s">
        <v>411</v>
      </c>
      <c r="AC112" s="389" t="s">
        <v>411</v>
      </c>
      <c r="AD112" s="389" t="s">
        <v>411</v>
      </c>
      <c r="AE112" s="389" t="s">
        <v>411</v>
      </c>
      <c r="AF112" s="389" t="s">
        <v>411</v>
      </c>
      <c r="AG112" s="389" t="s">
        <v>411</v>
      </c>
      <c r="AH112" s="389" t="s">
        <v>411</v>
      </c>
      <c r="AI112" s="367">
        <v>0</v>
      </c>
      <c r="AJ112" s="367">
        <v>0.45</v>
      </c>
      <c r="AK112" s="367">
        <v>0.9</v>
      </c>
      <c r="AL112" s="367">
        <v>0.9</v>
      </c>
      <c r="AM112" s="367">
        <v>0.9</v>
      </c>
      <c r="AN112" s="367">
        <v>0.9</v>
      </c>
      <c r="AO112" s="367">
        <v>0.9</v>
      </c>
      <c r="AP112" s="367">
        <v>0.9</v>
      </c>
      <c r="AQ112" s="367">
        <v>1.0333333333333332</v>
      </c>
      <c r="AR112" s="367">
        <v>1.0333333333333332</v>
      </c>
      <c r="AS112" s="367">
        <v>1.0333333333333332</v>
      </c>
      <c r="AT112" s="367">
        <v>1.0333333333333332</v>
      </c>
      <c r="AU112" s="367">
        <v>1.0333333333333332</v>
      </c>
      <c r="AV112" s="367">
        <v>1.0333333333333332</v>
      </c>
      <c r="AW112" s="367">
        <v>0.13333333333333333</v>
      </c>
      <c r="AX112" s="367">
        <v>0</v>
      </c>
      <c r="AY112" s="367">
        <v>0</v>
      </c>
      <c r="AZ112" s="367">
        <v>0</v>
      </c>
      <c r="BA112" s="367">
        <v>0</v>
      </c>
      <c r="BB112" s="367">
        <v>0</v>
      </c>
      <c r="BC112" s="367">
        <v>0</v>
      </c>
      <c r="BD112" s="367">
        <v>0</v>
      </c>
      <c r="BE112" s="367">
        <v>0</v>
      </c>
      <c r="BF112" s="367">
        <v>0</v>
      </c>
      <c r="BG112" s="367">
        <v>0</v>
      </c>
      <c r="BH112" s="367">
        <v>0</v>
      </c>
      <c r="BI112" s="367">
        <v>0</v>
      </c>
      <c r="BJ112" s="367">
        <v>0</v>
      </c>
      <c r="BK112" s="367">
        <v>0</v>
      </c>
      <c r="BL112" s="367">
        <v>0</v>
      </c>
      <c r="BN112" s="369">
        <v>0</v>
      </c>
      <c r="BO112" s="369">
        <v>0</v>
      </c>
      <c r="BP112" s="369">
        <v>0</v>
      </c>
      <c r="BQ112" s="369">
        <v>0</v>
      </c>
      <c r="BR112" s="369">
        <v>0</v>
      </c>
      <c r="BS112" s="390" t="s">
        <v>411</v>
      </c>
      <c r="BT112" s="390" t="s">
        <v>411</v>
      </c>
      <c r="BU112" s="390" t="s">
        <v>411</v>
      </c>
      <c r="BV112" s="390" t="s">
        <v>411</v>
      </c>
      <c r="BW112" s="390" t="s">
        <v>411</v>
      </c>
      <c r="BX112" s="390" t="s">
        <v>411</v>
      </c>
      <c r="BY112" s="390" t="s">
        <v>411</v>
      </c>
      <c r="BZ112" s="390" t="s">
        <v>411</v>
      </c>
      <c r="CA112" s="390" t="s">
        <v>411</v>
      </c>
      <c r="CB112" s="390" t="s">
        <v>411</v>
      </c>
      <c r="CC112" s="390" t="s">
        <v>411</v>
      </c>
      <c r="CD112" s="390" t="s">
        <v>411</v>
      </c>
      <c r="CE112" s="390" t="s">
        <v>411</v>
      </c>
      <c r="CF112" s="390" t="s">
        <v>411</v>
      </c>
      <c r="CG112" s="390" t="s">
        <v>411</v>
      </c>
      <c r="CH112" s="390" t="s">
        <v>411</v>
      </c>
      <c r="CI112" s="390" t="s">
        <v>411</v>
      </c>
      <c r="CJ112" s="390" t="s">
        <v>411</v>
      </c>
      <c r="CK112" s="390" t="s">
        <v>411</v>
      </c>
      <c r="CL112" s="390" t="s">
        <v>411</v>
      </c>
      <c r="CM112" s="390" t="s">
        <v>411</v>
      </c>
      <c r="CN112" s="390" t="s">
        <v>411</v>
      </c>
      <c r="CO112" s="369">
        <v>0</v>
      </c>
      <c r="CP112" s="369">
        <v>14621.85</v>
      </c>
      <c r="CQ112" s="369">
        <v>29243.7</v>
      </c>
      <c r="CR112" s="369">
        <v>29243.7</v>
      </c>
      <c r="CS112" s="369">
        <v>29243.7</v>
      </c>
      <c r="CT112" s="369">
        <v>29243.7</v>
      </c>
      <c r="CU112" s="369">
        <v>29243.7</v>
      </c>
      <c r="CV112" s="369">
        <v>29243.7</v>
      </c>
      <c r="CW112" s="369">
        <v>33576.1</v>
      </c>
      <c r="CX112" s="369">
        <v>33576.1</v>
      </c>
      <c r="CY112" s="369">
        <v>33576.1</v>
      </c>
      <c r="CZ112" s="369">
        <v>33576.1</v>
      </c>
      <c r="DA112" s="369">
        <v>33576.1</v>
      </c>
      <c r="DB112" s="369">
        <v>33576.1</v>
      </c>
      <c r="DC112" s="369">
        <v>4332.3999999999996</v>
      </c>
      <c r="DD112" s="369">
        <v>0</v>
      </c>
      <c r="DE112" s="369">
        <v>0</v>
      </c>
      <c r="DF112" s="369">
        <v>0</v>
      </c>
      <c r="DG112" s="369">
        <v>0</v>
      </c>
      <c r="DH112" s="369">
        <v>0</v>
      </c>
      <c r="DI112" s="369">
        <v>0</v>
      </c>
      <c r="DJ112" s="369">
        <v>0</v>
      </c>
      <c r="DK112" s="369">
        <v>0</v>
      </c>
      <c r="DL112" s="369">
        <v>0</v>
      </c>
      <c r="DM112" s="369">
        <v>0</v>
      </c>
      <c r="DN112" s="369">
        <v>0</v>
      </c>
      <c r="DO112" s="369">
        <v>0</v>
      </c>
      <c r="DP112" s="369">
        <v>0</v>
      </c>
      <c r="DQ112" s="369">
        <v>0</v>
      </c>
      <c r="DR112" s="369">
        <v>0</v>
      </c>
      <c r="DT112" s="366" t="s">
        <v>213</v>
      </c>
      <c r="DU112" s="304"/>
      <c r="DV112" s="304"/>
      <c r="DW112" s="304"/>
      <c r="DX112" s="304"/>
      <c r="DY112" s="304"/>
      <c r="DZ112" s="304"/>
      <c r="EA112" s="255">
        <v>0</v>
      </c>
      <c r="EB112" s="255">
        <v>0</v>
      </c>
      <c r="EC112" s="255">
        <v>131596.65</v>
      </c>
      <c r="ED112" s="255">
        <f t="shared" si="16"/>
        <v>264276.40000000002</v>
      </c>
      <c r="EE112" s="255">
        <f t="shared" si="16"/>
        <v>0</v>
      </c>
      <c r="EF112" s="255">
        <f t="shared" si="14"/>
        <v>395873.05000000005</v>
      </c>
      <c r="EG112" s="255">
        <v>0</v>
      </c>
      <c r="EH112" s="366" t="s">
        <v>200</v>
      </c>
    </row>
    <row r="113" spans="1:138" x14ac:dyDescent="0.4">
      <c r="A113" s="366" t="s">
        <v>225</v>
      </c>
      <c r="B113" s="366" t="s">
        <v>267</v>
      </c>
      <c r="C113" s="366" t="s">
        <v>46</v>
      </c>
      <c r="D113" s="366">
        <v>634998</v>
      </c>
      <c r="E113" s="366" t="s">
        <v>315</v>
      </c>
      <c r="F113" s="367">
        <v>180.38</v>
      </c>
      <c r="G113" s="367">
        <v>79.010475221893486</v>
      </c>
      <c r="H113" s="281"/>
      <c r="I113" s="281"/>
      <c r="J113" s="281"/>
      <c r="K113" s="281"/>
      <c r="L113" s="281"/>
      <c r="M113" s="389" t="s">
        <v>411</v>
      </c>
      <c r="N113" s="389" t="s">
        <v>411</v>
      </c>
      <c r="O113" s="389" t="s">
        <v>411</v>
      </c>
      <c r="P113" s="389" t="s">
        <v>411</v>
      </c>
      <c r="Q113" s="389" t="s">
        <v>411</v>
      </c>
      <c r="R113" s="389" t="s">
        <v>411</v>
      </c>
      <c r="S113" s="389" t="s">
        <v>411</v>
      </c>
      <c r="T113" s="389" t="s">
        <v>411</v>
      </c>
      <c r="U113" s="389" t="s">
        <v>411</v>
      </c>
      <c r="V113" s="389" t="s">
        <v>411</v>
      </c>
      <c r="W113" s="389" t="s">
        <v>411</v>
      </c>
      <c r="X113" s="389" t="s">
        <v>411</v>
      </c>
      <c r="Y113" s="389" t="s">
        <v>411</v>
      </c>
      <c r="Z113" s="389" t="s">
        <v>411</v>
      </c>
      <c r="AA113" s="389" t="s">
        <v>411</v>
      </c>
      <c r="AB113" s="389" t="s">
        <v>411</v>
      </c>
      <c r="AC113" s="389" t="s">
        <v>411</v>
      </c>
      <c r="AD113" s="389" t="s">
        <v>411</v>
      </c>
      <c r="AE113" s="389" t="s">
        <v>411</v>
      </c>
      <c r="AF113" s="389" t="s">
        <v>411</v>
      </c>
      <c r="AG113" s="389" t="s">
        <v>411</v>
      </c>
      <c r="AH113" s="389" t="s">
        <v>411</v>
      </c>
      <c r="AI113" s="367">
        <v>0</v>
      </c>
      <c r="AJ113" s="367">
        <v>0</v>
      </c>
      <c r="AK113" s="367">
        <v>0.85</v>
      </c>
      <c r="AL113" s="367">
        <v>0.85</v>
      </c>
      <c r="AM113" s="367">
        <v>0.85</v>
      </c>
      <c r="AN113" s="367">
        <v>0.85</v>
      </c>
      <c r="AO113" s="367">
        <v>0.85</v>
      </c>
      <c r="AP113" s="367">
        <v>0.85</v>
      </c>
      <c r="AQ113" s="367">
        <v>0.85</v>
      </c>
      <c r="AR113" s="367">
        <v>0.85</v>
      </c>
      <c r="AS113" s="367">
        <v>0.85</v>
      </c>
      <c r="AT113" s="367">
        <v>0.85</v>
      </c>
      <c r="AU113" s="367">
        <v>0.85</v>
      </c>
      <c r="AV113" s="367">
        <v>0.85</v>
      </c>
      <c r="AW113" s="367">
        <v>0</v>
      </c>
      <c r="AX113" s="367">
        <v>0</v>
      </c>
      <c r="AY113" s="367">
        <v>0</v>
      </c>
      <c r="AZ113" s="367">
        <v>0</v>
      </c>
      <c r="BA113" s="367">
        <v>0</v>
      </c>
      <c r="BB113" s="367">
        <v>0</v>
      </c>
      <c r="BC113" s="367">
        <v>0</v>
      </c>
      <c r="BD113" s="367">
        <v>0</v>
      </c>
      <c r="BE113" s="367">
        <v>0</v>
      </c>
      <c r="BF113" s="367">
        <v>0</v>
      </c>
      <c r="BG113" s="367">
        <v>0</v>
      </c>
      <c r="BH113" s="367">
        <v>0</v>
      </c>
      <c r="BI113" s="367">
        <v>0</v>
      </c>
      <c r="BJ113" s="367">
        <v>0</v>
      </c>
      <c r="BK113" s="367">
        <v>0</v>
      </c>
      <c r="BL113" s="367">
        <v>0</v>
      </c>
      <c r="BN113" s="369">
        <v>0</v>
      </c>
      <c r="BO113" s="369">
        <v>0</v>
      </c>
      <c r="BP113" s="369">
        <v>0</v>
      </c>
      <c r="BQ113" s="369">
        <v>0</v>
      </c>
      <c r="BR113" s="369">
        <v>0</v>
      </c>
      <c r="BS113" s="390" t="s">
        <v>411</v>
      </c>
      <c r="BT113" s="390" t="s">
        <v>411</v>
      </c>
      <c r="BU113" s="390" t="s">
        <v>411</v>
      </c>
      <c r="BV113" s="390" t="s">
        <v>411</v>
      </c>
      <c r="BW113" s="390" t="s">
        <v>411</v>
      </c>
      <c r="BX113" s="390" t="s">
        <v>411</v>
      </c>
      <c r="BY113" s="390" t="s">
        <v>411</v>
      </c>
      <c r="BZ113" s="390" t="s">
        <v>411</v>
      </c>
      <c r="CA113" s="390" t="s">
        <v>411</v>
      </c>
      <c r="CB113" s="390" t="s">
        <v>411</v>
      </c>
      <c r="CC113" s="390" t="s">
        <v>411</v>
      </c>
      <c r="CD113" s="390" t="s">
        <v>411</v>
      </c>
      <c r="CE113" s="390" t="s">
        <v>411</v>
      </c>
      <c r="CF113" s="390" t="s">
        <v>411</v>
      </c>
      <c r="CG113" s="390" t="s">
        <v>411</v>
      </c>
      <c r="CH113" s="390" t="s">
        <v>411</v>
      </c>
      <c r="CI113" s="390" t="s">
        <v>411</v>
      </c>
      <c r="CJ113" s="390" t="s">
        <v>411</v>
      </c>
      <c r="CK113" s="390" t="s">
        <v>411</v>
      </c>
      <c r="CL113" s="390" t="s">
        <v>411</v>
      </c>
      <c r="CM113" s="390" t="s">
        <v>411</v>
      </c>
      <c r="CN113" s="390" t="s">
        <v>411</v>
      </c>
      <c r="CO113" s="369">
        <v>0</v>
      </c>
      <c r="CP113" s="369">
        <v>0</v>
      </c>
      <c r="CQ113" s="369">
        <v>22998.449999999997</v>
      </c>
      <c r="CR113" s="369">
        <v>22998.449999999997</v>
      </c>
      <c r="CS113" s="369">
        <v>22998.449999999997</v>
      </c>
      <c r="CT113" s="369">
        <v>22998.449999999997</v>
      </c>
      <c r="CU113" s="369">
        <v>22998.449999999997</v>
      </c>
      <c r="CV113" s="369">
        <v>22998.449999999997</v>
      </c>
      <c r="CW113" s="369">
        <v>22998.449999999997</v>
      </c>
      <c r="CX113" s="369">
        <v>22998.449999999997</v>
      </c>
      <c r="CY113" s="369">
        <v>22998.449999999997</v>
      </c>
      <c r="CZ113" s="369">
        <v>22998.449999999997</v>
      </c>
      <c r="DA113" s="369">
        <v>22998.449999999997</v>
      </c>
      <c r="DB113" s="369">
        <v>22998.449999999997</v>
      </c>
      <c r="DC113" s="369">
        <v>0</v>
      </c>
      <c r="DD113" s="369">
        <v>0</v>
      </c>
      <c r="DE113" s="369">
        <v>0</v>
      </c>
      <c r="DF113" s="369">
        <v>0</v>
      </c>
      <c r="DG113" s="369">
        <v>0</v>
      </c>
      <c r="DH113" s="369">
        <v>0</v>
      </c>
      <c r="DI113" s="369">
        <v>0</v>
      </c>
      <c r="DJ113" s="369">
        <v>0</v>
      </c>
      <c r="DK113" s="369">
        <v>0</v>
      </c>
      <c r="DL113" s="369">
        <v>0</v>
      </c>
      <c r="DM113" s="369">
        <v>0</v>
      </c>
      <c r="DN113" s="369">
        <v>0</v>
      </c>
      <c r="DO113" s="369">
        <v>0</v>
      </c>
      <c r="DP113" s="369">
        <v>0</v>
      </c>
      <c r="DQ113" s="369">
        <v>0</v>
      </c>
      <c r="DR113" s="369">
        <v>0</v>
      </c>
      <c r="DT113" s="366" t="s">
        <v>213</v>
      </c>
      <c r="DU113" s="304"/>
      <c r="DV113" s="304"/>
      <c r="DW113" s="304"/>
      <c r="DX113" s="304"/>
      <c r="DY113" s="304"/>
      <c r="DZ113" s="304"/>
      <c r="EA113" s="255">
        <v>5411.4</v>
      </c>
      <c r="EB113" s="255">
        <v>12175.650000000001</v>
      </c>
      <c r="EC113" s="255">
        <v>91993.799999999988</v>
      </c>
      <c r="ED113" s="255">
        <f t="shared" si="16"/>
        <v>183987.59999999998</v>
      </c>
      <c r="EE113" s="255">
        <f t="shared" si="16"/>
        <v>0</v>
      </c>
      <c r="EF113" s="255">
        <f t="shared" si="14"/>
        <v>293568.44999999995</v>
      </c>
      <c r="EG113" s="255">
        <v>0</v>
      </c>
      <c r="EH113" s="366" t="s">
        <v>200</v>
      </c>
    </row>
    <row r="114" spans="1:138" x14ac:dyDescent="0.4">
      <c r="A114" s="366" t="s">
        <v>74</v>
      </c>
      <c r="B114" s="366" t="s">
        <v>267</v>
      </c>
      <c r="C114" s="366" t="s">
        <v>46</v>
      </c>
      <c r="D114" s="366">
        <v>634998</v>
      </c>
      <c r="E114" s="366" t="s">
        <v>317</v>
      </c>
      <c r="F114" s="367">
        <v>216.62</v>
      </c>
      <c r="G114" s="367">
        <v>94.875194156804724</v>
      </c>
      <c r="H114" s="281"/>
      <c r="I114" s="281"/>
      <c r="J114" s="281"/>
      <c r="K114" s="281"/>
      <c r="L114" s="281"/>
      <c r="M114" s="389" t="s">
        <v>411</v>
      </c>
      <c r="N114" s="389" t="s">
        <v>411</v>
      </c>
      <c r="O114" s="389" t="s">
        <v>411</v>
      </c>
      <c r="P114" s="389" t="s">
        <v>411</v>
      </c>
      <c r="Q114" s="389" t="s">
        <v>411</v>
      </c>
      <c r="R114" s="389" t="s">
        <v>411</v>
      </c>
      <c r="S114" s="389" t="s">
        <v>411</v>
      </c>
      <c r="T114" s="389" t="s">
        <v>411</v>
      </c>
      <c r="U114" s="389" t="s">
        <v>411</v>
      </c>
      <c r="V114" s="389" t="s">
        <v>411</v>
      </c>
      <c r="W114" s="389" t="s">
        <v>411</v>
      </c>
      <c r="X114" s="389" t="s">
        <v>411</v>
      </c>
      <c r="Y114" s="389" t="s">
        <v>411</v>
      </c>
      <c r="Z114" s="389" t="s">
        <v>411</v>
      </c>
      <c r="AA114" s="389" t="s">
        <v>411</v>
      </c>
      <c r="AB114" s="389" t="s">
        <v>411</v>
      </c>
      <c r="AC114" s="389" t="s">
        <v>411</v>
      </c>
      <c r="AD114" s="389" t="s">
        <v>411</v>
      </c>
      <c r="AE114" s="389" t="s">
        <v>411</v>
      </c>
      <c r="AF114" s="389" t="s">
        <v>411</v>
      </c>
      <c r="AG114" s="389" t="s">
        <v>411</v>
      </c>
      <c r="AH114" s="389" t="s">
        <v>411</v>
      </c>
      <c r="AI114" s="367">
        <v>0</v>
      </c>
      <c r="AJ114" s="367">
        <v>0.25</v>
      </c>
      <c r="AK114" s="367">
        <v>0.25</v>
      </c>
      <c r="AL114" s="367">
        <v>0.25</v>
      </c>
      <c r="AM114" s="367">
        <v>0.25</v>
      </c>
      <c r="AN114" s="367">
        <v>0.25</v>
      </c>
      <c r="AO114" s="367">
        <v>0.25</v>
      </c>
      <c r="AP114" s="367">
        <v>0.25</v>
      </c>
      <c r="AQ114" s="367">
        <v>0.25</v>
      </c>
      <c r="AR114" s="367">
        <v>0.25</v>
      </c>
      <c r="AS114" s="367">
        <v>0.25</v>
      </c>
      <c r="AT114" s="367">
        <v>0.25</v>
      </c>
      <c r="AU114" s="367">
        <v>0.25</v>
      </c>
      <c r="AV114" s="367">
        <v>0.25</v>
      </c>
      <c r="AW114" s="367">
        <v>0</v>
      </c>
      <c r="AX114" s="367">
        <v>0</v>
      </c>
      <c r="AY114" s="367">
        <v>0</v>
      </c>
      <c r="AZ114" s="367">
        <v>0</v>
      </c>
      <c r="BA114" s="367">
        <v>0</v>
      </c>
      <c r="BB114" s="367">
        <v>0</v>
      </c>
      <c r="BC114" s="367">
        <v>0</v>
      </c>
      <c r="BD114" s="367">
        <v>0</v>
      </c>
      <c r="BE114" s="367">
        <v>0</v>
      </c>
      <c r="BF114" s="367">
        <v>0</v>
      </c>
      <c r="BG114" s="367">
        <v>0</v>
      </c>
      <c r="BH114" s="367">
        <v>0</v>
      </c>
      <c r="BI114" s="367">
        <v>0</v>
      </c>
      <c r="BJ114" s="367">
        <v>0</v>
      </c>
      <c r="BK114" s="367">
        <v>0</v>
      </c>
      <c r="BL114" s="367">
        <v>0</v>
      </c>
      <c r="BN114" s="369">
        <v>0</v>
      </c>
      <c r="BO114" s="369">
        <v>0</v>
      </c>
      <c r="BP114" s="369">
        <v>0</v>
      </c>
      <c r="BQ114" s="369">
        <v>0</v>
      </c>
      <c r="BR114" s="369">
        <v>0</v>
      </c>
      <c r="BS114" s="390" t="s">
        <v>411</v>
      </c>
      <c r="BT114" s="390" t="s">
        <v>411</v>
      </c>
      <c r="BU114" s="390" t="s">
        <v>411</v>
      </c>
      <c r="BV114" s="390" t="s">
        <v>411</v>
      </c>
      <c r="BW114" s="390" t="s">
        <v>411</v>
      </c>
      <c r="BX114" s="390" t="s">
        <v>411</v>
      </c>
      <c r="BY114" s="390" t="s">
        <v>411</v>
      </c>
      <c r="BZ114" s="390" t="s">
        <v>411</v>
      </c>
      <c r="CA114" s="390" t="s">
        <v>411</v>
      </c>
      <c r="CB114" s="390" t="s">
        <v>411</v>
      </c>
      <c r="CC114" s="390" t="s">
        <v>411</v>
      </c>
      <c r="CD114" s="390" t="s">
        <v>411</v>
      </c>
      <c r="CE114" s="390" t="s">
        <v>411</v>
      </c>
      <c r="CF114" s="390" t="s">
        <v>411</v>
      </c>
      <c r="CG114" s="390" t="s">
        <v>411</v>
      </c>
      <c r="CH114" s="390" t="s">
        <v>411</v>
      </c>
      <c r="CI114" s="390" t="s">
        <v>411</v>
      </c>
      <c r="CJ114" s="390" t="s">
        <v>411</v>
      </c>
      <c r="CK114" s="390" t="s">
        <v>411</v>
      </c>
      <c r="CL114" s="390" t="s">
        <v>411</v>
      </c>
      <c r="CM114" s="390" t="s">
        <v>411</v>
      </c>
      <c r="CN114" s="390" t="s">
        <v>411</v>
      </c>
      <c r="CO114" s="369">
        <v>0</v>
      </c>
      <c r="CP114" s="369">
        <v>8123.25</v>
      </c>
      <c r="CQ114" s="369">
        <v>8123.25</v>
      </c>
      <c r="CR114" s="369">
        <v>8123.25</v>
      </c>
      <c r="CS114" s="369">
        <v>8123.25</v>
      </c>
      <c r="CT114" s="369">
        <v>8123.25</v>
      </c>
      <c r="CU114" s="369">
        <v>8123.25</v>
      </c>
      <c r="CV114" s="369">
        <v>8123.25</v>
      </c>
      <c r="CW114" s="369">
        <v>8123.25</v>
      </c>
      <c r="CX114" s="369">
        <v>8123.25</v>
      </c>
      <c r="CY114" s="369">
        <v>8123.25</v>
      </c>
      <c r="CZ114" s="369">
        <v>8123.25</v>
      </c>
      <c r="DA114" s="369">
        <v>8123.25</v>
      </c>
      <c r="DB114" s="369">
        <v>8123.25</v>
      </c>
      <c r="DC114" s="369">
        <v>0</v>
      </c>
      <c r="DD114" s="369">
        <v>0</v>
      </c>
      <c r="DE114" s="369">
        <v>0</v>
      </c>
      <c r="DF114" s="369">
        <v>0</v>
      </c>
      <c r="DG114" s="369">
        <v>0</v>
      </c>
      <c r="DH114" s="369">
        <v>0</v>
      </c>
      <c r="DI114" s="369">
        <v>0</v>
      </c>
      <c r="DJ114" s="369">
        <v>0</v>
      </c>
      <c r="DK114" s="369">
        <v>0</v>
      </c>
      <c r="DL114" s="369">
        <v>0</v>
      </c>
      <c r="DM114" s="369">
        <v>0</v>
      </c>
      <c r="DN114" s="369">
        <v>0</v>
      </c>
      <c r="DO114" s="369">
        <v>0</v>
      </c>
      <c r="DP114" s="369">
        <v>0</v>
      </c>
      <c r="DQ114" s="369">
        <v>0</v>
      </c>
      <c r="DR114" s="369">
        <v>0</v>
      </c>
      <c r="DT114" s="366" t="s">
        <v>213</v>
      </c>
      <c r="DU114" s="304"/>
      <c r="DV114" s="304"/>
      <c r="DW114" s="304"/>
      <c r="DX114" s="304"/>
      <c r="DY114" s="304"/>
      <c r="DZ114" s="304"/>
      <c r="EA114" s="255">
        <v>0</v>
      </c>
      <c r="EB114" s="255">
        <v>0</v>
      </c>
      <c r="EC114" s="255">
        <v>40616.25</v>
      </c>
      <c r="ED114" s="255">
        <f t="shared" si="16"/>
        <v>64986</v>
      </c>
      <c r="EE114" s="255">
        <f t="shared" si="16"/>
        <v>0</v>
      </c>
      <c r="EF114" s="255">
        <f t="shared" si="14"/>
        <v>105602.25</v>
      </c>
      <c r="EG114" s="255">
        <v>0</v>
      </c>
      <c r="EH114" s="366" t="s">
        <v>200</v>
      </c>
    </row>
    <row r="115" spans="1:138" x14ac:dyDescent="0.4">
      <c r="A115" s="366" t="s">
        <v>77</v>
      </c>
      <c r="B115" s="366" t="s">
        <v>267</v>
      </c>
      <c r="C115" s="366" t="s">
        <v>46</v>
      </c>
      <c r="D115" s="366">
        <v>634998</v>
      </c>
      <c r="E115" s="366" t="s">
        <v>308</v>
      </c>
      <c r="F115" s="367">
        <v>211.36</v>
      </c>
      <c r="G115" s="367">
        <v>92.578984837278099</v>
      </c>
      <c r="H115" s="281"/>
      <c r="I115" s="281"/>
      <c r="J115" s="281"/>
      <c r="K115" s="281"/>
      <c r="L115" s="281"/>
      <c r="M115" s="389" t="s">
        <v>411</v>
      </c>
      <c r="N115" s="389" t="s">
        <v>411</v>
      </c>
      <c r="O115" s="389" t="s">
        <v>411</v>
      </c>
      <c r="P115" s="389" t="s">
        <v>411</v>
      </c>
      <c r="Q115" s="389" t="s">
        <v>411</v>
      </c>
      <c r="R115" s="389" t="s">
        <v>411</v>
      </c>
      <c r="S115" s="389" t="s">
        <v>411</v>
      </c>
      <c r="T115" s="389" t="s">
        <v>411</v>
      </c>
      <c r="U115" s="389" t="s">
        <v>411</v>
      </c>
      <c r="V115" s="389" t="s">
        <v>411</v>
      </c>
      <c r="W115" s="389" t="s">
        <v>411</v>
      </c>
      <c r="X115" s="389" t="s">
        <v>411</v>
      </c>
      <c r="Y115" s="389" t="s">
        <v>411</v>
      </c>
      <c r="Z115" s="389" t="s">
        <v>411</v>
      </c>
      <c r="AA115" s="389" t="s">
        <v>411</v>
      </c>
      <c r="AB115" s="389" t="s">
        <v>411</v>
      </c>
      <c r="AC115" s="389" t="s">
        <v>411</v>
      </c>
      <c r="AD115" s="389" t="s">
        <v>411</v>
      </c>
      <c r="AE115" s="389" t="s">
        <v>411</v>
      </c>
      <c r="AF115" s="389" t="s">
        <v>411</v>
      </c>
      <c r="AG115" s="389" t="s">
        <v>411</v>
      </c>
      <c r="AH115" s="389" t="s">
        <v>411</v>
      </c>
      <c r="AI115" s="367">
        <v>0</v>
      </c>
      <c r="AJ115" s="367">
        <v>0.25</v>
      </c>
      <c r="AK115" s="367">
        <v>0.25</v>
      </c>
      <c r="AL115" s="367">
        <v>0.25</v>
      </c>
      <c r="AM115" s="367">
        <v>0.25</v>
      </c>
      <c r="AN115" s="367">
        <v>0.25</v>
      </c>
      <c r="AO115" s="367">
        <v>0.25</v>
      </c>
      <c r="AP115" s="367">
        <v>0.25</v>
      </c>
      <c r="AQ115" s="367">
        <v>0.25</v>
      </c>
      <c r="AR115" s="367">
        <v>0.25</v>
      </c>
      <c r="AS115" s="367">
        <v>0.25</v>
      </c>
      <c r="AT115" s="367">
        <v>0.25</v>
      </c>
      <c r="AU115" s="367">
        <v>0.25</v>
      </c>
      <c r="AV115" s="367">
        <v>0.25</v>
      </c>
      <c r="AW115" s="367">
        <v>0</v>
      </c>
      <c r="AX115" s="367">
        <v>0</v>
      </c>
      <c r="AY115" s="367">
        <v>0</v>
      </c>
      <c r="AZ115" s="367">
        <v>0</v>
      </c>
      <c r="BA115" s="367">
        <v>0</v>
      </c>
      <c r="BB115" s="367">
        <v>0</v>
      </c>
      <c r="BC115" s="367">
        <v>0</v>
      </c>
      <c r="BD115" s="367">
        <v>0</v>
      </c>
      <c r="BE115" s="367">
        <v>0</v>
      </c>
      <c r="BF115" s="367">
        <v>0</v>
      </c>
      <c r="BG115" s="367">
        <v>0</v>
      </c>
      <c r="BH115" s="367">
        <v>0</v>
      </c>
      <c r="BI115" s="367">
        <v>0</v>
      </c>
      <c r="BJ115" s="367">
        <v>0</v>
      </c>
      <c r="BK115" s="367">
        <v>0</v>
      </c>
      <c r="BL115" s="367">
        <v>0</v>
      </c>
      <c r="BN115" s="369">
        <v>0</v>
      </c>
      <c r="BO115" s="369">
        <v>0</v>
      </c>
      <c r="BP115" s="369">
        <v>0</v>
      </c>
      <c r="BQ115" s="369">
        <v>0</v>
      </c>
      <c r="BR115" s="369">
        <v>0</v>
      </c>
      <c r="BS115" s="390" t="s">
        <v>411</v>
      </c>
      <c r="BT115" s="390" t="s">
        <v>411</v>
      </c>
      <c r="BU115" s="390" t="s">
        <v>411</v>
      </c>
      <c r="BV115" s="390" t="s">
        <v>411</v>
      </c>
      <c r="BW115" s="390" t="s">
        <v>411</v>
      </c>
      <c r="BX115" s="390" t="s">
        <v>411</v>
      </c>
      <c r="BY115" s="390" t="s">
        <v>411</v>
      </c>
      <c r="BZ115" s="390" t="s">
        <v>411</v>
      </c>
      <c r="CA115" s="390" t="s">
        <v>411</v>
      </c>
      <c r="CB115" s="390" t="s">
        <v>411</v>
      </c>
      <c r="CC115" s="390" t="s">
        <v>411</v>
      </c>
      <c r="CD115" s="390" t="s">
        <v>411</v>
      </c>
      <c r="CE115" s="390" t="s">
        <v>411</v>
      </c>
      <c r="CF115" s="390" t="s">
        <v>411</v>
      </c>
      <c r="CG115" s="390" t="s">
        <v>411</v>
      </c>
      <c r="CH115" s="390" t="s">
        <v>411</v>
      </c>
      <c r="CI115" s="390" t="s">
        <v>411</v>
      </c>
      <c r="CJ115" s="390" t="s">
        <v>411</v>
      </c>
      <c r="CK115" s="390" t="s">
        <v>411</v>
      </c>
      <c r="CL115" s="390" t="s">
        <v>411</v>
      </c>
      <c r="CM115" s="390" t="s">
        <v>411</v>
      </c>
      <c r="CN115" s="390" t="s">
        <v>411</v>
      </c>
      <c r="CO115" s="369">
        <v>0</v>
      </c>
      <c r="CP115" s="369">
        <v>7926.0000000000009</v>
      </c>
      <c r="CQ115" s="369">
        <v>7926.0000000000009</v>
      </c>
      <c r="CR115" s="369">
        <v>7926.0000000000009</v>
      </c>
      <c r="CS115" s="369">
        <v>7926.0000000000009</v>
      </c>
      <c r="CT115" s="369">
        <v>7926.0000000000009</v>
      </c>
      <c r="CU115" s="369">
        <v>7926.0000000000009</v>
      </c>
      <c r="CV115" s="369">
        <v>7926.0000000000009</v>
      </c>
      <c r="CW115" s="369">
        <v>7926.0000000000009</v>
      </c>
      <c r="CX115" s="369">
        <v>7926.0000000000009</v>
      </c>
      <c r="CY115" s="369">
        <v>7926.0000000000009</v>
      </c>
      <c r="CZ115" s="369">
        <v>7926.0000000000009</v>
      </c>
      <c r="DA115" s="369">
        <v>7926.0000000000009</v>
      </c>
      <c r="DB115" s="369">
        <v>7926.0000000000009</v>
      </c>
      <c r="DC115" s="369">
        <v>0</v>
      </c>
      <c r="DD115" s="369">
        <v>0</v>
      </c>
      <c r="DE115" s="369">
        <v>0</v>
      </c>
      <c r="DF115" s="369">
        <v>0</v>
      </c>
      <c r="DG115" s="369">
        <v>0</v>
      </c>
      <c r="DH115" s="369">
        <v>0</v>
      </c>
      <c r="DI115" s="369">
        <v>0</v>
      </c>
      <c r="DJ115" s="369">
        <v>0</v>
      </c>
      <c r="DK115" s="369">
        <v>0</v>
      </c>
      <c r="DL115" s="369">
        <v>0</v>
      </c>
      <c r="DM115" s="369">
        <v>0</v>
      </c>
      <c r="DN115" s="369">
        <v>0</v>
      </c>
      <c r="DO115" s="369">
        <v>0</v>
      </c>
      <c r="DP115" s="369">
        <v>0</v>
      </c>
      <c r="DQ115" s="369">
        <v>0</v>
      </c>
      <c r="DR115" s="369">
        <v>0</v>
      </c>
      <c r="DT115" s="366" t="s">
        <v>213</v>
      </c>
      <c r="DU115" s="304"/>
      <c r="DV115" s="304"/>
      <c r="DW115" s="304"/>
      <c r="DX115" s="304"/>
      <c r="DY115" s="304"/>
      <c r="DZ115" s="304"/>
      <c r="EA115" s="255">
        <v>0</v>
      </c>
      <c r="EB115" s="255">
        <v>0</v>
      </c>
      <c r="EC115" s="255">
        <v>39630.000000000007</v>
      </c>
      <c r="ED115" s="255">
        <f t="shared" si="16"/>
        <v>63408.000000000007</v>
      </c>
      <c r="EE115" s="255">
        <f t="shared" si="16"/>
        <v>0</v>
      </c>
      <c r="EF115" s="255">
        <f t="shared" si="14"/>
        <v>103038.00000000001</v>
      </c>
      <c r="EG115" s="255">
        <v>0</v>
      </c>
      <c r="EH115" s="366" t="s">
        <v>201</v>
      </c>
    </row>
    <row r="116" spans="1:138" x14ac:dyDescent="0.4">
      <c r="A116" s="366" t="s">
        <v>225</v>
      </c>
      <c r="B116" s="366" t="s">
        <v>267</v>
      </c>
      <c r="C116" s="366" t="s">
        <v>46</v>
      </c>
      <c r="D116" s="366">
        <v>634998</v>
      </c>
      <c r="E116" s="366" t="s">
        <v>318</v>
      </c>
      <c r="F116" s="367">
        <v>216.62</v>
      </c>
      <c r="G116" s="367">
        <v>94.875194156804724</v>
      </c>
      <c r="H116" s="281"/>
      <c r="I116" s="281"/>
      <c r="J116" s="281"/>
      <c r="K116" s="281"/>
      <c r="L116" s="281"/>
      <c r="M116" s="389" t="s">
        <v>411</v>
      </c>
      <c r="N116" s="389" t="s">
        <v>411</v>
      </c>
      <c r="O116" s="389" t="s">
        <v>411</v>
      </c>
      <c r="P116" s="389" t="s">
        <v>411</v>
      </c>
      <c r="Q116" s="389" t="s">
        <v>411</v>
      </c>
      <c r="R116" s="389" t="s">
        <v>411</v>
      </c>
      <c r="S116" s="389" t="s">
        <v>411</v>
      </c>
      <c r="T116" s="389" t="s">
        <v>411</v>
      </c>
      <c r="U116" s="389" t="s">
        <v>411</v>
      </c>
      <c r="V116" s="389" t="s">
        <v>411</v>
      </c>
      <c r="W116" s="389" t="s">
        <v>411</v>
      </c>
      <c r="X116" s="389" t="s">
        <v>411</v>
      </c>
      <c r="Y116" s="389" t="s">
        <v>411</v>
      </c>
      <c r="Z116" s="389" t="s">
        <v>411</v>
      </c>
      <c r="AA116" s="389" t="s">
        <v>411</v>
      </c>
      <c r="AB116" s="389" t="s">
        <v>411</v>
      </c>
      <c r="AC116" s="389" t="s">
        <v>411</v>
      </c>
      <c r="AD116" s="389" t="s">
        <v>411</v>
      </c>
      <c r="AE116" s="389" t="s">
        <v>411</v>
      </c>
      <c r="AF116" s="389" t="s">
        <v>411</v>
      </c>
      <c r="AG116" s="389" t="s">
        <v>411</v>
      </c>
      <c r="AH116" s="389" t="s">
        <v>411</v>
      </c>
      <c r="AI116" s="367">
        <v>0.05</v>
      </c>
      <c r="AJ116" s="367">
        <v>0.3</v>
      </c>
      <c r="AK116" s="367">
        <v>0.3</v>
      </c>
      <c r="AL116" s="367">
        <v>0.3</v>
      </c>
      <c r="AM116" s="367">
        <v>0.3</v>
      </c>
      <c r="AN116" s="367">
        <v>0.3</v>
      </c>
      <c r="AO116" s="367">
        <v>0.3</v>
      </c>
      <c r="AP116" s="367">
        <v>0.3</v>
      </c>
      <c r="AQ116" s="367">
        <v>0.5</v>
      </c>
      <c r="AR116" s="367">
        <v>1</v>
      </c>
      <c r="AS116" s="367">
        <v>0.5</v>
      </c>
      <c r="AT116" s="367">
        <v>0.5</v>
      </c>
      <c r="AU116" s="367">
        <v>0.5</v>
      </c>
      <c r="AV116" s="367">
        <v>0.5</v>
      </c>
      <c r="AW116" s="367">
        <v>0.25</v>
      </c>
      <c r="AX116" s="367">
        <v>0</v>
      </c>
      <c r="AY116" s="367">
        <v>0</v>
      </c>
      <c r="AZ116" s="367">
        <v>0</v>
      </c>
      <c r="BA116" s="367">
        <v>0</v>
      </c>
      <c r="BB116" s="367">
        <v>0</v>
      </c>
      <c r="BC116" s="367">
        <v>0</v>
      </c>
      <c r="BD116" s="367">
        <v>0</v>
      </c>
      <c r="BE116" s="367">
        <v>0</v>
      </c>
      <c r="BF116" s="367">
        <v>0</v>
      </c>
      <c r="BG116" s="367">
        <v>0</v>
      </c>
      <c r="BH116" s="367">
        <v>0</v>
      </c>
      <c r="BI116" s="367">
        <v>0</v>
      </c>
      <c r="BJ116" s="367">
        <v>0</v>
      </c>
      <c r="BK116" s="367">
        <v>0</v>
      </c>
      <c r="BL116" s="367">
        <v>0</v>
      </c>
      <c r="BN116" s="369">
        <v>0</v>
      </c>
      <c r="BO116" s="369">
        <v>0</v>
      </c>
      <c r="BP116" s="369">
        <v>0</v>
      </c>
      <c r="BQ116" s="369">
        <v>0</v>
      </c>
      <c r="BR116" s="369">
        <v>0</v>
      </c>
      <c r="BS116" s="390" t="s">
        <v>411</v>
      </c>
      <c r="BT116" s="390" t="s">
        <v>411</v>
      </c>
      <c r="BU116" s="390" t="s">
        <v>411</v>
      </c>
      <c r="BV116" s="390" t="s">
        <v>411</v>
      </c>
      <c r="BW116" s="390" t="s">
        <v>411</v>
      </c>
      <c r="BX116" s="390" t="s">
        <v>411</v>
      </c>
      <c r="BY116" s="390" t="s">
        <v>411</v>
      </c>
      <c r="BZ116" s="390" t="s">
        <v>411</v>
      </c>
      <c r="CA116" s="390" t="s">
        <v>411</v>
      </c>
      <c r="CB116" s="390" t="s">
        <v>411</v>
      </c>
      <c r="CC116" s="390" t="s">
        <v>411</v>
      </c>
      <c r="CD116" s="390" t="s">
        <v>411</v>
      </c>
      <c r="CE116" s="390" t="s">
        <v>411</v>
      </c>
      <c r="CF116" s="390" t="s">
        <v>411</v>
      </c>
      <c r="CG116" s="390" t="s">
        <v>411</v>
      </c>
      <c r="CH116" s="390" t="s">
        <v>411</v>
      </c>
      <c r="CI116" s="390" t="s">
        <v>411</v>
      </c>
      <c r="CJ116" s="390" t="s">
        <v>411</v>
      </c>
      <c r="CK116" s="390" t="s">
        <v>411</v>
      </c>
      <c r="CL116" s="390" t="s">
        <v>411</v>
      </c>
      <c r="CM116" s="390" t="s">
        <v>411</v>
      </c>
      <c r="CN116" s="390" t="s">
        <v>411</v>
      </c>
      <c r="CO116" s="369">
        <v>1624.65</v>
      </c>
      <c r="CP116" s="369">
        <v>9747.9000000000015</v>
      </c>
      <c r="CQ116" s="369">
        <v>9747.9000000000015</v>
      </c>
      <c r="CR116" s="369">
        <v>9747.9000000000015</v>
      </c>
      <c r="CS116" s="369">
        <v>9747.9000000000015</v>
      </c>
      <c r="CT116" s="369">
        <v>9747.9000000000015</v>
      </c>
      <c r="CU116" s="369">
        <v>9747.9000000000015</v>
      </c>
      <c r="CV116" s="369">
        <v>9747.9000000000015</v>
      </c>
      <c r="CW116" s="369">
        <v>16246.5</v>
      </c>
      <c r="CX116" s="369">
        <v>32493</v>
      </c>
      <c r="CY116" s="369">
        <v>16246.5</v>
      </c>
      <c r="CZ116" s="369">
        <v>16246.5</v>
      </c>
      <c r="DA116" s="369">
        <v>16246.5</v>
      </c>
      <c r="DB116" s="369">
        <v>16246.5</v>
      </c>
      <c r="DC116" s="369">
        <v>8123.25</v>
      </c>
      <c r="DD116" s="369">
        <v>0</v>
      </c>
      <c r="DE116" s="369">
        <v>0</v>
      </c>
      <c r="DF116" s="369">
        <v>0</v>
      </c>
      <c r="DG116" s="369">
        <v>0</v>
      </c>
      <c r="DH116" s="369">
        <v>0</v>
      </c>
      <c r="DI116" s="369">
        <v>0</v>
      </c>
      <c r="DJ116" s="369">
        <v>0</v>
      </c>
      <c r="DK116" s="369">
        <v>0</v>
      </c>
      <c r="DL116" s="369">
        <v>0</v>
      </c>
      <c r="DM116" s="369">
        <v>0</v>
      </c>
      <c r="DN116" s="369">
        <v>0</v>
      </c>
      <c r="DO116" s="369">
        <v>0</v>
      </c>
      <c r="DP116" s="369">
        <v>0</v>
      </c>
      <c r="DQ116" s="369">
        <v>0</v>
      </c>
      <c r="DR116" s="369">
        <v>0</v>
      </c>
      <c r="DT116" s="366" t="s">
        <v>213</v>
      </c>
      <c r="DU116" s="304"/>
      <c r="DV116" s="304"/>
      <c r="DW116" s="304"/>
      <c r="DX116" s="304"/>
      <c r="DY116" s="304"/>
      <c r="DZ116" s="304"/>
      <c r="EA116" s="255">
        <v>0</v>
      </c>
      <c r="EB116" s="255">
        <v>0</v>
      </c>
      <c r="EC116" s="255">
        <v>50364.150000000009</v>
      </c>
      <c r="ED116" s="255">
        <f t="shared" ref="ED116:EE131" si="17">SUMIF($BN$1:$DR$1,ED$2,$BN116:$DR116)</f>
        <v>141344.54999999999</v>
      </c>
      <c r="EE116" s="255">
        <f t="shared" si="17"/>
        <v>0</v>
      </c>
      <c r="EF116" s="255">
        <f t="shared" si="14"/>
        <v>191708.7</v>
      </c>
      <c r="EG116" s="255">
        <v>0</v>
      </c>
      <c r="EH116" s="366" t="s">
        <v>200</v>
      </c>
    </row>
    <row r="117" spans="1:138" x14ac:dyDescent="0.4">
      <c r="A117" s="366" t="s">
        <v>225</v>
      </c>
      <c r="B117" s="366" t="s">
        <v>267</v>
      </c>
      <c r="C117" s="366" t="s">
        <v>46</v>
      </c>
      <c r="D117" s="366">
        <v>634998</v>
      </c>
      <c r="E117" s="366" t="s">
        <v>319</v>
      </c>
      <c r="F117" s="367">
        <v>211.36</v>
      </c>
      <c r="G117" s="367">
        <v>92.578984837278099</v>
      </c>
      <c r="H117" s="281"/>
      <c r="I117" s="281"/>
      <c r="J117" s="281"/>
      <c r="K117" s="281"/>
      <c r="L117" s="281"/>
      <c r="M117" s="389" t="s">
        <v>411</v>
      </c>
      <c r="N117" s="389" t="s">
        <v>411</v>
      </c>
      <c r="O117" s="389" t="s">
        <v>411</v>
      </c>
      <c r="P117" s="389" t="s">
        <v>411</v>
      </c>
      <c r="Q117" s="389" t="s">
        <v>411</v>
      </c>
      <c r="R117" s="389" t="s">
        <v>411</v>
      </c>
      <c r="S117" s="389" t="s">
        <v>411</v>
      </c>
      <c r="T117" s="389" t="s">
        <v>411</v>
      </c>
      <c r="U117" s="389" t="s">
        <v>411</v>
      </c>
      <c r="V117" s="389" t="s">
        <v>411</v>
      </c>
      <c r="W117" s="389" t="s">
        <v>411</v>
      </c>
      <c r="X117" s="389" t="s">
        <v>411</v>
      </c>
      <c r="Y117" s="389" t="s">
        <v>411</v>
      </c>
      <c r="Z117" s="389" t="s">
        <v>411</v>
      </c>
      <c r="AA117" s="389" t="s">
        <v>411</v>
      </c>
      <c r="AB117" s="389" t="s">
        <v>411</v>
      </c>
      <c r="AC117" s="389" t="s">
        <v>411</v>
      </c>
      <c r="AD117" s="389" t="s">
        <v>411</v>
      </c>
      <c r="AE117" s="389" t="s">
        <v>411</v>
      </c>
      <c r="AF117" s="389" t="s">
        <v>411</v>
      </c>
      <c r="AG117" s="389" t="s">
        <v>411</v>
      </c>
      <c r="AH117" s="389" t="s">
        <v>411</v>
      </c>
      <c r="AI117" s="367">
        <v>0</v>
      </c>
      <c r="AJ117" s="367">
        <v>0</v>
      </c>
      <c r="AK117" s="367">
        <v>0.05</v>
      </c>
      <c r="AL117" s="367">
        <v>0.05</v>
      </c>
      <c r="AM117" s="367">
        <v>0.05</v>
      </c>
      <c r="AN117" s="367">
        <v>0.05</v>
      </c>
      <c r="AO117" s="367">
        <v>0.05</v>
      </c>
      <c r="AP117" s="367">
        <v>0.05</v>
      </c>
      <c r="AQ117" s="367">
        <v>0.05</v>
      </c>
      <c r="AR117" s="367">
        <v>0.05</v>
      </c>
      <c r="AS117" s="367">
        <v>0.05</v>
      </c>
      <c r="AT117" s="367">
        <v>0.05</v>
      </c>
      <c r="AU117" s="367">
        <v>0.05</v>
      </c>
      <c r="AV117" s="367">
        <v>0.05</v>
      </c>
      <c r="AW117" s="367">
        <v>0</v>
      </c>
      <c r="AX117" s="367">
        <v>0</v>
      </c>
      <c r="AY117" s="367">
        <v>0</v>
      </c>
      <c r="AZ117" s="367">
        <v>0</v>
      </c>
      <c r="BA117" s="367">
        <v>0</v>
      </c>
      <c r="BB117" s="367">
        <v>0</v>
      </c>
      <c r="BC117" s="367">
        <v>0</v>
      </c>
      <c r="BD117" s="367">
        <v>0</v>
      </c>
      <c r="BE117" s="367">
        <v>0</v>
      </c>
      <c r="BF117" s="367">
        <v>0</v>
      </c>
      <c r="BG117" s="367">
        <v>0</v>
      </c>
      <c r="BH117" s="367">
        <v>0</v>
      </c>
      <c r="BI117" s="367">
        <v>0</v>
      </c>
      <c r="BJ117" s="367">
        <v>0</v>
      </c>
      <c r="BK117" s="367">
        <v>0</v>
      </c>
      <c r="BL117" s="367">
        <v>0</v>
      </c>
      <c r="BN117" s="369">
        <v>0</v>
      </c>
      <c r="BO117" s="369">
        <v>0</v>
      </c>
      <c r="BP117" s="369">
        <v>0</v>
      </c>
      <c r="BQ117" s="369">
        <v>0</v>
      </c>
      <c r="BR117" s="369">
        <v>0</v>
      </c>
      <c r="BS117" s="390" t="s">
        <v>411</v>
      </c>
      <c r="BT117" s="390" t="s">
        <v>411</v>
      </c>
      <c r="BU117" s="390" t="s">
        <v>411</v>
      </c>
      <c r="BV117" s="390" t="s">
        <v>411</v>
      </c>
      <c r="BW117" s="390" t="s">
        <v>411</v>
      </c>
      <c r="BX117" s="390" t="s">
        <v>411</v>
      </c>
      <c r="BY117" s="390" t="s">
        <v>411</v>
      </c>
      <c r="BZ117" s="390" t="s">
        <v>411</v>
      </c>
      <c r="CA117" s="390" t="s">
        <v>411</v>
      </c>
      <c r="CB117" s="390" t="s">
        <v>411</v>
      </c>
      <c r="CC117" s="390" t="s">
        <v>411</v>
      </c>
      <c r="CD117" s="390" t="s">
        <v>411</v>
      </c>
      <c r="CE117" s="390" t="s">
        <v>411</v>
      </c>
      <c r="CF117" s="390" t="s">
        <v>411</v>
      </c>
      <c r="CG117" s="390" t="s">
        <v>411</v>
      </c>
      <c r="CH117" s="390" t="s">
        <v>411</v>
      </c>
      <c r="CI117" s="390" t="s">
        <v>411</v>
      </c>
      <c r="CJ117" s="390" t="s">
        <v>411</v>
      </c>
      <c r="CK117" s="390" t="s">
        <v>411</v>
      </c>
      <c r="CL117" s="390" t="s">
        <v>411</v>
      </c>
      <c r="CM117" s="390" t="s">
        <v>411</v>
      </c>
      <c r="CN117" s="390" t="s">
        <v>411</v>
      </c>
      <c r="CO117" s="369">
        <v>0</v>
      </c>
      <c r="CP117" s="369">
        <v>0</v>
      </c>
      <c r="CQ117" s="369">
        <v>1585.2000000000003</v>
      </c>
      <c r="CR117" s="369">
        <v>1585.2000000000003</v>
      </c>
      <c r="CS117" s="369">
        <v>1585.2000000000003</v>
      </c>
      <c r="CT117" s="369">
        <v>1585.2000000000003</v>
      </c>
      <c r="CU117" s="369">
        <v>1585.2000000000003</v>
      </c>
      <c r="CV117" s="369">
        <v>1585.2000000000003</v>
      </c>
      <c r="CW117" s="369">
        <v>1585.2000000000003</v>
      </c>
      <c r="CX117" s="369">
        <v>1585.2000000000003</v>
      </c>
      <c r="CY117" s="369">
        <v>1585.2000000000003</v>
      </c>
      <c r="CZ117" s="369">
        <v>1585.2000000000003</v>
      </c>
      <c r="DA117" s="369">
        <v>1585.2000000000003</v>
      </c>
      <c r="DB117" s="369">
        <v>1585.2000000000003</v>
      </c>
      <c r="DC117" s="369">
        <v>0</v>
      </c>
      <c r="DD117" s="369">
        <v>0</v>
      </c>
      <c r="DE117" s="369">
        <v>0</v>
      </c>
      <c r="DF117" s="369">
        <v>0</v>
      </c>
      <c r="DG117" s="369">
        <v>0</v>
      </c>
      <c r="DH117" s="369">
        <v>0</v>
      </c>
      <c r="DI117" s="369">
        <v>0</v>
      </c>
      <c r="DJ117" s="369">
        <v>0</v>
      </c>
      <c r="DK117" s="369">
        <v>0</v>
      </c>
      <c r="DL117" s="369">
        <v>0</v>
      </c>
      <c r="DM117" s="369">
        <v>0</v>
      </c>
      <c r="DN117" s="369">
        <v>0</v>
      </c>
      <c r="DO117" s="369">
        <v>0</v>
      </c>
      <c r="DP117" s="369">
        <v>0</v>
      </c>
      <c r="DQ117" s="369">
        <v>0</v>
      </c>
      <c r="DR117" s="369">
        <v>0</v>
      </c>
      <c r="DT117" s="366" t="s">
        <v>213</v>
      </c>
      <c r="DU117" s="304"/>
      <c r="DV117" s="304"/>
      <c r="DW117" s="304"/>
      <c r="DX117" s="304"/>
      <c r="DY117" s="304"/>
      <c r="DZ117" s="304"/>
      <c r="EA117" s="255">
        <v>0</v>
      </c>
      <c r="EB117" s="255">
        <v>0</v>
      </c>
      <c r="EC117" s="255">
        <v>6340.8000000000011</v>
      </c>
      <c r="ED117" s="255">
        <f t="shared" si="17"/>
        <v>12681.600000000004</v>
      </c>
      <c r="EE117" s="255">
        <f t="shared" si="17"/>
        <v>0</v>
      </c>
      <c r="EF117" s="255">
        <f t="shared" si="14"/>
        <v>19022.400000000005</v>
      </c>
      <c r="EG117" s="255">
        <v>0</v>
      </c>
      <c r="EH117" s="366" t="s">
        <v>200</v>
      </c>
    </row>
    <row r="118" spans="1:138" x14ac:dyDescent="0.4">
      <c r="A118" s="366" t="s">
        <v>225</v>
      </c>
      <c r="B118" s="366" t="s">
        <v>267</v>
      </c>
      <c r="C118" s="366" t="s">
        <v>46</v>
      </c>
      <c r="D118" s="366">
        <v>634998</v>
      </c>
      <c r="E118" s="366" t="s">
        <v>319</v>
      </c>
      <c r="F118" s="367">
        <v>211.36</v>
      </c>
      <c r="G118" s="367">
        <v>92.578984837278099</v>
      </c>
      <c r="H118" s="281"/>
      <c r="I118" s="281"/>
      <c r="J118" s="281"/>
      <c r="K118" s="281"/>
      <c r="L118" s="281"/>
      <c r="M118" s="389" t="s">
        <v>411</v>
      </c>
      <c r="N118" s="389" t="s">
        <v>411</v>
      </c>
      <c r="O118" s="389" t="s">
        <v>411</v>
      </c>
      <c r="P118" s="389" t="s">
        <v>411</v>
      </c>
      <c r="Q118" s="389" t="s">
        <v>411</v>
      </c>
      <c r="R118" s="389" t="s">
        <v>411</v>
      </c>
      <c r="S118" s="389" t="s">
        <v>411</v>
      </c>
      <c r="T118" s="389" t="s">
        <v>411</v>
      </c>
      <c r="U118" s="389" t="s">
        <v>411</v>
      </c>
      <c r="V118" s="389" t="s">
        <v>411</v>
      </c>
      <c r="W118" s="389" t="s">
        <v>411</v>
      </c>
      <c r="X118" s="389" t="s">
        <v>411</v>
      </c>
      <c r="Y118" s="389" t="s">
        <v>411</v>
      </c>
      <c r="Z118" s="389" t="s">
        <v>411</v>
      </c>
      <c r="AA118" s="389" t="s">
        <v>411</v>
      </c>
      <c r="AB118" s="389" t="s">
        <v>411</v>
      </c>
      <c r="AC118" s="389" t="s">
        <v>411</v>
      </c>
      <c r="AD118" s="389" t="s">
        <v>411</v>
      </c>
      <c r="AE118" s="389" t="s">
        <v>411</v>
      </c>
      <c r="AF118" s="389" t="s">
        <v>411</v>
      </c>
      <c r="AG118" s="389" t="s">
        <v>411</v>
      </c>
      <c r="AH118" s="389" t="s">
        <v>411</v>
      </c>
      <c r="AI118" s="367">
        <v>0</v>
      </c>
      <c r="AJ118" s="367">
        <v>0</v>
      </c>
      <c r="AK118" s="367">
        <v>0.1</v>
      </c>
      <c r="AL118" s="367">
        <v>0.1</v>
      </c>
      <c r="AM118" s="367">
        <v>0.1</v>
      </c>
      <c r="AN118" s="367">
        <v>0.1</v>
      </c>
      <c r="AO118" s="367">
        <v>0.1</v>
      </c>
      <c r="AP118" s="367">
        <v>0.1</v>
      </c>
      <c r="AQ118" s="367">
        <v>0.1</v>
      </c>
      <c r="AR118" s="367">
        <v>0.1</v>
      </c>
      <c r="AS118" s="367">
        <v>0.1</v>
      </c>
      <c r="AT118" s="367">
        <v>0.1</v>
      </c>
      <c r="AU118" s="367">
        <v>0.1</v>
      </c>
      <c r="AV118" s="367">
        <v>0.1</v>
      </c>
      <c r="AW118" s="367">
        <v>0</v>
      </c>
      <c r="AX118" s="367">
        <v>0</v>
      </c>
      <c r="AY118" s="367">
        <v>0</v>
      </c>
      <c r="AZ118" s="367">
        <v>0</v>
      </c>
      <c r="BA118" s="367">
        <v>0</v>
      </c>
      <c r="BB118" s="367">
        <v>0</v>
      </c>
      <c r="BC118" s="367">
        <v>0</v>
      </c>
      <c r="BD118" s="367">
        <v>0</v>
      </c>
      <c r="BE118" s="367">
        <v>0</v>
      </c>
      <c r="BF118" s="367">
        <v>0</v>
      </c>
      <c r="BG118" s="367">
        <v>0</v>
      </c>
      <c r="BH118" s="367">
        <v>0</v>
      </c>
      <c r="BI118" s="367">
        <v>0</v>
      </c>
      <c r="BJ118" s="367">
        <v>0</v>
      </c>
      <c r="BK118" s="367">
        <v>0</v>
      </c>
      <c r="BL118" s="367">
        <v>0</v>
      </c>
      <c r="BN118" s="369">
        <v>0</v>
      </c>
      <c r="BO118" s="369">
        <v>0</v>
      </c>
      <c r="BP118" s="369">
        <v>0</v>
      </c>
      <c r="BQ118" s="369">
        <v>0</v>
      </c>
      <c r="BR118" s="369">
        <v>0</v>
      </c>
      <c r="BS118" s="390" t="s">
        <v>411</v>
      </c>
      <c r="BT118" s="390" t="s">
        <v>411</v>
      </c>
      <c r="BU118" s="390" t="s">
        <v>411</v>
      </c>
      <c r="BV118" s="390" t="s">
        <v>411</v>
      </c>
      <c r="BW118" s="390" t="s">
        <v>411</v>
      </c>
      <c r="BX118" s="390" t="s">
        <v>411</v>
      </c>
      <c r="BY118" s="390" t="s">
        <v>411</v>
      </c>
      <c r="BZ118" s="390" t="s">
        <v>411</v>
      </c>
      <c r="CA118" s="390" t="s">
        <v>411</v>
      </c>
      <c r="CB118" s="390" t="s">
        <v>411</v>
      </c>
      <c r="CC118" s="390" t="s">
        <v>411</v>
      </c>
      <c r="CD118" s="390" t="s">
        <v>411</v>
      </c>
      <c r="CE118" s="390" t="s">
        <v>411</v>
      </c>
      <c r="CF118" s="390" t="s">
        <v>411</v>
      </c>
      <c r="CG118" s="390" t="s">
        <v>411</v>
      </c>
      <c r="CH118" s="390" t="s">
        <v>411</v>
      </c>
      <c r="CI118" s="390" t="s">
        <v>411</v>
      </c>
      <c r="CJ118" s="390" t="s">
        <v>411</v>
      </c>
      <c r="CK118" s="390" t="s">
        <v>411</v>
      </c>
      <c r="CL118" s="390" t="s">
        <v>411</v>
      </c>
      <c r="CM118" s="390" t="s">
        <v>411</v>
      </c>
      <c r="CN118" s="390" t="s">
        <v>411</v>
      </c>
      <c r="CO118" s="369">
        <v>0</v>
      </c>
      <c r="CP118" s="369">
        <v>0</v>
      </c>
      <c r="CQ118" s="369">
        <v>3170.4000000000005</v>
      </c>
      <c r="CR118" s="369">
        <v>3170.4000000000005</v>
      </c>
      <c r="CS118" s="369">
        <v>3170.4000000000005</v>
      </c>
      <c r="CT118" s="369">
        <v>3170.4000000000005</v>
      </c>
      <c r="CU118" s="369">
        <v>3170.4000000000005</v>
      </c>
      <c r="CV118" s="369">
        <v>3170.4000000000005</v>
      </c>
      <c r="CW118" s="369">
        <v>3170.4000000000005</v>
      </c>
      <c r="CX118" s="369">
        <v>3170.4000000000005</v>
      </c>
      <c r="CY118" s="369">
        <v>3170.4000000000005</v>
      </c>
      <c r="CZ118" s="369">
        <v>3170.4000000000005</v>
      </c>
      <c r="DA118" s="369">
        <v>3170.4000000000005</v>
      </c>
      <c r="DB118" s="369">
        <v>3170.4000000000005</v>
      </c>
      <c r="DC118" s="369">
        <v>0</v>
      </c>
      <c r="DD118" s="369">
        <v>0</v>
      </c>
      <c r="DE118" s="369">
        <v>0</v>
      </c>
      <c r="DF118" s="369">
        <v>0</v>
      </c>
      <c r="DG118" s="369">
        <v>0</v>
      </c>
      <c r="DH118" s="369">
        <v>0</v>
      </c>
      <c r="DI118" s="369">
        <v>0</v>
      </c>
      <c r="DJ118" s="369">
        <v>0</v>
      </c>
      <c r="DK118" s="369">
        <v>0</v>
      </c>
      <c r="DL118" s="369">
        <v>0</v>
      </c>
      <c r="DM118" s="369">
        <v>0</v>
      </c>
      <c r="DN118" s="369">
        <v>0</v>
      </c>
      <c r="DO118" s="369">
        <v>0</v>
      </c>
      <c r="DP118" s="369">
        <v>0</v>
      </c>
      <c r="DQ118" s="369">
        <v>0</v>
      </c>
      <c r="DR118" s="369">
        <v>0</v>
      </c>
      <c r="DT118" s="366" t="s">
        <v>213</v>
      </c>
      <c r="DU118" s="304"/>
      <c r="DV118" s="304"/>
      <c r="DW118" s="304"/>
      <c r="DX118" s="304"/>
      <c r="DY118" s="304"/>
      <c r="DZ118" s="304"/>
      <c r="EA118" s="255">
        <v>0</v>
      </c>
      <c r="EB118" s="255">
        <v>0</v>
      </c>
      <c r="EC118" s="255">
        <v>12681.600000000002</v>
      </c>
      <c r="ED118" s="255">
        <f t="shared" si="17"/>
        <v>25363.200000000008</v>
      </c>
      <c r="EE118" s="255">
        <f t="shared" si="17"/>
        <v>0</v>
      </c>
      <c r="EF118" s="255">
        <f t="shared" si="14"/>
        <v>38044.80000000001</v>
      </c>
      <c r="EG118" s="255">
        <v>0</v>
      </c>
      <c r="EH118" s="366" t="s">
        <v>200</v>
      </c>
    </row>
    <row r="119" spans="1:138" x14ac:dyDescent="0.4">
      <c r="A119" s="366" t="s">
        <v>225</v>
      </c>
      <c r="B119" s="366" t="s">
        <v>267</v>
      </c>
      <c r="C119" s="366" t="s">
        <v>46</v>
      </c>
      <c r="D119" s="366">
        <v>634998</v>
      </c>
      <c r="E119" s="366" t="s">
        <v>320</v>
      </c>
      <c r="F119" s="367">
        <v>224.23</v>
      </c>
      <c r="G119" s="367">
        <v>98.215134985207087</v>
      </c>
      <c r="H119" s="281"/>
      <c r="I119" s="281"/>
      <c r="J119" s="281"/>
      <c r="K119" s="281"/>
      <c r="L119" s="281"/>
      <c r="M119" s="389" t="s">
        <v>411</v>
      </c>
      <c r="N119" s="389" t="s">
        <v>411</v>
      </c>
      <c r="O119" s="389" t="s">
        <v>411</v>
      </c>
      <c r="P119" s="389" t="s">
        <v>411</v>
      </c>
      <c r="Q119" s="389" t="s">
        <v>411</v>
      </c>
      <c r="R119" s="389" t="s">
        <v>411</v>
      </c>
      <c r="S119" s="389" t="s">
        <v>411</v>
      </c>
      <c r="T119" s="389" t="s">
        <v>411</v>
      </c>
      <c r="U119" s="389" t="s">
        <v>411</v>
      </c>
      <c r="V119" s="389" t="s">
        <v>411</v>
      </c>
      <c r="W119" s="389" t="s">
        <v>411</v>
      </c>
      <c r="X119" s="389" t="s">
        <v>411</v>
      </c>
      <c r="Y119" s="389" t="s">
        <v>411</v>
      </c>
      <c r="Z119" s="389" t="s">
        <v>411</v>
      </c>
      <c r="AA119" s="389" t="s">
        <v>411</v>
      </c>
      <c r="AB119" s="389" t="s">
        <v>411</v>
      </c>
      <c r="AC119" s="389" t="s">
        <v>411</v>
      </c>
      <c r="AD119" s="389" t="s">
        <v>411</v>
      </c>
      <c r="AE119" s="389" t="s">
        <v>411</v>
      </c>
      <c r="AF119" s="389" t="s">
        <v>411</v>
      </c>
      <c r="AG119" s="389" t="s">
        <v>411</v>
      </c>
      <c r="AH119" s="389" t="s">
        <v>411</v>
      </c>
      <c r="AI119" s="367">
        <v>0</v>
      </c>
      <c r="AJ119" s="367">
        <v>0</v>
      </c>
      <c r="AK119" s="367">
        <v>0.45</v>
      </c>
      <c r="AL119" s="367">
        <v>0.45</v>
      </c>
      <c r="AM119" s="367">
        <v>0</v>
      </c>
      <c r="AN119" s="367">
        <v>0</v>
      </c>
      <c r="AO119" s="367">
        <v>0</v>
      </c>
      <c r="AP119" s="367">
        <v>0.85</v>
      </c>
      <c r="AQ119" s="367">
        <v>1.65</v>
      </c>
      <c r="AR119" s="367">
        <v>1.9916666666666665</v>
      </c>
      <c r="AS119" s="367">
        <v>2.1833333333333336</v>
      </c>
      <c r="AT119" s="367">
        <v>1.7166666666666668</v>
      </c>
      <c r="AU119" s="367">
        <v>1.45</v>
      </c>
      <c r="AV119" s="367">
        <v>0.68333333333333335</v>
      </c>
      <c r="AW119" s="367">
        <v>1</v>
      </c>
      <c r="AX119" s="367">
        <v>0</v>
      </c>
      <c r="AY119" s="367">
        <v>0</v>
      </c>
      <c r="AZ119" s="367">
        <v>0</v>
      </c>
      <c r="BA119" s="367">
        <v>0</v>
      </c>
      <c r="BB119" s="367">
        <v>0</v>
      </c>
      <c r="BC119" s="367">
        <v>0</v>
      </c>
      <c r="BD119" s="367">
        <v>0</v>
      </c>
      <c r="BE119" s="367">
        <v>0</v>
      </c>
      <c r="BF119" s="367">
        <v>0</v>
      </c>
      <c r="BG119" s="367">
        <v>0</v>
      </c>
      <c r="BH119" s="367">
        <v>0</v>
      </c>
      <c r="BI119" s="367">
        <v>0</v>
      </c>
      <c r="BJ119" s="367">
        <v>0</v>
      </c>
      <c r="BK119" s="367">
        <v>0</v>
      </c>
      <c r="BL119" s="367">
        <v>0</v>
      </c>
      <c r="BN119" s="369">
        <v>0</v>
      </c>
      <c r="BO119" s="369">
        <v>0</v>
      </c>
      <c r="BP119" s="369">
        <v>0</v>
      </c>
      <c r="BQ119" s="369">
        <v>0</v>
      </c>
      <c r="BR119" s="369">
        <v>0</v>
      </c>
      <c r="BS119" s="390" t="s">
        <v>411</v>
      </c>
      <c r="BT119" s="390" t="s">
        <v>411</v>
      </c>
      <c r="BU119" s="390" t="s">
        <v>411</v>
      </c>
      <c r="BV119" s="390" t="s">
        <v>411</v>
      </c>
      <c r="BW119" s="390" t="s">
        <v>411</v>
      </c>
      <c r="BX119" s="390" t="s">
        <v>411</v>
      </c>
      <c r="BY119" s="390" t="s">
        <v>411</v>
      </c>
      <c r="BZ119" s="390" t="s">
        <v>411</v>
      </c>
      <c r="CA119" s="390" t="s">
        <v>411</v>
      </c>
      <c r="CB119" s="390" t="s">
        <v>411</v>
      </c>
      <c r="CC119" s="390" t="s">
        <v>411</v>
      </c>
      <c r="CD119" s="390" t="s">
        <v>411</v>
      </c>
      <c r="CE119" s="390" t="s">
        <v>411</v>
      </c>
      <c r="CF119" s="390" t="s">
        <v>411</v>
      </c>
      <c r="CG119" s="390" t="s">
        <v>411</v>
      </c>
      <c r="CH119" s="390" t="s">
        <v>411</v>
      </c>
      <c r="CI119" s="390" t="s">
        <v>411</v>
      </c>
      <c r="CJ119" s="390" t="s">
        <v>411</v>
      </c>
      <c r="CK119" s="390" t="s">
        <v>411</v>
      </c>
      <c r="CL119" s="390" t="s">
        <v>411</v>
      </c>
      <c r="CM119" s="390" t="s">
        <v>411</v>
      </c>
      <c r="CN119" s="390" t="s">
        <v>411</v>
      </c>
      <c r="CO119" s="369">
        <v>0</v>
      </c>
      <c r="CP119" s="369">
        <v>0</v>
      </c>
      <c r="CQ119" s="369">
        <v>15135.525</v>
      </c>
      <c r="CR119" s="369">
        <v>15135.525</v>
      </c>
      <c r="CS119" s="369">
        <v>0</v>
      </c>
      <c r="CT119" s="369">
        <v>0</v>
      </c>
      <c r="CU119" s="369">
        <v>0</v>
      </c>
      <c r="CV119" s="369">
        <v>28589.324999999997</v>
      </c>
      <c r="CW119" s="369">
        <v>55496.924999999996</v>
      </c>
      <c r="CX119" s="369">
        <v>66988.712499999994</v>
      </c>
      <c r="CY119" s="369">
        <v>73435.325000000012</v>
      </c>
      <c r="CZ119" s="369">
        <v>57739.225000000006</v>
      </c>
      <c r="DA119" s="369">
        <v>48770.024999999994</v>
      </c>
      <c r="DB119" s="369">
        <v>22983.574999999997</v>
      </c>
      <c r="DC119" s="369">
        <v>33634.5</v>
      </c>
      <c r="DD119" s="369">
        <v>0</v>
      </c>
      <c r="DE119" s="369">
        <v>0</v>
      </c>
      <c r="DF119" s="369">
        <v>0</v>
      </c>
      <c r="DG119" s="369">
        <v>0</v>
      </c>
      <c r="DH119" s="369">
        <v>0</v>
      </c>
      <c r="DI119" s="369">
        <v>0</v>
      </c>
      <c r="DJ119" s="369">
        <v>0</v>
      </c>
      <c r="DK119" s="369">
        <v>0</v>
      </c>
      <c r="DL119" s="369">
        <v>0</v>
      </c>
      <c r="DM119" s="369">
        <v>0</v>
      </c>
      <c r="DN119" s="369">
        <v>0</v>
      </c>
      <c r="DO119" s="369">
        <v>0</v>
      </c>
      <c r="DP119" s="369">
        <v>0</v>
      </c>
      <c r="DQ119" s="369">
        <v>0</v>
      </c>
      <c r="DR119" s="369">
        <v>0</v>
      </c>
      <c r="DT119" s="366" t="s">
        <v>213</v>
      </c>
      <c r="DU119" s="304"/>
      <c r="DV119" s="304"/>
      <c r="DW119" s="304"/>
      <c r="DX119" s="304"/>
      <c r="DY119" s="304"/>
      <c r="DZ119" s="304"/>
      <c r="EA119" s="255">
        <v>0</v>
      </c>
      <c r="EB119" s="255">
        <v>0</v>
      </c>
      <c r="EC119" s="255">
        <v>63905.55</v>
      </c>
      <c r="ED119" s="255">
        <f t="shared" si="17"/>
        <v>387637.61249999999</v>
      </c>
      <c r="EE119" s="255">
        <f t="shared" si="17"/>
        <v>0</v>
      </c>
      <c r="EF119" s="255">
        <f t="shared" si="14"/>
        <v>451543.16249999998</v>
      </c>
      <c r="EG119" s="255">
        <v>0</v>
      </c>
      <c r="EH119" s="366" t="s">
        <v>200</v>
      </c>
    </row>
    <row r="120" spans="1:138" x14ac:dyDescent="0.4">
      <c r="A120" s="366" t="s">
        <v>225</v>
      </c>
      <c r="B120" s="366" t="s">
        <v>267</v>
      </c>
      <c r="C120" s="366" t="s">
        <v>46</v>
      </c>
      <c r="D120" s="366">
        <v>634998</v>
      </c>
      <c r="E120" s="366" t="s">
        <v>321</v>
      </c>
      <c r="F120" s="367">
        <v>195.86</v>
      </c>
      <c r="G120" s="367">
        <v>85.794730029585793</v>
      </c>
      <c r="H120" s="281"/>
      <c r="I120" s="281"/>
      <c r="J120" s="281"/>
      <c r="K120" s="281"/>
      <c r="L120" s="281"/>
      <c r="M120" s="389" t="s">
        <v>411</v>
      </c>
      <c r="N120" s="389" t="s">
        <v>411</v>
      </c>
      <c r="O120" s="389" t="s">
        <v>411</v>
      </c>
      <c r="P120" s="389" t="s">
        <v>411</v>
      </c>
      <c r="Q120" s="389" t="s">
        <v>411</v>
      </c>
      <c r="R120" s="389" t="s">
        <v>411</v>
      </c>
      <c r="S120" s="389" t="s">
        <v>411</v>
      </c>
      <c r="T120" s="389" t="s">
        <v>411</v>
      </c>
      <c r="U120" s="389" t="s">
        <v>411</v>
      </c>
      <c r="V120" s="389" t="s">
        <v>411</v>
      </c>
      <c r="W120" s="389" t="s">
        <v>411</v>
      </c>
      <c r="X120" s="389" t="s">
        <v>411</v>
      </c>
      <c r="Y120" s="389" t="s">
        <v>411</v>
      </c>
      <c r="Z120" s="389" t="s">
        <v>411</v>
      </c>
      <c r="AA120" s="389" t="s">
        <v>411</v>
      </c>
      <c r="AB120" s="389" t="s">
        <v>411</v>
      </c>
      <c r="AC120" s="389" t="s">
        <v>411</v>
      </c>
      <c r="AD120" s="389" t="s">
        <v>411</v>
      </c>
      <c r="AE120" s="389" t="s">
        <v>411</v>
      </c>
      <c r="AF120" s="389" t="s">
        <v>411</v>
      </c>
      <c r="AG120" s="389" t="s">
        <v>411</v>
      </c>
      <c r="AH120" s="389" t="s">
        <v>411</v>
      </c>
      <c r="AI120" s="367">
        <v>0</v>
      </c>
      <c r="AJ120" s="367">
        <v>0.47499999999999998</v>
      </c>
      <c r="AK120" s="367">
        <v>0.97499999999999998</v>
      </c>
      <c r="AL120" s="367">
        <v>0.7</v>
      </c>
      <c r="AM120" s="367">
        <v>0.125</v>
      </c>
      <c r="AN120" s="367">
        <v>0.125</v>
      </c>
      <c r="AO120" s="367">
        <v>0.125</v>
      </c>
      <c r="AP120" s="367">
        <v>0.55000000000000004</v>
      </c>
      <c r="AQ120" s="367">
        <v>1.3607142857142858</v>
      </c>
      <c r="AR120" s="367">
        <v>2.1517857142857144</v>
      </c>
      <c r="AS120" s="367">
        <v>3.2607142857142857</v>
      </c>
      <c r="AT120" s="367">
        <v>1.7107142857142856</v>
      </c>
      <c r="AU120" s="367">
        <v>1.0607142857142857</v>
      </c>
      <c r="AV120" s="367">
        <v>0.875</v>
      </c>
      <c r="AW120" s="367">
        <v>1.8</v>
      </c>
      <c r="AX120" s="367">
        <v>0</v>
      </c>
      <c r="AY120" s="367">
        <v>0</v>
      </c>
      <c r="AZ120" s="367">
        <v>0</v>
      </c>
      <c r="BA120" s="367">
        <v>0</v>
      </c>
      <c r="BB120" s="367">
        <v>0</v>
      </c>
      <c r="BC120" s="367">
        <v>0</v>
      </c>
      <c r="BD120" s="367">
        <v>0</v>
      </c>
      <c r="BE120" s="367">
        <v>0</v>
      </c>
      <c r="BF120" s="367">
        <v>0</v>
      </c>
      <c r="BG120" s="367">
        <v>0</v>
      </c>
      <c r="BH120" s="367">
        <v>0</v>
      </c>
      <c r="BI120" s="367">
        <v>0</v>
      </c>
      <c r="BJ120" s="367">
        <v>0</v>
      </c>
      <c r="BK120" s="367">
        <v>0</v>
      </c>
      <c r="BL120" s="367">
        <v>0</v>
      </c>
      <c r="BN120" s="369">
        <v>0</v>
      </c>
      <c r="BO120" s="369">
        <v>0</v>
      </c>
      <c r="BP120" s="369">
        <v>0</v>
      </c>
      <c r="BQ120" s="369">
        <v>0</v>
      </c>
      <c r="BR120" s="369">
        <v>0</v>
      </c>
      <c r="BS120" s="390" t="s">
        <v>411</v>
      </c>
      <c r="BT120" s="390" t="s">
        <v>411</v>
      </c>
      <c r="BU120" s="390" t="s">
        <v>411</v>
      </c>
      <c r="BV120" s="390" t="s">
        <v>411</v>
      </c>
      <c r="BW120" s="390" t="s">
        <v>411</v>
      </c>
      <c r="BX120" s="390" t="s">
        <v>411</v>
      </c>
      <c r="BY120" s="390" t="s">
        <v>411</v>
      </c>
      <c r="BZ120" s="390" t="s">
        <v>411</v>
      </c>
      <c r="CA120" s="390" t="s">
        <v>411</v>
      </c>
      <c r="CB120" s="390" t="s">
        <v>411</v>
      </c>
      <c r="CC120" s="390" t="s">
        <v>411</v>
      </c>
      <c r="CD120" s="390" t="s">
        <v>411</v>
      </c>
      <c r="CE120" s="390" t="s">
        <v>411</v>
      </c>
      <c r="CF120" s="390" t="s">
        <v>411</v>
      </c>
      <c r="CG120" s="390" t="s">
        <v>411</v>
      </c>
      <c r="CH120" s="390" t="s">
        <v>411</v>
      </c>
      <c r="CI120" s="390" t="s">
        <v>411</v>
      </c>
      <c r="CJ120" s="390" t="s">
        <v>411</v>
      </c>
      <c r="CK120" s="390" t="s">
        <v>411</v>
      </c>
      <c r="CL120" s="390" t="s">
        <v>411</v>
      </c>
      <c r="CM120" s="390" t="s">
        <v>411</v>
      </c>
      <c r="CN120" s="390" t="s">
        <v>411</v>
      </c>
      <c r="CO120" s="369">
        <v>0</v>
      </c>
      <c r="CP120" s="369">
        <v>13955.025000000001</v>
      </c>
      <c r="CQ120" s="369">
        <v>28644.525000000001</v>
      </c>
      <c r="CR120" s="369">
        <v>20565.3</v>
      </c>
      <c r="CS120" s="369">
        <v>3672.3750000000005</v>
      </c>
      <c r="CT120" s="369">
        <v>3672.3750000000005</v>
      </c>
      <c r="CU120" s="369">
        <v>3672.3750000000005</v>
      </c>
      <c r="CV120" s="369">
        <v>16158.450000000003</v>
      </c>
      <c r="CW120" s="369">
        <v>39976.425000000003</v>
      </c>
      <c r="CX120" s="369">
        <v>63217.312500000015</v>
      </c>
      <c r="CY120" s="369">
        <v>95796.525000000009</v>
      </c>
      <c r="CZ120" s="369">
        <v>50259.074999999997</v>
      </c>
      <c r="DA120" s="369">
        <v>31162.725000000002</v>
      </c>
      <c r="DB120" s="369">
        <v>25706.625</v>
      </c>
      <c r="DC120" s="369">
        <v>52882.200000000012</v>
      </c>
      <c r="DD120" s="369">
        <v>0</v>
      </c>
      <c r="DE120" s="369">
        <v>0</v>
      </c>
      <c r="DF120" s="369">
        <v>0</v>
      </c>
      <c r="DG120" s="369">
        <v>0</v>
      </c>
      <c r="DH120" s="369">
        <v>0</v>
      </c>
      <c r="DI120" s="369">
        <v>0</v>
      </c>
      <c r="DJ120" s="369">
        <v>0</v>
      </c>
      <c r="DK120" s="369">
        <v>0</v>
      </c>
      <c r="DL120" s="369">
        <v>0</v>
      </c>
      <c r="DM120" s="369">
        <v>0</v>
      </c>
      <c r="DN120" s="369">
        <v>0</v>
      </c>
      <c r="DO120" s="369">
        <v>0</v>
      </c>
      <c r="DP120" s="369">
        <v>0</v>
      </c>
      <c r="DQ120" s="369">
        <v>0</v>
      </c>
      <c r="DR120" s="369">
        <v>0</v>
      </c>
      <c r="DT120" s="366" t="s">
        <v>213</v>
      </c>
      <c r="DU120" s="304"/>
      <c r="DV120" s="304"/>
      <c r="DW120" s="304"/>
      <c r="DX120" s="304"/>
      <c r="DY120" s="304"/>
      <c r="DZ120" s="304"/>
      <c r="EA120" s="255">
        <v>0</v>
      </c>
      <c r="EB120" s="255">
        <v>0</v>
      </c>
      <c r="EC120" s="255">
        <v>99888.60000000002</v>
      </c>
      <c r="ED120" s="255">
        <f t="shared" si="17"/>
        <v>378831.71250000002</v>
      </c>
      <c r="EE120" s="255">
        <f t="shared" si="17"/>
        <v>0</v>
      </c>
      <c r="EF120" s="255">
        <f t="shared" si="14"/>
        <v>478720.31250000006</v>
      </c>
      <c r="EG120" s="255">
        <v>0</v>
      </c>
      <c r="EH120" s="366" t="s">
        <v>200</v>
      </c>
    </row>
    <row r="121" spans="1:138" x14ac:dyDescent="0.4">
      <c r="A121" s="366" t="s">
        <v>225</v>
      </c>
      <c r="B121" s="366" t="s">
        <v>267</v>
      </c>
      <c r="C121" s="366" t="s">
        <v>46</v>
      </c>
      <c r="D121" s="366">
        <v>634998</v>
      </c>
      <c r="E121" s="366" t="s">
        <v>322</v>
      </c>
      <c r="F121" s="367">
        <v>188</v>
      </c>
      <c r="G121" s="367">
        <v>82.350416050295848</v>
      </c>
      <c r="H121" s="281"/>
      <c r="I121" s="281"/>
      <c r="J121" s="281"/>
      <c r="K121" s="281"/>
      <c r="L121" s="281"/>
      <c r="M121" s="389" t="s">
        <v>411</v>
      </c>
      <c r="N121" s="389" t="s">
        <v>411</v>
      </c>
      <c r="O121" s="389" t="s">
        <v>411</v>
      </c>
      <c r="P121" s="389" t="s">
        <v>411</v>
      </c>
      <c r="Q121" s="389" t="s">
        <v>411</v>
      </c>
      <c r="R121" s="389" t="s">
        <v>411</v>
      </c>
      <c r="S121" s="389" t="s">
        <v>411</v>
      </c>
      <c r="T121" s="389" t="s">
        <v>411</v>
      </c>
      <c r="U121" s="389" t="s">
        <v>411</v>
      </c>
      <c r="V121" s="389" t="s">
        <v>411</v>
      </c>
      <c r="W121" s="389" t="s">
        <v>411</v>
      </c>
      <c r="X121" s="389" t="s">
        <v>411</v>
      </c>
      <c r="Y121" s="389" t="s">
        <v>411</v>
      </c>
      <c r="Z121" s="389" t="s">
        <v>411</v>
      </c>
      <c r="AA121" s="389" t="s">
        <v>411</v>
      </c>
      <c r="AB121" s="389" t="s">
        <v>411</v>
      </c>
      <c r="AC121" s="389" t="s">
        <v>411</v>
      </c>
      <c r="AD121" s="389" t="s">
        <v>411</v>
      </c>
      <c r="AE121" s="389" t="s">
        <v>411</v>
      </c>
      <c r="AF121" s="389" t="s">
        <v>411</v>
      </c>
      <c r="AG121" s="389" t="s">
        <v>411</v>
      </c>
      <c r="AH121" s="389" t="s">
        <v>411</v>
      </c>
      <c r="AI121" s="367">
        <v>0.5</v>
      </c>
      <c r="AJ121" s="367">
        <v>0</v>
      </c>
      <c r="AK121" s="367">
        <v>0.25</v>
      </c>
      <c r="AL121" s="367">
        <v>0.1</v>
      </c>
      <c r="AM121" s="367">
        <v>0.05</v>
      </c>
      <c r="AN121" s="367">
        <v>0.05</v>
      </c>
      <c r="AO121" s="367">
        <v>0.05</v>
      </c>
      <c r="AP121" s="367">
        <v>0.05</v>
      </c>
      <c r="AQ121" s="367">
        <v>0.55000000000000004</v>
      </c>
      <c r="AR121" s="367">
        <v>0.15</v>
      </c>
      <c r="AS121" s="367">
        <v>0</v>
      </c>
      <c r="AT121" s="367">
        <v>0</v>
      </c>
      <c r="AU121" s="367">
        <v>0.9</v>
      </c>
      <c r="AV121" s="367">
        <v>0</v>
      </c>
      <c r="AW121" s="367">
        <v>0</v>
      </c>
      <c r="AX121" s="367">
        <v>0</v>
      </c>
      <c r="AY121" s="367">
        <v>0</v>
      </c>
      <c r="AZ121" s="367">
        <v>0</v>
      </c>
      <c r="BA121" s="367">
        <v>0</v>
      </c>
      <c r="BB121" s="367">
        <v>0</v>
      </c>
      <c r="BC121" s="367">
        <v>0</v>
      </c>
      <c r="BD121" s="367">
        <v>0</v>
      </c>
      <c r="BE121" s="367">
        <v>0</v>
      </c>
      <c r="BF121" s="367">
        <v>0</v>
      </c>
      <c r="BG121" s="367">
        <v>0</v>
      </c>
      <c r="BH121" s="367">
        <v>0</v>
      </c>
      <c r="BI121" s="367">
        <v>0</v>
      </c>
      <c r="BJ121" s="367">
        <v>0</v>
      </c>
      <c r="BK121" s="367">
        <v>0</v>
      </c>
      <c r="BL121" s="367">
        <v>0</v>
      </c>
      <c r="BN121" s="369">
        <v>0</v>
      </c>
      <c r="BO121" s="369">
        <v>0</v>
      </c>
      <c r="BP121" s="369">
        <v>0</v>
      </c>
      <c r="BQ121" s="369">
        <v>0</v>
      </c>
      <c r="BR121" s="369">
        <v>0</v>
      </c>
      <c r="BS121" s="390" t="s">
        <v>411</v>
      </c>
      <c r="BT121" s="390" t="s">
        <v>411</v>
      </c>
      <c r="BU121" s="390" t="s">
        <v>411</v>
      </c>
      <c r="BV121" s="390" t="s">
        <v>411</v>
      </c>
      <c r="BW121" s="390" t="s">
        <v>411</v>
      </c>
      <c r="BX121" s="390" t="s">
        <v>411</v>
      </c>
      <c r="BY121" s="390" t="s">
        <v>411</v>
      </c>
      <c r="BZ121" s="390" t="s">
        <v>411</v>
      </c>
      <c r="CA121" s="390" t="s">
        <v>411</v>
      </c>
      <c r="CB121" s="390" t="s">
        <v>411</v>
      </c>
      <c r="CC121" s="390" t="s">
        <v>411</v>
      </c>
      <c r="CD121" s="390" t="s">
        <v>411</v>
      </c>
      <c r="CE121" s="390" t="s">
        <v>411</v>
      </c>
      <c r="CF121" s="390" t="s">
        <v>411</v>
      </c>
      <c r="CG121" s="390" t="s">
        <v>411</v>
      </c>
      <c r="CH121" s="390" t="s">
        <v>411</v>
      </c>
      <c r="CI121" s="390" t="s">
        <v>411</v>
      </c>
      <c r="CJ121" s="390" t="s">
        <v>411</v>
      </c>
      <c r="CK121" s="390" t="s">
        <v>411</v>
      </c>
      <c r="CL121" s="390" t="s">
        <v>411</v>
      </c>
      <c r="CM121" s="390" t="s">
        <v>411</v>
      </c>
      <c r="CN121" s="390" t="s">
        <v>411</v>
      </c>
      <c r="CO121" s="369">
        <v>14100</v>
      </c>
      <c r="CP121" s="369">
        <v>0</v>
      </c>
      <c r="CQ121" s="369">
        <v>7050</v>
      </c>
      <c r="CR121" s="369">
        <v>2820</v>
      </c>
      <c r="CS121" s="369">
        <v>1410</v>
      </c>
      <c r="CT121" s="369">
        <v>1410</v>
      </c>
      <c r="CU121" s="369">
        <v>1410</v>
      </c>
      <c r="CV121" s="369">
        <v>1410</v>
      </c>
      <c r="CW121" s="369">
        <v>15510</v>
      </c>
      <c r="CX121" s="369">
        <v>4230</v>
      </c>
      <c r="CY121" s="369">
        <v>0</v>
      </c>
      <c r="CZ121" s="369">
        <v>0</v>
      </c>
      <c r="DA121" s="369">
        <v>25380.000000000004</v>
      </c>
      <c r="DB121" s="369">
        <v>0</v>
      </c>
      <c r="DC121" s="369">
        <v>0</v>
      </c>
      <c r="DD121" s="369">
        <v>0</v>
      </c>
      <c r="DE121" s="369">
        <v>0</v>
      </c>
      <c r="DF121" s="369">
        <v>0</v>
      </c>
      <c r="DG121" s="369">
        <v>0</v>
      </c>
      <c r="DH121" s="369">
        <v>0</v>
      </c>
      <c r="DI121" s="369">
        <v>0</v>
      </c>
      <c r="DJ121" s="369">
        <v>0</v>
      </c>
      <c r="DK121" s="369">
        <v>0</v>
      </c>
      <c r="DL121" s="369">
        <v>0</v>
      </c>
      <c r="DM121" s="369">
        <v>0</v>
      </c>
      <c r="DN121" s="369">
        <v>0</v>
      </c>
      <c r="DO121" s="369">
        <v>0</v>
      </c>
      <c r="DP121" s="369">
        <v>0</v>
      </c>
      <c r="DQ121" s="369">
        <v>0</v>
      </c>
      <c r="DR121" s="369">
        <v>0</v>
      </c>
      <c r="DT121" s="366" t="s">
        <v>213</v>
      </c>
      <c r="DU121" s="304"/>
      <c r="DV121" s="304"/>
      <c r="DW121" s="304"/>
      <c r="DX121" s="304"/>
      <c r="DY121" s="304"/>
      <c r="DZ121" s="304"/>
      <c r="EA121" s="255">
        <v>0</v>
      </c>
      <c r="EB121" s="255">
        <v>0</v>
      </c>
      <c r="EC121" s="255">
        <v>26790</v>
      </c>
      <c r="ED121" s="255">
        <f t="shared" si="17"/>
        <v>47940</v>
      </c>
      <c r="EE121" s="255">
        <f t="shared" si="17"/>
        <v>0</v>
      </c>
      <c r="EF121" s="255">
        <f t="shared" si="14"/>
        <v>74730</v>
      </c>
      <c r="EG121" s="255">
        <v>0</v>
      </c>
      <c r="EH121" s="366" t="s">
        <v>200</v>
      </c>
    </row>
    <row r="122" spans="1:138" x14ac:dyDescent="0.4">
      <c r="A122" s="366" t="s">
        <v>225</v>
      </c>
      <c r="B122" s="366" t="s">
        <v>267</v>
      </c>
      <c r="C122" s="366" t="s">
        <v>46</v>
      </c>
      <c r="D122" s="366">
        <v>634998</v>
      </c>
      <c r="E122" s="366" t="s">
        <v>323</v>
      </c>
      <c r="F122" s="367">
        <v>159.88</v>
      </c>
      <c r="G122" s="367">
        <v>70.034384245562109</v>
      </c>
      <c r="H122" s="281"/>
      <c r="I122" s="281"/>
      <c r="J122" s="281"/>
      <c r="K122" s="281"/>
      <c r="L122" s="281"/>
      <c r="M122" s="389" t="s">
        <v>411</v>
      </c>
      <c r="N122" s="389" t="s">
        <v>411</v>
      </c>
      <c r="O122" s="389" t="s">
        <v>411</v>
      </c>
      <c r="P122" s="389" t="s">
        <v>411</v>
      </c>
      <c r="Q122" s="389" t="s">
        <v>411</v>
      </c>
      <c r="R122" s="389" t="s">
        <v>411</v>
      </c>
      <c r="S122" s="389" t="s">
        <v>411</v>
      </c>
      <c r="T122" s="389" t="s">
        <v>411</v>
      </c>
      <c r="U122" s="389" t="s">
        <v>411</v>
      </c>
      <c r="V122" s="389" t="s">
        <v>411</v>
      </c>
      <c r="W122" s="389" t="s">
        <v>411</v>
      </c>
      <c r="X122" s="389" t="s">
        <v>411</v>
      </c>
      <c r="Y122" s="389" t="s">
        <v>411</v>
      </c>
      <c r="Z122" s="389" t="s">
        <v>411</v>
      </c>
      <c r="AA122" s="389" t="s">
        <v>411</v>
      </c>
      <c r="AB122" s="389" t="s">
        <v>411</v>
      </c>
      <c r="AC122" s="389" t="s">
        <v>411</v>
      </c>
      <c r="AD122" s="389" t="s">
        <v>411</v>
      </c>
      <c r="AE122" s="389" t="s">
        <v>411</v>
      </c>
      <c r="AF122" s="389" t="s">
        <v>411</v>
      </c>
      <c r="AG122" s="389" t="s">
        <v>411</v>
      </c>
      <c r="AH122" s="389" t="s">
        <v>411</v>
      </c>
      <c r="AI122" s="367">
        <v>0</v>
      </c>
      <c r="AJ122" s="367">
        <v>0</v>
      </c>
      <c r="AK122" s="367">
        <v>0</v>
      </c>
      <c r="AL122" s="367">
        <v>0.75</v>
      </c>
      <c r="AM122" s="367">
        <v>0.55000000000000004</v>
      </c>
      <c r="AN122" s="367">
        <v>0</v>
      </c>
      <c r="AO122" s="367">
        <v>0</v>
      </c>
      <c r="AP122" s="367">
        <v>0</v>
      </c>
      <c r="AQ122" s="367">
        <v>2.15</v>
      </c>
      <c r="AR122" s="367">
        <v>2.15</v>
      </c>
      <c r="AS122" s="367">
        <v>1.2</v>
      </c>
      <c r="AT122" s="367">
        <v>0</v>
      </c>
      <c r="AU122" s="367">
        <v>0</v>
      </c>
      <c r="AV122" s="367">
        <v>0</v>
      </c>
      <c r="AW122" s="367">
        <v>0</v>
      </c>
      <c r="AX122" s="367">
        <v>0</v>
      </c>
      <c r="AY122" s="367">
        <v>0</v>
      </c>
      <c r="AZ122" s="367">
        <v>0</v>
      </c>
      <c r="BA122" s="367">
        <v>0</v>
      </c>
      <c r="BB122" s="367">
        <v>0</v>
      </c>
      <c r="BC122" s="367">
        <v>0</v>
      </c>
      <c r="BD122" s="367">
        <v>0</v>
      </c>
      <c r="BE122" s="367">
        <v>0</v>
      </c>
      <c r="BF122" s="367">
        <v>0</v>
      </c>
      <c r="BG122" s="367">
        <v>0</v>
      </c>
      <c r="BH122" s="367">
        <v>0</v>
      </c>
      <c r="BI122" s="367">
        <v>0</v>
      </c>
      <c r="BJ122" s="367">
        <v>0</v>
      </c>
      <c r="BK122" s="367">
        <v>0</v>
      </c>
      <c r="BL122" s="367">
        <v>0</v>
      </c>
      <c r="BN122" s="369">
        <v>0</v>
      </c>
      <c r="BO122" s="369">
        <v>0</v>
      </c>
      <c r="BP122" s="369">
        <v>0</v>
      </c>
      <c r="BQ122" s="369">
        <v>0</v>
      </c>
      <c r="BR122" s="369">
        <v>0</v>
      </c>
      <c r="BS122" s="390" t="s">
        <v>411</v>
      </c>
      <c r="BT122" s="390" t="s">
        <v>411</v>
      </c>
      <c r="BU122" s="390" t="s">
        <v>411</v>
      </c>
      <c r="BV122" s="390" t="s">
        <v>411</v>
      </c>
      <c r="BW122" s="390" t="s">
        <v>411</v>
      </c>
      <c r="BX122" s="390" t="s">
        <v>411</v>
      </c>
      <c r="BY122" s="390" t="s">
        <v>411</v>
      </c>
      <c r="BZ122" s="390" t="s">
        <v>411</v>
      </c>
      <c r="CA122" s="390" t="s">
        <v>411</v>
      </c>
      <c r="CB122" s="390" t="s">
        <v>411</v>
      </c>
      <c r="CC122" s="390" t="s">
        <v>411</v>
      </c>
      <c r="CD122" s="390" t="s">
        <v>411</v>
      </c>
      <c r="CE122" s="390" t="s">
        <v>411</v>
      </c>
      <c r="CF122" s="390" t="s">
        <v>411</v>
      </c>
      <c r="CG122" s="390" t="s">
        <v>411</v>
      </c>
      <c r="CH122" s="390" t="s">
        <v>411</v>
      </c>
      <c r="CI122" s="390" t="s">
        <v>411</v>
      </c>
      <c r="CJ122" s="390" t="s">
        <v>411</v>
      </c>
      <c r="CK122" s="390" t="s">
        <v>411</v>
      </c>
      <c r="CL122" s="390" t="s">
        <v>411</v>
      </c>
      <c r="CM122" s="390" t="s">
        <v>411</v>
      </c>
      <c r="CN122" s="390" t="s">
        <v>411</v>
      </c>
      <c r="CO122" s="369">
        <v>0</v>
      </c>
      <c r="CP122" s="369">
        <v>0</v>
      </c>
      <c r="CQ122" s="369">
        <v>0</v>
      </c>
      <c r="CR122" s="369">
        <v>17986.5</v>
      </c>
      <c r="CS122" s="369">
        <v>13190.1</v>
      </c>
      <c r="CT122" s="369">
        <v>0</v>
      </c>
      <c r="CU122" s="369">
        <v>0</v>
      </c>
      <c r="CV122" s="369">
        <v>0</v>
      </c>
      <c r="CW122" s="369">
        <v>51561.299999999996</v>
      </c>
      <c r="CX122" s="369">
        <v>51561.299999999996</v>
      </c>
      <c r="CY122" s="369">
        <v>28778.399999999998</v>
      </c>
      <c r="CZ122" s="369">
        <v>0</v>
      </c>
      <c r="DA122" s="369">
        <v>0</v>
      </c>
      <c r="DB122" s="369">
        <v>0</v>
      </c>
      <c r="DC122" s="369">
        <v>0</v>
      </c>
      <c r="DD122" s="369">
        <v>0</v>
      </c>
      <c r="DE122" s="369">
        <v>0</v>
      </c>
      <c r="DF122" s="369">
        <v>0</v>
      </c>
      <c r="DG122" s="369">
        <v>0</v>
      </c>
      <c r="DH122" s="369">
        <v>0</v>
      </c>
      <c r="DI122" s="369">
        <v>0</v>
      </c>
      <c r="DJ122" s="369">
        <v>0</v>
      </c>
      <c r="DK122" s="369">
        <v>0</v>
      </c>
      <c r="DL122" s="369">
        <v>0</v>
      </c>
      <c r="DM122" s="369">
        <v>0</v>
      </c>
      <c r="DN122" s="369">
        <v>0</v>
      </c>
      <c r="DO122" s="369">
        <v>0</v>
      </c>
      <c r="DP122" s="369">
        <v>0</v>
      </c>
      <c r="DQ122" s="369">
        <v>0</v>
      </c>
      <c r="DR122" s="369">
        <v>0</v>
      </c>
      <c r="DT122" s="366" t="s">
        <v>213</v>
      </c>
      <c r="DU122" s="304"/>
      <c r="DV122" s="304"/>
      <c r="DW122" s="304"/>
      <c r="DX122" s="304"/>
      <c r="DY122" s="304"/>
      <c r="DZ122" s="304"/>
      <c r="EA122" s="255">
        <v>0</v>
      </c>
      <c r="EB122" s="255">
        <v>0</v>
      </c>
      <c r="EC122" s="255">
        <v>31176.6</v>
      </c>
      <c r="ED122" s="255">
        <f t="shared" si="17"/>
        <v>131901</v>
      </c>
      <c r="EE122" s="255">
        <f t="shared" si="17"/>
        <v>0</v>
      </c>
      <c r="EF122" s="255">
        <f t="shared" si="14"/>
        <v>163077.6</v>
      </c>
      <c r="EG122" s="255">
        <v>0</v>
      </c>
      <c r="EH122" s="366" t="s">
        <v>200</v>
      </c>
    </row>
    <row r="123" spans="1:138" x14ac:dyDescent="0.4">
      <c r="A123" s="366" t="s">
        <v>74</v>
      </c>
      <c r="B123" s="366" t="s">
        <v>267</v>
      </c>
      <c r="C123" s="366" t="s">
        <v>46</v>
      </c>
      <c r="D123" s="366">
        <v>634998</v>
      </c>
      <c r="E123" s="366" t="s">
        <v>324</v>
      </c>
      <c r="F123" s="367">
        <v>244.97</v>
      </c>
      <c r="G123" s="367">
        <v>107.29559911242602</v>
      </c>
      <c r="H123" s="281"/>
      <c r="I123" s="281"/>
      <c r="J123" s="281"/>
      <c r="K123" s="281"/>
      <c r="L123" s="281"/>
      <c r="M123" s="389" t="s">
        <v>411</v>
      </c>
      <c r="N123" s="389" t="s">
        <v>411</v>
      </c>
      <c r="O123" s="389" t="s">
        <v>411</v>
      </c>
      <c r="P123" s="389" t="s">
        <v>411</v>
      </c>
      <c r="Q123" s="389" t="s">
        <v>411</v>
      </c>
      <c r="R123" s="389" t="s">
        <v>411</v>
      </c>
      <c r="S123" s="389" t="s">
        <v>411</v>
      </c>
      <c r="T123" s="389" t="s">
        <v>411</v>
      </c>
      <c r="U123" s="389" t="s">
        <v>411</v>
      </c>
      <c r="V123" s="389" t="s">
        <v>411</v>
      </c>
      <c r="W123" s="389" t="s">
        <v>411</v>
      </c>
      <c r="X123" s="389" t="s">
        <v>411</v>
      </c>
      <c r="Y123" s="389" t="s">
        <v>411</v>
      </c>
      <c r="Z123" s="389" t="s">
        <v>411</v>
      </c>
      <c r="AA123" s="389" t="s">
        <v>411</v>
      </c>
      <c r="AB123" s="389" t="s">
        <v>411</v>
      </c>
      <c r="AC123" s="389" t="s">
        <v>411</v>
      </c>
      <c r="AD123" s="389" t="s">
        <v>411</v>
      </c>
      <c r="AE123" s="389" t="s">
        <v>411</v>
      </c>
      <c r="AF123" s="389" t="s">
        <v>411</v>
      </c>
      <c r="AG123" s="389" t="s">
        <v>411</v>
      </c>
      <c r="AH123" s="389" t="s">
        <v>411</v>
      </c>
      <c r="AI123" s="367">
        <v>0</v>
      </c>
      <c r="AJ123" s="367">
        <v>0.15</v>
      </c>
      <c r="AK123" s="367">
        <v>0.15</v>
      </c>
      <c r="AL123" s="367">
        <v>0.15</v>
      </c>
      <c r="AM123" s="367">
        <v>0.15</v>
      </c>
      <c r="AN123" s="367">
        <v>0.15</v>
      </c>
      <c r="AO123" s="367">
        <v>0.15</v>
      </c>
      <c r="AP123" s="367">
        <v>0.15</v>
      </c>
      <c r="AQ123" s="367">
        <v>0.15</v>
      </c>
      <c r="AR123" s="367">
        <v>0.15</v>
      </c>
      <c r="AS123" s="367">
        <v>0.15</v>
      </c>
      <c r="AT123" s="367">
        <v>0.15</v>
      </c>
      <c r="AU123" s="367">
        <v>0.15</v>
      </c>
      <c r="AV123" s="367">
        <v>0.15</v>
      </c>
      <c r="AW123" s="367">
        <v>0</v>
      </c>
      <c r="AX123" s="367">
        <v>0</v>
      </c>
      <c r="AY123" s="367">
        <v>0</v>
      </c>
      <c r="AZ123" s="367">
        <v>0</v>
      </c>
      <c r="BA123" s="367">
        <v>0</v>
      </c>
      <c r="BB123" s="367">
        <v>0</v>
      </c>
      <c r="BC123" s="367">
        <v>0</v>
      </c>
      <c r="BD123" s="367">
        <v>0</v>
      </c>
      <c r="BE123" s="367">
        <v>0</v>
      </c>
      <c r="BF123" s="367">
        <v>0</v>
      </c>
      <c r="BG123" s="367">
        <v>0</v>
      </c>
      <c r="BH123" s="367">
        <v>0</v>
      </c>
      <c r="BI123" s="367">
        <v>0</v>
      </c>
      <c r="BJ123" s="367">
        <v>0</v>
      </c>
      <c r="BK123" s="367">
        <v>0</v>
      </c>
      <c r="BL123" s="367">
        <v>0</v>
      </c>
      <c r="BN123" s="369">
        <v>0</v>
      </c>
      <c r="BO123" s="369">
        <v>0</v>
      </c>
      <c r="BP123" s="369">
        <v>0</v>
      </c>
      <c r="BQ123" s="369">
        <v>0</v>
      </c>
      <c r="BR123" s="369">
        <v>0</v>
      </c>
      <c r="BS123" s="390" t="s">
        <v>411</v>
      </c>
      <c r="BT123" s="390" t="s">
        <v>411</v>
      </c>
      <c r="BU123" s="390" t="s">
        <v>411</v>
      </c>
      <c r="BV123" s="390" t="s">
        <v>411</v>
      </c>
      <c r="BW123" s="390" t="s">
        <v>411</v>
      </c>
      <c r="BX123" s="390" t="s">
        <v>411</v>
      </c>
      <c r="BY123" s="390" t="s">
        <v>411</v>
      </c>
      <c r="BZ123" s="390" t="s">
        <v>411</v>
      </c>
      <c r="CA123" s="390" t="s">
        <v>411</v>
      </c>
      <c r="CB123" s="390" t="s">
        <v>411</v>
      </c>
      <c r="CC123" s="390" t="s">
        <v>411</v>
      </c>
      <c r="CD123" s="390" t="s">
        <v>411</v>
      </c>
      <c r="CE123" s="390" t="s">
        <v>411</v>
      </c>
      <c r="CF123" s="390" t="s">
        <v>411</v>
      </c>
      <c r="CG123" s="390" t="s">
        <v>411</v>
      </c>
      <c r="CH123" s="390" t="s">
        <v>411</v>
      </c>
      <c r="CI123" s="390" t="s">
        <v>411</v>
      </c>
      <c r="CJ123" s="390" t="s">
        <v>411</v>
      </c>
      <c r="CK123" s="390" t="s">
        <v>411</v>
      </c>
      <c r="CL123" s="390" t="s">
        <v>411</v>
      </c>
      <c r="CM123" s="390" t="s">
        <v>411</v>
      </c>
      <c r="CN123" s="390" t="s">
        <v>411</v>
      </c>
      <c r="CO123" s="369">
        <v>0</v>
      </c>
      <c r="CP123" s="369">
        <v>5511.8249999999998</v>
      </c>
      <c r="CQ123" s="369">
        <v>5511.8249999999998</v>
      </c>
      <c r="CR123" s="369">
        <v>5511.8249999999998</v>
      </c>
      <c r="CS123" s="369">
        <v>5511.8249999999998</v>
      </c>
      <c r="CT123" s="369">
        <v>5511.8249999999998</v>
      </c>
      <c r="CU123" s="369">
        <v>5511.8249999999998</v>
      </c>
      <c r="CV123" s="369">
        <v>5511.8249999999998</v>
      </c>
      <c r="CW123" s="369">
        <v>5511.8249999999998</v>
      </c>
      <c r="CX123" s="369">
        <v>5511.8249999999998</v>
      </c>
      <c r="CY123" s="369">
        <v>5511.8249999999998</v>
      </c>
      <c r="CZ123" s="369">
        <v>5511.8249999999998</v>
      </c>
      <c r="DA123" s="369">
        <v>5511.8249999999998</v>
      </c>
      <c r="DB123" s="369">
        <v>5511.8249999999998</v>
      </c>
      <c r="DC123" s="369">
        <v>0</v>
      </c>
      <c r="DD123" s="369">
        <v>0</v>
      </c>
      <c r="DE123" s="369">
        <v>0</v>
      </c>
      <c r="DF123" s="369">
        <v>0</v>
      </c>
      <c r="DG123" s="369">
        <v>0</v>
      </c>
      <c r="DH123" s="369">
        <v>0</v>
      </c>
      <c r="DI123" s="369">
        <v>0</v>
      </c>
      <c r="DJ123" s="369">
        <v>0</v>
      </c>
      <c r="DK123" s="369">
        <v>0</v>
      </c>
      <c r="DL123" s="369">
        <v>0</v>
      </c>
      <c r="DM123" s="369">
        <v>0</v>
      </c>
      <c r="DN123" s="369">
        <v>0</v>
      </c>
      <c r="DO123" s="369">
        <v>0</v>
      </c>
      <c r="DP123" s="369">
        <v>0</v>
      </c>
      <c r="DQ123" s="369">
        <v>0</v>
      </c>
      <c r="DR123" s="369">
        <v>0</v>
      </c>
      <c r="DT123" s="366" t="s">
        <v>213</v>
      </c>
      <c r="DU123" s="304"/>
      <c r="DV123" s="304"/>
      <c r="DW123" s="304"/>
      <c r="DX123" s="304"/>
      <c r="DY123" s="304"/>
      <c r="DZ123" s="304"/>
      <c r="EA123" s="255">
        <v>0</v>
      </c>
      <c r="EB123" s="255">
        <v>0</v>
      </c>
      <c r="EC123" s="255">
        <v>27559.125</v>
      </c>
      <c r="ED123" s="255">
        <f t="shared" si="17"/>
        <v>44094.599999999991</v>
      </c>
      <c r="EE123" s="255">
        <f t="shared" si="17"/>
        <v>0</v>
      </c>
      <c r="EF123" s="255">
        <f t="shared" si="14"/>
        <v>71653.724999999991</v>
      </c>
      <c r="EG123" s="255">
        <v>0</v>
      </c>
      <c r="EH123" s="366" t="s">
        <v>200</v>
      </c>
    </row>
    <row r="124" spans="1:138" x14ac:dyDescent="0.4">
      <c r="A124" s="366" t="s">
        <v>225</v>
      </c>
      <c r="B124" s="366" t="s">
        <v>267</v>
      </c>
      <c r="C124" s="366" t="s">
        <v>46</v>
      </c>
      <c r="D124" s="366">
        <v>634998</v>
      </c>
      <c r="E124" s="366" t="s">
        <v>325</v>
      </c>
      <c r="F124" s="367">
        <v>203.73</v>
      </c>
      <c r="G124" s="367">
        <v>89.239044008875723</v>
      </c>
      <c r="H124" s="281"/>
      <c r="I124" s="281"/>
      <c r="J124" s="281"/>
      <c r="K124" s="281"/>
      <c r="L124" s="281"/>
      <c r="M124" s="389" t="s">
        <v>411</v>
      </c>
      <c r="N124" s="389" t="s">
        <v>411</v>
      </c>
      <c r="O124" s="389" t="s">
        <v>411</v>
      </c>
      <c r="P124" s="389" t="s">
        <v>411</v>
      </c>
      <c r="Q124" s="389" t="s">
        <v>411</v>
      </c>
      <c r="R124" s="389" t="s">
        <v>411</v>
      </c>
      <c r="S124" s="389" t="s">
        <v>411</v>
      </c>
      <c r="T124" s="389" t="s">
        <v>411</v>
      </c>
      <c r="U124" s="389" t="s">
        <v>411</v>
      </c>
      <c r="V124" s="389" t="s">
        <v>411</v>
      </c>
      <c r="W124" s="389" t="s">
        <v>411</v>
      </c>
      <c r="X124" s="389" t="s">
        <v>411</v>
      </c>
      <c r="Y124" s="389" t="s">
        <v>411</v>
      </c>
      <c r="Z124" s="389" t="s">
        <v>411</v>
      </c>
      <c r="AA124" s="389" t="s">
        <v>411</v>
      </c>
      <c r="AB124" s="389" t="s">
        <v>411</v>
      </c>
      <c r="AC124" s="389" t="s">
        <v>411</v>
      </c>
      <c r="AD124" s="389" t="s">
        <v>411</v>
      </c>
      <c r="AE124" s="389" t="s">
        <v>411</v>
      </c>
      <c r="AF124" s="389" t="s">
        <v>411</v>
      </c>
      <c r="AG124" s="389" t="s">
        <v>411</v>
      </c>
      <c r="AH124" s="389" t="s">
        <v>411</v>
      </c>
      <c r="AI124" s="367">
        <v>0</v>
      </c>
      <c r="AJ124" s="367">
        <v>0</v>
      </c>
      <c r="AK124" s="367">
        <v>0</v>
      </c>
      <c r="AL124" s="367">
        <v>0</v>
      </c>
      <c r="AM124" s="367">
        <v>0</v>
      </c>
      <c r="AN124" s="367">
        <v>0</v>
      </c>
      <c r="AO124" s="367">
        <v>0.15</v>
      </c>
      <c r="AP124" s="367">
        <v>0.15</v>
      </c>
      <c r="AQ124" s="367">
        <v>0.15</v>
      </c>
      <c r="AR124" s="367">
        <v>0.25</v>
      </c>
      <c r="AS124" s="367">
        <v>0.15</v>
      </c>
      <c r="AT124" s="367">
        <v>0.15</v>
      </c>
      <c r="AU124" s="367">
        <v>0.15</v>
      </c>
      <c r="AV124" s="367">
        <v>0.15</v>
      </c>
      <c r="AW124" s="367">
        <v>0.1</v>
      </c>
      <c r="AX124" s="367">
        <v>0</v>
      </c>
      <c r="AY124" s="367">
        <v>0</v>
      </c>
      <c r="AZ124" s="367">
        <v>0</v>
      </c>
      <c r="BA124" s="367">
        <v>0</v>
      </c>
      <c r="BB124" s="367">
        <v>0</v>
      </c>
      <c r="BC124" s="367">
        <v>0</v>
      </c>
      <c r="BD124" s="367">
        <v>0</v>
      </c>
      <c r="BE124" s="367">
        <v>0</v>
      </c>
      <c r="BF124" s="367">
        <v>0</v>
      </c>
      <c r="BG124" s="367">
        <v>0</v>
      </c>
      <c r="BH124" s="367">
        <v>0</v>
      </c>
      <c r="BI124" s="367">
        <v>0</v>
      </c>
      <c r="BJ124" s="367">
        <v>0</v>
      </c>
      <c r="BK124" s="367">
        <v>0</v>
      </c>
      <c r="BL124" s="367">
        <v>0</v>
      </c>
      <c r="BN124" s="369">
        <v>0</v>
      </c>
      <c r="BO124" s="369">
        <v>0</v>
      </c>
      <c r="BP124" s="369">
        <v>0</v>
      </c>
      <c r="BQ124" s="369">
        <v>0</v>
      </c>
      <c r="BR124" s="369">
        <v>0</v>
      </c>
      <c r="BS124" s="390" t="s">
        <v>411</v>
      </c>
      <c r="BT124" s="390" t="s">
        <v>411</v>
      </c>
      <c r="BU124" s="390" t="s">
        <v>411</v>
      </c>
      <c r="BV124" s="390" t="s">
        <v>411</v>
      </c>
      <c r="BW124" s="390" t="s">
        <v>411</v>
      </c>
      <c r="BX124" s="390" t="s">
        <v>411</v>
      </c>
      <c r="BY124" s="390" t="s">
        <v>411</v>
      </c>
      <c r="BZ124" s="390" t="s">
        <v>411</v>
      </c>
      <c r="CA124" s="390" t="s">
        <v>411</v>
      </c>
      <c r="CB124" s="390" t="s">
        <v>411</v>
      </c>
      <c r="CC124" s="390" t="s">
        <v>411</v>
      </c>
      <c r="CD124" s="390" t="s">
        <v>411</v>
      </c>
      <c r="CE124" s="390" t="s">
        <v>411</v>
      </c>
      <c r="CF124" s="390" t="s">
        <v>411</v>
      </c>
      <c r="CG124" s="390" t="s">
        <v>411</v>
      </c>
      <c r="CH124" s="390" t="s">
        <v>411</v>
      </c>
      <c r="CI124" s="390" t="s">
        <v>411</v>
      </c>
      <c r="CJ124" s="390" t="s">
        <v>411</v>
      </c>
      <c r="CK124" s="390" t="s">
        <v>411</v>
      </c>
      <c r="CL124" s="390" t="s">
        <v>411</v>
      </c>
      <c r="CM124" s="390" t="s">
        <v>411</v>
      </c>
      <c r="CN124" s="390" t="s">
        <v>411</v>
      </c>
      <c r="CO124" s="369">
        <v>0</v>
      </c>
      <c r="CP124" s="369">
        <v>0</v>
      </c>
      <c r="CQ124" s="369">
        <v>0</v>
      </c>
      <c r="CR124" s="369">
        <v>0</v>
      </c>
      <c r="CS124" s="369">
        <v>0</v>
      </c>
      <c r="CT124" s="369">
        <v>0</v>
      </c>
      <c r="CU124" s="369">
        <v>4583.9249999999993</v>
      </c>
      <c r="CV124" s="369">
        <v>4583.9249999999993</v>
      </c>
      <c r="CW124" s="369">
        <v>4583.9249999999993</v>
      </c>
      <c r="CX124" s="369">
        <v>7639.875</v>
      </c>
      <c r="CY124" s="369">
        <v>4583.9249999999993</v>
      </c>
      <c r="CZ124" s="369">
        <v>4583.9249999999993</v>
      </c>
      <c r="DA124" s="369">
        <v>4583.9249999999993</v>
      </c>
      <c r="DB124" s="369">
        <v>4583.9249999999993</v>
      </c>
      <c r="DC124" s="369">
        <v>3055.9500000000003</v>
      </c>
      <c r="DD124" s="369">
        <v>0</v>
      </c>
      <c r="DE124" s="369">
        <v>0</v>
      </c>
      <c r="DF124" s="369">
        <v>0</v>
      </c>
      <c r="DG124" s="369">
        <v>0</v>
      </c>
      <c r="DH124" s="369">
        <v>0</v>
      </c>
      <c r="DI124" s="369">
        <v>0</v>
      </c>
      <c r="DJ124" s="369">
        <v>0</v>
      </c>
      <c r="DK124" s="369">
        <v>0</v>
      </c>
      <c r="DL124" s="369">
        <v>0</v>
      </c>
      <c r="DM124" s="369">
        <v>0</v>
      </c>
      <c r="DN124" s="369">
        <v>0</v>
      </c>
      <c r="DO124" s="369">
        <v>0</v>
      </c>
      <c r="DP124" s="369">
        <v>0</v>
      </c>
      <c r="DQ124" s="369">
        <v>0</v>
      </c>
      <c r="DR124" s="369">
        <v>0</v>
      </c>
      <c r="DT124" s="366" t="s">
        <v>213</v>
      </c>
      <c r="DU124" s="304"/>
      <c r="DV124" s="304"/>
      <c r="DW124" s="304"/>
      <c r="DX124" s="304"/>
      <c r="DY124" s="304"/>
      <c r="DZ124" s="304"/>
      <c r="EA124" s="255">
        <v>0</v>
      </c>
      <c r="EB124" s="255">
        <v>0</v>
      </c>
      <c r="EC124" s="255">
        <v>0</v>
      </c>
      <c r="ED124" s="255">
        <f t="shared" si="17"/>
        <v>42783.299999999988</v>
      </c>
      <c r="EE124" s="255">
        <f t="shared" si="17"/>
        <v>0</v>
      </c>
      <c r="EF124" s="255">
        <f t="shared" si="14"/>
        <v>42783.299999999988</v>
      </c>
      <c r="EG124" s="255">
        <v>0</v>
      </c>
      <c r="EH124" s="366" t="s">
        <v>200</v>
      </c>
    </row>
    <row r="125" spans="1:138" x14ac:dyDescent="0.4">
      <c r="A125" s="366" t="s">
        <v>79</v>
      </c>
      <c r="B125" s="366" t="s">
        <v>267</v>
      </c>
      <c r="C125" s="366" t="s">
        <v>46</v>
      </c>
      <c r="D125" s="366">
        <v>634998</v>
      </c>
      <c r="E125" s="366" t="s">
        <v>326</v>
      </c>
      <c r="F125" s="367">
        <v>269.89999999999998</v>
      </c>
      <c r="G125" s="367">
        <v>120.6</v>
      </c>
      <c r="H125" s="281"/>
      <c r="I125" s="281"/>
      <c r="J125" s="281"/>
      <c r="K125" s="281"/>
      <c r="L125" s="281"/>
      <c r="M125" s="389" t="s">
        <v>411</v>
      </c>
      <c r="N125" s="389" t="s">
        <v>411</v>
      </c>
      <c r="O125" s="389" t="s">
        <v>411</v>
      </c>
      <c r="P125" s="389" t="s">
        <v>411</v>
      </c>
      <c r="Q125" s="389" t="s">
        <v>411</v>
      </c>
      <c r="R125" s="389" t="s">
        <v>411</v>
      </c>
      <c r="S125" s="389" t="s">
        <v>411</v>
      </c>
      <c r="T125" s="389" t="s">
        <v>411</v>
      </c>
      <c r="U125" s="389" t="s">
        <v>411</v>
      </c>
      <c r="V125" s="389" t="s">
        <v>411</v>
      </c>
      <c r="W125" s="389" t="s">
        <v>411</v>
      </c>
      <c r="X125" s="389" t="s">
        <v>411</v>
      </c>
      <c r="Y125" s="389" t="s">
        <v>411</v>
      </c>
      <c r="Z125" s="389" t="s">
        <v>411</v>
      </c>
      <c r="AA125" s="389" t="s">
        <v>411</v>
      </c>
      <c r="AB125" s="389" t="s">
        <v>411</v>
      </c>
      <c r="AC125" s="389" t="s">
        <v>411</v>
      </c>
      <c r="AD125" s="389" t="s">
        <v>411</v>
      </c>
      <c r="AE125" s="389" t="s">
        <v>411</v>
      </c>
      <c r="AF125" s="389" t="s">
        <v>411</v>
      </c>
      <c r="AG125" s="389" t="s">
        <v>411</v>
      </c>
      <c r="AH125" s="389" t="s">
        <v>411</v>
      </c>
      <c r="AI125" s="367">
        <v>0</v>
      </c>
      <c r="AJ125" s="367">
        <v>0.35</v>
      </c>
      <c r="AK125" s="367">
        <v>0.35</v>
      </c>
      <c r="AL125" s="367">
        <v>0.35</v>
      </c>
      <c r="AM125" s="367">
        <v>0.35</v>
      </c>
      <c r="AN125" s="367">
        <v>0.35</v>
      </c>
      <c r="AO125" s="367">
        <v>0.35</v>
      </c>
      <c r="AP125" s="367">
        <v>0.35</v>
      </c>
      <c r="AQ125" s="367">
        <v>0.35</v>
      </c>
      <c r="AR125" s="367">
        <v>0.35</v>
      </c>
      <c r="AS125" s="367">
        <v>0.35</v>
      </c>
      <c r="AT125" s="367">
        <v>0.35</v>
      </c>
      <c r="AU125" s="367">
        <v>0.35</v>
      </c>
      <c r="AV125" s="367">
        <v>0.35</v>
      </c>
      <c r="AW125" s="367">
        <v>0</v>
      </c>
      <c r="AX125" s="367">
        <v>0</v>
      </c>
      <c r="AY125" s="367">
        <v>0</v>
      </c>
      <c r="AZ125" s="367">
        <v>0</v>
      </c>
      <c r="BA125" s="367">
        <v>0</v>
      </c>
      <c r="BB125" s="367">
        <v>0</v>
      </c>
      <c r="BC125" s="367">
        <v>0</v>
      </c>
      <c r="BD125" s="367">
        <v>0</v>
      </c>
      <c r="BE125" s="367">
        <v>0</v>
      </c>
      <c r="BF125" s="367">
        <v>0</v>
      </c>
      <c r="BG125" s="367">
        <v>0</v>
      </c>
      <c r="BH125" s="367">
        <v>0</v>
      </c>
      <c r="BI125" s="367">
        <v>0</v>
      </c>
      <c r="BJ125" s="367">
        <v>0</v>
      </c>
      <c r="BK125" s="367">
        <v>0</v>
      </c>
      <c r="BL125" s="367">
        <v>0</v>
      </c>
      <c r="BN125" s="369">
        <v>0</v>
      </c>
      <c r="BO125" s="369">
        <v>0</v>
      </c>
      <c r="BP125" s="369">
        <v>0</v>
      </c>
      <c r="BQ125" s="369">
        <v>0</v>
      </c>
      <c r="BR125" s="369">
        <v>0</v>
      </c>
      <c r="BS125" s="390" t="s">
        <v>411</v>
      </c>
      <c r="BT125" s="390" t="s">
        <v>411</v>
      </c>
      <c r="BU125" s="390" t="s">
        <v>411</v>
      </c>
      <c r="BV125" s="390" t="s">
        <v>411</v>
      </c>
      <c r="BW125" s="390" t="s">
        <v>411</v>
      </c>
      <c r="BX125" s="390" t="s">
        <v>411</v>
      </c>
      <c r="BY125" s="390" t="s">
        <v>411</v>
      </c>
      <c r="BZ125" s="390" t="s">
        <v>411</v>
      </c>
      <c r="CA125" s="390" t="s">
        <v>411</v>
      </c>
      <c r="CB125" s="390" t="s">
        <v>411</v>
      </c>
      <c r="CC125" s="390" t="s">
        <v>411</v>
      </c>
      <c r="CD125" s="390" t="s">
        <v>411</v>
      </c>
      <c r="CE125" s="390" t="s">
        <v>411</v>
      </c>
      <c r="CF125" s="390" t="s">
        <v>411</v>
      </c>
      <c r="CG125" s="390" t="s">
        <v>411</v>
      </c>
      <c r="CH125" s="390" t="s">
        <v>411</v>
      </c>
      <c r="CI125" s="390" t="s">
        <v>411</v>
      </c>
      <c r="CJ125" s="390" t="s">
        <v>411</v>
      </c>
      <c r="CK125" s="390" t="s">
        <v>411</v>
      </c>
      <c r="CL125" s="390" t="s">
        <v>411</v>
      </c>
      <c r="CM125" s="390" t="s">
        <v>411</v>
      </c>
      <c r="CN125" s="390" t="s">
        <v>411</v>
      </c>
      <c r="CO125" s="369">
        <v>0</v>
      </c>
      <c r="CP125" s="369">
        <v>14169.749999999998</v>
      </c>
      <c r="CQ125" s="369">
        <v>14169.749999999998</v>
      </c>
      <c r="CR125" s="369">
        <v>14169.749999999998</v>
      </c>
      <c r="CS125" s="369">
        <v>14169.749999999998</v>
      </c>
      <c r="CT125" s="369">
        <v>14169.749999999998</v>
      </c>
      <c r="CU125" s="369">
        <v>14169.749999999998</v>
      </c>
      <c r="CV125" s="369">
        <v>14169.749999999998</v>
      </c>
      <c r="CW125" s="369">
        <v>14169.749999999998</v>
      </c>
      <c r="CX125" s="369">
        <v>14169.749999999998</v>
      </c>
      <c r="CY125" s="369">
        <v>14169.749999999998</v>
      </c>
      <c r="CZ125" s="369">
        <v>14169.749999999998</v>
      </c>
      <c r="DA125" s="369">
        <v>14169.749999999998</v>
      </c>
      <c r="DB125" s="369">
        <v>14169.749999999998</v>
      </c>
      <c r="DC125" s="369">
        <v>0</v>
      </c>
      <c r="DD125" s="369">
        <v>0</v>
      </c>
      <c r="DE125" s="369">
        <v>0</v>
      </c>
      <c r="DF125" s="369">
        <v>0</v>
      </c>
      <c r="DG125" s="369">
        <v>0</v>
      </c>
      <c r="DH125" s="369">
        <v>0</v>
      </c>
      <c r="DI125" s="369">
        <v>0</v>
      </c>
      <c r="DJ125" s="369">
        <v>0</v>
      </c>
      <c r="DK125" s="369">
        <v>0</v>
      </c>
      <c r="DL125" s="369">
        <v>0</v>
      </c>
      <c r="DM125" s="369">
        <v>0</v>
      </c>
      <c r="DN125" s="369">
        <v>0</v>
      </c>
      <c r="DO125" s="369">
        <v>0</v>
      </c>
      <c r="DP125" s="369">
        <v>0</v>
      </c>
      <c r="DQ125" s="369">
        <v>0</v>
      </c>
      <c r="DR125" s="369">
        <v>0</v>
      </c>
      <c r="DT125" s="366" t="s">
        <v>213</v>
      </c>
      <c r="DU125" s="304"/>
      <c r="DV125" s="304"/>
      <c r="DW125" s="304"/>
      <c r="DX125" s="304"/>
      <c r="DY125" s="304"/>
      <c r="DZ125" s="304"/>
      <c r="EA125" s="255">
        <v>0</v>
      </c>
      <c r="EB125" s="255">
        <v>0</v>
      </c>
      <c r="EC125" s="255">
        <v>70848.749999999985</v>
      </c>
      <c r="ED125" s="255">
        <f t="shared" si="17"/>
        <v>113357.99999999999</v>
      </c>
      <c r="EE125" s="255">
        <f t="shared" si="17"/>
        <v>0</v>
      </c>
      <c r="EF125" s="255">
        <f t="shared" si="14"/>
        <v>184206.74999999997</v>
      </c>
      <c r="EG125" s="255">
        <v>0</v>
      </c>
      <c r="EH125" s="366" t="s">
        <v>200</v>
      </c>
    </row>
    <row r="126" spans="1:138" x14ac:dyDescent="0.4">
      <c r="A126" s="366" t="s">
        <v>79</v>
      </c>
      <c r="B126" s="366" t="s">
        <v>267</v>
      </c>
      <c r="C126" s="366" t="s">
        <v>46</v>
      </c>
      <c r="D126" s="366">
        <v>634998</v>
      </c>
      <c r="E126" s="366" t="s">
        <v>327</v>
      </c>
      <c r="F126" s="367">
        <v>211.36</v>
      </c>
      <c r="G126" s="367">
        <v>92.578984837278099</v>
      </c>
      <c r="H126" s="281"/>
      <c r="I126" s="281"/>
      <c r="J126" s="281"/>
      <c r="K126" s="281"/>
      <c r="L126" s="281"/>
      <c r="M126" s="389" t="s">
        <v>411</v>
      </c>
      <c r="N126" s="389" t="s">
        <v>411</v>
      </c>
      <c r="O126" s="389" t="s">
        <v>411</v>
      </c>
      <c r="P126" s="389" t="s">
        <v>411</v>
      </c>
      <c r="Q126" s="389" t="s">
        <v>411</v>
      </c>
      <c r="R126" s="389" t="s">
        <v>411</v>
      </c>
      <c r="S126" s="389" t="s">
        <v>411</v>
      </c>
      <c r="T126" s="389" t="s">
        <v>411</v>
      </c>
      <c r="U126" s="389" t="s">
        <v>411</v>
      </c>
      <c r="V126" s="389" t="s">
        <v>411</v>
      </c>
      <c r="W126" s="389" t="s">
        <v>411</v>
      </c>
      <c r="X126" s="389" t="s">
        <v>411</v>
      </c>
      <c r="Y126" s="389" t="s">
        <v>411</v>
      </c>
      <c r="Z126" s="389" t="s">
        <v>411</v>
      </c>
      <c r="AA126" s="389" t="s">
        <v>411</v>
      </c>
      <c r="AB126" s="389" t="s">
        <v>411</v>
      </c>
      <c r="AC126" s="389" t="s">
        <v>411</v>
      </c>
      <c r="AD126" s="389" t="s">
        <v>411</v>
      </c>
      <c r="AE126" s="389" t="s">
        <v>411</v>
      </c>
      <c r="AF126" s="389" t="s">
        <v>411</v>
      </c>
      <c r="AG126" s="389" t="s">
        <v>411</v>
      </c>
      <c r="AH126" s="389" t="s">
        <v>411</v>
      </c>
      <c r="AI126" s="367">
        <v>0</v>
      </c>
      <c r="AJ126" s="367">
        <v>0.2</v>
      </c>
      <c r="AK126" s="367">
        <v>0.2</v>
      </c>
      <c r="AL126" s="367">
        <v>0.2</v>
      </c>
      <c r="AM126" s="367">
        <v>0.2</v>
      </c>
      <c r="AN126" s="367">
        <v>0.2</v>
      </c>
      <c r="AO126" s="367">
        <v>0.2</v>
      </c>
      <c r="AP126" s="367">
        <v>0.2</v>
      </c>
      <c r="AQ126" s="367">
        <v>0.2</v>
      </c>
      <c r="AR126" s="367">
        <v>0.2</v>
      </c>
      <c r="AS126" s="367">
        <v>0.2</v>
      </c>
      <c r="AT126" s="367">
        <v>0.2</v>
      </c>
      <c r="AU126" s="367">
        <v>0.2</v>
      </c>
      <c r="AV126" s="367">
        <v>0.2</v>
      </c>
      <c r="AW126" s="367">
        <v>0</v>
      </c>
      <c r="AX126" s="367">
        <v>0</v>
      </c>
      <c r="AY126" s="367">
        <v>0</v>
      </c>
      <c r="AZ126" s="367">
        <v>0</v>
      </c>
      <c r="BA126" s="367">
        <v>0</v>
      </c>
      <c r="BB126" s="367">
        <v>0</v>
      </c>
      <c r="BC126" s="367">
        <v>0</v>
      </c>
      <c r="BD126" s="367">
        <v>0</v>
      </c>
      <c r="BE126" s="367">
        <v>0</v>
      </c>
      <c r="BF126" s="367">
        <v>0</v>
      </c>
      <c r="BG126" s="367">
        <v>0</v>
      </c>
      <c r="BH126" s="367">
        <v>0</v>
      </c>
      <c r="BI126" s="367">
        <v>0</v>
      </c>
      <c r="BJ126" s="367">
        <v>0</v>
      </c>
      <c r="BK126" s="367">
        <v>0</v>
      </c>
      <c r="BL126" s="367">
        <v>0</v>
      </c>
      <c r="BN126" s="369">
        <v>0</v>
      </c>
      <c r="BO126" s="369">
        <v>0</v>
      </c>
      <c r="BP126" s="369">
        <v>0</v>
      </c>
      <c r="BQ126" s="369">
        <v>0</v>
      </c>
      <c r="BR126" s="369">
        <v>0</v>
      </c>
      <c r="BS126" s="390" t="s">
        <v>411</v>
      </c>
      <c r="BT126" s="390" t="s">
        <v>411</v>
      </c>
      <c r="BU126" s="390" t="s">
        <v>411</v>
      </c>
      <c r="BV126" s="390" t="s">
        <v>411</v>
      </c>
      <c r="BW126" s="390" t="s">
        <v>411</v>
      </c>
      <c r="BX126" s="390" t="s">
        <v>411</v>
      </c>
      <c r="BY126" s="390" t="s">
        <v>411</v>
      </c>
      <c r="BZ126" s="390" t="s">
        <v>411</v>
      </c>
      <c r="CA126" s="390" t="s">
        <v>411</v>
      </c>
      <c r="CB126" s="390" t="s">
        <v>411</v>
      </c>
      <c r="CC126" s="390" t="s">
        <v>411</v>
      </c>
      <c r="CD126" s="390" t="s">
        <v>411</v>
      </c>
      <c r="CE126" s="390" t="s">
        <v>411</v>
      </c>
      <c r="CF126" s="390" t="s">
        <v>411</v>
      </c>
      <c r="CG126" s="390" t="s">
        <v>411</v>
      </c>
      <c r="CH126" s="390" t="s">
        <v>411</v>
      </c>
      <c r="CI126" s="390" t="s">
        <v>411</v>
      </c>
      <c r="CJ126" s="390" t="s">
        <v>411</v>
      </c>
      <c r="CK126" s="390" t="s">
        <v>411</v>
      </c>
      <c r="CL126" s="390" t="s">
        <v>411</v>
      </c>
      <c r="CM126" s="390" t="s">
        <v>411</v>
      </c>
      <c r="CN126" s="390" t="s">
        <v>411</v>
      </c>
      <c r="CO126" s="369">
        <v>0</v>
      </c>
      <c r="CP126" s="369">
        <v>6340.8000000000011</v>
      </c>
      <c r="CQ126" s="369">
        <v>6340.8000000000011</v>
      </c>
      <c r="CR126" s="369">
        <v>6340.8000000000011</v>
      </c>
      <c r="CS126" s="369">
        <v>6340.8000000000011</v>
      </c>
      <c r="CT126" s="369">
        <v>6340.8000000000011</v>
      </c>
      <c r="CU126" s="369">
        <v>6340.8000000000011</v>
      </c>
      <c r="CV126" s="369">
        <v>6340.8000000000011</v>
      </c>
      <c r="CW126" s="369">
        <v>6340.8000000000011</v>
      </c>
      <c r="CX126" s="369">
        <v>6340.8000000000011</v>
      </c>
      <c r="CY126" s="369">
        <v>6340.8000000000011</v>
      </c>
      <c r="CZ126" s="369">
        <v>6340.8000000000011</v>
      </c>
      <c r="DA126" s="369">
        <v>6340.8000000000011</v>
      </c>
      <c r="DB126" s="369">
        <v>6340.8000000000011</v>
      </c>
      <c r="DC126" s="369">
        <v>0</v>
      </c>
      <c r="DD126" s="369">
        <v>0</v>
      </c>
      <c r="DE126" s="369">
        <v>0</v>
      </c>
      <c r="DF126" s="369">
        <v>0</v>
      </c>
      <c r="DG126" s="369">
        <v>0</v>
      </c>
      <c r="DH126" s="369">
        <v>0</v>
      </c>
      <c r="DI126" s="369">
        <v>0</v>
      </c>
      <c r="DJ126" s="369">
        <v>0</v>
      </c>
      <c r="DK126" s="369">
        <v>0</v>
      </c>
      <c r="DL126" s="369">
        <v>0</v>
      </c>
      <c r="DM126" s="369">
        <v>0</v>
      </c>
      <c r="DN126" s="369">
        <v>0</v>
      </c>
      <c r="DO126" s="369">
        <v>0</v>
      </c>
      <c r="DP126" s="369">
        <v>0</v>
      </c>
      <c r="DQ126" s="369">
        <v>0</v>
      </c>
      <c r="DR126" s="369">
        <v>0</v>
      </c>
      <c r="DT126" s="366" t="s">
        <v>213</v>
      </c>
      <c r="DU126" s="304"/>
      <c r="DV126" s="304"/>
      <c r="DW126" s="304"/>
      <c r="DX126" s="304"/>
      <c r="DY126" s="304"/>
      <c r="DZ126" s="304"/>
      <c r="EA126" s="255">
        <v>0</v>
      </c>
      <c r="EB126" s="255">
        <v>0</v>
      </c>
      <c r="EC126" s="255">
        <v>31704.000000000007</v>
      </c>
      <c r="ED126" s="255">
        <f t="shared" si="17"/>
        <v>50726.400000000016</v>
      </c>
      <c r="EE126" s="255">
        <f t="shared" si="17"/>
        <v>0</v>
      </c>
      <c r="EF126" s="255">
        <f t="shared" si="14"/>
        <v>82430.400000000023</v>
      </c>
      <c r="EG126" s="255">
        <v>0</v>
      </c>
      <c r="EH126" s="366" t="s">
        <v>200</v>
      </c>
    </row>
    <row r="127" spans="1:138" x14ac:dyDescent="0.4">
      <c r="A127" s="366" t="s">
        <v>79</v>
      </c>
      <c r="B127" s="366" t="s">
        <v>267</v>
      </c>
      <c r="C127" s="366" t="s">
        <v>46</v>
      </c>
      <c r="D127" s="366">
        <v>634998</v>
      </c>
      <c r="E127" s="366" t="s">
        <v>328</v>
      </c>
      <c r="F127" s="367">
        <v>272.37</v>
      </c>
      <c r="G127" s="367">
        <v>121.7</v>
      </c>
      <c r="H127" s="281"/>
      <c r="I127" s="281"/>
      <c r="J127" s="281"/>
      <c r="K127" s="281"/>
      <c r="L127" s="281"/>
      <c r="M127" s="389" t="s">
        <v>411</v>
      </c>
      <c r="N127" s="389" t="s">
        <v>411</v>
      </c>
      <c r="O127" s="389" t="s">
        <v>411</v>
      </c>
      <c r="P127" s="389" t="s">
        <v>411</v>
      </c>
      <c r="Q127" s="389" t="s">
        <v>411</v>
      </c>
      <c r="R127" s="389" t="s">
        <v>411</v>
      </c>
      <c r="S127" s="389" t="s">
        <v>411</v>
      </c>
      <c r="T127" s="389" t="s">
        <v>411</v>
      </c>
      <c r="U127" s="389" t="s">
        <v>411</v>
      </c>
      <c r="V127" s="389" t="s">
        <v>411</v>
      </c>
      <c r="W127" s="389" t="s">
        <v>411</v>
      </c>
      <c r="X127" s="389" t="s">
        <v>411</v>
      </c>
      <c r="Y127" s="389" t="s">
        <v>411</v>
      </c>
      <c r="Z127" s="389" t="s">
        <v>411</v>
      </c>
      <c r="AA127" s="389" t="s">
        <v>411</v>
      </c>
      <c r="AB127" s="389" t="s">
        <v>411</v>
      </c>
      <c r="AC127" s="389" t="s">
        <v>411</v>
      </c>
      <c r="AD127" s="389" t="s">
        <v>411</v>
      </c>
      <c r="AE127" s="389" t="s">
        <v>411</v>
      </c>
      <c r="AF127" s="389" t="s">
        <v>411</v>
      </c>
      <c r="AG127" s="389" t="s">
        <v>411</v>
      </c>
      <c r="AH127" s="389" t="s">
        <v>411</v>
      </c>
      <c r="AI127" s="367">
        <v>0</v>
      </c>
      <c r="AJ127" s="367">
        <v>0.14285714285714285</v>
      </c>
      <c r="AK127" s="367">
        <v>0.14285714285714285</v>
      </c>
      <c r="AL127" s="367">
        <v>0.14285714285714285</v>
      </c>
      <c r="AM127" s="367">
        <v>0.14285714285714285</v>
      </c>
      <c r="AN127" s="367">
        <v>0.14285714285714285</v>
      </c>
      <c r="AO127" s="367">
        <v>0.14285714285714285</v>
      </c>
      <c r="AP127" s="367">
        <v>0.14285714285714285</v>
      </c>
      <c r="AQ127" s="367">
        <v>0.14285714285714285</v>
      </c>
      <c r="AR127" s="367">
        <v>0.14285714285714285</v>
      </c>
      <c r="AS127" s="367">
        <v>0.14285714285714285</v>
      </c>
      <c r="AT127" s="367">
        <v>0.14285714285714285</v>
      </c>
      <c r="AU127" s="367">
        <v>0.14285714285714285</v>
      </c>
      <c r="AV127" s="367">
        <v>0.14285714285714285</v>
      </c>
      <c r="AW127" s="367">
        <v>0</v>
      </c>
      <c r="AX127" s="367">
        <v>0</v>
      </c>
      <c r="AY127" s="367">
        <v>0</v>
      </c>
      <c r="AZ127" s="367">
        <v>0</v>
      </c>
      <c r="BA127" s="367">
        <v>0</v>
      </c>
      <c r="BB127" s="367">
        <v>0</v>
      </c>
      <c r="BC127" s="367">
        <v>0</v>
      </c>
      <c r="BD127" s="367">
        <v>0</v>
      </c>
      <c r="BE127" s="367">
        <v>0</v>
      </c>
      <c r="BF127" s="367">
        <v>0</v>
      </c>
      <c r="BG127" s="367">
        <v>0</v>
      </c>
      <c r="BH127" s="367">
        <v>0</v>
      </c>
      <c r="BI127" s="367">
        <v>0</v>
      </c>
      <c r="BJ127" s="367">
        <v>0</v>
      </c>
      <c r="BK127" s="367">
        <v>0</v>
      </c>
      <c r="BL127" s="367">
        <v>0</v>
      </c>
      <c r="BN127" s="369">
        <v>0</v>
      </c>
      <c r="BO127" s="369">
        <v>0</v>
      </c>
      <c r="BP127" s="369">
        <v>0</v>
      </c>
      <c r="BQ127" s="369">
        <v>0</v>
      </c>
      <c r="BR127" s="369">
        <v>0</v>
      </c>
      <c r="BS127" s="390" t="s">
        <v>411</v>
      </c>
      <c r="BT127" s="390" t="s">
        <v>411</v>
      </c>
      <c r="BU127" s="390" t="s">
        <v>411</v>
      </c>
      <c r="BV127" s="390" t="s">
        <v>411</v>
      </c>
      <c r="BW127" s="390" t="s">
        <v>411</v>
      </c>
      <c r="BX127" s="390" t="s">
        <v>411</v>
      </c>
      <c r="BY127" s="390" t="s">
        <v>411</v>
      </c>
      <c r="BZ127" s="390" t="s">
        <v>411</v>
      </c>
      <c r="CA127" s="390" t="s">
        <v>411</v>
      </c>
      <c r="CB127" s="390" t="s">
        <v>411</v>
      </c>
      <c r="CC127" s="390" t="s">
        <v>411</v>
      </c>
      <c r="CD127" s="390" t="s">
        <v>411</v>
      </c>
      <c r="CE127" s="390" t="s">
        <v>411</v>
      </c>
      <c r="CF127" s="390" t="s">
        <v>411</v>
      </c>
      <c r="CG127" s="390" t="s">
        <v>411</v>
      </c>
      <c r="CH127" s="390" t="s">
        <v>411</v>
      </c>
      <c r="CI127" s="390" t="s">
        <v>411</v>
      </c>
      <c r="CJ127" s="390" t="s">
        <v>411</v>
      </c>
      <c r="CK127" s="390" t="s">
        <v>411</v>
      </c>
      <c r="CL127" s="390" t="s">
        <v>411</v>
      </c>
      <c r="CM127" s="390" t="s">
        <v>411</v>
      </c>
      <c r="CN127" s="390" t="s">
        <v>411</v>
      </c>
      <c r="CO127" s="369">
        <v>0</v>
      </c>
      <c r="CP127" s="369">
        <v>5836.4999999999991</v>
      </c>
      <c r="CQ127" s="369">
        <v>5836.4999999999991</v>
      </c>
      <c r="CR127" s="369">
        <v>5836.4999999999991</v>
      </c>
      <c r="CS127" s="369">
        <v>5836.4999999999991</v>
      </c>
      <c r="CT127" s="369">
        <v>5836.4999999999991</v>
      </c>
      <c r="CU127" s="369">
        <v>5836.4999999999991</v>
      </c>
      <c r="CV127" s="369">
        <v>5836.4999999999991</v>
      </c>
      <c r="CW127" s="369">
        <v>5836.4999999999991</v>
      </c>
      <c r="CX127" s="369">
        <v>5836.4999999999991</v>
      </c>
      <c r="CY127" s="369">
        <v>5836.4999999999991</v>
      </c>
      <c r="CZ127" s="369">
        <v>5836.4999999999991</v>
      </c>
      <c r="DA127" s="369">
        <v>5836.4999999999991</v>
      </c>
      <c r="DB127" s="369">
        <v>5836.4999999999991</v>
      </c>
      <c r="DC127" s="369">
        <v>0</v>
      </c>
      <c r="DD127" s="369">
        <v>0</v>
      </c>
      <c r="DE127" s="369">
        <v>0</v>
      </c>
      <c r="DF127" s="369">
        <v>0</v>
      </c>
      <c r="DG127" s="369">
        <v>0</v>
      </c>
      <c r="DH127" s="369">
        <v>0</v>
      </c>
      <c r="DI127" s="369">
        <v>0</v>
      </c>
      <c r="DJ127" s="369">
        <v>0</v>
      </c>
      <c r="DK127" s="369">
        <v>0</v>
      </c>
      <c r="DL127" s="369">
        <v>0</v>
      </c>
      <c r="DM127" s="369">
        <v>0</v>
      </c>
      <c r="DN127" s="369">
        <v>0</v>
      </c>
      <c r="DO127" s="369">
        <v>0</v>
      </c>
      <c r="DP127" s="369">
        <v>0</v>
      </c>
      <c r="DQ127" s="369">
        <v>0</v>
      </c>
      <c r="DR127" s="369">
        <v>0</v>
      </c>
      <c r="DT127" s="366" t="s">
        <v>213</v>
      </c>
      <c r="DU127" s="304"/>
      <c r="DV127" s="304"/>
      <c r="DW127" s="304"/>
      <c r="DX127" s="304"/>
      <c r="DY127" s="304"/>
      <c r="DZ127" s="304"/>
      <c r="EA127" s="255">
        <v>0</v>
      </c>
      <c r="EB127" s="255">
        <v>0</v>
      </c>
      <c r="EC127" s="255">
        <v>29182.499999999996</v>
      </c>
      <c r="ED127" s="255">
        <f t="shared" si="17"/>
        <v>46691.999999999993</v>
      </c>
      <c r="EE127" s="255">
        <f t="shared" si="17"/>
        <v>0</v>
      </c>
      <c r="EF127" s="255">
        <f t="shared" si="14"/>
        <v>75874.499999999985</v>
      </c>
      <c r="EG127" s="255">
        <v>0</v>
      </c>
      <c r="EH127" s="366" t="s">
        <v>200</v>
      </c>
    </row>
    <row r="128" spans="1:138" x14ac:dyDescent="0.4">
      <c r="A128" s="366" t="s">
        <v>276</v>
      </c>
      <c r="B128" s="366" t="s">
        <v>276</v>
      </c>
      <c r="C128" s="366" t="s">
        <v>276</v>
      </c>
      <c r="D128" s="366">
        <v>634999</v>
      </c>
      <c r="E128" s="366" t="s">
        <v>331</v>
      </c>
      <c r="F128" s="367">
        <v>0</v>
      </c>
      <c r="G128" s="367">
        <v>0</v>
      </c>
      <c r="H128" s="281"/>
      <c r="I128" s="281"/>
      <c r="J128" s="281"/>
      <c r="K128" s="281"/>
      <c r="L128" s="281"/>
      <c r="M128" s="389" t="s">
        <v>411</v>
      </c>
      <c r="N128" s="389" t="s">
        <v>411</v>
      </c>
      <c r="O128" s="389" t="s">
        <v>411</v>
      </c>
      <c r="P128" s="389" t="s">
        <v>411</v>
      </c>
      <c r="Q128" s="389" t="s">
        <v>411</v>
      </c>
      <c r="R128" s="389" t="s">
        <v>411</v>
      </c>
      <c r="S128" s="389" t="s">
        <v>411</v>
      </c>
      <c r="T128" s="389" t="s">
        <v>411</v>
      </c>
      <c r="U128" s="389" t="s">
        <v>411</v>
      </c>
      <c r="V128" s="389" t="s">
        <v>411</v>
      </c>
      <c r="W128" s="389" t="s">
        <v>411</v>
      </c>
      <c r="X128" s="389" t="s">
        <v>411</v>
      </c>
      <c r="Y128" s="389" t="s">
        <v>411</v>
      </c>
      <c r="Z128" s="389" t="s">
        <v>411</v>
      </c>
      <c r="AA128" s="389" t="s">
        <v>411</v>
      </c>
      <c r="AB128" s="389" t="s">
        <v>411</v>
      </c>
      <c r="AC128" s="389" t="s">
        <v>411</v>
      </c>
      <c r="AD128" s="389" t="s">
        <v>411</v>
      </c>
      <c r="AE128" s="389" t="s">
        <v>411</v>
      </c>
      <c r="AF128" s="389" t="s">
        <v>411</v>
      </c>
      <c r="AG128" s="389" t="s">
        <v>411</v>
      </c>
      <c r="AH128" s="389" t="s">
        <v>411</v>
      </c>
      <c r="AI128" s="367" t="s">
        <v>276</v>
      </c>
      <c r="AJ128" s="367" t="s">
        <v>276</v>
      </c>
      <c r="AK128" s="367" t="s">
        <v>276</v>
      </c>
      <c r="AL128" s="367" t="s">
        <v>276</v>
      </c>
      <c r="AM128" s="367" t="s">
        <v>276</v>
      </c>
      <c r="AN128" s="367" t="s">
        <v>276</v>
      </c>
      <c r="AO128" s="367" t="s">
        <v>276</v>
      </c>
      <c r="AP128" s="367" t="s">
        <v>276</v>
      </c>
      <c r="AQ128" s="367" t="s">
        <v>276</v>
      </c>
      <c r="AR128" s="367" t="s">
        <v>276</v>
      </c>
      <c r="AS128" s="367" t="s">
        <v>276</v>
      </c>
      <c r="AT128" s="367" t="s">
        <v>276</v>
      </c>
      <c r="AU128" s="367" t="s">
        <v>276</v>
      </c>
      <c r="AV128" s="367" t="s">
        <v>276</v>
      </c>
      <c r="AW128" s="367" t="s">
        <v>276</v>
      </c>
      <c r="AX128" s="367" t="s">
        <v>276</v>
      </c>
      <c r="AY128" s="367" t="s">
        <v>276</v>
      </c>
      <c r="AZ128" s="367" t="s">
        <v>276</v>
      </c>
      <c r="BA128" s="367" t="s">
        <v>276</v>
      </c>
      <c r="BB128" s="367" t="s">
        <v>276</v>
      </c>
      <c r="BC128" s="367" t="s">
        <v>276</v>
      </c>
      <c r="BD128" s="367" t="s">
        <v>276</v>
      </c>
      <c r="BE128" s="367" t="s">
        <v>276</v>
      </c>
      <c r="BF128" s="367" t="s">
        <v>276</v>
      </c>
      <c r="BG128" s="367" t="s">
        <v>276</v>
      </c>
      <c r="BH128" s="367" t="s">
        <v>276</v>
      </c>
      <c r="BI128" s="367" t="s">
        <v>276</v>
      </c>
      <c r="BJ128" s="367" t="s">
        <v>276</v>
      </c>
      <c r="BK128" s="367" t="s">
        <v>276</v>
      </c>
      <c r="BL128" s="367" t="s">
        <v>276</v>
      </c>
      <c r="BN128" s="369">
        <v>0</v>
      </c>
      <c r="BO128" s="369">
        <v>0</v>
      </c>
      <c r="BP128" s="369">
        <v>0</v>
      </c>
      <c r="BQ128" s="369">
        <v>0</v>
      </c>
      <c r="BR128" s="369">
        <v>0</v>
      </c>
      <c r="BS128" s="390" t="s">
        <v>411</v>
      </c>
      <c r="BT128" s="390" t="s">
        <v>411</v>
      </c>
      <c r="BU128" s="390" t="s">
        <v>411</v>
      </c>
      <c r="BV128" s="390" t="s">
        <v>411</v>
      </c>
      <c r="BW128" s="390" t="s">
        <v>411</v>
      </c>
      <c r="BX128" s="390" t="s">
        <v>411</v>
      </c>
      <c r="BY128" s="390" t="s">
        <v>411</v>
      </c>
      <c r="BZ128" s="390" t="s">
        <v>411</v>
      </c>
      <c r="CA128" s="390" t="s">
        <v>411</v>
      </c>
      <c r="CB128" s="390" t="s">
        <v>411</v>
      </c>
      <c r="CC128" s="390" t="s">
        <v>411</v>
      </c>
      <c r="CD128" s="390" t="s">
        <v>411</v>
      </c>
      <c r="CE128" s="390" t="s">
        <v>411</v>
      </c>
      <c r="CF128" s="390" t="s">
        <v>411</v>
      </c>
      <c r="CG128" s="390" t="s">
        <v>411</v>
      </c>
      <c r="CH128" s="390" t="s">
        <v>411</v>
      </c>
      <c r="CI128" s="390" t="s">
        <v>411</v>
      </c>
      <c r="CJ128" s="390" t="s">
        <v>411</v>
      </c>
      <c r="CK128" s="390" t="s">
        <v>411</v>
      </c>
      <c r="CL128" s="390" t="s">
        <v>411</v>
      </c>
      <c r="CM128" s="390" t="s">
        <v>411</v>
      </c>
      <c r="CN128" s="390" t="s">
        <v>411</v>
      </c>
      <c r="CO128" s="369">
        <v>0</v>
      </c>
      <c r="CP128" s="369">
        <v>0</v>
      </c>
      <c r="CQ128" s="369">
        <v>0</v>
      </c>
      <c r="CR128" s="369">
        <v>0</v>
      </c>
      <c r="CS128" s="369">
        <v>0</v>
      </c>
      <c r="CT128" s="369">
        <v>0</v>
      </c>
      <c r="CU128" s="369">
        <v>0</v>
      </c>
      <c r="CV128" s="369">
        <v>0</v>
      </c>
      <c r="CW128" s="369">
        <v>0</v>
      </c>
      <c r="CX128" s="369">
        <v>0</v>
      </c>
      <c r="CY128" s="369">
        <v>0</v>
      </c>
      <c r="CZ128" s="369">
        <v>0</v>
      </c>
      <c r="DA128" s="369">
        <v>0</v>
      </c>
      <c r="DB128" s="369">
        <v>0</v>
      </c>
      <c r="DC128" s="369">
        <v>0</v>
      </c>
      <c r="DD128" s="369">
        <v>0</v>
      </c>
      <c r="DE128" s="369">
        <v>0</v>
      </c>
      <c r="DF128" s="369">
        <v>0</v>
      </c>
      <c r="DG128" s="369">
        <v>0</v>
      </c>
      <c r="DH128" s="369">
        <v>0</v>
      </c>
      <c r="DI128" s="369">
        <v>0</v>
      </c>
      <c r="DJ128" s="369">
        <v>0</v>
      </c>
      <c r="DK128" s="369">
        <v>0</v>
      </c>
      <c r="DL128" s="369">
        <v>0</v>
      </c>
      <c r="DM128" s="369">
        <v>0</v>
      </c>
      <c r="DN128" s="369">
        <v>0</v>
      </c>
      <c r="DO128" s="369">
        <v>0</v>
      </c>
      <c r="DP128" s="369">
        <v>0</v>
      </c>
      <c r="DQ128" s="369">
        <v>0</v>
      </c>
      <c r="DR128" s="369">
        <v>0</v>
      </c>
      <c r="DT128" s="366" t="s">
        <v>276</v>
      </c>
      <c r="DU128" s="304"/>
      <c r="DV128" s="304"/>
      <c r="DW128" s="304"/>
      <c r="DX128" s="304"/>
      <c r="DY128" s="304"/>
      <c r="DZ128" s="304"/>
      <c r="EA128" s="255">
        <v>0</v>
      </c>
      <c r="EB128" s="255">
        <v>0</v>
      </c>
      <c r="EC128" s="255">
        <v>0</v>
      </c>
      <c r="ED128" s="255">
        <f t="shared" si="17"/>
        <v>0</v>
      </c>
      <c r="EE128" s="255">
        <f t="shared" si="17"/>
        <v>0</v>
      </c>
      <c r="EF128" s="255">
        <f t="shared" si="14"/>
        <v>0</v>
      </c>
      <c r="EG128" s="255">
        <v>0</v>
      </c>
      <c r="EH128" s="366" t="s">
        <v>200</v>
      </c>
    </row>
    <row r="129" spans="1:138" x14ac:dyDescent="0.4">
      <c r="A129" s="366" t="s">
        <v>225</v>
      </c>
      <c r="B129" s="366" t="s">
        <v>267</v>
      </c>
      <c r="C129" s="366" t="s">
        <v>46</v>
      </c>
      <c r="D129" s="366">
        <v>634999</v>
      </c>
      <c r="E129" s="366" t="s">
        <v>283</v>
      </c>
      <c r="F129" s="367">
        <v>353.83</v>
      </c>
      <c r="G129" s="367">
        <v>158.1</v>
      </c>
      <c r="H129" s="281"/>
      <c r="I129" s="281"/>
      <c r="J129" s="281"/>
      <c r="K129" s="281"/>
      <c r="L129" s="281"/>
      <c r="M129" s="389" t="s">
        <v>411</v>
      </c>
      <c r="N129" s="389" t="s">
        <v>411</v>
      </c>
      <c r="O129" s="389" t="s">
        <v>411</v>
      </c>
      <c r="P129" s="389" t="s">
        <v>411</v>
      </c>
      <c r="Q129" s="389" t="s">
        <v>411</v>
      </c>
      <c r="R129" s="389" t="s">
        <v>411</v>
      </c>
      <c r="S129" s="389" t="s">
        <v>411</v>
      </c>
      <c r="T129" s="389" t="s">
        <v>411</v>
      </c>
      <c r="U129" s="389" t="s">
        <v>411</v>
      </c>
      <c r="V129" s="389" t="s">
        <v>411</v>
      </c>
      <c r="W129" s="389" t="s">
        <v>411</v>
      </c>
      <c r="X129" s="389" t="s">
        <v>411</v>
      </c>
      <c r="Y129" s="389" t="s">
        <v>411</v>
      </c>
      <c r="Z129" s="389" t="s">
        <v>411</v>
      </c>
      <c r="AA129" s="389" t="s">
        <v>411</v>
      </c>
      <c r="AB129" s="389" t="s">
        <v>411</v>
      </c>
      <c r="AC129" s="389" t="s">
        <v>411</v>
      </c>
      <c r="AD129" s="389" t="s">
        <v>411</v>
      </c>
      <c r="AE129" s="389" t="s">
        <v>411</v>
      </c>
      <c r="AF129" s="389" t="s">
        <v>411</v>
      </c>
      <c r="AG129" s="389" t="s">
        <v>411</v>
      </c>
      <c r="AH129" s="389" t="s">
        <v>411</v>
      </c>
      <c r="AI129" s="367">
        <v>0.44</v>
      </c>
      <c r="AJ129" s="367">
        <v>0.44</v>
      </c>
      <c r="AK129" s="367">
        <v>0.44</v>
      </c>
      <c r="AL129" s="367">
        <v>0.44</v>
      </c>
      <c r="AM129" s="367">
        <v>0.30800000000000005</v>
      </c>
      <c r="AN129" s="367">
        <v>0.30800000000000005</v>
      </c>
      <c r="AO129" s="367">
        <v>0.30800000000000005</v>
      </c>
      <c r="AP129" s="367">
        <v>0.30800000000000005</v>
      </c>
      <c r="AQ129" s="367">
        <v>0.30800000000000005</v>
      </c>
      <c r="AR129" s="367">
        <v>0.30800000000000005</v>
      </c>
      <c r="AS129" s="367">
        <v>0.30800000000000005</v>
      </c>
      <c r="AT129" s="367">
        <v>0.30800000000000005</v>
      </c>
      <c r="AU129" s="367">
        <v>0.30800000000000005</v>
      </c>
      <c r="AV129" s="367">
        <v>0.30800000000000005</v>
      </c>
      <c r="AW129" s="367">
        <v>0.30800000000000005</v>
      </c>
      <c r="AX129" s="367">
        <v>0.30800000000000005</v>
      </c>
      <c r="AY129" s="367">
        <v>0.30800000000000005</v>
      </c>
      <c r="AZ129" s="367">
        <v>0</v>
      </c>
      <c r="BA129" s="367">
        <v>0</v>
      </c>
      <c r="BB129" s="367">
        <v>0</v>
      </c>
      <c r="BC129" s="367">
        <v>0</v>
      </c>
      <c r="BD129" s="367">
        <v>0</v>
      </c>
      <c r="BE129" s="367">
        <v>0</v>
      </c>
      <c r="BF129" s="367">
        <v>0</v>
      </c>
      <c r="BG129" s="367">
        <v>0</v>
      </c>
      <c r="BH129" s="367">
        <v>0</v>
      </c>
      <c r="BI129" s="367">
        <v>0</v>
      </c>
      <c r="BJ129" s="367">
        <v>0</v>
      </c>
      <c r="BK129" s="367">
        <v>0</v>
      </c>
      <c r="BL129" s="367">
        <v>0</v>
      </c>
      <c r="BN129" s="369">
        <v>0</v>
      </c>
      <c r="BO129" s="369">
        <v>0</v>
      </c>
      <c r="BP129" s="369">
        <v>0</v>
      </c>
      <c r="BQ129" s="369">
        <v>0</v>
      </c>
      <c r="BR129" s="369">
        <v>0</v>
      </c>
      <c r="BS129" s="390" t="s">
        <v>411</v>
      </c>
      <c r="BT129" s="390" t="s">
        <v>411</v>
      </c>
      <c r="BU129" s="390" t="s">
        <v>411</v>
      </c>
      <c r="BV129" s="390" t="s">
        <v>411</v>
      </c>
      <c r="BW129" s="390" t="s">
        <v>411</v>
      </c>
      <c r="BX129" s="390" t="s">
        <v>411</v>
      </c>
      <c r="BY129" s="390" t="s">
        <v>411</v>
      </c>
      <c r="BZ129" s="390" t="s">
        <v>411</v>
      </c>
      <c r="CA129" s="390" t="s">
        <v>411</v>
      </c>
      <c r="CB129" s="390" t="s">
        <v>411</v>
      </c>
      <c r="CC129" s="390" t="s">
        <v>411</v>
      </c>
      <c r="CD129" s="390" t="s">
        <v>411</v>
      </c>
      <c r="CE129" s="390" t="s">
        <v>411</v>
      </c>
      <c r="CF129" s="390" t="s">
        <v>411</v>
      </c>
      <c r="CG129" s="390" t="s">
        <v>411</v>
      </c>
      <c r="CH129" s="390" t="s">
        <v>411</v>
      </c>
      <c r="CI129" s="390" t="s">
        <v>411</v>
      </c>
      <c r="CJ129" s="390" t="s">
        <v>411</v>
      </c>
      <c r="CK129" s="390" t="s">
        <v>411</v>
      </c>
      <c r="CL129" s="390" t="s">
        <v>411</v>
      </c>
      <c r="CM129" s="390" t="s">
        <v>411</v>
      </c>
      <c r="CN129" s="390" t="s">
        <v>411</v>
      </c>
      <c r="CO129" s="369">
        <v>23352.78</v>
      </c>
      <c r="CP129" s="369">
        <v>23352.78</v>
      </c>
      <c r="CQ129" s="369">
        <v>23352.78</v>
      </c>
      <c r="CR129" s="369">
        <v>23352.78</v>
      </c>
      <c r="CS129" s="369">
        <v>16346.946000000004</v>
      </c>
      <c r="CT129" s="369">
        <v>16346.946000000004</v>
      </c>
      <c r="CU129" s="369">
        <v>16346.946000000004</v>
      </c>
      <c r="CV129" s="369">
        <v>16346.946000000004</v>
      </c>
      <c r="CW129" s="369">
        <v>16346.946000000004</v>
      </c>
      <c r="CX129" s="369">
        <v>16346.946000000004</v>
      </c>
      <c r="CY129" s="369">
        <v>16346.946000000004</v>
      </c>
      <c r="CZ129" s="369">
        <v>16346.946000000004</v>
      </c>
      <c r="DA129" s="369">
        <v>16346.946000000004</v>
      </c>
      <c r="DB129" s="369">
        <v>16346.946000000004</v>
      </c>
      <c r="DC129" s="369">
        <v>16346.946000000004</v>
      </c>
      <c r="DD129" s="369">
        <v>16346.946000000004</v>
      </c>
      <c r="DE129" s="369">
        <v>16346.946000000004</v>
      </c>
      <c r="DF129" s="369">
        <v>0</v>
      </c>
      <c r="DG129" s="369">
        <v>0</v>
      </c>
      <c r="DH129" s="369">
        <v>0</v>
      </c>
      <c r="DI129" s="369">
        <v>0</v>
      </c>
      <c r="DJ129" s="369">
        <v>0</v>
      </c>
      <c r="DK129" s="369">
        <v>0</v>
      </c>
      <c r="DL129" s="369">
        <v>0</v>
      </c>
      <c r="DM129" s="369">
        <v>0</v>
      </c>
      <c r="DN129" s="369">
        <v>0</v>
      </c>
      <c r="DO129" s="369">
        <v>0</v>
      </c>
      <c r="DP129" s="369">
        <v>0</v>
      </c>
      <c r="DQ129" s="369">
        <v>0</v>
      </c>
      <c r="DR129" s="369">
        <v>0</v>
      </c>
      <c r="DT129" s="366" t="s">
        <v>213</v>
      </c>
      <c r="DU129" s="304"/>
      <c r="DV129" s="304"/>
      <c r="DW129" s="304"/>
      <c r="DX129" s="304"/>
      <c r="DY129" s="304"/>
      <c r="DZ129" s="304"/>
      <c r="EA129" s="255">
        <v>0</v>
      </c>
      <c r="EB129" s="255">
        <v>128440.29</v>
      </c>
      <c r="EC129" s="255">
        <v>266221.69199999998</v>
      </c>
      <c r="ED129" s="255">
        <f t="shared" si="17"/>
        <v>179816.40599999999</v>
      </c>
      <c r="EE129" s="255">
        <f t="shared" si="17"/>
        <v>0</v>
      </c>
      <c r="EF129" s="255">
        <f t="shared" si="14"/>
        <v>574478.38799999992</v>
      </c>
      <c r="EG129" s="255">
        <v>0</v>
      </c>
      <c r="EH129" s="366" t="s">
        <v>200</v>
      </c>
    </row>
    <row r="130" spans="1:138" x14ac:dyDescent="0.4">
      <c r="A130" s="366" t="s">
        <v>225</v>
      </c>
      <c r="B130" s="366" t="s">
        <v>267</v>
      </c>
      <c r="C130" s="366" t="s">
        <v>46</v>
      </c>
      <c r="D130" s="366">
        <v>634999</v>
      </c>
      <c r="E130" s="366" t="s">
        <v>312</v>
      </c>
      <c r="F130" s="367">
        <v>249.96</v>
      </c>
      <c r="G130" s="367">
        <v>109.48743528106507</v>
      </c>
      <c r="H130" s="281"/>
      <c r="I130" s="281"/>
      <c r="J130" s="281"/>
      <c r="K130" s="281"/>
      <c r="L130" s="281"/>
      <c r="M130" s="389" t="s">
        <v>411</v>
      </c>
      <c r="N130" s="389" t="s">
        <v>411</v>
      </c>
      <c r="O130" s="389" t="s">
        <v>411</v>
      </c>
      <c r="P130" s="389" t="s">
        <v>411</v>
      </c>
      <c r="Q130" s="389" t="s">
        <v>411</v>
      </c>
      <c r="R130" s="389" t="s">
        <v>411</v>
      </c>
      <c r="S130" s="389" t="s">
        <v>411</v>
      </c>
      <c r="T130" s="389" t="s">
        <v>411</v>
      </c>
      <c r="U130" s="389" t="s">
        <v>411</v>
      </c>
      <c r="V130" s="389" t="s">
        <v>411</v>
      </c>
      <c r="W130" s="389" t="s">
        <v>411</v>
      </c>
      <c r="X130" s="389" t="s">
        <v>411</v>
      </c>
      <c r="Y130" s="389" t="s">
        <v>411</v>
      </c>
      <c r="Z130" s="389" t="s">
        <v>411</v>
      </c>
      <c r="AA130" s="389" t="s">
        <v>411</v>
      </c>
      <c r="AB130" s="389" t="s">
        <v>411</v>
      </c>
      <c r="AC130" s="389" t="s">
        <v>411</v>
      </c>
      <c r="AD130" s="389" t="s">
        <v>411</v>
      </c>
      <c r="AE130" s="389" t="s">
        <v>411</v>
      </c>
      <c r="AF130" s="389" t="s">
        <v>411</v>
      </c>
      <c r="AG130" s="389" t="s">
        <v>411</v>
      </c>
      <c r="AH130" s="389" t="s">
        <v>411</v>
      </c>
      <c r="AI130" s="367">
        <v>0.2</v>
      </c>
      <c r="AJ130" s="367">
        <v>0.2</v>
      </c>
      <c r="AK130" s="367">
        <v>0.2</v>
      </c>
      <c r="AL130" s="367">
        <v>0.2</v>
      </c>
      <c r="AM130" s="367">
        <v>0.2</v>
      </c>
      <c r="AN130" s="367">
        <v>0</v>
      </c>
      <c r="AO130" s="367">
        <v>0</v>
      </c>
      <c r="AP130" s="367">
        <v>0.2</v>
      </c>
      <c r="AQ130" s="367">
        <v>0.4</v>
      </c>
      <c r="AR130" s="367">
        <v>0.4</v>
      </c>
      <c r="AS130" s="367">
        <v>0.4</v>
      </c>
      <c r="AT130" s="367">
        <v>0.4</v>
      </c>
      <c r="AU130" s="367">
        <v>0.4</v>
      </c>
      <c r="AV130" s="367">
        <v>0.4</v>
      </c>
      <c r="AW130" s="367">
        <v>0.4</v>
      </c>
      <c r="AX130" s="367">
        <v>0</v>
      </c>
      <c r="AY130" s="367">
        <v>0</v>
      </c>
      <c r="AZ130" s="367">
        <v>0</v>
      </c>
      <c r="BA130" s="367">
        <v>0</v>
      </c>
      <c r="BB130" s="367">
        <v>0</v>
      </c>
      <c r="BC130" s="367">
        <v>0</v>
      </c>
      <c r="BD130" s="367">
        <v>0</v>
      </c>
      <c r="BE130" s="367">
        <v>0</v>
      </c>
      <c r="BF130" s="367">
        <v>0</v>
      </c>
      <c r="BG130" s="367">
        <v>0</v>
      </c>
      <c r="BH130" s="367">
        <v>0</v>
      </c>
      <c r="BI130" s="367">
        <v>0</v>
      </c>
      <c r="BJ130" s="367">
        <v>0</v>
      </c>
      <c r="BK130" s="367">
        <v>0</v>
      </c>
      <c r="BL130" s="367">
        <v>0</v>
      </c>
      <c r="BN130" s="369">
        <v>0</v>
      </c>
      <c r="BO130" s="369">
        <v>0</v>
      </c>
      <c r="BP130" s="369">
        <v>0</v>
      </c>
      <c r="BQ130" s="369">
        <v>0</v>
      </c>
      <c r="BR130" s="369">
        <v>0</v>
      </c>
      <c r="BS130" s="390" t="s">
        <v>411</v>
      </c>
      <c r="BT130" s="390" t="s">
        <v>411</v>
      </c>
      <c r="BU130" s="390" t="s">
        <v>411</v>
      </c>
      <c r="BV130" s="390" t="s">
        <v>411</v>
      </c>
      <c r="BW130" s="390" t="s">
        <v>411</v>
      </c>
      <c r="BX130" s="390" t="s">
        <v>411</v>
      </c>
      <c r="BY130" s="390" t="s">
        <v>411</v>
      </c>
      <c r="BZ130" s="390" t="s">
        <v>411</v>
      </c>
      <c r="CA130" s="390" t="s">
        <v>411</v>
      </c>
      <c r="CB130" s="390" t="s">
        <v>411</v>
      </c>
      <c r="CC130" s="390" t="s">
        <v>411</v>
      </c>
      <c r="CD130" s="390" t="s">
        <v>411</v>
      </c>
      <c r="CE130" s="390" t="s">
        <v>411</v>
      </c>
      <c r="CF130" s="390" t="s">
        <v>411</v>
      </c>
      <c r="CG130" s="390" t="s">
        <v>411</v>
      </c>
      <c r="CH130" s="390" t="s">
        <v>411</v>
      </c>
      <c r="CI130" s="390" t="s">
        <v>411</v>
      </c>
      <c r="CJ130" s="390" t="s">
        <v>411</v>
      </c>
      <c r="CK130" s="390" t="s">
        <v>411</v>
      </c>
      <c r="CL130" s="390" t="s">
        <v>411</v>
      </c>
      <c r="CM130" s="390" t="s">
        <v>411</v>
      </c>
      <c r="CN130" s="390" t="s">
        <v>411</v>
      </c>
      <c r="CO130" s="369">
        <v>7498.8000000000011</v>
      </c>
      <c r="CP130" s="369">
        <v>7498.8000000000011</v>
      </c>
      <c r="CQ130" s="369">
        <v>7498.8000000000011</v>
      </c>
      <c r="CR130" s="369">
        <v>7498.8000000000011</v>
      </c>
      <c r="CS130" s="369">
        <v>7498.8000000000011</v>
      </c>
      <c r="CT130" s="369">
        <v>0</v>
      </c>
      <c r="CU130" s="369">
        <v>0</v>
      </c>
      <c r="CV130" s="369">
        <v>7498.8000000000011</v>
      </c>
      <c r="CW130" s="369">
        <v>14997.600000000002</v>
      </c>
      <c r="CX130" s="369">
        <v>14997.600000000002</v>
      </c>
      <c r="CY130" s="369">
        <v>14997.600000000002</v>
      </c>
      <c r="CZ130" s="369">
        <v>14997.600000000002</v>
      </c>
      <c r="DA130" s="369">
        <v>14997.600000000002</v>
      </c>
      <c r="DB130" s="369">
        <v>14997.600000000002</v>
      </c>
      <c r="DC130" s="369">
        <v>14997.600000000002</v>
      </c>
      <c r="DD130" s="369">
        <v>0</v>
      </c>
      <c r="DE130" s="369">
        <v>0</v>
      </c>
      <c r="DF130" s="369">
        <v>0</v>
      </c>
      <c r="DG130" s="369">
        <v>0</v>
      </c>
      <c r="DH130" s="369">
        <v>0</v>
      </c>
      <c r="DI130" s="369">
        <v>0</v>
      </c>
      <c r="DJ130" s="369">
        <v>0</v>
      </c>
      <c r="DK130" s="369">
        <v>0</v>
      </c>
      <c r="DL130" s="369">
        <v>0</v>
      </c>
      <c r="DM130" s="369">
        <v>0</v>
      </c>
      <c r="DN130" s="369">
        <v>0</v>
      </c>
      <c r="DO130" s="369">
        <v>0</v>
      </c>
      <c r="DP130" s="369">
        <v>0</v>
      </c>
      <c r="DQ130" s="369">
        <v>0</v>
      </c>
      <c r="DR130" s="369">
        <v>0</v>
      </c>
      <c r="DT130" s="366" t="s">
        <v>213</v>
      </c>
      <c r="DU130" s="304"/>
      <c r="DV130" s="304"/>
      <c r="DW130" s="304"/>
      <c r="DX130" s="304"/>
      <c r="DY130" s="304"/>
      <c r="DZ130" s="304"/>
      <c r="EA130" s="255">
        <v>58919.142857142855</v>
      </c>
      <c r="EB130" s="255">
        <v>155064.47142857139</v>
      </c>
      <c r="EC130" s="255">
        <v>82486.800000000017</v>
      </c>
      <c r="ED130" s="255">
        <f t="shared" si="17"/>
        <v>112482.00000000003</v>
      </c>
      <c r="EE130" s="255">
        <f t="shared" si="17"/>
        <v>0</v>
      </c>
      <c r="EF130" s="255">
        <f t="shared" si="14"/>
        <v>408952.41428571427</v>
      </c>
      <c r="EG130" s="255">
        <v>0</v>
      </c>
      <c r="EH130" s="366" t="s">
        <v>200</v>
      </c>
    </row>
    <row r="131" spans="1:138" x14ac:dyDescent="0.4">
      <c r="A131" s="366" t="s">
        <v>225</v>
      </c>
      <c r="B131" s="366" t="s">
        <v>267</v>
      </c>
      <c r="C131" s="366" t="s">
        <v>46</v>
      </c>
      <c r="D131" s="366">
        <v>634999</v>
      </c>
      <c r="E131" s="366" t="s">
        <v>312</v>
      </c>
      <c r="F131" s="367">
        <v>249.96</v>
      </c>
      <c r="G131" s="367">
        <v>109.48743528106507</v>
      </c>
      <c r="H131" s="281"/>
      <c r="I131" s="281"/>
      <c r="J131" s="281"/>
      <c r="K131" s="281"/>
      <c r="L131" s="281"/>
      <c r="M131" s="389" t="s">
        <v>411</v>
      </c>
      <c r="N131" s="389" t="s">
        <v>411</v>
      </c>
      <c r="O131" s="389" t="s">
        <v>411</v>
      </c>
      <c r="P131" s="389" t="s">
        <v>411</v>
      </c>
      <c r="Q131" s="389" t="s">
        <v>411</v>
      </c>
      <c r="R131" s="389" t="s">
        <v>411</v>
      </c>
      <c r="S131" s="389" t="s">
        <v>411</v>
      </c>
      <c r="T131" s="389" t="s">
        <v>411</v>
      </c>
      <c r="U131" s="389" t="s">
        <v>411</v>
      </c>
      <c r="V131" s="389" t="s">
        <v>411</v>
      </c>
      <c r="W131" s="389" t="s">
        <v>411</v>
      </c>
      <c r="X131" s="389" t="s">
        <v>411</v>
      </c>
      <c r="Y131" s="389" t="s">
        <v>411</v>
      </c>
      <c r="Z131" s="389" t="s">
        <v>411</v>
      </c>
      <c r="AA131" s="389" t="s">
        <v>411</v>
      </c>
      <c r="AB131" s="389" t="s">
        <v>411</v>
      </c>
      <c r="AC131" s="389" t="s">
        <v>411</v>
      </c>
      <c r="AD131" s="389" t="s">
        <v>411</v>
      </c>
      <c r="AE131" s="389" t="s">
        <v>411</v>
      </c>
      <c r="AF131" s="389" t="s">
        <v>411</v>
      </c>
      <c r="AG131" s="389" t="s">
        <v>411</v>
      </c>
      <c r="AH131" s="389" t="s">
        <v>411</v>
      </c>
      <c r="AI131" s="367">
        <v>0.1</v>
      </c>
      <c r="AJ131" s="367">
        <v>0.1</v>
      </c>
      <c r="AK131" s="367">
        <v>0.1</v>
      </c>
      <c r="AL131" s="367">
        <v>0.1</v>
      </c>
      <c r="AM131" s="367">
        <v>0.1</v>
      </c>
      <c r="AN131" s="367">
        <v>0</v>
      </c>
      <c r="AO131" s="367">
        <v>0</v>
      </c>
      <c r="AP131" s="367">
        <v>0.2</v>
      </c>
      <c r="AQ131" s="367">
        <v>0.4</v>
      </c>
      <c r="AR131" s="367">
        <v>0.4</v>
      </c>
      <c r="AS131" s="367">
        <v>0.4</v>
      </c>
      <c r="AT131" s="367">
        <v>0.4</v>
      </c>
      <c r="AU131" s="367">
        <v>0.4</v>
      </c>
      <c r="AV131" s="367">
        <v>0.4</v>
      </c>
      <c r="AW131" s="367">
        <v>0.4</v>
      </c>
      <c r="AX131" s="367">
        <v>0</v>
      </c>
      <c r="AY131" s="367">
        <v>0</v>
      </c>
      <c r="AZ131" s="367">
        <v>0</v>
      </c>
      <c r="BA131" s="367">
        <v>0</v>
      </c>
      <c r="BB131" s="367">
        <v>0</v>
      </c>
      <c r="BC131" s="367">
        <v>0</v>
      </c>
      <c r="BD131" s="367">
        <v>0</v>
      </c>
      <c r="BE131" s="367">
        <v>0</v>
      </c>
      <c r="BF131" s="367">
        <v>0</v>
      </c>
      <c r="BG131" s="367">
        <v>0</v>
      </c>
      <c r="BH131" s="367">
        <v>0</v>
      </c>
      <c r="BI131" s="367">
        <v>0</v>
      </c>
      <c r="BJ131" s="367">
        <v>0</v>
      </c>
      <c r="BK131" s="367">
        <v>0</v>
      </c>
      <c r="BL131" s="367">
        <v>0</v>
      </c>
      <c r="BN131" s="369">
        <v>0</v>
      </c>
      <c r="BO131" s="369">
        <v>0</v>
      </c>
      <c r="BP131" s="369">
        <v>0</v>
      </c>
      <c r="BQ131" s="369">
        <v>0</v>
      </c>
      <c r="BR131" s="369">
        <v>0</v>
      </c>
      <c r="BS131" s="390" t="s">
        <v>411</v>
      </c>
      <c r="BT131" s="390" t="s">
        <v>411</v>
      </c>
      <c r="BU131" s="390" t="s">
        <v>411</v>
      </c>
      <c r="BV131" s="390" t="s">
        <v>411</v>
      </c>
      <c r="BW131" s="390" t="s">
        <v>411</v>
      </c>
      <c r="BX131" s="390" t="s">
        <v>411</v>
      </c>
      <c r="BY131" s="390" t="s">
        <v>411</v>
      </c>
      <c r="BZ131" s="390" t="s">
        <v>411</v>
      </c>
      <c r="CA131" s="390" t="s">
        <v>411</v>
      </c>
      <c r="CB131" s="390" t="s">
        <v>411</v>
      </c>
      <c r="CC131" s="390" t="s">
        <v>411</v>
      </c>
      <c r="CD131" s="390" t="s">
        <v>411</v>
      </c>
      <c r="CE131" s="390" t="s">
        <v>411</v>
      </c>
      <c r="CF131" s="390" t="s">
        <v>411</v>
      </c>
      <c r="CG131" s="390" t="s">
        <v>411</v>
      </c>
      <c r="CH131" s="390" t="s">
        <v>411</v>
      </c>
      <c r="CI131" s="390" t="s">
        <v>411</v>
      </c>
      <c r="CJ131" s="390" t="s">
        <v>411</v>
      </c>
      <c r="CK131" s="390" t="s">
        <v>411</v>
      </c>
      <c r="CL131" s="390" t="s">
        <v>411</v>
      </c>
      <c r="CM131" s="390" t="s">
        <v>411</v>
      </c>
      <c r="CN131" s="390" t="s">
        <v>411</v>
      </c>
      <c r="CO131" s="369">
        <v>3749.4000000000005</v>
      </c>
      <c r="CP131" s="369">
        <v>3749.4000000000005</v>
      </c>
      <c r="CQ131" s="369">
        <v>3749.4000000000005</v>
      </c>
      <c r="CR131" s="369">
        <v>3749.4000000000005</v>
      </c>
      <c r="CS131" s="369">
        <v>3749.4000000000005</v>
      </c>
      <c r="CT131" s="369">
        <v>0</v>
      </c>
      <c r="CU131" s="369">
        <v>0</v>
      </c>
      <c r="CV131" s="369">
        <v>7498.8000000000011</v>
      </c>
      <c r="CW131" s="369">
        <v>14997.600000000002</v>
      </c>
      <c r="CX131" s="369">
        <v>14997.600000000002</v>
      </c>
      <c r="CY131" s="369">
        <v>14997.600000000002</v>
      </c>
      <c r="CZ131" s="369">
        <v>14997.600000000002</v>
      </c>
      <c r="DA131" s="369">
        <v>14997.600000000002</v>
      </c>
      <c r="DB131" s="369">
        <v>14997.600000000002</v>
      </c>
      <c r="DC131" s="369">
        <v>14997.600000000002</v>
      </c>
      <c r="DD131" s="369">
        <v>0</v>
      </c>
      <c r="DE131" s="369">
        <v>0</v>
      </c>
      <c r="DF131" s="369">
        <v>0</v>
      </c>
      <c r="DG131" s="369">
        <v>0</v>
      </c>
      <c r="DH131" s="369">
        <v>0</v>
      </c>
      <c r="DI131" s="369">
        <v>0</v>
      </c>
      <c r="DJ131" s="369">
        <v>0</v>
      </c>
      <c r="DK131" s="369">
        <v>0</v>
      </c>
      <c r="DL131" s="369">
        <v>0</v>
      </c>
      <c r="DM131" s="369">
        <v>0</v>
      </c>
      <c r="DN131" s="369">
        <v>0</v>
      </c>
      <c r="DO131" s="369">
        <v>0</v>
      </c>
      <c r="DP131" s="369">
        <v>0</v>
      </c>
      <c r="DQ131" s="369">
        <v>0</v>
      </c>
      <c r="DR131" s="369">
        <v>0</v>
      </c>
      <c r="DT131" s="366" t="s">
        <v>213</v>
      </c>
      <c r="DU131" s="304"/>
      <c r="DV131" s="304"/>
      <c r="DW131" s="304"/>
      <c r="DX131" s="304"/>
      <c r="DY131" s="304"/>
      <c r="DZ131" s="304"/>
      <c r="EA131" s="255">
        <v>14997.600000000002</v>
      </c>
      <c r="EB131" s="255">
        <v>44992.80000000001</v>
      </c>
      <c r="EC131" s="255">
        <v>41243.400000000009</v>
      </c>
      <c r="ED131" s="255">
        <f t="shared" si="17"/>
        <v>112482.00000000003</v>
      </c>
      <c r="EE131" s="255">
        <f t="shared" si="17"/>
        <v>0</v>
      </c>
      <c r="EF131" s="255">
        <f t="shared" si="14"/>
        <v>213715.80000000005</v>
      </c>
      <c r="EG131" s="255">
        <v>0</v>
      </c>
      <c r="EH131" s="366" t="s">
        <v>200</v>
      </c>
    </row>
    <row r="132" spans="1:138" x14ac:dyDescent="0.4">
      <c r="A132" s="366" t="s">
        <v>225</v>
      </c>
      <c r="B132" s="366" t="s">
        <v>267</v>
      </c>
      <c r="C132" s="366" t="s">
        <v>46</v>
      </c>
      <c r="D132" s="366">
        <v>634999</v>
      </c>
      <c r="E132" s="366" t="s">
        <v>313</v>
      </c>
      <c r="F132" s="367">
        <v>206.11</v>
      </c>
      <c r="G132" s="367">
        <v>90.282775517751475</v>
      </c>
      <c r="H132" s="281"/>
      <c r="I132" s="281"/>
      <c r="J132" s="281"/>
      <c r="K132" s="281"/>
      <c r="L132" s="281"/>
      <c r="M132" s="389" t="s">
        <v>411</v>
      </c>
      <c r="N132" s="389" t="s">
        <v>411</v>
      </c>
      <c r="O132" s="389" t="s">
        <v>411</v>
      </c>
      <c r="P132" s="389" t="s">
        <v>411</v>
      </c>
      <c r="Q132" s="389" t="s">
        <v>411</v>
      </c>
      <c r="R132" s="389" t="s">
        <v>411</v>
      </c>
      <c r="S132" s="389" t="s">
        <v>411</v>
      </c>
      <c r="T132" s="389" t="s">
        <v>411</v>
      </c>
      <c r="U132" s="389" t="s">
        <v>411</v>
      </c>
      <c r="V132" s="389" t="s">
        <v>411</v>
      </c>
      <c r="W132" s="389" t="s">
        <v>411</v>
      </c>
      <c r="X132" s="389" t="s">
        <v>411</v>
      </c>
      <c r="Y132" s="389" t="s">
        <v>411</v>
      </c>
      <c r="Z132" s="389" t="s">
        <v>411</v>
      </c>
      <c r="AA132" s="389" t="s">
        <v>411</v>
      </c>
      <c r="AB132" s="389" t="s">
        <v>411</v>
      </c>
      <c r="AC132" s="389" t="s">
        <v>411</v>
      </c>
      <c r="AD132" s="389" t="s">
        <v>411</v>
      </c>
      <c r="AE132" s="389" t="s">
        <v>411</v>
      </c>
      <c r="AF132" s="389" t="s">
        <v>411</v>
      </c>
      <c r="AG132" s="389" t="s">
        <v>411</v>
      </c>
      <c r="AH132" s="389" t="s">
        <v>411</v>
      </c>
      <c r="AI132" s="367">
        <v>0.85</v>
      </c>
      <c r="AJ132" s="367">
        <v>0.85</v>
      </c>
      <c r="AK132" s="367">
        <v>0.85</v>
      </c>
      <c r="AL132" s="367">
        <v>0.85</v>
      </c>
      <c r="AM132" s="367">
        <v>0.85</v>
      </c>
      <c r="AN132" s="367">
        <v>0</v>
      </c>
      <c r="AO132" s="367">
        <v>0</v>
      </c>
      <c r="AP132" s="367">
        <v>0.85</v>
      </c>
      <c r="AQ132" s="367">
        <v>0.85</v>
      </c>
      <c r="AR132" s="367">
        <v>0.85</v>
      </c>
      <c r="AS132" s="367">
        <v>0.85</v>
      </c>
      <c r="AT132" s="367">
        <v>0.85</v>
      </c>
      <c r="AU132" s="367">
        <v>0.85</v>
      </c>
      <c r="AV132" s="367">
        <v>0.85</v>
      </c>
      <c r="AW132" s="367">
        <v>0.85</v>
      </c>
      <c r="AX132" s="367">
        <v>0</v>
      </c>
      <c r="AY132" s="367">
        <v>0</v>
      </c>
      <c r="AZ132" s="367">
        <v>0</v>
      </c>
      <c r="BA132" s="367">
        <v>0</v>
      </c>
      <c r="BB132" s="367">
        <v>0</v>
      </c>
      <c r="BC132" s="367">
        <v>0</v>
      </c>
      <c r="BD132" s="367">
        <v>0</v>
      </c>
      <c r="BE132" s="367">
        <v>0</v>
      </c>
      <c r="BF132" s="367">
        <v>0</v>
      </c>
      <c r="BG132" s="367">
        <v>0</v>
      </c>
      <c r="BH132" s="367">
        <v>0</v>
      </c>
      <c r="BI132" s="367">
        <v>0</v>
      </c>
      <c r="BJ132" s="367">
        <v>0</v>
      </c>
      <c r="BK132" s="367">
        <v>0</v>
      </c>
      <c r="BL132" s="367">
        <v>0</v>
      </c>
      <c r="BN132" s="369">
        <v>0</v>
      </c>
      <c r="BO132" s="369">
        <v>0</v>
      </c>
      <c r="BP132" s="369">
        <v>0</v>
      </c>
      <c r="BQ132" s="369">
        <v>0</v>
      </c>
      <c r="BR132" s="369">
        <v>0</v>
      </c>
      <c r="BS132" s="390" t="s">
        <v>411</v>
      </c>
      <c r="BT132" s="390" t="s">
        <v>411</v>
      </c>
      <c r="BU132" s="390" t="s">
        <v>411</v>
      </c>
      <c r="BV132" s="390" t="s">
        <v>411</v>
      </c>
      <c r="BW132" s="390" t="s">
        <v>411</v>
      </c>
      <c r="BX132" s="390" t="s">
        <v>411</v>
      </c>
      <c r="BY132" s="390" t="s">
        <v>411</v>
      </c>
      <c r="BZ132" s="390" t="s">
        <v>411</v>
      </c>
      <c r="CA132" s="390" t="s">
        <v>411</v>
      </c>
      <c r="CB132" s="390" t="s">
        <v>411</v>
      </c>
      <c r="CC132" s="390" t="s">
        <v>411</v>
      </c>
      <c r="CD132" s="390" t="s">
        <v>411</v>
      </c>
      <c r="CE132" s="390" t="s">
        <v>411</v>
      </c>
      <c r="CF132" s="390" t="s">
        <v>411</v>
      </c>
      <c r="CG132" s="390" t="s">
        <v>411</v>
      </c>
      <c r="CH132" s="390" t="s">
        <v>411</v>
      </c>
      <c r="CI132" s="390" t="s">
        <v>411</v>
      </c>
      <c r="CJ132" s="390" t="s">
        <v>411</v>
      </c>
      <c r="CK132" s="390" t="s">
        <v>411</v>
      </c>
      <c r="CL132" s="390" t="s">
        <v>411</v>
      </c>
      <c r="CM132" s="390" t="s">
        <v>411</v>
      </c>
      <c r="CN132" s="390" t="s">
        <v>411</v>
      </c>
      <c r="CO132" s="369">
        <v>26279.025000000001</v>
      </c>
      <c r="CP132" s="369">
        <v>26279.025000000001</v>
      </c>
      <c r="CQ132" s="369">
        <v>26279.025000000001</v>
      </c>
      <c r="CR132" s="369">
        <v>26279.025000000001</v>
      </c>
      <c r="CS132" s="369">
        <v>26279.025000000001</v>
      </c>
      <c r="CT132" s="369">
        <v>0</v>
      </c>
      <c r="CU132" s="369">
        <v>0</v>
      </c>
      <c r="CV132" s="369">
        <v>26279.025000000001</v>
      </c>
      <c r="CW132" s="369">
        <v>26279.025000000001</v>
      </c>
      <c r="CX132" s="369">
        <v>26279.025000000001</v>
      </c>
      <c r="CY132" s="369">
        <v>26279.025000000001</v>
      </c>
      <c r="CZ132" s="369">
        <v>26279.025000000001</v>
      </c>
      <c r="DA132" s="369">
        <v>26279.025000000001</v>
      </c>
      <c r="DB132" s="369">
        <v>26279.025000000001</v>
      </c>
      <c r="DC132" s="369">
        <v>26279.025000000001</v>
      </c>
      <c r="DD132" s="369">
        <v>0</v>
      </c>
      <c r="DE132" s="369">
        <v>0</v>
      </c>
      <c r="DF132" s="369">
        <v>0</v>
      </c>
      <c r="DG132" s="369">
        <v>0</v>
      </c>
      <c r="DH132" s="369">
        <v>0</v>
      </c>
      <c r="DI132" s="369">
        <v>0</v>
      </c>
      <c r="DJ132" s="369">
        <v>0</v>
      </c>
      <c r="DK132" s="369">
        <v>0</v>
      </c>
      <c r="DL132" s="369">
        <v>0</v>
      </c>
      <c r="DM132" s="369">
        <v>0</v>
      </c>
      <c r="DN132" s="369">
        <v>0</v>
      </c>
      <c r="DO132" s="369">
        <v>0</v>
      </c>
      <c r="DP132" s="369">
        <v>0</v>
      </c>
      <c r="DQ132" s="369">
        <v>0</v>
      </c>
      <c r="DR132" s="369">
        <v>0</v>
      </c>
      <c r="DT132" s="366" t="s">
        <v>213</v>
      </c>
      <c r="DU132" s="304"/>
      <c r="DV132" s="304"/>
      <c r="DW132" s="304"/>
      <c r="DX132" s="304"/>
      <c r="DY132" s="304"/>
      <c r="DZ132" s="304"/>
      <c r="EA132" s="255">
        <v>0</v>
      </c>
      <c r="EB132" s="255">
        <v>0</v>
      </c>
      <c r="EC132" s="255">
        <v>157674.15</v>
      </c>
      <c r="ED132" s="255">
        <f t="shared" ref="ED132:EE147" si="18">SUMIF($BN$1:$DR$1,ED$2,$BN132:$DR132)</f>
        <v>210232.19999999998</v>
      </c>
      <c r="EE132" s="255">
        <f t="shared" si="18"/>
        <v>0</v>
      </c>
      <c r="EF132" s="255">
        <f t="shared" ref="EF132:EF195" si="19">SUM(DU132:EE132)</f>
        <v>367906.35</v>
      </c>
      <c r="EG132" s="255">
        <v>0</v>
      </c>
      <c r="EH132" s="366" t="s">
        <v>200</v>
      </c>
    </row>
    <row r="133" spans="1:138" x14ac:dyDescent="0.4">
      <c r="A133" s="366" t="s">
        <v>225</v>
      </c>
      <c r="B133" s="366" t="s">
        <v>267</v>
      </c>
      <c r="C133" s="366" t="s">
        <v>46</v>
      </c>
      <c r="D133" s="366">
        <v>634999</v>
      </c>
      <c r="E133" s="366" t="s">
        <v>315</v>
      </c>
      <c r="F133" s="367">
        <v>180.38</v>
      </c>
      <c r="G133" s="367">
        <v>79.010475221893486</v>
      </c>
      <c r="H133" s="281"/>
      <c r="I133" s="281"/>
      <c r="J133" s="281"/>
      <c r="K133" s="281"/>
      <c r="L133" s="281"/>
      <c r="M133" s="389" t="s">
        <v>411</v>
      </c>
      <c r="N133" s="389" t="s">
        <v>411</v>
      </c>
      <c r="O133" s="389" t="s">
        <v>411</v>
      </c>
      <c r="P133" s="389" t="s">
        <v>411</v>
      </c>
      <c r="Q133" s="389" t="s">
        <v>411</v>
      </c>
      <c r="R133" s="389" t="s">
        <v>411</v>
      </c>
      <c r="S133" s="389" t="s">
        <v>411</v>
      </c>
      <c r="T133" s="389" t="s">
        <v>411</v>
      </c>
      <c r="U133" s="389" t="s">
        <v>411</v>
      </c>
      <c r="V133" s="389" t="s">
        <v>411</v>
      </c>
      <c r="W133" s="389" t="s">
        <v>411</v>
      </c>
      <c r="X133" s="389" t="s">
        <v>411</v>
      </c>
      <c r="Y133" s="389" t="s">
        <v>411</v>
      </c>
      <c r="Z133" s="389" t="s">
        <v>411</v>
      </c>
      <c r="AA133" s="389" t="s">
        <v>411</v>
      </c>
      <c r="AB133" s="389" t="s">
        <v>411</v>
      </c>
      <c r="AC133" s="389" t="s">
        <v>411</v>
      </c>
      <c r="AD133" s="389" t="s">
        <v>411</v>
      </c>
      <c r="AE133" s="389" t="s">
        <v>411</v>
      </c>
      <c r="AF133" s="389" t="s">
        <v>411</v>
      </c>
      <c r="AG133" s="389" t="s">
        <v>411</v>
      </c>
      <c r="AH133" s="389" t="s">
        <v>411</v>
      </c>
      <c r="AI133" s="367">
        <v>0.85</v>
      </c>
      <c r="AJ133" s="367">
        <v>0.85</v>
      </c>
      <c r="AK133" s="367">
        <v>0.85</v>
      </c>
      <c r="AL133" s="367">
        <v>0.85</v>
      </c>
      <c r="AM133" s="367">
        <v>0.85</v>
      </c>
      <c r="AN133" s="367">
        <v>0</v>
      </c>
      <c r="AO133" s="367">
        <v>0</v>
      </c>
      <c r="AP133" s="367">
        <v>0.85</v>
      </c>
      <c r="AQ133" s="367">
        <v>0.85</v>
      </c>
      <c r="AR133" s="367">
        <v>0.85</v>
      </c>
      <c r="AS133" s="367">
        <v>0.85</v>
      </c>
      <c r="AT133" s="367">
        <v>0.85</v>
      </c>
      <c r="AU133" s="367">
        <v>0.85</v>
      </c>
      <c r="AV133" s="367">
        <v>0.85</v>
      </c>
      <c r="AW133" s="367">
        <v>0.85</v>
      </c>
      <c r="AX133" s="367">
        <v>0</v>
      </c>
      <c r="AY133" s="367">
        <v>0</v>
      </c>
      <c r="AZ133" s="367">
        <v>0</v>
      </c>
      <c r="BA133" s="367">
        <v>0</v>
      </c>
      <c r="BB133" s="367">
        <v>0</v>
      </c>
      <c r="BC133" s="367">
        <v>0</v>
      </c>
      <c r="BD133" s="367">
        <v>0</v>
      </c>
      <c r="BE133" s="367">
        <v>0</v>
      </c>
      <c r="BF133" s="367">
        <v>0</v>
      </c>
      <c r="BG133" s="367">
        <v>0</v>
      </c>
      <c r="BH133" s="367">
        <v>0</v>
      </c>
      <c r="BI133" s="367">
        <v>0</v>
      </c>
      <c r="BJ133" s="367">
        <v>0</v>
      </c>
      <c r="BK133" s="367">
        <v>0</v>
      </c>
      <c r="BL133" s="367">
        <v>0</v>
      </c>
      <c r="BN133" s="369">
        <v>0</v>
      </c>
      <c r="BO133" s="369">
        <v>0</v>
      </c>
      <c r="BP133" s="369">
        <v>0</v>
      </c>
      <c r="BQ133" s="369">
        <v>0</v>
      </c>
      <c r="BR133" s="369">
        <v>0</v>
      </c>
      <c r="BS133" s="390" t="s">
        <v>411</v>
      </c>
      <c r="BT133" s="390" t="s">
        <v>411</v>
      </c>
      <c r="BU133" s="390" t="s">
        <v>411</v>
      </c>
      <c r="BV133" s="390" t="s">
        <v>411</v>
      </c>
      <c r="BW133" s="390" t="s">
        <v>411</v>
      </c>
      <c r="BX133" s="390" t="s">
        <v>411</v>
      </c>
      <c r="BY133" s="390" t="s">
        <v>411</v>
      </c>
      <c r="BZ133" s="390" t="s">
        <v>411</v>
      </c>
      <c r="CA133" s="390" t="s">
        <v>411</v>
      </c>
      <c r="CB133" s="390" t="s">
        <v>411</v>
      </c>
      <c r="CC133" s="390" t="s">
        <v>411</v>
      </c>
      <c r="CD133" s="390" t="s">
        <v>411</v>
      </c>
      <c r="CE133" s="390" t="s">
        <v>411</v>
      </c>
      <c r="CF133" s="390" t="s">
        <v>411</v>
      </c>
      <c r="CG133" s="390" t="s">
        <v>411</v>
      </c>
      <c r="CH133" s="390" t="s">
        <v>411</v>
      </c>
      <c r="CI133" s="390" t="s">
        <v>411</v>
      </c>
      <c r="CJ133" s="390" t="s">
        <v>411</v>
      </c>
      <c r="CK133" s="390" t="s">
        <v>411</v>
      </c>
      <c r="CL133" s="390" t="s">
        <v>411</v>
      </c>
      <c r="CM133" s="390" t="s">
        <v>411</v>
      </c>
      <c r="CN133" s="390" t="s">
        <v>411</v>
      </c>
      <c r="CO133" s="369">
        <v>22998.449999999997</v>
      </c>
      <c r="CP133" s="369">
        <v>22998.449999999997</v>
      </c>
      <c r="CQ133" s="369">
        <v>22998.449999999997</v>
      </c>
      <c r="CR133" s="369">
        <v>22998.449999999997</v>
      </c>
      <c r="CS133" s="369">
        <v>22998.449999999997</v>
      </c>
      <c r="CT133" s="369">
        <v>0</v>
      </c>
      <c r="CU133" s="369">
        <v>0</v>
      </c>
      <c r="CV133" s="369">
        <v>22998.449999999997</v>
      </c>
      <c r="CW133" s="369">
        <v>22998.449999999997</v>
      </c>
      <c r="CX133" s="369">
        <v>22998.449999999997</v>
      </c>
      <c r="CY133" s="369">
        <v>22998.449999999997</v>
      </c>
      <c r="CZ133" s="369">
        <v>22998.449999999997</v>
      </c>
      <c r="DA133" s="369">
        <v>22998.449999999997</v>
      </c>
      <c r="DB133" s="369">
        <v>22998.449999999997</v>
      </c>
      <c r="DC133" s="369">
        <v>22998.449999999997</v>
      </c>
      <c r="DD133" s="369">
        <v>0</v>
      </c>
      <c r="DE133" s="369">
        <v>0</v>
      </c>
      <c r="DF133" s="369">
        <v>0</v>
      </c>
      <c r="DG133" s="369">
        <v>0</v>
      </c>
      <c r="DH133" s="369">
        <v>0</v>
      </c>
      <c r="DI133" s="369">
        <v>0</v>
      </c>
      <c r="DJ133" s="369">
        <v>0</v>
      </c>
      <c r="DK133" s="369">
        <v>0</v>
      </c>
      <c r="DL133" s="369">
        <v>0</v>
      </c>
      <c r="DM133" s="369">
        <v>0</v>
      </c>
      <c r="DN133" s="369">
        <v>0</v>
      </c>
      <c r="DO133" s="369">
        <v>0</v>
      </c>
      <c r="DP133" s="369">
        <v>0</v>
      </c>
      <c r="DQ133" s="369">
        <v>0</v>
      </c>
      <c r="DR133" s="369">
        <v>0</v>
      </c>
      <c r="DT133" s="366" t="s">
        <v>213</v>
      </c>
      <c r="DU133" s="304"/>
      <c r="DV133" s="304"/>
      <c r="DW133" s="304"/>
      <c r="DX133" s="304"/>
      <c r="DY133" s="304"/>
      <c r="DZ133" s="304"/>
      <c r="EA133" s="255">
        <v>5411.4</v>
      </c>
      <c r="EB133" s="255">
        <v>2705.7</v>
      </c>
      <c r="EC133" s="255">
        <v>114992.24999999999</v>
      </c>
      <c r="ED133" s="255">
        <f t="shared" si="18"/>
        <v>183987.59999999998</v>
      </c>
      <c r="EE133" s="255">
        <f t="shared" si="18"/>
        <v>0</v>
      </c>
      <c r="EF133" s="255">
        <f t="shared" si="19"/>
        <v>307096.94999999995</v>
      </c>
      <c r="EG133" s="255">
        <v>0</v>
      </c>
      <c r="EH133" s="366" t="s">
        <v>200</v>
      </c>
    </row>
    <row r="134" spans="1:138" x14ac:dyDescent="0.4">
      <c r="A134" s="366" t="s">
        <v>225</v>
      </c>
      <c r="B134" s="366" t="s">
        <v>267</v>
      </c>
      <c r="C134" s="366" t="s">
        <v>46</v>
      </c>
      <c r="D134" s="366">
        <v>634999</v>
      </c>
      <c r="E134" s="366" t="s">
        <v>314</v>
      </c>
      <c r="F134" s="367">
        <v>216.62</v>
      </c>
      <c r="G134" s="367">
        <v>94.875194156804724</v>
      </c>
      <c r="H134" s="281"/>
      <c r="I134" s="281"/>
      <c r="J134" s="281"/>
      <c r="K134" s="281"/>
      <c r="L134" s="281"/>
      <c r="M134" s="389" t="s">
        <v>411</v>
      </c>
      <c r="N134" s="389" t="s">
        <v>411</v>
      </c>
      <c r="O134" s="389" t="s">
        <v>411</v>
      </c>
      <c r="P134" s="389" t="s">
        <v>411</v>
      </c>
      <c r="Q134" s="389" t="s">
        <v>411</v>
      </c>
      <c r="R134" s="389" t="s">
        <v>411</v>
      </c>
      <c r="S134" s="389" t="s">
        <v>411</v>
      </c>
      <c r="T134" s="389" t="s">
        <v>411</v>
      </c>
      <c r="U134" s="389" t="s">
        <v>411</v>
      </c>
      <c r="V134" s="389" t="s">
        <v>411</v>
      </c>
      <c r="W134" s="389" t="s">
        <v>411</v>
      </c>
      <c r="X134" s="389" t="s">
        <v>411</v>
      </c>
      <c r="Y134" s="389" t="s">
        <v>411</v>
      </c>
      <c r="Z134" s="389" t="s">
        <v>411</v>
      </c>
      <c r="AA134" s="389" t="s">
        <v>411</v>
      </c>
      <c r="AB134" s="389" t="s">
        <v>411</v>
      </c>
      <c r="AC134" s="389" t="s">
        <v>411</v>
      </c>
      <c r="AD134" s="389" t="s">
        <v>411</v>
      </c>
      <c r="AE134" s="389" t="s">
        <v>411</v>
      </c>
      <c r="AF134" s="389" t="s">
        <v>411</v>
      </c>
      <c r="AG134" s="389" t="s">
        <v>411</v>
      </c>
      <c r="AH134" s="389" t="s">
        <v>411</v>
      </c>
      <c r="AI134" s="367">
        <v>0.45</v>
      </c>
      <c r="AJ134" s="367">
        <v>0.45</v>
      </c>
      <c r="AK134" s="367">
        <v>0</v>
      </c>
      <c r="AL134" s="367">
        <v>0</v>
      </c>
      <c r="AM134" s="367">
        <v>0</v>
      </c>
      <c r="AN134" s="367">
        <v>0</v>
      </c>
      <c r="AO134" s="367">
        <v>0</v>
      </c>
      <c r="AP134" s="367">
        <v>0.9</v>
      </c>
      <c r="AQ134" s="367">
        <v>1.0333333333333332</v>
      </c>
      <c r="AR134" s="367">
        <v>0.13333333333333333</v>
      </c>
      <c r="AS134" s="367">
        <v>0.38333333333333336</v>
      </c>
      <c r="AT134" s="367">
        <v>0.13333333333333333</v>
      </c>
      <c r="AU134" s="367">
        <v>0.13333333333333333</v>
      </c>
      <c r="AV134" s="367">
        <v>0.13333333333333333</v>
      </c>
      <c r="AW134" s="367">
        <v>0.58333333333333337</v>
      </c>
      <c r="AX134" s="367">
        <v>0</v>
      </c>
      <c r="AY134" s="367">
        <v>0</v>
      </c>
      <c r="AZ134" s="367">
        <v>0</v>
      </c>
      <c r="BA134" s="367">
        <v>0</v>
      </c>
      <c r="BB134" s="367">
        <v>0</v>
      </c>
      <c r="BC134" s="367">
        <v>0</v>
      </c>
      <c r="BD134" s="367">
        <v>0</v>
      </c>
      <c r="BE134" s="367">
        <v>0</v>
      </c>
      <c r="BF134" s="367">
        <v>0</v>
      </c>
      <c r="BG134" s="367">
        <v>0</v>
      </c>
      <c r="BH134" s="367">
        <v>0</v>
      </c>
      <c r="BI134" s="367">
        <v>0</v>
      </c>
      <c r="BJ134" s="367">
        <v>0</v>
      </c>
      <c r="BK134" s="367">
        <v>0</v>
      </c>
      <c r="BL134" s="367">
        <v>0</v>
      </c>
      <c r="BN134" s="369">
        <v>0</v>
      </c>
      <c r="BO134" s="369">
        <v>0</v>
      </c>
      <c r="BP134" s="369">
        <v>0</v>
      </c>
      <c r="BQ134" s="369">
        <v>0</v>
      </c>
      <c r="BR134" s="369">
        <v>0</v>
      </c>
      <c r="BS134" s="390" t="s">
        <v>411</v>
      </c>
      <c r="BT134" s="390" t="s">
        <v>411</v>
      </c>
      <c r="BU134" s="390" t="s">
        <v>411</v>
      </c>
      <c r="BV134" s="390" t="s">
        <v>411</v>
      </c>
      <c r="BW134" s="390" t="s">
        <v>411</v>
      </c>
      <c r="BX134" s="390" t="s">
        <v>411</v>
      </c>
      <c r="BY134" s="390" t="s">
        <v>411</v>
      </c>
      <c r="BZ134" s="390" t="s">
        <v>411</v>
      </c>
      <c r="CA134" s="390" t="s">
        <v>411</v>
      </c>
      <c r="CB134" s="390" t="s">
        <v>411</v>
      </c>
      <c r="CC134" s="390" t="s">
        <v>411</v>
      </c>
      <c r="CD134" s="390" t="s">
        <v>411</v>
      </c>
      <c r="CE134" s="390" t="s">
        <v>411</v>
      </c>
      <c r="CF134" s="390" t="s">
        <v>411</v>
      </c>
      <c r="CG134" s="390" t="s">
        <v>411</v>
      </c>
      <c r="CH134" s="390" t="s">
        <v>411</v>
      </c>
      <c r="CI134" s="390" t="s">
        <v>411</v>
      </c>
      <c r="CJ134" s="390" t="s">
        <v>411</v>
      </c>
      <c r="CK134" s="390" t="s">
        <v>411</v>
      </c>
      <c r="CL134" s="390" t="s">
        <v>411</v>
      </c>
      <c r="CM134" s="390" t="s">
        <v>411</v>
      </c>
      <c r="CN134" s="390" t="s">
        <v>411</v>
      </c>
      <c r="CO134" s="369">
        <v>14621.85</v>
      </c>
      <c r="CP134" s="369">
        <v>14621.85</v>
      </c>
      <c r="CQ134" s="369">
        <v>0</v>
      </c>
      <c r="CR134" s="369">
        <v>0</v>
      </c>
      <c r="CS134" s="369">
        <v>0</v>
      </c>
      <c r="CT134" s="369">
        <v>0</v>
      </c>
      <c r="CU134" s="369">
        <v>0</v>
      </c>
      <c r="CV134" s="369">
        <v>29243.7</v>
      </c>
      <c r="CW134" s="369">
        <v>33576.1</v>
      </c>
      <c r="CX134" s="369">
        <v>4332.3999999999996</v>
      </c>
      <c r="CY134" s="369">
        <v>12455.650000000001</v>
      </c>
      <c r="CZ134" s="369">
        <v>4332.3999999999996</v>
      </c>
      <c r="DA134" s="369">
        <v>4332.3999999999996</v>
      </c>
      <c r="DB134" s="369">
        <v>4332.3999999999996</v>
      </c>
      <c r="DC134" s="369">
        <v>18954.25</v>
      </c>
      <c r="DD134" s="369">
        <v>0</v>
      </c>
      <c r="DE134" s="369">
        <v>0</v>
      </c>
      <c r="DF134" s="369">
        <v>0</v>
      </c>
      <c r="DG134" s="369">
        <v>0</v>
      </c>
      <c r="DH134" s="369">
        <v>0</v>
      </c>
      <c r="DI134" s="369">
        <v>0</v>
      </c>
      <c r="DJ134" s="369">
        <v>0</v>
      </c>
      <c r="DK134" s="369">
        <v>0</v>
      </c>
      <c r="DL134" s="369">
        <v>0</v>
      </c>
      <c r="DM134" s="369">
        <v>0</v>
      </c>
      <c r="DN134" s="369">
        <v>0</v>
      </c>
      <c r="DO134" s="369">
        <v>0</v>
      </c>
      <c r="DP134" s="369">
        <v>0</v>
      </c>
      <c r="DQ134" s="369">
        <v>0</v>
      </c>
      <c r="DR134" s="369">
        <v>0</v>
      </c>
      <c r="DT134" s="366" t="s">
        <v>213</v>
      </c>
      <c r="DU134" s="304"/>
      <c r="DV134" s="304"/>
      <c r="DW134" s="304"/>
      <c r="DX134" s="304"/>
      <c r="DY134" s="304"/>
      <c r="DZ134" s="304"/>
      <c r="EA134" s="255">
        <v>0</v>
      </c>
      <c r="EB134" s="255">
        <v>0</v>
      </c>
      <c r="EC134" s="255">
        <v>29243.7</v>
      </c>
      <c r="ED134" s="255">
        <f t="shared" si="18"/>
        <v>111559.29999999999</v>
      </c>
      <c r="EE134" s="255">
        <f t="shared" si="18"/>
        <v>0</v>
      </c>
      <c r="EF134" s="255">
        <f t="shared" si="19"/>
        <v>140803</v>
      </c>
      <c r="EG134" s="255">
        <v>0</v>
      </c>
      <c r="EH134" s="366" t="s">
        <v>200</v>
      </c>
    </row>
    <row r="135" spans="1:138" x14ac:dyDescent="0.4">
      <c r="A135" s="366" t="s">
        <v>225</v>
      </c>
      <c r="B135" s="366" t="s">
        <v>267</v>
      </c>
      <c r="C135" s="366" t="s">
        <v>46</v>
      </c>
      <c r="D135" s="366">
        <v>634999</v>
      </c>
      <c r="E135" s="366" t="s">
        <v>316</v>
      </c>
      <c r="F135" s="367">
        <v>203.73</v>
      </c>
      <c r="G135" s="367">
        <v>89.239044008875723</v>
      </c>
      <c r="H135" s="281"/>
      <c r="I135" s="281"/>
      <c r="J135" s="281"/>
      <c r="K135" s="281"/>
      <c r="L135" s="281"/>
      <c r="M135" s="389" t="s">
        <v>411</v>
      </c>
      <c r="N135" s="389" t="s">
        <v>411</v>
      </c>
      <c r="O135" s="389" t="s">
        <v>411</v>
      </c>
      <c r="P135" s="389" t="s">
        <v>411</v>
      </c>
      <c r="Q135" s="389" t="s">
        <v>411</v>
      </c>
      <c r="R135" s="389" t="s">
        <v>411</v>
      </c>
      <c r="S135" s="389" t="s">
        <v>411</v>
      </c>
      <c r="T135" s="389" t="s">
        <v>411</v>
      </c>
      <c r="U135" s="389" t="s">
        <v>411</v>
      </c>
      <c r="V135" s="389" t="s">
        <v>411</v>
      </c>
      <c r="W135" s="389" t="s">
        <v>411</v>
      </c>
      <c r="X135" s="389" t="s">
        <v>411</v>
      </c>
      <c r="Y135" s="389" t="s">
        <v>411</v>
      </c>
      <c r="Z135" s="389" t="s">
        <v>411</v>
      </c>
      <c r="AA135" s="389" t="s">
        <v>411</v>
      </c>
      <c r="AB135" s="389" t="s">
        <v>411</v>
      </c>
      <c r="AC135" s="389" t="s">
        <v>411</v>
      </c>
      <c r="AD135" s="389" t="s">
        <v>411</v>
      </c>
      <c r="AE135" s="389" t="s">
        <v>411</v>
      </c>
      <c r="AF135" s="389" t="s">
        <v>411</v>
      </c>
      <c r="AG135" s="389" t="s">
        <v>411</v>
      </c>
      <c r="AH135" s="389" t="s">
        <v>411</v>
      </c>
      <c r="AI135" s="367">
        <v>0</v>
      </c>
      <c r="AJ135" s="367">
        <v>0</v>
      </c>
      <c r="AK135" s="367">
        <v>0</v>
      </c>
      <c r="AL135" s="367">
        <v>0</v>
      </c>
      <c r="AM135" s="367">
        <v>0</v>
      </c>
      <c r="AN135" s="367">
        <v>0</v>
      </c>
      <c r="AO135" s="367">
        <v>0</v>
      </c>
      <c r="AP135" s="367">
        <v>1</v>
      </c>
      <c r="AQ135" s="367">
        <v>1.4</v>
      </c>
      <c r="AR135" s="367">
        <v>1</v>
      </c>
      <c r="AS135" s="367">
        <v>1</v>
      </c>
      <c r="AT135" s="367">
        <v>1</v>
      </c>
      <c r="AU135" s="367">
        <v>1</v>
      </c>
      <c r="AV135" s="367">
        <v>1</v>
      </c>
      <c r="AW135" s="367">
        <v>0.45</v>
      </c>
      <c r="AX135" s="367">
        <v>0</v>
      </c>
      <c r="AY135" s="367">
        <v>0</v>
      </c>
      <c r="AZ135" s="367">
        <v>0</v>
      </c>
      <c r="BA135" s="367">
        <v>0</v>
      </c>
      <c r="BB135" s="367">
        <v>0</v>
      </c>
      <c r="BC135" s="367">
        <v>0</v>
      </c>
      <c r="BD135" s="367">
        <v>0</v>
      </c>
      <c r="BE135" s="367">
        <v>0</v>
      </c>
      <c r="BF135" s="367">
        <v>0</v>
      </c>
      <c r="BG135" s="367">
        <v>0</v>
      </c>
      <c r="BH135" s="367">
        <v>0</v>
      </c>
      <c r="BI135" s="367">
        <v>0</v>
      </c>
      <c r="BJ135" s="367">
        <v>0</v>
      </c>
      <c r="BK135" s="367">
        <v>0</v>
      </c>
      <c r="BL135" s="367">
        <v>0</v>
      </c>
      <c r="BN135" s="369">
        <v>0</v>
      </c>
      <c r="BO135" s="369">
        <v>0</v>
      </c>
      <c r="BP135" s="369">
        <v>0</v>
      </c>
      <c r="BQ135" s="369">
        <v>0</v>
      </c>
      <c r="BR135" s="369">
        <v>0</v>
      </c>
      <c r="BS135" s="390" t="s">
        <v>411</v>
      </c>
      <c r="BT135" s="390" t="s">
        <v>411</v>
      </c>
      <c r="BU135" s="390" t="s">
        <v>411</v>
      </c>
      <c r="BV135" s="390" t="s">
        <v>411</v>
      </c>
      <c r="BW135" s="390" t="s">
        <v>411</v>
      </c>
      <c r="BX135" s="390" t="s">
        <v>411</v>
      </c>
      <c r="BY135" s="390" t="s">
        <v>411</v>
      </c>
      <c r="BZ135" s="390" t="s">
        <v>411</v>
      </c>
      <c r="CA135" s="390" t="s">
        <v>411</v>
      </c>
      <c r="CB135" s="390" t="s">
        <v>411</v>
      </c>
      <c r="CC135" s="390" t="s">
        <v>411</v>
      </c>
      <c r="CD135" s="390" t="s">
        <v>411</v>
      </c>
      <c r="CE135" s="390" t="s">
        <v>411</v>
      </c>
      <c r="CF135" s="390" t="s">
        <v>411</v>
      </c>
      <c r="CG135" s="390" t="s">
        <v>411</v>
      </c>
      <c r="CH135" s="390" t="s">
        <v>411</v>
      </c>
      <c r="CI135" s="390" t="s">
        <v>411</v>
      </c>
      <c r="CJ135" s="390" t="s">
        <v>411</v>
      </c>
      <c r="CK135" s="390" t="s">
        <v>411</v>
      </c>
      <c r="CL135" s="390" t="s">
        <v>411</v>
      </c>
      <c r="CM135" s="390" t="s">
        <v>411</v>
      </c>
      <c r="CN135" s="390" t="s">
        <v>411</v>
      </c>
      <c r="CO135" s="369">
        <v>0</v>
      </c>
      <c r="CP135" s="369">
        <v>0</v>
      </c>
      <c r="CQ135" s="369">
        <v>0</v>
      </c>
      <c r="CR135" s="369">
        <v>0</v>
      </c>
      <c r="CS135" s="369">
        <v>0</v>
      </c>
      <c r="CT135" s="369">
        <v>0</v>
      </c>
      <c r="CU135" s="369">
        <v>0</v>
      </c>
      <c r="CV135" s="369">
        <v>30559.5</v>
      </c>
      <c r="CW135" s="369">
        <v>42783.299999999996</v>
      </c>
      <c r="CX135" s="369">
        <v>30559.5</v>
      </c>
      <c r="CY135" s="369">
        <v>30559.5</v>
      </c>
      <c r="CZ135" s="369">
        <v>30559.5</v>
      </c>
      <c r="DA135" s="369">
        <v>30559.5</v>
      </c>
      <c r="DB135" s="369">
        <v>30559.5</v>
      </c>
      <c r="DC135" s="369">
        <v>13751.775</v>
      </c>
      <c r="DD135" s="369">
        <v>0</v>
      </c>
      <c r="DE135" s="369">
        <v>0</v>
      </c>
      <c r="DF135" s="369">
        <v>0</v>
      </c>
      <c r="DG135" s="369">
        <v>0</v>
      </c>
      <c r="DH135" s="369">
        <v>0</v>
      </c>
      <c r="DI135" s="369">
        <v>0</v>
      </c>
      <c r="DJ135" s="369">
        <v>0</v>
      </c>
      <c r="DK135" s="369">
        <v>0</v>
      </c>
      <c r="DL135" s="369">
        <v>0</v>
      </c>
      <c r="DM135" s="369">
        <v>0</v>
      </c>
      <c r="DN135" s="369">
        <v>0</v>
      </c>
      <c r="DO135" s="369">
        <v>0</v>
      </c>
      <c r="DP135" s="369">
        <v>0</v>
      </c>
      <c r="DQ135" s="369">
        <v>0</v>
      </c>
      <c r="DR135" s="369">
        <v>0</v>
      </c>
      <c r="DT135" s="366" t="s">
        <v>213</v>
      </c>
      <c r="DU135" s="304"/>
      <c r="DV135" s="304"/>
      <c r="DW135" s="304"/>
      <c r="DX135" s="304"/>
      <c r="DY135" s="304"/>
      <c r="DZ135" s="304"/>
      <c r="EA135" s="255">
        <v>0</v>
      </c>
      <c r="EB135" s="255">
        <v>0</v>
      </c>
      <c r="EC135" s="255">
        <v>0</v>
      </c>
      <c r="ED135" s="255">
        <f t="shared" si="18"/>
        <v>239892.07499999998</v>
      </c>
      <c r="EE135" s="255">
        <f t="shared" si="18"/>
        <v>0</v>
      </c>
      <c r="EF135" s="255">
        <f t="shared" si="19"/>
        <v>239892.07499999998</v>
      </c>
      <c r="EG135" s="255">
        <v>0</v>
      </c>
      <c r="EH135" s="366" t="s">
        <v>200</v>
      </c>
    </row>
    <row r="136" spans="1:138" x14ac:dyDescent="0.4">
      <c r="A136" s="366" t="s">
        <v>74</v>
      </c>
      <c r="B136" s="366" t="s">
        <v>267</v>
      </c>
      <c r="C136" s="366" t="s">
        <v>46</v>
      </c>
      <c r="D136" s="366">
        <v>634999</v>
      </c>
      <c r="E136" s="366" t="s">
        <v>317</v>
      </c>
      <c r="F136" s="367">
        <v>216.62</v>
      </c>
      <c r="G136" s="367">
        <v>94.875194156804724</v>
      </c>
      <c r="H136" s="281"/>
      <c r="I136" s="281"/>
      <c r="J136" s="281"/>
      <c r="K136" s="281"/>
      <c r="L136" s="281"/>
      <c r="M136" s="389" t="s">
        <v>411</v>
      </c>
      <c r="N136" s="389" t="s">
        <v>411</v>
      </c>
      <c r="O136" s="389" t="s">
        <v>411</v>
      </c>
      <c r="P136" s="389" t="s">
        <v>411</v>
      </c>
      <c r="Q136" s="389" t="s">
        <v>411</v>
      </c>
      <c r="R136" s="389" t="s">
        <v>411</v>
      </c>
      <c r="S136" s="389" t="s">
        <v>411</v>
      </c>
      <c r="T136" s="389" t="s">
        <v>411</v>
      </c>
      <c r="U136" s="389" t="s">
        <v>411</v>
      </c>
      <c r="V136" s="389" t="s">
        <v>411</v>
      </c>
      <c r="W136" s="389" t="s">
        <v>411</v>
      </c>
      <c r="X136" s="389" t="s">
        <v>411</v>
      </c>
      <c r="Y136" s="389" t="s">
        <v>411</v>
      </c>
      <c r="Z136" s="389" t="s">
        <v>411</v>
      </c>
      <c r="AA136" s="389" t="s">
        <v>411</v>
      </c>
      <c r="AB136" s="389" t="s">
        <v>411</v>
      </c>
      <c r="AC136" s="389" t="s">
        <v>411</v>
      </c>
      <c r="AD136" s="389" t="s">
        <v>411</v>
      </c>
      <c r="AE136" s="389" t="s">
        <v>411</v>
      </c>
      <c r="AF136" s="389" t="s">
        <v>411</v>
      </c>
      <c r="AG136" s="389" t="s">
        <v>411</v>
      </c>
      <c r="AH136" s="389" t="s">
        <v>411</v>
      </c>
      <c r="AI136" s="367">
        <v>0.25</v>
      </c>
      <c r="AJ136" s="367">
        <v>0.25</v>
      </c>
      <c r="AK136" s="367">
        <v>0.25</v>
      </c>
      <c r="AL136" s="367">
        <v>0.25</v>
      </c>
      <c r="AM136" s="367">
        <v>0.25</v>
      </c>
      <c r="AN136" s="367">
        <v>0</v>
      </c>
      <c r="AO136" s="367">
        <v>0</v>
      </c>
      <c r="AP136" s="367">
        <v>0.25</v>
      </c>
      <c r="AQ136" s="367">
        <v>0.25</v>
      </c>
      <c r="AR136" s="367">
        <v>0.25</v>
      </c>
      <c r="AS136" s="367">
        <v>0.25</v>
      </c>
      <c r="AT136" s="367">
        <v>0.25</v>
      </c>
      <c r="AU136" s="367">
        <v>0.25</v>
      </c>
      <c r="AV136" s="367">
        <v>0.25</v>
      </c>
      <c r="AW136" s="367">
        <v>0.25</v>
      </c>
      <c r="AX136" s="367">
        <v>0</v>
      </c>
      <c r="AY136" s="367">
        <v>0</v>
      </c>
      <c r="AZ136" s="367">
        <v>0</v>
      </c>
      <c r="BA136" s="367">
        <v>0</v>
      </c>
      <c r="BB136" s="367">
        <v>0</v>
      </c>
      <c r="BC136" s="367">
        <v>0</v>
      </c>
      <c r="BD136" s="367">
        <v>0</v>
      </c>
      <c r="BE136" s="367">
        <v>0</v>
      </c>
      <c r="BF136" s="367">
        <v>0</v>
      </c>
      <c r="BG136" s="367">
        <v>0</v>
      </c>
      <c r="BH136" s="367">
        <v>0</v>
      </c>
      <c r="BI136" s="367">
        <v>0</v>
      </c>
      <c r="BJ136" s="367">
        <v>0</v>
      </c>
      <c r="BK136" s="367">
        <v>0</v>
      </c>
      <c r="BL136" s="367">
        <v>0</v>
      </c>
      <c r="BN136" s="369">
        <v>0</v>
      </c>
      <c r="BO136" s="369">
        <v>0</v>
      </c>
      <c r="BP136" s="369">
        <v>0</v>
      </c>
      <c r="BQ136" s="369">
        <v>0</v>
      </c>
      <c r="BR136" s="369">
        <v>0</v>
      </c>
      <c r="BS136" s="390" t="s">
        <v>411</v>
      </c>
      <c r="BT136" s="390" t="s">
        <v>411</v>
      </c>
      <c r="BU136" s="390" t="s">
        <v>411</v>
      </c>
      <c r="BV136" s="390" t="s">
        <v>411</v>
      </c>
      <c r="BW136" s="390" t="s">
        <v>411</v>
      </c>
      <c r="BX136" s="390" t="s">
        <v>411</v>
      </c>
      <c r="BY136" s="390" t="s">
        <v>411</v>
      </c>
      <c r="BZ136" s="390" t="s">
        <v>411</v>
      </c>
      <c r="CA136" s="390" t="s">
        <v>411</v>
      </c>
      <c r="CB136" s="390" t="s">
        <v>411</v>
      </c>
      <c r="CC136" s="390" t="s">
        <v>411</v>
      </c>
      <c r="CD136" s="390" t="s">
        <v>411</v>
      </c>
      <c r="CE136" s="390" t="s">
        <v>411</v>
      </c>
      <c r="CF136" s="390" t="s">
        <v>411</v>
      </c>
      <c r="CG136" s="390" t="s">
        <v>411</v>
      </c>
      <c r="CH136" s="390" t="s">
        <v>411</v>
      </c>
      <c r="CI136" s="390" t="s">
        <v>411</v>
      </c>
      <c r="CJ136" s="390" t="s">
        <v>411</v>
      </c>
      <c r="CK136" s="390" t="s">
        <v>411</v>
      </c>
      <c r="CL136" s="390" t="s">
        <v>411</v>
      </c>
      <c r="CM136" s="390" t="s">
        <v>411</v>
      </c>
      <c r="CN136" s="390" t="s">
        <v>411</v>
      </c>
      <c r="CO136" s="369">
        <v>8123.25</v>
      </c>
      <c r="CP136" s="369">
        <v>8123.25</v>
      </c>
      <c r="CQ136" s="369">
        <v>8123.25</v>
      </c>
      <c r="CR136" s="369">
        <v>8123.25</v>
      </c>
      <c r="CS136" s="369">
        <v>8123.25</v>
      </c>
      <c r="CT136" s="369">
        <v>0</v>
      </c>
      <c r="CU136" s="369">
        <v>0</v>
      </c>
      <c r="CV136" s="369">
        <v>8123.25</v>
      </c>
      <c r="CW136" s="369">
        <v>8123.25</v>
      </c>
      <c r="CX136" s="369">
        <v>8123.25</v>
      </c>
      <c r="CY136" s="369">
        <v>8123.25</v>
      </c>
      <c r="CZ136" s="369">
        <v>8123.25</v>
      </c>
      <c r="DA136" s="369">
        <v>8123.25</v>
      </c>
      <c r="DB136" s="369">
        <v>8123.25</v>
      </c>
      <c r="DC136" s="369">
        <v>8123.25</v>
      </c>
      <c r="DD136" s="369">
        <v>0</v>
      </c>
      <c r="DE136" s="369">
        <v>0</v>
      </c>
      <c r="DF136" s="369">
        <v>0</v>
      </c>
      <c r="DG136" s="369">
        <v>0</v>
      </c>
      <c r="DH136" s="369">
        <v>0</v>
      </c>
      <c r="DI136" s="369">
        <v>0</v>
      </c>
      <c r="DJ136" s="369">
        <v>0</v>
      </c>
      <c r="DK136" s="369">
        <v>0</v>
      </c>
      <c r="DL136" s="369">
        <v>0</v>
      </c>
      <c r="DM136" s="369">
        <v>0</v>
      </c>
      <c r="DN136" s="369">
        <v>0</v>
      </c>
      <c r="DO136" s="369">
        <v>0</v>
      </c>
      <c r="DP136" s="369">
        <v>0</v>
      </c>
      <c r="DQ136" s="369">
        <v>0</v>
      </c>
      <c r="DR136" s="369">
        <v>0</v>
      </c>
      <c r="DT136" s="366" t="s">
        <v>213</v>
      </c>
      <c r="DU136" s="304"/>
      <c r="DV136" s="304"/>
      <c r="DW136" s="304"/>
      <c r="DX136" s="304"/>
      <c r="DY136" s="304"/>
      <c r="DZ136" s="304"/>
      <c r="EA136" s="255">
        <v>0</v>
      </c>
      <c r="EB136" s="255">
        <v>0</v>
      </c>
      <c r="EC136" s="255">
        <v>56862.75</v>
      </c>
      <c r="ED136" s="255">
        <f t="shared" si="18"/>
        <v>64986</v>
      </c>
      <c r="EE136" s="255">
        <f t="shared" si="18"/>
        <v>0</v>
      </c>
      <c r="EF136" s="255">
        <f t="shared" si="19"/>
        <v>121848.75</v>
      </c>
      <c r="EG136" s="255">
        <v>0</v>
      </c>
      <c r="EH136" s="366" t="s">
        <v>200</v>
      </c>
    </row>
    <row r="137" spans="1:138" x14ac:dyDescent="0.4">
      <c r="A137" s="366" t="s">
        <v>77</v>
      </c>
      <c r="B137" s="366" t="s">
        <v>267</v>
      </c>
      <c r="C137" s="366" t="s">
        <v>46</v>
      </c>
      <c r="D137" s="366">
        <v>634999</v>
      </c>
      <c r="E137" s="366" t="s">
        <v>308</v>
      </c>
      <c r="F137" s="367">
        <v>211.36</v>
      </c>
      <c r="G137" s="367">
        <v>92.578984837278099</v>
      </c>
      <c r="H137" s="281"/>
      <c r="I137" s="281"/>
      <c r="J137" s="281"/>
      <c r="K137" s="281"/>
      <c r="L137" s="281"/>
      <c r="M137" s="389" t="s">
        <v>411</v>
      </c>
      <c r="N137" s="389" t="s">
        <v>411</v>
      </c>
      <c r="O137" s="389" t="s">
        <v>411</v>
      </c>
      <c r="P137" s="389" t="s">
        <v>411</v>
      </c>
      <c r="Q137" s="389" t="s">
        <v>411</v>
      </c>
      <c r="R137" s="389" t="s">
        <v>411</v>
      </c>
      <c r="S137" s="389" t="s">
        <v>411</v>
      </c>
      <c r="T137" s="389" t="s">
        <v>411</v>
      </c>
      <c r="U137" s="389" t="s">
        <v>411</v>
      </c>
      <c r="V137" s="389" t="s">
        <v>411</v>
      </c>
      <c r="W137" s="389" t="s">
        <v>411</v>
      </c>
      <c r="X137" s="389" t="s">
        <v>411</v>
      </c>
      <c r="Y137" s="389" t="s">
        <v>411</v>
      </c>
      <c r="Z137" s="389" t="s">
        <v>411</v>
      </c>
      <c r="AA137" s="389" t="s">
        <v>411</v>
      </c>
      <c r="AB137" s="389" t="s">
        <v>411</v>
      </c>
      <c r="AC137" s="389" t="s">
        <v>411</v>
      </c>
      <c r="AD137" s="389" t="s">
        <v>411</v>
      </c>
      <c r="AE137" s="389" t="s">
        <v>411</v>
      </c>
      <c r="AF137" s="389" t="s">
        <v>411</v>
      </c>
      <c r="AG137" s="389" t="s">
        <v>411</v>
      </c>
      <c r="AH137" s="389" t="s">
        <v>411</v>
      </c>
      <c r="AI137" s="367">
        <v>0.25</v>
      </c>
      <c r="AJ137" s="367">
        <v>0.25</v>
      </c>
      <c r="AK137" s="367">
        <v>0.25</v>
      </c>
      <c r="AL137" s="367">
        <v>0.25</v>
      </c>
      <c r="AM137" s="367">
        <v>0.25</v>
      </c>
      <c r="AN137" s="367">
        <v>0</v>
      </c>
      <c r="AO137" s="367">
        <v>0</v>
      </c>
      <c r="AP137" s="367">
        <v>0.25</v>
      </c>
      <c r="AQ137" s="367">
        <v>0.25</v>
      </c>
      <c r="AR137" s="367">
        <v>0.25</v>
      </c>
      <c r="AS137" s="367">
        <v>0.25</v>
      </c>
      <c r="AT137" s="367">
        <v>0.25</v>
      </c>
      <c r="AU137" s="367">
        <v>0.25</v>
      </c>
      <c r="AV137" s="367">
        <v>0.25</v>
      </c>
      <c r="AW137" s="367">
        <v>0.25</v>
      </c>
      <c r="AX137" s="367">
        <v>0</v>
      </c>
      <c r="AY137" s="367">
        <v>0</v>
      </c>
      <c r="AZ137" s="367">
        <v>0</v>
      </c>
      <c r="BA137" s="367">
        <v>0</v>
      </c>
      <c r="BB137" s="367">
        <v>0</v>
      </c>
      <c r="BC137" s="367">
        <v>0</v>
      </c>
      <c r="BD137" s="367">
        <v>0</v>
      </c>
      <c r="BE137" s="367">
        <v>0</v>
      </c>
      <c r="BF137" s="367">
        <v>0</v>
      </c>
      <c r="BG137" s="367">
        <v>0</v>
      </c>
      <c r="BH137" s="367">
        <v>0</v>
      </c>
      <c r="BI137" s="367">
        <v>0</v>
      </c>
      <c r="BJ137" s="367">
        <v>0</v>
      </c>
      <c r="BK137" s="367">
        <v>0</v>
      </c>
      <c r="BL137" s="367">
        <v>0</v>
      </c>
      <c r="BN137" s="369">
        <v>0</v>
      </c>
      <c r="BO137" s="369">
        <v>0</v>
      </c>
      <c r="BP137" s="369">
        <v>0</v>
      </c>
      <c r="BQ137" s="369">
        <v>0</v>
      </c>
      <c r="BR137" s="369">
        <v>0</v>
      </c>
      <c r="BS137" s="390" t="s">
        <v>411</v>
      </c>
      <c r="BT137" s="390" t="s">
        <v>411</v>
      </c>
      <c r="BU137" s="390" t="s">
        <v>411</v>
      </c>
      <c r="BV137" s="390" t="s">
        <v>411</v>
      </c>
      <c r="BW137" s="390" t="s">
        <v>411</v>
      </c>
      <c r="BX137" s="390" t="s">
        <v>411</v>
      </c>
      <c r="BY137" s="390" t="s">
        <v>411</v>
      </c>
      <c r="BZ137" s="390" t="s">
        <v>411</v>
      </c>
      <c r="CA137" s="390" t="s">
        <v>411</v>
      </c>
      <c r="CB137" s="390" t="s">
        <v>411</v>
      </c>
      <c r="CC137" s="390" t="s">
        <v>411</v>
      </c>
      <c r="CD137" s="390" t="s">
        <v>411</v>
      </c>
      <c r="CE137" s="390" t="s">
        <v>411</v>
      </c>
      <c r="CF137" s="390" t="s">
        <v>411</v>
      </c>
      <c r="CG137" s="390" t="s">
        <v>411</v>
      </c>
      <c r="CH137" s="390" t="s">
        <v>411</v>
      </c>
      <c r="CI137" s="390" t="s">
        <v>411</v>
      </c>
      <c r="CJ137" s="390" t="s">
        <v>411</v>
      </c>
      <c r="CK137" s="390" t="s">
        <v>411</v>
      </c>
      <c r="CL137" s="390" t="s">
        <v>411</v>
      </c>
      <c r="CM137" s="390" t="s">
        <v>411</v>
      </c>
      <c r="CN137" s="390" t="s">
        <v>411</v>
      </c>
      <c r="CO137" s="369">
        <v>7926.0000000000009</v>
      </c>
      <c r="CP137" s="369">
        <v>7926.0000000000009</v>
      </c>
      <c r="CQ137" s="369">
        <v>7926.0000000000009</v>
      </c>
      <c r="CR137" s="369">
        <v>7926.0000000000009</v>
      </c>
      <c r="CS137" s="369">
        <v>7926.0000000000009</v>
      </c>
      <c r="CT137" s="369">
        <v>0</v>
      </c>
      <c r="CU137" s="369">
        <v>0</v>
      </c>
      <c r="CV137" s="369">
        <v>7926.0000000000009</v>
      </c>
      <c r="CW137" s="369">
        <v>7926.0000000000009</v>
      </c>
      <c r="CX137" s="369">
        <v>7926.0000000000009</v>
      </c>
      <c r="CY137" s="369">
        <v>7926.0000000000009</v>
      </c>
      <c r="CZ137" s="369">
        <v>7926.0000000000009</v>
      </c>
      <c r="DA137" s="369">
        <v>7926.0000000000009</v>
      </c>
      <c r="DB137" s="369">
        <v>7926.0000000000009</v>
      </c>
      <c r="DC137" s="369">
        <v>7926.0000000000009</v>
      </c>
      <c r="DD137" s="369">
        <v>0</v>
      </c>
      <c r="DE137" s="369">
        <v>0</v>
      </c>
      <c r="DF137" s="369">
        <v>0</v>
      </c>
      <c r="DG137" s="369">
        <v>0</v>
      </c>
      <c r="DH137" s="369">
        <v>0</v>
      </c>
      <c r="DI137" s="369">
        <v>0</v>
      </c>
      <c r="DJ137" s="369">
        <v>0</v>
      </c>
      <c r="DK137" s="369">
        <v>0</v>
      </c>
      <c r="DL137" s="369">
        <v>0</v>
      </c>
      <c r="DM137" s="369">
        <v>0</v>
      </c>
      <c r="DN137" s="369">
        <v>0</v>
      </c>
      <c r="DO137" s="369">
        <v>0</v>
      </c>
      <c r="DP137" s="369">
        <v>0</v>
      </c>
      <c r="DQ137" s="369">
        <v>0</v>
      </c>
      <c r="DR137" s="369">
        <v>0</v>
      </c>
      <c r="DT137" s="366" t="s">
        <v>213</v>
      </c>
      <c r="DU137" s="304"/>
      <c r="DV137" s="304"/>
      <c r="DW137" s="304"/>
      <c r="DX137" s="304"/>
      <c r="DY137" s="304"/>
      <c r="DZ137" s="304"/>
      <c r="EA137" s="255">
        <v>0</v>
      </c>
      <c r="EB137" s="255">
        <v>0</v>
      </c>
      <c r="EC137" s="255">
        <v>55482.000000000007</v>
      </c>
      <c r="ED137" s="255">
        <f t="shared" si="18"/>
        <v>63408.000000000007</v>
      </c>
      <c r="EE137" s="255">
        <f t="shared" si="18"/>
        <v>0</v>
      </c>
      <c r="EF137" s="255">
        <f t="shared" si="19"/>
        <v>118890.00000000001</v>
      </c>
      <c r="EG137" s="255">
        <v>0</v>
      </c>
      <c r="EH137" s="366" t="s">
        <v>201</v>
      </c>
    </row>
    <row r="138" spans="1:138" x14ac:dyDescent="0.4">
      <c r="A138" s="366" t="s">
        <v>225</v>
      </c>
      <c r="B138" s="366" t="s">
        <v>267</v>
      </c>
      <c r="C138" s="366" t="s">
        <v>46</v>
      </c>
      <c r="D138" s="366">
        <v>634999</v>
      </c>
      <c r="E138" s="366" t="s">
        <v>318</v>
      </c>
      <c r="F138" s="367">
        <v>216.62</v>
      </c>
      <c r="G138" s="367">
        <v>94.875194156804724</v>
      </c>
      <c r="H138" s="281"/>
      <c r="I138" s="281"/>
      <c r="J138" s="281"/>
      <c r="K138" s="281"/>
      <c r="L138" s="281"/>
      <c r="M138" s="389" t="s">
        <v>411</v>
      </c>
      <c r="N138" s="389" t="s">
        <v>411</v>
      </c>
      <c r="O138" s="389" t="s">
        <v>411</v>
      </c>
      <c r="P138" s="389" t="s">
        <v>411</v>
      </c>
      <c r="Q138" s="389" t="s">
        <v>411</v>
      </c>
      <c r="R138" s="389" t="s">
        <v>411</v>
      </c>
      <c r="S138" s="389" t="s">
        <v>411</v>
      </c>
      <c r="T138" s="389" t="s">
        <v>411</v>
      </c>
      <c r="U138" s="389" t="s">
        <v>411</v>
      </c>
      <c r="V138" s="389" t="s">
        <v>411</v>
      </c>
      <c r="W138" s="389" t="s">
        <v>411</v>
      </c>
      <c r="X138" s="389" t="s">
        <v>411</v>
      </c>
      <c r="Y138" s="389" t="s">
        <v>411</v>
      </c>
      <c r="Z138" s="389" t="s">
        <v>411</v>
      </c>
      <c r="AA138" s="389" t="s">
        <v>411</v>
      </c>
      <c r="AB138" s="389" t="s">
        <v>411</v>
      </c>
      <c r="AC138" s="389" t="s">
        <v>411</v>
      </c>
      <c r="AD138" s="389" t="s">
        <v>411</v>
      </c>
      <c r="AE138" s="389" t="s">
        <v>411</v>
      </c>
      <c r="AF138" s="389" t="s">
        <v>411</v>
      </c>
      <c r="AG138" s="389" t="s">
        <v>411</v>
      </c>
      <c r="AH138" s="389" t="s">
        <v>411</v>
      </c>
      <c r="AI138" s="367">
        <v>0.05</v>
      </c>
      <c r="AJ138" s="367">
        <v>0.05</v>
      </c>
      <c r="AK138" s="367">
        <v>0.05</v>
      </c>
      <c r="AL138" s="367">
        <v>0.05</v>
      </c>
      <c r="AM138" s="367">
        <v>0.05</v>
      </c>
      <c r="AN138" s="367">
        <v>0.05</v>
      </c>
      <c r="AO138" s="367">
        <v>0.05</v>
      </c>
      <c r="AP138" s="367">
        <v>0.05</v>
      </c>
      <c r="AQ138" s="367">
        <v>0.25</v>
      </c>
      <c r="AR138" s="367">
        <v>0.75</v>
      </c>
      <c r="AS138" s="367">
        <v>0.5</v>
      </c>
      <c r="AT138" s="367">
        <v>0.5</v>
      </c>
      <c r="AU138" s="367">
        <v>0.5</v>
      </c>
      <c r="AV138" s="367">
        <v>0.5</v>
      </c>
      <c r="AW138" s="367">
        <v>0.5</v>
      </c>
      <c r="AX138" s="367">
        <v>0</v>
      </c>
      <c r="AY138" s="367">
        <v>0</v>
      </c>
      <c r="AZ138" s="367">
        <v>0</v>
      </c>
      <c r="BA138" s="367">
        <v>0</v>
      </c>
      <c r="BB138" s="367">
        <v>0</v>
      </c>
      <c r="BC138" s="367">
        <v>0</v>
      </c>
      <c r="BD138" s="367">
        <v>0</v>
      </c>
      <c r="BE138" s="367">
        <v>0</v>
      </c>
      <c r="BF138" s="367">
        <v>0</v>
      </c>
      <c r="BG138" s="367">
        <v>0</v>
      </c>
      <c r="BH138" s="367">
        <v>0</v>
      </c>
      <c r="BI138" s="367">
        <v>0</v>
      </c>
      <c r="BJ138" s="367">
        <v>0</v>
      </c>
      <c r="BK138" s="367">
        <v>0</v>
      </c>
      <c r="BL138" s="367">
        <v>0</v>
      </c>
      <c r="BN138" s="369">
        <v>0</v>
      </c>
      <c r="BO138" s="369">
        <v>0</v>
      </c>
      <c r="BP138" s="369">
        <v>0</v>
      </c>
      <c r="BQ138" s="369">
        <v>0</v>
      </c>
      <c r="BR138" s="369">
        <v>0</v>
      </c>
      <c r="BS138" s="390" t="s">
        <v>411</v>
      </c>
      <c r="BT138" s="390" t="s">
        <v>411</v>
      </c>
      <c r="BU138" s="390" t="s">
        <v>411</v>
      </c>
      <c r="BV138" s="390" t="s">
        <v>411</v>
      </c>
      <c r="BW138" s="390" t="s">
        <v>411</v>
      </c>
      <c r="BX138" s="390" t="s">
        <v>411</v>
      </c>
      <c r="BY138" s="390" t="s">
        <v>411</v>
      </c>
      <c r="BZ138" s="390" t="s">
        <v>411</v>
      </c>
      <c r="CA138" s="390" t="s">
        <v>411</v>
      </c>
      <c r="CB138" s="390" t="s">
        <v>411</v>
      </c>
      <c r="CC138" s="390" t="s">
        <v>411</v>
      </c>
      <c r="CD138" s="390" t="s">
        <v>411</v>
      </c>
      <c r="CE138" s="390" t="s">
        <v>411</v>
      </c>
      <c r="CF138" s="390" t="s">
        <v>411</v>
      </c>
      <c r="CG138" s="390" t="s">
        <v>411</v>
      </c>
      <c r="CH138" s="390" t="s">
        <v>411</v>
      </c>
      <c r="CI138" s="390" t="s">
        <v>411</v>
      </c>
      <c r="CJ138" s="390" t="s">
        <v>411</v>
      </c>
      <c r="CK138" s="390" t="s">
        <v>411</v>
      </c>
      <c r="CL138" s="390" t="s">
        <v>411</v>
      </c>
      <c r="CM138" s="390" t="s">
        <v>411</v>
      </c>
      <c r="CN138" s="390" t="s">
        <v>411</v>
      </c>
      <c r="CO138" s="369">
        <v>1624.65</v>
      </c>
      <c r="CP138" s="369">
        <v>1624.65</v>
      </c>
      <c r="CQ138" s="369">
        <v>1624.65</v>
      </c>
      <c r="CR138" s="369">
        <v>1624.65</v>
      </c>
      <c r="CS138" s="369">
        <v>1624.65</v>
      </c>
      <c r="CT138" s="369">
        <v>1624.65</v>
      </c>
      <c r="CU138" s="369">
        <v>1624.65</v>
      </c>
      <c r="CV138" s="369">
        <v>1624.65</v>
      </c>
      <c r="CW138" s="369">
        <v>8123.25</v>
      </c>
      <c r="CX138" s="369">
        <v>24369.75</v>
      </c>
      <c r="CY138" s="369">
        <v>16246.5</v>
      </c>
      <c r="CZ138" s="369">
        <v>16246.5</v>
      </c>
      <c r="DA138" s="369">
        <v>16246.5</v>
      </c>
      <c r="DB138" s="369">
        <v>16246.5</v>
      </c>
      <c r="DC138" s="369">
        <v>16246.5</v>
      </c>
      <c r="DD138" s="369">
        <v>0</v>
      </c>
      <c r="DE138" s="369">
        <v>0</v>
      </c>
      <c r="DF138" s="369">
        <v>0</v>
      </c>
      <c r="DG138" s="369">
        <v>0</v>
      </c>
      <c r="DH138" s="369">
        <v>0</v>
      </c>
      <c r="DI138" s="369">
        <v>0</v>
      </c>
      <c r="DJ138" s="369">
        <v>0</v>
      </c>
      <c r="DK138" s="369">
        <v>0</v>
      </c>
      <c r="DL138" s="369">
        <v>0</v>
      </c>
      <c r="DM138" s="369">
        <v>0</v>
      </c>
      <c r="DN138" s="369">
        <v>0</v>
      </c>
      <c r="DO138" s="369">
        <v>0</v>
      </c>
      <c r="DP138" s="369">
        <v>0</v>
      </c>
      <c r="DQ138" s="369">
        <v>0</v>
      </c>
      <c r="DR138" s="369">
        <v>0</v>
      </c>
      <c r="DT138" s="366" t="s">
        <v>213</v>
      </c>
      <c r="DU138" s="304"/>
      <c r="DV138" s="304"/>
      <c r="DW138" s="304"/>
      <c r="DX138" s="304"/>
      <c r="DY138" s="304"/>
      <c r="DZ138" s="304"/>
      <c r="EA138" s="255">
        <v>0</v>
      </c>
      <c r="EB138" s="255">
        <v>0</v>
      </c>
      <c r="EC138" s="255">
        <v>9747.9</v>
      </c>
      <c r="ED138" s="255">
        <f t="shared" si="18"/>
        <v>116974.8</v>
      </c>
      <c r="EE138" s="255">
        <f t="shared" si="18"/>
        <v>0</v>
      </c>
      <c r="EF138" s="255">
        <f t="shared" si="19"/>
        <v>126722.7</v>
      </c>
      <c r="EG138" s="255">
        <v>0</v>
      </c>
      <c r="EH138" s="366" t="s">
        <v>200</v>
      </c>
    </row>
    <row r="139" spans="1:138" x14ac:dyDescent="0.4">
      <c r="A139" s="366" t="s">
        <v>225</v>
      </c>
      <c r="B139" s="366" t="s">
        <v>267</v>
      </c>
      <c r="C139" s="366" t="s">
        <v>46</v>
      </c>
      <c r="D139" s="366">
        <v>634999</v>
      </c>
      <c r="E139" s="366" t="s">
        <v>319</v>
      </c>
      <c r="F139" s="367">
        <v>211.36</v>
      </c>
      <c r="G139" s="367">
        <v>92.578984837278099</v>
      </c>
      <c r="H139" s="281"/>
      <c r="I139" s="281"/>
      <c r="J139" s="281"/>
      <c r="K139" s="281"/>
      <c r="L139" s="281"/>
      <c r="M139" s="389" t="s">
        <v>411</v>
      </c>
      <c r="N139" s="389" t="s">
        <v>411</v>
      </c>
      <c r="O139" s="389" t="s">
        <v>411</v>
      </c>
      <c r="P139" s="389" t="s">
        <v>411</v>
      </c>
      <c r="Q139" s="389" t="s">
        <v>411</v>
      </c>
      <c r="R139" s="389" t="s">
        <v>411</v>
      </c>
      <c r="S139" s="389" t="s">
        <v>411</v>
      </c>
      <c r="T139" s="389" t="s">
        <v>411</v>
      </c>
      <c r="U139" s="389" t="s">
        <v>411</v>
      </c>
      <c r="V139" s="389" t="s">
        <v>411</v>
      </c>
      <c r="W139" s="389" t="s">
        <v>411</v>
      </c>
      <c r="X139" s="389" t="s">
        <v>411</v>
      </c>
      <c r="Y139" s="389" t="s">
        <v>411</v>
      </c>
      <c r="Z139" s="389" t="s">
        <v>411</v>
      </c>
      <c r="AA139" s="389" t="s">
        <v>411</v>
      </c>
      <c r="AB139" s="389" t="s">
        <v>411</v>
      </c>
      <c r="AC139" s="389" t="s">
        <v>411</v>
      </c>
      <c r="AD139" s="389" t="s">
        <v>411</v>
      </c>
      <c r="AE139" s="389" t="s">
        <v>411</v>
      </c>
      <c r="AF139" s="389" t="s">
        <v>411</v>
      </c>
      <c r="AG139" s="389" t="s">
        <v>411</v>
      </c>
      <c r="AH139" s="389" t="s">
        <v>411</v>
      </c>
      <c r="AI139" s="367">
        <v>0.05</v>
      </c>
      <c r="AJ139" s="367">
        <v>0.05</v>
      </c>
      <c r="AK139" s="367">
        <v>0.05</v>
      </c>
      <c r="AL139" s="367">
        <v>0.05</v>
      </c>
      <c r="AM139" s="367">
        <v>0.05</v>
      </c>
      <c r="AN139" s="367">
        <v>0.05</v>
      </c>
      <c r="AO139" s="367">
        <v>0.05</v>
      </c>
      <c r="AP139" s="367">
        <v>0.05</v>
      </c>
      <c r="AQ139" s="367">
        <v>0.05</v>
      </c>
      <c r="AR139" s="367">
        <v>0.05</v>
      </c>
      <c r="AS139" s="367">
        <v>0.05</v>
      </c>
      <c r="AT139" s="367">
        <v>0.05</v>
      </c>
      <c r="AU139" s="367">
        <v>0.05</v>
      </c>
      <c r="AV139" s="367">
        <v>0.05</v>
      </c>
      <c r="AW139" s="367">
        <v>0.05</v>
      </c>
      <c r="AX139" s="367">
        <v>0</v>
      </c>
      <c r="AY139" s="367">
        <v>0</v>
      </c>
      <c r="AZ139" s="367">
        <v>0</v>
      </c>
      <c r="BA139" s="367">
        <v>0</v>
      </c>
      <c r="BB139" s="367">
        <v>0</v>
      </c>
      <c r="BC139" s="367">
        <v>0</v>
      </c>
      <c r="BD139" s="367">
        <v>0</v>
      </c>
      <c r="BE139" s="367">
        <v>0</v>
      </c>
      <c r="BF139" s="367">
        <v>0</v>
      </c>
      <c r="BG139" s="367">
        <v>0</v>
      </c>
      <c r="BH139" s="367">
        <v>0</v>
      </c>
      <c r="BI139" s="367">
        <v>0</v>
      </c>
      <c r="BJ139" s="367">
        <v>0</v>
      </c>
      <c r="BK139" s="367">
        <v>0</v>
      </c>
      <c r="BL139" s="367">
        <v>0</v>
      </c>
      <c r="BN139" s="369">
        <v>0</v>
      </c>
      <c r="BO139" s="369">
        <v>0</v>
      </c>
      <c r="BP139" s="369">
        <v>0</v>
      </c>
      <c r="BQ139" s="369">
        <v>0</v>
      </c>
      <c r="BR139" s="369">
        <v>0</v>
      </c>
      <c r="BS139" s="390" t="s">
        <v>411</v>
      </c>
      <c r="BT139" s="390" t="s">
        <v>411</v>
      </c>
      <c r="BU139" s="390" t="s">
        <v>411</v>
      </c>
      <c r="BV139" s="390" t="s">
        <v>411</v>
      </c>
      <c r="BW139" s="390" t="s">
        <v>411</v>
      </c>
      <c r="BX139" s="390" t="s">
        <v>411</v>
      </c>
      <c r="BY139" s="390" t="s">
        <v>411</v>
      </c>
      <c r="BZ139" s="390" t="s">
        <v>411</v>
      </c>
      <c r="CA139" s="390" t="s">
        <v>411</v>
      </c>
      <c r="CB139" s="390" t="s">
        <v>411</v>
      </c>
      <c r="CC139" s="390" t="s">
        <v>411</v>
      </c>
      <c r="CD139" s="390" t="s">
        <v>411</v>
      </c>
      <c r="CE139" s="390" t="s">
        <v>411</v>
      </c>
      <c r="CF139" s="390" t="s">
        <v>411</v>
      </c>
      <c r="CG139" s="390" t="s">
        <v>411</v>
      </c>
      <c r="CH139" s="390" t="s">
        <v>411</v>
      </c>
      <c r="CI139" s="390" t="s">
        <v>411</v>
      </c>
      <c r="CJ139" s="390" t="s">
        <v>411</v>
      </c>
      <c r="CK139" s="390" t="s">
        <v>411</v>
      </c>
      <c r="CL139" s="390" t="s">
        <v>411</v>
      </c>
      <c r="CM139" s="390" t="s">
        <v>411</v>
      </c>
      <c r="CN139" s="390" t="s">
        <v>411</v>
      </c>
      <c r="CO139" s="369">
        <v>1585.2000000000003</v>
      </c>
      <c r="CP139" s="369">
        <v>1585.2000000000003</v>
      </c>
      <c r="CQ139" s="369">
        <v>1585.2000000000003</v>
      </c>
      <c r="CR139" s="369">
        <v>1585.2000000000003</v>
      </c>
      <c r="CS139" s="369">
        <v>1585.2000000000003</v>
      </c>
      <c r="CT139" s="369">
        <v>1585.2000000000003</v>
      </c>
      <c r="CU139" s="369">
        <v>1585.2000000000003</v>
      </c>
      <c r="CV139" s="369">
        <v>1585.2000000000003</v>
      </c>
      <c r="CW139" s="369">
        <v>1585.2000000000003</v>
      </c>
      <c r="CX139" s="369">
        <v>1585.2000000000003</v>
      </c>
      <c r="CY139" s="369">
        <v>1585.2000000000003</v>
      </c>
      <c r="CZ139" s="369">
        <v>1585.2000000000003</v>
      </c>
      <c r="DA139" s="369">
        <v>1585.2000000000003</v>
      </c>
      <c r="DB139" s="369">
        <v>1585.2000000000003</v>
      </c>
      <c r="DC139" s="369">
        <v>1585.2000000000003</v>
      </c>
      <c r="DD139" s="369">
        <v>0</v>
      </c>
      <c r="DE139" s="369">
        <v>0</v>
      </c>
      <c r="DF139" s="369">
        <v>0</v>
      </c>
      <c r="DG139" s="369">
        <v>0</v>
      </c>
      <c r="DH139" s="369">
        <v>0</v>
      </c>
      <c r="DI139" s="369">
        <v>0</v>
      </c>
      <c r="DJ139" s="369">
        <v>0</v>
      </c>
      <c r="DK139" s="369">
        <v>0</v>
      </c>
      <c r="DL139" s="369">
        <v>0</v>
      </c>
      <c r="DM139" s="369">
        <v>0</v>
      </c>
      <c r="DN139" s="369">
        <v>0</v>
      </c>
      <c r="DO139" s="369">
        <v>0</v>
      </c>
      <c r="DP139" s="369">
        <v>0</v>
      </c>
      <c r="DQ139" s="369">
        <v>0</v>
      </c>
      <c r="DR139" s="369">
        <v>0</v>
      </c>
      <c r="DT139" s="366" t="s">
        <v>213</v>
      </c>
      <c r="DU139" s="304"/>
      <c r="DV139" s="304"/>
      <c r="DW139" s="304"/>
      <c r="DX139" s="304"/>
      <c r="DY139" s="304"/>
      <c r="DZ139" s="304"/>
      <c r="EA139" s="255">
        <v>0</v>
      </c>
      <c r="EB139" s="255">
        <v>0</v>
      </c>
      <c r="EC139" s="255">
        <v>12681.600000000004</v>
      </c>
      <c r="ED139" s="255">
        <f t="shared" si="18"/>
        <v>14266.800000000005</v>
      </c>
      <c r="EE139" s="255">
        <f t="shared" si="18"/>
        <v>0</v>
      </c>
      <c r="EF139" s="255">
        <f t="shared" si="19"/>
        <v>26948.400000000009</v>
      </c>
      <c r="EG139" s="255">
        <v>0</v>
      </c>
      <c r="EH139" s="366" t="s">
        <v>200</v>
      </c>
    </row>
    <row r="140" spans="1:138" x14ac:dyDescent="0.4">
      <c r="A140" s="366" t="s">
        <v>225</v>
      </c>
      <c r="B140" s="366" t="s">
        <v>267</v>
      </c>
      <c r="C140" s="366" t="s">
        <v>46</v>
      </c>
      <c r="D140" s="366">
        <v>634999</v>
      </c>
      <c r="E140" s="366" t="s">
        <v>319</v>
      </c>
      <c r="F140" s="367">
        <v>211.36</v>
      </c>
      <c r="G140" s="367">
        <v>92.578984837278099</v>
      </c>
      <c r="H140" s="281"/>
      <c r="I140" s="281"/>
      <c r="J140" s="281"/>
      <c r="K140" s="281"/>
      <c r="L140" s="281"/>
      <c r="M140" s="389" t="s">
        <v>411</v>
      </c>
      <c r="N140" s="389" t="s">
        <v>411</v>
      </c>
      <c r="O140" s="389" t="s">
        <v>411</v>
      </c>
      <c r="P140" s="389" t="s">
        <v>411</v>
      </c>
      <c r="Q140" s="389" t="s">
        <v>411</v>
      </c>
      <c r="R140" s="389" t="s">
        <v>411</v>
      </c>
      <c r="S140" s="389" t="s">
        <v>411</v>
      </c>
      <c r="T140" s="389" t="s">
        <v>411</v>
      </c>
      <c r="U140" s="389" t="s">
        <v>411</v>
      </c>
      <c r="V140" s="389" t="s">
        <v>411</v>
      </c>
      <c r="W140" s="389" t="s">
        <v>411</v>
      </c>
      <c r="X140" s="389" t="s">
        <v>411</v>
      </c>
      <c r="Y140" s="389" t="s">
        <v>411</v>
      </c>
      <c r="Z140" s="389" t="s">
        <v>411</v>
      </c>
      <c r="AA140" s="389" t="s">
        <v>411</v>
      </c>
      <c r="AB140" s="389" t="s">
        <v>411</v>
      </c>
      <c r="AC140" s="389" t="s">
        <v>411</v>
      </c>
      <c r="AD140" s="389" t="s">
        <v>411</v>
      </c>
      <c r="AE140" s="389" t="s">
        <v>411</v>
      </c>
      <c r="AF140" s="389" t="s">
        <v>411</v>
      </c>
      <c r="AG140" s="389" t="s">
        <v>411</v>
      </c>
      <c r="AH140" s="389" t="s">
        <v>411</v>
      </c>
      <c r="AI140" s="367">
        <v>0.1</v>
      </c>
      <c r="AJ140" s="367">
        <v>0.1</v>
      </c>
      <c r="AK140" s="367">
        <v>0.1</v>
      </c>
      <c r="AL140" s="367">
        <v>0.1</v>
      </c>
      <c r="AM140" s="367">
        <v>0.1</v>
      </c>
      <c r="AN140" s="367">
        <v>0.1</v>
      </c>
      <c r="AO140" s="367">
        <v>0.1</v>
      </c>
      <c r="AP140" s="367">
        <v>0.1</v>
      </c>
      <c r="AQ140" s="367">
        <v>0.1</v>
      </c>
      <c r="AR140" s="367">
        <v>0.1</v>
      </c>
      <c r="AS140" s="367">
        <v>0.1</v>
      </c>
      <c r="AT140" s="367">
        <v>0.1</v>
      </c>
      <c r="AU140" s="367">
        <v>0.1</v>
      </c>
      <c r="AV140" s="367">
        <v>0.1</v>
      </c>
      <c r="AW140" s="367">
        <v>0.1</v>
      </c>
      <c r="AX140" s="367">
        <v>0</v>
      </c>
      <c r="AY140" s="367">
        <v>0</v>
      </c>
      <c r="AZ140" s="367">
        <v>0</v>
      </c>
      <c r="BA140" s="367">
        <v>0</v>
      </c>
      <c r="BB140" s="367">
        <v>0</v>
      </c>
      <c r="BC140" s="367">
        <v>0</v>
      </c>
      <c r="BD140" s="367">
        <v>0</v>
      </c>
      <c r="BE140" s="367">
        <v>0</v>
      </c>
      <c r="BF140" s="367">
        <v>0</v>
      </c>
      <c r="BG140" s="367">
        <v>0</v>
      </c>
      <c r="BH140" s="367">
        <v>0</v>
      </c>
      <c r="BI140" s="367">
        <v>0</v>
      </c>
      <c r="BJ140" s="367">
        <v>0</v>
      </c>
      <c r="BK140" s="367">
        <v>0</v>
      </c>
      <c r="BL140" s="367">
        <v>0</v>
      </c>
      <c r="BN140" s="369">
        <v>0</v>
      </c>
      <c r="BO140" s="369">
        <v>0</v>
      </c>
      <c r="BP140" s="369">
        <v>0</v>
      </c>
      <c r="BQ140" s="369">
        <v>0</v>
      </c>
      <c r="BR140" s="369">
        <v>0</v>
      </c>
      <c r="BS140" s="390" t="s">
        <v>411</v>
      </c>
      <c r="BT140" s="390" t="s">
        <v>411</v>
      </c>
      <c r="BU140" s="390" t="s">
        <v>411</v>
      </c>
      <c r="BV140" s="390" t="s">
        <v>411</v>
      </c>
      <c r="BW140" s="390" t="s">
        <v>411</v>
      </c>
      <c r="BX140" s="390" t="s">
        <v>411</v>
      </c>
      <c r="BY140" s="390" t="s">
        <v>411</v>
      </c>
      <c r="BZ140" s="390" t="s">
        <v>411</v>
      </c>
      <c r="CA140" s="390" t="s">
        <v>411</v>
      </c>
      <c r="CB140" s="390" t="s">
        <v>411</v>
      </c>
      <c r="CC140" s="390" t="s">
        <v>411</v>
      </c>
      <c r="CD140" s="390" t="s">
        <v>411</v>
      </c>
      <c r="CE140" s="390" t="s">
        <v>411</v>
      </c>
      <c r="CF140" s="390" t="s">
        <v>411</v>
      </c>
      <c r="CG140" s="390" t="s">
        <v>411</v>
      </c>
      <c r="CH140" s="390" t="s">
        <v>411</v>
      </c>
      <c r="CI140" s="390" t="s">
        <v>411</v>
      </c>
      <c r="CJ140" s="390" t="s">
        <v>411</v>
      </c>
      <c r="CK140" s="390" t="s">
        <v>411</v>
      </c>
      <c r="CL140" s="390" t="s">
        <v>411</v>
      </c>
      <c r="CM140" s="390" t="s">
        <v>411</v>
      </c>
      <c r="CN140" s="390" t="s">
        <v>411</v>
      </c>
      <c r="CO140" s="369">
        <v>3170.4000000000005</v>
      </c>
      <c r="CP140" s="369">
        <v>3170.4000000000005</v>
      </c>
      <c r="CQ140" s="369">
        <v>3170.4000000000005</v>
      </c>
      <c r="CR140" s="369">
        <v>3170.4000000000005</v>
      </c>
      <c r="CS140" s="369">
        <v>3170.4000000000005</v>
      </c>
      <c r="CT140" s="369">
        <v>3170.4000000000005</v>
      </c>
      <c r="CU140" s="369">
        <v>3170.4000000000005</v>
      </c>
      <c r="CV140" s="369">
        <v>3170.4000000000005</v>
      </c>
      <c r="CW140" s="369">
        <v>3170.4000000000005</v>
      </c>
      <c r="CX140" s="369">
        <v>3170.4000000000005</v>
      </c>
      <c r="CY140" s="369">
        <v>3170.4000000000005</v>
      </c>
      <c r="CZ140" s="369">
        <v>3170.4000000000005</v>
      </c>
      <c r="DA140" s="369">
        <v>3170.4000000000005</v>
      </c>
      <c r="DB140" s="369">
        <v>3170.4000000000005</v>
      </c>
      <c r="DC140" s="369">
        <v>3170.4000000000005</v>
      </c>
      <c r="DD140" s="369">
        <v>0</v>
      </c>
      <c r="DE140" s="369">
        <v>0</v>
      </c>
      <c r="DF140" s="369">
        <v>0</v>
      </c>
      <c r="DG140" s="369">
        <v>0</v>
      </c>
      <c r="DH140" s="369">
        <v>0</v>
      </c>
      <c r="DI140" s="369">
        <v>0</v>
      </c>
      <c r="DJ140" s="369">
        <v>0</v>
      </c>
      <c r="DK140" s="369">
        <v>0</v>
      </c>
      <c r="DL140" s="369">
        <v>0</v>
      </c>
      <c r="DM140" s="369">
        <v>0</v>
      </c>
      <c r="DN140" s="369">
        <v>0</v>
      </c>
      <c r="DO140" s="369">
        <v>0</v>
      </c>
      <c r="DP140" s="369">
        <v>0</v>
      </c>
      <c r="DQ140" s="369">
        <v>0</v>
      </c>
      <c r="DR140" s="369">
        <v>0</v>
      </c>
      <c r="DT140" s="366" t="s">
        <v>213</v>
      </c>
      <c r="DU140" s="304"/>
      <c r="DV140" s="304"/>
      <c r="DW140" s="304"/>
      <c r="DX140" s="304"/>
      <c r="DY140" s="304"/>
      <c r="DZ140" s="304"/>
      <c r="EA140" s="255">
        <v>0</v>
      </c>
      <c r="EB140" s="255">
        <v>0</v>
      </c>
      <c r="EC140" s="255">
        <v>25363.200000000008</v>
      </c>
      <c r="ED140" s="255">
        <f t="shared" si="18"/>
        <v>28533.600000000009</v>
      </c>
      <c r="EE140" s="255">
        <f t="shared" si="18"/>
        <v>0</v>
      </c>
      <c r="EF140" s="255">
        <f t="shared" si="19"/>
        <v>53896.800000000017</v>
      </c>
      <c r="EG140" s="255">
        <v>0</v>
      </c>
      <c r="EH140" s="366" t="s">
        <v>200</v>
      </c>
    </row>
    <row r="141" spans="1:138" x14ac:dyDescent="0.4">
      <c r="A141" s="366" t="s">
        <v>225</v>
      </c>
      <c r="B141" s="366" t="s">
        <v>267</v>
      </c>
      <c r="C141" s="366" t="s">
        <v>46</v>
      </c>
      <c r="D141" s="366">
        <v>634999</v>
      </c>
      <c r="E141" s="366" t="s">
        <v>320</v>
      </c>
      <c r="F141" s="367">
        <v>224.23</v>
      </c>
      <c r="G141" s="367">
        <v>98.215134985207087</v>
      </c>
      <c r="H141" s="281"/>
      <c r="I141" s="281"/>
      <c r="J141" s="281"/>
      <c r="K141" s="281"/>
      <c r="L141" s="281"/>
      <c r="M141" s="389" t="s">
        <v>411</v>
      </c>
      <c r="N141" s="389" t="s">
        <v>411</v>
      </c>
      <c r="O141" s="389" t="s">
        <v>411</v>
      </c>
      <c r="P141" s="389" t="s">
        <v>411</v>
      </c>
      <c r="Q141" s="389" t="s">
        <v>411</v>
      </c>
      <c r="R141" s="389" t="s">
        <v>411</v>
      </c>
      <c r="S141" s="389" t="s">
        <v>411</v>
      </c>
      <c r="T141" s="389" t="s">
        <v>411</v>
      </c>
      <c r="U141" s="389" t="s">
        <v>411</v>
      </c>
      <c r="V141" s="389" t="s">
        <v>411</v>
      </c>
      <c r="W141" s="389" t="s">
        <v>411</v>
      </c>
      <c r="X141" s="389" t="s">
        <v>411</v>
      </c>
      <c r="Y141" s="389" t="s">
        <v>411</v>
      </c>
      <c r="Z141" s="389" t="s">
        <v>411</v>
      </c>
      <c r="AA141" s="389" t="s">
        <v>411</v>
      </c>
      <c r="AB141" s="389" t="s">
        <v>411</v>
      </c>
      <c r="AC141" s="389" t="s">
        <v>411</v>
      </c>
      <c r="AD141" s="389" t="s">
        <v>411</v>
      </c>
      <c r="AE141" s="389" t="s">
        <v>411</v>
      </c>
      <c r="AF141" s="389" t="s">
        <v>411</v>
      </c>
      <c r="AG141" s="389" t="s">
        <v>411</v>
      </c>
      <c r="AH141" s="389" t="s">
        <v>411</v>
      </c>
      <c r="AI141" s="367">
        <v>0</v>
      </c>
      <c r="AJ141" s="367">
        <v>0.75</v>
      </c>
      <c r="AK141" s="367">
        <v>1.25</v>
      </c>
      <c r="AL141" s="367">
        <v>0.5</v>
      </c>
      <c r="AM141" s="367">
        <v>0.3</v>
      </c>
      <c r="AN141" s="367">
        <v>0.3</v>
      </c>
      <c r="AO141" s="367">
        <v>0.3</v>
      </c>
      <c r="AP141" s="367">
        <v>0.85</v>
      </c>
      <c r="AQ141" s="367">
        <v>1.65</v>
      </c>
      <c r="AR141" s="367">
        <v>1.9916666666666665</v>
      </c>
      <c r="AS141" s="367">
        <v>2.1833333333333336</v>
      </c>
      <c r="AT141" s="367">
        <v>1.7166666666666668</v>
      </c>
      <c r="AU141" s="367">
        <v>1.45</v>
      </c>
      <c r="AV141" s="367">
        <v>0.68333333333333335</v>
      </c>
      <c r="AW141" s="367">
        <v>1</v>
      </c>
      <c r="AX141" s="367">
        <v>0</v>
      </c>
      <c r="AY141" s="367">
        <v>0</v>
      </c>
      <c r="AZ141" s="367">
        <v>0</v>
      </c>
      <c r="BA141" s="367">
        <v>0</v>
      </c>
      <c r="BB141" s="367">
        <v>0</v>
      </c>
      <c r="BC141" s="367">
        <v>0</v>
      </c>
      <c r="BD141" s="367">
        <v>0</v>
      </c>
      <c r="BE141" s="367">
        <v>0</v>
      </c>
      <c r="BF141" s="367">
        <v>0</v>
      </c>
      <c r="BG141" s="367">
        <v>0</v>
      </c>
      <c r="BH141" s="367">
        <v>0</v>
      </c>
      <c r="BI141" s="367">
        <v>0</v>
      </c>
      <c r="BJ141" s="367">
        <v>0</v>
      </c>
      <c r="BK141" s="367">
        <v>0</v>
      </c>
      <c r="BL141" s="367">
        <v>0</v>
      </c>
      <c r="BN141" s="369">
        <v>0</v>
      </c>
      <c r="BO141" s="369">
        <v>0</v>
      </c>
      <c r="BP141" s="369">
        <v>0</v>
      </c>
      <c r="BQ141" s="369">
        <v>0</v>
      </c>
      <c r="BR141" s="369">
        <v>0</v>
      </c>
      <c r="BS141" s="390" t="s">
        <v>411</v>
      </c>
      <c r="BT141" s="390" t="s">
        <v>411</v>
      </c>
      <c r="BU141" s="390" t="s">
        <v>411</v>
      </c>
      <c r="BV141" s="390" t="s">
        <v>411</v>
      </c>
      <c r="BW141" s="390" t="s">
        <v>411</v>
      </c>
      <c r="BX141" s="390" t="s">
        <v>411</v>
      </c>
      <c r="BY141" s="390" t="s">
        <v>411</v>
      </c>
      <c r="BZ141" s="390" t="s">
        <v>411</v>
      </c>
      <c r="CA141" s="390" t="s">
        <v>411</v>
      </c>
      <c r="CB141" s="390" t="s">
        <v>411</v>
      </c>
      <c r="CC141" s="390" t="s">
        <v>411</v>
      </c>
      <c r="CD141" s="390" t="s">
        <v>411</v>
      </c>
      <c r="CE141" s="390" t="s">
        <v>411</v>
      </c>
      <c r="CF141" s="390" t="s">
        <v>411</v>
      </c>
      <c r="CG141" s="390" t="s">
        <v>411</v>
      </c>
      <c r="CH141" s="390" t="s">
        <v>411</v>
      </c>
      <c r="CI141" s="390" t="s">
        <v>411</v>
      </c>
      <c r="CJ141" s="390" t="s">
        <v>411</v>
      </c>
      <c r="CK141" s="390" t="s">
        <v>411</v>
      </c>
      <c r="CL141" s="390" t="s">
        <v>411</v>
      </c>
      <c r="CM141" s="390" t="s">
        <v>411</v>
      </c>
      <c r="CN141" s="390" t="s">
        <v>411</v>
      </c>
      <c r="CO141" s="369">
        <v>0</v>
      </c>
      <c r="CP141" s="369">
        <v>25225.874999999996</v>
      </c>
      <c r="CQ141" s="369">
        <v>42043.124999999993</v>
      </c>
      <c r="CR141" s="369">
        <v>16817.25</v>
      </c>
      <c r="CS141" s="369">
        <v>10090.349999999999</v>
      </c>
      <c r="CT141" s="369">
        <v>10090.349999999999</v>
      </c>
      <c r="CU141" s="369">
        <v>10090.349999999999</v>
      </c>
      <c r="CV141" s="369">
        <v>28589.324999999997</v>
      </c>
      <c r="CW141" s="369">
        <v>55496.924999999996</v>
      </c>
      <c r="CX141" s="369">
        <v>66988.712499999994</v>
      </c>
      <c r="CY141" s="369">
        <v>73435.325000000012</v>
      </c>
      <c r="CZ141" s="369">
        <v>57739.225000000006</v>
      </c>
      <c r="DA141" s="369">
        <v>48770.024999999994</v>
      </c>
      <c r="DB141" s="369">
        <v>22983.574999999997</v>
      </c>
      <c r="DC141" s="369">
        <v>33634.5</v>
      </c>
      <c r="DD141" s="369">
        <v>0</v>
      </c>
      <c r="DE141" s="369">
        <v>0</v>
      </c>
      <c r="DF141" s="369">
        <v>0</v>
      </c>
      <c r="DG141" s="369">
        <v>0</v>
      </c>
      <c r="DH141" s="369">
        <v>0</v>
      </c>
      <c r="DI141" s="369">
        <v>0</v>
      </c>
      <c r="DJ141" s="369">
        <v>0</v>
      </c>
      <c r="DK141" s="369">
        <v>0</v>
      </c>
      <c r="DL141" s="369">
        <v>0</v>
      </c>
      <c r="DM141" s="369">
        <v>0</v>
      </c>
      <c r="DN141" s="369">
        <v>0</v>
      </c>
      <c r="DO141" s="369">
        <v>0</v>
      </c>
      <c r="DP141" s="369">
        <v>0</v>
      </c>
      <c r="DQ141" s="369">
        <v>0</v>
      </c>
      <c r="DR141" s="369">
        <v>0</v>
      </c>
      <c r="DT141" s="366" t="s">
        <v>213</v>
      </c>
      <c r="DU141" s="304"/>
      <c r="DV141" s="304"/>
      <c r="DW141" s="304"/>
      <c r="DX141" s="304"/>
      <c r="DY141" s="304"/>
      <c r="DZ141" s="304"/>
      <c r="EA141" s="255">
        <v>0</v>
      </c>
      <c r="EB141" s="255">
        <v>67269</v>
      </c>
      <c r="EC141" s="255">
        <v>104266.94999999998</v>
      </c>
      <c r="ED141" s="255">
        <f t="shared" si="18"/>
        <v>397727.96250000008</v>
      </c>
      <c r="EE141" s="255">
        <f t="shared" si="18"/>
        <v>0</v>
      </c>
      <c r="EF141" s="255">
        <f t="shared" si="19"/>
        <v>569263.91250000009</v>
      </c>
      <c r="EG141" s="255">
        <v>0</v>
      </c>
      <c r="EH141" s="366" t="s">
        <v>200</v>
      </c>
    </row>
    <row r="142" spans="1:138" x14ac:dyDescent="0.4">
      <c r="A142" s="366" t="s">
        <v>225</v>
      </c>
      <c r="B142" s="366" t="s">
        <v>267</v>
      </c>
      <c r="C142" s="366" t="s">
        <v>46</v>
      </c>
      <c r="D142" s="366">
        <v>634999</v>
      </c>
      <c r="E142" s="366" t="s">
        <v>321</v>
      </c>
      <c r="F142" s="367">
        <v>195.86</v>
      </c>
      <c r="G142" s="367">
        <v>85.794730029585793</v>
      </c>
      <c r="H142" s="281"/>
      <c r="I142" s="281"/>
      <c r="J142" s="281"/>
      <c r="K142" s="281"/>
      <c r="L142" s="281"/>
      <c r="M142" s="389" t="s">
        <v>411</v>
      </c>
      <c r="N142" s="389" t="s">
        <v>411</v>
      </c>
      <c r="O142" s="389" t="s">
        <v>411</v>
      </c>
      <c r="P142" s="389" t="s">
        <v>411</v>
      </c>
      <c r="Q142" s="389" t="s">
        <v>411</v>
      </c>
      <c r="R142" s="389" t="s">
        <v>411</v>
      </c>
      <c r="S142" s="389" t="s">
        <v>411</v>
      </c>
      <c r="T142" s="389" t="s">
        <v>411</v>
      </c>
      <c r="U142" s="389" t="s">
        <v>411</v>
      </c>
      <c r="V142" s="389" t="s">
        <v>411</v>
      </c>
      <c r="W142" s="389" t="s">
        <v>411</v>
      </c>
      <c r="X142" s="389" t="s">
        <v>411</v>
      </c>
      <c r="Y142" s="389" t="s">
        <v>411</v>
      </c>
      <c r="Z142" s="389" t="s">
        <v>411</v>
      </c>
      <c r="AA142" s="389" t="s">
        <v>411</v>
      </c>
      <c r="AB142" s="389" t="s">
        <v>411</v>
      </c>
      <c r="AC142" s="389" t="s">
        <v>411</v>
      </c>
      <c r="AD142" s="389" t="s">
        <v>411</v>
      </c>
      <c r="AE142" s="389" t="s">
        <v>411</v>
      </c>
      <c r="AF142" s="389" t="s">
        <v>411</v>
      </c>
      <c r="AG142" s="389" t="s">
        <v>411</v>
      </c>
      <c r="AH142" s="389" t="s">
        <v>411</v>
      </c>
      <c r="AI142" s="367">
        <v>0</v>
      </c>
      <c r="AJ142" s="367">
        <v>0.47499999999999998</v>
      </c>
      <c r="AK142" s="367">
        <v>0.97499999999999998</v>
      </c>
      <c r="AL142" s="367">
        <v>0.25</v>
      </c>
      <c r="AM142" s="367">
        <v>0.125</v>
      </c>
      <c r="AN142" s="367">
        <v>0.125</v>
      </c>
      <c r="AO142" s="367">
        <v>0.125</v>
      </c>
      <c r="AP142" s="367">
        <v>1</v>
      </c>
      <c r="AQ142" s="367">
        <v>1.3607142857142858</v>
      </c>
      <c r="AR142" s="367">
        <v>2.1517857142857144</v>
      </c>
      <c r="AS142" s="367">
        <v>3.2607142857142857</v>
      </c>
      <c r="AT142" s="367">
        <v>1.7107142857142856</v>
      </c>
      <c r="AU142" s="367">
        <v>1.0607142857142857</v>
      </c>
      <c r="AV142" s="367">
        <v>0.875</v>
      </c>
      <c r="AW142" s="367">
        <v>1.8</v>
      </c>
      <c r="AX142" s="367">
        <v>0</v>
      </c>
      <c r="AY142" s="367">
        <v>0</v>
      </c>
      <c r="AZ142" s="367">
        <v>0</v>
      </c>
      <c r="BA142" s="367">
        <v>0</v>
      </c>
      <c r="BB142" s="367">
        <v>0</v>
      </c>
      <c r="BC142" s="367">
        <v>0</v>
      </c>
      <c r="BD142" s="367">
        <v>0</v>
      </c>
      <c r="BE142" s="367">
        <v>0</v>
      </c>
      <c r="BF142" s="367">
        <v>0</v>
      </c>
      <c r="BG142" s="367">
        <v>0</v>
      </c>
      <c r="BH142" s="367">
        <v>0</v>
      </c>
      <c r="BI142" s="367">
        <v>0</v>
      </c>
      <c r="BJ142" s="367">
        <v>0</v>
      </c>
      <c r="BK142" s="367">
        <v>0</v>
      </c>
      <c r="BL142" s="367">
        <v>0</v>
      </c>
      <c r="BN142" s="369">
        <v>0</v>
      </c>
      <c r="BO142" s="369">
        <v>0</v>
      </c>
      <c r="BP142" s="369">
        <v>0</v>
      </c>
      <c r="BQ142" s="369">
        <v>0</v>
      </c>
      <c r="BR142" s="369">
        <v>0</v>
      </c>
      <c r="BS142" s="390" t="s">
        <v>411</v>
      </c>
      <c r="BT142" s="390" t="s">
        <v>411</v>
      </c>
      <c r="BU142" s="390" t="s">
        <v>411</v>
      </c>
      <c r="BV142" s="390" t="s">
        <v>411</v>
      </c>
      <c r="BW142" s="390" t="s">
        <v>411</v>
      </c>
      <c r="BX142" s="390" t="s">
        <v>411</v>
      </c>
      <c r="BY142" s="390" t="s">
        <v>411</v>
      </c>
      <c r="BZ142" s="390" t="s">
        <v>411</v>
      </c>
      <c r="CA142" s="390" t="s">
        <v>411</v>
      </c>
      <c r="CB142" s="390" t="s">
        <v>411</v>
      </c>
      <c r="CC142" s="390" t="s">
        <v>411</v>
      </c>
      <c r="CD142" s="390" t="s">
        <v>411</v>
      </c>
      <c r="CE142" s="390" t="s">
        <v>411</v>
      </c>
      <c r="CF142" s="390" t="s">
        <v>411</v>
      </c>
      <c r="CG142" s="390" t="s">
        <v>411</v>
      </c>
      <c r="CH142" s="390" t="s">
        <v>411</v>
      </c>
      <c r="CI142" s="390" t="s">
        <v>411</v>
      </c>
      <c r="CJ142" s="390" t="s">
        <v>411</v>
      </c>
      <c r="CK142" s="390" t="s">
        <v>411</v>
      </c>
      <c r="CL142" s="390" t="s">
        <v>411</v>
      </c>
      <c r="CM142" s="390" t="s">
        <v>411</v>
      </c>
      <c r="CN142" s="390" t="s">
        <v>411</v>
      </c>
      <c r="CO142" s="369">
        <v>0</v>
      </c>
      <c r="CP142" s="369">
        <v>13955.025000000001</v>
      </c>
      <c r="CQ142" s="369">
        <v>28644.525000000001</v>
      </c>
      <c r="CR142" s="369">
        <v>7344.7500000000009</v>
      </c>
      <c r="CS142" s="369">
        <v>3672.3750000000005</v>
      </c>
      <c r="CT142" s="369">
        <v>3672.3750000000005</v>
      </c>
      <c r="CU142" s="369">
        <v>3672.3750000000005</v>
      </c>
      <c r="CV142" s="369">
        <v>29379.000000000004</v>
      </c>
      <c r="CW142" s="369">
        <v>39976.425000000003</v>
      </c>
      <c r="CX142" s="369">
        <v>63217.312500000015</v>
      </c>
      <c r="CY142" s="369">
        <v>95796.525000000009</v>
      </c>
      <c r="CZ142" s="369">
        <v>50259.074999999997</v>
      </c>
      <c r="DA142" s="369">
        <v>31162.725000000002</v>
      </c>
      <c r="DB142" s="369">
        <v>25706.625</v>
      </c>
      <c r="DC142" s="369">
        <v>52882.200000000012</v>
      </c>
      <c r="DD142" s="369">
        <v>0</v>
      </c>
      <c r="DE142" s="369">
        <v>0</v>
      </c>
      <c r="DF142" s="369">
        <v>0</v>
      </c>
      <c r="DG142" s="369">
        <v>0</v>
      </c>
      <c r="DH142" s="369">
        <v>0</v>
      </c>
      <c r="DI142" s="369">
        <v>0</v>
      </c>
      <c r="DJ142" s="369">
        <v>0</v>
      </c>
      <c r="DK142" s="369">
        <v>0</v>
      </c>
      <c r="DL142" s="369">
        <v>0</v>
      </c>
      <c r="DM142" s="369">
        <v>0</v>
      </c>
      <c r="DN142" s="369">
        <v>0</v>
      </c>
      <c r="DO142" s="369">
        <v>0</v>
      </c>
      <c r="DP142" s="369">
        <v>0</v>
      </c>
      <c r="DQ142" s="369">
        <v>0</v>
      </c>
      <c r="DR142" s="369">
        <v>0</v>
      </c>
      <c r="DT142" s="366" t="s">
        <v>213</v>
      </c>
      <c r="DU142" s="304"/>
      <c r="DV142" s="304"/>
      <c r="DW142" s="304"/>
      <c r="DX142" s="304"/>
      <c r="DY142" s="304"/>
      <c r="DZ142" s="304"/>
      <c r="EA142" s="255">
        <v>0</v>
      </c>
      <c r="EB142" s="255">
        <v>29379.000000000004</v>
      </c>
      <c r="EC142" s="255">
        <v>57289.05</v>
      </c>
      <c r="ED142" s="255">
        <f t="shared" si="18"/>
        <v>392052.26250000007</v>
      </c>
      <c r="EE142" s="255">
        <f t="shared" si="18"/>
        <v>0</v>
      </c>
      <c r="EF142" s="255">
        <f t="shared" si="19"/>
        <v>478720.31250000006</v>
      </c>
      <c r="EG142" s="255">
        <v>0</v>
      </c>
      <c r="EH142" s="366" t="s">
        <v>200</v>
      </c>
    </row>
    <row r="143" spans="1:138" x14ac:dyDescent="0.4">
      <c r="A143" s="366" t="s">
        <v>225</v>
      </c>
      <c r="B143" s="366" t="s">
        <v>267</v>
      </c>
      <c r="C143" s="366" t="s">
        <v>46</v>
      </c>
      <c r="D143" s="366">
        <v>634999</v>
      </c>
      <c r="E143" s="366" t="s">
        <v>322</v>
      </c>
      <c r="F143" s="367">
        <v>188</v>
      </c>
      <c r="G143" s="367">
        <v>82.350416050295848</v>
      </c>
      <c r="H143" s="281"/>
      <c r="I143" s="281"/>
      <c r="J143" s="281"/>
      <c r="K143" s="281"/>
      <c r="L143" s="281"/>
      <c r="M143" s="389" t="s">
        <v>411</v>
      </c>
      <c r="N143" s="389" t="s">
        <v>411</v>
      </c>
      <c r="O143" s="389" t="s">
        <v>411</v>
      </c>
      <c r="P143" s="389" t="s">
        <v>411</v>
      </c>
      <c r="Q143" s="389" t="s">
        <v>411</v>
      </c>
      <c r="R143" s="389" t="s">
        <v>411</v>
      </c>
      <c r="S143" s="389" t="s">
        <v>411</v>
      </c>
      <c r="T143" s="389" t="s">
        <v>411</v>
      </c>
      <c r="U143" s="389" t="s">
        <v>411</v>
      </c>
      <c r="V143" s="389" t="s">
        <v>411</v>
      </c>
      <c r="W143" s="389" t="s">
        <v>411</v>
      </c>
      <c r="X143" s="389" t="s">
        <v>411</v>
      </c>
      <c r="Y143" s="389" t="s">
        <v>411</v>
      </c>
      <c r="Z143" s="389" t="s">
        <v>411</v>
      </c>
      <c r="AA143" s="389" t="s">
        <v>411</v>
      </c>
      <c r="AB143" s="389" t="s">
        <v>411</v>
      </c>
      <c r="AC143" s="389" t="s">
        <v>411</v>
      </c>
      <c r="AD143" s="389" t="s">
        <v>411</v>
      </c>
      <c r="AE143" s="389" t="s">
        <v>411</v>
      </c>
      <c r="AF143" s="389" t="s">
        <v>411</v>
      </c>
      <c r="AG143" s="389" t="s">
        <v>411</v>
      </c>
      <c r="AH143" s="389" t="s">
        <v>411</v>
      </c>
      <c r="AI143" s="367">
        <v>0.5</v>
      </c>
      <c r="AJ143" s="367">
        <v>0.9</v>
      </c>
      <c r="AK143" s="367">
        <v>0.25</v>
      </c>
      <c r="AL143" s="367">
        <v>0.1</v>
      </c>
      <c r="AM143" s="367">
        <v>0.05</v>
      </c>
      <c r="AN143" s="367">
        <v>0.05</v>
      </c>
      <c r="AO143" s="367">
        <v>0.05</v>
      </c>
      <c r="AP143" s="367">
        <v>0.05</v>
      </c>
      <c r="AQ143" s="367">
        <v>0.5</v>
      </c>
      <c r="AR143" s="367">
        <v>0.15</v>
      </c>
      <c r="AS143" s="367">
        <v>0.25</v>
      </c>
      <c r="AT143" s="367">
        <v>0</v>
      </c>
      <c r="AU143" s="367">
        <v>0</v>
      </c>
      <c r="AV143" s="367">
        <v>0</v>
      </c>
      <c r="AW143" s="367">
        <v>0</v>
      </c>
      <c r="AX143" s="367">
        <v>0</v>
      </c>
      <c r="AY143" s="367">
        <v>0</v>
      </c>
      <c r="AZ143" s="367">
        <v>0</v>
      </c>
      <c r="BA143" s="367">
        <v>0</v>
      </c>
      <c r="BB143" s="367">
        <v>0</v>
      </c>
      <c r="BC143" s="367">
        <v>0</v>
      </c>
      <c r="BD143" s="367">
        <v>0</v>
      </c>
      <c r="BE143" s="367">
        <v>0</v>
      </c>
      <c r="BF143" s="367">
        <v>0</v>
      </c>
      <c r="BG143" s="367">
        <v>0</v>
      </c>
      <c r="BH143" s="367">
        <v>0</v>
      </c>
      <c r="BI143" s="367">
        <v>0</v>
      </c>
      <c r="BJ143" s="367">
        <v>0</v>
      </c>
      <c r="BK143" s="367">
        <v>0</v>
      </c>
      <c r="BL143" s="367">
        <v>0</v>
      </c>
      <c r="BN143" s="369">
        <v>0</v>
      </c>
      <c r="BO143" s="369">
        <v>0</v>
      </c>
      <c r="BP143" s="369">
        <v>0</v>
      </c>
      <c r="BQ143" s="369">
        <v>0</v>
      </c>
      <c r="BR143" s="369">
        <v>0</v>
      </c>
      <c r="BS143" s="390" t="s">
        <v>411</v>
      </c>
      <c r="BT143" s="390" t="s">
        <v>411</v>
      </c>
      <c r="BU143" s="390" t="s">
        <v>411</v>
      </c>
      <c r="BV143" s="390" t="s">
        <v>411</v>
      </c>
      <c r="BW143" s="390" t="s">
        <v>411</v>
      </c>
      <c r="BX143" s="390" t="s">
        <v>411</v>
      </c>
      <c r="BY143" s="390" t="s">
        <v>411</v>
      </c>
      <c r="BZ143" s="390" t="s">
        <v>411</v>
      </c>
      <c r="CA143" s="390" t="s">
        <v>411</v>
      </c>
      <c r="CB143" s="390" t="s">
        <v>411</v>
      </c>
      <c r="CC143" s="390" t="s">
        <v>411</v>
      </c>
      <c r="CD143" s="390" t="s">
        <v>411</v>
      </c>
      <c r="CE143" s="390" t="s">
        <v>411</v>
      </c>
      <c r="CF143" s="390" t="s">
        <v>411</v>
      </c>
      <c r="CG143" s="390" t="s">
        <v>411</v>
      </c>
      <c r="CH143" s="390" t="s">
        <v>411</v>
      </c>
      <c r="CI143" s="390" t="s">
        <v>411</v>
      </c>
      <c r="CJ143" s="390" t="s">
        <v>411</v>
      </c>
      <c r="CK143" s="390" t="s">
        <v>411</v>
      </c>
      <c r="CL143" s="390" t="s">
        <v>411</v>
      </c>
      <c r="CM143" s="390" t="s">
        <v>411</v>
      </c>
      <c r="CN143" s="390" t="s">
        <v>411</v>
      </c>
      <c r="CO143" s="369">
        <v>14100</v>
      </c>
      <c r="CP143" s="369">
        <v>25380.000000000004</v>
      </c>
      <c r="CQ143" s="369">
        <v>7050</v>
      </c>
      <c r="CR143" s="369">
        <v>2820</v>
      </c>
      <c r="CS143" s="369">
        <v>1410</v>
      </c>
      <c r="CT143" s="369">
        <v>1410</v>
      </c>
      <c r="CU143" s="369">
        <v>1410</v>
      </c>
      <c r="CV143" s="369">
        <v>1410</v>
      </c>
      <c r="CW143" s="369">
        <v>14100</v>
      </c>
      <c r="CX143" s="369">
        <v>4230</v>
      </c>
      <c r="CY143" s="369">
        <v>7050</v>
      </c>
      <c r="CZ143" s="369">
        <v>0</v>
      </c>
      <c r="DA143" s="369">
        <v>0</v>
      </c>
      <c r="DB143" s="369">
        <v>0</v>
      </c>
      <c r="DC143" s="369">
        <v>0</v>
      </c>
      <c r="DD143" s="369">
        <v>0</v>
      </c>
      <c r="DE143" s="369">
        <v>0</v>
      </c>
      <c r="DF143" s="369">
        <v>0</v>
      </c>
      <c r="DG143" s="369">
        <v>0</v>
      </c>
      <c r="DH143" s="369">
        <v>0</v>
      </c>
      <c r="DI143" s="369">
        <v>0</v>
      </c>
      <c r="DJ143" s="369">
        <v>0</v>
      </c>
      <c r="DK143" s="369">
        <v>0</v>
      </c>
      <c r="DL143" s="369">
        <v>0</v>
      </c>
      <c r="DM143" s="369">
        <v>0</v>
      </c>
      <c r="DN143" s="369">
        <v>0</v>
      </c>
      <c r="DO143" s="369">
        <v>0</v>
      </c>
      <c r="DP143" s="369">
        <v>0</v>
      </c>
      <c r="DQ143" s="369">
        <v>0</v>
      </c>
      <c r="DR143" s="369">
        <v>0</v>
      </c>
      <c r="DT143" s="366" t="s">
        <v>213</v>
      </c>
      <c r="DU143" s="304"/>
      <c r="DV143" s="304"/>
      <c r="DW143" s="304"/>
      <c r="DX143" s="304"/>
      <c r="DY143" s="304"/>
      <c r="DZ143" s="304"/>
      <c r="EA143" s="255">
        <v>0</v>
      </c>
      <c r="EB143" s="255">
        <v>28200</v>
      </c>
      <c r="EC143" s="255">
        <v>52170</v>
      </c>
      <c r="ED143" s="255">
        <f t="shared" si="18"/>
        <v>28200</v>
      </c>
      <c r="EE143" s="255">
        <f t="shared" si="18"/>
        <v>0</v>
      </c>
      <c r="EF143" s="255">
        <f t="shared" si="19"/>
        <v>108570</v>
      </c>
      <c r="EG143" s="255">
        <v>0</v>
      </c>
      <c r="EH143" s="366" t="s">
        <v>200</v>
      </c>
    </row>
    <row r="144" spans="1:138" x14ac:dyDescent="0.4">
      <c r="A144" s="366" t="s">
        <v>225</v>
      </c>
      <c r="B144" s="366" t="s">
        <v>267</v>
      </c>
      <c r="C144" s="366" t="s">
        <v>46</v>
      </c>
      <c r="D144" s="366">
        <v>634999</v>
      </c>
      <c r="E144" s="366" t="s">
        <v>323</v>
      </c>
      <c r="F144" s="367">
        <v>159.88</v>
      </c>
      <c r="G144" s="367">
        <v>70.034384245562109</v>
      </c>
      <c r="H144" s="281"/>
      <c r="I144" s="281"/>
      <c r="J144" s="281"/>
      <c r="K144" s="281"/>
      <c r="L144" s="281"/>
      <c r="M144" s="389" t="s">
        <v>411</v>
      </c>
      <c r="N144" s="389" t="s">
        <v>411</v>
      </c>
      <c r="O144" s="389" t="s">
        <v>411</v>
      </c>
      <c r="P144" s="389" t="s">
        <v>411</v>
      </c>
      <c r="Q144" s="389" t="s">
        <v>411</v>
      </c>
      <c r="R144" s="389" t="s">
        <v>411</v>
      </c>
      <c r="S144" s="389" t="s">
        <v>411</v>
      </c>
      <c r="T144" s="389" t="s">
        <v>411</v>
      </c>
      <c r="U144" s="389" t="s">
        <v>411</v>
      </c>
      <c r="V144" s="389" t="s">
        <v>411</v>
      </c>
      <c r="W144" s="389" t="s">
        <v>411</v>
      </c>
      <c r="X144" s="389" t="s">
        <v>411</v>
      </c>
      <c r="Y144" s="389" t="s">
        <v>411</v>
      </c>
      <c r="Z144" s="389" t="s">
        <v>411</v>
      </c>
      <c r="AA144" s="389" t="s">
        <v>411</v>
      </c>
      <c r="AB144" s="389" t="s">
        <v>411</v>
      </c>
      <c r="AC144" s="389" t="s">
        <v>411</v>
      </c>
      <c r="AD144" s="389" t="s">
        <v>411</v>
      </c>
      <c r="AE144" s="389" t="s">
        <v>411</v>
      </c>
      <c r="AF144" s="389" t="s">
        <v>411</v>
      </c>
      <c r="AG144" s="389" t="s">
        <v>411</v>
      </c>
      <c r="AH144" s="389" t="s">
        <v>411</v>
      </c>
      <c r="AI144" s="367">
        <v>0</v>
      </c>
      <c r="AJ144" s="367">
        <v>0.2</v>
      </c>
      <c r="AK144" s="367">
        <v>0.8</v>
      </c>
      <c r="AL144" s="367">
        <v>1.2</v>
      </c>
      <c r="AM144" s="367">
        <v>0</v>
      </c>
      <c r="AN144" s="367">
        <v>0</v>
      </c>
      <c r="AO144" s="367">
        <v>0</v>
      </c>
      <c r="AP144" s="367">
        <v>0.8</v>
      </c>
      <c r="AQ144" s="367">
        <v>0</v>
      </c>
      <c r="AR144" s="367">
        <v>1.6</v>
      </c>
      <c r="AS144" s="367">
        <v>0</v>
      </c>
      <c r="AT144" s="367">
        <v>0</v>
      </c>
      <c r="AU144" s="367">
        <v>0</v>
      </c>
      <c r="AV144" s="367">
        <v>1.2</v>
      </c>
      <c r="AW144" s="367">
        <v>0</v>
      </c>
      <c r="AX144" s="367">
        <v>0</v>
      </c>
      <c r="AY144" s="367">
        <v>0</v>
      </c>
      <c r="AZ144" s="367">
        <v>0</v>
      </c>
      <c r="BA144" s="367">
        <v>0</v>
      </c>
      <c r="BB144" s="367">
        <v>0</v>
      </c>
      <c r="BC144" s="367">
        <v>0</v>
      </c>
      <c r="BD144" s="367">
        <v>0</v>
      </c>
      <c r="BE144" s="367">
        <v>0</v>
      </c>
      <c r="BF144" s="367">
        <v>0</v>
      </c>
      <c r="BG144" s="367">
        <v>0</v>
      </c>
      <c r="BH144" s="367">
        <v>0</v>
      </c>
      <c r="BI144" s="367">
        <v>0</v>
      </c>
      <c r="BJ144" s="367">
        <v>0</v>
      </c>
      <c r="BK144" s="367">
        <v>0</v>
      </c>
      <c r="BL144" s="367">
        <v>0</v>
      </c>
      <c r="BN144" s="369">
        <v>0</v>
      </c>
      <c r="BO144" s="369">
        <v>0</v>
      </c>
      <c r="BP144" s="369">
        <v>0</v>
      </c>
      <c r="BQ144" s="369">
        <v>0</v>
      </c>
      <c r="BR144" s="369">
        <v>0</v>
      </c>
      <c r="BS144" s="390" t="s">
        <v>411</v>
      </c>
      <c r="BT144" s="390" t="s">
        <v>411</v>
      </c>
      <c r="BU144" s="390" t="s">
        <v>411</v>
      </c>
      <c r="BV144" s="390" t="s">
        <v>411</v>
      </c>
      <c r="BW144" s="390" t="s">
        <v>411</v>
      </c>
      <c r="BX144" s="390" t="s">
        <v>411</v>
      </c>
      <c r="BY144" s="390" t="s">
        <v>411</v>
      </c>
      <c r="BZ144" s="390" t="s">
        <v>411</v>
      </c>
      <c r="CA144" s="390" t="s">
        <v>411</v>
      </c>
      <c r="CB144" s="390" t="s">
        <v>411</v>
      </c>
      <c r="CC144" s="390" t="s">
        <v>411</v>
      </c>
      <c r="CD144" s="390" t="s">
        <v>411</v>
      </c>
      <c r="CE144" s="390" t="s">
        <v>411</v>
      </c>
      <c r="CF144" s="390" t="s">
        <v>411</v>
      </c>
      <c r="CG144" s="390" t="s">
        <v>411</v>
      </c>
      <c r="CH144" s="390" t="s">
        <v>411</v>
      </c>
      <c r="CI144" s="390" t="s">
        <v>411</v>
      </c>
      <c r="CJ144" s="390" t="s">
        <v>411</v>
      </c>
      <c r="CK144" s="390" t="s">
        <v>411</v>
      </c>
      <c r="CL144" s="390" t="s">
        <v>411</v>
      </c>
      <c r="CM144" s="390" t="s">
        <v>411</v>
      </c>
      <c r="CN144" s="390" t="s">
        <v>411</v>
      </c>
      <c r="CO144" s="369">
        <v>0</v>
      </c>
      <c r="CP144" s="369">
        <v>4796.3999999999996</v>
      </c>
      <c r="CQ144" s="369">
        <v>19185.599999999999</v>
      </c>
      <c r="CR144" s="369">
        <v>28778.399999999998</v>
      </c>
      <c r="CS144" s="369">
        <v>0</v>
      </c>
      <c r="CT144" s="369">
        <v>0</v>
      </c>
      <c r="CU144" s="369">
        <v>0</v>
      </c>
      <c r="CV144" s="369">
        <v>19185.599999999999</v>
      </c>
      <c r="CW144" s="369">
        <v>0</v>
      </c>
      <c r="CX144" s="369">
        <v>38371.199999999997</v>
      </c>
      <c r="CY144" s="369">
        <v>0</v>
      </c>
      <c r="CZ144" s="369">
        <v>0</v>
      </c>
      <c r="DA144" s="369">
        <v>0</v>
      </c>
      <c r="DB144" s="369">
        <v>28778.399999999998</v>
      </c>
      <c r="DC144" s="369">
        <v>0</v>
      </c>
      <c r="DD144" s="369">
        <v>0</v>
      </c>
      <c r="DE144" s="369">
        <v>0</v>
      </c>
      <c r="DF144" s="369">
        <v>0</v>
      </c>
      <c r="DG144" s="369">
        <v>0</v>
      </c>
      <c r="DH144" s="369">
        <v>0</v>
      </c>
      <c r="DI144" s="369">
        <v>0</v>
      </c>
      <c r="DJ144" s="369">
        <v>0</v>
      </c>
      <c r="DK144" s="369">
        <v>0</v>
      </c>
      <c r="DL144" s="369">
        <v>0</v>
      </c>
      <c r="DM144" s="369">
        <v>0</v>
      </c>
      <c r="DN144" s="369">
        <v>0</v>
      </c>
      <c r="DO144" s="369">
        <v>0</v>
      </c>
      <c r="DP144" s="369">
        <v>0</v>
      </c>
      <c r="DQ144" s="369">
        <v>0</v>
      </c>
      <c r="DR144" s="369">
        <v>0</v>
      </c>
      <c r="DT144" s="366" t="s">
        <v>213</v>
      </c>
      <c r="DU144" s="304"/>
      <c r="DV144" s="304"/>
      <c r="DW144" s="304"/>
      <c r="DX144" s="304"/>
      <c r="DY144" s="304"/>
      <c r="DZ144" s="304"/>
      <c r="EA144" s="255">
        <v>0</v>
      </c>
      <c r="EB144" s="255">
        <v>0</v>
      </c>
      <c r="EC144" s="255">
        <v>52760.399999999994</v>
      </c>
      <c r="ED144" s="255">
        <f t="shared" si="18"/>
        <v>86335.2</v>
      </c>
      <c r="EE144" s="255">
        <f t="shared" si="18"/>
        <v>0</v>
      </c>
      <c r="EF144" s="255">
        <f t="shared" si="19"/>
        <v>139095.59999999998</v>
      </c>
      <c r="EG144" s="255">
        <v>0</v>
      </c>
      <c r="EH144" s="366" t="s">
        <v>200</v>
      </c>
    </row>
    <row r="145" spans="1:138" x14ac:dyDescent="0.4">
      <c r="A145" s="366" t="s">
        <v>225</v>
      </c>
      <c r="B145" s="366" t="s">
        <v>267</v>
      </c>
      <c r="C145" s="366" t="s">
        <v>46</v>
      </c>
      <c r="D145" s="366">
        <v>634999</v>
      </c>
      <c r="E145" s="366" t="s">
        <v>324</v>
      </c>
      <c r="F145" s="367">
        <v>244.97</v>
      </c>
      <c r="G145" s="367">
        <v>107.29559911242602</v>
      </c>
      <c r="H145" s="281"/>
      <c r="I145" s="281"/>
      <c r="J145" s="281"/>
      <c r="K145" s="281"/>
      <c r="L145" s="281"/>
      <c r="M145" s="389" t="s">
        <v>411</v>
      </c>
      <c r="N145" s="389" t="s">
        <v>411</v>
      </c>
      <c r="O145" s="389" t="s">
        <v>411</v>
      </c>
      <c r="P145" s="389" t="s">
        <v>411</v>
      </c>
      <c r="Q145" s="389" t="s">
        <v>411</v>
      </c>
      <c r="R145" s="389" t="s">
        <v>411</v>
      </c>
      <c r="S145" s="389" t="s">
        <v>411</v>
      </c>
      <c r="T145" s="389" t="s">
        <v>411</v>
      </c>
      <c r="U145" s="389" t="s">
        <v>411</v>
      </c>
      <c r="V145" s="389" t="s">
        <v>411</v>
      </c>
      <c r="W145" s="389" t="s">
        <v>411</v>
      </c>
      <c r="X145" s="389" t="s">
        <v>411</v>
      </c>
      <c r="Y145" s="389" t="s">
        <v>411</v>
      </c>
      <c r="Z145" s="389" t="s">
        <v>411</v>
      </c>
      <c r="AA145" s="389" t="s">
        <v>411</v>
      </c>
      <c r="AB145" s="389" t="s">
        <v>411</v>
      </c>
      <c r="AC145" s="389" t="s">
        <v>411</v>
      </c>
      <c r="AD145" s="389" t="s">
        <v>411</v>
      </c>
      <c r="AE145" s="389" t="s">
        <v>411</v>
      </c>
      <c r="AF145" s="389" t="s">
        <v>411</v>
      </c>
      <c r="AG145" s="389" t="s">
        <v>411</v>
      </c>
      <c r="AH145" s="389" t="s">
        <v>411</v>
      </c>
      <c r="AI145" s="367">
        <v>0.15</v>
      </c>
      <c r="AJ145" s="367">
        <v>0.15</v>
      </c>
      <c r="AK145" s="367">
        <v>0.15</v>
      </c>
      <c r="AL145" s="367">
        <v>0.15</v>
      </c>
      <c r="AM145" s="367">
        <v>0.15</v>
      </c>
      <c r="AN145" s="367">
        <v>0.15</v>
      </c>
      <c r="AO145" s="367">
        <v>0.15</v>
      </c>
      <c r="AP145" s="367">
        <v>0.15</v>
      </c>
      <c r="AQ145" s="367">
        <v>0.15</v>
      </c>
      <c r="AR145" s="367">
        <v>0.15</v>
      </c>
      <c r="AS145" s="367">
        <v>0.15</v>
      </c>
      <c r="AT145" s="367">
        <v>0.15</v>
      </c>
      <c r="AU145" s="367">
        <v>0.15</v>
      </c>
      <c r="AV145" s="367">
        <v>0.15</v>
      </c>
      <c r="AW145" s="367">
        <v>0.15</v>
      </c>
      <c r="AX145" s="367">
        <v>0</v>
      </c>
      <c r="AY145" s="367">
        <v>0</v>
      </c>
      <c r="AZ145" s="367">
        <v>0</v>
      </c>
      <c r="BA145" s="367">
        <v>0</v>
      </c>
      <c r="BB145" s="367">
        <v>0</v>
      </c>
      <c r="BC145" s="367">
        <v>0</v>
      </c>
      <c r="BD145" s="367">
        <v>0</v>
      </c>
      <c r="BE145" s="367">
        <v>0</v>
      </c>
      <c r="BF145" s="367">
        <v>0</v>
      </c>
      <c r="BG145" s="367">
        <v>0</v>
      </c>
      <c r="BH145" s="367">
        <v>0</v>
      </c>
      <c r="BI145" s="367">
        <v>0</v>
      </c>
      <c r="BJ145" s="367">
        <v>0</v>
      </c>
      <c r="BK145" s="367">
        <v>0</v>
      </c>
      <c r="BL145" s="367">
        <v>0</v>
      </c>
      <c r="BN145" s="369">
        <v>0</v>
      </c>
      <c r="BO145" s="369">
        <v>0</v>
      </c>
      <c r="BP145" s="369">
        <v>0</v>
      </c>
      <c r="BQ145" s="369">
        <v>0</v>
      </c>
      <c r="BR145" s="369">
        <v>0</v>
      </c>
      <c r="BS145" s="390" t="s">
        <v>411</v>
      </c>
      <c r="BT145" s="390" t="s">
        <v>411</v>
      </c>
      <c r="BU145" s="390" t="s">
        <v>411</v>
      </c>
      <c r="BV145" s="390" t="s">
        <v>411</v>
      </c>
      <c r="BW145" s="390" t="s">
        <v>411</v>
      </c>
      <c r="BX145" s="390" t="s">
        <v>411</v>
      </c>
      <c r="BY145" s="390" t="s">
        <v>411</v>
      </c>
      <c r="BZ145" s="390" t="s">
        <v>411</v>
      </c>
      <c r="CA145" s="390" t="s">
        <v>411</v>
      </c>
      <c r="CB145" s="390" t="s">
        <v>411</v>
      </c>
      <c r="CC145" s="390" t="s">
        <v>411</v>
      </c>
      <c r="CD145" s="390" t="s">
        <v>411</v>
      </c>
      <c r="CE145" s="390" t="s">
        <v>411</v>
      </c>
      <c r="CF145" s="390" t="s">
        <v>411</v>
      </c>
      <c r="CG145" s="390" t="s">
        <v>411</v>
      </c>
      <c r="CH145" s="390" t="s">
        <v>411</v>
      </c>
      <c r="CI145" s="390" t="s">
        <v>411</v>
      </c>
      <c r="CJ145" s="390" t="s">
        <v>411</v>
      </c>
      <c r="CK145" s="390" t="s">
        <v>411</v>
      </c>
      <c r="CL145" s="390" t="s">
        <v>411</v>
      </c>
      <c r="CM145" s="390" t="s">
        <v>411</v>
      </c>
      <c r="CN145" s="390" t="s">
        <v>411</v>
      </c>
      <c r="CO145" s="369">
        <v>5511.8249999999998</v>
      </c>
      <c r="CP145" s="369">
        <v>5511.8249999999998</v>
      </c>
      <c r="CQ145" s="369">
        <v>5511.8249999999998</v>
      </c>
      <c r="CR145" s="369">
        <v>5511.8249999999998</v>
      </c>
      <c r="CS145" s="369">
        <v>5511.8249999999998</v>
      </c>
      <c r="CT145" s="369">
        <v>5511.8249999999998</v>
      </c>
      <c r="CU145" s="369">
        <v>5511.8249999999998</v>
      </c>
      <c r="CV145" s="369">
        <v>5511.8249999999998</v>
      </c>
      <c r="CW145" s="369">
        <v>5511.8249999999998</v>
      </c>
      <c r="CX145" s="369">
        <v>5511.8249999999998</v>
      </c>
      <c r="CY145" s="369">
        <v>5511.8249999999998</v>
      </c>
      <c r="CZ145" s="369">
        <v>5511.8249999999998</v>
      </c>
      <c r="DA145" s="369">
        <v>5511.8249999999998</v>
      </c>
      <c r="DB145" s="369">
        <v>5511.8249999999998</v>
      </c>
      <c r="DC145" s="369">
        <v>5511.8249999999998</v>
      </c>
      <c r="DD145" s="369">
        <v>0</v>
      </c>
      <c r="DE145" s="369">
        <v>0</v>
      </c>
      <c r="DF145" s="369">
        <v>0</v>
      </c>
      <c r="DG145" s="369">
        <v>0</v>
      </c>
      <c r="DH145" s="369">
        <v>0</v>
      </c>
      <c r="DI145" s="369">
        <v>0</v>
      </c>
      <c r="DJ145" s="369">
        <v>0</v>
      </c>
      <c r="DK145" s="369">
        <v>0</v>
      </c>
      <c r="DL145" s="369">
        <v>0</v>
      </c>
      <c r="DM145" s="369">
        <v>0</v>
      </c>
      <c r="DN145" s="369">
        <v>0</v>
      </c>
      <c r="DO145" s="369">
        <v>0</v>
      </c>
      <c r="DP145" s="369">
        <v>0</v>
      </c>
      <c r="DQ145" s="369">
        <v>0</v>
      </c>
      <c r="DR145" s="369">
        <v>0</v>
      </c>
      <c r="DT145" s="366" t="s">
        <v>213</v>
      </c>
      <c r="DU145" s="304"/>
      <c r="DV145" s="304"/>
      <c r="DW145" s="304"/>
      <c r="DX145" s="304"/>
      <c r="DY145" s="304"/>
      <c r="DZ145" s="304"/>
      <c r="EA145" s="255">
        <v>0</v>
      </c>
      <c r="EB145" s="255">
        <v>0</v>
      </c>
      <c r="EC145" s="255">
        <v>44094.599999999991</v>
      </c>
      <c r="ED145" s="255">
        <f t="shared" si="18"/>
        <v>49606.424999999988</v>
      </c>
      <c r="EE145" s="255">
        <f t="shared" si="18"/>
        <v>0</v>
      </c>
      <c r="EF145" s="255">
        <f t="shared" si="19"/>
        <v>93701.02499999998</v>
      </c>
      <c r="EG145" s="255">
        <v>0</v>
      </c>
      <c r="EH145" s="366" t="s">
        <v>200</v>
      </c>
    </row>
    <row r="146" spans="1:138" x14ac:dyDescent="0.4">
      <c r="A146" s="366" t="s">
        <v>225</v>
      </c>
      <c r="B146" s="366" t="s">
        <v>267</v>
      </c>
      <c r="C146" s="366" t="s">
        <v>46</v>
      </c>
      <c r="D146" s="366">
        <v>634999</v>
      </c>
      <c r="E146" s="366" t="s">
        <v>325</v>
      </c>
      <c r="F146" s="367">
        <v>203.73</v>
      </c>
      <c r="G146" s="367">
        <v>89.239044008875723</v>
      </c>
      <c r="H146" s="281"/>
      <c r="I146" s="281"/>
      <c r="J146" s="281"/>
      <c r="K146" s="281"/>
      <c r="L146" s="281"/>
      <c r="M146" s="389" t="s">
        <v>411</v>
      </c>
      <c r="N146" s="389" t="s">
        <v>411</v>
      </c>
      <c r="O146" s="389" t="s">
        <v>411</v>
      </c>
      <c r="P146" s="389" t="s">
        <v>411</v>
      </c>
      <c r="Q146" s="389" t="s">
        <v>411</v>
      </c>
      <c r="R146" s="389" t="s">
        <v>411</v>
      </c>
      <c r="S146" s="389" t="s">
        <v>411</v>
      </c>
      <c r="T146" s="389" t="s">
        <v>411</v>
      </c>
      <c r="U146" s="389" t="s">
        <v>411</v>
      </c>
      <c r="V146" s="389" t="s">
        <v>411</v>
      </c>
      <c r="W146" s="389" t="s">
        <v>411</v>
      </c>
      <c r="X146" s="389" t="s">
        <v>411</v>
      </c>
      <c r="Y146" s="389" t="s">
        <v>411</v>
      </c>
      <c r="Z146" s="389" t="s">
        <v>411</v>
      </c>
      <c r="AA146" s="389" t="s">
        <v>411</v>
      </c>
      <c r="AB146" s="389" t="s">
        <v>411</v>
      </c>
      <c r="AC146" s="389" t="s">
        <v>411</v>
      </c>
      <c r="AD146" s="389" t="s">
        <v>411</v>
      </c>
      <c r="AE146" s="389" t="s">
        <v>411</v>
      </c>
      <c r="AF146" s="389" t="s">
        <v>411</v>
      </c>
      <c r="AG146" s="389" t="s">
        <v>411</v>
      </c>
      <c r="AH146" s="389" t="s">
        <v>411</v>
      </c>
      <c r="AI146" s="367">
        <v>0</v>
      </c>
      <c r="AJ146" s="367">
        <v>0</v>
      </c>
      <c r="AK146" s="367">
        <v>0</v>
      </c>
      <c r="AL146" s="367">
        <v>0.3</v>
      </c>
      <c r="AM146" s="367">
        <v>0.3</v>
      </c>
      <c r="AN146" s="367">
        <v>0.3</v>
      </c>
      <c r="AO146" s="367">
        <v>0.3</v>
      </c>
      <c r="AP146" s="367">
        <v>0.3</v>
      </c>
      <c r="AQ146" s="367">
        <v>0.15</v>
      </c>
      <c r="AR146" s="367">
        <v>0.12857142857142856</v>
      </c>
      <c r="AS146" s="367">
        <v>0.15</v>
      </c>
      <c r="AT146" s="367">
        <v>0.15</v>
      </c>
      <c r="AU146" s="367">
        <v>0.15</v>
      </c>
      <c r="AV146" s="367">
        <v>0.15</v>
      </c>
      <c r="AW146" s="367">
        <v>0.15</v>
      </c>
      <c r="AX146" s="367">
        <v>0</v>
      </c>
      <c r="AY146" s="367">
        <v>0</v>
      </c>
      <c r="AZ146" s="367">
        <v>0</v>
      </c>
      <c r="BA146" s="367">
        <v>0</v>
      </c>
      <c r="BB146" s="367">
        <v>0</v>
      </c>
      <c r="BC146" s="367">
        <v>0</v>
      </c>
      <c r="BD146" s="367">
        <v>0</v>
      </c>
      <c r="BE146" s="367">
        <v>0</v>
      </c>
      <c r="BF146" s="367">
        <v>0</v>
      </c>
      <c r="BG146" s="367">
        <v>0</v>
      </c>
      <c r="BH146" s="367">
        <v>0</v>
      </c>
      <c r="BI146" s="367">
        <v>0</v>
      </c>
      <c r="BJ146" s="367">
        <v>0</v>
      </c>
      <c r="BK146" s="367">
        <v>0</v>
      </c>
      <c r="BL146" s="367">
        <v>0</v>
      </c>
      <c r="BN146" s="369">
        <v>0</v>
      </c>
      <c r="BO146" s="369">
        <v>0</v>
      </c>
      <c r="BP146" s="369">
        <v>0</v>
      </c>
      <c r="BQ146" s="369">
        <v>0</v>
      </c>
      <c r="BR146" s="369">
        <v>0</v>
      </c>
      <c r="BS146" s="390" t="s">
        <v>411</v>
      </c>
      <c r="BT146" s="390" t="s">
        <v>411</v>
      </c>
      <c r="BU146" s="390" t="s">
        <v>411</v>
      </c>
      <c r="BV146" s="390" t="s">
        <v>411</v>
      </c>
      <c r="BW146" s="390" t="s">
        <v>411</v>
      </c>
      <c r="BX146" s="390" t="s">
        <v>411</v>
      </c>
      <c r="BY146" s="390" t="s">
        <v>411</v>
      </c>
      <c r="BZ146" s="390" t="s">
        <v>411</v>
      </c>
      <c r="CA146" s="390" t="s">
        <v>411</v>
      </c>
      <c r="CB146" s="390" t="s">
        <v>411</v>
      </c>
      <c r="CC146" s="390" t="s">
        <v>411</v>
      </c>
      <c r="CD146" s="390" t="s">
        <v>411</v>
      </c>
      <c r="CE146" s="390" t="s">
        <v>411</v>
      </c>
      <c r="CF146" s="390" t="s">
        <v>411</v>
      </c>
      <c r="CG146" s="390" t="s">
        <v>411</v>
      </c>
      <c r="CH146" s="390" t="s">
        <v>411</v>
      </c>
      <c r="CI146" s="390" t="s">
        <v>411</v>
      </c>
      <c r="CJ146" s="390" t="s">
        <v>411</v>
      </c>
      <c r="CK146" s="390" t="s">
        <v>411</v>
      </c>
      <c r="CL146" s="390" t="s">
        <v>411</v>
      </c>
      <c r="CM146" s="390" t="s">
        <v>411</v>
      </c>
      <c r="CN146" s="390" t="s">
        <v>411</v>
      </c>
      <c r="CO146" s="369">
        <v>0</v>
      </c>
      <c r="CP146" s="369">
        <v>0</v>
      </c>
      <c r="CQ146" s="369">
        <v>0</v>
      </c>
      <c r="CR146" s="369">
        <v>9167.8499999999985</v>
      </c>
      <c r="CS146" s="369">
        <v>9167.8499999999985</v>
      </c>
      <c r="CT146" s="369">
        <v>9167.8499999999985</v>
      </c>
      <c r="CU146" s="369">
        <v>9167.8499999999985</v>
      </c>
      <c r="CV146" s="369">
        <v>9167.8499999999985</v>
      </c>
      <c r="CW146" s="369">
        <v>4583.9249999999993</v>
      </c>
      <c r="CX146" s="369">
        <v>3929.0785714285712</v>
      </c>
      <c r="CY146" s="369">
        <v>4583.9249999999993</v>
      </c>
      <c r="CZ146" s="369">
        <v>4583.9249999999993</v>
      </c>
      <c r="DA146" s="369">
        <v>4583.9249999999993</v>
      </c>
      <c r="DB146" s="369">
        <v>4583.9249999999993</v>
      </c>
      <c r="DC146" s="369">
        <v>4583.9249999999993</v>
      </c>
      <c r="DD146" s="369">
        <v>0</v>
      </c>
      <c r="DE146" s="369">
        <v>0</v>
      </c>
      <c r="DF146" s="369">
        <v>0</v>
      </c>
      <c r="DG146" s="369">
        <v>0</v>
      </c>
      <c r="DH146" s="369">
        <v>0</v>
      </c>
      <c r="DI146" s="369">
        <v>0</v>
      </c>
      <c r="DJ146" s="369">
        <v>0</v>
      </c>
      <c r="DK146" s="369">
        <v>0</v>
      </c>
      <c r="DL146" s="369">
        <v>0</v>
      </c>
      <c r="DM146" s="369">
        <v>0</v>
      </c>
      <c r="DN146" s="369">
        <v>0</v>
      </c>
      <c r="DO146" s="369">
        <v>0</v>
      </c>
      <c r="DP146" s="369">
        <v>0</v>
      </c>
      <c r="DQ146" s="369">
        <v>0</v>
      </c>
      <c r="DR146" s="369">
        <v>0</v>
      </c>
      <c r="DT146" s="366" t="s">
        <v>213</v>
      </c>
      <c r="DU146" s="304"/>
      <c r="DV146" s="304"/>
      <c r="DW146" s="304"/>
      <c r="DX146" s="304"/>
      <c r="DY146" s="304"/>
      <c r="DZ146" s="304"/>
      <c r="EA146" s="255">
        <v>0</v>
      </c>
      <c r="EB146" s="255">
        <v>0</v>
      </c>
      <c r="EC146" s="255">
        <v>27503.549999999996</v>
      </c>
      <c r="ED146" s="255">
        <f t="shared" si="18"/>
        <v>49768.328571428574</v>
      </c>
      <c r="EE146" s="255">
        <f t="shared" si="18"/>
        <v>0</v>
      </c>
      <c r="EF146" s="255">
        <f t="shared" si="19"/>
        <v>77271.878571428562</v>
      </c>
      <c r="EG146" s="255">
        <v>0</v>
      </c>
      <c r="EH146" s="366" t="s">
        <v>200</v>
      </c>
    </row>
    <row r="147" spans="1:138" x14ac:dyDescent="0.4">
      <c r="A147" s="366" t="s">
        <v>79</v>
      </c>
      <c r="B147" s="366" t="s">
        <v>267</v>
      </c>
      <c r="C147" s="366" t="s">
        <v>46</v>
      </c>
      <c r="D147" s="366">
        <v>634999</v>
      </c>
      <c r="E147" s="366" t="s">
        <v>326</v>
      </c>
      <c r="F147" s="367">
        <v>269.89999999999998</v>
      </c>
      <c r="G147" s="367">
        <v>120.6</v>
      </c>
      <c r="H147" s="281"/>
      <c r="I147" s="281"/>
      <c r="J147" s="281"/>
      <c r="K147" s="281"/>
      <c r="L147" s="281"/>
      <c r="M147" s="389" t="s">
        <v>411</v>
      </c>
      <c r="N147" s="389" t="s">
        <v>411</v>
      </c>
      <c r="O147" s="389" t="s">
        <v>411</v>
      </c>
      <c r="P147" s="389" t="s">
        <v>411</v>
      </c>
      <c r="Q147" s="389" t="s">
        <v>411</v>
      </c>
      <c r="R147" s="389" t="s">
        <v>411</v>
      </c>
      <c r="S147" s="389" t="s">
        <v>411</v>
      </c>
      <c r="T147" s="389" t="s">
        <v>411</v>
      </c>
      <c r="U147" s="389" t="s">
        <v>411</v>
      </c>
      <c r="V147" s="389" t="s">
        <v>411</v>
      </c>
      <c r="W147" s="389" t="s">
        <v>411</v>
      </c>
      <c r="X147" s="389" t="s">
        <v>411</v>
      </c>
      <c r="Y147" s="389" t="s">
        <v>411</v>
      </c>
      <c r="Z147" s="389" t="s">
        <v>411</v>
      </c>
      <c r="AA147" s="389" t="s">
        <v>411</v>
      </c>
      <c r="AB147" s="389" t="s">
        <v>411</v>
      </c>
      <c r="AC147" s="389" t="s">
        <v>411</v>
      </c>
      <c r="AD147" s="389" t="s">
        <v>411</v>
      </c>
      <c r="AE147" s="389" t="s">
        <v>411</v>
      </c>
      <c r="AF147" s="389" t="s">
        <v>411</v>
      </c>
      <c r="AG147" s="389" t="s">
        <v>411</v>
      </c>
      <c r="AH147" s="389" t="s">
        <v>411</v>
      </c>
      <c r="AI147" s="367">
        <v>0.2</v>
      </c>
      <c r="AJ147" s="367">
        <v>0.2</v>
      </c>
      <c r="AK147" s="367">
        <v>0.2</v>
      </c>
      <c r="AL147" s="367">
        <v>0.2</v>
      </c>
      <c r="AM147" s="367">
        <v>0</v>
      </c>
      <c r="AN147" s="367">
        <v>0</v>
      </c>
      <c r="AO147" s="367">
        <v>0</v>
      </c>
      <c r="AP147" s="367">
        <v>0</v>
      </c>
      <c r="AQ147" s="367">
        <v>0</v>
      </c>
      <c r="AR147" s="367">
        <v>0</v>
      </c>
      <c r="AS147" s="367">
        <v>0</v>
      </c>
      <c r="AT147" s="367">
        <v>0</v>
      </c>
      <c r="AU147" s="367">
        <v>0</v>
      </c>
      <c r="AV147" s="367">
        <v>0</v>
      </c>
      <c r="AW147" s="367">
        <v>0</v>
      </c>
      <c r="AX147" s="367">
        <v>0</v>
      </c>
      <c r="AY147" s="367">
        <v>0</v>
      </c>
      <c r="AZ147" s="367">
        <v>0</v>
      </c>
      <c r="BA147" s="367">
        <v>0</v>
      </c>
      <c r="BB147" s="367">
        <v>0</v>
      </c>
      <c r="BC147" s="367">
        <v>0</v>
      </c>
      <c r="BD147" s="367">
        <v>0</v>
      </c>
      <c r="BE147" s="367">
        <v>0</v>
      </c>
      <c r="BF147" s="367">
        <v>0</v>
      </c>
      <c r="BG147" s="367">
        <v>0</v>
      </c>
      <c r="BH147" s="367">
        <v>0</v>
      </c>
      <c r="BI147" s="367">
        <v>0</v>
      </c>
      <c r="BJ147" s="367">
        <v>0</v>
      </c>
      <c r="BK147" s="367">
        <v>0</v>
      </c>
      <c r="BL147" s="367">
        <v>0</v>
      </c>
      <c r="BN147" s="369">
        <v>0</v>
      </c>
      <c r="BO147" s="369">
        <v>0</v>
      </c>
      <c r="BP147" s="369">
        <v>0</v>
      </c>
      <c r="BQ147" s="369">
        <v>0</v>
      </c>
      <c r="BR147" s="369">
        <v>0</v>
      </c>
      <c r="BS147" s="390" t="s">
        <v>411</v>
      </c>
      <c r="BT147" s="390" t="s">
        <v>411</v>
      </c>
      <c r="BU147" s="390" t="s">
        <v>411</v>
      </c>
      <c r="BV147" s="390" t="s">
        <v>411</v>
      </c>
      <c r="BW147" s="390" t="s">
        <v>411</v>
      </c>
      <c r="BX147" s="390" t="s">
        <v>411</v>
      </c>
      <c r="BY147" s="390" t="s">
        <v>411</v>
      </c>
      <c r="BZ147" s="390" t="s">
        <v>411</v>
      </c>
      <c r="CA147" s="390" t="s">
        <v>411</v>
      </c>
      <c r="CB147" s="390" t="s">
        <v>411</v>
      </c>
      <c r="CC147" s="390" t="s">
        <v>411</v>
      </c>
      <c r="CD147" s="390" t="s">
        <v>411</v>
      </c>
      <c r="CE147" s="390" t="s">
        <v>411</v>
      </c>
      <c r="CF147" s="390" t="s">
        <v>411</v>
      </c>
      <c r="CG147" s="390" t="s">
        <v>411</v>
      </c>
      <c r="CH147" s="390" t="s">
        <v>411</v>
      </c>
      <c r="CI147" s="390" t="s">
        <v>411</v>
      </c>
      <c r="CJ147" s="390" t="s">
        <v>411</v>
      </c>
      <c r="CK147" s="390" t="s">
        <v>411</v>
      </c>
      <c r="CL147" s="390" t="s">
        <v>411</v>
      </c>
      <c r="CM147" s="390" t="s">
        <v>411</v>
      </c>
      <c r="CN147" s="390" t="s">
        <v>411</v>
      </c>
      <c r="CO147" s="369">
        <v>8096.9999999999991</v>
      </c>
      <c r="CP147" s="369">
        <v>8096.9999999999991</v>
      </c>
      <c r="CQ147" s="369">
        <v>8096.9999999999991</v>
      </c>
      <c r="CR147" s="369">
        <v>8096.9999999999991</v>
      </c>
      <c r="CS147" s="369">
        <v>0</v>
      </c>
      <c r="CT147" s="369">
        <v>0</v>
      </c>
      <c r="CU147" s="369">
        <v>0</v>
      </c>
      <c r="CV147" s="369">
        <v>0</v>
      </c>
      <c r="CW147" s="369">
        <v>0</v>
      </c>
      <c r="CX147" s="369">
        <v>0</v>
      </c>
      <c r="CY147" s="369">
        <v>0</v>
      </c>
      <c r="CZ147" s="369">
        <v>0</v>
      </c>
      <c r="DA147" s="369">
        <v>0</v>
      </c>
      <c r="DB147" s="369">
        <v>0</v>
      </c>
      <c r="DC147" s="369">
        <v>0</v>
      </c>
      <c r="DD147" s="369">
        <v>0</v>
      </c>
      <c r="DE147" s="369">
        <v>0</v>
      </c>
      <c r="DF147" s="369">
        <v>0</v>
      </c>
      <c r="DG147" s="369">
        <v>0</v>
      </c>
      <c r="DH147" s="369">
        <v>0</v>
      </c>
      <c r="DI147" s="369">
        <v>0</v>
      </c>
      <c r="DJ147" s="369">
        <v>0</v>
      </c>
      <c r="DK147" s="369">
        <v>0</v>
      </c>
      <c r="DL147" s="369">
        <v>0</v>
      </c>
      <c r="DM147" s="369">
        <v>0</v>
      </c>
      <c r="DN147" s="369">
        <v>0</v>
      </c>
      <c r="DO147" s="369">
        <v>0</v>
      </c>
      <c r="DP147" s="369">
        <v>0</v>
      </c>
      <c r="DQ147" s="369">
        <v>0</v>
      </c>
      <c r="DR147" s="369">
        <v>0</v>
      </c>
      <c r="DT147" s="366" t="s">
        <v>213</v>
      </c>
      <c r="DU147" s="304"/>
      <c r="DV147" s="304"/>
      <c r="DW147" s="304"/>
      <c r="DX147" s="304"/>
      <c r="DY147" s="304"/>
      <c r="DZ147" s="304"/>
      <c r="EA147" s="255">
        <v>0</v>
      </c>
      <c r="EB147" s="255">
        <v>16193.999999999998</v>
      </c>
      <c r="EC147" s="255">
        <v>80969.999999999985</v>
      </c>
      <c r="ED147" s="255">
        <f t="shared" si="18"/>
        <v>0</v>
      </c>
      <c r="EE147" s="255">
        <f t="shared" si="18"/>
        <v>0</v>
      </c>
      <c r="EF147" s="255">
        <f t="shared" si="19"/>
        <v>97163.999999999985</v>
      </c>
      <c r="EG147" s="255">
        <v>0</v>
      </c>
      <c r="EH147" s="366" t="s">
        <v>200</v>
      </c>
    </row>
    <row r="148" spans="1:138" x14ac:dyDescent="0.4">
      <c r="A148" s="366" t="s">
        <v>79</v>
      </c>
      <c r="B148" s="366" t="s">
        <v>267</v>
      </c>
      <c r="C148" s="366" t="s">
        <v>46</v>
      </c>
      <c r="D148" s="366">
        <v>634999</v>
      </c>
      <c r="E148" s="366" t="s">
        <v>327</v>
      </c>
      <c r="F148" s="367">
        <v>211.36</v>
      </c>
      <c r="G148" s="367">
        <v>92.578984837278099</v>
      </c>
      <c r="H148" s="281"/>
      <c r="I148" s="281"/>
      <c r="J148" s="281"/>
      <c r="K148" s="281"/>
      <c r="L148" s="281"/>
      <c r="M148" s="389" t="s">
        <v>411</v>
      </c>
      <c r="N148" s="389" t="s">
        <v>411</v>
      </c>
      <c r="O148" s="389" t="s">
        <v>411</v>
      </c>
      <c r="P148" s="389" t="s">
        <v>411</v>
      </c>
      <c r="Q148" s="389" t="s">
        <v>411</v>
      </c>
      <c r="R148" s="389" t="s">
        <v>411</v>
      </c>
      <c r="S148" s="389" t="s">
        <v>411</v>
      </c>
      <c r="T148" s="389" t="s">
        <v>411</v>
      </c>
      <c r="U148" s="389" t="s">
        <v>411</v>
      </c>
      <c r="V148" s="389" t="s">
        <v>411</v>
      </c>
      <c r="W148" s="389" t="s">
        <v>411</v>
      </c>
      <c r="X148" s="389" t="s">
        <v>411</v>
      </c>
      <c r="Y148" s="389" t="s">
        <v>411</v>
      </c>
      <c r="Z148" s="389" t="s">
        <v>411</v>
      </c>
      <c r="AA148" s="389" t="s">
        <v>411</v>
      </c>
      <c r="AB148" s="389" t="s">
        <v>411</v>
      </c>
      <c r="AC148" s="389" t="s">
        <v>411</v>
      </c>
      <c r="AD148" s="389" t="s">
        <v>411</v>
      </c>
      <c r="AE148" s="389" t="s">
        <v>411</v>
      </c>
      <c r="AF148" s="389" t="s">
        <v>411</v>
      </c>
      <c r="AG148" s="389" t="s">
        <v>411</v>
      </c>
      <c r="AH148" s="389" t="s">
        <v>411</v>
      </c>
      <c r="AI148" s="367">
        <v>0</v>
      </c>
      <c r="AJ148" s="367">
        <v>0</v>
      </c>
      <c r="AK148" s="367">
        <v>0</v>
      </c>
      <c r="AL148" s="367">
        <v>0.15</v>
      </c>
      <c r="AM148" s="367">
        <v>0.15</v>
      </c>
      <c r="AN148" s="367">
        <v>0.15</v>
      </c>
      <c r="AO148" s="367">
        <v>0.15</v>
      </c>
      <c r="AP148" s="367">
        <v>0.15</v>
      </c>
      <c r="AQ148" s="367">
        <v>0.15</v>
      </c>
      <c r="AR148" s="367">
        <v>0.15</v>
      </c>
      <c r="AS148" s="367">
        <v>0.15</v>
      </c>
      <c r="AT148" s="367">
        <v>0.15</v>
      </c>
      <c r="AU148" s="367">
        <v>0.15</v>
      </c>
      <c r="AV148" s="367">
        <v>0.15</v>
      </c>
      <c r="AW148" s="367">
        <v>0.15</v>
      </c>
      <c r="AX148" s="367">
        <v>0</v>
      </c>
      <c r="AY148" s="367">
        <v>0</v>
      </c>
      <c r="AZ148" s="367">
        <v>0</v>
      </c>
      <c r="BA148" s="367">
        <v>0</v>
      </c>
      <c r="BB148" s="367">
        <v>0</v>
      </c>
      <c r="BC148" s="367">
        <v>0</v>
      </c>
      <c r="BD148" s="367">
        <v>0</v>
      </c>
      <c r="BE148" s="367">
        <v>0</v>
      </c>
      <c r="BF148" s="367">
        <v>0</v>
      </c>
      <c r="BG148" s="367">
        <v>0</v>
      </c>
      <c r="BH148" s="367">
        <v>0</v>
      </c>
      <c r="BI148" s="367">
        <v>0</v>
      </c>
      <c r="BJ148" s="367">
        <v>0</v>
      </c>
      <c r="BK148" s="367">
        <v>0</v>
      </c>
      <c r="BL148" s="367">
        <v>0</v>
      </c>
      <c r="BN148" s="369">
        <v>0</v>
      </c>
      <c r="BO148" s="369">
        <v>0</v>
      </c>
      <c r="BP148" s="369">
        <v>0</v>
      </c>
      <c r="BQ148" s="369">
        <v>0</v>
      </c>
      <c r="BR148" s="369">
        <v>0</v>
      </c>
      <c r="BS148" s="390" t="s">
        <v>411</v>
      </c>
      <c r="BT148" s="390" t="s">
        <v>411</v>
      </c>
      <c r="BU148" s="390" t="s">
        <v>411</v>
      </c>
      <c r="BV148" s="390" t="s">
        <v>411</v>
      </c>
      <c r="BW148" s="390" t="s">
        <v>411</v>
      </c>
      <c r="BX148" s="390" t="s">
        <v>411</v>
      </c>
      <c r="BY148" s="390" t="s">
        <v>411</v>
      </c>
      <c r="BZ148" s="390" t="s">
        <v>411</v>
      </c>
      <c r="CA148" s="390" t="s">
        <v>411</v>
      </c>
      <c r="CB148" s="390" t="s">
        <v>411</v>
      </c>
      <c r="CC148" s="390" t="s">
        <v>411</v>
      </c>
      <c r="CD148" s="390" t="s">
        <v>411</v>
      </c>
      <c r="CE148" s="390" t="s">
        <v>411</v>
      </c>
      <c r="CF148" s="390" t="s">
        <v>411</v>
      </c>
      <c r="CG148" s="390" t="s">
        <v>411</v>
      </c>
      <c r="CH148" s="390" t="s">
        <v>411</v>
      </c>
      <c r="CI148" s="390" t="s">
        <v>411</v>
      </c>
      <c r="CJ148" s="390" t="s">
        <v>411</v>
      </c>
      <c r="CK148" s="390" t="s">
        <v>411</v>
      </c>
      <c r="CL148" s="390" t="s">
        <v>411</v>
      </c>
      <c r="CM148" s="390" t="s">
        <v>411</v>
      </c>
      <c r="CN148" s="390" t="s">
        <v>411</v>
      </c>
      <c r="CO148" s="369">
        <v>0</v>
      </c>
      <c r="CP148" s="369">
        <v>0</v>
      </c>
      <c r="CQ148" s="369">
        <v>0</v>
      </c>
      <c r="CR148" s="369">
        <v>4755.6000000000004</v>
      </c>
      <c r="CS148" s="369">
        <v>4755.6000000000004</v>
      </c>
      <c r="CT148" s="369">
        <v>4755.6000000000004</v>
      </c>
      <c r="CU148" s="369">
        <v>4755.6000000000004</v>
      </c>
      <c r="CV148" s="369">
        <v>4755.6000000000004</v>
      </c>
      <c r="CW148" s="369">
        <v>4755.6000000000004</v>
      </c>
      <c r="CX148" s="369">
        <v>4755.6000000000004</v>
      </c>
      <c r="CY148" s="369">
        <v>4755.6000000000004</v>
      </c>
      <c r="CZ148" s="369">
        <v>4755.6000000000004</v>
      </c>
      <c r="DA148" s="369">
        <v>4755.6000000000004</v>
      </c>
      <c r="DB148" s="369">
        <v>4755.6000000000004</v>
      </c>
      <c r="DC148" s="369">
        <v>4755.6000000000004</v>
      </c>
      <c r="DD148" s="369">
        <v>0</v>
      </c>
      <c r="DE148" s="369">
        <v>0</v>
      </c>
      <c r="DF148" s="369">
        <v>0</v>
      </c>
      <c r="DG148" s="369">
        <v>0</v>
      </c>
      <c r="DH148" s="369">
        <v>0</v>
      </c>
      <c r="DI148" s="369">
        <v>0</v>
      </c>
      <c r="DJ148" s="369">
        <v>0</v>
      </c>
      <c r="DK148" s="369">
        <v>0</v>
      </c>
      <c r="DL148" s="369">
        <v>0</v>
      </c>
      <c r="DM148" s="369">
        <v>0</v>
      </c>
      <c r="DN148" s="369">
        <v>0</v>
      </c>
      <c r="DO148" s="369">
        <v>0</v>
      </c>
      <c r="DP148" s="369">
        <v>0</v>
      </c>
      <c r="DQ148" s="369">
        <v>0</v>
      </c>
      <c r="DR148" s="369">
        <v>0</v>
      </c>
      <c r="DT148" s="366" t="s">
        <v>213</v>
      </c>
      <c r="DU148" s="304"/>
      <c r="DV148" s="304"/>
      <c r="DW148" s="304"/>
      <c r="DX148" s="304"/>
      <c r="DY148" s="304"/>
      <c r="DZ148" s="304"/>
      <c r="EA148" s="255">
        <v>0</v>
      </c>
      <c r="EB148" s="255">
        <v>0</v>
      </c>
      <c r="EC148" s="255">
        <v>14266.800000000001</v>
      </c>
      <c r="ED148" s="255">
        <f t="shared" ref="ED148:EE163" si="20">SUMIF($BN$1:$DR$1,ED$2,$BN148:$DR148)</f>
        <v>42800.399999999994</v>
      </c>
      <c r="EE148" s="255">
        <f t="shared" si="20"/>
        <v>0</v>
      </c>
      <c r="EF148" s="255">
        <f t="shared" si="19"/>
        <v>57067.199999999997</v>
      </c>
      <c r="EG148" s="255">
        <v>0</v>
      </c>
      <c r="EH148" s="366" t="s">
        <v>200</v>
      </c>
    </row>
    <row r="149" spans="1:138" x14ac:dyDescent="0.4">
      <c r="A149" s="366" t="s">
        <v>276</v>
      </c>
      <c r="B149" s="366" t="s">
        <v>276</v>
      </c>
      <c r="C149" s="366" t="s">
        <v>276</v>
      </c>
      <c r="D149" s="366" t="s">
        <v>332</v>
      </c>
      <c r="E149" s="366" t="s">
        <v>333</v>
      </c>
      <c r="F149" s="367">
        <v>0</v>
      </c>
      <c r="G149" s="367">
        <v>0</v>
      </c>
      <c r="H149" s="281"/>
      <c r="I149" s="281"/>
      <c r="J149" s="281"/>
      <c r="K149" s="281"/>
      <c r="L149" s="281"/>
      <c r="M149" s="389" t="s">
        <v>411</v>
      </c>
      <c r="N149" s="389" t="s">
        <v>411</v>
      </c>
      <c r="O149" s="389" t="s">
        <v>411</v>
      </c>
      <c r="P149" s="389" t="s">
        <v>411</v>
      </c>
      <c r="Q149" s="389" t="s">
        <v>411</v>
      </c>
      <c r="R149" s="389" t="s">
        <v>411</v>
      </c>
      <c r="S149" s="389" t="s">
        <v>411</v>
      </c>
      <c r="T149" s="389" t="s">
        <v>411</v>
      </c>
      <c r="U149" s="389" t="s">
        <v>411</v>
      </c>
      <c r="V149" s="389" t="s">
        <v>411</v>
      </c>
      <c r="W149" s="389" t="s">
        <v>411</v>
      </c>
      <c r="X149" s="389" t="s">
        <v>411</v>
      </c>
      <c r="Y149" s="389" t="s">
        <v>411</v>
      </c>
      <c r="Z149" s="389" t="s">
        <v>411</v>
      </c>
      <c r="AA149" s="389" t="s">
        <v>411</v>
      </c>
      <c r="AB149" s="389" t="s">
        <v>411</v>
      </c>
      <c r="AC149" s="389" t="s">
        <v>411</v>
      </c>
      <c r="AD149" s="389" t="s">
        <v>411</v>
      </c>
      <c r="AE149" s="389" t="s">
        <v>411</v>
      </c>
      <c r="AF149" s="389" t="s">
        <v>411</v>
      </c>
      <c r="AG149" s="389" t="s">
        <v>411</v>
      </c>
      <c r="AH149" s="389" t="s">
        <v>411</v>
      </c>
      <c r="AI149" s="367" t="s">
        <v>276</v>
      </c>
      <c r="AJ149" s="367" t="s">
        <v>276</v>
      </c>
      <c r="AK149" s="367" t="s">
        <v>276</v>
      </c>
      <c r="AL149" s="367" t="s">
        <v>276</v>
      </c>
      <c r="AM149" s="367" t="s">
        <v>276</v>
      </c>
      <c r="AN149" s="367" t="s">
        <v>276</v>
      </c>
      <c r="AO149" s="367" t="s">
        <v>276</v>
      </c>
      <c r="AP149" s="367" t="s">
        <v>276</v>
      </c>
      <c r="AQ149" s="367" t="s">
        <v>276</v>
      </c>
      <c r="AR149" s="367" t="s">
        <v>276</v>
      </c>
      <c r="AS149" s="367" t="s">
        <v>276</v>
      </c>
      <c r="AT149" s="367" t="s">
        <v>276</v>
      </c>
      <c r="AU149" s="367" t="s">
        <v>276</v>
      </c>
      <c r="AV149" s="367" t="s">
        <v>276</v>
      </c>
      <c r="AW149" s="367" t="s">
        <v>276</v>
      </c>
      <c r="AX149" s="367" t="s">
        <v>276</v>
      </c>
      <c r="AY149" s="367" t="s">
        <v>276</v>
      </c>
      <c r="AZ149" s="367" t="s">
        <v>276</v>
      </c>
      <c r="BA149" s="367" t="s">
        <v>276</v>
      </c>
      <c r="BB149" s="367" t="s">
        <v>276</v>
      </c>
      <c r="BC149" s="367" t="s">
        <v>276</v>
      </c>
      <c r="BD149" s="367" t="s">
        <v>276</v>
      </c>
      <c r="BE149" s="367" t="s">
        <v>276</v>
      </c>
      <c r="BF149" s="367" t="s">
        <v>276</v>
      </c>
      <c r="BG149" s="367" t="s">
        <v>276</v>
      </c>
      <c r="BH149" s="367" t="s">
        <v>276</v>
      </c>
      <c r="BI149" s="367" t="s">
        <v>276</v>
      </c>
      <c r="BJ149" s="367" t="s">
        <v>276</v>
      </c>
      <c r="BK149" s="367" t="s">
        <v>276</v>
      </c>
      <c r="BL149" s="367" t="s">
        <v>276</v>
      </c>
      <c r="BN149" s="369">
        <v>0</v>
      </c>
      <c r="BO149" s="369">
        <v>0</v>
      </c>
      <c r="BP149" s="369">
        <v>0</v>
      </c>
      <c r="BQ149" s="369">
        <v>0</v>
      </c>
      <c r="BR149" s="369">
        <v>0</v>
      </c>
      <c r="BS149" s="390" t="s">
        <v>411</v>
      </c>
      <c r="BT149" s="390" t="s">
        <v>411</v>
      </c>
      <c r="BU149" s="390" t="s">
        <v>411</v>
      </c>
      <c r="BV149" s="390" t="s">
        <v>411</v>
      </c>
      <c r="BW149" s="390" t="s">
        <v>411</v>
      </c>
      <c r="BX149" s="390" t="s">
        <v>411</v>
      </c>
      <c r="BY149" s="390" t="s">
        <v>411</v>
      </c>
      <c r="BZ149" s="390" t="s">
        <v>411</v>
      </c>
      <c r="CA149" s="390" t="s">
        <v>411</v>
      </c>
      <c r="CB149" s="390" t="s">
        <v>411</v>
      </c>
      <c r="CC149" s="390" t="s">
        <v>411</v>
      </c>
      <c r="CD149" s="390" t="s">
        <v>411</v>
      </c>
      <c r="CE149" s="390" t="s">
        <v>411</v>
      </c>
      <c r="CF149" s="390" t="s">
        <v>411</v>
      </c>
      <c r="CG149" s="390" t="s">
        <v>411</v>
      </c>
      <c r="CH149" s="390" t="s">
        <v>411</v>
      </c>
      <c r="CI149" s="390" t="s">
        <v>411</v>
      </c>
      <c r="CJ149" s="390" t="s">
        <v>411</v>
      </c>
      <c r="CK149" s="390" t="s">
        <v>411</v>
      </c>
      <c r="CL149" s="390" t="s">
        <v>411</v>
      </c>
      <c r="CM149" s="390" t="s">
        <v>411</v>
      </c>
      <c r="CN149" s="390" t="s">
        <v>411</v>
      </c>
      <c r="CO149" s="369">
        <v>0</v>
      </c>
      <c r="CP149" s="369">
        <v>0</v>
      </c>
      <c r="CQ149" s="369">
        <v>0</v>
      </c>
      <c r="CR149" s="369">
        <v>0</v>
      </c>
      <c r="CS149" s="369">
        <v>0</v>
      </c>
      <c r="CT149" s="369">
        <v>0</v>
      </c>
      <c r="CU149" s="369">
        <v>0</v>
      </c>
      <c r="CV149" s="369">
        <v>0</v>
      </c>
      <c r="CW149" s="369">
        <v>0</v>
      </c>
      <c r="CX149" s="369">
        <v>0</v>
      </c>
      <c r="CY149" s="369">
        <v>0</v>
      </c>
      <c r="CZ149" s="369">
        <v>0</v>
      </c>
      <c r="DA149" s="369">
        <v>0</v>
      </c>
      <c r="DB149" s="369">
        <v>0</v>
      </c>
      <c r="DC149" s="369">
        <v>0</v>
      </c>
      <c r="DD149" s="369">
        <v>0</v>
      </c>
      <c r="DE149" s="369">
        <v>0</v>
      </c>
      <c r="DF149" s="369">
        <v>0</v>
      </c>
      <c r="DG149" s="369">
        <v>0</v>
      </c>
      <c r="DH149" s="369">
        <v>0</v>
      </c>
      <c r="DI149" s="369">
        <v>0</v>
      </c>
      <c r="DJ149" s="369">
        <v>0</v>
      </c>
      <c r="DK149" s="369">
        <v>0</v>
      </c>
      <c r="DL149" s="369">
        <v>0</v>
      </c>
      <c r="DM149" s="369">
        <v>0</v>
      </c>
      <c r="DN149" s="369">
        <v>0</v>
      </c>
      <c r="DO149" s="369">
        <v>0</v>
      </c>
      <c r="DP149" s="369">
        <v>0</v>
      </c>
      <c r="DQ149" s="369">
        <v>0</v>
      </c>
      <c r="DR149" s="369">
        <v>0</v>
      </c>
      <c r="DT149" s="366" t="s">
        <v>276</v>
      </c>
      <c r="DU149" s="304"/>
      <c r="DV149" s="304"/>
      <c r="DW149" s="304"/>
      <c r="DX149" s="304"/>
      <c r="DY149" s="304"/>
      <c r="DZ149" s="304"/>
      <c r="EA149" s="255">
        <v>0</v>
      </c>
      <c r="EB149" s="255">
        <v>0</v>
      </c>
      <c r="EC149" s="255">
        <v>0</v>
      </c>
      <c r="ED149" s="255">
        <f t="shared" si="20"/>
        <v>0</v>
      </c>
      <c r="EE149" s="255">
        <f t="shared" si="20"/>
        <v>0</v>
      </c>
      <c r="EF149" s="255">
        <f t="shared" si="19"/>
        <v>0</v>
      </c>
      <c r="EG149" s="255">
        <v>0</v>
      </c>
      <c r="EH149" s="366" t="s">
        <v>200</v>
      </c>
    </row>
    <row r="150" spans="1:138" x14ac:dyDescent="0.4">
      <c r="A150" s="366" t="s">
        <v>79</v>
      </c>
      <c r="B150" s="366" t="s">
        <v>267</v>
      </c>
      <c r="C150" s="366" t="s">
        <v>46</v>
      </c>
      <c r="D150" s="366" t="s">
        <v>332</v>
      </c>
      <c r="E150" s="366" t="s">
        <v>326</v>
      </c>
      <c r="F150" s="367">
        <v>269.89999999999998</v>
      </c>
      <c r="G150" s="367">
        <v>120.6</v>
      </c>
      <c r="H150" s="281"/>
      <c r="I150" s="281"/>
      <c r="J150" s="281"/>
      <c r="K150" s="281"/>
      <c r="L150" s="281"/>
      <c r="M150" s="389" t="s">
        <v>411</v>
      </c>
      <c r="N150" s="389" t="s">
        <v>411</v>
      </c>
      <c r="O150" s="389" t="s">
        <v>411</v>
      </c>
      <c r="P150" s="389" t="s">
        <v>411</v>
      </c>
      <c r="Q150" s="389" t="s">
        <v>411</v>
      </c>
      <c r="R150" s="389" t="s">
        <v>411</v>
      </c>
      <c r="S150" s="389" t="s">
        <v>411</v>
      </c>
      <c r="T150" s="389" t="s">
        <v>411</v>
      </c>
      <c r="U150" s="389" t="s">
        <v>411</v>
      </c>
      <c r="V150" s="389" t="s">
        <v>411</v>
      </c>
      <c r="W150" s="389" t="s">
        <v>411</v>
      </c>
      <c r="X150" s="389" t="s">
        <v>411</v>
      </c>
      <c r="Y150" s="389" t="s">
        <v>411</v>
      </c>
      <c r="Z150" s="389" t="s">
        <v>411</v>
      </c>
      <c r="AA150" s="389" t="s">
        <v>411</v>
      </c>
      <c r="AB150" s="389" t="s">
        <v>411</v>
      </c>
      <c r="AC150" s="389" t="s">
        <v>411</v>
      </c>
      <c r="AD150" s="389" t="s">
        <v>411</v>
      </c>
      <c r="AE150" s="389" t="s">
        <v>411</v>
      </c>
      <c r="AF150" s="389" t="s">
        <v>411</v>
      </c>
      <c r="AG150" s="389" t="s">
        <v>411</v>
      </c>
      <c r="AH150" s="389" t="s">
        <v>411</v>
      </c>
      <c r="AI150" s="367">
        <v>0</v>
      </c>
      <c r="AJ150" s="367">
        <v>0</v>
      </c>
      <c r="AK150" s="367">
        <v>0</v>
      </c>
      <c r="AL150" s="367">
        <v>0</v>
      </c>
      <c r="AM150" s="367">
        <v>0</v>
      </c>
      <c r="AN150" s="367">
        <v>0</v>
      </c>
      <c r="AO150" s="367">
        <v>0</v>
      </c>
      <c r="AP150" s="367">
        <v>0</v>
      </c>
      <c r="AQ150" s="367">
        <v>0</v>
      </c>
      <c r="AR150" s="367">
        <v>0</v>
      </c>
      <c r="AS150" s="367">
        <v>0</v>
      </c>
      <c r="AT150" s="367">
        <v>0</v>
      </c>
      <c r="AU150" s="367">
        <v>0</v>
      </c>
      <c r="AV150" s="367">
        <v>0</v>
      </c>
      <c r="AW150" s="367">
        <v>0</v>
      </c>
      <c r="AX150" s="367">
        <v>0</v>
      </c>
      <c r="AY150" s="367">
        <v>0</v>
      </c>
      <c r="AZ150" s="367">
        <v>0</v>
      </c>
      <c r="BA150" s="367">
        <v>0</v>
      </c>
      <c r="BB150" s="367">
        <v>0</v>
      </c>
      <c r="BC150" s="367">
        <v>0</v>
      </c>
      <c r="BD150" s="367">
        <v>0</v>
      </c>
      <c r="BE150" s="367">
        <v>0</v>
      </c>
      <c r="BF150" s="367">
        <v>0</v>
      </c>
      <c r="BG150" s="367">
        <v>0</v>
      </c>
      <c r="BH150" s="367">
        <v>0</v>
      </c>
      <c r="BI150" s="367">
        <v>0</v>
      </c>
      <c r="BJ150" s="367">
        <v>0</v>
      </c>
      <c r="BK150" s="367">
        <v>0</v>
      </c>
      <c r="BL150" s="367">
        <v>0</v>
      </c>
      <c r="BN150" s="369">
        <v>0</v>
      </c>
      <c r="BO150" s="369">
        <v>0</v>
      </c>
      <c r="BP150" s="369">
        <v>0</v>
      </c>
      <c r="BQ150" s="369">
        <v>0</v>
      </c>
      <c r="BR150" s="369">
        <v>0</v>
      </c>
      <c r="BS150" s="390" t="s">
        <v>411</v>
      </c>
      <c r="BT150" s="390" t="s">
        <v>411</v>
      </c>
      <c r="BU150" s="390" t="s">
        <v>411</v>
      </c>
      <c r="BV150" s="390" t="s">
        <v>411</v>
      </c>
      <c r="BW150" s="390" t="s">
        <v>411</v>
      </c>
      <c r="BX150" s="390" t="s">
        <v>411</v>
      </c>
      <c r="BY150" s="390" t="s">
        <v>411</v>
      </c>
      <c r="BZ150" s="390" t="s">
        <v>411</v>
      </c>
      <c r="CA150" s="390" t="s">
        <v>411</v>
      </c>
      <c r="CB150" s="390" t="s">
        <v>411</v>
      </c>
      <c r="CC150" s="390" t="s">
        <v>411</v>
      </c>
      <c r="CD150" s="390" t="s">
        <v>411</v>
      </c>
      <c r="CE150" s="390" t="s">
        <v>411</v>
      </c>
      <c r="CF150" s="390" t="s">
        <v>411</v>
      </c>
      <c r="CG150" s="390" t="s">
        <v>411</v>
      </c>
      <c r="CH150" s="390" t="s">
        <v>411</v>
      </c>
      <c r="CI150" s="390" t="s">
        <v>411</v>
      </c>
      <c r="CJ150" s="390" t="s">
        <v>411</v>
      </c>
      <c r="CK150" s="390" t="s">
        <v>411</v>
      </c>
      <c r="CL150" s="390" t="s">
        <v>411</v>
      </c>
      <c r="CM150" s="390" t="s">
        <v>411</v>
      </c>
      <c r="CN150" s="390" t="s">
        <v>411</v>
      </c>
      <c r="CO150" s="369">
        <v>0</v>
      </c>
      <c r="CP150" s="369">
        <v>0</v>
      </c>
      <c r="CQ150" s="369">
        <v>0</v>
      </c>
      <c r="CR150" s="369">
        <v>0</v>
      </c>
      <c r="CS150" s="369">
        <v>0</v>
      </c>
      <c r="CT150" s="369">
        <v>0</v>
      </c>
      <c r="CU150" s="369">
        <v>0</v>
      </c>
      <c r="CV150" s="369">
        <v>0</v>
      </c>
      <c r="CW150" s="369">
        <v>0</v>
      </c>
      <c r="CX150" s="369">
        <v>0</v>
      </c>
      <c r="CY150" s="369">
        <v>0</v>
      </c>
      <c r="CZ150" s="369">
        <v>0</v>
      </c>
      <c r="DA150" s="369">
        <v>0</v>
      </c>
      <c r="DB150" s="369">
        <v>0</v>
      </c>
      <c r="DC150" s="369">
        <v>0</v>
      </c>
      <c r="DD150" s="369">
        <v>0</v>
      </c>
      <c r="DE150" s="369">
        <v>0</v>
      </c>
      <c r="DF150" s="369">
        <v>0</v>
      </c>
      <c r="DG150" s="369">
        <v>0</v>
      </c>
      <c r="DH150" s="369">
        <v>0</v>
      </c>
      <c r="DI150" s="369">
        <v>0</v>
      </c>
      <c r="DJ150" s="369">
        <v>0</v>
      </c>
      <c r="DK150" s="369">
        <v>0</v>
      </c>
      <c r="DL150" s="369">
        <v>0</v>
      </c>
      <c r="DM150" s="369">
        <v>0</v>
      </c>
      <c r="DN150" s="369">
        <v>0</v>
      </c>
      <c r="DO150" s="369">
        <v>0</v>
      </c>
      <c r="DP150" s="369">
        <v>0</v>
      </c>
      <c r="DQ150" s="369">
        <v>0</v>
      </c>
      <c r="DR150" s="369">
        <v>0</v>
      </c>
      <c r="DT150" s="366" t="s">
        <v>213</v>
      </c>
      <c r="DU150" s="304"/>
      <c r="DV150" s="304"/>
      <c r="DW150" s="304"/>
      <c r="DX150" s="304"/>
      <c r="DY150" s="304"/>
      <c r="DZ150" s="304"/>
      <c r="EA150" s="255">
        <v>80970</v>
      </c>
      <c r="EB150" s="255">
        <v>182182.5</v>
      </c>
      <c r="EC150" s="255">
        <v>0</v>
      </c>
      <c r="ED150" s="255">
        <f t="shared" si="20"/>
        <v>0</v>
      </c>
      <c r="EE150" s="255">
        <f t="shared" si="20"/>
        <v>0</v>
      </c>
      <c r="EF150" s="255">
        <f t="shared" si="19"/>
        <v>263152.5</v>
      </c>
      <c r="EG150" s="255">
        <v>0</v>
      </c>
      <c r="EH150" s="366" t="s">
        <v>200</v>
      </c>
    </row>
    <row r="151" spans="1:138" x14ac:dyDescent="0.4">
      <c r="A151" s="366" t="s">
        <v>79</v>
      </c>
      <c r="B151" s="366" t="s">
        <v>267</v>
      </c>
      <c r="C151" s="366" t="s">
        <v>46</v>
      </c>
      <c r="D151" s="366" t="s">
        <v>332</v>
      </c>
      <c r="E151" s="366" t="s">
        <v>326</v>
      </c>
      <c r="F151" s="367">
        <v>269.89999999999998</v>
      </c>
      <c r="G151" s="367">
        <v>120.6</v>
      </c>
      <c r="H151" s="281"/>
      <c r="I151" s="281"/>
      <c r="J151" s="281"/>
      <c r="K151" s="281"/>
      <c r="L151" s="281"/>
      <c r="M151" s="389" t="s">
        <v>411</v>
      </c>
      <c r="N151" s="389" t="s">
        <v>411</v>
      </c>
      <c r="O151" s="389" t="s">
        <v>411</v>
      </c>
      <c r="P151" s="389" t="s">
        <v>411</v>
      </c>
      <c r="Q151" s="389" t="s">
        <v>411</v>
      </c>
      <c r="R151" s="389" t="s">
        <v>411</v>
      </c>
      <c r="S151" s="389" t="s">
        <v>411</v>
      </c>
      <c r="T151" s="389" t="s">
        <v>411</v>
      </c>
      <c r="U151" s="389" t="s">
        <v>411</v>
      </c>
      <c r="V151" s="389" t="s">
        <v>411</v>
      </c>
      <c r="W151" s="389" t="s">
        <v>411</v>
      </c>
      <c r="X151" s="389" t="s">
        <v>411</v>
      </c>
      <c r="Y151" s="389" t="s">
        <v>411</v>
      </c>
      <c r="Z151" s="389" t="s">
        <v>411</v>
      </c>
      <c r="AA151" s="389" t="s">
        <v>411</v>
      </c>
      <c r="AB151" s="389" t="s">
        <v>411</v>
      </c>
      <c r="AC151" s="389" t="s">
        <v>411</v>
      </c>
      <c r="AD151" s="389" t="s">
        <v>411</v>
      </c>
      <c r="AE151" s="389" t="s">
        <v>411</v>
      </c>
      <c r="AF151" s="389" t="s">
        <v>411</v>
      </c>
      <c r="AG151" s="389" t="s">
        <v>411</v>
      </c>
      <c r="AH151" s="389" t="s">
        <v>411</v>
      </c>
      <c r="AI151" s="367">
        <v>0</v>
      </c>
      <c r="AJ151" s="367">
        <v>0</v>
      </c>
      <c r="AK151" s="367">
        <v>0</v>
      </c>
      <c r="AL151" s="367">
        <v>0</v>
      </c>
      <c r="AM151" s="367">
        <v>0</v>
      </c>
      <c r="AN151" s="367">
        <v>0</v>
      </c>
      <c r="AO151" s="367">
        <v>0</v>
      </c>
      <c r="AP151" s="367">
        <v>0</v>
      </c>
      <c r="AQ151" s="367">
        <v>0</v>
      </c>
      <c r="AR151" s="367">
        <v>0</v>
      </c>
      <c r="AS151" s="367">
        <v>0</v>
      </c>
      <c r="AT151" s="367">
        <v>0</v>
      </c>
      <c r="AU151" s="367">
        <v>0</v>
      </c>
      <c r="AV151" s="367">
        <v>0</v>
      </c>
      <c r="AW151" s="367">
        <v>0</v>
      </c>
      <c r="AX151" s="367">
        <v>0</v>
      </c>
      <c r="AY151" s="367">
        <v>0</v>
      </c>
      <c r="AZ151" s="367">
        <v>0</v>
      </c>
      <c r="BA151" s="367">
        <v>0</v>
      </c>
      <c r="BB151" s="367">
        <v>0</v>
      </c>
      <c r="BC151" s="367">
        <v>0</v>
      </c>
      <c r="BD151" s="367">
        <v>0</v>
      </c>
      <c r="BE151" s="367">
        <v>0</v>
      </c>
      <c r="BF151" s="367">
        <v>0</v>
      </c>
      <c r="BG151" s="367">
        <v>0</v>
      </c>
      <c r="BH151" s="367">
        <v>0</v>
      </c>
      <c r="BI151" s="367">
        <v>0</v>
      </c>
      <c r="BJ151" s="367">
        <v>0</v>
      </c>
      <c r="BK151" s="367">
        <v>0</v>
      </c>
      <c r="BL151" s="367">
        <v>0</v>
      </c>
      <c r="BN151" s="369">
        <v>0</v>
      </c>
      <c r="BO151" s="369">
        <v>0</v>
      </c>
      <c r="BP151" s="369">
        <v>0</v>
      </c>
      <c r="BQ151" s="369">
        <v>0</v>
      </c>
      <c r="BR151" s="369">
        <v>0</v>
      </c>
      <c r="BS151" s="390" t="s">
        <v>411</v>
      </c>
      <c r="BT151" s="390" t="s">
        <v>411</v>
      </c>
      <c r="BU151" s="390" t="s">
        <v>411</v>
      </c>
      <c r="BV151" s="390" t="s">
        <v>411</v>
      </c>
      <c r="BW151" s="390" t="s">
        <v>411</v>
      </c>
      <c r="BX151" s="390" t="s">
        <v>411</v>
      </c>
      <c r="BY151" s="390" t="s">
        <v>411</v>
      </c>
      <c r="BZ151" s="390" t="s">
        <v>411</v>
      </c>
      <c r="CA151" s="390" t="s">
        <v>411</v>
      </c>
      <c r="CB151" s="390" t="s">
        <v>411</v>
      </c>
      <c r="CC151" s="390" t="s">
        <v>411</v>
      </c>
      <c r="CD151" s="390" t="s">
        <v>411</v>
      </c>
      <c r="CE151" s="390" t="s">
        <v>411</v>
      </c>
      <c r="CF151" s="390" t="s">
        <v>411</v>
      </c>
      <c r="CG151" s="390" t="s">
        <v>411</v>
      </c>
      <c r="CH151" s="390" t="s">
        <v>411</v>
      </c>
      <c r="CI151" s="390" t="s">
        <v>411</v>
      </c>
      <c r="CJ151" s="390" t="s">
        <v>411</v>
      </c>
      <c r="CK151" s="390" t="s">
        <v>411</v>
      </c>
      <c r="CL151" s="390" t="s">
        <v>411</v>
      </c>
      <c r="CM151" s="390" t="s">
        <v>411</v>
      </c>
      <c r="CN151" s="390" t="s">
        <v>411</v>
      </c>
      <c r="CO151" s="369">
        <v>0</v>
      </c>
      <c r="CP151" s="369">
        <v>0</v>
      </c>
      <c r="CQ151" s="369">
        <v>0</v>
      </c>
      <c r="CR151" s="369">
        <v>0</v>
      </c>
      <c r="CS151" s="369">
        <v>0</v>
      </c>
      <c r="CT151" s="369">
        <v>0</v>
      </c>
      <c r="CU151" s="369">
        <v>0</v>
      </c>
      <c r="CV151" s="369">
        <v>0</v>
      </c>
      <c r="CW151" s="369">
        <v>0</v>
      </c>
      <c r="CX151" s="369">
        <v>0</v>
      </c>
      <c r="CY151" s="369">
        <v>0</v>
      </c>
      <c r="CZ151" s="369">
        <v>0</v>
      </c>
      <c r="DA151" s="369">
        <v>0</v>
      </c>
      <c r="DB151" s="369">
        <v>0</v>
      </c>
      <c r="DC151" s="369">
        <v>0</v>
      </c>
      <c r="DD151" s="369">
        <v>0</v>
      </c>
      <c r="DE151" s="369">
        <v>0</v>
      </c>
      <c r="DF151" s="369">
        <v>0</v>
      </c>
      <c r="DG151" s="369">
        <v>0</v>
      </c>
      <c r="DH151" s="369">
        <v>0</v>
      </c>
      <c r="DI151" s="369">
        <v>0</v>
      </c>
      <c r="DJ151" s="369">
        <v>0</v>
      </c>
      <c r="DK151" s="369">
        <v>0</v>
      </c>
      <c r="DL151" s="369">
        <v>0</v>
      </c>
      <c r="DM151" s="369">
        <v>0</v>
      </c>
      <c r="DN151" s="369">
        <v>0</v>
      </c>
      <c r="DO151" s="369">
        <v>0</v>
      </c>
      <c r="DP151" s="369">
        <v>0</v>
      </c>
      <c r="DQ151" s="369">
        <v>0</v>
      </c>
      <c r="DR151" s="369">
        <v>0</v>
      </c>
      <c r="DT151" s="366" t="s">
        <v>213</v>
      </c>
      <c r="DU151" s="304"/>
      <c r="DV151" s="304"/>
      <c r="DW151" s="304"/>
      <c r="DX151" s="304"/>
      <c r="DY151" s="304"/>
      <c r="DZ151" s="304"/>
      <c r="EA151" s="255">
        <v>80970</v>
      </c>
      <c r="EB151" s="255">
        <v>182182.5</v>
      </c>
      <c r="EC151" s="255">
        <v>0</v>
      </c>
      <c r="ED151" s="255">
        <f t="shared" si="20"/>
        <v>0</v>
      </c>
      <c r="EE151" s="255">
        <f t="shared" si="20"/>
        <v>0</v>
      </c>
      <c r="EF151" s="255">
        <f t="shared" si="19"/>
        <v>263152.5</v>
      </c>
      <c r="EG151" s="255">
        <v>0</v>
      </c>
      <c r="EH151" s="366" t="s">
        <v>200</v>
      </c>
    </row>
    <row r="152" spans="1:138" x14ac:dyDescent="0.4">
      <c r="A152" s="366" t="s">
        <v>79</v>
      </c>
      <c r="B152" s="366" t="s">
        <v>267</v>
      </c>
      <c r="C152" s="366" t="s">
        <v>46</v>
      </c>
      <c r="D152" s="366" t="s">
        <v>332</v>
      </c>
      <c r="E152" s="366" t="s">
        <v>334</v>
      </c>
      <c r="F152" s="367">
        <v>269.89999999999998</v>
      </c>
      <c r="G152" s="367">
        <v>120.6</v>
      </c>
      <c r="H152" s="281"/>
      <c r="I152" s="281"/>
      <c r="J152" s="281"/>
      <c r="K152" s="281"/>
      <c r="L152" s="281"/>
      <c r="M152" s="389" t="s">
        <v>411</v>
      </c>
      <c r="N152" s="389" t="s">
        <v>411</v>
      </c>
      <c r="O152" s="389" t="s">
        <v>411</v>
      </c>
      <c r="P152" s="389" t="s">
        <v>411</v>
      </c>
      <c r="Q152" s="389" t="s">
        <v>411</v>
      </c>
      <c r="R152" s="389" t="s">
        <v>411</v>
      </c>
      <c r="S152" s="389" t="s">
        <v>411</v>
      </c>
      <c r="T152" s="389" t="s">
        <v>411</v>
      </c>
      <c r="U152" s="389" t="s">
        <v>411</v>
      </c>
      <c r="V152" s="389" t="s">
        <v>411</v>
      </c>
      <c r="W152" s="389" t="s">
        <v>411</v>
      </c>
      <c r="X152" s="389" t="s">
        <v>411</v>
      </c>
      <c r="Y152" s="389" t="s">
        <v>411</v>
      </c>
      <c r="Z152" s="389" t="s">
        <v>411</v>
      </c>
      <c r="AA152" s="389" t="s">
        <v>411</v>
      </c>
      <c r="AB152" s="389" t="s">
        <v>411</v>
      </c>
      <c r="AC152" s="389" t="s">
        <v>411</v>
      </c>
      <c r="AD152" s="389" t="s">
        <v>411</v>
      </c>
      <c r="AE152" s="389" t="s">
        <v>411</v>
      </c>
      <c r="AF152" s="389" t="s">
        <v>411</v>
      </c>
      <c r="AG152" s="389" t="s">
        <v>411</v>
      </c>
      <c r="AH152" s="389" t="s">
        <v>411</v>
      </c>
      <c r="AI152" s="367">
        <v>0</v>
      </c>
      <c r="AJ152" s="367">
        <v>0</v>
      </c>
      <c r="AK152" s="367">
        <v>0</v>
      </c>
      <c r="AL152" s="367">
        <v>0</v>
      </c>
      <c r="AM152" s="367">
        <v>0</v>
      </c>
      <c r="AN152" s="367">
        <v>0</v>
      </c>
      <c r="AO152" s="367">
        <v>0</v>
      </c>
      <c r="AP152" s="367">
        <v>0</v>
      </c>
      <c r="AQ152" s="367">
        <v>0.2</v>
      </c>
      <c r="AR152" s="367">
        <v>0.3</v>
      </c>
      <c r="AS152" s="367">
        <v>0.5</v>
      </c>
      <c r="AT152" s="367">
        <v>0.15</v>
      </c>
      <c r="AU152" s="367">
        <v>0</v>
      </c>
      <c r="AV152" s="367">
        <v>0</v>
      </c>
      <c r="AW152" s="367">
        <v>0</v>
      </c>
      <c r="AX152" s="367">
        <v>0</v>
      </c>
      <c r="AY152" s="367">
        <v>0</v>
      </c>
      <c r="AZ152" s="367">
        <v>0</v>
      </c>
      <c r="BA152" s="367">
        <v>0</v>
      </c>
      <c r="BB152" s="367">
        <v>0</v>
      </c>
      <c r="BC152" s="367">
        <v>0</v>
      </c>
      <c r="BD152" s="367">
        <v>0</v>
      </c>
      <c r="BE152" s="367">
        <v>0</v>
      </c>
      <c r="BF152" s="367">
        <v>0</v>
      </c>
      <c r="BG152" s="367">
        <v>0</v>
      </c>
      <c r="BH152" s="367">
        <v>0</v>
      </c>
      <c r="BI152" s="367">
        <v>0</v>
      </c>
      <c r="BJ152" s="367">
        <v>0</v>
      </c>
      <c r="BK152" s="367">
        <v>0</v>
      </c>
      <c r="BL152" s="367">
        <v>0</v>
      </c>
      <c r="BN152" s="369">
        <v>0</v>
      </c>
      <c r="BO152" s="369">
        <v>0</v>
      </c>
      <c r="BP152" s="369">
        <v>0</v>
      </c>
      <c r="BQ152" s="369">
        <v>0</v>
      </c>
      <c r="BR152" s="369">
        <v>0</v>
      </c>
      <c r="BS152" s="390" t="s">
        <v>411</v>
      </c>
      <c r="BT152" s="390" t="s">
        <v>411</v>
      </c>
      <c r="BU152" s="390" t="s">
        <v>411</v>
      </c>
      <c r="BV152" s="390" t="s">
        <v>411</v>
      </c>
      <c r="BW152" s="390" t="s">
        <v>411</v>
      </c>
      <c r="BX152" s="390" t="s">
        <v>411</v>
      </c>
      <c r="BY152" s="390" t="s">
        <v>411</v>
      </c>
      <c r="BZ152" s="390" t="s">
        <v>411</v>
      </c>
      <c r="CA152" s="390" t="s">
        <v>411</v>
      </c>
      <c r="CB152" s="390" t="s">
        <v>411</v>
      </c>
      <c r="CC152" s="390" t="s">
        <v>411</v>
      </c>
      <c r="CD152" s="390" t="s">
        <v>411</v>
      </c>
      <c r="CE152" s="390" t="s">
        <v>411</v>
      </c>
      <c r="CF152" s="390" t="s">
        <v>411</v>
      </c>
      <c r="CG152" s="390" t="s">
        <v>411</v>
      </c>
      <c r="CH152" s="390" t="s">
        <v>411</v>
      </c>
      <c r="CI152" s="390" t="s">
        <v>411</v>
      </c>
      <c r="CJ152" s="390" t="s">
        <v>411</v>
      </c>
      <c r="CK152" s="390" t="s">
        <v>411</v>
      </c>
      <c r="CL152" s="390" t="s">
        <v>411</v>
      </c>
      <c r="CM152" s="390" t="s">
        <v>411</v>
      </c>
      <c r="CN152" s="390" t="s">
        <v>411</v>
      </c>
      <c r="CO152" s="369">
        <v>0</v>
      </c>
      <c r="CP152" s="369">
        <v>0</v>
      </c>
      <c r="CQ152" s="369">
        <v>0</v>
      </c>
      <c r="CR152" s="369">
        <v>0</v>
      </c>
      <c r="CS152" s="369">
        <v>0</v>
      </c>
      <c r="CT152" s="369">
        <v>0</v>
      </c>
      <c r="CU152" s="369">
        <v>0</v>
      </c>
      <c r="CV152" s="369">
        <v>0</v>
      </c>
      <c r="CW152" s="369">
        <v>8096.9999999999991</v>
      </c>
      <c r="CX152" s="369">
        <v>12145.499999999998</v>
      </c>
      <c r="CY152" s="369">
        <v>20242.5</v>
      </c>
      <c r="CZ152" s="369">
        <v>6072.7499999999991</v>
      </c>
      <c r="DA152" s="369">
        <v>0</v>
      </c>
      <c r="DB152" s="369">
        <v>0</v>
      </c>
      <c r="DC152" s="369">
        <v>0</v>
      </c>
      <c r="DD152" s="369">
        <v>0</v>
      </c>
      <c r="DE152" s="369">
        <v>0</v>
      </c>
      <c r="DF152" s="369">
        <v>0</v>
      </c>
      <c r="DG152" s="369">
        <v>0</v>
      </c>
      <c r="DH152" s="369">
        <v>0</v>
      </c>
      <c r="DI152" s="369">
        <v>0</v>
      </c>
      <c r="DJ152" s="369">
        <v>0</v>
      </c>
      <c r="DK152" s="369">
        <v>0</v>
      </c>
      <c r="DL152" s="369">
        <v>0</v>
      </c>
      <c r="DM152" s="369">
        <v>0</v>
      </c>
      <c r="DN152" s="369">
        <v>0</v>
      </c>
      <c r="DO152" s="369">
        <v>0</v>
      </c>
      <c r="DP152" s="369">
        <v>0</v>
      </c>
      <c r="DQ152" s="369">
        <v>0</v>
      </c>
      <c r="DR152" s="369">
        <v>0</v>
      </c>
      <c r="DT152" s="366" t="s">
        <v>213</v>
      </c>
      <c r="DU152" s="304"/>
      <c r="DV152" s="304"/>
      <c r="DW152" s="304"/>
      <c r="DX152" s="304"/>
      <c r="DY152" s="304"/>
      <c r="DZ152" s="304"/>
      <c r="EA152" s="255">
        <v>3470.1428571428569</v>
      </c>
      <c r="EB152" s="255">
        <v>10121.25</v>
      </c>
      <c r="EC152" s="255">
        <v>0</v>
      </c>
      <c r="ED152" s="255">
        <f t="shared" si="20"/>
        <v>46557.75</v>
      </c>
      <c r="EE152" s="255">
        <f t="shared" si="20"/>
        <v>0</v>
      </c>
      <c r="EF152" s="255">
        <f t="shared" si="19"/>
        <v>60149.142857142855</v>
      </c>
      <c r="EG152" s="255">
        <v>0</v>
      </c>
      <c r="EH152" s="366" t="s">
        <v>200</v>
      </c>
    </row>
    <row r="153" spans="1:138" x14ac:dyDescent="0.4">
      <c r="A153" s="366" t="s">
        <v>276</v>
      </c>
      <c r="B153" s="366" t="s">
        <v>276</v>
      </c>
      <c r="C153" s="366" t="s">
        <v>276</v>
      </c>
      <c r="D153" s="366" t="s">
        <v>335</v>
      </c>
      <c r="E153" s="366" t="s">
        <v>336</v>
      </c>
      <c r="F153" s="367">
        <v>0</v>
      </c>
      <c r="G153" s="367">
        <v>0</v>
      </c>
      <c r="H153" s="281"/>
      <c r="I153" s="281"/>
      <c r="J153" s="281"/>
      <c r="K153" s="281"/>
      <c r="L153" s="281"/>
      <c r="M153" s="389" t="s">
        <v>411</v>
      </c>
      <c r="N153" s="389" t="s">
        <v>411</v>
      </c>
      <c r="O153" s="389" t="s">
        <v>411</v>
      </c>
      <c r="P153" s="389" t="s">
        <v>411</v>
      </c>
      <c r="Q153" s="389" t="s">
        <v>411</v>
      </c>
      <c r="R153" s="389" t="s">
        <v>411</v>
      </c>
      <c r="S153" s="389" t="s">
        <v>411</v>
      </c>
      <c r="T153" s="389" t="s">
        <v>411</v>
      </c>
      <c r="U153" s="389" t="s">
        <v>411</v>
      </c>
      <c r="V153" s="389" t="s">
        <v>411</v>
      </c>
      <c r="W153" s="389" t="s">
        <v>411</v>
      </c>
      <c r="X153" s="389" t="s">
        <v>411</v>
      </c>
      <c r="Y153" s="389" t="s">
        <v>411</v>
      </c>
      <c r="Z153" s="389" t="s">
        <v>411</v>
      </c>
      <c r="AA153" s="389" t="s">
        <v>411</v>
      </c>
      <c r="AB153" s="389" t="s">
        <v>411</v>
      </c>
      <c r="AC153" s="389" t="s">
        <v>411</v>
      </c>
      <c r="AD153" s="389" t="s">
        <v>411</v>
      </c>
      <c r="AE153" s="389" t="s">
        <v>411</v>
      </c>
      <c r="AF153" s="389" t="s">
        <v>411</v>
      </c>
      <c r="AG153" s="389" t="s">
        <v>411</v>
      </c>
      <c r="AH153" s="389" t="s">
        <v>411</v>
      </c>
      <c r="AI153" s="367" t="s">
        <v>276</v>
      </c>
      <c r="AJ153" s="367" t="s">
        <v>276</v>
      </c>
      <c r="AK153" s="367" t="s">
        <v>276</v>
      </c>
      <c r="AL153" s="367" t="s">
        <v>276</v>
      </c>
      <c r="AM153" s="367" t="s">
        <v>276</v>
      </c>
      <c r="AN153" s="367" t="s">
        <v>276</v>
      </c>
      <c r="AO153" s="367" t="s">
        <v>276</v>
      </c>
      <c r="AP153" s="367" t="s">
        <v>276</v>
      </c>
      <c r="AQ153" s="367" t="s">
        <v>276</v>
      </c>
      <c r="AR153" s="367" t="s">
        <v>276</v>
      </c>
      <c r="AS153" s="367" t="s">
        <v>276</v>
      </c>
      <c r="AT153" s="367" t="s">
        <v>276</v>
      </c>
      <c r="AU153" s="367" t="s">
        <v>276</v>
      </c>
      <c r="AV153" s="367" t="s">
        <v>276</v>
      </c>
      <c r="AW153" s="367" t="s">
        <v>276</v>
      </c>
      <c r="AX153" s="367" t="s">
        <v>276</v>
      </c>
      <c r="AY153" s="367" t="s">
        <v>276</v>
      </c>
      <c r="AZ153" s="367" t="s">
        <v>276</v>
      </c>
      <c r="BA153" s="367" t="s">
        <v>276</v>
      </c>
      <c r="BB153" s="367" t="s">
        <v>276</v>
      </c>
      <c r="BC153" s="367" t="s">
        <v>276</v>
      </c>
      <c r="BD153" s="367" t="s">
        <v>276</v>
      </c>
      <c r="BE153" s="367" t="s">
        <v>276</v>
      </c>
      <c r="BF153" s="367" t="s">
        <v>276</v>
      </c>
      <c r="BG153" s="367" t="s">
        <v>276</v>
      </c>
      <c r="BH153" s="367" t="s">
        <v>276</v>
      </c>
      <c r="BI153" s="367" t="s">
        <v>276</v>
      </c>
      <c r="BJ153" s="367" t="s">
        <v>276</v>
      </c>
      <c r="BK153" s="367" t="s">
        <v>276</v>
      </c>
      <c r="BL153" s="367" t="s">
        <v>276</v>
      </c>
      <c r="BN153" s="369">
        <v>0</v>
      </c>
      <c r="BO153" s="369">
        <v>0</v>
      </c>
      <c r="BP153" s="369">
        <v>0</v>
      </c>
      <c r="BQ153" s="369">
        <v>0</v>
      </c>
      <c r="BR153" s="369">
        <v>0</v>
      </c>
      <c r="BS153" s="390" t="s">
        <v>411</v>
      </c>
      <c r="BT153" s="390" t="s">
        <v>411</v>
      </c>
      <c r="BU153" s="390" t="s">
        <v>411</v>
      </c>
      <c r="BV153" s="390" t="s">
        <v>411</v>
      </c>
      <c r="BW153" s="390" t="s">
        <v>411</v>
      </c>
      <c r="BX153" s="390" t="s">
        <v>411</v>
      </c>
      <c r="BY153" s="390" t="s">
        <v>411</v>
      </c>
      <c r="BZ153" s="390" t="s">
        <v>411</v>
      </c>
      <c r="CA153" s="390" t="s">
        <v>411</v>
      </c>
      <c r="CB153" s="390" t="s">
        <v>411</v>
      </c>
      <c r="CC153" s="390" t="s">
        <v>411</v>
      </c>
      <c r="CD153" s="390" t="s">
        <v>411</v>
      </c>
      <c r="CE153" s="390" t="s">
        <v>411</v>
      </c>
      <c r="CF153" s="390" t="s">
        <v>411</v>
      </c>
      <c r="CG153" s="390" t="s">
        <v>411</v>
      </c>
      <c r="CH153" s="390" t="s">
        <v>411</v>
      </c>
      <c r="CI153" s="390" t="s">
        <v>411</v>
      </c>
      <c r="CJ153" s="390" t="s">
        <v>411</v>
      </c>
      <c r="CK153" s="390" t="s">
        <v>411</v>
      </c>
      <c r="CL153" s="390" t="s">
        <v>411</v>
      </c>
      <c r="CM153" s="390" t="s">
        <v>411</v>
      </c>
      <c r="CN153" s="390" t="s">
        <v>411</v>
      </c>
      <c r="CO153" s="369">
        <v>0</v>
      </c>
      <c r="CP153" s="369">
        <v>0</v>
      </c>
      <c r="CQ153" s="369">
        <v>0</v>
      </c>
      <c r="CR153" s="369">
        <v>0</v>
      </c>
      <c r="CS153" s="369">
        <v>0</v>
      </c>
      <c r="CT153" s="369">
        <v>0</v>
      </c>
      <c r="CU153" s="369">
        <v>0</v>
      </c>
      <c r="CV153" s="369">
        <v>0</v>
      </c>
      <c r="CW153" s="369">
        <v>0</v>
      </c>
      <c r="CX153" s="369">
        <v>0</v>
      </c>
      <c r="CY153" s="369">
        <v>0</v>
      </c>
      <c r="CZ153" s="369">
        <v>0</v>
      </c>
      <c r="DA153" s="369">
        <v>0</v>
      </c>
      <c r="DB153" s="369">
        <v>0</v>
      </c>
      <c r="DC153" s="369">
        <v>0</v>
      </c>
      <c r="DD153" s="369">
        <v>0</v>
      </c>
      <c r="DE153" s="369">
        <v>0</v>
      </c>
      <c r="DF153" s="369">
        <v>0</v>
      </c>
      <c r="DG153" s="369">
        <v>0</v>
      </c>
      <c r="DH153" s="369">
        <v>0</v>
      </c>
      <c r="DI153" s="369">
        <v>0</v>
      </c>
      <c r="DJ153" s="369">
        <v>0</v>
      </c>
      <c r="DK153" s="369">
        <v>0</v>
      </c>
      <c r="DL153" s="369">
        <v>0</v>
      </c>
      <c r="DM153" s="369">
        <v>0</v>
      </c>
      <c r="DN153" s="369">
        <v>0</v>
      </c>
      <c r="DO153" s="369">
        <v>0</v>
      </c>
      <c r="DP153" s="369">
        <v>0</v>
      </c>
      <c r="DQ153" s="369">
        <v>0</v>
      </c>
      <c r="DR153" s="369">
        <v>0</v>
      </c>
      <c r="DT153" s="366" t="s">
        <v>276</v>
      </c>
      <c r="DU153" s="304"/>
      <c r="DV153" s="304"/>
      <c r="DW153" s="304"/>
      <c r="DX153" s="304"/>
      <c r="DY153" s="304"/>
      <c r="DZ153" s="304"/>
      <c r="EA153" s="255">
        <v>0</v>
      </c>
      <c r="EB153" s="255">
        <v>0</v>
      </c>
      <c r="EC153" s="255">
        <v>0</v>
      </c>
      <c r="ED153" s="255">
        <f t="shared" si="20"/>
        <v>0</v>
      </c>
      <c r="EE153" s="255">
        <f t="shared" si="20"/>
        <v>0</v>
      </c>
      <c r="EF153" s="255">
        <f t="shared" si="19"/>
        <v>0</v>
      </c>
      <c r="EG153" s="255">
        <v>0</v>
      </c>
      <c r="EH153" s="366" t="s">
        <v>200</v>
      </c>
    </row>
    <row r="154" spans="1:138" x14ac:dyDescent="0.4">
      <c r="A154" s="366" t="s">
        <v>79</v>
      </c>
      <c r="B154" s="366" t="s">
        <v>267</v>
      </c>
      <c r="C154" s="366" t="s">
        <v>46</v>
      </c>
      <c r="D154" s="366" t="s">
        <v>335</v>
      </c>
      <c r="E154" s="366" t="s">
        <v>326</v>
      </c>
      <c r="F154" s="367">
        <v>269.89999999999998</v>
      </c>
      <c r="G154" s="367">
        <v>120.6</v>
      </c>
      <c r="H154" s="281"/>
      <c r="I154" s="281"/>
      <c r="J154" s="281"/>
      <c r="K154" s="281"/>
      <c r="L154" s="281"/>
      <c r="M154" s="389" t="s">
        <v>411</v>
      </c>
      <c r="N154" s="389" t="s">
        <v>411</v>
      </c>
      <c r="O154" s="389" t="s">
        <v>411</v>
      </c>
      <c r="P154" s="389" t="s">
        <v>411</v>
      </c>
      <c r="Q154" s="389" t="s">
        <v>411</v>
      </c>
      <c r="R154" s="389" t="s">
        <v>411</v>
      </c>
      <c r="S154" s="389" t="s">
        <v>411</v>
      </c>
      <c r="T154" s="389" t="s">
        <v>411</v>
      </c>
      <c r="U154" s="389" t="s">
        <v>411</v>
      </c>
      <c r="V154" s="389" t="s">
        <v>411</v>
      </c>
      <c r="W154" s="389" t="s">
        <v>411</v>
      </c>
      <c r="X154" s="389" t="s">
        <v>411</v>
      </c>
      <c r="Y154" s="389" t="s">
        <v>411</v>
      </c>
      <c r="Z154" s="389" t="s">
        <v>411</v>
      </c>
      <c r="AA154" s="389" t="s">
        <v>411</v>
      </c>
      <c r="AB154" s="389" t="s">
        <v>411</v>
      </c>
      <c r="AC154" s="389" t="s">
        <v>411</v>
      </c>
      <c r="AD154" s="389" t="s">
        <v>411</v>
      </c>
      <c r="AE154" s="389" t="s">
        <v>411</v>
      </c>
      <c r="AF154" s="389" t="s">
        <v>411</v>
      </c>
      <c r="AG154" s="389" t="s">
        <v>411</v>
      </c>
      <c r="AH154" s="389" t="s">
        <v>411</v>
      </c>
      <c r="AI154" s="367">
        <v>0</v>
      </c>
      <c r="AJ154" s="367">
        <v>0</v>
      </c>
      <c r="AK154" s="367">
        <v>0</v>
      </c>
      <c r="AL154" s="367">
        <v>0</v>
      </c>
      <c r="AM154" s="367">
        <v>0</v>
      </c>
      <c r="AN154" s="367">
        <v>0</v>
      </c>
      <c r="AO154" s="367">
        <v>0</v>
      </c>
      <c r="AP154" s="367">
        <v>0</v>
      </c>
      <c r="AQ154" s="367">
        <v>0</v>
      </c>
      <c r="AR154" s="367">
        <v>0</v>
      </c>
      <c r="AS154" s="367">
        <v>0</v>
      </c>
      <c r="AT154" s="367">
        <v>0</v>
      </c>
      <c r="AU154" s="367">
        <v>0</v>
      </c>
      <c r="AV154" s="367">
        <v>0</v>
      </c>
      <c r="AW154" s="367">
        <v>0</v>
      </c>
      <c r="AX154" s="367">
        <v>0</v>
      </c>
      <c r="AY154" s="367">
        <v>0</v>
      </c>
      <c r="AZ154" s="367">
        <v>0</v>
      </c>
      <c r="BA154" s="367">
        <v>0</v>
      </c>
      <c r="BB154" s="367">
        <v>0</v>
      </c>
      <c r="BC154" s="367">
        <v>0</v>
      </c>
      <c r="BD154" s="367">
        <v>0</v>
      </c>
      <c r="BE154" s="367">
        <v>0</v>
      </c>
      <c r="BF154" s="367">
        <v>0</v>
      </c>
      <c r="BG154" s="367">
        <v>0</v>
      </c>
      <c r="BH154" s="367">
        <v>0</v>
      </c>
      <c r="BI154" s="367">
        <v>0</v>
      </c>
      <c r="BJ154" s="367">
        <v>0</v>
      </c>
      <c r="BK154" s="367">
        <v>0</v>
      </c>
      <c r="BL154" s="367">
        <v>0</v>
      </c>
      <c r="BN154" s="369">
        <v>0</v>
      </c>
      <c r="BO154" s="369">
        <v>0</v>
      </c>
      <c r="BP154" s="369">
        <v>0</v>
      </c>
      <c r="BQ154" s="369">
        <v>0</v>
      </c>
      <c r="BR154" s="369">
        <v>0</v>
      </c>
      <c r="BS154" s="390" t="s">
        <v>411</v>
      </c>
      <c r="BT154" s="390" t="s">
        <v>411</v>
      </c>
      <c r="BU154" s="390" t="s">
        <v>411</v>
      </c>
      <c r="BV154" s="390" t="s">
        <v>411</v>
      </c>
      <c r="BW154" s="390" t="s">
        <v>411</v>
      </c>
      <c r="BX154" s="390" t="s">
        <v>411</v>
      </c>
      <c r="BY154" s="390" t="s">
        <v>411</v>
      </c>
      <c r="BZ154" s="390" t="s">
        <v>411</v>
      </c>
      <c r="CA154" s="390" t="s">
        <v>411</v>
      </c>
      <c r="CB154" s="390" t="s">
        <v>411</v>
      </c>
      <c r="CC154" s="390" t="s">
        <v>411</v>
      </c>
      <c r="CD154" s="390" t="s">
        <v>411</v>
      </c>
      <c r="CE154" s="390" t="s">
        <v>411</v>
      </c>
      <c r="CF154" s="390" t="s">
        <v>411</v>
      </c>
      <c r="CG154" s="390" t="s">
        <v>411</v>
      </c>
      <c r="CH154" s="390" t="s">
        <v>411</v>
      </c>
      <c r="CI154" s="390" t="s">
        <v>411</v>
      </c>
      <c r="CJ154" s="390" t="s">
        <v>411</v>
      </c>
      <c r="CK154" s="390" t="s">
        <v>411</v>
      </c>
      <c r="CL154" s="390" t="s">
        <v>411</v>
      </c>
      <c r="CM154" s="390" t="s">
        <v>411</v>
      </c>
      <c r="CN154" s="390" t="s">
        <v>411</v>
      </c>
      <c r="CO154" s="369">
        <v>0</v>
      </c>
      <c r="CP154" s="369">
        <v>0</v>
      </c>
      <c r="CQ154" s="369">
        <v>0</v>
      </c>
      <c r="CR154" s="369">
        <v>0</v>
      </c>
      <c r="CS154" s="369">
        <v>0</v>
      </c>
      <c r="CT154" s="369">
        <v>0</v>
      </c>
      <c r="CU154" s="369">
        <v>0</v>
      </c>
      <c r="CV154" s="369">
        <v>0</v>
      </c>
      <c r="CW154" s="369">
        <v>0</v>
      </c>
      <c r="CX154" s="369">
        <v>0</v>
      </c>
      <c r="CY154" s="369">
        <v>0</v>
      </c>
      <c r="CZ154" s="369">
        <v>0</v>
      </c>
      <c r="DA154" s="369">
        <v>0</v>
      </c>
      <c r="DB154" s="369">
        <v>0</v>
      </c>
      <c r="DC154" s="369">
        <v>0</v>
      </c>
      <c r="DD154" s="369">
        <v>0</v>
      </c>
      <c r="DE154" s="369">
        <v>0</v>
      </c>
      <c r="DF154" s="369">
        <v>0</v>
      </c>
      <c r="DG154" s="369">
        <v>0</v>
      </c>
      <c r="DH154" s="369">
        <v>0</v>
      </c>
      <c r="DI154" s="369">
        <v>0</v>
      </c>
      <c r="DJ154" s="369">
        <v>0</v>
      </c>
      <c r="DK154" s="369">
        <v>0</v>
      </c>
      <c r="DL154" s="369">
        <v>0</v>
      </c>
      <c r="DM154" s="369">
        <v>0</v>
      </c>
      <c r="DN154" s="369">
        <v>0</v>
      </c>
      <c r="DO154" s="369">
        <v>0</v>
      </c>
      <c r="DP154" s="369">
        <v>0</v>
      </c>
      <c r="DQ154" s="369">
        <v>0</v>
      </c>
      <c r="DR154" s="369">
        <v>0</v>
      </c>
      <c r="DT154" s="366" t="s">
        <v>213</v>
      </c>
      <c r="DU154" s="304"/>
      <c r="DV154" s="304"/>
      <c r="DW154" s="304"/>
      <c r="DX154" s="304"/>
      <c r="DY154" s="304"/>
      <c r="DZ154" s="304"/>
      <c r="EA154" s="255">
        <v>277611.42857142852</v>
      </c>
      <c r="EB154" s="255">
        <v>763431.42857142864</v>
      </c>
      <c r="EC154" s="255">
        <v>0</v>
      </c>
      <c r="ED154" s="255">
        <f t="shared" si="20"/>
        <v>0</v>
      </c>
      <c r="EE154" s="255">
        <f t="shared" si="20"/>
        <v>0</v>
      </c>
      <c r="EF154" s="255">
        <f t="shared" si="19"/>
        <v>1041042.8571428572</v>
      </c>
      <c r="EG154" s="255">
        <v>0</v>
      </c>
      <c r="EH154" s="366" t="s">
        <v>200</v>
      </c>
    </row>
    <row r="155" spans="1:138" x14ac:dyDescent="0.4">
      <c r="A155" s="366" t="s">
        <v>79</v>
      </c>
      <c r="B155" s="366" t="s">
        <v>267</v>
      </c>
      <c r="C155" s="366" t="s">
        <v>46</v>
      </c>
      <c r="D155" s="366" t="s">
        <v>335</v>
      </c>
      <c r="E155" s="366" t="s">
        <v>334</v>
      </c>
      <c r="F155" s="367">
        <v>269.89999999999998</v>
      </c>
      <c r="G155" s="367">
        <v>120.6</v>
      </c>
      <c r="H155" s="281"/>
      <c r="I155" s="281"/>
      <c r="J155" s="281"/>
      <c r="K155" s="281"/>
      <c r="L155" s="281"/>
      <c r="M155" s="389" t="s">
        <v>411</v>
      </c>
      <c r="N155" s="389" t="s">
        <v>411</v>
      </c>
      <c r="O155" s="389" t="s">
        <v>411</v>
      </c>
      <c r="P155" s="389" t="s">
        <v>411</v>
      </c>
      <c r="Q155" s="389" t="s">
        <v>411</v>
      </c>
      <c r="R155" s="389" t="s">
        <v>411</v>
      </c>
      <c r="S155" s="389" t="s">
        <v>411</v>
      </c>
      <c r="T155" s="389" t="s">
        <v>411</v>
      </c>
      <c r="U155" s="389" t="s">
        <v>411</v>
      </c>
      <c r="V155" s="389" t="s">
        <v>411</v>
      </c>
      <c r="W155" s="389" t="s">
        <v>411</v>
      </c>
      <c r="X155" s="389" t="s">
        <v>411</v>
      </c>
      <c r="Y155" s="389" t="s">
        <v>411</v>
      </c>
      <c r="Z155" s="389" t="s">
        <v>411</v>
      </c>
      <c r="AA155" s="389" t="s">
        <v>411</v>
      </c>
      <c r="AB155" s="389" t="s">
        <v>411</v>
      </c>
      <c r="AC155" s="389" t="s">
        <v>411</v>
      </c>
      <c r="AD155" s="389" t="s">
        <v>411</v>
      </c>
      <c r="AE155" s="389" t="s">
        <v>411</v>
      </c>
      <c r="AF155" s="389" t="s">
        <v>411</v>
      </c>
      <c r="AG155" s="389" t="s">
        <v>411</v>
      </c>
      <c r="AH155" s="389" t="s">
        <v>411</v>
      </c>
      <c r="AI155" s="367">
        <v>0</v>
      </c>
      <c r="AJ155" s="367">
        <v>0</v>
      </c>
      <c r="AK155" s="367">
        <v>0</v>
      </c>
      <c r="AL155" s="367">
        <v>0</v>
      </c>
      <c r="AM155" s="367">
        <v>0</v>
      </c>
      <c r="AN155" s="367">
        <v>0</v>
      </c>
      <c r="AO155" s="367">
        <v>0</v>
      </c>
      <c r="AP155" s="367">
        <v>0</v>
      </c>
      <c r="AQ155" s="367">
        <v>0.2</v>
      </c>
      <c r="AR155" s="367">
        <v>0.3</v>
      </c>
      <c r="AS155" s="367">
        <v>0.05</v>
      </c>
      <c r="AT155" s="367">
        <v>0</v>
      </c>
      <c r="AU155" s="367">
        <v>0</v>
      </c>
      <c r="AV155" s="367">
        <v>0</v>
      </c>
      <c r="AW155" s="367">
        <v>0</v>
      </c>
      <c r="AX155" s="367">
        <v>0</v>
      </c>
      <c r="AY155" s="367">
        <v>0</v>
      </c>
      <c r="AZ155" s="367">
        <v>0</v>
      </c>
      <c r="BA155" s="367">
        <v>0</v>
      </c>
      <c r="BB155" s="367">
        <v>0</v>
      </c>
      <c r="BC155" s="367">
        <v>0</v>
      </c>
      <c r="BD155" s="367">
        <v>0</v>
      </c>
      <c r="BE155" s="367">
        <v>0</v>
      </c>
      <c r="BF155" s="367">
        <v>0</v>
      </c>
      <c r="BG155" s="367">
        <v>0</v>
      </c>
      <c r="BH155" s="367">
        <v>0</v>
      </c>
      <c r="BI155" s="367">
        <v>0</v>
      </c>
      <c r="BJ155" s="367">
        <v>0</v>
      </c>
      <c r="BK155" s="367">
        <v>0</v>
      </c>
      <c r="BL155" s="367">
        <v>0</v>
      </c>
      <c r="BN155" s="369">
        <v>0</v>
      </c>
      <c r="BO155" s="369">
        <v>0</v>
      </c>
      <c r="BP155" s="369">
        <v>0</v>
      </c>
      <c r="BQ155" s="369">
        <v>0</v>
      </c>
      <c r="BR155" s="369">
        <v>0</v>
      </c>
      <c r="BS155" s="390" t="s">
        <v>411</v>
      </c>
      <c r="BT155" s="390" t="s">
        <v>411</v>
      </c>
      <c r="BU155" s="390" t="s">
        <v>411</v>
      </c>
      <c r="BV155" s="390" t="s">
        <v>411</v>
      </c>
      <c r="BW155" s="390" t="s">
        <v>411</v>
      </c>
      <c r="BX155" s="390" t="s">
        <v>411</v>
      </c>
      <c r="BY155" s="390" t="s">
        <v>411</v>
      </c>
      <c r="BZ155" s="390" t="s">
        <v>411</v>
      </c>
      <c r="CA155" s="390" t="s">
        <v>411</v>
      </c>
      <c r="CB155" s="390" t="s">
        <v>411</v>
      </c>
      <c r="CC155" s="390" t="s">
        <v>411</v>
      </c>
      <c r="CD155" s="390" t="s">
        <v>411</v>
      </c>
      <c r="CE155" s="390" t="s">
        <v>411</v>
      </c>
      <c r="CF155" s="390" t="s">
        <v>411</v>
      </c>
      <c r="CG155" s="390" t="s">
        <v>411</v>
      </c>
      <c r="CH155" s="390" t="s">
        <v>411</v>
      </c>
      <c r="CI155" s="390" t="s">
        <v>411</v>
      </c>
      <c r="CJ155" s="390" t="s">
        <v>411</v>
      </c>
      <c r="CK155" s="390" t="s">
        <v>411</v>
      </c>
      <c r="CL155" s="390" t="s">
        <v>411</v>
      </c>
      <c r="CM155" s="390" t="s">
        <v>411</v>
      </c>
      <c r="CN155" s="390" t="s">
        <v>411</v>
      </c>
      <c r="CO155" s="369">
        <v>0</v>
      </c>
      <c r="CP155" s="369">
        <v>0</v>
      </c>
      <c r="CQ155" s="369">
        <v>0</v>
      </c>
      <c r="CR155" s="369">
        <v>0</v>
      </c>
      <c r="CS155" s="369">
        <v>0</v>
      </c>
      <c r="CT155" s="369">
        <v>0</v>
      </c>
      <c r="CU155" s="369">
        <v>0</v>
      </c>
      <c r="CV155" s="369">
        <v>0</v>
      </c>
      <c r="CW155" s="369">
        <v>8096.9999999999991</v>
      </c>
      <c r="CX155" s="369">
        <v>12145.499999999998</v>
      </c>
      <c r="CY155" s="369">
        <v>2024.2499999999998</v>
      </c>
      <c r="CZ155" s="369">
        <v>0</v>
      </c>
      <c r="DA155" s="369">
        <v>0</v>
      </c>
      <c r="DB155" s="369">
        <v>0</v>
      </c>
      <c r="DC155" s="369">
        <v>0</v>
      </c>
      <c r="DD155" s="369">
        <v>0</v>
      </c>
      <c r="DE155" s="369">
        <v>0</v>
      </c>
      <c r="DF155" s="369">
        <v>0</v>
      </c>
      <c r="DG155" s="369">
        <v>0</v>
      </c>
      <c r="DH155" s="369">
        <v>0</v>
      </c>
      <c r="DI155" s="369">
        <v>0</v>
      </c>
      <c r="DJ155" s="369">
        <v>0</v>
      </c>
      <c r="DK155" s="369">
        <v>0</v>
      </c>
      <c r="DL155" s="369">
        <v>0</v>
      </c>
      <c r="DM155" s="369">
        <v>0</v>
      </c>
      <c r="DN155" s="369">
        <v>0</v>
      </c>
      <c r="DO155" s="369">
        <v>0</v>
      </c>
      <c r="DP155" s="369">
        <v>0</v>
      </c>
      <c r="DQ155" s="369">
        <v>0</v>
      </c>
      <c r="DR155" s="369">
        <v>0</v>
      </c>
      <c r="DT155" s="366" t="s">
        <v>213</v>
      </c>
      <c r="DU155" s="304"/>
      <c r="DV155" s="304"/>
      <c r="DW155" s="304"/>
      <c r="DX155" s="304"/>
      <c r="DY155" s="304"/>
      <c r="DZ155" s="304"/>
      <c r="EA155" s="255">
        <v>4626.8571428571422</v>
      </c>
      <c r="EB155" s="255">
        <v>13591.392857142855</v>
      </c>
      <c r="EC155" s="255">
        <v>0</v>
      </c>
      <c r="ED155" s="255">
        <f t="shared" si="20"/>
        <v>22266.749999999996</v>
      </c>
      <c r="EE155" s="255">
        <f t="shared" si="20"/>
        <v>0</v>
      </c>
      <c r="EF155" s="255">
        <f t="shared" si="19"/>
        <v>40484.999999999993</v>
      </c>
      <c r="EG155" s="255">
        <v>0</v>
      </c>
      <c r="EH155" s="366" t="s">
        <v>200</v>
      </c>
    </row>
    <row r="156" spans="1:138" x14ac:dyDescent="0.4">
      <c r="A156" s="366" t="s">
        <v>276</v>
      </c>
      <c r="B156" s="366" t="s">
        <v>276</v>
      </c>
      <c r="C156" s="366" t="s">
        <v>276</v>
      </c>
      <c r="D156" s="366" t="s">
        <v>337</v>
      </c>
      <c r="E156" s="366" t="s">
        <v>338</v>
      </c>
      <c r="F156" s="367">
        <v>0</v>
      </c>
      <c r="G156" s="367">
        <v>0</v>
      </c>
      <c r="H156" s="281"/>
      <c r="I156" s="281"/>
      <c r="J156" s="281"/>
      <c r="K156" s="281"/>
      <c r="L156" s="281"/>
      <c r="M156" s="389" t="s">
        <v>411</v>
      </c>
      <c r="N156" s="389" t="s">
        <v>411</v>
      </c>
      <c r="O156" s="389" t="s">
        <v>411</v>
      </c>
      <c r="P156" s="389" t="s">
        <v>411</v>
      </c>
      <c r="Q156" s="389" t="s">
        <v>411</v>
      </c>
      <c r="R156" s="389" t="s">
        <v>411</v>
      </c>
      <c r="S156" s="389" t="s">
        <v>411</v>
      </c>
      <c r="T156" s="389" t="s">
        <v>411</v>
      </c>
      <c r="U156" s="389" t="s">
        <v>411</v>
      </c>
      <c r="V156" s="389" t="s">
        <v>411</v>
      </c>
      <c r="W156" s="389" t="s">
        <v>411</v>
      </c>
      <c r="X156" s="389" t="s">
        <v>411</v>
      </c>
      <c r="Y156" s="389" t="s">
        <v>411</v>
      </c>
      <c r="Z156" s="389" t="s">
        <v>411</v>
      </c>
      <c r="AA156" s="389" t="s">
        <v>411</v>
      </c>
      <c r="AB156" s="389" t="s">
        <v>411</v>
      </c>
      <c r="AC156" s="389" t="s">
        <v>411</v>
      </c>
      <c r="AD156" s="389" t="s">
        <v>411</v>
      </c>
      <c r="AE156" s="389" t="s">
        <v>411</v>
      </c>
      <c r="AF156" s="389" t="s">
        <v>411</v>
      </c>
      <c r="AG156" s="389" t="s">
        <v>411</v>
      </c>
      <c r="AH156" s="389" t="s">
        <v>411</v>
      </c>
      <c r="AI156" s="367" t="s">
        <v>276</v>
      </c>
      <c r="AJ156" s="367" t="s">
        <v>276</v>
      </c>
      <c r="AK156" s="367" t="s">
        <v>276</v>
      </c>
      <c r="AL156" s="367" t="s">
        <v>276</v>
      </c>
      <c r="AM156" s="367" t="s">
        <v>276</v>
      </c>
      <c r="AN156" s="367" t="s">
        <v>276</v>
      </c>
      <c r="AO156" s="367" t="s">
        <v>276</v>
      </c>
      <c r="AP156" s="367" t="s">
        <v>276</v>
      </c>
      <c r="AQ156" s="367" t="s">
        <v>276</v>
      </c>
      <c r="AR156" s="367" t="s">
        <v>276</v>
      </c>
      <c r="AS156" s="367" t="s">
        <v>276</v>
      </c>
      <c r="AT156" s="367" t="s">
        <v>276</v>
      </c>
      <c r="AU156" s="367" t="s">
        <v>276</v>
      </c>
      <c r="AV156" s="367" t="s">
        <v>276</v>
      </c>
      <c r="AW156" s="367" t="s">
        <v>276</v>
      </c>
      <c r="AX156" s="367" t="s">
        <v>276</v>
      </c>
      <c r="AY156" s="367" t="s">
        <v>276</v>
      </c>
      <c r="AZ156" s="367" t="s">
        <v>276</v>
      </c>
      <c r="BA156" s="367" t="s">
        <v>276</v>
      </c>
      <c r="BB156" s="367" t="s">
        <v>276</v>
      </c>
      <c r="BC156" s="367" t="s">
        <v>276</v>
      </c>
      <c r="BD156" s="367" t="s">
        <v>276</v>
      </c>
      <c r="BE156" s="367" t="s">
        <v>276</v>
      </c>
      <c r="BF156" s="367" t="s">
        <v>276</v>
      </c>
      <c r="BG156" s="367" t="s">
        <v>276</v>
      </c>
      <c r="BH156" s="367" t="s">
        <v>276</v>
      </c>
      <c r="BI156" s="367" t="s">
        <v>276</v>
      </c>
      <c r="BJ156" s="367" t="s">
        <v>276</v>
      </c>
      <c r="BK156" s="367" t="s">
        <v>276</v>
      </c>
      <c r="BL156" s="367" t="s">
        <v>276</v>
      </c>
      <c r="BN156" s="369">
        <v>0</v>
      </c>
      <c r="BO156" s="369">
        <v>0</v>
      </c>
      <c r="BP156" s="369">
        <v>0</v>
      </c>
      <c r="BQ156" s="369">
        <v>0</v>
      </c>
      <c r="BR156" s="369">
        <v>0</v>
      </c>
      <c r="BS156" s="390" t="s">
        <v>411</v>
      </c>
      <c r="BT156" s="390" t="s">
        <v>411</v>
      </c>
      <c r="BU156" s="390" t="s">
        <v>411</v>
      </c>
      <c r="BV156" s="390" t="s">
        <v>411</v>
      </c>
      <c r="BW156" s="390" t="s">
        <v>411</v>
      </c>
      <c r="BX156" s="390" t="s">
        <v>411</v>
      </c>
      <c r="BY156" s="390" t="s">
        <v>411</v>
      </c>
      <c r="BZ156" s="390" t="s">
        <v>411</v>
      </c>
      <c r="CA156" s="390" t="s">
        <v>411</v>
      </c>
      <c r="CB156" s="390" t="s">
        <v>411</v>
      </c>
      <c r="CC156" s="390" t="s">
        <v>411</v>
      </c>
      <c r="CD156" s="390" t="s">
        <v>411</v>
      </c>
      <c r="CE156" s="390" t="s">
        <v>411</v>
      </c>
      <c r="CF156" s="390" t="s">
        <v>411</v>
      </c>
      <c r="CG156" s="390" t="s">
        <v>411</v>
      </c>
      <c r="CH156" s="390" t="s">
        <v>411</v>
      </c>
      <c r="CI156" s="390" t="s">
        <v>411</v>
      </c>
      <c r="CJ156" s="390" t="s">
        <v>411</v>
      </c>
      <c r="CK156" s="390" t="s">
        <v>411</v>
      </c>
      <c r="CL156" s="390" t="s">
        <v>411</v>
      </c>
      <c r="CM156" s="390" t="s">
        <v>411</v>
      </c>
      <c r="CN156" s="390" t="s">
        <v>411</v>
      </c>
      <c r="CO156" s="369">
        <v>0</v>
      </c>
      <c r="CP156" s="369">
        <v>0</v>
      </c>
      <c r="CQ156" s="369">
        <v>0</v>
      </c>
      <c r="CR156" s="369">
        <v>0</v>
      </c>
      <c r="CS156" s="369">
        <v>0</v>
      </c>
      <c r="CT156" s="369">
        <v>0</v>
      </c>
      <c r="CU156" s="369">
        <v>0</v>
      </c>
      <c r="CV156" s="369">
        <v>0</v>
      </c>
      <c r="CW156" s="369">
        <v>0</v>
      </c>
      <c r="CX156" s="369">
        <v>0</v>
      </c>
      <c r="CY156" s="369">
        <v>0</v>
      </c>
      <c r="CZ156" s="369">
        <v>0</v>
      </c>
      <c r="DA156" s="369">
        <v>0</v>
      </c>
      <c r="DB156" s="369">
        <v>0</v>
      </c>
      <c r="DC156" s="369">
        <v>0</v>
      </c>
      <c r="DD156" s="369">
        <v>0</v>
      </c>
      <c r="DE156" s="369">
        <v>0</v>
      </c>
      <c r="DF156" s="369">
        <v>0</v>
      </c>
      <c r="DG156" s="369">
        <v>0</v>
      </c>
      <c r="DH156" s="369">
        <v>0</v>
      </c>
      <c r="DI156" s="369">
        <v>0</v>
      </c>
      <c r="DJ156" s="369">
        <v>0</v>
      </c>
      <c r="DK156" s="369">
        <v>0</v>
      </c>
      <c r="DL156" s="369">
        <v>0</v>
      </c>
      <c r="DM156" s="369">
        <v>0</v>
      </c>
      <c r="DN156" s="369">
        <v>0</v>
      </c>
      <c r="DO156" s="369">
        <v>0</v>
      </c>
      <c r="DP156" s="369">
        <v>0</v>
      </c>
      <c r="DQ156" s="369">
        <v>0</v>
      </c>
      <c r="DR156" s="369">
        <v>0</v>
      </c>
      <c r="DT156" s="366" t="s">
        <v>276</v>
      </c>
      <c r="DU156" s="304"/>
      <c r="DV156" s="304"/>
      <c r="DW156" s="304"/>
      <c r="DX156" s="304"/>
      <c r="DY156" s="304"/>
      <c r="DZ156" s="304"/>
      <c r="EA156" s="255">
        <v>0</v>
      </c>
      <c r="EB156" s="255">
        <v>0</v>
      </c>
      <c r="EC156" s="255">
        <v>0</v>
      </c>
      <c r="ED156" s="255">
        <f t="shared" si="20"/>
        <v>0</v>
      </c>
      <c r="EE156" s="255">
        <f t="shared" si="20"/>
        <v>0</v>
      </c>
      <c r="EF156" s="255">
        <f t="shared" si="19"/>
        <v>0</v>
      </c>
      <c r="EG156" s="255">
        <v>0</v>
      </c>
      <c r="EH156" s="366" t="s">
        <v>200</v>
      </c>
    </row>
    <row r="157" spans="1:138" x14ac:dyDescent="0.4">
      <c r="A157" s="366" t="s">
        <v>79</v>
      </c>
      <c r="B157" s="366" t="s">
        <v>267</v>
      </c>
      <c r="C157" s="366" t="s">
        <v>46</v>
      </c>
      <c r="D157" s="366" t="s">
        <v>337</v>
      </c>
      <c r="E157" s="366" t="s">
        <v>339</v>
      </c>
      <c r="F157" s="367">
        <v>208.74</v>
      </c>
      <c r="G157" s="367">
        <v>91.43088017751478</v>
      </c>
      <c r="H157" s="281"/>
      <c r="I157" s="281"/>
      <c r="J157" s="281"/>
      <c r="K157" s="281"/>
      <c r="L157" s="281"/>
      <c r="M157" s="389" t="s">
        <v>411</v>
      </c>
      <c r="N157" s="389" t="s">
        <v>411</v>
      </c>
      <c r="O157" s="389" t="s">
        <v>411</v>
      </c>
      <c r="P157" s="389" t="s">
        <v>411</v>
      </c>
      <c r="Q157" s="389" t="s">
        <v>411</v>
      </c>
      <c r="R157" s="389" t="s">
        <v>411</v>
      </c>
      <c r="S157" s="389" t="s">
        <v>411</v>
      </c>
      <c r="T157" s="389" t="s">
        <v>411</v>
      </c>
      <c r="U157" s="389" t="s">
        <v>411</v>
      </c>
      <c r="V157" s="389" t="s">
        <v>411</v>
      </c>
      <c r="W157" s="389" t="s">
        <v>411</v>
      </c>
      <c r="X157" s="389" t="s">
        <v>411</v>
      </c>
      <c r="Y157" s="389" t="s">
        <v>411</v>
      </c>
      <c r="Z157" s="389" t="s">
        <v>411</v>
      </c>
      <c r="AA157" s="389" t="s">
        <v>411</v>
      </c>
      <c r="AB157" s="389" t="s">
        <v>411</v>
      </c>
      <c r="AC157" s="389" t="s">
        <v>411</v>
      </c>
      <c r="AD157" s="389" t="s">
        <v>411</v>
      </c>
      <c r="AE157" s="389" t="s">
        <v>411</v>
      </c>
      <c r="AF157" s="389" t="s">
        <v>411</v>
      </c>
      <c r="AG157" s="389" t="s">
        <v>411</v>
      </c>
      <c r="AH157" s="389" t="s">
        <v>411</v>
      </c>
      <c r="AI157" s="367">
        <v>0</v>
      </c>
      <c r="AJ157" s="367">
        <v>0</v>
      </c>
      <c r="AK157" s="367">
        <v>0</v>
      </c>
      <c r="AL157" s="367">
        <v>0</v>
      </c>
      <c r="AM157" s="367">
        <v>0</v>
      </c>
      <c r="AN157" s="367">
        <v>0</v>
      </c>
      <c r="AO157" s="367">
        <v>0</v>
      </c>
      <c r="AP157" s="367">
        <v>0</v>
      </c>
      <c r="AQ157" s="367">
        <v>0</v>
      </c>
      <c r="AR157" s="367">
        <v>0</v>
      </c>
      <c r="AS157" s="367">
        <v>0</v>
      </c>
      <c r="AT157" s="367">
        <v>0</v>
      </c>
      <c r="AU157" s="367">
        <v>0</v>
      </c>
      <c r="AV157" s="367">
        <v>0</v>
      </c>
      <c r="AW157" s="367">
        <v>0</v>
      </c>
      <c r="AX157" s="367">
        <v>0</v>
      </c>
      <c r="AY157" s="367">
        <v>0</v>
      </c>
      <c r="AZ157" s="367">
        <v>0</v>
      </c>
      <c r="BA157" s="367">
        <v>0</v>
      </c>
      <c r="BB157" s="367">
        <v>0</v>
      </c>
      <c r="BC157" s="367">
        <v>0</v>
      </c>
      <c r="BD157" s="367">
        <v>0</v>
      </c>
      <c r="BE157" s="367">
        <v>0</v>
      </c>
      <c r="BF157" s="367">
        <v>0</v>
      </c>
      <c r="BG157" s="367">
        <v>0</v>
      </c>
      <c r="BH157" s="367">
        <v>0</v>
      </c>
      <c r="BI157" s="367">
        <v>0</v>
      </c>
      <c r="BJ157" s="367">
        <v>0</v>
      </c>
      <c r="BK157" s="367">
        <v>0</v>
      </c>
      <c r="BL157" s="367">
        <v>0</v>
      </c>
      <c r="BN157" s="369">
        <v>0</v>
      </c>
      <c r="BO157" s="369">
        <v>0</v>
      </c>
      <c r="BP157" s="369">
        <v>0</v>
      </c>
      <c r="BQ157" s="369">
        <v>0</v>
      </c>
      <c r="BR157" s="369">
        <v>0</v>
      </c>
      <c r="BS157" s="390" t="s">
        <v>411</v>
      </c>
      <c r="BT157" s="390" t="s">
        <v>411</v>
      </c>
      <c r="BU157" s="390" t="s">
        <v>411</v>
      </c>
      <c r="BV157" s="390" t="s">
        <v>411</v>
      </c>
      <c r="BW157" s="390" t="s">
        <v>411</v>
      </c>
      <c r="BX157" s="390" t="s">
        <v>411</v>
      </c>
      <c r="BY157" s="390" t="s">
        <v>411</v>
      </c>
      <c r="BZ157" s="390" t="s">
        <v>411</v>
      </c>
      <c r="CA157" s="390" t="s">
        <v>411</v>
      </c>
      <c r="CB157" s="390" t="s">
        <v>411</v>
      </c>
      <c r="CC157" s="390" t="s">
        <v>411</v>
      </c>
      <c r="CD157" s="390" t="s">
        <v>411</v>
      </c>
      <c r="CE157" s="390" t="s">
        <v>411</v>
      </c>
      <c r="CF157" s="390" t="s">
        <v>411</v>
      </c>
      <c r="CG157" s="390" t="s">
        <v>411</v>
      </c>
      <c r="CH157" s="390" t="s">
        <v>411</v>
      </c>
      <c r="CI157" s="390" t="s">
        <v>411</v>
      </c>
      <c r="CJ157" s="390" t="s">
        <v>411</v>
      </c>
      <c r="CK157" s="390" t="s">
        <v>411</v>
      </c>
      <c r="CL157" s="390" t="s">
        <v>411</v>
      </c>
      <c r="CM157" s="390" t="s">
        <v>411</v>
      </c>
      <c r="CN157" s="390" t="s">
        <v>411</v>
      </c>
      <c r="CO157" s="369">
        <v>0</v>
      </c>
      <c r="CP157" s="369">
        <v>0</v>
      </c>
      <c r="CQ157" s="369">
        <v>0</v>
      </c>
      <c r="CR157" s="369">
        <v>0</v>
      </c>
      <c r="CS157" s="369">
        <v>0</v>
      </c>
      <c r="CT157" s="369">
        <v>0</v>
      </c>
      <c r="CU157" s="369">
        <v>0</v>
      </c>
      <c r="CV157" s="369">
        <v>0</v>
      </c>
      <c r="CW157" s="369">
        <v>0</v>
      </c>
      <c r="CX157" s="369">
        <v>0</v>
      </c>
      <c r="CY157" s="369">
        <v>0</v>
      </c>
      <c r="CZ157" s="369">
        <v>0</v>
      </c>
      <c r="DA157" s="369">
        <v>0</v>
      </c>
      <c r="DB157" s="369">
        <v>0</v>
      </c>
      <c r="DC157" s="369">
        <v>0</v>
      </c>
      <c r="DD157" s="369">
        <v>0</v>
      </c>
      <c r="DE157" s="369">
        <v>0</v>
      </c>
      <c r="DF157" s="369">
        <v>0</v>
      </c>
      <c r="DG157" s="369">
        <v>0</v>
      </c>
      <c r="DH157" s="369">
        <v>0</v>
      </c>
      <c r="DI157" s="369">
        <v>0</v>
      </c>
      <c r="DJ157" s="369">
        <v>0</v>
      </c>
      <c r="DK157" s="369">
        <v>0</v>
      </c>
      <c r="DL157" s="369">
        <v>0</v>
      </c>
      <c r="DM157" s="369">
        <v>0</v>
      </c>
      <c r="DN157" s="369">
        <v>0</v>
      </c>
      <c r="DO157" s="369">
        <v>0</v>
      </c>
      <c r="DP157" s="369">
        <v>0</v>
      </c>
      <c r="DQ157" s="369">
        <v>0</v>
      </c>
      <c r="DR157" s="369">
        <v>0</v>
      </c>
      <c r="DT157" s="366" t="s">
        <v>213</v>
      </c>
      <c r="DU157" s="304"/>
      <c r="DV157" s="304"/>
      <c r="DW157" s="304"/>
      <c r="DX157" s="304"/>
      <c r="DY157" s="304"/>
      <c r="DZ157" s="304"/>
      <c r="EA157" s="255">
        <v>0</v>
      </c>
      <c r="EB157" s="255">
        <v>89460</v>
      </c>
      <c r="EC157" s="255">
        <v>0</v>
      </c>
      <c r="ED157" s="255">
        <f t="shared" si="20"/>
        <v>0</v>
      </c>
      <c r="EE157" s="255">
        <f t="shared" si="20"/>
        <v>0</v>
      </c>
      <c r="EF157" s="255">
        <f t="shared" si="19"/>
        <v>89460</v>
      </c>
      <c r="EG157" s="255">
        <v>0</v>
      </c>
      <c r="EH157" s="366" t="s">
        <v>200</v>
      </c>
    </row>
    <row r="158" spans="1:138" x14ac:dyDescent="0.4">
      <c r="A158" s="366" t="s">
        <v>79</v>
      </c>
      <c r="B158" s="366" t="s">
        <v>267</v>
      </c>
      <c r="C158" s="366" t="s">
        <v>46</v>
      </c>
      <c r="D158" s="366" t="s">
        <v>337</v>
      </c>
      <c r="E158" s="366" t="s">
        <v>339</v>
      </c>
      <c r="F158" s="367">
        <v>208.74</v>
      </c>
      <c r="G158" s="367">
        <v>91.43088017751478</v>
      </c>
      <c r="H158" s="281"/>
      <c r="I158" s="281"/>
      <c r="J158" s="281"/>
      <c r="K158" s="281"/>
      <c r="L158" s="281"/>
      <c r="M158" s="389" t="s">
        <v>411</v>
      </c>
      <c r="N158" s="389" t="s">
        <v>411</v>
      </c>
      <c r="O158" s="389" t="s">
        <v>411</v>
      </c>
      <c r="P158" s="389" t="s">
        <v>411</v>
      </c>
      <c r="Q158" s="389" t="s">
        <v>411</v>
      </c>
      <c r="R158" s="389" t="s">
        <v>411</v>
      </c>
      <c r="S158" s="389" t="s">
        <v>411</v>
      </c>
      <c r="T158" s="389" t="s">
        <v>411</v>
      </c>
      <c r="U158" s="389" t="s">
        <v>411</v>
      </c>
      <c r="V158" s="389" t="s">
        <v>411</v>
      </c>
      <c r="W158" s="389" t="s">
        <v>411</v>
      </c>
      <c r="X158" s="389" t="s">
        <v>411</v>
      </c>
      <c r="Y158" s="389" t="s">
        <v>411</v>
      </c>
      <c r="Z158" s="389" t="s">
        <v>411</v>
      </c>
      <c r="AA158" s="389" t="s">
        <v>411</v>
      </c>
      <c r="AB158" s="389" t="s">
        <v>411</v>
      </c>
      <c r="AC158" s="389" t="s">
        <v>411</v>
      </c>
      <c r="AD158" s="389" t="s">
        <v>411</v>
      </c>
      <c r="AE158" s="389" t="s">
        <v>411</v>
      </c>
      <c r="AF158" s="389" t="s">
        <v>411</v>
      </c>
      <c r="AG158" s="389" t="s">
        <v>411</v>
      </c>
      <c r="AH158" s="389" t="s">
        <v>411</v>
      </c>
      <c r="AI158" s="367">
        <v>0</v>
      </c>
      <c r="AJ158" s="367">
        <v>0</v>
      </c>
      <c r="AK158" s="367">
        <v>0</v>
      </c>
      <c r="AL158" s="367">
        <v>0</v>
      </c>
      <c r="AM158" s="367">
        <v>0</v>
      </c>
      <c r="AN158" s="367">
        <v>0</v>
      </c>
      <c r="AO158" s="367">
        <v>0</v>
      </c>
      <c r="AP158" s="367">
        <v>0</v>
      </c>
      <c r="AQ158" s="367">
        <v>0</v>
      </c>
      <c r="AR158" s="367">
        <v>0</v>
      </c>
      <c r="AS158" s="367">
        <v>0</v>
      </c>
      <c r="AT158" s="367">
        <v>0</v>
      </c>
      <c r="AU158" s="367">
        <v>0</v>
      </c>
      <c r="AV158" s="367">
        <v>0</v>
      </c>
      <c r="AW158" s="367">
        <v>0</v>
      </c>
      <c r="AX158" s="367">
        <v>0</v>
      </c>
      <c r="AY158" s="367">
        <v>0</v>
      </c>
      <c r="AZ158" s="367">
        <v>0</v>
      </c>
      <c r="BA158" s="367">
        <v>0</v>
      </c>
      <c r="BB158" s="367">
        <v>0</v>
      </c>
      <c r="BC158" s="367">
        <v>0</v>
      </c>
      <c r="BD158" s="367">
        <v>0</v>
      </c>
      <c r="BE158" s="367">
        <v>0</v>
      </c>
      <c r="BF158" s="367">
        <v>0</v>
      </c>
      <c r="BG158" s="367">
        <v>0</v>
      </c>
      <c r="BH158" s="367">
        <v>0</v>
      </c>
      <c r="BI158" s="367">
        <v>0</v>
      </c>
      <c r="BJ158" s="367">
        <v>0</v>
      </c>
      <c r="BK158" s="367">
        <v>0</v>
      </c>
      <c r="BL158" s="367">
        <v>0</v>
      </c>
      <c r="BN158" s="369">
        <v>0</v>
      </c>
      <c r="BO158" s="369">
        <v>0</v>
      </c>
      <c r="BP158" s="369">
        <v>0</v>
      </c>
      <c r="BQ158" s="369">
        <v>0</v>
      </c>
      <c r="BR158" s="369">
        <v>0</v>
      </c>
      <c r="BS158" s="390" t="s">
        <v>411</v>
      </c>
      <c r="BT158" s="390" t="s">
        <v>411</v>
      </c>
      <c r="BU158" s="390" t="s">
        <v>411</v>
      </c>
      <c r="BV158" s="390" t="s">
        <v>411</v>
      </c>
      <c r="BW158" s="390" t="s">
        <v>411</v>
      </c>
      <c r="BX158" s="390" t="s">
        <v>411</v>
      </c>
      <c r="BY158" s="390" t="s">
        <v>411</v>
      </c>
      <c r="BZ158" s="390" t="s">
        <v>411</v>
      </c>
      <c r="CA158" s="390" t="s">
        <v>411</v>
      </c>
      <c r="CB158" s="390" t="s">
        <v>411</v>
      </c>
      <c r="CC158" s="390" t="s">
        <v>411</v>
      </c>
      <c r="CD158" s="390" t="s">
        <v>411</v>
      </c>
      <c r="CE158" s="390" t="s">
        <v>411</v>
      </c>
      <c r="CF158" s="390" t="s">
        <v>411</v>
      </c>
      <c r="CG158" s="390" t="s">
        <v>411</v>
      </c>
      <c r="CH158" s="390" t="s">
        <v>411</v>
      </c>
      <c r="CI158" s="390" t="s">
        <v>411</v>
      </c>
      <c r="CJ158" s="390" t="s">
        <v>411</v>
      </c>
      <c r="CK158" s="390" t="s">
        <v>411</v>
      </c>
      <c r="CL158" s="390" t="s">
        <v>411</v>
      </c>
      <c r="CM158" s="390" t="s">
        <v>411</v>
      </c>
      <c r="CN158" s="390" t="s">
        <v>411</v>
      </c>
      <c r="CO158" s="369">
        <v>0</v>
      </c>
      <c r="CP158" s="369">
        <v>0</v>
      </c>
      <c r="CQ158" s="369">
        <v>0</v>
      </c>
      <c r="CR158" s="369">
        <v>0</v>
      </c>
      <c r="CS158" s="369">
        <v>0</v>
      </c>
      <c r="CT158" s="369">
        <v>0</v>
      </c>
      <c r="CU158" s="369">
        <v>0</v>
      </c>
      <c r="CV158" s="369">
        <v>0</v>
      </c>
      <c r="CW158" s="369">
        <v>0</v>
      </c>
      <c r="CX158" s="369">
        <v>0</v>
      </c>
      <c r="CY158" s="369">
        <v>0</v>
      </c>
      <c r="CZ158" s="369">
        <v>0</v>
      </c>
      <c r="DA158" s="369">
        <v>0</v>
      </c>
      <c r="DB158" s="369">
        <v>0</v>
      </c>
      <c r="DC158" s="369">
        <v>0</v>
      </c>
      <c r="DD158" s="369">
        <v>0</v>
      </c>
      <c r="DE158" s="369">
        <v>0</v>
      </c>
      <c r="DF158" s="369">
        <v>0</v>
      </c>
      <c r="DG158" s="369">
        <v>0</v>
      </c>
      <c r="DH158" s="369">
        <v>0</v>
      </c>
      <c r="DI158" s="369">
        <v>0</v>
      </c>
      <c r="DJ158" s="369">
        <v>0</v>
      </c>
      <c r="DK158" s="369">
        <v>0</v>
      </c>
      <c r="DL158" s="369">
        <v>0</v>
      </c>
      <c r="DM158" s="369">
        <v>0</v>
      </c>
      <c r="DN158" s="369">
        <v>0</v>
      </c>
      <c r="DO158" s="369">
        <v>0</v>
      </c>
      <c r="DP158" s="369">
        <v>0</v>
      </c>
      <c r="DQ158" s="369">
        <v>0</v>
      </c>
      <c r="DR158" s="369">
        <v>0</v>
      </c>
      <c r="DT158" s="366" t="s">
        <v>213</v>
      </c>
      <c r="DU158" s="304"/>
      <c r="DV158" s="304"/>
      <c r="DW158" s="304"/>
      <c r="DX158" s="304"/>
      <c r="DY158" s="304"/>
      <c r="DZ158" s="304"/>
      <c r="EA158" s="255">
        <v>62622</v>
      </c>
      <c r="EB158" s="255">
        <v>344421</v>
      </c>
      <c r="EC158" s="255">
        <v>0</v>
      </c>
      <c r="ED158" s="255">
        <f t="shared" si="20"/>
        <v>0</v>
      </c>
      <c r="EE158" s="255">
        <f t="shared" si="20"/>
        <v>0</v>
      </c>
      <c r="EF158" s="255">
        <f t="shared" si="19"/>
        <v>407043</v>
      </c>
      <c r="EG158" s="255">
        <v>0</v>
      </c>
      <c r="EH158" s="366" t="s">
        <v>200</v>
      </c>
    </row>
    <row r="159" spans="1:138" x14ac:dyDescent="0.4">
      <c r="A159" s="366" t="s">
        <v>276</v>
      </c>
      <c r="B159" s="366" t="s">
        <v>276</v>
      </c>
      <c r="C159" s="366" t="s">
        <v>276</v>
      </c>
      <c r="D159" s="366">
        <v>636937</v>
      </c>
      <c r="E159" s="366" t="s">
        <v>340</v>
      </c>
      <c r="F159" s="367">
        <v>0</v>
      </c>
      <c r="G159" s="367">
        <v>0</v>
      </c>
      <c r="H159" s="281"/>
      <c r="I159" s="281"/>
      <c r="J159" s="281"/>
      <c r="K159" s="281"/>
      <c r="L159" s="281"/>
      <c r="M159" s="389" t="s">
        <v>411</v>
      </c>
      <c r="N159" s="389" t="s">
        <v>411</v>
      </c>
      <c r="O159" s="389" t="s">
        <v>411</v>
      </c>
      <c r="P159" s="389" t="s">
        <v>411</v>
      </c>
      <c r="Q159" s="389" t="s">
        <v>411</v>
      </c>
      <c r="R159" s="389" t="s">
        <v>411</v>
      </c>
      <c r="S159" s="389" t="s">
        <v>411</v>
      </c>
      <c r="T159" s="389" t="s">
        <v>411</v>
      </c>
      <c r="U159" s="389" t="s">
        <v>411</v>
      </c>
      <c r="V159" s="389" t="s">
        <v>411</v>
      </c>
      <c r="W159" s="389" t="s">
        <v>411</v>
      </c>
      <c r="X159" s="389" t="s">
        <v>411</v>
      </c>
      <c r="Y159" s="389" t="s">
        <v>411</v>
      </c>
      <c r="Z159" s="389" t="s">
        <v>411</v>
      </c>
      <c r="AA159" s="389" t="s">
        <v>411</v>
      </c>
      <c r="AB159" s="389" t="s">
        <v>411</v>
      </c>
      <c r="AC159" s="389" t="s">
        <v>411</v>
      </c>
      <c r="AD159" s="389" t="s">
        <v>411</v>
      </c>
      <c r="AE159" s="389" t="s">
        <v>411</v>
      </c>
      <c r="AF159" s="389" t="s">
        <v>411</v>
      </c>
      <c r="AG159" s="389" t="s">
        <v>411</v>
      </c>
      <c r="AH159" s="389" t="s">
        <v>411</v>
      </c>
      <c r="AI159" s="367" t="s">
        <v>276</v>
      </c>
      <c r="AJ159" s="367" t="s">
        <v>276</v>
      </c>
      <c r="AK159" s="367" t="s">
        <v>276</v>
      </c>
      <c r="AL159" s="367" t="s">
        <v>276</v>
      </c>
      <c r="AM159" s="367" t="s">
        <v>276</v>
      </c>
      <c r="AN159" s="367" t="s">
        <v>276</v>
      </c>
      <c r="AO159" s="367" t="s">
        <v>276</v>
      </c>
      <c r="AP159" s="367" t="s">
        <v>276</v>
      </c>
      <c r="AQ159" s="367" t="s">
        <v>276</v>
      </c>
      <c r="AR159" s="367" t="s">
        <v>276</v>
      </c>
      <c r="AS159" s="367" t="s">
        <v>276</v>
      </c>
      <c r="AT159" s="367" t="s">
        <v>276</v>
      </c>
      <c r="AU159" s="367" t="s">
        <v>276</v>
      </c>
      <c r="AV159" s="367" t="s">
        <v>276</v>
      </c>
      <c r="AW159" s="367" t="s">
        <v>276</v>
      </c>
      <c r="AX159" s="367" t="s">
        <v>276</v>
      </c>
      <c r="AY159" s="367" t="s">
        <v>276</v>
      </c>
      <c r="AZ159" s="367" t="s">
        <v>276</v>
      </c>
      <c r="BA159" s="367" t="s">
        <v>276</v>
      </c>
      <c r="BB159" s="367" t="s">
        <v>276</v>
      </c>
      <c r="BC159" s="367" t="s">
        <v>276</v>
      </c>
      <c r="BD159" s="367" t="s">
        <v>276</v>
      </c>
      <c r="BE159" s="367" t="s">
        <v>276</v>
      </c>
      <c r="BF159" s="367" t="s">
        <v>276</v>
      </c>
      <c r="BG159" s="367" t="s">
        <v>276</v>
      </c>
      <c r="BH159" s="367" t="s">
        <v>276</v>
      </c>
      <c r="BI159" s="367" t="s">
        <v>276</v>
      </c>
      <c r="BJ159" s="367" t="s">
        <v>276</v>
      </c>
      <c r="BK159" s="367" t="s">
        <v>276</v>
      </c>
      <c r="BL159" s="367" t="s">
        <v>276</v>
      </c>
      <c r="BN159" s="369">
        <v>0</v>
      </c>
      <c r="BO159" s="369">
        <v>0</v>
      </c>
      <c r="BP159" s="369">
        <v>0</v>
      </c>
      <c r="BQ159" s="369">
        <v>0</v>
      </c>
      <c r="BR159" s="369">
        <v>0</v>
      </c>
      <c r="BS159" s="390" t="s">
        <v>411</v>
      </c>
      <c r="BT159" s="390" t="s">
        <v>411</v>
      </c>
      <c r="BU159" s="390" t="s">
        <v>411</v>
      </c>
      <c r="BV159" s="390" t="s">
        <v>411</v>
      </c>
      <c r="BW159" s="390" t="s">
        <v>411</v>
      </c>
      <c r="BX159" s="390" t="s">
        <v>411</v>
      </c>
      <c r="BY159" s="390" t="s">
        <v>411</v>
      </c>
      <c r="BZ159" s="390" t="s">
        <v>411</v>
      </c>
      <c r="CA159" s="390" t="s">
        <v>411</v>
      </c>
      <c r="CB159" s="390" t="s">
        <v>411</v>
      </c>
      <c r="CC159" s="390" t="s">
        <v>411</v>
      </c>
      <c r="CD159" s="390" t="s">
        <v>411</v>
      </c>
      <c r="CE159" s="390" t="s">
        <v>411</v>
      </c>
      <c r="CF159" s="390" t="s">
        <v>411</v>
      </c>
      <c r="CG159" s="390" t="s">
        <v>411</v>
      </c>
      <c r="CH159" s="390" t="s">
        <v>411</v>
      </c>
      <c r="CI159" s="390" t="s">
        <v>411</v>
      </c>
      <c r="CJ159" s="390" t="s">
        <v>411</v>
      </c>
      <c r="CK159" s="390" t="s">
        <v>411</v>
      </c>
      <c r="CL159" s="390" t="s">
        <v>411</v>
      </c>
      <c r="CM159" s="390" t="s">
        <v>411</v>
      </c>
      <c r="CN159" s="390" t="s">
        <v>411</v>
      </c>
      <c r="CO159" s="369">
        <v>0</v>
      </c>
      <c r="CP159" s="369">
        <v>0</v>
      </c>
      <c r="CQ159" s="369">
        <v>0</v>
      </c>
      <c r="CR159" s="369">
        <v>0</v>
      </c>
      <c r="CS159" s="369">
        <v>0</v>
      </c>
      <c r="CT159" s="369">
        <v>0</v>
      </c>
      <c r="CU159" s="369">
        <v>0</v>
      </c>
      <c r="CV159" s="369">
        <v>0</v>
      </c>
      <c r="CW159" s="369">
        <v>0</v>
      </c>
      <c r="CX159" s="369">
        <v>0</v>
      </c>
      <c r="CY159" s="369">
        <v>0</v>
      </c>
      <c r="CZ159" s="369">
        <v>0</v>
      </c>
      <c r="DA159" s="369">
        <v>0</v>
      </c>
      <c r="DB159" s="369">
        <v>0</v>
      </c>
      <c r="DC159" s="369">
        <v>0</v>
      </c>
      <c r="DD159" s="369">
        <v>0</v>
      </c>
      <c r="DE159" s="369">
        <v>0</v>
      </c>
      <c r="DF159" s="369">
        <v>0</v>
      </c>
      <c r="DG159" s="369">
        <v>0</v>
      </c>
      <c r="DH159" s="369">
        <v>0</v>
      </c>
      <c r="DI159" s="369">
        <v>0</v>
      </c>
      <c r="DJ159" s="369">
        <v>0</v>
      </c>
      <c r="DK159" s="369">
        <v>0</v>
      </c>
      <c r="DL159" s="369">
        <v>0</v>
      </c>
      <c r="DM159" s="369">
        <v>0</v>
      </c>
      <c r="DN159" s="369">
        <v>0</v>
      </c>
      <c r="DO159" s="369">
        <v>0</v>
      </c>
      <c r="DP159" s="369">
        <v>0</v>
      </c>
      <c r="DQ159" s="369">
        <v>0</v>
      </c>
      <c r="DR159" s="369">
        <v>0</v>
      </c>
      <c r="DT159" s="366" t="s">
        <v>276</v>
      </c>
      <c r="DU159" s="304"/>
      <c r="DV159" s="304"/>
      <c r="DW159" s="304"/>
      <c r="DX159" s="304"/>
      <c r="DY159" s="304"/>
      <c r="DZ159" s="304"/>
      <c r="EA159" s="255">
        <v>0</v>
      </c>
      <c r="EB159" s="255">
        <v>0</v>
      </c>
      <c r="EC159" s="255">
        <v>0</v>
      </c>
      <c r="ED159" s="255">
        <f t="shared" si="20"/>
        <v>0</v>
      </c>
      <c r="EE159" s="255">
        <f t="shared" si="20"/>
        <v>0</v>
      </c>
      <c r="EF159" s="255">
        <f t="shared" si="19"/>
        <v>0</v>
      </c>
      <c r="EG159" s="255">
        <v>0</v>
      </c>
      <c r="EH159" s="366" t="s">
        <v>200</v>
      </c>
    </row>
    <row r="160" spans="1:138" x14ac:dyDescent="0.4">
      <c r="A160" s="366" t="s">
        <v>79</v>
      </c>
      <c r="B160" s="366" t="s">
        <v>267</v>
      </c>
      <c r="C160" s="366" t="s">
        <v>46</v>
      </c>
      <c r="D160" s="366">
        <v>636937</v>
      </c>
      <c r="E160" s="366" t="s">
        <v>341</v>
      </c>
      <c r="F160" s="367">
        <v>203.73</v>
      </c>
      <c r="G160" s="367">
        <v>89.239044008875723</v>
      </c>
      <c r="H160" s="281"/>
      <c r="I160" s="281"/>
      <c r="J160" s="281"/>
      <c r="K160" s="281"/>
      <c r="L160" s="281"/>
      <c r="M160" s="389" t="s">
        <v>411</v>
      </c>
      <c r="N160" s="389" t="s">
        <v>411</v>
      </c>
      <c r="O160" s="389" t="s">
        <v>411</v>
      </c>
      <c r="P160" s="389" t="s">
        <v>411</v>
      </c>
      <c r="Q160" s="389" t="s">
        <v>411</v>
      </c>
      <c r="R160" s="389" t="s">
        <v>411</v>
      </c>
      <c r="S160" s="389" t="s">
        <v>411</v>
      </c>
      <c r="T160" s="389" t="s">
        <v>411</v>
      </c>
      <c r="U160" s="389" t="s">
        <v>411</v>
      </c>
      <c r="V160" s="389" t="s">
        <v>411</v>
      </c>
      <c r="W160" s="389" t="s">
        <v>411</v>
      </c>
      <c r="X160" s="389" t="s">
        <v>411</v>
      </c>
      <c r="Y160" s="389" t="s">
        <v>411</v>
      </c>
      <c r="Z160" s="389" t="s">
        <v>411</v>
      </c>
      <c r="AA160" s="389" t="s">
        <v>411</v>
      </c>
      <c r="AB160" s="389" t="s">
        <v>411</v>
      </c>
      <c r="AC160" s="389" t="s">
        <v>411</v>
      </c>
      <c r="AD160" s="389" t="s">
        <v>411</v>
      </c>
      <c r="AE160" s="389" t="s">
        <v>411</v>
      </c>
      <c r="AF160" s="389" t="s">
        <v>411</v>
      </c>
      <c r="AG160" s="389" t="s">
        <v>411</v>
      </c>
      <c r="AH160" s="389" t="s">
        <v>411</v>
      </c>
      <c r="AI160" s="367">
        <v>0</v>
      </c>
      <c r="AJ160" s="367">
        <v>0</v>
      </c>
      <c r="AK160" s="367">
        <v>0</v>
      </c>
      <c r="AL160" s="367">
        <v>0</v>
      </c>
      <c r="AM160" s="367">
        <v>0</v>
      </c>
      <c r="AN160" s="367">
        <v>0</v>
      </c>
      <c r="AO160" s="367">
        <v>0</v>
      </c>
      <c r="AP160" s="367">
        <v>0</v>
      </c>
      <c r="AQ160" s="367">
        <v>0</v>
      </c>
      <c r="AR160" s="367">
        <v>0</v>
      </c>
      <c r="AS160" s="367">
        <v>0</v>
      </c>
      <c r="AT160" s="367">
        <v>0</v>
      </c>
      <c r="AU160" s="367">
        <v>0</v>
      </c>
      <c r="AV160" s="367">
        <v>0</v>
      </c>
      <c r="AW160" s="367">
        <v>0</v>
      </c>
      <c r="AX160" s="367">
        <v>0</v>
      </c>
      <c r="AY160" s="367">
        <v>0</v>
      </c>
      <c r="AZ160" s="367">
        <v>0</v>
      </c>
      <c r="BA160" s="367">
        <v>0</v>
      </c>
      <c r="BB160" s="367">
        <v>0</v>
      </c>
      <c r="BC160" s="367">
        <v>0</v>
      </c>
      <c r="BD160" s="367">
        <v>0</v>
      </c>
      <c r="BE160" s="367">
        <v>0</v>
      </c>
      <c r="BF160" s="367">
        <v>0</v>
      </c>
      <c r="BG160" s="367">
        <v>0</v>
      </c>
      <c r="BH160" s="367">
        <v>0</v>
      </c>
      <c r="BI160" s="367">
        <v>0</v>
      </c>
      <c r="BJ160" s="367">
        <v>0</v>
      </c>
      <c r="BK160" s="367">
        <v>0</v>
      </c>
      <c r="BL160" s="367">
        <v>0</v>
      </c>
      <c r="BN160" s="369">
        <v>0</v>
      </c>
      <c r="BO160" s="369">
        <v>0</v>
      </c>
      <c r="BP160" s="369">
        <v>0</v>
      </c>
      <c r="BQ160" s="369">
        <v>0</v>
      </c>
      <c r="BR160" s="369">
        <v>0</v>
      </c>
      <c r="BS160" s="390" t="s">
        <v>411</v>
      </c>
      <c r="BT160" s="390" t="s">
        <v>411</v>
      </c>
      <c r="BU160" s="390" t="s">
        <v>411</v>
      </c>
      <c r="BV160" s="390" t="s">
        <v>411</v>
      </c>
      <c r="BW160" s="390" t="s">
        <v>411</v>
      </c>
      <c r="BX160" s="390" t="s">
        <v>411</v>
      </c>
      <c r="BY160" s="390" t="s">
        <v>411</v>
      </c>
      <c r="BZ160" s="390" t="s">
        <v>411</v>
      </c>
      <c r="CA160" s="390" t="s">
        <v>411</v>
      </c>
      <c r="CB160" s="390" t="s">
        <v>411</v>
      </c>
      <c r="CC160" s="390" t="s">
        <v>411</v>
      </c>
      <c r="CD160" s="390" t="s">
        <v>411</v>
      </c>
      <c r="CE160" s="390" t="s">
        <v>411</v>
      </c>
      <c r="CF160" s="390" t="s">
        <v>411</v>
      </c>
      <c r="CG160" s="390" t="s">
        <v>411</v>
      </c>
      <c r="CH160" s="390" t="s">
        <v>411</v>
      </c>
      <c r="CI160" s="390" t="s">
        <v>411</v>
      </c>
      <c r="CJ160" s="390" t="s">
        <v>411</v>
      </c>
      <c r="CK160" s="390" t="s">
        <v>411</v>
      </c>
      <c r="CL160" s="390" t="s">
        <v>411</v>
      </c>
      <c r="CM160" s="390" t="s">
        <v>411</v>
      </c>
      <c r="CN160" s="390" t="s">
        <v>411</v>
      </c>
      <c r="CO160" s="369">
        <v>0</v>
      </c>
      <c r="CP160" s="369">
        <v>0</v>
      </c>
      <c r="CQ160" s="369">
        <v>0</v>
      </c>
      <c r="CR160" s="369">
        <v>0</v>
      </c>
      <c r="CS160" s="369">
        <v>0</v>
      </c>
      <c r="CT160" s="369">
        <v>0</v>
      </c>
      <c r="CU160" s="369">
        <v>0</v>
      </c>
      <c r="CV160" s="369">
        <v>0</v>
      </c>
      <c r="CW160" s="369">
        <v>0</v>
      </c>
      <c r="CX160" s="369">
        <v>0</v>
      </c>
      <c r="CY160" s="369">
        <v>0</v>
      </c>
      <c r="CZ160" s="369">
        <v>0</v>
      </c>
      <c r="DA160" s="369">
        <v>0</v>
      </c>
      <c r="DB160" s="369">
        <v>0</v>
      </c>
      <c r="DC160" s="369">
        <v>0</v>
      </c>
      <c r="DD160" s="369">
        <v>0</v>
      </c>
      <c r="DE160" s="369">
        <v>0</v>
      </c>
      <c r="DF160" s="369">
        <v>0</v>
      </c>
      <c r="DG160" s="369">
        <v>0</v>
      </c>
      <c r="DH160" s="369">
        <v>0</v>
      </c>
      <c r="DI160" s="369">
        <v>0</v>
      </c>
      <c r="DJ160" s="369">
        <v>0</v>
      </c>
      <c r="DK160" s="369">
        <v>0</v>
      </c>
      <c r="DL160" s="369">
        <v>0</v>
      </c>
      <c r="DM160" s="369">
        <v>0</v>
      </c>
      <c r="DN160" s="369">
        <v>0</v>
      </c>
      <c r="DO160" s="369">
        <v>0</v>
      </c>
      <c r="DP160" s="369">
        <v>0</v>
      </c>
      <c r="DQ160" s="369">
        <v>0</v>
      </c>
      <c r="DR160" s="369">
        <v>0</v>
      </c>
      <c r="DT160" s="366" t="s">
        <v>213</v>
      </c>
      <c r="DU160" s="304"/>
      <c r="DV160" s="304"/>
      <c r="DW160" s="304"/>
      <c r="DX160" s="304"/>
      <c r="DY160" s="304"/>
      <c r="DZ160" s="304"/>
      <c r="EA160" s="255">
        <v>18553.982142857141</v>
      </c>
      <c r="EB160" s="255">
        <v>62810.686607142852</v>
      </c>
      <c r="EC160" s="255">
        <v>0</v>
      </c>
      <c r="ED160" s="255">
        <f t="shared" si="20"/>
        <v>0</v>
      </c>
      <c r="EE160" s="255">
        <f t="shared" si="20"/>
        <v>0</v>
      </c>
      <c r="EF160" s="255">
        <f t="shared" si="19"/>
        <v>81364.668749999997</v>
      </c>
      <c r="EG160" s="255">
        <v>0</v>
      </c>
      <c r="EH160" s="366" t="s">
        <v>200</v>
      </c>
    </row>
    <row r="161" spans="1:138" x14ac:dyDescent="0.4">
      <c r="A161" s="366" t="s">
        <v>79</v>
      </c>
      <c r="B161" s="366" t="s">
        <v>267</v>
      </c>
      <c r="C161" s="366" t="s">
        <v>46</v>
      </c>
      <c r="D161" s="366">
        <v>636937</v>
      </c>
      <c r="E161" s="366" t="s">
        <v>328</v>
      </c>
      <c r="F161" s="367">
        <v>272.37</v>
      </c>
      <c r="G161" s="367">
        <v>121.7</v>
      </c>
      <c r="H161" s="281"/>
      <c r="I161" s="281"/>
      <c r="J161" s="281"/>
      <c r="K161" s="281"/>
      <c r="L161" s="281"/>
      <c r="M161" s="389" t="s">
        <v>411</v>
      </c>
      <c r="N161" s="389" t="s">
        <v>411</v>
      </c>
      <c r="O161" s="389" t="s">
        <v>411</v>
      </c>
      <c r="P161" s="389" t="s">
        <v>411</v>
      </c>
      <c r="Q161" s="389" t="s">
        <v>411</v>
      </c>
      <c r="R161" s="389" t="s">
        <v>411</v>
      </c>
      <c r="S161" s="389" t="s">
        <v>411</v>
      </c>
      <c r="T161" s="389" t="s">
        <v>411</v>
      </c>
      <c r="U161" s="389" t="s">
        <v>411</v>
      </c>
      <c r="V161" s="389" t="s">
        <v>411</v>
      </c>
      <c r="W161" s="389" t="s">
        <v>411</v>
      </c>
      <c r="X161" s="389" t="s">
        <v>411</v>
      </c>
      <c r="Y161" s="389" t="s">
        <v>411</v>
      </c>
      <c r="Z161" s="389" t="s">
        <v>411</v>
      </c>
      <c r="AA161" s="389" t="s">
        <v>411</v>
      </c>
      <c r="AB161" s="389" t="s">
        <v>411</v>
      </c>
      <c r="AC161" s="389" t="s">
        <v>411</v>
      </c>
      <c r="AD161" s="389" t="s">
        <v>411</v>
      </c>
      <c r="AE161" s="389" t="s">
        <v>411</v>
      </c>
      <c r="AF161" s="389" t="s">
        <v>411</v>
      </c>
      <c r="AG161" s="389" t="s">
        <v>411</v>
      </c>
      <c r="AH161" s="389" t="s">
        <v>411</v>
      </c>
      <c r="AI161" s="367">
        <v>0</v>
      </c>
      <c r="AJ161" s="367">
        <v>0</v>
      </c>
      <c r="AK161" s="367">
        <v>0</v>
      </c>
      <c r="AL161" s="367">
        <v>0</v>
      </c>
      <c r="AM161" s="367">
        <v>0</v>
      </c>
      <c r="AN161" s="367">
        <v>0</v>
      </c>
      <c r="AO161" s="367">
        <v>0</v>
      </c>
      <c r="AP161" s="367">
        <v>0</v>
      </c>
      <c r="AQ161" s="367">
        <v>0</v>
      </c>
      <c r="AR161" s="367">
        <v>0</v>
      </c>
      <c r="AS161" s="367">
        <v>0</v>
      </c>
      <c r="AT161" s="367">
        <v>0</v>
      </c>
      <c r="AU161" s="367">
        <v>0</v>
      </c>
      <c r="AV161" s="367">
        <v>0</v>
      </c>
      <c r="AW161" s="367">
        <v>0</v>
      </c>
      <c r="AX161" s="367">
        <v>0</v>
      </c>
      <c r="AY161" s="367">
        <v>0</v>
      </c>
      <c r="AZ161" s="367">
        <v>0</v>
      </c>
      <c r="BA161" s="367">
        <v>0</v>
      </c>
      <c r="BB161" s="367">
        <v>0</v>
      </c>
      <c r="BC161" s="367">
        <v>0</v>
      </c>
      <c r="BD161" s="367">
        <v>0</v>
      </c>
      <c r="BE161" s="367">
        <v>0</v>
      </c>
      <c r="BF161" s="367">
        <v>0</v>
      </c>
      <c r="BG161" s="367">
        <v>0</v>
      </c>
      <c r="BH161" s="367">
        <v>0</v>
      </c>
      <c r="BI161" s="367">
        <v>0</v>
      </c>
      <c r="BJ161" s="367">
        <v>0</v>
      </c>
      <c r="BK161" s="367">
        <v>0</v>
      </c>
      <c r="BL161" s="367">
        <v>0</v>
      </c>
      <c r="BN161" s="369">
        <v>0</v>
      </c>
      <c r="BO161" s="369">
        <v>0</v>
      </c>
      <c r="BP161" s="369">
        <v>0</v>
      </c>
      <c r="BQ161" s="369">
        <v>0</v>
      </c>
      <c r="BR161" s="369">
        <v>0</v>
      </c>
      <c r="BS161" s="390" t="s">
        <v>411</v>
      </c>
      <c r="BT161" s="390" t="s">
        <v>411</v>
      </c>
      <c r="BU161" s="390" t="s">
        <v>411</v>
      </c>
      <c r="BV161" s="390" t="s">
        <v>411</v>
      </c>
      <c r="BW161" s="390" t="s">
        <v>411</v>
      </c>
      <c r="BX161" s="390" t="s">
        <v>411</v>
      </c>
      <c r="BY161" s="390" t="s">
        <v>411</v>
      </c>
      <c r="BZ161" s="390" t="s">
        <v>411</v>
      </c>
      <c r="CA161" s="390" t="s">
        <v>411</v>
      </c>
      <c r="CB161" s="390" t="s">
        <v>411</v>
      </c>
      <c r="CC161" s="390" t="s">
        <v>411</v>
      </c>
      <c r="CD161" s="390" t="s">
        <v>411</v>
      </c>
      <c r="CE161" s="390" t="s">
        <v>411</v>
      </c>
      <c r="CF161" s="390" t="s">
        <v>411</v>
      </c>
      <c r="CG161" s="390" t="s">
        <v>411</v>
      </c>
      <c r="CH161" s="390" t="s">
        <v>411</v>
      </c>
      <c r="CI161" s="390" t="s">
        <v>411</v>
      </c>
      <c r="CJ161" s="390" t="s">
        <v>411</v>
      </c>
      <c r="CK161" s="390" t="s">
        <v>411</v>
      </c>
      <c r="CL161" s="390" t="s">
        <v>411</v>
      </c>
      <c r="CM161" s="390" t="s">
        <v>411</v>
      </c>
      <c r="CN161" s="390" t="s">
        <v>411</v>
      </c>
      <c r="CO161" s="369">
        <v>0</v>
      </c>
      <c r="CP161" s="369">
        <v>0</v>
      </c>
      <c r="CQ161" s="369">
        <v>0</v>
      </c>
      <c r="CR161" s="369">
        <v>0</v>
      </c>
      <c r="CS161" s="369">
        <v>0</v>
      </c>
      <c r="CT161" s="369">
        <v>0</v>
      </c>
      <c r="CU161" s="369">
        <v>0</v>
      </c>
      <c r="CV161" s="369">
        <v>0</v>
      </c>
      <c r="CW161" s="369">
        <v>0</v>
      </c>
      <c r="CX161" s="369">
        <v>0</v>
      </c>
      <c r="CY161" s="369">
        <v>0</v>
      </c>
      <c r="CZ161" s="369">
        <v>0</v>
      </c>
      <c r="DA161" s="369">
        <v>0</v>
      </c>
      <c r="DB161" s="369">
        <v>0</v>
      </c>
      <c r="DC161" s="369">
        <v>0</v>
      </c>
      <c r="DD161" s="369">
        <v>0</v>
      </c>
      <c r="DE161" s="369">
        <v>0</v>
      </c>
      <c r="DF161" s="369">
        <v>0</v>
      </c>
      <c r="DG161" s="369">
        <v>0</v>
      </c>
      <c r="DH161" s="369">
        <v>0</v>
      </c>
      <c r="DI161" s="369">
        <v>0</v>
      </c>
      <c r="DJ161" s="369">
        <v>0</v>
      </c>
      <c r="DK161" s="369">
        <v>0</v>
      </c>
      <c r="DL161" s="369">
        <v>0</v>
      </c>
      <c r="DM161" s="369">
        <v>0</v>
      </c>
      <c r="DN161" s="369">
        <v>0</v>
      </c>
      <c r="DO161" s="369">
        <v>0</v>
      </c>
      <c r="DP161" s="369">
        <v>0</v>
      </c>
      <c r="DQ161" s="369">
        <v>0</v>
      </c>
      <c r="DR161" s="369">
        <v>0</v>
      </c>
      <c r="DT161" s="366" t="s">
        <v>213</v>
      </c>
      <c r="DU161" s="304"/>
      <c r="DV161" s="304"/>
      <c r="DW161" s="304"/>
      <c r="DX161" s="304"/>
      <c r="DY161" s="304"/>
      <c r="DZ161" s="304"/>
      <c r="EA161" s="255">
        <v>33559.875</v>
      </c>
      <c r="EB161" s="255">
        <v>98053.2</v>
      </c>
      <c r="EC161" s="255">
        <v>0</v>
      </c>
      <c r="ED161" s="255">
        <f t="shared" si="20"/>
        <v>0</v>
      </c>
      <c r="EE161" s="255">
        <f t="shared" si="20"/>
        <v>0</v>
      </c>
      <c r="EF161" s="255">
        <f t="shared" si="19"/>
        <v>131613.07500000001</v>
      </c>
      <c r="EG161" s="255">
        <v>0</v>
      </c>
      <c r="EH161" s="366" t="s">
        <v>200</v>
      </c>
    </row>
    <row r="162" spans="1:138" x14ac:dyDescent="0.4">
      <c r="A162" s="366" t="s">
        <v>79</v>
      </c>
      <c r="B162" s="366" t="s">
        <v>267</v>
      </c>
      <c r="C162" s="366" t="s">
        <v>46</v>
      </c>
      <c r="D162" s="366">
        <v>636937</v>
      </c>
      <c r="E162" s="366" t="s">
        <v>328</v>
      </c>
      <c r="F162" s="367">
        <v>272.37</v>
      </c>
      <c r="G162" s="367">
        <v>121.7</v>
      </c>
      <c r="H162" s="281"/>
      <c r="I162" s="281"/>
      <c r="J162" s="281"/>
      <c r="K162" s="281"/>
      <c r="L162" s="281"/>
      <c r="M162" s="389" t="s">
        <v>411</v>
      </c>
      <c r="N162" s="389" t="s">
        <v>411</v>
      </c>
      <c r="O162" s="389" t="s">
        <v>411</v>
      </c>
      <c r="P162" s="389" t="s">
        <v>411</v>
      </c>
      <c r="Q162" s="389" t="s">
        <v>411</v>
      </c>
      <c r="R162" s="389" t="s">
        <v>411</v>
      </c>
      <c r="S162" s="389" t="s">
        <v>411</v>
      </c>
      <c r="T162" s="389" t="s">
        <v>411</v>
      </c>
      <c r="U162" s="389" t="s">
        <v>411</v>
      </c>
      <c r="V162" s="389" t="s">
        <v>411</v>
      </c>
      <c r="W162" s="389" t="s">
        <v>411</v>
      </c>
      <c r="X162" s="389" t="s">
        <v>411</v>
      </c>
      <c r="Y162" s="389" t="s">
        <v>411</v>
      </c>
      <c r="Z162" s="389" t="s">
        <v>411</v>
      </c>
      <c r="AA162" s="389" t="s">
        <v>411</v>
      </c>
      <c r="AB162" s="389" t="s">
        <v>411</v>
      </c>
      <c r="AC162" s="389" t="s">
        <v>411</v>
      </c>
      <c r="AD162" s="389" t="s">
        <v>411</v>
      </c>
      <c r="AE162" s="389" t="s">
        <v>411</v>
      </c>
      <c r="AF162" s="389" t="s">
        <v>411</v>
      </c>
      <c r="AG162" s="389" t="s">
        <v>411</v>
      </c>
      <c r="AH162" s="389" t="s">
        <v>411</v>
      </c>
      <c r="AI162" s="367">
        <v>0</v>
      </c>
      <c r="AJ162" s="367">
        <v>0</v>
      </c>
      <c r="AK162" s="367">
        <v>0</v>
      </c>
      <c r="AL162" s="367">
        <v>0</v>
      </c>
      <c r="AM162" s="367">
        <v>0</v>
      </c>
      <c r="AN162" s="367">
        <v>0</v>
      </c>
      <c r="AO162" s="367">
        <v>0</v>
      </c>
      <c r="AP162" s="367">
        <v>0</v>
      </c>
      <c r="AQ162" s="367">
        <v>0</v>
      </c>
      <c r="AR162" s="367">
        <v>0</v>
      </c>
      <c r="AS162" s="367">
        <v>0</v>
      </c>
      <c r="AT162" s="367">
        <v>0</v>
      </c>
      <c r="AU162" s="367">
        <v>0</v>
      </c>
      <c r="AV162" s="367">
        <v>0</v>
      </c>
      <c r="AW162" s="367">
        <v>0</v>
      </c>
      <c r="AX162" s="367">
        <v>0</v>
      </c>
      <c r="AY162" s="367">
        <v>0</v>
      </c>
      <c r="AZ162" s="367">
        <v>0</v>
      </c>
      <c r="BA162" s="367">
        <v>0</v>
      </c>
      <c r="BB162" s="367">
        <v>0</v>
      </c>
      <c r="BC162" s="367">
        <v>0</v>
      </c>
      <c r="BD162" s="367">
        <v>0</v>
      </c>
      <c r="BE162" s="367">
        <v>0</v>
      </c>
      <c r="BF162" s="367">
        <v>0</v>
      </c>
      <c r="BG162" s="367">
        <v>0</v>
      </c>
      <c r="BH162" s="367">
        <v>0</v>
      </c>
      <c r="BI162" s="367">
        <v>0</v>
      </c>
      <c r="BJ162" s="367">
        <v>0</v>
      </c>
      <c r="BK162" s="367">
        <v>0</v>
      </c>
      <c r="BL162" s="367">
        <v>0</v>
      </c>
      <c r="BN162" s="369">
        <v>0</v>
      </c>
      <c r="BO162" s="369">
        <v>0</v>
      </c>
      <c r="BP162" s="369">
        <v>0</v>
      </c>
      <c r="BQ162" s="369">
        <v>0</v>
      </c>
      <c r="BR162" s="369">
        <v>0</v>
      </c>
      <c r="BS162" s="390" t="s">
        <v>411</v>
      </c>
      <c r="BT162" s="390" t="s">
        <v>411</v>
      </c>
      <c r="BU162" s="390" t="s">
        <v>411</v>
      </c>
      <c r="BV162" s="390" t="s">
        <v>411</v>
      </c>
      <c r="BW162" s="390" t="s">
        <v>411</v>
      </c>
      <c r="BX162" s="390" t="s">
        <v>411</v>
      </c>
      <c r="BY162" s="390" t="s">
        <v>411</v>
      </c>
      <c r="BZ162" s="390" t="s">
        <v>411</v>
      </c>
      <c r="CA162" s="390" t="s">
        <v>411</v>
      </c>
      <c r="CB162" s="390" t="s">
        <v>411</v>
      </c>
      <c r="CC162" s="390" t="s">
        <v>411</v>
      </c>
      <c r="CD162" s="390" t="s">
        <v>411</v>
      </c>
      <c r="CE162" s="390" t="s">
        <v>411</v>
      </c>
      <c r="CF162" s="390" t="s">
        <v>411</v>
      </c>
      <c r="CG162" s="390" t="s">
        <v>411</v>
      </c>
      <c r="CH162" s="390" t="s">
        <v>411</v>
      </c>
      <c r="CI162" s="390" t="s">
        <v>411</v>
      </c>
      <c r="CJ162" s="390" t="s">
        <v>411</v>
      </c>
      <c r="CK162" s="390" t="s">
        <v>411</v>
      </c>
      <c r="CL162" s="390" t="s">
        <v>411</v>
      </c>
      <c r="CM162" s="390" t="s">
        <v>411</v>
      </c>
      <c r="CN162" s="390" t="s">
        <v>411</v>
      </c>
      <c r="CO162" s="369">
        <v>0</v>
      </c>
      <c r="CP162" s="369">
        <v>0</v>
      </c>
      <c r="CQ162" s="369">
        <v>0</v>
      </c>
      <c r="CR162" s="369">
        <v>0</v>
      </c>
      <c r="CS162" s="369">
        <v>0</v>
      </c>
      <c r="CT162" s="369">
        <v>0</v>
      </c>
      <c r="CU162" s="369">
        <v>0</v>
      </c>
      <c r="CV162" s="369">
        <v>0</v>
      </c>
      <c r="CW162" s="369">
        <v>0</v>
      </c>
      <c r="CX162" s="369">
        <v>0</v>
      </c>
      <c r="CY162" s="369">
        <v>0</v>
      </c>
      <c r="CZ162" s="369">
        <v>0</v>
      </c>
      <c r="DA162" s="369">
        <v>0</v>
      </c>
      <c r="DB162" s="369">
        <v>0</v>
      </c>
      <c r="DC162" s="369">
        <v>0</v>
      </c>
      <c r="DD162" s="369">
        <v>0</v>
      </c>
      <c r="DE162" s="369">
        <v>0</v>
      </c>
      <c r="DF162" s="369">
        <v>0</v>
      </c>
      <c r="DG162" s="369">
        <v>0</v>
      </c>
      <c r="DH162" s="369">
        <v>0</v>
      </c>
      <c r="DI162" s="369">
        <v>0</v>
      </c>
      <c r="DJ162" s="369">
        <v>0</v>
      </c>
      <c r="DK162" s="369">
        <v>0</v>
      </c>
      <c r="DL162" s="369">
        <v>0</v>
      </c>
      <c r="DM162" s="369">
        <v>0</v>
      </c>
      <c r="DN162" s="369">
        <v>0</v>
      </c>
      <c r="DO162" s="369">
        <v>0</v>
      </c>
      <c r="DP162" s="369">
        <v>0</v>
      </c>
      <c r="DQ162" s="369">
        <v>0</v>
      </c>
      <c r="DR162" s="369">
        <v>0</v>
      </c>
      <c r="DT162" s="366" t="s">
        <v>213</v>
      </c>
      <c r="DU162" s="304"/>
      <c r="DV162" s="304"/>
      <c r="DW162" s="304"/>
      <c r="DX162" s="304"/>
      <c r="DY162" s="304"/>
      <c r="DZ162" s="304"/>
      <c r="EA162" s="255">
        <v>25724.373749999999</v>
      </c>
      <c r="EB162" s="255">
        <v>43773.750000000007</v>
      </c>
      <c r="EC162" s="255">
        <v>0</v>
      </c>
      <c r="ED162" s="255">
        <f t="shared" si="20"/>
        <v>0</v>
      </c>
      <c r="EE162" s="255">
        <f t="shared" si="20"/>
        <v>0</v>
      </c>
      <c r="EF162" s="255">
        <f t="shared" si="19"/>
        <v>69498.123749999999</v>
      </c>
      <c r="EG162" s="255">
        <v>0</v>
      </c>
      <c r="EH162" s="366" t="s">
        <v>200</v>
      </c>
    </row>
    <row r="163" spans="1:138" x14ac:dyDescent="0.4">
      <c r="A163" s="366" t="s">
        <v>276</v>
      </c>
      <c r="B163" s="366" t="s">
        <v>276</v>
      </c>
      <c r="C163" s="366" t="s">
        <v>276</v>
      </c>
      <c r="D163" s="366">
        <v>636938</v>
      </c>
      <c r="E163" s="366" t="s">
        <v>342</v>
      </c>
      <c r="F163" s="367">
        <v>0</v>
      </c>
      <c r="G163" s="367">
        <v>0</v>
      </c>
      <c r="H163" s="281"/>
      <c r="I163" s="281"/>
      <c r="J163" s="281"/>
      <c r="K163" s="281"/>
      <c r="L163" s="281"/>
      <c r="M163" s="389" t="s">
        <v>411</v>
      </c>
      <c r="N163" s="389" t="s">
        <v>411</v>
      </c>
      <c r="O163" s="389" t="s">
        <v>411</v>
      </c>
      <c r="P163" s="389" t="s">
        <v>411</v>
      </c>
      <c r="Q163" s="389" t="s">
        <v>411</v>
      </c>
      <c r="R163" s="389" t="s">
        <v>411</v>
      </c>
      <c r="S163" s="389" t="s">
        <v>411</v>
      </c>
      <c r="T163" s="389" t="s">
        <v>411</v>
      </c>
      <c r="U163" s="389" t="s">
        <v>411</v>
      </c>
      <c r="V163" s="389" t="s">
        <v>411</v>
      </c>
      <c r="W163" s="389" t="s">
        <v>411</v>
      </c>
      <c r="X163" s="389" t="s">
        <v>411</v>
      </c>
      <c r="Y163" s="389" t="s">
        <v>411</v>
      </c>
      <c r="Z163" s="389" t="s">
        <v>411</v>
      </c>
      <c r="AA163" s="389" t="s">
        <v>411</v>
      </c>
      <c r="AB163" s="389" t="s">
        <v>411</v>
      </c>
      <c r="AC163" s="389" t="s">
        <v>411</v>
      </c>
      <c r="AD163" s="389" t="s">
        <v>411</v>
      </c>
      <c r="AE163" s="389" t="s">
        <v>411</v>
      </c>
      <c r="AF163" s="389" t="s">
        <v>411</v>
      </c>
      <c r="AG163" s="389" t="s">
        <v>411</v>
      </c>
      <c r="AH163" s="389" t="s">
        <v>411</v>
      </c>
      <c r="AI163" s="367" t="s">
        <v>276</v>
      </c>
      <c r="AJ163" s="367" t="s">
        <v>276</v>
      </c>
      <c r="AK163" s="367" t="s">
        <v>276</v>
      </c>
      <c r="AL163" s="367" t="s">
        <v>276</v>
      </c>
      <c r="AM163" s="367" t="s">
        <v>276</v>
      </c>
      <c r="AN163" s="367" t="s">
        <v>276</v>
      </c>
      <c r="AO163" s="367" t="s">
        <v>276</v>
      </c>
      <c r="AP163" s="367" t="s">
        <v>276</v>
      </c>
      <c r="AQ163" s="367" t="s">
        <v>276</v>
      </c>
      <c r="AR163" s="367" t="s">
        <v>276</v>
      </c>
      <c r="AS163" s="367" t="s">
        <v>276</v>
      </c>
      <c r="AT163" s="367" t="s">
        <v>276</v>
      </c>
      <c r="AU163" s="367" t="s">
        <v>276</v>
      </c>
      <c r="AV163" s="367" t="s">
        <v>276</v>
      </c>
      <c r="AW163" s="367" t="s">
        <v>276</v>
      </c>
      <c r="AX163" s="367" t="s">
        <v>276</v>
      </c>
      <c r="AY163" s="367" t="s">
        <v>276</v>
      </c>
      <c r="AZ163" s="367" t="s">
        <v>276</v>
      </c>
      <c r="BA163" s="367" t="s">
        <v>276</v>
      </c>
      <c r="BB163" s="367" t="s">
        <v>276</v>
      </c>
      <c r="BC163" s="367" t="s">
        <v>276</v>
      </c>
      <c r="BD163" s="367" t="s">
        <v>276</v>
      </c>
      <c r="BE163" s="367" t="s">
        <v>276</v>
      </c>
      <c r="BF163" s="367" t="s">
        <v>276</v>
      </c>
      <c r="BG163" s="367" t="s">
        <v>276</v>
      </c>
      <c r="BH163" s="367" t="s">
        <v>276</v>
      </c>
      <c r="BI163" s="367" t="s">
        <v>276</v>
      </c>
      <c r="BJ163" s="367" t="s">
        <v>276</v>
      </c>
      <c r="BK163" s="367" t="s">
        <v>276</v>
      </c>
      <c r="BL163" s="367" t="s">
        <v>276</v>
      </c>
      <c r="BN163" s="369">
        <v>0</v>
      </c>
      <c r="BO163" s="369">
        <v>0</v>
      </c>
      <c r="BP163" s="369">
        <v>0</v>
      </c>
      <c r="BQ163" s="369">
        <v>0</v>
      </c>
      <c r="BR163" s="369">
        <v>0</v>
      </c>
      <c r="BS163" s="390" t="s">
        <v>411</v>
      </c>
      <c r="BT163" s="390" t="s">
        <v>411</v>
      </c>
      <c r="BU163" s="390" t="s">
        <v>411</v>
      </c>
      <c r="BV163" s="390" t="s">
        <v>411</v>
      </c>
      <c r="BW163" s="390" t="s">
        <v>411</v>
      </c>
      <c r="BX163" s="390" t="s">
        <v>411</v>
      </c>
      <c r="BY163" s="390" t="s">
        <v>411</v>
      </c>
      <c r="BZ163" s="390" t="s">
        <v>411</v>
      </c>
      <c r="CA163" s="390" t="s">
        <v>411</v>
      </c>
      <c r="CB163" s="390" t="s">
        <v>411</v>
      </c>
      <c r="CC163" s="390" t="s">
        <v>411</v>
      </c>
      <c r="CD163" s="390" t="s">
        <v>411</v>
      </c>
      <c r="CE163" s="390" t="s">
        <v>411</v>
      </c>
      <c r="CF163" s="390" t="s">
        <v>411</v>
      </c>
      <c r="CG163" s="390" t="s">
        <v>411</v>
      </c>
      <c r="CH163" s="390" t="s">
        <v>411</v>
      </c>
      <c r="CI163" s="390" t="s">
        <v>411</v>
      </c>
      <c r="CJ163" s="390" t="s">
        <v>411</v>
      </c>
      <c r="CK163" s="390" t="s">
        <v>411</v>
      </c>
      <c r="CL163" s="390" t="s">
        <v>411</v>
      </c>
      <c r="CM163" s="390" t="s">
        <v>411</v>
      </c>
      <c r="CN163" s="390" t="s">
        <v>411</v>
      </c>
      <c r="CO163" s="369">
        <v>0</v>
      </c>
      <c r="CP163" s="369">
        <v>0</v>
      </c>
      <c r="CQ163" s="369">
        <v>0</v>
      </c>
      <c r="CR163" s="369">
        <v>0</v>
      </c>
      <c r="CS163" s="369">
        <v>0</v>
      </c>
      <c r="CT163" s="369">
        <v>0</v>
      </c>
      <c r="CU163" s="369">
        <v>0</v>
      </c>
      <c r="CV163" s="369">
        <v>0</v>
      </c>
      <c r="CW163" s="369">
        <v>0</v>
      </c>
      <c r="CX163" s="369">
        <v>0</v>
      </c>
      <c r="CY163" s="369">
        <v>0</v>
      </c>
      <c r="CZ163" s="369">
        <v>0</v>
      </c>
      <c r="DA163" s="369">
        <v>0</v>
      </c>
      <c r="DB163" s="369">
        <v>0</v>
      </c>
      <c r="DC163" s="369">
        <v>0</v>
      </c>
      <c r="DD163" s="369">
        <v>0</v>
      </c>
      <c r="DE163" s="369">
        <v>0</v>
      </c>
      <c r="DF163" s="369">
        <v>0</v>
      </c>
      <c r="DG163" s="369">
        <v>0</v>
      </c>
      <c r="DH163" s="369">
        <v>0</v>
      </c>
      <c r="DI163" s="369">
        <v>0</v>
      </c>
      <c r="DJ163" s="369">
        <v>0</v>
      </c>
      <c r="DK163" s="369">
        <v>0</v>
      </c>
      <c r="DL163" s="369">
        <v>0</v>
      </c>
      <c r="DM163" s="369">
        <v>0</v>
      </c>
      <c r="DN163" s="369">
        <v>0</v>
      </c>
      <c r="DO163" s="369">
        <v>0</v>
      </c>
      <c r="DP163" s="369">
        <v>0</v>
      </c>
      <c r="DQ163" s="369">
        <v>0</v>
      </c>
      <c r="DR163" s="369">
        <v>0</v>
      </c>
      <c r="DT163" s="366" t="s">
        <v>276</v>
      </c>
      <c r="DU163" s="304"/>
      <c r="DV163" s="304"/>
      <c r="DW163" s="304"/>
      <c r="DX163" s="304"/>
      <c r="DY163" s="304"/>
      <c r="DZ163" s="304"/>
      <c r="EA163" s="255">
        <v>0</v>
      </c>
      <c r="EB163" s="255">
        <v>0</v>
      </c>
      <c r="EC163" s="255">
        <v>0</v>
      </c>
      <c r="ED163" s="255">
        <f t="shared" si="20"/>
        <v>0</v>
      </c>
      <c r="EE163" s="255">
        <f t="shared" si="20"/>
        <v>0</v>
      </c>
      <c r="EF163" s="255">
        <f t="shared" si="19"/>
        <v>0</v>
      </c>
      <c r="EG163" s="255">
        <v>0</v>
      </c>
      <c r="EH163" s="366" t="s">
        <v>200</v>
      </c>
    </row>
    <row r="164" spans="1:138" x14ac:dyDescent="0.4">
      <c r="A164" s="366" t="s">
        <v>79</v>
      </c>
      <c r="B164" s="366" t="s">
        <v>267</v>
      </c>
      <c r="C164" s="366" t="s">
        <v>46</v>
      </c>
      <c r="D164" s="366">
        <v>636938</v>
      </c>
      <c r="E164" s="366" t="s">
        <v>343</v>
      </c>
      <c r="F164" s="367">
        <v>211.36</v>
      </c>
      <c r="G164" s="367">
        <v>92.578984837278099</v>
      </c>
      <c r="H164" s="281"/>
      <c r="I164" s="281"/>
      <c r="J164" s="281"/>
      <c r="K164" s="281"/>
      <c r="L164" s="281"/>
      <c r="M164" s="389" t="s">
        <v>411</v>
      </c>
      <c r="N164" s="389" t="s">
        <v>411</v>
      </c>
      <c r="O164" s="389" t="s">
        <v>411</v>
      </c>
      <c r="P164" s="389" t="s">
        <v>411</v>
      </c>
      <c r="Q164" s="389" t="s">
        <v>411</v>
      </c>
      <c r="R164" s="389" t="s">
        <v>411</v>
      </c>
      <c r="S164" s="389" t="s">
        <v>411</v>
      </c>
      <c r="T164" s="389" t="s">
        <v>411</v>
      </c>
      <c r="U164" s="389" t="s">
        <v>411</v>
      </c>
      <c r="V164" s="389" t="s">
        <v>411</v>
      </c>
      <c r="W164" s="389" t="s">
        <v>411</v>
      </c>
      <c r="X164" s="389" t="s">
        <v>411</v>
      </c>
      <c r="Y164" s="389" t="s">
        <v>411</v>
      </c>
      <c r="Z164" s="389" t="s">
        <v>411</v>
      </c>
      <c r="AA164" s="389" t="s">
        <v>411</v>
      </c>
      <c r="AB164" s="389" t="s">
        <v>411</v>
      </c>
      <c r="AC164" s="389" t="s">
        <v>411</v>
      </c>
      <c r="AD164" s="389" t="s">
        <v>411</v>
      </c>
      <c r="AE164" s="389" t="s">
        <v>411</v>
      </c>
      <c r="AF164" s="389" t="s">
        <v>411</v>
      </c>
      <c r="AG164" s="389" t="s">
        <v>411</v>
      </c>
      <c r="AH164" s="389" t="s">
        <v>411</v>
      </c>
      <c r="AI164" s="367">
        <v>0.4642857142857143</v>
      </c>
      <c r="AJ164" s="367">
        <v>0.5</v>
      </c>
      <c r="AK164" s="367">
        <v>0</v>
      </c>
      <c r="AL164" s="367">
        <v>0</v>
      </c>
      <c r="AM164" s="367">
        <v>0</v>
      </c>
      <c r="AN164" s="367">
        <v>0</v>
      </c>
      <c r="AO164" s="367">
        <v>0</v>
      </c>
      <c r="AP164" s="367">
        <v>0</v>
      </c>
      <c r="AQ164" s="367">
        <v>0</v>
      </c>
      <c r="AR164" s="367">
        <v>0</v>
      </c>
      <c r="AS164" s="367">
        <v>0</v>
      </c>
      <c r="AT164" s="367">
        <v>0</v>
      </c>
      <c r="AU164" s="367">
        <v>0</v>
      </c>
      <c r="AV164" s="367">
        <v>0</v>
      </c>
      <c r="AW164" s="367">
        <v>0</v>
      </c>
      <c r="AX164" s="367">
        <v>0</v>
      </c>
      <c r="AY164" s="367">
        <v>0</v>
      </c>
      <c r="AZ164" s="367">
        <v>0</v>
      </c>
      <c r="BA164" s="367">
        <v>0</v>
      </c>
      <c r="BB164" s="367">
        <v>0</v>
      </c>
      <c r="BC164" s="367">
        <v>0</v>
      </c>
      <c r="BD164" s="367">
        <v>0</v>
      </c>
      <c r="BE164" s="367">
        <v>0</v>
      </c>
      <c r="BF164" s="367">
        <v>0</v>
      </c>
      <c r="BG164" s="367">
        <v>0</v>
      </c>
      <c r="BH164" s="367">
        <v>0</v>
      </c>
      <c r="BI164" s="367">
        <v>0</v>
      </c>
      <c r="BJ164" s="367">
        <v>0</v>
      </c>
      <c r="BK164" s="367">
        <v>0</v>
      </c>
      <c r="BL164" s="367">
        <v>0</v>
      </c>
      <c r="BN164" s="369">
        <v>0</v>
      </c>
      <c r="BO164" s="369">
        <v>0</v>
      </c>
      <c r="BP164" s="369">
        <v>0</v>
      </c>
      <c r="BQ164" s="369">
        <v>0</v>
      </c>
      <c r="BR164" s="369">
        <v>0</v>
      </c>
      <c r="BS164" s="390" t="s">
        <v>411</v>
      </c>
      <c r="BT164" s="390" t="s">
        <v>411</v>
      </c>
      <c r="BU164" s="390" t="s">
        <v>411</v>
      </c>
      <c r="BV164" s="390" t="s">
        <v>411</v>
      </c>
      <c r="BW164" s="390" t="s">
        <v>411</v>
      </c>
      <c r="BX164" s="390" t="s">
        <v>411</v>
      </c>
      <c r="BY164" s="390" t="s">
        <v>411</v>
      </c>
      <c r="BZ164" s="390" t="s">
        <v>411</v>
      </c>
      <c r="CA164" s="390" t="s">
        <v>411</v>
      </c>
      <c r="CB164" s="390" t="s">
        <v>411</v>
      </c>
      <c r="CC164" s="390" t="s">
        <v>411</v>
      </c>
      <c r="CD164" s="390" t="s">
        <v>411</v>
      </c>
      <c r="CE164" s="390" t="s">
        <v>411</v>
      </c>
      <c r="CF164" s="390" t="s">
        <v>411</v>
      </c>
      <c r="CG164" s="390" t="s">
        <v>411</v>
      </c>
      <c r="CH164" s="390" t="s">
        <v>411</v>
      </c>
      <c r="CI164" s="390" t="s">
        <v>411</v>
      </c>
      <c r="CJ164" s="390" t="s">
        <v>411</v>
      </c>
      <c r="CK164" s="390" t="s">
        <v>411</v>
      </c>
      <c r="CL164" s="390" t="s">
        <v>411</v>
      </c>
      <c r="CM164" s="390" t="s">
        <v>411</v>
      </c>
      <c r="CN164" s="390" t="s">
        <v>411</v>
      </c>
      <c r="CO164" s="369">
        <v>14719.714285714288</v>
      </c>
      <c r="CP164" s="369">
        <v>15852.000000000002</v>
      </c>
      <c r="CQ164" s="369">
        <v>0</v>
      </c>
      <c r="CR164" s="369">
        <v>0</v>
      </c>
      <c r="CS164" s="369">
        <v>0</v>
      </c>
      <c r="CT164" s="369">
        <v>0</v>
      </c>
      <c r="CU164" s="369">
        <v>0</v>
      </c>
      <c r="CV164" s="369">
        <v>0</v>
      </c>
      <c r="CW164" s="369">
        <v>0</v>
      </c>
      <c r="CX164" s="369">
        <v>0</v>
      </c>
      <c r="CY164" s="369">
        <v>0</v>
      </c>
      <c r="CZ164" s="369">
        <v>0</v>
      </c>
      <c r="DA164" s="369">
        <v>0</v>
      </c>
      <c r="DB164" s="369">
        <v>0</v>
      </c>
      <c r="DC164" s="369">
        <v>0</v>
      </c>
      <c r="DD164" s="369">
        <v>0</v>
      </c>
      <c r="DE164" s="369">
        <v>0</v>
      </c>
      <c r="DF164" s="369">
        <v>0</v>
      </c>
      <c r="DG164" s="369">
        <v>0</v>
      </c>
      <c r="DH164" s="369">
        <v>0</v>
      </c>
      <c r="DI164" s="369">
        <v>0</v>
      </c>
      <c r="DJ164" s="369">
        <v>0</v>
      </c>
      <c r="DK164" s="369">
        <v>0</v>
      </c>
      <c r="DL164" s="369">
        <v>0</v>
      </c>
      <c r="DM164" s="369">
        <v>0</v>
      </c>
      <c r="DN164" s="369">
        <v>0</v>
      </c>
      <c r="DO164" s="369">
        <v>0</v>
      </c>
      <c r="DP164" s="369">
        <v>0</v>
      </c>
      <c r="DQ164" s="369">
        <v>0</v>
      </c>
      <c r="DR164" s="369">
        <v>0</v>
      </c>
      <c r="DT164" s="366" t="s">
        <v>213</v>
      </c>
      <c r="DU164" s="304"/>
      <c r="DV164" s="304"/>
      <c r="DW164" s="304"/>
      <c r="DX164" s="304"/>
      <c r="DY164" s="304"/>
      <c r="DZ164" s="304"/>
      <c r="EA164" s="255">
        <v>65219.657142857133</v>
      </c>
      <c r="EB164" s="255">
        <v>290318.05714285717</v>
      </c>
      <c r="EC164" s="255">
        <v>39630.000000000007</v>
      </c>
      <c r="ED164" s="255">
        <f t="shared" ref="ED164:EE179" si="21">SUMIF($BN$1:$DR$1,ED$2,$BN164:$DR164)</f>
        <v>0</v>
      </c>
      <c r="EE164" s="255">
        <f t="shared" si="21"/>
        <v>0</v>
      </c>
      <c r="EF164" s="255">
        <f t="shared" si="19"/>
        <v>395167.71428571432</v>
      </c>
      <c r="EG164" s="255">
        <v>0</v>
      </c>
      <c r="EH164" s="366" t="s">
        <v>200</v>
      </c>
    </row>
    <row r="165" spans="1:138" x14ac:dyDescent="0.4">
      <c r="A165" s="366" t="s">
        <v>79</v>
      </c>
      <c r="B165" s="366" t="s">
        <v>267</v>
      </c>
      <c r="C165" s="366" t="s">
        <v>46</v>
      </c>
      <c r="D165" s="366">
        <v>636938</v>
      </c>
      <c r="E165" s="366" t="s">
        <v>334</v>
      </c>
      <c r="F165" s="367">
        <v>269.89999999999998</v>
      </c>
      <c r="G165" s="367">
        <v>120.6</v>
      </c>
      <c r="H165" s="281"/>
      <c r="I165" s="281"/>
      <c r="J165" s="281"/>
      <c r="K165" s="281"/>
      <c r="L165" s="281"/>
      <c r="M165" s="389" t="s">
        <v>411</v>
      </c>
      <c r="N165" s="389" t="s">
        <v>411</v>
      </c>
      <c r="O165" s="389" t="s">
        <v>411</v>
      </c>
      <c r="P165" s="389" t="s">
        <v>411</v>
      </c>
      <c r="Q165" s="389" t="s">
        <v>411</v>
      </c>
      <c r="R165" s="389" t="s">
        <v>411</v>
      </c>
      <c r="S165" s="389" t="s">
        <v>411</v>
      </c>
      <c r="T165" s="389" t="s">
        <v>411</v>
      </c>
      <c r="U165" s="389" t="s">
        <v>411</v>
      </c>
      <c r="V165" s="389" t="s">
        <v>411</v>
      </c>
      <c r="W165" s="389" t="s">
        <v>411</v>
      </c>
      <c r="X165" s="389" t="s">
        <v>411</v>
      </c>
      <c r="Y165" s="389" t="s">
        <v>411</v>
      </c>
      <c r="Z165" s="389" t="s">
        <v>411</v>
      </c>
      <c r="AA165" s="389" t="s">
        <v>411</v>
      </c>
      <c r="AB165" s="389" t="s">
        <v>411</v>
      </c>
      <c r="AC165" s="389" t="s">
        <v>411</v>
      </c>
      <c r="AD165" s="389" t="s">
        <v>411</v>
      </c>
      <c r="AE165" s="389" t="s">
        <v>411</v>
      </c>
      <c r="AF165" s="389" t="s">
        <v>411</v>
      </c>
      <c r="AG165" s="389" t="s">
        <v>411</v>
      </c>
      <c r="AH165" s="389" t="s">
        <v>411</v>
      </c>
      <c r="AI165" s="367">
        <v>0</v>
      </c>
      <c r="AJ165" s="367">
        <v>0</v>
      </c>
      <c r="AK165" s="367">
        <v>0</v>
      </c>
      <c r="AL165" s="367">
        <v>0</v>
      </c>
      <c r="AM165" s="367">
        <v>0</v>
      </c>
      <c r="AN165" s="367">
        <v>0</v>
      </c>
      <c r="AO165" s="367">
        <v>0</v>
      </c>
      <c r="AP165" s="367">
        <v>0</v>
      </c>
      <c r="AQ165" s="367">
        <v>0.5</v>
      </c>
      <c r="AR165" s="367">
        <v>0.5</v>
      </c>
      <c r="AS165" s="367">
        <v>0.5</v>
      </c>
      <c r="AT165" s="367">
        <v>0.5</v>
      </c>
      <c r="AU165" s="367">
        <v>0.5</v>
      </c>
      <c r="AV165" s="367">
        <v>0.5</v>
      </c>
      <c r="AW165" s="367">
        <v>0.5</v>
      </c>
      <c r="AX165" s="367">
        <v>0</v>
      </c>
      <c r="AY165" s="367">
        <v>0</v>
      </c>
      <c r="AZ165" s="367">
        <v>0</v>
      </c>
      <c r="BA165" s="367">
        <v>0</v>
      </c>
      <c r="BB165" s="367">
        <v>0</v>
      </c>
      <c r="BC165" s="367">
        <v>0</v>
      </c>
      <c r="BD165" s="367">
        <v>0</v>
      </c>
      <c r="BE165" s="367">
        <v>0</v>
      </c>
      <c r="BF165" s="367">
        <v>0</v>
      </c>
      <c r="BG165" s="367">
        <v>0</v>
      </c>
      <c r="BH165" s="367">
        <v>0</v>
      </c>
      <c r="BI165" s="367">
        <v>0</v>
      </c>
      <c r="BJ165" s="367">
        <v>0</v>
      </c>
      <c r="BK165" s="367">
        <v>0</v>
      </c>
      <c r="BL165" s="367">
        <v>0</v>
      </c>
      <c r="BN165" s="369">
        <v>0</v>
      </c>
      <c r="BO165" s="369">
        <v>0</v>
      </c>
      <c r="BP165" s="369">
        <v>0</v>
      </c>
      <c r="BQ165" s="369">
        <v>0</v>
      </c>
      <c r="BR165" s="369">
        <v>0</v>
      </c>
      <c r="BS165" s="390" t="s">
        <v>411</v>
      </c>
      <c r="BT165" s="390" t="s">
        <v>411</v>
      </c>
      <c r="BU165" s="390" t="s">
        <v>411</v>
      </c>
      <c r="BV165" s="390" t="s">
        <v>411</v>
      </c>
      <c r="BW165" s="390" t="s">
        <v>411</v>
      </c>
      <c r="BX165" s="390" t="s">
        <v>411</v>
      </c>
      <c r="BY165" s="390" t="s">
        <v>411</v>
      </c>
      <c r="BZ165" s="390" t="s">
        <v>411</v>
      </c>
      <c r="CA165" s="390" t="s">
        <v>411</v>
      </c>
      <c r="CB165" s="390" t="s">
        <v>411</v>
      </c>
      <c r="CC165" s="390" t="s">
        <v>411</v>
      </c>
      <c r="CD165" s="390" t="s">
        <v>411</v>
      </c>
      <c r="CE165" s="390" t="s">
        <v>411</v>
      </c>
      <c r="CF165" s="390" t="s">
        <v>411</v>
      </c>
      <c r="CG165" s="390" t="s">
        <v>411</v>
      </c>
      <c r="CH165" s="390" t="s">
        <v>411</v>
      </c>
      <c r="CI165" s="390" t="s">
        <v>411</v>
      </c>
      <c r="CJ165" s="390" t="s">
        <v>411</v>
      </c>
      <c r="CK165" s="390" t="s">
        <v>411</v>
      </c>
      <c r="CL165" s="390" t="s">
        <v>411</v>
      </c>
      <c r="CM165" s="390" t="s">
        <v>411</v>
      </c>
      <c r="CN165" s="390" t="s">
        <v>411</v>
      </c>
      <c r="CO165" s="369">
        <v>0</v>
      </c>
      <c r="CP165" s="369">
        <v>0</v>
      </c>
      <c r="CQ165" s="369">
        <v>0</v>
      </c>
      <c r="CR165" s="369">
        <v>0</v>
      </c>
      <c r="CS165" s="369">
        <v>0</v>
      </c>
      <c r="CT165" s="369">
        <v>0</v>
      </c>
      <c r="CU165" s="369">
        <v>0</v>
      </c>
      <c r="CV165" s="369">
        <v>0</v>
      </c>
      <c r="CW165" s="369">
        <v>20242.5</v>
      </c>
      <c r="CX165" s="369">
        <v>20242.5</v>
      </c>
      <c r="CY165" s="369">
        <v>20242.5</v>
      </c>
      <c r="CZ165" s="369">
        <v>20242.5</v>
      </c>
      <c r="DA165" s="369">
        <v>20242.5</v>
      </c>
      <c r="DB165" s="369">
        <v>20242.5</v>
      </c>
      <c r="DC165" s="369">
        <v>20242.5</v>
      </c>
      <c r="DD165" s="369">
        <v>0</v>
      </c>
      <c r="DE165" s="369">
        <v>0</v>
      </c>
      <c r="DF165" s="369">
        <v>0</v>
      </c>
      <c r="DG165" s="369">
        <v>0</v>
      </c>
      <c r="DH165" s="369">
        <v>0</v>
      </c>
      <c r="DI165" s="369">
        <v>0</v>
      </c>
      <c r="DJ165" s="369">
        <v>0</v>
      </c>
      <c r="DK165" s="369">
        <v>0</v>
      </c>
      <c r="DL165" s="369">
        <v>0</v>
      </c>
      <c r="DM165" s="369">
        <v>0</v>
      </c>
      <c r="DN165" s="369">
        <v>0</v>
      </c>
      <c r="DO165" s="369">
        <v>0</v>
      </c>
      <c r="DP165" s="369">
        <v>0</v>
      </c>
      <c r="DQ165" s="369">
        <v>0</v>
      </c>
      <c r="DR165" s="369">
        <v>0</v>
      </c>
      <c r="DT165" s="366" t="s">
        <v>213</v>
      </c>
      <c r="DU165" s="304"/>
      <c r="DV165" s="304"/>
      <c r="DW165" s="304"/>
      <c r="DX165" s="304"/>
      <c r="DY165" s="304"/>
      <c r="DZ165" s="304"/>
      <c r="EA165" s="255">
        <v>6940.2857142857138</v>
      </c>
      <c r="EB165" s="255">
        <v>19085.785714285706</v>
      </c>
      <c r="EC165" s="255">
        <v>0</v>
      </c>
      <c r="ED165" s="255">
        <f t="shared" si="21"/>
        <v>141697.5</v>
      </c>
      <c r="EE165" s="255">
        <f t="shared" si="21"/>
        <v>0</v>
      </c>
      <c r="EF165" s="255">
        <f t="shared" si="19"/>
        <v>167723.57142857142</v>
      </c>
      <c r="EG165" s="255">
        <v>0</v>
      </c>
      <c r="EH165" s="366" t="s">
        <v>200</v>
      </c>
    </row>
    <row r="166" spans="1:138" x14ac:dyDescent="0.4">
      <c r="A166" s="366" t="s">
        <v>276</v>
      </c>
      <c r="B166" s="366" t="s">
        <v>276</v>
      </c>
      <c r="C166" s="366" t="s">
        <v>276</v>
      </c>
      <c r="D166" s="366">
        <v>636939</v>
      </c>
      <c r="E166" s="366" t="s">
        <v>344</v>
      </c>
      <c r="F166" s="367">
        <v>0</v>
      </c>
      <c r="G166" s="367">
        <v>0</v>
      </c>
      <c r="H166" s="281"/>
      <c r="I166" s="281"/>
      <c r="J166" s="281"/>
      <c r="K166" s="281"/>
      <c r="L166" s="281"/>
      <c r="M166" s="389" t="s">
        <v>411</v>
      </c>
      <c r="N166" s="389" t="s">
        <v>411</v>
      </c>
      <c r="O166" s="389" t="s">
        <v>411</v>
      </c>
      <c r="P166" s="389" t="s">
        <v>411</v>
      </c>
      <c r="Q166" s="389" t="s">
        <v>411</v>
      </c>
      <c r="R166" s="389" t="s">
        <v>411</v>
      </c>
      <c r="S166" s="389" t="s">
        <v>411</v>
      </c>
      <c r="T166" s="389" t="s">
        <v>411</v>
      </c>
      <c r="U166" s="389" t="s">
        <v>411</v>
      </c>
      <c r="V166" s="389" t="s">
        <v>411</v>
      </c>
      <c r="W166" s="389" t="s">
        <v>411</v>
      </c>
      <c r="X166" s="389" t="s">
        <v>411</v>
      </c>
      <c r="Y166" s="389" t="s">
        <v>411</v>
      </c>
      <c r="Z166" s="389" t="s">
        <v>411</v>
      </c>
      <c r="AA166" s="389" t="s">
        <v>411</v>
      </c>
      <c r="AB166" s="389" t="s">
        <v>411</v>
      </c>
      <c r="AC166" s="389" t="s">
        <v>411</v>
      </c>
      <c r="AD166" s="389" t="s">
        <v>411</v>
      </c>
      <c r="AE166" s="389" t="s">
        <v>411</v>
      </c>
      <c r="AF166" s="389" t="s">
        <v>411</v>
      </c>
      <c r="AG166" s="389" t="s">
        <v>411</v>
      </c>
      <c r="AH166" s="389" t="s">
        <v>411</v>
      </c>
      <c r="AI166" s="367" t="s">
        <v>276</v>
      </c>
      <c r="AJ166" s="367" t="s">
        <v>276</v>
      </c>
      <c r="AK166" s="367" t="s">
        <v>276</v>
      </c>
      <c r="AL166" s="367" t="s">
        <v>276</v>
      </c>
      <c r="AM166" s="367" t="s">
        <v>276</v>
      </c>
      <c r="AN166" s="367" t="s">
        <v>276</v>
      </c>
      <c r="AO166" s="367" t="s">
        <v>276</v>
      </c>
      <c r="AP166" s="367" t="s">
        <v>276</v>
      </c>
      <c r="AQ166" s="367" t="s">
        <v>276</v>
      </c>
      <c r="AR166" s="367" t="s">
        <v>276</v>
      </c>
      <c r="AS166" s="367" t="s">
        <v>276</v>
      </c>
      <c r="AT166" s="367" t="s">
        <v>276</v>
      </c>
      <c r="AU166" s="367" t="s">
        <v>276</v>
      </c>
      <c r="AV166" s="367" t="s">
        <v>276</v>
      </c>
      <c r="AW166" s="367" t="s">
        <v>276</v>
      </c>
      <c r="AX166" s="367" t="s">
        <v>276</v>
      </c>
      <c r="AY166" s="367" t="s">
        <v>276</v>
      </c>
      <c r="AZ166" s="367" t="s">
        <v>276</v>
      </c>
      <c r="BA166" s="367" t="s">
        <v>276</v>
      </c>
      <c r="BB166" s="367" t="s">
        <v>276</v>
      </c>
      <c r="BC166" s="367" t="s">
        <v>276</v>
      </c>
      <c r="BD166" s="367" t="s">
        <v>276</v>
      </c>
      <c r="BE166" s="367" t="s">
        <v>276</v>
      </c>
      <c r="BF166" s="367" t="s">
        <v>276</v>
      </c>
      <c r="BG166" s="367" t="s">
        <v>276</v>
      </c>
      <c r="BH166" s="367" t="s">
        <v>276</v>
      </c>
      <c r="BI166" s="367" t="s">
        <v>276</v>
      </c>
      <c r="BJ166" s="367" t="s">
        <v>276</v>
      </c>
      <c r="BK166" s="367" t="s">
        <v>276</v>
      </c>
      <c r="BL166" s="367" t="s">
        <v>276</v>
      </c>
      <c r="BN166" s="369">
        <v>0</v>
      </c>
      <c r="BO166" s="369">
        <v>0</v>
      </c>
      <c r="BP166" s="369">
        <v>0</v>
      </c>
      <c r="BQ166" s="369">
        <v>0</v>
      </c>
      <c r="BR166" s="369">
        <v>0</v>
      </c>
      <c r="BS166" s="390" t="s">
        <v>411</v>
      </c>
      <c r="BT166" s="390" t="s">
        <v>411</v>
      </c>
      <c r="BU166" s="390" t="s">
        <v>411</v>
      </c>
      <c r="BV166" s="390" t="s">
        <v>411</v>
      </c>
      <c r="BW166" s="390" t="s">
        <v>411</v>
      </c>
      <c r="BX166" s="390" t="s">
        <v>411</v>
      </c>
      <c r="BY166" s="390" t="s">
        <v>411</v>
      </c>
      <c r="BZ166" s="390" t="s">
        <v>411</v>
      </c>
      <c r="CA166" s="390" t="s">
        <v>411</v>
      </c>
      <c r="CB166" s="390" t="s">
        <v>411</v>
      </c>
      <c r="CC166" s="390" t="s">
        <v>411</v>
      </c>
      <c r="CD166" s="390" t="s">
        <v>411</v>
      </c>
      <c r="CE166" s="390" t="s">
        <v>411</v>
      </c>
      <c r="CF166" s="390" t="s">
        <v>411</v>
      </c>
      <c r="CG166" s="390" t="s">
        <v>411</v>
      </c>
      <c r="CH166" s="390" t="s">
        <v>411</v>
      </c>
      <c r="CI166" s="390" t="s">
        <v>411</v>
      </c>
      <c r="CJ166" s="390" t="s">
        <v>411</v>
      </c>
      <c r="CK166" s="390" t="s">
        <v>411</v>
      </c>
      <c r="CL166" s="390" t="s">
        <v>411</v>
      </c>
      <c r="CM166" s="390" t="s">
        <v>411</v>
      </c>
      <c r="CN166" s="390" t="s">
        <v>411</v>
      </c>
      <c r="CO166" s="369">
        <v>0</v>
      </c>
      <c r="CP166" s="369">
        <v>0</v>
      </c>
      <c r="CQ166" s="369">
        <v>0</v>
      </c>
      <c r="CR166" s="369">
        <v>0</v>
      </c>
      <c r="CS166" s="369">
        <v>0</v>
      </c>
      <c r="CT166" s="369">
        <v>0</v>
      </c>
      <c r="CU166" s="369">
        <v>0</v>
      </c>
      <c r="CV166" s="369">
        <v>0</v>
      </c>
      <c r="CW166" s="369">
        <v>0</v>
      </c>
      <c r="CX166" s="369">
        <v>0</v>
      </c>
      <c r="CY166" s="369">
        <v>0</v>
      </c>
      <c r="CZ166" s="369">
        <v>0</v>
      </c>
      <c r="DA166" s="369">
        <v>0</v>
      </c>
      <c r="DB166" s="369">
        <v>0</v>
      </c>
      <c r="DC166" s="369">
        <v>0</v>
      </c>
      <c r="DD166" s="369">
        <v>0</v>
      </c>
      <c r="DE166" s="369">
        <v>0</v>
      </c>
      <c r="DF166" s="369">
        <v>0</v>
      </c>
      <c r="DG166" s="369">
        <v>0</v>
      </c>
      <c r="DH166" s="369">
        <v>0</v>
      </c>
      <c r="DI166" s="369">
        <v>0</v>
      </c>
      <c r="DJ166" s="369">
        <v>0</v>
      </c>
      <c r="DK166" s="369">
        <v>0</v>
      </c>
      <c r="DL166" s="369">
        <v>0</v>
      </c>
      <c r="DM166" s="369">
        <v>0</v>
      </c>
      <c r="DN166" s="369">
        <v>0</v>
      </c>
      <c r="DO166" s="369">
        <v>0</v>
      </c>
      <c r="DP166" s="369">
        <v>0</v>
      </c>
      <c r="DQ166" s="369">
        <v>0</v>
      </c>
      <c r="DR166" s="369">
        <v>0</v>
      </c>
      <c r="DT166" s="366" t="s">
        <v>276</v>
      </c>
      <c r="DU166" s="304"/>
      <c r="DV166" s="304"/>
      <c r="DW166" s="304"/>
      <c r="DX166" s="304"/>
      <c r="DY166" s="304"/>
      <c r="DZ166" s="304"/>
      <c r="EA166" s="255">
        <v>0</v>
      </c>
      <c r="EB166" s="255">
        <v>0</v>
      </c>
      <c r="EC166" s="255">
        <v>0</v>
      </c>
      <c r="ED166" s="255">
        <f t="shared" si="21"/>
        <v>0</v>
      </c>
      <c r="EE166" s="255">
        <f t="shared" si="21"/>
        <v>0</v>
      </c>
      <c r="EF166" s="255">
        <f t="shared" si="19"/>
        <v>0</v>
      </c>
      <c r="EG166" s="255">
        <v>0</v>
      </c>
      <c r="EH166" s="366" t="s">
        <v>200</v>
      </c>
    </row>
    <row r="167" spans="1:138" x14ac:dyDescent="0.4">
      <c r="A167" s="366" t="s">
        <v>79</v>
      </c>
      <c r="B167" s="366" t="s">
        <v>267</v>
      </c>
      <c r="C167" s="366" t="s">
        <v>46</v>
      </c>
      <c r="D167" s="366">
        <v>636939</v>
      </c>
      <c r="E167" s="366" t="s">
        <v>327</v>
      </c>
      <c r="F167" s="367">
        <v>211.36</v>
      </c>
      <c r="G167" s="367">
        <v>92.578984837278099</v>
      </c>
      <c r="H167" s="281"/>
      <c r="I167" s="281"/>
      <c r="J167" s="281"/>
      <c r="K167" s="281"/>
      <c r="L167" s="281"/>
      <c r="M167" s="389" t="s">
        <v>411</v>
      </c>
      <c r="N167" s="389" t="s">
        <v>411</v>
      </c>
      <c r="O167" s="389" t="s">
        <v>411</v>
      </c>
      <c r="P167" s="389" t="s">
        <v>411</v>
      </c>
      <c r="Q167" s="389" t="s">
        <v>411</v>
      </c>
      <c r="R167" s="389" t="s">
        <v>411</v>
      </c>
      <c r="S167" s="389" t="s">
        <v>411</v>
      </c>
      <c r="T167" s="389" t="s">
        <v>411</v>
      </c>
      <c r="U167" s="389" t="s">
        <v>411</v>
      </c>
      <c r="V167" s="389" t="s">
        <v>411</v>
      </c>
      <c r="W167" s="389" t="s">
        <v>411</v>
      </c>
      <c r="X167" s="389" t="s">
        <v>411</v>
      </c>
      <c r="Y167" s="389" t="s">
        <v>411</v>
      </c>
      <c r="Z167" s="389" t="s">
        <v>411</v>
      </c>
      <c r="AA167" s="389" t="s">
        <v>411</v>
      </c>
      <c r="AB167" s="389" t="s">
        <v>411</v>
      </c>
      <c r="AC167" s="389" t="s">
        <v>411</v>
      </c>
      <c r="AD167" s="389" t="s">
        <v>411</v>
      </c>
      <c r="AE167" s="389" t="s">
        <v>411</v>
      </c>
      <c r="AF167" s="389" t="s">
        <v>411</v>
      </c>
      <c r="AG167" s="389" t="s">
        <v>411</v>
      </c>
      <c r="AH167" s="389" t="s">
        <v>411</v>
      </c>
      <c r="AI167" s="367">
        <v>0</v>
      </c>
      <c r="AJ167" s="367">
        <v>0</v>
      </c>
      <c r="AK167" s="367">
        <v>0</v>
      </c>
      <c r="AL167" s="367">
        <v>0</v>
      </c>
      <c r="AM167" s="367">
        <v>0</v>
      </c>
      <c r="AN167" s="367">
        <v>0</v>
      </c>
      <c r="AO167" s="367">
        <v>0.99285714285714288</v>
      </c>
      <c r="AP167" s="367">
        <v>0.95714285714285718</v>
      </c>
      <c r="AQ167" s="367">
        <v>0.6428571428571429</v>
      </c>
      <c r="AR167" s="367">
        <v>0</v>
      </c>
      <c r="AS167" s="367">
        <v>0</v>
      </c>
      <c r="AT167" s="367">
        <v>0</v>
      </c>
      <c r="AU167" s="367">
        <v>0</v>
      </c>
      <c r="AV167" s="367">
        <v>0</v>
      </c>
      <c r="AW167" s="367">
        <v>0</v>
      </c>
      <c r="AX167" s="367">
        <v>0</v>
      </c>
      <c r="AY167" s="367">
        <v>0</v>
      </c>
      <c r="AZ167" s="367">
        <v>0</v>
      </c>
      <c r="BA167" s="367">
        <v>0</v>
      </c>
      <c r="BB167" s="367">
        <v>0</v>
      </c>
      <c r="BC167" s="367">
        <v>0</v>
      </c>
      <c r="BD167" s="367">
        <v>0</v>
      </c>
      <c r="BE167" s="367">
        <v>0</v>
      </c>
      <c r="BF167" s="367">
        <v>0</v>
      </c>
      <c r="BG167" s="367">
        <v>0</v>
      </c>
      <c r="BH167" s="367">
        <v>0</v>
      </c>
      <c r="BI167" s="367">
        <v>0</v>
      </c>
      <c r="BJ167" s="367">
        <v>0</v>
      </c>
      <c r="BK167" s="367">
        <v>0</v>
      </c>
      <c r="BL167" s="367">
        <v>0</v>
      </c>
      <c r="BN167" s="369">
        <v>0</v>
      </c>
      <c r="BO167" s="369">
        <v>0</v>
      </c>
      <c r="BP167" s="369">
        <v>0</v>
      </c>
      <c r="BQ167" s="369">
        <v>0</v>
      </c>
      <c r="BR167" s="369">
        <v>0</v>
      </c>
      <c r="BS167" s="390" t="s">
        <v>411</v>
      </c>
      <c r="BT167" s="390" t="s">
        <v>411</v>
      </c>
      <c r="BU167" s="390" t="s">
        <v>411</v>
      </c>
      <c r="BV167" s="390" t="s">
        <v>411</v>
      </c>
      <c r="BW167" s="390" t="s">
        <v>411</v>
      </c>
      <c r="BX167" s="390" t="s">
        <v>411</v>
      </c>
      <c r="BY167" s="390" t="s">
        <v>411</v>
      </c>
      <c r="BZ167" s="390" t="s">
        <v>411</v>
      </c>
      <c r="CA167" s="390" t="s">
        <v>411</v>
      </c>
      <c r="CB167" s="390" t="s">
        <v>411</v>
      </c>
      <c r="CC167" s="390" t="s">
        <v>411</v>
      </c>
      <c r="CD167" s="390" t="s">
        <v>411</v>
      </c>
      <c r="CE167" s="390" t="s">
        <v>411</v>
      </c>
      <c r="CF167" s="390" t="s">
        <v>411</v>
      </c>
      <c r="CG167" s="390" t="s">
        <v>411</v>
      </c>
      <c r="CH167" s="390" t="s">
        <v>411</v>
      </c>
      <c r="CI167" s="390" t="s">
        <v>411</v>
      </c>
      <c r="CJ167" s="390" t="s">
        <v>411</v>
      </c>
      <c r="CK167" s="390" t="s">
        <v>411</v>
      </c>
      <c r="CL167" s="390" t="s">
        <v>411</v>
      </c>
      <c r="CM167" s="390" t="s">
        <v>411</v>
      </c>
      <c r="CN167" s="390" t="s">
        <v>411</v>
      </c>
      <c r="CO167" s="369">
        <v>0</v>
      </c>
      <c r="CP167" s="369">
        <v>0</v>
      </c>
      <c r="CQ167" s="369">
        <v>0</v>
      </c>
      <c r="CR167" s="369">
        <v>0</v>
      </c>
      <c r="CS167" s="369">
        <v>0</v>
      </c>
      <c r="CT167" s="369">
        <v>0</v>
      </c>
      <c r="CU167" s="369">
        <v>31477.542857142864</v>
      </c>
      <c r="CV167" s="369">
        <v>30345.257142857146</v>
      </c>
      <c r="CW167" s="369">
        <v>20381.142857142859</v>
      </c>
      <c r="CX167" s="369">
        <v>0</v>
      </c>
      <c r="CY167" s="369">
        <v>0</v>
      </c>
      <c r="CZ167" s="369">
        <v>0</v>
      </c>
      <c r="DA167" s="369">
        <v>0</v>
      </c>
      <c r="DB167" s="369">
        <v>0</v>
      </c>
      <c r="DC167" s="369">
        <v>0</v>
      </c>
      <c r="DD167" s="369">
        <v>0</v>
      </c>
      <c r="DE167" s="369">
        <v>0</v>
      </c>
      <c r="DF167" s="369">
        <v>0</v>
      </c>
      <c r="DG167" s="369">
        <v>0</v>
      </c>
      <c r="DH167" s="369">
        <v>0</v>
      </c>
      <c r="DI167" s="369">
        <v>0</v>
      </c>
      <c r="DJ167" s="369">
        <v>0</v>
      </c>
      <c r="DK167" s="369">
        <v>0</v>
      </c>
      <c r="DL167" s="369">
        <v>0</v>
      </c>
      <c r="DM167" s="369">
        <v>0</v>
      </c>
      <c r="DN167" s="369">
        <v>0</v>
      </c>
      <c r="DO167" s="369">
        <v>0</v>
      </c>
      <c r="DP167" s="369">
        <v>0</v>
      </c>
      <c r="DQ167" s="369">
        <v>0</v>
      </c>
      <c r="DR167" s="369">
        <v>0</v>
      </c>
      <c r="DT167" s="366" t="s">
        <v>213</v>
      </c>
      <c r="DU167" s="304"/>
      <c r="DV167" s="304"/>
      <c r="DW167" s="304"/>
      <c r="DX167" s="304"/>
      <c r="DY167" s="304"/>
      <c r="DZ167" s="304"/>
      <c r="EA167" s="255">
        <v>76995.42857142858</v>
      </c>
      <c r="EB167" s="255">
        <v>558443.31428571441</v>
      </c>
      <c r="EC167" s="255">
        <v>126816.00000000001</v>
      </c>
      <c r="ED167" s="255">
        <f t="shared" si="21"/>
        <v>82203.942857142873</v>
      </c>
      <c r="EE167" s="255">
        <f t="shared" si="21"/>
        <v>0</v>
      </c>
      <c r="EF167" s="255">
        <f t="shared" si="19"/>
        <v>844458.68571428594</v>
      </c>
      <c r="EG167" s="255">
        <v>0</v>
      </c>
      <c r="EH167" s="366" t="s">
        <v>200</v>
      </c>
    </row>
    <row r="168" spans="1:138" x14ac:dyDescent="0.4">
      <c r="A168" s="366" t="s">
        <v>276</v>
      </c>
      <c r="B168" s="366" t="s">
        <v>276</v>
      </c>
      <c r="C168" s="366" t="s">
        <v>276</v>
      </c>
      <c r="D168" s="366" t="s">
        <v>345</v>
      </c>
      <c r="E168" s="366" t="s">
        <v>346</v>
      </c>
      <c r="F168" s="367">
        <v>0</v>
      </c>
      <c r="G168" s="367">
        <v>0</v>
      </c>
      <c r="H168" s="281"/>
      <c r="I168" s="281"/>
      <c r="J168" s="281"/>
      <c r="K168" s="281"/>
      <c r="L168" s="281"/>
      <c r="M168" s="389" t="s">
        <v>411</v>
      </c>
      <c r="N168" s="389" t="s">
        <v>411</v>
      </c>
      <c r="O168" s="389" t="s">
        <v>411</v>
      </c>
      <c r="P168" s="389" t="s">
        <v>411</v>
      </c>
      <c r="Q168" s="389" t="s">
        <v>411</v>
      </c>
      <c r="R168" s="389" t="s">
        <v>411</v>
      </c>
      <c r="S168" s="389" t="s">
        <v>411</v>
      </c>
      <c r="T168" s="389" t="s">
        <v>411</v>
      </c>
      <c r="U168" s="389" t="s">
        <v>411</v>
      </c>
      <c r="V168" s="389" t="s">
        <v>411</v>
      </c>
      <c r="W168" s="389" t="s">
        <v>411</v>
      </c>
      <c r="X168" s="389" t="s">
        <v>411</v>
      </c>
      <c r="Y168" s="389" t="s">
        <v>411</v>
      </c>
      <c r="Z168" s="389" t="s">
        <v>411</v>
      </c>
      <c r="AA168" s="389" t="s">
        <v>411</v>
      </c>
      <c r="AB168" s="389" t="s">
        <v>411</v>
      </c>
      <c r="AC168" s="389" t="s">
        <v>411</v>
      </c>
      <c r="AD168" s="389" t="s">
        <v>411</v>
      </c>
      <c r="AE168" s="389" t="s">
        <v>411</v>
      </c>
      <c r="AF168" s="389" t="s">
        <v>411</v>
      </c>
      <c r="AG168" s="389" t="s">
        <v>411</v>
      </c>
      <c r="AH168" s="389" t="s">
        <v>411</v>
      </c>
      <c r="AI168" s="367" t="s">
        <v>276</v>
      </c>
      <c r="AJ168" s="367" t="s">
        <v>276</v>
      </c>
      <c r="AK168" s="367" t="s">
        <v>276</v>
      </c>
      <c r="AL168" s="367" t="s">
        <v>276</v>
      </c>
      <c r="AM168" s="367" t="s">
        <v>276</v>
      </c>
      <c r="AN168" s="367" t="s">
        <v>276</v>
      </c>
      <c r="AO168" s="367" t="s">
        <v>276</v>
      </c>
      <c r="AP168" s="367" t="s">
        <v>276</v>
      </c>
      <c r="AQ168" s="367" t="s">
        <v>276</v>
      </c>
      <c r="AR168" s="367" t="s">
        <v>276</v>
      </c>
      <c r="AS168" s="367" t="s">
        <v>276</v>
      </c>
      <c r="AT168" s="367" t="s">
        <v>276</v>
      </c>
      <c r="AU168" s="367" t="s">
        <v>276</v>
      </c>
      <c r="AV168" s="367" t="s">
        <v>276</v>
      </c>
      <c r="AW168" s="367" t="s">
        <v>276</v>
      </c>
      <c r="AX168" s="367" t="s">
        <v>276</v>
      </c>
      <c r="AY168" s="367" t="s">
        <v>276</v>
      </c>
      <c r="AZ168" s="367" t="s">
        <v>276</v>
      </c>
      <c r="BA168" s="367" t="s">
        <v>276</v>
      </c>
      <c r="BB168" s="367" t="s">
        <v>276</v>
      </c>
      <c r="BC168" s="367" t="s">
        <v>276</v>
      </c>
      <c r="BD168" s="367" t="s">
        <v>276</v>
      </c>
      <c r="BE168" s="367" t="s">
        <v>276</v>
      </c>
      <c r="BF168" s="367" t="s">
        <v>276</v>
      </c>
      <c r="BG168" s="367" t="s">
        <v>276</v>
      </c>
      <c r="BH168" s="367" t="s">
        <v>276</v>
      </c>
      <c r="BI168" s="367" t="s">
        <v>276</v>
      </c>
      <c r="BJ168" s="367" t="s">
        <v>276</v>
      </c>
      <c r="BK168" s="367" t="s">
        <v>276</v>
      </c>
      <c r="BL168" s="367" t="s">
        <v>276</v>
      </c>
      <c r="BN168" s="369">
        <v>0</v>
      </c>
      <c r="BO168" s="369">
        <v>0</v>
      </c>
      <c r="BP168" s="369">
        <v>0</v>
      </c>
      <c r="BQ168" s="369">
        <v>0</v>
      </c>
      <c r="BR168" s="369">
        <v>0</v>
      </c>
      <c r="BS168" s="390" t="s">
        <v>411</v>
      </c>
      <c r="BT168" s="390" t="s">
        <v>411</v>
      </c>
      <c r="BU168" s="390" t="s">
        <v>411</v>
      </c>
      <c r="BV168" s="390" t="s">
        <v>411</v>
      </c>
      <c r="BW168" s="390" t="s">
        <v>411</v>
      </c>
      <c r="BX168" s="390" t="s">
        <v>411</v>
      </c>
      <c r="BY168" s="390" t="s">
        <v>411</v>
      </c>
      <c r="BZ168" s="390" t="s">
        <v>411</v>
      </c>
      <c r="CA168" s="390" t="s">
        <v>411</v>
      </c>
      <c r="CB168" s="390" t="s">
        <v>411</v>
      </c>
      <c r="CC168" s="390" t="s">
        <v>411</v>
      </c>
      <c r="CD168" s="390" t="s">
        <v>411</v>
      </c>
      <c r="CE168" s="390" t="s">
        <v>411</v>
      </c>
      <c r="CF168" s="390" t="s">
        <v>411</v>
      </c>
      <c r="CG168" s="390" t="s">
        <v>411</v>
      </c>
      <c r="CH168" s="390" t="s">
        <v>411</v>
      </c>
      <c r="CI168" s="390" t="s">
        <v>411</v>
      </c>
      <c r="CJ168" s="390" t="s">
        <v>411</v>
      </c>
      <c r="CK168" s="390" t="s">
        <v>411</v>
      </c>
      <c r="CL168" s="390" t="s">
        <v>411</v>
      </c>
      <c r="CM168" s="390" t="s">
        <v>411</v>
      </c>
      <c r="CN168" s="390" t="s">
        <v>411</v>
      </c>
      <c r="CO168" s="369">
        <v>0</v>
      </c>
      <c r="CP168" s="369">
        <v>0</v>
      </c>
      <c r="CQ168" s="369">
        <v>0</v>
      </c>
      <c r="CR168" s="369">
        <v>0</v>
      </c>
      <c r="CS168" s="369">
        <v>0</v>
      </c>
      <c r="CT168" s="369">
        <v>0</v>
      </c>
      <c r="CU168" s="369">
        <v>0</v>
      </c>
      <c r="CV168" s="369">
        <v>0</v>
      </c>
      <c r="CW168" s="369">
        <v>0</v>
      </c>
      <c r="CX168" s="369">
        <v>0</v>
      </c>
      <c r="CY168" s="369">
        <v>0</v>
      </c>
      <c r="CZ168" s="369">
        <v>0</v>
      </c>
      <c r="DA168" s="369">
        <v>0</v>
      </c>
      <c r="DB168" s="369">
        <v>0</v>
      </c>
      <c r="DC168" s="369">
        <v>0</v>
      </c>
      <c r="DD168" s="369">
        <v>0</v>
      </c>
      <c r="DE168" s="369">
        <v>0</v>
      </c>
      <c r="DF168" s="369">
        <v>0</v>
      </c>
      <c r="DG168" s="369">
        <v>0</v>
      </c>
      <c r="DH168" s="369">
        <v>0</v>
      </c>
      <c r="DI168" s="369">
        <v>0</v>
      </c>
      <c r="DJ168" s="369">
        <v>0</v>
      </c>
      <c r="DK168" s="369">
        <v>0</v>
      </c>
      <c r="DL168" s="369">
        <v>0</v>
      </c>
      <c r="DM168" s="369">
        <v>0</v>
      </c>
      <c r="DN168" s="369">
        <v>0</v>
      </c>
      <c r="DO168" s="369">
        <v>0</v>
      </c>
      <c r="DP168" s="369">
        <v>0</v>
      </c>
      <c r="DQ168" s="369">
        <v>0</v>
      </c>
      <c r="DR168" s="369">
        <v>0</v>
      </c>
      <c r="DT168" s="366" t="s">
        <v>276</v>
      </c>
      <c r="DU168" s="304"/>
      <c r="DV168" s="304"/>
      <c r="DW168" s="304"/>
      <c r="DX168" s="304"/>
      <c r="DY168" s="304"/>
      <c r="DZ168" s="304"/>
      <c r="EA168" s="255">
        <v>0</v>
      </c>
      <c r="EB168" s="255">
        <v>0</v>
      </c>
      <c r="EC168" s="255">
        <v>0</v>
      </c>
      <c r="ED168" s="255">
        <f t="shared" si="21"/>
        <v>0</v>
      </c>
      <c r="EE168" s="255">
        <f t="shared" si="21"/>
        <v>0</v>
      </c>
      <c r="EF168" s="255">
        <f t="shared" si="19"/>
        <v>0</v>
      </c>
      <c r="EG168" s="255">
        <v>0</v>
      </c>
      <c r="EH168" s="366" t="s">
        <v>200</v>
      </c>
    </row>
    <row r="169" spans="1:138" x14ac:dyDescent="0.4">
      <c r="A169" s="366" t="s">
        <v>79</v>
      </c>
      <c r="B169" s="366" t="s">
        <v>267</v>
      </c>
      <c r="C169" s="366" t="s">
        <v>46</v>
      </c>
      <c r="D169" s="366" t="s">
        <v>345</v>
      </c>
      <c r="E169" s="366" t="s">
        <v>347</v>
      </c>
      <c r="F169" s="367">
        <v>216.62</v>
      </c>
      <c r="G169" s="367">
        <v>94.875194156804724</v>
      </c>
      <c r="H169" s="281"/>
      <c r="I169" s="281"/>
      <c r="J169" s="281"/>
      <c r="K169" s="281"/>
      <c r="L169" s="281"/>
      <c r="M169" s="389" t="s">
        <v>411</v>
      </c>
      <c r="N169" s="389" t="s">
        <v>411</v>
      </c>
      <c r="O169" s="389" t="s">
        <v>411</v>
      </c>
      <c r="P169" s="389" t="s">
        <v>411</v>
      </c>
      <c r="Q169" s="389" t="s">
        <v>411</v>
      </c>
      <c r="R169" s="389" t="s">
        <v>411</v>
      </c>
      <c r="S169" s="389" t="s">
        <v>411</v>
      </c>
      <c r="T169" s="389" t="s">
        <v>411</v>
      </c>
      <c r="U169" s="389" t="s">
        <v>411</v>
      </c>
      <c r="V169" s="389" t="s">
        <v>411</v>
      </c>
      <c r="W169" s="389" t="s">
        <v>411</v>
      </c>
      <c r="X169" s="389" t="s">
        <v>411</v>
      </c>
      <c r="Y169" s="389" t="s">
        <v>411</v>
      </c>
      <c r="Z169" s="389" t="s">
        <v>411</v>
      </c>
      <c r="AA169" s="389" t="s">
        <v>411</v>
      </c>
      <c r="AB169" s="389" t="s">
        <v>411</v>
      </c>
      <c r="AC169" s="389" t="s">
        <v>411</v>
      </c>
      <c r="AD169" s="389" t="s">
        <v>411</v>
      </c>
      <c r="AE169" s="389" t="s">
        <v>411</v>
      </c>
      <c r="AF169" s="389" t="s">
        <v>411</v>
      </c>
      <c r="AG169" s="389" t="s">
        <v>411</v>
      </c>
      <c r="AH169" s="389" t="s">
        <v>411</v>
      </c>
      <c r="AI169" s="367">
        <v>0</v>
      </c>
      <c r="AJ169" s="367">
        <v>0</v>
      </c>
      <c r="AK169" s="367">
        <v>0</v>
      </c>
      <c r="AL169" s="367">
        <v>0</v>
      </c>
      <c r="AM169" s="367">
        <v>0</v>
      </c>
      <c r="AN169" s="367">
        <v>0</v>
      </c>
      <c r="AO169" s="367">
        <v>0</v>
      </c>
      <c r="AP169" s="367">
        <v>0</v>
      </c>
      <c r="AQ169" s="367">
        <v>0</v>
      </c>
      <c r="AR169" s="367">
        <v>0</v>
      </c>
      <c r="AS169" s="367">
        <v>0</v>
      </c>
      <c r="AT169" s="367">
        <v>0</v>
      </c>
      <c r="AU169" s="367">
        <v>0</v>
      </c>
      <c r="AV169" s="367">
        <v>0</v>
      </c>
      <c r="AW169" s="367">
        <v>0</v>
      </c>
      <c r="AX169" s="367">
        <v>0</v>
      </c>
      <c r="AY169" s="367">
        <v>0</v>
      </c>
      <c r="AZ169" s="367">
        <v>0</v>
      </c>
      <c r="BA169" s="367">
        <v>0</v>
      </c>
      <c r="BB169" s="367">
        <v>0</v>
      </c>
      <c r="BC169" s="367">
        <v>0</v>
      </c>
      <c r="BD169" s="367">
        <v>0</v>
      </c>
      <c r="BE169" s="367">
        <v>0</v>
      </c>
      <c r="BF169" s="367">
        <v>0</v>
      </c>
      <c r="BG169" s="367">
        <v>0</v>
      </c>
      <c r="BH169" s="367">
        <v>0</v>
      </c>
      <c r="BI169" s="367">
        <v>0</v>
      </c>
      <c r="BJ169" s="367">
        <v>0</v>
      </c>
      <c r="BK169" s="367">
        <v>0</v>
      </c>
      <c r="BL169" s="367">
        <v>0</v>
      </c>
      <c r="BN169" s="369">
        <v>0</v>
      </c>
      <c r="BO169" s="369">
        <v>0</v>
      </c>
      <c r="BP169" s="369">
        <v>0</v>
      </c>
      <c r="BQ169" s="369">
        <v>0</v>
      </c>
      <c r="BR169" s="369">
        <v>0</v>
      </c>
      <c r="BS169" s="390" t="s">
        <v>411</v>
      </c>
      <c r="BT169" s="390" t="s">
        <v>411</v>
      </c>
      <c r="BU169" s="390" t="s">
        <v>411</v>
      </c>
      <c r="BV169" s="390" t="s">
        <v>411</v>
      </c>
      <c r="BW169" s="390" t="s">
        <v>411</v>
      </c>
      <c r="BX169" s="390" t="s">
        <v>411</v>
      </c>
      <c r="BY169" s="390" t="s">
        <v>411</v>
      </c>
      <c r="BZ169" s="390" t="s">
        <v>411</v>
      </c>
      <c r="CA169" s="390" t="s">
        <v>411</v>
      </c>
      <c r="CB169" s="390" t="s">
        <v>411</v>
      </c>
      <c r="CC169" s="390" t="s">
        <v>411</v>
      </c>
      <c r="CD169" s="390" t="s">
        <v>411</v>
      </c>
      <c r="CE169" s="390" t="s">
        <v>411</v>
      </c>
      <c r="CF169" s="390" t="s">
        <v>411</v>
      </c>
      <c r="CG169" s="390" t="s">
        <v>411</v>
      </c>
      <c r="CH169" s="390" t="s">
        <v>411</v>
      </c>
      <c r="CI169" s="390" t="s">
        <v>411</v>
      </c>
      <c r="CJ169" s="390" t="s">
        <v>411</v>
      </c>
      <c r="CK169" s="390" t="s">
        <v>411</v>
      </c>
      <c r="CL169" s="390" t="s">
        <v>411</v>
      </c>
      <c r="CM169" s="390" t="s">
        <v>411</v>
      </c>
      <c r="CN169" s="390" t="s">
        <v>411</v>
      </c>
      <c r="CO169" s="369">
        <v>0</v>
      </c>
      <c r="CP169" s="369">
        <v>0</v>
      </c>
      <c r="CQ169" s="369">
        <v>0</v>
      </c>
      <c r="CR169" s="369">
        <v>0</v>
      </c>
      <c r="CS169" s="369">
        <v>0</v>
      </c>
      <c r="CT169" s="369">
        <v>0</v>
      </c>
      <c r="CU169" s="369">
        <v>0</v>
      </c>
      <c r="CV169" s="369">
        <v>0</v>
      </c>
      <c r="CW169" s="369">
        <v>0</v>
      </c>
      <c r="CX169" s="369">
        <v>0</v>
      </c>
      <c r="CY169" s="369">
        <v>0</v>
      </c>
      <c r="CZ169" s="369">
        <v>0</v>
      </c>
      <c r="DA169" s="369">
        <v>0</v>
      </c>
      <c r="DB169" s="369">
        <v>0</v>
      </c>
      <c r="DC169" s="369">
        <v>0</v>
      </c>
      <c r="DD169" s="369">
        <v>0</v>
      </c>
      <c r="DE169" s="369">
        <v>0</v>
      </c>
      <c r="DF169" s="369">
        <v>0</v>
      </c>
      <c r="DG169" s="369">
        <v>0</v>
      </c>
      <c r="DH169" s="369">
        <v>0</v>
      </c>
      <c r="DI169" s="369">
        <v>0</v>
      </c>
      <c r="DJ169" s="369">
        <v>0</v>
      </c>
      <c r="DK169" s="369">
        <v>0</v>
      </c>
      <c r="DL169" s="369">
        <v>0</v>
      </c>
      <c r="DM169" s="369">
        <v>0</v>
      </c>
      <c r="DN169" s="369">
        <v>0</v>
      </c>
      <c r="DO169" s="369">
        <v>0</v>
      </c>
      <c r="DP169" s="369">
        <v>0</v>
      </c>
      <c r="DQ169" s="369">
        <v>0</v>
      </c>
      <c r="DR169" s="369">
        <v>0</v>
      </c>
      <c r="DT169" s="366" t="s">
        <v>213</v>
      </c>
      <c r="DU169" s="304"/>
      <c r="DV169" s="304"/>
      <c r="DW169" s="304"/>
      <c r="DX169" s="304"/>
      <c r="DY169" s="304"/>
      <c r="DZ169" s="304"/>
      <c r="EA169" s="255">
        <v>25530.214285714286</v>
      </c>
      <c r="EB169" s="255">
        <v>257623.07142857142</v>
      </c>
      <c r="EC169" s="255">
        <v>80072.03571428571</v>
      </c>
      <c r="ED169" s="255">
        <f t="shared" si="21"/>
        <v>0</v>
      </c>
      <c r="EE169" s="255">
        <f t="shared" si="21"/>
        <v>0</v>
      </c>
      <c r="EF169" s="255">
        <f t="shared" si="19"/>
        <v>363225.32142857136</v>
      </c>
      <c r="EG169" s="255">
        <v>0</v>
      </c>
      <c r="EH169" s="366" t="s">
        <v>200</v>
      </c>
    </row>
    <row r="170" spans="1:138" x14ac:dyDescent="0.4">
      <c r="A170" s="366" t="s">
        <v>79</v>
      </c>
      <c r="B170" s="366" t="s">
        <v>267</v>
      </c>
      <c r="C170" s="366" t="s">
        <v>46</v>
      </c>
      <c r="D170" s="366" t="s">
        <v>345</v>
      </c>
      <c r="E170" s="366" t="s">
        <v>269</v>
      </c>
      <c r="F170" s="367">
        <v>304.81</v>
      </c>
      <c r="G170" s="367">
        <v>136.19999999999999</v>
      </c>
      <c r="H170" s="281"/>
      <c r="I170" s="281"/>
      <c r="J170" s="281"/>
      <c r="K170" s="281"/>
      <c r="L170" s="281"/>
      <c r="M170" s="389" t="s">
        <v>411</v>
      </c>
      <c r="N170" s="389" t="s">
        <v>411</v>
      </c>
      <c r="O170" s="389" t="s">
        <v>411</v>
      </c>
      <c r="P170" s="389" t="s">
        <v>411</v>
      </c>
      <c r="Q170" s="389" t="s">
        <v>411</v>
      </c>
      <c r="R170" s="389" t="s">
        <v>411</v>
      </c>
      <c r="S170" s="389" t="s">
        <v>411</v>
      </c>
      <c r="T170" s="389" t="s">
        <v>411</v>
      </c>
      <c r="U170" s="389" t="s">
        <v>411</v>
      </c>
      <c r="V170" s="389" t="s">
        <v>411</v>
      </c>
      <c r="W170" s="389" t="s">
        <v>411</v>
      </c>
      <c r="X170" s="389" t="s">
        <v>411</v>
      </c>
      <c r="Y170" s="389" t="s">
        <v>411</v>
      </c>
      <c r="Z170" s="389" t="s">
        <v>411</v>
      </c>
      <c r="AA170" s="389" t="s">
        <v>411</v>
      </c>
      <c r="AB170" s="389" t="s">
        <v>411</v>
      </c>
      <c r="AC170" s="389" t="s">
        <v>411</v>
      </c>
      <c r="AD170" s="389" t="s">
        <v>411</v>
      </c>
      <c r="AE170" s="389" t="s">
        <v>411</v>
      </c>
      <c r="AF170" s="389" t="s">
        <v>411</v>
      </c>
      <c r="AG170" s="389" t="s">
        <v>411</v>
      </c>
      <c r="AH170" s="389" t="s">
        <v>411</v>
      </c>
      <c r="AI170" s="367">
        <v>0</v>
      </c>
      <c r="AJ170" s="367">
        <v>0</v>
      </c>
      <c r="AK170" s="367">
        <v>0</v>
      </c>
      <c r="AL170" s="367">
        <v>0</v>
      </c>
      <c r="AM170" s="367">
        <v>0</v>
      </c>
      <c r="AN170" s="367">
        <v>0</v>
      </c>
      <c r="AO170" s="367">
        <v>0</v>
      </c>
      <c r="AP170" s="367">
        <v>0</v>
      </c>
      <c r="AQ170" s="367">
        <v>0</v>
      </c>
      <c r="AR170" s="367">
        <v>0</v>
      </c>
      <c r="AS170" s="367">
        <v>0</v>
      </c>
      <c r="AT170" s="367">
        <v>0</v>
      </c>
      <c r="AU170" s="367">
        <v>0</v>
      </c>
      <c r="AV170" s="367">
        <v>0</v>
      </c>
      <c r="AW170" s="367">
        <v>0</v>
      </c>
      <c r="AX170" s="367">
        <v>0</v>
      </c>
      <c r="AY170" s="367">
        <v>0</v>
      </c>
      <c r="AZ170" s="367">
        <v>0</v>
      </c>
      <c r="BA170" s="367">
        <v>0</v>
      </c>
      <c r="BB170" s="367">
        <v>0</v>
      </c>
      <c r="BC170" s="367">
        <v>0</v>
      </c>
      <c r="BD170" s="367">
        <v>0</v>
      </c>
      <c r="BE170" s="367">
        <v>0</v>
      </c>
      <c r="BF170" s="367">
        <v>0</v>
      </c>
      <c r="BG170" s="367">
        <v>0</v>
      </c>
      <c r="BH170" s="367">
        <v>0</v>
      </c>
      <c r="BI170" s="367">
        <v>0</v>
      </c>
      <c r="BJ170" s="367">
        <v>0</v>
      </c>
      <c r="BK170" s="367">
        <v>0</v>
      </c>
      <c r="BL170" s="367">
        <v>0</v>
      </c>
      <c r="BN170" s="369">
        <v>0</v>
      </c>
      <c r="BO170" s="369">
        <v>0</v>
      </c>
      <c r="BP170" s="369">
        <v>0</v>
      </c>
      <c r="BQ170" s="369">
        <v>0</v>
      </c>
      <c r="BR170" s="369">
        <v>0</v>
      </c>
      <c r="BS170" s="390" t="s">
        <v>411</v>
      </c>
      <c r="BT170" s="390" t="s">
        <v>411</v>
      </c>
      <c r="BU170" s="390" t="s">
        <v>411</v>
      </c>
      <c r="BV170" s="390" t="s">
        <v>411</v>
      </c>
      <c r="BW170" s="390" t="s">
        <v>411</v>
      </c>
      <c r="BX170" s="390" t="s">
        <v>411</v>
      </c>
      <c r="BY170" s="390" t="s">
        <v>411</v>
      </c>
      <c r="BZ170" s="390" t="s">
        <v>411</v>
      </c>
      <c r="CA170" s="390" t="s">
        <v>411</v>
      </c>
      <c r="CB170" s="390" t="s">
        <v>411</v>
      </c>
      <c r="CC170" s="390" t="s">
        <v>411</v>
      </c>
      <c r="CD170" s="390" t="s">
        <v>411</v>
      </c>
      <c r="CE170" s="390" t="s">
        <v>411</v>
      </c>
      <c r="CF170" s="390" t="s">
        <v>411</v>
      </c>
      <c r="CG170" s="390" t="s">
        <v>411</v>
      </c>
      <c r="CH170" s="390" t="s">
        <v>411</v>
      </c>
      <c r="CI170" s="390" t="s">
        <v>411</v>
      </c>
      <c r="CJ170" s="390" t="s">
        <v>411</v>
      </c>
      <c r="CK170" s="390" t="s">
        <v>411</v>
      </c>
      <c r="CL170" s="390" t="s">
        <v>411</v>
      </c>
      <c r="CM170" s="390" t="s">
        <v>411</v>
      </c>
      <c r="CN170" s="390" t="s">
        <v>411</v>
      </c>
      <c r="CO170" s="369">
        <v>0</v>
      </c>
      <c r="CP170" s="369">
        <v>0</v>
      </c>
      <c r="CQ170" s="369">
        <v>0</v>
      </c>
      <c r="CR170" s="369">
        <v>0</v>
      </c>
      <c r="CS170" s="369">
        <v>0</v>
      </c>
      <c r="CT170" s="369">
        <v>0</v>
      </c>
      <c r="CU170" s="369">
        <v>0</v>
      </c>
      <c r="CV170" s="369">
        <v>0</v>
      </c>
      <c r="CW170" s="369">
        <v>0</v>
      </c>
      <c r="CX170" s="369">
        <v>0</v>
      </c>
      <c r="CY170" s="369">
        <v>0</v>
      </c>
      <c r="CZ170" s="369">
        <v>0</v>
      </c>
      <c r="DA170" s="369">
        <v>0</v>
      </c>
      <c r="DB170" s="369">
        <v>0</v>
      </c>
      <c r="DC170" s="369">
        <v>0</v>
      </c>
      <c r="DD170" s="369">
        <v>0</v>
      </c>
      <c r="DE170" s="369">
        <v>0</v>
      </c>
      <c r="DF170" s="369">
        <v>0</v>
      </c>
      <c r="DG170" s="369">
        <v>0</v>
      </c>
      <c r="DH170" s="369">
        <v>0</v>
      </c>
      <c r="DI170" s="369">
        <v>0</v>
      </c>
      <c r="DJ170" s="369">
        <v>0</v>
      </c>
      <c r="DK170" s="369">
        <v>0</v>
      </c>
      <c r="DL170" s="369">
        <v>0</v>
      </c>
      <c r="DM170" s="369">
        <v>0</v>
      </c>
      <c r="DN170" s="369">
        <v>0</v>
      </c>
      <c r="DO170" s="369">
        <v>0</v>
      </c>
      <c r="DP170" s="369">
        <v>0</v>
      </c>
      <c r="DQ170" s="369">
        <v>0</v>
      </c>
      <c r="DR170" s="369">
        <v>0</v>
      </c>
      <c r="DT170" s="366" t="s">
        <v>213</v>
      </c>
      <c r="DU170" s="304"/>
      <c r="DV170" s="304"/>
      <c r="DW170" s="304"/>
      <c r="DX170" s="304"/>
      <c r="DY170" s="304"/>
      <c r="DZ170" s="304"/>
      <c r="EA170" s="255">
        <v>2286.0749999999998</v>
      </c>
      <c r="EB170" s="255">
        <v>11756.957142857142</v>
      </c>
      <c r="EC170" s="255">
        <v>4245.5678571428571</v>
      </c>
      <c r="ED170" s="255">
        <f t="shared" si="21"/>
        <v>0</v>
      </c>
      <c r="EE170" s="255">
        <f t="shared" si="21"/>
        <v>0</v>
      </c>
      <c r="EF170" s="255">
        <f t="shared" si="19"/>
        <v>18288.599999999999</v>
      </c>
      <c r="EG170" s="255">
        <v>0</v>
      </c>
      <c r="EH170" s="366" t="s">
        <v>200</v>
      </c>
    </row>
    <row r="171" spans="1:138" x14ac:dyDescent="0.4">
      <c r="A171" s="366" t="s">
        <v>276</v>
      </c>
      <c r="B171" s="366" t="s">
        <v>276</v>
      </c>
      <c r="C171" s="366" t="s">
        <v>276</v>
      </c>
      <c r="D171" s="366">
        <v>636940</v>
      </c>
      <c r="E171" s="366" t="s">
        <v>348</v>
      </c>
      <c r="F171" s="367">
        <v>0</v>
      </c>
      <c r="G171" s="367">
        <v>0</v>
      </c>
      <c r="H171" s="281"/>
      <c r="I171" s="281"/>
      <c r="J171" s="281"/>
      <c r="K171" s="281"/>
      <c r="L171" s="281"/>
      <c r="M171" s="389" t="s">
        <v>411</v>
      </c>
      <c r="N171" s="389" t="s">
        <v>411</v>
      </c>
      <c r="O171" s="389" t="s">
        <v>411</v>
      </c>
      <c r="P171" s="389" t="s">
        <v>411</v>
      </c>
      <c r="Q171" s="389" t="s">
        <v>411</v>
      </c>
      <c r="R171" s="389" t="s">
        <v>411</v>
      </c>
      <c r="S171" s="389" t="s">
        <v>411</v>
      </c>
      <c r="T171" s="389" t="s">
        <v>411</v>
      </c>
      <c r="U171" s="389" t="s">
        <v>411</v>
      </c>
      <c r="V171" s="389" t="s">
        <v>411</v>
      </c>
      <c r="W171" s="389" t="s">
        <v>411</v>
      </c>
      <c r="X171" s="389" t="s">
        <v>411</v>
      </c>
      <c r="Y171" s="389" t="s">
        <v>411</v>
      </c>
      <c r="Z171" s="389" t="s">
        <v>411</v>
      </c>
      <c r="AA171" s="389" t="s">
        <v>411</v>
      </c>
      <c r="AB171" s="389" t="s">
        <v>411</v>
      </c>
      <c r="AC171" s="389" t="s">
        <v>411</v>
      </c>
      <c r="AD171" s="389" t="s">
        <v>411</v>
      </c>
      <c r="AE171" s="389" t="s">
        <v>411</v>
      </c>
      <c r="AF171" s="389" t="s">
        <v>411</v>
      </c>
      <c r="AG171" s="389" t="s">
        <v>411</v>
      </c>
      <c r="AH171" s="389" t="s">
        <v>411</v>
      </c>
      <c r="AI171" s="367" t="s">
        <v>276</v>
      </c>
      <c r="AJ171" s="367" t="s">
        <v>276</v>
      </c>
      <c r="AK171" s="367" t="s">
        <v>276</v>
      </c>
      <c r="AL171" s="367" t="s">
        <v>276</v>
      </c>
      <c r="AM171" s="367" t="s">
        <v>276</v>
      </c>
      <c r="AN171" s="367" t="s">
        <v>276</v>
      </c>
      <c r="AO171" s="367" t="s">
        <v>276</v>
      </c>
      <c r="AP171" s="367" t="s">
        <v>276</v>
      </c>
      <c r="AQ171" s="367" t="s">
        <v>276</v>
      </c>
      <c r="AR171" s="367" t="s">
        <v>276</v>
      </c>
      <c r="AS171" s="367" t="s">
        <v>276</v>
      </c>
      <c r="AT171" s="367" t="s">
        <v>276</v>
      </c>
      <c r="AU171" s="367" t="s">
        <v>276</v>
      </c>
      <c r="AV171" s="367" t="s">
        <v>276</v>
      </c>
      <c r="AW171" s="367" t="s">
        <v>276</v>
      </c>
      <c r="AX171" s="367" t="s">
        <v>276</v>
      </c>
      <c r="AY171" s="367" t="s">
        <v>276</v>
      </c>
      <c r="AZ171" s="367" t="s">
        <v>276</v>
      </c>
      <c r="BA171" s="367" t="s">
        <v>276</v>
      </c>
      <c r="BB171" s="367" t="s">
        <v>276</v>
      </c>
      <c r="BC171" s="367" t="s">
        <v>276</v>
      </c>
      <c r="BD171" s="367" t="s">
        <v>276</v>
      </c>
      <c r="BE171" s="367" t="s">
        <v>276</v>
      </c>
      <c r="BF171" s="367" t="s">
        <v>276</v>
      </c>
      <c r="BG171" s="367" t="s">
        <v>276</v>
      </c>
      <c r="BH171" s="367" t="s">
        <v>276</v>
      </c>
      <c r="BI171" s="367" t="s">
        <v>276</v>
      </c>
      <c r="BJ171" s="367" t="s">
        <v>276</v>
      </c>
      <c r="BK171" s="367" t="s">
        <v>276</v>
      </c>
      <c r="BL171" s="367" t="s">
        <v>276</v>
      </c>
      <c r="BN171" s="369">
        <v>0</v>
      </c>
      <c r="BO171" s="369">
        <v>0</v>
      </c>
      <c r="BP171" s="369">
        <v>0</v>
      </c>
      <c r="BQ171" s="369">
        <v>0</v>
      </c>
      <c r="BR171" s="369">
        <v>0</v>
      </c>
      <c r="BS171" s="390" t="s">
        <v>411</v>
      </c>
      <c r="BT171" s="390" t="s">
        <v>411</v>
      </c>
      <c r="BU171" s="390" t="s">
        <v>411</v>
      </c>
      <c r="BV171" s="390" t="s">
        <v>411</v>
      </c>
      <c r="BW171" s="390" t="s">
        <v>411</v>
      </c>
      <c r="BX171" s="390" t="s">
        <v>411</v>
      </c>
      <c r="BY171" s="390" t="s">
        <v>411</v>
      </c>
      <c r="BZ171" s="390" t="s">
        <v>411</v>
      </c>
      <c r="CA171" s="390" t="s">
        <v>411</v>
      </c>
      <c r="CB171" s="390" t="s">
        <v>411</v>
      </c>
      <c r="CC171" s="390" t="s">
        <v>411</v>
      </c>
      <c r="CD171" s="390" t="s">
        <v>411</v>
      </c>
      <c r="CE171" s="390" t="s">
        <v>411</v>
      </c>
      <c r="CF171" s="390" t="s">
        <v>411</v>
      </c>
      <c r="CG171" s="390" t="s">
        <v>411</v>
      </c>
      <c r="CH171" s="390" t="s">
        <v>411</v>
      </c>
      <c r="CI171" s="390" t="s">
        <v>411</v>
      </c>
      <c r="CJ171" s="390" t="s">
        <v>411</v>
      </c>
      <c r="CK171" s="390" t="s">
        <v>411</v>
      </c>
      <c r="CL171" s="390" t="s">
        <v>411</v>
      </c>
      <c r="CM171" s="390" t="s">
        <v>411</v>
      </c>
      <c r="CN171" s="390" t="s">
        <v>411</v>
      </c>
      <c r="CO171" s="369">
        <v>0</v>
      </c>
      <c r="CP171" s="369">
        <v>0</v>
      </c>
      <c r="CQ171" s="369">
        <v>0</v>
      </c>
      <c r="CR171" s="369">
        <v>0</v>
      </c>
      <c r="CS171" s="369">
        <v>0</v>
      </c>
      <c r="CT171" s="369">
        <v>0</v>
      </c>
      <c r="CU171" s="369">
        <v>0</v>
      </c>
      <c r="CV171" s="369">
        <v>0</v>
      </c>
      <c r="CW171" s="369">
        <v>0</v>
      </c>
      <c r="CX171" s="369">
        <v>0</v>
      </c>
      <c r="CY171" s="369">
        <v>0</v>
      </c>
      <c r="CZ171" s="369">
        <v>0</v>
      </c>
      <c r="DA171" s="369">
        <v>0</v>
      </c>
      <c r="DB171" s="369">
        <v>0</v>
      </c>
      <c r="DC171" s="369">
        <v>0</v>
      </c>
      <c r="DD171" s="369">
        <v>0</v>
      </c>
      <c r="DE171" s="369">
        <v>0</v>
      </c>
      <c r="DF171" s="369">
        <v>0</v>
      </c>
      <c r="DG171" s="369">
        <v>0</v>
      </c>
      <c r="DH171" s="369">
        <v>0</v>
      </c>
      <c r="DI171" s="369">
        <v>0</v>
      </c>
      <c r="DJ171" s="369">
        <v>0</v>
      </c>
      <c r="DK171" s="369">
        <v>0</v>
      </c>
      <c r="DL171" s="369">
        <v>0</v>
      </c>
      <c r="DM171" s="369">
        <v>0</v>
      </c>
      <c r="DN171" s="369">
        <v>0</v>
      </c>
      <c r="DO171" s="369">
        <v>0</v>
      </c>
      <c r="DP171" s="369">
        <v>0</v>
      </c>
      <c r="DQ171" s="369">
        <v>0</v>
      </c>
      <c r="DR171" s="369">
        <v>0</v>
      </c>
      <c r="DT171" s="366" t="s">
        <v>276</v>
      </c>
      <c r="DU171" s="304"/>
      <c r="DV171" s="304"/>
      <c r="DW171" s="304"/>
      <c r="DX171" s="304"/>
      <c r="DY171" s="304"/>
      <c r="DZ171" s="304"/>
      <c r="EA171" s="255">
        <v>0</v>
      </c>
      <c r="EB171" s="255">
        <v>0</v>
      </c>
      <c r="EC171" s="255">
        <v>0</v>
      </c>
      <c r="ED171" s="255">
        <f t="shared" si="21"/>
        <v>0</v>
      </c>
      <c r="EE171" s="255">
        <f t="shared" si="21"/>
        <v>0</v>
      </c>
      <c r="EF171" s="255">
        <f t="shared" si="19"/>
        <v>0</v>
      </c>
      <c r="EG171" s="255">
        <v>0</v>
      </c>
      <c r="EH171" s="366" t="s">
        <v>200</v>
      </c>
    </row>
    <row r="172" spans="1:138" x14ac:dyDescent="0.4">
      <c r="A172" s="366" t="s">
        <v>79</v>
      </c>
      <c r="B172" s="366" t="s">
        <v>267</v>
      </c>
      <c r="C172" s="366" t="s">
        <v>46</v>
      </c>
      <c r="D172" s="366">
        <v>636940</v>
      </c>
      <c r="E172" s="366" t="s">
        <v>349</v>
      </c>
      <c r="F172" s="367">
        <v>190.85</v>
      </c>
      <c r="G172" s="367">
        <v>83.602893860946722</v>
      </c>
      <c r="H172" s="281"/>
      <c r="I172" s="281"/>
      <c r="J172" s="281"/>
      <c r="K172" s="281"/>
      <c r="L172" s="281"/>
      <c r="M172" s="389" t="s">
        <v>411</v>
      </c>
      <c r="N172" s="389" t="s">
        <v>411</v>
      </c>
      <c r="O172" s="389" t="s">
        <v>411</v>
      </c>
      <c r="P172" s="389" t="s">
        <v>411</v>
      </c>
      <c r="Q172" s="389" t="s">
        <v>411</v>
      </c>
      <c r="R172" s="389" t="s">
        <v>411</v>
      </c>
      <c r="S172" s="389" t="s">
        <v>411</v>
      </c>
      <c r="T172" s="389" t="s">
        <v>411</v>
      </c>
      <c r="U172" s="389" t="s">
        <v>411</v>
      </c>
      <c r="V172" s="389" t="s">
        <v>411</v>
      </c>
      <c r="W172" s="389" t="s">
        <v>411</v>
      </c>
      <c r="X172" s="389" t="s">
        <v>411</v>
      </c>
      <c r="Y172" s="389" t="s">
        <v>411</v>
      </c>
      <c r="Z172" s="389" t="s">
        <v>411</v>
      </c>
      <c r="AA172" s="389" t="s">
        <v>411</v>
      </c>
      <c r="AB172" s="389" t="s">
        <v>411</v>
      </c>
      <c r="AC172" s="389" t="s">
        <v>411</v>
      </c>
      <c r="AD172" s="389" t="s">
        <v>411</v>
      </c>
      <c r="AE172" s="389" t="s">
        <v>411</v>
      </c>
      <c r="AF172" s="389" t="s">
        <v>411</v>
      </c>
      <c r="AG172" s="389" t="s">
        <v>411</v>
      </c>
      <c r="AH172" s="389" t="s">
        <v>411</v>
      </c>
      <c r="AI172" s="367">
        <v>0</v>
      </c>
      <c r="AJ172" s="367">
        <v>0</v>
      </c>
      <c r="AK172" s="367">
        <v>0</v>
      </c>
      <c r="AL172" s="367">
        <v>0.14285714285714285</v>
      </c>
      <c r="AM172" s="367">
        <v>0.5</v>
      </c>
      <c r="AN172" s="367">
        <v>0.5</v>
      </c>
      <c r="AO172" s="367">
        <v>0.5357142857142857</v>
      </c>
      <c r="AP172" s="367">
        <v>0.42857142857142855</v>
      </c>
      <c r="AQ172" s="367">
        <v>0.40714285714285714</v>
      </c>
      <c r="AR172" s="367">
        <v>0.40714285714285714</v>
      </c>
      <c r="AS172" s="367">
        <v>0.40714285714285714</v>
      </c>
      <c r="AT172" s="367">
        <v>0.33571428571428569</v>
      </c>
      <c r="AU172" s="367">
        <v>0.27142857142857141</v>
      </c>
      <c r="AV172" s="367">
        <v>0</v>
      </c>
      <c r="AW172" s="367">
        <v>0</v>
      </c>
      <c r="AX172" s="367">
        <v>0</v>
      </c>
      <c r="AY172" s="367">
        <v>0</v>
      </c>
      <c r="AZ172" s="367">
        <v>0</v>
      </c>
      <c r="BA172" s="367">
        <v>0</v>
      </c>
      <c r="BB172" s="367">
        <v>0</v>
      </c>
      <c r="BC172" s="367">
        <v>0</v>
      </c>
      <c r="BD172" s="367">
        <v>0</v>
      </c>
      <c r="BE172" s="367">
        <v>0</v>
      </c>
      <c r="BF172" s="367">
        <v>0</v>
      </c>
      <c r="BG172" s="367">
        <v>0</v>
      </c>
      <c r="BH172" s="367">
        <v>0</v>
      </c>
      <c r="BI172" s="367">
        <v>0</v>
      </c>
      <c r="BJ172" s="367">
        <v>0</v>
      </c>
      <c r="BK172" s="367">
        <v>0</v>
      </c>
      <c r="BL172" s="367">
        <v>0</v>
      </c>
      <c r="BN172" s="369">
        <v>0</v>
      </c>
      <c r="BO172" s="369">
        <v>0</v>
      </c>
      <c r="BP172" s="369">
        <v>0</v>
      </c>
      <c r="BQ172" s="369">
        <v>0</v>
      </c>
      <c r="BR172" s="369">
        <v>0</v>
      </c>
      <c r="BS172" s="390" t="s">
        <v>411</v>
      </c>
      <c r="BT172" s="390" t="s">
        <v>411</v>
      </c>
      <c r="BU172" s="390" t="s">
        <v>411</v>
      </c>
      <c r="BV172" s="390" t="s">
        <v>411</v>
      </c>
      <c r="BW172" s="390" t="s">
        <v>411</v>
      </c>
      <c r="BX172" s="390" t="s">
        <v>411</v>
      </c>
      <c r="BY172" s="390" t="s">
        <v>411</v>
      </c>
      <c r="BZ172" s="390" t="s">
        <v>411</v>
      </c>
      <c r="CA172" s="390" t="s">
        <v>411</v>
      </c>
      <c r="CB172" s="390" t="s">
        <v>411</v>
      </c>
      <c r="CC172" s="390" t="s">
        <v>411</v>
      </c>
      <c r="CD172" s="390" t="s">
        <v>411</v>
      </c>
      <c r="CE172" s="390" t="s">
        <v>411</v>
      </c>
      <c r="CF172" s="390" t="s">
        <v>411</v>
      </c>
      <c r="CG172" s="390" t="s">
        <v>411</v>
      </c>
      <c r="CH172" s="390" t="s">
        <v>411</v>
      </c>
      <c r="CI172" s="390" t="s">
        <v>411</v>
      </c>
      <c r="CJ172" s="390" t="s">
        <v>411</v>
      </c>
      <c r="CK172" s="390" t="s">
        <v>411</v>
      </c>
      <c r="CL172" s="390" t="s">
        <v>411</v>
      </c>
      <c r="CM172" s="390" t="s">
        <v>411</v>
      </c>
      <c r="CN172" s="390" t="s">
        <v>411</v>
      </c>
      <c r="CO172" s="369">
        <v>0</v>
      </c>
      <c r="CP172" s="369">
        <v>0</v>
      </c>
      <c r="CQ172" s="369">
        <v>0</v>
      </c>
      <c r="CR172" s="369">
        <v>4089.6428571428569</v>
      </c>
      <c r="CS172" s="369">
        <v>14313.75</v>
      </c>
      <c r="CT172" s="369">
        <v>14313.75</v>
      </c>
      <c r="CU172" s="369">
        <v>15336.160714285712</v>
      </c>
      <c r="CV172" s="369">
        <v>12268.928571428569</v>
      </c>
      <c r="CW172" s="369">
        <v>11655.482142857143</v>
      </c>
      <c r="CX172" s="369">
        <v>11655.482142857143</v>
      </c>
      <c r="CY172" s="369">
        <v>11655.482142857143</v>
      </c>
      <c r="CZ172" s="369">
        <v>9610.6607142857119</v>
      </c>
      <c r="DA172" s="369">
        <v>7770.3214285714284</v>
      </c>
      <c r="DB172" s="369">
        <v>0</v>
      </c>
      <c r="DC172" s="369">
        <v>0</v>
      </c>
      <c r="DD172" s="369">
        <v>0</v>
      </c>
      <c r="DE172" s="369">
        <v>0</v>
      </c>
      <c r="DF172" s="369">
        <v>0</v>
      </c>
      <c r="DG172" s="369">
        <v>0</v>
      </c>
      <c r="DH172" s="369">
        <v>0</v>
      </c>
      <c r="DI172" s="369">
        <v>0</v>
      </c>
      <c r="DJ172" s="369">
        <v>0</v>
      </c>
      <c r="DK172" s="369">
        <v>0</v>
      </c>
      <c r="DL172" s="369">
        <v>0</v>
      </c>
      <c r="DM172" s="369">
        <v>0</v>
      </c>
      <c r="DN172" s="369">
        <v>0</v>
      </c>
      <c r="DO172" s="369">
        <v>0</v>
      </c>
      <c r="DP172" s="369">
        <v>0</v>
      </c>
      <c r="DQ172" s="369">
        <v>0</v>
      </c>
      <c r="DR172" s="369">
        <v>0</v>
      </c>
      <c r="DT172" s="366" t="s">
        <v>213</v>
      </c>
      <c r="DU172" s="304"/>
      <c r="DV172" s="304"/>
      <c r="DW172" s="304"/>
      <c r="DX172" s="304"/>
      <c r="DY172" s="304"/>
      <c r="DZ172" s="304"/>
      <c r="EA172" s="255">
        <v>4089.6428571428569</v>
      </c>
      <c r="EB172" s="255">
        <v>84655.607142857159</v>
      </c>
      <c r="EC172" s="255">
        <v>40896.428571428572</v>
      </c>
      <c r="ED172" s="255">
        <f t="shared" si="21"/>
        <v>79952.51785714287</v>
      </c>
      <c r="EE172" s="255">
        <f t="shared" si="21"/>
        <v>0</v>
      </c>
      <c r="EF172" s="255">
        <f t="shared" si="19"/>
        <v>209594.19642857145</v>
      </c>
      <c r="EG172" s="255">
        <v>0</v>
      </c>
      <c r="EH172" s="366" t="s">
        <v>200</v>
      </c>
    </row>
    <row r="173" spans="1:138" x14ac:dyDescent="0.4">
      <c r="A173" s="366" t="s">
        <v>79</v>
      </c>
      <c r="B173" s="366" t="s">
        <v>267</v>
      </c>
      <c r="C173" s="366" t="s">
        <v>46</v>
      </c>
      <c r="D173" s="366">
        <v>636940</v>
      </c>
      <c r="E173" s="366" t="s">
        <v>269</v>
      </c>
      <c r="F173" s="367">
        <v>304.81</v>
      </c>
      <c r="G173" s="367">
        <v>136.19999999999999</v>
      </c>
      <c r="H173" s="281"/>
      <c r="I173" s="281"/>
      <c r="J173" s="281"/>
      <c r="K173" s="281"/>
      <c r="L173" s="281"/>
      <c r="M173" s="389" t="s">
        <v>411</v>
      </c>
      <c r="N173" s="389" t="s">
        <v>411</v>
      </c>
      <c r="O173" s="389" t="s">
        <v>411</v>
      </c>
      <c r="P173" s="389" t="s">
        <v>411</v>
      </c>
      <c r="Q173" s="389" t="s">
        <v>411</v>
      </c>
      <c r="R173" s="389" t="s">
        <v>411</v>
      </c>
      <c r="S173" s="389" t="s">
        <v>411</v>
      </c>
      <c r="T173" s="389" t="s">
        <v>411</v>
      </c>
      <c r="U173" s="389" t="s">
        <v>411</v>
      </c>
      <c r="V173" s="389" t="s">
        <v>411</v>
      </c>
      <c r="W173" s="389" t="s">
        <v>411</v>
      </c>
      <c r="X173" s="389" t="s">
        <v>411</v>
      </c>
      <c r="Y173" s="389" t="s">
        <v>411</v>
      </c>
      <c r="Z173" s="389" t="s">
        <v>411</v>
      </c>
      <c r="AA173" s="389" t="s">
        <v>411</v>
      </c>
      <c r="AB173" s="389" t="s">
        <v>411</v>
      </c>
      <c r="AC173" s="389" t="s">
        <v>411</v>
      </c>
      <c r="AD173" s="389" t="s">
        <v>411</v>
      </c>
      <c r="AE173" s="389" t="s">
        <v>411</v>
      </c>
      <c r="AF173" s="389" t="s">
        <v>411</v>
      </c>
      <c r="AG173" s="389" t="s">
        <v>411</v>
      </c>
      <c r="AH173" s="389" t="s">
        <v>411</v>
      </c>
      <c r="AI173" s="367">
        <v>0</v>
      </c>
      <c r="AJ173" s="367">
        <v>0</v>
      </c>
      <c r="AK173" s="367">
        <v>0</v>
      </c>
      <c r="AL173" s="367">
        <v>0.14285714285714285</v>
      </c>
      <c r="AM173" s="367">
        <v>0.14285714285714285</v>
      </c>
      <c r="AN173" s="367">
        <v>7.1428571428571425E-2</v>
      </c>
      <c r="AO173" s="367">
        <v>7.1428571428571425E-2</v>
      </c>
      <c r="AP173" s="367">
        <v>1.4285714285714285E-2</v>
      </c>
      <c r="AQ173" s="367">
        <v>1.4285714285714285E-2</v>
      </c>
      <c r="AR173" s="367">
        <v>1.4285714285714285E-2</v>
      </c>
      <c r="AS173" s="367">
        <v>1.4285714285714285E-2</v>
      </c>
      <c r="AT173" s="367">
        <v>0</v>
      </c>
      <c r="AU173" s="367">
        <v>0</v>
      </c>
      <c r="AV173" s="367">
        <v>0</v>
      </c>
      <c r="AW173" s="367">
        <v>0</v>
      </c>
      <c r="AX173" s="367">
        <v>0</v>
      </c>
      <c r="AY173" s="367">
        <v>0</v>
      </c>
      <c r="AZ173" s="367">
        <v>0</v>
      </c>
      <c r="BA173" s="367">
        <v>0</v>
      </c>
      <c r="BB173" s="367">
        <v>0</v>
      </c>
      <c r="BC173" s="367">
        <v>0</v>
      </c>
      <c r="BD173" s="367">
        <v>0</v>
      </c>
      <c r="BE173" s="367">
        <v>0</v>
      </c>
      <c r="BF173" s="367">
        <v>0</v>
      </c>
      <c r="BG173" s="367">
        <v>0</v>
      </c>
      <c r="BH173" s="367">
        <v>0</v>
      </c>
      <c r="BI173" s="367">
        <v>0</v>
      </c>
      <c r="BJ173" s="367">
        <v>0</v>
      </c>
      <c r="BK173" s="367">
        <v>0</v>
      </c>
      <c r="BL173" s="367">
        <v>0</v>
      </c>
      <c r="BN173" s="369">
        <v>0</v>
      </c>
      <c r="BO173" s="369">
        <v>0</v>
      </c>
      <c r="BP173" s="369">
        <v>0</v>
      </c>
      <c r="BQ173" s="369">
        <v>0</v>
      </c>
      <c r="BR173" s="369">
        <v>0</v>
      </c>
      <c r="BS173" s="390" t="s">
        <v>411</v>
      </c>
      <c r="BT173" s="390" t="s">
        <v>411</v>
      </c>
      <c r="BU173" s="390" t="s">
        <v>411</v>
      </c>
      <c r="BV173" s="390" t="s">
        <v>411</v>
      </c>
      <c r="BW173" s="390" t="s">
        <v>411</v>
      </c>
      <c r="BX173" s="390" t="s">
        <v>411</v>
      </c>
      <c r="BY173" s="390" t="s">
        <v>411</v>
      </c>
      <c r="BZ173" s="390" t="s">
        <v>411</v>
      </c>
      <c r="CA173" s="390" t="s">
        <v>411</v>
      </c>
      <c r="CB173" s="390" t="s">
        <v>411</v>
      </c>
      <c r="CC173" s="390" t="s">
        <v>411</v>
      </c>
      <c r="CD173" s="390" t="s">
        <v>411</v>
      </c>
      <c r="CE173" s="390" t="s">
        <v>411</v>
      </c>
      <c r="CF173" s="390" t="s">
        <v>411</v>
      </c>
      <c r="CG173" s="390" t="s">
        <v>411</v>
      </c>
      <c r="CH173" s="390" t="s">
        <v>411</v>
      </c>
      <c r="CI173" s="390" t="s">
        <v>411</v>
      </c>
      <c r="CJ173" s="390" t="s">
        <v>411</v>
      </c>
      <c r="CK173" s="390" t="s">
        <v>411</v>
      </c>
      <c r="CL173" s="390" t="s">
        <v>411</v>
      </c>
      <c r="CM173" s="390" t="s">
        <v>411</v>
      </c>
      <c r="CN173" s="390" t="s">
        <v>411</v>
      </c>
      <c r="CO173" s="369">
        <v>0</v>
      </c>
      <c r="CP173" s="369">
        <v>0</v>
      </c>
      <c r="CQ173" s="369">
        <v>0</v>
      </c>
      <c r="CR173" s="369">
        <v>6531.6428571428569</v>
      </c>
      <c r="CS173" s="369">
        <v>6531.6428571428569</v>
      </c>
      <c r="CT173" s="369">
        <v>3265.8214285714284</v>
      </c>
      <c r="CU173" s="369">
        <v>3265.8214285714284</v>
      </c>
      <c r="CV173" s="369">
        <v>653.16428571428571</v>
      </c>
      <c r="CW173" s="369">
        <v>653.16428571428571</v>
      </c>
      <c r="CX173" s="369">
        <v>653.16428571428571</v>
      </c>
      <c r="CY173" s="369">
        <v>653.16428571428571</v>
      </c>
      <c r="CZ173" s="369">
        <v>0</v>
      </c>
      <c r="DA173" s="369">
        <v>0</v>
      </c>
      <c r="DB173" s="369">
        <v>0</v>
      </c>
      <c r="DC173" s="369">
        <v>0</v>
      </c>
      <c r="DD173" s="369">
        <v>0</v>
      </c>
      <c r="DE173" s="369">
        <v>0</v>
      </c>
      <c r="DF173" s="369">
        <v>0</v>
      </c>
      <c r="DG173" s="369">
        <v>0</v>
      </c>
      <c r="DH173" s="369">
        <v>0</v>
      </c>
      <c r="DI173" s="369">
        <v>0</v>
      </c>
      <c r="DJ173" s="369">
        <v>0</v>
      </c>
      <c r="DK173" s="369">
        <v>0</v>
      </c>
      <c r="DL173" s="369">
        <v>0</v>
      </c>
      <c r="DM173" s="369">
        <v>0</v>
      </c>
      <c r="DN173" s="369">
        <v>0</v>
      </c>
      <c r="DO173" s="369">
        <v>0</v>
      </c>
      <c r="DP173" s="369">
        <v>0</v>
      </c>
      <c r="DQ173" s="369">
        <v>0</v>
      </c>
      <c r="DR173" s="369">
        <v>0</v>
      </c>
      <c r="DT173" s="366" t="s">
        <v>213</v>
      </c>
      <c r="DU173" s="304"/>
      <c r="DV173" s="304"/>
      <c r="DW173" s="304"/>
      <c r="DX173" s="304"/>
      <c r="DY173" s="304"/>
      <c r="DZ173" s="304"/>
      <c r="EA173" s="255">
        <v>6531.6428571428569</v>
      </c>
      <c r="EB173" s="255">
        <v>22860.749999999996</v>
      </c>
      <c r="EC173" s="255">
        <v>29718.974999999999</v>
      </c>
      <c r="ED173" s="255">
        <f t="shared" si="21"/>
        <v>5878.4785714285717</v>
      </c>
      <c r="EE173" s="255">
        <f t="shared" si="21"/>
        <v>0</v>
      </c>
      <c r="EF173" s="255">
        <f t="shared" si="19"/>
        <v>64989.846428571429</v>
      </c>
      <c r="EG173" s="255">
        <v>0</v>
      </c>
      <c r="EH173" s="366" t="s">
        <v>200</v>
      </c>
    </row>
    <row r="174" spans="1:138" x14ac:dyDescent="0.4">
      <c r="A174" s="366" t="s">
        <v>276</v>
      </c>
      <c r="B174" s="366" t="s">
        <v>276</v>
      </c>
      <c r="C174" s="366" t="s">
        <v>276</v>
      </c>
      <c r="D174" s="366" t="s">
        <v>350</v>
      </c>
      <c r="E174" s="366" t="s">
        <v>351</v>
      </c>
      <c r="F174" s="367">
        <v>0</v>
      </c>
      <c r="G174" s="367">
        <v>0</v>
      </c>
      <c r="H174" s="281"/>
      <c r="I174" s="281"/>
      <c r="J174" s="281"/>
      <c r="K174" s="281"/>
      <c r="L174" s="281"/>
      <c r="M174" s="389" t="s">
        <v>411</v>
      </c>
      <c r="N174" s="389" t="s">
        <v>411</v>
      </c>
      <c r="O174" s="389" t="s">
        <v>411</v>
      </c>
      <c r="P174" s="389" t="s">
        <v>411</v>
      </c>
      <c r="Q174" s="389" t="s">
        <v>411</v>
      </c>
      <c r="R174" s="389" t="s">
        <v>411</v>
      </c>
      <c r="S174" s="389" t="s">
        <v>411</v>
      </c>
      <c r="T174" s="389" t="s">
        <v>411</v>
      </c>
      <c r="U174" s="389" t="s">
        <v>411</v>
      </c>
      <c r="V174" s="389" t="s">
        <v>411</v>
      </c>
      <c r="W174" s="389" t="s">
        <v>411</v>
      </c>
      <c r="X174" s="389" t="s">
        <v>411</v>
      </c>
      <c r="Y174" s="389" t="s">
        <v>411</v>
      </c>
      <c r="Z174" s="389" t="s">
        <v>411</v>
      </c>
      <c r="AA174" s="389" t="s">
        <v>411</v>
      </c>
      <c r="AB174" s="389" t="s">
        <v>411</v>
      </c>
      <c r="AC174" s="389" t="s">
        <v>411</v>
      </c>
      <c r="AD174" s="389" t="s">
        <v>411</v>
      </c>
      <c r="AE174" s="389" t="s">
        <v>411</v>
      </c>
      <c r="AF174" s="389" t="s">
        <v>411</v>
      </c>
      <c r="AG174" s="389" t="s">
        <v>411</v>
      </c>
      <c r="AH174" s="389" t="s">
        <v>411</v>
      </c>
      <c r="AI174" s="367" t="s">
        <v>276</v>
      </c>
      <c r="AJ174" s="367" t="s">
        <v>276</v>
      </c>
      <c r="AK174" s="367" t="s">
        <v>276</v>
      </c>
      <c r="AL174" s="367" t="s">
        <v>276</v>
      </c>
      <c r="AM174" s="367" t="s">
        <v>276</v>
      </c>
      <c r="AN174" s="367" t="s">
        <v>276</v>
      </c>
      <c r="AO174" s="367" t="s">
        <v>276</v>
      </c>
      <c r="AP174" s="367" t="s">
        <v>276</v>
      </c>
      <c r="AQ174" s="367" t="s">
        <v>276</v>
      </c>
      <c r="AR174" s="367" t="s">
        <v>276</v>
      </c>
      <c r="AS174" s="367" t="s">
        <v>276</v>
      </c>
      <c r="AT174" s="367" t="s">
        <v>276</v>
      </c>
      <c r="AU174" s="367" t="s">
        <v>276</v>
      </c>
      <c r="AV174" s="367" t="s">
        <v>276</v>
      </c>
      <c r="AW174" s="367" t="s">
        <v>276</v>
      </c>
      <c r="AX174" s="367" t="s">
        <v>276</v>
      </c>
      <c r="AY174" s="367" t="s">
        <v>276</v>
      </c>
      <c r="AZ174" s="367" t="s">
        <v>276</v>
      </c>
      <c r="BA174" s="367" t="s">
        <v>276</v>
      </c>
      <c r="BB174" s="367" t="s">
        <v>276</v>
      </c>
      <c r="BC174" s="367" t="s">
        <v>276</v>
      </c>
      <c r="BD174" s="367" t="s">
        <v>276</v>
      </c>
      <c r="BE174" s="367" t="s">
        <v>276</v>
      </c>
      <c r="BF174" s="367" t="s">
        <v>276</v>
      </c>
      <c r="BG174" s="367" t="s">
        <v>276</v>
      </c>
      <c r="BH174" s="367" t="s">
        <v>276</v>
      </c>
      <c r="BI174" s="367" t="s">
        <v>276</v>
      </c>
      <c r="BJ174" s="367" t="s">
        <v>276</v>
      </c>
      <c r="BK174" s="367" t="s">
        <v>276</v>
      </c>
      <c r="BL174" s="367" t="s">
        <v>276</v>
      </c>
      <c r="BN174" s="369">
        <v>0</v>
      </c>
      <c r="BO174" s="369">
        <v>0</v>
      </c>
      <c r="BP174" s="369">
        <v>0</v>
      </c>
      <c r="BQ174" s="369">
        <v>0</v>
      </c>
      <c r="BR174" s="369">
        <v>0</v>
      </c>
      <c r="BS174" s="390" t="s">
        <v>411</v>
      </c>
      <c r="BT174" s="390" t="s">
        <v>411</v>
      </c>
      <c r="BU174" s="390" t="s">
        <v>411</v>
      </c>
      <c r="BV174" s="390" t="s">
        <v>411</v>
      </c>
      <c r="BW174" s="390" t="s">
        <v>411</v>
      </c>
      <c r="BX174" s="390" t="s">
        <v>411</v>
      </c>
      <c r="BY174" s="390" t="s">
        <v>411</v>
      </c>
      <c r="BZ174" s="390" t="s">
        <v>411</v>
      </c>
      <c r="CA174" s="390" t="s">
        <v>411</v>
      </c>
      <c r="CB174" s="390" t="s">
        <v>411</v>
      </c>
      <c r="CC174" s="390" t="s">
        <v>411</v>
      </c>
      <c r="CD174" s="390" t="s">
        <v>411</v>
      </c>
      <c r="CE174" s="390" t="s">
        <v>411</v>
      </c>
      <c r="CF174" s="390" t="s">
        <v>411</v>
      </c>
      <c r="CG174" s="390" t="s">
        <v>411</v>
      </c>
      <c r="CH174" s="390" t="s">
        <v>411</v>
      </c>
      <c r="CI174" s="390" t="s">
        <v>411</v>
      </c>
      <c r="CJ174" s="390" t="s">
        <v>411</v>
      </c>
      <c r="CK174" s="390" t="s">
        <v>411</v>
      </c>
      <c r="CL174" s="390" t="s">
        <v>411</v>
      </c>
      <c r="CM174" s="390" t="s">
        <v>411</v>
      </c>
      <c r="CN174" s="390" t="s">
        <v>411</v>
      </c>
      <c r="CO174" s="369">
        <v>0</v>
      </c>
      <c r="CP174" s="369">
        <v>0</v>
      </c>
      <c r="CQ174" s="369">
        <v>0</v>
      </c>
      <c r="CR174" s="369">
        <v>0</v>
      </c>
      <c r="CS174" s="369">
        <v>0</v>
      </c>
      <c r="CT174" s="369">
        <v>0</v>
      </c>
      <c r="CU174" s="369">
        <v>0</v>
      </c>
      <c r="CV174" s="369">
        <v>0</v>
      </c>
      <c r="CW174" s="369">
        <v>0</v>
      </c>
      <c r="CX174" s="369">
        <v>0</v>
      </c>
      <c r="CY174" s="369">
        <v>0</v>
      </c>
      <c r="CZ174" s="369">
        <v>0</v>
      </c>
      <c r="DA174" s="369">
        <v>0</v>
      </c>
      <c r="DB174" s="369">
        <v>0</v>
      </c>
      <c r="DC174" s="369">
        <v>0</v>
      </c>
      <c r="DD174" s="369">
        <v>0</v>
      </c>
      <c r="DE174" s="369">
        <v>0</v>
      </c>
      <c r="DF174" s="369">
        <v>0</v>
      </c>
      <c r="DG174" s="369">
        <v>0</v>
      </c>
      <c r="DH174" s="369">
        <v>0</v>
      </c>
      <c r="DI174" s="369">
        <v>0</v>
      </c>
      <c r="DJ174" s="369">
        <v>0</v>
      </c>
      <c r="DK174" s="369">
        <v>0</v>
      </c>
      <c r="DL174" s="369">
        <v>0</v>
      </c>
      <c r="DM174" s="369">
        <v>0</v>
      </c>
      <c r="DN174" s="369">
        <v>0</v>
      </c>
      <c r="DO174" s="369">
        <v>0</v>
      </c>
      <c r="DP174" s="369">
        <v>0</v>
      </c>
      <c r="DQ174" s="369">
        <v>0</v>
      </c>
      <c r="DR174" s="369">
        <v>0</v>
      </c>
      <c r="DT174" s="366" t="s">
        <v>276</v>
      </c>
      <c r="DU174" s="304"/>
      <c r="DV174" s="304"/>
      <c r="DW174" s="304"/>
      <c r="DX174" s="304"/>
      <c r="DY174" s="304"/>
      <c r="DZ174" s="304"/>
      <c r="EA174" s="255">
        <v>0</v>
      </c>
      <c r="EB174" s="255">
        <v>0</v>
      </c>
      <c r="EC174" s="255">
        <v>0</v>
      </c>
      <c r="ED174" s="255">
        <f t="shared" si="21"/>
        <v>0</v>
      </c>
      <c r="EE174" s="255">
        <f t="shared" si="21"/>
        <v>0</v>
      </c>
      <c r="EF174" s="255">
        <f t="shared" si="19"/>
        <v>0</v>
      </c>
      <c r="EG174" s="255">
        <v>0</v>
      </c>
      <c r="EH174" s="366" t="s">
        <v>200</v>
      </c>
    </row>
    <row r="175" spans="1:138" x14ac:dyDescent="0.4">
      <c r="A175" s="366" t="s">
        <v>225</v>
      </c>
      <c r="B175" s="366" t="s">
        <v>267</v>
      </c>
      <c r="C175" s="366" t="s">
        <v>46</v>
      </c>
      <c r="D175" s="366" t="s">
        <v>350</v>
      </c>
      <c r="E175" s="366" t="s">
        <v>352</v>
      </c>
      <c r="F175" s="367">
        <v>229.47</v>
      </c>
      <c r="G175" s="367">
        <v>100.51134430473371</v>
      </c>
      <c r="H175" s="281"/>
      <c r="I175" s="281"/>
      <c r="J175" s="281"/>
      <c r="K175" s="281"/>
      <c r="L175" s="281"/>
      <c r="M175" s="389" t="s">
        <v>411</v>
      </c>
      <c r="N175" s="389" t="s">
        <v>411</v>
      </c>
      <c r="O175" s="389" t="s">
        <v>411</v>
      </c>
      <c r="P175" s="389" t="s">
        <v>411</v>
      </c>
      <c r="Q175" s="389" t="s">
        <v>411</v>
      </c>
      <c r="R175" s="389" t="s">
        <v>411</v>
      </c>
      <c r="S175" s="389" t="s">
        <v>411</v>
      </c>
      <c r="T175" s="389" t="s">
        <v>411</v>
      </c>
      <c r="U175" s="389" t="s">
        <v>411</v>
      </c>
      <c r="V175" s="389" t="s">
        <v>411</v>
      </c>
      <c r="W175" s="389" t="s">
        <v>411</v>
      </c>
      <c r="X175" s="389" t="s">
        <v>411</v>
      </c>
      <c r="Y175" s="389" t="s">
        <v>411</v>
      </c>
      <c r="Z175" s="389" t="s">
        <v>411</v>
      </c>
      <c r="AA175" s="389" t="s">
        <v>411</v>
      </c>
      <c r="AB175" s="389" t="s">
        <v>411</v>
      </c>
      <c r="AC175" s="389" t="s">
        <v>411</v>
      </c>
      <c r="AD175" s="389" t="s">
        <v>411</v>
      </c>
      <c r="AE175" s="389" t="s">
        <v>411</v>
      </c>
      <c r="AF175" s="389" t="s">
        <v>411</v>
      </c>
      <c r="AG175" s="389" t="s">
        <v>411</v>
      </c>
      <c r="AH175" s="389" t="s">
        <v>411</v>
      </c>
      <c r="AI175" s="367">
        <v>0.2</v>
      </c>
      <c r="AJ175" s="367">
        <v>0.2</v>
      </c>
      <c r="AK175" s="367">
        <v>0.2</v>
      </c>
      <c r="AL175" s="367">
        <v>0.2</v>
      </c>
      <c r="AM175" s="367">
        <v>0.2</v>
      </c>
      <c r="AN175" s="367">
        <v>0.2</v>
      </c>
      <c r="AO175" s="367">
        <v>0.2</v>
      </c>
      <c r="AP175" s="367">
        <v>0.2</v>
      </c>
      <c r="AQ175" s="367">
        <v>0.8</v>
      </c>
      <c r="AR175" s="367">
        <v>1</v>
      </c>
      <c r="AS175" s="367">
        <v>1</v>
      </c>
      <c r="AT175" s="367">
        <v>1</v>
      </c>
      <c r="AU175" s="367">
        <v>0.8</v>
      </c>
      <c r="AV175" s="367">
        <v>0.8</v>
      </c>
      <c r="AW175" s="367">
        <v>0.8</v>
      </c>
      <c r="AX175" s="367">
        <v>0</v>
      </c>
      <c r="AY175" s="367">
        <v>0</v>
      </c>
      <c r="AZ175" s="367">
        <v>0</v>
      </c>
      <c r="BA175" s="367">
        <v>0</v>
      </c>
      <c r="BB175" s="367">
        <v>0</v>
      </c>
      <c r="BC175" s="367">
        <v>0</v>
      </c>
      <c r="BD175" s="367">
        <v>0</v>
      </c>
      <c r="BE175" s="367">
        <v>0</v>
      </c>
      <c r="BF175" s="367">
        <v>0</v>
      </c>
      <c r="BG175" s="367">
        <v>0</v>
      </c>
      <c r="BH175" s="367">
        <v>0</v>
      </c>
      <c r="BI175" s="367">
        <v>0</v>
      </c>
      <c r="BJ175" s="367">
        <v>0</v>
      </c>
      <c r="BK175" s="367">
        <v>0</v>
      </c>
      <c r="BL175" s="367">
        <v>0</v>
      </c>
      <c r="BN175" s="369">
        <v>0</v>
      </c>
      <c r="BO175" s="369">
        <v>0</v>
      </c>
      <c r="BP175" s="369">
        <v>0</v>
      </c>
      <c r="BQ175" s="369">
        <v>0</v>
      </c>
      <c r="BR175" s="369">
        <v>0</v>
      </c>
      <c r="BS175" s="390" t="s">
        <v>411</v>
      </c>
      <c r="BT175" s="390" t="s">
        <v>411</v>
      </c>
      <c r="BU175" s="390" t="s">
        <v>411</v>
      </c>
      <c r="BV175" s="390" t="s">
        <v>411</v>
      </c>
      <c r="BW175" s="390" t="s">
        <v>411</v>
      </c>
      <c r="BX175" s="390" t="s">
        <v>411</v>
      </c>
      <c r="BY175" s="390" t="s">
        <v>411</v>
      </c>
      <c r="BZ175" s="390" t="s">
        <v>411</v>
      </c>
      <c r="CA175" s="390" t="s">
        <v>411</v>
      </c>
      <c r="CB175" s="390" t="s">
        <v>411</v>
      </c>
      <c r="CC175" s="390" t="s">
        <v>411</v>
      </c>
      <c r="CD175" s="390" t="s">
        <v>411</v>
      </c>
      <c r="CE175" s="390" t="s">
        <v>411</v>
      </c>
      <c r="CF175" s="390" t="s">
        <v>411</v>
      </c>
      <c r="CG175" s="390" t="s">
        <v>411</v>
      </c>
      <c r="CH175" s="390" t="s">
        <v>411</v>
      </c>
      <c r="CI175" s="390" t="s">
        <v>411</v>
      </c>
      <c r="CJ175" s="390" t="s">
        <v>411</v>
      </c>
      <c r="CK175" s="390" t="s">
        <v>411</v>
      </c>
      <c r="CL175" s="390" t="s">
        <v>411</v>
      </c>
      <c r="CM175" s="390" t="s">
        <v>411</v>
      </c>
      <c r="CN175" s="390" t="s">
        <v>411</v>
      </c>
      <c r="CO175" s="369">
        <v>6884.1</v>
      </c>
      <c r="CP175" s="369">
        <v>6884.1</v>
      </c>
      <c r="CQ175" s="369">
        <v>6884.1</v>
      </c>
      <c r="CR175" s="369">
        <v>6884.1</v>
      </c>
      <c r="CS175" s="369">
        <v>6884.1</v>
      </c>
      <c r="CT175" s="369">
        <v>6884.1</v>
      </c>
      <c r="CU175" s="369">
        <v>6884.1</v>
      </c>
      <c r="CV175" s="369">
        <v>6884.1</v>
      </c>
      <c r="CW175" s="369">
        <v>27536.400000000001</v>
      </c>
      <c r="CX175" s="369">
        <v>34420.5</v>
      </c>
      <c r="CY175" s="369">
        <v>34420.5</v>
      </c>
      <c r="CZ175" s="369">
        <v>34420.5</v>
      </c>
      <c r="DA175" s="369">
        <v>27536.400000000001</v>
      </c>
      <c r="DB175" s="369">
        <v>27536.400000000001</v>
      </c>
      <c r="DC175" s="369">
        <v>27536.400000000001</v>
      </c>
      <c r="DD175" s="369">
        <v>0</v>
      </c>
      <c r="DE175" s="369">
        <v>0</v>
      </c>
      <c r="DF175" s="369">
        <v>0</v>
      </c>
      <c r="DG175" s="369">
        <v>0</v>
      </c>
      <c r="DH175" s="369">
        <v>0</v>
      </c>
      <c r="DI175" s="369">
        <v>0</v>
      </c>
      <c r="DJ175" s="369">
        <v>0</v>
      </c>
      <c r="DK175" s="369">
        <v>0</v>
      </c>
      <c r="DL175" s="369">
        <v>0</v>
      </c>
      <c r="DM175" s="369">
        <v>0</v>
      </c>
      <c r="DN175" s="369">
        <v>0</v>
      </c>
      <c r="DO175" s="369">
        <v>0</v>
      </c>
      <c r="DP175" s="369">
        <v>0</v>
      </c>
      <c r="DQ175" s="369">
        <v>0</v>
      </c>
      <c r="DR175" s="369">
        <v>0</v>
      </c>
      <c r="DT175" s="366" t="s">
        <v>213</v>
      </c>
      <c r="DU175" s="304"/>
      <c r="DV175" s="304"/>
      <c r="DW175" s="304"/>
      <c r="DX175" s="304"/>
      <c r="DY175" s="304"/>
      <c r="DZ175" s="304"/>
      <c r="EA175" s="255">
        <v>88509.857142857145</v>
      </c>
      <c r="EB175" s="255">
        <v>82609.200000000012</v>
      </c>
      <c r="EC175" s="255">
        <v>82609.200000000012</v>
      </c>
      <c r="ED175" s="255">
        <f t="shared" si="21"/>
        <v>227175.3</v>
      </c>
      <c r="EE175" s="255">
        <f t="shared" si="21"/>
        <v>0</v>
      </c>
      <c r="EF175" s="255">
        <f t="shared" si="19"/>
        <v>480903.55714285717</v>
      </c>
      <c r="EG175" s="255">
        <v>0</v>
      </c>
      <c r="EH175" s="366" t="s">
        <v>200</v>
      </c>
    </row>
    <row r="176" spans="1:138" x14ac:dyDescent="0.4">
      <c r="A176" s="366" t="s">
        <v>225</v>
      </c>
      <c r="B176" s="366" t="s">
        <v>267</v>
      </c>
      <c r="C176" s="366" t="s">
        <v>46</v>
      </c>
      <c r="D176" s="366" t="s">
        <v>350</v>
      </c>
      <c r="E176" s="366" t="s">
        <v>353</v>
      </c>
      <c r="F176" s="367">
        <v>300.33999999999997</v>
      </c>
      <c r="G176" s="367">
        <v>134.19999999999999</v>
      </c>
      <c r="H176" s="281"/>
      <c r="I176" s="281"/>
      <c r="J176" s="281"/>
      <c r="K176" s="281"/>
      <c r="L176" s="281"/>
      <c r="M176" s="389" t="s">
        <v>411</v>
      </c>
      <c r="N176" s="389" t="s">
        <v>411</v>
      </c>
      <c r="O176" s="389" t="s">
        <v>411</v>
      </c>
      <c r="P176" s="389" t="s">
        <v>411</v>
      </c>
      <c r="Q176" s="389" t="s">
        <v>411</v>
      </c>
      <c r="R176" s="389" t="s">
        <v>411</v>
      </c>
      <c r="S176" s="389" t="s">
        <v>411</v>
      </c>
      <c r="T176" s="389" t="s">
        <v>411</v>
      </c>
      <c r="U176" s="389" t="s">
        <v>411</v>
      </c>
      <c r="V176" s="389" t="s">
        <v>411</v>
      </c>
      <c r="W176" s="389" t="s">
        <v>411</v>
      </c>
      <c r="X176" s="389" t="s">
        <v>411</v>
      </c>
      <c r="Y176" s="389" t="s">
        <v>411</v>
      </c>
      <c r="Z176" s="389" t="s">
        <v>411</v>
      </c>
      <c r="AA176" s="389" t="s">
        <v>411</v>
      </c>
      <c r="AB176" s="389" t="s">
        <v>411</v>
      </c>
      <c r="AC176" s="389" t="s">
        <v>411</v>
      </c>
      <c r="AD176" s="389" t="s">
        <v>411</v>
      </c>
      <c r="AE176" s="389" t="s">
        <v>411</v>
      </c>
      <c r="AF176" s="389" t="s">
        <v>411</v>
      </c>
      <c r="AG176" s="389" t="s">
        <v>411</v>
      </c>
      <c r="AH176" s="389" t="s">
        <v>411</v>
      </c>
      <c r="AI176" s="367">
        <v>1</v>
      </c>
      <c r="AJ176" s="367">
        <v>1</v>
      </c>
      <c r="AK176" s="367">
        <v>1</v>
      </c>
      <c r="AL176" s="367">
        <v>1</v>
      </c>
      <c r="AM176" s="367">
        <v>1</v>
      </c>
      <c r="AN176" s="367">
        <v>1</v>
      </c>
      <c r="AO176" s="367">
        <v>1</v>
      </c>
      <c r="AP176" s="367">
        <v>1</v>
      </c>
      <c r="AQ176" s="367">
        <v>1</v>
      </c>
      <c r="AR176" s="367">
        <v>1</v>
      </c>
      <c r="AS176" s="367">
        <v>1</v>
      </c>
      <c r="AT176" s="367">
        <v>1</v>
      </c>
      <c r="AU176" s="367">
        <v>1</v>
      </c>
      <c r="AV176" s="367">
        <v>1</v>
      </c>
      <c r="AW176" s="367">
        <v>1</v>
      </c>
      <c r="AX176" s="367">
        <v>0</v>
      </c>
      <c r="AY176" s="367">
        <v>0</v>
      </c>
      <c r="AZ176" s="367">
        <v>0</v>
      </c>
      <c r="BA176" s="367">
        <v>0</v>
      </c>
      <c r="BB176" s="367">
        <v>0</v>
      </c>
      <c r="BC176" s="367">
        <v>0</v>
      </c>
      <c r="BD176" s="367">
        <v>0</v>
      </c>
      <c r="BE176" s="367">
        <v>0</v>
      </c>
      <c r="BF176" s="367">
        <v>0</v>
      </c>
      <c r="BG176" s="367">
        <v>0</v>
      </c>
      <c r="BH176" s="367">
        <v>0</v>
      </c>
      <c r="BI176" s="367">
        <v>0</v>
      </c>
      <c r="BJ176" s="367">
        <v>0</v>
      </c>
      <c r="BK176" s="367">
        <v>0</v>
      </c>
      <c r="BL176" s="367">
        <v>0</v>
      </c>
      <c r="BN176" s="369">
        <v>0</v>
      </c>
      <c r="BO176" s="369">
        <v>0</v>
      </c>
      <c r="BP176" s="369">
        <v>0</v>
      </c>
      <c r="BQ176" s="369">
        <v>0</v>
      </c>
      <c r="BR176" s="369">
        <v>0</v>
      </c>
      <c r="BS176" s="390" t="s">
        <v>411</v>
      </c>
      <c r="BT176" s="390" t="s">
        <v>411</v>
      </c>
      <c r="BU176" s="390" t="s">
        <v>411</v>
      </c>
      <c r="BV176" s="390" t="s">
        <v>411</v>
      </c>
      <c r="BW176" s="390" t="s">
        <v>411</v>
      </c>
      <c r="BX176" s="390" t="s">
        <v>411</v>
      </c>
      <c r="BY176" s="390" t="s">
        <v>411</v>
      </c>
      <c r="BZ176" s="390" t="s">
        <v>411</v>
      </c>
      <c r="CA176" s="390" t="s">
        <v>411</v>
      </c>
      <c r="CB176" s="390" t="s">
        <v>411</v>
      </c>
      <c r="CC176" s="390" t="s">
        <v>411</v>
      </c>
      <c r="CD176" s="390" t="s">
        <v>411</v>
      </c>
      <c r="CE176" s="390" t="s">
        <v>411</v>
      </c>
      <c r="CF176" s="390" t="s">
        <v>411</v>
      </c>
      <c r="CG176" s="390" t="s">
        <v>411</v>
      </c>
      <c r="CH176" s="390" t="s">
        <v>411</v>
      </c>
      <c r="CI176" s="390" t="s">
        <v>411</v>
      </c>
      <c r="CJ176" s="390" t="s">
        <v>411</v>
      </c>
      <c r="CK176" s="390" t="s">
        <v>411</v>
      </c>
      <c r="CL176" s="390" t="s">
        <v>411</v>
      </c>
      <c r="CM176" s="390" t="s">
        <v>411</v>
      </c>
      <c r="CN176" s="390" t="s">
        <v>411</v>
      </c>
      <c r="CO176" s="369">
        <v>45050.999999999993</v>
      </c>
      <c r="CP176" s="369">
        <v>45050.999999999993</v>
      </c>
      <c r="CQ176" s="369">
        <v>45050.999999999993</v>
      </c>
      <c r="CR176" s="369">
        <v>45050.999999999993</v>
      </c>
      <c r="CS176" s="369">
        <v>45050.999999999993</v>
      </c>
      <c r="CT176" s="369">
        <v>45050.999999999993</v>
      </c>
      <c r="CU176" s="369">
        <v>45050.999999999993</v>
      </c>
      <c r="CV176" s="369">
        <v>45050.999999999993</v>
      </c>
      <c r="CW176" s="369">
        <v>45050.999999999993</v>
      </c>
      <c r="CX176" s="369">
        <v>45050.999999999993</v>
      </c>
      <c r="CY176" s="369">
        <v>45050.999999999993</v>
      </c>
      <c r="CZ176" s="369">
        <v>45050.999999999993</v>
      </c>
      <c r="DA176" s="369">
        <v>45050.999999999993</v>
      </c>
      <c r="DB176" s="369">
        <v>45050.999999999993</v>
      </c>
      <c r="DC176" s="369">
        <v>45050.999999999993</v>
      </c>
      <c r="DD176" s="369">
        <v>0</v>
      </c>
      <c r="DE176" s="369">
        <v>0</v>
      </c>
      <c r="DF176" s="369">
        <v>0</v>
      </c>
      <c r="DG176" s="369">
        <v>0</v>
      </c>
      <c r="DH176" s="369">
        <v>0</v>
      </c>
      <c r="DI176" s="369">
        <v>0</v>
      </c>
      <c r="DJ176" s="369">
        <v>0</v>
      </c>
      <c r="DK176" s="369">
        <v>0</v>
      </c>
      <c r="DL176" s="369">
        <v>0</v>
      </c>
      <c r="DM176" s="369">
        <v>0</v>
      </c>
      <c r="DN176" s="369">
        <v>0</v>
      </c>
      <c r="DO176" s="369">
        <v>0</v>
      </c>
      <c r="DP176" s="369">
        <v>0</v>
      </c>
      <c r="DQ176" s="369">
        <v>0</v>
      </c>
      <c r="DR176" s="369">
        <v>0</v>
      </c>
      <c r="DT176" s="366" t="s">
        <v>213</v>
      </c>
      <c r="DU176" s="304"/>
      <c r="DV176" s="304"/>
      <c r="DW176" s="304"/>
      <c r="DX176" s="304"/>
      <c r="DY176" s="304"/>
      <c r="DZ176" s="304"/>
      <c r="EA176" s="255">
        <v>180203.99999999997</v>
      </c>
      <c r="EB176" s="255">
        <v>540611.99999999988</v>
      </c>
      <c r="EC176" s="255">
        <v>540611.99999999988</v>
      </c>
      <c r="ED176" s="255">
        <f t="shared" si="21"/>
        <v>405458.99999999994</v>
      </c>
      <c r="EE176" s="255">
        <f t="shared" si="21"/>
        <v>0</v>
      </c>
      <c r="EF176" s="255">
        <f t="shared" si="19"/>
        <v>1666886.9999999998</v>
      </c>
      <c r="EG176" s="255">
        <v>0</v>
      </c>
      <c r="EH176" s="366" t="s">
        <v>200</v>
      </c>
    </row>
    <row r="177" spans="1:138" x14ac:dyDescent="0.4">
      <c r="A177" s="366" t="s">
        <v>74</v>
      </c>
      <c r="B177" s="366" t="s">
        <v>267</v>
      </c>
      <c r="C177" s="366" t="s">
        <v>46</v>
      </c>
      <c r="D177" s="366" t="s">
        <v>350</v>
      </c>
      <c r="E177" s="366" t="s">
        <v>282</v>
      </c>
      <c r="F177" s="367">
        <v>491.02</v>
      </c>
      <c r="G177" s="367">
        <v>219.4</v>
      </c>
      <c r="H177" s="281"/>
      <c r="I177" s="281"/>
      <c r="J177" s="281"/>
      <c r="K177" s="281"/>
      <c r="L177" s="281"/>
      <c r="M177" s="389" t="s">
        <v>411</v>
      </c>
      <c r="N177" s="389" t="s">
        <v>411</v>
      </c>
      <c r="O177" s="389" t="s">
        <v>411</v>
      </c>
      <c r="P177" s="389" t="s">
        <v>411</v>
      </c>
      <c r="Q177" s="389" t="s">
        <v>411</v>
      </c>
      <c r="R177" s="389" t="s">
        <v>411</v>
      </c>
      <c r="S177" s="389" t="s">
        <v>411</v>
      </c>
      <c r="T177" s="389" t="s">
        <v>411</v>
      </c>
      <c r="U177" s="389" t="s">
        <v>411</v>
      </c>
      <c r="V177" s="389" t="s">
        <v>411</v>
      </c>
      <c r="W177" s="389" t="s">
        <v>411</v>
      </c>
      <c r="X177" s="389" t="s">
        <v>411</v>
      </c>
      <c r="Y177" s="389" t="s">
        <v>411</v>
      </c>
      <c r="Z177" s="389" t="s">
        <v>411</v>
      </c>
      <c r="AA177" s="389" t="s">
        <v>411</v>
      </c>
      <c r="AB177" s="389" t="s">
        <v>411</v>
      </c>
      <c r="AC177" s="389" t="s">
        <v>411</v>
      </c>
      <c r="AD177" s="389" t="s">
        <v>411</v>
      </c>
      <c r="AE177" s="389" t="s">
        <v>411</v>
      </c>
      <c r="AF177" s="389" t="s">
        <v>411</v>
      </c>
      <c r="AG177" s="389" t="s">
        <v>411</v>
      </c>
      <c r="AH177" s="389" t="s">
        <v>411</v>
      </c>
      <c r="AI177" s="367">
        <v>0.05</v>
      </c>
      <c r="AJ177" s="367">
        <v>0.05</v>
      </c>
      <c r="AK177" s="367">
        <v>0.05</v>
      </c>
      <c r="AL177" s="367">
        <v>0.05</v>
      </c>
      <c r="AM177" s="367">
        <v>0.05</v>
      </c>
      <c r="AN177" s="367">
        <v>0.05</v>
      </c>
      <c r="AO177" s="367">
        <v>0.05</v>
      </c>
      <c r="AP177" s="367">
        <v>0.05</v>
      </c>
      <c r="AQ177" s="367">
        <v>0.5</v>
      </c>
      <c r="AR177" s="367">
        <v>0.5</v>
      </c>
      <c r="AS177" s="367">
        <v>0.5</v>
      </c>
      <c r="AT177" s="367">
        <v>0.5</v>
      </c>
      <c r="AU177" s="367">
        <v>0.5</v>
      </c>
      <c r="AV177" s="367">
        <v>0.5</v>
      </c>
      <c r="AW177" s="367">
        <v>0.5</v>
      </c>
      <c r="AX177" s="367">
        <v>0</v>
      </c>
      <c r="AY177" s="367">
        <v>0</v>
      </c>
      <c r="AZ177" s="367">
        <v>0</v>
      </c>
      <c r="BA177" s="367">
        <v>0</v>
      </c>
      <c r="BB177" s="367">
        <v>0</v>
      </c>
      <c r="BC177" s="367">
        <v>0</v>
      </c>
      <c r="BD177" s="367">
        <v>0</v>
      </c>
      <c r="BE177" s="367">
        <v>0</v>
      </c>
      <c r="BF177" s="367">
        <v>0</v>
      </c>
      <c r="BG177" s="367">
        <v>0</v>
      </c>
      <c r="BH177" s="367">
        <v>0</v>
      </c>
      <c r="BI177" s="367">
        <v>0</v>
      </c>
      <c r="BJ177" s="367">
        <v>0</v>
      </c>
      <c r="BK177" s="367">
        <v>0</v>
      </c>
      <c r="BL177" s="367">
        <v>0</v>
      </c>
      <c r="BN177" s="369">
        <v>0</v>
      </c>
      <c r="BO177" s="369">
        <v>0</v>
      </c>
      <c r="BP177" s="369">
        <v>0</v>
      </c>
      <c r="BQ177" s="369">
        <v>0</v>
      </c>
      <c r="BR177" s="369">
        <v>0</v>
      </c>
      <c r="BS177" s="390" t="s">
        <v>411</v>
      </c>
      <c r="BT177" s="390" t="s">
        <v>411</v>
      </c>
      <c r="BU177" s="390" t="s">
        <v>411</v>
      </c>
      <c r="BV177" s="390" t="s">
        <v>411</v>
      </c>
      <c r="BW177" s="390" t="s">
        <v>411</v>
      </c>
      <c r="BX177" s="390" t="s">
        <v>411</v>
      </c>
      <c r="BY177" s="390" t="s">
        <v>411</v>
      </c>
      <c r="BZ177" s="390" t="s">
        <v>411</v>
      </c>
      <c r="CA177" s="390" t="s">
        <v>411</v>
      </c>
      <c r="CB177" s="390" t="s">
        <v>411</v>
      </c>
      <c r="CC177" s="390" t="s">
        <v>411</v>
      </c>
      <c r="CD177" s="390" t="s">
        <v>411</v>
      </c>
      <c r="CE177" s="390" t="s">
        <v>411</v>
      </c>
      <c r="CF177" s="390" t="s">
        <v>411</v>
      </c>
      <c r="CG177" s="390" t="s">
        <v>411</v>
      </c>
      <c r="CH177" s="390" t="s">
        <v>411</v>
      </c>
      <c r="CI177" s="390" t="s">
        <v>411</v>
      </c>
      <c r="CJ177" s="390" t="s">
        <v>411</v>
      </c>
      <c r="CK177" s="390" t="s">
        <v>411</v>
      </c>
      <c r="CL177" s="390" t="s">
        <v>411</v>
      </c>
      <c r="CM177" s="390" t="s">
        <v>411</v>
      </c>
      <c r="CN177" s="390" t="s">
        <v>411</v>
      </c>
      <c r="CO177" s="369">
        <v>3682.65</v>
      </c>
      <c r="CP177" s="369">
        <v>3682.65</v>
      </c>
      <c r="CQ177" s="369">
        <v>3682.65</v>
      </c>
      <c r="CR177" s="369">
        <v>3682.65</v>
      </c>
      <c r="CS177" s="369">
        <v>3682.65</v>
      </c>
      <c r="CT177" s="369">
        <v>3682.65</v>
      </c>
      <c r="CU177" s="369">
        <v>3682.65</v>
      </c>
      <c r="CV177" s="369">
        <v>3682.65</v>
      </c>
      <c r="CW177" s="369">
        <v>36826.5</v>
      </c>
      <c r="CX177" s="369">
        <v>36826.5</v>
      </c>
      <c r="CY177" s="369">
        <v>36826.5</v>
      </c>
      <c r="CZ177" s="369">
        <v>36826.5</v>
      </c>
      <c r="DA177" s="369">
        <v>36826.5</v>
      </c>
      <c r="DB177" s="369">
        <v>36826.5</v>
      </c>
      <c r="DC177" s="369">
        <v>36826.5</v>
      </c>
      <c r="DD177" s="369">
        <v>0</v>
      </c>
      <c r="DE177" s="369">
        <v>0</v>
      </c>
      <c r="DF177" s="369">
        <v>0</v>
      </c>
      <c r="DG177" s="369">
        <v>0</v>
      </c>
      <c r="DH177" s="369">
        <v>0</v>
      </c>
      <c r="DI177" s="369">
        <v>0</v>
      </c>
      <c r="DJ177" s="369">
        <v>0</v>
      </c>
      <c r="DK177" s="369">
        <v>0</v>
      </c>
      <c r="DL177" s="369">
        <v>0</v>
      </c>
      <c r="DM177" s="369">
        <v>0</v>
      </c>
      <c r="DN177" s="369">
        <v>0</v>
      </c>
      <c r="DO177" s="369">
        <v>0</v>
      </c>
      <c r="DP177" s="369">
        <v>0</v>
      </c>
      <c r="DQ177" s="369">
        <v>0</v>
      </c>
      <c r="DR177" s="369">
        <v>0</v>
      </c>
      <c r="DT177" s="366" t="s">
        <v>213</v>
      </c>
      <c r="DU177" s="304"/>
      <c r="DV177" s="304"/>
      <c r="DW177" s="304"/>
      <c r="DX177" s="304"/>
      <c r="DY177" s="304"/>
      <c r="DZ177" s="304"/>
      <c r="EA177" s="255">
        <v>29461.200000000001</v>
      </c>
      <c r="EB177" s="255">
        <v>44191.80000000001</v>
      </c>
      <c r="EC177" s="255">
        <v>44191.80000000001</v>
      </c>
      <c r="ED177" s="255">
        <f t="shared" si="21"/>
        <v>265150.8</v>
      </c>
      <c r="EE177" s="255">
        <f t="shared" si="21"/>
        <v>0</v>
      </c>
      <c r="EF177" s="255">
        <f t="shared" si="19"/>
        <v>382995.6</v>
      </c>
      <c r="EG177" s="255">
        <v>0</v>
      </c>
      <c r="EH177" s="366" t="s">
        <v>200</v>
      </c>
    </row>
    <row r="178" spans="1:138" x14ac:dyDescent="0.4">
      <c r="A178" s="366" t="s">
        <v>225</v>
      </c>
      <c r="B178" s="366" t="s">
        <v>267</v>
      </c>
      <c r="C178" s="366" t="s">
        <v>46</v>
      </c>
      <c r="D178" s="366" t="s">
        <v>350</v>
      </c>
      <c r="E178" s="366" t="s">
        <v>353</v>
      </c>
      <c r="F178" s="367">
        <v>300.33999999999997</v>
      </c>
      <c r="G178" s="367">
        <v>134.19999999999999</v>
      </c>
      <c r="H178" s="281"/>
      <c r="I178" s="281"/>
      <c r="J178" s="281"/>
      <c r="K178" s="281"/>
      <c r="L178" s="281"/>
      <c r="M178" s="389" t="s">
        <v>411</v>
      </c>
      <c r="N178" s="389" t="s">
        <v>411</v>
      </c>
      <c r="O178" s="389" t="s">
        <v>411</v>
      </c>
      <c r="P178" s="389" t="s">
        <v>411</v>
      </c>
      <c r="Q178" s="389" t="s">
        <v>411</v>
      </c>
      <c r="R178" s="389" t="s">
        <v>411</v>
      </c>
      <c r="S178" s="389" t="s">
        <v>411</v>
      </c>
      <c r="T178" s="389" t="s">
        <v>411</v>
      </c>
      <c r="U178" s="389" t="s">
        <v>411</v>
      </c>
      <c r="V178" s="389" t="s">
        <v>411</v>
      </c>
      <c r="W178" s="389" t="s">
        <v>411</v>
      </c>
      <c r="X178" s="389" t="s">
        <v>411</v>
      </c>
      <c r="Y178" s="389" t="s">
        <v>411</v>
      </c>
      <c r="Z178" s="389" t="s">
        <v>411</v>
      </c>
      <c r="AA178" s="389" t="s">
        <v>411</v>
      </c>
      <c r="AB178" s="389" t="s">
        <v>411</v>
      </c>
      <c r="AC178" s="389" t="s">
        <v>411</v>
      </c>
      <c r="AD178" s="389" t="s">
        <v>411</v>
      </c>
      <c r="AE178" s="389" t="s">
        <v>411</v>
      </c>
      <c r="AF178" s="389" t="s">
        <v>411</v>
      </c>
      <c r="AG178" s="389" t="s">
        <v>411</v>
      </c>
      <c r="AH178" s="389" t="s">
        <v>411</v>
      </c>
      <c r="AI178" s="367">
        <v>0</v>
      </c>
      <c r="AJ178" s="367">
        <v>0</v>
      </c>
      <c r="AK178" s="367">
        <v>0</v>
      </c>
      <c r="AL178" s="367">
        <v>0</v>
      </c>
      <c r="AM178" s="367">
        <v>0</v>
      </c>
      <c r="AN178" s="367">
        <v>0</v>
      </c>
      <c r="AO178" s="367">
        <v>0</v>
      </c>
      <c r="AP178" s="367">
        <v>0</v>
      </c>
      <c r="AQ178" s="367">
        <v>0</v>
      </c>
      <c r="AR178" s="367">
        <v>0</v>
      </c>
      <c r="AS178" s="367">
        <v>0</v>
      </c>
      <c r="AT178" s="367">
        <v>0</v>
      </c>
      <c r="AU178" s="367">
        <v>0</v>
      </c>
      <c r="AV178" s="367">
        <v>0</v>
      </c>
      <c r="AW178" s="367">
        <v>0</v>
      </c>
      <c r="AX178" s="367">
        <v>0</v>
      </c>
      <c r="AY178" s="367">
        <v>0</v>
      </c>
      <c r="AZ178" s="367">
        <v>0</v>
      </c>
      <c r="BA178" s="367">
        <v>0</v>
      </c>
      <c r="BB178" s="367">
        <v>0</v>
      </c>
      <c r="BC178" s="367">
        <v>0</v>
      </c>
      <c r="BD178" s="367">
        <v>0</v>
      </c>
      <c r="BE178" s="367">
        <v>0</v>
      </c>
      <c r="BF178" s="367">
        <v>0</v>
      </c>
      <c r="BG178" s="367">
        <v>0</v>
      </c>
      <c r="BH178" s="367">
        <v>0</v>
      </c>
      <c r="BI178" s="367">
        <v>0</v>
      </c>
      <c r="BJ178" s="367">
        <v>0</v>
      </c>
      <c r="BK178" s="367">
        <v>0</v>
      </c>
      <c r="BL178" s="367">
        <v>0</v>
      </c>
      <c r="BN178" s="369">
        <v>0</v>
      </c>
      <c r="BO178" s="369">
        <v>0</v>
      </c>
      <c r="BP178" s="369">
        <v>0</v>
      </c>
      <c r="BQ178" s="369">
        <v>0</v>
      </c>
      <c r="BR178" s="369">
        <v>0</v>
      </c>
      <c r="BS178" s="390" t="s">
        <v>411</v>
      </c>
      <c r="BT178" s="390" t="s">
        <v>411</v>
      </c>
      <c r="BU178" s="390" t="s">
        <v>411</v>
      </c>
      <c r="BV178" s="390" t="s">
        <v>411</v>
      </c>
      <c r="BW178" s="390" t="s">
        <v>411</v>
      </c>
      <c r="BX178" s="390" t="s">
        <v>411</v>
      </c>
      <c r="BY178" s="390" t="s">
        <v>411</v>
      </c>
      <c r="BZ178" s="390" t="s">
        <v>411</v>
      </c>
      <c r="CA178" s="390" t="s">
        <v>411</v>
      </c>
      <c r="CB178" s="390" t="s">
        <v>411</v>
      </c>
      <c r="CC178" s="390" t="s">
        <v>411</v>
      </c>
      <c r="CD178" s="390" t="s">
        <v>411</v>
      </c>
      <c r="CE178" s="390" t="s">
        <v>411</v>
      </c>
      <c r="CF178" s="390" t="s">
        <v>411</v>
      </c>
      <c r="CG178" s="390" t="s">
        <v>411</v>
      </c>
      <c r="CH178" s="390" t="s">
        <v>411</v>
      </c>
      <c r="CI178" s="390" t="s">
        <v>411</v>
      </c>
      <c r="CJ178" s="390" t="s">
        <v>411</v>
      </c>
      <c r="CK178" s="390" t="s">
        <v>411</v>
      </c>
      <c r="CL178" s="390" t="s">
        <v>411</v>
      </c>
      <c r="CM178" s="390" t="s">
        <v>411</v>
      </c>
      <c r="CN178" s="390" t="s">
        <v>411</v>
      </c>
      <c r="CO178" s="369">
        <v>0</v>
      </c>
      <c r="CP178" s="369">
        <v>0</v>
      </c>
      <c r="CQ178" s="369">
        <v>0</v>
      </c>
      <c r="CR178" s="369">
        <v>0</v>
      </c>
      <c r="CS178" s="369">
        <v>0</v>
      </c>
      <c r="CT178" s="369">
        <v>0</v>
      </c>
      <c r="CU178" s="369">
        <v>0</v>
      </c>
      <c r="CV178" s="369">
        <v>0</v>
      </c>
      <c r="CW178" s="369">
        <v>0</v>
      </c>
      <c r="CX178" s="369">
        <v>0</v>
      </c>
      <c r="CY178" s="369">
        <v>0</v>
      </c>
      <c r="CZ178" s="369">
        <v>0</v>
      </c>
      <c r="DA178" s="369">
        <v>0</v>
      </c>
      <c r="DB178" s="369">
        <v>0</v>
      </c>
      <c r="DC178" s="369">
        <v>0</v>
      </c>
      <c r="DD178" s="369">
        <v>0</v>
      </c>
      <c r="DE178" s="369">
        <v>0</v>
      </c>
      <c r="DF178" s="369">
        <v>0</v>
      </c>
      <c r="DG178" s="369">
        <v>0</v>
      </c>
      <c r="DH178" s="369">
        <v>0</v>
      </c>
      <c r="DI178" s="369">
        <v>0</v>
      </c>
      <c r="DJ178" s="369">
        <v>0</v>
      </c>
      <c r="DK178" s="369">
        <v>0</v>
      </c>
      <c r="DL178" s="369">
        <v>0</v>
      </c>
      <c r="DM178" s="369">
        <v>0</v>
      </c>
      <c r="DN178" s="369">
        <v>0</v>
      </c>
      <c r="DO178" s="369">
        <v>0</v>
      </c>
      <c r="DP178" s="369">
        <v>0</v>
      </c>
      <c r="DQ178" s="369">
        <v>0</v>
      </c>
      <c r="DR178" s="369">
        <v>0</v>
      </c>
      <c r="DT178" s="366" t="s">
        <v>213</v>
      </c>
      <c r="DU178" s="304"/>
      <c r="DV178" s="304"/>
      <c r="DW178" s="304"/>
      <c r="DX178" s="304"/>
      <c r="DY178" s="304"/>
      <c r="DZ178" s="304"/>
      <c r="EA178" s="255">
        <v>90101.999999999985</v>
      </c>
      <c r="EB178" s="255">
        <v>0</v>
      </c>
      <c r="EC178" s="255">
        <v>0</v>
      </c>
      <c r="ED178" s="255">
        <f t="shared" si="21"/>
        <v>0</v>
      </c>
      <c r="EE178" s="255">
        <f t="shared" si="21"/>
        <v>0</v>
      </c>
      <c r="EF178" s="255">
        <f t="shared" si="19"/>
        <v>90101.999999999985</v>
      </c>
      <c r="EG178" s="255">
        <v>0</v>
      </c>
      <c r="EH178" s="366" t="s">
        <v>200</v>
      </c>
    </row>
    <row r="179" spans="1:138" x14ac:dyDescent="0.4">
      <c r="A179" s="366" t="s">
        <v>276</v>
      </c>
      <c r="B179" s="366" t="s">
        <v>276</v>
      </c>
      <c r="C179" s="366" t="s">
        <v>276</v>
      </c>
      <c r="D179" s="366" t="s">
        <v>354</v>
      </c>
      <c r="E179" s="366" t="s">
        <v>355</v>
      </c>
      <c r="F179" s="367">
        <v>0</v>
      </c>
      <c r="G179" s="367">
        <v>0</v>
      </c>
      <c r="H179" s="281"/>
      <c r="I179" s="281"/>
      <c r="J179" s="281"/>
      <c r="K179" s="281"/>
      <c r="L179" s="281"/>
      <c r="M179" s="389" t="s">
        <v>411</v>
      </c>
      <c r="N179" s="389" t="s">
        <v>411</v>
      </c>
      <c r="O179" s="389" t="s">
        <v>411</v>
      </c>
      <c r="P179" s="389" t="s">
        <v>411</v>
      </c>
      <c r="Q179" s="389" t="s">
        <v>411</v>
      </c>
      <c r="R179" s="389" t="s">
        <v>411</v>
      </c>
      <c r="S179" s="389" t="s">
        <v>411</v>
      </c>
      <c r="T179" s="389" t="s">
        <v>411</v>
      </c>
      <c r="U179" s="389" t="s">
        <v>411</v>
      </c>
      <c r="V179" s="389" t="s">
        <v>411</v>
      </c>
      <c r="W179" s="389" t="s">
        <v>411</v>
      </c>
      <c r="X179" s="389" t="s">
        <v>411</v>
      </c>
      <c r="Y179" s="389" t="s">
        <v>411</v>
      </c>
      <c r="Z179" s="389" t="s">
        <v>411</v>
      </c>
      <c r="AA179" s="389" t="s">
        <v>411</v>
      </c>
      <c r="AB179" s="389" t="s">
        <v>411</v>
      </c>
      <c r="AC179" s="389" t="s">
        <v>411</v>
      </c>
      <c r="AD179" s="389" t="s">
        <v>411</v>
      </c>
      <c r="AE179" s="389" t="s">
        <v>411</v>
      </c>
      <c r="AF179" s="389" t="s">
        <v>411</v>
      </c>
      <c r="AG179" s="389" t="s">
        <v>411</v>
      </c>
      <c r="AH179" s="389" t="s">
        <v>411</v>
      </c>
      <c r="AI179" s="367" t="s">
        <v>276</v>
      </c>
      <c r="AJ179" s="367" t="s">
        <v>276</v>
      </c>
      <c r="AK179" s="367" t="s">
        <v>276</v>
      </c>
      <c r="AL179" s="367" t="s">
        <v>276</v>
      </c>
      <c r="AM179" s="367" t="s">
        <v>276</v>
      </c>
      <c r="AN179" s="367" t="s">
        <v>276</v>
      </c>
      <c r="AO179" s="367" t="s">
        <v>276</v>
      </c>
      <c r="AP179" s="367" t="s">
        <v>276</v>
      </c>
      <c r="AQ179" s="367" t="s">
        <v>276</v>
      </c>
      <c r="AR179" s="367" t="s">
        <v>276</v>
      </c>
      <c r="AS179" s="367" t="s">
        <v>276</v>
      </c>
      <c r="AT179" s="367" t="s">
        <v>276</v>
      </c>
      <c r="AU179" s="367" t="s">
        <v>276</v>
      </c>
      <c r="AV179" s="367" t="s">
        <v>276</v>
      </c>
      <c r="AW179" s="367" t="s">
        <v>276</v>
      </c>
      <c r="AX179" s="367" t="s">
        <v>276</v>
      </c>
      <c r="AY179" s="367" t="s">
        <v>276</v>
      </c>
      <c r="AZ179" s="367" t="s">
        <v>276</v>
      </c>
      <c r="BA179" s="367" t="s">
        <v>276</v>
      </c>
      <c r="BB179" s="367" t="s">
        <v>276</v>
      </c>
      <c r="BC179" s="367" t="s">
        <v>276</v>
      </c>
      <c r="BD179" s="367" t="s">
        <v>276</v>
      </c>
      <c r="BE179" s="367" t="s">
        <v>276</v>
      </c>
      <c r="BF179" s="367" t="s">
        <v>276</v>
      </c>
      <c r="BG179" s="367" t="s">
        <v>276</v>
      </c>
      <c r="BH179" s="367" t="s">
        <v>276</v>
      </c>
      <c r="BI179" s="367" t="s">
        <v>276</v>
      </c>
      <c r="BJ179" s="367" t="s">
        <v>276</v>
      </c>
      <c r="BK179" s="367" t="s">
        <v>276</v>
      </c>
      <c r="BL179" s="367" t="s">
        <v>276</v>
      </c>
      <c r="BN179" s="369">
        <v>0</v>
      </c>
      <c r="BO179" s="369">
        <v>0</v>
      </c>
      <c r="BP179" s="369">
        <v>0</v>
      </c>
      <c r="BQ179" s="369">
        <v>0</v>
      </c>
      <c r="BR179" s="369">
        <v>0</v>
      </c>
      <c r="BS179" s="390" t="s">
        <v>411</v>
      </c>
      <c r="BT179" s="390" t="s">
        <v>411</v>
      </c>
      <c r="BU179" s="390" t="s">
        <v>411</v>
      </c>
      <c r="BV179" s="390" t="s">
        <v>411</v>
      </c>
      <c r="BW179" s="390" t="s">
        <v>411</v>
      </c>
      <c r="BX179" s="390" t="s">
        <v>411</v>
      </c>
      <c r="BY179" s="390" t="s">
        <v>411</v>
      </c>
      <c r="BZ179" s="390" t="s">
        <v>411</v>
      </c>
      <c r="CA179" s="390" t="s">
        <v>411</v>
      </c>
      <c r="CB179" s="390" t="s">
        <v>411</v>
      </c>
      <c r="CC179" s="390" t="s">
        <v>411</v>
      </c>
      <c r="CD179" s="390" t="s">
        <v>411</v>
      </c>
      <c r="CE179" s="390" t="s">
        <v>411</v>
      </c>
      <c r="CF179" s="390" t="s">
        <v>411</v>
      </c>
      <c r="CG179" s="390" t="s">
        <v>411</v>
      </c>
      <c r="CH179" s="390" t="s">
        <v>411</v>
      </c>
      <c r="CI179" s="390" t="s">
        <v>411</v>
      </c>
      <c r="CJ179" s="390" t="s">
        <v>411</v>
      </c>
      <c r="CK179" s="390" t="s">
        <v>411</v>
      </c>
      <c r="CL179" s="390" t="s">
        <v>411</v>
      </c>
      <c r="CM179" s="390" t="s">
        <v>411</v>
      </c>
      <c r="CN179" s="390" t="s">
        <v>411</v>
      </c>
      <c r="CO179" s="369">
        <v>0</v>
      </c>
      <c r="CP179" s="369">
        <v>0</v>
      </c>
      <c r="CQ179" s="369">
        <v>0</v>
      </c>
      <c r="CR179" s="369">
        <v>0</v>
      </c>
      <c r="CS179" s="369">
        <v>0</v>
      </c>
      <c r="CT179" s="369">
        <v>0</v>
      </c>
      <c r="CU179" s="369">
        <v>0</v>
      </c>
      <c r="CV179" s="369">
        <v>0</v>
      </c>
      <c r="CW179" s="369">
        <v>0</v>
      </c>
      <c r="CX179" s="369">
        <v>0</v>
      </c>
      <c r="CY179" s="369">
        <v>0</v>
      </c>
      <c r="CZ179" s="369">
        <v>0</v>
      </c>
      <c r="DA179" s="369">
        <v>0</v>
      </c>
      <c r="DB179" s="369">
        <v>0</v>
      </c>
      <c r="DC179" s="369">
        <v>0</v>
      </c>
      <c r="DD179" s="369">
        <v>0</v>
      </c>
      <c r="DE179" s="369">
        <v>0</v>
      </c>
      <c r="DF179" s="369">
        <v>0</v>
      </c>
      <c r="DG179" s="369">
        <v>0</v>
      </c>
      <c r="DH179" s="369">
        <v>0</v>
      </c>
      <c r="DI179" s="369">
        <v>0</v>
      </c>
      <c r="DJ179" s="369">
        <v>0</v>
      </c>
      <c r="DK179" s="369">
        <v>0</v>
      </c>
      <c r="DL179" s="369">
        <v>0</v>
      </c>
      <c r="DM179" s="369">
        <v>0</v>
      </c>
      <c r="DN179" s="369">
        <v>0</v>
      </c>
      <c r="DO179" s="369">
        <v>0</v>
      </c>
      <c r="DP179" s="369">
        <v>0</v>
      </c>
      <c r="DQ179" s="369">
        <v>0</v>
      </c>
      <c r="DR179" s="369">
        <v>0</v>
      </c>
      <c r="DT179" s="366" t="s">
        <v>276</v>
      </c>
      <c r="DU179" s="304"/>
      <c r="DV179" s="304"/>
      <c r="DW179" s="304"/>
      <c r="DX179" s="304"/>
      <c r="DY179" s="304"/>
      <c r="DZ179" s="304"/>
      <c r="EA179" s="255">
        <v>0</v>
      </c>
      <c r="EB179" s="255">
        <v>0</v>
      </c>
      <c r="EC179" s="255">
        <v>0</v>
      </c>
      <c r="ED179" s="255">
        <f t="shared" si="21"/>
        <v>0</v>
      </c>
      <c r="EE179" s="255">
        <f t="shared" si="21"/>
        <v>0</v>
      </c>
      <c r="EF179" s="255">
        <f t="shared" si="19"/>
        <v>0</v>
      </c>
      <c r="EG179" s="255">
        <v>0</v>
      </c>
      <c r="EH179" s="366" t="s">
        <v>200</v>
      </c>
    </row>
    <row r="180" spans="1:138" x14ac:dyDescent="0.4">
      <c r="A180" s="366" t="s">
        <v>79</v>
      </c>
      <c r="B180" s="366" t="s">
        <v>267</v>
      </c>
      <c r="C180" s="366" t="s">
        <v>46</v>
      </c>
      <c r="D180" s="366" t="s">
        <v>354</v>
      </c>
      <c r="E180" s="366" t="s">
        <v>326</v>
      </c>
      <c r="F180" s="367">
        <v>269.89999999999998</v>
      </c>
      <c r="G180" s="367">
        <v>120.6</v>
      </c>
      <c r="H180" s="281"/>
      <c r="I180" s="281"/>
      <c r="J180" s="281"/>
      <c r="K180" s="281"/>
      <c r="L180" s="281"/>
      <c r="M180" s="389" t="s">
        <v>411</v>
      </c>
      <c r="N180" s="389" t="s">
        <v>411</v>
      </c>
      <c r="O180" s="389" t="s">
        <v>411</v>
      </c>
      <c r="P180" s="389" t="s">
        <v>411</v>
      </c>
      <c r="Q180" s="389" t="s">
        <v>411</v>
      </c>
      <c r="R180" s="389" t="s">
        <v>411</v>
      </c>
      <c r="S180" s="389" t="s">
        <v>411</v>
      </c>
      <c r="T180" s="389" t="s">
        <v>411</v>
      </c>
      <c r="U180" s="389" t="s">
        <v>411</v>
      </c>
      <c r="V180" s="389" t="s">
        <v>411</v>
      </c>
      <c r="W180" s="389" t="s">
        <v>411</v>
      </c>
      <c r="X180" s="389" t="s">
        <v>411</v>
      </c>
      <c r="Y180" s="389" t="s">
        <v>411</v>
      </c>
      <c r="Z180" s="389" t="s">
        <v>411</v>
      </c>
      <c r="AA180" s="389" t="s">
        <v>411</v>
      </c>
      <c r="AB180" s="389" t="s">
        <v>411</v>
      </c>
      <c r="AC180" s="389" t="s">
        <v>411</v>
      </c>
      <c r="AD180" s="389" t="s">
        <v>411</v>
      </c>
      <c r="AE180" s="389" t="s">
        <v>411</v>
      </c>
      <c r="AF180" s="389" t="s">
        <v>411</v>
      </c>
      <c r="AG180" s="389" t="s">
        <v>411</v>
      </c>
      <c r="AH180" s="389" t="s">
        <v>411</v>
      </c>
      <c r="AI180" s="367">
        <v>0</v>
      </c>
      <c r="AJ180" s="367">
        <v>0</v>
      </c>
      <c r="AK180" s="367">
        <v>0</v>
      </c>
      <c r="AL180" s="367">
        <v>0</v>
      </c>
      <c r="AM180" s="367">
        <v>0</v>
      </c>
      <c r="AN180" s="367">
        <v>0</v>
      </c>
      <c r="AO180" s="367">
        <v>0</v>
      </c>
      <c r="AP180" s="367">
        <v>0</v>
      </c>
      <c r="AQ180" s="367">
        <v>0</v>
      </c>
      <c r="AR180" s="367">
        <v>0</v>
      </c>
      <c r="AS180" s="367">
        <v>0</v>
      </c>
      <c r="AT180" s="367">
        <v>0</v>
      </c>
      <c r="AU180" s="367">
        <v>0</v>
      </c>
      <c r="AV180" s="367">
        <v>0</v>
      </c>
      <c r="AW180" s="367">
        <v>0</v>
      </c>
      <c r="AX180" s="367">
        <v>0</v>
      </c>
      <c r="AY180" s="367">
        <v>0</v>
      </c>
      <c r="AZ180" s="367">
        <v>0</v>
      </c>
      <c r="BA180" s="367">
        <v>0</v>
      </c>
      <c r="BB180" s="367">
        <v>0</v>
      </c>
      <c r="BC180" s="367">
        <v>0</v>
      </c>
      <c r="BD180" s="367">
        <v>0</v>
      </c>
      <c r="BE180" s="367">
        <v>0</v>
      </c>
      <c r="BF180" s="367">
        <v>0</v>
      </c>
      <c r="BG180" s="367">
        <v>0</v>
      </c>
      <c r="BH180" s="367">
        <v>0</v>
      </c>
      <c r="BI180" s="367">
        <v>0</v>
      </c>
      <c r="BJ180" s="367">
        <v>0</v>
      </c>
      <c r="BK180" s="367">
        <v>0</v>
      </c>
      <c r="BL180" s="367">
        <v>0</v>
      </c>
      <c r="BN180" s="369">
        <v>0</v>
      </c>
      <c r="BO180" s="369">
        <v>0</v>
      </c>
      <c r="BP180" s="369">
        <v>0</v>
      </c>
      <c r="BQ180" s="369">
        <v>0</v>
      </c>
      <c r="BR180" s="369">
        <v>0</v>
      </c>
      <c r="BS180" s="390" t="s">
        <v>411</v>
      </c>
      <c r="BT180" s="390" t="s">
        <v>411</v>
      </c>
      <c r="BU180" s="390" t="s">
        <v>411</v>
      </c>
      <c r="BV180" s="390" t="s">
        <v>411</v>
      </c>
      <c r="BW180" s="390" t="s">
        <v>411</v>
      </c>
      <c r="BX180" s="390" t="s">
        <v>411</v>
      </c>
      <c r="BY180" s="390" t="s">
        <v>411</v>
      </c>
      <c r="BZ180" s="390" t="s">
        <v>411</v>
      </c>
      <c r="CA180" s="390" t="s">
        <v>411</v>
      </c>
      <c r="CB180" s="390" t="s">
        <v>411</v>
      </c>
      <c r="CC180" s="390" t="s">
        <v>411</v>
      </c>
      <c r="CD180" s="390" t="s">
        <v>411</v>
      </c>
      <c r="CE180" s="390" t="s">
        <v>411</v>
      </c>
      <c r="CF180" s="390" t="s">
        <v>411</v>
      </c>
      <c r="CG180" s="390" t="s">
        <v>411</v>
      </c>
      <c r="CH180" s="390" t="s">
        <v>411</v>
      </c>
      <c r="CI180" s="390" t="s">
        <v>411</v>
      </c>
      <c r="CJ180" s="390" t="s">
        <v>411</v>
      </c>
      <c r="CK180" s="390" t="s">
        <v>411</v>
      </c>
      <c r="CL180" s="390" t="s">
        <v>411</v>
      </c>
      <c r="CM180" s="390" t="s">
        <v>411</v>
      </c>
      <c r="CN180" s="390" t="s">
        <v>411</v>
      </c>
      <c r="CO180" s="369">
        <v>0</v>
      </c>
      <c r="CP180" s="369">
        <v>0</v>
      </c>
      <c r="CQ180" s="369">
        <v>0</v>
      </c>
      <c r="CR180" s="369">
        <v>0</v>
      </c>
      <c r="CS180" s="369">
        <v>0</v>
      </c>
      <c r="CT180" s="369">
        <v>0</v>
      </c>
      <c r="CU180" s="369">
        <v>0</v>
      </c>
      <c r="CV180" s="369">
        <v>0</v>
      </c>
      <c r="CW180" s="369">
        <v>0</v>
      </c>
      <c r="CX180" s="369">
        <v>0</v>
      </c>
      <c r="CY180" s="369">
        <v>0</v>
      </c>
      <c r="CZ180" s="369">
        <v>0</v>
      </c>
      <c r="DA180" s="369">
        <v>0</v>
      </c>
      <c r="DB180" s="369">
        <v>0</v>
      </c>
      <c r="DC180" s="369">
        <v>0</v>
      </c>
      <c r="DD180" s="369">
        <v>0</v>
      </c>
      <c r="DE180" s="369">
        <v>0</v>
      </c>
      <c r="DF180" s="369">
        <v>0</v>
      </c>
      <c r="DG180" s="369">
        <v>0</v>
      </c>
      <c r="DH180" s="369">
        <v>0</v>
      </c>
      <c r="DI180" s="369">
        <v>0</v>
      </c>
      <c r="DJ180" s="369">
        <v>0</v>
      </c>
      <c r="DK180" s="369">
        <v>0</v>
      </c>
      <c r="DL180" s="369">
        <v>0</v>
      </c>
      <c r="DM180" s="369">
        <v>0</v>
      </c>
      <c r="DN180" s="369">
        <v>0</v>
      </c>
      <c r="DO180" s="369">
        <v>0</v>
      </c>
      <c r="DP180" s="369">
        <v>0</v>
      </c>
      <c r="DQ180" s="369">
        <v>0</v>
      </c>
      <c r="DR180" s="369">
        <v>0</v>
      </c>
      <c r="DT180" s="366" t="s">
        <v>213</v>
      </c>
      <c r="DU180" s="304"/>
      <c r="DV180" s="304"/>
      <c r="DW180" s="304"/>
      <c r="DX180" s="304"/>
      <c r="DY180" s="304"/>
      <c r="DZ180" s="304"/>
      <c r="EA180" s="255">
        <v>20242.5</v>
      </c>
      <c r="EB180" s="255">
        <v>0</v>
      </c>
      <c r="EC180" s="255">
        <v>0</v>
      </c>
      <c r="ED180" s="255">
        <f t="shared" ref="ED180:EE195" si="22">SUMIF($BN$1:$DR$1,ED$2,$BN180:$DR180)</f>
        <v>0</v>
      </c>
      <c r="EE180" s="255">
        <f t="shared" si="22"/>
        <v>0</v>
      </c>
      <c r="EF180" s="255">
        <f t="shared" si="19"/>
        <v>20242.5</v>
      </c>
      <c r="EG180" s="255">
        <v>0</v>
      </c>
      <c r="EH180" s="366" t="s">
        <v>200</v>
      </c>
    </row>
    <row r="181" spans="1:138" x14ac:dyDescent="0.4">
      <c r="A181" s="366" t="s">
        <v>79</v>
      </c>
      <c r="B181" s="366" t="s">
        <v>267</v>
      </c>
      <c r="C181" s="366" t="s">
        <v>46</v>
      </c>
      <c r="D181" s="366" t="s">
        <v>354</v>
      </c>
      <c r="E181" s="366" t="s">
        <v>326</v>
      </c>
      <c r="F181" s="367">
        <v>269.89999999999998</v>
      </c>
      <c r="G181" s="367">
        <v>120.6</v>
      </c>
      <c r="H181" s="281"/>
      <c r="I181" s="281"/>
      <c r="J181" s="281"/>
      <c r="K181" s="281"/>
      <c r="L181" s="281"/>
      <c r="M181" s="389" t="s">
        <v>411</v>
      </c>
      <c r="N181" s="389" t="s">
        <v>411</v>
      </c>
      <c r="O181" s="389" t="s">
        <v>411</v>
      </c>
      <c r="P181" s="389" t="s">
        <v>411</v>
      </c>
      <c r="Q181" s="389" t="s">
        <v>411</v>
      </c>
      <c r="R181" s="389" t="s">
        <v>411</v>
      </c>
      <c r="S181" s="389" t="s">
        <v>411</v>
      </c>
      <c r="T181" s="389" t="s">
        <v>411</v>
      </c>
      <c r="U181" s="389" t="s">
        <v>411</v>
      </c>
      <c r="V181" s="389" t="s">
        <v>411</v>
      </c>
      <c r="W181" s="389" t="s">
        <v>411</v>
      </c>
      <c r="X181" s="389" t="s">
        <v>411</v>
      </c>
      <c r="Y181" s="389" t="s">
        <v>411</v>
      </c>
      <c r="Z181" s="389" t="s">
        <v>411</v>
      </c>
      <c r="AA181" s="389" t="s">
        <v>411</v>
      </c>
      <c r="AB181" s="389" t="s">
        <v>411</v>
      </c>
      <c r="AC181" s="389" t="s">
        <v>411</v>
      </c>
      <c r="AD181" s="389" t="s">
        <v>411</v>
      </c>
      <c r="AE181" s="389" t="s">
        <v>411</v>
      </c>
      <c r="AF181" s="389" t="s">
        <v>411</v>
      </c>
      <c r="AG181" s="389" t="s">
        <v>411</v>
      </c>
      <c r="AH181" s="389" t="s">
        <v>411</v>
      </c>
      <c r="AI181" s="367">
        <v>0</v>
      </c>
      <c r="AJ181" s="367">
        <v>0</v>
      </c>
      <c r="AK181" s="367">
        <v>0</v>
      </c>
      <c r="AL181" s="367">
        <v>0</v>
      </c>
      <c r="AM181" s="367">
        <v>0</v>
      </c>
      <c r="AN181" s="367">
        <v>0</v>
      </c>
      <c r="AO181" s="367">
        <v>0</v>
      </c>
      <c r="AP181" s="367">
        <v>0</v>
      </c>
      <c r="AQ181" s="367">
        <v>0</v>
      </c>
      <c r="AR181" s="367">
        <v>0</v>
      </c>
      <c r="AS181" s="367">
        <v>0</v>
      </c>
      <c r="AT181" s="367">
        <v>0</v>
      </c>
      <c r="AU181" s="367">
        <v>0</v>
      </c>
      <c r="AV181" s="367">
        <v>0</v>
      </c>
      <c r="AW181" s="367">
        <v>0</v>
      </c>
      <c r="AX181" s="367">
        <v>0</v>
      </c>
      <c r="AY181" s="367">
        <v>0</v>
      </c>
      <c r="AZ181" s="367">
        <v>0</v>
      </c>
      <c r="BA181" s="367">
        <v>0</v>
      </c>
      <c r="BB181" s="367">
        <v>0</v>
      </c>
      <c r="BC181" s="367">
        <v>0</v>
      </c>
      <c r="BD181" s="367">
        <v>0</v>
      </c>
      <c r="BE181" s="367">
        <v>0</v>
      </c>
      <c r="BF181" s="367">
        <v>0</v>
      </c>
      <c r="BG181" s="367">
        <v>0</v>
      </c>
      <c r="BH181" s="367">
        <v>0</v>
      </c>
      <c r="BI181" s="367">
        <v>0</v>
      </c>
      <c r="BJ181" s="367">
        <v>0</v>
      </c>
      <c r="BK181" s="367">
        <v>0</v>
      </c>
      <c r="BL181" s="367">
        <v>0</v>
      </c>
      <c r="BN181" s="369">
        <v>0</v>
      </c>
      <c r="BO181" s="369">
        <v>0</v>
      </c>
      <c r="BP181" s="369">
        <v>0</v>
      </c>
      <c r="BQ181" s="369">
        <v>0</v>
      </c>
      <c r="BR181" s="369">
        <v>0</v>
      </c>
      <c r="BS181" s="390" t="s">
        <v>411</v>
      </c>
      <c r="BT181" s="390" t="s">
        <v>411</v>
      </c>
      <c r="BU181" s="390" t="s">
        <v>411</v>
      </c>
      <c r="BV181" s="390" t="s">
        <v>411</v>
      </c>
      <c r="BW181" s="390" t="s">
        <v>411</v>
      </c>
      <c r="BX181" s="390" t="s">
        <v>411</v>
      </c>
      <c r="BY181" s="390" t="s">
        <v>411</v>
      </c>
      <c r="BZ181" s="390" t="s">
        <v>411</v>
      </c>
      <c r="CA181" s="390" t="s">
        <v>411</v>
      </c>
      <c r="CB181" s="390" t="s">
        <v>411</v>
      </c>
      <c r="CC181" s="390" t="s">
        <v>411</v>
      </c>
      <c r="CD181" s="390" t="s">
        <v>411</v>
      </c>
      <c r="CE181" s="390" t="s">
        <v>411</v>
      </c>
      <c r="CF181" s="390" t="s">
        <v>411</v>
      </c>
      <c r="CG181" s="390" t="s">
        <v>411</v>
      </c>
      <c r="CH181" s="390" t="s">
        <v>411</v>
      </c>
      <c r="CI181" s="390" t="s">
        <v>411</v>
      </c>
      <c r="CJ181" s="390" t="s">
        <v>411</v>
      </c>
      <c r="CK181" s="390" t="s">
        <v>411</v>
      </c>
      <c r="CL181" s="390" t="s">
        <v>411</v>
      </c>
      <c r="CM181" s="390" t="s">
        <v>411</v>
      </c>
      <c r="CN181" s="390" t="s">
        <v>411</v>
      </c>
      <c r="CO181" s="369">
        <v>0</v>
      </c>
      <c r="CP181" s="369">
        <v>0</v>
      </c>
      <c r="CQ181" s="369">
        <v>0</v>
      </c>
      <c r="CR181" s="369">
        <v>0</v>
      </c>
      <c r="CS181" s="369">
        <v>0</v>
      </c>
      <c r="CT181" s="369">
        <v>0</v>
      </c>
      <c r="CU181" s="369">
        <v>0</v>
      </c>
      <c r="CV181" s="369">
        <v>0</v>
      </c>
      <c r="CW181" s="369">
        <v>0</v>
      </c>
      <c r="CX181" s="369">
        <v>0</v>
      </c>
      <c r="CY181" s="369">
        <v>0</v>
      </c>
      <c r="CZ181" s="369">
        <v>0</v>
      </c>
      <c r="DA181" s="369">
        <v>0</v>
      </c>
      <c r="DB181" s="369">
        <v>0</v>
      </c>
      <c r="DC181" s="369">
        <v>0</v>
      </c>
      <c r="DD181" s="369">
        <v>0</v>
      </c>
      <c r="DE181" s="369">
        <v>0</v>
      </c>
      <c r="DF181" s="369">
        <v>0</v>
      </c>
      <c r="DG181" s="369">
        <v>0</v>
      </c>
      <c r="DH181" s="369">
        <v>0</v>
      </c>
      <c r="DI181" s="369">
        <v>0</v>
      </c>
      <c r="DJ181" s="369">
        <v>0</v>
      </c>
      <c r="DK181" s="369">
        <v>0</v>
      </c>
      <c r="DL181" s="369">
        <v>0</v>
      </c>
      <c r="DM181" s="369">
        <v>0</v>
      </c>
      <c r="DN181" s="369">
        <v>0</v>
      </c>
      <c r="DO181" s="369">
        <v>0</v>
      </c>
      <c r="DP181" s="369">
        <v>0</v>
      </c>
      <c r="DQ181" s="369">
        <v>0</v>
      </c>
      <c r="DR181" s="369">
        <v>0</v>
      </c>
      <c r="DT181" s="366" t="s">
        <v>213</v>
      </c>
      <c r="DU181" s="304"/>
      <c r="DV181" s="304"/>
      <c r="DW181" s="304"/>
      <c r="DX181" s="304"/>
      <c r="DY181" s="304"/>
      <c r="DZ181" s="304"/>
      <c r="EA181" s="255">
        <v>8675.3571428571413</v>
      </c>
      <c r="EB181" s="255">
        <v>0</v>
      </c>
      <c r="EC181" s="255">
        <v>0</v>
      </c>
      <c r="ED181" s="255">
        <f t="shared" si="22"/>
        <v>0</v>
      </c>
      <c r="EE181" s="255">
        <f t="shared" si="22"/>
        <v>0</v>
      </c>
      <c r="EF181" s="255">
        <f t="shared" si="19"/>
        <v>8675.3571428571413</v>
      </c>
      <c r="EG181" s="255">
        <v>0</v>
      </c>
      <c r="EH181" s="366" t="s">
        <v>200</v>
      </c>
    </row>
    <row r="182" spans="1:138" x14ac:dyDescent="0.4">
      <c r="A182" s="366" t="s">
        <v>74</v>
      </c>
      <c r="B182" s="366" t="s">
        <v>267</v>
      </c>
      <c r="C182" s="366" t="s">
        <v>46</v>
      </c>
      <c r="D182" s="366" t="s">
        <v>354</v>
      </c>
      <c r="E182" s="366" t="s">
        <v>319</v>
      </c>
      <c r="F182" s="367">
        <v>211.36</v>
      </c>
      <c r="G182" s="367">
        <v>92.578984837278099</v>
      </c>
      <c r="H182" s="281"/>
      <c r="I182" s="281"/>
      <c r="J182" s="281"/>
      <c r="K182" s="281"/>
      <c r="L182" s="281"/>
      <c r="M182" s="389" t="s">
        <v>411</v>
      </c>
      <c r="N182" s="389" t="s">
        <v>411</v>
      </c>
      <c r="O182" s="389" t="s">
        <v>411</v>
      </c>
      <c r="P182" s="389" t="s">
        <v>411</v>
      </c>
      <c r="Q182" s="389" t="s">
        <v>411</v>
      </c>
      <c r="R182" s="389" t="s">
        <v>411</v>
      </c>
      <c r="S182" s="389" t="s">
        <v>411</v>
      </c>
      <c r="T182" s="389" t="s">
        <v>411</v>
      </c>
      <c r="U182" s="389" t="s">
        <v>411</v>
      </c>
      <c r="V182" s="389" t="s">
        <v>411</v>
      </c>
      <c r="W182" s="389" t="s">
        <v>411</v>
      </c>
      <c r="X182" s="389" t="s">
        <v>411</v>
      </c>
      <c r="Y182" s="389" t="s">
        <v>411</v>
      </c>
      <c r="Z182" s="389" t="s">
        <v>411</v>
      </c>
      <c r="AA182" s="389" t="s">
        <v>411</v>
      </c>
      <c r="AB182" s="389" t="s">
        <v>411</v>
      </c>
      <c r="AC182" s="389" t="s">
        <v>411</v>
      </c>
      <c r="AD182" s="389" t="s">
        <v>411</v>
      </c>
      <c r="AE182" s="389" t="s">
        <v>411</v>
      </c>
      <c r="AF182" s="389" t="s">
        <v>411</v>
      </c>
      <c r="AG182" s="389" t="s">
        <v>411</v>
      </c>
      <c r="AH182" s="389" t="s">
        <v>411</v>
      </c>
      <c r="AI182" s="367">
        <v>0</v>
      </c>
      <c r="AJ182" s="367">
        <v>0</v>
      </c>
      <c r="AK182" s="367">
        <v>0</v>
      </c>
      <c r="AL182" s="367">
        <v>0</v>
      </c>
      <c r="AM182" s="367">
        <v>0</v>
      </c>
      <c r="AN182" s="367">
        <v>0</v>
      </c>
      <c r="AO182" s="367">
        <v>0</v>
      </c>
      <c r="AP182" s="367">
        <v>0</v>
      </c>
      <c r="AQ182" s="367">
        <v>0</v>
      </c>
      <c r="AR182" s="367">
        <v>0</v>
      </c>
      <c r="AS182" s="367">
        <v>0</v>
      </c>
      <c r="AT182" s="367">
        <v>0</v>
      </c>
      <c r="AU182" s="367">
        <v>0</v>
      </c>
      <c r="AV182" s="367">
        <v>0</v>
      </c>
      <c r="AW182" s="367">
        <v>0</v>
      </c>
      <c r="AX182" s="367">
        <v>0</v>
      </c>
      <c r="AY182" s="367">
        <v>0</v>
      </c>
      <c r="AZ182" s="367">
        <v>0</v>
      </c>
      <c r="BA182" s="367">
        <v>0</v>
      </c>
      <c r="BB182" s="367">
        <v>0</v>
      </c>
      <c r="BC182" s="367">
        <v>0</v>
      </c>
      <c r="BD182" s="367">
        <v>0</v>
      </c>
      <c r="BE182" s="367">
        <v>0</v>
      </c>
      <c r="BF182" s="367">
        <v>0</v>
      </c>
      <c r="BG182" s="367">
        <v>0</v>
      </c>
      <c r="BH182" s="367">
        <v>0</v>
      </c>
      <c r="BI182" s="367">
        <v>0</v>
      </c>
      <c r="BJ182" s="367">
        <v>0</v>
      </c>
      <c r="BK182" s="367">
        <v>0</v>
      </c>
      <c r="BL182" s="367">
        <v>0</v>
      </c>
      <c r="BN182" s="369">
        <v>0</v>
      </c>
      <c r="BO182" s="369">
        <v>0</v>
      </c>
      <c r="BP182" s="369">
        <v>0</v>
      </c>
      <c r="BQ182" s="369">
        <v>0</v>
      </c>
      <c r="BR182" s="369">
        <v>0</v>
      </c>
      <c r="BS182" s="390" t="s">
        <v>411</v>
      </c>
      <c r="BT182" s="390" t="s">
        <v>411</v>
      </c>
      <c r="BU182" s="390" t="s">
        <v>411</v>
      </c>
      <c r="BV182" s="390" t="s">
        <v>411</v>
      </c>
      <c r="BW182" s="390" t="s">
        <v>411</v>
      </c>
      <c r="BX182" s="390" t="s">
        <v>411</v>
      </c>
      <c r="BY182" s="390" t="s">
        <v>411</v>
      </c>
      <c r="BZ182" s="390" t="s">
        <v>411</v>
      </c>
      <c r="CA182" s="390" t="s">
        <v>411</v>
      </c>
      <c r="CB182" s="390" t="s">
        <v>411</v>
      </c>
      <c r="CC182" s="390" t="s">
        <v>411</v>
      </c>
      <c r="CD182" s="390" t="s">
        <v>411</v>
      </c>
      <c r="CE182" s="390" t="s">
        <v>411</v>
      </c>
      <c r="CF182" s="390" t="s">
        <v>411</v>
      </c>
      <c r="CG182" s="390" t="s">
        <v>411</v>
      </c>
      <c r="CH182" s="390" t="s">
        <v>411</v>
      </c>
      <c r="CI182" s="390" t="s">
        <v>411</v>
      </c>
      <c r="CJ182" s="390" t="s">
        <v>411</v>
      </c>
      <c r="CK182" s="390" t="s">
        <v>411</v>
      </c>
      <c r="CL182" s="390" t="s">
        <v>411</v>
      </c>
      <c r="CM182" s="390" t="s">
        <v>411</v>
      </c>
      <c r="CN182" s="390" t="s">
        <v>411</v>
      </c>
      <c r="CO182" s="369">
        <v>0</v>
      </c>
      <c r="CP182" s="369">
        <v>0</v>
      </c>
      <c r="CQ182" s="369">
        <v>0</v>
      </c>
      <c r="CR182" s="369">
        <v>0</v>
      </c>
      <c r="CS182" s="369">
        <v>0</v>
      </c>
      <c r="CT182" s="369">
        <v>0</v>
      </c>
      <c r="CU182" s="369">
        <v>0</v>
      </c>
      <c r="CV182" s="369">
        <v>0</v>
      </c>
      <c r="CW182" s="369">
        <v>0</v>
      </c>
      <c r="CX182" s="369">
        <v>0</v>
      </c>
      <c r="CY182" s="369">
        <v>0</v>
      </c>
      <c r="CZ182" s="369">
        <v>0</v>
      </c>
      <c r="DA182" s="369">
        <v>0</v>
      </c>
      <c r="DB182" s="369">
        <v>0</v>
      </c>
      <c r="DC182" s="369">
        <v>0</v>
      </c>
      <c r="DD182" s="369">
        <v>0</v>
      </c>
      <c r="DE182" s="369">
        <v>0</v>
      </c>
      <c r="DF182" s="369">
        <v>0</v>
      </c>
      <c r="DG182" s="369">
        <v>0</v>
      </c>
      <c r="DH182" s="369">
        <v>0</v>
      </c>
      <c r="DI182" s="369">
        <v>0</v>
      </c>
      <c r="DJ182" s="369">
        <v>0</v>
      </c>
      <c r="DK182" s="369">
        <v>0</v>
      </c>
      <c r="DL182" s="369">
        <v>0</v>
      </c>
      <c r="DM182" s="369">
        <v>0</v>
      </c>
      <c r="DN182" s="369">
        <v>0</v>
      </c>
      <c r="DO182" s="369">
        <v>0</v>
      </c>
      <c r="DP182" s="369">
        <v>0</v>
      </c>
      <c r="DQ182" s="369">
        <v>0</v>
      </c>
      <c r="DR182" s="369">
        <v>0</v>
      </c>
      <c r="DT182" s="366" t="s">
        <v>213</v>
      </c>
      <c r="DU182" s="304"/>
      <c r="DV182" s="304"/>
      <c r="DW182" s="304"/>
      <c r="DX182" s="304"/>
      <c r="DY182" s="304"/>
      <c r="DZ182" s="304"/>
      <c r="EA182" s="255">
        <v>0</v>
      </c>
      <c r="EB182" s="255">
        <v>4529.1428571428578</v>
      </c>
      <c r="EC182" s="255">
        <v>2264.5714285714289</v>
      </c>
      <c r="ED182" s="255">
        <f t="shared" si="22"/>
        <v>0</v>
      </c>
      <c r="EE182" s="255">
        <f t="shared" si="22"/>
        <v>0</v>
      </c>
      <c r="EF182" s="255">
        <f t="shared" si="19"/>
        <v>6793.7142857142862</v>
      </c>
      <c r="EG182" s="255">
        <v>0</v>
      </c>
      <c r="EH182" s="366" t="s">
        <v>200</v>
      </c>
    </row>
    <row r="183" spans="1:138" x14ac:dyDescent="0.4">
      <c r="A183" s="366" t="s">
        <v>225</v>
      </c>
      <c r="B183" s="366" t="s">
        <v>267</v>
      </c>
      <c r="C183" s="366" t="s">
        <v>46</v>
      </c>
      <c r="D183" s="366" t="s">
        <v>354</v>
      </c>
      <c r="E183" s="366" t="s">
        <v>270</v>
      </c>
      <c r="F183" s="367">
        <v>224.23</v>
      </c>
      <c r="G183" s="367">
        <v>98.215134985207087</v>
      </c>
      <c r="H183" s="281"/>
      <c r="I183" s="281"/>
      <c r="J183" s="281"/>
      <c r="K183" s="281"/>
      <c r="L183" s="281"/>
      <c r="M183" s="389" t="s">
        <v>411</v>
      </c>
      <c r="N183" s="389" t="s">
        <v>411</v>
      </c>
      <c r="O183" s="389" t="s">
        <v>411</v>
      </c>
      <c r="P183" s="389" t="s">
        <v>411</v>
      </c>
      <c r="Q183" s="389" t="s">
        <v>411</v>
      </c>
      <c r="R183" s="389" t="s">
        <v>411</v>
      </c>
      <c r="S183" s="389" t="s">
        <v>411</v>
      </c>
      <c r="T183" s="389" t="s">
        <v>411</v>
      </c>
      <c r="U183" s="389" t="s">
        <v>411</v>
      </c>
      <c r="V183" s="389" t="s">
        <v>411</v>
      </c>
      <c r="W183" s="389" t="s">
        <v>411</v>
      </c>
      <c r="X183" s="389" t="s">
        <v>411</v>
      </c>
      <c r="Y183" s="389" t="s">
        <v>411</v>
      </c>
      <c r="Z183" s="389" t="s">
        <v>411</v>
      </c>
      <c r="AA183" s="389" t="s">
        <v>411</v>
      </c>
      <c r="AB183" s="389" t="s">
        <v>411</v>
      </c>
      <c r="AC183" s="389" t="s">
        <v>411</v>
      </c>
      <c r="AD183" s="389" t="s">
        <v>411</v>
      </c>
      <c r="AE183" s="389" t="s">
        <v>411</v>
      </c>
      <c r="AF183" s="389" t="s">
        <v>411</v>
      </c>
      <c r="AG183" s="389" t="s">
        <v>411</v>
      </c>
      <c r="AH183" s="389" t="s">
        <v>411</v>
      </c>
      <c r="AI183" s="367">
        <v>0</v>
      </c>
      <c r="AJ183" s="367">
        <v>0</v>
      </c>
      <c r="AK183" s="367">
        <v>0</v>
      </c>
      <c r="AL183" s="367">
        <v>0</v>
      </c>
      <c r="AM183" s="367">
        <v>0</v>
      </c>
      <c r="AN183" s="367">
        <v>0</v>
      </c>
      <c r="AO183" s="367">
        <v>0</v>
      </c>
      <c r="AP183" s="367">
        <v>0</v>
      </c>
      <c r="AQ183" s="367">
        <v>0</v>
      </c>
      <c r="AR183" s="367">
        <v>0</v>
      </c>
      <c r="AS183" s="367">
        <v>0</v>
      </c>
      <c r="AT183" s="367">
        <v>0</v>
      </c>
      <c r="AU183" s="367">
        <v>0</v>
      </c>
      <c r="AV183" s="367">
        <v>0</v>
      </c>
      <c r="AW183" s="367">
        <v>0</v>
      </c>
      <c r="AX183" s="367">
        <v>0</v>
      </c>
      <c r="AY183" s="367">
        <v>0</v>
      </c>
      <c r="AZ183" s="367">
        <v>0</v>
      </c>
      <c r="BA183" s="367">
        <v>0</v>
      </c>
      <c r="BB183" s="367">
        <v>0</v>
      </c>
      <c r="BC183" s="367">
        <v>0</v>
      </c>
      <c r="BD183" s="367">
        <v>0</v>
      </c>
      <c r="BE183" s="367">
        <v>0</v>
      </c>
      <c r="BF183" s="367">
        <v>0</v>
      </c>
      <c r="BG183" s="367">
        <v>0</v>
      </c>
      <c r="BH183" s="367">
        <v>0</v>
      </c>
      <c r="BI183" s="367">
        <v>0</v>
      </c>
      <c r="BJ183" s="367">
        <v>0</v>
      </c>
      <c r="BK183" s="367">
        <v>0</v>
      </c>
      <c r="BL183" s="367">
        <v>0</v>
      </c>
      <c r="BN183" s="369">
        <v>0</v>
      </c>
      <c r="BO183" s="369">
        <v>0</v>
      </c>
      <c r="BP183" s="369">
        <v>0</v>
      </c>
      <c r="BQ183" s="369">
        <v>0</v>
      </c>
      <c r="BR183" s="369">
        <v>0</v>
      </c>
      <c r="BS183" s="390" t="s">
        <v>411</v>
      </c>
      <c r="BT183" s="390" t="s">
        <v>411</v>
      </c>
      <c r="BU183" s="390" t="s">
        <v>411</v>
      </c>
      <c r="BV183" s="390" t="s">
        <v>411</v>
      </c>
      <c r="BW183" s="390" t="s">
        <v>411</v>
      </c>
      <c r="BX183" s="390" t="s">
        <v>411</v>
      </c>
      <c r="BY183" s="390" t="s">
        <v>411</v>
      </c>
      <c r="BZ183" s="390" t="s">
        <v>411</v>
      </c>
      <c r="CA183" s="390" t="s">
        <v>411</v>
      </c>
      <c r="CB183" s="390" t="s">
        <v>411</v>
      </c>
      <c r="CC183" s="390" t="s">
        <v>411</v>
      </c>
      <c r="CD183" s="390" t="s">
        <v>411</v>
      </c>
      <c r="CE183" s="390" t="s">
        <v>411</v>
      </c>
      <c r="CF183" s="390" t="s">
        <v>411</v>
      </c>
      <c r="CG183" s="390" t="s">
        <v>411</v>
      </c>
      <c r="CH183" s="390" t="s">
        <v>411</v>
      </c>
      <c r="CI183" s="390" t="s">
        <v>411</v>
      </c>
      <c r="CJ183" s="390" t="s">
        <v>411</v>
      </c>
      <c r="CK183" s="390" t="s">
        <v>411</v>
      </c>
      <c r="CL183" s="390" t="s">
        <v>411</v>
      </c>
      <c r="CM183" s="390" t="s">
        <v>411</v>
      </c>
      <c r="CN183" s="390" t="s">
        <v>411</v>
      </c>
      <c r="CO183" s="369">
        <v>0</v>
      </c>
      <c r="CP183" s="369">
        <v>0</v>
      </c>
      <c r="CQ183" s="369">
        <v>0</v>
      </c>
      <c r="CR183" s="369">
        <v>0</v>
      </c>
      <c r="CS183" s="369">
        <v>0</v>
      </c>
      <c r="CT183" s="369">
        <v>0</v>
      </c>
      <c r="CU183" s="369">
        <v>0</v>
      </c>
      <c r="CV183" s="369">
        <v>0</v>
      </c>
      <c r="CW183" s="369">
        <v>0</v>
      </c>
      <c r="CX183" s="369">
        <v>0</v>
      </c>
      <c r="CY183" s="369">
        <v>0</v>
      </c>
      <c r="CZ183" s="369">
        <v>0</v>
      </c>
      <c r="DA183" s="369">
        <v>0</v>
      </c>
      <c r="DB183" s="369">
        <v>0</v>
      </c>
      <c r="DC183" s="369">
        <v>0</v>
      </c>
      <c r="DD183" s="369">
        <v>0</v>
      </c>
      <c r="DE183" s="369">
        <v>0</v>
      </c>
      <c r="DF183" s="369">
        <v>0</v>
      </c>
      <c r="DG183" s="369">
        <v>0</v>
      </c>
      <c r="DH183" s="369">
        <v>0</v>
      </c>
      <c r="DI183" s="369">
        <v>0</v>
      </c>
      <c r="DJ183" s="369">
        <v>0</v>
      </c>
      <c r="DK183" s="369">
        <v>0</v>
      </c>
      <c r="DL183" s="369">
        <v>0</v>
      </c>
      <c r="DM183" s="369">
        <v>0</v>
      </c>
      <c r="DN183" s="369">
        <v>0</v>
      </c>
      <c r="DO183" s="369">
        <v>0</v>
      </c>
      <c r="DP183" s="369">
        <v>0</v>
      </c>
      <c r="DQ183" s="369">
        <v>0</v>
      </c>
      <c r="DR183" s="369">
        <v>0</v>
      </c>
      <c r="DT183" s="366" t="s">
        <v>213</v>
      </c>
      <c r="DU183" s="304"/>
      <c r="DV183" s="304"/>
      <c r="DW183" s="304"/>
      <c r="DX183" s="304"/>
      <c r="DY183" s="304"/>
      <c r="DZ183" s="304"/>
      <c r="EA183" s="255">
        <v>6726.9000000000005</v>
      </c>
      <c r="EB183" s="255">
        <v>10090.35</v>
      </c>
      <c r="EC183" s="255">
        <v>0</v>
      </c>
      <c r="ED183" s="255">
        <f t="shared" si="22"/>
        <v>0</v>
      </c>
      <c r="EE183" s="255">
        <f t="shared" si="22"/>
        <v>0</v>
      </c>
      <c r="EF183" s="255">
        <f t="shared" si="19"/>
        <v>16817.25</v>
      </c>
      <c r="EG183" s="255">
        <v>0</v>
      </c>
      <c r="EH183" s="366" t="s">
        <v>200</v>
      </c>
    </row>
    <row r="184" spans="1:138" x14ac:dyDescent="0.4">
      <c r="A184" s="366" t="s">
        <v>225</v>
      </c>
      <c r="B184" s="366" t="s">
        <v>267</v>
      </c>
      <c r="C184" s="366" t="s">
        <v>46</v>
      </c>
      <c r="D184" s="366" t="s">
        <v>354</v>
      </c>
      <c r="E184" s="366" t="s">
        <v>312</v>
      </c>
      <c r="F184" s="367">
        <v>249.96</v>
      </c>
      <c r="G184" s="367">
        <v>109.48743528106507</v>
      </c>
      <c r="H184" s="281"/>
      <c r="I184" s="281"/>
      <c r="J184" s="281"/>
      <c r="K184" s="281"/>
      <c r="L184" s="281"/>
      <c r="M184" s="389" t="s">
        <v>411</v>
      </c>
      <c r="N184" s="389" t="s">
        <v>411</v>
      </c>
      <c r="O184" s="389" t="s">
        <v>411</v>
      </c>
      <c r="P184" s="389" t="s">
        <v>411</v>
      </c>
      <c r="Q184" s="389" t="s">
        <v>411</v>
      </c>
      <c r="R184" s="389" t="s">
        <v>411</v>
      </c>
      <c r="S184" s="389" t="s">
        <v>411</v>
      </c>
      <c r="T184" s="389" t="s">
        <v>411</v>
      </c>
      <c r="U184" s="389" t="s">
        <v>411</v>
      </c>
      <c r="V184" s="389" t="s">
        <v>411</v>
      </c>
      <c r="W184" s="389" t="s">
        <v>411</v>
      </c>
      <c r="X184" s="389" t="s">
        <v>411</v>
      </c>
      <c r="Y184" s="389" t="s">
        <v>411</v>
      </c>
      <c r="Z184" s="389" t="s">
        <v>411</v>
      </c>
      <c r="AA184" s="389" t="s">
        <v>411</v>
      </c>
      <c r="AB184" s="389" t="s">
        <v>411</v>
      </c>
      <c r="AC184" s="389" t="s">
        <v>411</v>
      </c>
      <c r="AD184" s="389" t="s">
        <v>411</v>
      </c>
      <c r="AE184" s="389" t="s">
        <v>411</v>
      </c>
      <c r="AF184" s="389" t="s">
        <v>411</v>
      </c>
      <c r="AG184" s="389" t="s">
        <v>411</v>
      </c>
      <c r="AH184" s="389" t="s">
        <v>411</v>
      </c>
      <c r="AI184" s="367">
        <v>0</v>
      </c>
      <c r="AJ184" s="367">
        <v>0</v>
      </c>
      <c r="AK184" s="367">
        <v>0.17142857142857143</v>
      </c>
      <c r="AL184" s="367">
        <v>0</v>
      </c>
      <c r="AM184" s="367">
        <v>0</v>
      </c>
      <c r="AN184" s="367">
        <v>0</v>
      </c>
      <c r="AO184" s="367">
        <v>0</v>
      </c>
      <c r="AP184" s="367">
        <v>0</v>
      </c>
      <c r="AQ184" s="367">
        <v>0</v>
      </c>
      <c r="AR184" s="367">
        <v>0</v>
      </c>
      <c r="AS184" s="367">
        <v>0</v>
      </c>
      <c r="AT184" s="367">
        <v>0</v>
      </c>
      <c r="AU184" s="367">
        <v>0</v>
      </c>
      <c r="AV184" s="367">
        <v>0</v>
      </c>
      <c r="AW184" s="367">
        <v>0</v>
      </c>
      <c r="AX184" s="367">
        <v>0</v>
      </c>
      <c r="AY184" s="367">
        <v>0</v>
      </c>
      <c r="AZ184" s="367">
        <v>0</v>
      </c>
      <c r="BA184" s="367">
        <v>0</v>
      </c>
      <c r="BB184" s="367">
        <v>0</v>
      </c>
      <c r="BC184" s="367">
        <v>0</v>
      </c>
      <c r="BD184" s="367">
        <v>0</v>
      </c>
      <c r="BE184" s="367">
        <v>0</v>
      </c>
      <c r="BF184" s="367">
        <v>0</v>
      </c>
      <c r="BG184" s="367">
        <v>0</v>
      </c>
      <c r="BH184" s="367">
        <v>0</v>
      </c>
      <c r="BI184" s="367">
        <v>0</v>
      </c>
      <c r="BJ184" s="367">
        <v>0</v>
      </c>
      <c r="BK184" s="367">
        <v>0</v>
      </c>
      <c r="BL184" s="367">
        <v>0</v>
      </c>
      <c r="BN184" s="369">
        <v>0</v>
      </c>
      <c r="BO184" s="369">
        <v>0</v>
      </c>
      <c r="BP184" s="369">
        <v>0</v>
      </c>
      <c r="BQ184" s="369">
        <v>0</v>
      </c>
      <c r="BR184" s="369">
        <v>0</v>
      </c>
      <c r="BS184" s="390" t="s">
        <v>411</v>
      </c>
      <c r="BT184" s="390" t="s">
        <v>411</v>
      </c>
      <c r="BU184" s="390" t="s">
        <v>411</v>
      </c>
      <c r="BV184" s="390" t="s">
        <v>411</v>
      </c>
      <c r="BW184" s="390" t="s">
        <v>411</v>
      </c>
      <c r="BX184" s="390" t="s">
        <v>411</v>
      </c>
      <c r="BY184" s="390" t="s">
        <v>411</v>
      </c>
      <c r="BZ184" s="390" t="s">
        <v>411</v>
      </c>
      <c r="CA184" s="390" t="s">
        <v>411</v>
      </c>
      <c r="CB184" s="390" t="s">
        <v>411</v>
      </c>
      <c r="CC184" s="390" t="s">
        <v>411</v>
      </c>
      <c r="CD184" s="390" t="s">
        <v>411</v>
      </c>
      <c r="CE184" s="390" t="s">
        <v>411</v>
      </c>
      <c r="CF184" s="390" t="s">
        <v>411</v>
      </c>
      <c r="CG184" s="390" t="s">
        <v>411</v>
      </c>
      <c r="CH184" s="390" t="s">
        <v>411</v>
      </c>
      <c r="CI184" s="390" t="s">
        <v>411</v>
      </c>
      <c r="CJ184" s="390" t="s">
        <v>411</v>
      </c>
      <c r="CK184" s="390" t="s">
        <v>411</v>
      </c>
      <c r="CL184" s="390" t="s">
        <v>411</v>
      </c>
      <c r="CM184" s="390" t="s">
        <v>411</v>
      </c>
      <c r="CN184" s="390" t="s">
        <v>411</v>
      </c>
      <c r="CO184" s="369">
        <v>0</v>
      </c>
      <c r="CP184" s="369">
        <v>0</v>
      </c>
      <c r="CQ184" s="369">
        <v>6427.5428571428574</v>
      </c>
      <c r="CR184" s="369">
        <v>0</v>
      </c>
      <c r="CS184" s="369">
        <v>0</v>
      </c>
      <c r="CT184" s="369">
        <v>0</v>
      </c>
      <c r="CU184" s="369">
        <v>0</v>
      </c>
      <c r="CV184" s="369">
        <v>0</v>
      </c>
      <c r="CW184" s="369">
        <v>0</v>
      </c>
      <c r="CX184" s="369">
        <v>0</v>
      </c>
      <c r="CY184" s="369">
        <v>0</v>
      </c>
      <c r="CZ184" s="369">
        <v>0</v>
      </c>
      <c r="DA184" s="369">
        <v>0</v>
      </c>
      <c r="DB184" s="369">
        <v>0</v>
      </c>
      <c r="DC184" s="369">
        <v>0</v>
      </c>
      <c r="DD184" s="369">
        <v>0</v>
      </c>
      <c r="DE184" s="369">
        <v>0</v>
      </c>
      <c r="DF184" s="369">
        <v>0</v>
      </c>
      <c r="DG184" s="369">
        <v>0</v>
      </c>
      <c r="DH184" s="369">
        <v>0</v>
      </c>
      <c r="DI184" s="369">
        <v>0</v>
      </c>
      <c r="DJ184" s="369">
        <v>0</v>
      </c>
      <c r="DK184" s="369">
        <v>0</v>
      </c>
      <c r="DL184" s="369">
        <v>0</v>
      </c>
      <c r="DM184" s="369">
        <v>0</v>
      </c>
      <c r="DN184" s="369">
        <v>0</v>
      </c>
      <c r="DO184" s="369">
        <v>0</v>
      </c>
      <c r="DP184" s="369">
        <v>0</v>
      </c>
      <c r="DQ184" s="369">
        <v>0</v>
      </c>
      <c r="DR184" s="369">
        <v>0</v>
      </c>
      <c r="DT184" s="366" t="s">
        <v>213</v>
      </c>
      <c r="DU184" s="304"/>
      <c r="DV184" s="304"/>
      <c r="DW184" s="304"/>
      <c r="DX184" s="304"/>
      <c r="DY184" s="304"/>
      <c r="DZ184" s="304"/>
      <c r="EA184" s="255">
        <v>0</v>
      </c>
      <c r="EB184" s="255">
        <v>27852.685714285712</v>
      </c>
      <c r="EC184" s="255">
        <v>15533.228571428572</v>
      </c>
      <c r="ED184" s="255">
        <f t="shared" si="22"/>
        <v>0</v>
      </c>
      <c r="EE184" s="255">
        <f t="shared" si="22"/>
        <v>0</v>
      </c>
      <c r="EF184" s="255">
        <f t="shared" si="19"/>
        <v>43385.914285714287</v>
      </c>
      <c r="EG184" s="255">
        <v>0</v>
      </c>
      <c r="EH184" s="366" t="s">
        <v>200</v>
      </c>
    </row>
    <row r="185" spans="1:138" x14ac:dyDescent="0.4">
      <c r="A185" s="366" t="s">
        <v>225</v>
      </c>
      <c r="B185" s="366" t="s">
        <v>267</v>
      </c>
      <c r="C185" s="366" t="s">
        <v>46</v>
      </c>
      <c r="D185" s="366" t="s">
        <v>354</v>
      </c>
      <c r="E185" s="366" t="s">
        <v>356</v>
      </c>
      <c r="F185" s="367">
        <v>167.5</v>
      </c>
      <c r="G185" s="367">
        <v>73.374325073964485</v>
      </c>
      <c r="H185" s="281"/>
      <c r="I185" s="281"/>
      <c r="J185" s="281"/>
      <c r="K185" s="281"/>
      <c r="L185" s="281"/>
      <c r="M185" s="389" t="s">
        <v>411</v>
      </c>
      <c r="N185" s="389" t="s">
        <v>411</v>
      </c>
      <c r="O185" s="389" t="s">
        <v>411</v>
      </c>
      <c r="P185" s="389" t="s">
        <v>411</v>
      </c>
      <c r="Q185" s="389" t="s">
        <v>411</v>
      </c>
      <c r="R185" s="389" t="s">
        <v>411</v>
      </c>
      <c r="S185" s="389" t="s">
        <v>411</v>
      </c>
      <c r="T185" s="389" t="s">
        <v>411</v>
      </c>
      <c r="U185" s="389" t="s">
        <v>411</v>
      </c>
      <c r="V185" s="389" t="s">
        <v>411</v>
      </c>
      <c r="W185" s="389" t="s">
        <v>411</v>
      </c>
      <c r="X185" s="389" t="s">
        <v>411</v>
      </c>
      <c r="Y185" s="389" t="s">
        <v>411</v>
      </c>
      <c r="Z185" s="389" t="s">
        <v>411</v>
      </c>
      <c r="AA185" s="389" t="s">
        <v>411</v>
      </c>
      <c r="AB185" s="389" t="s">
        <v>411</v>
      </c>
      <c r="AC185" s="389" t="s">
        <v>411</v>
      </c>
      <c r="AD185" s="389" t="s">
        <v>411</v>
      </c>
      <c r="AE185" s="389" t="s">
        <v>411</v>
      </c>
      <c r="AF185" s="389" t="s">
        <v>411</v>
      </c>
      <c r="AG185" s="389" t="s">
        <v>411</v>
      </c>
      <c r="AH185" s="389" t="s">
        <v>411</v>
      </c>
      <c r="AI185" s="367">
        <v>0</v>
      </c>
      <c r="AJ185" s="367">
        <v>0</v>
      </c>
      <c r="AK185" s="367">
        <v>1.8</v>
      </c>
      <c r="AL185" s="367">
        <v>0</v>
      </c>
      <c r="AM185" s="367">
        <v>0</v>
      </c>
      <c r="AN185" s="367">
        <v>0</v>
      </c>
      <c r="AO185" s="367">
        <v>0</v>
      </c>
      <c r="AP185" s="367">
        <v>0</v>
      </c>
      <c r="AQ185" s="367">
        <v>0</v>
      </c>
      <c r="AR185" s="367">
        <v>0</v>
      </c>
      <c r="AS185" s="367">
        <v>0.2</v>
      </c>
      <c r="AT185" s="367">
        <v>2.25</v>
      </c>
      <c r="AU185" s="367">
        <v>1.75</v>
      </c>
      <c r="AV185" s="367">
        <v>0</v>
      </c>
      <c r="AW185" s="367">
        <v>0.2</v>
      </c>
      <c r="AX185" s="367">
        <v>0</v>
      </c>
      <c r="AY185" s="367">
        <v>0</v>
      </c>
      <c r="AZ185" s="367">
        <v>0</v>
      </c>
      <c r="BA185" s="367">
        <v>0</v>
      </c>
      <c r="BB185" s="367">
        <v>0</v>
      </c>
      <c r="BC185" s="367">
        <v>0</v>
      </c>
      <c r="BD185" s="367">
        <v>0</v>
      </c>
      <c r="BE185" s="367">
        <v>0</v>
      </c>
      <c r="BF185" s="367">
        <v>0</v>
      </c>
      <c r="BG185" s="367">
        <v>0</v>
      </c>
      <c r="BH185" s="367">
        <v>0</v>
      </c>
      <c r="BI185" s="367">
        <v>0</v>
      </c>
      <c r="BJ185" s="367">
        <v>0</v>
      </c>
      <c r="BK185" s="367">
        <v>0</v>
      </c>
      <c r="BL185" s="367">
        <v>0</v>
      </c>
      <c r="BN185" s="369">
        <v>0</v>
      </c>
      <c r="BO185" s="369">
        <v>0</v>
      </c>
      <c r="BP185" s="369">
        <v>0</v>
      </c>
      <c r="BQ185" s="369">
        <v>0</v>
      </c>
      <c r="BR185" s="369">
        <v>0</v>
      </c>
      <c r="BS185" s="390" t="s">
        <v>411</v>
      </c>
      <c r="BT185" s="390" t="s">
        <v>411</v>
      </c>
      <c r="BU185" s="390" t="s">
        <v>411</v>
      </c>
      <c r="BV185" s="390" t="s">
        <v>411</v>
      </c>
      <c r="BW185" s="390" t="s">
        <v>411</v>
      </c>
      <c r="BX185" s="390" t="s">
        <v>411</v>
      </c>
      <c r="BY185" s="390" t="s">
        <v>411</v>
      </c>
      <c r="BZ185" s="390" t="s">
        <v>411</v>
      </c>
      <c r="CA185" s="390" t="s">
        <v>411</v>
      </c>
      <c r="CB185" s="390" t="s">
        <v>411</v>
      </c>
      <c r="CC185" s="390" t="s">
        <v>411</v>
      </c>
      <c r="CD185" s="390" t="s">
        <v>411</v>
      </c>
      <c r="CE185" s="390" t="s">
        <v>411</v>
      </c>
      <c r="CF185" s="390" t="s">
        <v>411</v>
      </c>
      <c r="CG185" s="390" t="s">
        <v>411</v>
      </c>
      <c r="CH185" s="390" t="s">
        <v>411</v>
      </c>
      <c r="CI185" s="390" t="s">
        <v>411</v>
      </c>
      <c r="CJ185" s="390" t="s">
        <v>411</v>
      </c>
      <c r="CK185" s="390" t="s">
        <v>411</v>
      </c>
      <c r="CL185" s="390" t="s">
        <v>411</v>
      </c>
      <c r="CM185" s="390" t="s">
        <v>411</v>
      </c>
      <c r="CN185" s="390" t="s">
        <v>411</v>
      </c>
      <c r="CO185" s="369">
        <v>0</v>
      </c>
      <c r="CP185" s="369">
        <v>0</v>
      </c>
      <c r="CQ185" s="369">
        <v>45225</v>
      </c>
      <c r="CR185" s="369">
        <v>0</v>
      </c>
      <c r="CS185" s="369">
        <v>0</v>
      </c>
      <c r="CT185" s="369">
        <v>0</v>
      </c>
      <c r="CU185" s="369">
        <v>0</v>
      </c>
      <c r="CV185" s="369">
        <v>0</v>
      </c>
      <c r="CW185" s="369">
        <v>0</v>
      </c>
      <c r="CX185" s="369">
        <v>0</v>
      </c>
      <c r="CY185" s="369">
        <v>5025</v>
      </c>
      <c r="CZ185" s="369">
        <v>56531.25</v>
      </c>
      <c r="DA185" s="369">
        <v>43968.75</v>
      </c>
      <c r="DB185" s="369">
        <v>0</v>
      </c>
      <c r="DC185" s="369">
        <v>5025</v>
      </c>
      <c r="DD185" s="369">
        <v>0</v>
      </c>
      <c r="DE185" s="369">
        <v>0</v>
      </c>
      <c r="DF185" s="369">
        <v>0</v>
      </c>
      <c r="DG185" s="369">
        <v>0</v>
      </c>
      <c r="DH185" s="369">
        <v>0</v>
      </c>
      <c r="DI185" s="369">
        <v>0</v>
      </c>
      <c r="DJ185" s="369">
        <v>0</v>
      </c>
      <c r="DK185" s="369">
        <v>0</v>
      </c>
      <c r="DL185" s="369">
        <v>0</v>
      </c>
      <c r="DM185" s="369">
        <v>0</v>
      </c>
      <c r="DN185" s="369">
        <v>0</v>
      </c>
      <c r="DO185" s="369">
        <v>0</v>
      </c>
      <c r="DP185" s="369">
        <v>0</v>
      </c>
      <c r="DQ185" s="369">
        <v>0</v>
      </c>
      <c r="DR185" s="369">
        <v>0</v>
      </c>
      <c r="DT185" s="366" t="s">
        <v>213</v>
      </c>
      <c r="DU185" s="304"/>
      <c r="DV185" s="304"/>
      <c r="DW185" s="304"/>
      <c r="DX185" s="304"/>
      <c r="DY185" s="304"/>
      <c r="DZ185" s="304"/>
      <c r="EA185" s="255">
        <v>0</v>
      </c>
      <c r="EB185" s="255">
        <v>45225</v>
      </c>
      <c r="EC185" s="255">
        <v>90450</v>
      </c>
      <c r="ED185" s="255">
        <f t="shared" si="22"/>
        <v>110550</v>
      </c>
      <c r="EE185" s="255">
        <f t="shared" si="22"/>
        <v>0</v>
      </c>
      <c r="EF185" s="255">
        <f t="shared" si="19"/>
        <v>246225</v>
      </c>
      <c r="EG185" s="255">
        <v>0</v>
      </c>
      <c r="EH185" s="366" t="s">
        <v>200</v>
      </c>
    </row>
    <row r="186" spans="1:138" x14ac:dyDescent="0.4">
      <c r="A186" s="366" t="s">
        <v>225</v>
      </c>
      <c r="B186" s="366" t="s">
        <v>267</v>
      </c>
      <c r="C186" s="366" t="s">
        <v>46</v>
      </c>
      <c r="D186" s="366" t="s">
        <v>354</v>
      </c>
      <c r="E186" s="366" t="s">
        <v>315</v>
      </c>
      <c r="F186" s="367">
        <v>180.38</v>
      </c>
      <c r="G186" s="367">
        <v>79.010475221893486</v>
      </c>
      <c r="H186" s="281"/>
      <c r="I186" s="281"/>
      <c r="J186" s="281"/>
      <c r="K186" s="281"/>
      <c r="L186" s="281"/>
      <c r="M186" s="389" t="s">
        <v>411</v>
      </c>
      <c r="N186" s="389" t="s">
        <v>411</v>
      </c>
      <c r="O186" s="389" t="s">
        <v>411</v>
      </c>
      <c r="P186" s="389" t="s">
        <v>411</v>
      </c>
      <c r="Q186" s="389" t="s">
        <v>411</v>
      </c>
      <c r="R186" s="389" t="s">
        <v>411</v>
      </c>
      <c r="S186" s="389" t="s">
        <v>411</v>
      </c>
      <c r="T186" s="389" t="s">
        <v>411</v>
      </c>
      <c r="U186" s="389" t="s">
        <v>411</v>
      </c>
      <c r="V186" s="389" t="s">
        <v>411</v>
      </c>
      <c r="W186" s="389" t="s">
        <v>411</v>
      </c>
      <c r="X186" s="389" t="s">
        <v>411</v>
      </c>
      <c r="Y186" s="389" t="s">
        <v>411</v>
      </c>
      <c r="Z186" s="389" t="s">
        <v>411</v>
      </c>
      <c r="AA186" s="389" t="s">
        <v>411</v>
      </c>
      <c r="AB186" s="389" t="s">
        <v>411</v>
      </c>
      <c r="AC186" s="389" t="s">
        <v>411</v>
      </c>
      <c r="AD186" s="389" t="s">
        <v>411</v>
      </c>
      <c r="AE186" s="389" t="s">
        <v>411</v>
      </c>
      <c r="AF186" s="389" t="s">
        <v>411</v>
      </c>
      <c r="AG186" s="389" t="s">
        <v>411</v>
      </c>
      <c r="AH186" s="389" t="s">
        <v>411</v>
      </c>
      <c r="AI186" s="367">
        <v>0</v>
      </c>
      <c r="AJ186" s="367">
        <v>0</v>
      </c>
      <c r="AK186" s="367">
        <v>1.5</v>
      </c>
      <c r="AL186" s="367">
        <v>0</v>
      </c>
      <c r="AM186" s="367">
        <v>0</v>
      </c>
      <c r="AN186" s="367">
        <v>0</v>
      </c>
      <c r="AO186" s="367">
        <v>0</v>
      </c>
      <c r="AP186" s="367">
        <v>0</v>
      </c>
      <c r="AQ186" s="367">
        <v>0</v>
      </c>
      <c r="AR186" s="367">
        <v>0</v>
      </c>
      <c r="AS186" s="367">
        <v>0</v>
      </c>
      <c r="AT186" s="367">
        <v>0</v>
      </c>
      <c r="AU186" s="367">
        <v>0</v>
      </c>
      <c r="AV186" s="367">
        <v>0</v>
      </c>
      <c r="AW186" s="367">
        <v>0</v>
      </c>
      <c r="AX186" s="367">
        <v>0</v>
      </c>
      <c r="AY186" s="367">
        <v>0</v>
      </c>
      <c r="AZ186" s="367">
        <v>0</v>
      </c>
      <c r="BA186" s="367">
        <v>0</v>
      </c>
      <c r="BB186" s="367">
        <v>0</v>
      </c>
      <c r="BC186" s="367">
        <v>0</v>
      </c>
      <c r="BD186" s="367">
        <v>0</v>
      </c>
      <c r="BE186" s="367">
        <v>0</v>
      </c>
      <c r="BF186" s="367">
        <v>0</v>
      </c>
      <c r="BG186" s="367">
        <v>0</v>
      </c>
      <c r="BH186" s="367">
        <v>0</v>
      </c>
      <c r="BI186" s="367">
        <v>0</v>
      </c>
      <c r="BJ186" s="367">
        <v>0</v>
      </c>
      <c r="BK186" s="367">
        <v>0</v>
      </c>
      <c r="BL186" s="367">
        <v>0</v>
      </c>
      <c r="BN186" s="369">
        <v>0</v>
      </c>
      <c r="BO186" s="369">
        <v>0</v>
      </c>
      <c r="BP186" s="369">
        <v>0</v>
      </c>
      <c r="BQ186" s="369">
        <v>0</v>
      </c>
      <c r="BR186" s="369">
        <v>0</v>
      </c>
      <c r="BS186" s="390" t="s">
        <v>411</v>
      </c>
      <c r="BT186" s="390" t="s">
        <v>411</v>
      </c>
      <c r="BU186" s="390" t="s">
        <v>411</v>
      </c>
      <c r="BV186" s="390" t="s">
        <v>411</v>
      </c>
      <c r="BW186" s="390" t="s">
        <v>411</v>
      </c>
      <c r="BX186" s="390" t="s">
        <v>411</v>
      </c>
      <c r="BY186" s="390" t="s">
        <v>411</v>
      </c>
      <c r="BZ186" s="390" t="s">
        <v>411</v>
      </c>
      <c r="CA186" s="390" t="s">
        <v>411</v>
      </c>
      <c r="CB186" s="390" t="s">
        <v>411</v>
      </c>
      <c r="CC186" s="390" t="s">
        <v>411</v>
      </c>
      <c r="CD186" s="390" t="s">
        <v>411</v>
      </c>
      <c r="CE186" s="390" t="s">
        <v>411</v>
      </c>
      <c r="CF186" s="390" t="s">
        <v>411</v>
      </c>
      <c r="CG186" s="390" t="s">
        <v>411</v>
      </c>
      <c r="CH186" s="390" t="s">
        <v>411</v>
      </c>
      <c r="CI186" s="390" t="s">
        <v>411</v>
      </c>
      <c r="CJ186" s="390" t="s">
        <v>411</v>
      </c>
      <c r="CK186" s="390" t="s">
        <v>411</v>
      </c>
      <c r="CL186" s="390" t="s">
        <v>411</v>
      </c>
      <c r="CM186" s="390" t="s">
        <v>411</v>
      </c>
      <c r="CN186" s="390" t="s">
        <v>411</v>
      </c>
      <c r="CO186" s="369">
        <v>0</v>
      </c>
      <c r="CP186" s="369">
        <v>0</v>
      </c>
      <c r="CQ186" s="369">
        <v>40585.5</v>
      </c>
      <c r="CR186" s="369">
        <v>0</v>
      </c>
      <c r="CS186" s="369">
        <v>0</v>
      </c>
      <c r="CT186" s="369">
        <v>0</v>
      </c>
      <c r="CU186" s="369">
        <v>0</v>
      </c>
      <c r="CV186" s="369">
        <v>0</v>
      </c>
      <c r="CW186" s="369">
        <v>0</v>
      </c>
      <c r="CX186" s="369">
        <v>0</v>
      </c>
      <c r="CY186" s="369">
        <v>0</v>
      </c>
      <c r="CZ186" s="369">
        <v>0</v>
      </c>
      <c r="DA186" s="369">
        <v>0</v>
      </c>
      <c r="DB186" s="369">
        <v>0</v>
      </c>
      <c r="DC186" s="369">
        <v>0</v>
      </c>
      <c r="DD186" s="369">
        <v>0</v>
      </c>
      <c r="DE186" s="369">
        <v>0</v>
      </c>
      <c r="DF186" s="369">
        <v>0</v>
      </c>
      <c r="DG186" s="369">
        <v>0</v>
      </c>
      <c r="DH186" s="369">
        <v>0</v>
      </c>
      <c r="DI186" s="369">
        <v>0</v>
      </c>
      <c r="DJ186" s="369">
        <v>0</v>
      </c>
      <c r="DK186" s="369">
        <v>0</v>
      </c>
      <c r="DL186" s="369">
        <v>0</v>
      </c>
      <c r="DM186" s="369">
        <v>0</v>
      </c>
      <c r="DN186" s="369">
        <v>0</v>
      </c>
      <c r="DO186" s="369">
        <v>0</v>
      </c>
      <c r="DP186" s="369">
        <v>0</v>
      </c>
      <c r="DQ186" s="369">
        <v>0</v>
      </c>
      <c r="DR186" s="369">
        <v>0</v>
      </c>
      <c r="DT186" s="366" t="s">
        <v>213</v>
      </c>
      <c r="DU186" s="304"/>
      <c r="DV186" s="304"/>
      <c r="DW186" s="304"/>
      <c r="DX186" s="304"/>
      <c r="DY186" s="304"/>
      <c r="DZ186" s="304"/>
      <c r="EA186" s="255">
        <v>0</v>
      </c>
      <c r="EB186" s="255">
        <v>40585.5</v>
      </c>
      <c r="EC186" s="255">
        <v>81171</v>
      </c>
      <c r="ED186" s="255">
        <f t="shared" si="22"/>
        <v>0</v>
      </c>
      <c r="EE186" s="255">
        <f t="shared" si="22"/>
        <v>0</v>
      </c>
      <c r="EF186" s="255">
        <f t="shared" si="19"/>
        <v>121756.5</v>
      </c>
      <c r="EG186" s="255">
        <v>0</v>
      </c>
      <c r="EH186" s="366" t="s">
        <v>200</v>
      </c>
    </row>
    <row r="187" spans="1:138" x14ac:dyDescent="0.4">
      <c r="A187" s="366" t="s">
        <v>225</v>
      </c>
      <c r="B187" s="366" t="s">
        <v>267</v>
      </c>
      <c r="C187" s="366" t="s">
        <v>46</v>
      </c>
      <c r="D187" s="366" t="s">
        <v>354</v>
      </c>
      <c r="E187" s="366" t="s">
        <v>323</v>
      </c>
      <c r="F187" s="367">
        <v>159.88</v>
      </c>
      <c r="G187" s="367">
        <v>70.034384245562109</v>
      </c>
      <c r="H187" s="281"/>
      <c r="I187" s="281"/>
      <c r="J187" s="281"/>
      <c r="K187" s="281"/>
      <c r="L187" s="281"/>
      <c r="M187" s="389" t="s">
        <v>411</v>
      </c>
      <c r="N187" s="389" t="s">
        <v>411</v>
      </c>
      <c r="O187" s="389" t="s">
        <v>411</v>
      </c>
      <c r="P187" s="389" t="s">
        <v>411</v>
      </c>
      <c r="Q187" s="389" t="s">
        <v>411</v>
      </c>
      <c r="R187" s="389" t="s">
        <v>411</v>
      </c>
      <c r="S187" s="389" t="s">
        <v>411</v>
      </c>
      <c r="T187" s="389" t="s">
        <v>411</v>
      </c>
      <c r="U187" s="389" t="s">
        <v>411</v>
      </c>
      <c r="V187" s="389" t="s">
        <v>411</v>
      </c>
      <c r="W187" s="389" t="s">
        <v>411</v>
      </c>
      <c r="X187" s="389" t="s">
        <v>411</v>
      </c>
      <c r="Y187" s="389" t="s">
        <v>411</v>
      </c>
      <c r="Z187" s="389" t="s">
        <v>411</v>
      </c>
      <c r="AA187" s="389" t="s">
        <v>411</v>
      </c>
      <c r="AB187" s="389" t="s">
        <v>411</v>
      </c>
      <c r="AC187" s="389" t="s">
        <v>411</v>
      </c>
      <c r="AD187" s="389" t="s">
        <v>411</v>
      </c>
      <c r="AE187" s="389" t="s">
        <v>411</v>
      </c>
      <c r="AF187" s="389" t="s">
        <v>411</v>
      </c>
      <c r="AG187" s="389" t="s">
        <v>411</v>
      </c>
      <c r="AH187" s="389" t="s">
        <v>411</v>
      </c>
      <c r="AI187" s="367">
        <v>0</v>
      </c>
      <c r="AJ187" s="367">
        <v>0</v>
      </c>
      <c r="AK187" s="367">
        <v>2.4</v>
      </c>
      <c r="AL187" s="367">
        <v>0</v>
      </c>
      <c r="AM187" s="367">
        <v>0</v>
      </c>
      <c r="AN187" s="367">
        <v>0</v>
      </c>
      <c r="AO187" s="367">
        <v>0</v>
      </c>
      <c r="AP187" s="367">
        <v>0</v>
      </c>
      <c r="AQ187" s="367">
        <v>3.6</v>
      </c>
      <c r="AR187" s="367">
        <v>3.6</v>
      </c>
      <c r="AS187" s="367">
        <v>2.95</v>
      </c>
      <c r="AT187" s="367">
        <v>1</v>
      </c>
      <c r="AU187" s="367">
        <v>1</v>
      </c>
      <c r="AV187" s="367">
        <v>1</v>
      </c>
      <c r="AW187" s="367">
        <v>1.2</v>
      </c>
      <c r="AX187" s="367">
        <v>0</v>
      </c>
      <c r="AY187" s="367">
        <v>0</v>
      </c>
      <c r="AZ187" s="367">
        <v>0</v>
      </c>
      <c r="BA187" s="367">
        <v>0</v>
      </c>
      <c r="BB187" s="367">
        <v>0</v>
      </c>
      <c r="BC187" s="367">
        <v>0</v>
      </c>
      <c r="BD187" s="367">
        <v>0</v>
      </c>
      <c r="BE187" s="367">
        <v>0</v>
      </c>
      <c r="BF187" s="367">
        <v>0</v>
      </c>
      <c r="BG187" s="367">
        <v>0</v>
      </c>
      <c r="BH187" s="367">
        <v>0</v>
      </c>
      <c r="BI187" s="367">
        <v>0</v>
      </c>
      <c r="BJ187" s="367">
        <v>0</v>
      </c>
      <c r="BK187" s="367">
        <v>0</v>
      </c>
      <c r="BL187" s="367">
        <v>0</v>
      </c>
      <c r="BN187" s="369">
        <v>0</v>
      </c>
      <c r="BO187" s="369">
        <v>0</v>
      </c>
      <c r="BP187" s="369">
        <v>0</v>
      </c>
      <c r="BQ187" s="369">
        <v>0</v>
      </c>
      <c r="BR187" s="369">
        <v>0</v>
      </c>
      <c r="BS187" s="390" t="s">
        <v>411</v>
      </c>
      <c r="BT187" s="390" t="s">
        <v>411</v>
      </c>
      <c r="BU187" s="390" t="s">
        <v>411</v>
      </c>
      <c r="BV187" s="390" t="s">
        <v>411</v>
      </c>
      <c r="BW187" s="390" t="s">
        <v>411</v>
      </c>
      <c r="BX187" s="390" t="s">
        <v>411</v>
      </c>
      <c r="BY187" s="390" t="s">
        <v>411</v>
      </c>
      <c r="BZ187" s="390" t="s">
        <v>411</v>
      </c>
      <c r="CA187" s="390" t="s">
        <v>411</v>
      </c>
      <c r="CB187" s="390" t="s">
        <v>411</v>
      </c>
      <c r="CC187" s="390" t="s">
        <v>411</v>
      </c>
      <c r="CD187" s="390" t="s">
        <v>411</v>
      </c>
      <c r="CE187" s="390" t="s">
        <v>411</v>
      </c>
      <c r="CF187" s="390" t="s">
        <v>411</v>
      </c>
      <c r="CG187" s="390" t="s">
        <v>411</v>
      </c>
      <c r="CH187" s="390" t="s">
        <v>411</v>
      </c>
      <c r="CI187" s="390" t="s">
        <v>411</v>
      </c>
      <c r="CJ187" s="390" t="s">
        <v>411</v>
      </c>
      <c r="CK187" s="390" t="s">
        <v>411</v>
      </c>
      <c r="CL187" s="390" t="s">
        <v>411</v>
      </c>
      <c r="CM187" s="390" t="s">
        <v>411</v>
      </c>
      <c r="CN187" s="390" t="s">
        <v>411</v>
      </c>
      <c r="CO187" s="369">
        <v>0</v>
      </c>
      <c r="CP187" s="369">
        <v>0</v>
      </c>
      <c r="CQ187" s="369">
        <v>57556.799999999996</v>
      </c>
      <c r="CR187" s="369">
        <v>0</v>
      </c>
      <c r="CS187" s="369">
        <v>0</v>
      </c>
      <c r="CT187" s="369">
        <v>0</v>
      </c>
      <c r="CU187" s="369">
        <v>0</v>
      </c>
      <c r="CV187" s="369">
        <v>0</v>
      </c>
      <c r="CW187" s="369">
        <v>86335.2</v>
      </c>
      <c r="CX187" s="369">
        <v>86335.2</v>
      </c>
      <c r="CY187" s="369">
        <v>70746.900000000009</v>
      </c>
      <c r="CZ187" s="369">
        <v>23982</v>
      </c>
      <c r="DA187" s="369">
        <v>23982</v>
      </c>
      <c r="DB187" s="369">
        <v>23982</v>
      </c>
      <c r="DC187" s="369">
        <v>28778.399999999998</v>
      </c>
      <c r="DD187" s="369">
        <v>0</v>
      </c>
      <c r="DE187" s="369">
        <v>0</v>
      </c>
      <c r="DF187" s="369">
        <v>0</v>
      </c>
      <c r="DG187" s="369">
        <v>0</v>
      </c>
      <c r="DH187" s="369">
        <v>0</v>
      </c>
      <c r="DI187" s="369">
        <v>0</v>
      </c>
      <c r="DJ187" s="369">
        <v>0</v>
      </c>
      <c r="DK187" s="369">
        <v>0</v>
      </c>
      <c r="DL187" s="369">
        <v>0</v>
      </c>
      <c r="DM187" s="369">
        <v>0</v>
      </c>
      <c r="DN187" s="369">
        <v>0</v>
      </c>
      <c r="DO187" s="369">
        <v>0</v>
      </c>
      <c r="DP187" s="369">
        <v>0</v>
      </c>
      <c r="DQ187" s="369">
        <v>0</v>
      </c>
      <c r="DR187" s="369">
        <v>0</v>
      </c>
      <c r="DT187" s="366" t="s">
        <v>213</v>
      </c>
      <c r="DU187" s="304"/>
      <c r="DV187" s="304"/>
      <c r="DW187" s="304"/>
      <c r="DX187" s="304"/>
      <c r="DY187" s="304"/>
      <c r="DZ187" s="304"/>
      <c r="EA187" s="255">
        <v>0</v>
      </c>
      <c r="EB187" s="255">
        <v>57556.799999999996</v>
      </c>
      <c r="EC187" s="255">
        <v>115113.59999999999</v>
      </c>
      <c r="ED187" s="255">
        <f t="shared" si="22"/>
        <v>344141.7</v>
      </c>
      <c r="EE187" s="255">
        <f t="shared" si="22"/>
        <v>0</v>
      </c>
      <c r="EF187" s="255">
        <f t="shared" si="19"/>
        <v>516812.1</v>
      </c>
      <c r="EG187" s="255">
        <v>0</v>
      </c>
      <c r="EH187" s="366" t="s">
        <v>200</v>
      </c>
    </row>
    <row r="188" spans="1:138" x14ac:dyDescent="0.4">
      <c r="A188" s="366" t="s">
        <v>276</v>
      </c>
      <c r="B188" s="366" t="s">
        <v>276</v>
      </c>
      <c r="C188" s="366" t="s">
        <v>276</v>
      </c>
      <c r="D188" s="366" t="s">
        <v>357</v>
      </c>
      <c r="E188" s="366" t="s">
        <v>358</v>
      </c>
      <c r="F188" s="367">
        <v>0</v>
      </c>
      <c r="G188" s="367">
        <v>0</v>
      </c>
      <c r="H188" s="281"/>
      <c r="I188" s="281"/>
      <c r="J188" s="281"/>
      <c r="K188" s="281"/>
      <c r="L188" s="281"/>
      <c r="M188" s="389" t="s">
        <v>411</v>
      </c>
      <c r="N188" s="389" t="s">
        <v>411</v>
      </c>
      <c r="O188" s="389" t="s">
        <v>411</v>
      </c>
      <c r="P188" s="389" t="s">
        <v>411</v>
      </c>
      <c r="Q188" s="389" t="s">
        <v>411</v>
      </c>
      <c r="R188" s="389" t="s">
        <v>411</v>
      </c>
      <c r="S188" s="389" t="s">
        <v>411</v>
      </c>
      <c r="T188" s="389" t="s">
        <v>411</v>
      </c>
      <c r="U188" s="389" t="s">
        <v>411</v>
      </c>
      <c r="V188" s="389" t="s">
        <v>411</v>
      </c>
      <c r="W188" s="389" t="s">
        <v>411</v>
      </c>
      <c r="X188" s="389" t="s">
        <v>411</v>
      </c>
      <c r="Y188" s="389" t="s">
        <v>411</v>
      </c>
      <c r="Z188" s="389" t="s">
        <v>411</v>
      </c>
      <c r="AA188" s="389" t="s">
        <v>411</v>
      </c>
      <c r="AB188" s="389" t="s">
        <v>411</v>
      </c>
      <c r="AC188" s="389" t="s">
        <v>411</v>
      </c>
      <c r="AD188" s="389" t="s">
        <v>411</v>
      </c>
      <c r="AE188" s="389" t="s">
        <v>411</v>
      </c>
      <c r="AF188" s="389" t="s">
        <v>411</v>
      </c>
      <c r="AG188" s="389" t="s">
        <v>411</v>
      </c>
      <c r="AH188" s="389" t="s">
        <v>411</v>
      </c>
      <c r="AI188" s="367" t="s">
        <v>276</v>
      </c>
      <c r="AJ188" s="367" t="s">
        <v>276</v>
      </c>
      <c r="AK188" s="367" t="s">
        <v>276</v>
      </c>
      <c r="AL188" s="367" t="s">
        <v>276</v>
      </c>
      <c r="AM188" s="367" t="s">
        <v>276</v>
      </c>
      <c r="AN188" s="367" t="s">
        <v>276</v>
      </c>
      <c r="AO188" s="367" t="s">
        <v>276</v>
      </c>
      <c r="AP188" s="367" t="s">
        <v>276</v>
      </c>
      <c r="AQ188" s="367" t="s">
        <v>276</v>
      </c>
      <c r="AR188" s="367" t="s">
        <v>276</v>
      </c>
      <c r="AS188" s="367" t="s">
        <v>276</v>
      </c>
      <c r="AT188" s="367" t="s">
        <v>276</v>
      </c>
      <c r="AU188" s="367" t="s">
        <v>276</v>
      </c>
      <c r="AV188" s="367" t="s">
        <v>276</v>
      </c>
      <c r="AW188" s="367" t="s">
        <v>276</v>
      </c>
      <c r="AX188" s="367" t="s">
        <v>276</v>
      </c>
      <c r="AY188" s="367" t="s">
        <v>276</v>
      </c>
      <c r="AZ188" s="367" t="s">
        <v>276</v>
      </c>
      <c r="BA188" s="367" t="s">
        <v>276</v>
      </c>
      <c r="BB188" s="367" t="s">
        <v>276</v>
      </c>
      <c r="BC188" s="367" t="s">
        <v>276</v>
      </c>
      <c r="BD188" s="367" t="s">
        <v>276</v>
      </c>
      <c r="BE188" s="367" t="s">
        <v>276</v>
      </c>
      <c r="BF188" s="367" t="s">
        <v>276</v>
      </c>
      <c r="BG188" s="367" t="s">
        <v>276</v>
      </c>
      <c r="BH188" s="367" t="s">
        <v>276</v>
      </c>
      <c r="BI188" s="367" t="s">
        <v>276</v>
      </c>
      <c r="BJ188" s="367" t="s">
        <v>276</v>
      </c>
      <c r="BK188" s="367" t="s">
        <v>276</v>
      </c>
      <c r="BL188" s="367" t="s">
        <v>276</v>
      </c>
      <c r="BN188" s="369">
        <v>0</v>
      </c>
      <c r="BO188" s="369">
        <v>0</v>
      </c>
      <c r="BP188" s="369">
        <v>0</v>
      </c>
      <c r="BQ188" s="369">
        <v>0</v>
      </c>
      <c r="BR188" s="369">
        <v>0</v>
      </c>
      <c r="BS188" s="390" t="s">
        <v>411</v>
      </c>
      <c r="BT188" s="390" t="s">
        <v>411</v>
      </c>
      <c r="BU188" s="390" t="s">
        <v>411</v>
      </c>
      <c r="BV188" s="390" t="s">
        <v>411</v>
      </c>
      <c r="BW188" s="390" t="s">
        <v>411</v>
      </c>
      <c r="BX188" s="390" t="s">
        <v>411</v>
      </c>
      <c r="BY188" s="390" t="s">
        <v>411</v>
      </c>
      <c r="BZ188" s="390" t="s">
        <v>411</v>
      </c>
      <c r="CA188" s="390" t="s">
        <v>411</v>
      </c>
      <c r="CB188" s="390" t="s">
        <v>411</v>
      </c>
      <c r="CC188" s="390" t="s">
        <v>411</v>
      </c>
      <c r="CD188" s="390" t="s">
        <v>411</v>
      </c>
      <c r="CE188" s="390" t="s">
        <v>411</v>
      </c>
      <c r="CF188" s="390" t="s">
        <v>411</v>
      </c>
      <c r="CG188" s="390" t="s">
        <v>411</v>
      </c>
      <c r="CH188" s="390" t="s">
        <v>411</v>
      </c>
      <c r="CI188" s="390" t="s">
        <v>411</v>
      </c>
      <c r="CJ188" s="390" t="s">
        <v>411</v>
      </c>
      <c r="CK188" s="390" t="s">
        <v>411</v>
      </c>
      <c r="CL188" s="390" t="s">
        <v>411</v>
      </c>
      <c r="CM188" s="390" t="s">
        <v>411</v>
      </c>
      <c r="CN188" s="390" t="s">
        <v>411</v>
      </c>
      <c r="CO188" s="369">
        <v>0</v>
      </c>
      <c r="CP188" s="369">
        <v>0</v>
      </c>
      <c r="CQ188" s="369">
        <v>0</v>
      </c>
      <c r="CR188" s="369">
        <v>0</v>
      </c>
      <c r="CS188" s="369">
        <v>0</v>
      </c>
      <c r="CT188" s="369">
        <v>0</v>
      </c>
      <c r="CU188" s="369">
        <v>0</v>
      </c>
      <c r="CV188" s="369">
        <v>0</v>
      </c>
      <c r="CW188" s="369">
        <v>0</v>
      </c>
      <c r="CX188" s="369">
        <v>0</v>
      </c>
      <c r="CY188" s="369">
        <v>0</v>
      </c>
      <c r="CZ188" s="369">
        <v>0</v>
      </c>
      <c r="DA188" s="369">
        <v>0</v>
      </c>
      <c r="DB188" s="369">
        <v>0</v>
      </c>
      <c r="DC188" s="369">
        <v>0</v>
      </c>
      <c r="DD188" s="369">
        <v>0</v>
      </c>
      <c r="DE188" s="369">
        <v>0</v>
      </c>
      <c r="DF188" s="369">
        <v>0</v>
      </c>
      <c r="DG188" s="369">
        <v>0</v>
      </c>
      <c r="DH188" s="369">
        <v>0</v>
      </c>
      <c r="DI188" s="369">
        <v>0</v>
      </c>
      <c r="DJ188" s="369">
        <v>0</v>
      </c>
      <c r="DK188" s="369">
        <v>0</v>
      </c>
      <c r="DL188" s="369">
        <v>0</v>
      </c>
      <c r="DM188" s="369">
        <v>0</v>
      </c>
      <c r="DN188" s="369">
        <v>0</v>
      </c>
      <c r="DO188" s="369">
        <v>0</v>
      </c>
      <c r="DP188" s="369">
        <v>0</v>
      </c>
      <c r="DQ188" s="369">
        <v>0</v>
      </c>
      <c r="DR188" s="369">
        <v>0</v>
      </c>
      <c r="DT188" s="366" t="s">
        <v>276</v>
      </c>
      <c r="DU188" s="304"/>
      <c r="DV188" s="304"/>
      <c r="DW188" s="304"/>
      <c r="DX188" s="304"/>
      <c r="DY188" s="304"/>
      <c r="DZ188" s="304"/>
      <c r="EA188" s="255">
        <v>0</v>
      </c>
      <c r="EB188" s="255">
        <v>0</v>
      </c>
      <c r="EC188" s="255">
        <v>0</v>
      </c>
      <c r="ED188" s="255">
        <f t="shared" si="22"/>
        <v>0</v>
      </c>
      <c r="EE188" s="255">
        <f t="shared" si="22"/>
        <v>0</v>
      </c>
      <c r="EF188" s="255">
        <f t="shared" si="19"/>
        <v>0</v>
      </c>
      <c r="EG188" s="255">
        <v>0</v>
      </c>
      <c r="EH188" s="366" t="s">
        <v>200</v>
      </c>
    </row>
    <row r="189" spans="1:138" x14ac:dyDescent="0.4">
      <c r="A189" s="366" t="s">
        <v>79</v>
      </c>
      <c r="B189" s="366" t="s">
        <v>267</v>
      </c>
      <c r="C189" s="366" t="s">
        <v>46</v>
      </c>
      <c r="D189" s="366" t="s">
        <v>357</v>
      </c>
      <c r="E189" s="366" t="s">
        <v>296</v>
      </c>
      <c r="F189" s="367">
        <v>300.33999999999997</v>
      </c>
      <c r="G189" s="367">
        <v>134.19999999999999</v>
      </c>
      <c r="H189" s="281"/>
      <c r="I189" s="281"/>
      <c r="J189" s="281"/>
      <c r="K189" s="281"/>
      <c r="L189" s="281"/>
      <c r="M189" s="389" t="s">
        <v>411</v>
      </c>
      <c r="N189" s="389" t="s">
        <v>411</v>
      </c>
      <c r="O189" s="389" t="s">
        <v>411</v>
      </c>
      <c r="P189" s="389" t="s">
        <v>411</v>
      </c>
      <c r="Q189" s="389" t="s">
        <v>411</v>
      </c>
      <c r="R189" s="389" t="s">
        <v>411</v>
      </c>
      <c r="S189" s="389" t="s">
        <v>411</v>
      </c>
      <c r="T189" s="389" t="s">
        <v>411</v>
      </c>
      <c r="U189" s="389" t="s">
        <v>411</v>
      </c>
      <c r="V189" s="389" t="s">
        <v>411</v>
      </c>
      <c r="W189" s="389" t="s">
        <v>411</v>
      </c>
      <c r="X189" s="389" t="s">
        <v>411</v>
      </c>
      <c r="Y189" s="389" t="s">
        <v>411</v>
      </c>
      <c r="Z189" s="389" t="s">
        <v>411</v>
      </c>
      <c r="AA189" s="389" t="s">
        <v>411</v>
      </c>
      <c r="AB189" s="389" t="s">
        <v>411</v>
      </c>
      <c r="AC189" s="389" t="s">
        <v>411</v>
      </c>
      <c r="AD189" s="389" t="s">
        <v>411</v>
      </c>
      <c r="AE189" s="389" t="s">
        <v>411</v>
      </c>
      <c r="AF189" s="389" t="s">
        <v>411</v>
      </c>
      <c r="AG189" s="389" t="s">
        <v>411</v>
      </c>
      <c r="AH189" s="389" t="s">
        <v>411</v>
      </c>
      <c r="AI189" s="367">
        <v>0</v>
      </c>
      <c r="AJ189" s="367">
        <v>0</v>
      </c>
      <c r="AK189" s="367">
        <v>0</v>
      </c>
      <c r="AL189" s="367">
        <v>0</v>
      </c>
      <c r="AM189" s="367">
        <v>0</v>
      </c>
      <c r="AN189" s="367">
        <v>0</v>
      </c>
      <c r="AO189" s="367">
        <v>0</v>
      </c>
      <c r="AP189" s="367">
        <v>0</v>
      </c>
      <c r="AQ189" s="367">
        <v>0</v>
      </c>
      <c r="AR189" s="367">
        <v>0</v>
      </c>
      <c r="AS189" s="367">
        <v>0</v>
      </c>
      <c r="AT189" s="367">
        <v>0</v>
      </c>
      <c r="AU189" s="367">
        <v>0</v>
      </c>
      <c r="AV189" s="367">
        <v>0</v>
      </c>
      <c r="AW189" s="367">
        <v>0</v>
      </c>
      <c r="AX189" s="367">
        <v>0</v>
      </c>
      <c r="AY189" s="367">
        <v>0</v>
      </c>
      <c r="AZ189" s="367">
        <v>0</v>
      </c>
      <c r="BA189" s="367">
        <v>0</v>
      </c>
      <c r="BB189" s="367">
        <v>0</v>
      </c>
      <c r="BC189" s="367">
        <v>0</v>
      </c>
      <c r="BD189" s="367">
        <v>0</v>
      </c>
      <c r="BE189" s="367">
        <v>0</v>
      </c>
      <c r="BF189" s="367">
        <v>0</v>
      </c>
      <c r="BG189" s="367">
        <v>0</v>
      </c>
      <c r="BH189" s="367">
        <v>0</v>
      </c>
      <c r="BI189" s="367">
        <v>0</v>
      </c>
      <c r="BJ189" s="367">
        <v>0</v>
      </c>
      <c r="BK189" s="367">
        <v>0</v>
      </c>
      <c r="BL189" s="367">
        <v>0</v>
      </c>
      <c r="BN189" s="369">
        <v>0</v>
      </c>
      <c r="BO189" s="369">
        <v>0</v>
      </c>
      <c r="BP189" s="369">
        <v>0</v>
      </c>
      <c r="BQ189" s="369">
        <v>0</v>
      </c>
      <c r="BR189" s="369">
        <v>0</v>
      </c>
      <c r="BS189" s="390" t="s">
        <v>411</v>
      </c>
      <c r="BT189" s="390" t="s">
        <v>411</v>
      </c>
      <c r="BU189" s="390" t="s">
        <v>411</v>
      </c>
      <c r="BV189" s="390" t="s">
        <v>411</v>
      </c>
      <c r="BW189" s="390" t="s">
        <v>411</v>
      </c>
      <c r="BX189" s="390" t="s">
        <v>411</v>
      </c>
      <c r="BY189" s="390" t="s">
        <v>411</v>
      </c>
      <c r="BZ189" s="390" t="s">
        <v>411</v>
      </c>
      <c r="CA189" s="390" t="s">
        <v>411</v>
      </c>
      <c r="CB189" s="390" t="s">
        <v>411</v>
      </c>
      <c r="CC189" s="390" t="s">
        <v>411</v>
      </c>
      <c r="CD189" s="390" t="s">
        <v>411</v>
      </c>
      <c r="CE189" s="390" t="s">
        <v>411</v>
      </c>
      <c r="CF189" s="390" t="s">
        <v>411</v>
      </c>
      <c r="CG189" s="390" t="s">
        <v>411</v>
      </c>
      <c r="CH189" s="390" t="s">
        <v>411</v>
      </c>
      <c r="CI189" s="390" t="s">
        <v>411</v>
      </c>
      <c r="CJ189" s="390" t="s">
        <v>411</v>
      </c>
      <c r="CK189" s="390" t="s">
        <v>411</v>
      </c>
      <c r="CL189" s="390" t="s">
        <v>411</v>
      </c>
      <c r="CM189" s="390" t="s">
        <v>411</v>
      </c>
      <c r="CN189" s="390" t="s">
        <v>411</v>
      </c>
      <c r="CO189" s="369">
        <v>0</v>
      </c>
      <c r="CP189" s="369">
        <v>0</v>
      </c>
      <c r="CQ189" s="369">
        <v>0</v>
      </c>
      <c r="CR189" s="369">
        <v>0</v>
      </c>
      <c r="CS189" s="369">
        <v>0</v>
      </c>
      <c r="CT189" s="369">
        <v>0</v>
      </c>
      <c r="CU189" s="369">
        <v>0</v>
      </c>
      <c r="CV189" s="369">
        <v>0</v>
      </c>
      <c r="CW189" s="369">
        <v>0</v>
      </c>
      <c r="CX189" s="369">
        <v>0</v>
      </c>
      <c r="CY189" s="369">
        <v>0</v>
      </c>
      <c r="CZ189" s="369">
        <v>0</v>
      </c>
      <c r="DA189" s="369">
        <v>0</v>
      </c>
      <c r="DB189" s="369">
        <v>0</v>
      </c>
      <c r="DC189" s="369">
        <v>0</v>
      </c>
      <c r="DD189" s="369">
        <v>0</v>
      </c>
      <c r="DE189" s="369">
        <v>0</v>
      </c>
      <c r="DF189" s="369">
        <v>0</v>
      </c>
      <c r="DG189" s="369">
        <v>0</v>
      </c>
      <c r="DH189" s="369">
        <v>0</v>
      </c>
      <c r="DI189" s="369">
        <v>0</v>
      </c>
      <c r="DJ189" s="369">
        <v>0</v>
      </c>
      <c r="DK189" s="369">
        <v>0</v>
      </c>
      <c r="DL189" s="369">
        <v>0</v>
      </c>
      <c r="DM189" s="369">
        <v>0</v>
      </c>
      <c r="DN189" s="369">
        <v>0</v>
      </c>
      <c r="DO189" s="369">
        <v>0</v>
      </c>
      <c r="DP189" s="369">
        <v>0</v>
      </c>
      <c r="DQ189" s="369">
        <v>0</v>
      </c>
      <c r="DR189" s="369">
        <v>0</v>
      </c>
      <c r="DT189" s="366" t="s">
        <v>213</v>
      </c>
      <c r="DU189" s="304"/>
      <c r="DV189" s="304"/>
      <c r="DW189" s="304"/>
      <c r="DX189" s="304"/>
      <c r="DY189" s="304"/>
      <c r="DZ189" s="304"/>
      <c r="EA189" s="255">
        <v>4505.0999999999995</v>
      </c>
      <c r="EB189" s="255">
        <v>13515.3</v>
      </c>
      <c r="EC189" s="255">
        <v>0</v>
      </c>
      <c r="ED189" s="255">
        <f t="shared" si="22"/>
        <v>0</v>
      </c>
      <c r="EE189" s="255">
        <f t="shared" si="22"/>
        <v>0</v>
      </c>
      <c r="EF189" s="255">
        <f t="shared" si="19"/>
        <v>18020.399999999998</v>
      </c>
      <c r="EG189" s="255">
        <v>0</v>
      </c>
      <c r="EH189" s="366" t="s">
        <v>200</v>
      </c>
    </row>
    <row r="190" spans="1:138" x14ac:dyDescent="0.4">
      <c r="A190" s="366" t="s">
        <v>79</v>
      </c>
      <c r="B190" s="366" t="s">
        <v>267</v>
      </c>
      <c r="C190" s="366" t="s">
        <v>46</v>
      </c>
      <c r="D190" s="366" t="s">
        <v>357</v>
      </c>
      <c r="E190" s="366" t="s">
        <v>272</v>
      </c>
      <c r="F190" s="367">
        <v>206.11</v>
      </c>
      <c r="G190" s="367">
        <v>90.282775517751475</v>
      </c>
      <c r="H190" s="281"/>
      <c r="I190" s="281"/>
      <c r="J190" s="281"/>
      <c r="K190" s="281"/>
      <c r="L190" s="281"/>
      <c r="M190" s="389" t="s">
        <v>411</v>
      </c>
      <c r="N190" s="389" t="s">
        <v>411</v>
      </c>
      <c r="O190" s="389" t="s">
        <v>411</v>
      </c>
      <c r="P190" s="389" t="s">
        <v>411</v>
      </c>
      <c r="Q190" s="389" t="s">
        <v>411</v>
      </c>
      <c r="R190" s="389" t="s">
        <v>411</v>
      </c>
      <c r="S190" s="389" t="s">
        <v>411</v>
      </c>
      <c r="T190" s="389" t="s">
        <v>411</v>
      </c>
      <c r="U190" s="389" t="s">
        <v>411</v>
      </c>
      <c r="V190" s="389" t="s">
        <v>411</v>
      </c>
      <c r="W190" s="389" t="s">
        <v>411</v>
      </c>
      <c r="X190" s="389" t="s">
        <v>411</v>
      </c>
      <c r="Y190" s="389" t="s">
        <v>411</v>
      </c>
      <c r="Z190" s="389" t="s">
        <v>411</v>
      </c>
      <c r="AA190" s="389" t="s">
        <v>411</v>
      </c>
      <c r="AB190" s="389" t="s">
        <v>411</v>
      </c>
      <c r="AC190" s="389" t="s">
        <v>411</v>
      </c>
      <c r="AD190" s="389" t="s">
        <v>411</v>
      </c>
      <c r="AE190" s="389" t="s">
        <v>411</v>
      </c>
      <c r="AF190" s="389" t="s">
        <v>411</v>
      </c>
      <c r="AG190" s="389" t="s">
        <v>411</v>
      </c>
      <c r="AH190" s="389" t="s">
        <v>411</v>
      </c>
      <c r="AI190" s="367">
        <v>0</v>
      </c>
      <c r="AJ190" s="367">
        <v>0</v>
      </c>
      <c r="AK190" s="367">
        <v>0</v>
      </c>
      <c r="AL190" s="367">
        <v>0</v>
      </c>
      <c r="AM190" s="367">
        <v>0</v>
      </c>
      <c r="AN190" s="367">
        <v>0</v>
      </c>
      <c r="AO190" s="367">
        <v>0</v>
      </c>
      <c r="AP190" s="367">
        <v>0</v>
      </c>
      <c r="AQ190" s="367">
        <v>0</v>
      </c>
      <c r="AR190" s="367">
        <v>0</v>
      </c>
      <c r="AS190" s="367">
        <v>0</v>
      </c>
      <c r="AT190" s="367">
        <v>0</v>
      </c>
      <c r="AU190" s="367">
        <v>0</v>
      </c>
      <c r="AV190" s="367">
        <v>0</v>
      </c>
      <c r="AW190" s="367">
        <v>0</v>
      </c>
      <c r="AX190" s="367">
        <v>0</v>
      </c>
      <c r="AY190" s="367">
        <v>0</v>
      </c>
      <c r="AZ190" s="367">
        <v>0</v>
      </c>
      <c r="BA190" s="367">
        <v>0</v>
      </c>
      <c r="BB190" s="367">
        <v>0</v>
      </c>
      <c r="BC190" s="367">
        <v>0</v>
      </c>
      <c r="BD190" s="367">
        <v>0</v>
      </c>
      <c r="BE190" s="367">
        <v>0</v>
      </c>
      <c r="BF190" s="367">
        <v>0</v>
      </c>
      <c r="BG190" s="367">
        <v>0</v>
      </c>
      <c r="BH190" s="367">
        <v>0</v>
      </c>
      <c r="BI190" s="367">
        <v>0</v>
      </c>
      <c r="BJ190" s="367">
        <v>0</v>
      </c>
      <c r="BK190" s="367">
        <v>0</v>
      </c>
      <c r="BL190" s="367">
        <v>0</v>
      </c>
      <c r="BN190" s="369">
        <v>0</v>
      </c>
      <c r="BO190" s="369">
        <v>0</v>
      </c>
      <c r="BP190" s="369">
        <v>0</v>
      </c>
      <c r="BQ190" s="369">
        <v>0</v>
      </c>
      <c r="BR190" s="369">
        <v>0</v>
      </c>
      <c r="BS190" s="390" t="s">
        <v>411</v>
      </c>
      <c r="BT190" s="390" t="s">
        <v>411</v>
      </c>
      <c r="BU190" s="390" t="s">
        <v>411</v>
      </c>
      <c r="BV190" s="390" t="s">
        <v>411</v>
      </c>
      <c r="BW190" s="390" t="s">
        <v>411</v>
      </c>
      <c r="BX190" s="390" t="s">
        <v>411</v>
      </c>
      <c r="BY190" s="390" t="s">
        <v>411</v>
      </c>
      <c r="BZ190" s="390" t="s">
        <v>411</v>
      </c>
      <c r="CA190" s="390" t="s">
        <v>411</v>
      </c>
      <c r="CB190" s="390" t="s">
        <v>411</v>
      </c>
      <c r="CC190" s="390" t="s">
        <v>411</v>
      </c>
      <c r="CD190" s="390" t="s">
        <v>411</v>
      </c>
      <c r="CE190" s="390" t="s">
        <v>411</v>
      </c>
      <c r="CF190" s="390" t="s">
        <v>411</v>
      </c>
      <c r="CG190" s="390" t="s">
        <v>411</v>
      </c>
      <c r="CH190" s="390" t="s">
        <v>411</v>
      </c>
      <c r="CI190" s="390" t="s">
        <v>411</v>
      </c>
      <c r="CJ190" s="390" t="s">
        <v>411</v>
      </c>
      <c r="CK190" s="390" t="s">
        <v>411</v>
      </c>
      <c r="CL190" s="390" t="s">
        <v>411</v>
      </c>
      <c r="CM190" s="390" t="s">
        <v>411</v>
      </c>
      <c r="CN190" s="390" t="s">
        <v>411</v>
      </c>
      <c r="CO190" s="369">
        <v>0</v>
      </c>
      <c r="CP190" s="369">
        <v>0</v>
      </c>
      <c r="CQ190" s="369">
        <v>0</v>
      </c>
      <c r="CR190" s="369">
        <v>0</v>
      </c>
      <c r="CS190" s="369">
        <v>0</v>
      </c>
      <c r="CT190" s="369">
        <v>0</v>
      </c>
      <c r="CU190" s="369">
        <v>0</v>
      </c>
      <c r="CV190" s="369">
        <v>0</v>
      </c>
      <c r="CW190" s="369">
        <v>0</v>
      </c>
      <c r="CX190" s="369">
        <v>0</v>
      </c>
      <c r="CY190" s="369">
        <v>0</v>
      </c>
      <c r="CZ190" s="369">
        <v>0</v>
      </c>
      <c r="DA190" s="369">
        <v>0</v>
      </c>
      <c r="DB190" s="369">
        <v>0</v>
      </c>
      <c r="DC190" s="369">
        <v>0</v>
      </c>
      <c r="DD190" s="369">
        <v>0</v>
      </c>
      <c r="DE190" s="369">
        <v>0</v>
      </c>
      <c r="DF190" s="369">
        <v>0</v>
      </c>
      <c r="DG190" s="369">
        <v>0</v>
      </c>
      <c r="DH190" s="369">
        <v>0</v>
      </c>
      <c r="DI190" s="369">
        <v>0</v>
      </c>
      <c r="DJ190" s="369">
        <v>0</v>
      </c>
      <c r="DK190" s="369">
        <v>0</v>
      </c>
      <c r="DL190" s="369">
        <v>0</v>
      </c>
      <c r="DM190" s="369">
        <v>0</v>
      </c>
      <c r="DN190" s="369">
        <v>0</v>
      </c>
      <c r="DO190" s="369">
        <v>0</v>
      </c>
      <c r="DP190" s="369">
        <v>0</v>
      </c>
      <c r="DQ190" s="369">
        <v>0</v>
      </c>
      <c r="DR190" s="369">
        <v>0</v>
      </c>
      <c r="DT190" s="366" t="s">
        <v>213</v>
      </c>
      <c r="DU190" s="304"/>
      <c r="DV190" s="304"/>
      <c r="DW190" s="304"/>
      <c r="DX190" s="304"/>
      <c r="DY190" s="304"/>
      <c r="DZ190" s="304"/>
      <c r="EA190" s="255">
        <v>3091.6500000000005</v>
      </c>
      <c r="EB190" s="255">
        <v>4637.4750000000013</v>
      </c>
      <c r="EC190" s="255">
        <v>0</v>
      </c>
      <c r="ED190" s="255">
        <f t="shared" si="22"/>
        <v>0</v>
      </c>
      <c r="EE190" s="255">
        <f t="shared" si="22"/>
        <v>0</v>
      </c>
      <c r="EF190" s="255">
        <f t="shared" si="19"/>
        <v>7729.1250000000018</v>
      </c>
      <c r="EG190" s="255">
        <v>0</v>
      </c>
      <c r="EH190" s="366" t="s">
        <v>200</v>
      </c>
    </row>
    <row r="191" spans="1:138" x14ac:dyDescent="0.4">
      <c r="A191" s="366" t="s">
        <v>79</v>
      </c>
      <c r="B191" s="366" t="s">
        <v>267</v>
      </c>
      <c r="C191" s="366" t="s">
        <v>46</v>
      </c>
      <c r="D191" s="366" t="s">
        <v>357</v>
      </c>
      <c r="E191" s="366" t="s">
        <v>343</v>
      </c>
      <c r="F191" s="367">
        <v>211.36</v>
      </c>
      <c r="G191" s="367">
        <v>92.578984837278099</v>
      </c>
      <c r="H191" s="281"/>
      <c r="I191" s="281"/>
      <c r="J191" s="281"/>
      <c r="K191" s="281"/>
      <c r="L191" s="281"/>
      <c r="M191" s="389" t="s">
        <v>411</v>
      </c>
      <c r="N191" s="389" t="s">
        <v>411</v>
      </c>
      <c r="O191" s="389" t="s">
        <v>411</v>
      </c>
      <c r="P191" s="389" t="s">
        <v>411</v>
      </c>
      <c r="Q191" s="389" t="s">
        <v>411</v>
      </c>
      <c r="R191" s="389" t="s">
        <v>411</v>
      </c>
      <c r="S191" s="389" t="s">
        <v>411</v>
      </c>
      <c r="T191" s="389" t="s">
        <v>411</v>
      </c>
      <c r="U191" s="389" t="s">
        <v>411</v>
      </c>
      <c r="V191" s="389" t="s">
        <v>411</v>
      </c>
      <c r="W191" s="389" t="s">
        <v>411</v>
      </c>
      <c r="X191" s="389" t="s">
        <v>411</v>
      </c>
      <c r="Y191" s="389" t="s">
        <v>411</v>
      </c>
      <c r="Z191" s="389" t="s">
        <v>411</v>
      </c>
      <c r="AA191" s="389" t="s">
        <v>411</v>
      </c>
      <c r="AB191" s="389" t="s">
        <v>411</v>
      </c>
      <c r="AC191" s="389" t="s">
        <v>411</v>
      </c>
      <c r="AD191" s="389" t="s">
        <v>411</v>
      </c>
      <c r="AE191" s="389" t="s">
        <v>411</v>
      </c>
      <c r="AF191" s="389" t="s">
        <v>411</v>
      </c>
      <c r="AG191" s="389" t="s">
        <v>411</v>
      </c>
      <c r="AH191" s="389" t="s">
        <v>411</v>
      </c>
      <c r="AI191" s="367">
        <v>0</v>
      </c>
      <c r="AJ191" s="367">
        <v>0</v>
      </c>
      <c r="AK191" s="367">
        <v>0</v>
      </c>
      <c r="AL191" s="367">
        <v>0</v>
      </c>
      <c r="AM191" s="367">
        <v>0</v>
      </c>
      <c r="AN191" s="367">
        <v>0</v>
      </c>
      <c r="AO191" s="367">
        <v>0</v>
      </c>
      <c r="AP191" s="367">
        <v>0</v>
      </c>
      <c r="AQ191" s="367">
        <v>0.25</v>
      </c>
      <c r="AR191" s="367">
        <v>0</v>
      </c>
      <c r="AS191" s="367">
        <v>0</v>
      </c>
      <c r="AT191" s="367">
        <v>0</v>
      </c>
      <c r="AU191" s="367">
        <v>0</v>
      </c>
      <c r="AV191" s="367">
        <v>0</v>
      </c>
      <c r="AW191" s="367">
        <v>0</v>
      </c>
      <c r="AX191" s="367">
        <v>0</v>
      </c>
      <c r="AY191" s="367">
        <v>0</v>
      </c>
      <c r="AZ191" s="367">
        <v>0</v>
      </c>
      <c r="BA191" s="367">
        <v>0</v>
      </c>
      <c r="BB191" s="367">
        <v>0</v>
      </c>
      <c r="BC191" s="367">
        <v>0</v>
      </c>
      <c r="BD191" s="367">
        <v>0</v>
      </c>
      <c r="BE191" s="367">
        <v>0</v>
      </c>
      <c r="BF191" s="367">
        <v>0</v>
      </c>
      <c r="BG191" s="367">
        <v>0</v>
      </c>
      <c r="BH191" s="367">
        <v>0</v>
      </c>
      <c r="BI191" s="367">
        <v>0</v>
      </c>
      <c r="BJ191" s="367">
        <v>0</v>
      </c>
      <c r="BK191" s="367">
        <v>0</v>
      </c>
      <c r="BL191" s="367">
        <v>0</v>
      </c>
      <c r="BN191" s="369">
        <v>0</v>
      </c>
      <c r="BO191" s="369">
        <v>0</v>
      </c>
      <c r="BP191" s="369">
        <v>0</v>
      </c>
      <c r="BQ191" s="369">
        <v>0</v>
      </c>
      <c r="BR191" s="369">
        <v>0</v>
      </c>
      <c r="BS191" s="390" t="s">
        <v>411</v>
      </c>
      <c r="BT191" s="390" t="s">
        <v>411</v>
      </c>
      <c r="BU191" s="390" t="s">
        <v>411</v>
      </c>
      <c r="BV191" s="390" t="s">
        <v>411</v>
      </c>
      <c r="BW191" s="390" t="s">
        <v>411</v>
      </c>
      <c r="BX191" s="390" t="s">
        <v>411</v>
      </c>
      <c r="BY191" s="390" t="s">
        <v>411</v>
      </c>
      <c r="BZ191" s="390" t="s">
        <v>411</v>
      </c>
      <c r="CA191" s="390" t="s">
        <v>411</v>
      </c>
      <c r="CB191" s="390" t="s">
        <v>411</v>
      </c>
      <c r="CC191" s="390" t="s">
        <v>411</v>
      </c>
      <c r="CD191" s="390" t="s">
        <v>411</v>
      </c>
      <c r="CE191" s="390" t="s">
        <v>411</v>
      </c>
      <c r="CF191" s="390" t="s">
        <v>411</v>
      </c>
      <c r="CG191" s="390" t="s">
        <v>411</v>
      </c>
      <c r="CH191" s="390" t="s">
        <v>411</v>
      </c>
      <c r="CI191" s="390" t="s">
        <v>411</v>
      </c>
      <c r="CJ191" s="390" t="s">
        <v>411</v>
      </c>
      <c r="CK191" s="390" t="s">
        <v>411</v>
      </c>
      <c r="CL191" s="390" t="s">
        <v>411</v>
      </c>
      <c r="CM191" s="390" t="s">
        <v>411</v>
      </c>
      <c r="CN191" s="390" t="s">
        <v>411</v>
      </c>
      <c r="CO191" s="369">
        <v>0</v>
      </c>
      <c r="CP191" s="369">
        <v>0</v>
      </c>
      <c r="CQ191" s="369">
        <v>0</v>
      </c>
      <c r="CR191" s="369">
        <v>0</v>
      </c>
      <c r="CS191" s="369">
        <v>0</v>
      </c>
      <c r="CT191" s="369">
        <v>0</v>
      </c>
      <c r="CU191" s="369">
        <v>0</v>
      </c>
      <c r="CV191" s="369">
        <v>0</v>
      </c>
      <c r="CW191" s="369">
        <v>7926.0000000000009</v>
      </c>
      <c r="CX191" s="369">
        <v>0</v>
      </c>
      <c r="CY191" s="369">
        <v>0</v>
      </c>
      <c r="CZ191" s="369">
        <v>0</v>
      </c>
      <c r="DA191" s="369">
        <v>0</v>
      </c>
      <c r="DB191" s="369">
        <v>0</v>
      </c>
      <c r="DC191" s="369">
        <v>0</v>
      </c>
      <c r="DD191" s="369">
        <v>0</v>
      </c>
      <c r="DE191" s="369">
        <v>0</v>
      </c>
      <c r="DF191" s="369">
        <v>0</v>
      </c>
      <c r="DG191" s="369">
        <v>0</v>
      </c>
      <c r="DH191" s="369">
        <v>0</v>
      </c>
      <c r="DI191" s="369">
        <v>0</v>
      </c>
      <c r="DJ191" s="369">
        <v>0</v>
      </c>
      <c r="DK191" s="369">
        <v>0</v>
      </c>
      <c r="DL191" s="369">
        <v>0</v>
      </c>
      <c r="DM191" s="369">
        <v>0</v>
      </c>
      <c r="DN191" s="369">
        <v>0</v>
      </c>
      <c r="DO191" s="369">
        <v>0</v>
      </c>
      <c r="DP191" s="369">
        <v>0</v>
      </c>
      <c r="DQ191" s="369">
        <v>0</v>
      </c>
      <c r="DR191" s="369">
        <v>0</v>
      </c>
      <c r="DT191" s="366" t="s">
        <v>213</v>
      </c>
      <c r="DU191" s="304"/>
      <c r="DV191" s="304"/>
      <c r="DW191" s="304"/>
      <c r="DX191" s="304"/>
      <c r="DY191" s="304"/>
      <c r="DZ191" s="304"/>
      <c r="EA191" s="255">
        <v>54349.71428571429</v>
      </c>
      <c r="EB191" s="255">
        <v>115493.14285714287</v>
      </c>
      <c r="EC191" s="255">
        <v>0</v>
      </c>
      <c r="ED191" s="255">
        <f t="shared" si="22"/>
        <v>7926.0000000000009</v>
      </c>
      <c r="EE191" s="255">
        <f t="shared" si="22"/>
        <v>0</v>
      </c>
      <c r="EF191" s="255">
        <f t="shared" si="19"/>
        <v>177768.85714285716</v>
      </c>
      <c r="EG191" s="255">
        <v>0</v>
      </c>
      <c r="EH191" s="366" t="s">
        <v>200</v>
      </c>
    </row>
    <row r="192" spans="1:138" x14ac:dyDescent="0.4">
      <c r="A192" s="366" t="s">
        <v>79</v>
      </c>
      <c r="B192" s="366" t="s">
        <v>267</v>
      </c>
      <c r="C192" s="366" t="s">
        <v>46</v>
      </c>
      <c r="D192" s="366" t="s">
        <v>357</v>
      </c>
      <c r="E192" s="366" t="s">
        <v>269</v>
      </c>
      <c r="F192" s="367">
        <v>304.81</v>
      </c>
      <c r="G192" s="367">
        <v>136.19999999999999</v>
      </c>
      <c r="H192" s="281"/>
      <c r="I192" s="281"/>
      <c r="J192" s="281"/>
      <c r="K192" s="281"/>
      <c r="L192" s="281"/>
      <c r="M192" s="389" t="s">
        <v>411</v>
      </c>
      <c r="N192" s="389" t="s">
        <v>411</v>
      </c>
      <c r="O192" s="389" t="s">
        <v>411</v>
      </c>
      <c r="P192" s="389" t="s">
        <v>411</v>
      </c>
      <c r="Q192" s="389" t="s">
        <v>411</v>
      </c>
      <c r="R192" s="389" t="s">
        <v>411</v>
      </c>
      <c r="S192" s="389" t="s">
        <v>411</v>
      </c>
      <c r="T192" s="389" t="s">
        <v>411</v>
      </c>
      <c r="U192" s="389" t="s">
        <v>411</v>
      </c>
      <c r="V192" s="389" t="s">
        <v>411</v>
      </c>
      <c r="W192" s="389" t="s">
        <v>411</v>
      </c>
      <c r="X192" s="389" t="s">
        <v>411</v>
      </c>
      <c r="Y192" s="389" t="s">
        <v>411</v>
      </c>
      <c r="Z192" s="389" t="s">
        <v>411</v>
      </c>
      <c r="AA192" s="389" t="s">
        <v>411</v>
      </c>
      <c r="AB192" s="389" t="s">
        <v>411</v>
      </c>
      <c r="AC192" s="389" t="s">
        <v>411</v>
      </c>
      <c r="AD192" s="389" t="s">
        <v>411</v>
      </c>
      <c r="AE192" s="389" t="s">
        <v>411</v>
      </c>
      <c r="AF192" s="389" t="s">
        <v>411</v>
      </c>
      <c r="AG192" s="389" t="s">
        <v>411</v>
      </c>
      <c r="AH192" s="389" t="s">
        <v>411</v>
      </c>
      <c r="AI192" s="367">
        <v>0</v>
      </c>
      <c r="AJ192" s="367">
        <v>0</v>
      </c>
      <c r="AK192" s="367">
        <v>0</v>
      </c>
      <c r="AL192" s="367">
        <v>0</v>
      </c>
      <c r="AM192" s="367">
        <v>0</v>
      </c>
      <c r="AN192" s="367">
        <v>0</v>
      </c>
      <c r="AO192" s="367">
        <v>0</v>
      </c>
      <c r="AP192" s="367">
        <v>0</v>
      </c>
      <c r="AQ192" s="367">
        <v>0</v>
      </c>
      <c r="AR192" s="367">
        <v>0</v>
      </c>
      <c r="AS192" s="367">
        <v>0</v>
      </c>
      <c r="AT192" s="367">
        <v>0</v>
      </c>
      <c r="AU192" s="367">
        <v>0</v>
      </c>
      <c r="AV192" s="367">
        <v>0</v>
      </c>
      <c r="AW192" s="367">
        <v>0</v>
      </c>
      <c r="AX192" s="367">
        <v>0</v>
      </c>
      <c r="AY192" s="367">
        <v>0</v>
      </c>
      <c r="AZ192" s="367">
        <v>0</v>
      </c>
      <c r="BA192" s="367">
        <v>0</v>
      </c>
      <c r="BB192" s="367">
        <v>0</v>
      </c>
      <c r="BC192" s="367">
        <v>0</v>
      </c>
      <c r="BD192" s="367">
        <v>0</v>
      </c>
      <c r="BE192" s="367">
        <v>0</v>
      </c>
      <c r="BF192" s="367">
        <v>0</v>
      </c>
      <c r="BG192" s="367">
        <v>0</v>
      </c>
      <c r="BH192" s="367">
        <v>0</v>
      </c>
      <c r="BI192" s="367">
        <v>0</v>
      </c>
      <c r="BJ192" s="367">
        <v>0</v>
      </c>
      <c r="BK192" s="367">
        <v>0</v>
      </c>
      <c r="BL192" s="367">
        <v>0</v>
      </c>
      <c r="BN192" s="369">
        <v>0</v>
      </c>
      <c r="BO192" s="369">
        <v>0</v>
      </c>
      <c r="BP192" s="369">
        <v>0</v>
      </c>
      <c r="BQ192" s="369">
        <v>0</v>
      </c>
      <c r="BR192" s="369">
        <v>0</v>
      </c>
      <c r="BS192" s="390" t="s">
        <v>411</v>
      </c>
      <c r="BT192" s="390" t="s">
        <v>411</v>
      </c>
      <c r="BU192" s="390" t="s">
        <v>411</v>
      </c>
      <c r="BV192" s="390" t="s">
        <v>411</v>
      </c>
      <c r="BW192" s="390" t="s">
        <v>411</v>
      </c>
      <c r="BX192" s="390" t="s">
        <v>411</v>
      </c>
      <c r="BY192" s="390" t="s">
        <v>411</v>
      </c>
      <c r="BZ192" s="390" t="s">
        <v>411</v>
      </c>
      <c r="CA192" s="390" t="s">
        <v>411</v>
      </c>
      <c r="CB192" s="390" t="s">
        <v>411</v>
      </c>
      <c r="CC192" s="390" t="s">
        <v>411</v>
      </c>
      <c r="CD192" s="390" t="s">
        <v>411</v>
      </c>
      <c r="CE192" s="390" t="s">
        <v>411</v>
      </c>
      <c r="CF192" s="390" t="s">
        <v>411</v>
      </c>
      <c r="CG192" s="390" t="s">
        <v>411</v>
      </c>
      <c r="CH192" s="390" t="s">
        <v>411</v>
      </c>
      <c r="CI192" s="390" t="s">
        <v>411</v>
      </c>
      <c r="CJ192" s="390" t="s">
        <v>411</v>
      </c>
      <c r="CK192" s="390" t="s">
        <v>411</v>
      </c>
      <c r="CL192" s="390" t="s">
        <v>411</v>
      </c>
      <c r="CM192" s="390" t="s">
        <v>411</v>
      </c>
      <c r="CN192" s="390" t="s">
        <v>411</v>
      </c>
      <c r="CO192" s="369">
        <v>0</v>
      </c>
      <c r="CP192" s="369">
        <v>0</v>
      </c>
      <c r="CQ192" s="369">
        <v>0</v>
      </c>
      <c r="CR192" s="369">
        <v>0</v>
      </c>
      <c r="CS192" s="369">
        <v>0</v>
      </c>
      <c r="CT192" s="369">
        <v>0</v>
      </c>
      <c r="CU192" s="369">
        <v>0</v>
      </c>
      <c r="CV192" s="369">
        <v>0</v>
      </c>
      <c r="CW192" s="369">
        <v>0</v>
      </c>
      <c r="CX192" s="369">
        <v>0</v>
      </c>
      <c r="CY192" s="369">
        <v>0</v>
      </c>
      <c r="CZ192" s="369">
        <v>0</v>
      </c>
      <c r="DA192" s="369">
        <v>0</v>
      </c>
      <c r="DB192" s="369">
        <v>0</v>
      </c>
      <c r="DC192" s="369">
        <v>0</v>
      </c>
      <c r="DD192" s="369">
        <v>0</v>
      </c>
      <c r="DE192" s="369">
        <v>0</v>
      </c>
      <c r="DF192" s="369">
        <v>0</v>
      </c>
      <c r="DG192" s="369">
        <v>0</v>
      </c>
      <c r="DH192" s="369">
        <v>0</v>
      </c>
      <c r="DI192" s="369">
        <v>0</v>
      </c>
      <c r="DJ192" s="369">
        <v>0</v>
      </c>
      <c r="DK192" s="369">
        <v>0</v>
      </c>
      <c r="DL192" s="369">
        <v>0</v>
      </c>
      <c r="DM192" s="369">
        <v>0</v>
      </c>
      <c r="DN192" s="369">
        <v>0</v>
      </c>
      <c r="DO192" s="369">
        <v>0</v>
      </c>
      <c r="DP192" s="369">
        <v>0</v>
      </c>
      <c r="DQ192" s="369">
        <v>0</v>
      </c>
      <c r="DR192" s="369">
        <v>0</v>
      </c>
      <c r="DT192" s="366" t="s">
        <v>213</v>
      </c>
      <c r="DU192" s="304"/>
      <c r="DV192" s="304"/>
      <c r="DW192" s="304"/>
      <c r="DX192" s="304"/>
      <c r="DY192" s="304"/>
      <c r="DZ192" s="304"/>
      <c r="EA192" s="255">
        <v>22860.75</v>
      </c>
      <c r="EB192" s="255">
        <v>68582.25</v>
      </c>
      <c r="EC192" s="255">
        <v>0</v>
      </c>
      <c r="ED192" s="255">
        <f t="shared" si="22"/>
        <v>0</v>
      </c>
      <c r="EE192" s="255">
        <f t="shared" si="22"/>
        <v>0</v>
      </c>
      <c r="EF192" s="255">
        <f t="shared" si="19"/>
        <v>91443</v>
      </c>
      <c r="EG192" s="255">
        <v>0</v>
      </c>
      <c r="EH192" s="366" t="s">
        <v>200</v>
      </c>
    </row>
    <row r="193" spans="1:138" x14ac:dyDescent="0.4">
      <c r="A193" s="366" t="s">
        <v>79</v>
      </c>
      <c r="B193" s="366" t="s">
        <v>267</v>
      </c>
      <c r="C193" s="366" t="s">
        <v>46</v>
      </c>
      <c r="D193" s="366" t="s">
        <v>357</v>
      </c>
      <c r="E193" s="366" t="s">
        <v>327</v>
      </c>
      <c r="F193" s="367">
        <v>211.36</v>
      </c>
      <c r="G193" s="367">
        <v>92.578984837278099</v>
      </c>
      <c r="H193" s="281"/>
      <c r="I193" s="281"/>
      <c r="J193" s="281"/>
      <c r="K193" s="281"/>
      <c r="L193" s="281"/>
      <c r="M193" s="389" t="s">
        <v>411</v>
      </c>
      <c r="N193" s="389" t="s">
        <v>411</v>
      </c>
      <c r="O193" s="389" t="s">
        <v>411</v>
      </c>
      <c r="P193" s="389" t="s">
        <v>411</v>
      </c>
      <c r="Q193" s="389" t="s">
        <v>411</v>
      </c>
      <c r="R193" s="389" t="s">
        <v>411</v>
      </c>
      <c r="S193" s="389" t="s">
        <v>411</v>
      </c>
      <c r="T193" s="389" t="s">
        <v>411</v>
      </c>
      <c r="U193" s="389" t="s">
        <v>411</v>
      </c>
      <c r="V193" s="389" t="s">
        <v>411</v>
      </c>
      <c r="W193" s="389" t="s">
        <v>411</v>
      </c>
      <c r="X193" s="389" t="s">
        <v>411</v>
      </c>
      <c r="Y193" s="389" t="s">
        <v>411</v>
      </c>
      <c r="Z193" s="389" t="s">
        <v>411</v>
      </c>
      <c r="AA193" s="389" t="s">
        <v>411</v>
      </c>
      <c r="AB193" s="389" t="s">
        <v>411</v>
      </c>
      <c r="AC193" s="389" t="s">
        <v>411</v>
      </c>
      <c r="AD193" s="389" t="s">
        <v>411</v>
      </c>
      <c r="AE193" s="389" t="s">
        <v>411</v>
      </c>
      <c r="AF193" s="389" t="s">
        <v>411</v>
      </c>
      <c r="AG193" s="389" t="s">
        <v>411</v>
      </c>
      <c r="AH193" s="389" t="s">
        <v>411</v>
      </c>
      <c r="AI193" s="367">
        <v>0</v>
      </c>
      <c r="AJ193" s="367">
        <v>0</v>
      </c>
      <c r="AK193" s="367">
        <v>0</v>
      </c>
      <c r="AL193" s="367">
        <v>0</v>
      </c>
      <c r="AM193" s="367">
        <v>0</v>
      </c>
      <c r="AN193" s="367">
        <v>0</v>
      </c>
      <c r="AO193" s="367">
        <v>0</v>
      </c>
      <c r="AP193" s="367">
        <v>0</v>
      </c>
      <c r="AQ193" s="367">
        <v>0</v>
      </c>
      <c r="AR193" s="367">
        <v>0</v>
      </c>
      <c r="AS193" s="367">
        <v>0</v>
      </c>
      <c r="AT193" s="367">
        <v>0</v>
      </c>
      <c r="AU193" s="367">
        <v>0</v>
      </c>
      <c r="AV193" s="367">
        <v>0</v>
      </c>
      <c r="AW193" s="367">
        <v>0</v>
      </c>
      <c r="AX193" s="367">
        <v>0</v>
      </c>
      <c r="AY193" s="367">
        <v>0</v>
      </c>
      <c r="AZ193" s="367">
        <v>0</v>
      </c>
      <c r="BA193" s="367">
        <v>0</v>
      </c>
      <c r="BB193" s="367">
        <v>0</v>
      </c>
      <c r="BC193" s="367">
        <v>0</v>
      </c>
      <c r="BD193" s="367">
        <v>0</v>
      </c>
      <c r="BE193" s="367">
        <v>0</v>
      </c>
      <c r="BF193" s="367">
        <v>0</v>
      </c>
      <c r="BG193" s="367">
        <v>0</v>
      </c>
      <c r="BH193" s="367">
        <v>0</v>
      </c>
      <c r="BI193" s="367">
        <v>0</v>
      </c>
      <c r="BJ193" s="367">
        <v>0</v>
      </c>
      <c r="BK193" s="367">
        <v>0</v>
      </c>
      <c r="BL193" s="367">
        <v>0</v>
      </c>
      <c r="BN193" s="369">
        <v>0</v>
      </c>
      <c r="BO193" s="369">
        <v>0</v>
      </c>
      <c r="BP193" s="369">
        <v>0</v>
      </c>
      <c r="BQ193" s="369">
        <v>0</v>
      </c>
      <c r="BR193" s="369">
        <v>0</v>
      </c>
      <c r="BS193" s="390" t="s">
        <v>411</v>
      </c>
      <c r="BT193" s="390" t="s">
        <v>411</v>
      </c>
      <c r="BU193" s="390" t="s">
        <v>411</v>
      </c>
      <c r="BV193" s="390" t="s">
        <v>411</v>
      </c>
      <c r="BW193" s="390" t="s">
        <v>411</v>
      </c>
      <c r="BX193" s="390" t="s">
        <v>411</v>
      </c>
      <c r="BY193" s="390" t="s">
        <v>411</v>
      </c>
      <c r="BZ193" s="390" t="s">
        <v>411</v>
      </c>
      <c r="CA193" s="390" t="s">
        <v>411</v>
      </c>
      <c r="CB193" s="390" t="s">
        <v>411</v>
      </c>
      <c r="CC193" s="390" t="s">
        <v>411</v>
      </c>
      <c r="CD193" s="390" t="s">
        <v>411</v>
      </c>
      <c r="CE193" s="390" t="s">
        <v>411</v>
      </c>
      <c r="CF193" s="390" t="s">
        <v>411</v>
      </c>
      <c r="CG193" s="390" t="s">
        <v>411</v>
      </c>
      <c r="CH193" s="390" t="s">
        <v>411</v>
      </c>
      <c r="CI193" s="390" t="s">
        <v>411</v>
      </c>
      <c r="CJ193" s="390" t="s">
        <v>411</v>
      </c>
      <c r="CK193" s="390" t="s">
        <v>411</v>
      </c>
      <c r="CL193" s="390" t="s">
        <v>411</v>
      </c>
      <c r="CM193" s="390" t="s">
        <v>411</v>
      </c>
      <c r="CN193" s="390" t="s">
        <v>411</v>
      </c>
      <c r="CO193" s="369">
        <v>0</v>
      </c>
      <c r="CP193" s="369">
        <v>0</v>
      </c>
      <c r="CQ193" s="369">
        <v>0</v>
      </c>
      <c r="CR193" s="369">
        <v>0</v>
      </c>
      <c r="CS193" s="369">
        <v>0</v>
      </c>
      <c r="CT193" s="369">
        <v>0</v>
      </c>
      <c r="CU193" s="369">
        <v>0</v>
      </c>
      <c r="CV193" s="369">
        <v>0</v>
      </c>
      <c r="CW193" s="369">
        <v>0</v>
      </c>
      <c r="CX193" s="369">
        <v>0</v>
      </c>
      <c r="CY193" s="369">
        <v>0</v>
      </c>
      <c r="CZ193" s="369">
        <v>0</v>
      </c>
      <c r="DA193" s="369">
        <v>0</v>
      </c>
      <c r="DB193" s="369">
        <v>0</v>
      </c>
      <c r="DC193" s="369">
        <v>0</v>
      </c>
      <c r="DD193" s="369">
        <v>0</v>
      </c>
      <c r="DE193" s="369">
        <v>0</v>
      </c>
      <c r="DF193" s="369">
        <v>0</v>
      </c>
      <c r="DG193" s="369">
        <v>0</v>
      </c>
      <c r="DH193" s="369">
        <v>0</v>
      </c>
      <c r="DI193" s="369">
        <v>0</v>
      </c>
      <c r="DJ193" s="369">
        <v>0</v>
      </c>
      <c r="DK193" s="369">
        <v>0</v>
      </c>
      <c r="DL193" s="369">
        <v>0</v>
      </c>
      <c r="DM193" s="369">
        <v>0</v>
      </c>
      <c r="DN193" s="369">
        <v>0</v>
      </c>
      <c r="DO193" s="369">
        <v>0</v>
      </c>
      <c r="DP193" s="369">
        <v>0</v>
      </c>
      <c r="DQ193" s="369">
        <v>0</v>
      </c>
      <c r="DR193" s="369">
        <v>0</v>
      </c>
      <c r="DT193" s="366" t="s">
        <v>213</v>
      </c>
      <c r="DU193" s="304"/>
      <c r="DV193" s="304"/>
      <c r="DW193" s="304"/>
      <c r="DX193" s="304"/>
      <c r="DY193" s="304"/>
      <c r="DZ193" s="304"/>
      <c r="EA193" s="255">
        <v>15852.000000000002</v>
      </c>
      <c r="EB193" s="255">
        <v>64540.285714285717</v>
      </c>
      <c r="EC193" s="255">
        <v>0</v>
      </c>
      <c r="ED193" s="255">
        <f t="shared" si="22"/>
        <v>0</v>
      </c>
      <c r="EE193" s="255">
        <f t="shared" si="22"/>
        <v>0</v>
      </c>
      <c r="EF193" s="255">
        <f t="shared" si="19"/>
        <v>80392.285714285725</v>
      </c>
      <c r="EG193" s="255">
        <v>0</v>
      </c>
      <c r="EH193" s="366" t="s">
        <v>200</v>
      </c>
    </row>
    <row r="194" spans="1:138" x14ac:dyDescent="0.4">
      <c r="A194" s="366" t="s">
        <v>79</v>
      </c>
      <c r="B194" s="366" t="s">
        <v>267</v>
      </c>
      <c r="C194" s="366" t="s">
        <v>46</v>
      </c>
      <c r="D194" s="366" t="s">
        <v>357</v>
      </c>
      <c r="E194" s="366" t="s">
        <v>347</v>
      </c>
      <c r="F194" s="367">
        <v>216.62</v>
      </c>
      <c r="G194" s="367">
        <v>94.875194156804724</v>
      </c>
      <c r="H194" s="281"/>
      <c r="I194" s="281"/>
      <c r="J194" s="281"/>
      <c r="K194" s="281"/>
      <c r="L194" s="281"/>
      <c r="M194" s="389" t="s">
        <v>411</v>
      </c>
      <c r="N194" s="389" t="s">
        <v>411</v>
      </c>
      <c r="O194" s="389" t="s">
        <v>411</v>
      </c>
      <c r="P194" s="389" t="s">
        <v>411</v>
      </c>
      <c r="Q194" s="389" t="s">
        <v>411</v>
      </c>
      <c r="R194" s="389" t="s">
        <v>411</v>
      </c>
      <c r="S194" s="389" t="s">
        <v>411</v>
      </c>
      <c r="T194" s="389" t="s">
        <v>411</v>
      </c>
      <c r="U194" s="389" t="s">
        <v>411</v>
      </c>
      <c r="V194" s="389" t="s">
        <v>411</v>
      </c>
      <c r="W194" s="389" t="s">
        <v>411</v>
      </c>
      <c r="X194" s="389" t="s">
        <v>411</v>
      </c>
      <c r="Y194" s="389" t="s">
        <v>411</v>
      </c>
      <c r="Z194" s="389" t="s">
        <v>411</v>
      </c>
      <c r="AA194" s="389" t="s">
        <v>411</v>
      </c>
      <c r="AB194" s="389" t="s">
        <v>411</v>
      </c>
      <c r="AC194" s="389" t="s">
        <v>411</v>
      </c>
      <c r="AD194" s="389" t="s">
        <v>411</v>
      </c>
      <c r="AE194" s="389" t="s">
        <v>411</v>
      </c>
      <c r="AF194" s="389" t="s">
        <v>411</v>
      </c>
      <c r="AG194" s="389" t="s">
        <v>411</v>
      </c>
      <c r="AH194" s="389" t="s">
        <v>411</v>
      </c>
      <c r="AI194" s="367">
        <v>0</v>
      </c>
      <c r="AJ194" s="367">
        <v>0</v>
      </c>
      <c r="AK194" s="367">
        <v>0</v>
      </c>
      <c r="AL194" s="367">
        <v>0</v>
      </c>
      <c r="AM194" s="367">
        <v>0</v>
      </c>
      <c r="AN194" s="367">
        <v>0</v>
      </c>
      <c r="AO194" s="367">
        <v>0</v>
      </c>
      <c r="AP194" s="367">
        <v>0</v>
      </c>
      <c r="AQ194" s="367">
        <v>0.25</v>
      </c>
      <c r="AR194" s="367">
        <v>0</v>
      </c>
      <c r="AS194" s="367">
        <v>0</v>
      </c>
      <c r="AT194" s="367">
        <v>0</v>
      </c>
      <c r="AU194" s="367">
        <v>0</v>
      </c>
      <c r="AV194" s="367">
        <v>0</v>
      </c>
      <c r="AW194" s="367">
        <v>0</v>
      </c>
      <c r="AX194" s="367">
        <v>0</v>
      </c>
      <c r="AY194" s="367">
        <v>0</v>
      </c>
      <c r="AZ194" s="367">
        <v>0</v>
      </c>
      <c r="BA194" s="367">
        <v>0</v>
      </c>
      <c r="BB194" s="367">
        <v>0</v>
      </c>
      <c r="BC194" s="367">
        <v>0</v>
      </c>
      <c r="BD194" s="367">
        <v>0</v>
      </c>
      <c r="BE194" s="367">
        <v>0</v>
      </c>
      <c r="BF194" s="367">
        <v>0</v>
      </c>
      <c r="BG194" s="367">
        <v>0</v>
      </c>
      <c r="BH194" s="367">
        <v>0</v>
      </c>
      <c r="BI194" s="367">
        <v>0</v>
      </c>
      <c r="BJ194" s="367">
        <v>0</v>
      </c>
      <c r="BK194" s="367">
        <v>0</v>
      </c>
      <c r="BL194" s="367">
        <v>0</v>
      </c>
      <c r="BN194" s="369">
        <v>0</v>
      </c>
      <c r="BO194" s="369">
        <v>0</v>
      </c>
      <c r="BP194" s="369">
        <v>0</v>
      </c>
      <c r="BQ194" s="369">
        <v>0</v>
      </c>
      <c r="BR194" s="369">
        <v>0</v>
      </c>
      <c r="BS194" s="390" t="s">
        <v>411</v>
      </c>
      <c r="BT194" s="390" t="s">
        <v>411</v>
      </c>
      <c r="BU194" s="390" t="s">
        <v>411</v>
      </c>
      <c r="BV194" s="390" t="s">
        <v>411</v>
      </c>
      <c r="BW194" s="390" t="s">
        <v>411</v>
      </c>
      <c r="BX194" s="390" t="s">
        <v>411</v>
      </c>
      <c r="BY194" s="390" t="s">
        <v>411</v>
      </c>
      <c r="BZ194" s="390" t="s">
        <v>411</v>
      </c>
      <c r="CA194" s="390" t="s">
        <v>411</v>
      </c>
      <c r="CB194" s="390" t="s">
        <v>411</v>
      </c>
      <c r="CC194" s="390" t="s">
        <v>411</v>
      </c>
      <c r="CD194" s="390" t="s">
        <v>411</v>
      </c>
      <c r="CE194" s="390" t="s">
        <v>411</v>
      </c>
      <c r="CF194" s="390" t="s">
        <v>411</v>
      </c>
      <c r="CG194" s="390" t="s">
        <v>411</v>
      </c>
      <c r="CH194" s="390" t="s">
        <v>411</v>
      </c>
      <c r="CI194" s="390" t="s">
        <v>411</v>
      </c>
      <c r="CJ194" s="390" t="s">
        <v>411</v>
      </c>
      <c r="CK194" s="390" t="s">
        <v>411</v>
      </c>
      <c r="CL194" s="390" t="s">
        <v>411</v>
      </c>
      <c r="CM194" s="390" t="s">
        <v>411</v>
      </c>
      <c r="CN194" s="390" t="s">
        <v>411</v>
      </c>
      <c r="CO194" s="369">
        <v>0</v>
      </c>
      <c r="CP194" s="369">
        <v>0</v>
      </c>
      <c r="CQ194" s="369">
        <v>0</v>
      </c>
      <c r="CR194" s="369">
        <v>0</v>
      </c>
      <c r="CS194" s="369">
        <v>0</v>
      </c>
      <c r="CT194" s="369">
        <v>0</v>
      </c>
      <c r="CU194" s="369">
        <v>0</v>
      </c>
      <c r="CV194" s="369">
        <v>0</v>
      </c>
      <c r="CW194" s="369">
        <v>8123.25</v>
      </c>
      <c r="CX194" s="369">
        <v>0</v>
      </c>
      <c r="CY194" s="369">
        <v>0</v>
      </c>
      <c r="CZ194" s="369">
        <v>0</v>
      </c>
      <c r="DA194" s="369">
        <v>0</v>
      </c>
      <c r="DB194" s="369">
        <v>0</v>
      </c>
      <c r="DC194" s="369">
        <v>0</v>
      </c>
      <c r="DD194" s="369">
        <v>0</v>
      </c>
      <c r="DE194" s="369">
        <v>0</v>
      </c>
      <c r="DF194" s="369">
        <v>0</v>
      </c>
      <c r="DG194" s="369">
        <v>0</v>
      </c>
      <c r="DH194" s="369">
        <v>0</v>
      </c>
      <c r="DI194" s="369">
        <v>0</v>
      </c>
      <c r="DJ194" s="369">
        <v>0</v>
      </c>
      <c r="DK194" s="369">
        <v>0</v>
      </c>
      <c r="DL194" s="369">
        <v>0</v>
      </c>
      <c r="DM194" s="369">
        <v>0</v>
      </c>
      <c r="DN194" s="369">
        <v>0</v>
      </c>
      <c r="DO194" s="369">
        <v>0</v>
      </c>
      <c r="DP194" s="369">
        <v>0</v>
      </c>
      <c r="DQ194" s="369">
        <v>0</v>
      </c>
      <c r="DR194" s="369">
        <v>0</v>
      </c>
      <c r="DT194" s="366" t="s">
        <v>213</v>
      </c>
      <c r="DU194" s="304"/>
      <c r="DV194" s="304"/>
      <c r="DW194" s="304"/>
      <c r="DX194" s="304"/>
      <c r="DY194" s="304"/>
      <c r="DZ194" s="304"/>
      <c r="EA194" s="255">
        <v>3249.3</v>
      </c>
      <c r="EB194" s="255">
        <v>9747.9000000000015</v>
      </c>
      <c r="EC194" s="255">
        <v>0</v>
      </c>
      <c r="ED194" s="255">
        <f t="shared" si="22"/>
        <v>8123.25</v>
      </c>
      <c r="EE194" s="255">
        <f t="shared" si="22"/>
        <v>0</v>
      </c>
      <c r="EF194" s="255">
        <f t="shared" si="19"/>
        <v>21120.45</v>
      </c>
      <c r="EG194" s="255">
        <v>0</v>
      </c>
      <c r="EH194" s="366" t="s">
        <v>200</v>
      </c>
    </row>
    <row r="195" spans="1:138" x14ac:dyDescent="0.4">
      <c r="A195" s="366" t="s">
        <v>79</v>
      </c>
      <c r="B195" s="366" t="s">
        <v>267</v>
      </c>
      <c r="C195" s="366" t="s">
        <v>46</v>
      </c>
      <c r="D195" s="366" t="s">
        <v>357</v>
      </c>
      <c r="E195" s="366" t="s">
        <v>341</v>
      </c>
      <c r="F195" s="367">
        <v>203.73</v>
      </c>
      <c r="G195" s="367">
        <v>89.239044008875723</v>
      </c>
      <c r="H195" s="281"/>
      <c r="I195" s="281"/>
      <c r="J195" s="281"/>
      <c r="K195" s="281"/>
      <c r="L195" s="281"/>
      <c r="M195" s="389" t="s">
        <v>411</v>
      </c>
      <c r="N195" s="389" t="s">
        <v>411</v>
      </c>
      <c r="O195" s="389" t="s">
        <v>411</v>
      </c>
      <c r="P195" s="389" t="s">
        <v>411</v>
      </c>
      <c r="Q195" s="389" t="s">
        <v>411</v>
      </c>
      <c r="R195" s="389" t="s">
        <v>411</v>
      </c>
      <c r="S195" s="389" t="s">
        <v>411</v>
      </c>
      <c r="T195" s="389" t="s">
        <v>411</v>
      </c>
      <c r="U195" s="389" t="s">
        <v>411</v>
      </c>
      <c r="V195" s="389" t="s">
        <v>411</v>
      </c>
      <c r="W195" s="389" t="s">
        <v>411</v>
      </c>
      <c r="X195" s="389" t="s">
        <v>411</v>
      </c>
      <c r="Y195" s="389" t="s">
        <v>411</v>
      </c>
      <c r="Z195" s="389" t="s">
        <v>411</v>
      </c>
      <c r="AA195" s="389" t="s">
        <v>411</v>
      </c>
      <c r="AB195" s="389" t="s">
        <v>411</v>
      </c>
      <c r="AC195" s="389" t="s">
        <v>411</v>
      </c>
      <c r="AD195" s="389" t="s">
        <v>411</v>
      </c>
      <c r="AE195" s="389" t="s">
        <v>411</v>
      </c>
      <c r="AF195" s="389" t="s">
        <v>411</v>
      </c>
      <c r="AG195" s="389" t="s">
        <v>411</v>
      </c>
      <c r="AH195" s="389" t="s">
        <v>411</v>
      </c>
      <c r="AI195" s="367">
        <v>0</v>
      </c>
      <c r="AJ195" s="367">
        <v>0</v>
      </c>
      <c r="AK195" s="367">
        <v>0</v>
      </c>
      <c r="AL195" s="367">
        <v>0</v>
      </c>
      <c r="AM195" s="367">
        <v>0</v>
      </c>
      <c r="AN195" s="367">
        <v>0</v>
      </c>
      <c r="AO195" s="367">
        <v>0</v>
      </c>
      <c r="AP195" s="367">
        <v>0</v>
      </c>
      <c r="AQ195" s="367">
        <v>0</v>
      </c>
      <c r="AR195" s="367">
        <v>0</v>
      </c>
      <c r="AS195" s="367">
        <v>0</v>
      </c>
      <c r="AT195" s="367">
        <v>0</v>
      </c>
      <c r="AU195" s="367">
        <v>0</v>
      </c>
      <c r="AV195" s="367">
        <v>0</v>
      </c>
      <c r="AW195" s="367">
        <v>0</v>
      </c>
      <c r="AX195" s="367">
        <v>0</v>
      </c>
      <c r="AY195" s="367">
        <v>0</v>
      </c>
      <c r="AZ195" s="367">
        <v>0</v>
      </c>
      <c r="BA195" s="367">
        <v>0</v>
      </c>
      <c r="BB195" s="367">
        <v>0</v>
      </c>
      <c r="BC195" s="367">
        <v>0</v>
      </c>
      <c r="BD195" s="367">
        <v>0</v>
      </c>
      <c r="BE195" s="367">
        <v>0</v>
      </c>
      <c r="BF195" s="367">
        <v>0</v>
      </c>
      <c r="BG195" s="367">
        <v>0</v>
      </c>
      <c r="BH195" s="367">
        <v>0</v>
      </c>
      <c r="BI195" s="367">
        <v>0</v>
      </c>
      <c r="BJ195" s="367">
        <v>0</v>
      </c>
      <c r="BK195" s="367">
        <v>0</v>
      </c>
      <c r="BL195" s="367">
        <v>0</v>
      </c>
      <c r="BN195" s="369">
        <v>0</v>
      </c>
      <c r="BO195" s="369">
        <v>0</v>
      </c>
      <c r="BP195" s="369">
        <v>0</v>
      </c>
      <c r="BQ195" s="369">
        <v>0</v>
      </c>
      <c r="BR195" s="369">
        <v>0</v>
      </c>
      <c r="BS195" s="390" t="s">
        <v>411</v>
      </c>
      <c r="BT195" s="390" t="s">
        <v>411</v>
      </c>
      <c r="BU195" s="390" t="s">
        <v>411</v>
      </c>
      <c r="BV195" s="390" t="s">
        <v>411</v>
      </c>
      <c r="BW195" s="390" t="s">
        <v>411</v>
      </c>
      <c r="BX195" s="390" t="s">
        <v>411</v>
      </c>
      <c r="BY195" s="390" t="s">
        <v>411</v>
      </c>
      <c r="BZ195" s="390" t="s">
        <v>411</v>
      </c>
      <c r="CA195" s="390" t="s">
        <v>411</v>
      </c>
      <c r="CB195" s="390" t="s">
        <v>411</v>
      </c>
      <c r="CC195" s="390" t="s">
        <v>411</v>
      </c>
      <c r="CD195" s="390" t="s">
        <v>411</v>
      </c>
      <c r="CE195" s="390" t="s">
        <v>411</v>
      </c>
      <c r="CF195" s="390" t="s">
        <v>411</v>
      </c>
      <c r="CG195" s="390" t="s">
        <v>411</v>
      </c>
      <c r="CH195" s="390" t="s">
        <v>411</v>
      </c>
      <c r="CI195" s="390" t="s">
        <v>411</v>
      </c>
      <c r="CJ195" s="390" t="s">
        <v>411</v>
      </c>
      <c r="CK195" s="390" t="s">
        <v>411</v>
      </c>
      <c r="CL195" s="390" t="s">
        <v>411</v>
      </c>
      <c r="CM195" s="390" t="s">
        <v>411</v>
      </c>
      <c r="CN195" s="390" t="s">
        <v>411</v>
      </c>
      <c r="CO195" s="369">
        <v>0</v>
      </c>
      <c r="CP195" s="369">
        <v>0</v>
      </c>
      <c r="CQ195" s="369">
        <v>0</v>
      </c>
      <c r="CR195" s="369">
        <v>0</v>
      </c>
      <c r="CS195" s="369">
        <v>0</v>
      </c>
      <c r="CT195" s="369">
        <v>0</v>
      </c>
      <c r="CU195" s="369">
        <v>0</v>
      </c>
      <c r="CV195" s="369">
        <v>0</v>
      </c>
      <c r="CW195" s="369">
        <v>0</v>
      </c>
      <c r="CX195" s="369">
        <v>0</v>
      </c>
      <c r="CY195" s="369">
        <v>0</v>
      </c>
      <c r="CZ195" s="369">
        <v>0</v>
      </c>
      <c r="DA195" s="369">
        <v>0</v>
      </c>
      <c r="DB195" s="369">
        <v>0</v>
      </c>
      <c r="DC195" s="369">
        <v>0</v>
      </c>
      <c r="DD195" s="369">
        <v>0</v>
      </c>
      <c r="DE195" s="369">
        <v>0</v>
      </c>
      <c r="DF195" s="369">
        <v>0</v>
      </c>
      <c r="DG195" s="369">
        <v>0</v>
      </c>
      <c r="DH195" s="369">
        <v>0</v>
      </c>
      <c r="DI195" s="369">
        <v>0</v>
      </c>
      <c r="DJ195" s="369">
        <v>0</v>
      </c>
      <c r="DK195" s="369">
        <v>0</v>
      </c>
      <c r="DL195" s="369">
        <v>0</v>
      </c>
      <c r="DM195" s="369">
        <v>0</v>
      </c>
      <c r="DN195" s="369">
        <v>0</v>
      </c>
      <c r="DO195" s="369">
        <v>0</v>
      </c>
      <c r="DP195" s="369">
        <v>0</v>
      </c>
      <c r="DQ195" s="369">
        <v>0</v>
      </c>
      <c r="DR195" s="369">
        <v>0</v>
      </c>
      <c r="DT195" s="366" t="s">
        <v>213</v>
      </c>
      <c r="DU195" s="304"/>
      <c r="DV195" s="304"/>
      <c r="DW195" s="304"/>
      <c r="DX195" s="304"/>
      <c r="DY195" s="304"/>
      <c r="DZ195" s="304"/>
      <c r="EA195" s="255">
        <v>6111.9000000000005</v>
      </c>
      <c r="EB195" s="255">
        <v>6111.9000000000005</v>
      </c>
      <c r="EC195" s="255">
        <v>0</v>
      </c>
      <c r="ED195" s="255">
        <f t="shared" si="22"/>
        <v>0</v>
      </c>
      <c r="EE195" s="255">
        <f t="shared" si="22"/>
        <v>0</v>
      </c>
      <c r="EF195" s="255">
        <f t="shared" si="19"/>
        <v>12223.800000000001</v>
      </c>
      <c r="EG195" s="255">
        <v>0</v>
      </c>
      <c r="EH195" s="366" t="s">
        <v>200</v>
      </c>
    </row>
    <row r="196" spans="1:138" x14ac:dyDescent="0.4">
      <c r="A196" s="366" t="s">
        <v>79</v>
      </c>
      <c r="B196" s="366" t="s">
        <v>267</v>
      </c>
      <c r="C196" s="366" t="s">
        <v>46</v>
      </c>
      <c r="D196" s="366" t="s">
        <v>357</v>
      </c>
      <c r="E196" s="366" t="s">
        <v>328</v>
      </c>
      <c r="F196" s="367">
        <v>272.37</v>
      </c>
      <c r="G196" s="367">
        <v>121.7</v>
      </c>
      <c r="H196" s="281"/>
      <c r="I196" s="281"/>
      <c r="J196" s="281"/>
      <c r="K196" s="281"/>
      <c r="L196" s="281"/>
      <c r="M196" s="389" t="s">
        <v>411</v>
      </c>
      <c r="N196" s="389" t="s">
        <v>411</v>
      </c>
      <c r="O196" s="389" t="s">
        <v>411</v>
      </c>
      <c r="P196" s="389" t="s">
        <v>411</v>
      </c>
      <c r="Q196" s="389" t="s">
        <v>411</v>
      </c>
      <c r="R196" s="389" t="s">
        <v>411</v>
      </c>
      <c r="S196" s="389" t="s">
        <v>411</v>
      </c>
      <c r="T196" s="389" t="s">
        <v>411</v>
      </c>
      <c r="U196" s="389" t="s">
        <v>411</v>
      </c>
      <c r="V196" s="389" t="s">
        <v>411</v>
      </c>
      <c r="W196" s="389" t="s">
        <v>411</v>
      </c>
      <c r="X196" s="389" t="s">
        <v>411</v>
      </c>
      <c r="Y196" s="389" t="s">
        <v>411</v>
      </c>
      <c r="Z196" s="389" t="s">
        <v>411</v>
      </c>
      <c r="AA196" s="389" t="s">
        <v>411</v>
      </c>
      <c r="AB196" s="389" t="s">
        <v>411</v>
      </c>
      <c r="AC196" s="389" t="s">
        <v>411</v>
      </c>
      <c r="AD196" s="389" t="s">
        <v>411</v>
      </c>
      <c r="AE196" s="389" t="s">
        <v>411</v>
      </c>
      <c r="AF196" s="389" t="s">
        <v>411</v>
      </c>
      <c r="AG196" s="389" t="s">
        <v>411</v>
      </c>
      <c r="AH196" s="389" t="s">
        <v>411</v>
      </c>
      <c r="AI196" s="367">
        <v>0</v>
      </c>
      <c r="AJ196" s="367">
        <v>0</v>
      </c>
      <c r="AK196" s="367">
        <v>0</v>
      </c>
      <c r="AL196" s="367">
        <v>0</v>
      </c>
      <c r="AM196" s="367">
        <v>0</v>
      </c>
      <c r="AN196" s="367">
        <v>0</v>
      </c>
      <c r="AO196" s="367">
        <v>0</v>
      </c>
      <c r="AP196" s="367">
        <v>0</v>
      </c>
      <c r="AQ196" s="367">
        <v>0</v>
      </c>
      <c r="AR196" s="367">
        <v>0</v>
      </c>
      <c r="AS196" s="367">
        <v>0</v>
      </c>
      <c r="AT196" s="367">
        <v>0</v>
      </c>
      <c r="AU196" s="367">
        <v>0</v>
      </c>
      <c r="AV196" s="367">
        <v>0</v>
      </c>
      <c r="AW196" s="367">
        <v>0</v>
      </c>
      <c r="AX196" s="367">
        <v>0</v>
      </c>
      <c r="AY196" s="367">
        <v>0</v>
      </c>
      <c r="AZ196" s="367">
        <v>0</v>
      </c>
      <c r="BA196" s="367">
        <v>0</v>
      </c>
      <c r="BB196" s="367">
        <v>0</v>
      </c>
      <c r="BC196" s="367">
        <v>0</v>
      </c>
      <c r="BD196" s="367">
        <v>0</v>
      </c>
      <c r="BE196" s="367">
        <v>0</v>
      </c>
      <c r="BF196" s="367">
        <v>0</v>
      </c>
      <c r="BG196" s="367">
        <v>0</v>
      </c>
      <c r="BH196" s="367">
        <v>0</v>
      </c>
      <c r="BI196" s="367">
        <v>0</v>
      </c>
      <c r="BJ196" s="367">
        <v>0</v>
      </c>
      <c r="BK196" s="367">
        <v>0</v>
      </c>
      <c r="BL196" s="367">
        <v>0</v>
      </c>
      <c r="BN196" s="369">
        <v>0</v>
      </c>
      <c r="BO196" s="369">
        <v>0</v>
      </c>
      <c r="BP196" s="369">
        <v>0</v>
      </c>
      <c r="BQ196" s="369">
        <v>0</v>
      </c>
      <c r="BR196" s="369">
        <v>0</v>
      </c>
      <c r="BS196" s="390" t="s">
        <v>411</v>
      </c>
      <c r="BT196" s="390" t="s">
        <v>411</v>
      </c>
      <c r="BU196" s="390" t="s">
        <v>411</v>
      </c>
      <c r="BV196" s="390" t="s">
        <v>411</v>
      </c>
      <c r="BW196" s="390" t="s">
        <v>411</v>
      </c>
      <c r="BX196" s="390" t="s">
        <v>411</v>
      </c>
      <c r="BY196" s="390" t="s">
        <v>411</v>
      </c>
      <c r="BZ196" s="390" t="s">
        <v>411</v>
      </c>
      <c r="CA196" s="390" t="s">
        <v>411</v>
      </c>
      <c r="CB196" s="390" t="s">
        <v>411</v>
      </c>
      <c r="CC196" s="390" t="s">
        <v>411</v>
      </c>
      <c r="CD196" s="390" t="s">
        <v>411</v>
      </c>
      <c r="CE196" s="390" t="s">
        <v>411</v>
      </c>
      <c r="CF196" s="390" t="s">
        <v>411</v>
      </c>
      <c r="CG196" s="390" t="s">
        <v>411</v>
      </c>
      <c r="CH196" s="390" t="s">
        <v>411</v>
      </c>
      <c r="CI196" s="390" t="s">
        <v>411</v>
      </c>
      <c r="CJ196" s="390" t="s">
        <v>411</v>
      </c>
      <c r="CK196" s="390" t="s">
        <v>411</v>
      </c>
      <c r="CL196" s="390" t="s">
        <v>411</v>
      </c>
      <c r="CM196" s="390" t="s">
        <v>411</v>
      </c>
      <c r="CN196" s="390" t="s">
        <v>411</v>
      </c>
      <c r="CO196" s="369">
        <v>0</v>
      </c>
      <c r="CP196" s="369">
        <v>0</v>
      </c>
      <c r="CQ196" s="369">
        <v>0</v>
      </c>
      <c r="CR196" s="369">
        <v>0</v>
      </c>
      <c r="CS196" s="369">
        <v>0</v>
      </c>
      <c r="CT196" s="369">
        <v>0</v>
      </c>
      <c r="CU196" s="369">
        <v>0</v>
      </c>
      <c r="CV196" s="369">
        <v>0</v>
      </c>
      <c r="CW196" s="369">
        <v>0</v>
      </c>
      <c r="CX196" s="369">
        <v>0</v>
      </c>
      <c r="CY196" s="369">
        <v>0</v>
      </c>
      <c r="CZ196" s="369">
        <v>0</v>
      </c>
      <c r="DA196" s="369">
        <v>0</v>
      </c>
      <c r="DB196" s="369">
        <v>0</v>
      </c>
      <c r="DC196" s="369">
        <v>0</v>
      </c>
      <c r="DD196" s="369">
        <v>0</v>
      </c>
      <c r="DE196" s="369">
        <v>0</v>
      </c>
      <c r="DF196" s="369">
        <v>0</v>
      </c>
      <c r="DG196" s="369">
        <v>0</v>
      </c>
      <c r="DH196" s="369">
        <v>0</v>
      </c>
      <c r="DI196" s="369">
        <v>0</v>
      </c>
      <c r="DJ196" s="369">
        <v>0</v>
      </c>
      <c r="DK196" s="369">
        <v>0</v>
      </c>
      <c r="DL196" s="369">
        <v>0</v>
      </c>
      <c r="DM196" s="369">
        <v>0</v>
      </c>
      <c r="DN196" s="369">
        <v>0</v>
      </c>
      <c r="DO196" s="369">
        <v>0</v>
      </c>
      <c r="DP196" s="369">
        <v>0</v>
      </c>
      <c r="DQ196" s="369">
        <v>0</v>
      </c>
      <c r="DR196" s="369">
        <v>0</v>
      </c>
      <c r="DT196" s="366" t="s">
        <v>213</v>
      </c>
      <c r="DU196" s="304"/>
      <c r="DV196" s="304"/>
      <c r="DW196" s="304"/>
      <c r="DX196" s="304"/>
      <c r="DY196" s="304"/>
      <c r="DZ196" s="304"/>
      <c r="EA196" s="255">
        <v>8754.75</v>
      </c>
      <c r="EB196" s="255">
        <v>12256.65</v>
      </c>
      <c r="EC196" s="255">
        <v>0</v>
      </c>
      <c r="ED196" s="255">
        <f t="shared" ref="ED196:EE211" si="23">SUMIF($BN$1:$DR$1,ED$2,$BN196:$DR196)</f>
        <v>0</v>
      </c>
      <c r="EE196" s="255">
        <f t="shared" si="23"/>
        <v>0</v>
      </c>
      <c r="EF196" s="255">
        <f t="shared" ref="EF196:EF259" si="24">SUM(DU196:EE196)</f>
        <v>21011.4</v>
      </c>
      <c r="EG196" s="255">
        <v>0</v>
      </c>
      <c r="EH196" s="366" t="s">
        <v>200</v>
      </c>
    </row>
    <row r="197" spans="1:138" x14ac:dyDescent="0.4">
      <c r="A197" s="366" t="s">
        <v>79</v>
      </c>
      <c r="B197" s="366" t="s">
        <v>267</v>
      </c>
      <c r="C197" s="366" t="s">
        <v>46</v>
      </c>
      <c r="D197" s="366" t="s">
        <v>357</v>
      </c>
      <c r="E197" s="366" t="s">
        <v>328</v>
      </c>
      <c r="F197" s="367">
        <v>272.37</v>
      </c>
      <c r="G197" s="367">
        <v>121.7</v>
      </c>
      <c r="H197" s="281"/>
      <c r="I197" s="281"/>
      <c r="J197" s="281"/>
      <c r="K197" s="281"/>
      <c r="L197" s="281"/>
      <c r="M197" s="389" t="s">
        <v>411</v>
      </c>
      <c r="N197" s="389" t="s">
        <v>411</v>
      </c>
      <c r="O197" s="389" t="s">
        <v>411</v>
      </c>
      <c r="P197" s="389" t="s">
        <v>411</v>
      </c>
      <c r="Q197" s="389" t="s">
        <v>411</v>
      </c>
      <c r="R197" s="389" t="s">
        <v>411</v>
      </c>
      <c r="S197" s="389" t="s">
        <v>411</v>
      </c>
      <c r="T197" s="389" t="s">
        <v>411</v>
      </c>
      <c r="U197" s="389" t="s">
        <v>411</v>
      </c>
      <c r="V197" s="389" t="s">
        <v>411</v>
      </c>
      <c r="W197" s="389" t="s">
        <v>411</v>
      </c>
      <c r="X197" s="389" t="s">
        <v>411</v>
      </c>
      <c r="Y197" s="389" t="s">
        <v>411</v>
      </c>
      <c r="Z197" s="389" t="s">
        <v>411</v>
      </c>
      <c r="AA197" s="389" t="s">
        <v>411</v>
      </c>
      <c r="AB197" s="389" t="s">
        <v>411</v>
      </c>
      <c r="AC197" s="389" t="s">
        <v>411</v>
      </c>
      <c r="AD197" s="389" t="s">
        <v>411</v>
      </c>
      <c r="AE197" s="389" t="s">
        <v>411</v>
      </c>
      <c r="AF197" s="389" t="s">
        <v>411</v>
      </c>
      <c r="AG197" s="389" t="s">
        <v>411</v>
      </c>
      <c r="AH197" s="389" t="s">
        <v>411</v>
      </c>
      <c r="AI197" s="367">
        <v>0</v>
      </c>
      <c r="AJ197" s="367">
        <v>0</v>
      </c>
      <c r="AK197" s="367">
        <v>0</v>
      </c>
      <c r="AL197" s="367">
        <v>0</v>
      </c>
      <c r="AM197" s="367">
        <v>0</v>
      </c>
      <c r="AN197" s="367">
        <v>0</v>
      </c>
      <c r="AO197" s="367">
        <v>0</v>
      </c>
      <c r="AP197" s="367">
        <v>0</v>
      </c>
      <c r="AQ197" s="367">
        <v>0</v>
      </c>
      <c r="AR197" s="367">
        <v>0</v>
      </c>
      <c r="AS197" s="367">
        <v>0</v>
      </c>
      <c r="AT197" s="367">
        <v>0</v>
      </c>
      <c r="AU197" s="367">
        <v>0</v>
      </c>
      <c r="AV197" s="367">
        <v>0</v>
      </c>
      <c r="AW197" s="367">
        <v>0</v>
      </c>
      <c r="AX197" s="367">
        <v>0</v>
      </c>
      <c r="AY197" s="367">
        <v>0</v>
      </c>
      <c r="AZ197" s="367">
        <v>0</v>
      </c>
      <c r="BA197" s="367">
        <v>0</v>
      </c>
      <c r="BB197" s="367">
        <v>0</v>
      </c>
      <c r="BC197" s="367">
        <v>0</v>
      </c>
      <c r="BD197" s="367">
        <v>0</v>
      </c>
      <c r="BE197" s="367">
        <v>0</v>
      </c>
      <c r="BF197" s="367">
        <v>0</v>
      </c>
      <c r="BG197" s="367">
        <v>0</v>
      </c>
      <c r="BH197" s="367">
        <v>0</v>
      </c>
      <c r="BI197" s="367">
        <v>0</v>
      </c>
      <c r="BJ197" s="367">
        <v>0</v>
      </c>
      <c r="BK197" s="367">
        <v>0</v>
      </c>
      <c r="BL197" s="367">
        <v>0</v>
      </c>
      <c r="BN197" s="369">
        <v>0</v>
      </c>
      <c r="BO197" s="369">
        <v>0</v>
      </c>
      <c r="BP197" s="369">
        <v>0</v>
      </c>
      <c r="BQ197" s="369">
        <v>0</v>
      </c>
      <c r="BR197" s="369">
        <v>0</v>
      </c>
      <c r="BS197" s="390" t="s">
        <v>411</v>
      </c>
      <c r="BT197" s="390" t="s">
        <v>411</v>
      </c>
      <c r="BU197" s="390" t="s">
        <v>411</v>
      </c>
      <c r="BV197" s="390" t="s">
        <v>411</v>
      </c>
      <c r="BW197" s="390" t="s">
        <v>411</v>
      </c>
      <c r="BX197" s="390" t="s">
        <v>411</v>
      </c>
      <c r="BY197" s="390" t="s">
        <v>411</v>
      </c>
      <c r="BZ197" s="390" t="s">
        <v>411</v>
      </c>
      <c r="CA197" s="390" t="s">
        <v>411</v>
      </c>
      <c r="CB197" s="390" t="s">
        <v>411</v>
      </c>
      <c r="CC197" s="390" t="s">
        <v>411</v>
      </c>
      <c r="CD197" s="390" t="s">
        <v>411</v>
      </c>
      <c r="CE197" s="390" t="s">
        <v>411</v>
      </c>
      <c r="CF197" s="390" t="s">
        <v>411</v>
      </c>
      <c r="CG197" s="390" t="s">
        <v>411</v>
      </c>
      <c r="CH197" s="390" t="s">
        <v>411</v>
      </c>
      <c r="CI197" s="390" t="s">
        <v>411</v>
      </c>
      <c r="CJ197" s="390" t="s">
        <v>411</v>
      </c>
      <c r="CK197" s="390" t="s">
        <v>411</v>
      </c>
      <c r="CL197" s="390" t="s">
        <v>411</v>
      </c>
      <c r="CM197" s="390" t="s">
        <v>411</v>
      </c>
      <c r="CN197" s="390" t="s">
        <v>411</v>
      </c>
      <c r="CO197" s="369">
        <v>0</v>
      </c>
      <c r="CP197" s="369">
        <v>0</v>
      </c>
      <c r="CQ197" s="369">
        <v>0</v>
      </c>
      <c r="CR197" s="369">
        <v>0</v>
      </c>
      <c r="CS197" s="369">
        <v>0</v>
      </c>
      <c r="CT197" s="369">
        <v>0</v>
      </c>
      <c r="CU197" s="369">
        <v>0</v>
      </c>
      <c r="CV197" s="369">
        <v>0</v>
      </c>
      <c r="CW197" s="369">
        <v>0</v>
      </c>
      <c r="CX197" s="369">
        <v>0</v>
      </c>
      <c r="CY197" s="369">
        <v>0</v>
      </c>
      <c r="CZ197" s="369">
        <v>0</v>
      </c>
      <c r="DA197" s="369">
        <v>0</v>
      </c>
      <c r="DB197" s="369">
        <v>0</v>
      </c>
      <c r="DC197" s="369">
        <v>0</v>
      </c>
      <c r="DD197" s="369">
        <v>0</v>
      </c>
      <c r="DE197" s="369">
        <v>0</v>
      </c>
      <c r="DF197" s="369">
        <v>0</v>
      </c>
      <c r="DG197" s="369">
        <v>0</v>
      </c>
      <c r="DH197" s="369">
        <v>0</v>
      </c>
      <c r="DI197" s="369">
        <v>0</v>
      </c>
      <c r="DJ197" s="369">
        <v>0</v>
      </c>
      <c r="DK197" s="369">
        <v>0</v>
      </c>
      <c r="DL197" s="369">
        <v>0</v>
      </c>
      <c r="DM197" s="369">
        <v>0</v>
      </c>
      <c r="DN197" s="369">
        <v>0</v>
      </c>
      <c r="DO197" s="369">
        <v>0</v>
      </c>
      <c r="DP197" s="369">
        <v>0</v>
      </c>
      <c r="DQ197" s="369">
        <v>0</v>
      </c>
      <c r="DR197" s="369">
        <v>0</v>
      </c>
      <c r="DT197" s="366" t="s">
        <v>213</v>
      </c>
      <c r="DU197" s="304"/>
      <c r="DV197" s="304"/>
      <c r="DW197" s="304"/>
      <c r="DX197" s="304"/>
      <c r="DY197" s="304"/>
      <c r="DZ197" s="304"/>
      <c r="EA197" s="255">
        <v>12256.65</v>
      </c>
      <c r="EB197" s="255">
        <v>12256.65</v>
      </c>
      <c r="EC197" s="255">
        <v>0</v>
      </c>
      <c r="ED197" s="255">
        <f t="shared" si="23"/>
        <v>0</v>
      </c>
      <c r="EE197" s="255">
        <f t="shared" si="23"/>
        <v>0</v>
      </c>
      <c r="EF197" s="255">
        <f t="shared" si="24"/>
        <v>24513.3</v>
      </c>
      <c r="EG197" s="255">
        <v>0</v>
      </c>
      <c r="EH197" s="366" t="s">
        <v>200</v>
      </c>
    </row>
    <row r="198" spans="1:138" x14ac:dyDescent="0.4">
      <c r="A198" s="366" t="s">
        <v>79</v>
      </c>
      <c r="B198" s="366" t="s">
        <v>267</v>
      </c>
      <c r="C198" s="366" t="s">
        <v>46</v>
      </c>
      <c r="D198" s="366" t="s">
        <v>357</v>
      </c>
      <c r="E198" s="366" t="s">
        <v>269</v>
      </c>
      <c r="F198" s="367">
        <v>304.81</v>
      </c>
      <c r="G198" s="367">
        <v>136.19999999999999</v>
      </c>
      <c r="H198" s="281"/>
      <c r="I198" s="281"/>
      <c r="J198" s="281"/>
      <c r="K198" s="281"/>
      <c r="L198" s="281"/>
      <c r="M198" s="389" t="s">
        <v>411</v>
      </c>
      <c r="N198" s="389" t="s">
        <v>411</v>
      </c>
      <c r="O198" s="389" t="s">
        <v>411</v>
      </c>
      <c r="P198" s="389" t="s">
        <v>411</v>
      </c>
      <c r="Q198" s="389" t="s">
        <v>411</v>
      </c>
      <c r="R198" s="389" t="s">
        <v>411</v>
      </c>
      <c r="S198" s="389" t="s">
        <v>411</v>
      </c>
      <c r="T198" s="389" t="s">
        <v>411</v>
      </c>
      <c r="U198" s="389" t="s">
        <v>411</v>
      </c>
      <c r="V198" s="389" t="s">
        <v>411</v>
      </c>
      <c r="W198" s="389" t="s">
        <v>411</v>
      </c>
      <c r="X198" s="389" t="s">
        <v>411</v>
      </c>
      <c r="Y198" s="389" t="s">
        <v>411</v>
      </c>
      <c r="Z198" s="389" t="s">
        <v>411</v>
      </c>
      <c r="AA198" s="389" t="s">
        <v>411</v>
      </c>
      <c r="AB198" s="389" t="s">
        <v>411</v>
      </c>
      <c r="AC198" s="389" t="s">
        <v>411</v>
      </c>
      <c r="AD198" s="389" t="s">
        <v>411</v>
      </c>
      <c r="AE198" s="389" t="s">
        <v>411</v>
      </c>
      <c r="AF198" s="389" t="s">
        <v>411</v>
      </c>
      <c r="AG198" s="389" t="s">
        <v>411</v>
      </c>
      <c r="AH198" s="389" t="s">
        <v>411</v>
      </c>
      <c r="AI198" s="367">
        <v>0</v>
      </c>
      <c r="AJ198" s="367">
        <v>0</v>
      </c>
      <c r="AK198" s="367">
        <v>0</v>
      </c>
      <c r="AL198" s="367">
        <v>0</v>
      </c>
      <c r="AM198" s="367">
        <v>0</v>
      </c>
      <c r="AN198" s="367">
        <v>0</v>
      </c>
      <c r="AO198" s="367">
        <v>0</v>
      </c>
      <c r="AP198" s="367">
        <v>0</v>
      </c>
      <c r="AQ198" s="367">
        <v>0</v>
      </c>
      <c r="AR198" s="367">
        <v>0</v>
      </c>
      <c r="AS198" s="367">
        <v>0</v>
      </c>
      <c r="AT198" s="367">
        <v>0</v>
      </c>
      <c r="AU198" s="367">
        <v>0</v>
      </c>
      <c r="AV198" s="367">
        <v>0</v>
      </c>
      <c r="AW198" s="367">
        <v>0</v>
      </c>
      <c r="AX198" s="367">
        <v>0</v>
      </c>
      <c r="AY198" s="367">
        <v>0</v>
      </c>
      <c r="AZ198" s="367">
        <v>0</v>
      </c>
      <c r="BA198" s="367">
        <v>0</v>
      </c>
      <c r="BB198" s="367">
        <v>0</v>
      </c>
      <c r="BC198" s="367">
        <v>0</v>
      </c>
      <c r="BD198" s="367">
        <v>0</v>
      </c>
      <c r="BE198" s="367">
        <v>0</v>
      </c>
      <c r="BF198" s="367">
        <v>0</v>
      </c>
      <c r="BG198" s="367">
        <v>0</v>
      </c>
      <c r="BH198" s="367">
        <v>0</v>
      </c>
      <c r="BI198" s="367">
        <v>0</v>
      </c>
      <c r="BJ198" s="367">
        <v>0</v>
      </c>
      <c r="BK198" s="367">
        <v>0</v>
      </c>
      <c r="BL198" s="367">
        <v>0</v>
      </c>
      <c r="BN198" s="369">
        <v>0</v>
      </c>
      <c r="BO198" s="369">
        <v>0</v>
      </c>
      <c r="BP198" s="369">
        <v>0</v>
      </c>
      <c r="BQ198" s="369">
        <v>0</v>
      </c>
      <c r="BR198" s="369">
        <v>0</v>
      </c>
      <c r="BS198" s="390" t="s">
        <v>411</v>
      </c>
      <c r="BT198" s="390" t="s">
        <v>411</v>
      </c>
      <c r="BU198" s="390" t="s">
        <v>411</v>
      </c>
      <c r="BV198" s="390" t="s">
        <v>411</v>
      </c>
      <c r="BW198" s="390" t="s">
        <v>411</v>
      </c>
      <c r="BX198" s="390" t="s">
        <v>411</v>
      </c>
      <c r="BY198" s="390" t="s">
        <v>411</v>
      </c>
      <c r="BZ198" s="390" t="s">
        <v>411</v>
      </c>
      <c r="CA198" s="390" t="s">
        <v>411</v>
      </c>
      <c r="CB198" s="390" t="s">
        <v>411</v>
      </c>
      <c r="CC198" s="390" t="s">
        <v>411</v>
      </c>
      <c r="CD198" s="390" t="s">
        <v>411</v>
      </c>
      <c r="CE198" s="390" t="s">
        <v>411</v>
      </c>
      <c r="CF198" s="390" t="s">
        <v>411</v>
      </c>
      <c r="CG198" s="390" t="s">
        <v>411</v>
      </c>
      <c r="CH198" s="390" t="s">
        <v>411</v>
      </c>
      <c r="CI198" s="390" t="s">
        <v>411</v>
      </c>
      <c r="CJ198" s="390" t="s">
        <v>411</v>
      </c>
      <c r="CK198" s="390" t="s">
        <v>411</v>
      </c>
      <c r="CL198" s="390" t="s">
        <v>411</v>
      </c>
      <c r="CM198" s="390" t="s">
        <v>411</v>
      </c>
      <c r="CN198" s="390" t="s">
        <v>411</v>
      </c>
      <c r="CO198" s="369">
        <v>0</v>
      </c>
      <c r="CP198" s="369">
        <v>0</v>
      </c>
      <c r="CQ198" s="369">
        <v>0</v>
      </c>
      <c r="CR198" s="369">
        <v>0</v>
      </c>
      <c r="CS198" s="369">
        <v>0</v>
      </c>
      <c r="CT198" s="369">
        <v>0</v>
      </c>
      <c r="CU198" s="369">
        <v>0</v>
      </c>
      <c r="CV198" s="369">
        <v>0</v>
      </c>
      <c r="CW198" s="369">
        <v>0</v>
      </c>
      <c r="CX198" s="369">
        <v>0</v>
      </c>
      <c r="CY198" s="369">
        <v>0</v>
      </c>
      <c r="CZ198" s="369">
        <v>0</v>
      </c>
      <c r="DA198" s="369">
        <v>0</v>
      </c>
      <c r="DB198" s="369">
        <v>0</v>
      </c>
      <c r="DC198" s="369">
        <v>0</v>
      </c>
      <c r="DD198" s="369">
        <v>0</v>
      </c>
      <c r="DE198" s="369">
        <v>0</v>
      </c>
      <c r="DF198" s="369">
        <v>0</v>
      </c>
      <c r="DG198" s="369">
        <v>0</v>
      </c>
      <c r="DH198" s="369">
        <v>0</v>
      </c>
      <c r="DI198" s="369">
        <v>0</v>
      </c>
      <c r="DJ198" s="369">
        <v>0</v>
      </c>
      <c r="DK198" s="369">
        <v>0</v>
      </c>
      <c r="DL198" s="369">
        <v>0</v>
      </c>
      <c r="DM198" s="369">
        <v>0</v>
      </c>
      <c r="DN198" s="369">
        <v>0</v>
      </c>
      <c r="DO198" s="369">
        <v>0</v>
      </c>
      <c r="DP198" s="369">
        <v>0</v>
      </c>
      <c r="DQ198" s="369">
        <v>0</v>
      </c>
      <c r="DR198" s="369">
        <v>0</v>
      </c>
      <c r="DT198" s="366" t="s">
        <v>213</v>
      </c>
      <c r="DU198" s="304"/>
      <c r="DV198" s="304"/>
      <c r="DW198" s="304"/>
      <c r="DX198" s="304"/>
      <c r="DY198" s="304"/>
      <c r="DZ198" s="304"/>
      <c r="EA198" s="255">
        <v>6858.2249999999995</v>
      </c>
      <c r="EB198" s="255">
        <v>20574.674999999999</v>
      </c>
      <c r="EC198" s="255">
        <v>0</v>
      </c>
      <c r="ED198" s="255">
        <f t="shared" si="23"/>
        <v>0</v>
      </c>
      <c r="EE198" s="255">
        <f t="shared" si="23"/>
        <v>0</v>
      </c>
      <c r="EF198" s="255">
        <f t="shared" si="24"/>
        <v>27432.899999999998</v>
      </c>
      <c r="EG198" s="255">
        <v>0</v>
      </c>
      <c r="EH198" s="366" t="s">
        <v>200</v>
      </c>
    </row>
    <row r="199" spans="1:138" x14ac:dyDescent="0.4">
      <c r="A199" s="366" t="s">
        <v>276</v>
      </c>
      <c r="B199" s="366" t="s">
        <v>276</v>
      </c>
      <c r="C199" s="366" t="s">
        <v>276</v>
      </c>
      <c r="D199" s="366" t="s">
        <v>359</v>
      </c>
      <c r="E199" s="366" t="s">
        <v>360</v>
      </c>
      <c r="F199" s="367">
        <v>0</v>
      </c>
      <c r="G199" s="367">
        <v>0</v>
      </c>
      <c r="H199" s="281"/>
      <c r="I199" s="281"/>
      <c r="J199" s="281"/>
      <c r="K199" s="281"/>
      <c r="L199" s="281"/>
      <c r="M199" s="389" t="s">
        <v>411</v>
      </c>
      <c r="N199" s="389" t="s">
        <v>411</v>
      </c>
      <c r="O199" s="389" t="s">
        <v>411</v>
      </c>
      <c r="P199" s="389" t="s">
        <v>411</v>
      </c>
      <c r="Q199" s="389" t="s">
        <v>411</v>
      </c>
      <c r="R199" s="389" t="s">
        <v>411</v>
      </c>
      <c r="S199" s="389" t="s">
        <v>411</v>
      </c>
      <c r="T199" s="389" t="s">
        <v>411</v>
      </c>
      <c r="U199" s="389" t="s">
        <v>411</v>
      </c>
      <c r="V199" s="389" t="s">
        <v>411</v>
      </c>
      <c r="W199" s="389" t="s">
        <v>411</v>
      </c>
      <c r="X199" s="389" t="s">
        <v>411</v>
      </c>
      <c r="Y199" s="389" t="s">
        <v>411</v>
      </c>
      <c r="Z199" s="389" t="s">
        <v>411</v>
      </c>
      <c r="AA199" s="389" t="s">
        <v>411</v>
      </c>
      <c r="AB199" s="389" t="s">
        <v>411</v>
      </c>
      <c r="AC199" s="389" t="s">
        <v>411</v>
      </c>
      <c r="AD199" s="389" t="s">
        <v>411</v>
      </c>
      <c r="AE199" s="389" t="s">
        <v>411</v>
      </c>
      <c r="AF199" s="389" t="s">
        <v>411</v>
      </c>
      <c r="AG199" s="389" t="s">
        <v>411</v>
      </c>
      <c r="AH199" s="389" t="s">
        <v>411</v>
      </c>
      <c r="AI199" s="367" t="s">
        <v>276</v>
      </c>
      <c r="AJ199" s="367" t="s">
        <v>276</v>
      </c>
      <c r="AK199" s="367" t="s">
        <v>276</v>
      </c>
      <c r="AL199" s="367" t="s">
        <v>276</v>
      </c>
      <c r="AM199" s="367" t="s">
        <v>276</v>
      </c>
      <c r="AN199" s="367" t="s">
        <v>276</v>
      </c>
      <c r="AO199" s="367" t="s">
        <v>276</v>
      </c>
      <c r="AP199" s="367" t="s">
        <v>276</v>
      </c>
      <c r="AQ199" s="367" t="s">
        <v>276</v>
      </c>
      <c r="AR199" s="367" t="s">
        <v>276</v>
      </c>
      <c r="AS199" s="367" t="s">
        <v>276</v>
      </c>
      <c r="AT199" s="367" t="s">
        <v>276</v>
      </c>
      <c r="AU199" s="367" t="s">
        <v>276</v>
      </c>
      <c r="AV199" s="367" t="s">
        <v>276</v>
      </c>
      <c r="AW199" s="367" t="s">
        <v>276</v>
      </c>
      <c r="AX199" s="367" t="s">
        <v>276</v>
      </c>
      <c r="AY199" s="367" t="s">
        <v>276</v>
      </c>
      <c r="AZ199" s="367" t="s">
        <v>276</v>
      </c>
      <c r="BA199" s="367" t="s">
        <v>276</v>
      </c>
      <c r="BB199" s="367" t="s">
        <v>276</v>
      </c>
      <c r="BC199" s="367" t="s">
        <v>276</v>
      </c>
      <c r="BD199" s="367" t="s">
        <v>276</v>
      </c>
      <c r="BE199" s="367" t="s">
        <v>276</v>
      </c>
      <c r="BF199" s="367" t="s">
        <v>276</v>
      </c>
      <c r="BG199" s="367" t="s">
        <v>276</v>
      </c>
      <c r="BH199" s="367" t="s">
        <v>276</v>
      </c>
      <c r="BI199" s="367" t="s">
        <v>276</v>
      </c>
      <c r="BJ199" s="367" t="s">
        <v>276</v>
      </c>
      <c r="BK199" s="367" t="s">
        <v>276</v>
      </c>
      <c r="BL199" s="367" t="s">
        <v>276</v>
      </c>
      <c r="BN199" s="369">
        <v>0</v>
      </c>
      <c r="BO199" s="369">
        <v>0</v>
      </c>
      <c r="BP199" s="369">
        <v>0</v>
      </c>
      <c r="BQ199" s="369">
        <v>0</v>
      </c>
      <c r="BR199" s="369">
        <v>0</v>
      </c>
      <c r="BS199" s="390" t="s">
        <v>411</v>
      </c>
      <c r="BT199" s="390" t="s">
        <v>411</v>
      </c>
      <c r="BU199" s="390" t="s">
        <v>411</v>
      </c>
      <c r="BV199" s="390" t="s">
        <v>411</v>
      </c>
      <c r="BW199" s="390" t="s">
        <v>411</v>
      </c>
      <c r="BX199" s="390" t="s">
        <v>411</v>
      </c>
      <c r="BY199" s="390" t="s">
        <v>411</v>
      </c>
      <c r="BZ199" s="390" t="s">
        <v>411</v>
      </c>
      <c r="CA199" s="390" t="s">
        <v>411</v>
      </c>
      <c r="CB199" s="390" t="s">
        <v>411</v>
      </c>
      <c r="CC199" s="390" t="s">
        <v>411</v>
      </c>
      <c r="CD199" s="390" t="s">
        <v>411</v>
      </c>
      <c r="CE199" s="390" t="s">
        <v>411</v>
      </c>
      <c r="CF199" s="390" t="s">
        <v>411</v>
      </c>
      <c r="CG199" s="390" t="s">
        <v>411</v>
      </c>
      <c r="CH199" s="390" t="s">
        <v>411</v>
      </c>
      <c r="CI199" s="390" t="s">
        <v>411</v>
      </c>
      <c r="CJ199" s="390" t="s">
        <v>411</v>
      </c>
      <c r="CK199" s="390" t="s">
        <v>411</v>
      </c>
      <c r="CL199" s="390" t="s">
        <v>411</v>
      </c>
      <c r="CM199" s="390" t="s">
        <v>411</v>
      </c>
      <c r="CN199" s="390" t="s">
        <v>411</v>
      </c>
      <c r="CO199" s="369">
        <v>0</v>
      </c>
      <c r="CP199" s="369">
        <v>0</v>
      </c>
      <c r="CQ199" s="369">
        <v>0</v>
      </c>
      <c r="CR199" s="369">
        <v>0</v>
      </c>
      <c r="CS199" s="369">
        <v>0</v>
      </c>
      <c r="CT199" s="369">
        <v>0</v>
      </c>
      <c r="CU199" s="369">
        <v>0</v>
      </c>
      <c r="CV199" s="369">
        <v>0</v>
      </c>
      <c r="CW199" s="369">
        <v>0</v>
      </c>
      <c r="CX199" s="369">
        <v>0</v>
      </c>
      <c r="CY199" s="369">
        <v>0</v>
      </c>
      <c r="CZ199" s="369">
        <v>0</v>
      </c>
      <c r="DA199" s="369">
        <v>0</v>
      </c>
      <c r="DB199" s="369">
        <v>0</v>
      </c>
      <c r="DC199" s="369">
        <v>0</v>
      </c>
      <c r="DD199" s="369">
        <v>0</v>
      </c>
      <c r="DE199" s="369">
        <v>0</v>
      </c>
      <c r="DF199" s="369">
        <v>0</v>
      </c>
      <c r="DG199" s="369">
        <v>0</v>
      </c>
      <c r="DH199" s="369">
        <v>0</v>
      </c>
      <c r="DI199" s="369">
        <v>0</v>
      </c>
      <c r="DJ199" s="369">
        <v>0</v>
      </c>
      <c r="DK199" s="369">
        <v>0</v>
      </c>
      <c r="DL199" s="369">
        <v>0</v>
      </c>
      <c r="DM199" s="369">
        <v>0</v>
      </c>
      <c r="DN199" s="369">
        <v>0</v>
      </c>
      <c r="DO199" s="369">
        <v>0</v>
      </c>
      <c r="DP199" s="369">
        <v>0</v>
      </c>
      <c r="DQ199" s="369">
        <v>0</v>
      </c>
      <c r="DR199" s="369">
        <v>0</v>
      </c>
      <c r="DT199" s="366" t="s">
        <v>276</v>
      </c>
      <c r="DU199" s="304"/>
      <c r="DV199" s="304"/>
      <c r="DW199" s="304"/>
      <c r="DX199" s="304"/>
      <c r="DY199" s="304"/>
      <c r="DZ199" s="304"/>
      <c r="EA199" s="255">
        <v>0</v>
      </c>
      <c r="EB199" s="255">
        <v>0</v>
      </c>
      <c r="EC199" s="255">
        <v>0</v>
      </c>
      <c r="ED199" s="255">
        <f t="shared" si="23"/>
        <v>0</v>
      </c>
      <c r="EE199" s="255">
        <f t="shared" si="23"/>
        <v>0</v>
      </c>
      <c r="EF199" s="255">
        <f t="shared" si="24"/>
        <v>0</v>
      </c>
      <c r="EG199" s="255">
        <v>0</v>
      </c>
      <c r="EH199" s="366" t="s">
        <v>200</v>
      </c>
    </row>
    <row r="200" spans="1:138" x14ac:dyDescent="0.4">
      <c r="A200" s="366" t="s">
        <v>276</v>
      </c>
      <c r="B200" s="366" t="s">
        <v>276</v>
      </c>
      <c r="C200" s="366" t="s">
        <v>276</v>
      </c>
      <c r="D200" s="366" t="s">
        <v>361</v>
      </c>
      <c r="E200" s="366" t="s">
        <v>362</v>
      </c>
      <c r="F200" s="367">
        <v>0</v>
      </c>
      <c r="G200" s="367">
        <v>0</v>
      </c>
      <c r="H200" s="281"/>
      <c r="I200" s="281"/>
      <c r="J200" s="281"/>
      <c r="K200" s="281"/>
      <c r="L200" s="281"/>
      <c r="M200" s="389" t="s">
        <v>411</v>
      </c>
      <c r="N200" s="389" t="s">
        <v>411</v>
      </c>
      <c r="O200" s="389" t="s">
        <v>411</v>
      </c>
      <c r="P200" s="389" t="s">
        <v>411</v>
      </c>
      <c r="Q200" s="389" t="s">
        <v>411</v>
      </c>
      <c r="R200" s="389" t="s">
        <v>411</v>
      </c>
      <c r="S200" s="389" t="s">
        <v>411</v>
      </c>
      <c r="T200" s="389" t="s">
        <v>411</v>
      </c>
      <c r="U200" s="389" t="s">
        <v>411</v>
      </c>
      <c r="V200" s="389" t="s">
        <v>411</v>
      </c>
      <c r="W200" s="389" t="s">
        <v>411</v>
      </c>
      <c r="X200" s="389" t="s">
        <v>411</v>
      </c>
      <c r="Y200" s="389" t="s">
        <v>411</v>
      </c>
      <c r="Z200" s="389" t="s">
        <v>411</v>
      </c>
      <c r="AA200" s="389" t="s">
        <v>411</v>
      </c>
      <c r="AB200" s="389" t="s">
        <v>411</v>
      </c>
      <c r="AC200" s="389" t="s">
        <v>411</v>
      </c>
      <c r="AD200" s="389" t="s">
        <v>411</v>
      </c>
      <c r="AE200" s="389" t="s">
        <v>411</v>
      </c>
      <c r="AF200" s="389" t="s">
        <v>411</v>
      </c>
      <c r="AG200" s="389" t="s">
        <v>411</v>
      </c>
      <c r="AH200" s="389" t="s">
        <v>411</v>
      </c>
      <c r="AI200" s="367" t="s">
        <v>276</v>
      </c>
      <c r="AJ200" s="367" t="s">
        <v>276</v>
      </c>
      <c r="AK200" s="367" t="s">
        <v>276</v>
      </c>
      <c r="AL200" s="367" t="s">
        <v>276</v>
      </c>
      <c r="AM200" s="367" t="s">
        <v>276</v>
      </c>
      <c r="AN200" s="367" t="s">
        <v>276</v>
      </c>
      <c r="AO200" s="367" t="s">
        <v>276</v>
      </c>
      <c r="AP200" s="367" t="s">
        <v>276</v>
      </c>
      <c r="AQ200" s="367" t="s">
        <v>276</v>
      </c>
      <c r="AR200" s="367" t="s">
        <v>276</v>
      </c>
      <c r="AS200" s="367" t="s">
        <v>276</v>
      </c>
      <c r="AT200" s="367" t="s">
        <v>276</v>
      </c>
      <c r="AU200" s="367" t="s">
        <v>276</v>
      </c>
      <c r="AV200" s="367" t="s">
        <v>276</v>
      </c>
      <c r="AW200" s="367" t="s">
        <v>276</v>
      </c>
      <c r="AX200" s="367" t="s">
        <v>276</v>
      </c>
      <c r="AY200" s="367" t="s">
        <v>276</v>
      </c>
      <c r="AZ200" s="367" t="s">
        <v>276</v>
      </c>
      <c r="BA200" s="367" t="s">
        <v>276</v>
      </c>
      <c r="BB200" s="367" t="s">
        <v>276</v>
      </c>
      <c r="BC200" s="367" t="s">
        <v>276</v>
      </c>
      <c r="BD200" s="367" t="s">
        <v>276</v>
      </c>
      <c r="BE200" s="367" t="s">
        <v>276</v>
      </c>
      <c r="BF200" s="367" t="s">
        <v>276</v>
      </c>
      <c r="BG200" s="367" t="s">
        <v>276</v>
      </c>
      <c r="BH200" s="367" t="s">
        <v>276</v>
      </c>
      <c r="BI200" s="367" t="s">
        <v>276</v>
      </c>
      <c r="BJ200" s="367" t="s">
        <v>276</v>
      </c>
      <c r="BK200" s="367" t="s">
        <v>276</v>
      </c>
      <c r="BL200" s="367" t="s">
        <v>276</v>
      </c>
      <c r="BN200" s="369">
        <v>0</v>
      </c>
      <c r="BO200" s="369">
        <v>0</v>
      </c>
      <c r="BP200" s="369">
        <v>0</v>
      </c>
      <c r="BQ200" s="369">
        <v>0</v>
      </c>
      <c r="BR200" s="369">
        <v>0</v>
      </c>
      <c r="BS200" s="390" t="s">
        <v>411</v>
      </c>
      <c r="BT200" s="390" t="s">
        <v>411</v>
      </c>
      <c r="BU200" s="390" t="s">
        <v>411</v>
      </c>
      <c r="BV200" s="390" t="s">
        <v>411</v>
      </c>
      <c r="BW200" s="390" t="s">
        <v>411</v>
      </c>
      <c r="BX200" s="390" t="s">
        <v>411</v>
      </c>
      <c r="BY200" s="390" t="s">
        <v>411</v>
      </c>
      <c r="BZ200" s="390" t="s">
        <v>411</v>
      </c>
      <c r="CA200" s="390" t="s">
        <v>411</v>
      </c>
      <c r="CB200" s="390" t="s">
        <v>411</v>
      </c>
      <c r="CC200" s="390" t="s">
        <v>411</v>
      </c>
      <c r="CD200" s="390" t="s">
        <v>411</v>
      </c>
      <c r="CE200" s="390" t="s">
        <v>411</v>
      </c>
      <c r="CF200" s="390" t="s">
        <v>411</v>
      </c>
      <c r="CG200" s="390" t="s">
        <v>411</v>
      </c>
      <c r="CH200" s="390" t="s">
        <v>411</v>
      </c>
      <c r="CI200" s="390" t="s">
        <v>411</v>
      </c>
      <c r="CJ200" s="390" t="s">
        <v>411</v>
      </c>
      <c r="CK200" s="390" t="s">
        <v>411</v>
      </c>
      <c r="CL200" s="390" t="s">
        <v>411</v>
      </c>
      <c r="CM200" s="390" t="s">
        <v>411</v>
      </c>
      <c r="CN200" s="390" t="s">
        <v>411</v>
      </c>
      <c r="CO200" s="369">
        <v>0</v>
      </c>
      <c r="CP200" s="369">
        <v>0</v>
      </c>
      <c r="CQ200" s="369">
        <v>0</v>
      </c>
      <c r="CR200" s="369">
        <v>0</v>
      </c>
      <c r="CS200" s="369">
        <v>0</v>
      </c>
      <c r="CT200" s="369">
        <v>0</v>
      </c>
      <c r="CU200" s="369">
        <v>0</v>
      </c>
      <c r="CV200" s="369">
        <v>0</v>
      </c>
      <c r="CW200" s="369">
        <v>0</v>
      </c>
      <c r="CX200" s="369">
        <v>0</v>
      </c>
      <c r="CY200" s="369">
        <v>0</v>
      </c>
      <c r="CZ200" s="369">
        <v>0</v>
      </c>
      <c r="DA200" s="369">
        <v>0</v>
      </c>
      <c r="DB200" s="369">
        <v>0</v>
      </c>
      <c r="DC200" s="369">
        <v>0</v>
      </c>
      <c r="DD200" s="369">
        <v>0</v>
      </c>
      <c r="DE200" s="369">
        <v>0</v>
      </c>
      <c r="DF200" s="369">
        <v>0</v>
      </c>
      <c r="DG200" s="369">
        <v>0</v>
      </c>
      <c r="DH200" s="369">
        <v>0</v>
      </c>
      <c r="DI200" s="369">
        <v>0</v>
      </c>
      <c r="DJ200" s="369">
        <v>0</v>
      </c>
      <c r="DK200" s="369">
        <v>0</v>
      </c>
      <c r="DL200" s="369">
        <v>0</v>
      </c>
      <c r="DM200" s="369">
        <v>0</v>
      </c>
      <c r="DN200" s="369">
        <v>0</v>
      </c>
      <c r="DO200" s="369">
        <v>0</v>
      </c>
      <c r="DP200" s="369">
        <v>0</v>
      </c>
      <c r="DQ200" s="369">
        <v>0</v>
      </c>
      <c r="DR200" s="369">
        <v>0</v>
      </c>
      <c r="DT200" s="366" t="s">
        <v>276</v>
      </c>
      <c r="DU200" s="304"/>
      <c r="DV200" s="304"/>
      <c r="DW200" s="304"/>
      <c r="DX200" s="304"/>
      <c r="DY200" s="304"/>
      <c r="DZ200" s="304"/>
      <c r="EA200" s="255">
        <v>0</v>
      </c>
      <c r="EB200" s="255">
        <v>0</v>
      </c>
      <c r="EC200" s="255">
        <v>0</v>
      </c>
      <c r="ED200" s="255">
        <f t="shared" si="23"/>
        <v>0</v>
      </c>
      <c r="EE200" s="255">
        <f t="shared" si="23"/>
        <v>0</v>
      </c>
      <c r="EF200" s="255">
        <f t="shared" si="24"/>
        <v>0</v>
      </c>
      <c r="EG200" s="255">
        <v>0</v>
      </c>
      <c r="EH200" s="366" t="s">
        <v>200</v>
      </c>
    </row>
    <row r="201" spans="1:138" x14ac:dyDescent="0.4">
      <c r="A201" s="366" t="s">
        <v>79</v>
      </c>
      <c r="B201" s="366" t="s">
        <v>267</v>
      </c>
      <c r="C201" s="366" t="s">
        <v>46</v>
      </c>
      <c r="D201" s="366" t="s">
        <v>361</v>
      </c>
      <c r="E201" s="366" t="s">
        <v>284</v>
      </c>
      <c r="F201" s="367">
        <v>307.27999999999997</v>
      </c>
      <c r="G201" s="367">
        <v>137.30000000000001</v>
      </c>
      <c r="H201" s="281"/>
      <c r="I201" s="281"/>
      <c r="J201" s="281"/>
      <c r="K201" s="281"/>
      <c r="L201" s="281"/>
      <c r="M201" s="389" t="s">
        <v>411</v>
      </c>
      <c r="N201" s="389" t="s">
        <v>411</v>
      </c>
      <c r="O201" s="389" t="s">
        <v>411</v>
      </c>
      <c r="P201" s="389" t="s">
        <v>411</v>
      </c>
      <c r="Q201" s="389" t="s">
        <v>411</v>
      </c>
      <c r="R201" s="389" t="s">
        <v>411</v>
      </c>
      <c r="S201" s="389" t="s">
        <v>411</v>
      </c>
      <c r="T201" s="389" t="s">
        <v>411</v>
      </c>
      <c r="U201" s="389" t="s">
        <v>411</v>
      </c>
      <c r="V201" s="389" t="s">
        <v>411</v>
      </c>
      <c r="W201" s="389" t="s">
        <v>411</v>
      </c>
      <c r="X201" s="389" t="s">
        <v>411</v>
      </c>
      <c r="Y201" s="389" t="s">
        <v>411</v>
      </c>
      <c r="Z201" s="389" t="s">
        <v>411</v>
      </c>
      <c r="AA201" s="389" t="s">
        <v>411</v>
      </c>
      <c r="AB201" s="389" t="s">
        <v>411</v>
      </c>
      <c r="AC201" s="389" t="s">
        <v>411</v>
      </c>
      <c r="AD201" s="389" t="s">
        <v>411</v>
      </c>
      <c r="AE201" s="389" t="s">
        <v>411</v>
      </c>
      <c r="AF201" s="389" t="s">
        <v>411</v>
      </c>
      <c r="AG201" s="389" t="s">
        <v>411</v>
      </c>
      <c r="AH201" s="389" t="s">
        <v>411</v>
      </c>
      <c r="AI201" s="367">
        <v>0</v>
      </c>
      <c r="AJ201" s="367">
        <v>0</v>
      </c>
      <c r="AK201" s="367">
        <v>0</v>
      </c>
      <c r="AL201" s="367">
        <v>0</v>
      </c>
      <c r="AM201" s="367">
        <v>0</v>
      </c>
      <c r="AN201" s="367">
        <v>0</v>
      </c>
      <c r="AO201" s="367">
        <v>0</v>
      </c>
      <c r="AP201" s="367">
        <v>0</v>
      </c>
      <c r="AQ201" s="367">
        <v>0</v>
      </c>
      <c r="AR201" s="367">
        <v>0</v>
      </c>
      <c r="AS201" s="367">
        <v>0</v>
      </c>
      <c r="AT201" s="367">
        <v>0</v>
      </c>
      <c r="AU201" s="367">
        <v>0</v>
      </c>
      <c r="AV201" s="367">
        <v>0</v>
      </c>
      <c r="AW201" s="367">
        <v>0</v>
      </c>
      <c r="AX201" s="367">
        <v>0</v>
      </c>
      <c r="AY201" s="367">
        <v>0</v>
      </c>
      <c r="AZ201" s="367">
        <v>0</v>
      </c>
      <c r="BA201" s="367">
        <v>0</v>
      </c>
      <c r="BB201" s="367">
        <v>0</v>
      </c>
      <c r="BC201" s="367">
        <v>0</v>
      </c>
      <c r="BD201" s="367">
        <v>0</v>
      </c>
      <c r="BE201" s="367">
        <v>0</v>
      </c>
      <c r="BF201" s="367">
        <v>0</v>
      </c>
      <c r="BG201" s="367">
        <v>0</v>
      </c>
      <c r="BH201" s="367">
        <v>0</v>
      </c>
      <c r="BI201" s="367">
        <v>0</v>
      </c>
      <c r="BJ201" s="367">
        <v>0</v>
      </c>
      <c r="BK201" s="367">
        <v>0</v>
      </c>
      <c r="BL201" s="367">
        <v>0</v>
      </c>
      <c r="BN201" s="369">
        <v>0</v>
      </c>
      <c r="BO201" s="369">
        <v>0</v>
      </c>
      <c r="BP201" s="369">
        <v>0</v>
      </c>
      <c r="BQ201" s="369">
        <v>0</v>
      </c>
      <c r="BR201" s="369">
        <v>0</v>
      </c>
      <c r="BS201" s="390" t="s">
        <v>411</v>
      </c>
      <c r="BT201" s="390" t="s">
        <v>411</v>
      </c>
      <c r="BU201" s="390" t="s">
        <v>411</v>
      </c>
      <c r="BV201" s="390" t="s">
        <v>411</v>
      </c>
      <c r="BW201" s="390" t="s">
        <v>411</v>
      </c>
      <c r="BX201" s="390" t="s">
        <v>411</v>
      </c>
      <c r="BY201" s="390" t="s">
        <v>411</v>
      </c>
      <c r="BZ201" s="390" t="s">
        <v>411</v>
      </c>
      <c r="CA201" s="390" t="s">
        <v>411</v>
      </c>
      <c r="CB201" s="390" t="s">
        <v>411</v>
      </c>
      <c r="CC201" s="390" t="s">
        <v>411</v>
      </c>
      <c r="CD201" s="390" t="s">
        <v>411</v>
      </c>
      <c r="CE201" s="390" t="s">
        <v>411</v>
      </c>
      <c r="CF201" s="390" t="s">
        <v>411</v>
      </c>
      <c r="CG201" s="390" t="s">
        <v>411</v>
      </c>
      <c r="CH201" s="390" t="s">
        <v>411</v>
      </c>
      <c r="CI201" s="390" t="s">
        <v>411</v>
      </c>
      <c r="CJ201" s="390" t="s">
        <v>411</v>
      </c>
      <c r="CK201" s="390" t="s">
        <v>411</v>
      </c>
      <c r="CL201" s="390" t="s">
        <v>411</v>
      </c>
      <c r="CM201" s="390" t="s">
        <v>411</v>
      </c>
      <c r="CN201" s="390" t="s">
        <v>411</v>
      </c>
      <c r="CO201" s="369">
        <v>0</v>
      </c>
      <c r="CP201" s="369">
        <v>0</v>
      </c>
      <c r="CQ201" s="369">
        <v>0</v>
      </c>
      <c r="CR201" s="369">
        <v>0</v>
      </c>
      <c r="CS201" s="369">
        <v>0</v>
      </c>
      <c r="CT201" s="369">
        <v>0</v>
      </c>
      <c r="CU201" s="369">
        <v>0</v>
      </c>
      <c r="CV201" s="369">
        <v>0</v>
      </c>
      <c r="CW201" s="369">
        <v>0</v>
      </c>
      <c r="CX201" s="369">
        <v>0</v>
      </c>
      <c r="CY201" s="369">
        <v>0</v>
      </c>
      <c r="CZ201" s="369">
        <v>0</v>
      </c>
      <c r="DA201" s="369">
        <v>0</v>
      </c>
      <c r="DB201" s="369">
        <v>0</v>
      </c>
      <c r="DC201" s="369">
        <v>0</v>
      </c>
      <c r="DD201" s="369">
        <v>0</v>
      </c>
      <c r="DE201" s="369">
        <v>0</v>
      </c>
      <c r="DF201" s="369">
        <v>0</v>
      </c>
      <c r="DG201" s="369">
        <v>0</v>
      </c>
      <c r="DH201" s="369">
        <v>0</v>
      </c>
      <c r="DI201" s="369">
        <v>0</v>
      </c>
      <c r="DJ201" s="369">
        <v>0</v>
      </c>
      <c r="DK201" s="369">
        <v>0</v>
      </c>
      <c r="DL201" s="369">
        <v>0</v>
      </c>
      <c r="DM201" s="369">
        <v>0</v>
      </c>
      <c r="DN201" s="369">
        <v>0</v>
      </c>
      <c r="DO201" s="369">
        <v>0</v>
      </c>
      <c r="DP201" s="369">
        <v>0</v>
      </c>
      <c r="DQ201" s="369">
        <v>0</v>
      </c>
      <c r="DR201" s="369">
        <v>0</v>
      </c>
      <c r="DT201" s="366" t="s">
        <v>213</v>
      </c>
      <c r="DU201" s="304"/>
      <c r="DV201" s="304"/>
      <c r="DW201" s="304"/>
      <c r="DX201" s="304"/>
      <c r="DY201" s="304"/>
      <c r="DZ201" s="304"/>
      <c r="EA201" s="255">
        <v>329.22857142857134</v>
      </c>
      <c r="EB201" s="255">
        <v>0</v>
      </c>
      <c r="EC201" s="255">
        <v>0</v>
      </c>
      <c r="ED201" s="255">
        <f t="shared" si="23"/>
        <v>0</v>
      </c>
      <c r="EE201" s="255">
        <f t="shared" si="23"/>
        <v>0</v>
      </c>
      <c r="EF201" s="255">
        <f t="shared" si="24"/>
        <v>329.22857142857134</v>
      </c>
      <c r="EG201" s="255">
        <v>0</v>
      </c>
      <c r="EH201" s="366" t="s">
        <v>200</v>
      </c>
    </row>
    <row r="202" spans="1:138" x14ac:dyDescent="0.4">
      <c r="A202" s="366" t="s">
        <v>79</v>
      </c>
      <c r="B202" s="366" t="s">
        <v>267</v>
      </c>
      <c r="C202" s="366" t="s">
        <v>46</v>
      </c>
      <c r="D202" s="366" t="s">
        <v>361</v>
      </c>
      <c r="E202" s="366" t="s">
        <v>284</v>
      </c>
      <c r="F202" s="367">
        <v>307.27999999999997</v>
      </c>
      <c r="G202" s="367">
        <v>137.30000000000001</v>
      </c>
      <c r="H202" s="281"/>
      <c r="I202" s="281"/>
      <c r="J202" s="281"/>
      <c r="K202" s="281"/>
      <c r="L202" s="281"/>
      <c r="M202" s="389" t="s">
        <v>411</v>
      </c>
      <c r="N202" s="389" t="s">
        <v>411</v>
      </c>
      <c r="O202" s="389" t="s">
        <v>411</v>
      </c>
      <c r="P202" s="389" t="s">
        <v>411</v>
      </c>
      <c r="Q202" s="389" t="s">
        <v>411</v>
      </c>
      <c r="R202" s="389" t="s">
        <v>411</v>
      </c>
      <c r="S202" s="389" t="s">
        <v>411</v>
      </c>
      <c r="T202" s="389" t="s">
        <v>411</v>
      </c>
      <c r="U202" s="389" t="s">
        <v>411</v>
      </c>
      <c r="V202" s="389" t="s">
        <v>411</v>
      </c>
      <c r="W202" s="389" t="s">
        <v>411</v>
      </c>
      <c r="X202" s="389" t="s">
        <v>411</v>
      </c>
      <c r="Y202" s="389" t="s">
        <v>411</v>
      </c>
      <c r="Z202" s="389" t="s">
        <v>411</v>
      </c>
      <c r="AA202" s="389" t="s">
        <v>411</v>
      </c>
      <c r="AB202" s="389" t="s">
        <v>411</v>
      </c>
      <c r="AC202" s="389" t="s">
        <v>411</v>
      </c>
      <c r="AD202" s="389" t="s">
        <v>411</v>
      </c>
      <c r="AE202" s="389" t="s">
        <v>411</v>
      </c>
      <c r="AF202" s="389" t="s">
        <v>411</v>
      </c>
      <c r="AG202" s="389" t="s">
        <v>411</v>
      </c>
      <c r="AH202" s="389" t="s">
        <v>411</v>
      </c>
      <c r="AI202" s="367">
        <v>0</v>
      </c>
      <c r="AJ202" s="367">
        <v>0</v>
      </c>
      <c r="AK202" s="367">
        <v>0</v>
      </c>
      <c r="AL202" s="367">
        <v>0</v>
      </c>
      <c r="AM202" s="367">
        <v>0</v>
      </c>
      <c r="AN202" s="367">
        <v>0</v>
      </c>
      <c r="AO202" s="367">
        <v>0</v>
      </c>
      <c r="AP202" s="367">
        <v>0</v>
      </c>
      <c r="AQ202" s="367">
        <v>0</v>
      </c>
      <c r="AR202" s="367">
        <v>0</v>
      </c>
      <c r="AS202" s="367">
        <v>0</v>
      </c>
      <c r="AT202" s="367">
        <v>0</v>
      </c>
      <c r="AU202" s="367">
        <v>0</v>
      </c>
      <c r="AV202" s="367">
        <v>0</v>
      </c>
      <c r="AW202" s="367">
        <v>0</v>
      </c>
      <c r="AX202" s="367">
        <v>0</v>
      </c>
      <c r="AY202" s="367">
        <v>0</v>
      </c>
      <c r="AZ202" s="367">
        <v>0</v>
      </c>
      <c r="BA202" s="367">
        <v>0</v>
      </c>
      <c r="BB202" s="367">
        <v>0</v>
      </c>
      <c r="BC202" s="367">
        <v>0</v>
      </c>
      <c r="BD202" s="367">
        <v>0</v>
      </c>
      <c r="BE202" s="367">
        <v>0</v>
      </c>
      <c r="BF202" s="367">
        <v>0</v>
      </c>
      <c r="BG202" s="367">
        <v>0</v>
      </c>
      <c r="BH202" s="367">
        <v>0</v>
      </c>
      <c r="BI202" s="367">
        <v>0</v>
      </c>
      <c r="BJ202" s="367">
        <v>0</v>
      </c>
      <c r="BK202" s="367">
        <v>0</v>
      </c>
      <c r="BL202" s="367">
        <v>0</v>
      </c>
      <c r="BN202" s="369">
        <v>0</v>
      </c>
      <c r="BO202" s="369">
        <v>0</v>
      </c>
      <c r="BP202" s="369">
        <v>0</v>
      </c>
      <c r="BQ202" s="369">
        <v>0</v>
      </c>
      <c r="BR202" s="369">
        <v>0</v>
      </c>
      <c r="BS202" s="390" t="s">
        <v>411</v>
      </c>
      <c r="BT202" s="390" t="s">
        <v>411</v>
      </c>
      <c r="BU202" s="390" t="s">
        <v>411</v>
      </c>
      <c r="BV202" s="390" t="s">
        <v>411</v>
      </c>
      <c r="BW202" s="390" t="s">
        <v>411</v>
      </c>
      <c r="BX202" s="390" t="s">
        <v>411</v>
      </c>
      <c r="BY202" s="390" t="s">
        <v>411</v>
      </c>
      <c r="BZ202" s="390" t="s">
        <v>411</v>
      </c>
      <c r="CA202" s="390" t="s">
        <v>411</v>
      </c>
      <c r="CB202" s="390" t="s">
        <v>411</v>
      </c>
      <c r="CC202" s="390" t="s">
        <v>411</v>
      </c>
      <c r="CD202" s="390" t="s">
        <v>411</v>
      </c>
      <c r="CE202" s="390" t="s">
        <v>411</v>
      </c>
      <c r="CF202" s="390" t="s">
        <v>411</v>
      </c>
      <c r="CG202" s="390" t="s">
        <v>411</v>
      </c>
      <c r="CH202" s="390" t="s">
        <v>411</v>
      </c>
      <c r="CI202" s="390" t="s">
        <v>411</v>
      </c>
      <c r="CJ202" s="390" t="s">
        <v>411</v>
      </c>
      <c r="CK202" s="390" t="s">
        <v>411</v>
      </c>
      <c r="CL202" s="390" t="s">
        <v>411</v>
      </c>
      <c r="CM202" s="390" t="s">
        <v>411</v>
      </c>
      <c r="CN202" s="390" t="s">
        <v>411</v>
      </c>
      <c r="CO202" s="369">
        <v>0</v>
      </c>
      <c r="CP202" s="369">
        <v>0</v>
      </c>
      <c r="CQ202" s="369">
        <v>0</v>
      </c>
      <c r="CR202" s="369">
        <v>0</v>
      </c>
      <c r="CS202" s="369">
        <v>0</v>
      </c>
      <c r="CT202" s="369">
        <v>0</v>
      </c>
      <c r="CU202" s="369">
        <v>0</v>
      </c>
      <c r="CV202" s="369">
        <v>0</v>
      </c>
      <c r="CW202" s="369">
        <v>0</v>
      </c>
      <c r="CX202" s="369">
        <v>0</v>
      </c>
      <c r="CY202" s="369">
        <v>0</v>
      </c>
      <c r="CZ202" s="369">
        <v>0</v>
      </c>
      <c r="DA202" s="369">
        <v>0</v>
      </c>
      <c r="DB202" s="369">
        <v>0</v>
      </c>
      <c r="DC202" s="369">
        <v>0</v>
      </c>
      <c r="DD202" s="369">
        <v>0</v>
      </c>
      <c r="DE202" s="369">
        <v>0</v>
      </c>
      <c r="DF202" s="369">
        <v>0</v>
      </c>
      <c r="DG202" s="369">
        <v>0</v>
      </c>
      <c r="DH202" s="369">
        <v>0</v>
      </c>
      <c r="DI202" s="369">
        <v>0</v>
      </c>
      <c r="DJ202" s="369">
        <v>0</v>
      </c>
      <c r="DK202" s="369">
        <v>0</v>
      </c>
      <c r="DL202" s="369">
        <v>0</v>
      </c>
      <c r="DM202" s="369">
        <v>0</v>
      </c>
      <c r="DN202" s="369">
        <v>0</v>
      </c>
      <c r="DO202" s="369">
        <v>0</v>
      </c>
      <c r="DP202" s="369">
        <v>0</v>
      </c>
      <c r="DQ202" s="369">
        <v>0</v>
      </c>
      <c r="DR202" s="369">
        <v>0</v>
      </c>
      <c r="DT202" s="366" t="s">
        <v>213</v>
      </c>
      <c r="DU202" s="304"/>
      <c r="DV202" s="304"/>
      <c r="DW202" s="304"/>
      <c r="DX202" s="304"/>
      <c r="DY202" s="304"/>
      <c r="DZ202" s="304"/>
      <c r="EA202" s="255">
        <v>18436.8</v>
      </c>
      <c r="EB202" s="255">
        <v>23046</v>
      </c>
      <c r="EC202" s="255">
        <v>0</v>
      </c>
      <c r="ED202" s="255">
        <f t="shared" si="23"/>
        <v>0</v>
      </c>
      <c r="EE202" s="255">
        <f t="shared" si="23"/>
        <v>0</v>
      </c>
      <c r="EF202" s="255">
        <f t="shared" si="24"/>
        <v>41482.800000000003</v>
      </c>
      <c r="EG202" s="255">
        <v>0</v>
      </c>
      <c r="EH202" s="366" t="s">
        <v>200</v>
      </c>
    </row>
    <row r="203" spans="1:138" x14ac:dyDescent="0.4">
      <c r="A203" s="366" t="s">
        <v>79</v>
      </c>
      <c r="B203" s="366" t="s">
        <v>267</v>
      </c>
      <c r="C203" s="366" t="s">
        <v>46</v>
      </c>
      <c r="D203" s="366" t="s">
        <v>361</v>
      </c>
      <c r="E203" s="366" t="s">
        <v>296</v>
      </c>
      <c r="F203" s="367">
        <v>300.33999999999997</v>
      </c>
      <c r="G203" s="367">
        <v>134.19999999999999</v>
      </c>
      <c r="H203" s="281"/>
      <c r="I203" s="281"/>
      <c r="J203" s="281"/>
      <c r="K203" s="281"/>
      <c r="L203" s="281"/>
      <c r="M203" s="389" t="s">
        <v>411</v>
      </c>
      <c r="N203" s="389" t="s">
        <v>411</v>
      </c>
      <c r="O203" s="389" t="s">
        <v>411</v>
      </c>
      <c r="P203" s="389" t="s">
        <v>411</v>
      </c>
      <c r="Q203" s="389" t="s">
        <v>411</v>
      </c>
      <c r="R203" s="389" t="s">
        <v>411</v>
      </c>
      <c r="S203" s="389" t="s">
        <v>411</v>
      </c>
      <c r="T203" s="389" t="s">
        <v>411</v>
      </c>
      <c r="U203" s="389" t="s">
        <v>411</v>
      </c>
      <c r="V203" s="389" t="s">
        <v>411</v>
      </c>
      <c r="W203" s="389" t="s">
        <v>411</v>
      </c>
      <c r="X203" s="389" t="s">
        <v>411</v>
      </c>
      <c r="Y203" s="389" t="s">
        <v>411</v>
      </c>
      <c r="Z203" s="389" t="s">
        <v>411</v>
      </c>
      <c r="AA203" s="389" t="s">
        <v>411</v>
      </c>
      <c r="AB203" s="389" t="s">
        <v>411</v>
      </c>
      <c r="AC203" s="389" t="s">
        <v>411</v>
      </c>
      <c r="AD203" s="389" t="s">
        <v>411</v>
      </c>
      <c r="AE203" s="389" t="s">
        <v>411</v>
      </c>
      <c r="AF203" s="389" t="s">
        <v>411</v>
      </c>
      <c r="AG203" s="389" t="s">
        <v>411</v>
      </c>
      <c r="AH203" s="389" t="s">
        <v>411</v>
      </c>
      <c r="AI203" s="367">
        <v>0.25</v>
      </c>
      <c r="AJ203" s="367">
        <v>0</v>
      </c>
      <c r="AK203" s="367">
        <v>0</v>
      </c>
      <c r="AL203" s="367">
        <v>0</v>
      </c>
      <c r="AM203" s="367">
        <v>0</v>
      </c>
      <c r="AN203" s="367">
        <v>0</v>
      </c>
      <c r="AO203" s="367">
        <v>0</v>
      </c>
      <c r="AP203" s="367">
        <v>0</v>
      </c>
      <c r="AQ203" s="367">
        <v>0</v>
      </c>
      <c r="AR203" s="367">
        <v>0</v>
      </c>
      <c r="AS203" s="367">
        <v>0</v>
      </c>
      <c r="AT203" s="367">
        <v>0</v>
      </c>
      <c r="AU203" s="367">
        <v>0</v>
      </c>
      <c r="AV203" s="367">
        <v>0</v>
      </c>
      <c r="AW203" s="367">
        <v>0</v>
      </c>
      <c r="AX203" s="367">
        <v>0</v>
      </c>
      <c r="AY203" s="367">
        <v>0</v>
      </c>
      <c r="AZ203" s="367">
        <v>0</v>
      </c>
      <c r="BA203" s="367">
        <v>0</v>
      </c>
      <c r="BB203" s="367">
        <v>0</v>
      </c>
      <c r="BC203" s="367">
        <v>0</v>
      </c>
      <c r="BD203" s="367">
        <v>0</v>
      </c>
      <c r="BE203" s="367">
        <v>0</v>
      </c>
      <c r="BF203" s="367">
        <v>0</v>
      </c>
      <c r="BG203" s="367">
        <v>0</v>
      </c>
      <c r="BH203" s="367">
        <v>0</v>
      </c>
      <c r="BI203" s="367">
        <v>0</v>
      </c>
      <c r="BJ203" s="367">
        <v>0</v>
      </c>
      <c r="BK203" s="367">
        <v>0</v>
      </c>
      <c r="BL203" s="367">
        <v>0</v>
      </c>
      <c r="BN203" s="369">
        <v>0</v>
      </c>
      <c r="BO203" s="369">
        <v>0</v>
      </c>
      <c r="BP203" s="369">
        <v>0</v>
      </c>
      <c r="BQ203" s="369">
        <v>0</v>
      </c>
      <c r="BR203" s="369">
        <v>0</v>
      </c>
      <c r="BS203" s="390" t="s">
        <v>411</v>
      </c>
      <c r="BT203" s="390" t="s">
        <v>411</v>
      </c>
      <c r="BU203" s="390" t="s">
        <v>411</v>
      </c>
      <c r="BV203" s="390" t="s">
        <v>411</v>
      </c>
      <c r="BW203" s="390" t="s">
        <v>411</v>
      </c>
      <c r="BX203" s="390" t="s">
        <v>411</v>
      </c>
      <c r="BY203" s="390" t="s">
        <v>411</v>
      </c>
      <c r="BZ203" s="390" t="s">
        <v>411</v>
      </c>
      <c r="CA203" s="390" t="s">
        <v>411</v>
      </c>
      <c r="CB203" s="390" t="s">
        <v>411</v>
      </c>
      <c r="CC203" s="390" t="s">
        <v>411</v>
      </c>
      <c r="CD203" s="390" t="s">
        <v>411</v>
      </c>
      <c r="CE203" s="390" t="s">
        <v>411</v>
      </c>
      <c r="CF203" s="390" t="s">
        <v>411</v>
      </c>
      <c r="CG203" s="390" t="s">
        <v>411</v>
      </c>
      <c r="CH203" s="390" t="s">
        <v>411</v>
      </c>
      <c r="CI203" s="390" t="s">
        <v>411</v>
      </c>
      <c r="CJ203" s="390" t="s">
        <v>411</v>
      </c>
      <c r="CK203" s="390" t="s">
        <v>411</v>
      </c>
      <c r="CL203" s="390" t="s">
        <v>411</v>
      </c>
      <c r="CM203" s="390" t="s">
        <v>411</v>
      </c>
      <c r="CN203" s="390" t="s">
        <v>411</v>
      </c>
      <c r="CO203" s="369">
        <v>11262.749999999998</v>
      </c>
      <c r="CP203" s="369">
        <v>0</v>
      </c>
      <c r="CQ203" s="369">
        <v>0</v>
      </c>
      <c r="CR203" s="369">
        <v>0</v>
      </c>
      <c r="CS203" s="369">
        <v>0</v>
      </c>
      <c r="CT203" s="369">
        <v>0</v>
      </c>
      <c r="CU203" s="369">
        <v>0</v>
      </c>
      <c r="CV203" s="369">
        <v>0</v>
      </c>
      <c r="CW203" s="369">
        <v>0</v>
      </c>
      <c r="CX203" s="369">
        <v>0</v>
      </c>
      <c r="CY203" s="369">
        <v>0</v>
      </c>
      <c r="CZ203" s="369">
        <v>0</v>
      </c>
      <c r="DA203" s="369">
        <v>0</v>
      </c>
      <c r="DB203" s="369">
        <v>0</v>
      </c>
      <c r="DC203" s="369">
        <v>0</v>
      </c>
      <c r="DD203" s="369">
        <v>0</v>
      </c>
      <c r="DE203" s="369">
        <v>0</v>
      </c>
      <c r="DF203" s="369">
        <v>0</v>
      </c>
      <c r="DG203" s="369">
        <v>0</v>
      </c>
      <c r="DH203" s="369">
        <v>0</v>
      </c>
      <c r="DI203" s="369">
        <v>0</v>
      </c>
      <c r="DJ203" s="369">
        <v>0</v>
      </c>
      <c r="DK203" s="369">
        <v>0</v>
      </c>
      <c r="DL203" s="369">
        <v>0</v>
      </c>
      <c r="DM203" s="369">
        <v>0</v>
      </c>
      <c r="DN203" s="369">
        <v>0</v>
      </c>
      <c r="DO203" s="369">
        <v>0</v>
      </c>
      <c r="DP203" s="369">
        <v>0</v>
      </c>
      <c r="DQ203" s="369">
        <v>0</v>
      </c>
      <c r="DR203" s="369">
        <v>0</v>
      </c>
      <c r="DT203" s="366" t="s">
        <v>213</v>
      </c>
      <c r="DU203" s="304"/>
      <c r="DV203" s="304"/>
      <c r="DW203" s="304"/>
      <c r="DX203" s="304"/>
      <c r="DY203" s="304"/>
      <c r="DZ203" s="304"/>
      <c r="EA203" s="255">
        <v>45050.999999999993</v>
      </c>
      <c r="EB203" s="255">
        <v>135152.99999999997</v>
      </c>
      <c r="EC203" s="255">
        <v>78839.249999999985</v>
      </c>
      <c r="ED203" s="255">
        <f t="shared" si="23"/>
        <v>0</v>
      </c>
      <c r="EE203" s="255">
        <f t="shared" si="23"/>
        <v>0</v>
      </c>
      <c r="EF203" s="255">
        <f t="shared" si="24"/>
        <v>259043.24999999994</v>
      </c>
      <c r="EG203" s="255">
        <v>0</v>
      </c>
      <c r="EH203" s="366" t="s">
        <v>200</v>
      </c>
    </row>
    <row r="204" spans="1:138" x14ac:dyDescent="0.4">
      <c r="A204" s="366" t="s">
        <v>79</v>
      </c>
      <c r="B204" s="366" t="s">
        <v>267</v>
      </c>
      <c r="C204" s="366" t="s">
        <v>46</v>
      </c>
      <c r="D204" s="366" t="s">
        <v>361</v>
      </c>
      <c r="E204" s="366" t="s">
        <v>297</v>
      </c>
      <c r="F204" s="367">
        <v>247.34</v>
      </c>
      <c r="G204" s="367">
        <v>108.33933062130176</v>
      </c>
      <c r="H204" s="281"/>
      <c r="I204" s="281"/>
      <c r="J204" s="281"/>
      <c r="K204" s="281"/>
      <c r="L204" s="281"/>
      <c r="M204" s="389" t="s">
        <v>411</v>
      </c>
      <c r="N204" s="389" t="s">
        <v>411</v>
      </c>
      <c r="O204" s="389" t="s">
        <v>411</v>
      </c>
      <c r="P204" s="389" t="s">
        <v>411</v>
      </c>
      <c r="Q204" s="389" t="s">
        <v>411</v>
      </c>
      <c r="R204" s="389" t="s">
        <v>411</v>
      </c>
      <c r="S204" s="389" t="s">
        <v>411</v>
      </c>
      <c r="T204" s="389" t="s">
        <v>411</v>
      </c>
      <c r="U204" s="389" t="s">
        <v>411</v>
      </c>
      <c r="V204" s="389" t="s">
        <v>411</v>
      </c>
      <c r="W204" s="389" t="s">
        <v>411</v>
      </c>
      <c r="X204" s="389" t="s">
        <v>411</v>
      </c>
      <c r="Y204" s="389" t="s">
        <v>411</v>
      </c>
      <c r="Z204" s="389" t="s">
        <v>411</v>
      </c>
      <c r="AA204" s="389" t="s">
        <v>411</v>
      </c>
      <c r="AB204" s="389" t="s">
        <v>411</v>
      </c>
      <c r="AC204" s="389" t="s">
        <v>411</v>
      </c>
      <c r="AD204" s="389" t="s">
        <v>411</v>
      </c>
      <c r="AE204" s="389" t="s">
        <v>411</v>
      </c>
      <c r="AF204" s="389" t="s">
        <v>411</v>
      </c>
      <c r="AG204" s="389" t="s">
        <v>411</v>
      </c>
      <c r="AH204" s="389" t="s">
        <v>411</v>
      </c>
      <c r="AI204" s="367">
        <v>1</v>
      </c>
      <c r="AJ204" s="367">
        <v>0</v>
      </c>
      <c r="AK204" s="367">
        <v>0</v>
      </c>
      <c r="AL204" s="367">
        <v>0</v>
      </c>
      <c r="AM204" s="367">
        <v>0</v>
      </c>
      <c r="AN204" s="367">
        <v>0</v>
      </c>
      <c r="AO204" s="367">
        <v>0</v>
      </c>
      <c r="AP204" s="367">
        <v>0</v>
      </c>
      <c r="AQ204" s="367">
        <v>0</v>
      </c>
      <c r="AR204" s="367">
        <v>0</v>
      </c>
      <c r="AS204" s="367">
        <v>0</v>
      </c>
      <c r="AT204" s="367">
        <v>0</v>
      </c>
      <c r="AU204" s="367">
        <v>0</v>
      </c>
      <c r="AV204" s="367">
        <v>0</v>
      </c>
      <c r="AW204" s="367">
        <v>0</v>
      </c>
      <c r="AX204" s="367">
        <v>0</v>
      </c>
      <c r="AY204" s="367">
        <v>0</v>
      </c>
      <c r="AZ204" s="367">
        <v>0</v>
      </c>
      <c r="BA204" s="367">
        <v>0</v>
      </c>
      <c r="BB204" s="367">
        <v>0</v>
      </c>
      <c r="BC204" s="367">
        <v>0</v>
      </c>
      <c r="BD204" s="367">
        <v>0</v>
      </c>
      <c r="BE204" s="367">
        <v>0</v>
      </c>
      <c r="BF204" s="367">
        <v>0</v>
      </c>
      <c r="BG204" s="367">
        <v>0</v>
      </c>
      <c r="BH204" s="367">
        <v>0</v>
      </c>
      <c r="BI204" s="367">
        <v>0</v>
      </c>
      <c r="BJ204" s="367">
        <v>0</v>
      </c>
      <c r="BK204" s="367">
        <v>0</v>
      </c>
      <c r="BL204" s="367">
        <v>0</v>
      </c>
      <c r="BN204" s="369">
        <v>0</v>
      </c>
      <c r="BO204" s="369">
        <v>0</v>
      </c>
      <c r="BP204" s="369">
        <v>0</v>
      </c>
      <c r="BQ204" s="369">
        <v>0</v>
      </c>
      <c r="BR204" s="369">
        <v>0</v>
      </c>
      <c r="BS204" s="390" t="s">
        <v>411</v>
      </c>
      <c r="BT204" s="390" t="s">
        <v>411</v>
      </c>
      <c r="BU204" s="390" t="s">
        <v>411</v>
      </c>
      <c r="BV204" s="390" t="s">
        <v>411</v>
      </c>
      <c r="BW204" s="390" t="s">
        <v>411</v>
      </c>
      <c r="BX204" s="390" t="s">
        <v>411</v>
      </c>
      <c r="BY204" s="390" t="s">
        <v>411</v>
      </c>
      <c r="BZ204" s="390" t="s">
        <v>411</v>
      </c>
      <c r="CA204" s="390" t="s">
        <v>411</v>
      </c>
      <c r="CB204" s="390" t="s">
        <v>411</v>
      </c>
      <c r="CC204" s="390" t="s">
        <v>411</v>
      </c>
      <c r="CD204" s="390" t="s">
        <v>411</v>
      </c>
      <c r="CE204" s="390" t="s">
        <v>411</v>
      </c>
      <c r="CF204" s="390" t="s">
        <v>411</v>
      </c>
      <c r="CG204" s="390" t="s">
        <v>411</v>
      </c>
      <c r="CH204" s="390" t="s">
        <v>411</v>
      </c>
      <c r="CI204" s="390" t="s">
        <v>411</v>
      </c>
      <c r="CJ204" s="390" t="s">
        <v>411</v>
      </c>
      <c r="CK204" s="390" t="s">
        <v>411</v>
      </c>
      <c r="CL204" s="390" t="s">
        <v>411</v>
      </c>
      <c r="CM204" s="390" t="s">
        <v>411</v>
      </c>
      <c r="CN204" s="390" t="s">
        <v>411</v>
      </c>
      <c r="CO204" s="369">
        <v>37101</v>
      </c>
      <c r="CP204" s="369">
        <v>0</v>
      </c>
      <c r="CQ204" s="369">
        <v>0</v>
      </c>
      <c r="CR204" s="369">
        <v>0</v>
      </c>
      <c r="CS204" s="369">
        <v>0</v>
      </c>
      <c r="CT204" s="369">
        <v>0</v>
      </c>
      <c r="CU204" s="369">
        <v>0</v>
      </c>
      <c r="CV204" s="369">
        <v>0</v>
      </c>
      <c r="CW204" s="369">
        <v>0</v>
      </c>
      <c r="CX204" s="369">
        <v>0</v>
      </c>
      <c r="CY204" s="369">
        <v>0</v>
      </c>
      <c r="CZ204" s="369">
        <v>0</v>
      </c>
      <c r="DA204" s="369">
        <v>0</v>
      </c>
      <c r="DB204" s="369">
        <v>0</v>
      </c>
      <c r="DC204" s="369">
        <v>0</v>
      </c>
      <c r="DD204" s="369">
        <v>0</v>
      </c>
      <c r="DE204" s="369">
        <v>0</v>
      </c>
      <c r="DF204" s="369">
        <v>0</v>
      </c>
      <c r="DG204" s="369">
        <v>0</v>
      </c>
      <c r="DH204" s="369">
        <v>0</v>
      </c>
      <c r="DI204" s="369">
        <v>0</v>
      </c>
      <c r="DJ204" s="369">
        <v>0</v>
      </c>
      <c r="DK204" s="369">
        <v>0</v>
      </c>
      <c r="DL204" s="369">
        <v>0</v>
      </c>
      <c r="DM204" s="369">
        <v>0</v>
      </c>
      <c r="DN204" s="369">
        <v>0</v>
      </c>
      <c r="DO204" s="369">
        <v>0</v>
      </c>
      <c r="DP204" s="369">
        <v>0</v>
      </c>
      <c r="DQ204" s="369">
        <v>0</v>
      </c>
      <c r="DR204" s="369">
        <v>0</v>
      </c>
      <c r="DT204" s="366" t="s">
        <v>213</v>
      </c>
      <c r="DU204" s="304"/>
      <c r="DV204" s="304"/>
      <c r="DW204" s="304"/>
      <c r="DX204" s="304"/>
      <c r="DY204" s="304"/>
      <c r="DZ204" s="304"/>
      <c r="EA204" s="255">
        <v>74202</v>
      </c>
      <c r="EB204" s="255">
        <v>408111</v>
      </c>
      <c r="EC204" s="255">
        <v>259707</v>
      </c>
      <c r="ED204" s="255">
        <f t="shared" si="23"/>
        <v>0</v>
      </c>
      <c r="EE204" s="255">
        <f t="shared" si="23"/>
        <v>0</v>
      </c>
      <c r="EF204" s="255">
        <f t="shared" si="24"/>
        <v>742020</v>
      </c>
      <c r="EG204" s="255">
        <v>0</v>
      </c>
      <c r="EH204" s="366" t="s">
        <v>200</v>
      </c>
    </row>
    <row r="205" spans="1:138" x14ac:dyDescent="0.4">
      <c r="A205" s="366" t="s">
        <v>79</v>
      </c>
      <c r="B205" s="366" t="s">
        <v>267</v>
      </c>
      <c r="C205" s="366" t="s">
        <v>46</v>
      </c>
      <c r="D205" s="366" t="s">
        <v>361</v>
      </c>
      <c r="E205" s="366" t="s">
        <v>334</v>
      </c>
      <c r="F205" s="367">
        <v>269.89999999999998</v>
      </c>
      <c r="G205" s="367">
        <v>120.6</v>
      </c>
      <c r="H205" s="281"/>
      <c r="I205" s="281"/>
      <c r="J205" s="281"/>
      <c r="K205" s="281"/>
      <c r="L205" s="281"/>
      <c r="M205" s="389" t="s">
        <v>411</v>
      </c>
      <c r="N205" s="389" t="s">
        <v>411</v>
      </c>
      <c r="O205" s="389" t="s">
        <v>411</v>
      </c>
      <c r="P205" s="389" t="s">
        <v>411</v>
      </c>
      <c r="Q205" s="389" t="s">
        <v>411</v>
      </c>
      <c r="R205" s="389" t="s">
        <v>411</v>
      </c>
      <c r="S205" s="389" t="s">
        <v>411</v>
      </c>
      <c r="T205" s="389" t="s">
        <v>411</v>
      </c>
      <c r="U205" s="389" t="s">
        <v>411</v>
      </c>
      <c r="V205" s="389" t="s">
        <v>411</v>
      </c>
      <c r="W205" s="389" t="s">
        <v>411</v>
      </c>
      <c r="X205" s="389" t="s">
        <v>411</v>
      </c>
      <c r="Y205" s="389" t="s">
        <v>411</v>
      </c>
      <c r="Z205" s="389" t="s">
        <v>411</v>
      </c>
      <c r="AA205" s="389" t="s">
        <v>411</v>
      </c>
      <c r="AB205" s="389" t="s">
        <v>411</v>
      </c>
      <c r="AC205" s="389" t="s">
        <v>411</v>
      </c>
      <c r="AD205" s="389" t="s">
        <v>411</v>
      </c>
      <c r="AE205" s="389" t="s">
        <v>411</v>
      </c>
      <c r="AF205" s="389" t="s">
        <v>411</v>
      </c>
      <c r="AG205" s="389" t="s">
        <v>411</v>
      </c>
      <c r="AH205" s="389" t="s">
        <v>411</v>
      </c>
      <c r="AI205" s="367">
        <v>0</v>
      </c>
      <c r="AJ205" s="367">
        <v>0</v>
      </c>
      <c r="AK205" s="367">
        <v>0</v>
      </c>
      <c r="AL205" s="367">
        <v>0</v>
      </c>
      <c r="AM205" s="367">
        <v>0</v>
      </c>
      <c r="AN205" s="367">
        <v>0</v>
      </c>
      <c r="AO205" s="367">
        <v>0</v>
      </c>
      <c r="AP205" s="367">
        <v>0</v>
      </c>
      <c r="AQ205" s="367">
        <v>0</v>
      </c>
      <c r="AR205" s="367">
        <v>0</v>
      </c>
      <c r="AS205" s="367">
        <v>0</v>
      </c>
      <c r="AT205" s="367">
        <v>0</v>
      </c>
      <c r="AU205" s="367">
        <v>0</v>
      </c>
      <c r="AV205" s="367">
        <v>0</v>
      </c>
      <c r="AW205" s="367">
        <v>0</v>
      </c>
      <c r="AX205" s="367">
        <v>0</v>
      </c>
      <c r="AY205" s="367">
        <v>0</v>
      </c>
      <c r="AZ205" s="367">
        <v>0</v>
      </c>
      <c r="BA205" s="367">
        <v>0</v>
      </c>
      <c r="BB205" s="367">
        <v>0</v>
      </c>
      <c r="BC205" s="367">
        <v>0</v>
      </c>
      <c r="BD205" s="367">
        <v>0</v>
      </c>
      <c r="BE205" s="367">
        <v>0</v>
      </c>
      <c r="BF205" s="367">
        <v>0</v>
      </c>
      <c r="BG205" s="367">
        <v>0</v>
      </c>
      <c r="BH205" s="367">
        <v>0</v>
      </c>
      <c r="BI205" s="367">
        <v>0</v>
      </c>
      <c r="BJ205" s="367">
        <v>0</v>
      </c>
      <c r="BK205" s="367">
        <v>0</v>
      </c>
      <c r="BL205" s="367">
        <v>0</v>
      </c>
      <c r="BN205" s="369">
        <v>0</v>
      </c>
      <c r="BO205" s="369">
        <v>0</v>
      </c>
      <c r="BP205" s="369">
        <v>0</v>
      </c>
      <c r="BQ205" s="369">
        <v>0</v>
      </c>
      <c r="BR205" s="369">
        <v>0</v>
      </c>
      <c r="BS205" s="390" t="s">
        <v>411</v>
      </c>
      <c r="BT205" s="390" t="s">
        <v>411</v>
      </c>
      <c r="BU205" s="390" t="s">
        <v>411</v>
      </c>
      <c r="BV205" s="390" t="s">
        <v>411</v>
      </c>
      <c r="BW205" s="390" t="s">
        <v>411</v>
      </c>
      <c r="BX205" s="390" t="s">
        <v>411</v>
      </c>
      <c r="BY205" s="390" t="s">
        <v>411</v>
      </c>
      <c r="BZ205" s="390" t="s">
        <v>411</v>
      </c>
      <c r="CA205" s="390" t="s">
        <v>411</v>
      </c>
      <c r="CB205" s="390" t="s">
        <v>411</v>
      </c>
      <c r="CC205" s="390" t="s">
        <v>411</v>
      </c>
      <c r="CD205" s="390" t="s">
        <v>411</v>
      </c>
      <c r="CE205" s="390" t="s">
        <v>411</v>
      </c>
      <c r="CF205" s="390" t="s">
        <v>411</v>
      </c>
      <c r="CG205" s="390" t="s">
        <v>411</v>
      </c>
      <c r="CH205" s="390" t="s">
        <v>411</v>
      </c>
      <c r="CI205" s="390" t="s">
        <v>411</v>
      </c>
      <c r="CJ205" s="390" t="s">
        <v>411</v>
      </c>
      <c r="CK205" s="390" t="s">
        <v>411</v>
      </c>
      <c r="CL205" s="390" t="s">
        <v>411</v>
      </c>
      <c r="CM205" s="390" t="s">
        <v>411</v>
      </c>
      <c r="CN205" s="390" t="s">
        <v>411</v>
      </c>
      <c r="CO205" s="369">
        <v>0</v>
      </c>
      <c r="CP205" s="369">
        <v>0</v>
      </c>
      <c r="CQ205" s="369">
        <v>0</v>
      </c>
      <c r="CR205" s="369">
        <v>0</v>
      </c>
      <c r="CS205" s="369">
        <v>0</v>
      </c>
      <c r="CT205" s="369">
        <v>0</v>
      </c>
      <c r="CU205" s="369">
        <v>0</v>
      </c>
      <c r="CV205" s="369">
        <v>0</v>
      </c>
      <c r="CW205" s="369">
        <v>0</v>
      </c>
      <c r="CX205" s="369">
        <v>0</v>
      </c>
      <c r="CY205" s="369">
        <v>0</v>
      </c>
      <c r="CZ205" s="369">
        <v>0</v>
      </c>
      <c r="DA205" s="369">
        <v>0</v>
      </c>
      <c r="DB205" s="369">
        <v>0</v>
      </c>
      <c r="DC205" s="369">
        <v>0</v>
      </c>
      <c r="DD205" s="369">
        <v>0</v>
      </c>
      <c r="DE205" s="369">
        <v>0</v>
      </c>
      <c r="DF205" s="369">
        <v>0</v>
      </c>
      <c r="DG205" s="369">
        <v>0</v>
      </c>
      <c r="DH205" s="369">
        <v>0</v>
      </c>
      <c r="DI205" s="369">
        <v>0</v>
      </c>
      <c r="DJ205" s="369">
        <v>0</v>
      </c>
      <c r="DK205" s="369">
        <v>0</v>
      </c>
      <c r="DL205" s="369">
        <v>0</v>
      </c>
      <c r="DM205" s="369">
        <v>0</v>
      </c>
      <c r="DN205" s="369">
        <v>0</v>
      </c>
      <c r="DO205" s="369">
        <v>0</v>
      </c>
      <c r="DP205" s="369">
        <v>0</v>
      </c>
      <c r="DQ205" s="369">
        <v>0</v>
      </c>
      <c r="DR205" s="369">
        <v>0</v>
      </c>
      <c r="DT205" s="366" t="s">
        <v>213</v>
      </c>
      <c r="DU205" s="304"/>
      <c r="DV205" s="304"/>
      <c r="DW205" s="304"/>
      <c r="DX205" s="304"/>
      <c r="DY205" s="304"/>
      <c r="DZ205" s="304"/>
      <c r="EA205" s="255">
        <v>131576.25</v>
      </c>
      <c r="EB205" s="255">
        <v>485820</v>
      </c>
      <c r="EC205" s="255">
        <v>40485</v>
      </c>
      <c r="ED205" s="255">
        <f t="shared" si="23"/>
        <v>0</v>
      </c>
      <c r="EE205" s="255">
        <f t="shared" si="23"/>
        <v>0</v>
      </c>
      <c r="EF205" s="255">
        <f t="shared" si="24"/>
        <v>657881.25</v>
      </c>
      <c r="EG205" s="255">
        <v>0</v>
      </c>
      <c r="EH205" s="366" t="s">
        <v>200</v>
      </c>
    </row>
    <row r="206" spans="1:138" x14ac:dyDescent="0.4">
      <c r="A206" s="366" t="s">
        <v>79</v>
      </c>
      <c r="B206" s="366" t="s">
        <v>267</v>
      </c>
      <c r="C206" s="366" t="s">
        <v>46</v>
      </c>
      <c r="D206" s="366" t="s">
        <v>361</v>
      </c>
      <c r="E206" s="366" t="s">
        <v>339</v>
      </c>
      <c r="F206" s="367">
        <v>208.74</v>
      </c>
      <c r="G206" s="367">
        <v>91.43088017751478</v>
      </c>
      <c r="H206" s="281"/>
      <c r="I206" s="281"/>
      <c r="J206" s="281"/>
      <c r="K206" s="281"/>
      <c r="L206" s="281"/>
      <c r="M206" s="389" t="s">
        <v>411</v>
      </c>
      <c r="N206" s="389" t="s">
        <v>411</v>
      </c>
      <c r="O206" s="389" t="s">
        <v>411</v>
      </c>
      <c r="P206" s="389" t="s">
        <v>411</v>
      </c>
      <c r="Q206" s="389" t="s">
        <v>411</v>
      </c>
      <c r="R206" s="389" t="s">
        <v>411</v>
      </c>
      <c r="S206" s="389" t="s">
        <v>411</v>
      </c>
      <c r="T206" s="389" t="s">
        <v>411</v>
      </c>
      <c r="U206" s="389" t="s">
        <v>411</v>
      </c>
      <c r="V206" s="389" t="s">
        <v>411</v>
      </c>
      <c r="W206" s="389" t="s">
        <v>411</v>
      </c>
      <c r="X206" s="389" t="s">
        <v>411</v>
      </c>
      <c r="Y206" s="389" t="s">
        <v>411</v>
      </c>
      <c r="Z206" s="389" t="s">
        <v>411</v>
      </c>
      <c r="AA206" s="389" t="s">
        <v>411</v>
      </c>
      <c r="AB206" s="389" t="s">
        <v>411</v>
      </c>
      <c r="AC206" s="389" t="s">
        <v>411</v>
      </c>
      <c r="AD206" s="389" t="s">
        <v>411</v>
      </c>
      <c r="AE206" s="389" t="s">
        <v>411</v>
      </c>
      <c r="AF206" s="389" t="s">
        <v>411</v>
      </c>
      <c r="AG206" s="389" t="s">
        <v>411</v>
      </c>
      <c r="AH206" s="389" t="s">
        <v>411</v>
      </c>
      <c r="AI206" s="367">
        <v>0</v>
      </c>
      <c r="AJ206" s="367">
        <v>0</v>
      </c>
      <c r="AK206" s="367">
        <v>0</v>
      </c>
      <c r="AL206" s="367">
        <v>0</v>
      </c>
      <c r="AM206" s="367">
        <v>0</v>
      </c>
      <c r="AN206" s="367">
        <v>0</v>
      </c>
      <c r="AO206" s="367">
        <v>0</v>
      </c>
      <c r="AP206" s="367">
        <v>0</v>
      </c>
      <c r="AQ206" s="367">
        <v>0</v>
      </c>
      <c r="AR206" s="367">
        <v>0</v>
      </c>
      <c r="AS206" s="367">
        <v>0</v>
      </c>
      <c r="AT206" s="367">
        <v>0</v>
      </c>
      <c r="AU206" s="367">
        <v>0</v>
      </c>
      <c r="AV206" s="367">
        <v>0</v>
      </c>
      <c r="AW206" s="367">
        <v>0</v>
      </c>
      <c r="AX206" s="367">
        <v>0</v>
      </c>
      <c r="AY206" s="367">
        <v>0</v>
      </c>
      <c r="AZ206" s="367">
        <v>0</v>
      </c>
      <c r="BA206" s="367">
        <v>0</v>
      </c>
      <c r="BB206" s="367">
        <v>0</v>
      </c>
      <c r="BC206" s="367">
        <v>0</v>
      </c>
      <c r="BD206" s="367">
        <v>0</v>
      </c>
      <c r="BE206" s="367">
        <v>0</v>
      </c>
      <c r="BF206" s="367">
        <v>0</v>
      </c>
      <c r="BG206" s="367">
        <v>0</v>
      </c>
      <c r="BH206" s="367">
        <v>0</v>
      </c>
      <c r="BI206" s="367">
        <v>0</v>
      </c>
      <c r="BJ206" s="367">
        <v>0</v>
      </c>
      <c r="BK206" s="367">
        <v>0</v>
      </c>
      <c r="BL206" s="367">
        <v>0</v>
      </c>
      <c r="BN206" s="369">
        <v>0</v>
      </c>
      <c r="BO206" s="369">
        <v>0</v>
      </c>
      <c r="BP206" s="369">
        <v>0</v>
      </c>
      <c r="BQ206" s="369">
        <v>0</v>
      </c>
      <c r="BR206" s="369">
        <v>0</v>
      </c>
      <c r="BS206" s="390" t="s">
        <v>411</v>
      </c>
      <c r="BT206" s="390" t="s">
        <v>411</v>
      </c>
      <c r="BU206" s="390" t="s">
        <v>411</v>
      </c>
      <c r="BV206" s="390" t="s">
        <v>411</v>
      </c>
      <c r="BW206" s="390" t="s">
        <v>411</v>
      </c>
      <c r="BX206" s="390" t="s">
        <v>411</v>
      </c>
      <c r="BY206" s="390" t="s">
        <v>411</v>
      </c>
      <c r="BZ206" s="390" t="s">
        <v>411</v>
      </c>
      <c r="CA206" s="390" t="s">
        <v>411</v>
      </c>
      <c r="CB206" s="390" t="s">
        <v>411</v>
      </c>
      <c r="CC206" s="390" t="s">
        <v>411</v>
      </c>
      <c r="CD206" s="390" t="s">
        <v>411</v>
      </c>
      <c r="CE206" s="390" t="s">
        <v>411</v>
      </c>
      <c r="CF206" s="390" t="s">
        <v>411</v>
      </c>
      <c r="CG206" s="390" t="s">
        <v>411</v>
      </c>
      <c r="CH206" s="390" t="s">
        <v>411</v>
      </c>
      <c r="CI206" s="390" t="s">
        <v>411</v>
      </c>
      <c r="CJ206" s="390" t="s">
        <v>411</v>
      </c>
      <c r="CK206" s="390" t="s">
        <v>411</v>
      </c>
      <c r="CL206" s="390" t="s">
        <v>411</v>
      </c>
      <c r="CM206" s="390" t="s">
        <v>411</v>
      </c>
      <c r="CN206" s="390" t="s">
        <v>411</v>
      </c>
      <c r="CO206" s="369">
        <v>0</v>
      </c>
      <c r="CP206" s="369">
        <v>0</v>
      </c>
      <c r="CQ206" s="369">
        <v>0</v>
      </c>
      <c r="CR206" s="369">
        <v>0</v>
      </c>
      <c r="CS206" s="369">
        <v>0</v>
      </c>
      <c r="CT206" s="369">
        <v>0</v>
      </c>
      <c r="CU206" s="369">
        <v>0</v>
      </c>
      <c r="CV206" s="369">
        <v>0</v>
      </c>
      <c r="CW206" s="369">
        <v>0</v>
      </c>
      <c r="CX206" s="369">
        <v>0</v>
      </c>
      <c r="CY206" s="369">
        <v>0</v>
      </c>
      <c r="CZ206" s="369">
        <v>0</v>
      </c>
      <c r="DA206" s="369">
        <v>0</v>
      </c>
      <c r="DB206" s="369">
        <v>0</v>
      </c>
      <c r="DC206" s="369">
        <v>0</v>
      </c>
      <c r="DD206" s="369">
        <v>0</v>
      </c>
      <c r="DE206" s="369">
        <v>0</v>
      </c>
      <c r="DF206" s="369">
        <v>0</v>
      </c>
      <c r="DG206" s="369">
        <v>0</v>
      </c>
      <c r="DH206" s="369">
        <v>0</v>
      </c>
      <c r="DI206" s="369">
        <v>0</v>
      </c>
      <c r="DJ206" s="369">
        <v>0</v>
      </c>
      <c r="DK206" s="369">
        <v>0</v>
      </c>
      <c r="DL206" s="369">
        <v>0</v>
      </c>
      <c r="DM206" s="369">
        <v>0</v>
      </c>
      <c r="DN206" s="369">
        <v>0</v>
      </c>
      <c r="DO206" s="369">
        <v>0</v>
      </c>
      <c r="DP206" s="369">
        <v>0</v>
      </c>
      <c r="DQ206" s="369">
        <v>0</v>
      </c>
      <c r="DR206" s="369">
        <v>0</v>
      </c>
      <c r="DT206" s="366" t="s">
        <v>213</v>
      </c>
      <c r="DU206" s="304"/>
      <c r="DV206" s="304"/>
      <c r="DW206" s="304"/>
      <c r="DX206" s="304"/>
      <c r="DY206" s="304"/>
      <c r="DZ206" s="304"/>
      <c r="EA206" s="255">
        <v>101760.75</v>
      </c>
      <c r="EB206" s="255">
        <v>375732</v>
      </c>
      <c r="EC206" s="255">
        <v>31311</v>
      </c>
      <c r="ED206" s="255">
        <f t="shared" si="23"/>
        <v>0</v>
      </c>
      <c r="EE206" s="255">
        <f t="shared" si="23"/>
        <v>0</v>
      </c>
      <c r="EF206" s="255">
        <f t="shared" si="24"/>
        <v>508803.75</v>
      </c>
      <c r="EG206" s="255">
        <v>0</v>
      </c>
      <c r="EH206" s="366" t="s">
        <v>200</v>
      </c>
    </row>
    <row r="207" spans="1:138" x14ac:dyDescent="0.4">
      <c r="A207" s="366" t="s">
        <v>79</v>
      </c>
      <c r="B207" s="366" t="s">
        <v>267</v>
      </c>
      <c r="C207" s="366" t="s">
        <v>46</v>
      </c>
      <c r="D207" s="366" t="s">
        <v>361</v>
      </c>
      <c r="E207" s="366" t="s">
        <v>334</v>
      </c>
      <c r="F207" s="367">
        <v>269.89999999999998</v>
      </c>
      <c r="G207" s="367">
        <v>120.6</v>
      </c>
      <c r="H207" s="281"/>
      <c r="I207" s="281"/>
      <c r="J207" s="281"/>
      <c r="K207" s="281"/>
      <c r="L207" s="281"/>
      <c r="M207" s="389" t="s">
        <v>411</v>
      </c>
      <c r="N207" s="389" t="s">
        <v>411</v>
      </c>
      <c r="O207" s="389" t="s">
        <v>411</v>
      </c>
      <c r="P207" s="389" t="s">
        <v>411</v>
      </c>
      <c r="Q207" s="389" t="s">
        <v>411</v>
      </c>
      <c r="R207" s="389" t="s">
        <v>411</v>
      </c>
      <c r="S207" s="389" t="s">
        <v>411</v>
      </c>
      <c r="T207" s="389" t="s">
        <v>411</v>
      </c>
      <c r="U207" s="389" t="s">
        <v>411</v>
      </c>
      <c r="V207" s="389" t="s">
        <v>411</v>
      </c>
      <c r="W207" s="389" t="s">
        <v>411</v>
      </c>
      <c r="X207" s="389" t="s">
        <v>411</v>
      </c>
      <c r="Y207" s="389" t="s">
        <v>411</v>
      </c>
      <c r="Z207" s="389" t="s">
        <v>411</v>
      </c>
      <c r="AA207" s="389" t="s">
        <v>411</v>
      </c>
      <c r="AB207" s="389" t="s">
        <v>411</v>
      </c>
      <c r="AC207" s="389" t="s">
        <v>411</v>
      </c>
      <c r="AD207" s="389" t="s">
        <v>411</v>
      </c>
      <c r="AE207" s="389" t="s">
        <v>411</v>
      </c>
      <c r="AF207" s="389" t="s">
        <v>411</v>
      </c>
      <c r="AG207" s="389" t="s">
        <v>411</v>
      </c>
      <c r="AH207" s="389" t="s">
        <v>411</v>
      </c>
      <c r="AI207" s="367">
        <v>0</v>
      </c>
      <c r="AJ207" s="367">
        <v>0</v>
      </c>
      <c r="AK207" s="367">
        <v>0</v>
      </c>
      <c r="AL207" s="367">
        <v>0</v>
      </c>
      <c r="AM207" s="367">
        <v>0</v>
      </c>
      <c r="AN207" s="367">
        <v>0</v>
      </c>
      <c r="AO207" s="367">
        <v>0</v>
      </c>
      <c r="AP207" s="367">
        <v>0</v>
      </c>
      <c r="AQ207" s="367">
        <v>0</v>
      </c>
      <c r="AR207" s="367">
        <v>0</v>
      </c>
      <c r="AS207" s="367">
        <v>0</v>
      </c>
      <c r="AT207" s="367">
        <v>0</v>
      </c>
      <c r="AU207" s="367">
        <v>0</v>
      </c>
      <c r="AV207" s="367">
        <v>0</v>
      </c>
      <c r="AW207" s="367">
        <v>0</v>
      </c>
      <c r="AX207" s="367">
        <v>0</v>
      </c>
      <c r="AY207" s="367">
        <v>0</v>
      </c>
      <c r="AZ207" s="367">
        <v>0</v>
      </c>
      <c r="BA207" s="367">
        <v>0</v>
      </c>
      <c r="BB207" s="367">
        <v>0</v>
      </c>
      <c r="BC207" s="367">
        <v>0</v>
      </c>
      <c r="BD207" s="367">
        <v>0</v>
      </c>
      <c r="BE207" s="367">
        <v>0</v>
      </c>
      <c r="BF207" s="367">
        <v>0</v>
      </c>
      <c r="BG207" s="367">
        <v>0</v>
      </c>
      <c r="BH207" s="367">
        <v>0</v>
      </c>
      <c r="BI207" s="367">
        <v>0</v>
      </c>
      <c r="BJ207" s="367">
        <v>0</v>
      </c>
      <c r="BK207" s="367">
        <v>0</v>
      </c>
      <c r="BL207" s="367">
        <v>0</v>
      </c>
      <c r="BN207" s="369">
        <v>0</v>
      </c>
      <c r="BO207" s="369">
        <v>0</v>
      </c>
      <c r="BP207" s="369">
        <v>0</v>
      </c>
      <c r="BQ207" s="369">
        <v>0</v>
      </c>
      <c r="BR207" s="369">
        <v>0</v>
      </c>
      <c r="BS207" s="390" t="s">
        <v>411</v>
      </c>
      <c r="BT207" s="390" t="s">
        <v>411</v>
      </c>
      <c r="BU207" s="390" t="s">
        <v>411</v>
      </c>
      <c r="BV207" s="390" t="s">
        <v>411</v>
      </c>
      <c r="BW207" s="390" t="s">
        <v>411</v>
      </c>
      <c r="BX207" s="390" t="s">
        <v>411</v>
      </c>
      <c r="BY207" s="390" t="s">
        <v>411</v>
      </c>
      <c r="BZ207" s="390" t="s">
        <v>411</v>
      </c>
      <c r="CA207" s="390" t="s">
        <v>411</v>
      </c>
      <c r="CB207" s="390" t="s">
        <v>411</v>
      </c>
      <c r="CC207" s="390" t="s">
        <v>411</v>
      </c>
      <c r="CD207" s="390" t="s">
        <v>411</v>
      </c>
      <c r="CE207" s="390" t="s">
        <v>411</v>
      </c>
      <c r="CF207" s="390" t="s">
        <v>411</v>
      </c>
      <c r="CG207" s="390" t="s">
        <v>411</v>
      </c>
      <c r="CH207" s="390" t="s">
        <v>411</v>
      </c>
      <c r="CI207" s="390" t="s">
        <v>411</v>
      </c>
      <c r="CJ207" s="390" t="s">
        <v>411</v>
      </c>
      <c r="CK207" s="390" t="s">
        <v>411</v>
      </c>
      <c r="CL207" s="390" t="s">
        <v>411</v>
      </c>
      <c r="CM207" s="390" t="s">
        <v>411</v>
      </c>
      <c r="CN207" s="390" t="s">
        <v>411</v>
      </c>
      <c r="CO207" s="369">
        <v>0</v>
      </c>
      <c r="CP207" s="369">
        <v>0</v>
      </c>
      <c r="CQ207" s="369">
        <v>0</v>
      </c>
      <c r="CR207" s="369">
        <v>0</v>
      </c>
      <c r="CS207" s="369">
        <v>0</v>
      </c>
      <c r="CT207" s="369">
        <v>0</v>
      </c>
      <c r="CU207" s="369">
        <v>0</v>
      </c>
      <c r="CV207" s="369">
        <v>0</v>
      </c>
      <c r="CW207" s="369">
        <v>0</v>
      </c>
      <c r="CX207" s="369">
        <v>0</v>
      </c>
      <c r="CY207" s="369">
        <v>0</v>
      </c>
      <c r="CZ207" s="369">
        <v>0</v>
      </c>
      <c r="DA207" s="369">
        <v>0</v>
      </c>
      <c r="DB207" s="369">
        <v>0</v>
      </c>
      <c r="DC207" s="369">
        <v>0</v>
      </c>
      <c r="DD207" s="369">
        <v>0</v>
      </c>
      <c r="DE207" s="369">
        <v>0</v>
      </c>
      <c r="DF207" s="369">
        <v>0</v>
      </c>
      <c r="DG207" s="369">
        <v>0</v>
      </c>
      <c r="DH207" s="369">
        <v>0</v>
      </c>
      <c r="DI207" s="369">
        <v>0</v>
      </c>
      <c r="DJ207" s="369">
        <v>0</v>
      </c>
      <c r="DK207" s="369">
        <v>0</v>
      </c>
      <c r="DL207" s="369">
        <v>0</v>
      </c>
      <c r="DM207" s="369">
        <v>0</v>
      </c>
      <c r="DN207" s="369">
        <v>0</v>
      </c>
      <c r="DO207" s="369">
        <v>0</v>
      </c>
      <c r="DP207" s="369">
        <v>0</v>
      </c>
      <c r="DQ207" s="369">
        <v>0</v>
      </c>
      <c r="DR207" s="369">
        <v>0</v>
      </c>
      <c r="DT207" s="366" t="s">
        <v>213</v>
      </c>
      <c r="DU207" s="304"/>
      <c r="DV207" s="304"/>
      <c r="DW207" s="304"/>
      <c r="DX207" s="304"/>
      <c r="DY207" s="304"/>
      <c r="DZ207" s="304"/>
      <c r="EA207" s="255">
        <v>20242.5</v>
      </c>
      <c r="EB207" s="255">
        <v>30363.75</v>
      </c>
      <c r="EC207" s="255">
        <v>0</v>
      </c>
      <c r="ED207" s="255">
        <f t="shared" si="23"/>
        <v>0</v>
      </c>
      <c r="EE207" s="255">
        <f t="shared" si="23"/>
        <v>0</v>
      </c>
      <c r="EF207" s="255">
        <f t="shared" si="24"/>
        <v>50606.25</v>
      </c>
      <c r="EG207" s="255">
        <v>0</v>
      </c>
      <c r="EH207" s="366" t="s">
        <v>200</v>
      </c>
    </row>
    <row r="208" spans="1:138" x14ac:dyDescent="0.4">
      <c r="A208" s="366" t="s">
        <v>77</v>
      </c>
      <c r="B208" s="366" t="s">
        <v>267</v>
      </c>
      <c r="C208" s="366" t="s">
        <v>46</v>
      </c>
      <c r="D208" s="366" t="s">
        <v>361</v>
      </c>
      <c r="E208" s="366" t="s">
        <v>308</v>
      </c>
      <c r="F208" s="367">
        <v>293.18</v>
      </c>
      <c r="G208" s="367">
        <v>131</v>
      </c>
      <c r="H208" s="281"/>
      <c r="I208" s="281"/>
      <c r="J208" s="281"/>
      <c r="K208" s="281"/>
      <c r="L208" s="281"/>
      <c r="M208" s="389" t="s">
        <v>411</v>
      </c>
      <c r="N208" s="389" t="s">
        <v>411</v>
      </c>
      <c r="O208" s="389" t="s">
        <v>411</v>
      </c>
      <c r="P208" s="389" t="s">
        <v>411</v>
      </c>
      <c r="Q208" s="389" t="s">
        <v>411</v>
      </c>
      <c r="R208" s="389" t="s">
        <v>411</v>
      </c>
      <c r="S208" s="389" t="s">
        <v>411</v>
      </c>
      <c r="T208" s="389" t="s">
        <v>411</v>
      </c>
      <c r="U208" s="389" t="s">
        <v>411</v>
      </c>
      <c r="V208" s="389" t="s">
        <v>411</v>
      </c>
      <c r="W208" s="389" t="s">
        <v>411</v>
      </c>
      <c r="X208" s="389" t="s">
        <v>411</v>
      </c>
      <c r="Y208" s="389" t="s">
        <v>411</v>
      </c>
      <c r="Z208" s="389" t="s">
        <v>411</v>
      </c>
      <c r="AA208" s="389" t="s">
        <v>411</v>
      </c>
      <c r="AB208" s="389" t="s">
        <v>411</v>
      </c>
      <c r="AC208" s="389" t="s">
        <v>411</v>
      </c>
      <c r="AD208" s="389" t="s">
        <v>411</v>
      </c>
      <c r="AE208" s="389" t="s">
        <v>411</v>
      </c>
      <c r="AF208" s="389" t="s">
        <v>411</v>
      </c>
      <c r="AG208" s="389" t="s">
        <v>411</v>
      </c>
      <c r="AH208" s="389" t="s">
        <v>411</v>
      </c>
      <c r="AI208" s="367">
        <v>0.05</v>
      </c>
      <c r="AJ208" s="367">
        <v>0</v>
      </c>
      <c r="AK208" s="367">
        <v>0</v>
      </c>
      <c r="AL208" s="367">
        <v>0</v>
      </c>
      <c r="AM208" s="367">
        <v>0</v>
      </c>
      <c r="AN208" s="367">
        <v>0</v>
      </c>
      <c r="AO208" s="367">
        <v>0</v>
      </c>
      <c r="AP208" s="367">
        <v>0</v>
      </c>
      <c r="AQ208" s="367">
        <v>0</v>
      </c>
      <c r="AR208" s="367">
        <v>0</v>
      </c>
      <c r="AS208" s="367">
        <v>0</v>
      </c>
      <c r="AT208" s="367">
        <v>0</v>
      </c>
      <c r="AU208" s="367">
        <v>0</v>
      </c>
      <c r="AV208" s="367">
        <v>0</v>
      </c>
      <c r="AW208" s="367">
        <v>0</v>
      </c>
      <c r="AX208" s="367">
        <v>0</v>
      </c>
      <c r="AY208" s="367">
        <v>0</v>
      </c>
      <c r="AZ208" s="367">
        <v>0</v>
      </c>
      <c r="BA208" s="367">
        <v>0</v>
      </c>
      <c r="BB208" s="367">
        <v>0</v>
      </c>
      <c r="BC208" s="367">
        <v>0</v>
      </c>
      <c r="BD208" s="367">
        <v>0</v>
      </c>
      <c r="BE208" s="367">
        <v>0</v>
      </c>
      <c r="BF208" s="367">
        <v>0</v>
      </c>
      <c r="BG208" s="367">
        <v>0</v>
      </c>
      <c r="BH208" s="367">
        <v>0</v>
      </c>
      <c r="BI208" s="367">
        <v>0</v>
      </c>
      <c r="BJ208" s="367">
        <v>0</v>
      </c>
      <c r="BK208" s="367">
        <v>0</v>
      </c>
      <c r="BL208" s="367">
        <v>0</v>
      </c>
      <c r="BN208" s="369">
        <v>0</v>
      </c>
      <c r="BO208" s="369">
        <v>0</v>
      </c>
      <c r="BP208" s="369">
        <v>0</v>
      </c>
      <c r="BQ208" s="369">
        <v>0</v>
      </c>
      <c r="BR208" s="369">
        <v>0</v>
      </c>
      <c r="BS208" s="390" t="s">
        <v>411</v>
      </c>
      <c r="BT208" s="390" t="s">
        <v>411</v>
      </c>
      <c r="BU208" s="390" t="s">
        <v>411</v>
      </c>
      <c r="BV208" s="390" t="s">
        <v>411</v>
      </c>
      <c r="BW208" s="390" t="s">
        <v>411</v>
      </c>
      <c r="BX208" s="390" t="s">
        <v>411</v>
      </c>
      <c r="BY208" s="390" t="s">
        <v>411</v>
      </c>
      <c r="BZ208" s="390" t="s">
        <v>411</v>
      </c>
      <c r="CA208" s="390" t="s">
        <v>411</v>
      </c>
      <c r="CB208" s="390" t="s">
        <v>411</v>
      </c>
      <c r="CC208" s="390" t="s">
        <v>411</v>
      </c>
      <c r="CD208" s="390" t="s">
        <v>411</v>
      </c>
      <c r="CE208" s="390" t="s">
        <v>411</v>
      </c>
      <c r="CF208" s="390" t="s">
        <v>411</v>
      </c>
      <c r="CG208" s="390" t="s">
        <v>411</v>
      </c>
      <c r="CH208" s="390" t="s">
        <v>411</v>
      </c>
      <c r="CI208" s="390" t="s">
        <v>411</v>
      </c>
      <c r="CJ208" s="390" t="s">
        <v>411</v>
      </c>
      <c r="CK208" s="390" t="s">
        <v>411</v>
      </c>
      <c r="CL208" s="390" t="s">
        <v>411</v>
      </c>
      <c r="CM208" s="390" t="s">
        <v>411</v>
      </c>
      <c r="CN208" s="390" t="s">
        <v>411</v>
      </c>
      <c r="CO208" s="369">
        <v>2198.85</v>
      </c>
      <c r="CP208" s="369">
        <v>0</v>
      </c>
      <c r="CQ208" s="369">
        <v>0</v>
      </c>
      <c r="CR208" s="369">
        <v>0</v>
      </c>
      <c r="CS208" s="369">
        <v>0</v>
      </c>
      <c r="CT208" s="369">
        <v>0</v>
      </c>
      <c r="CU208" s="369">
        <v>0</v>
      </c>
      <c r="CV208" s="369">
        <v>0</v>
      </c>
      <c r="CW208" s="369">
        <v>0</v>
      </c>
      <c r="CX208" s="369">
        <v>0</v>
      </c>
      <c r="CY208" s="369">
        <v>0</v>
      </c>
      <c r="CZ208" s="369">
        <v>0</v>
      </c>
      <c r="DA208" s="369">
        <v>0</v>
      </c>
      <c r="DB208" s="369">
        <v>0</v>
      </c>
      <c r="DC208" s="369">
        <v>0</v>
      </c>
      <c r="DD208" s="369">
        <v>0</v>
      </c>
      <c r="DE208" s="369">
        <v>0</v>
      </c>
      <c r="DF208" s="369">
        <v>0</v>
      </c>
      <c r="DG208" s="369">
        <v>0</v>
      </c>
      <c r="DH208" s="369">
        <v>0</v>
      </c>
      <c r="DI208" s="369">
        <v>0</v>
      </c>
      <c r="DJ208" s="369">
        <v>0</v>
      </c>
      <c r="DK208" s="369">
        <v>0</v>
      </c>
      <c r="DL208" s="369">
        <v>0</v>
      </c>
      <c r="DM208" s="369">
        <v>0</v>
      </c>
      <c r="DN208" s="369">
        <v>0</v>
      </c>
      <c r="DO208" s="369">
        <v>0</v>
      </c>
      <c r="DP208" s="369">
        <v>0</v>
      </c>
      <c r="DQ208" s="369">
        <v>0</v>
      </c>
      <c r="DR208" s="369">
        <v>0</v>
      </c>
      <c r="DT208" s="366" t="s">
        <v>213</v>
      </c>
      <c r="DU208" s="304"/>
      <c r="DV208" s="304"/>
      <c r="DW208" s="304"/>
      <c r="DX208" s="304"/>
      <c r="DY208" s="304"/>
      <c r="DZ208" s="304"/>
      <c r="EA208" s="255">
        <v>13193.099999999999</v>
      </c>
      <c r="EB208" s="255">
        <v>179677.45714285719</v>
      </c>
      <c r="EC208" s="255">
        <v>102717.70714285714</v>
      </c>
      <c r="ED208" s="255">
        <f t="shared" si="23"/>
        <v>0</v>
      </c>
      <c r="EE208" s="255">
        <f t="shared" si="23"/>
        <v>0</v>
      </c>
      <c r="EF208" s="255">
        <f t="shared" si="24"/>
        <v>295588.26428571437</v>
      </c>
      <c r="EG208" s="255">
        <v>0</v>
      </c>
      <c r="EH208" s="366" t="s">
        <v>201</v>
      </c>
    </row>
    <row r="209" spans="1:138" x14ac:dyDescent="0.4">
      <c r="A209" s="366" t="s">
        <v>77</v>
      </c>
      <c r="B209" s="366" t="s">
        <v>267</v>
      </c>
      <c r="C209" s="366" t="s">
        <v>46</v>
      </c>
      <c r="D209" s="366" t="s">
        <v>361</v>
      </c>
      <c r="E209" s="366" t="s">
        <v>309</v>
      </c>
      <c r="F209" s="367">
        <v>293.18</v>
      </c>
      <c r="G209" s="367">
        <v>131</v>
      </c>
      <c r="H209" s="281"/>
      <c r="I209" s="281"/>
      <c r="J209" s="281"/>
      <c r="K209" s="281"/>
      <c r="L209" s="281"/>
      <c r="M209" s="389" t="s">
        <v>411</v>
      </c>
      <c r="N209" s="389" t="s">
        <v>411</v>
      </c>
      <c r="O209" s="389" t="s">
        <v>411</v>
      </c>
      <c r="P209" s="389" t="s">
        <v>411</v>
      </c>
      <c r="Q209" s="389" t="s">
        <v>411</v>
      </c>
      <c r="R209" s="389" t="s">
        <v>411</v>
      </c>
      <c r="S209" s="389" t="s">
        <v>411</v>
      </c>
      <c r="T209" s="389" t="s">
        <v>411</v>
      </c>
      <c r="U209" s="389" t="s">
        <v>411</v>
      </c>
      <c r="V209" s="389" t="s">
        <v>411</v>
      </c>
      <c r="W209" s="389" t="s">
        <v>411</v>
      </c>
      <c r="X209" s="389" t="s">
        <v>411</v>
      </c>
      <c r="Y209" s="389" t="s">
        <v>411</v>
      </c>
      <c r="Z209" s="389" t="s">
        <v>411</v>
      </c>
      <c r="AA209" s="389" t="s">
        <v>411</v>
      </c>
      <c r="AB209" s="389" t="s">
        <v>411</v>
      </c>
      <c r="AC209" s="389" t="s">
        <v>411</v>
      </c>
      <c r="AD209" s="389" t="s">
        <v>411</v>
      </c>
      <c r="AE209" s="389" t="s">
        <v>411</v>
      </c>
      <c r="AF209" s="389" t="s">
        <v>411</v>
      </c>
      <c r="AG209" s="389" t="s">
        <v>411</v>
      </c>
      <c r="AH209" s="389" t="s">
        <v>411</v>
      </c>
      <c r="AI209" s="367">
        <v>0.15</v>
      </c>
      <c r="AJ209" s="367">
        <v>0</v>
      </c>
      <c r="AK209" s="367">
        <v>0</v>
      </c>
      <c r="AL209" s="367">
        <v>0</v>
      </c>
      <c r="AM209" s="367">
        <v>0</v>
      </c>
      <c r="AN209" s="367">
        <v>0</v>
      </c>
      <c r="AO209" s="367">
        <v>0</v>
      </c>
      <c r="AP209" s="367">
        <v>0</v>
      </c>
      <c r="AQ209" s="367">
        <v>0</v>
      </c>
      <c r="AR209" s="367">
        <v>0</v>
      </c>
      <c r="AS209" s="367">
        <v>0</v>
      </c>
      <c r="AT209" s="367">
        <v>0</v>
      </c>
      <c r="AU209" s="367">
        <v>0</v>
      </c>
      <c r="AV209" s="367">
        <v>0</v>
      </c>
      <c r="AW209" s="367">
        <v>0</v>
      </c>
      <c r="AX209" s="367">
        <v>0</v>
      </c>
      <c r="AY209" s="367">
        <v>0</v>
      </c>
      <c r="AZ209" s="367">
        <v>0</v>
      </c>
      <c r="BA209" s="367">
        <v>0</v>
      </c>
      <c r="BB209" s="367">
        <v>0</v>
      </c>
      <c r="BC209" s="367">
        <v>0</v>
      </c>
      <c r="BD209" s="367">
        <v>0</v>
      </c>
      <c r="BE209" s="367">
        <v>0</v>
      </c>
      <c r="BF209" s="367">
        <v>0</v>
      </c>
      <c r="BG209" s="367">
        <v>0</v>
      </c>
      <c r="BH209" s="367">
        <v>0</v>
      </c>
      <c r="BI209" s="367">
        <v>0</v>
      </c>
      <c r="BJ209" s="367">
        <v>0</v>
      </c>
      <c r="BK209" s="367">
        <v>0</v>
      </c>
      <c r="BL209" s="367">
        <v>0</v>
      </c>
      <c r="BN209" s="369">
        <v>0</v>
      </c>
      <c r="BO209" s="369">
        <v>0</v>
      </c>
      <c r="BP209" s="369">
        <v>0</v>
      </c>
      <c r="BQ209" s="369">
        <v>0</v>
      </c>
      <c r="BR209" s="369">
        <v>0</v>
      </c>
      <c r="BS209" s="390" t="s">
        <v>411</v>
      </c>
      <c r="BT209" s="390" t="s">
        <v>411</v>
      </c>
      <c r="BU209" s="390" t="s">
        <v>411</v>
      </c>
      <c r="BV209" s="390" t="s">
        <v>411</v>
      </c>
      <c r="BW209" s="390" t="s">
        <v>411</v>
      </c>
      <c r="BX209" s="390" t="s">
        <v>411</v>
      </c>
      <c r="BY209" s="390" t="s">
        <v>411</v>
      </c>
      <c r="BZ209" s="390" t="s">
        <v>411</v>
      </c>
      <c r="CA209" s="390" t="s">
        <v>411</v>
      </c>
      <c r="CB209" s="390" t="s">
        <v>411</v>
      </c>
      <c r="CC209" s="390" t="s">
        <v>411</v>
      </c>
      <c r="CD209" s="390" t="s">
        <v>411</v>
      </c>
      <c r="CE209" s="390" t="s">
        <v>411</v>
      </c>
      <c r="CF209" s="390" t="s">
        <v>411</v>
      </c>
      <c r="CG209" s="390" t="s">
        <v>411</v>
      </c>
      <c r="CH209" s="390" t="s">
        <v>411</v>
      </c>
      <c r="CI209" s="390" t="s">
        <v>411</v>
      </c>
      <c r="CJ209" s="390" t="s">
        <v>411</v>
      </c>
      <c r="CK209" s="390" t="s">
        <v>411</v>
      </c>
      <c r="CL209" s="390" t="s">
        <v>411</v>
      </c>
      <c r="CM209" s="390" t="s">
        <v>411</v>
      </c>
      <c r="CN209" s="390" t="s">
        <v>411</v>
      </c>
      <c r="CO209" s="369">
        <v>6596.5499999999993</v>
      </c>
      <c r="CP209" s="369">
        <v>0</v>
      </c>
      <c r="CQ209" s="369">
        <v>0</v>
      </c>
      <c r="CR209" s="369">
        <v>0</v>
      </c>
      <c r="CS209" s="369">
        <v>0</v>
      </c>
      <c r="CT209" s="369">
        <v>0</v>
      </c>
      <c r="CU209" s="369">
        <v>0</v>
      </c>
      <c r="CV209" s="369">
        <v>0</v>
      </c>
      <c r="CW209" s="369">
        <v>0</v>
      </c>
      <c r="CX209" s="369">
        <v>0</v>
      </c>
      <c r="CY209" s="369">
        <v>0</v>
      </c>
      <c r="CZ209" s="369">
        <v>0</v>
      </c>
      <c r="DA209" s="369">
        <v>0</v>
      </c>
      <c r="DB209" s="369">
        <v>0</v>
      </c>
      <c r="DC209" s="369">
        <v>0</v>
      </c>
      <c r="DD209" s="369">
        <v>0</v>
      </c>
      <c r="DE209" s="369">
        <v>0</v>
      </c>
      <c r="DF209" s="369">
        <v>0</v>
      </c>
      <c r="DG209" s="369">
        <v>0</v>
      </c>
      <c r="DH209" s="369">
        <v>0</v>
      </c>
      <c r="DI209" s="369">
        <v>0</v>
      </c>
      <c r="DJ209" s="369">
        <v>0</v>
      </c>
      <c r="DK209" s="369">
        <v>0</v>
      </c>
      <c r="DL209" s="369">
        <v>0</v>
      </c>
      <c r="DM209" s="369">
        <v>0</v>
      </c>
      <c r="DN209" s="369">
        <v>0</v>
      </c>
      <c r="DO209" s="369">
        <v>0</v>
      </c>
      <c r="DP209" s="369">
        <v>0</v>
      </c>
      <c r="DQ209" s="369">
        <v>0</v>
      </c>
      <c r="DR209" s="369">
        <v>0</v>
      </c>
      <c r="DT209" s="366" t="s">
        <v>213</v>
      </c>
      <c r="DU209" s="304"/>
      <c r="DV209" s="304"/>
      <c r="DW209" s="304"/>
      <c r="DX209" s="304"/>
      <c r="DY209" s="304"/>
      <c r="DZ209" s="304"/>
      <c r="EA209" s="255">
        <v>0</v>
      </c>
      <c r="EB209" s="255">
        <v>16491.374999999996</v>
      </c>
      <c r="EC209" s="255">
        <v>20889.074999999997</v>
      </c>
      <c r="ED209" s="255">
        <f t="shared" si="23"/>
        <v>0</v>
      </c>
      <c r="EE209" s="255">
        <f t="shared" si="23"/>
        <v>0</v>
      </c>
      <c r="EF209" s="255">
        <f t="shared" si="24"/>
        <v>37380.449999999997</v>
      </c>
      <c r="EG209" s="255">
        <v>0</v>
      </c>
      <c r="EH209" s="366" t="s">
        <v>201</v>
      </c>
    </row>
    <row r="210" spans="1:138" x14ac:dyDescent="0.4">
      <c r="A210" s="366" t="s">
        <v>74</v>
      </c>
      <c r="B210" s="366" t="s">
        <v>267</v>
      </c>
      <c r="C210" s="366" t="s">
        <v>46</v>
      </c>
      <c r="D210" s="366" t="s">
        <v>361</v>
      </c>
      <c r="E210" s="366" t="s">
        <v>282</v>
      </c>
      <c r="F210" s="367">
        <v>491.02</v>
      </c>
      <c r="G210" s="367">
        <v>219.4</v>
      </c>
      <c r="H210" s="281"/>
      <c r="I210" s="281"/>
      <c r="J210" s="281"/>
      <c r="K210" s="281"/>
      <c r="L210" s="281"/>
      <c r="M210" s="389" t="s">
        <v>411</v>
      </c>
      <c r="N210" s="389" t="s">
        <v>411</v>
      </c>
      <c r="O210" s="389" t="s">
        <v>411</v>
      </c>
      <c r="P210" s="389" t="s">
        <v>411</v>
      </c>
      <c r="Q210" s="389" t="s">
        <v>411</v>
      </c>
      <c r="R210" s="389" t="s">
        <v>411</v>
      </c>
      <c r="S210" s="389" t="s">
        <v>411</v>
      </c>
      <c r="T210" s="389" t="s">
        <v>411</v>
      </c>
      <c r="U210" s="389" t="s">
        <v>411</v>
      </c>
      <c r="V210" s="389" t="s">
        <v>411</v>
      </c>
      <c r="W210" s="389" t="s">
        <v>411</v>
      </c>
      <c r="X210" s="389" t="s">
        <v>411</v>
      </c>
      <c r="Y210" s="389" t="s">
        <v>411</v>
      </c>
      <c r="Z210" s="389" t="s">
        <v>411</v>
      </c>
      <c r="AA210" s="389" t="s">
        <v>411</v>
      </c>
      <c r="AB210" s="389" t="s">
        <v>411</v>
      </c>
      <c r="AC210" s="389" t="s">
        <v>411</v>
      </c>
      <c r="AD210" s="389" t="s">
        <v>411</v>
      </c>
      <c r="AE210" s="389" t="s">
        <v>411</v>
      </c>
      <c r="AF210" s="389" t="s">
        <v>411</v>
      </c>
      <c r="AG210" s="389" t="s">
        <v>411</v>
      </c>
      <c r="AH210" s="389" t="s">
        <v>411</v>
      </c>
      <c r="AI210" s="367">
        <v>0.1</v>
      </c>
      <c r="AJ210" s="367">
        <v>0</v>
      </c>
      <c r="AK210" s="367">
        <v>0</v>
      </c>
      <c r="AL210" s="367">
        <v>0</v>
      </c>
      <c r="AM210" s="367">
        <v>0</v>
      </c>
      <c r="AN210" s="367">
        <v>0</v>
      </c>
      <c r="AO210" s="367">
        <v>0</v>
      </c>
      <c r="AP210" s="367">
        <v>0</v>
      </c>
      <c r="AQ210" s="367">
        <v>0</v>
      </c>
      <c r="AR210" s="367">
        <v>0</v>
      </c>
      <c r="AS210" s="367">
        <v>0</v>
      </c>
      <c r="AT210" s="367">
        <v>0</v>
      </c>
      <c r="AU210" s="367">
        <v>0</v>
      </c>
      <c r="AV210" s="367">
        <v>0</v>
      </c>
      <c r="AW210" s="367">
        <v>0</v>
      </c>
      <c r="AX210" s="367">
        <v>0</v>
      </c>
      <c r="AY210" s="367">
        <v>0</v>
      </c>
      <c r="AZ210" s="367">
        <v>0</v>
      </c>
      <c r="BA210" s="367">
        <v>0</v>
      </c>
      <c r="BB210" s="367">
        <v>0</v>
      </c>
      <c r="BC210" s="367">
        <v>0</v>
      </c>
      <c r="BD210" s="367">
        <v>0</v>
      </c>
      <c r="BE210" s="367">
        <v>0</v>
      </c>
      <c r="BF210" s="367">
        <v>0</v>
      </c>
      <c r="BG210" s="367">
        <v>0</v>
      </c>
      <c r="BH210" s="367">
        <v>0</v>
      </c>
      <c r="BI210" s="367">
        <v>0</v>
      </c>
      <c r="BJ210" s="367">
        <v>0</v>
      </c>
      <c r="BK210" s="367">
        <v>0</v>
      </c>
      <c r="BL210" s="367">
        <v>0</v>
      </c>
      <c r="BN210" s="369">
        <v>0</v>
      </c>
      <c r="BO210" s="369">
        <v>0</v>
      </c>
      <c r="BP210" s="369">
        <v>0</v>
      </c>
      <c r="BQ210" s="369">
        <v>0</v>
      </c>
      <c r="BR210" s="369">
        <v>0</v>
      </c>
      <c r="BS210" s="390" t="s">
        <v>411</v>
      </c>
      <c r="BT210" s="390" t="s">
        <v>411</v>
      </c>
      <c r="BU210" s="390" t="s">
        <v>411</v>
      </c>
      <c r="BV210" s="390" t="s">
        <v>411</v>
      </c>
      <c r="BW210" s="390" t="s">
        <v>411</v>
      </c>
      <c r="BX210" s="390" t="s">
        <v>411</v>
      </c>
      <c r="BY210" s="390" t="s">
        <v>411</v>
      </c>
      <c r="BZ210" s="390" t="s">
        <v>411</v>
      </c>
      <c r="CA210" s="390" t="s">
        <v>411</v>
      </c>
      <c r="CB210" s="390" t="s">
        <v>411</v>
      </c>
      <c r="CC210" s="390" t="s">
        <v>411</v>
      </c>
      <c r="CD210" s="390" t="s">
        <v>411</v>
      </c>
      <c r="CE210" s="390" t="s">
        <v>411</v>
      </c>
      <c r="CF210" s="390" t="s">
        <v>411</v>
      </c>
      <c r="CG210" s="390" t="s">
        <v>411</v>
      </c>
      <c r="CH210" s="390" t="s">
        <v>411</v>
      </c>
      <c r="CI210" s="390" t="s">
        <v>411</v>
      </c>
      <c r="CJ210" s="390" t="s">
        <v>411</v>
      </c>
      <c r="CK210" s="390" t="s">
        <v>411</v>
      </c>
      <c r="CL210" s="390" t="s">
        <v>411</v>
      </c>
      <c r="CM210" s="390" t="s">
        <v>411</v>
      </c>
      <c r="CN210" s="390" t="s">
        <v>411</v>
      </c>
      <c r="CO210" s="369">
        <v>7365.3</v>
      </c>
      <c r="CP210" s="369">
        <v>0</v>
      </c>
      <c r="CQ210" s="369">
        <v>0</v>
      </c>
      <c r="CR210" s="369">
        <v>0</v>
      </c>
      <c r="CS210" s="369">
        <v>0</v>
      </c>
      <c r="CT210" s="369">
        <v>0</v>
      </c>
      <c r="CU210" s="369">
        <v>0</v>
      </c>
      <c r="CV210" s="369">
        <v>0</v>
      </c>
      <c r="CW210" s="369">
        <v>0</v>
      </c>
      <c r="CX210" s="369">
        <v>0</v>
      </c>
      <c r="CY210" s="369">
        <v>0</v>
      </c>
      <c r="CZ210" s="369">
        <v>0</v>
      </c>
      <c r="DA210" s="369">
        <v>0</v>
      </c>
      <c r="DB210" s="369">
        <v>0</v>
      </c>
      <c r="DC210" s="369">
        <v>0</v>
      </c>
      <c r="DD210" s="369">
        <v>0</v>
      </c>
      <c r="DE210" s="369">
        <v>0</v>
      </c>
      <c r="DF210" s="369">
        <v>0</v>
      </c>
      <c r="DG210" s="369">
        <v>0</v>
      </c>
      <c r="DH210" s="369">
        <v>0</v>
      </c>
      <c r="DI210" s="369">
        <v>0</v>
      </c>
      <c r="DJ210" s="369">
        <v>0</v>
      </c>
      <c r="DK210" s="369">
        <v>0</v>
      </c>
      <c r="DL210" s="369">
        <v>0</v>
      </c>
      <c r="DM210" s="369">
        <v>0</v>
      </c>
      <c r="DN210" s="369">
        <v>0</v>
      </c>
      <c r="DO210" s="369">
        <v>0</v>
      </c>
      <c r="DP210" s="369">
        <v>0</v>
      </c>
      <c r="DQ210" s="369">
        <v>0</v>
      </c>
      <c r="DR210" s="369">
        <v>0</v>
      </c>
      <c r="DT210" s="366" t="s">
        <v>213</v>
      </c>
      <c r="DU210" s="304"/>
      <c r="DV210" s="304"/>
      <c r="DW210" s="304"/>
      <c r="DX210" s="304"/>
      <c r="DY210" s="304"/>
      <c r="DZ210" s="304"/>
      <c r="EA210" s="255">
        <v>0</v>
      </c>
      <c r="EB210" s="255">
        <v>0</v>
      </c>
      <c r="EC210" s="255">
        <v>21043.714285714286</v>
      </c>
      <c r="ED210" s="255">
        <f t="shared" si="23"/>
        <v>0</v>
      </c>
      <c r="EE210" s="255">
        <f t="shared" si="23"/>
        <v>0</v>
      </c>
      <c r="EF210" s="255">
        <f t="shared" si="24"/>
        <v>21043.714285714286</v>
      </c>
      <c r="EG210" s="255">
        <v>0</v>
      </c>
      <c r="EH210" s="366" t="s">
        <v>200</v>
      </c>
    </row>
    <row r="211" spans="1:138" x14ac:dyDescent="0.4">
      <c r="A211" s="366" t="s">
        <v>77</v>
      </c>
      <c r="B211" s="366" t="s">
        <v>267</v>
      </c>
      <c r="C211" s="366" t="s">
        <v>46</v>
      </c>
      <c r="D211" s="366" t="s">
        <v>361</v>
      </c>
      <c r="E211" s="366" t="s">
        <v>309</v>
      </c>
      <c r="F211" s="367">
        <v>293.18</v>
      </c>
      <c r="G211" s="367">
        <v>131</v>
      </c>
      <c r="H211" s="281"/>
      <c r="I211" s="281"/>
      <c r="J211" s="281"/>
      <c r="K211" s="281"/>
      <c r="L211" s="281"/>
      <c r="M211" s="389" t="s">
        <v>411</v>
      </c>
      <c r="N211" s="389" t="s">
        <v>411</v>
      </c>
      <c r="O211" s="389" t="s">
        <v>411</v>
      </c>
      <c r="P211" s="389" t="s">
        <v>411</v>
      </c>
      <c r="Q211" s="389" t="s">
        <v>411</v>
      </c>
      <c r="R211" s="389" t="s">
        <v>411</v>
      </c>
      <c r="S211" s="389" t="s">
        <v>411</v>
      </c>
      <c r="T211" s="389" t="s">
        <v>411</v>
      </c>
      <c r="U211" s="389" t="s">
        <v>411</v>
      </c>
      <c r="V211" s="389" t="s">
        <v>411</v>
      </c>
      <c r="W211" s="389" t="s">
        <v>411</v>
      </c>
      <c r="X211" s="389" t="s">
        <v>411</v>
      </c>
      <c r="Y211" s="389" t="s">
        <v>411</v>
      </c>
      <c r="Z211" s="389" t="s">
        <v>411</v>
      </c>
      <c r="AA211" s="389" t="s">
        <v>411</v>
      </c>
      <c r="AB211" s="389" t="s">
        <v>411</v>
      </c>
      <c r="AC211" s="389" t="s">
        <v>411</v>
      </c>
      <c r="AD211" s="389" t="s">
        <v>411</v>
      </c>
      <c r="AE211" s="389" t="s">
        <v>411</v>
      </c>
      <c r="AF211" s="389" t="s">
        <v>411</v>
      </c>
      <c r="AG211" s="389" t="s">
        <v>411</v>
      </c>
      <c r="AH211" s="389" t="s">
        <v>411</v>
      </c>
      <c r="AI211" s="367">
        <v>0</v>
      </c>
      <c r="AJ211" s="367">
        <v>0</v>
      </c>
      <c r="AK211" s="367">
        <v>0</v>
      </c>
      <c r="AL211" s="367">
        <v>0</v>
      </c>
      <c r="AM211" s="367">
        <v>0</v>
      </c>
      <c r="AN211" s="367">
        <v>0</v>
      </c>
      <c r="AO211" s="367">
        <v>0</v>
      </c>
      <c r="AP211" s="367">
        <v>0</v>
      </c>
      <c r="AQ211" s="367">
        <v>0</v>
      </c>
      <c r="AR211" s="367">
        <v>0</v>
      </c>
      <c r="AS211" s="367">
        <v>0</v>
      </c>
      <c r="AT211" s="367">
        <v>0</v>
      </c>
      <c r="AU211" s="367">
        <v>0</v>
      </c>
      <c r="AV211" s="367">
        <v>0</v>
      </c>
      <c r="AW211" s="367">
        <v>0</v>
      </c>
      <c r="AX211" s="367">
        <v>0</v>
      </c>
      <c r="AY211" s="367">
        <v>0</v>
      </c>
      <c r="AZ211" s="367">
        <v>0</v>
      </c>
      <c r="BA211" s="367">
        <v>0</v>
      </c>
      <c r="BB211" s="367">
        <v>0</v>
      </c>
      <c r="BC211" s="367">
        <v>0</v>
      </c>
      <c r="BD211" s="367">
        <v>0</v>
      </c>
      <c r="BE211" s="367">
        <v>0</v>
      </c>
      <c r="BF211" s="367">
        <v>0</v>
      </c>
      <c r="BG211" s="367">
        <v>0</v>
      </c>
      <c r="BH211" s="367">
        <v>0</v>
      </c>
      <c r="BI211" s="367">
        <v>0</v>
      </c>
      <c r="BJ211" s="367">
        <v>0</v>
      </c>
      <c r="BK211" s="367">
        <v>0</v>
      </c>
      <c r="BL211" s="367">
        <v>0</v>
      </c>
      <c r="BN211" s="369">
        <v>0</v>
      </c>
      <c r="BO211" s="369">
        <v>0</v>
      </c>
      <c r="BP211" s="369">
        <v>0</v>
      </c>
      <c r="BQ211" s="369">
        <v>0</v>
      </c>
      <c r="BR211" s="369">
        <v>0</v>
      </c>
      <c r="BS211" s="390" t="s">
        <v>411</v>
      </c>
      <c r="BT211" s="390" t="s">
        <v>411</v>
      </c>
      <c r="BU211" s="390" t="s">
        <v>411</v>
      </c>
      <c r="BV211" s="390" t="s">
        <v>411</v>
      </c>
      <c r="BW211" s="390" t="s">
        <v>411</v>
      </c>
      <c r="BX211" s="390" t="s">
        <v>411</v>
      </c>
      <c r="BY211" s="390" t="s">
        <v>411</v>
      </c>
      <c r="BZ211" s="390" t="s">
        <v>411</v>
      </c>
      <c r="CA211" s="390" t="s">
        <v>411</v>
      </c>
      <c r="CB211" s="390" t="s">
        <v>411</v>
      </c>
      <c r="CC211" s="390" t="s">
        <v>411</v>
      </c>
      <c r="CD211" s="390" t="s">
        <v>411</v>
      </c>
      <c r="CE211" s="390" t="s">
        <v>411</v>
      </c>
      <c r="CF211" s="390" t="s">
        <v>411</v>
      </c>
      <c r="CG211" s="390" t="s">
        <v>411</v>
      </c>
      <c r="CH211" s="390" t="s">
        <v>411</v>
      </c>
      <c r="CI211" s="390" t="s">
        <v>411</v>
      </c>
      <c r="CJ211" s="390" t="s">
        <v>411</v>
      </c>
      <c r="CK211" s="390" t="s">
        <v>411</v>
      </c>
      <c r="CL211" s="390" t="s">
        <v>411</v>
      </c>
      <c r="CM211" s="390" t="s">
        <v>411</v>
      </c>
      <c r="CN211" s="390" t="s">
        <v>411</v>
      </c>
      <c r="CO211" s="369">
        <v>0</v>
      </c>
      <c r="CP211" s="369">
        <v>0</v>
      </c>
      <c r="CQ211" s="369">
        <v>0</v>
      </c>
      <c r="CR211" s="369">
        <v>0</v>
      </c>
      <c r="CS211" s="369">
        <v>0</v>
      </c>
      <c r="CT211" s="369">
        <v>0</v>
      </c>
      <c r="CU211" s="369">
        <v>0</v>
      </c>
      <c r="CV211" s="369">
        <v>0</v>
      </c>
      <c r="CW211" s="369">
        <v>0</v>
      </c>
      <c r="CX211" s="369">
        <v>0</v>
      </c>
      <c r="CY211" s="369">
        <v>0</v>
      </c>
      <c r="CZ211" s="369">
        <v>0</v>
      </c>
      <c r="DA211" s="369">
        <v>0</v>
      </c>
      <c r="DB211" s="369">
        <v>0</v>
      </c>
      <c r="DC211" s="369">
        <v>0</v>
      </c>
      <c r="DD211" s="369">
        <v>0</v>
      </c>
      <c r="DE211" s="369">
        <v>0</v>
      </c>
      <c r="DF211" s="369">
        <v>0</v>
      </c>
      <c r="DG211" s="369">
        <v>0</v>
      </c>
      <c r="DH211" s="369">
        <v>0</v>
      </c>
      <c r="DI211" s="369">
        <v>0</v>
      </c>
      <c r="DJ211" s="369">
        <v>0</v>
      </c>
      <c r="DK211" s="369">
        <v>0</v>
      </c>
      <c r="DL211" s="369">
        <v>0</v>
      </c>
      <c r="DM211" s="369">
        <v>0</v>
      </c>
      <c r="DN211" s="369">
        <v>0</v>
      </c>
      <c r="DO211" s="369">
        <v>0</v>
      </c>
      <c r="DP211" s="369">
        <v>0</v>
      </c>
      <c r="DQ211" s="369">
        <v>0</v>
      </c>
      <c r="DR211" s="369">
        <v>0</v>
      </c>
      <c r="DT211" s="366" t="s">
        <v>213</v>
      </c>
      <c r="DU211" s="304"/>
      <c r="DV211" s="304"/>
      <c r="DW211" s="304"/>
      <c r="DX211" s="304"/>
      <c r="DY211" s="304"/>
      <c r="DZ211" s="304"/>
      <c r="EA211" s="255">
        <v>0</v>
      </c>
      <c r="EB211" s="255">
        <v>13193.099999999999</v>
      </c>
      <c r="EC211" s="255">
        <v>16020.192857142858</v>
      </c>
      <c r="ED211" s="255">
        <f t="shared" si="23"/>
        <v>0</v>
      </c>
      <c r="EE211" s="255">
        <f t="shared" si="23"/>
        <v>0</v>
      </c>
      <c r="EF211" s="255">
        <f t="shared" si="24"/>
        <v>29213.292857142857</v>
      </c>
      <c r="EG211" s="255">
        <v>0</v>
      </c>
      <c r="EH211" s="366" t="s">
        <v>201</v>
      </c>
    </row>
    <row r="212" spans="1:138" x14ac:dyDescent="0.4">
      <c r="A212" s="366" t="s">
        <v>77</v>
      </c>
      <c r="B212" s="366" t="s">
        <v>267</v>
      </c>
      <c r="C212" s="366" t="s">
        <v>46</v>
      </c>
      <c r="D212" s="366" t="s">
        <v>361</v>
      </c>
      <c r="E212" s="366" t="s">
        <v>363</v>
      </c>
      <c r="F212" s="367">
        <v>293.18</v>
      </c>
      <c r="G212" s="367">
        <v>131</v>
      </c>
      <c r="H212" s="281"/>
      <c r="I212" s="281"/>
      <c r="J212" s="281"/>
      <c r="K212" s="281"/>
      <c r="L212" s="281"/>
      <c r="M212" s="389" t="s">
        <v>411</v>
      </c>
      <c r="N212" s="389" t="s">
        <v>411</v>
      </c>
      <c r="O212" s="389" t="s">
        <v>411</v>
      </c>
      <c r="P212" s="389" t="s">
        <v>411</v>
      </c>
      <c r="Q212" s="389" t="s">
        <v>411</v>
      </c>
      <c r="R212" s="389" t="s">
        <v>411</v>
      </c>
      <c r="S212" s="389" t="s">
        <v>411</v>
      </c>
      <c r="T212" s="389" t="s">
        <v>411</v>
      </c>
      <c r="U212" s="389" t="s">
        <v>411</v>
      </c>
      <c r="V212" s="389" t="s">
        <v>411</v>
      </c>
      <c r="W212" s="389" t="s">
        <v>411</v>
      </c>
      <c r="X212" s="389" t="s">
        <v>411</v>
      </c>
      <c r="Y212" s="389" t="s">
        <v>411</v>
      </c>
      <c r="Z212" s="389" t="s">
        <v>411</v>
      </c>
      <c r="AA212" s="389" t="s">
        <v>411</v>
      </c>
      <c r="AB212" s="389" t="s">
        <v>411</v>
      </c>
      <c r="AC212" s="389" t="s">
        <v>411</v>
      </c>
      <c r="AD212" s="389" t="s">
        <v>411</v>
      </c>
      <c r="AE212" s="389" t="s">
        <v>411</v>
      </c>
      <c r="AF212" s="389" t="s">
        <v>411</v>
      </c>
      <c r="AG212" s="389" t="s">
        <v>411</v>
      </c>
      <c r="AH212" s="389" t="s">
        <v>411</v>
      </c>
      <c r="AI212" s="367">
        <v>0</v>
      </c>
      <c r="AJ212" s="367">
        <v>0</v>
      </c>
      <c r="AK212" s="367">
        <v>0</v>
      </c>
      <c r="AL212" s="367">
        <v>0</v>
      </c>
      <c r="AM212" s="367">
        <v>0</v>
      </c>
      <c r="AN212" s="367">
        <v>0</v>
      </c>
      <c r="AO212" s="367">
        <v>0</v>
      </c>
      <c r="AP212" s="367">
        <v>0</v>
      </c>
      <c r="AQ212" s="367">
        <v>0</v>
      </c>
      <c r="AR212" s="367">
        <v>0</v>
      </c>
      <c r="AS212" s="367">
        <v>0</v>
      </c>
      <c r="AT212" s="367">
        <v>0</v>
      </c>
      <c r="AU212" s="367">
        <v>0</v>
      </c>
      <c r="AV212" s="367">
        <v>0</v>
      </c>
      <c r="AW212" s="367">
        <v>0</v>
      </c>
      <c r="AX212" s="367">
        <v>0</v>
      </c>
      <c r="AY212" s="367">
        <v>0</v>
      </c>
      <c r="AZ212" s="367">
        <v>0</v>
      </c>
      <c r="BA212" s="367">
        <v>0</v>
      </c>
      <c r="BB212" s="367">
        <v>0</v>
      </c>
      <c r="BC212" s="367">
        <v>0.5</v>
      </c>
      <c r="BD212" s="367">
        <v>0.5</v>
      </c>
      <c r="BE212" s="367">
        <v>0.5</v>
      </c>
      <c r="BF212" s="367">
        <v>0.5</v>
      </c>
      <c r="BG212" s="367">
        <v>0.5</v>
      </c>
      <c r="BH212" s="367">
        <v>0.5</v>
      </c>
      <c r="BI212" s="367">
        <v>0.5</v>
      </c>
      <c r="BJ212" s="367">
        <v>0</v>
      </c>
      <c r="BK212" s="367">
        <v>0</v>
      </c>
      <c r="BL212" s="367">
        <v>0</v>
      </c>
      <c r="BN212" s="369">
        <v>0</v>
      </c>
      <c r="BO212" s="369">
        <v>0</v>
      </c>
      <c r="BP212" s="369">
        <v>0</v>
      </c>
      <c r="BQ212" s="369">
        <v>0</v>
      </c>
      <c r="BR212" s="369">
        <v>0</v>
      </c>
      <c r="BS212" s="390" t="s">
        <v>411</v>
      </c>
      <c r="BT212" s="390" t="s">
        <v>411</v>
      </c>
      <c r="BU212" s="390" t="s">
        <v>411</v>
      </c>
      <c r="BV212" s="390" t="s">
        <v>411</v>
      </c>
      <c r="BW212" s="390" t="s">
        <v>411</v>
      </c>
      <c r="BX212" s="390" t="s">
        <v>411</v>
      </c>
      <c r="BY212" s="390" t="s">
        <v>411</v>
      </c>
      <c r="BZ212" s="390" t="s">
        <v>411</v>
      </c>
      <c r="CA212" s="390" t="s">
        <v>411</v>
      </c>
      <c r="CB212" s="390" t="s">
        <v>411</v>
      </c>
      <c r="CC212" s="390" t="s">
        <v>411</v>
      </c>
      <c r="CD212" s="390" t="s">
        <v>411</v>
      </c>
      <c r="CE212" s="390" t="s">
        <v>411</v>
      </c>
      <c r="CF212" s="390" t="s">
        <v>411</v>
      </c>
      <c r="CG212" s="390" t="s">
        <v>411</v>
      </c>
      <c r="CH212" s="390" t="s">
        <v>411</v>
      </c>
      <c r="CI212" s="390" t="s">
        <v>411</v>
      </c>
      <c r="CJ212" s="390" t="s">
        <v>411</v>
      </c>
      <c r="CK212" s="390" t="s">
        <v>411</v>
      </c>
      <c r="CL212" s="390" t="s">
        <v>411</v>
      </c>
      <c r="CM212" s="390" t="s">
        <v>411</v>
      </c>
      <c r="CN212" s="390" t="s">
        <v>411</v>
      </c>
      <c r="CO212" s="369">
        <v>0</v>
      </c>
      <c r="CP212" s="369">
        <v>0</v>
      </c>
      <c r="CQ212" s="369">
        <v>0</v>
      </c>
      <c r="CR212" s="369">
        <v>0</v>
      </c>
      <c r="CS212" s="369">
        <v>0</v>
      </c>
      <c r="CT212" s="369">
        <v>0</v>
      </c>
      <c r="CU212" s="369">
        <v>0</v>
      </c>
      <c r="CV212" s="369">
        <v>0</v>
      </c>
      <c r="CW212" s="369">
        <v>0</v>
      </c>
      <c r="CX212" s="369">
        <v>0</v>
      </c>
      <c r="CY212" s="369">
        <v>0</v>
      </c>
      <c r="CZ212" s="369">
        <v>0</v>
      </c>
      <c r="DA212" s="369">
        <v>0</v>
      </c>
      <c r="DB212" s="369">
        <v>0</v>
      </c>
      <c r="DC212" s="369">
        <v>0</v>
      </c>
      <c r="DD212" s="369">
        <v>0</v>
      </c>
      <c r="DE212" s="369">
        <v>0</v>
      </c>
      <c r="DF212" s="369">
        <v>0</v>
      </c>
      <c r="DG212" s="369">
        <v>0</v>
      </c>
      <c r="DH212" s="369">
        <v>0</v>
      </c>
      <c r="DI212" s="369">
        <v>21988.5</v>
      </c>
      <c r="DJ212" s="369">
        <v>21988.5</v>
      </c>
      <c r="DK212" s="369">
        <v>21988.5</v>
      </c>
      <c r="DL212" s="369">
        <v>21988.5</v>
      </c>
      <c r="DM212" s="369">
        <v>21988.5</v>
      </c>
      <c r="DN212" s="369">
        <v>21988.5</v>
      </c>
      <c r="DO212" s="369">
        <v>21988.5</v>
      </c>
      <c r="DP212" s="369">
        <v>0</v>
      </c>
      <c r="DQ212" s="369">
        <v>0</v>
      </c>
      <c r="DR212" s="369">
        <v>0</v>
      </c>
      <c r="DT212" s="366" t="s">
        <v>213</v>
      </c>
      <c r="DU212" s="304"/>
      <c r="DV212" s="304"/>
      <c r="DW212" s="304"/>
      <c r="DX212" s="304"/>
      <c r="DY212" s="304"/>
      <c r="DZ212" s="304"/>
      <c r="EA212" s="255">
        <v>0</v>
      </c>
      <c r="EB212" s="255">
        <v>29213.292857142857</v>
      </c>
      <c r="EC212" s="255">
        <v>0</v>
      </c>
      <c r="ED212" s="255">
        <f t="shared" ref="ED212:EE227" si="25">SUMIF($BN$1:$DR$1,ED$2,$BN212:$DR212)</f>
        <v>0</v>
      </c>
      <c r="EE212" s="255">
        <f t="shared" si="25"/>
        <v>153919.5</v>
      </c>
      <c r="EF212" s="255">
        <f t="shared" si="24"/>
        <v>183132.79285714286</v>
      </c>
      <c r="EG212" s="255">
        <v>0</v>
      </c>
      <c r="EH212" s="366" t="s">
        <v>201</v>
      </c>
    </row>
    <row r="213" spans="1:138" x14ac:dyDescent="0.4">
      <c r="A213" s="366" t="s">
        <v>74</v>
      </c>
      <c r="B213" s="366" t="s">
        <v>267</v>
      </c>
      <c r="C213" s="366" t="s">
        <v>46</v>
      </c>
      <c r="D213" s="366" t="s">
        <v>361</v>
      </c>
      <c r="E213" s="366" t="s">
        <v>317</v>
      </c>
      <c r="F213" s="367">
        <v>216.62</v>
      </c>
      <c r="G213" s="367">
        <v>94.875194156804724</v>
      </c>
      <c r="H213" s="281"/>
      <c r="I213" s="281"/>
      <c r="J213" s="281"/>
      <c r="K213" s="281"/>
      <c r="L213" s="281"/>
      <c r="M213" s="389" t="s">
        <v>411</v>
      </c>
      <c r="N213" s="389" t="s">
        <v>411</v>
      </c>
      <c r="O213" s="389" t="s">
        <v>411</v>
      </c>
      <c r="P213" s="389" t="s">
        <v>411</v>
      </c>
      <c r="Q213" s="389" t="s">
        <v>411</v>
      </c>
      <c r="R213" s="389" t="s">
        <v>411</v>
      </c>
      <c r="S213" s="389" t="s">
        <v>411</v>
      </c>
      <c r="T213" s="389" t="s">
        <v>411</v>
      </c>
      <c r="U213" s="389" t="s">
        <v>411</v>
      </c>
      <c r="V213" s="389" t="s">
        <v>411</v>
      </c>
      <c r="W213" s="389" t="s">
        <v>411</v>
      </c>
      <c r="X213" s="389" t="s">
        <v>411</v>
      </c>
      <c r="Y213" s="389" t="s">
        <v>411</v>
      </c>
      <c r="Z213" s="389" t="s">
        <v>411</v>
      </c>
      <c r="AA213" s="389" t="s">
        <v>411</v>
      </c>
      <c r="AB213" s="389" t="s">
        <v>411</v>
      </c>
      <c r="AC213" s="389" t="s">
        <v>411</v>
      </c>
      <c r="AD213" s="389" t="s">
        <v>411</v>
      </c>
      <c r="AE213" s="389" t="s">
        <v>411</v>
      </c>
      <c r="AF213" s="389" t="s">
        <v>411</v>
      </c>
      <c r="AG213" s="389" t="s">
        <v>411</v>
      </c>
      <c r="AH213" s="389" t="s">
        <v>411</v>
      </c>
      <c r="AI213" s="367">
        <v>0</v>
      </c>
      <c r="AJ213" s="367">
        <v>0</v>
      </c>
      <c r="AK213" s="367">
        <v>0</v>
      </c>
      <c r="AL213" s="367">
        <v>0</v>
      </c>
      <c r="AM213" s="367">
        <v>0</v>
      </c>
      <c r="AN213" s="367">
        <v>0</v>
      </c>
      <c r="AO213" s="367">
        <v>0</v>
      </c>
      <c r="AP213" s="367">
        <v>0</v>
      </c>
      <c r="AQ213" s="367">
        <v>0</v>
      </c>
      <c r="AR213" s="367">
        <v>0</v>
      </c>
      <c r="AS213" s="367">
        <v>0</v>
      </c>
      <c r="AT213" s="367">
        <v>0</v>
      </c>
      <c r="AU213" s="367">
        <v>0</v>
      </c>
      <c r="AV213" s="367">
        <v>0</v>
      </c>
      <c r="AW213" s="367">
        <v>0</v>
      </c>
      <c r="AX213" s="367">
        <v>0</v>
      </c>
      <c r="AY213" s="367">
        <v>0</v>
      </c>
      <c r="AZ213" s="367">
        <v>0</v>
      </c>
      <c r="BA213" s="367">
        <v>0</v>
      </c>
      <c r="BB213" s="367">
        <v>0</v>
      </c>
      <c r="BC213" s="367">
        <v>0</v>
      </c>
      <c r="BD213" s="367">
        <v>0</v>
      </c>
      <c r="BE213" s="367">
        <v>0</v>
      </c>
      <c r="BF213" s="367">
        <v>0</v>
      </c>
      <c r="BG213" s="367">
        <v>0</v>
      </c>
      <c r="BH213" s="367">
        <v>0</v>
      </c>
      <c r="BI213" s="367">
        <v>0</v>
      </c>
      <c r="BJ213" s="367">
        <v>0</v>
      </c>
      <c r="BK213" s="367">
        <v>0</v>
      </c>
      <c r="BL213" s="367">
        <v>0</v>
      </c>
      <c r="BN213" s="369">
        <v>0</v>
      </c>
      <c r="BO213" s="369">
        <v>0</v>
      </c>
      <c r="BP213" s="369">
        <v>0</v>
      </c>
      <c r="BQ213" s="369">
        <v>0</v>
      </c>
      <c r="BR213" s="369">
        <v>0</v>
      </c>
      <c r="BS213" s="390" t="s">
        <v>411</v>
      </c>
      <c r="BT213" s="390" t="s">
        <v>411</v>
      </c>
      <c r="BU213" s="390" t="s">
        <v>411</v>
      </c>
      <c r="BV213" s="390" t="s">
        <v>411</v>
      </c>
      <c r="BW213" s="390" t="s">
        <v>411</v>
      </c>
      <c r="BX213" s="390" t="s">
        <v>411</v>
      </c>
      <c r="BY213" s="390" t="s">
        <v>411</v>
      </c>
      <c r="BZ213" s="390" t="s">
        <v>411</v>
      </c>
      <c r="CA213" s="390" t="s">
        <v>411</v>
      </c>
      <c r="CB213" s="390" t="s">
        <v>411</v>
      </c>
      <c r="CC213" s="390" t="s">
        <v>411</v>
      </c>
      <c r="CD213" s="390" t="s">
        <v>411</v>
      </c>
      <c r="CE213" s="390" t="s">
        <v>411</v>
      </c>
      <c r="CF213" s="390" t="s">
        <v>411</v>
      </c>
      <c r="CG213" s="390" t="s">
        <v>411</v>
      </c>
      <c r="CH213" s="390" t="s">
        <v>411</v>
      </c>
      <c r="CI213" s="390" t="s">
        <v>411</v>
      </c>
      <c r="CJ213" s="390" t="s">
        <v>411</v>
      </c>
      <c r="CK213" s="390" t="s">
        <v>411</v>
      </c>
      <c r="CL213" s="390" t="s">
        <v>411</v>
      </c>
      <c r="CM213" s="390" t="s">
        <v>411</v>
      </c>
      <c r="CN213" s="390" t="s">
        <v>411</v>
      </c>
      <c r="CO213" s="369">
        <v>0</v>
      </c>
      <c r="CP213" s="369">
        <v>0</v>
      </c>
      <c r="CQ213" s="369">
        <v>0</v>
      </c>
      <c r="CR213" s="369">
        <v>0</v>
      </c>
      <c r="CS213" s="369">
        <v>0</v>
      </c>
      <c r="CT213" s="369">
        <v>0</v>
      </c>
      <c r="CU213" s="369">
        <v>0</v>
      </c>
      <c r="CV213" s="369">
        <v>0</v>
      </c>
      <c r="CW213" s="369">
        <v>0</v>
      </c>
      <c r="CX213" s="369">
        <v>0</v>
      </c>
      <c r="CY213" s="369">
        <v>0</v>
      </c>
      <c r="CZ213" s="369">
        <v>0</v>
      </c>
      <c r="DA213" s="369">
        <v>0</v>
      </c>
      <c r="DB213" s="369">
        <v>0</v>
      </c>
      <c r="DC213" s="369">
        <v>0</v>
      </c>
      <c r="DD213" s="369">
        <v>0</v>
      </c>
      <c r="DE213" s="369">
        <v>0</v>
      </c>
      <c r="DF213" s="369">
        <v>0</v>
      </c>
      <c r="DG213" s="369">
        <v>0</v>
      </c>
      <c r="DH213" s="369">
        <v>0</v>
      </c>
      <c r="DI213" s="369">
        <v>0</v>
      </c>
      <c r="DJ213" s="369">
        <v>0</v>
      </c>
      <c r="DK213" s="369">
        <v>0</v>
      </c>
      <c r="DL213" s="369">
        <v>0</v>
      </c>
      <c r="DM213" s="369">
        <v>0</v>
      </c>
      <c r="DN213" s="369">
        <v>0</v>
      </c>
      <c r="DO213" s="369">
        <v>0</v>
      </c>
      <c r="DP213" s="369">
        <v>0</v>
      </c>
      <c r="DQ213" s="369">
        <v>0</v>
      </c>
      <c r="DR213" s="369">
        <v>0</v>
      </c>
      <c r="DT213" s="366" t="s">
        <v>213</v>
      </c>
      <c r="DU213" s="304"/>
      <c r="DV213" s="304"/>
      <c r="DW213" s="304"/>
      <c r="DX213" s="304"/>
      <c r="DY213" s="304"/>
      <c r="DZ213" s="304"/>
      <c r="EA213" s="255">
        <v>0</v>
      </c>
      <c r="EB213" s="255">
        <v>36206.485714285714</v>
      </c>
      <c r="EC213" s="255">
        <v>9051.6214285714268</v>
      </c>
      <c r="ED213" s="255">
        <f t="shared" si="25"/>
        <v>0</v>
      </c>
      <c r="EE213" s="255">
        <f t="shared" si="25"/>
        <v>0</v>
      </c>
      <c r="EF213" s="255">
        <f t="shared" si="24"/>
        <v>45258.107142857145</v>
      </c>
      <c r="EG213" s="255">
        <v>0</v>
      </c>
      <c r="EH213" s="366" t="s">
        <v>200</v>
      </c>
    </row>
    <row r="214" spans="1:138" x14ac:dyDescent="0.4">
      <c r="A214" s="366" t="s">
        <v>287</v>
      </c>
      <c r="B214" s="366" t="s">
        <v>267</v>
      </c>
      <c r="C214" s="366" t="s">
        <v>46</v>
      </c>
      <c r="D214" s="366" t="s">
        <v>361</v>
      </c>
      <c r="E214" s="366" t="s">
        <v>289</v>
      </c>
      <c r="F214" s="367">
        <v>208.74</v>
      </c>
      <c r="G214" s="367">
        <v>91.43088017751478</v>
      </c>
      <c r="H214" s="281"/>
      <c r="I214" s="281"/>
      <c r="J214" s="281"/>
      <c r="K214" s="281"/>
      <c r="L214" s="281"/>
      <c r="M214" s="389" t="s">
        <v>411</v>
      </c>
      <c r="N214" s="389" t="s">
        <v>411</v>
      </c>
      <c r="O214" s="389" t="s">
        <v>411</v>
      </c>
      <c r="P214" s="389" t="s">
        <v>411</v>
      </c>
      <c r="Q214" s="389" t="s">
        <v>411</v>
      </c>
      <c r="R214" s="389" t="s">
        <v>411</v>
      </c>
      <c r="S214" s="389" t="s">
        <v>411</v>
      </c>
      <c r="T214" s="389" t="s">
        <v>411</v>
      </c>
      <c r="U214" s="389" t="s">
        <v>411</v>
      </c>
      <c r="V214" s="389" t="s">
        <v>411</v>
      </c>
      <c r="W214" s="389" t="s">
        <v>411</v>
      </c>
      <c r="X214" s="389" t="s">
        <v>411</v>
      </c>
      <c r="Y214" s="389" t="s">
        <v>411</v>
      </c>
      <c r="Z214" s="389" t="s">
        <v>411</v>
      </c>
      <c r="AA214" s="389" t="s">
        <v>411</v>
      </c>
      <c r="AB214" s="389" t="s">
        <v>411</v>
      </c>
      <c r="AC214" s="389" t="s">
        <v>411</v>
      </c>
      <c r="AD214" s="389" t="s">
        <v>411</v>
      </c>
      <c r="AE214" s="389" t="s">
        <v>411</v>
      </c>
      <c r="AF214" s="389" t="s">
        <v>411</v>
      </c>
      <c r="AG214" s="389" t="s">
        <v>411</v>
      </c>
      <c r="AH214" s="389" t="s">
        <v>411</v>
      </c>
      <c r="AI214" s="367">
        <v>0.11428571428571428</v>
      </c>
      <c r="AJ214" s="367">
        <v>0.11428571428571428</v>
      </c>
      <c r="AK214" s="367">
        <v>0.11428571428571428</v>
      </c>
      <c r="AL214" s="367">
        <v>0.11428571428571428</v>
      </c>
      <c r="AM214" s="367">
        <v>0.11428571428571428</v>
      </c>
      <c r="AN214" s="367">
        <v>0.11428571428571428</v>
      </c>
      <c r="AO214" s="367">
        <v>0.11428571428571428</v>
      </c>
      <c r="AP214" s="367">
        <v>0.11428571428571428</v>
      </c>
      <c r="AQ214" s="367">
        <v>0</v>
      </c>
      <c r="AR214" s="367">
        <v>0</v>
      </c>
      <c r="AS214" s="367">
        <v>0</v>
      </c>
      <c r="AT214" s="367">
        <v>0</v>
      </c>
      <c r="AU214" s="367">
        <v>0</v>
      </c>
      <c r="AV214" s="367">
        <v>0</v>
      </c>
      <c r="AW214" s="367">
        <v>0</v>
      </c>
      <c r="AX214" s="367">
        <v>0</v>
      </c>
      <c r="AY214" s="367">
        <v>0</v>
      </c>
      <c r="AZ214" s="367">
        <v>0</v>
      </c>
      <c r="BA214" s="367">
        <v>0</v>
      </c>
      <c r="BB214" s="367">
        <v>0</v>
      </c>
      <c r="BC214" s="367">
        <v>0</v>
      </c>
      <c r="BD214" s="367">
        <v>0</v>
      </c>
      <c r="BE214" s="367">
        <v>0</v>
      </c>
      <c r="BF214" s="367">
        <v>0</v>
      </c>
      <c r="BG214" s="367">
        <v>0</v>
      </c>
      <c r="BH214" s="367">
        <v>0</v>
      </c>
      <c r="BI214" s="367">
        <v>0</v>
      </c>
      <c r="BJ214" s="367">
        <v>0</v>
      </c>
      <c r="BK214" s="367">
        <v>0</v>
      </c>
      <c r="BL214" s="367">
        <v>0</v>
      </c>
      <c r="BN214" s="369">
        <v>0</v>
      </c>
      <c r="BO214" s="369">
        <v>0</v>
      </c>
      <c r="BP214" s="369">
        <v>0</v>
      </c>
      <c r="BQ214" s="369">
        <v>0</v>
      </c>
      <c r="BR214" s="369">
        <v>0</v>
      </c>
      <c r="BS214" s="390" t="s">
        <v>411</v>
      </c>
      <c r="BT214" s="390" t="s">
        <v>411</v>
      </c>
      <c r="BU214" s="390" t="s">
        <v>411</v>
      </c>
      <c r="BV214" s="390" t="s">
        <v>411</v>
      </c>
      <c r="BW214" s="390" t="s">
        <v>411</v>
      </c>
      <c r="BX214" s="390" t="s">
        <v>411</v>
      </c>
      <c r="BY214" s="390" t="s">
        <v>411</v>
      </c>
      <c r="BZ214" s="390" t="s">
        <v>411</v>
      </c>
      <c r="CA214" s="390" t="s">
        <v>411</v>
      </c>
      <c r="CB214" s="390" t="s">
        <v>411</v>
      </c>
      <c r="CC214" s="390" t="s">
        <v>411</v>
      </c>
      <c r="CD214" s="390" t="s">
        <v>411</v>
      </c>
      <c r="CE214" s="390" t="s">
        <v>411</v>
      </c>
      <c r="CF214" s="390" t="s">
        <v>411</v>
      </c>
      <c r="CG214" s="390" t="s">
        <v>411</v>
      </c>
      <c r="CH214" s="390" t="s">
        <v>411</v>
      </c>
      <c r="CI214" s="390" t="s">
        <v>411</v>
      </c>
      <c r="CJ214" s="390" t="s">
        <v>411</v>
      </c>
      <c r="CK214" s="390" t="s">
        <v>411</v>
      </c>
      <c r="CL214" s="390" t="s">
        <v>411</v>
      </c>
      <c r="CM214" s="390" t="s">
        <v>411</v>
      </c>
      <c r="CN214" s="390" t="s">
        <v>411</v>
      </c>
      <c r="CO214" s="369">
        <v>3578.4</v>
      </c>
      <c r="CP214" s="369">
        <v>3578.4</v>
      </c>
      <c r="CQ214" s="369">
        <v>3578.4</v>
      </c>
      <c r="CR214" s="369">
        <v>3578.4</v>
      </c>
      <c r="CS214" s="369">
        <v>3578.4</v>
      </c>
      <c r="CT214" s="369">
        <v>3578.4</v>
      </c>
      <c r="CU214" s="369">
        <v>3578.4</v>
      </c>
      <c r="CV214" s="369">
        <v>3578.4</v>
      </c>
      <c r="CW214" s="369">
        <v>0</v>
      </c>
      <c r="CX214" s="369">
        <v>0</v>
      </c>
      <c r="CY214" s="369">
        <v>0</v>
      </c>
      <c r="CZ214" s="369">
        <v>0</v>
      </c>
      <c r="DA214" s="369">
        <v>0</v>
      </c>
      <c r="DB214" s="369">
        <v>0</v>
      </c>
      <c r="DC214" s="369">
        <v>0</v>
      </c>
      <c r="DD214" s="369">
        <v>0</v>
      </c>
      <c r="DE214" s="369">
        <v>0</v>
      </c>
      <c r="DF214" s="369">
        <v>0</v>
      </c>
      <c r="DG214" s="369">
        <v>0</v>
      </c>
      <c r="DH214" s="369">
        <v>0</v>
      </c>
      <c r="DI214" s="369">
        <v>0</v>
      </c>
      <c r="DJ214" s="369">
        <v>0</v>
      </c>
      <c r="DK214" s="369">
        <v>0</v>
      </c>
      <c r="DL214" s="369">
        <v>0</v>
      </c>
      <c r="DM214" s="369">
        <v>0</v>
      </c>
      <c r="DN214" s="369">
        <v>0</v>
      </c>
      <c r="DO214" s="369">
        <v>0</v>
      </c>
      <c r="DP214" s="369">
        <v>0</v>
      </c>
      <c r="DQ214" s="369">
        <v>0</v>
      </c>
      <c r="DR214" s="369">
        <v>0</v>
      </c>
      <c r="DT214" s="366" t="s">
        <v>213</v>
      </c>
      <c r="DU214" s="304"/>
      <c r="DV214" s="304"/>
      <c r="DW214" s="304"/>
      <c r="DX214" s="304"/>
      <c r="DY214" s="304"/>
      <c r="DZ214" s="304"/>
      <c r="EA214" s="255">
        <v>28627.200000000001</v>
      </c>
      <c r="EB214" s="255">
        <v>48308.400000000009</v>
      </c>
      <c r="EC214" s="255">
        <v>42940.80000000001</v>
      </c>
      <c r="ED214" s="255">
        <f t="shared" si="25"/>
        <v>7156.8</v>
      </c>
      <c r="EE214" s="255">
        <f t="shared" si="25"/>
        <v>0</v>
      </c>
      <c r="EF214" s="255">
        <f t="shared" si="24"/>
        <v>127033.20000000003</v>
      </c>
      <c r="EG214" s="255">
        <v>0</v>
      </c>
      <c r="EH214" s="366" t="s">
        <v>200</v>
      </c>
    </row>
    <row r="215" spans="1:138" x14ac:dyDescent="0.4">
      <c r="A215" s="366" t="s">
        <v>287</v>
      </c>
      <c r="B215" s="366" t="s">
        <v>267</v>
      </c>
      <c r="C215" s="366" t="s">
        <v>46</v>
      </c>
      <c r="D215" s="366" t="s">
        <v>361</v>
      </c>
      <c r="E215" s="366" t="s">
        <v>289</v>
      </c>
      <c r="F215" s="367">
        <v>208.74</v>
      </c>
      <c r="G215" s="367">
        <v>91.43088017751478</v>
      </c>
      <c r="H215" s="281"/>
      <c r="I215" s="281"/>
      <c r="J215" s="281"/>
      <c r="K215" s="281"/>
      <c r="L215" s="281"/>
      <c r="M215" s="389" t="s">
        <v>411</v>
      </c>
      <c r="N215" s="389" t="s">
        <v>411</v>
      </c>
      <c r="O215" s="389" t="s">
        <v>411</v>
      </c>
      <c r="P215" s="389" t="s">
        <v>411</v>
      </c>
      <c r="Q215" s="389" t="s">
        <v>411</v>
      </c>
      <c r="R215" s="389" t="s">
        <v>411</v>
      </c>
      <c r="S215" s="389" t="s">
        <v>411</v>
      </c>
      <c r="T215" s="389" t="s">
        <v>411</v>
      </c>
      <c r="U215" s="389" t="s">
        <v>411</v>
      </c>
      <c r="V215" s="389" t="s">
        <v>411</v>
      </c>
      <c r="W215" s="389" t="s">
        <v>411</v>
      </c>
      <c r="X215" s="389" t="s">
        <v>411</v>
      </c>
      <c r="Y215" s="389" t="s">
        <v>411</v>
      </c>
      <c r="Z215" s="389" t="s">
        <v>411</v>
      </c>
      <c r="AA215" s="389" t="s">
        <v>411</v>
      </c>
      <c r="AB215" s="389" t="s">
        <v>411</v>
      </c>
      <c r="AC215" s="389" t="s">
        <v>411</v>
      </c>
      <c r="AD215" s="389" t="s">
        <v>411</v>
      </c>
      <c r="AE215" s="389" t="s">
        <v>411</v>
      </c>
      <c r="AF215" s="389" t="s">
        <v>411</v>
      </c>
      <c r="AG215" s="389" t="s">
        <v>411</v>
      </c>
      <c r="AH215" s="389" t="s">
        <v>411</v>
      </c>
      <c r="AI215" s="367">
        <v>0.11428571428571428</v>
      </c>
      <c r="AJ215" s="367">
        <v>0.11428571428571428</v>
      </c>
      <c r="AK215" s="367">
        <v>0.11428571428571428</v>
      </c>
      <c r="AL215" s="367">
        <v>0.11428571428571428</v>
      </c>
      <c r="AM215" s="367">
        <v>0.11428571428571428</v>
      </c>
      <c r="AN215" s="367">
        <v>0.11428571428571428</v>
      </c>
      <c r="AO215" s="367">
        <v>0.11428571428571428</v>
      </c>
      <c r="AP215" s="367">
        <v>0.11428571428571428</v>
      </c>
      <c r="AQ215" s="367">
        <v>0</v>
      </c>
      <c r="AR215" s="367">
        <v>0</v>
      </c>
      <c r="AS215" s="367">
        <v>0</v>
      </c>
      <c r="AT215" s="367">
        <v>0</v>
      </c>
      <c r="AU215" s="367">
        <v>0</v>
      </c>
      <c r="AV215" s="367">
        <v>0</v>
      </c>
      <c r="AW215" s="367">
        <v>0</v>
      </c>
      <c r="AX215" s="367">
        <v>0</v>
      </c>
      <c r="AY215" s="367">
        <v>0</v>
      </c>
      <c r="AZ215" s="367">
        <v>0</v>
      </c>
      <c r="BA215" s="367">
        <v>0</v>
      </c>
      <c r="BB215" s="367">
        <v>0</v>
      </c>
      <c r="BC215" s="367">
        <v>0</v>
      </c>
      <c r="BD215" s="367">
        <v>0</v>
      </c>
      <c r="BE215" s="367">
        <v>0</v>
      </c>
      <c r="BF215" s="367">
        <v>0</v>
      </c>
      <c r="BG215" s="367">
        <v>0</v>
      </c>
      <c r="BH215" s="367">
        <v>0</v>
      </c>
      <c r="BI215" s="367">
        <v>0</v>
      </c>
      <c r="BJ215" s="367">
        <v>0</v>
      </c>
      <c r="BK215" s="367">
        <v>0</v>
      </c>
      <c r="BL215" s="367">
        <v>0</v>
      </c>
      <c r="BN215" s="369">
        <v>0</v>
      </c>
      <c r="BO215" s="369">
        <v>0</v>
      </c>
      <c r="BP215" s="369">
        <v>0</v>
      </c>
      <c r="BQ215" s="369">
        <v>0</v>
      </c>
      <c r="BR215" s="369">
        <v>0</v>
      </c>
      <c r="BS215" s="390" t="s">
        <v>411</v>
      </c>
      <c r="BT215" s="390" t="s">
        <v>411</v>
      </c>
      <c r="BU215" s="390" t="s">
        <v>411</v>
      </c>
      <c r="BV215" s="390" t="s">
        <v>411</v>
      </c>
      <c r="BW215" s="390" t="s">
        <v>411</v>
      </c>
      <c r="BX215" s="390" t="s">
        <v>411</v>
      </c>
      <c r="BY215" s="390" t="s">
        <v>411</v>
      </c>
      <c r="BZ215" s="390" t="s">
        <v>411</v>
      </c>
      <c r="CA215" s="390" t="s">
        <v>411</v>
      </c>
      <c r="CB215" s="390" t="s">
        <v>411</v>
      </c>
      <c r="CC215" s="390" t="s">
        <v>411</v>
      </c>
      <c r="CD215" s="390" t="s">
        <v>411</v>
      </c>
      <c r="CE215" s="390" t="s">
        <v>411</v>
      </c>
      <c r="CF215" s="390" t="s">
        <v>411</v>
      </c>
      <c r="CG215" s="390" t="s">
        <v>411</v>
      </c>
      <c r="CH215" s="390" t="s">
        <v>411</v>
      </c>
      <c r="CI215" s="390" t="s">
        <v>411</v>
      </c>
      <c r="CJ215" s="390" t="s">
        <v>411</v>
      </c>
      <c r="CK215" s="390" t="s">
        <v>411</v>
      </c>
      <c r="CL215" s="390" t="s">
        <v>411</v>
      </c>
      <c r="CM215" s="390" t="s">
        <v>411</v>
      </c>
      <c r="CN215" s="390" t="s">
        <v>411</v>
      </c>
      <c r="CO215" s="369">
        <v>3578.4</v>
      </c>
      <c r="CP215" s="369">
        <v>3578.4</v>
      </c>
      <c r="CQ215" s="369">
        <v>3578.4</v>
      </c>
      <c r="CR215" s="369">
        <v>3578.4</v>
      </c>
      <c r="CS215" s="369">
        <v>3578.4</v>
      </c>
      <c r="CT215" s="369">
        <v>3578.4</v>
      </c>
      <c r="CU215" s="369">
        <v>3578.4</v>
      </c>
      <c r="CV215" s="369">
        <v>3578.4</v>
      </c>
      <c r="CW215" s="369">
        <v>0</v>
      </c>
      <c r="CX215" s="369">
        <v>0</v>
      </c>
      <c r="CY215" s="369">
        <v>0</v>
      </c>
      <c r="CZ215" s="369">
        <v>0</v>
      </c>
      <c r="DA215" s="369">
        <v>0</v>
      </c>
      <c r="DB215" s="369">
        <v>0</v>
      </c>
      <c r="DC215" s="369">
        <v>0</v>
      </c>
      <c r="DD215" s="369">
        <v>0</v>
      </c>
      <c r="DE215" s="369">
        <v>0</v>
      </c>
      <c r="DF215" s="369">
        <v>0</v>
      </c>
      <c r="DG215" s="369">
        <v>0</v>
      </c>
      <c r="DH215" s="369">
        <v>0</v>
      </c>
      <c r="DI215" s="369">
        <v>0</v>
      </c>
      <c r="DJ215" s="369">
        <v>0</v>
      </c>
      <c r="DK215" s="369">
        <v>0</v>
      </c>
      <c r="DL215" s="369">
        <v>0</v>
      </c>
      <c r="DM215" s="369">
        <v>0</v>
      </c>
      <c r="DN215" s="369">
        <v>0</v>
      </c>
      <c r="DO215" s="369">
        <v>0</v>
      </c>
      <c r="DP215" s="369">
        <v>0</v>
      </c>
      <c r="DQ215" s="369">
        <v>0</v>
      </c>
      <c r="DR215" s="369">
        <v>0</v>
      </c>
      <c r="DT215" s="366" t="s">
        <v>213</v>
      </c>
      <c r="DU215" s="304"/>
      <c r="DV215" s="304"/>
      <c r="DW215" s="304"/>
      <c r="DX215" s="304"/>
      <c r="DY215" s="304"/>
      <c r="DZ215" s="304"/>
      <c r="EA215" s="255">
        <v>28627.200000000001</v>
      </c>
      <c r="EB215" s="255">
        <v>48308.400000000009</v>
      </c>
      <c r="EC215" s="255">
        <v>42940.80000000001</v>
      </c>
      <c r="ED215" s="255">
        <f t="shared" si="25"/>
        <v>7156.8</v>
      </c>
      <c r="EE215" s="255">
        <f t="shared" si="25"/>
        <v>0</v>
      </c>
      <c r="EF215" s="255">
        <f t="shared" si="24"/>
        <v>127033.20000000003</v>
      </c>
      <c r="EG215" s="255">
        <v>0</v>
      </c>
      <c r="EH215" s="366" t="s">
        <v>200</v>
      </c>
    </row>
    <row r="216" spans="1:138" x14ac:dyDescent="0.4">
      <c r="A216" s="366" t="s">
        <v>287</v>
      </c>
      <c r="B216" s="366" t="s">
        <v>267</v>
      </c>
      <c r="C216" s="366" t="s">
        <v>46</v>
      </c>
      <c r="D216" s="366" t="s">
        <v>361</v>
      </c>
      <c r="E216" s="366" t="s">
        <v>289</v>
      </c>
      <c r="F216" s="367">
        <v>208.74</v>
      </c>
      <c r="G216" s="367">
        <v>91.43088017751478</v>
      </c>
      <c r="H216" s="281"/>
      <c r="I216" s="281"/>
      <c r="J216" s="281"/>
      <c r="K216" s="281"/>
      <c r="L216" s="281"/>
      <c r="M216" s="389" t="s">
        <v>411</v>
      </c>
      <c r="N216" s="389" t="s">
        <v>411</v>
      </c>
      <c r="O216" s="389" t="s">
        <v>411</v>
      </c>
      <c r="P216" s="389" t="s">
        <v>411</v>
      </c>
      <c r="Q216" s="389" t="s">
        <v>411</v>
      </c>
      <c r="R216" s="389" t="s">
        <v>411</v>
      </c>
      <c r="S216" s="389" t="s">
        <v>411</v>
      </c>
      <c r="T216" s="389" t="s">
        <v>411</v>
      </c>
      <c r="U216" s="389" t="s">
        <v>411</v>
      </c>
      <c r="V216" s="389" t="s">
        <v>411</v>
      </c>
      <c r="W216" s="389" t="s">
        <v>411</v>
      </c>
      <c r="X216" s="389" t="s">
        <v>411</v>
      </c>
      <c r="Y216" s="389" t="s">
        <v>411</v>
      </c>
      <c r="Z216" s="389" t="s">
        <v>411</v>
      </c>
      <c r="AA216" s="389" t="s">
        <v>411</v>
      </c>
      <c r="AB216" s="389" t="s">
        <v>411</v>
      </c>
      <c r="AC216" s="389" t="s">
        <v>411</v>
      </c>
      <c r="AD216" s="389" t="s">
        <v>411</v>
      </c>
      <c r="AE216" s="389" t="s">
        <v>411</v>
      </c>
      <c r="AF216" s="389" t="s">
        <v>411</v>
      </c>
      <c r="AG216" s="389" t="s">
        <v>411</v>
      </c>
      <c r="AH216" s="389" t="s">
        <v>411</v>
      </c>
      <c r="AI216" s="367">
        <v>0</v>
      </c>
      <c r="AJ216" s="367">
        <v>0</v>
      </c>
      <c r="AK216" s="367">
        <v>0</v>
      </c>
      <c r="AL216" s="367">
        <v>0</v>
      </c>
      <c r="AM216" s="367">
        <v>0</v>
      </c>
      <c r="AN216" s="367">
        <v>0</v>
      </c>
      <c r="AO216" s="367">
        <v>0</v>
      </c>
      <c r="AP216" s="367">
        <v>0</v>
      </c>
      <c r="AQ216" s="367">
        <v>0.21428571428571427</v>
      </c>
      <c r="AR216" s="367">
        <v>0.21428571428571427</v>
      </c>
      <c r="AS216" s="367">
        <v>0.21428571428571427</v>
      </c>
      <c r="AT216" s="367">
        <v>0.21428571428571427</v>
      </c>
      <c r="AU216" s="367">
        <v>0.21428571428571427</v>
      </c>
      <c r="AV216" s="367">
        <v>0.21428571428571427</v>
      </c>
      <c r="AW216" s="367">
        <v>0.21428571428571427</v>
      </c>
      <c r="AX216" s="367">
        <v>0.21428571428571427</v>
      </c>
      <c r="AY216" s="367">
        <v>0.21428571428571427</v>
      </c>
      <c r="AZ216" s="367">
        <v>0.21428571428571427</v>
      </c>
      <c r="BA216" s="367">
        <v>0.21428571428571427</v>
      </c>
      <c r="BB216" s="367">
        <v>0.21428571428571427</v>
      </c>
      <c r="BC216" s="367">
        <v>0.21428571428571427</v>
      </c>
      <c r="BD216" s="367">
        <v>0.21428571428571427</v>
      </c>
      <c r="BE216" s="367">
        <v>0.21428571428571427</v>
      </c>
      <c r="BF216" s="367">
        <v>0.21428571428571427</v>
      </c>
      <c r="BG216" s="367">
        <v>0.21428571428571427</v>
      </c>
      <c r="BH216" s="367">
        <v>0.21428571428571427</v>
      </c>
      <c r="BI216" s="367">
        <v>0</v>
      </c>
      <c r="BJ216" s="367">
        <v>0</v>
      </c>
      <c r="BK216" s="367">
        <v>0</v>
      </c>
      <c r="BL216" s="367">
        <v>0</v>
      </c>
      <c r="BN216" s="369">
        <v>0</v>
      </c>
      <c r="BO216" s="369">
        <v>0</v>
      </c>
      <c r="BP216" s="369">
        <v>0</v>
      </c>
      <c r="BQ216" s="369">
        <v>0</v>
      </c>
      <c r="BR216" s="369">
        <v>0</v>
      </c>
      <c r="BS216" s="390" t="s">
        <v>411</v>
      </c>
      <c r="BT216" s="390" t="s">
        <v>411</v>
      </c>
      <c r="BU216" s="390" t="s">
        <v>411</v>
      </c>
      <c r="BV216" s="390" t="s">
        <v>411</v>
      </c>
      <c r="BW216" s="390" t="s">
        <v>411</v>
      </c>
      <c r="BX216" s="390" t="s">
        <v>411</v>
      </c>
      <c r="BY216" s="390" t="s">
        <v>411</v>
      </c>
      <c r="BZ216" s="390" t="s">
        <v>411</v>
      </c>
      <c r="CA216" s="390" t="s">
        <v>411</v>
      </c>
      <c r="CB216" s="390" t="s">
        <v>411</v>
      </c>
      <c r="CC216" s="390" t="s">
        <v>411</v>
      </c>
      <c r="CD216" s="390" t="s">
        <v>411</v>
      </c>
      <c r="CE216" s="390" t="s">
        <v>411</v>
      </c>
      <c r="CF216" s="390" t="s">
        <v>411</v>
      </c>
      <c r="CG216" s="390" t="s">
        <v>411</v>
      </c>
      <c r="CH216" s="390" t="s">
        <v>411</v>
      </c>
      <c r="CI216" s="390" t="s">
        <v>411</v>
      </c>
      <c r="CJ216" s="390" t="s">
        <v>411</v>
      </c>
      <c r="CK216" s="390" t="s">
        <v>411</v>
      </c>
      <c r="CL216" s="390" t="s">
        <v>411</v>
      </c>
      <c r="CM216" s="390" t="s">
        <v>411</v>
      </c>
      <c r="CN216" s="390" t="s">
        <v>411</v>
      </c>
      <c r="CO216" s="369">
        <v>0</v>
      </c>
      <c r="CP216" s="369">
        <v>0</v>
      </c>
      <c r="CQ216" s="369">
        <v>0</v>
      </c>
      <c r="CR216" s="369">
        <v>0</v>
      </c>
      <c r="CS216" s="369">
        <v>0</v>
      </c>
      <c r="CT216" s="369">
        <v>0</v>
      </c>
      <c r="CU216" s="369">
        <v>0</v>
      </c>
      <c r="CV216" s="369">
        <v>0</v>
      </c>
      <c r="CW216" s="369">
        <v>6709.4999999999991</v>
      </c>
      <c r="CX216" s="369">
        <v>6709.4999999999991</v>
      </c>
      <c r="CY216" s="369">
        <v>6709.4999999999991</v>
      </c>
      <c r="CZ216" s="369">
        <v>6709.4999999999991</v>
      </c>
      <c r="DA216" s="369">
        <v>6709.4999999999991</v>
      </c>
      <c r="DB216" s="369">
        <v>6709.4999999999991</v>
      </c>
      <c r="DC216" s="369">
        <v>6709.4999999999991</v>
      </c>
      <c r="DD216" s="369">
        <v>6709.4999999999991</v>
      </c>
      <c r="DE216" s="369">
        <v>6709.4999999999991</v>
      </c>
      <c r="DF216" s="369">
        <v>6709.4999999999991</v>
      </c>
      <c r="DG216" s="369">
        <v>6709.4999999999991</v>
      </c>
      <c r="DH216" s="369">
        <v>6709.4999999999991</v>
      </c>
      <c r="DI216" s="369">
        <v>6709.4999999999991</v>
      </c>
      <c r="DJ216" s="369">
        <v>6709.4999999999991</v>
      </c>
      <c r="DK216" s="369">
        <v>6709.4999999999991</v>
      </c>
      <c r="DL216" s="369">
        <v>6709.4999999999991</v>
      </c>
      <c r="DM216" s="369">
        <v>6709.4999999999991</v>
      </c>
      <c r="DN216" s="369">
        <v>6709.4999999999991</v>
      </c>
      <c r="DO216" s="369">
        <v>0</v>
      </c>
      <c r="DP216" s="369">
        <v>0</v>
      </c>
      <c r="DQ216" s="369">
        <v>0</v>
      </c>
      <c r="DR216" s="369">
        <v>0</v>
      </c>
      <c r="DT216" s="366" t="s">
        <v>213</v>
      </c>
      <c r="DU216" s="304"/>
      <c r="DV216" s="304"/>
      <c r="DW216" s="304"/>
      <c r="DX216" s="304"/>
      <c r="DY216" s="304"/>
      <c r="DZ216" s="304"/>
      <c r="EA216" s="255">
        <v>0</v>
      </c>
      <c r="EB216" s="255">
        <v>0</v>
      </c>
      <c r="EC216" s="255">
        <v>0</v>
      </c>
      <c r="ED216" s="255">
        <f t="shared" si="25"/>
        <v>67094.999999999985</v>
      </c>
      <c r="EE216" s="255">
        <f t="shared" si="25"/>
        <v>53675.999999999993</v>
      </c>
      <c r="EF216" s="255">
        <f t="shared" si="24"/>
        <v>120770.99999999997</v>
      </c>
      <c r="EG216" s="255">
        <v>0</v>
      </c>
      <c r="EH216" s="366" t="s">
        <v>200</v>
      </c>
    </row>
    <row r="217" spans="1:138" x14ac:dyDescent="0.4">
      <c r="A217" s="366" t="s">
        <v>77</v>
      </c>
      <c r="B217" s="366" t="s">
        <v>267</v>
      </c>
      <c r="C217" s="366" t="s">
        <v>46</v>
      </c>
      <c r="D217" s="366" t="s">
        <v>361</v>
      </c>
      <c r="E217" s="366" t="s">
        <v>364</v>
      </c>
      <c r="F217" s="367">
        <v>211.36</v>
      </c>
      <c r="G217" s="367">
        <v>92.578984837278099</v>
      </c>
      <c r="H217" s="281"/>
      <c r="I217" s="281"/>
      <c r="J217" s="281"/>
      <c r="K217" s="281"/>
      <c r="L217" s="281"/>
      <c r="M217" s="389" t="s">
        <v>411</v>
      </c>
      <c r="N217" s="389" t="s">
        <v>411</v>
      </c>
      <c r="O217" s="389" t="s">
        <v>411</v>
      </c>
      <c r="P217" s="389" t="s">
        <v>411</v>
      </c>
      <c r="Q217" s="389" t="s">
        <v>411</v>
      </c>
      <c r="R217" s="389" t="s">
        <v>411</v>
      </c>
      <c r="S217" s="389" t="s">
        <v>411</v>
      </c>
      <c r="T217" s="389" t="s">
        <v>411</v>
      </c>
      <c r="U217" s="389" t="s">
        <v>411</v>
      </c>
      <c r="V217" s="389" t="s">
        <v>411</v>
      </c>
      <c r="W217" s="389" t="s">
        <v>411</v>
      </c>
      <c r="X217" s="389" t="s">
        <v>411</v>
      </c>
      <c r="Y217" s="389" t="s">
        <v>411</v>
      </c>
      <c r="Z217" s="389" t="s">
        <v>411</v>
      </c>
      <c r="AA217" s="389" t="s">
        <v>411</v>
      </c>
      <c r="AB217" s="389" t="s">
        <v>411</v>
      </c>
      <c r="AC217" s="389" t="s">
        <v>411</v>
      </c>
      <c r="AD217" s="389" t="s">
        <v>411</v>
      </c>
      <c r="AE217" s="389" t="s">
        <v>411</v>
      </c>
      <c r="AF217" s="389" t="s">
        <v>411</v>
      </c>
      <c r="AG217" s="389" t="s">
        <v>411</v>
      </c>
      <c r="AH217" s="389" t="s">
        <v>411</v>
      </c>
      <c r="AI217" s="367">
        <v>0</v>
      </c>
      <c r="AJ217" s="367">
        <v>0</v>
      </c>
      <c r="AK217" s="367">
        <v>0</v>
      </c>
      <c r="AL217" s="367">
        <v>0</v>
      </c>
      <c r="AM217" s="367">
        <v>0</v>
      </c>
      <c r="AN217" s="367">
        <v>0.25</v>
      </c>
      <c r="AO217" s="367">
        <v>0.25</v>
      </c>
      <c r="AP217" s="367">
        <v>0.25</v>
      </c>
      <c r="AQ217" s="367">
        <v>0.25</v>
      </c>
      <c r="AR217" s="367">
        <v>0.25</v>
      </c>
      <c r="AS217" s="367">
        <v>0.25</v>
      </c>
      <c r="AT217" s="367">
        <v>0.25</v>
      </c>
      <c r="AU217" s="367">
        <v>0.25</v>
      </c>
      <c r="AV217" s="367">
        <v>0.25</v>
      </c>
      <c r="AW217" s="367">
        <v>0.25</v>
      </c>
      <c r="AX217" s="367">
        <v>0.25</v>
      </c>
      <c r="AY217" s="367">
        <v>0.25</v>
      </c>
      <c r="AZ217" s="367">
        <v>0.5</v>
      </c>
      <c r="BA217" s="367">
        <v>0.5</v>
      </c>
      <c r="BB217" s="367">
        <v>0.5</v>
      </c>
      <c r="BC217" s="367">
        <v>0.5</v>
      </c>
      <c r="BD217" s="367">
        <v>0.5</v>
      </c>
      <c r="BE217" s="367">
        <v>0.5</v>
      </c>
      <c r="BF217" s="367">
        <v>0.5</v>
      </c>
      <c r="BG217" s="367">
        <v>0.5</v>
      </c>
      <c r="BH217" s="367">
        <v>0.5</v>
      </c>
      <c r="BI217" s="367">
        <v>0</v>
      </c>
      <c r="BJ217" s="367">
        <v>0</v>
      </c>
      <c r="BK217" s="367">
        <v>0</v>
      </c>
      <c r="BL217" s="367">
        <v>0</v>
      </c>
      <c r="BN217" s="369">
        <v>0</v>
      </c>
      <c r="BO217" s="369">
        <v>0</v>
      </c>
      <c r="BP217" s="369">
        <v>0</v>
      </c>
      <c r="BQ217" s="369">
        <v>0</v>
      </c>
      <c r="BR217" s="369">
        <v>0</v>
      </c>
      <c r="BS217" s="390" t="s">
        <v>411</v>
      </c>
      <c r="BT217" s="390" t="s">
        <v>411</v>
      </c>
      <c r="BU217" s="390" t="s">
        <v>411</v>
      </c>
      <c r="BV217" s="390" t="s">
        <v>411</v>
      </c>
      <c r="BW217" s="390" t="s">
        <v>411</v>
      </c>
      <c r="BX217" s="390" t="s">
        <v>411</v>
      </c>
      <c r="BY217" s="390" t="s">
        <v>411</v>
      </c>
      <c r="BZ217" s="390" t="s">
        <v>411</v>
      </c>
      <c r="CA217" s="390" t="s">
        <v>411</v>
      </c>
      <c r="CB217" s="390" t="s">
        <v>411</v>
      </c>
      <c r="CC217" s="390" t="s">
        <v>411</v>
      </c>
      <c r="CD217" s="390" t="s">
        <v>411</v>
      </c>
      <c r="CE217" s="390" t="s">
        <v>411</v>
      </c>
      <c r="CF217" s="390" t="s">
        <v>411</v>
      </c>
      <c r="CG217" s="390" t="s">
        <v>411</v>
      </c>
      <c r="CH217" s="390" t="s">
        <v>411</v>
      </c>
      <c r="CI217" s="390" t="s">
        <v>411</v>
      </c>
      <c r="CJ217" s="390" t="s">
        <v>411</v>
      </c>
      <c r="CK217" s="390" t="s">
        <v>411</v>
      </c>
      <c r="CL217" s="390" t="s">
        <v>411</v>
      </c>
      <c r="CM217" s="390" t="s">
        <v>411</v>
      </c>
      <c r="CN217" s="390" t="s">
        <v>411</v>
      </c>
      <c r="CO217" s="369">
        <v>0</v>
      </c>
      <c r="CP217" s="369">
        <v>0</v>
      </c>
      <c r="CQ217" s="369">
        <v>0</v>
      </c>
      <c r="CR217" s="369">
        <v>0</v>
      </c>
      <c r="CS217" s="369">
        <v>0</v>
      </c>
      <c r="CT217" s="369">
        <v>7926.0000000000009</v>
      </c>
      <c r="CU217" s="369">
        <v>7926.0000000000009</v>
      </c>
      <c r="CV217" s="369">
        <v>7926.0000000000009</v>
      </c>
      <c r="CW217" s="369">
        <v>7926.0000000000009</v>
      </c>
      <c r="CX217" s="369">
        <v>7926.0000000000009</v>
      </c>
      <c r="CY217" s="369">
        <v>7926.0000000000009</v>
      </c>
      <c r="CZ217" s="369">
        <v>7926.0000000000009</v>
      </c>
      <c r="DA217" s="369">
        <v>7926.0000000000009</v>
      </c>
      <c r="DB217" s="369">
        <v>7926.0000000000009</v>
      </c>
      <c r="DC217" s="369">
        <v>7926.0000000000009</v>
      </c>
      <c r="DD217" s="369">
        <v>7926.0000000000009</v>
      </c>
      <c r="DE217" s="369">
        <v>7926.0000000000009</v>
      </c>
      <c r="DF217" s="369">
        <v>15852.000000000002</v>
      </c>
      <c r="DG217" s="369">
        <v>15852.000000000002</v>
      </c>
      <c r="DH217" s="369">
        <v>15852.000000000002</v>
      </c>
      <c r="DI217" s="369">
        <v>15852.000000000002</v>
      </c>
      <c r="DJ217" s="369">
        <v>15852.000000000002</v>
      </c>
      <c r="DK217" s="369">
        <v>15852.000000000002</v>
      </c>
      <c r="DL217" s="369">
        <v>15852.000000000002</v>
      </c>
      <c r="DM217" s="369">
        <v>15852.000000000002</v>
      </c>
      <c r="DN217" s="369">
        <v>15852.000000000002</v>
      </c>
      <c r="DO217" s="369">
        <v>0</v>
      </c>
      <c r="DP217" s="369">
        <v>0</v>
      </c>
      <c r="DQ217" s="369">
        <v>0</v>
      </c>
      <c r="DR217" s="369">
        <v>0</v>
      </c>
      <c r="DT217" s="366" t="s">
        <v>213</v>
      </c>
      <c r="DU217" s="304"/>
      <c r="DV217" s="304"/>
      <c r="DW217" s="304"/>
      <c r="DX217" s="304"/>
      <c r="DY217" s="304"/>
      <c r="DZ217" s="304"/>
      <c r="EA217" s="255">
        <v>0</v>
      </c>
      <c r="EB217" s="255">
        <v>0</v>
      </c>
      <c r="EC217" s="255">
        <v>7926.0000000000009</v>
      </c>
      <c r="ED217" s="255">
        <f t="shared" si="25"/>
        <v>103038.00000000001</v>
      </c>
      <c r="EE217" s="255">
        <f t="shared" si="25"/>
        <v>126816.00000000001</v>
      </c>
      <c r="EF217" s="255">
        <f t="shared" si="24"/>
        <v>237780.00000000003</v>
      </c>
      <c r="EG217" s="255">
        <v>0</v>
      </c>
      <c r="EH217" s="366" t="s">
        <v>201</v>
      </c>
    </row>
    <row r="218" spans="1:138" x14ac:dyDescent="0.4">
      <c r="A218" s="366" t="s">
        <v>77</v>
      </c>
      <c r="B218" s="366" t="s">
        <v>267</v>
      </c>
      <c r="C218" s="366" t="s">
        <v>46</v>
      </c>
      <c r="D218" s="366" t="s">
        <v>361</v>
      </c>
      <c r="E218" s="366" t="s">
        <v>306</v>
      </c>
      <c r="F218" s="367">
        <v>293.18</v>
      </c>
      <c r="G218" s="367">
        <v>131</v>
      </c>
      <c r="H218" s="281"/>
      <c r="I218" s="281"/>
      <c r="J218" s="281"/>
      <c r="K218" s="281"/>
      <c r="L218" s="281"/>
      <c r="M218" s="389" t="s">
        <v>411</v>
      </c>
      <c r="N218" s="389" t="s">
        <v>411</v>
      </c>
      <c r="O218" s="389" t="s">
        <v>411</v>
      </c>
      <c r="P218" s="389" t="s">
        <v>411</v>
      </c>
      <c r="Q218" s="389" t="s">
        <v>411</v>
      </c>
      <c r="R218" s="389" t="s">
        <v>411</v>
      </c>
      <c r="S218" s="389" t="s">
        <v>411</v>
      </c>
      <c r="T218" s="389" t="s">
        <v>411</v>
      </c>
      <c r="U218" s="389" t="s">
        <v>411</v>
      </c>
      <c r="V218" s="389" t="s">
        <v>411</v>
      </c>
      <c r="W218" s="389" t="s">
        <v>411</v>
      </c>
      <c r="X218" s="389" t="s">
        <v>411</v>
      </c>
      <c r="Y218" s="389" t="s">
        <v>411</v>
      </c>
      <c r="Z218" s="389" t="s">
        <v>411</v>
      </c>
      <c r="AA218" s="389" t="s">
        <v>411</v>
      </c>
      <c r="AB218" s="389" t="s">
        <v>411</v>
      </c>
      <c r="AC218" s="389" t="s">
        <v>411</v>
      </c>
      <c r="AD218" s="389" t="s">
        <v>411</v>
      </c>
      <c r="AE218" s="389" t="s">
        <v>411</v>
      </c>
      <c r="AF218" s="389" t="s">
        <v>411</v>
      </c>
      <c r="AG218" s="389" t="s">
        <v>411</v>
      </c>
      <c r="AH218" s="389" t="s">
        <v>411</v>
      </c>
      <c r="AI218" s="367">
        <v>0.5714285714285714</v>
      </c>
      <c r="AJ218" s="367">
        <v>0.5714285714285714</v>
      </c>
      <c r="AK218" s="367">
        <v>0.09</v>
      </c>
      <c r="AL218" s="367">
        <v>0.09</v>
      </c>
      <c r="AM218" s="367">
        <v>0.09</v>
      </c>
      <c r="AN218" s="367">
        <v>0.09</v>
      </c>
      <c r="AO218" s="367">
        <v>0.09</v>
      </c>
      <c r="AP218" s="367">
        <v>0.09</v>
      </c>
      <c r="AQ218" s="367">
        <v>0.09</v>
      </c>
      <c r="AR218" s="367">
        <v>0.09</v>
      </c>
      <c r="AS218" s="367">
        <v>0.09</v>
      </c>
      <c r="AT218" s="367">
        <v>0.09</v>
      </c>
      <c r="AU218" s="367">
        <v>0.09</v>
      </c>
      <c r="AV218" s="367">
        <v>0.09</v>
      </c>
      <c r="AW218" s="367">
        <v>0.09</v>
      </c>
      <c r="AX218" s="367">
        <v>0.09</v>
      </c>
      <c r="AY218" s="367">
        <v>0.09</v>
      </c>
      <c r="AZ218" s="367">
        <v>0.09</v>
      </c>
      <c r="BA218" s="367">
        <v>0.09</v>
      </c>
      <c r="BB218" s="367">
        <v>0.09</v>
      </c>
      <c r="BC218" s="367">
        <v>0.09</v>
      </c>
      <c r="BD218" s="367">
        <v>0.09</v>
      </c>
      <c r="BE218" s="367">
        <v>0.09</v>
      </c>
      <c r="BF218" s="367">
        <v>0.09</v>
      </c>
      <c r="BG218" s="367">
        <v>0.09</v>
      </c>
      <c r="BH218" s="367">
        <v>0.09</v>
      </c>
      <c r="BI218" s="367">
        <v>0</v>
      </c>
      <c r="BJ218" s="367">
        <v>0</v>
      </c>
      <c r="BK218" s="367">
        <v>0</v>
      </c>
      <c r="BL218" s="367">
        <v>0</v>
      </c>
      <c r="BN218" s="369">
        <v>0</v>
      </c>
      <c r="BO218" s="369">
        <v>0</v>
      </c>
      <c r="BP218" s="369">
        <v>0</v>
      </c>
      <c r="BQ218" s="369">
        <v>0</v>
      </c>
      <c r="BR218" s="369">
        <v>0</v>
      </c>
      <c r="BS218" s="390" t="s">
        <v>411</v>
      </c>
      <c r="BT218" s="390" t="s">
        <v>411</v>
      </c>
      <c r="BU218" s="390" t="s">
        <v>411</v>
      </c>
      <c r="BV218" s="390" t="s">
        <v>411</v>
      </c>
      <c r="BW218" s="390" t="s">
        <v>411</v>
      </c>
      <c r="BX218" s="390" t="s">
        <v>411</v>
      </c>
      <c r="BY218" s="390" t="s">
        <v>411</v>
      </c>
      <c r="BZ218" s="390" t="s">
        <v>411</v>
      </c>
      <c r="CA218" s="390" t="s">
        <v>411</v>
      </c>
      <c r="CB218" s="390" t="s">
        <v>411</v>
      </c>
      <c r="CC218" s="390" t="s">
        <v>411</v>
      </c>
      <c r="CD218" s="390" t="s">
        <v>411</v>
      </c>
      <c r="CE218" s="390" t="s">
        <v>411</v>
      </c>
      <c r="CF218" s="390" t="s">
        <v>411</v>
      </c>
      <c r="CG218" s="390" t="s">
        <v>411</v>
      </c>
      <c r="CH218" s="390" t="s">
        <v>411</v>
      </c>
      <c r="CI218" s="390" t="s">
        <v>411</v>
      </c>
      <c r="CJ218" s="390" t="s">
        <v>411</v>
      </c>
      <c r="CK218" s="390" t="s">
        <v>411</v>
      </c>
      <c r="CL218" s="390" t="s">
        <v>411</v>
      </c>
      <c r="CM218" s="390" t="s">
        <v>411</v>
      </c>
      <c r="CN218" s="390" t="s">
        <v>411</v>
      </c>
      <c r="CO218" s="369">
        <v>25129.714285714286</v>
      </c>
      <c r="CP218" s="369">
        <v>25129.714285714286</v>
      </c>
      <c r="CQ218" s="369">
        <v>3957.93</v>
      </c>
      <c r="CR218" s="369">
        <v>3957.93</v>
      </c>
      <c r="CS218" s="369">
        <v>3957.93</v>
      </c>
      <c r="CT218" s="369">
        <v>3957.93</v>
      </c>
      <c r="CU218" s="369">
        <v>3957.93</v>
      </c>
      <c r="CV218" s="369">
        <v>3957.93</v>
      </c>
      <c r="CW218" s="369">
        <v>3957.93</v>
      </c>
      <c r="CX218" s="369">
        <v>3957.93</v>
      </c>
      <c r="CY218" s="369">
        <v>3957.93</v>
      </c>
      <c r="CZ218" s="369">
        <v>3957.93</v>
      </c>
      <c r="DA218" s="369">
        <v>3957.93</v>
      </c>
      <c r="DB218" s="369">
        <v>3957.93</v>
      </c>
      <c r="DC218" s="369">
        <v>3957.93</v>
      </c>
      <c r="DD218" s="369">
        <v>3957.93</v>
      </c>
      <c r="DE218" s="369">
        <v>3957.93</v>
      </c>
      <c r="DF218" s="369">
        <v>3957.93</v>
      </c>
      <c r="DG218" s="369">
        <v>3957.93</v>
      </c>
      <c r="DH218" s="369">
        <v>3957.93</v>
      </c>
      <c r="DI218" s="369">
        <v>3957.93</v>
      </c>
      <c r="DJ218" s="369">
        <v>3957.93</v>
      </c>
      <c r="DK218" s="369">
        <v>3957.93</v>
      </c>
      <c r="DL218" s="369">
        <v>3957.93</v>
      </c>
      <c r="DM218" s="369">
        <v>3957.93</v>
      </c>
      <c r="DN218" s="369">
        <v>3957.93</v>
      </c>
      <c r="DO218" s="369">
        <v>0</v>
      </c>
      <c r="DP218" s="369">
        <v>0</v>
      </c>
      <c r="DQ218" s="369">
        <v>0</v>
      </c>
      <c r="DR218" s="369">
        <v>0</v>
      </c>
      <c r="DT218" s="366" t="s">
        <v>213</v>
      </c>
      <c r="DU218" s="304"/>
      <c r="DV218" s="304"/>
      <c r="DW218" s="304"/>
      <c r="DX218" s="304"/>
      <c r="DY218" s="304"/>
      <c r="DZ218" s="304"/>
      <c r="EA218" s="255">
        <v>62824.28571428571</v>
      </c>
      <c r="EB218" s="255">
        <v>216743.78571428568</v>
      </c>
      <c r="EC218" s="255">
        <v>216869.43428571426</v>
      </c>
      <c r="ED218" s="255">
        <f t="shared" si="25"/>
        <v>47495.159999999996</v>
      </c>
      <c r="EE218" s="255">
        <f t="shared" si="25"/>
        <v>31663.439999999999</v>
      </c>
      <c r="EF218" s="255">
        <f t="shared" si="24"/>
        <v>575596.10571428563</v>
      </c>
      <c r="EG218" s="255">
        <v>0</v>
      </c>
      <c r="EH218" s="366" t="s">
        <v>200</v>
      </c>
    </row>
    <row r="219" spans="1:138" x14ac:dyDescent="0.4">
      <c r="A219" s="366" t="s">
        <v>77</v>
      </c>
      <c r="B219" s="366" t="s">
        <v>267</v>
      </c>
      <c r="C219" s="366" t="s">
        <v>46</v>
      </c>
      <c r="D219" s="366" t="s">
        <v>361</v>
      </c>
      <c r="E219" s="366" t="s">
        <v>304</v>
      </c>
      <c r="F219" s="367">
        <v>208.74</v>
      </c>
      <c r="G219" s="367">
        <v>91.43088017751478</v>
      </c>
      <c r="H219" s="281"/>
      <c r="I219" s="281"/>
      <c r="J219" s="281"/>
      <c r="K219" s="281"/>
      <c r="L219" s="281"/>
      <c r="M219" s="389" t="s">
        <v>411</v>
      </c>
      <c r="N219" s="389" t="s">
        <v>411</v>
      </c>
      <c r="O219" s="389" t="s">
        <v>411</v>
      </c>
      <c r="P219" s="389" t="s">
        <v>411</v>
      </c>
      <c r="Q219" s="389" t="s">
        <v>411</v>
      </c>
      <c r="R219" s="389" t="s">
        <v>411</v>
      </c>
      <c r="S219" s="389" t="s">
        <v>411</v>
      </c>
      <c r="T219" s="389" t="s">
        <v>411</v>
      </c>
      <c r="U219" s="389" t="s">
        <v>411</v>
      </c>
      <c r="V219" s="389" t="s">
        <v>411</v>
      </c>
      <c r="W219" s="389" t="s">
        <v>411</v>
      </c>
      <c r="X219" s="389" t="s">
        <v>411</v>
      </c>
      <c r="Y219" s="389" t="s">
        <v>411</v>
      </c>
      <c r="Z219" s="389" t="s">
        <v>411</v>
      </c>
      <c r="AA219" s="389" t="s">
        <v>411</v>
      </c>
      <c r="AB219" s="389" t="s">
        <v>411</v>
      </c>
      <c r="AC219" s="389" t="s">
        <v>411</v>
      </c>
      <c r="AD219" s="389" t="s">
        <v>411</v>
      </c>
      <c r="AE219" s="389" t="s">
        <v>411</v>
      </c>
      <c r="AF219" s="389" t="s">
        <v>411</v>
      </c>
      <c r="AG219" s="389" t="s">
        <v>411</v>
      </c>
      <c r="AH219" s="389" t="s">
        <v>411</v>
      </c>
      <c r="AI219" s="367">
        <v>0.5714285714285714</v>
      </c>
      <c r="AJ219" s="367">
        <v>0.5714285714285714</v>
      </c>
      <c r="AK219" s="367">
        <v>0.5714285714285714</v>
      </c>
      <c r="AL219" s="367">
        <v>0.5714285714285714</v>
      </c>
      <c r="AM219" s="367">
        <v>0.5714285714285714</v>
      </c>
      <c r="AN219" s="367">
        <v>0.5714285714285714</v>
      </c>
      <c r="AO219" s="367">
        <v>0.5714285714285714</v>
      </c>
      <c r="AP219" s="367">
        <v>0.5714285714285714</v>
      </c>
      <c r="AQ219" s="367">
        <v>0.5714285714285714</v>
      </c>
      <c r="AR219" s="367">
        <v>0.5714285714285714</v>
      </c>
      <c r="AS219" s="367">
        <v>0.5714285714285714</v>
      </c>
      <c r="AT219" s="367">
        <v>0.5714285714285714</v>
      </c>
      <c r="AU219" s="367">
        <v>0.5714285714285714</v>
      </c>
      <c r="AV219" s="367">
        <v>0.5714285714285714</v>
      </c>
      <c r="AW219" s="367">
        <v>0.5714285714285714</v>
      </c>
      <c r="AX219" s="367">
        <v>0.5714285714285714</v>
      </c>
      <c r="AY219" s="367">
        <v>0.5714285714285714</v>
      </c>
      <c r="AZ219" s="367">
        <v>0.6</v>
      </c>
      <c r="BA219" s="367">
        <v>0.6</v>
      </c>
      <c r="BB219" s="367">
        <v>0.6</v>
      </c>
      <c r="BC219" s="367">
        <v>0.6</v>
      </c>
      <c r="BD219" s="367">
        <v>0.6</v>
      </c>
      <c r="BE219" s="367">
        <v>0.6</v>
      </c>
      <c r="BF219" s="367">
        <v>0.12000000000000001</v>
      </c>
      <c r="BG219" s="367">
        <v>0.12000000000000001</v>
      </c>
      <c r="BH219" s="367">
        <v>0.12000000000000001</v>
      </c>
      <c r="BI219" s="367">
        <v>0</v>
      </c>
      <c r="BJ219" s="367">
        <v>0</v>
      </c>
      <c r="BK219" s="367">
        <v>0</v>
      </c>
      <c r="BL219" s="367">
        <v>0</v>
      </c>
      <c r="BN219" s="369">
        <v>0</v>
      </c>
      <c r="BO219" s="369">
        <v>0</v>
      </c>
      <c r="BP219" s="369">
        <v>0</v>
      </c>
      <c r="BQ219" s="369">
        <v>0</v>
      </c>
      <c r="BR219" s="369">
        <v>0</v>
      </c>
      <c r="BS219" s="390" t="s">
        <v>411</v>
      </c>
      <c r="BT219" s="390" t="s">
        <v>411</v>
      </c>
      <c r="BU219" s="390" t="s">
        <v>411</v>
      </c>
      <c r="BV219" s="390" t="s">
        <v>411</v>
      </c>
      <c r="BW219" s="390" t="s">
        <v>411</v>
      </c>
      <c r="BX219" s="390" t="s">
        <v>411</v>
      </c>
      <c r="BY219" s="390" t="s">
        <v>411</v>
      </c>
      <c r="BZ219" s="390" t="s">
        <v>411</v>
      </c>
      <c r="CA219" s="390" t="s">
        <v>411</v>
      </c>
      <c r="CB219" s="390" t="s">
        <v>411</v>
      </c>
      <c r="CC219" s="390" t="s">
        <v>411</v>
      </c>
      <c r="CD219" s="390" t="s">
        <v>411</v>
      </c>
      <c r="CE219" s="390" t="s">
        <v>411</v>
      </c>
      <c r="CF219" s="390" t="s">
        <v>411</v>
      </c>
      <c r="CG219" s="390" t="s">
        <v>411</v>
      </c>
      <c r="CH219" s="390" t="s">
        <v>411</v>
      </c>
      <c r="CI219" s="390" t="s">
        <v>411</v>
      </c>
      <c r="CJ219" s="390" t="s">
        <v>411</v>
      </c>
      <c r="CK219" s="390" t="s">
        <v>411</v>
      </c>
      <c r="CL219" s="390" t="s">
        <v>411</v>
      </c>
      <c r="CM219" s="390" t="s">
        <v>411</v>
      </c>
      <c r="CN219" s="390" t="s">
        <v>411</v>
      </c>
      <c r="CO219" s="369">
        <v>17892</v>
      </c>
      <c r="CP219" s="369">
        <v>17892</v>
      </c>
      <c r="CQ219" s="369">
        <v>17892</v>
      </c>
      <c r="CR219" s="369">
        <v>17892</v>
      </c>
      <c r="CS219" s="369">
        <v>17892</v>
      </c>
      <c r="CT219" s="369">
        <v>17892</v>
      </c>
      <c r="CU219" s="369">
        <v>17892</v>
      </c>
      <c r="CV219" s="369">
        <v>17892</v>
      </c>
      <c r="CW219" s="369">
        <v>17892</v>
      </c>
      <c r="CX219" s="369">
        <v>17892</v>
      </c>
      <c r="CY219" s="369">
        <v>17892</v>
      </c>
      <c r="CZ219" s="369">
        <v>17892</v>
      </c>
      <c r="DA219" s="369">
        <v>17892</v>
      </c>
      <c r="DB219" s="369">
        <v>17892</v>
      </c>
      <c r="DC219" s="369">
        <v>17892</v>
      </c>
      <c r="DD219" s="369">
        <v>17892</v>
      </c>
      <c r="DE219" s="369">
        <v>17892</v>
      </c>
      <c r="DF219" s="369">
        <v>18786.599999999999</v>
      </c>
      <c r="DG219" s="369">
        <v>18786.599999999999</v>
      </c>
      <c r="DH219" s="369">
        <v>18786.599999999999</v>
      </c>
      <c r="DI219" s="369">
        <v>18786.599999999999</v>
      </c>
      <c r="DJ219" s="369">
        <v>18786.599999999999</v>
      </c>
      <c r="DK219" s="369">
        <v>18786.599999999999</v>
      </c>
      <c r="DL219" s="369">
        <v>3757.3200000000006</v>
      </c>
      <c r="DM219" s="369">
        <v>3757.3200000000006</v>
      </c>
      <c r="DN219" s="369">
        <v>3757.3200000000006</v>
      </c>
      <c r="DO219" s="369">
        <v>0</v>
      </c>
      <c r="DP219" s="369">
        <v>0</v>
      </c>
      <c r="DQ219" s="369">
        <v>0</v>
      </c>
      <c r="DR219" s="369">
        <v>0</v>
      </c>
      <c r="DT219" s="366" t="s">
        <v>213</v>
      </c>
      <c r="DU219" s="304"/>
      <c r="DV219" s="304"/>
      <c r="DW219" s="304"/>
      <c r="DX219" s="304"/>
      <c r="DY219" s="304"/>
      <c r="DZ219" s="304"/>
      <c r="EA219" s="255">
        <v>0</v>
      </c>
      <c r="EB219" s="255">
        <v>53676</v>
      </c>
      <c r="EC219" s="255">
        <v>214704</v>
      </c>
      <c r="ED219" s="255">
        <f t="shared" si="25"/>
        <v>215598.6</v>
      </c>
      <c r="EE219" s="255">
        <f t="shared" si="25"/>
        <v>105204.96000000002</v>
      </c>
      <c r="EF219" s="255">
        <f t="shared" si="24"/>
        <v>589183.56000000006</v>
      </c>
      <c r="EG219" s="255">
        <v>0</v>
      </c>
      <c r="EH219" s="366" t="s">
        <v>200</v>
      </c>
    </row>
    <row r="220" spans="1:138" x14ac:dyDescent="0.4">
      <c r="A220" s="366" t="s">
        <v>77</v>
      </c>
      <c r="B220" s="366" t="s">
        <v>267</v>
      </c>
      <c r="C220" s="366" t="s">
        <v>46</v>
      </c>
      <c r="D220" s="366" t="s">
        <v>361</v>
      </c>
      <c r="E220" s="366" t="s">
        <v>365</v>
      </c>
      <c r="F220" s="367">
        <v>208.74</v>
      </c>
      <c r="G220" s="367">
        <v>91.43088017751478</v>
      </c>
      <c r="H220" s="281"/>
      <c r="I220" s="281"/>
      <c r="J220" s="281"/>
      <c r="K220" s="281"/>
      <c r="L220" s="281"/>
      <c r="M220" s="389" t="s">
        <v>411</v>
      </c>
      <c r="N220" s="389" t="s">
        <v>411</v>
      </c>
      <c r="O220" s="389" t="s">
        <v>411</v>
      </c>
      <c r="P220" s="389" t="s">
        <v>411</v>
      </c>
      <c r="Q220" s="389" t="s">
        <v>411</v>
      </c>
      <c r="R220" s="389" t="s">
        <v>411</v>
      </c>
      <c r="S220" s="389" t="s">
        <v>411</v>
      </c>
      <c r="T220" s="389" t="s">
        <v>411</v>
      </c>
      <c r="U220" s="389" t="s">
        <v>411</v>
      </c>
      <c r="V220" s="389" t="s">
        <v>411</v>
      </c>
      <c r="W220" s="389" t="s">
        <v>411</v>
      </c>
      <c r="X220" s="389" t="s">
        <v>411</v>
      </c>
      <c r="Y220" s="389" t="s">
        <v>411</v>
      </c>
      <c r="Z220" s="389" t="s">
        <v>411</v>
      </c>
      <c r="AA220" s="389" t="s">
        <v>411</v>
      </c>
      <c r="AB220" s="389" t="s">
        <v>411</v>
      </c>
      <c r="AC220" s="389" t="s">
        <v>411</v>
      </c>
      <c r="AD220" s="389" t="s">
        <v>411</v>
      </c>
      <c r="AE220" s="389" t="s">
        <v>411</v>
      </c>
      <c r="AF220" s="389" t="s">
        <v>411</v>
      </c>
      <c r="AG220" s="389" t="s">
        <v>411</v>
      </c>
      <c r="AH220" s="389" t="s">
        <v>411</v>
      </c>
      <c r="AI220" s="367">
        <v>0.6</v>
      </c>
      <c r="AJ220" s="367">
        <v>0.6</v>
      </c>
      <c r="AK220" s="367">
        <v>3.0000000000000002E-2</v>
      </c>
      <c r="AL220" s="367">
        <v>3.0000000000000002E-2</v>
      </c>
      <c r="AM220" s="367">
        <v>3.0000000000000002E-2</v>
      </c>
      <c r="AN220" s="367">
        <v>3.0000000000000002E-2</v>
      </c>
      <c r="AO220" s="367">
        <v>3.0000000000000002E-2</v>
      </c>
      <c r="AP220" s="367">
        <v>3.0000000000000002E-2</v>
      </c>
      <c r="AQ220" s="367">
        <v>3.0000000000000002E-2</v>
      </c>
      <c r="AR220" s="367">
        <v>3.0000000000000002E-2</v>
      </c>
      <c r="AS220" s="367">
        <v>3.0000000000000002E-2</v>
      </c>
      <c r="AT220" s="367">
        <v>3.0000000000000002E-2</v>
      </c>
      <c r="AU220" s="367">
        <v>3.0000000000000002E-2</v>
      </c>
      <c r="AV220" s="367">
        <v>3.0000000000000002E-2</v>
      </c>
      <c r="AW220" s="367">
        <v>3.0000000000000002E-2</v>
      </c>
      <c r="AX220" s="367">
        <v>3.0000000000000002E-2</v>
      </c>
      <c r="AY220" s="367">
        <v>3.0000000000000002E-2</v>
      </c>
      <c r="AZ220" s="367">
        <v>3.0000000000000002E-2</v>
      </c>
      <c r="BA220" s="367">
        <v>3.0000000000000002E-2</v>
      </c>
      <c r="BB220" s="367">
        <v>3.0000000000000002E-2</v>
      </c>
      <c r="BC220" s="367">
        <v>3.0000000000000002E-2</v>
      </c>
      <c r="BD220" s="367">
        <v>3.0000000000000002E-2</v>
      </c>
      <c r="BE220" s="367">
        <v>3.0000000000000002E-2</v>
      </c>
      <c r="BF220" s="367">
        <v>3.0000000000000002E-2</v>
      </c>
      <c r="BG220" s="367">
        <v>3.0000000000000002E-2</v>
      </c>
      <c r="BH220" s="367">
        <v>3.0000000000000002E-2</v>
      </c>
      <c r="BI220" s="367">
        <v>0</v>
      </c>
      <c r="BJ220" s="367">
        <v>0</v>
      </c>
      <c r="BK220" s="367">
        <v>0</v>
      </c>
      <c r="BL220" s="367">
        <v>0</v>
      </c>
      <c r="BN220" s="369">
        <v>0</v>
      </c>
      <c r="BO220" s="369">
        <v>0</v>
      </c>
      <c r="BP220" s="369">
        <v>0</v>
      </c>
      <c r="BQ220" s="369">
        <v>0</v>
      </c>
      <c r="BR220" s="369">
        <v>0</v>
      </c>
      <c r="BS220" s="390" t="s">
        <v>411</v>
      </c>
      <c r="BT220" s="390" t="s">
        <v>411</v>
      </c>
      <c r="BU220" s="390" t="s">
        <v>411</v>
      </c>
      <c r="BV220" s="390" t="s">
        <v>411</v>
      </c>
      <c r="BW220" s="390" t="s">
        <v>411</v>
      </c>
      <c r="BX220" s="390" t="s">
        <v>411</v>
      </c>
      <c r="BY220" s="390" t="s">
        <v>411</v>
      </c>
      <c r="BZ220" s="390" t="s">
        <v>411</v>
      </c>
      <c r="CA220" s="390" t="s">
        <v>411</v>
      </c>
      <c r="CB220" s="390" t="s">
        <v>411</v>
      </c>
      <c r="CC220" s="390" t="s">
        <v>411</v>
      </c>
      <c r="CD220" s="390" t="s">
        <v>411</v>
      </c>
      <c r="CE220" s="390" t="s">
        <v>411</v>
      </c>
      <c r="CF220" s="390" t="s">
        <v>411</v>
      </c>
      <c r="CG220" s="390" t="s">
        <v>411</v>
      </c>
      <c r="CH220" s="390" t="s">
        <v>411</v>
      </c>
      <c r="CI220" s="390" t="s">
        <v>411</v>
      </c>
      <c r="CJ220" s="390" t="s">
        <v>411</v>
      </c>
      <c r="CK220" s="390" t="s">
        <v>411</v>
      </c>
      <c r="CL220" s="390" t="s">
        <v>411</v>
      </c>
      <c r="CM220" s="390" t="s">
        <v>411</v>
      </c>
      <c r="CN220" s="390" t="s">
        <v>411</v>
      </c>
      <c r="CO220" s="369">
        <v>18786.599999999999</v>
      </c>
      <c r="CP220" s="369">
        <v>18786.599999999999</v>
      </c>
      <c r="CQ220" s="369">
        <v>939.33000000000015</v>
      </c>
      <c r="CR220" s="369">
        <v>939.33000000000015</v>
      </c>
      <c r="CS220" s="369">
        <v>939.33000000000015</v>
      </c>
      <c r="CT220" s="369">
        <v>939.33000000000015</v>
      </c>
      <c r="CU220" s="369">
        <v>939.33000000000015</v>
      </c>
      <c r="CV220" s="369">
        <v>939.33000000000015</v>
      </c>
      <c r="CW220" s="369">
        <v>939.33000000000015</v>
      </c>
      <c r="CX220" s="369">
        <v>939.33000000000015</v>
      </c>
      <c r="CY220" s="369">
        <v>939.33000000000015</v>
      </c>
      <c r="CZ220" s="369">
        <v>939.33000000000015</v>
      </c>
      <c r="DA220" s="369">
        <v>939.33000000000015</v>
      </c>
      <c r="DB220" s="369">
        <v>939.33000000000015</v>
      </c>
      <c r="DC220" s="369">
        <v>939.33000000000015</v>
      </c>
      <c r="DD220" s="369">
        <v>939.33000000000015</v>
      </c>
      <c r="DE220" s="369">
        <v>939.33000000000015</v>
      </c>
      <c r="DF220" s="369">
        <v>939.33000000000015</v>
      </c>
      <c r="DG220" s="369">
        <v>939.33000000000015</v>
      </c>
      <c r="DH220" s="369">
        <v>939.33000000000015</v>
      </c>
      <c r="DI220" s="369">
        <v>939.33000000000015</v>
      </c>
      <c r="DJ220" s="369">
        <v>939.33000000000015</v>
      </c>
      <c r="DK220" s="369">
        <v>939.33000000000015</v>
      </c>
      <c r="DL220" s="369">
        <v>939.33000000000015</v>
      </c>
      <c r="DM220" s="369">
        <v>939.33000000000015</v>
      </c>
      <c r="DN220" s="369">
        <v>939.33000000000015</v>
      </c>
      <c r="DO220" s="369">
        <v>0</v>
      </c>
      <c r="DP220" s="369">
        <v>0</v>
      </c>
      <c r="DQ220" s="369">
        <v>0</v>
      </c>
      <c r="DR220" s="369">
        <v>0</v>
      </c>
      <c r="DT220" s="366" t="s">
        <v>213</v>
      </c>
      <c r="DU220" s="304"/>
      <c r="DV220" s="304"/>
      <c r="DW220" s="304"/>
      <c r="DX220" s="304"/>
      <c r="DY220" s="304"/>
      <c r="DZ220" s="304"/>
      <c r="EA220" s="255">
        <v>75146.399999999994</v>
      </c>
      <c r="EB220" s="255">
        <v>225439.20000000004</v>
      </c>
      <c r="EC220" s="255">
        <v>154050.11999999997</v>
      </c>
      <c r="ED220" s="255">
        <f t="shared" si="25"/>
        <v>11271.960000000001</v>
      </c>
      <c r="EE220" s="255">
        <f t="shared" si="25"/>
        <v>7514.64</v>
      </c>
      <c r="EF220" s="255">
        <f t="shared" si="24"/>
        <v>473422.32</v>
      </c>
      <c r="EG220" s="255">
        <v>0</v>
      </c>
      <c r="EH220" s="366" t="s">
        <v>200</v>
      </c>
    </row>
    <row r="221" spans="1:138" x14ac:dyDescent="0.4">
      <c r="A221" s="366" t="s">
        <v>77</v>
      </c>
      <c r="B221" s="366" t="s">
        <v>267</v>
      </c>
      <c r="C221" s="366" t="s">
        <v>46</v>
      </c>
      <c r="D221" s="366" t="s">
        <v>361</v>
      </c>
      <c r="E221" s="366" t="s">
        <v>305</v>
      </c>
      <c r="F221" s="367">
        <v>208.74</v>
      </c>
      <c r="G221" s="367">
        <v>91.43088017751478</v>
      </c>
      <c r="H221" s="281"/>
      <c r="I221" s="281"/>
      <c r="J221" s="281"/>
      <c r="K221" s="281"/>
      <c r="L221" s="281"/>
      <c r="M221" s="389" t="s">
        <v>411</v>
      </c>
      <c r="N221" s="389" t="s">
        <v>411</v>
      </c>
      <c r="O221" s="389" t="s">
        <v>411</v>
      </c>
      <c r="P221" s="389" t="s">
        <v>411</v>
      </c>
      <c r="Q221" s="389" t="s">
        <v>411</v>
      </c>
      <c r="R221" s="389" t="s">
        <v>411</v>
      </c>
      <c r="S221" s="389" t="s">
        <v>411</v>
      </c>
      <c r="T221" s="389" t="s">
        <v>411</v>
      </c>
      <c r="U221" s="389" t="s">
        <v>411</v>
      </c>
      <c r="V221" s="389" t="s">
        <v>411</v>
      </c>
      <c r="W221" s="389" t="s">
        <v>411</v>
      </c>
      <c r="X221" s="389" t="s">
        <v>411</v>
      </c>
      <c r="Y221" s="389" t="s">
        <v>411</v>
      </c>
      <c r="Z221" s="389" t="s">
        <v>411</v>
      </c>
      <c r="AA221" s="389" t="s">
        <v>411</v>
      </c>
      <c r="AB221" s="389" t="s">
        <v>411</v>
      </c>
      <c r="AC221" s="389" t="s">
        <v>411</v>
      </c>
      <c r="AD221" s="389" t="s">
        <v>411</v>
      </c>
      <c r="AE221" s="389" t="s">
        <v>411</v>
      </c>
      <c r="AF221" s="389" t="s">
        <v>411</v>
      </c>
      <c r="AG221" s="389" t="s">
        <v>411</v>
      </c>
      <c r="AH221" s="389" t="s">
        <v>411</v>
      </c>
      <c r="AI221" s="367">
        <v>0</v>
      </c>
      <c r="AJ221" s="367">
        <v>0</v>
      </c>
      <c r="AK221" s="367">
        <v>0</v>
      </c>
      <c r="AL221" s="367">
        <v>0</v>
      </c>
      <c r="AM221" s="367">
        <v>0</v>
      </c>
      <c r="AN221" s="367">
        <v>0</v>
      </c>
      <c r="AO221" s="367">
        <v>0</v>
      </c>
      <c r="AP221" s="367">
        <v>0</v>
      </c>
      <c r="AQ221" s="367">
        <v>0</v>
      </c>
      <c r="AR221" s="367">
        <v>0</v>
      </c>
      <c r="AS221" s="367">
        <v>0</v>
      </c>
      <c r="AT221" s="367">
        <v>0</v>
      </c>
      <c r="AU221" s="367">
        <v>0</v>
      </c>
      <c r="AV221" s="367">
        <v>0</v>
      </c>
      <c r="AW221" s="367">
        <v>0</v>
      </c>
      <c r="AX221" s="367">
        <v>0</v>
      </c>
      <c r="AY221" s="367">
        <v>0</v>
      </c>
      <c r="AZ221" s="367">
        <v>0</v>
      </c>
      <c r="BA221" s="367">
        <v>0</v>
      </c>
      <c r="BB221" s="367">
        <v>0</v>
      </c>
      <c r="BC221" s="367">
        <v>0</v>
      </c>
      <c r="BD221" s="367">
        <v>0</v>
      </c>
      <c r="BE221" s="367">
        <v>0</v>
      </c>
      <c r="BF221" s="367">
        <v>0</v>
      </c>
      <c r="BG221" s="367">
        <v>0</v>
      </c>
      <c r="BH221" s="367">
        <v>0</v>
      </c>
      <c r="BI221" s="367">
        <v>0</v>
      </c>
      <c r="BJ221" s="367">
        <v>0</v>
      </c>
      <c r="BK221" s="367">
        <v>0</v>
      </c>
      <c r="BL221" s="367">
        <v>0</v>
      </c>
      <c r="BN221" s="369">
        <v>0</v>
      </c>
      <c r="BO221" s="369">
        <v>0</v>
      </c>
      <c r="BP221" s="369">
        <v>0</v>
      </c>
      <c r="BQ221" s="369">
        <v>0</v>
      </c>
      <c r="BR221" s="369">
        <v>0</v>
      </c>
      <c r="BS221" s="390" t="s">
        <v>411</v>
      </c>
      <c r="BT221" s="390" t="s">
        <v>411</v>
      </c>
      <c r="BU221" s="390" t="s">
        <v>411</v>
      </c>
      <c r="BV221" s="390" t="s">
        <v>411</v>
      </c>
      <c r="BW221" s="390" t="s">
        <v>411</v>
      </c>
      <c r="BX221" s="390" t="s">
        <v>411</v>
      </c>
      <c r="BY221" s="390" t="s">
        <v>411</v>
      </c>
      <c r="BZ221" s="390" t="s">
        <v>411</v>
      </c>
      <c r="CA221" s="390" t="s">
        <v>411</v>
      </c>
      <c r="CB221" s="390" t="s">
        <v>411</v>
      </c>
      <c r="CC221" s="390" t="s">
        <v>411</v>
      </c>
      <c r="CD221" s="390" t="s">
        <v>411</v>
      </c>
      <c r="CE221" s="390" t="s">
        <v>411</v>
      </c>
      <c r="CF221" s="390" t="s">
        <v>411</v>
      </c>
      <c r="CG221" s="390" t="s">
        <v>411</v>
      </c>
      <c r="CH221" s="390" t="s">
        <v>411</v>
      </c>
      <c r="CI221" s="390" t="s">
        <v>411</v>
      </c>
      <c r="CJ221" s="390" t="s">
        <v>411</v>
      </c>
      <c r="CK221" s="390" t="s">
        <v>411</v>
      </c>
      <c r="CL221" s="390" t="s">
        <v>411</v>
      </c>
      <c r="CM221" s="390" t="s">
        <v>411</v>
      </c>
      <c r="CN221" s="390" t="s">
        <v>411</v>
      </c>
      <c r="CO221" s="369">
        <v>0</v>
      </c>
      <c r="CP221" s="369">
        <v>0</v>
      </c>
      <c r="CQ221" s="369">
        <v>0</v>
      </c>
      <c r="CR221" s="369">
        <v>0</v>
      </c>
      <c r="CS221" s="369">
        <v>0</v>
      </c>
      <c r="CT221" s="369">
        <v>0</v>
      </c>
      <c r="CU221" s="369">
        <v>0</v>
      </c>
      <c r="CV221" s="369">
        <v>0</v>
      </c>
      <c r="CW221" s="369">
        <v>0</v>
      </c>
      <c r="CX221" s="369">
        <v>0</v>
      </c>
      <c r="CY221" s="369">
        <v>0</v>
      </c>
      <c r="CZ221" s="369">
        <v>0</v>
      </c>
      <c r="DA221" s="369">
        <v>0</v>
      </c>
      <c r="DB221" s="369">
        <v>0</v>
      </c>
      <c r="DC221" s="369">
        <v>0</v>
      </c>
      <c r="DD221" s="369">
        <v>0</v>
      </c>
      <c r="DE221" s="369">
        <v>0</v>
      </c>
      <c r="DF221" s="369">
        <v>0</v>
      </c>
      <c r="DG221" s="369">
        <v>0</v>
      </c>
      <c r="DH221" s="369">
        <v>0</v>
      </c>
      <c r="DI221" s="369">
        <v>0</v>
      </c>
      <c r="DJ221" s="369">
        <v>0</v>
      </c>
      <c r="DK221" s="369">
        <v>0</v>
      </c>
      <c r="DL221" s="369">
        <v>0</v>
      </c>
      <c r="DM221" s="369">
        <v>0</v>
      </c>
      <c r="DN221" s="369">
        <v>0</v>
      </c>
      <c r="DO221" s="369">
        <v>0</v>
      </c>
      <c r="DP221" s="369">
        <v>0</v>
      </c>
      <c r="DQ221" s="369">
        <v>0</v>
      </c>
      <c r="DR221" s="369">
        <v>0</v>
      </c>
      <c r="DT221" s="366" t="s">
        <v>213</v>
      </c>
      <c r="DU221" s="304"/>
      <c r="DV221" s="304"/>
      <c r="DW221" s="304"/>
      <c r="DX221" s="304"/>
      <c r="DY221" s="304"/>
      <c r="DZ221" s="304"/>
      <c r="EA221" s="255">
        <v>31311</v>
      </c>
      <c r="EB221" s="255">
        <v>45400.950000000012</v>
      </c>
      <c r="EC221" s="255">
        <v>16102.799999999997</v>
      </c>
      <c r="ED221" s="255">
        <f t="shared" si="25"/>
        <v>0</v>
      </c>
      <c r="EE221" s="255">
        <f t="shared" si="25"/>
        <v>0</v>
      </c>
      <c r="EF221" s="255">
        <f t="shared" si="24"/>
        <v>92814.750000000015</v>
      </c>
      <c r="EG221" s="255">
        <v>0</v>
      </c>
      <c r="EH221" s="366" t="s">
        <v>200</v>
      </c>
    </row>
    <row r="222" spans="1:138" x14ac:dyDescent="0.4">
      <c r="A222" s="366" t="s">
        <v>77</v>
      </c>
      <c r="B222" s="366" t="s">
        <v>267</v>
      </c>
      <c r="C222" s="366" t="s">
        <v>46</v>
      </c>
      <c r="D222" s="366" t="s">
        <v>361</v>
      </c>
      <c r="E222" s="366" t="s">
        <v>305</v>
      </c>
      <c r="F222" s="367">
        <v>208.74</v>
      </c>
      <c r="G222" s="367">
        <v>91.43088017751478</v>
      </c>
      <c r="H222" s="281"/>
      <c r="I222" s="281"/>
      <c r="J222" s="281"/>
      <c r="K222" s="281"/>
      <c r="L222" s="281"/>
      <c r="M222" s="389" t="s">
        <v>411</v>
      </c>
      <c r="N222" s="389" t="s">
        <v>411</v>
      </c>
      <c r="O222" s="389" t="s">
        <v>411</v>
      </c>
      <c r="P222" s="389" t="s">
        <v>411</v>
      </c>
      <c r="Q222" s="389" t="s">
        <v>411</v>
      </c>
      <c r="R222" s="389" t="s">
        <v>411</v>
      </c>
      <c r="S222" s="389" t="s">
        <v>411</v>
      </c>
      <c r="T222" s="389" t="s">
        <v>411</v>
      </c>
      <c r="U222" s="389" t="s">
        <v>411</v>
      </c>
      <c r="V222" s="389" t="s">
        <v>411</v>
      </c>
      <c r="W222" s="389" t="s">
        <v>411</v>
      </c>
      <c r="X222" s="389" t="s">
        <v>411</v>
      </c>
      <c r="Y222" s="389" t="s">
        <v>411</v>
      </c>
      <c r="Z222" s="389" t="s">
        <v>411</v>
      </c>
      <c r="AA222" s="389" t="s">
        <v>411</v>
      </c>
      <c r="AB222" s="389" t="s">
        <v>411</v>
      </c>
      <c r="AC222" s="389" t="s">
        <v>411</v>
      </c>
      <c r="AD222" s="389" t="s">
        <v>411</v>
      </c>
      <c r="AE222" s="389" t="s">
        <v>411</v>
      </c>
      <c r="AF222" s="389" t="s">
        <v>411</v>
      </c>
      <c r="AG222" s="389" t="s">
        <v>411</v>
      </c>
      <c r="AH222" s="389" t="s">
        <v>411</v>
      </c>
      <c r="AI222" s="367">
        <v>0</v>
      </c>
      <c r="AJ222" s="367">
        <v>0</v>
      </c>
      <c r="AK222" s="367">
        <v>0</v>
      </c>
      <c r="AL222" s="367">
        <v>0</v>
      </c>
      <c r="AM222" s="367">
        <v>0</v>
      </c>
      <c r="AN222" s="367">
        <v>0</v>
      </c>
      <c r="AO222" s="367">
        <v>0</v>
      </c>
      <c r="AP222" s="367">
        <v>0</v>
      </c>
      <c r="AQ222" s="367">
        <v>0</v>
      </c>
      <c r="AR222" s="367">
        <v>0</v>
      </c>
      <c r="AS222" s="367">
        <v>0</v>
      </c>
      <c r="AT222" s="367">
        <v>0</v>
      </c>
      <c r="AU222" s="367">
        <v>0</v>
      </c>
      <c r="AV222" s="367">
        <v>0</v>
      </c>
      <c r="AW222" s="367">
        <v>0</v>
      </c>
      <c r="AX222" s="367">
        <v>0</v>
      </c>
      <c r="AY222" s="367">
        <v>0</v>
      </c>
      <c r="AZ222" s="367">
        <v>0</v>
      </c>
      <c r="BA222" s="367">
        <v>0</v>
      </c>
      <c r="BB222" s="367">
        <v>0</v>
      </c>
      <c r="BC222" s="367">
        <v>0</v>
      </c>
      <c r="BD222" s="367">
        <v>0</v>
      </c>
      <c r="BE222" s="367">
        <v>0</v>
      </c>
      <c r="BF222" s="367">
        <v>0</v>
      </c>
      <c r="BG222" s="367">
        <v>0</v>
      </c>
      <c r="BH222" s="367">
        <v>0</v>
      </c>
      <c r="BI222" s="367">
        <v>0</v>
      </c>
      <c r="BJ222" s="367">
        <v>0</v>
      </c>
      <c r="BK222" s="367">
        <v>0</v>
      </c>
      <c r="BL222" s="367">
        <v>0</v>
      </c>
      <c r="BN222" s="369">
        <v>0</v>
      </c>
      <c r="BO222" s="369">
        <v>0</v>
      </c>
      <c r="BP222" s="369">
        <v>0</v>
      </c>
      <c r="BQ222" s="369">
        <v>0</v>
      </c>
      <c r="BR222" s="369">
        <v>0</v>
      </c>
      <c r="BS222" s="390" t="s">
        <v>411</v>
      </c>
      <c r="BT222" s="390" t="s">
        <v>411</v>
      </c>
      <c r="BU222" s="390" t="s">
        <v>411</v>
      </c>
      <c r="BV222" s="390" t="s">
        <v>411</v>
      </c>
      <c r="BW222" s="390" t="s">
        <v>411</v>
      </c>
      <c r="BX222" s="390" t="s">
        <v>411</v>
      </c>
      <c r="BY222" s="390" t="s">
        <v>411</v>
      </c>
      <c r="BZ222" s="390" t="s">
        <v>411</v>
      </c>
      <c r="CA222" s="390" t="s">
        <v>411</v>
      </c>
      <c r="CB222" s="390" t="s">
        <v>411</v>
      </c>
      <c r="CC222" s="390" t="s">
        <v>411</v>
      </c>
      <c r="CD222" s="390" t="s">
        <v>411</v>
      </c>
      <c r="CE222" s="390" t="s">
        <v>411</v>
      </c>
      <c r="CF222" s="390" t="s">
        <v>411</v>
      </c>
      <c r="CG222" s="390" t="s">
        <v>411</v>
      </c>
      <c r="CH222" s="390" t="s">
        <v>411</v>
      </c>
      <c r="CI222" s="390" t="s">
        <v>411</v>
      </c>
      <c r="CJ222" s="390" t="s">
        <v>411</v>
      </c>
      <c r="CK222" s="390" t="s">
        <v>411</v>
      </c>
      <c r="CL222" s="390" t="s">
        <v>411</v>
      </c>
      <c r="CM222" s="390" t="s">
        <v>411</v>
      </c>
      <c r="CN222" s="390" t="s">
        <v>411</v>
      </c>
      <c r="CO222" s="369">
        <v>0</v>
      </c>
      <c r="CP222" s="369">
        <v>0</v>
      </c>
      <c r="CQ222" s="369">
        <v>0</v>
      </c>
      <c r="CR222" s="369">
        <v>0</v>
      </c>
      <c r="CS222" s="369">
        <v>0</v>
      </c>
      <c r="CT222" s="369">
        <v>0</v>
      </c>
      <c r="CU222" s="369">
        <v>0</v>
      </c>
      <c r="CV222" s="369">
        <v>0</v>
      </c>
      <c r="CW222" s="369">
        <v>0</v>
      </c>
      <c r="CX222" s="369">
        <v>0</v>
      </c>
      <c r="CY222" s="369">
        <v>0</v>
      </c>
      <c r="CZ222" s="369">
        <v>0</v>
      </c>
      <c r="DA222" s="369">
        <v>0</v>
      </c>
      <c r="DB222" s="369">
        <v>0</v>
      </c>
      <c r="DC222" s="369">
        <v>0</v>
      </c>
      <c r="DD222" s="369">
        <v>0</v>
      </c>
      <c r="DE222" s="369">
        <v>0</v>
      </c>
      <c r="DF222" s="369">
        <v>0</v>
      </c>
      <c r="DG222" s="369">
        <v>0</v>
      </c>
      <c r="DH222" s="369">
        <v>0</v>
      </c>
      <c r="DI222" s="369">
        <v>0</v>
      </c>
      <c r="DJ222" s="369">
        <v>0</v>
      </c>
      <c r="DK222" s="369">
        <v>0</v>
      </c>
      <c r="DL222" s="369">
        <v>0</v>
      </c>
      <c r="DM222" s="369">
        <v>0</v>
      </c>
      <c r="DN222" s="369">
        <v>0</v>
      </c>
      <c r="DO222" s="369">
        <v>0</v>
      </c>
      <c r="DP222" s="369">
        <v>0</v>
      </c>
      <c r="DQ222" s="369">
        <v>0</v>
      </c>
      <c r="DR222" s="369">
        <v>0</v>
      </c>
      <c r="DT222" s="366" t="s">
        <v>213</v>
      </c>
      <c r="DU222" s="304"/>
      <c r="DV222" s="304"/>
      <c r="DW222" s="304"/>
      <c r="DX222" s="304"/>
      <c r="DY222" s="304"/>
      <c r="DZ222" s="304"/>
      <c r="EA222" s="255">
        <v>84987</v>
      </c>
      <c r="EB222" s="255">
        <v>46966.500000000007</v>
      </c>
      <c r="EC222" s="255">
        <v>0</v>
      </c>
      <c r="ED222" s="255">
        <f t="shared" si="25"/>
        <v>0</v>
      </c>
      <c r="EE222" s="255">
        <f t="shared" si="25"/>
        <v>0</v>
      </c>
      <c r="EF222" s="255">
        <f t="shared" si="24"/>
        <v>131953.5</v>
      </c>
      <c r="EG222" s="255">
        <v>0</v>
      </c>
      <c r="EH222" s="366" t="s">
        <v>200</v>
      </c>
    </row>
    <row r="223" spans="1:138" x14ac:dyDescent="0.4">
      <c r="A223" s="366" t="s">
        <v>77</v>
      </c>
      <c r="B223" s="366" t="s">
        <v>267</v>
      </c>
      <c r="C223" s="366" t="s">
        <v>46</v>
      </c>
      <c r="D223" s="366" t="s">
        <v>361</v>
      </c>
      <c r="E223" s="366" t="s">
        <v>306</v>
      </c>
      <c r="F223" s="367">
        <v>293.18</v>
      </c>
      <c r="G223" s="367">
        <v>131</v>
      </c>
      <c r="H223" s="281"/>
      <c r="I223" s="281"/>
      <c r="J223" s="281"/>
      <c r="K223" s="281"/>
      <c r="L223" s="281"/>
      <c r="M223" s="389" t="s">
        <v>411</v>
      </c>
      <c r="N223" s="389" t="s">
        <v>411</v>
      </c>
      <c r="O223" s="389" t="s">
        <v>411</v>
      </c>
      <c r="P223" s="389" t="s">
        <v>411</v>
      </c>
      <c r="Q223" s="389" t="s">
        <v>411</v>
      </c>
      <c r="R223" s="389" t="s">
        <v>411</v>
      </c>
      <c r="S223" s="389" t="s">
        <v>411</v>
      </c>
      <c r="T223" s="389" t="s">
        <v>411</v>
      </c>
      <c r="U223" s="389" t="s">
        <v>411</v>
      </c>
      <c r="V223" s="389" t="s">
        <v>411</v>
      </c>
      <c r="W223" s="389" t="s">
        <v>411</v>
      </c>
      <c r="X223" s="389" t="s">
        <v>411</v>
      </c>
      <c r="Y223" s="389" t="s">
        <v>411</v>
      </c>
      <c r="Z223" s="389" t="s">
        <v>411</v>
      </c>
      <c r="AA223" s="389" t="s">
        <v>411</v>
      </c>
      <c r="AB223" s="389" t="s">
        <v>411</v>
      </c>
      <c r="AC223" s="389" t="s">
        <v>411</v>
      </c>
      <c r="AD223" s="389" t="s">
        <v>411</v>
      </c>
      <c r="AE223" s="389" t="s">
        <v>411</v>
      </c>
      <c r="AF223" s="389" t="s">
        <v>411</v>
      </c>
      <c r="AG223" s="389" t="s">
        <v>411</v>
      </c>
      <c r="AH223" s="389" t="s">
        <v>411</v>
      </c>
      <c r="AI223" s="367">
        <v>8.5714285714285715E-2</v>
      </c>
      <c r="AJ223" s="367">
        <v>8.5714285714285715E-2</v>
      </c>
      <c r="AK223" s="367">
        <v>5.7142857142857141E-2</v>
      </c>
      <c r="AL223" s="367">
        <v>5.7142857142857141E-2</v>
      </c>
      <c r="AM223" s="367">
        <v>5.7142857142857141E-2</v>
      </c>
      <c r="AN223" s="367">
        <v>5.7142857142857141E-2</v>
      </c>
      <c r="AO223" s="367">
        <v>5.7142857142857141E-2</v>
      </c>
      <c r="AP223" s="367">
        <v>5.7142857142857141E-2</v>
      </c>
      <c r="AQ223" s="367">
        <v>5.7142857142857141E-2</v>
      </c>
      <c r="AR223" s="367">
        <v>5.7142857142857141E-2</v>
      </c>
      <c r="AS223" s="367">
        <v>5.7142857142857141E-2</v>
      </c>
      <c r="AT223" s="367">
        <v>5.7142857142857141E-2</v>
      </c>
      <c r="AU223" s="367">
        <v>5.7142857142857141E-2</v>
      </c>
      <c r="AV223" s="367">
        <v>5.7142857142857141E-2</v>
      </c>
      <c r="AW223" s="367">
        <v>5.7142857142857141E-2</v>
      </c>
      <c r="AX223" s="367">
        <v>5.7142857142857141E-2</v>
      </c>
      <c r="AY223" s="367">
        <v>5.7142857142857141E-2</v>
      </c>
      <c r="AZ223" s="367">
        <v>5.7142857142857141E-2</v>
      </c>
      <c r="BA223" s="367">
        <v>5.7142857142857141E-2</v>
      </c>
      <c r="BB223" s="367">
        <v>5.7142857142857141E-2</v>
      </c>
      <c r="BC223" s="367">
        <v>5.7142857142857141E-2</v>
      </c>
      <c r="BD223" s="367">
        <v>5.7142857142857141E-2</v>
      </c>
      <c r="BE223" s="367">
        <v>5.7142857142857141E-2</v>
      </c>
      <c r="BF223" s="367">
        <v>5.7142857142857141E-2</v>
      </c>
      <c r="BG223" s="367">
        <v>5.7142857142857141E-2</v>
      </c>
      <c r="BH223" s="367">
        <v>5.7142857142857141E-2</v>
      </c>
      <c r="BI223" s="367">
        <v>0</v>
      </c>
      <c r="BJ223" s="367">
        <v>0</v>
      </c>
      <c r="BK223" s="367">
        <v>0</v>
      </c>
      <c r="BL223" s="367">
        <v>0</v>
      </c>
      <c r="BN223" s="369">
        <v>0</v>
      </c>
      <c r="BO223" s="369">
        <v>0</v>
      </c>
      <c r="BP223" s="369">
        <v>0</v>
      </c>
      <c r="BQ223" s="369">
        <v>0</v>
      </c>
      <c r="BR223" s="369">
        <v>0</v>
      </c>
      <c r="BS223" s="390" t="s">
        <v>411</v>
      </c>
      <c r="BT223" s="390" t="s">
        <v>411</v>
      </c>
      <c r="BU223" s="390" t="s">
        <v>411</v>
      </c>
      <c r="BV223" s="390" t="s">
        <v>411</v>
      </c>
      <c r="BW223" s="390" t="s">
        <v>411</v>
      </c>
      <c r="BX223" s="390" t="s">
        <v>411</v>
      </c>
      <c r="BY223" s="390" t="s">
        <v>411</v>
      </c>
      <c r="BZ223" s="390" t="s">
        <v>411</v>
      </c>
      <c r="CA223" s="390" t="s">
        <v>411</v>
      </c>
      <c r="CB223" s="390" t="s">
        <v>411</v>
      </c>
      <c r="CC223" s="390" t="s">
        <v>411</v>
      </c>
      <c r="CD223" s="390" t="s">
        <v>411</v>
      </c>
      <c r="CE223" s="390" t="s">
        <v>411</v>
      </c>
      <c r="CF223" s="390" t="s">
        <v>411</v>
      </c>
      <c r="CG223" s="390" t="s">
        <v>411</v>
      </c>
      <c r="CH223" s="390" t="s">
        <v>411</v>
      </c>
      <c r="CI223" s="390" t="s">
        <v>411</v>
      </c>
      <c r="CJ223" s="390" t="s">
        <v>411</v>
      </c>
      <c r="CK223" s="390" t="s">
        <v>411</v>
      </c>
      <c r="CL223" s="390" t="s">
        <v>411</v>
      </c>
      <c r="CM223" s="390" t="s">
        <v>411</v>
      </c>
      <c r="CN223" s="390" t="s">
        <v>411</v>
      </c>
      <c r="CO223" s="369">
        <v>3769.457142857143</v>
      </c>
      <c r="CP223" s="369">
        <v>3769.457142857143</v>
      </c>
      <c r="CQ223" s="369">
        <v>2512.971428571429</v>
      </c>
      <c r="CR223" s="369">
        <v>2512.971428571429</v>
      </c>
      <c r="CS223" s="369">
        <v>2512.971428571429</v>
      </c>
      <c r="CT223" s="369">
        <v>2512.971428571429</v>
      </c>
      <c r="CU223" s="369">
        <v>2512.971428571429</v>
      </c>
      <c r="CV223" s="369">
        <v>2512.971428571429</v>
      </c>
      <c r="CW223" s="369">
        <v>2512.971428571429</v>
      </c>
      <c r="CX223" s="369">
        <v>2512.971428571429</v>
      </c>
      <c r="CY223" s="369">
        <v>2512.971428571429</v>
      </c>
      <c r="CZ223" s="369">
        <v>2512.971428571429</v>
      </c>
      <c r="DA223" s="369">
        <v>2512.971428571429</v>
      </c>
      <c r="DB223" s="369">
        <v>2512.971428571429</v>
      </c>
      <c r="DC223" s="369">
        <v>2512.971428571429</v>
      </c>
      <c r="DD223" s="369">
        <v>2512.971428571429</v>
      </c>
      <c r="DE223" s="369">
        <v>2512.971428571429</v>
      </c>
      <c r="DF223" s="369">
        <v>2512.971428571429</v>
      </c>
      <c r="DG223" s="369">
        <v>2512.971428571429</v>
      </c>
      <c r="DH223" s="369">
        <v>2512.971428571429</v>
      </c>
      <c r="DI223" s="369">
        <v>2512.971428571429</v>
      </c>
      <c r="DJ223" s="369">
        <v>2512.971428571429</v>
      </c>
      <c r="DK223" s="369">
        <v>2512.971428571429</v>
      </c>
      <c r="DL223" s="369">
        <v>2512.971428571429</v>
      </c>
      <c r="DM223" s="369">
        <v>2512.971428571429</v>
      </c>
      <c r="DN223" s="369">
        <v>2512.971428571429</v>
      </c>
      <c r="DO223" s="369">
        <v>0</v>
      </c>
      <c r="DP223" s="369">
        <v>0</v>
      </c>
      <c r="DQ223" s="369">
        <v>0</v>
      </c>
      <c r="DR223" s="369">
        <v>0</v>
      </c>
      <c r="DT223" s="366" t="s">
        <v>213</v>
      </c>
      <c r="DU223" s="304"/>
      <c r="DV223" s="304"/>
      <c r="DW223" s="304"/>
      <c r="DX223" s="304"/>
      <c r="DY223" s="304"/>
      <c r="DZ223" s="304"/>
      <c r="EA223" s="255">
        <v>15077.828571428572</v>
      </c>
      <c r="EB223" s="255">
        <v>45233.485714285714</v>
      </c>
      <c r="EC223" s="255">
        <v>40207.542857142864</v>
      </c>
      <c r="ED223" s="255">
        <f t="shared" si="25"/>
        <v>30155.657142857148</v>
      </c>
      <c r="EE223" s="255">
        <f t="shared" si="25"/>
        <v>20103.771428571432</v>
      </c>
      <c r="EF223" s="255">
        <f t="shared" si="24"/>
        <v>150778.28571428574</v>
      </c>
      <c r="EG223" s="255">
        <v>0</v>
      </c>
      <c r="EH223" s="366" t="s">
        <v>200</v>
      </c>
    </row>
    <row r="224" spans="1:138" x14ac:dyDescent="0.4">
      <c r="A224" s="366" t="s">
        <v>108</v>
      </c>
      <c r="B224" s="366" t="s">
        <v>267</v>
      </c>
      <c r="C224" s="366" t="s">
        <v>46</v>
      </c>
      <c r="D224" s="366" t="s">
        <v>361</v>
      </c>
      <c r="E224" s="366" t="s">
        <v>268</v>
      </c>
      <c r="F224" s="367">
        <v>491.02</v>
      </c>
      <c r="G224" s="367">
        <v>219.4</v>
      </c>
      <c r="H224" s="281"/>
      <c r="I224" s="281"/>
      <c r="J224" s="281"/>
      <c r="K224" s="281"/>
      <c r="L224" s="281"/>
      <c r="M224" s="389" t="s">
        <v>411</v>
      </c>
      <c r="N224" s="389" t="s">
        <v>411</v>
      </c>
      <c r="O224" s="389" t="s">
        <v>411</v>
      </c>
      <c r="P224" s="389" t="s">
        <v>411</v>
      </c>
      <c r="Q224" s="389" t="s">
        <v>411</v>
      </c>
      <c r="R224" s="389" t="s">
        <v>411</v>
      </c>
      <c r="S224" s="389" t="s">
        <v>411</v>
      </c>
      <c r="T224" s="389" t="s">
        <v>411</v>
      </c>
      <c r="U224" s="389" t="s">
        <v>411</v>
      </c>
      <c r="V224" s="389" t="s">
        <v>411</v>
      </c>
      <c r="W224" s="389" t="s">
        <v>411</v>
      </c>
      <c r="X224" s="389" t="s">
        <v>411</v>
      </c>
      <c r="Y224" s="389" t="s">
        <v>411</v>
      </c>
      <c r="Z224" s="389" t="s">
        <v>411</v>
      </c>
      <c r="AA224" s="389" t="s">
        <v>411</v>
      </c>
      <c r="AB224" s="389" t="s">
        <v>411</v>
      </c>
      <c r="AC224" s="389" t="s">
        <v>411</v>
      </c>
      <c r="AD224" s="389" t="s">
        <v>411</v>
      </c>
      <c r="AE224" s="389" t="s">
        <v>411</v>
      </c>
      <c r="AF224" s="389" t="s">
        <v>411</v>
      </c>
      <c r="AG224" s="389" t="s">
        <v>411</v>
      </c>
      <c r="AH224" s="389" t="s">
        <v>411</v>
      </c>
      <c r="AI224" s="367">
        <v>0</v>
      </c>
      <c r="AJ224" s="367">
        <v>0</v>
      </c>
      <c r="AK224" s="367">
        <v>0</v>
      </c>
      <c r="AL224" s="367">
        <v>0</v>
      </c>
      <c r="AM224" s="367">
        <v>0</v>
      </c>
      <c r="AN224" s="367">
        <v>0</v>
      </c>
      <c r="AO224" s="367">
        <v>0</v>
      </c>
      <c r="AP224" s="367">
        <v>0</v>
      </c>
      <c r="AQ224" s="367">
        <v>0</v>
      </c>
      <c r="AR224" s="367">
        <v>0</v>
      </c>
      <c r="AS224" s="367">
        <v>0</v>
      </c>
      <c r="AT224" s="367">
        <v>0</v>
      </c>
      <c r="AU224" s="367">
        <v>0</v>
      </c>
      <c r="AV224" s="367">
        <v>0</v>
      </c>
      <c r="AW224" s="367">
        <v>0</v>
      </c>
      <c r="AX224" s="367">
        <v>0</v>
      </c>
      <c r="AY224" s="367">
        <v>1</v>
      </c>
      <c r="AZ224" s="367">
        <v>1</v>
      </c>
      <c r="BA224" s="367">
        <v>1</v>
      </c>
      <c r="BB224" s="367">
        <v>1</v>
      </c>
      <c r="BC224" s="367">
        <v>1</v>
      </c>
      <c r="BD224" s="367">
        <v>1</v>
      </c>
      <c r="BE224" s="367">
        <v>1</v>
      </c>
      <c r="BF224" s="367">
        <v>1</v>
      </c>
      <c r="BG224" s="367">
        <v>1</v>
      </c>
      <c r="BH224" s="367">
        <v>1</v>
      </c>
      <c r="BI224" s="367">
        <v>1</v>
      </c>
      <c r="BJ224" s="367">
        <v>0</v>
      </c>
      <c r="BK224" s="367">
        <v>0</v>
      </c>
      <c r="BL224" s="367">
        <v>0</v>
      </c>
      <c r="BN224" s="369">
        <v>0</v>
      </c>
      <c r="BO224" s="369">
        <v>0</v>
      </c>
      <c r="BP224" s="369">
        <v>0</v>
      </c>
      <c r="BQ224" s="369">
        <v>0</v>
      </c>
      <c r="BR224" s="369">
        <v>0</v>
      </c>
      <c r="BS224" s="390" t="s">
        <v>411</v>
      </c>
      <c r="BT224" s="390" t="s">
        <v>411</v>
      </c>
      <c r="BU224" s="390" t="s">
        <v>411</v>
      </c>
      <c r="BV224" s="390" t="s">
        <v>411</v>
      </c>
      <c r="BW224" s="390" t="s">
        <v>411</v>
      </c>
      <c r="BX224" s="390" t="s">
        <v>411</v>
      </c>
      <c r="BY224" s="390" t="s">
        <v>411</v>
      </c>
      <c r="BZ224" s="390" t="s">
        <v>411</v>
      </c>
      <c r="CA224" s="390" t="s">
        <v>411</v>
      </c>
      <c r="CB224" s="390" t="s">
        <v>411</v>
      </c>
      <c r="CC224" s="390" t="s">
        <v>411</v>
      </c>
      <c r="CD224" s="390" t="s">
        <v>411</v>
      </c>
      <c r="CE224" s="390" t="s">
        <v>411</v>
      </c>
      <c r="CF224" s="390" t="s">
        <v>411</v>
      </c>
      <c r="CG224" s="390" t="s">
        <v>411</v>
      </c>
      <c r="CH224" s="390" t="s">
        <v>411</v>
      </c>
      <c r="CI224" s="390" t="s">
        <v>411</v>
      </c>
      <c r="CJ224" s="390" t="s">
        <v>411</v>
      </c>
      <c r="CK224" s="390" t="s">
        <v>411</v>
      </c>
      <c r="CL224" s="390" t="s">
        <v>411</v>
      </c>
      <c r="CM224" s="390" t="s">
        <v>411</v>
      </c>
      <c r="CN224" s="390" t="s">
        <v>411</v>
      </c>
      <c r="CO224" s="369">
        <v>0</v>
      </c>
      <c r="CP224" s="369">
        <v>0</v>
      </c>
      <c r="CQ224" s="369">
        <v>0</v>
      </c>
      <c r="CR224" s="369">
        <v>0</v>
      </c>
      <c r="CS224" s="369">
        <v>0</v>
      </c>
      <c r="CT224" s="369">
        <v>0</v>
      </c>
      <c r="CU224" s="369">
        <v>0</v>
      </c>
      <c r="CV224" s="369">
        <v>0</v>
      </c>
      <c r="CW224" s="369">
        <v>0</v>
      </c>
      <c r="CX224" s="369">
        <v>0</v>
      </c>
      <c r="CY224" s="369">
        <v>0</v>
      </c>
      <c r="CZ224" s="369">
        <v>0</v>
      </c>
      <c r="DA224" s="369">
        <v>0</v>
      </c>
      <c r="DB224" s="369">
        <v>0</v>
      </c>
      <c r="DC224" s="369">
        <v>0</v>
      </c>
      <c r="DD224" s="369">
        <v>0</v>
      </c>
      <c r="DE224" s="369">
        <v>73653</v>
      </c>
      <c r="DF224" s="369">
        <v>73653</v>
      </c>
      <c r="DG224" s="369">
        <v>73653</v>
      </c>
      <c r="DH224" s="369">
        <v>73653</v>
      </c>
      <c r="DI224" s="369">
        <v>73653</v>
      </c>
      <c r="DJ224" s="369">
        <v>73653</v>
      </c>
      <c r="DK224" s="369">
        <v>73653</v>
      </c>
      <c r="DL224" s="369">
        <v>73653</v>
      </c>
      <c r="DM224" s="369">
        <v>73653</v>
      </c>
      <c r="DN224" s="369">
        <v>73653</v>
      </c>
      <c r="DO224" s="369">
        <v>73653</v>
      </c>
      <c r="DP224" s="369">
        <v>0</v>
      </c>
      <c r="DQ224" s="369">
        <v>0</v>
      </c>
      <c r="DR224" s="369">
        <v>0</v>
      </c>
      <c r="DT224" s="366" t="s">
        <v>213</v>
      </c>
      <c r="DU224" s="304"/>
      <c r="DV224" s="304"/>
      <c r="DW224" s="304"/>
      <c r="DX224" s="304"/>
      <c r="DY224" s="304"/>
      <c r="DZ224" s="304"/>
      <c r="EA224" s="255">
        <v>0</v>
      </c>
      <c r="EB224" s="255">
        <v>0</v>
      </c>
      <c r="EC224" s="255">
        <v>0</v>
      </c>
      <c r="ED224" s="255">
        <f t="shared" si="25"/>
        <v>147306</v>
      </c>
      <c r="EE224" s="255">
        <f t="shared" si="25"/>
        <v>662877</v>
      </c>
      <c r="EF224" s="255">
        <f t="shared" si="24"/>
        <v>810183</v>
      </c>
      <c r="EG224" s="255">
        <v>0</v>
      </c>
      <c r="EH224" s="366" t="s">
        <v>200</v>
      </c>
    </row>
    <row r="225" spans="1:138" x14ac:dyDescent="0.4">
      <c r="A225" s="366" t="s">
        <v>108</v>
      </c>
      <c r="B225" s="366" t="s">
        <v>267</v>
      </c>
      <c r="C225" s="366" t="s">
        <v>46</v>
      </c>
      <c r="D225" s="366" t="s">
        <v>361</v>
      </c>
      <c r="E225" s="366" t="s">
        <v>269</v>
      </c>
      <c r="F225" s="367">
        <v>304.81</v>
      </c>
      <c r="G225" s="367">
        <v>136.19999999999999</v>
      </c>
      <c r="H225" s="281"/>
      <c r="I225" s="281"/>
      <c r="J225" s="281"/>
      <c r="K225" s="281"/>
      <c r="L225" s="281"/>
      <c r="M225" s="389" t="s">
        <v>411</v>
      </c>
      <c r="N225" s="389" t="s">
        <v>411</v>
      </c>
      <c r="O225" s="389" t="s">
        <v>411</v>
      </c>
      <c r="P225" s="389" t="s">
        <v>411</v>
      </c>
      <c r="Q225" s="389" t="s">
        <v>411</v>
      </c>
      <c r="R225" s="389" t="s">
        <v>411</v>
      </c>
      <c r="S225" s="389" t="s">
        <v>411</v>
      </c>
      <c r="T225" s="389" t="s">
        <v>411</v>
      </c>
      <c r="U225" s="389" t="s">
        <v>411</v>
      </c>
      <c r="V225" s="389" t="s">
        <v>411</v>
      </c>
      <c r="W225" s="389" t="s">
        <v>411</v>
      </c>
      <c r="X225" s="389" t="s">
        <v>411</v>
      </c>
      <c r="Y225" s="389" t="s">
        <v>411</v>
      </c>
      <c r="Z225" s="389" t="s">
        <v>411</v>
      </c>
      <c r="AA225" s="389" t="s">
        <v>411</v>
      </c>
      <c r="AB225" s="389" t="s">
        <v>411</v>
      </c>
      <c r="AC225" s="389" t="s">
        <v>411</v>
      </c>
      <c r="AD225" s="389" t="s">
        <v>411</v>
      </c>
      <c r="AE225" s="389" t="s">
        <v>411</v>
      </c>
      <c r="AF225" s="389" t="s">
        <v>411</v>
      </c>
      <c r="AG225" s="389" t="s">
        <v>411</v>
      </c>
      <c r="AH225" s="389" t="s">
        <v>411</v>
      </c>
      <c r="AI225" s="367">
        <v>0</v>
      </c>
      <c r="AJ225" s="367">
        <v>0</v>
      </c>
      <c r="AK225" s="367">
        <v>0</v>
      </c>
      <c r="AL225" s="367">
        <v>0</v>
      </c>
      <c r="AM225" s="367">
        <v>0</v>
      </c>
      <c r="AN225" s="367">
        <v>0</v>
      </c>
      <c r="AO225" s="367">
        <v>0</v>
      </c>
      <c r="AP225" s="367">
        <v>0</v>
      </c>
      <c r="AQ225" s="367">
        <v>0</v>
      </c>
      <c r="AR225" s="367">
        <v>0</v>
      </c>
      <c r="AS225" s="367">
        <v>0</v>
      </c>
      <c r="AT225" s="367">
        <v>0</v>
      </c>
      <c r="AU225" s="367">
        <v>0</v>
      </c>
      <c r="AV225" s="367">
        <v>0</v>
      </c>
      <c r="AW225" s="367">
        <v>0</v>
      </c>
      <c r="AX225" s="367">
        <v>1</v>
      </c>
      <c r="AY225" s="367">
        <v>1</v>
      </c>
      <c r="AZ225" s="367">
        <v>1</v>
      </c>
      <c r="BA225" s="367">
        <v>1</v>
      </c>
      <c r="BB225" s="367">
        <v>1</v>
      </c>
      <c r="BC225" s="367">
        <v>1</v>
      </c>
      <c r="BD225" s="367">
        <v>1</v>
      </c>
      <c r="BE225" s="367">
        <v>1</v>
      </c>
      <c r="BF225" s="367">
        <v>1</v>
      </c>
      <c r="BG225" s="367">
        <v>1</v>
      </c>
      <c r="BH225" s="367">
        <v>1</v>
      </c>
      <c r="BI225" s="367">
        <v>1</v>
      </c>
      <c r="BJ225" s="367">
        <v>0</v>
      </c>
      <c r="BK225" s="367">
        <v>0</v>
      </c>
      <c r="BL225" s="367">
        <v>0</v>
      </c>
      <c r="BN225" s="369">
        <v>0</v>
      </c>
      <c r="BO225" s="369">
        <v>0</v>
      </c>
      <c r="BP225" s="369">
        <v>0</v>
      </c>
      <c r="BQ225" s="369">
        <v>0</v>
      </c>
      <c r="BR225" s="369">
        <v>0</v>
      </c>
      <c r="BS225" s="390" t="s">
        <v>411</v>
      </c>
      <c r="BT225" s="390" t="s">
        <v>411</v>
      </c>
      <c r="BU225" s="390" t="s">
        <v>411</v>
      </c>
      <c r="BV225" s="390" t="s">
        <v>411</v>
      </c>
      <c r="BW225" s="390" t="s">
        <v>411</v>
      </c>
      <c r="BX225" s="390" t="s">
        <v>411</v>
      </c>
      <c r="BY225" s="390" t="s">
        <v>411</v>
      </c>
      <c r="BZ225" s="390" t="s">
        <v>411</v>
      </c>
      <c r="CA225" s="390" t="s">
        <v>411</v>
      </c>
      <c r="CB225" s="390" t="s">
        <v>411</v>
      </c>
      <c r="CC225" s="390" t="s">
        <v>411</v>
      </c>
      <c r="CD225" s="390" t="s">
        <v>411</v>
      </c>
      <c r="CE225" s="390" t="s">
        <v>411</v>
      </c>
      <c r="CF225" s="390" t="s">
        <v>411</v>
      </c>
      <c r="CG225" s="390" t="s">
        <v>411</v>
      </c>
      <c r="CH225" s="390" t="s">
        <v>411</v>
      </c>
      <c r="CI225" s="390" t="s">
        <v>411</v>
      </c>
      <c r="CJ225" s="390" t="s">
        <v>411</v>
      </c>
      <c r="CK225" s="390" t="s">
        <v>411</v>
      </c>
      <c r="CL225" s="390" t="s">
        <v>411</v>
      </c>
      <c r="CM225" s="390" t="s">
        <v>411</v>
      </c>
      <c r="CN225" s="390" t="s">
        <v>411</v>
      </c>
      <c r="CO225" s="369">
        <v>0</v>
      </c>
      <c r="CP225" s="369">
        <v>0</v>
      </c>
      <c r="CQ225" s="369">
        <v>0</v>
      </c>
      <c r="CR225" s="369">
        <v>0</v>
      </c>
      <c r="CS225" s="369">
        <v>0</v>
      </c>
      <c r="CT225" s="369">
        <v>0</v>
      </c>
      <c r="CU225" s="369">
        <v>0</v>
      </c>
      <c r="CV225" s="369">
        <v>0</v>
      </c>
      <c r="CW225" s="369">
        <v>0</v>
      </c>
      <c r="CX225" s="369">
        <v>0</v>
      </c>
      <c r="CY225" s="369">
        <v>0</v>
      </c>
      <c r="CZ225" s="369">
        <v>0</v>
      </c>
      <c r="DA225" s="369">
        <v>0</v>
      </c>
      <c r="DB225" s="369">
        <v>0</v>
      </c>
      <c r="DC225" s="369">
        <v>0</v>
      </c>
      <c r="DD225" s="369">
        <v>45721.5</v>
      </c>
      <c r="DE225" s="369">
        <v>45721.5</v>
      </c>
      <c r="DF225" s="369">
        <v>45721.5</v>
      </c>
      <c r="DG225" s="369">
        <v>45721.5</v>
      </c>
      <c r="DH225" s="369">
        <v>45721.5</v>
      </c>
      <c r="DI225" s="369">
        <v>45721.5</v>
      </c>
      <c r="DJ225" s="369">
        <v>45721.5</v>
      </c>
      <c r="DK225" s="369">
        <v>45721.5</v>
      </c>
      <c r="DL225" s="369">
        <v>45721.5</v>
      </c>
      <c r="DM225" s="369">
        <v>45721.5</v>
      </c>
      <c r="DN225" s="369">
        <v>45721.5</v>
      </c>
      <c r="DO225" s="369">
        <v>45721.5</v>
      </c>
      <c r="DP225" s="369">
        <v>0</v>
      </c>
      <c r="DQ225" s="369">
        <v>0</v>
      </c>
      <c r="DR225" s="369">
        <v>0</v>
      </c>
      <c r="DT225" s="366" t="s">
        <v>213</v>
      </c>
      <c r="DU225" s="304"/>
      <c r="DV225" s="304"/>
      <c r="DW225" s="304"/>
      <c r="DX225" s="304"/>
      <c r="DY225" s="304"/>
      <c r="DZ225" s="304"/>
      <c r="EA225" s="255">
        <v>0</v>
      </c>
      <c r="EB225" s="255">
        <v>0</v>
      </c>
      <c r="EC225" s="255">
        <v>0</v>
      </c>
      <c r="ED225" s="255">
        <f t="shared" si="25"/>
        <v>137164.5</v>
      </c>
      <c r="EE225" s="255">
        <f t="shared" si="25"/>
        <v>411493.5</v>
      </c>
      <c r="EF225" s="255">
        <f t="shared" si="24"/>
        <v>548658</v>
      </c>
      <c r="EG225" s="255">
        <v>0</v>
      </c>
      <c r="EH225" s="366" t="s">
        <v>200</v>
      </c>
    </row>
    <row r="226" spans="1:138" x14ac:dyDescent="0.4">
      <c r="A226" s="366" t="s">
        <v>108</v>
      </c>
      <c r="B226" s="366" t="s">
        <v>267</v>
      </c>
      <c r="C226" s="366" t="s">
        <v>46</v>
      </c>
      <c r="D226" s="366" t="s">
        <v>361</v>
      </c>
      <c r="E226" s="366" t="s">
        <v>270</v>
      </c>
      <c r="F226" s="367">
        <v>224.23</v>
      </c>
      <c r="G226" s="367">
        <v>98.215134985207087</v>
      </c>
      <c r="H226" s="281"/>
      <c r="I226" s="281"/>
      <c r="J226" s="281"/>
      <c r="K226" s="281"/>
      <c r="L226" s="281"/>
      <c r="M226" s="389" t="s">
        <v>411</v>
      </c>
      <c r="N226" s="389" t="s">
        <v>411</v>
      </c>
      <c r="O226" s="389" t="s">
        <v>411</v>
      </c>
      <c r="P226" s="389" t="s">
        <v>411</v>
      </c>
      <c r="Q226" s="389" t="s">
        <v>411</v>
      </c>
      <c r="R226" s="389" t="s">
        <v>411</v>
      </c>
      <c r="S226" s="389" t="s">
        <v>411</v>
      </c>
      <c r="T226" s="389" t="s">
        <v>411</v>
      </c>
      <c r="U226" s="389" t="s">
        <v>411</v>
      </c>
      <c r="V226" s="389" t="s">
        <v>411</v>
      </c>
      <c r="W226" s="389" t="s">
        <v>411</v>
      </c>
      <c r="X226" s="389" t="s">
        <v>411</v>
      </c>
      <c r="Y226" s="389" t="s">
        <v>411</v>
      </c>
      <c r="Z226" s="389" t="s">
        <v>411</v>
      </c>
      <c r="AA226" s="389" t="s">
        <v>411</v>
      </c>
      <c r="AB226" s="389" t="s">
        <v>411</v>
      </c>
      <c r="AC226" s="389" t="s">
        <v>411</v>
      </c>
      <c r="AD226" s="389" t="s">
        <v>411</v>
      </c>
      <c r="AE226" s="389" t="s">
        <v>411</v>
      </c>
      <c r="AF226" s="389" t="s">
        <v>411</v>
      </c>
      <c r="AG226" s="389" t="s">
        <v>411</v>
      </c>
      <c r="AH226" s="389" t="s">
        <v>411</v>
      </c>
      <c r="AI226" s="367">
        <v>1</v>
      </c>
      <c r="AJ226" s="367">
        <v>1</v>
      </c>
      <c r="AK226" s="367">
        <v>1</v>
      </c>
      <c r="AL226" s="367">
        <v>1</v>
      </c>
      <c r="AM226" s="367">
        <v>1</v>
      </c>
      <c r="AN226" s="367">
        <v>1</v>
      </c>
      <c r="AO226" s="367">
        <v>1</v>
      </c>
      <c r="AP226" s="367">
        <v>1</v>
      </c>
      <c r="AQ226" s="367">
        <v>1</v>
      </c>
      <c r="AR226" s="367">
        <v>1</v>
      </c>
      <c r="AS226" s="367">
        <v>1</v>
      </c>
      <c r="AT226" s="367">
        <v>1</v>
      </c>
      <c r="AU226" s="367">
        <v>1</v>
      </c>
      <c r="AV226" s="367">
        <v>1</v>
      </c>
      <c r="AW226" s="367">
        <v>1</v>
      </c>
      <c r="AX226" s="367">
        <v>1</v>
      </c>
      <c r="AY226" s="367">
        <v>1</v>
      </c>
      <c r="AZ226" s="367">
        <v>1</v>
      </c>
      <c r="BA226" s="367">
        <v>1</v>
      </c>
      <c r="BB226" s="367">
        <v>1</v>
      </c>
      <c r="BC226" s="367">
        <v>1</v>
      </c>
      <c r="BD226" s="367">
        <v>1</v>
      </c>
      <c r="BE226" s="367">
        <v>1</v>
      </c>
      <c r="BF226" s="367">
        <v>1</v>
      </c>
      <c r="BG226" s="367">
        <v>1</v>
      </c>
      <c r="BH226" s="367">
        <v>1</v>
      </c>
      <c r="BI226" s="367">
        <v>1</v>
      </c>
      <c r="BJ226" s="367">
        <v>0</v>
      </c>
      <c r="BK226" s="367">
        <v>0</v>
      </c>
      <c r="BL226" s="367">
        <v>0</v>
      </c>
      <c r="BN226" s="369">
        <v>0</v>
      </c>
      <c r="BO226" s="369">
        <v>0</v>
      </c>
      <c r="BP226" s="369">
        <v>0</v>
      </c>
      <c r="BQ226" s="369">
        <v>0</v>
      </c>
      <c r="BR226" s="369">
        <v>0</v>
      </c>
      <c r="BS226" s="390" t="s">
        <v>411</v>
      </c>
      <c r="BT226" s="390" t="s">
        <v>411</v>
      </c>
      <c r="BU226" s="390" t="s">
        <v>411</v>
      </c>
      <c r="BV226" s="390" t="s">
        <v>411</v>
      </c>
      <c r="BW226" s="390" t="s">
        <v>411</v>
      </c>
      <c r="BX226" s="390" t="s">
        <v>411</v>
      </c>
      <c r="BY226" s="390" t="s">
        <v>411</v>
      </c>
      <c r="BZ226" s="390" t="s">
        <v>411</v>
      </c>
      <c r="CA226" s="390" t="s">
        <v>411</v>
      </c>
      <c r="CB226" s="390" t="s">
        <v>411</v>
      </c>
      <c r="CC226" s="390" t="s">
        <v>411</v>
      </c>
      <c r="CD226" s="390" t="s">
        <v>411</v>
      </c>
      <c r="CE226" s="390" t="s">
        <v>411</v>
      </c>
      <c r="CF226" s="390" t="s">
        <v>411</v>
      </c>
      <c r="CG226" s="390" t="s">
        <v>411</v>
      </c>
      <c r="CH226" s="390" t="s">
        <v>411</v>
      </c>
      <c r="CI226" s="390" t="s">
        <v>411</v>
      </c>
      <c r="CJ226" s="390" t="s">
        <v>411</v>
      </c>
      <c r="CK226" s="390" t="s">
        <v>411</v>
      </c>
      <c r="CL226" s="390" t="s">
        <v>411</v>
      </c>
      <c r="CM226" s="390" t="s">
        <v>411</v>
      </c>
      <c r="CN226" s="390" t="s">
        <v>411</v>
      </c>
      <c r="CO226" s="369">
        <v>33634.5</v>
      </c>
      <c r="CP226" s="369">
        <v>33634.5</v>
      </c>
      <c r="CQ226" s="369">
        <v>33634.5</v>
      </c>
      <c r="CR226" s="369">
        <v>33634.5</v>
      </c>
      <c r="CS226" s="369">
        <v>33634.5</v>
      </c>
      <c r="CT226" s="369">
        <v>33634.5</v>
      </c>
      <c r="CU226" s="369">
        <v>33634.5</v>
      </c>
      <c r="CV226" s="369">
        <v>33634.5</v>
      </c>
      <c r="CW226" s="369">
        <v>33634.5</v>
      </c>
      <c r="CX226" s="369">
        <v>33634.5</v>
      </c>
      <c r="CY226" s="369">
        <v>33634.5</v>
      </c>
      <c r="CZ226" s="369">
        <v>33634.5</v>
      </c>
      <c r="DA226" s="369">
        <v>33634.5</v>
      </c>
      <c r="DB226" s="369">
        <v>33634.5</v>
      </c>
      <c r="DC226" s="369">
        <v>33634.5</v>
      </c>
      <c r="DD226" s="369">
        <v>33634.5</v>
      </c>
      <c r="DE226" s="369">
        <v>33634.5</v>
      </c>
      <c r="DF226" s="369">
        <v>33634.5</v>
      </c>
      <c r="DG226" s="369">
        <v>33634.5</v>
      </c>
      <c r="DH226" s="369">
        <v>33634.5</v>
      </c>
      <c r="DI226" s="369">
        <v>33634.5</v>
      </c>
      <c r="DJ226" s="369">
        <v>33634.5</v>
      </c>
      <c r="DK226" s="369">
        <v>33634.5</v>
      </c>
      <c r="DL226" s="369">
        <v>33634.5</v>
      </c>
      <c r="DM226" s="369">
        <v>33634.5</v>
      </c>
      <c r="DN226" s="369">
        <v>33634.5</v>
      </c>
      <c r="DO226" s="369">
        <v>33634.5</v>
      </c>
      <c r="DP226" s="369">
        <v>0</v>
      </c>
      <c r="DQ226" s="369">
        <v>0</v>
      </c>
      <c r="DR226" s="369">
        <v>0</v>
      </c>
      <c r="DT226" s="366" t="s">
        <v>213</v>
      </c>
      <c r="DU226" s="304"/>
      <c r="DV226" s="304"/>
      <c r="DW226" s="304"/>
      <c r="DX226" s="304"/>
      <c r="DY226" s="304"/>
      <c r="DZ226" s="304"/>
      <c r="EA226" s="255">
        <v>0</v>
      </c>
      <c r="EB226" s="255">
        <v>336345</v>
      </c>
      <c r="EC226" s="255">
        <v>403614</v>
      </c>
      <c r="ED226" s="255">
        <f t="shared" si="25"/>
        <v>403614</v>
      </c>
      <c r="EE226" s="255">
        <f t="shared" si="25"/>
        <v>302710.5</v>
      </c>
      <c r="EF226" s="255">
        <f t="shared" si="24"/>
        <v>1446283.5</v>
      </c>
      <c r="EG226" s="255">
        <v>0</v>
      </c>
      <c r="EH226" s="366" t="s">
        <v>200</v>
      </c>
    </row>
    <row r="227" spans="1:138" x14ac:dyDescent="0.4">
      <c r="A227" s="366" t="s">
        <v>225</v>
      </c>
      <c r="B227" s="366" t="s">
        <v>267</v>
      </c>
      <c r="C227" s="366" t="s">
        <v>46</v>
      </c>
      <c r="D227" s="366" t="s">
        <v>361</v>
      </c>
      <c r="E227" s="366" t="s">
        <v>283</v>
      </c>
      <c r="F227" s="367">
        <v>353.83</v>
      </c>
      <c r="G227" s="367">
        <v>158.1</v>
      </c>
      <c r="H227" s="281"/>
      <c r="I227" s="281"/>
      <c r="J227" s="281"/>
      <c r="K227" s="281"/>
      <c r="L227" s="281"/>
      <c r="M227" s="389" t="s">
        <v>411</v>
      </c>
      <c r="N227" s="389" t="s">
        <v>411</v>
      </c>
      <c r="O227" s="389" t="s">
        <v>411</v>
      </c>
      <c r="P227" s="389" t="s">
        <v>411</v>
      </c>
      <c r="Q227" s="389" t="s">
        <v>411</v>
      </c>
      <c r="R227" s="389" t="s">
        <v>411</v>
      </c>
      <c r="S227" s="389" t="s">
        <v>411</v>
      </c>
      <c r="T227" s="389" t="s">
        <v>411</v>
      </c>
      <c r="U227" s="389" t="s">
        <v>411</v>
      </c>
      <c r="V227" s="389" t="s">
        <v>411</v>
      </c>
      <c r="W227" s="389" t="s">
        <v>411</v>
      </c>
      <c r="X227" s="389" t="s">
        <v>411</v>
      </c>
      <c r="Y227" s="389" t="s">
        <v>411</v>
      </c>
      <c r="Z227" s="389" t="s">
        <v>411</v>
      </c>
      <c r="AA227" s="389" t="s">
        <v>411</v>
      </c>
      <c r="AB227" s="389" t="s">
        <v>411</v>
      </c>
      <c r="AC227" s="389" t="s">
        <v>411</v>
      </c>
      <c r="AD227" s="389" t="s">
        <v>411</v>
      </c>
      <c r="AE227" s="389" t="s">
        <v>411</v>
      </c>
      <c r="AF227" s="389" t="s">
        <v>411</v>
      </c>
      <c r="AG227" s="389" t="s">
        <v>411</v>
      </c>
      <c r="AH227" s="389" t="s">
        <v>411</v>
      </c>
      <c r="AI227" s="367">
        <v>0</v>
      </c>
      <c r="AJ227" s="367">
        <v>0</v>
      </c>
      <c r="AK227" s="367">
        <v>0</v>
      </c>
      <c r="AL227" s="367">
        <v>0</v>
      </c>
      <c r="AM227" s="367">
        <v>0.39599999999999991</v>
      </c>
      <c r="AN227" s="367">
        <v>0.39599999999999991</v>
      </c>
      <c r="AO227" s="367">
        <v>0.39599999999999991</v>
      </c>
      <c r="AP227" s="367">
        <v>0.39599999999999991</v>
      </c>
      <c r="AQ227" s="367">
        <v>0.39599999999999991</v>
      </c>
      <c r="AR227" s="367">
        <v>0.39599999999999991</v>
      </c>
      <c r="AS227" s="367">
        <v>0.39599999999999991</v>
      </c>
      <c r="AT227" s="367">
        <v>0.39599999999999991</v>
      </c>
      <c r="AU227" s="367">
        <v>0.39599999999999991</v>
      </c>
      <c r="AV227" s="367">
        <v>0.39599999999999991</v>
      </c>
      <c r="AW227" s="367">
        <v>0.39599999999999991</v>
      </c>
      <c r="AX227" s="367">
        <v>0.39599999999999991</v>
      </c>
      <c r="AY227" s="367">
        <v>0.39599999999999991</v>
      </c>
      <c r="AZ227" s="367">
        <v>0.65999999999999992</v>
      </c>
      <c r="BA227" s="367">
        <v>0.65999999999999992</v>
      </c>
      <c r="BB227" s="367">
        <v>0.65999999999999992</v>
      </c>
      <c r="BC227" s="367">
        <v>0.65999999999999992</v>
      </c>
      <c r="BD227" s="367">
        <v>0.65999999999999992</v>
      </c>
      <c r="BE227" s="367">
        <v>0.65999999999999992</v>
      </c>
      <c r="BF227" s="367">
        <v>0.65999999999999992</v>
      </c>
      <c r="BG227" s="367">
        <v>0.65999999999999992</v>
      </c>
      <c r="BH227" s="367">
        <v>0.65999999999999992</v>
      </c>
      <c r="BI227" s="367">
        <v>0</v>
      </c>
      <c r="BJ227" s="367">
        <v>0</v>
      </c>
      <c r="BK227" s="367">
        <v>0</v>
      </c>
      <c r="BL227" s="367">
        <v>0</v>
      </c>
      <c r="BN227" s="369">
        <v>0</v>
      </c>
      <c r="BO227" s="369">
        <v>0</v>
      </c>
      <c r="BP227" s="369">
        <v>0</v>
      </c>
      <c r="BQ227" s="369">
        <v>0</v>
      </c>
      <c r="BR227" s="369">
        <v>0</v>
      </c>
      <c r="BS227" s="390" t="s">
        <v>411</v>
      </c>
      <c r="BT227" s="390" t="s">
        <v>411</v>
      </c>
      <c r="BU227" s="390" t="s">
        <v>411</v>
      </c>
      <c r="BV227" s="390" t="s">
        <v>411</v>
      </c>
      <c r="BW227" s="390" t="s">
        <v>411</v>
      </c>
      <c r="BX227" s="390" t="s">
        <v>411</v>
      </c>
      <c r="BY227" s="390" t="s">
        <v>411</v>
      </c>
      <c r="BZ227" s="390" t="s">
        <v>411</v>
      </c>
      <c r="CA227" s="390" t="s">
        <v>411</v>
      </c>
      <c r="CB227" s="390" t="s">
        <v>411</v>
      </c>
      <c r="CC227" s="390" t="s">
        <v>411</v>
      </c>
      <c r="CD227" s="390" t="s">
        <v>411</v>
      </c>
      <c r="CE227" s="390" t="s">
        <v>411</v>
      </c>
      <c r="CF227" s="390" t="s">
        <v>411</v>
      </c>
      <c r="CG227" s="390" t="s">
        <v>411</v>
      </c>
      <c r="CH227" s="390" t="s">
        <v>411</v>
      </c>
      <c r="CI227" s="390" t="s">
        <v>411</v>
      </c>
      <c r="CJ227" s="390" t="s">
        <v>411</v>
      </c>
      <c r="CK227" s="390" t="s">
        <v>411</v>
      </c>
      <c r="CL227" s="390" t="s">
        <v>411</v>
      </c>
      <c r="CM227" s="390" t="s">
        <v>411</v>
      </c>
      <c r="CN227" s="390" t="s">
        <v>411</v>
      </c>
      <c r="CO227" s="369">
        <v>0</v>
      </c>
      <c r="CP227" s="369">
        <v>0</v>
      </c>
      <c r="CQ227" s="369">
        <v>0</v>
      </c>
      <c r="CR227" s="369">
        <v>0</v>
      </c>
      <c r="CS227" s="369">
        <v>21017.501999999997</v>
      </c>
      <c r="CT227" s="369">
        <v>21017.501999999997</v>
      </c>
      <c r="CU227" s="369">
        <v>21017.501999999997</v>
      </c>
      <c r="CV227" s="369">
        <v>21017.501999999997</v>
      </c>
      <c r="CW227" s="369">
        <v>21017.501999999997</v>
      </c>
      <c r="CX227" s="369">
        <v>21017.501999999997</v>
      </c>
      <c r="CY227" s="369">
        <v>21017.501999999997</v>
      </c>
      <c r="CZ227" s="369">
        <v>21017.501999999997</v>
      </c>
      <c r="DA227" s="369">
        <v>21017.501999999997</v>
      </c>
      <c r="DB227" s="369">
        <v>21017.501999999997</v>
      </c>
      <c r="DC227" s="369">
        <v>21017.501999999997</v>
      </c>
      <c r="DD227" s="369">
        <v>21017.501999999997</v>
      </c>
      <c r="DE227" s="369">
        <v>21017.501999999997</v>
      </c>
      <c r="DF227" s="369">
        <v>35029.169999999991</v>
      </c>
      <c r="DG227" s="369">
        <v>35029.169999999991</v>
      </c>
      <c r="DH227" s="369">
        <v>35029.169999999991</v>
      </c>
      <c r="DI227" s="369">
        <v>35029.169999999991</v>
      </c>
      <c r="DJ227" s="369">
        <v>35029.169999999991</v>
      </c>
      <c r="DK227" s="369">
        <v>35029.169999999991</v>
      </c>
      <c r="DL227" s="369">
        <v>35029.169999999991</v>
      </c>
      <c r="DM227" s="369">
        <v>35029.169999999991</v>
      </c>
      <c r="DN227" s="369">
        <v>35029.169999999991</v>
      </c>
      <c r="DO227" s="369">
        <v>0</v>
      </c>
      <c r="DP227" s="369">
        <v>0</v>
      </c>
      <c r="DQ227" s="369">
        <v>0</v>
      </c>
      <c r="DR227" s="369">
        <v>0</v>
      </c>
      <c r="DT227" s="366" t="s">
        <v>213</v>
      </c>
      <c r="DU227" s="304"/>
      <c r="DV227" s="304"/>
      <c r="DW227" s="304"/>
      <c r="DX227" s="304"/>
      <c r="DY227" s="304"/>
      <c r="DZ227" s="304"/>
      <c r="EA227" s="255">
        <v>0</v>
      </c>
      <c r="EB227" s="255">
        <v>0</v>
      </c>
      <c r="EC227" s="255">
        <v>42035.003999999994</v>
      </c>
      <c r="ED227" s="255">
        <f t="shared" si="25"/>
        <v>266221.69199999998</v>
      </c>
      <c r="EE227" s="255">
        <f t="shared" si="25"/>
        <v>280233.35999999993</v>
      </c>
      <c r="EF227" s="255">
        <f t="shared" si="24"/>
        <v>588490.05599999987</v>
      </c>
      <c r="EG227" s="255">
        <v>0</v>
      </c>
      <c r="EH227" s="366" t="s">
        <v>200</v>
      </c>
    </row>
    <row r="228" spans="1:138" x14ac:dyDescent="0.4">
      <c r="A228" s="366" t="s">
        <v>225</v>
      </c>
      <c r="B228" s="366" t="s">
        <v>267</v>
      </c>
      <c r="C228" s="366" t="s">
        <v>46</v>
      </c>
      <c r="D228" s="366" t="s">
        <v>361</v>
      </c>
      <c r="E228" s="366" t="s">
        <v>312</v>
      </c>
      <c r="F228" s="367">
        <v>249.96</v>
      </c>
      <c r="G228" s="367">
        <v>109.48743528106507</v>
      </c>
      <c r="H228" s="281"/>
      <c r="I228" s="281"/>
      <c r="J228" s="281"/>
      <c r="K228" s="281"/>
      <c r="L228" s="281"/>
      <c r="M228" s="389" t="s">
        <v>411</v>
      </c>
      <c r="N228" s="389" t="s">
        <v>411</v>
      </c>
      <c r="O228" s="389" t="s">
        <v>411</v>
      </c>
      <c r="P228" s="389" t="s">
        <v>411</v>
      </c>
      <c r="Q228" s="389" t="s">
        <v>411</v>
      </c>
      <c r="R228" s="389" t="s">
        <v>411</v>
      </c>
      <c r="S228" s="389" t="s">
        <v>411</v>
      </c>
      <c r="T228" s="389" t="s">
        <v>411</v>
      </c>
      <c r="U228" s="389" t="s">
        <v>411</v>
      </c>
      <c r="V228" s="389" t="s">
        <v>411</v>
      </c>
      <c r="W228" s="389" t="s">
        <v>411</v>
      </c>
      <c r="X228" s="389" t="s">
        <v>411</v>
      </c>
      <c r="Y228" s="389" t="s">
        <v>411</v>
      </c>
      <c r="Z228" s="389" t="s">
        <v>411</v>
      </c>
      <c r="AA228" s="389" t="s">
        <v>411</v>
      </c>
      <c r="AB228" s="389" t="s">
        <v>411</v>
      </c>
      <c r="AC228" s="389" t="s">
        <v>411</v>
      </c>
      <c r="AD228" s="389" t="s">
        <v>411</v>
      </c>
      <c r="AE228" s="389" t="s">
        <v>411</v>
      </c>
      <c r="AF228" s="389" t="s">
        <v>411</v>
      </c>
      <c r="AG228" s="389" t="s">
        <v>411</v>
      </c>
      <c r="AH228" s="389" t="s">
        <v>411</v>
      </c>
      <c r="AI228" s="367">
        <v>0</v>
      </c>
      <c r="AJ228" s="367">
        <v>0</v>
      </c>
      <c r="AK228" s="367">
        <v>0</v>
      </c>
      <c r="AL228" s="367">
        <v>0</v>
      </c>
      <c r="AM228" s="367">
        <v>0.66666666666666663</v>
      </c>
      <c r="AN228" s="367">
        <v>0.66666666666666663</v>
      </c>
      <c r="AO228" s="367">
        <v>0.66666666666666663</v>
      </c>
      <c r="AP228" s="367">
        <v>0.66666666666666663</v>
      </c>
      <c r="AQ228" s="367">
        <v>0.66666666666666663</v>
      </c>
      <c r="AR228" s="367">
        <v>0.66666666666666663</v>
      </c>
      <c r="AS228" s="367">
        <v>0.66666666666666663</v>
      </c>
      <c r="AT228" s="367">
        <v>0.66666666666666663</v>
      </c>
      <c r="AU228" s="367">
        <v>0.66666666666666663</v>
      </c>
      <c r="AV228" s="367">
        <v>0.66666666666666663</v>
      </c>
      <c r="AW228" s="367">
        <v>0.66666666666666663</v>
      </c>
      <c r="AX228" s="367">
        <v>0.66666666666666663</v>
      </c>
      <c r="AY228" s="367">
        <v>0.66666666666666663</v>
      </c>
      <c r="AZ228" s="367">
        <v>0.66666666666666663</v>
      </c>
      <c r="BA228" s="367">
        <v>0.66666666666666663</v>
      </c>
      <c r="BB228" s="367">
        <v>0.66666666666666663</v>
      </c>
      <c r="BC228" s="367">
        <v>0.66666666666666663</v>
      </c>
      <c r="BD228" s="367">
        <v>0.66666666666666663</v>
      </c>
      <c r="BE228" s="367">
        <v>0.66666666666666663</v>
      </c>
      <c r="BF228" s="367">
        <v>0.66666666666666663</v>
      </c>
      <c r="BG228" s="367">
        <v>0.66666666666666663</v>
      </c>
      <c r="BH228" s="367">
        <v>0.66666666666666663</v>
      </c>
      <c r="BI228" s="367">
        <v>0.66666666666666663</v>
      </c>
      <c r="BJ228" s="367">
        <v>0</v>
      </c>
      <c r="BK228" s="367">
        <v>0</v>
      </c>
      <c r="BL228" s="367">
        <v>0</v>
      </c>
      <c r="BN228" s="369">
        <v>0</v>
      </c>
      <c r="BO228" s="369">
        <v>0</v>
      </c>
      <c r="BP228" s="369">
        <v>0</v>
      </c>
      <c r="BQ228" s="369">
        <v>0</v>
      </c>
      <c r="BR228" s="369">
        <v>0</v>
      </c>
      <c r="BS228" s="390" t="s">
        <v>411</v>
      </c>
      <c r="BT228" s="390" t="s">
        <v>411</v>
      </c>
      <c r="BU228" s="390" t="s">
        <v>411</v>
      </c>
      <c r="BV228" s="390" t="s">
        <v>411</v>
      </c>
      <c r="BW228" s="390" t="s">
        <v>411</v>
      </c>
      <c r="BX228" s="390" t="s">
        <v>411</v>
      </c>
      <c r="BY228" s="390" t="s">
        <v>411</v>
      </c>
      <c r="BZ228" s="390" t="s">
        <v>411</v>
      </c>
      <c r="CA228" s="390" t="s">
        <v>411</v>
      </c>
      <c r="CB228" s="390" t="s">
        <v>411</v>
      </c>
      <c r="CC228" s="390" t="s">
        <v>411</v>
      </c>
      <c r="CD228" s="390" t="s">
        <v>411</v>
      </c>
      <c r="CE228" s="390" t="s">
        <v>411</v>
      </c>
      <c r="CF228" s="390" t="s">
        <v>411</v>
      </c>
      <c r="CG228" s="390" t="s">
        <v>411</v>
      </c>
      <c r="CH228" s="390" t="s">
        <v>411</v>
      </c>
      <c r="CI228" s="390" t="s">
        <v>411</v>
      </c>
      <c r="CJ228" s="390" t="s">
        <v>411</v>
      </c>
      <c r="CK228" s="390" t="s">
        <v>411</v>
      </c>
      <c r="CL228" s="390" t="s">
        <v>411</v>
      </c>
      <c r="CM228" s="390" t="s">
        <v>411</v>
      </c>
      <c r="CN228" s="390" t="s">
        <v>411</v>
      </c>
      <c r="CO228" s="369">
        <v>0</v>
      </c>
      <c r="CP228" s="369">
        <v>0</v>
      </c>
      <c r="CQ228" s="369">
        <v>0</v>
      </c>
      <c r="CR228" s="369">
        <v>0</v>
      </c>
      <c r="CS228" s="369">
        <v>24995.999999999996</v>
      </c>
      <c r="CT228" s="369">
        <v>24995.999999999996</v>
      </c>
      <c r="CU228" s="369">
        <v>24995.999999999996</v>
      </c>
      <c r="CV228" s="369">
        <v>24995.999999999996</v>
      </c>
      <c r="CW228" s="369">
        <v>24995.999999999996</v>
      </c>
      <c r="CX228" s="369">
        <v>24995.999999999996</v>
      </c>
      <c r="CY228" s="369">
        <v>24995.999999999996</v>
      </c>
      <c r="CZ228" s="369">
        <v>24995.999999999996</v>
      </c>
      <c r="DA228" s="369">
        <v>24995.999999999996</v>
      </c>
      <c r="DB228" s="369">
        <v>24995.999999999996</v>
      </c>
      <c r="DC228" s="369">
        <v>24995.999999999996</v>
      </c>
      <c r="DD228" s="369">
        <v>24995.999999999996</v>
      </c>
      <c r="DE228" s="369">
        <v>24995.999999999996</v>
      </c>
      <c r="DF228" s="369">
        <v>24995.999999999996</v>
      </c>
      <c r="DG228" s="369">
        <v>24995.999999999996</v>
      </c>
      <c r="DH228" s="369">
        <v>24995.999999999996</v>
      </c>
      <c r="DI228" s="369">
        <v>24995.999999999996</v>
      </c>
      <c r="DJ228" s="369">
        <v>24995.999999999996</v>
      </c>
      <c r="DK228" s="369">
        <v>24995.999999999996</v>
      </c>
      <c r="DL228" s="369">
        <v>24995.999999999996</v>
      </c>
      <c r="DM228" s="369">
        <v>24995.999999999996</v>
      </c>
      <c r="DN228" s="369">
        <v>24995.999999999996</v>
      </c>
      <c r="DO228" s="369">
        <v>24995.999999999996</v>
      </c>
      <c r="DP228" s="369">
        <v>0</v>
      </c>
      <c r="DQ228" s="369">
        <v>0</v>
      </c>
      <c r="DR228" s="369">
        <v>0</v>
      </c>
      <c r="DT228" s="366" t="s">
        <v>213</v>
      </c>
      <c r="DU228" s="304"/>
      <c r="DV228" s="304"/>
      <c r="DW228" s="304"/>
      <c r="DX228" s="304"/>
      <c r="DY228" s="304"/>
      <c r="DZ228" s="304"/>
      <c r="EA228" s="255">
        <v>0</v>
      </c>
      <c r="EB228" s="255">
        <v>0</v>
      </c>
      <c r="EC228" s="255">
        <v>49991.999999999993</v>
      </c>
      <c r="ED228" s="255">
        <f t="shared" ref="ED228:EE243" si="26">SUMIF($BN$1:$DR$1,ED$2,$BN228:$DR228)</f>
        <v>299951.99999999994</v>
      </c>
      <c r="EE228" s="255">
        <f t="shared" si="26"/>
        <v>224963.99999999997</v>
      </c>
      <c r="EF228" s="255">
        <f t="shared" si="24"/>
        <v>574907.99999999988</v>
      </c>
      <c r="EG228" s="255">
        <v>0</v>
      </c>
      <c r="EH228" s="366" t="s">
        <v>200</v>
      </c>
    </row>
    <row r="229" spans="1:138" x14ac:dyDescent="0.4">
      <c r="A229" s="366" t="s">
        <v>225</v>
      </c>
      <c r="B229" s="366" t="s">
        <v>267</v>
      </c>
      <c r="C229" s="366" t="s">
        <v>46</v>
      </c>
      <c r="D229" s="366" t="s">
        <v>361</v>
      </c>
      <c r="E229" s="366" t="s">
        <v>315</v>
      </c>
      <c r="F229" s="367">
        <v>180.38</v>
      </c>
      <c r="G229" s="367">
        <v>79.010475221893486</v>
      </c>
      <c r="H229" s="281"/>
      <c r="I229" s="281"/>
      <c r="J229" s="281"/>
      <c r="K229" s="281"/>
      <c r="L229" s="281"/>
      <c r="M229" s="389" t="s">
        <v>411</v>
      </c>
      <c r="N229" s="389" t="s">
        <v>411</v>
      </c>
      <c r="O229" s="389" t="s">
        <v>411</v>
      </c>
      <c r="P229" s="389" t="s">
        <v>411</v>
      </c>
      <c r="Q229" s="389" t="s">
        <v>411</v>
      </c>
      <c r="R229" s="389" t="s">
        <v>411</v>
      </c>
      <c r="S229" s="389" t="s">
        <v>411</v>
      </c>
      <c r="T229" s="389" t="s">
        <v>411</v>
      </c>
      <c r="U229" s="389" t="s">
        <v>411</v>
      </c>
      <c r="V229" s="389" t="s">
        <v>411</v>
      </c>
      <c r="W229" s="389" t="s">
        <v>411</v>
      </c>
      <c r="X229" s="389" t="s">
        <v>411</v>
      </c>
      <c r="Y229" s="389" t="s">
        <v>411</v>
      </c>
      <c r="Z229" s="389" t="s">
        <v>411</v>
      </c>
      <c r="AA229" s="389" t="s">
        <v>411</v>
      </c>
      <c r="AB229" s="389" t="s">
        <v>411</v>
      </c>
      <c r="AC229" s="389" t="s">
        <v>411</v>
      </c>
      <c r="AD229" s="389" t="s">
        <v>411</v>
      </c>
      <c r="AE229" s="389" t="s">
        <v>411</v>
      </c>
      <c r="AF229" s="389" t="s">
        <v>411</v>
      </c>
      <c r="AG229" s="389" t="s">
        <v>411</v>
      </c>
      <c r="AH229" s="389" t="s">
        <v>411</v>
      </c>
      <c r="AI229" s="367">
        <v>0</v>
      </c>
      <c r="AJ229" s="367">
        <v>0</v>
      </c>
      <c r="AK229" s="367">
        <v>0</v>
      </c>
      <c r="AL229" s="367">
        <v>0</v>
      </c>
      <c r="AM229" s="367">
        <v>0.66666666666666663</v>
      </c>
      <c r="AN229" s="367">
        <v>0.66666666666666663</v>
      </c>
      <c r="AO229" s="367">
        <v>0.66666666666666663</v>
      </c>
      <c r="AP229" s="367">
        <v>0.66666666666666663</v>
      </c>
      <c r="AQ229" s="367">
        <v>0.66666666666666663</v>
      </c>
      <c r="AR229" s="367">
        <v>0.66666666666666663</v>
      </c>
      <c r="AS229" s="367">
        <v>0.66666666666666663</v>
      </c>
      <c r="AT229" s="367">
        <v>0.66666666666666663</v>
      </c>
      <c r="AU229" s="367">
        <v>0.66666666666666663</v>
      </c>
      <c r="AV229" s="367">
        <v>0.66666666666666663</v>
      </c>
      <c r="AW229" s="367">
        <v>0.66666666666666663</v>
      </c>
      <c r="AX229" s="367">
        <v>0.66666666666666663</v>
      </c>
      <c r="AY229" s="367">
        <v>0.66666666666666663</v>
      </c>
      <c r="AZ229" s="367">
        <v>0.66666666666666663</v>
      </c>
      <c r="BA229" s="367">
        <v>0.66666666666666663</v>
      </c>
      <c r="BB229" s="367">
        <v>0.66666666666666663</v>
      </c>
      <c r="BC229" s="367">
        <v>0.66666666666666663</v>
      </c>
      <c r="BD229" s="367">
        <v>0.66666666666666663</v>
      </c>
      <c r="BE229" s="367">
        <v>0.66666666666666663</v>
      </c>
      <c r="BF229" s="367">
        <v>0.66666666666666663</v>
      </c>
      <c r="BG229" s="367">
        <v>0.66666666666666663</v>
      </c>
      <c r="BH229" s="367">
        <v>0.66666666666666663</v>
      </c>
      <c r="BI229" s="367">
        <v>0.66666666666666663</v>
      </c>
      <c r="BJ229" s="367">
        <v>0</v>
      </c>
      <c r="BK229" s="367">
        <v>0</v>
      </c>
      <c r="BL229" s="367">
        <v>0</v>
      </c>
      <c r="BN229" s="369">
        <v>0</v>
      </c>
      <c r="BO229" s="369">
        <v>0</v>
      </c>
      <c r="BP229" s="369">
        <v>0</v>
      </c>
      <c r="BQ229" s="369">
        <v>0</v>
      </c>
      <c r="BR229" s="369">
        <v>0</v>
      </c>
      <c r="BS229" s="390" t="s">
        <v>411</v>
      </c>
      <c r="BT229" s="390" t="s">
        <v>411</v>
      </c>
      <c r="BU229" s="390" t="s">
        <v>411</v>
      </c>
      <c r="BV229" s="390" t="s">
        <v>411</v>
      </c>
      <c r="BW229" s="390" t="s">
        <v>411</v>
      </c>
      <c r="BX229" s="390" t="s">
        <v>411</v>
      </c>
      <c r="BY229" s="390" t="s">
        <v>411</v>
      </c>
      <c r="BZ229" s="390" t="s">
        <v>411</v>
      </c>
      <c r="CA229" s="390" t="s">
        <v>411</v>
      </c>
      <c r="CB229" s="390" t="s">
        <v>411</v>
      </c>
      <c r="CC229" s="390" t="s">
        <v>411</v>
      </c>
      <c r="CD229" s="390" t="s">
        <v>411</v>
      </c>
      <c r="CE229" s="390" t="s">
        <v>411</v>
      </c>
      <c r="CF229" s="390" t="s">
        <v>411</v>
      </c>
      <c r="CG229" s="390" t="s">
        <v>411</v>
      </c>
      <c r="CH229" s="390" t="s">
        <v>411</v>
      </c>
      <c r="CI229" s="390" t="s">
        <v>411</v>
      </c>
      <c r="CJ229" s="390" t="s">
        <v>411</v>
      </c>
      <c r="CK229" s="390" t="s">
        <v>411</v>
      </c>
      <c r="CL229" s="390" t="s">
        <v>411</v>
      </c>
      <c r="CM229" s="390" t="s">
        <v>411</v>
      </c>
      <c r="CN229" s="390" t="s">
        <v>411</v>
      </c>
      <c r="CO229" s="369">
        <v>0</v>
      </c>
      <c r="CP229" s="369">
        <v>0</v>
      </c>
      <c r="CQ229" s="369">
        <v>0</v>
      </c>
      <c r="CR229" s="369">
        <v>0</v>
      </c>
      <c r="CS229" s="369">
        <v>18038</v>
      </c>
      <c r="CT229" s="369">
        <v>18038</v>
      </c>
      <c r="CU229" s="369">
        <v>18038</v>
      </c>
      <c r="CV229" s="369">
        <v>18038</v>
      </c>
      <c r="CW229" s="369">
        <v>18038</v>
      </c>
      <c r="CX229" s="369">
        <v>18038</v>
      </c>
      <c r="CY229" s="369">
        <v>18038</v>
      </c>
      <c r="CZ229" s="369">
        <v>18038</v>
      </c>
      <c r="DA229" s="369">
        <v>18038</v>
      </c>
      <c r="DB229" s="369">
        <v>18038</v>
      </c>
      <c r="DC229" s="369">
        <v>18038</v>
      </c>
      <c r="DD229" s="369">
        <v>18038</v>
      </c>
      <c r="DE229" s="369">
        <v>18038</v>
      </c>
      <c r="DF229" s="369">
        <v>18038</v>
      </c>
      <c r="DG229" s="369">
        <v>18038</v>
      </c>
      <c r="DH229" s="369">
        <v>18038</v>
      </c>
      <c r="DI229" s="369">
        <v>18038</v>
      </c>
      <c r="DJ229" s="369">
        <v>18038</v>
      </c>
      <c r="DK229" s="369">
        <v>18038</v>
      </c>
      <c r="DL229" s="369">
        <v>18038</v>
      </c>
      <c r="DM229" s="369">
        <v>18038</v>
      </c>
      <c r="DN229" s="369">
        <v>18038</v>
      </c>
      <c r="DO229" s="369">
        <v>18038</v>
      </c>
      <c r="DP229" s="369">
        <v>0</v>
      </c>
      <c r="DQ229" s="369">
        <v>0</v>
      </c>
      <c r="DR229" s="369">
        <v>0</v>
      </c>
      <c r="DT229" s="366" t="s">
        <v>213</v>
      </c>
      <c r="DU229" s="304"/>
      <c r="DV229" s="304"/>
      <c r="DW229" s="304"/>
      <c r="DX229" s="304"/>
      <c r="DY229" s="304"/>
      <c r="DZ229" s="304"/>
      <c r="EA229" s="255">
        <v>0</v>
      </c>
      <c r="EB229" s="255">
        <v>0</v>
      </c>
      <c r="EC229" s="255">
        <v>36076</v>
      </c>
      <c r="ED229" s="255">
        <f t="shared" si="26"/>
        <v>216456</v>
      </c>
      <c r="EE229" s="255">
        <f t="shared" si="26"/>
        <v>162342</v>
      </c>
      <c r="EF229" s="255">
        <f t="shared" si="24"/>
        <v>414874</v>
      </c>
      <c r="EG229" s="255">
        <v>0</v>
      </c>
      <c r="EH229" s="366" t="s">
        <v>200</v>
      </c>
    </row>
    <row r="230" spans="1:138" x14ac:dyDescent="0.4">
      <c r="A230" s="366" t="s">
        <v>225</v>
      </c>
      <c r="B230" s="366" t="s">
        <v>267</v>
      </c>
      <c r="C230" s="366" t="s">
        <v>46</v>
      </c>
      <c r="D230" s="366" t="s">
        <v>361</v>
      </c>
      <c r="E230" s="366" t="s">
        <v>315</v>
      </c>
      <c r="F230" s="367">
        <v>180.38</v>
      </c>
      <c r="G230" s="367">
        <v>79.010475221893486</v>
      </c>
      <c r="H230" s="281"/>
      <c r="I230" s="281"/>
      <c r="J230" s="281"/>
      <c r="K230" s="281"/>
      <c r="L230" s="281"/>
      <c r="M230" s="389" t="s">
        <v>411</v>
      </c>
      <c r="N230" s="389" t="s">
        <v>411</v>
      </c>
      <c r="O230" s="389" t="s">
        <v>411</v>
      </c>
      <c r="P230" s="389" t="s">
        <v>411</v>
      </c>
      <c r="Q230" s="389" t="s">
        <v>411</v>
      </c>
      <c r="R230" s="389" t="s">
        <v>411</v>
      </c>
      <c r="S230" s="389" t="s">
        <v>411</v>
      </c>
      <c r="T230" s="389" t="s">
        <v>411</v>
      </c>
      <c r="U230" s="389" t="s">
        <v>411</v>
      </c>
      <c r="V230" s="389" t="s">
        <v>411</v>
      </c>
      <c r="W230" s="389" t="s">
        <v>411</v>
      </c>
      <c r="X230" s="389" t="s">
        <v>411</v>
      </c>
      <c r="Y230" s="389" t="s">
        <v>411</v>
      </c>
      <c r="Z230" s="389" t="s">
        <v>411</v>
      </c>
      <c r="AA230" s="389" t="s">
        <v>411</v>
      </c>
      <c r="AB230" s="389" t="s">
        <v>411</v>
      </c>
      <c r="AC230" s="389" t="s">
        <v>411</v>
      </c>
      <c r="AD230" s="389" t="s">
        <v>411</v>
      </c>
      <c r="AE230" s="389" t="s">
        <v>411</v>
      </c>
      <c r="AF230" s="389" t="s">
        <v>411</v>
      </c>
      <c r="AG230" s="389" t="s">
        <v>411</v>
      </c>
      <c r="AH230" s="389" t="s">
        <v>411</v>
      </c>
      <c r="AI230" s="367">
        <v>0</v>
      </c>
      <c r="AJ230" s="367">
        <v>0</v>
      </c>
      <c r="AK230" s="367">
        <v>0</v>
      </c>
      <c r="AL230" s="367">
        <v>0</v>
      </c>
      <c r="AM230" s="367">
        <v>0.66666666666666663</v>
      </c>
      <c r="AN230" s="367">
        <v>0.66666666666666663</v>
      </c>
      <c r="AO230" s="367">
        <v>0.66666666666666663</v>
      </c>
      <c r="AP230" s="367">
        <v>0.66666666666666663</v>
      </c>
      <c r="AQ230" s="367">
        <v>0.66666666666666663</v>
      </c>
      <c r="AR230" s="367">
        <v>0.66666666666666663</v>
      </c>
      <c r="AS230" s="367">
        <v>0.66666666666666663</v>
      </c>
      <c r="AT230" s="367">
        <v>0.66666666666666663</v>
      </c>
      <c r="AU230" s="367">
        <v>0.66666666666666663</v>
      </c>
      <c r="AV230" s="367">
        <v>0.66666666666666663</v>
      </c>
      <c r="AW230" s="367">
        <v>0.66666666666666663</v>
      </c>
      <c r="AX230" s="367">
        <v>0.66666666666666663</v>
      </c>
      <c r="AY230" s="367">
        <v>0.66666666666666663</v>
      </c>
      <c r="AZ230" s="367">
        <v>0.66666666666666663</v>
      </c>
      <c r="BA230" s="367">
        <v>0.66666666666666663</v>
      </c>
      <c r="BB230" s="367">
        <v>0.66666666666666663</v>
      </c>
      <c r="BC230" s="367">
        <v>0.66666666666666663</v>
      </c>
      <c r="BD230" s="367">
        <v>0</v>
      </c>
      <c r="BE230" s="367">
        <v>0</v>
      </c>
      <c r="BF230" s="367">
        <v>0</v>
      </c>
      <c r="BG230" s="367">
        <v>0</v>
      </c>
      <c r="BH230" s="367">
        <v>0</v>
      </c>
      <c r="BI230" s="367">
        <v>0</v>
      </c>
      <c r="BJ230" s="367">
        <v>0</v>
      </c>
      <c r="BK230" s="367">
        <v>0</v>
      </c>
      <c r="BL230" s="367">
        <v>0</v>
      </c>
      <c r="BN230" s="369">
        <v>0</v>
      </c>
      <c r="BO230" s="369">
        <v>0</v>
      </c>
      <c r="BP230" s="369">
        <v>0</v>
      </c>
      <c r="BQ230" s="369">
        <v>0</v>
      </c>
      <c r="BR230" s="369">
        <v>0</v>
      </c>
      <c r="BS230" s="390" t="s">
        <v>411</v>
      </c>
      <c r="BT230" s="390" t="s">
        <v>411</v>
      </c>
      <c r="BU230" s="390" t="s">
        <v>411</v>
      </c>
      <c r="BV230" s="390" t="s">
        <v>411</v>
      </c>
      <c r="BW230" s="390" t="s">
        <v>411</v>
      </c>
      <c r="BX230" s="390" t="s">
        <v>411</v>
      </c>
      <c r="BY230" s="390" t="s">
        <v>411</v>
      </c>
      <c r="BZ230" s="390" t="s">
        <v>411</v>
      </c>
      <c r="CA230" s="390" t="s">
        <v>411</v>
      </c>
      <c r="CB230" s="390" t="s">
        <v>411</v>
      </c>
      <c r="CC230" s="390" t="s">
        <v>411</v>
      </c>
      <c r="CD230" s="390" t="s">
        <v>411</v>
      </c>
      <c r="CE230" s="390" t="s">
        <v>411</v>
      </c>
      <c r="CF230" s="390" t="s">
        <v>411</v>
      </c>
      <c r="CG230" s="390" t="s">
        <v>411</v>
      </c>
      <c r="CH230" s="390" t="s">
        <v>411</v>
      </c>
      <c r="CI230" s="390" t="s">
        <v>411</v>
      </c>
      <c r="CJ230" s="390" t="s">
        <v>411</v>
      </c>
      <c r="CK230" s="390" t="s">
        <v>411</v>
      </c>
      <c r="CL230" s="390" t="s">
        <v>411</v>
      </c>
      <c r="CM230" s="390" t="s">
        <v>411</v>
      </c>
      <c r="CN230" s="390" t="s">
        <v>411</v>
      </c>
      <c r="CO230" s="369">
        <v>0</v>
      </c>
      <c r="CP230" s="369">
        <v>0</v>
      </c>
      <c r="CQ230" s="369">
        <v>0</v>
      </c>
      <c r="CR230" s="369">
        <v>0</v>
      </c>
      <c r="CS230" s="369">
        <v>18038</v>
      </c>
      <c r="CT230" s="369">
        <v>18038</v>
      </c>
      <c r="CU230" s="369">
        <v>18038</v>
      </c>
      <c r="CV230" s="369">
        <v>18038</v>
      </c>
      <c r="CW230" s="369">
        <v>18038</v>
      </c>
      <c r="CX230" s="369">
        <v>18038</v>
      </c>
      <c r="CY230" s="369">
        <v>18038</v>
      </c>
      <c r="CZ230" s="369">
        <v>18038</v>
      </c>
      <c r="DA230" s="369">
        <v>18038</v>
      </c>
      <c r="DB230" s="369">
        <v>18038</v>
      </c>
      <c r="DC230" s="369">
        <v>18038</v>
      </c>
      <c r="DD230" s="369">
        <v>18038</v>
      </c>
      <c r="DE230" s="369">
        <v>18038</v>
      </c>
      <c r="DF230" s="369">
        <v>18038</v>
      </c>
      <c r="DG230" s="369">
        <v>18038</v>
      </c>
      <c r="DH230" s="369">
        <v>18038</v>
      </c>
      <c r="DI230" s="369">
        <v>18038</v>
      </c>
      <c r="DJ230" s="369">
        <v>0</v>
      </c>
      <c r="DK230" s="369">
        <v>0</v>
      </c>
      <c r="DL230" s="369">
        <v>0</v>
      </c>
      <c r="DM230" s="369">
        <v>0</v>
      </c>
      <c r="DN230" s="369">
        <v>0</v>
      </c>
      <c r="DO230" s="369">
        <v>0</v>
      </c>
      <c r="DP230" s="369">
        <v>0</v>
      </c>
      <c r="DQ230" s="369">
        <v>0</v>
      </c>
      <c r="DR230" s="369">
        <v>0</v>
      </c>
      <c r="DT230" s="366" t="s">
        <v>213</v>
      </c>
      <c r="DU230" s="304"/>
      <c r="DV230" s="304"/>
      <c r="DW230" s="304"/>
      <c r="DX230" s="304"/>
      <c r="DY230" s="304"/>
      <c r="DZ230" s="304"/>
      <c r="EA230" s="255">
        <v>0</v>
      </c>
      <c r="EB230" s="255">
        <v>0</v>
      </c>
      <c r="EC230" s="255">
        <v>36076</v>
      </c>
      <c r="ED230" s="255">
        <f t="shared" si="26"/>
        <v>216456</v>
      </c>
      <c r="EE230" s="255">
        <f t="shared" si="26"/>
        <v>54114</v>
      </c>
      <c r="EF230" s="255">
        <f t="shared" si="24"/>
        <v>306646</v>
      </c>
      <c r="EG230" s="255">
        <v>0</v>
      </c>
      <c r="EH230" s="366" t="s">
        <v>200</v>
      </c>
    </row>
    <row r="231" spans="1:138" x14ac:dyDescent="0.4">
      <c r="A231" s="366" t="s">
        <v>225</v>
      </c>
      <c r="B231" s="366" t="s">
        <v>267</v>
      </c>
      <c r="C231" s="366" t="s">
        <v>46</v>
      </c>
      <c r="D231" s="366" t="s">
        <v>361</v>
      </c>
      <c r="E231" s="366" t="s">
        <v>315</v>
      </c>
      <c r="F231" s="367">
        <v>180.38</v>
      </c>
      <c r="G231" s="367">
        <v>79.010475221893486</v>
      </c>
      <c r="H231" s="281"/>
      <c r="I231" s="281"/>
      <c r="J231" s="281"/>
      <c r="K231" s="281"/>
      <c r="L231" s="281"/>
      <c r="M231" s="389" t="s">
        <v>411</v>
      </c>
      <c r="N231" s="389" t="s">
        <v>411</v>
      </c>
      <c r="O231" s="389" t="s">
        <v>411</v>
      </c>
      <c r="P231" s="389" t="s">
        <v>411</v>
      </c>
      <c r="Q231" s="389" t="s">
        <v>411</v>
      </c>
      <c r="R231" s="389" t="s">
        <v>411</v>
      </c>
      <c r="S231" s="389" t="s">
        <v>411</v>
      </c>
      <c r="T231" s="389" t="s">
        <v>411</v>
      </c>
      <c r="U231" s="389" t="s">
        <v>411</v>
      </c>
      <c r="V231" s="389" t="s">
        <v>411</v>
      </c>
      <c r="W231" s="389" t="s">
        <v>411</v>
      </c>
      <c r="X231" s="389" t="s">
        <v>411</v>
      </c>
      <c r="Y231" s="389" t="s">
        <v>411</v>
      </c>
      <c r="Z231" s="389" t="s">
        <v>411</v>
      </c>
      <c r="AA231" s="389" t="s">
        <v>411</v>
      </c>
      <c r="AB231" s="389" t="s">
        <v>411</v>
      </c>
      <c r="AC231" s="389" t="s">
        <v>411</v>
      </c>
      <c r="AD231" s="389" t="s">
        <v>411</v>
      </c>
      <c r="AE231" s="389" t="s">
        <v>411</v>
      </c>
      <c r="AF231" s="389" t="s">
        <v>411</v>
      </c>
      <c r="AG231" s="389" t="s">
        <v>411</v>
      </c>
      <c r="AH231" s="389" t="s">
        <v>411</v>
      </c>
      <c r="AI231" s="367">
        <v>0</v>
      </c>
      <c r="AJ231" s="367">
        <v>0</v>
      </c>
      <c r="AK231" s="367">
        <v>0</v>
      </c>
      <c r="AL231" s="367">
        <v>0</v>
      </c>
      <c r="AM231" s="367">
        <v>0.66666666666666663</v>
      </c>
      <c r="AN231" s="367">
        <v>0.66666666666666663</v>
      </c>
      <c r="AO231" s="367">
        <v>0.66666666666666663</v>
      </c>
      <c r="AP231" s="367">
        <v>0.66666666666666663</v>
      </c>
      <c r="AQ231" s="367">
        <v>0.66666666666666663</v>
      </c>
      <c r="AR231" s="367">
        <v>0.66666666666666663</v>
      </c>
      <c r="AS231" s="367">
        <v>0.66666666666666663</v>
      </c>
      <c r="AT231" s="367">
        <v>0.66666666666666663</v>
      </c>
      <c r="AU231" s="367">
        <v>0.66666666666666663</v>
      </c>
      <c r="AV231" s="367">
        <v>0.66666666666666663</v>
      </c>
      <c r="AW231" s="367">
        <v>0.66666666666666663</v>
      </c>
      <c r="AX231" s="367">
        <v>0.66666666666666663</v>
      </c>
      <c r="AY231" s="367">
        <v>0.66666666666666663</v>
      </c>
      <c r="AZ231" s="367">
        <v>0.66666666666666663</v>
      </c>
      <c r="BA231" s="367">
        <v>0.66666666666666663</v>
      </c>
      <c r="BB231" s="367">
        <v>0.66666666666666663</v>
      </c>
      <c r="BC231" s="367">
        <v>0.66666666666666663</v>
      </c>
      <c r="BD231" s="367">
        <v>0</v>
      </c>
      <c r="BE231" s="367">
        <v>0</v>
      </c>
      <c r="BF231" s="367">
        <v>0</v>
      </c>
      <c r="BG231" s="367">
        <v>0</v>
      </c>
      <c r="BH231" s="367">
        <v>0</v>
      </c>
      <c r="BI231" s="367">
        <v>0</v>
      </c>
      <c r="BJ231" s="367">
        <v>0</v>
      </c>
      <c r="BK231" s="367">
        <v>0</v>
      </c>
      <c r="BL231" s="367">
        <v>0</v>
      </c>
      <c r="BN231" s="369">
        <v>0</v>
      </c>
      <c r="BO231" s="369">
        <v>0</v>
      </c>
      <c r="BP231" s="369">
        <v>0</v>
      </c>
      <c r="BQ231" s="369">
        <v>0</v>
      </c>
      <c r="BR231" s="369">
        <v>0</v>
      </c>
      <c r="BS231" s="390" t="s">
        <v>411</v>
      </c>
      <c r="BT231" s="390" t="s">
        <v>411</v>
      </c>
      <c r="BU231" s="390" t="s">
        <v>411</v>
      </c>
      <c r="BV231" s="390" t="s">
        <v>411</v>
      </c>
      <c r="BW231" s="390" t="s">
        <v>411</v>
      </c>
      <c r="BX231" s="390" t="s">
        <v>411</v>
      </c>
      <c r="BY231" s="390" t="s">
        <v>411</v>
      </c>
      <c r="BZ231" s="390" t="s">
        <v>411</v>
      </c>
      <c r="CA231" s="390" t="s">
        <v>411</v>
      </c>
      <c r="CB231" s="390" t="s">
        <v>411</v>
      </c>
      <c r="CC231" s="390" t="s">
        <v>411</v>
      </c>
      <c r="CD231" s="390" t="s">
        <v>411</v>
      </c>
      <c r="CE231" s="390" t="s">
        <v>411</v>
      </c>
      <c r="CF231" s="390" t="s">
        <v>411</v>
      </c>
      <c r="CG231" s="390" t="s">
        <v>411</v>
      </c>
      <c r="CH231" s="390" t="s">
        <v>411</v>
      </c>
      <c r="CI231" s="390" t="s">
        <v>411</v>
      </c>
      <c r="CJ231" s="390" t="s">
        <v>411</v>
      </c>
      <c r="CK231" s="390" t="s">
        <v>411</v>
      </c>
      <c r="CL231" s="390" t="s">
        <v>411</v>
      </c>
      <c r="CM231" s="390" t="s">
        <v>411</v>
      </c>
      <c r="CN231" s="390" t="s">
        <v>411</v>
      </c>
      <c r="CO231" s="369">
        <v>0</v>
      </c>
      <c r="CP231" s="369">
        <v>0</v>
      </c>
      <c r="CQ231" s="369">
        <v>0</v>
      </c>
      <c r="CR231" s="369">
        <v>0</v>
      </c>
      <c r="CS231" s="369">
        <v>18038</v>
      </c>
      <c r="CT231" s="369">
        <v>18038</v>
      </c>
      <c r="CU231" s="369">
        <v>18038</v>
      </c>
      <c r="CV231" s="369">
        <v>18038</v>
      </c>
      <c r="CW231" s="369">
        <v>18038</v>
      </c>
      <c r="CX231" s="369">
        <v>18038</v>
      </c>
      <c r="CY231" s="369">
        <v>18038</v>
      </c>
      <c r="CZ231" s="369">
        <v>18038</v>
      </c>
      <c r="DA231" s="369">
        <v>18038</v>
      </c>
      <c r="DB231" s="369">
        <v>18038</v>
      </c>
      <c r="DC231" s="369">
        <v>18038</v>
      </c>
      <c r="DD231" s="369">
        <v>18038</v>
      </c>
      <c r="DE231" s="369">
        <v>18038</v>
      </c>
      <c r="DF231" s="369">
        <v>18038</v>
      </c>
      <c r="DG231" s="369">
        <v>18038</v>
      </c>
      <c r="DH231" s="369">
        <v>18038</v>
      </c>
      <c r="DI231" s="369">
        <v>18038</v>
      </c>
      <c r="DJ231" s="369">
        <v>0</v>
      </c>
      <c r="DK231" s="369">
        <v>0</v>
      </c>
      <c r="DL231" s="369">
        <v>0</v>
      </c>
      <c r="DM231" s="369">
        <v>0</v>
      </c>
      <c r="DN231" s="369">
        <v>0</v>
      </c>
      <c r="DO231" s="369">
        <v>0</v>
      </c>
      <c r="DP231" s="369">
        <v>0</v>
      </c>
      <c r="DQ231" s="369">
        <v>0</v>
      </c>
      <c r="DR231" s="369">
        <v>0</v>
      </c>
      <c r="DT231" s="366" t="s">
        <v>213</v>
      </c>
      <c r="DU231" s="304"/>
      <c r="DV231" s="304"/>
      <c r="DW231" s="304"/>
      <c r="DX231" s="304"/>
      <c r="DY231" s="304"/>
      <c r="DZ231" s="304"/>
      <c r="EA231" s="255">
        <v>0</v>
      </c>
      <c r="EB231" s="255">
        <v>0</v>
      </c>
      <c r="EC231" s="255">
        <v>36076</v>
      </c>
      <c r="ED231" s="255">
        <f t="shared" si="26"/>
        <v>216456</v>
      </c>
      <c r="EE231" s="255">
        <f t="shared" si="26"/>
        <v>54114</v>
      </c>
      <c r="EF231" s="255">
        <f t="shared" si="24"/>
        <v>306646</v>
      </c>
      <c r="EG231" s="255">
        <v>0</v>
      </c>
      <c r="EH231" s="366" t="s">
        <v>200</v>
      </c>
    </row>
    <row r="232" spans="1:138" x14ac:dyDescent="0.4">
      <c r="A232" s="366" t="s">
        <v>74</v>
      </c>
      <c r="B232" s="366" t="s">
        <v>267</v>
      </c>
      <c r="C232" s="366" t="s">
        <v>46</v>
      </c>
      <c r="D232" s="366" t="s">
        <v>361</v>
      </c>
      <c r="E232" s="366" t="s">
        <v>317</v>
      </c>
      <c r="F232" s="367">
        <v>216.62</v>
      </c>
      <c r="G232" s="367">
        <v>94.875194156804724</v>
      </c>
      <c r="H232" s="281"/>
      <c r="I232" s="281"/>
      <c r="J232" s="281"/>
      <c r="K232" s="281"/>
      <c r="L232" s="281"/>
      <c r="M232" s="389" t="s">
        <v>411</v>
      </c>
      <c r="N232" s="389" t="s">
        <v>411</v>
      </c>
      <c r="O232" s="389" t="s">
        <v>411</v>
      </c>
      <c r="P232" s="389" t="s">
        <v>411</v>
      </c>
      <c r="Q232" s="389" t="s">
        <v>411</v>
      </c>
      <c r="R232" s="389" t="s">
        <v>411</v>
      </c>
      <c r="S232" s="389" t="s">
        <v>411</v>
      </c>
      <c r="T232" s="389" t="s">
        <v>411</v>
      </c>
      <c r="U232" s="389" t="s">
        <v>411</v>
      </c>
      <c r="V232" s="389" t="s">
        <v>411</v>
      </c>
      <c r="W232" s="389" t="s">
        <v>411</v>
      </c>
      <c r="X232" s="389" t="s">
        <v>411</v>
      </c>
      <c r="Y232" s="389" t="s">
        <v>411</v>
      </c>
      <c r="Z232" s="389" t="s">
        <v>411</v>
      </c>
      <c r="AA232" s="389" t="s">
        <v>411</v>
      </c>
      <c r="AB232" s="389" t="s">
        <v>411</v>
      </c>
      <c r="AC232" s="389" t="s">
        <v>411</v>
      </c>
      <c r="AD232" s="389" t="s">
        <v>411</v>
      </c>
      <c r="AE232" s="389" t="s">
        <v>411</v>
      </c>
      <c r="AF232" s="389" t="s">
        <v>411</v>
      </c>
      <c r="AG232" s="389" t="s">
        <v>411</v>
      </c>
      <c r="AH232" s="389" t="s">
        <v>411</v>
      </c>
      <c r="AI232" s="367">
        <v>0.18</v>
      </c>
      <c r="AJ232" s="367">
        <v>0.18</v>
      </c>
      <c r="AK232" s="367">
        <v>0.18</v>
      </c>
      <c r="AL232" s="367">
        <v>0.18</v>
      </c>
      <c r="AM232" s="367">
        <v>0.18</v>
      </c>
      <c r="AN232" s="367">
        <v>0.18</v>
      </c>
      <c r="AO232" s="367">
        <v>0.18</v>
      </c>
      <c r="AP232" s="367">
        <v>0.18</v>
      </c>
      <c r="AQ232" s="367">
        <v>0.27857142857142858</v>
      </c>
      <c r="AR232" s="367">
        <v>0.27857142857142858</v>
      </c>
      <c r="AS232" s="367">
        <v>0.27857142857142858</v>
      </c>
      <c r="AT232" s="367">
        <v>0.27857142857142858</v>
      </c>
      <c r="AU232" s="367">
        <v>0.27857142857142858</v>
      </c>
      <c r="AV232" s="367">
        <v>0.27857142857142858</v>
      </c>
      <c r="AW232" s="367">
        <v>0.27857142857142858</v>
      </c>
      <c r="AX232" s="367">
        <v>0.18</v>
      </c>
      <c r="AY232" s="367">
        <v>0.65999999999999992</v>
      </c>
      <c r="AZ232" s="367">
        <v>0.65999999999999992</v>
      </c>
      <c r="BA232" s="367">
        <v>0.65999999999999992</v>
      </c>
      <c r="BB232" s="367">
        <v>0.65999999999999992</v>
      </c>
      <c r="BC232" s="367">
        <v>0.65999999999999992</v>
      </c>
      <c r="BD232" s="367">
        <v>0</v>
      </c>
      <c r="BE232" s="367">
        <v>0</v>
      </c>
      <c r="BF232" s="367">
        <v>0</v>
      </c>
      <c r="BG232" s="367">
        <v>0</v>
      </c>
      <c r="BH232" s="367">
        <v>0</v>
      </c>
      <c r="BI232" s="367">
        <v>0</v>
      </c>
      <c r="BJ232" s="367">
        <v>0</v>
      </c>
      <c r="BK232" s="367">
        <v>0</v>
      </c>
      <c r="BL232" s="367">
        <v>0</v>
      </c>
      <c r="BN232" s="369">
        <v>0</v>
      </c>
      <c r="BO232" s="369">
        <v>0</v>
      </c>
      <c r="BP232" s="369">
        <v>0</v>
      </c>
      <c r="BQ232" s="369">
        <v>0</v>
      </c>
      <c r="BR232" s="369">
        <v>0</v>
      </c>
      <c r="BS232" s="390" t="s">
        <v>411</v>
      </c>
      <c r="BT232" s="390" t="s">
        <v>411</v>
      </c>
      <c r="BU232" s="390" t="s">
        <v>411</v>
      </c>
      <c r="BV232" s="390" t="s">
        <v>411</v>
      </c>
      <c r="BW232" s="390" t="s">
        <v>411</v>
      </c>
      <c r="BX232" s="390" t="s">
        <v>411</v>
      </c>
      <c r="BY232" s="390" t="s">
        <v>411</v>
      </c>
      <c r="BZ232" s="390" t="s">
        <v>411</v>
      </c>
      <c r="CA232" s="390" t="s">
        <v>411</v>
      </c>
      <c r="CB232" s="390" t="s">
        <v>411</v>
      </c>
      <c r="CC232" s="390" t="s">
        <v>411</v>
      </c>
      <c r="CD232" s="390" t="s">
        <v>411</v>
      </c>
      <c r="CE232" s="390" t="s">
        <v>411</v>
      </c>
      <c r="CF232" s="390" t="s">
        <v>411</v>
      </c>
      <c r="CG232" s="390" t="s">
        <v>411</v>
      </c>
      <c r="CH232" s="390" t="s">
        <v>411</v>
      </c>
      <c r="CI232" s="390" t="s">
        <v>411</v>
      </c>
      <c r="CJ232" s="390" t="s">
        <v>411</v>
      </c>
      <c r="CK232" s="390" t="s">
        <v>411</v>
      </c>
      <c r="CL232" s="390" t="s">
        <v>411</v>
      </c>
      <c r="CM232" s="390" t="s">
        <v>411</v>
      </c>
      <c r="CN232" s="390" t="s">
        <v>411</v>
      </c>
      <c r="CO232" s="369">
        <v>5848.74</v>
      </c>
      <c r="CP232" s="369">
        <v>5848.74</v>
      </c>
      <c r="CQ232" s="369">
        <v>5848.74</v>
      </c>
      <c r="CR232" s="369">
        <v>5848.74</v>
      </c>
      <c r="CS232" s="369">
        <v>5848.74</v>
      </c>
      <c r="CT232" s="369">
        <v>5848.74</v>
      </c>
      <c r="CU232" s="369">
        <v>5848.74</v>
      </c>
      <c r="CV232" s="369">
        <v>5848.74</v>
      </c>
      <c r="CW232" s="369">
        <v>9051.6214285714286</v>
      </c>
      <c r="CX232" s="369">
        <v>9051.6214285714286</v>
      </c>
      <c r="CY232" s="369">
        <v>9051.6214285714286</v>
      </c>
      <c r="CZ232" s="369">
        <v>9051.6214285714286</v>
      </c>
      <c r="DA232" s="369">
        <v>9051.6214285714286</v>
      </c>
      <c r="DB232" s="369">
        <v>9051.6214285714286</v>
      </c>
      <c r="DC232" s="369">
        <v>9051.6214285714286</v>
      </c>
      <c r="DD232" s="369">
        <v>5848.74</v>
      </c>
      <c r="DE232" s="369">
        <v>21445.379999999997</v>
      </c>
      <c r="DF232" s="369">
        <v>21445.379999999997</v>
      </c>
      <c r="DG232" s="369">
        <v>21445.379999999997</v>
      </c>
      <c r="DH232" s="369">
        <v>21445.379999999997</v>
      </c>
      <c r="DI232" s="369">
        <v>21445.379999999997</v>
      </c>
      <c r="DJ232" s="369">
        <v>0</v>
      </c>
      <c r="DK232" s="369">
        <v>0</v>
      </c>
      <c r="DL232" s="369">
        <v>0</v>
      </c>
      <c r="DM232" s="369">
        <v>0</v>
      </c>
      <c r="DN232" s="369">
        <v>0</v>
      </c>
      <c r="DO232" s="369">
        <v>0</v>
      </c>
      <c r="DP232" s="369">
        <v>0</v>
      </c>
      <c r="DQ232" s="369">
        <v>0</v>
      </c>
      <c r="DR232" s="369">
        <v>0</v>
      </c>
      <c r="DT232" s="366" t="s">
        <v>213</v>
      </c>
      <c r="DU232" s="304"/>
      <c r="DV232" s="304"/>
      <c r="DW232" s="304"/>
      <c r="DX232" s="304"/>
      <c r="DY232" s="304"/>
      <c r="DZ232" s="304"/>
      <c r="EA232" s="255">
        <v>0</v>
      </c>
      <c r="EB232" s="255">
        <v>0</v>
      </c>
      <c r="EC232" s="255">
        <v>64336.139999999985</v>
      </c>
      <c r="ED232" s="255">
        <f t="shared" si="26"/>
        <v>123798.33000000002</v>
      </c>
      <c r="EE232" s="255">
        <f t="shared" si="26"/>
        <v>64336.139999999992</v>
      </c>
      <c r="EF232" s="255">
        <f t="shared" si="24"/>
        <v>252470.61</v>
      </c>
      <c r="EG232" s="255">
        <v>0</v>
      </c>
      <c r="EH232" s="366" t="s">
        <v>200</v>
      </c>
    </row>
    <row r="233" spans="1:138" x14ac:dyDescent="0.4">
      <c r="A233" s="366" t="s">
        <v>223</v>
      </c>
      <c r="B233" s="366" t="s">
        <v>267</v>
      </c>
      <c r="C233" s="366" t="s">
        <v>46</v>
      </c>
      <c r="D233" s="366" t="s">
        <v>361</v>
      </c>
      <c r="E233" s="366" t="s">
        <v>278</v>
      </c>
      <c r="F233" s="367">
        <v>318.92</v>
      </c>
      <c r="G233" s="367">
        <v>142.5</v>
      </c>
      <c r="H233" s="281"/>
      <c r="I233" s="281"/>
      <c r="J233" s="281"/>
      <c r="K233" s="281"/>
      <c r="L233" s="281"/>
      <c r="M233" s="389" t="s">
        <v>411</v>
      </c>
      <c r="N233" s="389" t="s">
        <v>411</v>
      </c>
      <c r="O233" s="389" t="s">
        <v>411</v>
      </c>
      <c r="P233" s="389" t="s">
        <v>411</v>
      </c>
      <c r="Q233" s="389" t="s">
        <v>411</v>
      </c>
      <c r="R233" s="389" t="s">
        <v>411</v>
      </c>
      <c r="S233" s="389" t="s">
        <v>411</v>
      </c>
      <c r="T233" s="389" t="s">
        <v>411</v>
      </c>
      <c r="U233" s="389" t="s">
        <v>411</v>
      </c>
      <c r="V233" s="389" t="s">
        <v>411</v>
      </c>
      <c r="W233" s="389" t="s">
        <v>411</v>
      </c>
      <c r="X233" s="389" t="s">
        <v>411</v>
      </c>
      <c r="Y233" s="389" t="s">
        <v>411</v>
      </c>
      <c r="Z233" s="389" t="s">
        <v>411</v>
      </c>
      <c r="AA233" s="389" t="s">
        <v>411</v>
      </c>
      <c r="AB233" s="389" t="s">
        <v>411</v>
      </c>
      <c r="AC233" s="389" t="s">
        <v>411</v>
      </c>
      <c r="AD233" s="389" t="s">
        <v>411</v>
      </c>
      <c r="AE233" s="389" t="s">
        <v>411</v>
      </c>
      <c r="AF233" s="389" t="s">
        <v>411</v>
      </c>
      <c r="AG233" s="389" t="s">
        <v>411</v>
      </c>
      <c r="AH233" s="389" t="s">
        <v>411</v>
      </c>
      <c r="AI233" s="367">
        <v>0</v>
      </c>
      <c r="AJ233" s="367">
        <v>0</v>
      </c>
      <c r="AK233" s="367">
        <v>0</v>
      </c>
      <c r="AL233" s="367">
        <v>0</v>
      </c>
      <c r="AM233" s="367">
        <v>0</v>
      </c>
      <c r="AN233" s="367">
        <v>0</v>
      </c>
      <c r="AO233" s="367">
        <v>0</v>
      </c>
      <c r="AP233" s="367">
        <v>0</v>
      </c>
      <c r="AQ233" s="367">
        <v>0</v>
      </c>
      <c r="AR233" s="367">
        <v>0</v>
      </c>
      <c r="AS233" s="367">
        <v>0</v>
      </c>
      <c r="AT233" s="367">
        <v>0</v>
      </c>
      <c r="AU233" s="367">
        <v>0</v>
      </c>
      <c r="AV233" s="367">
        <v>0</v>
      </c>
      <c r="AW233" s="367">
        <v>0</v>
      </c>
      <c r="AX233" s="367">
        <v>0</v>
      </c>
      <c r="AY233" s="367">
        <v>0</v>
      </c>
      <c r="AZ233" s="367">
        <v>0</v>
      </c>
      <c r="BA233" s="367">
        <v>0</v>
      </c>
      <c r="BB233" s="367">
        <v>0</v>
      </c>
      <c r="BC233" s="367">
        <v>0</v>
      </c>
      <c r="BD233" s="367">
        <v>0</v>
      </c>
      <c r="BE233" s="367">
        <v>0</v>
      </c>
      <c r="BF233" s="367">
        <v>0</v>
      </c>
      <c r="BG233" s="367">
        <v>0</v>
      </c>
      <c r="BH233" s="367">
        <v>0</v>
      </c>
      <c r="BI233" s="367">
        <v>0</v>
      </c>
      <c r="BJ233" s="367">
        <v>0</v>
      </c>
      <c r="BK233" s="367">
        <v>0</v>
      </c>
      <c r="BL233" s="367">
        <v>0</v>
      </c>
      <c r="BN233" s="369">
        <v>0</v>
      </c>
      <c r="BO233" s="369">
        <v>0</v>
      </c>
      <c r="BP233" s="369">
        <v>0</v>
      </c>
      <c r="BQ233" s="369">
        <v>0</v>
      </c>
      <c r="BR233" s="369">
        <v>0</v>
      </c>
      <c r="BS233" s="390" t="s">
        <v>411</v>
      </c>
      <c r="BT233" s="390" t="s">
        <v>411</v>
      </c>
      <c r="BU233" s="390" t="s">
        <v>411</v>
      </c>
      <c r="BV233" s="390" t="s">
        <v>411</v>
      </c>
      <c r="BW233" s="390" t="s">
        <v>411</v>
      </c>
      <c r="BX233" s="390" t="s">
        <v>411</v>
      </c>
      <c r="BY233" s="390" t="s">
        <v>411</v>
      </c>
      <c r="BZ233" s="390" t="s">
        <v>411</v>
      </c>
      <c r="CA233" s="390" t="s">
        <v>411</v>
      </c>
      <c r="CB233" s="390" t="s">
        <v>411</v>
      </c>
      <c r="CC233" s="390" t="s">
        <v>411</v>
      </c>
      <c r="CD233" s="390" t="s">
        <v>411</v>
      </c>
      <c r="CE233" s="390" t="s">
        <v>411</v>
      </c>
      <c r="CF233" s="390" t="s">
        <v>411</v>
      </c>
      <c r="CG233" s="390" t="s">
        <v>411</v>
      </c>
      <c r="CH233" s="390" t="s">
        <v>411</v>
      </c>
      <c r="CI233" s="390" t="s">
        <v>411</v>
      </c>
      <c r="CJ233" s="390" t="s">
        <v>411</v>
      </c>
      <c r="CK233" s="390" t="s">
        <v>411</v>
      </c>
      <c r="CL233" s="390" t="s">
        <v>411</v>
      </c>
      <c r="CM233" s="390" t="s">
        <v>411</v>
      </c>
      <c r="CN233" s="390" t="s">
        <v>411</v>
      </c>
      <c r="CO233" s="369">
        <v>0</v>
      </c>
      <c r="CP233" s="369">
        <v>0</v>
      </c>
      <c r="CQ233" s="369">
        <v>0</v>
      </c>
      <c r="CR233" s="369">
        <v>0</v>
      </c>
      <c r="CS233" s="369">
        <v>0</v>
      </c>
      <c r="CT233" s="369">
        <v>0</v>
      </c>
      <c r="CU233" s="369">
        <v>0</v>
      </c>
      <c r="CV233" s="369">
        <v>0</v>
      </c>
      <c r="CW233" s="369">
        <v>0</v>
      </c>
      <c r="CX233" s="369">
        <v>0</v>
      </c>
      <c r="CY233" s="369">
        <v>0</v>
      </c>
      <c r="CZ233" s="369">
        <v>0</v>
      </c>
      <c r="DA233" s="369">
        <v>0</v>
      </c>
      <c r="DB233" s="369">
        <v>0</v>
      </c>
      <c r="DC233" s="369">
        <v>0</v>
      </c>
      <c r="DD233" s="369">
        <v>0</v>
      </c>
      <c r="DE233" s="369">
        <v>0</v>
      </c>
      <c r="DF233" s="369">
        <v>0</v>
      </c>
      <c r="DG233" s="369">
        <v>0</v>
      </c>
      <c r="DH233" s="369">
        <v>0</v>
      </c>
      <c r="DI233" s="369">
        <v>0</v>
      </c>
      <c r="DJ233" s="369">
        <v>0</v>
      </c>
      <c r="DK233" s="369">
        <v>0</v>
      </c>
      <c r="DL233" s="369">
        <v>0</v>
      </c>
      <c r="DM233" s="369">
        <v>0</v>
      </c>
      <c r="DN233" s="369">
        <v>0</v>
      </c>
      <c r="DO233" s="369">
        <v>0</v>
      </c>
      <c r="DP233" s="369">
        <v>0</v>
      </c>
      <c r="DQ233" s="369">
        <v>0</v>
      </c>
      <c r="DR233" s="369">
        <v>0</v>
      </c>
      <c r="DT233" s="366" t="s">
        <v>213</v>
      </c>
      <c r="DU233" s="304"/>
      <c r="DV233" s="304"/>
      <c r="DW233" s="304"/>
      <c r="DX233" s="304"/>
      <c r="DY233" s="304"/>
      <c r="DZ233" s="304"/>
      <c r="EA233" s="255">
        <v>143514</v>
      </c>
      <c r="EB233" s="255">
        <v>0</v>
      </c>
      <c r="EC233" s="255">
        <v>0</v>
      </c>
      <c r="ED233" s="255">
        <f t="shared" si="26"/>
        <v>0</v>
      </c>
      <c r="EE233" s="255">
        <f t="shared" si="26"/>
        <v>0</v>
      </c>
      <c r="EF233" s="255">
        <f t="shared" si="24"/>
        <v>143514</v>
      </c>
      <c r="EG233" s="255">
        <v>0</v>
      </c>
      <c r="EH233" s="366" t="s">
        <v>200</v>
      </c>
    </row>
    <row r="234" spans="1:138" x14ac:dyDescent="0.4">
      <c r="A234" s="366" t="s">
        <v>223</v>
      </c>
      <c r="B234" s="366" t="s">
        <v>267</v>
      </c>
      <c r="C234" s="366" t="s">
        <v>46</v>
      </c>
      <c r="D234" s="366" t="s">
        <v>361</v>
      </c>
      <c r="E234" s="366" t="s">
        <v>301</v>
      </c>
      <c r="F234" s="367">
        <v>302.58</v>
      </c>
      <c r="G234" s="367">
        <v>135.19999999999999</v>
      </c>
      <c r="H234" s="281"/>
      <c r="I234" s="281"/>
      <c r="J234" s="281"/>
      <c r="K234" s="281"/>
      <c r="L234" s="281"/>
      <c r="M234" s="389" t="s">
        <v>411</v>
      </c>
      <c r="N234" s="389" t="s">
        <v>411</v>
      </c>
      <c r="O234" s="389" t="s">
        <v>411</v>
      </c>
      <c r="P234" s="389" t="s">
        <v>411</v>
      </c>
      <c r="Q234" s="389" t="s">
        <v>411</v>
      </c>
      <c r="R234" s="389" t="s">
        <v>411</v>
      </c>
      <c r="S234" s="389" t="s">
        <v>411</v>
      </c>
      <c r="T234" s="389" t="s">
        <v>411</v>
      </c>
      <c r="U234" s="389" t="s">
        <v>411</v>
      </c>
      <c r="V234" s="389" t="s">
        <v>411</v>
      </c>
      <c r="W234" s="389" t="s">
        <v>411</v>
      </c>
      <c r="X234" s="389" t="s">
        <v>411</v>
      </c>
      <c r="Y234" s="389" t="s">
        <v>411</v>
      </c>
      <c r="Z234" s="389" t="s">
        <v>411</v>
      </c>
      <c r="AA234" s="389" t="s">
        <v>411</v>
      </c>
      <c r="AB234" s="389" t="s">
        <v>411</v>
      </c>
      <c r="AC234" s="389" t="s">
        <v>411</v>
      </c>
      <c r="AD234" s="389" t="s">
        <v>411</v>
      </c>
      <c r="AE234" s="389" t="s">
        <v>411</v>
      </c>
      <c r="AF234" s="389" t="s">
        <v>411</v>
      </c>
      <c r="AG234" s="389" t="s">
        <v>411</v>
      </c>
      <c r="AH234" s="389" t="s">
        <v>411</v>
      </c>
      <c r="AI234" s="367">
        <v>0</v>
      </c>
      <c r="AJ234" s="367">
        <v>0</v>
      </c>
      <c r="AK234" s="367">
        <v>0</v>
      </c>
      <c r="AL234" s="367">
        <v>0</v>
      </c>
      <c r="AM234" s="367">
        <v>0</v>
      </c>
      <c r="AN234" s="367">
        <v>0</v>
      </c>
      <c r="AO234" s="367">
        <v>0</v>
      </c>
      <c r="AP234" s="367">
        <v>0</v>
      </c>
      <c r="AQ234" s="367">
        <v>0</v>
      </c>
      <c r="AR234" s="367">
        <v>0</v>
      </c>
      <c r="AS234" s="367">
        <v>0</v>
      </c>
      <c r="AT234" s="367">
        <v>0</v>
      </c>
      <c r="AU234" s="367">
        <v>0</v>
      </c>
      <c r="AV234" s="367">
        <v>0</v>
      </c>
      <c r="AW234" s="367">
        <v>0</v>
      </c>
      <c r="AX234" s="367">
        <v>0</v>
      </c>
      <c r="AY234" s="367">
        <v>0.25</v>
      </c>
      <c r="AZ234" s="367">
        <v>0.25</v>
      </c>
      <c r="BA234" s="367">
        <v>0.25</v>
      </c>
      <c r="BB234" s="367">
        <v>0.25</v>
      </c>
      <c r="BC234" s="367">
        <v>0.25</v>
      </c>
      <c r="BD234" s="367">
        <v>0</v>
      </c>
      <c r="BE234" s="367">
        <v>0</v>
      </c>
      <c r="BF234" s="367">
        <v>0</v>
      </c>
      <c r="BG234" s="367">
        <v>0</v>
      </c>
      <c r="BH234" s="367">
        <v>0</v>
      </c>
      <c r="BI234" s="367">
        <v>0</v>
      </c>
      <c r="BJ234" s="367">
        <v>0</v>
      </c>
      <c r="BK234" s="367">
        <v>0</v>
      </c>
      <c r="BL234" s="367">
        <v>0</v>
      </c>
      <c r="BN234" s="369">
        <v>0</v>
      </c>
      <c r="BO234" s="369">
        <v>0</v>
      </c>
      <c r="BP234" s="369">
        <v>0</v>
      </c>
      <c r="BQ234" s="369">
        <v>0</v>
      </c>
      <c r="BR234" s="369">
        <v>0</v>
      </c>
      <c r="BS234" s="390" t="s">
        <v>411</v>
      </c>
      <c r="BT234" s="390" t="s">
        <v>411</v>
      </c>
      <c r="BU234" s="390" t="s">
        <v>411</v>
      </c>
      <c r="BV234" s="390" t="s">
        <v>411</v>
      </c>
      <c r="BW234" s="390" t="s">
        <v>411</v>
      </c>
      <c r="BX234" s="390" t="s">
        <v>411</v>
      </c>
      <c r="BY234" s="390" t="s">
        <v>411</v>
      </c>
      <c r="BZ234" s="390" t="s">
        <v>411</v>
      </c>
      <c r="CA234" s="390" t="s">
        <v>411</v>
      </c>
      <c r="CB234" s="390" t="s">
        <v>411</v>
      </c>
      <c r="CC234" s="390" t="s">
        <v>411</v>
      </c>
      <c r="CD234" s="390" t="s">
        <v>411</v>
      </c>
      <c r="CE234" s="390" t="s">
        <v>411</v>
      </c>
      <c r="CF234" s="390" t="s">
        <v>411</v>
      </c>
      <c r="CG234" s="390" t="s">
        <v>411</v>
      </c>
      <c r="CH234" s="390" t="s">
        <v>411</v>
      </c>
      <c r="CI234" s="390" t="s">
        <v>411</v>
      </c>
      <c r="CJ234" s="390" t="s">
        <v>411</v>
      </c>
      <c r="CK234" s="390" t="s">
        <v>411</v>
      </c>
      <c r="CL234" s="390" t="s">
        <v>411</v>
      </c>
      <c r="CM234" s="390" t="s">
        <v>411</v>
      </c>
      <c r="CN234" s="390" t="s">
        <v>411</v>
      </c>
      <c r="CO234" s="369">
        <v>0</v>
      </c>
      <c r="CP234" s="369">
        <v>0</v>
      </c>
      <c r="CQ234" s="369">
        <v>0</v>
      </c>
      <c r="CR234" s="369">
        <v>0</v>
      </c>
      <c r="CS234" s="369">
        <v>0</v>
      </c>
      <c r="CT234" s="369">
        <v>0</v>
      </c>
      <c r="CU234" s="369">
        <v>0</v>
      </c>
      <c r="CV234" s="369">
        <v>0</v>
      </c>
      <c r="CW234" s="369">
        <v>0</v>
      </c>
      <c r="CX234" s="369">
        <v>0</v>
      </c>
      <c r="CY234" s="369">
        <v>0</v>
      </c>
      <c r="CZ234" s="369">
        <v>0</v>
      </c>
      <c r="DA234" s="369">
        <v>0</v>
      </c>
      <c r="DB234" s="369">
        <v>0</v>
      </c>
      <c r="DC234" s="369">
        <v>0</v>
      </c>
      <c r="DD234" s="369">
        <v>0</v>
      </c>
      <c r="DE234" s="369">
        <v>11346.75</v>
      </c>
      <c r="DF234" s="369">
        <v>11346.75</v>
      </c>
      <c r="DG234" s="369">
        <v>11346.75</v>
      </c>
      <c r="DH234" s="369">
        <v>11346.75</v>
      </c>
      <c r="DI234" s="369">
        <v>11346.75</v>
      </c>
      <c r="DJ234" s="369">
        <v>0</v>
      </c>
      <c r="DK234" s="369">
        <v>0</v>
      </c>
      <c r="DL234" s="369">
        <v>0</v>
      </c>
      <c r="DM234" s="369">
        <v>0</v>
      </c>
      <c r="DN234" s="369">
        <v>0</v>
      </c>
      <c r="DO234" s="369">
        <v>0</v>
      </c>
      <c r="DP234" s="369">
        <v>0</v>
      </c>
      <c r="DQ234" s="369">
        <v>0</v>
      </c>
      <c r="DR234" s="369">
        <v>0</v>
      </c>
      <c r="DT234" s="366" t="s">
        <v>213</v>
      </c>
      <c r="DU234" s="304"/>
      <c r="DV234" s="304"/>
      <c r="DW234" s="304"/>
      <c r="DX234" s="304"/>
      <c r="DY234" s="304"/>
      <c r="DZ234" s="304"/>
      <c r="EA234" s="255">
        <v>0</v>
      </c>
      <c r="EB234" s="255">
        <v>0</v>
      </c>
      <c r="EC234" s="255">
        <v>0</v>
      </c>
      <c r="ED234" s="255">
        <f t="shared" si="26"/>
        <v>22693.5</v>
      </c>
      <c r="EE234" s="255">
        <f t="shared" si="26"/>
        <v>34040.25</v>
      </c>
      <c r="EF234" s="255">
        <f t="shared" si="24"/>
        <v>56733.75</v>
      </c>
      <c r="EG234" s="255">
        <v>0</v>
      </c>
      <c r="EH234" s="366" t="s">
        <v>200</v>
      </c>
    </row>
    <row r="235" spans="1:138" x14ac:dyDescent="0.4">
      <c r="A235" s="366" t="s">
        <v>223</v>
      </c>
      <c r="B235" s="366" t="s">
        <v>267</v>
      </c>
      <c r="C235" s="366" t="s">
        <v>46</v>
      </c>
      <c r="D235" s="366" t="s">
        <v>361</v>
      </c>
      <c r="E235" s="366" t="s">
        <v>302</v>
      </c>
      <c r="F235" s="367">
        <v>272.37</v>
      </c>
      <c r="G235" s="367">
        <v>121.7</v>
      </c>
      <c r="H235" s="281"/>
      <c r="I235" s="281"/>
      <c r="J235" s="281"/>
      <c r="K235" s="281"/>
      <c r="L235" s="281"/>
      <c r="M235" s="389" t="s">
        <v>411</v>
      </c>
      <c r="N235" s="389" t="s">
        <v>411</v>
      </c>
      <c r="O235" s="389" t="s">
        <v>411</v>
      </c>
      <c r="P235" s="389" t="s">
        <v>411</v>
      </c>
      <c r="Q235" s="389" t="s">
        <v>411</v>
      </c>
      <c r="R235" s="389" t="s">
        <v>411</v>
      </c>
      <c r="S235" s="389" t="s">
        <v>411</v>
      </c>
      <c r="T235" s="389" t="s">
        <v>411</v>
      </c>
      <c r="U235" s="389" t="s">
        <v>411</v>
      </c>
      <c r="V235" s="389" t="s">
        <v>411</v>
      </c>
      <c r="W235" s="389" t="s">
        <v>411</v>
      </c>
      <c r="X235" s="389" t="s">
        <v>411</v>
      </c>
      <c r="Y235" s="389" t="s">
        <v>411</v>
      </c>
      <c r="Z235" s="389" t="s">
        <v>411</v>
      </c>
      <c r="AA235" s="389" t="s">
        <v>411</v>
      </c>
      <c r="AB235" s="389" t="s">
        <v>411</v>
      </c>
      <c r="AC235" s="389" t="s">
        <v>411</v>
      </c>
      <c r="AD235" s="389" t="s">
        <v>411</v>
      </c>
      <c r="AE235" s="389" t="s">
        <v>411</v>
      </c>
      <c r="AF235" s="389" t="s">
        <v>411</v>
      </c>
      <c r="AG235" s="389" t="s">
        <v>411</v>
      </c>
      <c r="AH235" s="389" t="s">
        <v>411</v>
      </c>
      <c r="AI235" s="367">
        <v>0</v>
      </c>
      <c r="AJ235" s="367">
        <v>0</v>
      </c>
      <c r="AK235" s="367">
        <v>0</v>
      </c>
      <c r="AL235" s="367">
        <v>0</v>
      </c>
      <c r="AM235" s="367">
        <v>0</v>
      </c>
      <c r="AN235" s="367">
        <v>0</v>
      </c>
      <c r="AO235" s="367">
        <v>0</v>
      </c>
      <c r="AP235" s="367">
        <v>0</v>
      </c>
      <c r="AQ235" s="367">
        <v>0</v>
      </c>
      <c r="AR235" s="367">
        <v>0</v>
      </c>
      <c r="AS235" s="367">
        <v>0</v>
      </c>
      <c r="AT235" s="367">
        <v>0</v>
      </c>
      <c r="AU235" s="367">
        <v>0</v>
      </c>
      <c r="AV235" s="367">
        <v>0</v>
      </c>
      <c r="AW235" s="367">
        <v>0</v>
      </c>
      <c r="AX235" s="367">
        <v>0</v>
      </c>
      <c r="AY235" s="367">
        <v>0.25</v>
      </c>
      <c r="AZ235" s="367">
        <v>0.25</v>
      </c>
      <c r="BA235" s="367">
        <v>0.25</v>
      </c>
      <c r="BB235" s="367">
        <v>0.25</v>
      </c>
      <c r="BC235" s="367">
        <v>0.25</v>
      </c>
      <c r="BD235" s="367">
        <v>0</v>
      </c>
      <c r="BE235" s="367">
        <v>0</v>
      </c>
      <c r="BF235" s="367">
        <v>0</v>
      </c>
      <c r="BG235" s="367">
        <v>0</v>
      </c>
      <c r="BH235" s="367">
        <v>0</v>
      </c>
      <c r="BI235" s="367">
        <v>0</v>
      </c>
      <c r="BJ235" s="367">
        <v>0</v>
      </c>
      <c r="BK235" s="367">
        <v>0</v>
      </c>
      <c r="BL235" s="367">
        <v>0</v>
      </c>
      <c r="BN235" s="369">
        <v>0</v>
      </c>
      <c r="BO235" s="369">
        <v>0</v>
      </c>
      <c r="BP235" s="369">
        <v>0</v>
      </c>
      <c r="BQ235" s="369">
        <v>0</v>
      </c>
      <c r="BR235" s="369">
        <v>0</v>
      </c>
      <c r="BS235" s="390" t="s">
        <v>411</v>
      </c>
      <c r="BT235" s="390" t="s">
        <v>411</v>
      </c>
      <c r="BU235" s="390" t="s">
        <v>411</v>
      </c>
      <c r="BV235" s="390" t="s">
        <v>411</v>
      </c>
      <c r="BW235" s="390" t="s">
        <v>411</v>
      </c>
      <c r="BX235" s="390" t="s">
        <v>411</v>
      </c>
      <c r="BY235" s="390" t="s">
        <v>411</v>
      </c>
      <c r="BZ235" s="390" t="s">
        <v>411</v>
      </c>
      <c r="CA235" s="390" t="s">
        <v>411</v>
      </c>
      <c r="CB235" s="390" t="s">
        <v>411</v>
      </c>
      <c r="CC235" s="390" t="s">
        <v>411</v>
      </c>
      <c r="CD235" s="390" t="s">
        <v>411</v>
      </c>
      <c r="CE235" s="390" t="s">
        <v>411</v>
      </c>
      <c r="CF235" s="390" t="s">
        <v>411</v>
      </c>
      <c r="CG235" s="390" t="s">
        <v>411</v>
      </c>
      <c r="CH235" s="390" t="s">
        <v>411</v>
      </c>
      <c r="CI235" s="390" t="s">
        <v>411</v>
      </c>
      <c r="CJ235" s="390" t="s">
        <v>411</v>
      </c>
      <c r="CK235" s="390" t="s">
        <v>411</v>
      </c>
      <c r="CL235" s="390" t="s">
        <v>411</v>
      </c>
      <c r="CM235" s="390" t="s">
        <v>411</v>
      </c>
      <c r="CN235" s="390" t="s">
        <v>411</v>
      </c>
      <c r="CO235" s="369">
        <v>0</v>
      </c>
      <c r="CP235" s="369">
        <v>0</v>
      </c>
      <c r="CQ235" s="369">
        <v>0</v>
      </c>
      <c r="CR235" s="369">
        <v>0</v>
      </c>
      <c r="CS235" s="369">
        <v>0</v>
      </c>
      <c r="CT235" s="369">
        <v>0</v>
      </c>
      <c r="CU235" s="369">
        <v>0</v>
      </c>
      <c r="CV235" s="369">
        <v>0</v>
      </c>
      <c r="CW235" s="369">
        <v>0</v>
      </c>
      <c r="CX235" s="369">
        <v>0</v>
      </c>
      <c r="CY235" s="369">
        <v>0</v>
      </c>
      <c r="CZ235" s="369">
        <v>0</v>
      </c>
      <c r="DA235" s="369">
        <v>0</v>
      </c>
      <c r="DB235" s="369">
        <v>0</v>
      </c>
      <c r="DC235" s="369">
        <v>0</v>
      </c>
      <c r="DD235" s="369">
        <v>0</v>
      </c>
      <c r="DE235" s="369">
        <v>10213.875</v>
      </c>
      <c r="DF235" s="369">
        <v>10213.875</v>
      </c>
      <c r="DG235" s="369">
        <v>10213.875</v>
      </c>
      <c r="DH235" s="369">
        <v>10213.875</v>
      </c>
      <c r="DI235" s="369">
        <v>10213.875</v>
      </c>
      <c r="DJ235" s="369">
        <v>0</v>
      </c>
      <c r="DK235" s="369">
        <v>0</v>
      </c>
      <c r="DL235" s="369">
        <v>0</v>
      </c>
      <c r="DM235" s="369">
        <v>0</v>
      </c>
      <c r="DN235" s="369">
        <v>0</v>
      </c>
      <c r="DO235" s="369">
        <v>0</v>
      </c>
      <c r="DP235" s="369">
        <v>0</v>
      </c>
      <c r="DQ235" s="369">
        <v>0</v>
      </c>
      <c r="DR235" s="369">
        <v>0</v>
      </c>
      <c r="DT235" s="366" t="s">
        <v>213</v>
      </c>
      <c r="DU235" s="304"/>
      <c r="DV235" s="304"/>
      <c r="DW235" s="304"/>
      <c r="DX235" s="304"/>
      <c r="DY235" s="304"/>
      <c r="DZ235" s="304"/>
      <c r="EA235" s="255">
        <v>0</v>
      </c>
      <c r="EB235" s="255">
        <v>0</v>
      </c>
      <c r="EC235" s="255">
        <v>0</v>
      </c>
      <c r="ED235" s="255">
        <f t="shared" si="26"/>
        <v>20427.75</v>
      </c>
      <c r="EE235" s="255">
        <f t="shared" si="26"/>
        <v>30641.625</v>
      </c>
      <c r="EF235" s="255">
        <f t="shared" si="24"/>
        <v>51069.375</v>
      </c>
      <c r="EG235" s="255">
        <v>0</v>
      </c>
      <c r="EH235" s="366" t="s">
        <v>200</v>
      </c>
    </row>
    <row r="236" spans="1:138" x14ac:dyDescent="0.4">
      <c r="A236" s="366" t="s">
        <v>108</v>
      </c>
      <c r="B236" s="366" t="s">
        <v>267</v>
      </c>
      <c r="C236" s="366" t="s">
        <v>46</v>
      </c>
      <c r="D236" s="366" t="s">
        <v>361</v>
      </c>
      <c r="E236" s="366" t="s">
        <v>315</v>
      </c>
      <c r="F236" s="367">
        <v>180.38</v>
      </c>
      <c r="G236" s="367">
        <v>79.010475221893486</v>
      </c>
      <c r="H236" s="281"/>
      <c r="I236" s="281"/>
      <c r="J236" s="281"/>
      <c r="K236" s="281"/>
      <c r="L236" s="281"/>
      <c r="M236" s="389" t="s">
        <v>411</v>
      </c>
      <c r="N236" s="389" t="s">
        <v>411</v>
      </c>
      <c r="O236" s="389" t="s">
        <v>411</v>
      </c>
      <c r="P236" s="389" t="s">
        <v>411</v>
      </c>
      <c r="Q236" s="389" t="s">
        <v>411</v>
      </c>
      <c r="R236" s="389" t="s">
        <v>411</v>
      </c>
      <c r="S236" s="389" t="s">
        <v>411</v>
      </c>
      <c r="T236" s="389" t="s">
        <v>411</v>
      </c>
      <c r="U236" s="389" t="s">
        <v>411</v>
      </c>
      <c r="V236" s="389" t="s">
        <v>411</v>
      </c>
      <c r="W236" s="389" t="s">
        <v>411</v>
      </c>
      <c r="X236" s="389" t="s">
        <v>411</v>
      </c>
      <c r="Y236" s="389" t="s">
        <v>411</v>
      </c>
      <c r="Z236" s="389" t="s">
        <v>411</v>
      </c>
      <c r="AA236" s="389" t="s">
        <v>411</v>
      </c>
      <c r="AB236" s="389" t="s">
        <v>411</v>
      </c>
      <c r="AC236" s="389" t="s">
        <v>411</v>
      </c>
      <c r="AD236" s="389" t="s">
        <v>411</v>
      </c>
      <c r="AE236" s="389" t="s">
        <v>411</v>
      </c>
      <c r="AF236" s="389" t="s">
        <v>411</v>
      </c>
      <c r="AG236" s="389" t="s">
        <v>411</v>
      </c>
      <c r="AH236" s="389" t="s">
        <v>411</v>
      </c>
      <c r="AI236" s="367">
        <v>0</v>
      </c>
      <c r="AJ236" s="367">
        <v>0</v>
      </c>
      <c r="AK236" s="367">
        <v>0</v>
      </c>
      <c r="AL236" s="367">
        <v>0</v>
      </c>
      <c r="AM236" s="367">
        <v>0</v>
      </c>
      <c r="AN236" s="367">
        <v>0</v>
      </c>
      <c r="AO236" s="367">
        <v>0</v>
      </c>
      <c r="AP236" s="367">
        <v>0</v>
      </c>
      <c r="AQ236" s="367">
        <v>0</v>
      </c>
      <c r="AR236" s="367">
        <v>0</v>
      </c>
      <c r="AS236" s="367">
        <v>0</v>
      </c>
      <c r="AT236" s="367">
        <v>0</v>
      </c>
      <c r="AU236" s="367">
        <v>0</v>
      </c>
      <c r="AV236" s="367">
        <v>0</v>
      </c>
      <c r="AW236" s="367">
        <v>0</v>
      </c>
      <c r="AX236" s="367">
        <v>0</v>
      </c>
      <c r="AY236" s="367">
        <v>0</v>
      </c>
      <c r="AZ236" s="367">
        <v>0</v>
      </c>
      <c r="BA236" s="367">
        <v>0</v>
      </c>
      <c r="BB236" s="367">
        <v>0</v>
      </c>
      <c r="BC236" s="367">
        <v>0</v>
      </c>
      <c r="BD236" s="367">
        <v>0</v>
      </c>
      <c r="BE236" s="367">
        <v>0</v>
      </c>
      <c r="BF236" s="367">
        <v>0</v>
      </c>
      <c r="BG236" s="367">
        <v>0</v>
      </c>
      <c r="BH236" s="367">
        <v>0</v>
      </c>
      <c r="BI236" s="367">
        <v>0</v>
      </c>
      <c r="BJ236" s="367">
        <v>0</v>
      </c>
      <c r="BK236" s="367">
        <v>0</v>
      </c>
      <c r="BL236" s="367">
        <v>0</v>
      </c>
      <c r="BN236" s="369">
        <v>0</v>
      </c>
      <c r="BO236" s="369">
        <v>0</v>
      </c>
      <c r="BP236" s="369">
        <v>0</v>
      </c>
      <c r="BQ236" s="369">
        <v>0</v>
      </c>
      <c r="BR236" s="369">
        <v>0</v>
      </c>
      <c r="BS236" s="390" t="s">
        <v>411</v>
      </c>
      <c r="BT236" s="390" t="s">
        <v>411</v>
      </c>
      <c r="BU236" s="390" t="s">
        <v>411</v>
      </c>
      <c r="BV236" s="390" t="s">
        <v>411</v>
      </c>
      <c r="BW236" s="390" t="s">
        <v>411</v>
      </c>
      <c r="BX236" s="390" t="s">
        <v>411</v>
      </c>
      <c r="BY236" s="390" t="s">
        <v>411</v>
      </c>
      <c r="BZ236" s="390" t="s">
        <v>411</v>
      </c>
      <c r="CA236" s="390" t="s">
        <v>411</v>
      </c>
      <c r="CB236" s="390" t="s">
        <v>411</v>
      </c>
      <c r="CC236" s="390" t="s">
        <v>411</v>
      </c>
      <c r="CD236" s="390" t="s">
        <v>411</v>
      </c>
      <c r="CE236" s="390" t="s">
        <v>411</v>
      </c>
      <c r="CF236" s="390" t="s">
        <v>411</v>
      </c>
      <c r="CG236" s="390" t="s">
        <v>411</v>
      </c>
      <c r="CH236" s="390" t="s">
        <v>411</v>
      </c>
      <c r="CI236" s="390" t="s">
        <v>411</v>
      </c>
      <c r="CJ236" s="390" t="s">
        <v>411</v>
      </c>
      <c r="CK236" s="390" t="s">
        <v>411</v>
      </c>
      <c r="CL236" s="390" t="s">
        <v>411</v>
      </c>
      <c r="CM236" s="390" t="s">
        <v>411</v>
      </c>
      <c r="CN236" s="390" t="s">
        <v>411</v>
      </c>
      <c r="CO236" s="369">
        <v>0</v>
      </c>
      <c r="CP236" s="369">
        <v>0</v>
      </c>
      <c r="CQ236" s="369">
        <v>0</v>
      </c>
      <c r="CR236" s="369">
        <v>0</v>
      </c>
      <c r="CS236" s="369">
        <v>0</v>
      </c>
      <c r="CT236" s="369">
        <v>0</v>
      </c>
      <c r="CU236" s="369">
        <v>0</v>
      </c>
      <c r="CV236" s="369">
        <v>0</v>
      </c>
      <c r="CW236" s="369">
        <v>0</v>
      </c>
      <c r="CX236" s="369">
        <v>0</v>
      </c>
      <c r="CY236" s="369">
        <v>0</v>
      </c>
      <c r="CZ236" s="369">
        <v>0</v>
      </c>
      <c r="DA236" s="369">
        <v>0</v>
      </c>
      <c r="DB236" s="369">
        <v>0</v>
      </c>
      <c r="DC236" s="369">
        <v>0</v>
      </c>
      <c r="DD236" s="369">
        <v>0</v>
      </c>
      <c r="DE236" s="369">
        <v>0</v>
      </c>
      <c r="DF236" s="369">
        <v>0</v>
      </c>
      <c r="DG236" s="369">
        <v>0</v>
      </c>
      <c r="DH236" s="369">
        <v>0</v>
      </c>
      <c r="DI236" s="369">
        <v>0</v>
      </c>
      <c r="DJ236" s="369">
        <v>0</v>
      </c>
      <c r="DK236" s="369">
        <v>0</v>
      </c>
      <c r="DL236" s="369">
        <v>0</v>
      </c>
      <c r="DM236" s="369">
        <v>0</v>
      </c>
      <c r="DN236" s="369">
        <v>0</v>
      </c>
      <c r="DO236" s="369">
        <v>0</v>
      </c>
      <c r="DP236" s="369">
        <v>0</v>
      </c>
      <c r="DQ236" s="369">
        <v>0</v>
      </c>
      <c r="DR236" s="369">
        <v>0</v>
      </c>
      <c r="DT236" s="366" t="s">
        <v>213</v>
      </c>
      <c r="DU236" s="304"/>
      <c r="DV236" s="304"/>
      <c r="DW236" s="304"/>
      <c r="DX236" s="304"/>
      <c r="DY236" s="304"/>
      <c r="DZ236" s="304"/>
      <c r="EA236" s="255">
        <v>0</v>
      </c>
      <c r="EB236" s="255">
        <v>216456</v>
      </c>
      <c r="EC236" s="255">
        <v>27057</v>
      </c>
      <c r="ED236" s="255">
        <f t="shared" si="26"/>
        <v>0</v>
      </c>
      <c r="EE236" s="255">
        <f t="shared" si="26"/>
        <v>0</v>
      </c>
      <c r="EF236" s="255">
        <f t="shared" si="24"/>
        <v>243513</v>
      </c>
      <c r="EG236" s="255">
        <v>0</v>
      </c>
      <c r="EH236" s="366" t="s">
        <v>200</v>
      </c>
    </row>
    <row r="237" spans="1:138" x14ac:dyDescent="0.4">
      <c r="A237" s="366" t="s">
        <v>108</v>
      </c>
      <c r="B237" s="366" t="s">
        <v>267</v>
      </c>
      <c r="C237" s="366" t="s">
        <v>46</v>
      </c>
      <c r="D237" s="366" t="s">
        <v>361</v>
      </c>
      <c r="E237" s="366" t="s">
        <v>353</v>
      </c>
      <c r="F237" s="367">
        <v>300.33999999999997</v>
      </c>
      <c r="G237" s="367">
        <v>134.19999999999999</v>
      </c>
      <c r="H237" s="281"/>
      <c r="I237" s="281"/>
      <c r="J237" s="281"/>
      <c r="K237" s="281"/>
      <c r="L237" s="281"/>
      <c r="M237" s="389" t="s">
        <v>411</v>
      </c>
      <c r="N237" s="389" t="s">
        <v>411</v>
      </c>
      <c r="O237" s="389" t="s">
        <v>411</v>
      </c>
      <c r="P237" s="389" t="s">
        <v>411</v>
      </c>
      <c r="Q237" s="389" t="s">
        <v>411</v>
      </c>
      <c r="R237" s="389" t="s">
        <v>411</v>
      </c>
      <c r="S237" s="389" t="s">
        <v>411</v>
      </c>
      <c r="T237" s="389" t="s">
        <v>411</v>
      </c>
      <c r="U237" s="389" t="s">
        <v>411</v>
      </c>
      <c r="V237" s="389" t="s">
        <v>411</v>
      </c>
      <c r="W237" s="389" t="s">
        <v>411</v>
      </c>
      <c r="X237" s="389" t="s">
        <v>411</v>
      </c>
      <c r="Y237" s="389" t="s">
        <v>411</v>
      </c>
      <c r="Z237" s="389" t="s">
        <v>411</v>
      </c>
      <c r="AA237" s="389" t="s">
        <v>411</v>
      </c>
      <c r="AB237" s="389" t="s">
        <v>411</v>
      </c>
      <c r="AC237" s="389" t="s">
        <v>411</v>
      </c>
      <c r="AD237" s="389" t="s">
        <v>411</v>
      </c>
      <c r="AE237" s="389" t="s">
        <v>411</v>
      </c>
      <c r="AF237" s="389" t="s">
        <v>411</v>
      </c>
      <c r="AG237" s="389" t="s">
        <v>411</v>
      </c>
      <c r="AH237" s="389" t="s">
        <v>411</v>
      </c>
      <c r="AI237" s="367">
        <v>0</v>
      </c>
      <c r="AJ237" s="367">
        <v>0</v>
      </c>
      <c r="AK237" s="367">
        <v>0</v>
      </c>
      <c r="AL237" s="367">
        <v>0</v>
      </c>
      <c r="AM237" s="367">
        <v>0</v>
      </c>
      <c r="AN237" s="367">
        <v>0</v>
      </c>
      <c r="AO237" s="367">
        <v>0</v>
      </c>
      <c r="AP237" s="367">
        <v>0</v>
      </c>
      <c r="AQ237" s="367">
        <v>0</v>
      </c>
      <c r="AR237" s="367">
        <v>0</v>
      </c>
      <c r="AS237" s="367">
        <v>0</v>
      </c>
      <c r="AT237" s="367">
        <v>0</v>
      </c>
      <c r="AU237" s="367">
        <v>0</v>
      </c>
      <c r="AV237" s="367">
        <v>0</v>
      </c>
      <c r="AW237" s="367">
        <v>0</v>
      </c>
      <c r="AX237" s="367">
        <v>0</v>
      </c>
      <c r="AY237" s="367">
        <v>0</v>
      </c>
      <c r="AZ237" s="367">
        <v>0</v>
      </c>
      <c r="BA237" s="367">
        <v>0</v>
      </c>
      <c r="BB237" s="367">
        <v>0</v>
      </c>
      <c r="BC237" s="367">
        <v>0</v>
      </c>
      <c r="BD237" s="367">
        <v>0</v>
      </c>
      <c r="BE237" s="367">
        <v>0</v>
      </c>
      <c r="BF237" s="367">
        <v>0</v>
      </c>
      <c r="BG237" s="367">
        <v>0</v>
      </c>
      <c r="BH237" s="367">
        <v>0</v>
      </c>
      <c r="BI237" s="367">
        <v>0</v>
      </c>
      <c r="BJ237" s="367">
        <v>0</v>
      </c>
      <c r="BK237" s="367">
        <v>0</v>
      </c>
      <c r="BL237" s="367">
        <v>0</v>
      </c>
      <c r="BN237" s="369">
        <v>0</v>
      </c>
      <c r="BO237" s="369">
        <v>0</v>
      </c>
      <c r="BP237" s="369">
        <v>0</v>
      </c>
      <c r="BQ237" s="369">
        <v>0</v>
      </c>
      <c r="BR237" s="369">
        <v>0</v>
      </c>
      <c r="BS237" s="390" t="s">
        <v>411</v>
      </c>
      <c r="BT237" s="390" t="s">
        <v>411</v>
      </c>
      <c r="BU237" s="390" t="s">
        <v>411</v>
      </c>
      <c r="BV237" s="390" t="s">
        <v>411</v>
      </c>
      <c r="BW237" s="390" t="s">
        <v>411</v>
      </c>
      <c r="BX237" s="390" t="s">
        <v>411</v>
      </c>
      <c r="BY237" s="390" t="s">
        <v>411</v>
      </c>
      <c r="BZ237" s="390" t="s">
        <v>411</v>
      </c>
      <c r="CA237" s="390" t="s">
        <v>411</v>
      </c>
      <c r="CB237" s="390" t="s">
        <v>411</v>
      </c>
      <c r="CC237" s="390" t="s">
        <v>411</v>
      </c>
      <c r="CD237" s="390" t="s">
        <v>411</v>
      </c>
      <c r="CE237" s="390" t="s">
        <v>411</v>
      </c>
      <c r="CF237" s="390" t="s">
        <v>411</v>
      </c>
      <c r="CG237" s="390" t="s">
        <v>411</v>
      </c>
      <c r="CH237" s="390" t="s">
        <v>411</v>
      </c>
      <c r="CI237" s="390" t="s">
        <v>411</v>
      </c>
      <c r="CJ237" s="390" t="s">
        <v>411</v>
      </c>
      <c r="CK237" s="390" t="s">
        <v>411</v>
      </c>
      <c r="CL237" s="390" t="s">
        <v>411</v>
      </c>
      <c r="CM237" s="390" t="s">
        <v>411</v>
      </c>
      <c r="CN237" s="390" t="s">
        <v>411</v>
      </c>
      <c r="CO237" s="369">
        <v>0</v>
      </c>
      <c r="CP237" s="369">
        <v>0</v>
      </c>
      <c r="CQ237" s="369">
        <v>0</v>
      </c>
      <c r="CR237" s="369">
        <v>0</v>
      </c>
      <c r="CS237" s="369">
        <v>0</v>
      </c>
      <c r="CT237" s="369">
        <v>0</v>
      </c>
      <c r="CU237" s="369">
        <v>0</v>
      </c>
      <c r="CV237" s="369">
        <v>0</v>
      </c>
      <c r="CW237" s="369">
        <v>0</v>
      </c>
      <c r="CX237" s="369">
        <v>0</v>
      </c>
      <c r="CY237" s="369">
        <v>0</v>
      </c>
      <c r="CZ237" s="369">
        <v>0</v>
      </c>
      <c r="DA237" s="369">
        <v>0</v>
      </c>
      <c r="DB237" s="369">
        <v>0</v>
      </c>
      <c r="DC237" s="369">
        <v>0</v>
      </c>
      <c r="DD237" s="369">
        <v>0</v>
      </c>
      <c r="DE237" s="369">
        <v>0</v>
      </c>
      <c r="DF237" s="369">
        <v>0</v>
      </c>
      <c r="DG237" s="369">
        <v>0</v>
      </c>
      <c r="DH237" s="369">
        <v>0</v>
      </c>
      <c r="DI237" s="369">
        <v>0</v>
      </c>
      <c r="DJ237" s="369">
        <v>0</v>
      </c>
      <c r="DK237" s="369">
        <v>0</v>
      </c>
      <c r="DL237" s="369">
        <v>0</v>
      </c>
      <c r="DM237" s="369">
        <v>0</v>
      </c>
      <c r="DN237" s="369">
        <v>0</v>
      </c>
      <c r="DO237" s="369">
        <v>0</v>
      </c>
      <c r="DP237" s="369">
        <v>0</v>
      </c>
      <c r="DQ237" s="369">
        <v>0</v>
      </c>
      <c r="DR237" s="369">
        <v>0</v>
      </c>
      <c r="DT237" s="366" t="s">
        <v>213</v>
      </c>
      <c r="DU237" s="304"/>
      <c r="DV237" s="304"/>
      <c r="DW237" s="304"/>
      <c r="DX237" s="304"/>
      <c r="DY237" s="304"/>
      <c r="DZ237" s="304"/>
      <c r="EA237" s="255">
        <v>18020.399999999998</v>
      </c>
      <c r="EB237" s="255">
        <v>27030.599999999995</v>
      </c>
      <c r="EC237" s="255">
        <v>0</v>
      </c>
      <c r="ED237" s="255">
        <f t="shared" si="26"/>
        <v>0</v>
      </c>
      <c r="EE237" s="255">
        <f t="shared" si="26"/>
        <v>0</v>
      </c>
      <c r="EF237" s="255">
        <f t="shared" si="24"/>
        <v>45050.999999999993</v>
      </c>
      <c r="EG237" s="255">
        <v>0</v>
      </c>
      <c r="EH237" s="366" t="s">
        <v>200</v>
      </c>
    </row>
    <row r="238" spans="1:138" x14ac:dyDescent="0.4">
      <c r="A238" s="366" t="s">
        <v>108</v>
      </c>
      <c r="B238" s="366" t="s">
        <v>267</v>
      </c>
      <c r="C238" s="366" t="s">
        <v>46</v>
      </c>
      <c r="D238" s="366" t="s">
        <v>361</v>
      </c>
      <c r="E238" s="366" t="s">
        <v>283</v>
      </c>
      <c r="F238" s="367">
        <v>353.83</v>
      </c>
      <c r="G238" s="367">
        <v>158.1</v>
      </c>
      <c r="H238" s="281"/>
      <c r="I238" s="281"/>
      <c r="J238" s="281"/>
      <c r="K238" s="281"/>
      <c r="L238" s="281"/>
      <c r="M238" s="389" t="s">
        <v>411</v>
      </c>
      <c r="N238" s="389" t="s">
        <v>411</v>
      </c>
      <c r="O238" s="389" t="s">
        <v>411</v>
      </c>
      <c r="P238" s="389" t="s">
        <v>411</v>
      </c>
      <c r="Q238" s="389" t="s">
        <v>411</v>
      </c>
      <c r="R238" s="389" t="s">
        <v>411</v>
      </c>
      <c r="S238" s="389" t="s">
        <v>411</v>
      </c>
      <c r="T238" s="389" t="s">
        <v>411</v>
      </c>
      <c r="U238" s="389" t="s">
        <v>411</v>
      </c>
      <c r="V238" s="389" t="s">
        <v>411</v>
      </c>
      <c r="W238" s="389" t="s">
        <v>411</v>
      </c>
      <c r="X238" s="389" t="s">
        <v>411</v>
      </c>
      <c r="Y238" s="389" t="s">
        <v>411</v>
      </c>
      <c r="Z238" s="389" t="s">
        <v>411</v>
      </c>
      <c r="AA238" s="389" t="s">
        <v>411</v>
      </c>
      <c r="AB238" s="389" t="s">
        <v>411</v>
      </c>
      <c r="AC238" s="389" t="s">
        <v>411</v>
      </c>
      <c r="AD238" s="389" t="s">
        <v>411</v>
      </c>
      <c r="AE238" s="389" t="s">
        <v>411</v>
      </c>
      <c r="AF238" s="389" t="s">
        <v>411</v>
      </c>
      <c r="AG238" s="389" t="s">
        <v>411</v>
      </c>
      <c r="AH238" s="389" t="s">
        <v>411</v>
      </c>
      <c r="AI238" s="367">
        <v>0</v>
      </c>
      <c r="AJ238" s="367">
        <v>0</v>
      </c>
      <c r="AK238" s="367">
        <v>0</v>
      </c>
      <c r="AL238" s="367">
        <v>0</v>
      </c>
      <c r="AM238" s="367">
        <v>0</v>
      </c>
      <c r="AN238" s="367">
        <v>0</v>
      </c>
      <c r="AO238" s="367">
        <v>0</v>
      </c>
      <c r="AP238" s="367">
        <v>0</v>
      </c>
      <c r="AQ238" s="367">
        <v>0</v>
      </c>
      <c r="AR238" s="367">
        <v>0</v>
      </c>
      <c r="AS238" s="367">
        <v>0</v>
      </c>
      <c r="AT238" s="367">
        <v>0</v>
      </c>
      <c r="AU238" s="367">
        <v>0</v>
      </c>
      <c r="AV238" s="367">
        <v>0</v>
      </c>
      <c r="AW238" s="367">
        <v>0</v>
      </c>
      <c r="AX238" s="367">
        <v>0</v>
      </c>
      <c r="AY238" s="367">
        <v>0</v>
      </c>
      <c r="AZ238" s="367">
        <v>0</v>
      </c>
      <c r="BA238" s="367">
        <v>0</v>
      </c>
      <c r="BB238" s="367">
        <v>0</v>
      </c>
      <c r="BC238" s="367">
        <v>0</v>
      </c>
      <c r="BD238" s="367">
        <v>0</v>
      </c>
      <c r="BE238" s="367">
        <v>0</v>
      </c>
      <c r="BF238" s="367">
        <v>0</v>
      </c>
      <c r="BG238" s="367">
        <v>0</v>
      </c>
      <c r="BH238" s="367">
        <v>0</v>
      </c>
      <c r="BI238" s="367">
        <v>0</v>
      </c>
      <c r="BJ238" s="367">
        <v>0</v>
      </c>
      <c r="BK238" s="367">
        <v>0</v>
      </c>
      <c r="BL238" s="367">
        <v>0</v>
      </c>
      <c r="BN238" s="369">
        <v>0</v>
      </c>
      <c r="BO238" s="369">
        <v>0</v>
      </c>
      <c r="BP238" s="369">
        <v>0</v>
      </c>
      <c r="BQ238" s="369">
        <v>0</v>
      </c>
      <c r="BR238" s="369">
        <v>0</v>
      </c>
      <c r="BS238" s="390" t="s">
        <v>411</v>
      </c>
      <c r="BT238" s="390" t="s">
        <v>411</v>
      </c>
      <c r="BU238" s="390" t="s">
        <v>411</v>
      </c>
      <c r="BV238" s="390" t="s">
        <v>411</v>
      </c>
      <c r="BW238" s="390" t="s">
        <v>411</v>
      </c>
      <c r="BX238" s="390" t="s">
        <v>411</v>
      </c>
      <c r="BY238" s="390" t="s">
        <v>411</v>
      </c>
      <c r="BZ238" s="390" t="s">
        <v>411</v>
      </c>
      <c r="CA238" s="390" t="s">
        <v>411</v>
      </c>
      <c r="CB238" s="390" t="s">
        <v>411</v>
      </c>
      <c r="CC238" s="390" t="s">
        <v>411</v>
      </c>
      <c r="CD238" s="390" t="s">
        <v>411</v>
      </c>
      <c r="CE238" s="390" t="s">
        <v>411</v>
      </c>
      <c r="CF238" s="390" t="s">
        <v>411</v>
      </c>
      <c r="CG238" s="390" t="s">
        <v>411</v>
      </c>
      <c r="CH238" s="390" t="s">
        <v>411</v>
      </c>
      <c r="CI238" s="390" t="s">
        <v>411</v>
      </c>
      <c r="CJ238" s="390" t="s">
        <v>411</v>
      </c>
      <c r="CK238" s="390" t="s">
        <v>411</v>
      </c>
      <c r="CL238" s="390" t="s">
        <v>411</v>
      </c>
      <c r="CM238" s="390" t="s">
        <v>411</v>
      </c>
      <c r="CN238" s="390" t="s">
        <v>411</v>
      </c>
      <c r="CO238" s="369">
        <v>0</v>
      </c>
      <c r="CP238" s="369">
        <v>0</v>
      </c>
      <c r="CQ238" s="369">
        <v>0</v>
      </c>
      <c r="CR238" s="369">
        <v>0</v>
      </c>
      <c r="CS238" s="369">
        <v>0</v>
      </c>
      <c r="CT238" s="369">
        <v>0</v>
      </c>
      <c r="CU238" s="369">
        <v>0</v>
      </c>
      <c r="CV238" s="369">
        <v>0</v>
      </c>
      <c r="CW238" s="369">
        <v>0</v>
      </c>
      <c r="CX238" s="369">
        <v>0</v>
      </c>
      <c r="CY238" s="369">
        <v>0</v>
      </c>
      <c r="CZ238" s="369">
        <v>0</v>
      </c>
      <c r="DA238" s="369">
        <v>0</v>
      </c>
      <c r="DB238" s="369">
        <v>0</v>
      </c>
      <c r="DC238" s="369">
        <v>0</v>
      </c>
      <c r="DD238" s="369">
        <v>0</v>
      </c>
      <c r="DE238" s="369">
        <v>0</v>
      </c>
      <c r="DF238" s="369">
        <v>0</v>
      </c>
      <c r="DG238" s="369">
        <v>0</v>
      </c>
      <c r="DH238" s="369">
        <v>0</v>
      </c>
      <c r="DI238" s="369">
        <v>0</v>
      </c>
      <c r="DJ238" s="369">
        <v>0</v>
      </c>
      <c r="DK238" s="369">
        <v>0</v>
      </c>
      <c r="DL238" s="369">
        <v>0</v>
      </c>
      <c r="DM238" s="369">
        <v>0</v>
      </c>
      <c r="DN238" s="369">
        <v>0</v>
      </c>
      <c r="DO238" s="369">
        <v>0</v>
      </c>
      <c r="DP238" s="369">
        <v>0</v>
      </c>
      <c r="DQ238" s="369">
        <v>0</v>
      </c>
      <c r="DR238" s="369">
        <v>0</v>
      </c>
      <c r="DT238" s="366" t="s">
        <v>213</v>
      </c>
      <c r="DU238" s="304"/>
      <c r="DV238" s="304"/>
      <c r="DW238" s="304"/>
      <c r="DX238" s="304"/>
      <c r="DY238" s="304"/>
      <c r="DZ238" s="304"/>
      <c r="EA238" s="255">
        <v>0</v>
      </c>
      <c r="EB238" s="255">
        <v>26537.25</v>
      </c>
      <c r="EC238" s="255">
        <v>0</v>
      </c>
      <c r="ED238" s="255">
        <f t="shared" si="26"/>
        <v>0</v>
      </c>
      <c r="EE238" s="255">
        <f t="shared" si="26"/>
        <v>0</v>
      </c>
      <c r="EF238" s="255">
        <f t="shared" si="24"/>
        <v>26537.25</v>
      </c>
      <c r="EG238" s="255">
        <v>0</v>
      </c>
      <c r="EH238" s="366" t="s">
        <v>200</v>
      </c>
    </row>
    <row r="239" spans="1:138" x14ac:dyDescent="0.4">
      <c r="A239" s="366" t="s">
        <v>108</v>
      </c>
      <c r="B239" s="366" t="s">
        <v>267</v>
      </c>
      <c r="C239" s="366" t="s">
        <v>46</v>
      </c>
      <c r="D239" s="366" t="s">
        <v>361</v>
      </c>
      <c r="E239" s="366" t="s">
        <v>283</v>
      </c>
      <c r="F239" s="367">
        <v>353.83</v>
      </c>
      <c r="G239" s="367">
        <v>158.1</v>
      </c>
      <c r="H239" s="281"/>
      <c r="I239" s="281"/>
      <c r="J239" s="281"/>
      <c r="K239" s="281"/>
      <c r="L239" s="281"/>
      <c r="M239" s="389" t="s">
        <v>411</v>
      </c>
      <c r="N239" s="389" t="s">
        <v>411</v>
      </c>
      <c r="O239" s="389" t="s">
        <v>411</v>
      </c>
      <c r="P239" s="389" t="s">
        <v>411</v>
      </c>
      <c r="Q239" s="389" t="s">
        <v>411</v>
      </c>
      <c r="R239" s="389" t="s">
        <v>411</v>
      </c>
      <c r="S239" s="389" t="s">
        <v>411</v>
      </c>
      <c r="T239" s="389" t="s">
        <v>411</v>
      </c>
      <c r="U239" s="389" t="s">
        <v>411</v>
      </c>
      <c r="V239" s="389" t="s">
        <v>411</v>
      </c>
      <c r="W239" s="389" t="s">
        <v>411</v>
      </c>
      <c r="X239" s="389" t="s">
        <v>411</v>
      </c>
      <c r="Y239" s="389" t="s">
        <v>411</v>
      </c>
      <c r="Z239" s="389" t="s">
        <v>411</v>
      </c>
      <c r="AA239" s="389" t="s">
        <v>411</v>
      </c>
      <c r="AB239" s="389" t="s">
        <v>411</v>
      </c>
      <c r="AC239" s="389" t="s">
        <v>411</v>
      </c>
      <c r="AD239" s="389" t="s">
        <v>411</v>
      </c>
      <c r="AE239" s="389" t="s">
        <v>411</v>
      </c>
      <c r="AF239" s="389" t="s">
        <v>411</v>
      </c>
      <c r="AG239" s="389" t="s">
        <v>411</v>
      </c>
      <c r="AH239" s="389" t="s">
        <v>411</v>
      </c>
      <c r="AI239" s="367">
        <v>0</v>
      </c>
      <c r="AJ239" s="367">
        <v>0</v>
      </c>
      <c r="AK239" s="367">
        <v>0</v>
      </c>
      <c r="AL239" s="367">
        <v>0</v>
      </c>
      <c r="AM239" s="367">
        <v>0</v>
      </c>
      <c r="AN239" s="367">
        <v>0</v>
      </c>
      <c r="AO239" s="367">
        <v>0</v>
      </c>
      <c r="AP239" s="367">
        <v>0</v>
      </c>
      <c r="AQ239" s="367">
        <v>0</v>
      </c>
      <c r="AR239" s="367">
        <v>0</v>
      </c>
      <c r="AS239" s="367">
        <v>0</v>
      </c>
      <c r="AT239" s="367">
        <v>0</v>
      </c>
      <c r="AU239" s="367">
        <v>0</v>
      </c>
      <c r="AV239" s="367">
        <v>0</v>
      </c>
      <c r="AW239" s="367">
        <v>0</v>
      </c>
      <c r="AX239" s="367">
        <v>0</v>
      </c>
      <c r="AY239" s="367">
        <v>0</v>
      </c>
      <c r="AZ239" s="367">
        <v>0</v>
      </c>
      <c r="BA239" s="367">
        <v>0</v>
      </c>
      <c r="BB239" s="367">
        <v>0</v>
      </c>
      <c r="BC239" s="367">
        <v>0</v>
      </c>
      <c r="BD239" s="367">
        <v>0</v>
      </c>
      <c r="BE239" s="367">
        <v>0</v>
      </c>
      <c r="BF239" s="367">
        <v>0</v>
      </c>
      <c r="BG239" s="367">
        <v>0</v>
      </c>
      <c r="BH239" s="367">
        <v>0</v>
      </c>
      <c r="BI239" s="367">
        <v>0</v>
      </c>
      <c r="BJ239" s="367">
        <v>0</v>
      </c>
      <c r="BK239" s="367">
        <v>0</v>
      </c>
      <c r="BL239" s="367">
        <v>0</v>
      </c>
      <c r="BN239" s="369">
        <v>0</v>
      </c>
      <c r="BO239" s="369">
        <v>0</v>
      </c>
      <c r="BP239" s="369">
        <v>0</v>
      </c>
      <c r="BQ239" s="369">
        <v>0</v>
      </c>
      <c r="BR239" s="369">
        <v>0</v>
      </c>
      <c r="BS239" s="390" t="s">
        <v>411</v>
      </c>
      <c r="BT239" s="390" t="s">
        <v>411</v>
      </c>
      <c r="BU239" s="390" t="s">
        <v>411</v>
      </c>
      <c r="BV239" s="390" t="s">
        <v>411</v>
      </c>
      <c r="BW239" s="390" t="s">
        <v>411</v>
      </c>
      <c r="BX239" s="390" t="s">
        <v>411</v>
      </c>
      <c r="BY239" s="390" t="s">
        <v>411</v>
      </c>
      <c r="BZ239" s="390" t="s">
        <v>411</v>
      </c>
      <c r="CA239" s="390" t="s">
        <v>411</v>
      </c>
      <c r="CB239" s="390" t="s">
        <v>411</v>
      </c>
      <c r="CC239" s="390" t="s">
        <v>411</v>
      </c>
      <c r="CD239" s="390" t="s">
        <v>411</v>
      </c>
      <c r="CE239" s="390" t="s">
        <v>411</v>
      </c>
      <c r="CF239" s="390" t="s">
        <v>411</v>
      </c>
      <c r="CG239" s="390" t="s">
        <v>411</v>
      </c>
      <c r="CH239" s="390" t="s">
        <v>411</v>
      </c>
      <c r="CI239" s="390" t="s">
        <v>411</v>
      </c>
      <c r="CJ239" s="390" t="s">
        <v>411</v>
      </c>
      <c r="CK239" s="390" t="s">
        <v>411</v>
      </c>
      <c r="CL239" s="390" t="s">
        <v>411</v>
      </c>
      <c r="CM239" s="390" t="s">
        <v>411</v>
      </c>
      <c r="CN239" s="390" t="s">
        <v>411</v>
      </c>
      <c r="CO239" s="369">
        <v>0</v>
      </c>
      <c r="CP239" s="369">
        <v>0</v>
      </c>
      <c r="CQ239" s="369">
        <v>0</v>
      </c>
      <c r="CR239" s="369">
        <v>0</v>
      </c>
      <c r="CS239" s="369">
        <v>0</v>
      </c>
      <c r="CT239" s="369">
        <v>0</v>
      </c>
      <c r="CU239" s="369">
        <v>0</v>
      </c>
      <c r="CV239" s="369">
        <v>0</v>
      </c>
      <c r="CW239" s="369">
        <v>0</v>
      </c>
      <c r="CX239" s="369">
        <v>0</v>
      </c>
      <c r="CY239" s="369">
        <v>0</v>
      </c>
      <c r="CZ239" s="369">
        <v>0</v>
      </c>
      <c r="DA239" s="369">
        <v>0</v>
      </c>
      <c r="DB239" s="369">
        <v>0</v>
      </c>
      <c r="DC239" s="369">
        <v>0</v>
      </c>
      <c r="DD239" s="369">
        <v>0</v>
      </c>
      <c r="DE239" s="369">
        <v>0</v>
      </c>
      <c r="DF239" s="369">
        <v>0</v>
      </c>
      <c r="DG239" s="369">
        <v>0</v>
      </c>
      <c r="DH239" s="369">
        <v>0</v>
      </c>
      <c r="DI239" s="369">
        <v>0</v>
      </c>
      <c r="DJ239" s="369">
        <v>0</v>
      </c>
      <c r="DK239" s="369">
        <v>0</v>
      </c>
      <c r="DL239" s="369">
        <v>0</v>
      </c>
      <c r="DM239" s="369">
        <v>0</v>
      </c>
      <c r="DN239" s="369">
        <v>0</v>
      </c>
      <c r="DO239" s="369">
        <v>0</v>
      </c>
      <c r="DP239" s="369">
        <v>0</v>
      </c>
      <c r="DQ239" s="369">
        <v>0</v>
      </c>
      <c r="DR239" s="369">
        <v>0</v>
      </c>
      <c r="DT239" s="366" t="s">
        <v>213</v>
      </c>
      <c r="DU239" s="304"/>
      <c r="DV239" s="304"/>
      <c r="DW239" s="304"/>
      <c r="DX239" s="304"/>
      <c r="DY239" s="304"/>
      <c r="DZ239" s="304"/>
      <c r="EA239" s="255">
        <v>0</v>
      </c>
      <c r="EB239" s="255">
        <v>26537.25</v>
      </c>
      <c r="EC239" s="255">
        <v>0</v>
      </c>
      <c r="ED239" s="255">
        <f t="shared" si="26"/>
        <v>0</v>
      </c>
      <c r="EE239" s="255">
        <f t="shared" si="26"/>
        <v>0</v>
      </c>
      <c r="EF239" s="255">
        <f t="shared" si="24"/>
        <v>26537.25</v>
      </c>
      <c r="EG239" s="255">
        <v>0</v>
      </c>
      <c r="EH239" s="366" t="s">
        <v>200</v>
      </c>
    </row>
    <row r="240" spans="1:138" x14ac:dyDescent="0.4">
      <c r="A240" s="366" t="s">
        <v>276</v>
      </c>
      <c r="B240" s="366" t="s">
        <v>276</v>
      </c>
      <c r="C240" s="366" t="s">
        <v>276</v>
      </c>
      <c r="D240" s="366" t="s">
        <v>366</v>
      </c>
      <c r="E240" s="366" t="s">
        <v>367</v>
      </c>
      <c r="F240" s="367">
        <v>0</v>
      </c>
      <c r="G240" s="367">
        <v>0</v>
      </c>
      <c r="H240" s="281"/>
      <c r="I240" s="281"/>
      <c r="J240" s="281"/>
      <c r="K240" s="281"/>
      <c r="L240" s="281"/>
      <c r="M240" s="389" t="s">
        <v>411</v>
      </c>
      <c r="N240" s="389" t="s">
        <v>411</v>
      </c>
      <c r="O240" s="389" t="s">
        <v>411</v>
      </c>
      <c r="P240" s="389" t="s">
        <v>411</v>
      </c>
      <c r="Q240" s="389" t="s">
        <v>411</v>
      </c>
      <c r="R240" s="389" t="s">
        <v>411</v>
      </c>
      <c r="S240" s="389" t="s">
        <v>411</v>
      </c>
      <c r="T240" s="389" t="s">
        <v>411</v>
      </c>
      <c r="U240" s="389" t="s">
        <v>411</v>
      </c>
      <c r="V240" s="389" t="s">
        <v>411</v>
      </c>
      <c r="W240" s="389" t="s">
        <v>411</v>
      </c>
      <c r="X240" s="389" t="s">
        <v>411</v>
      </c>
      <c r="Y240" s="389" t="s">
        <v>411</v>
      </c>
      <c r="Z240" s="389" t="s">
        <v>411</v>
      </c>
      <c r="AA240" s="389" t="s">
        <v>411</v>
      </c>
      <c r="AB240" s="389" t="s">
        <v>411</v>
      </c>
      <c r="AC240" s="389" t="s">
        <v>411</v>
      </c>
      <c r="AD240" s="389" t="s">
        <v>411</v>
      </c>
      <c r="AE240" s="389" t="s">
        <v>411</v>
      </c>
      <c r="AF240" s="389" t="s">
        <v>411</v>
      </c>
      <c r="AG240" s="389" t="s">
        <v>411</v>
      </c>
      <c r="AH240" s="389" t="s">
        <v>411</v>
      </c>
      <c r="AI240" s="367" t="s">
        <v>276</v>
      </c>
      <c r="AJ240" s="367" t="s">
        <v>276</v>
      </c>
      <c r="AK240" s="367" t="s">
        <v>276</v>
      </c>
      <c r="AL240" s="367" t="s">
        <v>276</v>
      </c>
      <c r="AM240" s="367" t="s">
        <v>276</v>
      </c>
      <c r="AN240" s="367" t="s">
        <v>276</v>
      </c>
      <c r="AO240" s="367" t="s">
        <v>276</v>
      </c>
      <c r="AP240" s="367" t="s">
        <v>276</v>
      </c>
      <c r="AQ240" s="367" t="s">
        <v>276</v>
      </c>
      <c r="AR240" s="367" t="s">
        <v>276</v>
      </c>
      <c r="AS240" s="367" t="s">
        <v>276</v>
      </c>
      <c r="AT240" s="367" t="s">
        <v>276</v>
      </c>
      <c r="AU240" s="367" t="s">
        <v>276</v>
      </c>
      <c r="AV240" s="367" t="s">
        <v>276</v>
      </c>
      <c r="AW240" s="367" t="s">
        <v>276</v>
      </c>
      <c r="AX240" s="367" t="s">
        <v>276</v>
      </c>
      <c r="AY240" s="367" t="s">
        <v>276</v>
      </c>
      <c r="AZ240" s="367" t="s">
        <v>276</v>
      </c>
      <c r="BA240" s="367" t="s">
        <v>276</v>
      </c>
      <c r="BB240" s="367" t="s">
        <v>276</v>
      </c>
      <c r="BC240" s="367" t="s">
        <v>276</v>
      </c>
      <c r="BD240" s="367" t="s">
        <v>276</v>
      </c>
      <c r="BE240" s="367" t="s">
        <v>276</v>
      </c>
      <c r="BF240" s="367" t="s">
        <v>276</v>
      </c>
      <c r="BG240" s="367" t="s">
        <v>276</v>
      </c>
      <c r="BH240" s="367" t="s">
        <v>276</v>
      </c>
      <c r="BI240" s="367" t="s">
        <v>276</v>
      </c>
      <c r="BJ240" s="367" t="s">
        <v>276</v>
      </c>
      <c r="BK240" s="367" t="s">
        <v>276</v>
      </c>
      <c r="BL240" s="367" t="s">
        <v>276</v>
      </c>
      <c r="BN240" s="369">
        <v>0</v>
      </c>
      <c r="BO240" s="369">
        <v>0</v>
      </c>
      <c r="BP240" s="369">
        <v>0</v>
      </c>
      <c r="BQ240" s="369">
        <v>0</v>
      </c>
      <c r="BR240" s="369">
        <v>0</v>
      </c>
      <c r="BS240" s="390" t="s">
        <v>411</v>
      </c>
      <c r="BT240" s="390" t="s">
        <v>411</v>
      </c>
      <c r="BU240" s="390" t="s">
        <v>411</v>
      </c>
      <c r="BV240" s="390" t="s">
        <v>411</v>
      </c>
      <c r="BW240" s="390" t="s">
        <v>411</v>
      </c>
      <c r="BX240" s="390" t="s">
        <v>411</v>
      </c>
      <c r="BY240" s="390" t="s">
        <v>411</v>
      </c>
      <c r="BZ240" s="390" t="s">
        <v>411</v>
      </c>
      <c r="CA240" s="390" t="s">
        <v>411</v>
      </c>
      <c r="CB240" s="390" t="s">
        <v>411</v>
      </c>
      <c r="CC240" s="390" t="s">
        <v>411</v>
      </c>
      <c r="CD240" s="390" t="s">
        <v>411</v>
      </c>
      <c r="CE240" s="390" t="s">
        <v>411</v>
      </c>
      <c r="CF240" s="390" t="s">
        <v>411</v>
      </c>
      <c r="CG240" s="390" t="s">
        <v>411</v>
      </c>
      <c r="CH240" s="390" t="s">
        <v>411</v>
      </c>
      <c r="CI240" s="390" t="s">
        <v>411</v>
      </c>
      <c r="CJ240" s="390" t="s">
        <v>411</v>
      </c>
      <c r="CK240" s="390" t="s">
        <v>411</v>
      </c>
      <c r="CL240" s="390" t="s">
        <v>411</v>
      </c>
      <c r="CM240" s="390" t="s">
        <v>411</v>
      </c>
      <c r="CN240" s="390" t="s">
        <v>411</v>
      </c>
      <c r="CO240" s="369">
        <v>0</v>
      </c>
      <c r="CP240" s="369">
        <v>0</v>
      </c>
      <c r="CQ240" s="369">
        <v>0</v>
      </c>
      <c r="CR240" s="369">
        <v>0</v>
      </c>
      <c r="CS240" s="369">
        <v>0</v>
      </c>
      <c r="CT240" s="369">
        <v>0</v>
      </c>
      <c r="CU240" s="369">
        <v>0</v>
      </c>
      <c r="CV240" s="369">
        <v>0</v>
      </c>
      <c r="CW240" s="369">
        <v>0</v>
      </c>
      <c r="CX240" s="369">
        <v>0</v>
      </c>
      <c r="CY240" s="369">
        <v>0</v>
      </c>
      <c r="CZ240" s="369">
        <v>0</v>
      </c>
      <c r="DA240" s="369">
        <v>0</v>
      </c>
      <c r="DB240" s="369">
        <v>0</v>
      </c>
      <c r="DC240" s="369">
        <v>0</v>
      </c>
      <c r="DD240" s="369">
        <v>0</v>
      </c>
      <c r="DE240" s="369">
        <v>0</v>
      </c>
      <c r="DF240" s="369">
        <v>0</v>
      </c>
      <c r="DG240" s="369">
        <v>0</v>
      </c>
      <c r="DH240" s="369">
        <v>0</v>
      </c>
      <c r="DI240" s="369">
        <v>0</v>
      </c>
      <c r="DJ240" s="369">
        <v>0</v>
      </c>
      <c r="DK240" s="369">
        <v>0</v>
      </c>
      <c r="DL240" s="369">
        <v>0</v>
      </c>
      <c r="DM240" s="369">
        <v>0</v>
      </c>
      <c r="DN240" s="369">
        <v>0</v>
      </c>
      <c r="DO240" s="369">
        <v>0</v>
      </c>
      <c r="DP240" s="369">
        <v>0</v>
      </c>
      <c r="DQ240" s="369">
        <v>0</v>
      </c>
      <c r="DR240" s="369">
        <v>0</v>
      </c>
      <c r="DT240" s="366" t="s">
        <v>276</v>
      </c>
      <c r="DU240" s="304"/>
      <c r="DV240" s="304"/>
      <c r="DW240" s="304"/>
      <c r="DX240" s="304"/>
      <c r="DY240" s="304"/>
      <c r="DZ240" s="304"/>
      <c r="EA240" s="255">
        <v>0</v>
      </c>
      <c r="EB240" s="255">
        <v>0</v>
      </c>
      <c r="EC240" s="255">
        <v>0</v>
      </c>
      <c r="ED240" s="255">
        <f t="shared" si="26"/>
        <v>0</v>
      </c>
      <c r="EE240" s="255">
        <f t="shared" si="26"/>
        <v>0</v>
      </c>
      <c r="EF240" s="255">
        <f t="shared" si="24"/>
        <v>0</v>
      </c>
      <c r="EG240" s="255">
        <v>0</v>
      </c>
      <c r="EH240" s="366" t="s">
        <v>200</v>
      </c>
    </row>
    <row r="241" spans="1:138" x14ac:dyDescent="0.4">
      <c r="A241" s="366" t="s">
        <v>79</v>
      </c>
      <c r="B241" s="366" t="s">
        <v>267</v>
      </c>
      <c r="C241" s="366" t="s">
        <v>46</v>
      </c>
      <c r="D241" s="366" t="s">
        <v>366</v>
      </c>
      <c r="E241" s="366" t="s">
        <v>269</v>
      </c>
      <c r="F241" s="367">
        <v>307.27999999999997</v>
      </c>
      <c r="G241" s="367">
        <v>137.30000000000001</v>
      </c>
      <c r="H241" s="281"/>
      <c r="I241" s="281"/>
      <c r="J241" s="281"/>
      <c r="K241" s="281"/>
      <c r="L241" s="281"/>
      <c r="M241" s="389" t="s">
        <v>411</v>
      </c>
      <c r="N241" s="389" t="s">
        <v>411</v>
      </c>
      <c r="O241" s="389" t="s">
        <v>411</v>
      </c>
      <c r="P241" s="389" t="s">
        <v>411</v>
      </c>
      <c r="Q241" s="389" t="s">
        <v>411</v>
      </c>
      <c r="R241" s="389" t="s">
        <v>411</v>
      </c>
      <c r="S241" s="389" t="s">
        <v>411</v>
      </c>
      <c r="T241" s="389" t="s">
        <v>411</v>
      </c>
      <c r="U241" s="389" t="s">
        <v>411</v>
      </c>
      <c r="V241" s="389" t="s">
        <v>411</v>
      </c>
      <c r="W241" s="389" t="s">
        <v>411</v>
      </c>
      <c r="X241" s="389" t="s">
        <v>411</v>
      </c>
      <c r="Y241" s="389" t="s">
        <v>411</v>
      </c>
      <c r="Z241" s="389" t="s">
        <v>411</v>
      </c>
      <c r="AA241" s="389" t="s">
        <v>411</v>
      </c>
      <c r="AB241" s="389" t="s">
        <v>411</v>
      </c>
      <c r="AC241" s="389" t="s">
        <v>411</v>
      </c>
      <c r="AD241" s="389" t="s">
        <v>411</v>
      </c>
      <c r="AE241" s="389" t="s">
        <v>411</v>
      </c>
      <c r="AF241" s="389" t="s">
        <v>411</v>
      </c>
      <c r="AG241" s="389" t="s">
        <v>411</v>
      </c>
      <c r="AH241" s="389" t="s">
        <v>411</v>
      </c>
      <c r="AI241" s="367">
        <v>0</v>
      </c>
      <c r="AJ241" s="367">
        <v>0</v>
      </c>
      <c r="AK241" s="367">
        <v>0</v>
      </c>
      <c r="AL241" s="367">
        <v>0</v>
      </c>
      <c r="AM241" s="367">
        <v>0</v>
      </c>
      <c r="AN241" s="367">
        <v>0</v>
      </c>
      <c r="AO241" s="367">
        <v>0</v>
      </c>
      <c r="AP241" s="367">
        <v>0</v>
      </c>
      <c r="AQ241" s="367">
        <v>0</v>
      </c>
      <c r="AR241" s="367">
        <v>0</v>
      </c>
      <c r="AS241" s="367">
        <v>0</v>
      </c>
      <c r="AT241" s="367">
        <v>0</v>
      </c>
      <c r="AU241" s="367">
        <v>0</v>
      </c>
      <c r="AV241" s="367">
        <v>0</v>
      </c>
      <c r="AW241" s="367">
        <v>0</v>
      </c>
      <c r="AX241" s="367">
        <v>0</v>
      </c>
      <c r="AY241" s="367">
        <v>0</v>
      </c>
      <c r="AZ241" s="367">
        <v>0</v>
      </c>
      <c r="BA241" s="367">
        <v>0</v>
      </c>
      <c r="BB241" s="367">
        <v>0</v>
      </c>
      <c r="BC241" s="367">
        <v>0</v>
      </c>
      <c r="BD241" s="367">
        <v>0</v>
      </c>
      <c r="BE241" s="367">
        <v>0</v>
      </c>
      <c r="BF241" s="367">
        <v>0</v>
      </c>
      <c r="BG241" s="367">
        <v>0</v>
      </c>
      <c r="BH241" s="367">
        <v>0</v>
      </c>
      <c r="BI241" s="367">
        <v>0</v>
      </c>
      <c r="BJ241" s="367">
        <v>0</v>
      </c>
      <c r="BK241" s="367">
        <v>0</v>
      </c>
      <c r="BL241" s="367">
        <v>0</v>
      </c>
      <c r="BN241" s="369">
        <v>0</v>
      </c>
      <c r="BO241" s="369">
        <v>0</v>
      </c>
      <c r="BP241" s="369">
        <v>0</v>
      </c>
      <c r="BQ241" s="369">
        <v>0</v>
      </c>
      <c r="BR241" s="369">
        <v>0</v>
      </c>
      <c r="BS241" s="390" t="s">
        <v>411</v>
      </c>
      <c r="BT241" s="390" t="s">
        <v>411</v>
      </c>
      <c r="BU241" s="390" t="s">
        <v>411</v>
      </c>
      <c r="BV241" s="390" t="s">
        <v>411</v>
      </c>
      <c r="BW241" s="390" t="s">
        <v>411</v>
      </c>
      <c r="BX241" s="390" t="s">
        <v>411</v>
      </c>
      <c r="BY241" s="390" t="s">
        <v>411</v>
      </c>
      <c r="BZ241" s="390" t="s">
        <v>411</v>
      </c>
      <c r="CA241" s="390" t="s">
        <v>411</v>
      </c>
      <c r="CB241" s="390" t="s">
        <v>411</v>
      </c>
      <c r="CC241" s="390" t="s">
        <v>411</v>
      </c>
      <c r="CD241" s="390" t="s">
        <v>411</v>
      </c>
      <c r="CE241" s="390" t="s">
        <v>411</v>
      </c>
      <c r="CF241" s="390" t="s">
        <v>411</v>
      </c>
      <c r="CG241" s="390" t="s">
        <v>411</v>
      </c>
      <c r="CH241" s="390" t="s">
        <v>411</v>
      </c>
      <c r="CI241" s="390" t="s">
        <v>411</v>
      </c>
      <c r="CJ241" s="390" t="s">
        <v>411</v>
      </c>
      <c r="CK241" s="390" t="s">
        <v>411</v>
      </c>
      <c r="CL241" s="390" t="s">
        <v>411</v>
      </c>
      <c r="CM241" s="390" t="s">
        <v>411</v>
      </c>
      <c r="CN241" s="390" t="s">
        <v>411</v>
      </c>
      <c r="CO241" s="369">
        <v>0</v>
      </c>
      <c r="CP241" s="369">
        <v>0</v>
      </c>
      <c r="CQ241" s="369">
        <v>0</v>
      </c>
      <c r="CR241" s="369">
        <v>0</v>
      </c>
      <c r="CS241" s="369">
        <v>0</v>
      </c>
      <c r="CT241" s="369">
        <v>0</v>
      </c>
      <c r="CU241" s="369">
        <v>0</v>
      </c>
      <c r="CV241" s="369">
        <v>0</v>
      </c>
      <c r="CW241" s="369">
        <v>0</v>
      </c>
      <c r="CX241" s="369">
        <v>0</v>
      </c>
      <c r="CY241" s="369">
        <v>0</v>
      </c>
      <c r="CZ241" s="369">
        <v>0</v>
      </c>
      <c r="DA241" s="369">
        <v>0</v>
      </c>
      <c r="DB241" s="369">
        <v>0</v>
      </c>
      <c r="DC241" s="369">
        <v>0</v>
      </c>
      <c r="DD241" s="369">
        <v>0</v>
      </c>
      <c r="DE241" s="369">
        <v>0</v>
      </c>
      <c r="DF241" s="369">
        <v>0</v>
      </c>
      <c r="DG241" s="369">
        <v>0</v>
      </c>
      <c r="DH241" s="369">
        <v>0</v>
      </c>
      <c r="DI241" s="369">
        <v>0</v>
      </c>
      <c r="DJ241" s="369">
        <v>0</v>
      </c>
      <c r="DK241" s="369">
        <v>0</v>
      </c>
      <c r="DL241" s="369">
        <v>0</v>
      </c>
      <c r="DM241" s="369">
        <v>0</v>
      </c>
      <c r="DN241" s="369">
        <v>0</v>
      </c>
      <c r="DO241" s="369">
        <v>0</v>
      </c>
      <c r="DP241" s="369">
        <v>0</v>
      </c>
      <c r="DQ241" s="369">
        <v>0</v>
      </c>
      <c r="DR241" s="369">
        <v>0</v>
      </c>
      <c r="DT241" s="366" t="s">
        <v>213</v>
      </c>
      <c r="DU241" s="304"/>
      <c r="DV241" s="304"/>
      <c r="DW241" s="304"/>
      <c r="DX241" s="304"/>
      <c r="DY241" s="304"/>
      <c r="DZ241" s="304"/>
      <c r="EA241" s="255">
        <v>10535.314285714283</v>
      </c>
      <c r="EB241" s="255">
        <v>9876.8571428571413</v>
      </c>
      <c r="EC241" s="255">
        <v>0</v>
      </c>
      <c r="ED241" s="255">
        <f t="shared" si="26"/>
        <v>0</v>
      </c>
      <c r="EE241" s="255">
        <f t="shared" si="26"/>
        <v>0</v>
      </c>
      <c r="EF241" s="255">
        <f t="shared" si="24"/>
        <v>20412.171428571426</v>
      </c>
      <c r="EG241" s="255">
        <v>0</v>
      </c>
      <c r="EH241" s="366" t="s">
        <v>200</v>
      </c>
    </row>
    <row r="242" spans="1:138" x14ac:dyDescent="0.4">
      <c r="A242" s="366" t="s">
        <v>79</v>
      </c>
      <c r="B242" s="366" t="s">
        <v>267</v>
      </c>
      <c r="C242" s="366" t="s">
        <v>46</v>
      </c>
      <c r="D242" s="366" t="s">
        <v>366</v>
      </c>
      <c r="E242" s="366" t="s">
        <v>269</v>
      </c>
      <c r="F242" s="367">
        <v>307.27999999999997</v>
      </c>
      <c r="G242" s="367">
        <v>137.30000000000001</v>
      </c>
      <c r="H242" s="281"/>
      <c r="I242" s="281"/>
      <c r="J242" s="281"/>
      <c r="K242" s="281"/>
      <c r="L242" s="281"/>
      <c r="M242" s="389" t="s">
        <v>411</v>
      </c>
      <c r="N242" s="389" t="s">
        <v>411</v>
      </c>
      <c r="O242" s="389" t="s">
        <v>411</v>
      </c>
      <c r="P242" s="389" t="s">
        <v>411</v>
      </c>
      <c r="Q242" s="389" t="s">
        <v>411</v>
      </c>
      <c r="R242" s="389" t="s">
        <v>411</v>
      </c>
      <c r="S242" s="389" t="s">
        <v>411</v>
      </c>
      <c r="T242" s="389" t="s">
        <v>411</v>
      </c>
      <c r="U242" s="389" t="s">
        <v>411</v>
      </c>
      <c r="V242" s="389" t="s">
        <v>411</v>
      </c>
      <c r="W242" s="389" t="s">
        <v>411</v>
      </c>
      <c r="X242" s="389" t="s">
        <v>411</v>
      </c>
      <c r="Y242" s="389" t="s">
        <v>411</v>
      </c>
      <c r="Z242" s="389" t="s">
        <v>411</v>
      </c>
      <c r="AA242" s="389" t="s">
        <v>411</v>
      </c>
      <c r="AB242" s="389" t="s">
        <v>411</v>
      </c>
      <c r="AC242" s="389" t="s">
        <v>411</v>
      </c>
      <c r="AD242" s="389" t="s">
        <v>411</v>
      </c>
      <c r="AE242" s="389" t="s">
        <v>411</v>
      </c>
      <c r="AF242" s="389" t="s">
        <v>411</v>
      </c>
      <c r="AG242" s="389" t="s">
        <v>411</v>
      </c>
      <c r="AH242" s="389" t="s">
        <v>411</v>
      </c>
      <c r="AI242" s="367">
        <v>0</v>
      </c>
      <c r="AJ242" s="367">
        <v>0</v>
      </c>
      <c r="AK242" s="367">
        <v>0</v>
      </c>
      <c r="AL242" s="367">
        <v>0</v>
      </c>
      <c r="AM242" s="367">
        <v>0</v>
      </c>
      <c r="AN242" s="367">
        <v>0</v>
      </c>
      <c r="AO242" s="367">
        <v>0</v>
      </c>
      <c r="AP242" s="367">
        <v>0</v>
      </c>
      <c r="AQ242" s="367">
        <v>0</v>
      </c>
      <c r="AR242" s="367">
        <v>0</v>
      </c>
      <c r="AS242" s="367">
        <v>0</v>
      </c>
      <c r="AT242" s="367">
        <v>0</v>
      </c>
      <c r="AU242" s="367">
        <v>0</v>
      </c>
      <c r="AV242" s="367">
        <v>0</v>
      </c>
      <c r="AW242" s="367">
        <v>0</v>
      </c>
      <c r="AX242" s="367">
        <v>0</v>
      </c>
      <c r="AY242" s="367">
        <v>0</v>
      </c>
      <c r="AZ242" s="367">
        <v>0</v>
      </c>
      <c r="BA242" s="367">
        <v>0</v>
      </c>
      <c r="BB242" s="367">
        <v>0</v>
      </c>
      <c r="BC242" s="367">
        <v>0</v>
      </c>
      <c r="BD242" s="367">
        <v>0</v>
      </c>
      <c r="BE242" s="367">
        <v>0</v>
      </c>
      <c r="BF242" s="367">
        <v>0</v>
      </c>
      <c r="BG242" s="367">
        <v>0</v>
      </c>
      <c r="BH242" s="367">
        <v>0</v>
      </c>
      <c r="BI242" s="367">
        <v>0</v>
      </c>
      <c r="BJ242" s="367">
        <v>0</v>
      </c>
      <c r="BK242" s="367">
        <v>0</v>
      </c>
      <c r="BL242" s="367">
        <v>0</v>
      </c>
      <c r="BN242" s="369">
        <v>0</v>
      </c>
      <c r="BO242" s="369">
        <v>0</v>
      </c>
      <c r="BP242" s="369">
        <v>0</v>
      </c>
      <c r="BQ242" s="369">
        <v>0</v>
      </c>
      <c r="BR242" s="369">
        <v>0</v>
      </c>
      <c r="BS242" s="390" t="s">
        <v>411</v>
      </c>
      <c r="BT242" s="390" t="s">
        <v>411</v>
      </c>
      <c r="BU242" s="390" t="s">
        <v>411</v>
      </c>
      <c r="BV242" s="390" t="s">
        <v>411</v>
      </c>
      <c r="BW242" s="390" t="s">
        <v>411</v>
      </c>
      <c r="BX242" s="390" t="s">
        <v>411</v>
      </c>
      <c r="BY242" s="390" t="s">
        <v>411</v>
      </c>
      <c r="BZ242" s="390" t="s">
        <v>411</v>
      </c>
      <c r="CA242" s="390" t="s">
        <v>411</v>
      </c>
      <c r="CB242" s="390" t="s">
        <v>411</v>
      </c>
      <c r="CC242" s="390" t="s">
        <v>411</v>
      </c>
      <c r="CD242" s="390" t="s">
        <v>411</v>
      </c>
      <c r="CE242" s="390" t="s">
        <v>411</v>
      </c>
      <c r="CF242" s="390" t="s">
        <v>411</v>
      </c>
      <c r="CG242" s="390" t="s">
        <v>411</v>
      </c>
      <c r="CH242" s="390" t="s">
        <v>411</v>
      </c>
      <c r="CI242" s="390" t="s">
        <v>411</v>
      </c>
      <c r="CJ242" s="390" t="s">
        <v>411</v>
      </c>
      <c r="CK242" s="390" t="s">
        <v>411</v>
      </c>
      <c r="CL242" s="390" t="s">
        <v>411</v>
      </c>
      <c r="CM242" s="390" t="s">
        <v>411</v>
      </c>
      <c r="CN242" s="390" t="s">
        <v>411</v>
      </c>
      <c r="CO242" s="369">
        <v>0</v>
      </c>
      <c r="CP242" s="369">
        <v>0</v>
      </c>
      <c r="CQ242" s="369">
        <v>0</v>
      </c>
      <c r="CR242" s="369">
        <v>0</v>
      </c>
      <c r="CS242" s="369">
        <v>0</v>
      </c>
      <c r="CT242" s="369">
        <v>0</v>
      </c>
      <c r="CU242" s="369">
        <v>0</v>
      </c>
      <c r="CV242" s="369">
        <v>0</v>
      </c>
      <c r="CW242" s="369">
        <v>0</v>
      </c>
      <c r="CX242" s="369">
        <v>0</v>
      </c>
      <c r="CY242" s="369">
        <v>0</v>
      </c>
      <c r="CZ242" s="369">
        <v>0</v>
      </c>
      <c r="DA242" s="369">
        <v>0</v>
      </c>
      <c r="DB242" s="369">
        <v>0</v>
      </c>
      <c r="DC242" s="369">
        <v>0</v>
      </c>
      <c r="DD242" s="369">
        <v>0</v>
      </c>
      <c r="DE242" s="369">
        <v>0</v>
      </c>
      <c r="DF242" s="369">
        <v>0</v>
      </c>
      <c r="DG242" s="369">
        <v>0</v>
      </c>
      <c r="DH242" s="369">
        <v>0</v>
      </c>
      <c r="DI242" s="369">
        <v>0</v>
      </c>
      <c r="DJ242" s="369">
        <v>0</v>
      </c>
      <c r="DK242" s="369">
        <v>0</v>
      </c>
      <c r="DL242" s="369">
        <v>0</v>
      </c>
      <c r="DM242" s="369">
        <v>0</v>
      </c>
      <c r="DN242" s="369">
        <v>0</v>
      </c>
      <c r="DO242" s="369">
        <v>0</v>
      </c>
      <c r="DP242" s="369">
        <v>0</v>
      </c>
      <c r="DQ242" s="369">
        <v>0</v>
      </c>
      <c r="DR242" s="369">
        <v>0</v>
      </c>
      <c r="DT242" s="366" t="s">
        <v>213</v>
      </c>
      <c r="DU242" s="304"/>
      <c r="DV242" s="304"/>
      <c r="DW242" s="304"/>
      <c r="DX242" s="304"/>
      <c r="DY242" s="304"/>
      <c r="DZ242" s="304"/>
      <c r="EA242" s="255">
        <v>10535.314285714283</v>
      </c>
      <c r="EB242" s="255">
        <v>9876.8571428571413</v>
      </c>
      <c r="EC242" s="255">
        <v>0</v>
      </c>
      <c r="ED242" s="255">
        <f t="shared" si="26"/>
        <v>0</v>
      </c>
      <c r="EE242" s="255">
        <f t="shared" si="26"/>
        <v>0</v>
      </c>
      <c r="EF242" s="255">
        <f t="shared" si="24"/>
        <v>20412.171428571426</v>
      </c>
      <c r="EG242" s="255">
        <v>0</v>
      </c>
      <c r="EH242" s="366" t="s">
        <v>200</v>
      </c>
    </row>
    <row r="243" spans="1:138" x14ac:dyDescent="0.4">
      <c r="A243" s="366" t="s">
        <v>79</v>
      </c>
      <c r="B243" s="366" t="s">
        <v>267</v>
      </c>
      <c r="C243" s="366" t="s">
        <v>46</v>
      </c>
      <c r="D243" s="366" t="s">
        <v>366</v>
      </c>
      <c r="E243" s="366" t="s">
        <v>269</v>
      </c>
      <c r="F243" s="367">
        <v>307.27999999999997</v>
      </c>
      <c r="G243" s="367">
        <v>137.30000000000001</v>
      </c>
      <c r="H243" s="281"/>
      <c r="I243" s="281"/>
      <c r="J243" s="281"/>
      <c r="K243" s="281"/>
      <c r="L243" s="281"/>
      <c r="M243" s="389" t="s">
        <v>411</v>
      </c>
      <c r="N243" s="389" t="s">
        <v>411</v>
      </c>
      <c r="O243" s="389" t="s">
        <v>411</v>
      </c>
      <c r="P243" s="389" t="s">
        <v>411</v>
      </c>
      <c r="Q243" s="389" t="s">
        <v>411</v>
      </c>
      <c r="R243" s="389" t="s">
        <v>411</v>
      </c>
      <c r="S243" s="389" t="s">
        <v>411</v>
      </c>
      <c r="T243" s="389" t="s">
        <v>411</v>
      </c>
      <c r="U243" s="389" t="s">
        <v>411</v>
      </c>
      <c r="V243" s="389" t="s">
        <v>411</v>
      </c>
      <c r="W243" s="389" t="s">
        <v>411</v>
      </c>
      <c r="X243" s="389" t="s">
        <v>411</v>
      </c>
      <c r="Y243" s="389" t="s">
        <v>411</v>
      </c>
      <c r="Z243" s="389" t="s">
        <v>411</v>
      </c>
      <c r="AA243" s="389" t="s">
        <v>411</v>
      </c>
      <c r="AB243" s="389" t="s">
        <v>411</v>
      </c>
      <c r="AC243" s="389" t="s">
        <v>411</v>
      </c>
      <c r="AD243" s="389" t="s">
        <v>411</v>
      </c>
      <c r="AE243" s="389" t="s">
        <v>411</v>
      </c>
      <c r="AF243" s="389" t="s">
        <v>411</v>
      </c>
      <c r="AG243" s="389" t="s">
        <v>411</v>
      </c>
      <c r="AH243" s="389" t="s">
        <v>411</v>
      </c>
      <c r="AI243" s="367">
        <v>0</v>
      </c>
      <c r="AJ243" s="367">
        <v>0</v>
      </c>
      <c r="AK243" s="367">
        <v>0</v>
      </c>
      <c r="AL243" s="367">
        <v>0</v>
      </c>
      <c r="AM243" s="367">
        <v>0</v>
      </c>
      <c r="AN243" s="367">
        <v>0</v>
      </c>
      <c r="AO243" s="367">
        <v>0</v>
      </c>
      <c r="AP243" s="367">
        <v>0</v>
      </c>
      <c r="AQ243" s="367">
        <v>0</v>
      </c>
      <c r="AR243" s="367">
        <v>0</v>
      </c>
      <c r="AS243" s="367">
        <v>0</v>
      </c>
      <c r="AT243" s="367">
        <v>0</v>
      </c>
      <c r="AU243" s="367">
        <v>0</v>
      </c>
      <c r="AV243" s="367">
        <v>0</v>
      </c>
      <c r="AW243" s="367">
        <v>0</v>
      </c>
      <c r="AX243" s="367">
        <v>0</v>
      </c>
      <c r="AY243" s="367">
        <v>0</v>
      </c>
      <c r="AZ243" s="367">
        <v>0</v>
      </c>
      <c r="BA243" s="367">
        <v>0</v>
      </c>
      <c r="BB243" s="367">
        <v>0</v>
      </c>
      <c r="BC243" s="367">
        <v>0</v>
      </c>
      <c r="BD243" s="367">
        <v>0</v>
      </c>
      <c r="BE243" s="367">
        <v>0</v>
      </c>
      <c r="BF243" s="367">
        <v>0</v>
      </c>
      <c r="BG243" s="367">
        <v>0</v>
      </c>
      <c r="BH243" s="367">
        <v>0</v>
      </c>
      <c r="BI243" s="367">
        <v>0</v>
      </c>
      <c r="BJ243" s="367">
        <v>0</v>
      </c>
      <c r="BK243" s="367">
        <v>0</v>
      </c>
      <c r="BL243" s="367">
        <v>0</v>
      </c>
      <c r="BN243" s="369">
        <v>0</v>
      </c>
      <c r="BO243" s="369">
        <v>0</v>
      </c>
      <c r="BP243" s="369">
        <v>0</v>
      </c>
      <c r="BQ243" s="369">
        <v>0</v>
      </c>
      <c r="BR243" s="369">
        <v>0</v>
      </c>
      <c r="BS243" s="390" t="s">
        <v>411</v>
      </c>
      <c r="BT243" s="390" t="s">
        <v>411</v>
      </c>
      <c r="BU243" s="390" t="s">
        <v>411</v>
      </c>
      <c r="BV243" s="390" t="s">
        <v>411</v>
      </c>
      <c r="BW243" s="390" t="s">
        <v>411</v>
      </c>
      <c r="BX243" s="390" t="s">
        <v>411</v>
      </c>
      <c r="BY243" s="390" t="s">
        <v>411</v>
      </c>
      <c r="BZ243" s="390" t="s">
        <v>411</v>
      </c>
      <c r="CA243" s="390" t="s">
        <v>411</v>
      </c>
      <c r="CB243" s="390" t="s">
        <v>411</v>
      </c>
      <c r="CC243" s="390" t="s">
        <v>411</v>
      </c>
      <c r="CD243" s="390" t="s">
        <v>411</v>
      </c>
      <c r="CE243" s="390" t="s">
        <v>411</v>
      </c>
      <c r="CF243" s="390" t="s">
        <v>411</v>
      </c>
      <c r="CG243" s="390" t="s">
        <v>411</v>
      </c>
      <c r="CH243" s="390" t="s">
        <v>411</v>
      </c>
      <c r="CI243" s="390" t="s">
        <v>411</v>
      </c>
      <c r="CJ243" s="390" t="s">
        <v>411</v>
      </c>
      <c r="CK243" s="390" t="s">
        <v>411</v>
      </c>
      <c r="CL243" s="390" t="s">
        <v>411</v>
      </c>
      <c r="CM243" s="390" t="s">
        <v>411</v>
      </c>
      <c r="CN243" s="390" t="s">
        <v>411</v>
      </c>
      <c r="CO243" s="369">
        <v>0</v>
      </c>
      <c r="CP243" s="369">
        <v>0</v>
      </c>
      <c r="CQ243" s="369">
        <v>0</v>
      </c>
      <c r="CR243" s="369">
        <v>0</v>
      </c>
      <c r="CS243" s="369">
        <v>0</v>
      </c>
      <c r="CT243" s="369">
        <v>0</v>
      </c>
      <c r="CU243" s="369">
        <v>0</v>
      </c>
      <c r="CV243" s="369">
        <v>0</v>
      </c>
      <c r="CW243" s="369">
        <v>0</v>
      </c>
      <c r="CX243" s="369">
        <v>0</v>
      </c>
      <c r="CY243" s="369">
        <v>0</v>
      </c>
      <c r="CZ243" s="369">
        <v>0</v>
      </c>
      <c r="DA243" s="369">
        <v>0</v>
      </c>
      <c r="DB243" s="369">
        <v>0</v>
      </c>
      <c r="DC243" s="369">
        <v>0</v>
      </c>
      <c r="DD243" s="369">
        <v>0</v>
      </c>
      <c r="DE243" s="369">
        <v>0</v>
      </c>
      <c r="DF243" s="369">
        <v>0</v>
      </c>
      <c r="DG243" s="369">
        <v>0</v>
      </c>
      <c r="DH243" s="369">
        <v>0</v>
      </c>
      <c r="DI243" s="369">
        <v>0</v>
      </c>
      <c r="DJ243" s="369">
        <v>0</v>
      </c>
      <c r="DK243" s="369">
        <v>0</v>
      </c>
      <c r="DL243" s="369">
        <v>0</v>
      </c>
      <c r="DM243" s="369">
        <v>0</v>
      </c>
      <c r="DN243" s="369">
        <v>0</v>
      </c>
      <c r="DO243" s="369">
        <v>0</v>
      </c>
      <c r="DP243" s="369">
        <v>0</v>
      </c>
      <c r="DQ243" s="369">
        <v>0</v>
      </c>
      <c r="DR243" s="369">
        <v>0</v>
      </c>
      <c r="DT243" s="366" t="s">
        <v>213</v>
      </c>
      <c r="DU243" s="304"/>
      <c r="DV243" s="304"/>
      <c r="DW243" s="304"/>
      <c r="DX243" s="304"/>
      <c r="DY243" s="304"/>
      <c r="DZ243" s="304"/>
      <c r="EA243" s="255">
        <v>15802.971428571427</v>
      </c>
      <c r="EB243" s="255">
        <v>14815.285714285712</v>
      </c>
      <c r="EC243" s="255">
        <v>0</v>
      </c>
      <c r="ED243" s="255">
        <f t="shared" si="26"/>
        <v>0</v>
      </c>
      <c r="EE243" s="255">
        <f t="shared" si="26"/>
        <v>0</v>
      </c>
      <c r="EF243" s="255">
        <f t="shared" si="24"/>
        <v>30618.257142857139</v>
      </c>
      <c r="EG243" s="255">
        <v>0</v>
      </c>
      <c r="EH243" s="366" t="s">
        <v>200</v>
      </c>
    </row>
    <row r="244" spans="1:138" x14ac:dyDescent="0.4">
      <c r="A244" s="366" t="s">
        <v>79</v>
      </c>
      <c r="B244" s="366" t="s">
        <v>267</v>
      </c>
      <c r="C244" s="366" t="s">
        <v>46</v>
      </c>
      <c r="D244" s="366" t="s">
        <v>366</v>
      </c>
      <c r="E244" s="366" t="s">
        <v>269</v>
      </c>
      <c r="F244" s="367">
        <v>307.27999999999997</v>
      </c>
      <c r="G244" s="367">
        <v>137.30000000000001</v>
      </c>
      <c r="H244" s="281"/>
      <c r="I244" s="281"/>
      <c r="J244" s="281"/>
      <c r="K244" s="281"/>
      <c r="L244" s="281"/>
      <c r="M244" s="389" t="s">
        <v>411</v>
      </c>
      <c r="N244" s="389" t="s">
        <v>411</v>
      </c>
      <c r="O244" s="389" t="s">
        <v>411</v>
      </c>
      <c r="P244" s="389" t="s">
        <v>411</v>
      </c>
      <c r="Q244" s="389" t="s">
        <v>411</v>
      </c>
      <c r="R244" s="389" t="s">
        <v>411</v>
      </c>
      <c r="S244" s="389" t="s">
        <v>411</v>
      </c>
      <c r="T244" s="389" t="s">
        <v>411</v>
      </c>
      <c r="U244" s="389" t="s">
        <v>411</v>
      </c>
      <c r="V244" s="389" t="s">
        <v>411</v>
      </c>
      <c r="W244" s="389" t="s">
        <v>411</v>
      </c>
      <c r="X244" s="389" t="s">
        <v>411</v>
      </c>
      <c r="Y244" s="389" t="s">
        <v>411</v>
      </c>
      <c r="Z244" s="389" t="s">
        <v>411</v>
      </c>
      <c r="AA244" s="389" t="s">
        <v>411</v>
      </c>
      <c r="AB244" s="389" t="s">
        <v>411</v>
      </c>
      <c r="AC244" s="389" t="s">
        <v>411</v>
      </c>
      <c r="AD244" s="389" t="s">
        <v>411</v>
      </c>
      <c r="AE244" s="389" t="s">
        <v>411</v>
      </c>
      <c r="AF244" s="389" t="s">
        <v>411</v>
      </c>
      <c r="AG244" s="389" t="s">
        <v>411</v>
      </c>
      <c r="AH244" s="389" t="s">
        <v>411</v>
      </c>
      <c r="AI244" s="367">
        <v>0</v>
      </c>
      <c r="AJ244" s="367">
        <v>0</v>
      </c>
      <c r="AK244" s="367">
        <v>0</v>
      </c>
      <c r="AL244" s="367">
        <v>0</v>
      </c>
      <c r="AM244" s="367">
        <v>0</v>
      </c>
      <c r="AN244" s="367">
        <v>0</v>
      </c>
      <c r="AO244" s="367">
        <v>0</v>
      </c>
      <c r="AP244" s="367">
        <v>0</v>
      </c>
      <c r="AQ244" s="367">
        <v>0</v>
      </c>
      <c r="AR244" s="367">
        <v>0</v>
      </c>
      <c r="AS244" s="367">
        <v>0</v>
      </c>
      <c r="AT244" s="367">
        <v>0</v>
      </c>
      <c r="AU244" s="367">
        <v>0</v>
      </c>
      <c r="AV244" s="367">
        <v>0</v>
      </c>
      <c r="AW244" s="367">
        <v>0</v>
      </c>
      <c r="AX244" s="367">
        <v>0</v>
      </c>
      <c r="AY244" s="367">
        <v>0</v>
      </c>
      <c r="AZ244" s="367">
        <v>0</v>
      </c>
      <c r="BA244" s="367">
        <v>0</v>
      </c>
      <c r="BB244" s="367">
        <v>0</v>
      </c>
      <c r="BC244" s="367">
        <v>0</v>
      </c>
      <c r="BD244" s="367">
        <v>0</v>
      </c>
      <c r="BE244" s="367">
        <v>0</v>
      </c>
      <c r="BF244" s="367">
        <v>0</v>
      </c>
      <c r="BG244" s="367">
        <v>0</v>
      </c>
      <c r="BH244" s="367">
        <v>0</v>
      </c>
      <c r="BI244" s="367">
        <v>0</v>
      </c>
      <c r="BJ244" s="367">
        <v>0</v>
      </c>
      <c r="BK244" s="367">
        <v>0</v>
      </c>
      <c r="BL244" s="367">
        <v>0</v>
      </c>
      <c r="BN244" s="369">
        <v>0</v>
      </c>
      <c r="BO244" s="369">
        <v>0</v>
      </c>
      <c r="BP244" s="369">
        <v>0</v>
      </c>
      <c r="BQ244" s="369">
        <v>0</v>
      </c>
      <c r="BR244" s="369">
        <v>0</v>
      </c>
      <c r="BS244" s="390" t="s">
        <v>411</v>
      </c>
      <c r="BT244" s="390" t="s">
        <v>411</v>
      </c>
      <c r="BU244" s="390" t="s">
        <v>411</v>
      </c>
      <c r="BV244" s="390" t="s">
        <v>411</v>
      </c>
      <c r="BW244" s="390" t="s">
        <v>411</v>
      </c>
      <c r="BX244" s="390" t="s">
        <v>411</v>
      </c>
      <c r="BY244" s="390" t="s">
        <v>411</v>
      </c>
      <c r="BZ244" s="390" t="s">
        <v>411</v>
      </c>
      <c r="CA244" s="390" t="s">
        <v>411</v>
      </c>
      <c r="CB244" s="390" t="s">
        <v>411</v>
      </c>
      <c r="CC244" s="390" t="s">
        <v>411</v>
      </c>
      <c r="CD244" s="390" t="s">
        <v>411</v>
      </c>
      <c r="CE244" s="390" t="s">
        <v>411</v>
      </c>
      <c r="CF244" s="390" t="s">
        <v>411</v>
      </c>
      <c r="CG244" s="390" t="s">
        <v>411</v>
      </c>
      <c r="CH244" s="390" t="s">
        <v>411</v>
      </c>
      <c r="CI244" s="390" t="s">
        <v>411</v>
      </c>
      <c r="CJ244" s="390" t="s">
        <v>411</v>
      </c>
      <c r="CK244" s="390" t="s">
        <v>411</v>
      </c>
      <c r="CL244" s="390" t="s">
        <v>411</v>
      </c>
      <c r="CM244" s="390" t="s">
        <v>411</v>
      </c>
      <c r="CN244" s="390" t="s">
        <v>411</v>
      </c>
      <c r="CO244" s="369">
        <v>0</v>
      </c>
      <c r="CP244" s="369">
        <v>0</v>
      </c>
      <c r="CQ244" s="369">
        <v>0</v>
      </c>
      <c r="CR244" s="369">
        <v>0</v>
      </c>
      <c r="CS244" s="369">
        <v>0</v>
      </c>
      <c r="CT244" s="369">
        <v>0</v>
      </c>
      <c r="CU244" s="369">
        <v>0</v>
      </c>
      <c r="CV244" s="369">
        <v>0</v>
      </c>
      <c r="CW244" s="369">
        <v>0</v>
      </c>
      <c r="CX244" s="369">
        <v>0</v>
      </c>
      <c r="CY244" s="369">
        <v>0</v>
      </c>
      <c r="CZ244" s="369">
        <v>0</v>
      </c>
      <c r="DA244" s="369">
        <v>0</v>
      </c>
      <c r="DB244" s="369">
        <v>0</v>
      </c>
      <c r="DC244" s="369">
        <v>0</v>
      </c>
      <c r="DD244" s="369">
        <v>0</v>
      </c>
      <c r="DE244" s="369">
        <v>0</v>
      </c>
      <c r="DF244" s="369">
        <v>0</v>
      </c>
      <c r="DG244" s="369">
        <v>0</v>
      </c>
      <c r="DH244" s="369">
        <v>0</v>
      </c>
      <c r="DI244" s="369">
        <v>0</v>
      </c>
      <c r="DJ244" s="369">
        <v>0</v>
      </c>
      <c r="DK244" s="369">
        <v>0</v>
      </c>
      <c r="DL244" s="369">
        <v>0</v>
      </c>
      <c r="DM244" s="369">
        <v>0</v>
      </c>
      <c r="DN244" s="369">
        <v>0</v>
      </c>
      <c r="DO244" s="369">
        <v>0</v>
      </c>
      <c r="DP244" s="369">
        <v>0</v>
      </c>
      <c r="DQ244" s="369">
        <v>0</v>
      </c>
      <c r="DR244" s="369">
        <v>0</v>
      </c>
      <c r="DT244" s="366" t="s">
        <v>213</v>
      </c>
      <c r="DU244" s="304"/>
      <c r="DV244" s="304"/>
      <c r="DW244" s="304"/>
      <c r="DX244" s="304"/>
      <c r="DY244" s="304"/>
      <c r="DZ244" s="304"/>
      <c r="EA244" s="255">
        <v>10535.314285714283</v>
      </c>
      <c r="EB244" s="255">
        <v>9876.8571428571413</v>
      </c>
      <c r="EC244" s="255">
        <v>0</v>
      </c>
      <c r="ED244" s="255">
        <f t="shared" ref="ED244:EE259" si="27">SUMIF($BN$1:$DR$1,ED$2,$BN244:$DR244)</f>
        <v>0</v>
      </c>
      <c r="EE244" s="255">
        <f t="shared" si="27"/>
        <v>0</v>
      </c>
      <c r="EF244" s="255">
        <f t="shared" si="24"/>
        <v>20412.171428571426</v>
      </c>
      <c r="EG244" s="255">
        <v>0</v>
      </c>
      <c r="EH244" s="366" t="s">
        <v>200</v>
      </c>
    </row>
    <row r="245" spans="1:138" x14ac:dyDescent="0.4">
      <c r="A245" s="366" t="s">
        <v>276</v>
      </c>
      <c r="B245" s="366" t="s">
        <v>276</v>
      </c>
      <c r="C245" s="366" t="s">
        <v>276</v>
      </c>
      <c r="D245" s="366" t="s">
        <v>368</v>
      </c>
      <c r="E245" s="366" t="s">
        <v>369</v>
      </c>
      <c r="F245" s="367">
        <v>0</v>
      </c>
      <c r="G245" s="367">
        <v>0</v>
      </c>
      <c r="H245" s="281"/>
      <c r="I245" s="281"/>
      <c r="J245" s="281"/>
      <c r="K245" s="281"/>
      <c r="L245" s="281"/>
      <c r="M245" s="389" t="s">
        <v>411</v>
      </c>
      <c r="N245" s="389" t="s">
        <v>411</v>
      </c>
      <c r="O245" s="389" t="s">
        <v>411</v>
      </c>
      <c r="P245" s="389" t="s">
        <v>411</v>
      </c>
      <c r="Q245" s="389" t="s">
        <v>411</v>
      </c>
      <c r="R245" s="389" t="s">
        <v>411</v>
      </c>
      <c r="S245" s="389" t="s">
        <v>411</v>
      </c>
      <c r="T245" s="389" t="s">
        <v>411</v>
      </c>
      <c r="U245" s="389" t="s">
        <v>411</v>
      </c>
      <c r="V245" s="389" t="s">
        <v>411</v>
      </c>
      <c r="W245" s="389" t="s">
        <v>411</v>
      </c>
      <c r="X245" s="389" t="s">
        <v>411</v>
      </c>
      <c r="Y245" s="389" t="s">
        <v>411</v>
      </c>
      <c r="Z245" s="389" t="s">
        <v>411</v>
      </c>
      <c r="AA245" s="389" t="s">
        <v>411</v>
      </c>
      <c r="AB245" s="389" t="s">
        <v>411</v>
      </c>
      <c r="AC245" s="389" t="s">
        <v>411</v>
      </c>
      <c r="AD245" s="389" t="s">
        <v>411</v>
      </c>
      <c r="AE245" s="389" t="s">
        <v>411</v>
      </c>
      <c r="AF245" s="389" t="s">
        <v>411</v>
      </c>
      <c r="AG245" s="389" t="s">
        <v>411</v>
      </c>
      <c r="AH245" s="389" t="s">
        <v>411</v>
      </c>
      <c r="AI245" s="367" t="s">
        <v>276</v>
      </c>
      <c r="AJ245" s="367" t="s">
        <v>276</v>
      </c>
      <c r="AK245" s="367" t="s">
        <v>276</v>
      </c>
      <c r="AL245" s="367" t="s">
        <v>276</v>
      </c>
      <c r="AM245" s="367" t="s">
        <v>276</v>
      </c>
      <c r="AN245" s="367" t="s">
        <v>276</v>
      </c>
      <c r="AO245" s="367" t="s">
        <v>276</v>
      </c>
      <c r="AP245" s="367" t="s">
        <v>276</v>
      </c>
      <c r="AQ245" s="367" t="s">
        <v>276</v>
      </c>
      <c r="AR245" s="367" t="s">
        <v>276</v>
      </c>
      <c r="AS245" s="367" t="s">
        <v>276</v>
      </c>
      <c r="AT245" s="367" t="s">
        <v>276</v>
      </c>
      <c r="AU245" s="367" t="s">
        <v>276</v>
      </c>
      <c r="AV245" s="367" t="s">
        <v>276</v>
      </c>
      <c r="AW245" s="367" t="s">
        <v>276</v>
      </c>
      <c r="AX245" s="367" t="s">
        <v>276</v>
      </c>
      <c r="AY245" s="367" t="s">
        <v>276</v>
      </c>
      <c r="AZ245" s="367" t="s">
        <v>276</v>
      </c>
      <c r="BA245" s="367" t="s">
        <v>276</v>
      </c>
      <c r="BB245" s="367" t="s">
        <v>276</v>
      </c>
      <c r="BC245" s="367" t="s">
        <v>276</v>
      </c>
      <c r="BD245" s="367" t="s">
        <v>276</v>
      </c>
      <c r="BE245" s="367" t="s">
        <v>276</v>
      </c>
      <c r="BF245" s="367" t="s">
        <v>276</v>
      </c>
      <c r="BG245" s="367" t="s">
        <v>276</v>
      </c>
      <c r="BH245" s="367" t="s">
        <v>276</v>
      </c>
      <c r="BI245" s="367" t="s">
        <v>276</v>
      </c>
      <c r="BJ245" s="367" t="s">
        <v>276</v>
      </c>
      <c r="BK245" s="367" t="s">
        <v>276</v>
      </c>
      <c r="BL245" s="367" t="s">
        <v>276</v>
      </c>
      <c r="BN245" s="369">
        <v>0</v>
      </c>
      <c r="BO245" s="369">
        <v>0</v>
      </c>
      <c r="BP245" s="369">
        <v>0</v>
      </c>
      <c r="BQ245" s="369">
        <v>0</v>
      </c>
      <c r="BR245" s="369">
        <v>0</v>
      </c>
      <c r="BS245" s="390" t="s">
        <v>411</v>
      </c>
      <c r="BT245" s="390" t="s">
        <v>411</v>
      </c>
      <c r="BU245" s="390" t="s">
        <v>411</v>
      </c>
      <c r="BV245" s="390" t="s">
        <v>411</v>
      </c>
      <c r="BW245" s="390" t="s">
        <v>411</v>
      </c>
      <c r="BX245" s="390" t="s">
        <v>411</v>
      </c>
      <c r="BY245" s="390" t="s">
        <v>411</v>
      </c>
      <c r="BZ245" s="390" t="s">
        <v>411</v>
      </c>
      <c r="CA245" s="390" t="s">
        <v>411</v>
      </c>
      <c r="CB245" s="390" t="s">
        <v>411</v>
      </c>
      <c r="CC245" s="390" t="s">
        <v>411</v>
      </c>
      <c r="CD245" s="390" t="s">
        <v>411</v>
      </c>
      <c r="CE245" s="390" t="s">
        <v>411</v>
      </c>
      <c r="CF245" s="390" t="s">
        <v>411</v>
      </c>
      <c r="CG245" s="390" t="s">
        <v>411</v>
      </c>
      <c r="CH245" s="390" t="s">
        <v>411</v>
      </c>
      <c r="CI245" s="390" t="s">
        <v>411</v>
      </c>
      <c r="CJ245" s="390" t="s">
        <v>411</v>
      </c>
      <c r="CK245" s="390" t="s">
        <v>411</v>
      </c>
      <c r="CL245" s="390" t="s">
        <v>411</v>
      </c>
      <c r="CM245" s="390" t="s">
        <v>411</v>
      </c>
      <c r="CN245" s="390" t="s">
        <v>411</v>
      </c>
      <c r="CO245" s="369">
        <v>0</v>
      </c>
      <c r="CP245" s="369">
        <v>0</v>
      </c>
      <c r="CQ245" s="369">
        <v>0</v>
      </c>
      <c r="CR245" s="369">
        <v>0</v>
      </c>
      <c r="CS245" s="369">
        <v>0</v>
      </c>
      <c r="CT245" s="369">
        <v>0</v>
      </c>
      <c r="CU245" s="369">
        <v>0</v>
      </c>
      <c r="CV245" s="369">
        <v>0</v>
      </c>
      <c r="CW245" s="369">
        <v>0</v>
      </c>
      <c r="CX245" s="369">
        <v>0</v>
      </c>
      <c r="CY245" s="369">
        <v>0</v>
      </c>
      <c r="CZ245" s="369">
        <v>0</v>
      </c>
      <c r="DA245" s="369">
        <v>0</v>
      </c>
      <c r="DB245" s="369">
        <v>0</v>
      </c>
      <c r="DC245" s="369">
        <v>0</v>
      </c>
      <c r="DD245" s="369">
        <v>0</v>
      </c>
      <c r="DE245" s="369">
        <v>0</v>
      </c>
      <c r="DF245" s="369">
        <v>0</v>
      </c>
      <c r="DG245" s="369">
        <v>0</v>
      </c>
      <c r="DH245" s="369">
        <v>0</v>
      </c>
      <c r="DI245" s="369">
        <v>0</v>
      </c>
      <c r="DJ245" s="369">
        <v>0</v>
      </c>
      <c r="DK245" s="369">
        <v>0</v>
      </c>
      <c r="DL245" s="369">
        <v>0</v>
      </c>
      <c r="DM245" s="369">
        <v>0</v>
      </c>
      <c r="DN245" s="369">
        <v>0</v>
      </c>
      <c r="DO245" s="369">
        <v>0</v>
      </c>
      <c r="DP245" s="369">
        <v>0</v>
      </c>
      <c r="DQ245" s="369">
        <v>0</v>
      </c>
      <c r="DR245" s="369">
        <v>0</v>
      </c>
      <c r="DT245" s="366" t="s">
        <v>276</v>
      </c>
      <c r="DU245" s="304"/>
      <c r="DV245" s="304"/>
      <c r="DW245" s="304"/>
      <c r="DX245" s="304"/>
      <c r="DY245" s="304"/>
      <c r="DZ245" s="304"/>
      <c r="EA245" s="255">
        <v>0</v>
      </c>
      <c r="EB245" s="255">
        <v>0</v>
      </c>
      <c r="EC245" s="255">
        <v>0</v>
      </c>
      <c r="ED245" s="255">
        <f t="shared" si="27"/>
        <v>0</v>
      </c>
      <c r="EE245" s="255">
        <f t="shared" si="27"/>
        <v>0</v>
      </c>
      <c r="EF245" s="255">
        <f t="shared" si="24"/>
        <v>0</v>
      </c>
      <c r="EG245" s="255">
        <v>0</v>
      </c>
      <c r="EH245" s="366" t="s">
        <v>200</v>
      </c>
    </row>
    <row r="246" spans="1:138" x14ac:dyDescent="0.4">
      <c r="A246" s="366" t="s">
        <v>74</v>
      </c>
      <c r="B246" s="366" t="s">
        <v>267</v>
      </c>
      <c r="C246" s="366" t="s">
        <v>46</v>
      </c>
      <c r="D246" s="366" t="s">
        <v>368</v>
      </c>
      <c r="E246" s="366" t="s">
        <v>283</v>
      </c>
      <c r="F246" s="367">
        <v>353.83</v>
      </c>
      <c r="G246" s="367">
        <v>158.1</v>
      </c>
      <c r="H246" s="281"/>
      <c r="I246" s="281"/>
      <c r="J246" s="281"/>
      <c r="K246" s="281"/>
      <c r="L246" s="281"/>
      <c r="M246" s="389" t="s">
        <v>411</v>
      </c>
      <c r="N246" s="389" t="s">
        <v>411</v>
      </c>
      <c r="O246" s="389" t="s">
        <v>411</v>
      </c>
      <c r="P246" s="389" t="s">
        <v>411</v>
      </c>
      <c r="Q246" s="389" t="s">
        <v>411</v>
      </c>
      <c r="R246" s="389" t="s">
        <v>411</v>
      </c>
      <c r="S246" s="389" t="s">
        <v>411</v>
      </c>
      <c r="T246" s="389" t="s">
        <v>411</v>
      </c>
      <c r="U246" s="389" t="s">
        <v>411</v>
      </c>
      <c r="V246" s="389" t="s">
        <v>411</v>
      </c>
      <c r="W246" s="389" t="s">
        <v>411</v>
      </c>
      <c r="X246" s="389" t="s">
        <v>411</v>
      </c>
      <c r="Y246" s="389" t="s">
        <v>411</v>
      </c>
      <c r="Z246" s="389" t="s">
        <v>411</v>
      </c>
      <c r="AA246" s="389" t="s">
        <v>411</v>
      </c>
      <c r="AB246" s="389" t="s">
        <v>411</v>
      </c>
      <c r="AC246" s="389" t="s">
        <v>411</v>
      </c>
      <c r="AD246" s="389" t="s">
        <v>411</v>
      </c>
      <c r="AE246" s="389" t="s">
        <v>411</v>
      </c>
      <c r="AF246" s="389" t="s">
        <v>411</v>
      </c>
      <c r="AG246" s="389" t="s">
        <v>411</v>
      </c>
      <c r="AH246" s="389" t="s">
        <v>411</v>
      </c>
      <c r="AI246" s="367">
        <v>3.7074765475053946</v>
      </c>
      <c r="AJ246" s="367">
        <v>3.7074765475053946</v>
      </c>
      <c r="AK246" s="367">
        <v>3.7074765475053946</v>
      </c>
      <c r="AL246" s="367">
        <v>3.7074765475053946</v>
      </c>
      <c r="AM246" s="367">
        <v>3.7074765475053946</v>
      </c>
      <c r="AN246" s="367">
        <v>3.7074765475053946</v>
      </c>
      <c r="AO246" s="367">
        <v>3.8187008439305568</v>
      </c>
      <c r="AP246" s="367">
        <v>3.8187008439305568</v>
      </c>
      <c r="AQ246" s="367">
        <v>3.8187008439305568</v>
      </c>
      <c r="AR246" s="367">
        <v>3.8187008439305568</v>
      </c>
      <c r="AS246" s="367">
        <v>3.8187008439305568</v>
      </c>
      <c r="AT246" s="367">
        <v>3.8187008439305568</v>
      </c>
      <c r="AU246" s="367">
        <v>3.8187008439305568</v>
      </c>
      <c r="AV246" s="367">
        <v>3.8187008439305568</v>
      </c>
      <c r="AW246" s="367">
        <v>3.8187008439305568</v>
      </c>
      <c r="AX246" s="367">
        <v>3.8187008439305568</v>
      </c>
      <c r="AY246" s="367">
        <v>3.8187008439305568</v>
      </c>
      <c r="AZ246" s="367">
        <v>3.8187008439305568</v>
      </c>
      <c r="BA246" s="367">
        <v>3.9332618692484735</v>
      </c>
      <c r="BB246" s="367">
        <v>3.9332618692484735</v>
      </c>
      <c r="BC246" s="367">
        <v>3.9332618692484735</v>
      </c>
      <c r="BD246" s="367">
        <v>3.9332618692484735</v>
      </c>
      <c r="BE246" s="367">
        <v>3.9332618692484735</v>
      </c>
      <c r="BF246" s="367">
        <v>3.9332618692484735</v>
      </c>
      <c r="BG246" s="367">
        <v>3.9332618692484735</v>
      </c>
      <c r="BH246" s="367">
        <v>3.9332618692484735</v>
      </c>
      <c r="BI246" s="367">
        <v>0</v>
      </c>
      <c r="BJ246" s="367">
        <v>0</v>
      </c>
      <c r="BK246" s="367">
        <v>0</v>
      </c>
      <c r="BL246" s="367">
        <v>0</v>
      </c>
      <c r="BN246" s="369">
        <v>0</v>
      </c>
      <c r="BO246" s="369">
        <v>0</v>
      </c>
      <c r="BP246" s="369">
        <v>0</v>
      </c>
      <c r="BQ246" s="369">
        <v>0</v>
      </c>
      <c r="BR246" s="369">
        <v>0</v>
      </c>
      <c r="BS246" s="390" t="s">
        <v>411</v>
      </c>
      <c r="BT246" s="390" t="s">
        <v>411</v>
      </c>
      <c r="BU246" s="390" t="s">
        <v>411</v>
      </c>
      <c r="BV246" s="390" t="s">
        <v>411</v>
      </c>
      <c r="BW246" s="390" t="s">
        <v>411</v>
      </c>
      <c r="BX246" s="390" t="s">
        <v>411</v>
      </c>
      <c r="BY246" s="390" t="s">
        <v>411</v>
      </c>
      <c r="BZ246" s="390" t="s">
        <v>411</v>
      </c>
      <c r="CA246" s="390" t="s">
        <v>411</v>
      </c>
      <c r="CB246" s="390" t="s">
        <v>411</v>
      </c>
      <c r="CC246" s="390" t="s">
        <v>411</v>
      </c>
      <c r="CD246" s="390" t="s">
        <v>411</v>
      </c>
      <c r="CE246" s="390" t="s">
        <v>411</v>
      </c>
      <c r="CF246" s="390" t="s">
        <v>411</v>
      </c>
      <c r="CG246" s="390" t="s">
        <v>411</v>
      </c>
      <c r="CH246" s="390" t="s">
        <v>411</v>
      </c>
      <c r="CI246" s="390" t="s">
        <v>411</v>
      </c>
      <c r="CJ246" s="390" t="s">
        <v>411</v>
      </c>
      <c r="CK246" s="390" t="s">
        <v>411</v>
      </c>
      <c r="CL246" s="390" t="s">
        <v>411</v>
      </c>
      <c r="CM246" s="390" t="s">
        <v>411</v>
      </c>
      <c r="CN246" s="390" t="s">
        <v>411</v>
      </c>
      <c r="CO246" s="369">
        <v>196772.46402057508</v>
      </c>
      <c r="CP246" s="369">
        <v>196772.46402057508</v>
      </c>
      <c r="CQ246" s="369">
        <v>196772.46402057508</v>
      </c>
      <c r="CR246" s="369">
        <v>196772.46402057508</v>
      </c>
      <c r="CS246" s="369">
        <v>196772.46402057508</v>
      </c>
      <c r="CT246" s="369">
        <v>196772.46402057508</v>
      </c>
      <c r="CU246" s="369">
        <v>202675.63794119234</v>
      </c>
      <c r="CV246" s="369">
        <v>202675.63794119234</v>
      </c>
      <c r="CW246" s="369">
        <v>202675.63794119234</v>
      </c>
      <c r="CX246" s="369">
        <v>202675.63794119234</v>
      </c>
      <c r="CY246" s="369">
        <v>202675.63794119234</v>
      </c>
      <c r="CZ246" s="369">
        <v>202675.63794119234</v>
      </c>
      <c r="DA246" s="369">
        <v>202675.63794119234</v>
      </c>
      <c r="DB246" s="369">
        <v>202675.63794119234</v>
      </c>
      <c r="DC246" s="369">
        <v>202675.63794119234</v>
      </c>
      <c r="DD246" s="369">
        <v>202675.63794119234</v>
      </c>
      <c r="DE246" s="369">
        <v>202675.63794119234</v>
      </c>
      <c r="DF246" s="369">
        <v>202675.63794119234</v>
      </c>
      <c r="DG246" s="369">
        <v>208755.90707942809</v>
      </c>
      <c r="DH246" s="369">
        <v>208755.90707942809</v>
      </c>
      <c r="DI246" s="369">
        <v>208755.90707942809</v>
      </c>
      <c r="DJ246" s="369">
        <v>208755.90707942809</v>
      </c>
      <c r="DK246" s="369">
        <v>208755.90707942809</v>
      </c>
      <c r="DL246" s="369">
        <v>208755.90707942809</v>
      </c>
      <c r="DM246" s="369">
        <v>208755.90707942809</v>
      </c>
      <c r="DN246" s="369">
        <v>208755.90707942809</v>
      </c>
      <c r="DO246" s="369">
        <v>0</v>
      </c>
      <c r="DP246" s="369">
        <v>0</v>
      </c>
      <c r="DQ246" s="369">
        <v>0</v>
      </c>
      <c r="DR246" s="369">
        <v>0</v>
      </c>
      <c r="DT246" s="366" t="s">
        <v>213</v>
      </c>
      <c r="DU246" s="304"/>
      <c r="DV246" s="304"/>
      <c r="DW246" s="304"/>
      <c r="DX246" s="304"/>
      <c r="DY246" s="304"/>
      <c r="DZ246" s="304"/>
      <c r="EA246" s="255">
        <v>741907.67846385157</v>
      </c>
      <c r="EB246" s="255">
        <v>2292494.726453301</v>
      </c>
      <c r="EC246" s="255">
        <v>2361269.568246901</v>
      </c>
      <c r="ED246" s="255">
        <f t="shared" si="27"/>
        <v>2432107.655294308</v>
      </c>
      <c r="EE246" s="255">
        <f t="shared" si="27"/>
        <v>1670047.2566354247</v>
      </c>
      <c r="EF246" s="255">
        <f t="shared" si="24"/>
        <v>9497826.8850937858</v>
      </c>
      <c r="EG246" s="255">
        <v>0</v>
      </c>
      <c r="EH246" s="366" t="s">
        <v>200</v>
      </c>
    </row>
    <row r="247" spans="1:138" x14ac:dyDescent="0.4">
      <c r="A247" s="366" t="s">
        <v>370</v>
      </c>
      <c r="B247" s="366">
        <v>0</v>
      </c>
      <c r="C247" s="366">
        <v>0</v>
      </c>
      <c r="D247" s="366">
        <v>0</v>
      </c>
      <c r="E247" s="366">
        <v>0</v>
      </c>
      <c r="F247" s="367">
        <v>0</v>
      </c>
      <c r="G247" s="367">
        <v>0</v>
      </c>
      <c r="H247" s="281"/>
      <c r="I247" s="281"/>
      <c r="J247" s="281"/>
      <c r="K247" s="281"/>
      <c r="L247" s="281"/>
      <c r="M247" s="389" t="s">
        <v>411</v>
      </c>
      <c r="N247" s="389" t="s">
        <v>411</v>
      </c>
      <c r="O247" s="389" t="s">
        <v>411</v>
      </c>
      <c r="P247" s="389" t="s">
        <v>411</v>
      </c>
      <c r="Q247" s="389" t="s">
        <v>411</v>
      </c>
      <c r="R247" s="389" t="s">
        <v>411</v>
      </c>
      <c r="S247" s="389" t="s">
        <v>411</v>
      </c>
      <c r="T247" s="389" t="s">
        <v>411</v>
      </c>
      <c r="U247" s="389" t="s">
        <v>411</v>
      </c>
      <c r="V247" s="389" t="s">
        <v>411</v>
      </c>
      <c r="W247" s="389" t="s">
        <v>411</v>
      </c>
      <c r="X247" s="389" t="s">
        <v>411</v>
      </c>
      <c r="Y247" s="389" t="s">
        <v>411</v>
      </c>
      <c r="Z247" s="389" t="s">
        <v>411</v>
      </c>
      <c r="AA247" s="389" t="s">
        <v>411</v>
      </c>
      <c r="AB247" s="389" t="s">
        <v>411</v>
      </c>
      <c r="AC247" s="389" t="s">
        <v>411</v>
      </c>
      <c r="AD247" s="389" t="s">
        <v>411</v>
      </c>
      <c r="AE247" s="389" t="s">
        <v>411</v>
      </c>
      <c r="AF247" s="389" t="s">
        <v>411</v>
      </c>
      <c r="AG247" s="389" t="s">
        <v>411</v>
      </c>
      <c r="AH247" s="389" t="s">
        <v>411</v>
      </c>
      <c r="AI247" s="367" t="s">
        <v>276</v>
      </c>
      <c r="AJ247" s="367" t="s">
        <v>276</v>
      </c>
      <c r="AK247" s="367" t="s">
        <v>276</v>
      </c>
      <c r="AL247" s="367" t="s">
        <v>276</v>
      </c>
      <c r="AM247" s="367" t="s">
        <v>276</v>
      </c>
      <c r="AN247" s="367" t="s">
        <v>276</v>
      </c>
      <c r="AO247" s="367" t="s">
        <v>276</v>
      </c>
      <c r="AP247" s="367" t="s">
        <v>276</v>
      </c>
      <c r="AQ247" s="367" t="s">
        <v>276</v>
      </c>
      <c r="AR247" s="367" t="s">
        <v>276</v>
      </c>
      <c r="AS247" s="367" t="s">
        <v>276</v>
      </c>
      <c r="AT247" s="367" t="s">
        <v>276</v>
      </c>
      <c r="AU247" s="367" t="s">
        <v>276</v>
      </c>
      <c r="AV247" s="367" t="s">
        <v>276</v>
      </c>
      <c r="AW247" s="367" t="s">
        <v>276</v>
      </c>
      <c r="AX247" s="367" t="s">
        <v>276</v>
      </c>
      <c r="AY247" s="367" t="s">
        <v>276</v>
      </c>
      <c r="AZ247" s="367" t="s">
        <v>276</v>
      </c>
      <c r="BA247" s="367" t="s">
        <v>276</v>
      </c>
      <c r="BB247" s="367" t="s">
        <v>276</v>
      </c>
      <c r="BC247" s="367" t="s">
        <v>276</v>
      </c>
      <c r="BD247" s="367" t="s">
        <v>276</v>
      </c>
      <c r="BE247" s="367" t="s">
        <v>276</v>
      </c>
      <c r="BF247" s="367" t="s">
        <v>276</v>
      </c>
      <c r="BG247" s="367" t="s">
        <v>276</v>
      </c>
      <c r="BH247" s="367" t="s">
        <v>276</v>
      </c>
      <c r="BI247" s="367" t="s">
        <v>276</v>
      </c>
      <c r="BJ247" s="367" t="s">
        <v>276</v>
      </c>
      <c r="BK247" s="367" t="s">
        <v>276</v>
      </c>
      <c r="BL247" s="367" t="s">
        <v>276</v>
      </c>
      <c r="BN247" s="369">
        <v>0</v>
      </c>
      <c r="BO247" s="369">
        <v>0</v>
      </c>
      <c r="BP247" s="369">
        <v>0</v>
      </c>
      <c r="BQ247" s="369">
        <v>0</v>
      </c>
      <c r="BR247" s="369">
        <v>0</v>
      </c>
      <c r="BS247" s="390" t="s">
        <v>411</v>
      </c>
      <c r="BT247" s="390" t="s">
        <v>411</v>
      </c>
      <c r="BU247" s="390" t="s">
        <v>411</v>
      </c>
      <c r="BV247" s="390" t="s">
        <v>411</v>
      </c>
      <c r="BW247" s="390" t="s">
        <v>411</v>
      </c>
      <c r="BX247" s="390" t="s">
        <v>411</v>
      </c>
      <c r="BY247" s="390" t="s">
        <v>411</v>
      </c>
      <c r="BZ247" s="390" t="s">
        <v>411</v>
      </c>
      <c r="CA247" s="390" t="s">
        <v>411</v>
      </c>
      <c r="CB247" s="390" t="s">
        <v>411</v>
      </c>
      <c r="CC247" s="390" t="s">
        <v>411</v>
      </c>
      <c r="CD247" s="390" t="s">
        <v>411</v>
      </c>
      <c r="CE247" s="390" t="s">
        <v>411</v>
      </c>
      <c r="CF247" s="390" t="s">
        <v>411</v>
      </c>
      <c r="CG247" s="390" t="s">
        <v>411</v>
      </c>
      <c r="CH247" s="390" t="s">
        <v>411</v>
      </c>
      <c r="CI247" s="390" t="s">
        <v>411</v>
      </c>
      <c r="CJ247" s="390" t="s">
        <v>411</v>
      </c>
      <c r="CK247" s="390" t="s">
        <v>411</v>
      </c>
      <c r="CL247" s="390" t="s">
        <v>411</v>
      </c>
      <c r="CM247" s="390" t="s">
        <v>411</v>
      </c>
      <c r="CN247" s="390" t="s">
        <v>411</v>
      </c>
      <c r="CO247" s="369">
        <v>0</v>
      </c>
      <c r="CP247" s="369">
        <v>0</v>
      </c>
      <c r="CQ247" s="369">
        <v>0</v>
      </c>
      <c r="CR247" s="369">
        <v>0</v>
      </c>
      <c r="CS247" s="369">
        <v>0</v>
      </c>
      <c r="CT247" s="369">
        <v>0</v>
      </c>
      <c r="CU247" s="369">
        <v>0</v>
      </c>
      <c r="CV247" s="369">
        <v>0</v>
      </c>
      <c r="CW247" s="369">
        <v>0</v>
      </c>
      <c r="CX247" s="369">
        <v>0</v>
      </c>
      <c r="CY247" s="369">
        <v>0</v>
      </c>
      <c r="CZ247" s="369">
        <v>0</v>
      </c>
      <c r="DA247" s="369">
        <v>0</v>
      </c>
      <c r="DB247" s="369">
        <v>0</v>
      </c>
      <c r="DC247" s="369">
        <v>0</v>
      </c>
      <c r="DD247" s="369">
        <v>0</v>
      </c>
      <c r="DE247" s="369">
        <v>0</v>
      </c>
      <c r="DF247" s="369">
        <v>0</v>
      </c>
      <c r="DG247" s="369">
        <v>0</v>
      </c>
      <c r="DH247" s="369">
        <v>0</v>
      </c>
      <c r="DI247" s="369">
        <v>0</v>
      </c>
      <c r="DJ247" s="369">
        <v>0</v>
      </c>
      <c r="DK247" s="369">
        <v>0</v>
      </c>
      <c r="DL247" s="369">
        <v>0</v>
      </c>
      <c r="DM247" s="369">
        <v>0</v>
      </c>
      <c r="DN247" s="369">
        <v>0</v>
      </c>
      <c r="DO247" s="369">
        <v>0</v>
      </c>
      <c r="DP247" s="369">
        <v>0</v>
      </c>
      <c r="DQ247" s="369">
        <v>0</v>
      </c>
      <c r="DR247" s="369">
        <v>0</v>
      </c>
      <c r="DT247" s="366">
        <v>0</v>
      </c>
      <c r="DU247" s="304"/>
      <c r="DV247" s="304"/>
      <c r="DW247" s="304"/>
      <c r="DX247" s="304"/>
      <c r="DY247" s="304"/>
      <c r="DZ247" s="304"/>
      <c r="EA247" s="255">
        <v>0</v>
      </c>
      <c r="EB247" s="255">
        <v>0</v>
      </c>
      <c r="EC247" s="255">
        <v>0</v>
      </c>
      <c r="ED247" s="255">
        <f t="shared" si="27"/>
        <v>0</v>
      </c>
      <c r="EE247" s="255">
        <f t="shared" si="27"/>
        <v>0</v>
      </c>
      <c r="EF247" s="255">
        <f t="shared" si="24"/>
        <v>0</v>
      </c>
      <c r="EG247" s="255">
        <v>5788400</v>
      </c>
      <c r="EH247" s="366" t="s">
        <v>200</v>
      </c>
    </row>
    <row r="248" spans="1:138" x14ac:dyDescent="0.4">
      <c r="A248" s="366" t="s">
        <v>276</v>
      </c>
      <c r="B248" s="366" t="s">
        <v>276</v>
      </c>
      <c r="C248" s="366" t="s">
        <v>276</v>
      </c>
      <c r="D248" s="366">
        <v>606795</v>
      </c>
      <c r="E248" s="366" t="s">
        <v>371</v>
      </c>
      <c r="F248" s="367">
        <v>0</v>
      </c>
      <c r="G248" s="367">
        <v>0</v>
      </c>
      <c r="H248" s="281"/>
      <c r="I248" s="281"/>
      <c r="J248" s="281"/>
      <c r="K248" s="281"/>
      <c r="L248" s="281"/>
      <c r="M248" s="389" t="s">
        <v>411</v>
      </c>
      <c r="N248" s="389" t="s">
        <v>411</v>
      </c>
      <c r="O248" s="389" t="s">
        <v>411</v>
      </c>
      <c r="P248" s="389" t="s">
        <v>411</v>
      </c>
      <c r="Q248" s="389" t="s">
        <v>411</v>
      </c>
      <c r="R248" s="389" t="s">
        <v>411</v>
      </c>
      <c r="S248" s="389" t="s">
        <v>411</v>
      </c>
      <c r="T248" s="389" t="s">
        <v>411</v>
      </c>
      <c r="U248" s="389" t="s">
        <v>411</v>
      </c>
      <c r="V248" s="389" t="s">
        <v>411</v>
      </c>
      <c r="W248" s="389" t="s">
        <v>411</v>
      </c>
      <c r="X248" s="389" t="s">
        <v>411</v>
      </c>
      <c r="Y248" s="389" t="s">
        <v>411</v>
      </c>
      <c r="Z248" s="389" t="s">
        <v>411</v>
      </c>
      <c r="AA248" s="389" t="s">
        <v>411</v>
      </c>
      <c r="AB248" s="389" t="s">
        <v>411</v>
      </c>
      <c r="AC248" s="389" t="s">
        <v>411</v>
      </c>
      <c r="AD248" s="389" t="s">
        <v>411</v>
      </c>
      <c r="AE248" s="389" t="s">
        <v>411</v>
      </c>
      <c r="AF248" s="389" t="s">
        <v>411</v>
      </c>
      <c r="AG248" s="389" t="s">
        <v>411</v>
      </c>
      <c r="AH248" s="389" t="s">
        <v>411</v>
      </c>
      <c r="AI248" s="367" t="s">
        <v>276</v>
      </c>
      <c r="AJ248" s="367" t="s">
        <v>276</v>
      </c>
      <c r="AK248" s="367" t="s">
        <v>276</v>
      </c>
      <c r="AL248" s="367" t="s">
        <v>276</v>
      </c>
      <c r="AM248" s="367" t="s">
        <v>276</v>
      </c>
      <c r="AN248" s="367" t="s">
        <v>276</v>
      </c>
      <c r="AO248" s="367" t="s">
        <v>276</v>
      </c>
      <c r="AP248" s="367" t="s">
        <v>276</v>
      </c>
      <c r="AQ248" s="367" t="s">
        <v>276</v>
      </c>
      <c r="AR248" s="367" t="s">
        <v>276</v>
      </c>
      <c r="AS248" s="367" t="s">
        <v>276</v>
      </c>
      <c r="AT248" s="367" t="s">
        <v>276</v>
      </c>
      <c r="AU248" s="367" t="s">
        <v>276</v>
      </c>
      <c r="AV248" s="367" t="s">
        <v>276</v>
      </c>
      <c r="AW248" s="367" t="s">
        <v>276</v>
      </c>
      <c r="AX248" s="367" t="s">
        <v>276</v>
      </c>
      <c r="AY248" s="367" t="s">
        <v>276</v>
      </c>
      <c r="AZ248" s="367" t="s">
        <v>276</v>
      </c>
      <c r="BA248" s="367" t="s">
        <v>276</v>
      </c>
      <c r="BB248" s="367" t="s">
        <v>276</v>
      </c>
      <c r="BC248" s="367" t="s">
        <v>276</v>
      </c>
      <c r="BD248" s="367" t="s">
        <v>276</v>
      </c>
      <c r="BE248" s="367" t="s">
        <v>276</v>
      </c>
      <c r="BF248" s="367" t="s">
        <v>276</v>
      </c>
      <c r="BG248" s="367" t="s">
        <v>276</v>
      </c>
      <c r="BH248" s="367" t="s">
        <v>276</v>
      </c>
      <c r="BI248" s="367" t="s">
        <v>276</v>
      </c>
      <c r="BJ248" s="367" t="s">
        <v>276</v>
      </c>
      <c r="BK248" s="367" t="s">
        <v>276</v>
      </c>
      <c r="BL248" s="367" t="s">
        <v>276</v>
      </c>
      <c r="BN248" s="369">
        <v>0</v>
      </c>
      <c r="BO248" s="369">
        <v>0</v>
      </c>
      <c r="BP248" s="369">
        <v>0</v>
      </c>
      <c r="BQ248" s="369">
        <v>0</v>
      </c>
      <c r="BR248" s="369">
        <v>0</v>
      </c>
      <c r="BS248" s="390" t="s">
        <v>411</v>
      </c>
      <c r="BT248" s="390" t="s">
        <v>411</v>
      </c>
      <c r="BU248" s="390" t="s">
        <v>411</v>
      </c>
      <c r="BV248" s="390" t="s">
        <v>411</v>
      </c>
      <c r="BW248" s="390" t="s">
        <v>411</v>
      </c>
      <c r="BX248" s="390" t="s">
        <v>411</v>
      </c>
      <c r="BY248" s="390" t="s">
        <v>411</v>
      </c>
      <c r="BZ248" s="390" t="s">
        <v>411</v>
      </c>
      <c r="CA248" s="390" t="s">
        <v>411</v>
      </c>
      <c r="CB248" s="390" t="s">
        <v>411</v>
      </c>
      <c r="CC248" s="390" t="s">
        <v>411</v>
      </c>
      <c r="CD248" s="390" t="s">
        <v>411</v>
      </c>
      <c r="CE248" s="390" t="s">
        <v>411</v>
      </c>
      <c r="CF248" s="390" t="s">
        <v>411</v>
      </c>
      <c r="CG248" s="390" t="s">
        <v>411</v>
      </c>
      <c r="CH248" s="390" t="s">
        <v>411</v>
      </c>
      <c r="CI248" s="390" t="s">
        <v>411</v>
      </c>
      <c r="CJ248" s="390" t="s">
        <v>411</v>
      </c>
      <c r="CK248" s="390" t="s">
        <v>411</v>
      </c>
      <c r="CL248" s="390" t="s">
        <v>411</v>
      </c>
      <c r="CM248" s="390" t="s">
        <v>411</v>
      </c>
      <c r="CN248" s="390" t="s">
        <v>411</v>
      </c>
      <c r="CO248" s="369">
        <v>0</v>
      </c>
      <c r="CP248" s="369">
        <v>0</v>
      </c>
      <c r="CQ248" s="369">
        <v>0</v>
      </c>
      <c r="CR248" s="369">
        <v>0</v>
      </c>
      <c r="CS248" s="369">
        <v>0</v>
      </c>
      <c r="CT248" s="369">
        <v>0</v>
      </c>
      <c r="CU248" s="369">
        <v>0</v>
      </c>
      <c r="CV248" s="369">
        <v>0</v>
      </c>
      <c r="CW248" s="369">
        <v>0</v>
      </c>
      <c r="CX248" s="369">
        <v>0</v>
      </c>
      <c r="CY248" s="369">
        <v>0</v>
      </c>
      <c r="CZ248" s="369">
        <v>0</v>
      </c>
      <c r="DA248" s="369">
        <v>0</v>
      </c>
      <c r="DB248" s="369">
        <v>0</v>
      </c>
      <c r="DC248" s="369">
        <v>0</v>
      </c>
      <c r="DD248" s="369">
        <v>0</v>
      </c>
      <c r="DE248" s="369">
        <v>0</v>
      </c>
      <c r="DF248" s="369">
        <v>0</v>
      </c>
      <c r="DG248" s="369">
        <v>0</v>
      </c>
      <c r="DH248" s="369">
        <v>0</v>
      </c>
      <c r="DI248" s="369">
        <v>0</v>
      </c>
      <c r="DJ248" s="369">
        <v>0</v>
      </c>
      <c r="DK248" s="369">
        <v>0</v>
      </c>
      <c r="DL248" s="369">
        <v>0</v>
      </c>
      <c r="DM248" s="369">
        <v>0</v>
      </c>
      <c r="DN248" s="369">
        <v>0</v>
      </c>
      <c r="DO248" s="369">
        <v>0</v>
      </c>
      <c r="DP248" s="369">
        <v>0</v>
      </c>
      <c r="DQ248" s="369">
        <v>0</v>
      </c>
      <c r="DR248" s="369">
        <v>0</v>
      </c>
      <c r="DT248" s="366" t="s">
        <v>276</v>
      </c>
      <c r="DU248" s="304"/>
      <c r="DV248" s="304"/>
      <c r="DW248" s="304"/>
      <c r="DX248" s="304"/>
      <c r="DY248" s="304"/>
      <c r="DZ248" s="304"/>
      <c r="EA248" s="255">
        <v>0</v>
      </c>
      <c r="EB248" s="255">
        <v>0</v>
      </c>
      <c r="EC248" s="255">
        <v>0</v>
      </c>
      <c r="ED248" s="255">
        <f t="shared" si="27"/>
        <v>0</v>
      </c>
      <c r="EE248" s="255">
        <f t="shared" si="27"/>
        <v>0</v>
      </c>
      <c r="EF248" s="255">
        <f t="shared" si="24"/>
        <v>0</v>
      </c>
      <c r="EG248" s="255">
        <v>0</v>
      </c>
      <c r="EH248" s="366" t="s">
        <v>200</v>
      </c>
    </row>
    <row r="249" spans="1:138" x14ac:dyDescent="0.4">
      <c r="A249" s="366" t="s">
        <v>108</v>
      </c>
      <c r="B249" s="366" t="s">
        <v>267</v>
      </c>
      <c r="C249" s="366" t="s">
        <v>370</v>
      </c>
      <c r="D249" s="366">
        <v>606795</v>
      </c>
      <c r="E249" s="366" t="s">
        <v>372</v>
      </c>
      <c r="F249" s="367">
        <v>263.2</v>
      </c>
      <c r="G249" s="367">
        <v>0</v>
      </c>
      <c r="H249" s="281"/>
      <c r="I249" s="281"/>
      <c r="J249" s="281"/>
      <c r="K249" s="281"/>
      <c r="L249" s="281"/>
      <c r="M249" s="389" t="s">
        <v>411</v>
      </c>
      <c r="N249" s="389" t="s">
        <v>411</v>
      </c>
      <c r="O249" s="389" t="s">
        <v>411</v>
      </c>
      <c r="P249" s="389" t="s">
        <v>411</v>
      </c>
      <c r="Q249" s="389" t="s">
        <v>411</v>
      </c>
      <c r="R249" s="389" t="s">
        <v>411</v>
      </c>
      <c r="S249" s="389" t="s">
        <v>411</v>
      </c>
      <c r="T249" s="389" t="s">
        <v>411</v>
      </c>
      <c r="U249" s="389" t="s">
        <v>411</v>
      </c>
      <c r="V249" s="389" t="s">
        <v>411</v>
      </c>
      <c r="W249" s="389" t="s">
        <v>411</v>
      </c>
      <c r="X249" s="389" t="s">
        <v>411</v>
      </c>
      <c r="Y249" s="389" t="s">
        <v>411</v>
      </c>
      <c r="Z249" s="389" t="s">
        <v>411</v>
      </c>
      <c r="AA249" s="389" t="s">
        <v>411</v>
      </c>
      <c r="AB249" s="389" t="s">
        <v>411</v>
      </c>
      <c r="AC249" s="389" t="s">
        <v>411</v>
      </c>
      <c r="AD249" s="389" t="s">
        <v>411</v>
      </c>
      <c r="AE249" s="389" t="s">
        <v>411</v>
      </c>
      <c r="AF249" s="389" t="s">
        <v>411</v>
      </c>
      <c r="AG249" s="389" t="s">
        <v>411</v>
      </c>
      <c r="AH249" s="389" t="s">
        <v>411</v>
      </c>
      <c r="AI249" s="367">
        <v>0</v>
      </c>
      <c r="AJ249" s="367">
        <v>0</v>
      </c>
      <c r="AK249" s="367">
        <v>0</v>
      </c>
      <c r="AL249" s="367">
        <v>0</v>
      </c>
      <c r="AM249" s="367">
        <v>0</v>
      </c>
      <c r="AN249" s="367">
        <v>0</v>
      </c>
      <c r="AO249" s="367">
        <v>0</v>
      </c>
      <c r="AP249" s="367">
        <v>0</v>
      </c>
      <c r="AQ249" s="367">
        <v>0</v>
      </c>
      <c r="AR249" s="367">
        <v>0</v>
      </c>
      <c r="AS249" s="367">
        <v>0</v>
      </c>
      <c r="AT249" s="367">
        <v>0</v>
      </c>
      <c r="AU249" s="367">
        <v>0</v>
      </c>
      <c r="AV249" s="367">
        <v>0</v>
      </c>
      <c r="AW249" s="367">
        <v>0</v>
      </c>
      <c r="AX249" s="367">
        <v>0</v>
      </c>
      <c r="AY249" s="367">
        <v>0</v>
      </c>
      <c r="AZ249" s="367">
        <v>0</v>
      </c>
      <c r="BA249" s="367">
        <v>0</v>
      </c>
      <c r="BB249" s="367">
        <v>0</v>
      </c>
      <c r="BC249" s="367">
        <v>0</v>
      </c>
      <c r="BD249" s="367">
        <v>0</v>
      </c>
      <c r="BE249" s="367">
        <v>0</v>
      </c>
      <c r="BF249" s="367">
        <v>0</v>
      </c>
      <c r="BG249" s="367">
        <v>0</v>
      </c>
      <c r="BH249" s="367">
        <v>0</v>
      </c>
      <c r="BI249" s="367">
        <v>0</v>
      </c>
      <c r="BJ249" s="367">
        <v>0</v>
      </c>
      <c r="BK249" s="367">
        <v>0</v>
      </c>
      <c r="BL249" s="367">
        <v>0</v>
      </c>
      <c r="BN249" s="369">
        <v>0</v>
      </c>
      <c r="BO249" s="369">
        <v>0</v>
      </c>
      <c r="BP249" s="369">
        <v>0</v>
      </c>
      <c r="BQ249" s="369">
        <v>0</v>
      </c>
      <c r="BR249" s="369">
        <v>0</v>
      </c>
      <c r="BS249" s="390" t="s">
        <v>411</v>
      </c>
      <c r="BT249" s="390" t="s">
        <v>411</v>
      </c>
      <c r="BU249" s="390" t="s">
        <v>411</v>
      </c>
      <c r="BV249" s="390" t="s">
        <v>411</v>
      </c>
      <c r="BW249" s="390" t="s">
        <v>411</v>
      </c>
      <c r="BX249" s="390" t="s">
        <v>411</v>
      </c>
      <c r="BY249" s="390" t="s">
        <v>411</v>
      </c>
      <c r="BZ249" s="390" t="s">
        <v>411</v>
      </c>
      <c r="CA249" s="390" t="s">
        <v>411</v>
      </c>
      <c r="CB249" s="390" t="s">
        <v>411</v>
      </c>
      <c r="CC249" s="390" t="s">
        <v>411</v>
      </c>
      <c r="CD249" s="390" t="s">
        <v>411</v>
      </c>
      <c r="CE249" s="390" t="s">
        <v>411</v>
      </c>
      <c r="CF249" s="390" t="s">
        <v>411</v>
      </c>
      <c r="CG249" s="390" t="s">
        <v>411</v>
      </c>
      <c r="CH249" s="390" t="s">
        <v>411</v>
      </c>
      <c r="CI249" s="390" t="s">
        <v>411</v>
      </c>
      <c r="CJ249" s="390" t="s">
        <v>411</v>
      </c>
      <c r="CK249" s="390" t="s">
        <v>411</v>
      </c>
      <c r="CL249" s="390" t="s">
        <v>411</v>
      </c>
      <c r="CM249" s="390" t="s">
        <v>411</v>
      </c>
      <c r="CN249" s="390" t="s">
        <v>411</v>
      </c>
      <c r="CO249" s="369">
        <v>0</v>
      </c>
      <c r="CP249" s="369">
        <v>0</v>
      </c>
      <c r="CQ249" s="369">
        <v>0</v>
      </c>
      <c r="CR249" s="369">
        <v>0</v>
      </c>
      <c r="CS249" s="369">
        <v>0</v>
      </c>
      <c r="CT249" s="369">
        <v>0</v>
      </c>
      <c r="CU249" s="369">
        <v>0</v>
      </c>
      <c r="CV249" s="369">
        <v>0</v>
      </c>
      <c r="CW249" s="369">
        <v>0</v>
      </c>
      <c r="CX249" s="369">
        <v>0</v>
      </c>
      <c r="CY249" s="369">
        <v>0</v>
      </c>
      <c r="CZ249" s="369">
        <v>0</v>
      </c>
      <c r="DA249" s="369">
        <v>0</v>
      </c>
      <c r="DB249" s="369">
        <v>0</v>
      </c>
      <c r="DC249" s="369">
        <v>0</v>
      </c>
      <c r="DD249" s="369">
        <v>0</v>
      </c>
      <c r="DE249" s="369">
        <v>0</v>
      </c>
      <c r="DF249" s="369">
        <v>0</v>
      </c>
      <c r="DG249" s="369">
        <v>0</v>
      </c>
      <c r="DH249" s="369">
        <v>0</v>
      </c>
      <c r="DI249" s="369">
        <v>0</v>
      </c>
      <c r="DJ249" s="369">
        <v>0</v>
      </c>
      <c r="DK249" s="369">
        <v>0</v>
      </c>
      <c r="DL249" s="369">
        <v>0</v>
      </c>
      <c r="DM249" s="369">
        <v>0</v>
      </c>
      <c r="DN249" s="369">
        <v>0</v>
      </c>
      <c r="DO249" s="369">
        <v>0</v>
      </c>
      <c r="DP249" s="369">
        <v>0</v>
      </c>
      <c r="DQ249" s="369">
        <v>0</v>
      </c>
      <c r="DR249" s="369">
        <v>0</v>
      </c>
      <c r="DT249" s="366" t="s">
        <v>247</v>
      </c>
      <c r="DU249" s="304"/>
      <c r="DV249" s="304"/>
      <c r="DW249" s="304"/>
      <c r="DX249" s="304"/>
      <c r="DY249" s="304"/>
      <c r="DZ249" s="304"/>
      <c r="EA249" s="255">
        <v>39480</v>
      </c>
      <c r="EB249" s="255">
        <v>0</v>
      </c>
      <c r="EC249" s="255">
        <v>0</v>
      </c>
      <c r="ED249" s="255">
        <f t="shared" si="27"/>
        <v>0</v>
      </c>
      <c r="EE249" s="255">
        <f t="shared" si="27"/>
        <v>0</v>
      </c>
      <c r="EF249" s="255">
        <f t="shared" si="24"/>
        <v>39480</v>
      </c>
      <c r="EG249" s="255">
        <v>0</v>
      </c>
      <c r="EH249" s="366" t="s">
        <v>200</v>
      </c>
    </row>
    <row r="250" spans="1:138" x14ac:dyDescent="0.4">
      <c r="A250" s="366" t="s">
        <v>108</v>
      </c>
      <c r="B250" s="366" t="s">
        <v>267</v>
      </c>
      <c r="C250" s="366" t="s">
        <v>370</v>
      </c>
      <c r="D250" s="366">
        <v>606795</v>
      </c>
      <c r="E250" s="366" t="s">
        <v>372</v>
      </c>
      <c r="F250" s="367">
        <v>333.33333333333331</v>
      </c>
      <c r="G250" s="367">
        <v>0</v>
      </c>
      <c r="H250" s="281"/>
      <c r="I250" s="281"/>
      <c r="J250" s="281"/>
      <c r="K250" s="281"/>
      <c r="L250" s="281"/>
      <c r="M250" s="389" t="s">
        <v>411</v>
      </c>
      <c r="N250" s="389" t="s">
        <v>411</v>
      </c>
      <c r="O250" s="389" t="s">
        <v>411</v>
      </c>
      <c r="P250" s="389" t="s">
        <v>411</v>
      </c>
      <c r="Q250" s="389" t="s">
        <v>411</v>
      </c>
      <c r="R250" s="389" t="s">
        <v>411</v>
      </c>
      <c r="S250" s="389" t="s">
        <v>411</v>
      </c>
      <c r="T250" s="389" t="s">
        <v>411</v>
      </c>
      <c r="U250" s="389" t="s">
        <v>411</v>
      </c>
      <c r="V250" s="389" t="s">
        <v>411</v>
      </c>
      <c r="W250" s="389" t="s">
        <v>411</v>
      </c>
      <c r="X250" s="389" t="s">
        <v>411</v>
      </c>
      <c r="Y250" s="389" t="s">
        <v>411</v>
      </c>
      <c r="Z250" s="389" t="s">
        <v>411</v>
      </c>
      <c r="AA250" s="389" t="s">
        <v>411</v>
      </c>
      <c r="AB250" s="389" t="s">
        <v>411</v>
      </c>
      <c r="AC250" s="389" t="s">
        <v>411</v>
      </c>
      <c r="AD250" s="389" t="s">
        <v>411</v>
      </c>
      <c r="AE250" s="389" t="s">
        <v>411</v>
      </c>
      <c r="AF250" s="389" t="s">
        <v>411</v>
      </c>
      <c r="AG250" s="389" t="s">
        <v>411</v>
      </c>
      <c r="AH250" s="389" t="s">
        <v>411</v>
      </c>
      <c r="AI250" s="367">
        <v>0</v>
      </c>
      <c r="AJ250" s="367">
        <v>0</v>
      </c>
      <c r="AK250" s="367">
        <v>0</v>
      </c>
      <c r="AL250" s="367">
        <v>0</v>
      </c>
      <c r="AM250" s="367">
        <v>0</v>
      </c>
      <c r="AN250" s="367">
        <v>0</v>
      </c>
      <c r="AO250" s="367">
        <v>0</v>
      </c>
      <c r="AP250" s="367">
        <v>0</v>
      </c>
      <c r="AQ250" s="367">
        <v>0</v>
      </c>
      <c r="AR250" s="367">
        <v>0</v>
      </c>
      <c r="AS250" s="367">
        <v>0</v>
      </c>
      <c r="AT250" s="367">
        <v>0</v>
      </c>
      <c r="AU250" s="367">
        <v>0</v>
      </c>
      <c r="AV250" s="367">
        <v>0</v>
      </c>
      <c r="AW250" s="367">
        <v>0</v>
      </c>
      <c r="AX250" s="367">
        <v>0</v>
      </c>
      <c r="AY250" s="367">
        <v>0</v>
      </c>
      <c r="AZ250" s="367">
        <v>0</v>
      </c>
      <c r="BA250" s="367">
        <v>0</v>
      </c>
      <c r="BB250" s="367">
        <v>0</v>
      </c>
      <c r="BC250" s="367">
        <v>0</v>
      </c>
      <c r="BD250" s="367">
        <v>0</v>
      </c>
      <c r="BE250" s="367">
        <v>0</v>
      </c>
      <c r="BF250" s="367">
        <v>0</v>
      </c>
      <c r="BG250" s="367">
        <v>0</v>
      </c>
      <c r="BH250" s="367">
        <v>0</v>
      </c>
      <c r="BI250" s="367">
        <v>0</v>
      </c>
      <c r="BJ250" s="367">
        <v>0</v>
      </c>
      <c r="BK250" s="367">
        <v>0</v>
      </c>
      <c r="BL250" s="367">
        <v>0</v>
      </c>
      <c r="BN250" s="369">
        <v>0</v>
      </c>
      <c r="BO250" s="369">
        <v>0</v>
      </c>
      <c r="BP250" s="369">
        <v>0</v>
      </c>
      <c r="BQ250" s="369">
        <v>0</v>
      </c>
      <c r="BR250" s="369">
        <v>0</v>
      </c>
      <c r="BS250" s="390" t="s">
        <v>411</v>
      </c>
      <c r="BT250" s="390" t="s">
        <v>411</v>
      </c>
      <c r="BU250" s="390" t="s">
        <v>411</v>
      </c>
      <c r="BV250" s="390" t="s">
        <v>411</v>
      </c>
      <c r="BW250" s="390" t="s">
        <v>411</v>
      </c>
      <c r="BX250" s="390" t="s">
        <v>411</v>
      </c>
      <c r="BY250" s="390" t="s">
        <v>411</v>
      </c>
      <c r="BZ250" s="390" t="s">
        <v>411</v>
      </c>
      <c r="CA250" s="390" t="s">
        <v>411</v>
      </c>
      <c r="CB250" s="390" t="s">
        <v>411</v>
      </c>
      <c r="CC250" s="390" t="s">
        <v>411</v>
      </c>
      <c r="CD250" s="390" t="s">
        <v>411</v>
      </c>
      <c r="CE250" s="390" t="s">
        <v>411</v>
      </c>
      <c r="CF250" s="390" t="s">
        <v>411</v>
      </c>
      <c r="CG250" s="390" t="s">
        <v>411</v>
      </c>
      <c r="CH250" s="390" t="s">
        <v>411</v>
      </c>
      <c r="CI250" s="390" t="s">
        <v>411</v>
      </c>
      <c r="CJ250" s="390" t="s">
        <v>411</v>
      </c>
      <c r="CK250" s="390" t="s">
        <v>411</v>
      </c>
      <c r="CL250" s="390" t="s">
        <v>411</v>
      </c>
      <c r="CM250" s="390" t="s">
        <v>411</v>
      </c>
      <c r="CN250" s="390" t="s">
        <v>411</v>
      </c>
      <c r="CO250" s="369">
        <v>0</v>
      </c>
      <c r="CP250" s="369">
        <v>0</v>
      </c>
      <c r="CQ250" s="369">
        <v>0</v>
      </c>
      <c r="CR250" s="369">
        <v>0</v>
      </c>
      <c r="CS250" s="369">
        <v>0</v>
      </c>
      <c r="CT250" s="369">
        <v>0</v>
      </c>
      <c r="CU250" s="369">
        <v>0</v>
      </c>
      <c r="CV250" s="369">
        <v>0</v>
      </c>
      <c r="CW250" s="369">
        <v>0</v>
      </c>
      <c r="CX250" s="369">
        <v>0</v>
      </c>
      <c r="CY250" s="369">
        <v>0</v>
      </c>
      <c r="CZ250" s="369">
        <v>0</v>
      </c>
      <c r="DA250" s="369">
        <v>0</v>
      </c>
      <c r="DB250" s="369">
        <v>0</v>
      </c>
      <c r="DC250" s="369">
        <v>0</v>
      </c>
      <c r="DD250" s="369">
        <v>0</v>
      </c>
      <c r="DE250" s="369">
        <v>0</v>
      </c>
      <c r="DF250" s="369">
        <v>0</v>
      </c>
      <c r="DG250" s="369">
        <v>0</v>
      </c>
      <c r="DH250" s="369">
        <v>0</v>
      </c>
      <c r="DI250" s="369">
        <v>0</v>
      </c>
      <c r="DJ250" s="369">
        <v>0</v>
      </c>
      <c r="DK250" s="369">
        <v>0</v>
      </c>
      <c r="DL250" s="369">
        <v>0</v>
      </c>
      <c r="DM250" s="369">
        <v>0</v>
      </c>
      <c r="DN250" s="369">
        <v>0</v>
      </c>
      <c r="DO250" s="369">
        <v>0</v>
      </c>
      <c r="DP250" s="369">
        <v>0</v>
      </c>
      <c r="DQ250" s="369">
        <v>0</v>
      </c>
      <c r="DR250" s="369">
        <v>0</v>
      </c>
      <c r="DT250" s="366" t="s">
        <v>247</v>
      </c>
      <c r="DU250" s="304"/>
      <c r="DV250" s="304"/>
      <c r="DW250" s="304"/>
      <c r="DX250" s="304"/>
      <c r="DY250" s="304"/>
      <c r="DZ250" s="304"/>
      <c r="EA250" s="255">
        <v>140000</v>
      </c>
      <c r="EB250" s="255">
        <v>114000</v>
      </c>
      <c r="EC250" s="255">
        <v>0</v>
      </c>
      <c r="ED250" s="255">
        <f t="shared" si="27"/>
        <v>0</v>
      </c>
      <c r="EE250" s="255">
        <f t="shared" si="27"/>
        <v>0</v>
      </c>
      <c r="EF250" s="255">
        <f t="shared" si="24"/>
        <v>254000</v>
      </c>
      <c r="EG250" s="255">
        <v>0</v>
      </c>
      <c r="EH250" s="366" t="s">
        <v>200</v>
      </c>
    </row>
    <row r="251" spans="1:138" x14ac:dyDescent="0.4">
      <c r="A251" s="366" t="s">
        <v>276</v>
      </c>
      <c r="B251" s="366" t="s">
        <v>276</v>
      </c>
      <c r="C251" s="366" t="s">
        <v>276</v>
      </c>
      <c r="D251" s="366">
        <v>606796</v>
      </c>
      <c r="E251" s="366" t="s">
        <v>277</v>
      </c>
      <c r="F251" s="367">
        <v>0</v>
      </c>
      <c r="G251" s="367">
        <v>0</v>
      </c>
      <c r="H251" s="281"/>
      <c r="I251" s="281"/>
      <c r="J251" s="281"/>
      <c r="K251" s="281"/>
      <c r="L251" s="281"/>
      <c r="M251" s="389" t="s">
        <v>411</v>
      </c>
      <c r="N251" s="389" t="s">
        <v>411</v>
      </c>
      <c r="O251" s="389" t="s">
        <v>411</v>
      </c>
      <c r="P251" s="389" t="s">
        <v>411</v>
      </c>
      <c r="Q251" s="389" t="s">
        <v>411</v>
      </c>
      <c r="R251" s="389" t="s">
        <v>411</v>
      </c>
      <c r="S251" s="389" t="s">
        <v>411</v>
      </c>
      <c r="T251" s="389" t="s">
        <v>411</v>
      </c>
      <c r="U251" s="389" t="s">
        <v>411</v>
      </c>
      <c r="V251" s="389" t="s">
        <v>411</v>
      </c>
      <c r="W251" s="389" t="s">
        <v>411</v>
      </c>
      <c r="X251" s="389" t="s">
        <v>411</v>
      </c>
      <c r="Y251" s="389" t="s">
        <v>411</v>
      </c>
      <c r="Z251" s="389" t="s">
        <v>411</v>
      </c>
      <c r="AA251" s="389" t="s">
        <v>411</v>
      </c>
      <c r="AB251" s="389" t="s">
        <v>411</v>
      </c>
      <c r="AC251" s="389" t="s">
        <v>411</v>
      </c>
      <c r="AD251" s="389" t="s">
        <v>411</v>
      </c>
      <c r="AE251" s="389" t="s">
        <v>411</v>
      </c>
      <c r="AF251" s="389" t="s">
        <v>411</v>
      </c>
      <c r="AG251" s="389" t="s">
        <v>411</v>
      </c>
      <c r="AH251" s="389" t="s">
        <v>411</v>
      </c>
      <c r="AI251" s="367" t="s">
        <v>276</v>
      </c>
      <c r="AJ251" s="367" t="s">
        <v>276</v>
      </c>
      <c r="AK251" s="367" t="s">
        <v>276</v>
      </c>
      <c r="AL251" s="367" t="s">
        <v>276</v>
      </c>
      <c r="AM251" s="367" t="s">
        <v>276</v>
      </c>
      <c r="AN251" s="367" t="s">
        <v>276</v>
      </c>
      <c r="AO251" s="367" t="s">
        <v>276</v>
      </c>
      <c r="AP251" s="367" t="s">
        <v>276</v>
      </c>
      <c r="AQ251" s="367" t="s">
        <v>276</v>
      </c>
      <c r="AR251" s="367" t="s">
        <v>276</v>
      </c>
      <c r="AS251" s="367" t="s">
        <v>276</v>
      </c>
      <c r="AT251" s="367" t="s">
        <v>276</v>
      </c>
      <c r="AU251" s="367" t="s">
        <v>276</v>
      </c>
      <c r="AV251" s="367" t="s">
        <v>276</v>
      </c>
      <c r="AW251" s="367" t="s">
        <v>276</v>
      </c>
      <c r="AX251" s="367" t="s">
        <v>276</v>
      </c>
      <c r="AY251" s="367" t="s">
        <v>276</v>
      </c>
      <c r="AZ251" s="367" t="s">
        <v>276</v>
      </c>
      <c r="BA251" s="367" t="s">
        <v>276</v>
      </c>
      <c r="BB251" s="367" t="s">
        <v>276</v>
      </c>
      <c r="BC251" s="367" t="s">
        <v>276</v>
      </c>
      <c r="BD251" s="367" t="s">
        <v>276</v>
      </c>
      <c r="BE251" s="367" t="s">
        <v>276</v>
      </c>
      <c r="BF251" s="367" t="s">
        <v>276</v>
      </c>
      <c r="BG251" s="367" t="s">
        <v>276</v>
      </c>
      <c r="BH251" s="367" t="s">
        <v>276</v>
      </c>
      <c r="BI251" s="367" t="s">
        <v>276</v>
      </c>
      <c r="BJ251" s="367" t="s">
        <v>276</v>
      </c>
      <c r="BK251" s="367" t="s">
        <v>276</v>
      </c>
      <c r="BL251" s="367" t="s">
        <v>276</v>
      </c>
      <c r="BN251" s="369">
        <v>0</v>
      </c>
      <c r="BO251" s="369">
        <v>0</v>
      </c>
      <c r="BP251" s="369">
        <v>0</v>
      </c>
      <c r="BQ251" s="369">
        <v>0</v>
      </c>
      <c r="BR251" s="369">
        <v>0</v>
      </c>
      <c r="BS251" s="390" t="s">
        <v>411</v>
      </c>
      <c r="BT251" s="390" t="s">
        <v>411</v>
      </c>
      <c r="BU251" s="390" t="s">
        <v>411</v>
      </c>
      <c r="BV251" s="390" t="s">
        <v>411</v>
      </c>
      <c r="BW251" s="390" t="s">
        <v>411</v>
      </c>
      <c r="BX251" s="390" t="s">
        <v>411</v>
      </c>
      <c r="BY251" s="390" t="s">
        <v>411</v>
      </c>
      <c r="BZ251" s="390" t="s">
        <v>411</v>
      </c>
      <c r="CA251" s="390" t="s">
        <v>411</v>
      </c>
      <c r="CB251" s="390" t="s">
        <v>411</v>
      </c>
      <c r="CC251" s="390" t="s">
        <v>411</v>
      </c>
      <c r="CD251" s="390" t="s">
        <v>411</v>
      </c>
      <c r="CE251" s="390" t="s">
        <v>411</v>
      </c>
      <c r="CF251" s="390" t="s">
        <v>411</v>
      </c>
      <c r="CG251" s="390" t="s">
        <v>411</v>
      </c>
      <c r="CH251" s="390" t="s">
        <v>411</v>
      </c>
      <c r="CI251" s="390" t="s">
        <v>411</v>
      </c>
      <c r="CJ251" s="390" t="s">
        <v>411</v>
      </c>
      <c r="CK251" s="390" t="s">
        <v>411</v>
      </c>
      <c r="CL251" s="390" t="s">
        <v>411</v>
      </c>
      <c r="CM251" s="390" t="s">
        <v>411</v>
      </c>
      <c r="CN251" s="390" t="s">
        <v>411</v>
      </c>
      <c r="CO251" s="369">
        <v>0</v>
      </c>
      <c r="CP251" s="369">
        <v>0</v>
      </c>
      <c r="CQ251" s="369">
        <v>0</v>
      </c>
      <c r="CR251" s="369">
        <v>0</v>
      </c>
      <c r="CS251" s="369">
        <v>0</v>
      </c>
      <c r="CT251" s="369">
        <v>0</v>
      </c>
      <c r="CU251" s="369">
        <v>0</v>
      </c>
      <c r="CV251" s="369">
        <v>0</v>
      </c>
      <c r="CW251" s="369">
        <v>0</v>
      </c>
      <c r="CX251" s="369">
        <v>0</v>
      </c>
      <c r="CY251" s="369">
        <v>0</v>
      </c>
      <c r="CZ251" s="369">
        <v>0</v>
      </c>
      <c r="DA251" s="369">
        <v>0</v>
      </c>
      <c r="DB251" s="369">
        <v>0</v>
      </c>
      <c r="DC251" s="369">
        <v>0</v>
      </c>
      <c r="DD251" s="369">
        <v>0</v>
      </c>
      <c r="DE251" s="369">
        <v>0</v>
      </c>
      <c r="DF251" s="369">
        <v>0</v>
      </c>
      <c r="DG251" s="369">
        <v>0</v>
      </c>
      <c r="DH251" s="369">
        <v>0</v>
      </c>
      <c r="DI251" s="369">
        <v>0</v>
      </c>
      <c r="DJ251" s="369">
        <v>0</v>
      </c>
      <c r="DK251" s="369">
        <v>0</v>
      </c>
      <c r="DL251" s="369">
        <v>0</v>
      </c>
      <c r="DM251" s="369">
        <v>0</v>
      </c>
      <c r="DN251" s="369">
        <v>0</v>
      </c>
      <c r="DO251" s="369">
        <v>0</v>
      </c>
      <c r="DP251" s="369">
        <v>0</v>
      </c>
      <c r="DQ251" s="369">
        <v>0</v>
      </c>
      <c r="DR251" s="369">
        <v>0</v>
      </c>
      <c r="DT251" s="366" t="s">
        <v>276</v>
      </c>
      <c r="DU251" s="304"/>
      <c r="DV251" s="304"/>
      <c r="DW251" s="304"/>
      <c r="DX251" s="304"/>
      <c r="DY251" s="304"/>
      <c r="DZ251" s="304"/>
      <c r="EA251" s="255">
        <v>0</v>
      </c>
      <c r="EB251" s="255">
        <v>0</v>
      </c>
      <c r="EC251" s="255">
        <v>0</v>
      </c>
      <c r="ED251" s="255">
        <f t="shared" si="27"/>
        <v>0</v>
      </c>
      <c r="EE251" s="255">
        <f t="shared" si="27"/>
        <v>0</v>
      </c>
      <c r="EF251" s="255">
        <f t="shared" si="24"/>
        <v>0</v>
      </c>
      <c r="EG251" s="255">
        <v>0</v>
      </c>
      <c r="EH251" s="366" t="s">
        <v>200</v>
      </c>
    </row>
    <row r="252" spans="1:138" x14ac:dyDescent="0.4">
      <c r="A252" s="366" t="s">
        <v>224</v>
      </c>
      <c r="B252" s="366" t="s">
        <v>267</v>
      </c>
      <c r="C252" s="366" t="s">
        <v>370</v>
      </c>
      <c r="D252" s="366">
        <v>606796</v>
      </c>
      <c r="E252" s="366" t="s">
        <v>372</v>
      </c>
      <c r="F252" s="367">
        <v>228</v>
      </c>
      <c r="G252" s="367">
        <v>0</v>
      </c>
      <c r="H252" s="281"/>
      <c r="I252" s="281"/>
      <c r="J252" s="281"/>
      <c r="K252" s="281"/>
      <c r="L252" s="281"/>
      <c r="M252" s="389" t="s">
        <v>411</v>
      </c>
      <c r="N252" s="389" t="s">
        <v>411</v>
      </c>
      <c r="O252" s="389" t="s">
        <v>411</v>
      </c>
      <c r="P252" s="389" t="s">
        <v>411</v>
      </c>
      <c r="Q252" s="389" t="s">
        <v>411</v>
      </c>
      <c r="R252" s="389" t="s">
        <v>411</v>
      </c>
      <c r="S252" s="389" t="s">
        <v>411</v>
      </c>
      <c r="T252" s="389" t="s">
        <v>411</v>
      </c>
      <c r="U252" s="389" t="s">
        <v>411</v>
      </c>
      <c r="V252" s="389" t="s">
        <v>411</v>
      </c>
      <c r="W252" s="389" t="s">
        <v>411</v>
      </c>
      <c r="X252" s="389" t="s">
        <v>411</v>
      </c>
      <c r="Y252" s="389" t="s">
        <v>411</v>
      </c>
      <c r="Z252" s="389" t="s">
        <v>411</v>
      </c>
      <c r="AA252" s="389" t="s">
        <v>411</v>
      </c>
      <c r="AB252" s="389" t="s">
        <v>411</v>
      </c>
      <c r="AC252" s="389" t="s">
        <v>411</v>
      </c>
      <c r="AD252" s="389" t="s">
        <v>411</v>
      </c>
      <c r="AE252" s="389" t="s">
        <v>411</v>
      </c>
      <c r="AF252" s="389" t="s">
        <v>411</v>
      </c>
      <c r="AG252" s="389" t="s">
        <v>411</v>
      </c>
      <c r="AH252" s="389" t="s">
        <v>411</v>
      </c>
      <c r="AI252" s="367">
        <v>0</v>
      </c>
      <c r="AJ252" s="367">
        <v>0</v>
      </c>
      <c r="AK252" s="367">
        <v>0</v>
      </c>
      <c r="AL252" s="367">
        <v>0</v>
      </c>
      <c r="AM252" s="367">
        <v>0</v>
      </c>
      <c r="AN252" s="367">
        <v>0</v>
      </c>
      <c r="AO252" s="367">
        <v>0</v>
      </c>
      <c r="AP252" s="367">
        <v>0</v>
      </c>
      <c r="AQ252" s="367">
        <v>0</v>
      </c>
      <c r="AR252" s="367">
        <v>0</v>
      </c>
      <c r="AS252" s="367">
        <v>0</v>
      </c>
      <c r="AT252" s="367">
        <v>0</v>
      </c>
      <c r="AU252" s="367">
        <v>0</v>
      </c>
      <c r="AV252" s="367">
        <v>0</v>
      </c>
      <c r="AW252" s="367">
        <v>0</v>
      </c>
      <c r="AX252" s="367">
        <v>0</v>
      </c>
      <c r="AY252" s="367">
        <v>0</v>
      </c>
      <c r="AZ252" s="367">
        <v>0</v>
      </c>
      <c r="BA252" s="367">
        <v>0</v>
      </c>
      <c r="BB252" s="367">
        <v>0</v>
      </c>
      <c r="BC252" s="367">
        <v>0</v>
      </c>
      <c r="BD252" s="367">
        <v>0</v>
      </c>
      <c r="BE252" s="367">
        <v>0</v>
      </c>
      <c r="BF252" s="367">
        <v>0</v>
      </c>
      <c r="BG252" s="367">
        <v>0</v>
      </c>
      <c r="BH252" s="367">
        <v>0</v>
      </c>
      <c r="BI252" s="367">
        <v>0</v>
      </c>
      <c r="BJ252" s="367">
        <v>0</v>
      </c>
      <c r="BK252" s="367">
        <v>0</v>
      </c>
      <c r="BL252" s="367">
        <v>0</v>
      </c>
      <c r="BN252" s="369">
        <v>0</v>
      </c>
      <c r="BO252" s="369">
        <v>0</v>
      </c>
      <c r="BP252" s="369">
        <v>0</v>
      </c>
      <c r="BQ252" s="369">
        <v>0</v>
      </c>
      <c r="BR252" s="369">
        <v>0</v>
      </c>
      <c r="BS252" s="390" t="s">
        <v>411</v>
      </c>
      <c r="BT252" s="390" t="s">
        <v>411</v>
      </c>
      <c r="BU252" s="390" t="s">
        <v>411</v>
      </c>
      <c r="BV252" s="390" t="s">
        <v>411</v>
      </c>
      <c r="BW252" s="390" t="s">
        <v>411</v>
      </c>
      <c r="BX252" s="390" t="s">
        <v>411</v>
      </c>
      <c r="BY252" s="390" t="s">
        <v>411</v>
      </c>
      <c r="BZ252" s="390" t="s">
        <v>411</v>
      </c>
      <c r="CA252" s="390" t="s">
        <v>411</v>
      </c>
      <c r="CB252" s="390" t="s">
        <v>411</v>
      </c>
      <c r="CC252" s="390" t="s">
        <v>411</v>
      </c>
      <c r="CD252" s="390" t="s">
        <v>411</v>
      </c>
      <c r="CE252" s="390" t="s">
        <v>411</v>
      </c>
      <c r="CF252" s="390" t="s">
        <v>411</v>
      </c>
      <c r="CG252" s="390" t="s">
        <v>411</v>
      </c>
      <c r="CH252" s="390" t="s">
        <v>411</v>
      </c>
      <c r="CI252" s="390" t="s">
        <v>411</v>
      </c>
      <c r="CJ252" s="390" t="s">
        <v>411</v>
      </c>
      <c r="CK252" s="390" t="s">
        <v>411</v>
      </c>
      <c r="CL252" s="390" t="s">
        <v>411</v>
      </c>
      <c r="CM252" s="390" t="s">
        <v>411</v>
      </c>
      <c r="CN252" s="390" t="s">
        <v>411</v>
      </c>
      <c r="CO252" s="369">
        <v>0</v>
      </c>
      <c r="CP252" s="369">
        <v>0</v>
      </c>
      <c r="CQ252" s="369">
        <v>0</v>
      </c>
      <c r="CR252" s="369">
        <v>0</v>
      </c>
      <c r="CS252" s="369">
        <v>0</v>
      </c>
      <c r="CT252" s="369">
        <v>0</v>
      </c>
      <c r="CU252" s="369">
        <v>0</v>
      </c>
      <c r="CV252" s="369">
        <v>0</v>
      </c>
      <c r="CW252" s="369">
        <v>0</v>
      </c>
      <c r="CX252" s="369">
        <v>0</v>
      </c>
      <c r="CY252" s="369">
        <v>0</v>
      </c>
      <c r="CZ252" s="369">
        <v>0</v>
      </c>
      <c r="DA252" s="369">
        <v>0</v>
      </c>
      <c r="DB252" s="369">
        <v>0</v>
      </c>
      <c r="DC252" s="369">
        <v>0</v>
      </c>
      <c r="DD252" s="369">
        <v>0</v>
      </c>
      <c r="DE252" s="369">
        <v>0</v>
      </c>
      <c r="DF252" s="369">
        <v>0</v>
      </c>
      <c r="DG252" s="369">
        <v>0</v>
      </c>
      <c r="DH252" s="369">
        <v>0</v>
      </c>
      <c r="DI252" s="369">
        <v>0</v>
      </c>
      <c r="DJ252" s="369">
        <v>0</v>
      </c>
      <c r="DK252" s="369">
        <v>0</v>
      </c>
      <c r="DL252" s="369">
        <v>0</v>
      </c>
      <c r="DM252" s="369">
        <v>0</v>
      </c>
      <c r="DN252" s="369">
        <v>0</v>
      </c>
      <c r="DO252" s="369">
        <v>0</v>
      </c>
      <c r="DP252" s="369">
        <v>0</v>
      </c>
      <c r="DQ252" s="369">
        <v>0</v>
      </c>
      <c r="DR252" s="369">
        <v>0</v>
      </c>
      <c r="DT252" s="366" t="s">
        <v>247</v>
      </c>
      <c r="DU252" s="304"/>
      <c r="DV252" s="304"/>
      <c r="DW252" s="304"/>
      <c r="DX252" s="304"/>
      <c r="DY252" s="304"/>
      <c r="DZ252" s="304"/>
      <c r="EA252" s="255">
        <v>116280</v>
      </c>
      <c r="EB252" s="255">
        <v>34200</v>
      </c>
      <c r="EC252" s="255">
        <v>0</v>
      </c>
      <c r="ED252" s="255">
        <f t="shared" si="27"/>
        <v>0</v>
      </c>
      <c r="EE252" s="255">
        <f t="shared" si="27"/>
        <v>0</v>
      </c>
      <c r="EF252" s="255">
        <f t="shared" si="24"/>
        <v>150480</v>
      </c>
      <c r="EG252" s="255">
        <v>0</v>
      </c>
      <c r="EH252" s="366" t="s">
        <v>200</v>
      </c>
    </row>
    <row r="253" spans="1:138" x14ac:dyDescent="0.4">
      <c r="A253" s="366" t="s">
        <v>224</v>
      </c>
      <c r="B253" s="366" t="s">
        <v>267</v>
      </c>
      <c r="C253" s="366" t="s">
        <v>370</v>
      </c>
      <c r="D253" s="366">
        <v>606796</v>
      </c>
      <c r="E253" s="366" t="s">
        <v>372</v>
      </c>
      <c r="F253" s="367">
        <v>233.33333333333334</v>
      </c>
      <c r="G253" s="367">
        <v>0</v>
      </c>
      <c r="H253" s="281"/>
      <c r="I253" s="281"/>
      <c r="J253" s="281"/>
      <c r="K253" s="281"/>
      <c r="L253" s="281"/>
      <c r="M253" s="389" t="s">
        <v>411</v>
      </c>
      <c r="N253" s="389" t="s">
        <v>411</v>
      </c>
      <c r="O253" s="389" t="s">
        <v>411</v>
      </c>
      <c r="P253" s="389" t="s">
        <v>411</v>
      </c>
      <c r="Q253" s="389" t="s">
        <v>411</v>
      </c>
      <c r="R253" s="389" t="s">
        <v>411</v>
      </c>
      <c r="S253" s="389" t="s">
        <v>411</v>
      </c>
      <c r="T253" s="389" t="s">
        <v>411</v>
      </c>
      <c r="U253" s="389" t="s">
        <v>411</v>
      </c>
      <c r="V253" s="389" t="s">
        <v>411</v>
      </c>
      <c r="W253" s="389" t="s">
        <v>411</v>
      </c>
      <c r="X253" s="389" t="s">
        <v>411</v>
      </c>
      <c r="Y253" s="389" t="s">
        <v>411</v>
      </c>
      <c r="Z253" s="389" t="s">
        <v>411</v>
      </c>
      <c r="AA253" s="389" t="s">
        <v>411</v>
      </c>
      <c r="AB253" s="389" t="s">
        <v>411</v>
      </c>
      <c r="AC253" s="389" t="s">
        <v>411</v>
      </c>
      <c r="AD253" s="389" t="s">
        <v>411</v>
      </c>
      <c r="AE253" s="389" t="s">
        <v>411</v>
      </c>
      <c r="AF253" s="389" t="s">
        <v>411</v>
      </c>
      <c r="AG253" s="389" t="s">
        <v>411</v>
      </c>
      <c r="AH253" s="389" t="s">
        <v>411</v>
      </c>
      <c r="AI253" s="367">
        <v>0</v>
      </c>
      <c r="AJ253" s="367">
        <v>0</v>
      </c>
      <c r="AK253" s="367">
        <v>0</v>
      </c>
      <c r="AL253" s="367">
        <v>0</v>
      </c>
      <c r="AM253" s="367">
        <v>0</v>
      </c>
      <c r="AN253" s="367">
        <v>0</v>
      </c>
      <c r="AO253" s="367">
        <v>0</v>
      </c>
      <c r="AP253" s="367">
        <v>0</v>
      </c>
      <c r="AQ253" s="367">
        <v>0</v>
      </c>
      <c r="AR253" s="367">
        <v>0</v>
      </c>
      <c r="AS253" s="367">
        <v>0</v>
      </c>
      <c r="AT253" s="367">
        <v>0</v>
      </c>
      <c r="AU253" s="367">
        <v>0</v>
      </c>
      <c r="AV253" s="367">
        <v>0</v>
      </c>
      <c r="AW253" s="367">
        <v>0</v>
      </c>
      <c r="AX253" s="367">
        <v>0</v>
      </c>
      <c r="AY253" s="367">
        <v>0</v>
      </c>
      <c r="AZ253" s="367">
        <v>0</v>
      </c>
      <c r="BA253" s="367">
        <v>0</v>
      </c>
      <c r="BB253" s="367">
        <v>0</v>
      </c>
      <c r="BC253" s="367">
        <v>0</v>
      </c>
      <c r="BD253" s="367">
        <v>0</v>
      </c>
      <c r="BE253" s="367">
        <v>0</v>
      </c>
      <c r="BF253" s="367">
        <v>0</v>
      </c>
      <c r="BG253" s="367">
        <v>0</v>
      </c>
      <c r="BH253" s="367">
        <v>0</v>
      </c>
      <c r="BI253" s="367">
        <v>0</v>
      </c>
      <c r="BJ253" s="367">
        <v>0</v>
      </c>
      <c r="BK253" s="367">
        <v>0</v>
      </c>
      <c r="BL253" s="367">
        <v>0</v>
      </c>
      <c r="BN253" s="369">
        <v>0</v>
      </c>
      <c r="BO253" s="369">
        <v>0</v>
      </c>
      <c r="BP253" s="369">
        <v>0</v>
      </c>
      <c r="BQ253" s="369">
        <v>0</v>
      </c>
      <c r="BR253" s="369">
        <v>0</v>
      </c>
      <c r="BS253" s="390" t="s">
        <v>411</v>
      </c>
      <c r="BT253" s="390" t="s">
        <v>411</v>
      </c>
      <c r="BU253" s="390" t="s">
        <v>411</v>
      </c>
      <c r="BV253" s="390" t="s">
        <v>411</v>
      </c>
      <c r="BW253" s="390" t="s">
        <v>411</v>
      </c>
      <c r="BX253" s="390" t="s">
        <v>411</v>
      </c>
      <c r="BY253" s="390" t="s">
        <v>411</v>
      </c>
      <c r="BZ253" s="390" t="s">
        <v>411</v>
      </c>
      <c r="CA253" s="390" t="s">
        <v>411</v>
      </c>
      <c r="CB253" s="390" t="s">
        <v>411</v>
      </c>
      <c r="CC253" s="390" t="s">
        <v>411</v>
      </c>
      <c r="CD253" s="390" t="s">
        <v>411</v>
      </c>
      <c r="CE253" s="390" t="s">
        <v>411</v>
      </c>
      <c r="CF253" s="390" t="s">
        <v>411</v>
      </c>
      <c r="CG253" s="390" t="s">
        <v>411</v>
      </c>
      <c r="CH253" s="390" t="s">
        <v>411</v>
      </c>
      <c r="CI253" s="390" t="s">
        <v>411</v>
      </c>
      <c r="CJ253" s="390" t="s">
        <v>411</v>
      </c>
      <c r="CK253" s="390" t="s">
        <v>411</v>
      </c>
      <c r="CL253" s="390" t="s">
        <v>411</v>
      </c>
      <c r="CM253" s="390" t="s">
        <v>411</v>
      </c>
      <c r="CN253" s="390" t="s">
        <v>411</v>
      </c>
      <c r="CO253" s="369">
        <v>0</v>
      </c>
      <c r="CP253" s="369">
        <v>0</v>
      </c>
      <c r="CQ253" s="369">
        <v>0</v>
      </c>
      <c r="CR253" s="369">
        <v>0</v>
      </c>
      <c r="CS253" s="369">
        <v>0</v>
      </c>
      <c r="CT253" s="369">
        <v>0</v>
      </c>
      <c r="CU253" s="369">
        <v>0</v>
      </c>
      <c r="CV253" s="369">
        <v>0</v>
      </c>
      <c r="CW253" s="369">
        <v>0</v>
      </c>
      <c r="CX253" s="369">
        <v>0</v>
      </c>
      <c r="CY253" s="369">
        <v>0</v>
      </c>
      <c r="CZ253" s="369">
        <v>0</v>
      </c>
      <c r="DA253" s="369">
        <v>0</v>
      </c>
      <c r="DB253" s="369">
        <v>0</v>
      </c>
      <c r="DC253" s="369">
        <v>0</v>
      </c>
      <c r="DD253" s="369">
        <v>0</v>
      </c>
      <c r="DE253" s="369">
        <v>0</v>
      </c>
      <c r="DF253" s="369">
        <v>0</v>
      </c>
      <c r="DG253" s="369">
        <v>0</v>
      </c>
      <c r="DH253" s="369">
        <v>0</v>
      </c>
      <c r="DI253" s="369">
        <v>0</v>
      </c>
      <c r="DJ253" s="369">
        <v>0</v>
      </c>
      <c r="DK253" s="369">
        <v>0</v>
      </c>
      <c r="DL253" s="369">
        <v>0</v>
      </c>
      <c r="DM253" s="369">
        <v>0</v>
      </c>
      <c r="DN253" s="369">
        <v>0</v>
      </c>
      <c r="DO253" s="369">
        <v>0</v>
      </c>
      <c r="DP253" s="369">
        <v>0</v>
      </c>
      <c r="DQ253" s="369">
        <v>0</v>
      </c>
      <c r="DR253" s="369">
        <v>0</v>
      </c>
      <c r="DT253" s="366" t="s">
        <v>247</v>
      </c>
      <c r="DU253" s="304"/>
      <c r="DV253" s="304"/>
      <c r="DW253" s="304"/>
      <c r="DX253" s="304"/>
      <c r="DY253" s="304"/>
      <c r="DZ253" s="304"/>
      <c r="EA253" s="255">
        <v>840000</v>
      </c>
      <c r="EB253" s="255">
        <v>2100000</v>
      </c>
      <c r="EC253" s="255">
        <v>0</v>
      </c>
      <c r="ED253" s="255">
        <f t="shared" si="27"/>
        <v>0</v>
      </c>
      <c r="EE253" s="255">
        <f t="shared" si="27"/>
        <v>0</v>
      </c>
      <c r="EF253" s="255">
        <f t="shared" si="24"/>
        <v>2940000</v>
      </c>
      <c r="EG253" s="255">
        <v>0</v>
      </c>
      <c r="EH253" s="366" t="s">
        <v>200</v>
      </c>
    </row>
    <row r="254" spans="1:138" x14ac:dyDescent="0.4">
      <c r="A254" s="366" t="s">
        <v>276</v>
      </c>
      <c r="B254" s="366" t="s">
        <v>276</v>
      </c>
      <c r="C254" s="366" t="s">
        <v>276</v>
      </c>
      <c r="D254" s="366">
        <v>606798</v>
      </c>
      <c r="E254" s="366" t="s">
        <v>286</v>
      </c>
      <c r="F254" s="367">
        <v>0</v>
      </c>
      <c r="G254" s="367">
        <v>0</v>
      </c>
      <c r="H254" s="281"/>
      <c r="I254" s="281"/>
      <c r="J254" s="281"/>
      <c r="K254" s="281"/>
      <c r="L254" s="281"/>
      <c r="M254" s="389" t="s">
        <v>411</v>
      </c>
      <c r="N254" s="389" t="s">
        <v>411</v>
      </c>
      <c r="O254" s="389" t="s">
        <v>411</v>
      </c>
      <c r="P254" s="389" t="s">
        <v>411</v>
      </c>
      <c r="Q254" s="389" t="s">
        <v>411</v>
      </c>
      <c r="R254" s="389" t="s">
        <v>411</v>
      </c>
      <c r="S254" s="389" t="s">
        <v>411</v>
      </c>
      <c r="T254" s="389" t="s">
        <v>411</v>
      </c>
      <c r="U254" s="389" t="s">
        <v>411</v>
      </c>
      <c r="V254" s="389" t="s">
        <v>411</v>
      </c>
      <c r="W254" s="389" t="s">
        <v>411</v>
      </c>
      <c r="X254" s="389" t="s">
        <v>411</v>
      </c>
      <c r="Y254" s="389" t="s">
        <v>411</v>
      </c>
      <c r="Z254" s="389" t="s">
        <v>411</v>
      </c>
      <c r="AA254" s="389" t="s">
        <v>411</v>
      </c>
      <c r="AB254" s="389" t="s">
        <v>411</v>
      </c>
      <c r="AC254" s="389" t="s">
        <v>411</v>
      </c>
      <c r="AD254" s="389" t="s">
        <v>411</v>
      </c>
      <c r="AE254" s="389" t="s">
        <v>411</v>
      </c>
      <c r="AF254" s="389" t="s">
        <v>411</v>
      </c>
      <c r="AG254" s="389" t="s">
        <v>411</v>
      </c>
      <c r="AH254" s="389" t="s">
        <v>411</v>
      </c>
      <c r="AI254" s="367" t="s">
        <v>276</v>
      </c>
      <c r="AJ254" s="367" t="s">
        <v>276</v>
      </c>
      <c r="AK254" s="367" t="s">
        <v>276</v>
      </c>
      <c r="AL254" s="367" t="s">
        <v>276</v>
      </c>
      <c r="AM254" s="367" t="s">
        <v>276</v>
      </c>
      <c r="AN254" s="367" t="s">
        <v>276</v>
      </c>
      <c r="AO254" s="367" t="s">
        <v>276</v>
      </c>
      <c r="AP254" s="367" t="s">
        <v>276</v>
      </c>
      <c r="AQ254" s="367" t="s">
        <v>276</v>
      </c>
      <c r="AR254" s="367" t="s">
        <v>276</v>
      </c>
      <c r="AS254" s="367" t="s">
        <v>276</v>
      </c>
      <c r="AT254" s="367" t="s">
        <v>276</v>
      </c>
      <c r="AU254" s="367" t="s">
        <v>276</v>
      </c>
      <c r="AV254" s="367" t="s">
        <v>276</v>
      </c>
      <c r="AW254" s="367" t="s">
        <v>276</v>
      </c>
      <c r="AX254" s="367" t="s">
        <v>276</v>
      </c>
      <c r="AY254" s="367" t="s">
        <v>276</v>
      </c>
      <c r="AZ254" s="367" t="s">
        <v>276</v>
      </c>
      <c r="BA254" s="367" t="s">
        <v>276</v>
      </c>
      <c r="BB254" s="367" t="s">
        <v>276</v>
      </c>
      <c r="BC254" s="367" t="s">
        <v>276</v>
      </c>
      <c r="BD254" s="367" t="s">
        <v>276</v>
      </c>
      <c r="BE254" s="367" t="s">
        <v>276</v>
      </c>
      <c r="BF254" s="367" t="s">
        <v>276</v>
      </c>
      <c r="BG254" s="367" t="s">
        <v>276</v>
      </c>
      <c r="BH254" s="367" t="s">
        <v>276</v>
      </c>
      <c r="BI254" s="367" t="s">
        <v>276</v>
      </c>
      <c r="BJ254" s="367" t="s">
        <v>276</v>
      </c>
      <c r="BK254" s="367" t="s">
        <v>276</v>
      </c>
      <c r="BL254" s="367" t="s">
        <v>276</v>
      </c>
      <c r="BN254" s="369">
        <v>0</v>
      </c>
      <c r="BO254" s="369">
        <v>0</v>
      </c>
      <c r="BP254" s="369">
        <v>0</v>
      </c>
      <c r="BQ254" s="369">
        <v>0</v>
      </c>
      <c r="BR254" s="369">
        <v>0</v>
      </c>
      <c r="BS254" s="390" t="s">
        <v>411</v>
      </c>
      <c r="BT254" s="390" t="s">
        <v>411</v>
      </c>
      <c r="BU254" s="390" t="s">
        <v>411</v>
      </c>
      <c r="BV254" s="390" t="s">
        <v>411</v>
      </c>
      <c r="BW254" s="390" t="s">
        <v>411</v>
      </c>
      <c r="BX254" s="390" t="s">
        <v>411</v>
      </c>
      <c r="BY254" s="390" t="s">
        <v>411</v>
      </c>
      <c r="BZ254" s="390" t="s">
        <v>411</v>
      </c>
      <c r="CA254" s="390" t="s">
        <v>411</v>
      </c>
      <c r="CB254" s="390" t="s">
        <v>411</v>
      </c>
      <c r="CC254" s="390" t="s">
        <v>411</v>
      </c>
      <c r="CD254" s="390" t="s">
        <v>411</v>
      </c>
      <c r="CE254" s="390" t="s">
        <v>411</v>
      </c>
      <c r="CF254" s="390" t="s">
        <v>411</v>
      </c>
      <c r="CG254" s="390" t="s">
        <v>411</v>
      </c>
      <c r="CH254" s="390" t="s">
        <v>411</v>
      </c>
      <c r="CI254" s="390" t="s">
        <v>411</v>
      </c>
      <c r="CJ254" s="390" t="s">
        <v>411</v>
      </c>
      <c r="CK254" s="390" t="s">
        <v>411</v>
      </c>
      <c r="CL254" s="390" t="s">
        <v>411</v>
      </c>
      <c r="CM254" s="390" t="s">
        <v>411</v>
      </c>
      <c r="CN254" s="390" t="s">
        <v>411</v>
      </c>
      <c r="CO254" s="369">
        <v>0</v>
      </c>
      <c r="CP254" s="369">
        <v>0</v>
      </c>
      <c r="CQ254" s="369">
        <v>0</v>
      </c>
      <c r="CR254" s="369">
        <v>0</v>
      </c>
      <c r="CS254" s="369">
        <v>0</v>
      </c>
      <c r="CT254" s="369">
        <v>0</v>
      </c>
      <c r="CU254" s="369">
        <v>0</v>
      </c>
      <c r="CV254" s="369">
        <v>0</v>
      </c>
      <c r="CW254" s="369">
        <v>0</v>
      </c>
      <c r="CX254" s="369">
        <v>0</v>
      </c>
      <c r="CY254" s="369">
        <v>0</v>
      </c>
      <c r="CZ254" s="369">
        <v>0</v>
      </c>
      <c r="DA254" s="369">
        <v>0</v>
      </c>
      <c r="DB254" s="369">
        <v>0</v>
      </c>
      <c r="DC254" s="369">
        <v>0</v>
      </c>
      <c r="DD254" s="369">
        <v>0</v>
      </c>
      <c r="DE254" s="369">
        <v>0</v>
      </c>
      <c r="DF254" s="369">
        <v>0</v>
      </c>
      <c r="DG254" s="369">
        <v>0</v>
      </c>
      <c r="DH254" s="369">
        <v>0</v>
      </c>
      <c r="DI254" s="369">
        <v>0</v>
      </c>
      <c r="DJ254" s="369">
        <v>0</v>
      </c>
      <c r="DK254" s="369">
        <v>0</v>
      </c>
      <c r="DL254" s="369">
        <v>0</v>
      </c>
      <c r="DM254" s="369">
        <v>0</v>
      </c>
      <c r="DN254" s="369">
        <v>0</v>
      </c>
      <c r="DO254" s="369">
        <v>0</v>
      </c>
      <c r="DP254" s="369">
        <v>0</v>
      </c>
      <c r="DQ254" s="369">
        <v>0</v>
      </c>
      <c r="DR254" s="369">
        <v>0</v>
      </c>
      <c r="DT254" s="366" t="s">
        <v>276</v>
      </c>
      <c r="DU254" s="304"/>
      <c r="DV254" s="304"/>
      <c r="DW254" s="304"/>
      <c r="DX254" s="304"/>
      <c r="DY254" s="304"/>
      <c r="DZ254" s="304"/>
      <c r="EA254" s="255">
        <v>0</v>
      </c>
      <c r="EB254" s="255">
        <v>0</v>
      </c>
      <c r="EC254" s="255">
        <v>0</v>
      </c>
      <c r="ED254" s="255">
        <f t="shared" si="27"/>
        <v>0</v>
      </c>
      <c r="EE254" s="255">
        <f t="shared" si="27"/>
        <v>0</v>
      </c>
      <c r="EF254" s="255">
        <f t="shared" si="24"/>
        <v>0</v>
      </c>
      <c r="EG254" s="255">
        <v>0</v>
      </c>
      <c r="EH254" s="366" t="s">
        <v>200</v>
      </c>
    </row>
    <row r="255" spans="1:138" x14ac:dyDescent="0.4">
      <c r="A255" s="366" t="s">
        <v>287</v>
      </c>
      <c r="B255" s="366" t="s">
        <v>267</v>
      </c>
      <c r="C255" s="366" t="s">
        <v>370</v>
      </c>
      <c r="D255" s="366">
        <v>606798</v>
      </c>
      <c r="E255" s="366" t="s">
        <v>372</v>
      </c>
      <c r="F255" s="367">
        <v>238.13333333333333</v>
      </c>
      <c r="G255" s="367">
        <v>0</v>
      </c>
      <c r="H255" s="281"/>
      <c r="I255" s="281"/>
      <c r="J255" s="281"/>
      <c r="K255" s="281"/>
      <c r="L255" s="281"/>
      <c r="M255" s="389" t="s">
        <v>411</v>
      </c>
      <c r="N255" s="389" t="s">
        <v>411</v>
      </c>
      <c r="O255" s="389" t="s">
        <v>411</v>
      </c>
      <c r="P255" s="389" t="s">
        <v>411</v>
      </c>
      <c r="Q255" s="389" t="s">
        <v>411</v>
      </c>
      <c r="R255" s="389" t="s">
        <v>411</v>
      </c>
      <c r="S255" s="389" t="s">
        <v>411</v>
      </c>
      <c r="T255" s="389" t="s">
        <v>411</v>
      </c>
      <c r="U255" s="389" t="s">
        <v>411</v>
      </c>
      <c r="V255" s="389" t="s">
        <v>411</v>
      </c>
      <c r="W255" s="389" t="s">
        <v>411</v>
      </c>
      <c r="X255" s="389" t="s">
        <v>411</v>
      </c>
      <c r="Y255" s="389" t="s">
        <v>411</v>
      </c>
      <c r="Z255" s="389" t="s">
        <v>411</v>
      </c>
      <c r="AA255" s="389" t="s">
        <v>411</v>
      </c>
      <c r="AB255" s="389" t="s">
        <v>411</v>
      </c>
      <c r="AC255" s="389" t="s">
        <v>411</v>
      </c>
      <c r="AD255" s="389" t="s">
        <v>411</v>
      </c>
      <c r="AE255" s="389" t="s">
        <v>411</v>
      </c>
      <c r="AF255" s="389" t="s">
        <v>411</v>
      </c>
      <c r="AG255" s="389" t="s">
        <v>411</v>
      </c>
      <c r="AH255" s="389" t="s">
        <v>411</v>
      </c>
      <c r="AI255" s="367">
        <v>0</v>
      </c>
      <c r="AJ255" s="367">
        <v>0</v>
      </c>
      <c r="AK255" s="367">
        <v>0</v>
      </c>
      <c r="AL255" s="367">
        <v>0</v>
      </c>
      <c r="AM255" s="367">
        <v>0</v>
      </c>
      <c r="AN255" s="367">
        <v>0</v>
      </c>
      <c r="AO255" s="367">
        <v>0</v>
      </c>
      <c r="AP255" s="367">
        <v>0</v>
      </c>
      <c r="AQ255" s="367">
        <v>0</v>
      </c>
      <c r="AR255" s="367">
        <v>0</v>
      </c>
      <c r="AS255" s="367">
        <v>0</v>
      </c>
      <c r="AT255" s="367">
        <v>0</v>
      </c>
      <c r="AU255" s="367">
        <v>0</v>
      </c>
      <c r="AV255" s="367">
        <v>0</v>
      </c>
      <c r="AW255" s="367">
        <v>0</v>
      </c>
      <c r="AX255" s="367">
        <v>0</v>
      </c>
      <c r="AY255" s="367">
        <v>0</v>
      </c>
      <c r="AZ255" s="367">
        <v>0</v>
      </c>
      <c r="BA255" s="367">
        <v>0</v>
      </c>
      <c r="BB255" s="367">
        <v>0</v>
      </c>
      <c r="BC255" s="367">
        <v>0</v>
      </c>
      <c r="BD255" s="367">
        <v>0</v>
      </c>
      <c r="BE255" s="367">
        <v>0</v>
      </c>
      <c r="BF255" s="367">
        <v>0</v>
      </c>
      <c r="BG255" s="367">
        <v>0</v>
      </c>
      <c r="BH255" s="367">
        <v>0</v>
      </c>
      <c r="BI255" s="367">
        <v>0</v>
      </c>
      <c r="BJ255" s="367">
        <v>0</v>
      </c>
      <c r="BK255" s="367">
        <v>0</v>
      </c>
      <c r="BL255" s="367">
        <v>0</v>
      </c>
      <c r="BN255" s="369">
        <v>0</v>
      </c>
      <c r="BO255" s="369">
        <v>0</v>
      </c>
      <c r="BP255" s="369">
        <v>0</v>
      </c>
      <c r="BQ255" s="369">
        <v>0</v>
      </c>
      <c r="BR255" s="369">
        <v>0</v>
      </c>
      <c r="BS255" s="390" t="s">
        <v>411</v>
      </c>
      <c r="BT255" s="390" t="s">
        <v>411</v>
      </c>
      <c r="BU255" s="390" t="s">
        <v>411</v>
      </c>
      <c r="BV255" s="390" t="s">
        <v>411</v>
      </c>
      <c r="BW255" s="390" t="s">
        <v>411</v>
      </c>
      <c r="BX255" s="390" t="s">
        <v>411</v>
      </c>
      <c r="BY255" s="390" t="s">
        <v>411</v>
      </c>
      <c r="BZ255" s="390" t="s">
        <v>411</v>
      </c>
      <c r="CA255" s="390" t="s">
        <v>411</v>
      </c>
      <c r="CB255" s="390" t="s">
        <v>411</v>
      </c>
      <c r="CC255" s="390" t="s">
        <v>411</v>
      </c>
      <c r="CD255" s="390" t="s">
        <v>411</v>
      </c>
      <c r="CE255" s="390" t="s">
        <v>411</v>
      </c>
      <c r="CF255" s="390" t="s">
        <v>411</v>
      </c>
      <c r="CG255" s="390" t="s">
        <v>411</v>
      </c>
      <c r="CH255" s="390" t="s">
        <v>411</v>
      </c>
      <c r="CI255" s="390" t="s">
        <v>411</v>
      </c>
      <c r="CJ255" s="390" t="s">
        <v>411</v>
      </c>
      <c r="CK255" s="390" t="s">
        <v>411</v>
      </c>
      <c r="CL255" s="390" t="s">
        <v>411</v>
      </c>
      <c r="CM255" s="390" t="s">
        <v>411</v>
      </c>
      <c r="CN255" s="390" t="s">
        <v>411</v>
      </c>
      <c r="CO255" s="369">
        <v>0</v>
      </c>
      <c r="CP255" s="369">
        <v>0</v>
      </c>
      <c r="CQ255" s="369">
        <v>0</v>
      </c>
      <c r="CR255" s="369">
        <v>0</v>
      </c>
      <c r="CS255" s="369">
        <v>0</v>
      </c>
      <c r="CT255" s="369">
        <v>0</v>
      </c>
      <c r="CU255" s="369">
        <v>0</v>
      </c>
      <c r="CV255" s="369">
        <v>0</v>
      </c>
      <c r="CW255" s="369">
        <v>0</v>
      </c>
      <c r="CX255" s="369">
        <v>0</v>
      </c>
      <c r="CY255" s="369">
        <v>0</v>
      </c>
      <c r="CZ255" s="369">
        <v>0</v>
      </c>
      <c r="DA255" s="369">
        <v>0</v>
      </c>
      <c r="DB255" s="369">
        <v>0</v>
      </c>
      <c r="DC255" s="369">
        <v>0</v>
      </c>
      <c r="DD255" s="369">
        <v>0</v>
      </c>
      <c r="DE255" s="369">
        <v>0</v>
      </c>
      <c r="DF255" s="369">
        <v>0</v>
      </c>
      <c r="DG255" s="369">
        <v>0</v>
      </c>
      <c r="DH255" s="369">
        <v>0</v>
      </c>
      <c r="DI255" s="369">
        <v>0</v>
      </c>
      <c r="DJ255" s="369">
        <v>0</v>
      </c>
      <c r="DK255" s="369">
        <v>0</v>
      </c>
      <c r="DL255" s="369">
        <v>0</v>
      </c>
      <c r="DM255" s="369">
        <v>0</v>
      </c>
      <c r="DN255" s="369">
        <v>0</v>
      </c>
      <c r="DO255" s="369">
        <v>0</v>
      </c>
      <c r="DP255" s="369">
        <v>0</v>
      </c>
      <c r="DQ255" s="369">
        <v>0</v>
      </c>
      <c r="DR255" s="369">
        <v>0</v>
      </c>
      <c r="DT255" s="366" t="s">
        <v>247</v>
      </c>
      <c r="DU255" s="304"/>
      <c r="DV255" s="304"/>
      <c r="DW255" s="304"/>
      <c r="DX255" s="304"/>
      <c r="DY255" s="304"/>
      <c r="DZ255" s="304"/>
      <c r="EA255" s="255">
        <v>142880</v>
      </c>
      <c r="EB255" s="255">
        <v>285760</v>
      </c>
      <c r="EC255" s="255">
        <v>0</v>
      </c>
      <c r="ED255" s="255">
        <f t="shared" si="27"/>
        <v>0</v>
      </c>
      <c r="EE255" s="255">
        <f t="shared" si="27"/>
        <v>0</v>
      </c>
      <c r="EF255" s="255">
        <f t="shared" si="24"/>
        <v>428640</v>
      </c>
      <c r="EG255" s="255">
        <v>0</v>
      </c>
      <c r="EH255" s="366" t="s">
        <v>200</v>
      </c>
    </row>
    <row r="256" spans="1:138" x14ac:dyDescent="0.4">
      <c r="A256" s="366" t="s">
        <v>287</v>
      </c>
      <c r="B256" s="366" t="s">
        <v>267</v>
      </c>
      <c r="C256" s="366" t="s">
        <v>370</v>
      </c>
      <c r="D256" s="366">
        <v>606798</v>
      </c>
      <c r="E256" s="366" t="s">
        <v>372</v>
      </c>
      <c r="F256" s="367">
        <v>149.33333333333334</v>
      </c>
      <c r="G256" s="367">
        <v>0</v>
      </c>
      <c r="H256" s="281"/>
      <c r="I256" s="281"/>
      <c r="J256" s="281"/>
      <c r="K256" s="281"/>
      <c r="L256" s="281"/>
      <c r="M256" s="389" t="s">
        <v>411</v>
      </c>
      <c r="N256" s="389" t="s">
        <v>411</v>
      </c>
      <c r="O256" s="389" t="s">
        <v>411</v>
      </c>
      <c r="P256" s="389" t="s">
        <v>411</v>
      </c>
      <c r="Q256" s="389" t="s">
        <v>411</v>
      </c>
      <c r="R256" s="389" t="s">
        <v>411</v>
      </c>
      <c r="S256" s="389" t="s">
        <v>411</v>
      </c>
      <c r="T256" s="389" t="s">
        <v>411</v>
      </c>
      <c r="U256" s="389" t="s">
        <v>411</v>
      </c>
      <c r="V256" s="389" t="s">
        <v>411</v>
      </c>
      <c r="W256" s="389" t="s">
        <v>411</v>
      </c>
      <c r="X256" s="389" t="s">
        <v>411</v>
      </c>
      <c r="Y256" s="389" t="s">
        <v>411</v>
      </c>
      <c r="Z256" s="389" t="s">
        <v>411</v>
      </c>
      <c r="AA256" s="389" t="s">
        <v>411</v>
      </c>
      <c r="AB256" s="389" t="s">
        <v>411</v>
      </c>
      <c r="AC256" s="389" t="s">
        <v>411</v>
      </c>
      <c r="AD256" s="389" t="s">
        <v>411</v>
      </c>
      <c r="AE256" s="389" t="s">
        <v>411</v>
      </c>
      <c r="AF256" s="389" t="s">
        <v>411</v>
      </c>
      <c r="AG256" s="389" t="s">
        <v>411</v>
      </c>
      <c r="AH256" s="389" t="s">
        <v>411</v>
      </c>
      <c r="AI256" s="367">
        <v>0</v>
      </c>
      <c r="AJ256" s="367">
        <v>0</v>
      </c>
      <c r="AK256" s="367">
        <v>0</v>
      </c>
      <c r="AL256" s="367">
        <v>0</v>
      </c>
      <c r="AM256" s="367">
        <v>0</v>
      </c>
      <c r="AN256" s="367">
        <v>0</v>
      </c>
      <c r="AO256" s="367">
        <v>0</v>
      </c>
      <c r="AP256" s="367">
        <v>0</v>
      </c>
      <c r="AQ256" s="367">
        <v>0</v>
      </c>
      <c r="AR256" s="367">
        <v>0</v>
      </c>
      <c r="AS256" s="367">
        <v>0</v>
      </c>
      <c r="AT256" s="367">
        <v>0</v>
      </c>
      <c r="AU256" s="367">
        <v>0</v>
      </c>
      <c r="AV256" s="367">
        <v>0</v>
      </c>
      <c r="AW256" s="367">
        <v>0</v>
      </c>
      <c r="AX256" s="367">
        <v>0</v>
      </c>
      <c r="AY256" s="367">
        <v>0</v>
      </c>
      <c r="AZ256" s="367">
        <v>0</v>
      </c>
      <c r="BA256" s="367">
        <v>0</v>
      </c>
      <c r="BB256" s="367">
        <v>0</v>
      </c>
      <c r="BC256" s="367">
        <v>0</v>
      </c>
      <c r="BD256" s="367">
        <v>0</v>
      </c>
      <c r="BE256" s="367">
        <v>0</v>
      </c>
      <c r="BF256" s="367">
        <v>0</v>
      </c>
      <c r="BG256" s="367">
        <v>0</v>
      </c>
      <c r="BH256" s="367">
        <v>0</v>
      </c>
      <c r="BI256" s="367">
        <v>0</v>
      </c>
      <c r="BJ256" s="367">
        <v>0</v>
      </c>
      <c r="BK256" s="367">
        <v>0</v>
      </c>
      <c r="BL256" s="367">
        <v>0</v>
      </c>
      <c r="BN256" s="369">
        <v>0</v>
      </c>
      <c r="BO256" s="369">
        <v>0</v>
      </c>
      <c r="BP256" s="369">
        <v>0</v>
      </c>
      <c r="BQ256" s="369">
        <v>0</v>
      </c>
      <c r="BR256" s="369">
        <v>0</v>
      </c>
      <c r="BS256" s="390" t="s">
        <v>411</v>
      </c>
      <c r="BT256" s="390" t="s">
        <v>411</v>
      </c>
      <c r="BU256" s="390" t="s">
        <v>411</v>
      </c>
      <c r="BV256" s="390" t="s">
        <v>411</v>
      </c>
      <c r="BW256" s="390" t="s">
        <v>411</v>
      </c>
      <c r="BX256" s="390" t="s">
        <v>411</v>
      </c>
      <c r="BY256" s="390" t="s">
        <v>411</v>
      </c>
      <c r="BZ256" s="390" t="s">
        <v>411</v>
      </c>
      <c r="CA256" s="390" t="s">
        <v>411</v>
      </c>
      <c r="CB256" s="390" t="s">
        <v>411</v>
      </c>
      <c r="CC256" s="390" t="s">
        <v>411</v>
      </c>
      <c r="CD256" s="390" t="s">
        <v>411</v>
      </c>
      <c r="CE256" s="390" t="s">
        <v>411</v>
      </c>
      <c r="CF256" s="390" t="s">
        <v>411</v>
      </c>
      <c r="CG256" s="390" t="s">
        <v>411</v>
      </c>
      <c r="CH256" s="390" t="s">
        <v>411</v>
      </c>
      <c r="CI256" s="390" t="s">
        <v>411</v>
      </c>
      <c r="CJ256" s="390" t="s">
        <v>411</v>
      </c>
      <c r="CK256" s="390" t="s">
        <v>411</v>
      </c>
      <c r="CL256" s="390" t="s">
        <v>411</v>
      </c>
      <c r="CM256" s="390" t="s">
        <v>411</v>
      </c>
      <c r="CN256" s="390" t="s">
        <v>411</v>
      </c>
      <c r="CO256" s="369">
        <v>0</v>
      </c>
      <c r="CP256" s="369">
        <v>0</v>
      </c>
      <c r="CQ256" s="369">
        <v>0</v>
      </c>
      <c r="CR256" s="369">
        <v>0</v>
      </c>
      <c r="CS256" s="369">
        <v>0</v>
      </c>
      <c r="CT256" s="369">
        <v>0</v>
      </c>
      <c r="CU256" s="369">
        <v>0</v>
      </c>
      <c r="CV256" s="369">
        <v>0</v>
      </c>
      <c r="CW256" s="369">
        <v>0</v>
      </c>
      <c r="CX256" s="369">
        <v>0</v>
      </c>
      <c r="CY256" s="369">
        <v>0</v>
      </c>
      <c r="CZ256" s="369">
        <v>0</v>
      </c>
      <c r="DA256" s="369">
        <v>0</v>
      </c>
      <c r="DB256" s="369">
        <v>0</v>
      </c>
      <c r="DC256" s="369">
        <v>0</v>
      </c>
      <c r="DD256" s="369">
        <v>0</v>
      </c>
      <c r="DE256" s="369">
        <v>0</v>
      </c>
      <c r="DF256" s="369">
        <v>0</v>
      </c>
      <c r="DG256" s="369">
        <v>0</v>
      </c>
      <c r="DH256" s="369">
        <v>0</v>
      </c>
      <c r="DI256" s="369">
        <v>0</v>
      </c>
      <c r="DJ256" s="369">
        <v>0</v>
      </c>
      <c r="DK256" s="369">
        <v>0</v>
      </c>
      <c r="DL256" s="369">
        <v>0</v>
      </c>
      <c r="DM256" s="369">
        <v>0</v>
      </c>
      <c r="DN256" s="369">
        <v>0</v>
      </c>
      <c r="DO256" s="369">
        <v>0</v>
      </c>
      <c r="DP256" s="369">
        <v>0</v>
      </c>
      <c r="DQ256" s="369">
        <v>0</v>
      </c>
      <c r="DR256" s="369">
        <v>0</v>
      </c>
      <c r="DT256" s="366" t="s">
        <v>247</v>
      </c>
      <c r="DU256" s="304"/>
      <c r="DV256" s="304"/>
      <c r="DW256" s="304"/>
      <c r="DX256" s="304"/>
      <c r="DY256" s="304"/>
      <c r="DZ256" s="304"/>
      <c r="EA256" s="255">
        <v>89600</v>
      </c>
      <c r="EB256" s="255">
        <v>179200</v>
      </c>
      <c r="EC256" s="255">
        <v>0</v>
      </c>
      <c r="ED256" s="255">
        <f t="shared" si="27"/>
        <v>0</v>
      </c>
      <c r="EE256" s="255">
        <f t="shared" si="27"/>
        <v>0</v>
      </c>
      <c r="EF256" s="255">
        <f t="shared" si="24"/>
        <v>268800</v>
      </c>
      <c r="EG256" s="255">
        <v>0</v>
      </c>
      <c r="EH256" s="366" t="s">
        <v>200</v>
      </c>
    </row>
    <row r="257" spans="1:138" x14ac:dyDescent="0.4">
      <c r="A257" s="366" t="s">
        <v>276</v>
      </c>
      <c r="B257" s="366" t="s">
        <v>276</v>
      </c>
      <c r="C257" s="366" t="s">
        <v>276</v>
      </c>
      <c r="D257" s="366">
        <v>606801</v>
      </c>
      <c r="E257" s="366" t="s">
        <v>293</v>
      </c>
      <c r="F257" s="367">
        <v>0</v>
      </c>
      <c r="G257" s="367">
        <v>0</v>
      </c>
      <c r="H257" s="281"/>
      <c r="I257" s="281"/>
      <c r="J257" s="281"/>
      <c r="K257" s="281"/>
      <c r="L257" s="281"/>
      <c r="M257" s="389" t="s">
        <v>411</v>
      </c>
      <c r="N257" s="389" t="s">
        <v>411</v>
      </c>
      <c r="O257" s="389" t="s">
        <v>411</v>
      </c>
      <c r="P257" s="389" t="s">
        <v>411</v>
      </c>
      <c r="Q257" s="389" t="s">
        <v>411</v>
      </c>
      <c r="R257" s="389" t="s">
        <v>411</v>
      </c>
      <c r="S257" s="389" t="s">
        <v>411</v>
      </c>
      <c r="T257" s="389" t="s">
        <v>411</v>
      </c>
      <c r="U257" s="389" t="s">
        <v>411</v>
      </c>
      <c r="V257" s="389" t="s">
        <v>411</v>
      </c>
      <c r="W257" s="389" t="s">
        <v>411</v>
      </c>
      <c r="X257" s="389" t="s">
        <v>411</v>
      </c>
      <c r="Y257" s="389" t="s">
        <v>411</v>
      </c>
      <c r="Z257" s="389" t="s">
        <v>411</v>
      </c>
      <c r="AA257" s="389" t="s">
        <v>411</v>
      </c>
      <c r="AB257" s="389" t="s">
        <v>411</v>
      </c>
      <c r="AC257" s="389" t="s">
        <v>411</v>
      </c>
      <c r="AD257" s="389" t="s">
        <v>411</v>
      </c>
      <c r="AE257" s="389" t="s">
        <v>411</v>
      </c>
      <c r="AF257" s="389" t="s">
        <v>411</v>
      </c>
      <c r="AG257" s="389" t="s">
        <v>411</v>
      </c>
      <c r="AH257" s="389" t="s">
        <v>411</v>
      </c>
      <c r="AI257" s="367" t="s">
        <v>276</v>
      </c>
      <c r="AJ257" s="367" t="s">
        <v>276</v>
      </c>
      <c r="AK257" s="367" t="s">
        <v>276</v>
      </c>
      <c r="AL257" s="367" t="s">
        <v>276</v>
      </c>
      <c r="AM257" s="367" t="s">
        <v>276</v>
      </c>
      <c r="AN257" s="367" t="s">
        <v>276</v>
      </c>
      <c r="AO257" s="367" t="s">
        <v>276</v>
      </c>
      <c r="AP257" s="367" t="s">
        <v>276</v>
      </c>
      <c r="AQ257" s="367" t="s">
        <v>276</v>
      </c>
      <c r="AR257" s="367" t="s">
        <v>276</v>
      </c>
      <c r="AS257" s="367" t="s">
        <v>276</v>
      </c>
      <c r="AT257" s="367" t="s">
        <v>276</v>
      </c>
      <c r="AU257" s="367" t="s">
        <v>276</v>
      </c>
      <c r="AV257" s="367" t="s">
        <v>276</v>
      </c>
      <c r="AW257" s="367" t="s">
        <v>276</v>
      </c>
      <c r="AX257" s="367" t="s">
        <v>276</v>
      </c>
      <c r="AY257" s="367" t="s">
        <v>276</v>
      </c>
      <c r="AZ257" s="367" t="s">
        <v>276</v>
      </c>
      <c r="BA257" s="367" t="s">
        <v>276</v>
      </c>
      <c r="BB257" s="367" t="s">
        <v>276</v>
      </c>
      <c r="BC257" s="367" t="s">
        <v>276</v>
      </c>
      <c r="BD257" s="367" t="s">
        <v>276</v>
      </c>
      <c r="BE257" s="367" t="s">
        <v>276</v>
      </c>
      <c r="BF257" s="367" t="s">
        <v>276</v>
      </c>
      <c r="BG257" s="367" t="s">
        <v>276</v>
      </c>
      <c r="BH257" s="367" t="s">
        <v>276</v>
      </c>
      <c r="BI257" s="367" t="s">
        <v>276</v>
      </c>
      <c r="BJ257" s="367" t="s">
        <v>276</v>
      </c>
      <c r="BK257" s="367" t="s">
        <v>276</v>
      </c>
      <c r="BL257" s="367" t="s">
        <v>276</v>
      </c>
      <c r="BN257" s="369">
        <v>0</v>
      </c>
      <c r="BO257" s="369">
        <v>0</v>
      </c>
      <c r="BP257" s="369">
        <v>0</v>
      </c>
      <c r="BQ257" s="369">
        <v>0</v>
      </c>
      <c r="BR257" s="369">
        <v>0</v>
      </c>
      <c r="BS257" s="390" t="s">
        <v>411</v>
      </c>
      <c r="BT257" s="390" t="s">
        <v>411</v>
      </c>
      <c r="BU257" s="390" t="s">
        <v>411</v>
      </c>
      <c r="BV257" s="390" t="s">
        <v>411</v>
      </c>
      <c r="BW257" s="390" t="s">
        <v>411</v>
      </c>
      <c r="BX257" s="390" t="s">
        <v>411</v>
      </c>
      <c r="BY257" s="390" t="s">
        <v>411</v>
      </c>
      <c r="BZ257" s="390" t="s">
        <v>411</v>
      </c>
      <c r="CA257" s="390" t="s">
        <v>411</v>
      </c>
      <c r="CB257" s="390" t="s">
        <v>411</v>
      </c>
      <c r="CC257" s="390" t="s">
        <v>411</v>
      </c>
      <c r="CD257" s="390" t="s">
        <v>411</v>
      </c>
      <c r="CE257" s="390" t="s">
        <v>411</v>
      </c>
      <c r="CF257" s="390" t="s">
        <v>411</v>
      </c>
      <c r="CG257" s="390" t="s">
        <v>411</v>
      </c>
      <c r="CH257" s="390" t="s">
        <v>411</v>
      </c>
      <c r="CI257" s="390" t="s">
        <v>411</v>
      </c>
      <c r="CJ257" s="390" t="s">
        <v>411</v>
      </c>
      <c r="CK257" s="390" t="s">
        <v>411</v>
      </c>
      <c r="CL257" s="390" t="s">
        <v>411</v>
      </c>
      <c r="CM257" s="390" t="s">
        <v>411</v>
      </c>
      <c r="CN257" s="390" t="s">
        <v>411</v>
      </c>
      <c r="CO257" s="369">
        <v>0</v>
      </c>
      <c r="CP257" s="369">
        <v>0</v>
      </c>
      <c r="CQ257" s="369">
        <v>0</v>
      </c>
      <c r="CR257" s="369">
        <v>0</v>
      </c>
      <c r="CS257" s="369">
        <v>0</v>
      </c>
      <c r="CT257" s="369">
        <v>0</v>
      </c>
      <c r="CU257" s="369">
        <v>0</v>
      </c>
      <c r="CV257" s="369">
        <v>0</v>
      </c>
      <c r="CW257" s="369">
        <v>0</v>
      </c>
      <c r="CX257" s="369">
        <v>0</v>
      </c>
      <c r="CY257" s="369">
        <v>0</v>
      </c>
      <c r="CZ257" s="369">
        <v>0</v>
      </c>
      <c r="DA257" s="369">
        <v>0</v>
      </c>
      <c r="DB257" s="369">
        <v>0</v>
      </c>
      <c r="DC257" s="369">
        <v>0</v>
      </c>
      <c r="DD257" s="369">
        <v>0</v>
      </c>
      <c r="DE257" s="369">
        <v>0</v>
      </c>
      <c r="DF257" s="369">
        <v>0</v>
      </c>
      <c r="DG257" s="369">
        <v>0</v>
      </c>
      <c r="DH257" s="369">
        <v>0</v>
      </c>
      <c r="DI257" s="369">
        <v>0</v>
      </c>
      <c r="DJ257" s="369">
        <v>0</v>
      </c>
      <c r="DK257" s="369">
        <v>0</v>
      </c>
      <c r="DL257" s="369">
        <v>0</v>
      </c>
      <c r="DM257" s="369">
        <v>0</v>
      </c>
      <c r="DN257" s="369">
        <v>0</v>
      </c>
      <c r="DO257" s="369">
        <v>0</v>
      </c>
      <c r="DP257" s="369">
        <v>0</v>
      </c>
      <c r="DQ257" s="369">
        <v>0</v>
      </c>
      <c r="DR257" s="369">
        <v>0</v>
      </c>
      <c r="DT257" s="366" t="s">
        <v>276</v>
      </c>
      <c r="DU257" s="304"/>
      <c r="DV257" s="304"/>
      <c r="DW257" s="304"/>
      <c r="DX257" s="304"/>
      <c r="DY257" s="304"/>
      <c r="DZ257" s="304"/>
      <c r="EA257" s="255">
        <v>0</v>
      </c>
      <c r="EB257" s="255">
        <v>0</v>
      </c>
      <c r="EC257" s="255">
        <v>0</v>
      </c>
      <c r="ED257" s="255">
        <f t="shared" si="27"/>
        <v>0</v>
      </c>
      <c r="EE257" s="255">
        <f t="shared" si="27"/>
        <v>0</v>
      </c>
      <c r="EF257" s="255">
        <f t="shared" si="24"/>
        <v>0</v>
      </c>
      <c r="EG257" s="255">
        <v>0</v>
      </c>
      <c r="EH257" s="366" t="s">
        <v>200</v>
      </c>
    </row>
    <row r="258" spans="1:138" x14ac:dyDescent="0.4">
      <c r="A258" s="366" t="s">
        <v>79</v>
      </c>
      <c r="B258" s="366" t="s">
        <v>267</v>
      </c>
      <c r="C258" s="366" t="s">
        <v>370</v>
      </c>
      <c r="D258" s="366">
        <v>606801</v>
      </c>
      <c r="E258" s="366" t="s">
        <v>372</v>
      </c>
      <c r="F258" s="367">
        <v>180</v>
      </c>
      <c r="G258" s="367">
        <v>0</v>
      </c>
      <c r="H258" s="281"/>
      <c r="I258" s="281"/>
      <c r="J258" s="281"/>
      <c r="K258" s="281"/>
      <c r="L258" s="281"/>
      <c r="M258" s="389" t="s">
        <v>411</v>
      </c>
      <c r="N258" s="389" t="s">
        <v>411</v>
      </c>
      <c r="O258" s="389" t="s">
        <v>411</v>
      </c>
      <c r="P258" s="389" t="s">
        <v>411</v>
      </c>
      <c r="Q258" s="389" t="s">
        <v>411</v>
      </c>
      <c r="R258" s="389" t="s">
        <v>411</v>
      </c>
      <c r="S258" s="389" t="s">
        <v>411</v>
      </c>
      <c r="T258" s="389" t="s">
        <v>411</v>
      </c>
      <c r="U258" s="389" t="s">
        <v>411</v>
      </c>
      <c r="V258" s="389" t="s">
        <v>411</v>
      </c>
      <c r="W258" s="389" t="s">
        <v>411</v>
      </c>
      <c r="X258" s="389" t="s">
        <v>411</v>
      </c>
      <c r="Y258" s="389" t="s">
        <v>411</v>
      </c>
      <c r="Z258" s="389" t="s">
        <v>411</v>
      </c>
      <c r="AA258" s="389" t="s">
        <v>411</v>
      </c>
      <c r="AB258" s="389" t="s">
        <v>411</v>
      </c>
      <c r="AC258" s="389" t="s">
        <v>411</v>
      </c>
      <c r="AD258" s="389" t="s">
        <v>411</v>
      </c>
      <c r="AE258" s="389" t="s">
        <v>411</v>
      </c>
      <c r="AF258" s="389" t="s">
        <v>411</v>
      </c>
      <c r="AG258" s="389" t="s">
        <v>411</v>
      </c>
      <c r="AH258" s="389" t="s">
        <v>411</v>
      </c>
      <c r="AI258" s="367">
        <v>0</v>
      </c>
      <c r="AJ258" s="367">
        <v>0</v>
      </c>
      <c r="AK258" s="367">
        <v>0</v>
      </c>
      <c r="AL258" s="367">
        <v>0</v>
      </c>
      <c r="AM258" s="367">
        <v>0</v>
      </c>
      <c r="AN258" s="367">
        <v>0</v>
      </c>
      <c r="AO258" s="367">
        <v>0</v>
      </c>
      <c r="AP258" s="367">
        <v>0</v>
      </c>
      <c r="AQ258" s="367">
        <v>0</v>
      </c>
      <c r="AR258" s="367">
        <v>0</v>
      </c>
      <c r="AS258" s="367">
        <v>0</v>
      </c>
      <c r="AT258" s="367">
        <v>0</v>
      </c>
      <c r="AU258" s="367">
        <v>0</v>
      </c>
      <c r="AV258" s="367">
        <v>0</v>
      </c>
      <c r="AW258" s="367">
        <v>0</v>
      </c>
      <c r="AX258" s="367">
        <v>0</v>
      </c>
      <c r="AY258" s="367">
        <v>0</v>
      </c>
      <c r="AZ258" s="367">
        <v>0</v>
      </c>
      <c r="BA258" s="367">
        <v>0</v>
      </c>
      <c r="BB258" s="367">
        <v>0</v>
      </c>
      <c r="BC258" s="367">
        <v>0</v>
      </c>
      <c r="BD258" s="367">
        <v>0</v>
      </c>
      <c r="BE258" s="367">
        <v>0</v>
      </c>
      <c r="BF258" s="367">
        <v>0</v>
      </c>
      <c r="BG258" s="367">
        <v>0</v>
      </c>
      <c r="BH258" s="367">
        <v>0</v>
      </c>
      <c r="BI258" s="367">
        <v>0</v>
      </c>
      <c r="BJ258" s="367">
        <v>0</v>
      </c>
      <c r="BK258" s="367">
        <v>0</v>
      </c>
      <c r="BL258" s="367">
        <v>0</v>
      </c>
      <c r="BN258" s="369">
        <v>0</v>
      </c>
      <c r="BO258" s="369">
        <v>0</v>
      </c>
      <c r="BP258" s="369">
        <v>0</v>
      </c>
      <c r="BQ258" s="369">
        <v>0</v>
      </c>
      <c r="BR258" s="369">
        <v>0</v>
      </c>
      <c r="BS258" s="390" t="s">
        <v>411</v>
      </c>
      <c r="BT258" s="390" t="s">
        <v>411</v>
      </c>
      <c r="BU258" s="390" t="s">
        <v>411</v>
      </c>
      <c r="BV258" s="390" t="s">
        <v>411</v>
      </c>
      <c r="BW258" s="390" t="s">
        <v>411</v>
      </c>
      <c r="BX258" s="390" t="s">
        <v>411</v>
      </c>
      <c r="BY258" s="390" t="s">
        <v>411</v>
      </c>
      <c r="BZ258" s="390" t="s">
        <v>411</v>
      </c>
      <c r="CA258" s="390" t="s">
        <v>411</v>
      </c>
      <c r="CB258" s="390" t="s">
        <v>411</v>
      </c>
      <c r="CC258" s="390" t="s">
        <v>411</v>
      </c>
      <c r="CD258" s="390" t="s">
        <v>411</v>
      </c>
      <c r="CE258" s="390" t="s">
        <v>411</v>
      </c>
      <c r="CF258" s="390" t="s">
        <v>411</v>
      </c>
      <c r="CG258" s="390" t="s">
        <v>411</v>
      </c>
      <c r="CH258" s="390" t="s">
        <v>411</v>
      </c>
      <c r="CI258" s="390" t="s">
        <v>411</v>
      </c>
      <c r="CJ258" s="390" t="s">
        <v>411</v>
      </c>
      <c r="CK258" s="390" t="s">
        <v>411</v>
      </c>
      <c r="CL258" s="390" t="s">
        <v>411</v>
      </c>
      <c r="CM258" s="390" t="s">
        <v>411</v>
      </c>
      <c r="CN258" s="390" t="s">
        <v>411</v>
      </c>
      <c r="CO258" s="369">
        <v>0</v>
      </c>
      <c r="CP258" s="369">
        <v>0</v>
      </c>
      <c r="CQ258" s="369">
        <v>0</v>
      </c>
      <c r="CR258" s="369">
        <v>0</v>
      </c>
      <c r="CS258" s="369">
        <v>0</v>
      </c>
      <c r="CT258" s="369">
        <v>0</v>
      </c>
      <c r="CU258" s="369">
        <v>0</v>
      </c>
      <c r="CV258" s="369">
        <v>0</v>
      </c>
      <c r="CW258" s="369">
        <v>0</v>
      </c>
      <c r="CX258" s="369">
        <v>0</v>
      </c>
      <c r="CY258" s="369">
        <v>0</v>
      </c>
      <c r="CZ258" s="369">
        <v>0</v>
      </c>
      <c r="DA258" s="369">
        <v>0</v>
      </c>
      <c r="DB258" s="369">
        <v>0</v>
      </c>
      <c r="DC258" s="369">
        <v>0</v>
      </c>
      <c r="DD258" s="369">
        <v>0</v>
      </c>
      <c r="DE258" s="369">
        <v>0</v>
      </c>
      <c r="DF258" s="369">
        <v>0</v>
      </c>
      <c r="DG258" s="369">
        <v>0</v>
      </c>
      <c r="DH258" s="369">
        <v>0</v>
      </c>
      <c r="DI258" s="369">
        <v>0</v>
      </c>
      <c r="DJ258" s="369">
        <v>0</v>
      </c>
      <c r="DK258" s="369">
        <v>0</v>
      </c>
      <c r="DL258" s="369">
        <v>0</v>
      </c>
      <c r="DM258" s="369">
        <v>0</v>
      </c>
      <c r="DN258" s="369">
        <v>0</v>
      </c>
      <c r="DO258" s="369">
        <v>0</v>
      </c>
      <c r="DP258" s="369">
        <v>0</v>
      </c>
      <c r="DQ258" s="369">
        <v>0</v>
      </c>
      <c r="DR258" s="369">
        <v>0</v>
      </c>
      <c r="DT258" s="366" t="s">
        <v>247</v>
      </c>
      <c r="DU258" s="304"/>
      <c r="DV258" s="304"/>
      <c r="DW258" s="304"/>
      <c r="DX258" s="304"/>
      <c r="DY258" s="304"/>
      <c r="DZ258" s="304"/>
      <c r="EA258" s="255">
        <v>21600</v>
      </c>
      <c r="EB258" s="255">
        <v>32400</v>
      </c>
      <c r="EC258" s="255">
        <v>0</v>
      </c>
      <c r="ED258" s="255">
        <f t="shared" si="27"/>
        <v>0</v>
      </c>
      <c r="EE258" s="255">
        <f t="shared" si="27"/>
        <v>0</v>
      </c>
      <c r="EF258" s="255">
        <f t="shared" si="24"/>
        <v>54000</v>
      </c>
      <c r="EG258" s="255">
        <v>0</v>
      </c>
      <c r="EH258" s="366" t="s">
        <v>200</v>
      </c>
    </row>
    <row r="259" spans="1:138" x14ac:dyDescent="0.4">
      <c r="A259" s="366" t="s">
        <v>276</v>
      </c>
      <c r="B259" s="366" t="s">
        <v>276</v>
      </c>
      <c r="C259" s="366" t="s">
        <v>276</v>
      </c>
      <c r="D259" s="366">
        <v>606809</v>
      </c>
      <c r="E259" s="366" t="s">
        <v>307</v>
      </c>
      <c r="F259" s="367">
        <v>0</v>
      </c>
      <c r="G259" s="367">
        <v>0</v>
      </c>
      <c r="H259" s="281"/>
      <c r="I259" s="281"/>
      <c r="J259" s="281"/>
      <c r="K259" s="281"/>
      <c r="L259" s="281"/>
      <c r="M259" s="389" t="s">
        <v>411</v>
      </c>
      <c r="N259" s="389" t="s">
        <v>411</v>
      </c>
      <c r="O259" s="389" t="s">
        <v>411</v>
      </c>
      <c r="P259" s="389" t="s">
        <v>411</v>
      </c>
      <c r="Q259" s="389" t="s">
        <v>411</v>
      </c>
      <c r="R259" s="389" t="s">
        <v>411</v>
      </c>
      <c r="S259" s="389" t="s">
        <v>411</v>
      </c>
      <c r="T259" s="389" t="s">
        <v>411</v>
      </c>
      <c r="U259" s="389" t="s">
        <v>411</v>
      </c>
      <c r="V259" s="389" t="s">
        <v>411</v>
      </c>
      <c r="W259" s="389" t="s">
        <v>411</v>
      </c>
      <c r="X259" s="389" t="s">
        <v>411</v>
      </c>
      <c r="Y259" s="389" t="s">
        <v>411</v>
      </c>
      <c r="Z259" s="389" t="s">
        <v>411</v>
      </c>
      <c r="AA259" s="389" t="s">
        <v>411</v>
      </c>
      <c r="AB259" s="389" t="s">
        <v>411</v>
      </c>
      <c r="AC259" s="389" t="s">
        <v>411</v>
      </c>
      <c r="AD259" s="389" t="s">
        <v>411</v>
      </c>
      <c r="AE259" s="389" t="s">
        <v>411</v>
      </c>
      <c r="AF259" s="389" t="s">
        <v>411</v>
      </c>
      <c r="AG259" s="389" t="s">
        <v>411</v>
      </c>
      <c r="AH259" s="389" t="s">
        <v>411</v>
      </c>
      <c r="AI259" s="367" t="s">
        <v>276</v>
      </c>
      <c r="AJ259" s="367" t="s">
        <v>276</v>
      </c>
      <c r="AK259" s="367" t="s">
        <v>276</v>
      </c>
      <c r="AL259" s="367" t="s">
        <v>276</v>
      </c>
      <c r="AM259" s="367" t="s">
        <v>276</v>
      </c>
      <c r="AN259" s="367" t="s">
        <v>276</v>
      </c>
      <c r="AO259" s="367" t="s">
        <v>276</v>
      </c>
      <c r="AP259" s="367" t="s">
        <v>276</v>
      </c>
      <c r="AQ259" s="367" t="s">
        <v>276</v>
      </c>
      <c r="AR259" s="367" t="s">
        <v>276</v>
      </c>
      <c r="AS259" s="367" t="s">
        <v>276</v>
      </c>
      <c r="AT259" s="367" t="s">
        <v>276</v>
      </c>
      <c r="AU259" s="367" t="s">
        <v>276</v>
      </c>
      <c r="AV259" s="367" t="s">
        <v>276</v>
      </c>
      <c r="AW259" s="367" t="s">
        <v>276</v>
      </c>
      <c r="AX259" s="367" t="s">
        <v>276</v>
      </c>
      <c r="AY259" s="367" t="s">
        <v>276</v>
      </c>
      <c r="AZ259" s="367" t="s">
        <v>276</v>
      </c>
      <c r="BA259" s="367" t="s">
        <v>276</v>
      </c>
      <c r="BB259" s="367" t="s">
        <v>276</v>
      </c>
      <c r="BC259" s="367" t="s">
        <v>276</v>
      </c>
      <c r="BD259" s="367" t="s">
        <v>276</v>
      </c>
      <c r="BE259" s="367" t="s">
        <v>276</v>
      </c>
      <c r="BF259" s="367" t="s">
        <v>276</v>
      </c>
      <c r="BG259" s="367" t="s">
        <v>276</v>
      </c>
      <c r="BH259" s="367" t="s">
        <v>276</v>
      </c>
      <c r="BI259" s="367" t="s">
        <v>276</v>
      </c>
      <c r="BJ259" s="367" t="s">
        <v>276</v>
      </c>
      <c r="BK259" s="367" t="s">
        <v>276</v>
      </c>
      <c r="BL259" s="367" t="s">
        <v>276</v>
      </c>
      <c r="BN259" s="369">
        <v>0</v>
      </c>
      <c r="BO259" s="369">
        <v>0</v>
      </c>
      <c r="BP259" s="369">
        <v>0</v>
      </c>
      <c r="BQ259" s="369">
        <v>0</v>
      </c>
      <c r="BR259" s="369">
        <v>0</v>
      </c>
      <c r="BS259" s="390" t="s">
        <v>411</v>
      </c>
      <c r="BT259" s="390" t="s">
        <v>411</v>
      </c>
      <c r="BU259" s="390" t="s">
        <v>411</v>
      </c>
      <c r="BV259" s="390" t="s">
        <v>411</v>
      </c>
      <c r="BW259" s="390" t="s">
        <v>411</v>
      </c>
      <c r="BX259" s="390" t="s">
        <v>411</v>
      </c>
      <c r="BY259" s="390" t="s">
        <v>411</v>
      </c>
      <c r="BZ259" s="390" t="s">
        <v>411</v>
      </c>
      <c r="CA259" s="390" t="s">
        <v>411</v>
      </c>
      <c r="CB259" s="390" t="s">
        <v>411</v>
      </c>
      <c r="CC259" s="390" t="s">
        <v>411</v>
      </c>
      <c r="CD259" s="390" t="s">
        <v>411</v>
      </c>
      <c r="CE259" s="390" t="s">
        <v>411</v>
      </c>
      <c r="CF259" s="390" t="s">
        <v>411</v>
      </c>
      <c r="CG259" s="390" t="s">
        <v>411</v>
      </c>
      <c r="CH259" s="390" t="s">
        <v>411</v>
      </c>
      <c r="CI259" s="390" t="s">
        <v>411</v>
      </c>
      <c r="CJ259" s="390" t="s">
        <v>411</v>
      </c>
      <c r="CK259" s="390" t="s">
        <v>411</v>
      </c>
      <c r="CL259" s="390" t="s">
        <v>411</v>
      </c>
      <c r="CM259" s="390" t="s">
        <v>411</v>
      </c>
      <c r="CN259" s="390" t="s">
        <v>411</v>
      </c>
      <c r="CO259" s="369">
        <v>0</v>
      </c>
      <c r="CP259" s="369">
        <v>0</v>
      </c>
      <c r="CQ259" s="369">
        <v>0</v>
      </c>
      <c r="CR259" s="369">
        <v>0</v>
      </c>
      <c r="CS259" s="369">
        <v>0</v>
      </c>
      <c r="CT259" s="369">
        <v>0</v>
      </c>
      <c r="CU259" s="369">
        <v>0</v>
      </c>
      <c r="CV259" s="369">
        <v>0</v>
      </c>
      <c r="CW259" s="369">
        <v>0</v>
      </c>
      <c r="CX259" s="369">
        <v>0</v>
      </c>
      <c r="CY259" s="369">
        <v>0</v>
      </c>
      <c r="CZ259" s="369">
        <v>0</v>
      </c>
      <c r="DA259" s="369">
        <v>0</v>
      </c>
      <c r="DB259" s="369">
        <v>0</v>
      </c>
      <c r="DC259" s="369">
        <v>0</v>
      </c>
      <c r="DD259" s="369">
        <v>0</v>
      </c>
      <c r="DE259" s="369">
        <v>0</v>
      </c>
      <c r="DF259" s="369">
        <v>0</v>
      </c>
      <c r="DG259" s="369">
        <v>0</v>
      </c>
      <c r="DH259" s="369">
        <v>0</v>
      </c>
      <c r="DI259" s="369">
        <v>0</v>
      </c>
      <c r="DJ259" s="369">
        <v>0</v>
      </c>
      <c r="DK259" s="369">
        <v>0</v>
      </c>
      <c r="DL259" s="369">
        <v>0</v>
      </c>
      <c r="DM259" s="369">
        <v>0</v>
      </c>
      <c r="DN259" s="369">
        <v>0</v>
      </c>
      <c r="DO259" s="369">
        <v>0</v>
      </c>
      <c r="DP259" s="369">
        <v>0</v>
      </c>
      <c r="DQ259" s="369">
        <v>0</v>
      </c>
      <c r="DR259" s="369">
        <v>0</v>
      </c>
      <c r="DT259" s="366" t="s">
        <v>276</v>
      </c>
      <c r="DU259" s="304"/>
      <c r="DV259" s="304"/>
      <c r="DW259" s="304"/>
      <c r="DX259" s="304"/>
      <c r="DY259" s="304"/>
      <c r="DZ259" s="304"/>
      <c r="EA259" s="255">
        <v>0</v>
      </c>
      <c r="EB259" s="255">
        <v>0</v>
      </c>
      <c r="EC259" s="255">
        <v>0</v>
      </c>
      <c r="ED259" s="255">
        <f t="shared" si="27"/>
        <v>0</v>
      </c>
      <c r="EE259" s="255">
        <f t="shared" si="27"/>
        <v>0</v>
      </c>
      <c r="EF259" s="255">
        <f t="shared" si="24"/>
        <v>0</v>
      </c>
      <c r="EG259" s="255">
        <v>0</v>
      </c>
      <c r="EH259" s="366" t="s">
        <v>200</v>
      </c>
    </row>
    <row r="260" spans="1:138" x14ac:dyDescent="0.4">
      <c r="A260" s="366" t="s">
        <v>79</v>
      </c>
      <c r="B260" s="366" t="s">
        <v>267</v>
      </c>
      <c r="C260" s="366" t="s">
        <v>370</v>
      </c>
      <c r="D260" s="366">
        <v>606809</v>
      </c>
      <c r="E260" s="366" t="s">
        <v>372</v>
      </c>
      <c r="F260" s="367">
        <v>266.66666666666669</v>
      </c>
      <c r="G260" s="367">
        <v>0</v>
      </c>
      <c r="H260" s="281"/>
      <c r="I260" s="281"/>
      <c r="J260" s="281"/>
      <c r="K260" s="281"/>
      <c r="L260" s="281"/>
      <c r="M260" s="389" t="s">
        <v>411</v>
      </c>
      <c r="N260" s="389" t="s">
        <v>411</v>
      </c>
      <c r="O260" s="389" t="s">
        <v>411</v>
      </c>
      <c r="P260" s="389" t="s">
        <v>411</v>
      </c>
      <c r="Q260" s="389" t="s">
        <v>411</v>
      </c>
      <c r="R260" s="389" t="s">
        <v>411</v>
      </c>
      <c r="S260" s="389" t="s">
        <v>411</v>
      </c>
      <c r="T260" s="389" t="s">
        <v>411</v>
      </c>
      <c r="U260" s="389" t="s">
        <v>411</v>
      </c>
      <c r="V260" s="389" t="s">
        <v>411</v>
      </c>
      <c r="W260" s="389" t="s">
        <v>411</v>
      </c>
      <c r="X260" s="389" t="s">
        <v>411</v>
      </c>
      <c r="Y260" s="389" t="s">
        <v>411</v>
      </c>
      <c r="Z260" s="389" t="s">
        <v>411</v>
      </c>
      <c r="AA260" s="389" t="s">
        <v>411</v>
      </c>
      <c r="AB260" s="389" t="s">
        <v>411</v>
      </c>
      <c r="AC260" s="389" t="s">
        <v>411</v>
      </c>
      <c r="AD260" s="389" t="s">
        <v>411</v>
      </c>
      <c r="AE260" s="389" t="s">
        <v>411</v>
      </c>
      <c r="AF260" s="389" t="s">
        <v>411</v>
      </c>
      <c r="AG260" s="389" t="s">
        <v>411</v>
      </c>
      <c r="AH260" s="389" t="s">
        <v>411</v>
      </c>
      <c r="AI260" s="367">
        <v>0</v>
      </c>
      <c r="AJ260" s="367">
        <v>0</v>
      </c>
      <c r="AK260" s="367">
        <v>0</v>
      </c>
      <c r="AL260" s="367">
        <v>0</v>
      </c>
      <c r="AM260" s="367">
        <v>0</v>
      </c>
      <c r="AN260" s="367">
        <v>0</v>
      </c>
      <c r="AO260" s="367">
        <v>0</v>
      </c>
      <c r="AP260" s="367">
        <v>0</v>
      </c>
      <c r="AQ260" s="367">
        <v>0</v>
      </c>
      <c r="AR260" s="367">
        <v>0</v>
      </c>
      <c r="AS260" s="367">
        <v>0</v>
      </c>
      <c r="AT260" s="367">
        <v>0</v>
      </c>
      <c r="AU260" s="367">
        <v>0</v>
      </c>
      <c r="AV260" s="367">
        <v>0</v>
      </c>
      <c r="AW260" s="367">
        <v>0</v>
      </c>
      <c r="AX260" s="367">
        <v>0</v>
      </c>
      <c r="AY260" s="367">
        <v>0</v>
      </c>
      <c r="AZ260" s="367">
        <v>0</v>
      </c>
      <c r="BA260" s="367">
        <v>0</v>
      </c>
      <c r="BB260" s="367">
        <v>0</v>
      </c>
      <c r="BC260" s="367">
        <v>0</v>
      </c>
      <c r="BD260" s="367">
        <v>0</v>
      </c>
      <c r="BE260" s="367">
        <v>0</v>
      </c>
      <c r="BF260" s="367">
        <v>0</v>
      </c>
      <c r="BG260" s="367">
        <v>0</v>
      </c>
      <c r="BH260" s="367">
        <v>0</v>
      </c>
      <c r="BI260" s="367">
        <v>0</v>
      </c>
      <c r="BJ260" s="367">
        <v>0</v>
      </c>
      <c r="BK260" s="367">
        <v>0</v>
      </c>
      <c r="BL260" s="367">
        <v>0</v>
      </c>
      <c r="BN260" s="369">
        <v>0</v>
      </c>
      <c r="BO260" s="369">
        <v>0</v>
      </c>
      <c r="BP260" s="369">
        <v>0</v>
      </c>
      <c r="BQ260" s="369">
        <v>0</v>
      </c>
      <c r="BR260" s="369">
        <v>0</v>
      </c>
      <c r="BS260" s="390" t="s">
        <v>411</v>
      </c>
      <c r="BT260" s="390" t="s">
        <v>411</v>
      </c>
      <c r="BU260" s="390" t="s">
        <v>411</v>
      </c>
      <c r="BV260" s="390" t="s">
        <v>411</v>
      </c>
      <c r="BW260" s="390" t="s">
        <v>411</v>
      </c>
      <c r="BX260" s="390" t="s">
        <v>411</v>
      </c>
      <c r="BY260" s="390" t="s">
        <v>411</v>
      </c>
      <c r="BZ260" s="390" t="s">
        <v>411</v>
      </c>
      <c r="CA260" s="390" t="s">
        <v>411</v>
      </c>
      <c r="CB260" s="390" t="s">
        <v>411</v>
      </c>
      <c r="CC260" s="390" t="s">
        <v>411</v>
      </c>
      <c r="CD260" s="390" t="s">
        <v>411</v>
      </c>
      <c r="CE260" s="390" t="s">
        <v>411</v>
      </c>
      <c r="CF260" s="390" t="s">
        <v>411</v>
      </c>
      <c r="CG260" s="390" t="s">
        <v>411</v>
      </c>
      <c r="CH260" s="390" t="s">
        <v>411</v>
      </c>
      <c r="CI260" s="390" t="s">
        <v>411</v>
      </c>
      <c r="CJ260" s="390" t="s">
        <v>411</v>
      </c>
      <c r="CK260" s="390" t="s">
        <v>411</v>
      </c>
      <c r="CL260" s="390" t="s">
        <v>411</v>
      </c>
      <c r="CM260" s="390" t="s">
        <v>411</v>
      </c>
      <c r="CN260" s="390" t="s">
        <v>411</v>
      </c>
      <c r="CO260" s="369">
        <v>0</v>
      </c>
      <c r="CP260" s="369">
        <v>0</v>
      </c>
      <c r="CQ260" s="369">
        <v>0</v>
      </c>
      <c r="CR260" s="369">
        <v>0</v>
      </c>
      <c r="CS260" s="369">
        <v>0</v>
      </c>
      <c r="CT260" s="369">
        <v>0</v>
      </c>
      <c r="CU260" s="369">
        <v>0</v>
      </c>
      <c r="CV260" s="369">
        <v>0</v>
      </c>
      <c r="CW260" s="369">
        <v>0</v>
      </c>
      <c r="CX260" s="369">
        <v>0</v>
      </c>
      <c r="CY260" s="369">
        <v>0</v>
      </c>
      <c r="CZ260" s="369">
        <v>0</v>
      </c>
      <c r="DA260" s="369">
        <v>0</v>
      </c>
      <c r="DB260" s="369">
        <v>0</v>
      </c>
      <c r="DC260" s="369">
        <v>0</v>
      </c>
      <c r="DD260" s="369">
        <v>0</v>
      </c>
      <c r="DE260" s="369">
        <v>0</v>
      </c>
      <c r="DF260" s="369">
        <v>0</v>
      </c>
      <c r="DG260" s="369">
        <v>0</v>
      </c>
      <c r="DH260" s="369">
        <v>0</v>
      </c>
      <c r="DI260" s="369">
        <v>0</v>
      </c>
      <c r="DJ260" s="369">
        <v>0</v>
      </c>
      <c r="DK260" s="369">
        <v>0</v>
      </c>
      <c r="DL260" s="369">
        <v>0</v>
      </c>
      <c r="DM260" s="369">
        <v>0</v>
      </c>
      <c r="DN260" s="369">
        <v>0</v>
      </c>
      <c r="DO260" s="369">
        <v>0</v>
      </c>
      <c r="DP260" s="369">
        <v>0</v>
      </c>
      <c r="DQ260" s="369">
        <v>0</v>
      </c>
      <c r="DR260" s="369">
        <v>0</v>
      </c>
      <c r="DT260" s="366" t="s">
        <v>247</v>
      </c>
      <c r="DU260" s="304"/>
      <c r="DV260" s="304"/>
      <c r="DW260" s="304"/>
      <c r="DX260" s="304"/>
      <c r="DY260" s="304"/>
      <c r="DZ260" s="304"/>
      <c r="EA260" s="255">
        <v>140000</v>
      </c>
      <c r="EB260" s="255">
        <v>0</v>
      </c>
      <c r="EC260" s="255">
        <v>0</v>
      </c>
      <c r="ED260" s="255">
        <f t="shared" ref="ED260:EE275" si="28">SUMIF($BN$1:$DR$1,ED$2,$BN260:$DR260)</f>
        <v>0</v>
      </c>
      <c r="EE260" s="255">
        <f t="shared" si="28"/>
        <v>0</v>
      </c>
      <c r="EF260" s="255">
        <f t="shared" ref="EF260:EF323" si="29">SUM(DU260:EE260)</f>
        <v>140000</v>
      </c>
      <c r="EG260" s="255">
        <v>0</v>
      </c>
      <c r="EH260" s="366" t="s">
        <v>200</v>
      </c>
    </row>
    <row r="261" spans="1:138" x14ac:dyDescent="0.4">
      <c r="A261" s="366" t="s">
        <v>276</v>
      </c>
      <c r="B261" s="366" t="s">
        <v>276</v>
      </c>
      <c r="C261" s="366" t="s">
        <v>276</v>
      </c>
      <c r="D261" s="366" t="s">
        <v>345</v>
      </c>
      <c r="E261" s="366" t="s">
        <v>346</v>
      </c>
      <c r="F261" s="367">
        <v>0</v>
      </c>
      <c r="G261" s="367">
        <v>0</v>
      </c>
      <c r="H261" s="281"/>
      <c r="I261" s="281"/>
      <c r="J261" s="281"/>
      <c r="K261" s="281"/>
      <c r="L261" s="281"/>
      <c r="M261" s="389" t="s">
        <v>411</v>
      </c>
      <c r="N261" s="389" t="s">
        <v>411</v>
      </c>
      <c r="O261" s="389" t="s">
        <v>411</v>
      </c>
      <c r="P261" s="389" t="s">
        <v>411</v>
      </c>
      <c r="Q261" s="389" t="s">
        <v>411</v>
      </c>
      <c r="R261" s="389" t="s">
        <v>411</v>
      </c>
      <c r="S261" s="389" t="s">
        <v>411</v>
      </c>
      <c r="T261" s="389" t="s">
        <v>411</v>
      </c>
      <c r="U261" s="389" t="s">
        <v>411</v>
      </c>
      <c r="V261" s="389" t="s">
        <v>411</v>
      </c>
      <c r="W261" s="389" t="s">
        <v>411</v>
      </c>
      <c r="X261" s="389" t="s">
        <v>411</v>
      </c>
      <c r="Y261" s="389" t="s">
        <v>411</v>
      </c>
      <c r="Z261" s="389" t="s">
        <v>411</v>
      </c>
      <c r="AA261" s="389" t="s">
        <v>411</v>
      </c>
      <c r="AB261" s="389" t="s">
        <v>411</v>
      </c>
      <c r="AC261" s="389" t="s">
        <v>411</v>
      </c>
      <c r="AD261" s="389" t="s">
        <v>411</v>
      </c>
      <c r="AE261" s="389" t="s">
        <v>411</v>
      </c>
      <c r="AF261" s="389" t="s">
        <v>411</v>
      </c>
      <c r="AG261" s="389" t="s">
        <v>411</v>
      </c>
      <c r="AH261" s="389" t="s">
        <v>411</v>
      </c>
      <c r="AI261" s="367" t="s">
        <v>276</v>
      </c>
      <c r="AJ261" s="367" t="s">
        <v>276</v>
      </c>
      <c r="AK261" s="367" t="s">
        <v>276</v>
      </c>
      <c r="AL261" s="367" t="s">
        <v>276</v>
      </c>
      <c r="AM261" s="367" t="s">
        <v>276</v>
      </c>
      <c r="AN261" s="367" t="s">
        <v>276</v>
      </c>
      <c r="AO261" s="367" t="s">
        <v>276</v>
      </c>
      <c r="AP261" s="367" t="s">
        <v>276</v>
      </c>
      <c r="AQ261" s="367" t="s">
        <v>276</v>
      </c>
      <c r="AR261" s="367" t="s">
        <v>276</v>
      </c>
      <c r="AS261" s="367" t="s">
        <v>276</v>
      </c>
      <c r="AT261" s="367" t="s">
        <v>276</v>
      </c>
      <c r="AU261" s="367" t="s">
        <v>276</v>
      </c>
      <c r="AV261" s="367" t="s">
        <v>276</v>
      </c>
      <c r="AW261" s="367" t="s">
        <v>276</v>
      </c>
      <c r="AX261" s="367" t="s">
        <v>276</v>
      </c>
      <c r="AY261" s="367" t="s">
        <v>276</v>
      </c>
      <c r="AZ261" s="367" t="s">
        <v>276</v>
      </c>
      <c r="BA261" s="367" t="s">
        <v>276</v>
      </c>
      <c r="BB261" s="367" t="s">
        <v>276</v>
      </c>
      <c r="BC261" s="367" t="s">
        <v>276</v>
      </c>
      <c r="BD261" s="367" t="s">
        <v>276</v>
      </c>
      <c r="BE261" s="367" t="s">
        <v>276</v>
      </c>
      <c r="BF261" s="367" t="s">
        <v>276</v>
      </c>
      <c r="BG261" s="367" t="s">
        <v>276</v>
      </c>
      <c r="BH261" s="367" t="s">
        <v>276</v>
      </c>
      <c r="BI261" s="367" t="s">
        <v>276</v>
      </c>
      <c r="BJ261" s="367" t="s">
        <v>276</v>
      </c>
      <c r="BK261" s="367" t="s">
        <v>276</v>
      </c>
      <c r="BL261" s="367" t="s">
        <v>276</v>
      </c>
      <c r="BN261" s="369">
        <v>0</v>
      </c>
      <c r="BO261" s="369">
        <v>0</v>
      </c>
      <c r="BP261" s="369">
        <v>0</v>
      </c>
      <c r="BQ261" s="369">
        <v>0</v>
      </c>
      <c r="BR261" s="369">
        <v>0</v>
      </c>
      <c r="BS261" s="390" t="s">
        <v>411</v>
      </c>
      <c r="BT261" s="390" t="s">
        <v>411</v>
      </c>
      <c r="BU261" s="390" t="s">
        <v>411</v>
      </c>
      <c r="BV261" s="390" t="s">
        <v>411</v>
      </c>
      <c r="BW261" s="390" t="s">
        <v>411</v>
      </c>
      <c r="BX261" s="390" t="s">
        <v>411</v>
      </c>
      <c r="BY261" s="390" t="s">
        <v>411</v>
      </c>
      <c r="BZ261" s="390" t="s">
        <v>411</v>
      </c>
      <c r="CA261" s="390" t="s">
        <v>411</v>
      </c>
      <c r="CB261" s="390" t="s">
        <v>411</v>
      </c>
      <c r="CC261" s="390" t="s">
        <v>411</v>
      </c>
      <c r="CD261" s="390" t="s">
        <v>411</v>
      </c>
      <c r="CE261" s="390" t="s">
        <v>411</v>
      </c>
      <c r="CF261" s="390" t="s">
        <v>411</v>
      </c>
      <c r="CG261" s="390" t="s">
        <v>411</v>
      </c>
      <c r="CH261" s="390" t="s">
        <v>411</v>
      </c>
      <c r="CI261" s="390" t="s">
        <v>411</v>
      </c>
      <c r="CJ261" s="390" t="s">
        <v>411</v>
      </c>
      <c r="CK261" s="390" t="s">
        <v>411</v>
      </c>
      <c r="CL261" s="390" t="s">
        <v>411</v>
      </c>
      <c r="CM261" s="390" t="s">
        <v>411</v>
      </c>
      <c r="CN261" s="390" t="s">
        <v>411</v>
      </c>
      <c r="CO261" s="369">
        <v>0</v>
      </c>
      <c r="CP261" s="369">
        <v>0</v>
      </c>
      <c r="CQ261" s="369">
        <v>0</v>
      </c>
      <c r="CR261" s="369">
        <v>0</v>
      </c>
      <c r="CS261" s="369">
        <v>0</v>
      </c>
      <c r="CT261" s="369">
        <v>0</v>
      </c>
      <c r="CU261" s="369">
        <v>0</v>
      </c>
      <c r="CV261" s="369">
        <v>0</v>
      </c>
      <c r="CW261" s="369">
        <v>0</v>
      </c>
      <c r="CX261" s="369">
        <v>0</v>
      </c>
      <c r="CY261" s="369">
        <v>0</v>
      </c>
      <c r="CZ261" s="369">
        <v>0</v>
      </c>
      <c r="DA261" s="369">
        <v>0</v>
      </c>
      <c r="DB261" s="369">
        <v>0</v>
      </c>
      <c r="DC261" s="369">
        <v>0</v>
      </c>
      <c r="DD261" s="369">
        <v>0</v>
      </c>
      <c r="DE261" s="369">
        <v>0</v>
      </c>
      <c r="DF261" s="369">
        <v>0</v>
      </c>
      <c r="DG261" s="369">
        <v>0</v>
      </c>
      <c r="DH261" s="369">
        <v>0</v>
      </c>
      <c r="DI261" s="369">
        <v>0</v>
      </c>
      <c r="DJ261" s="369">
        <v>0</v>
      </c>
      <c r="DK261" s="369">
        <v>0</v>
      </c>
      <c r="DL261" s="369">
        <v>0</v>
      </c>
      <c r="DM261" s="369">
        <v>0</v>
      </c>
      <c r="DN261" s="369">
        <v>0</v>
      </c>
      <c r="DO261" s="369">
        <v>0</v>
      </c>
      <c r="DP261" s="369">
        <v>0</v>
      </c>
      <c r="DQ261" s="369">
        <v>0</v>
      </c>
      <c r="DR261" s="369">
        <v>0</v>
      </c>
      <c r="DT261" s="366" t="s">
        <v>276</v>
      </c>
      <c r="DU261" s="304"/>
      <c r="DV261" s="304"/>
      <c r="DW261" s="304"/>
      <c r="DX261" s="304"/>
      <c r="DY261" s="304"/>
      <c r="DZ261" s="304"/>
      <c r="EA261" s="255">
        <v>0</v>
      </c>
      <c r="EB261" s="255">
        <v>0</v>
      </c>
      <c r="EC261" s="255">
        <v>0</v>
      </c>
      <c r="ED261" s="255">
        <f t="shared" si="28"/>
        <v>0</v>
      </c>
      <c r="EE261" s="255">
        <f t="shared" si="28"/>
        <v>0</v>
      </c>
      <c r="EF261" s="255">
        <f t="shared" si="29"/>
        <v>0</v>
      </c>
      <c r="EG261" s="255">
        <v>0</v>
      </c>
      <c r="EH261" s="366" t="s">
        <v>200</v>
      </c>
    </row>
    <row r="262" spans="1:138" x14ac:dyDescent="0.4">
      <c r="A262" s="366" t="s">
        <v>79</v>
      </c>
      <c r="B262" s="366" t="s">
        <v>267</v>
      </c>
      <c r="C262" s="366" t="s">
        <v>370</v>
      </c>
      <c r="D262" s="366" t="s">
        <v>345</v>
      </c>
      <c r="E262" s="366" t="s">
        <v>372</v>
      </c>
      <c r="F262" s="367">
        <v>191.66666666666666</v>
      </c>
      <c r="G262" s="367">
        <v>0</v>
      </c>
      <c r="H262" s="281"/>
      <c r="I262" s="281"/>
      <c r="J262" s="281"/>
      <c r="K262" s="281"/>
      <c r="L262" s="281"/>
      <c r="M262" s="389" t="s">
        <v>411</v>
      </c>
      <c r="N262" s="389" t="s">
        <v>411</v>
      </c>
      <c r="O262" s="389" t="s">
        <v>411</v>
      </c>
      <c r="P262" s="389" t="s">
        <v>411</v>
      </c>
      <c r="Q262" s="389" t="s">
        <v>411</v>
      </c>
      <c r="R262" s="389" t="s">
        <v>411</v>
      </c>
      <c r="S262" s="389" t="s">
        <v>411</v>
      </c>
      <c r="T262" s="389" t="s">
        <v>411</v>
      </c>
      <c r="U262" s="389" t="s">
        <v>411</v>
      </c>
      <c r="V262" s="389" t="s">
        <v>411</v>
      </c>
      <c r="W262" s="389" t="s">
        <v>411</v>
      </c>
      <c r="X262" s="389" t="s">
        <v>411</v>
      </c>
      <c r="Y262" s="389" t="s">
        <v>411</v>
      </c>
      <c r="Z262" s="389" t="s">
        <v>411</v>
      </c>
      <c r="AA262" s="389" t="s">
        <v>411</v>
      </c>
      <c r="AB262" s="389" t="s">
        <v>411</v>
      </c>
      <c r="AC262" s="389" t="s">
        <v>411</v>
      </c>
      <c r="AD262" s="389" t="s">
        <v>411</v>
      </c>
      <c r="AE262" s="389" t="s">
        <v>411</v>
      </c>
      <c r="AF262" s="389" t="s">
        <v>411</v>
      </c>
      <c r="AG262" s="389" t="s">
        <v>411</v>
      </c>
      <c r="AH262" s="389" t="s">
        <v>411</v>
      </c>
      <c r="AI262" s="367">
        <v>0</v>
      </c>
      <c r="AJ262" s="367">
        <v>0</v>
      </c>
      <c r="AK262" s="367">
        <v>0</v>
      </c>
      <c r="AL262" s="367">
        <v>0</v>
      </c>
      <c r="AM262" s="367">
        <v>0</v>
      </c>
      <c r="AN262" s="367">
        <v>0</v>
      </c>
      <c r="AO262" s="367">
        <v>0</v>
      </c>
      <c r="AP262" s="367">
        <v>0</v>
      </c>
      <c r="AQ262" s="367">
        <v>0</v>
      </c>
      <c r="AR262" s="367">
        <v>0</v>
      </c>
      <c r="AS262" s="367">
        <v>0</v>
      </c>
      <c r="AT262" s="367">
        <v>0</v>
      </c>
      <c r="AU262" s="367">
        <v>0</v>
      </c>
      <c r="AV262" s="367">
        <v>0</v>
      </c>
      <c r="AW262" s="367">
        <v>0</v>
      </c>
      <c r="AX262" s="367">
        <v>0</v>
      </c>
      <c r="AY262" s="367">
        <v>0</v>
      </c>
      <c r="AZ262" s="367">
        <v>0</v>
      </c>
      <c r="BA262" s="367">
        <v>0</v>
      </c>
      <c r="BB262" s="367">
        <v>0</v>
      </c>
      <c r="BC262" s="367">
        <v>0</v>
      </c>
      <c r="BD262" s="367">
        <v>0</v>
      </c>
      <c r="BE262" s="367">
        <v>0</v>
      </c>
      <c r="BF262" s="367">
        <v>0</v>
      </c>
      <c r="BG262" s="367">
        <v>0</v>
      </c>
      <c r="BH262" s="367">
        <v>0</v>
      </c>
      <c r="BI262" s="367">
        <v>0</v>
      </c>
      <c r="BJ262" s="367">
        <v>0</v>
      </c>
      <c r="BK262" s="367">
        <v>0</v>
      </c>
      <c r="BL262" s="367">
        <v>0</v>
      </c>
      <c r="BN262" s="369">
        <v>0</v>
      </c>
      <c r="BO262" s="369">
        <v>0</v>
      </c>
      <c r="BP262" s="369">
        <v>0</v>
      </c>
      <c r="BQ262" s="369">
        <v>0</v>
      </c>
      <c r="BR262" s="369">
        <v>0</v>
      </c>
      <c r="BS262" s="390" t="s">
        <v>411</v>
      </c>
      <c r="BT262" s="390" t="s">
        <v>411</v>
      </c>
      <c r="BU262" s="390" t="s">
        <v>411</v>
      </c>
      <c r="BV262" s="390" t="s">
        <v>411</v>
      </c>
      <c r="BW262" s="390" t="s">
        <v>411</v>
      </c>
      <c r="BX262" s="390" t="s">
        <v>411</v>
      </c>
      <c r="BY262" s="390" t="s">
        <v>411</v>
      </c>
      <c r="BZ262" s="390" t="s">
        <v>411</v>
      </c>
      <c r="CA262" s="390" t="s">
        <v>411</v>
      </c>
      <c r="CB262" s="390" t="s">
        <v>411</v>
      </c>
      <c r="CC262" s="390" t="s">
        <v>411</v>
      </c>
      <c r="CD262" s="390" t="s">
        <v>411</v>
      </c>
      <c r="CE262" s="390" t="s">
        <v>411</v>
      </c>
      <c r="CF262" s="390" t="s">
        <v>411</v>
      </c>
      <c r="CG262" s="390" t="s">
        <v>411</v>
      </c>
      <c r="CH262" s="390" t="s">
        <v>411</v>
      </c>
      <c r="CI262" s="390" t="s">
        <v>411</v>
      </c>
      <c r="CJ262" s="390" t="s">
        <v>411</v>
      </c>
      <c r="CK262" s="390" t="s">
        <v>411</v>
      </c>
      <c r="CL262" s="390" t="s">
        <v>411</v>
      </c>
      <c r="CM262" s="390" t="s">
        <v>411</v>
      </c>
      <c r="CN262" s="390" t="s">
        <v>411</v>
      </c>
      <c r="CO262" s="369">
        <v>0</v>
      </c>
      <c r="CP262" s="369">
        <v>0</v>
      </c>
      <c r="CQ262" s="369">
        <v>0</v>
      </c>
      <c r="CR262" s="369">
        <v>0</v>
      </c>
      <c r="CS262" s="369">
        <v>0</v>
      </c>
      <c r="CT262" s="369">
        <v>0</v>
      </c>
      <c r="CU262" s="369">
        <v>0</v>
      </c>
      <c r="CV262" s="369">
        <v>0</v>
      </c>
      <c r="CW262" s="369">
        <v>0</v>
      </c>
      <c r="CX262" s="369">
        <v>0</v>
      </c>
      <c r="CY262" s="369">
        <v>0</v>
      </c>
      <c r="CZ262" s="369">
        <v>0</v>
      </c>
      <c r="DA262" s="369">
        <v>0</v>
      </c>
      <c r="DB262" s="369">
        <v>0</v>
      </c>
      <c r="DC262" s="369">
        <v>0</v>
      </c>
      <c r="DD262" s="369">
        <v>0</v>
      </c>
      <c r="DE262" s="369">
        <v>0</v>
      </c>
      <c r="DF262" s="369">
        <v>0</v>
      </c>
      <c r="DG262" s="369">
        <v>0</v>
      </c>
      <c r="DH262" s="369">
        <v>0</v>
      </c>
      <c r="DI262" s="369">
        <v>0</v>
      </c>
      <c r="DJ262" s="369">
        <v>0</v>
      </c>
      <c r="DK262" s="369">
        <v>0</v>
      </c>
      <c r="DL262" s="369">
        <v>0</v>
      </c>
      <c r="DM262" s="369">
        <v>0</v>
      </c>
      <c r="DN262" s="369">
        <v>0</v>
      </c>
      <c r="DO262" s="369">
        <v>0</v>
      </c>
      <c r="DP262" s="369">
        <v>0</v>
      </c>
      <c r="DQ262" s="369">
        <v>0</v>
      </c>
      <c r="DR262" s="369">
        <v>0</v>
      </c>
      <c r="DT262" s="366" t="s">
        <v>247</v>
      </c>
      <c r="DU262" s="304"/>
      <c r="DV262" s="304"/>
      <c r="DW262" s="304"/>
      <c r="DX262" s="304"/>
      <c r="DY262" s="304"/>
      <c r="DZ262" s="304"/>
      <c r="EA262" s="255">
        <v>0</v>
      </c>
      <c r="EB262" s="255">
        <v>17250</v>
      </c>
      <c r="EC262" s="255">
        <v>5750</v>
      </c>
      <c r="ED262" s="255">
        <f t="shared" si="28"/>
        <v>0</v>
      </c>
      <c r="EE262" s="255">
        <f t="shared" si="28"/>
        <v>0</v>
      </c>
      <c r="EF262" s="255">
        <f t="shared" si="29"/>
        <v>23000</v>
      </c>
      <c r="EG262" s="255">
        <v>0</v>
      </c>
      <c r="EH262" s="366" t="s">
        <v>200</v>
      </c>
    </row>
    <row r="263" spans="1:138" x14ac:dyDescent="0.4">
      <c r="A263" s="366" t="s">
        <v>276</v>
      </c>
      <c r="B263" s="366" t="s">
        <v>276</v>
      </c>
      <c r="C263" s="366" t="s">
        <v>276</v>
      </c>
      <c r="D263" s="366" t="s">
        <v>373</v>
      </c>
      <c r="E263" s="366" t="s">
        <v>374</v>
      </c>
      <c r="F263" s="367">
        <v>0</v>
      </c>
      <c r="G263" s="367">
        <v>0</v>
      </c>
      <c r="H263" s="281"/>
      <c r="I263" s="281"/>
      <c r="J263" s="281"/>
      <c r="K263" s="281"/>
      <c r="L263" s="281"/>
      <c r="M263" s="389" t="s">
        <v>411</v>
      </c>
      <c r="N263" s="389" t="s">
        <v>411</v>
      </c>
      <c r="O263" s="389" t="s">
        <v>411</v>
      </c>
      <c r="P263" s="389" t="s">
        <v>411</v>
      </c>
      <c r="Q263" s="389" t="s">
        <v>411</v>
      </c>
      <c r="R263" s="389" t="s">
        <v>411</v>
      </c>
      <c r="S263" s="389" t="s">
        <v>411</v>
      </c>
      <c r="T263" s="389" t="s">
        <v>411</v>
      </c>
      <c r="U263" s="389" t="s">
        <v>411</v>
      </c>
      <c r="V263" s="389" t="s">
        <v>411</v>
      </c>
      <c r="W263" s="389" t="s">
        <v>411</v>
      </c>
      <c r="X263" s="389" t="s">
        <v>411</v>
      </c>
      <c r="Y263" s="389" t="s">
        <v>411</v>
      </c>
      <c r="Z263" s="389" t="s">
        <v>411</v>
      </c>
      <c r="AA263" s="389" t="s">
        <v>411</v>
      </c>
      <c r="AB263" s="389" t="s">
        <v>411</v>
      </c>
      <c r="AC263" s="389" t="s">
        <v>411</v>
      </c>
      <c r="AD263" s="389" t="s">
        <v>411</v>
      </c>
      <c r="AE263" s="389" t="s">
        <v>411</v>
      </c>
      <c r="AF263" s="389" t="s">
        <v>411</v>
      </c>
      <c r="AG263" s="389" t="s">
        <v>411</v>
      </c>
      <c r="AH263" s="389" t="s">
        <v>411</v>
      </c>
      <c r="AI263" s="367" t="s">
        <v>276</v>
      </c>
      <c r="AJ263" s="367" t="s">
        <v>276</v>
      </c>
      <c r="AK263" s="367" t="s">
        <v>276</v>
      </c>
      <c r="AL263" s="367" t="s">
        <v>276</v>
      </c>
      <c r="AM263" s="367" t="s">
        <v>276</v>
      </c>
      <c r="AN263" s="367" t="s">
        <v>276</v>
      </c>
      <c r="AO263" s="367" t="s">
        <v>276</v>
      </c>
      <c r="AP263" s="367" t="s">
        <v>276</v>
      </c>
      <c r="AQ263" s="367" t="s">
        <v>276</v>
      </c>
      <c r="AR263" s="367" t="s">
        <v>276</v>
      </c>
      <c r="AS263" s="367" t="s">
        <v>276</v>
      </c>
      <c r="AT263" s="367" t="s">
        <v>276</v>
      </c>
      <c r="AU263" s="367" t="s">
        <v>276</v>
      </c>
      <c r="AV263" s="367" t="s">
        <v>276</v>
      </c>
      <c r="AW263" s="367" t="s">
        <v>276</v>
      </c>
      <c r="AX263" s="367" t="s">
        <v>276</v>
      </c>
      <c r="AY263" s="367" t="s">
        <v>276</v>
      </c>
      <c r="AZ263" s="367" t="s">
        <v>276</v>
      </c>
      <c r="BA263" s="367" t="s">
        <v>276</v>
      </c>
      <c r="BB263" s="367" t="s">
        <v>276</v>
      </c>
      <c r="BC263" s="367" t="s">
        <v>276</v>
      </c>
      <c r="BD263" s="367" t="s">
        <v>276</v>
      </c>
      <c r="BE263" s="367" t="s">
        <v>276</v>
      </c>
      <c r="BF263" s="367" t="s">
        <v>276</v>
      </c>
      <c r="BG263" s="367" t="s">
        <v>276</v>
      </c>
      <c r="BH263" s="367" t="s">
        <v>276</v>
      </c>
      <c r="BI263" s="367" t="s">
        <v>276</v>
      </c>
      <c r="BJ263" s="367" t="s">
        <v>276</v>
      </c>
      <c r="BK263" s="367" t="s">
        <v>276</v>
      </c>
      <c r="BL263" s="367" t="s">
        <v>276</v>
      </c>
      <c r="BN263" s="369">
        <v>0</v>
      </c>
      <c r="BO263" s="369">
        <v>0</v>
      </c>
      <c r="BP263" s="369">
        <v>0</v>
      </c>
      <c r="BQ263" s="369">
        <v>0</v>
      </c>
      <c r="BR263" s="369">
        <v>0</v>
      </c>
      <c r="BS263" s="390" t="s">
        <v>411</v>
      </c>
      <c r="BT263" s="390" t="s">
        <v>411</v>
      </c>
      <c r="BU263" s="390" t="s">
        <v>411</v>
      </c>
      <c r="BV263" s="390" t="s">
        <v>411</v>
      </c>
      <c r="BW263" s="390" t="s">
        <v>411</v>
      </c>
      <c r="BX263" s="390" t="s">
        <v>411</v>
      </c>
      <c r="BY263" s="390" t="s">
        <v>411</v>
      </c>
      <c r="BZ263" s="390" t="s">
        <v>411</v>
      </c>
      <c r="CA263" s="390" t="s">
        <v>411</v>
      </c>
      <c r="CB263" s="390" t="s">
        <v>411</v>
      </c>
      <c r="CC263" s="390" t="s">
        <v>411</v>
      </c>
      <c r="CD263" s="390" t="s">
        <v>411</v>
      </c>
      <c r="CE263" s="390" t="s">
        <v>411</v>
      </c>
      <c r="CF263" s="390" t="s">
        <v>411</v>
      </c>
      <c r="CG263" s="390" t="s">
        <v>411</v>
      </c>
      <c r="CH263" s="390" t="s">
        <v>411</v>
      </c>
      <c r="CI263" s="390" t="s">
        <v>411</v>
      </c>
      <c r="CJ263" s="390" t="s">
        <v>411</v>
      </c>
      <c r="CK263" s="390" t="s">
        <v>411</v>
      </c>
      <c r="CL263" s="390" t="s">
        <v>411</v>
      </c>
      <c r="CM263" s="390" t="s">
        <v>411</v>
      </c>
      <c r="CN263" s="390" t="s">
        <v>411</v>
      </c>
      <c r="CO263" s="369">
        <v>0</v>
      </c>
      <c r="CP263" s="369">
        <v>0</v>
      </c>
      <c r="CQ263" s="369">
        <v>0</v>
      </c>
      <c r="CR263" s="369">
        <v>0</v>
      </c>
      <c r="CS263" s="369">
        <v>0</v>
      </c>
      <c r="CT263" s="369">
        <v>0</v>
      </c>
      <c r="CU263" s="369">
        <v>0</v>
      </c>
      <c r="CV263" s="369">
        <v>0</v>
      </c>
      <c r="CW263" s="369">
        <v>0</v>
      </c>
      <c r="CX263" s="369">
        <v>0</v>
      </c>
      <c r="CY263" s="369">
        <v>0</v>
      </c>
      <c r="CZ263" s="369">
        <v>0</v>
      </c>
      <c r="DA263" s="369">
        <v>0</v>
      </c>
      <c r="DB263" s="369">
        <v>0</v>
      </c>
      <c r="DC263" s="369">
        <v>0</v>
      </c>
      <c r="DD263" s="369">
        <v>0</v>
      </c>
      <c r="DE263" s="369">
        <v>0</v>
      </c>
      <c r="DF263" s="369">
        <v>0</v>
      </c>
      <c r="DG263" s="369">
        <v>0</v>
      </c>
      <c r="DH263" s="369">
        <v>0</v>
      </c>
      <c r="DI263" s="369">
        <v>0</v>
      </c>
      <c r="DJ263" s="369">
        <v>0</v>
      </c>
      <c r="DK263" s="369">
        <v>0</v>
      </c>
      <c r="DL263" s="369">
        <v>0</v>
      </c>
      <c r="DM263" s="369">
        <v>0</v>
      </c>
      <c r="DN263" s="369">
        <v>0</v>
      </c>
      <c r="DO263" s="369">
        <v>0</v>
      </c>
      <c r="DP263" s="369">
        <v>0</v>
      </c>
      <c r="DQ263" s="369">
        <v>0</v>
      </c>
      <c r="DR263" s="369">
        <v>0</v>
      </c>
      <c r="DT263" s="366" t="s">
        <v>276</v>
      </c>
      <c r="DU263" s="304"/>
      <c r="DV263" s="304"/>
      <c r="DW263" s="304"/>
      <c r="DX263" s="304"/>
      <c r="DY263" s="304"/>
      <c r="DZ263" s="304"/>
      <c r="EA263" s="255">
        <v>0</v>
      </c>
      <c r="EB263" s="255">
        <v>0</v>
      </c>
      <c r="EC263" s="255">
        <v>0</v>
      </c>
      <c r="ED263" s="255">
        <f t="shared" si="28"/>
        <v>0</v>
      </c>
      <c r="EE263" s="255">
        <f t="shared" si="28"/>
        <v>0</v>
      </c>
      <c r="EF263" s="255">
        <f t="shared" si="29"/>
        <v>0</v>
      </c>
      <c r="EG263" s="255">
        <v>0</v>
      </c>
      <c r="EH263" s="366" t="s">
        <v>200</v>
      </c>
    </row>
    <row r="264" spans="1:138" x14ac:dyDescent="0.4">
      <c r="A264" s="366" t="s">
        <v>79</v>
      </c>
      <c r="B264" s="366" t="s">
        <v>267</v>
      </c>
      <c r="C264" s="366" t="s">
        <v>370</v>
      </c>
      <c r="D264" s="366" t="s">
        <v>373</v>
      </c>
      <c r="E264" s="366" t="s">
        <v>372</v>
      </c>
      <c r="F264" s="367">
        <v>180</v>
      </c>
      <c r="G264" s="367">
        <v>0</v>
      </c>
      <c r="H264" s="281"/>
      <c r="I264" s="281"/>
      <c r="J264" s="281"/>
      <c r="K264" s="281"/>
      <c r="L264" s="281"/>
      <c r="M264" s="389" t="s">
        <v>411</v>
      </c>
      <c r="N264" s="389" t="s">
        <v>411</v>
      </c>
      <c r="O264" s="389" t="s">
        <v>411</v>
      </c>
      <c r="P264" s="389" t="s">
        <v>411</v>
      </c>
      <c r="Q264" s="389" t="s">
        <v>411</v>
      </c>
      <c r="R264" s="389" t="s">
        <v>411</v>
      </c>
      <c r="S264" s="389" t="s">
        <v>411</v>
      </c>
      <c r="T264" s="389" t="s">
        <v>411</v>
      </c>
      <c r="U264" s="389" t="s">
        <v>411</v>
      </c>
      <c r="V264" s="389" t="s">
        <v>411</v>
      </c>
      <c r="W264" s="389" t="s">
        <v>411</v>
      </c>
      <c r="X264" s="389" t="s">
        <v>411</v>
      </c>
      <c r="Y264" s="389" t="s">
        <v>411</v>
      </c>
      <c r="Z264" s="389" t="s">
        <v>411</v>
      </c>
      <c r="AA264" s="389" t="s">
        <v>411</v>
      </c>
      <c r="AB264" s="389" t="s">
        <v>411</v>
      </c>
      <c r="AC264" s="389" t="s">
        <v>411</v>
      </c>
      <c r="AD264" s="389" t="s">
        <v>411</v>
      </c>
      <c r="AE264" s="389" t="s">
        <v>411</v>
      </c>
      <c r="AF264" s="389" t="s">
        <v>411</v>
      </c>
      <c r="AG264" s="389" t="s">
        <v>411</v>
      </c>
      <c r="AH264" s="389" t="s">
        <v>411</v>
      </c>
      <c r="AI264" s="367">
        <v>0</v>
      </c>
      <c r="AJ264" s="367">
        <v>0</v>
      </c>
      <c r="AK264" s="367">
        <v>0</v>
      </c>
      <c r="AL264" s="367">
        <v>0</v>
      </c>
      <c r="AM264" s="367">
        <v>0</v>
      </c>
      <c r="AN264" s="367">
        <v>0</v>
      </c>
      <c r="AO264" s="367">
        <v>0</v>
      </c>
      <c r="AP264" s="367">
        <v>0</v>
      </c>
      <c r="AQ264" s="367">
        <v>0</v>
      </c>
      <c r="AR264" s="367">
        <v>0</v>
      </c>
      <c r="AS264" s="367">
        <v>0</v>
      </c>
      <c r="AT264" s="367">
        <v>0</v>
      </c>
      <c r="AU264" s="367">
        <v>0</v>
      </c>
      <c r="AV264" s="367">
        <v>0</v>
      </c>
      <c r="AW264" s="367">
        <v>0</v>
      </c>
      <c r="AX264" s="367">
        <v>0</v>
      </c>
      <c r="AY264" s="367">
        <v>0</v>
      </c>
      <c r="AZ264" s="367">
        <v>0</v>
      </c>
      <c r="BA264" s="367">
        <v>0</v>
      </c>
      <c r="BB264" s="367">
        <v>0</v>
      </c>
      <c r="BC264" s="367">
        <v>0</v>
      </c>
      <c r="BD264" s="367">
        <v>0</v>
      </c>
      <c r="BE264" s="367">
        <v>0</v>
      </c>
      <c r="BF264" s="367">
        <v>0</v>
      </c>
      <c r="BG264" s="367">
        <v>0</v>
      </c>
      <c r="BH264" s="367">
        <v>0</v>
      </c>
      <c r="BI264" s="367">
        <v>0</v>
      </c>
      <c r="BJ264" s="367">
        <v>0</v>
      </c>
      <c r="BK264" s="367">
        <v>0</v>
      </c>
      <c r="BL264" s="367">
        <v>0</v>
      </c>
      <c r="BN264" s="369">
        <v>0</v>
      </c>
      <c r="BO264" s="369">
        <v>0</v>
      </c>
      <c r="BP264" s="369">
        <v>0</v>
      </c>
      <c r="BQ264" s="369">
        <v>0</v>
      </c>
      <c r="BR264" s="369">
        <v>0</v>
      </c>
      <c r="BS264" s="390" t="s">
        <v>411</v>
      </c>
      <c r="BT264" s="390" t="s">
        <v>411</v>
      </c>
      <c r="BU264" s="390" t="s">
        <v>411</v>
      </c>
      <c r="BV264" s="390" t="s">
        <v>411</v>
      </c>
      <c r="BW264" s="390" t="s">
        <v>411</v>
      </c>
      <c r="BX264" s="390" t="s">
        <v>411</v>
      </c>
      <c r="BY264" s="390" t="s">
        <v>411</v>
      </c>
      <c r="BZ264" s="390" t="s">
        <v>411</v>
      </c>
      <c r="CA264" s="390" t="s">
        <v>411</v>
      </c>
      <c r="CB264" s="390" t="s">
        <v>411</v>
      </c>
      <c r="CC264" s="390" t="s">
        <v>411</v>
      </c>
      <c r="CD264" s="390" t="s">
        <v>411</v>
      </c>
      <c r="CE264" s="390" t="s">
        <v>411</v>
      </c>
      <c r="CF264" s="390" t="s">
        <v>411</v>
      </c>
      <c r="CG264" s="390" t="s">
        <v>411</v>
      </c>
      <c r="CH264" s="390" t="s">
        <v>411</v>
      </c>
      <c r="CI264" s="390" t="s">
        <v>411</v>
      </c>
      <c r="CJ264" s="390" t="s">
        <v>411</v>
      </c>
      <c r="CK264" s="390" t="s">
        <v>411</v>
      </c>
      <c r="CL264" s="390" t="s">
        <v>411</v>
      </c>
      <c r="CM264" s="390" t="s">
        <v>411</v>
      </c>
      <c r="CN264" s="390" t="s">
        <v>411</v>
      </c>
      <c r="CO264" s="369">
        <v>0</v>
      </c>
      <c r="CP264" s="369">
        <v>0</v>
      </c>
      <c r="CQ264" s="369">
        <v>0</v>
      </c>
      <c r="CR264" s="369">
        <v>0</v>
      </c>
      <c r="CS264" s="369">
        <v>0</v>
      </c>
      <c r="CT264" s="369">
        <v>0</v>
      </c>
      <c r="CU264" s="369">
        <v>0</v>
      </c>
      <c r="CV264" s="369">
        <v>0</v>
      </c>
      <c r="CW264" s="369">
        <v>0</v>
      </c>
      <c r="CX264" s="369">
        <v>0</v>
      </c>
      <c r="CY264" s="369">
        <v>0</v>
      </c>
      <c r="CZ264" s="369">
        <v>0</v>
      </c>
      <c r="DA264" s="369">
        <v>0</v>
      </c>
      <c r="DB264" s="369">
        <v>0</v>
      </c>
      <c r="DC264" s="369">
        <v>0</v>
      </c>
      <c r="DD264" s="369">
        <v>0</v>
      </c>
      <c r="DE264" s="369">
        <v>0</v>
      </c>
      <c r="DF264" s="369">
        <v>0</v>
      </c>
      <c r="DG264" s="369">
        <v>0</v>
      </c>
      <c r="DH264" s="369">
        <v>0</v>
      </c>
      <c r="DI264" s="369">
        <v>0</v>
      </c>
      <c r="DJ264" s="369">
        <v>0</v>
      </c>
      <c r="DK264" s="369">
        <v>0</v>
      </c>
      <c r="DL264" s="369">
        <v>0</v>
      </c>
      <c r="DM264" s="369">
        <v>0</v>
      </c>
      <c r="DN264" s="369">
        <v>0</v>
      </c>
      <c r="DO264" s="369">
        <v>0</v>
      </c>
      <c r="DP264" s="369">
        <v>0</v>
      </c>
      <c r="DQ264" s="369">
        <v>0</v>
      </c>
      <c r="DR264" s="369">
        <v>0</v>
      </c>
      <c r="DT264" s="366" t="s">
        <v>247</v>
      </c>
      <c r="DU264" s="304"/>
      <c r="DV264" s="304"/>
      <c r="DW264" s="304"/>
      <c r="DX264" s="304"/>
      <c r="DY264" s="304"/>
      <c r="DZ264" s="304"/>
      <c r="EA264" s="255">
        <v>108000</v>
      </c>
      <c r="EB264" s="255">
        <v>162000</v>
      </c>
      <c r="EC264" s="255">
        <v>0</v>
      </c>
      <c r="ED264" s="255">
        <f t="shared" si="28"/>
        <v>0</v>
      </c>
      <c r="EE264" s="255">
        <f t="shared" si="28"/>
        <v>0</v>
      </c>
      <c r="EF264" s="255">
        <f t="shared" si="29"/>
        <v>270000</v>
      </c>
      <c r="EG264" s="255">
        <v>0</v>
      </c>
      <c r="EH264" s="366" t="s">
        <v>200</v>
      </c>
    </row>
    <row r="265" spans="1:138" x14ac:dyDescent="0.4">
      <c r="A265" s="366" t="s">
        <v>276</v>
      </c>
      <c r="B265" s="366" t="s">
        <v>276</v>
      </c>
      <c r="C265" s="366" t="s">
        <v>276</v>
      </c>
      <c r="D265" s="366" t="s">
        <v>361</v>
      </c>
      <c r="E265" s="366" t="s">
        <v>362</v>
      </c>
      <c r="F265" s="367">
        <v>0</v>
      </c>
      <c r="G265" s="367">
        <v>0</v>
      </c>
      <c r="H265" s="281"/>
      <c r="I265" s="281"/>
      <c r="J265" s="281"/>
      <c r="K265" s="281"/>
      <c r="L265" s="281"/>
      <c r="M265" s="389" t="s">
        <v>411</v>
      </c>
      <c r="N265" s="389" t="s">
        <v>411</v>
      </c>
      <c r="O265" s="389" t="s">
        <v>411</v>
      </c>
      <c r="P265" s="389" t="s">
        <v>411</v>
      </c>
      <c r="Q265" s="389" t="s">
        <v>411</v>
      </c>
      <c r="R265" s="389" t="s">
        <v>411</v>
      </c>
      <c r="S265" s="389" t="s">
        <v>411</v>
      </c>
      <c r="T265" s="389" t="s">
        <v>411</v>
      </c>
      <c r="U265" s="389" t="s">
        <v>411</v>
      </c>
      <c r="V265" s="389" t="s">
        <v>411</v>
      </c>
      <c r="W265" s="389" t="s">
        <v>411</v>
      </c>
      <c r="X265" s="389" t="s">
        <v>411</v>
      </c>
      <c r="Y265" s="389" t="s">
        <v>411</v>
      </c>
      <c r="Z265" s="389" t="s">
        <v>411</v>
      </c>
      <c r="AA265" s="389" t="s">
        <v>411</v>
      </c>
      <c r="AB265" s="389" t="s">
        <v>411</v>
      </c>
      <c r="AC265" s="389" t="s">
        <v>411</v>
      </c>
      <c r="AD265" s="389" t="s">
        <v>411</v>
      </c>
      <c r="AE265" s="389" t="s">
        <v>411</v>
      </c>
      <c r="AF265" s="389" t="s">
        <v>411</v>
      </c>
      <c r="AG265" s="389" t="s">
        <v>411</v>
      </c>
      <c r="AH265" s="389" t="s">
        <v>411</v>
      </c>
      <c r="AI265" s="367" t="s">
        <v>276</v>
      </c>
      <c r="AJ265" s="367" t="s">
        <v>276</v>
      </c>
      <c r="AK265" s="367" t="s">
        <v>276</v>
      </c>
      <c r="AL265" s="367" t="s">
        <v>276</v>
      </c>
      <c r="AM265" s="367" t="s">
        <v>276</v>
      </c>
      <c r="AN265" s="367" t="s">
        <v>276</v>
      </c>
      <c r="AO265" s="367" t="s">
        <v>276</v>
      </c>
      <c r="AP265" s="367" t="s">
        <v>276</v>
      </c>
      <c r="AQ265" s="367" t="s">
        <v>276</v>
      </c>
      <c r="AR265" s="367" t="s">
        <v>276</v>
      </c>
      <c r="AS265" s="367" t="s">
        <v>276</v>
      </c>
      <c r="AT265" s="367" t="s">
        <v>276</v>
      </c>
      <c r="AU265" s="367" t="s">
        <v>276</v>
      </c>
      <c r="AV265" s="367" t="s">
        <v>276</v>
      </c>
      <c r="AW265" s="367" t="s">
        <v>276</v>
      </c>
      <c r="AX265" s="367" t="s">
        <v>276</v>
      </c>
      <c r="AY265" s="367" t="s">
        <v>276</v>
      </c>
      <c r="AZ265" s="367" t="s">
        <v>276</v>
      </c>
      <c r="BA265" s="367" t="s">
        <v>276</v>
      </c>
      <c r="BB265" s="367" t="s">
        <v>276</v>
      </c>
      <c r="BC265" s="367" t="s">
        <v>276</v>
      </c>
      <c r="BD265" s="367" t="s">
        <v>276</v>
      </c>
      <c r="BE265" s="367" t="s">
        <v>276</v>
      </c>
      <c r="BF265" s="367" t="s">
        <v>276</v>
      </c>
      <c r="BG265" s="367" t="s">
        <v>276</v>
      </c>
      <c r="BH265" s="367" t="s">
        <v>276</v>
      </c>
      <c r="BI265" s="367" t="s">
        <v>276</v>
      </c>
      <c r="BJ265" s="367" t="s">
        <v>276</v>
      </c>
      <c r="BK265" s="367" t="s">
        <v>276</v>
      </c>
      <c r="BL265" s="367" t="s">
        <v>276</v>
      </c>
      <c r="BN265" s="369">
        <v>0</v>
      </c>
      <c r="BO265" s="369">
        <v>0</v>
      </c>
      <c r="BP265" s="369">
        <v>0</v>
      </c>
      <c r="BQ265" s="369">
        <v>0</v>
      </c>
      <c r="BR265" s="369">
        <v>0</v>
      </c>
      <c r="BS265" s="390" t="s">
        <v>411</v>
      </c>
      <c r="BT265" s="390" t="s">
        <v>411</v>
      </c>
      <c r="BU265" s="390" t="s">
        <v>411</v>
      </c>
      <c r="BV265" s="390" t="s">
        <v>411</v>
      </c>
      <c r="BW265" s="390" t="s">
        <v>411</v>
      </c>
      <c r="BX265" s="390" t="s">
        <v>411</v>
      </c>
      <c r="BY265" s="390" t="s">
        <v>411</v>
      </c>
      <c r="BZ265" s="390" t="s">
        <v>411</v>
      </c>
      <c r="CA265" s="390" t="s">
        <v>411</v>
      </c>
      <c r="CB265" s="390" t="s">
        <v>411</v>
      </c>
      <c r="CC265" s="390" t="s">
        <v>411</v>
      </c>
      <c r="CD265" s="390" t="s">
        <v>411</v>
      </c>
      <c r="CE265" s="390" t="s">
        <v>411</v>
      </c>
      <c r="CF265" s="390" t="s">
        <v>411</v>
      </c>
      <c r="CG265" s="390" t="s">
        <v>411</v>
      </c>
      <c r="CH265" s="390" t="s">
        <v>411</v>
      </c>
      <c r="CI265" s="390" t="s">
        <v>411</v>
      </c>
      <c r="CJ265" s="390" t="s">
        <v>411</v>
      </c>
      <c r="CK265" s="390" t="s">
        <v>411</v>
      </c>
      <c r="CL265" s="390" t="s">
        <v>411</v>
      </c>
      <c r="CM265" s="390" t="s">
        <v>411</v>
      </c>
      <c r="CN265" s="390" t="s">
        <v>411</v>
      </c>
      <c r="CO265" s="369">
        <v>0</v>
      </c>
      <c r="CP265" s="369">
        <v>0</v>
      </c>
      <c r="CQ265" s="369">
        <v>0</v>
      </c>
      <c r="CR265" s="369">
        <v>0</v>
      </c>
      <c r="CS265" s="369">
        <v>0</v>
      </c>
      <c r="CT265" s="369">
        <v>0</v>
      </c>
      <c r="CU265" s="369">
        <v>0</v>
      </c>
      <c r="CV265" s="369">
        <v>0</v>
      </c>
      <c r="CW265" s="369">
        <v>0</v>
      </c>
      <c r="CX265" s="369">
        <v>0</v>
      </c>
      <c r="CY265" s="369">
        <v>0</v>
      </c>
      <c r="CZ265" s="369">
        <v>0</v>
      </c>
      <c r="DA265" s="369">
        <v>0</v>
      </c>
      <c r="DB265" s="369">
        <v>0</v>
      </c>
      <c r="DC265" s="369">
        <v>0</v>
      </c>
      <c r="DD265" s="369">
        <v>0</v>
      </c>
      <c r="DE265" s="369">
        <v>0</v>
      </c>
      <c r="DF265" s="369">
        <v>0</v>
      </c>
      <c r="DG265" s="369">
        <v>0</v>
      </c>
      <c r="DH265" s="369">
        <v>0</v>
      </c>
      <c r="DI265" s="369">
        <v>0</v>
      </c>
      <c r="DJ265" s="369">
        <v>0</v>
      </c>
      <c r="DK265" s="369">
        <v>0</v>
      </c>
      <c r="DL265" s="369">
        <v>0</v>
      </c>
      <c r="DM265" s="369">
        <v>0</v>
      </c>
      <c r="DN265" s="369">
        <v>0</v>
      </c>
      <c r="DO265" s="369">
        <v>0</v>
      </c>
      <c r="DP265" s="369">
        <v>0</v>
      </c>
      <c r="DQ265" s="369">
        <v>0</v>
      </c>
      <c r="DR265" s="369">
        <v>0</v>
      </c>
      <c r="DT265" s="366" t="s">
        <v>276</v>
      </c>
      <c r="DU265" s="304"/>
      <c r="DV265" s="304"/>
      <c r="DW265" s="304"/>
      <c r="DX265" s="304"/>
      <c r="DY265" s="304"/>
      <c r="DZ265" s="304"/>
      <c r="EA265" s="255">
        <v>0</v>
      </c>
      <c r="EB265" s="255">
        <v>0</v>
      </c>
      <c r="EC265" s="255">
        <v>0</v>
      </c>
      <c r="ED265" s="255">
        <f t="shared" si="28"/>
        <v>0</v>
      </c>
      <c r="EE265" s="255">
        <f t="shared" si="28"/>
        <v>0</v>
      </c>
      <c r="EF265" s="255">
        <f t="shared" si="29"/>
        <v>0</v>
      </c>
      <c r="EG265" s="255">
        <v>0</v>
      </c>
      <c r="EH265" s="366" t="s">
        <v>200</v>
      </c>
    </row>
    <row r="266" spans="1:138" x14ac:dyDescent="0.4">
      <c r="A266" s="366" t="s">
        <v>77</v>
      </c>
      <c r="B266" s="366" t="s">
        <v>267</v>
      </c>
      <c r="C266" s="366" t="s">
        <v>370</v>
      </c>
      <c r="D266" s="366" t="s">
        <v>361</v>
      </c>
      <c r="E266" s="366" t="s">
        <v>372</v>
      </c>
      <c r="F266" s="367">
        <v>202.72</v>
      </c>
      <c r="G266" s="367">
        <v>0</v>
      </c>
      <c r="H266" s="281"/>
      <c r="I266" s="281"/>
      <c r="J266" s="281"/>
      <c r="K266" s="281"/>
      <c r="L266" s="281"/>
      <c r="M266" s="389" t="s">
        <v>411</v>
      </c>
      <c r="N266" s="389" t="s">
        <v>411</v>
      </c>
      <c r="O266" s="389" t="s">
        <v>411</v>
      </c>
      <c r="P266" s="389" t="s">
        <v>411</v>
      </c>
      <c r="Q266" s="389" t="s">
        <v>411</v>
      </c>
      <c r="R266" s="389" t="s">
        <v>411</v>
      </c>
      <c r="S266" s="389" t="s">
        <v>411</v>
      </c>
      <c r="T266" s="389" t="s">
        <v>411</v>
      </c>
      <c r="U266" s="389" t="s">
        <v>411</v>
      </c>
      <c r="V266" s="389" t="s">
        <v>411</v>
      </c>
      <c r="W266" s="389" t="s">
        <v>411</v>
      </c>
      <c r="X266" s="389" t="s">
        <v>411</v>
      </c>
      <c r="Y266" s="389" t="s">
        <v>411</v>
      </c>
      <c r="Z266" s="389" t="s">
        <v>411</v>
      </c>
      <c r="AA266" s="389" t="s">
        <v>411</v>
      </c>
      <c r="AB266" s="389" t="s">
        <v>411</v>
      </c>
      <c r="AC266" s="389" t="s">
        <v>411</v>
      </c>
      <c r="AD266" s="389" t="s">
        <v>411</v>
      </c>
      <c r="AE266" s="389" t="s">
        <v>411</v>
      </c>
      <c r="AF266" s="389" t="s">
        <v>411</v>
      </c>
      <c r="AG266" s="389" t="s">
        <v>411</v>
      </c>
      <c r="AH266" s="389" t="s">
        <v>411</v>
      </c>
      <c r="AI266" s="367">
        <v>0.8769622029290538</v>
      </c>
      <c r="AJ266" s="367">
        <v>0.8769622029290538</v>
      </c>
      <c r="AK266" s="367">
        <v>0.8769622029290538</v>
      </c>
      <c r="AL266" s="367">
        <v>0.8769622029290538</v>
      </c>
      <c r="AM266" s="367">
        <v>0.8769622029290538</v>
      </c>
      <c r="AN266" s="367">
        <v>0</v>
      </c>
      <c r="AO266" s="367">
        <v>0</v>
      </c>
      <c r="AP266" s="367">
        <v>0</v>
      </c>
      <c r="AQ266" s="367">
        <v>0</v>
      </c>
      <c r="AR266" s="367">
        <v>0</v>
      </c>
      <c r="AS266" s="367">
        <v>0</v>
      </c>
      <c r="AT266" s="367">
        <v>0</v>
      </c>
      <c r="AU266" s="367">
        <v>0</v>
      </c>
      <c r="AV266" s="367">
        <v>0</v>
      </c>
      <c r="AW266" s="367">
        <v>0</v>
      </c>
      <c r="AX266" s="367">
        <v>0</v>
      </c>
      <c r="AY266" s="367">
        <v>0</v>
      </c>
      <c r="AZ266" s="367">
        <v>0</v>
      </c>
      <c r="BA266" s="367">
        <v>0</v>
      </c>
      <c r="BB266" s="367">
        <v>0</v>
      </c>
      <c r="BC266" s="367">
        <v>0</v>
      </c>
      <c r="BD266" s="367">
        <v>0</v>
      </c>
      <c r="BE266" s="367">
        <v>0</v>
      </c>
      <c r="BF266" s="367">
        <v>0</v>
      </c>
      <c r="BG266" s="367">
        <v>0</v>
      </c>
      <c r="BH266" s="367">
        <v>0</v>
      </c>
      <c r="BI266" s="367">
        <v>0</v>
      </c>
      <c r="BJ266" s="367">
        <v>0</v>
      </c>
      <c r="BK266" s="367">
        <v>0</v>
      </c>
      <c r="BL266" s="367">
        <v>0</v>
      </c>
      <c r="BN266" s="369">
        <v>0</v>
      </c>
      <c r="BO266" s="369">
        <v>0</v>
      </c>
      <c r="BP266" s="369">
        <v>0</v>
      </c>
      <c r="BQ266" s="369">
        <v>0</v>
      </c>
      <c r="BR266" s="369">
        <v>0</v>
      </c>
      <c r="BS266" s="390" t="s">
        <v>411</v>
      </c>
      <c r="BT266" s="390" t="s">
        <v>411</v>
      </c>
      <c r="BU266" s="390" t="s">
        <v>411</v>
      </c>
      <c r="BV266" s="390" t="s">
        <v>411</v>
      </c>
      <c r="BW266" s="390" t="s">
        <v>411</v>
      </c>
      <c r="BX266" s="390" t="s">
        <v>411</v>
      </c>
      <c r="BY266" s="390" t="s">
        <v>411</v>
      </c>
      <c r="BZ266" s="390" t="s">
        <v>411</v>
      </c>
      <c r="CA266" s="390" t="s">
        <v>411</v>
      </c>
      <c r="CB266" s="390" t="s">
        <v>411</v>
      </c>
      <c r="CC266" s="390" t="s">
        <v>411</v>
      </c>
      <c r="CD266" s="390" t="s">
        <v>411</v>
      </c>
      <c r="CE266" s="390" t="s">
        <v>411</v>
      </c>
      <c r="CF266" s="390" t="s">
        <v>411</v>
      </c>
      <c r="CG266" s="390" t="s">
        <v>411</v>
      </c>
      <c r="CH266" s="390" t="s">
        <v>411</v>
      </c>
      <c r="CI266" s="390" t="s">
        <v>411</v>
      </c>
      <c r="CJ266" s="390" t="s">
        <v>411</v>
      </c>
      <c r="CK266" s="390" t="s">
        <v>411</v>
      </c>
      <c r="CL266" s="390" t="s">
        <v>411</v>
      </c>
      <c r="CM266" s="390" t="s">
        <v>411</v>
      </c>
      <c r="CN266" s="390" t="s">
        <v>411</v>
      </c>
      <c r="CO266" s="369">
        <v>26666.666666666672</v>
      </c>
      <c r="CP266" s="369">
        <v>26666.666666666672</v>
      </c>
      <c r="CQ266" s="369">
        <v>26666.666666666672</v>
      </c>
      <c r="CR266" s="369">
        <v>26666.666666666672</v>
      </c>
      <c r="CS266" s="369">
        <v>26666.666666666672</v>
      </c>
      <c r="CT266" s="369">
        <v>0</v>
      </c>
      <c r="CU266" s="369">
        <v>0</v>
      </c>
      <c r="CV266" s="369">
        <v>0</v>
      </c>
      <c r="CW266" s="369">
        <v>0</v>
      </c>
      <c r="CX266" s="369">
        <v>0</v>
      </c>
      <c r="CY266" s="369">
        <v>0</v>
      </c>
      <c r="CZ266" s="369">
        <v>0</v>
      </c>
      <c r="DA266" s="369">
        <v>0</v>
      </c>
      <c r="DB266" s="369">
        <v>0</v>
      </c>
      <c r="DC266" s="369">
        <v>0</v>
      </c>
      <c r="DD266" s="369">
        <v>0</v>
      </c>
      <c r="DE266" s="369">
        <v>0</v>
      </c>
      <c r="DF266" s="369">
        <v>0</v>
      </c>
      <c r="DG266" s="369">
        <v>0</v>
      </c>
      <c r="DH266" s="369">
        <v>0</v>
      </c>
      <c r="DI266" s="369">
        <v>0</v>
      </c>
      <c r="DJ266" s="369">
        <v>0</v>
      </c>
      <c r="DK266" s="369">
        <v>0</v>
      </c>
      <c r="DL266" s="369">
        <v>0</v>
      </c>
      <c r="DM266" s="369">
        <v>0</v>
      </c>
      <c r="DN266" s="369">
        <v>0</v>
      </c>
      <c r="DO266" s="369">
        <v>0</v>
      </c>
      <c r="DP266" s="369">
        <v>0</v>
      </c>
      <c r="DQ266" s="369">
        <v>0</v>
      </c>
      <c r="DR266" s="369">
        <v>0</v>
      </c>
      <c r="DT266" s="366" t="s">
        <v>247</v>
      </c>
      <c r="DU266" s="304"/>
      <c r="DV266" s="304"/>
      <c r="DW266" s="304"/>
      <c r="DX266" s="304"/>
      <c r="DY266" s="304"/>
      <c r="DZ266" s="304"/>
      <c r="EA266" s="255">
        <v>106666.66666666669</v>
      </c>
      <c r="EB266" s="255">
        <v>320000.00000000017</v>
      </c>
      <c r="EC266" s="255">
        <v>293333.33333333349</v>
      </c>
      <c r="ED266" s="255">
        <f t="shared" si="28"/>
        <v>0</v>
      </c>
      <c r="EE266" s="255">
        <f t="shared" si="28"/>
        <v>0</v>
      </c>
      <c r="EF266" s="255">
        <f t="shared" si="29"/>
        <v>720000.00000000035</v>
      </c>
      <c r="EG266" s="255">
        <v>0</v>
      </c>
      <c r="EH266" s="366" t="s">
        <v>200</v>
      </c>
    </row>
    <row r="267" spans="1:138" x14ac:dyDescent="0.4">
      <c r="A267" s="366" t="s">
        <v>77</v>
      </c>
      <c r="B267" s="366" t="s">
        <v>267</v>
      </c>
      <c r="C267" s="366" t="s">
        <v>370</v>
      </c>
      <c r="D267" s="366" t="s">
        <v>361</v>
      </c>
      <c r="E267" s="366" t="s">
        <v>372</v>
      </c>
      <c r="F267" s="367">
        <v>177.78</v>
      </c>
      <c r="G267" s="367">
        <v>0</v>
      </c>
      <c r="H267" s="281"/>
      <c r="I267" s="281"/>
      <c r="J267" s="281"/>
      <c r="K267" s="281"/>
      <c r="L267" s="281"/>
      <c r="M267" s="389" t="s">
        <v>411</v>
      </c>
      <c r="N267" s="389" t="s">
        <v>411</v>
      </c>
      <c r="O267" s="389" t="s">
        <v>411</v>
      </c>
      <c r="P267" s="389" t="s">
        <v>411</v>
      </c>
      <c r="Q267" s="389" t="s">
        <v>411</v>
      </c>
      <c r="R267" s="389" t="s">
        <v>411</v>
      </c>
      <c r="S267" s="389" t="s">
        <v>411</v>
      </c>
      <c r="T267" s="389" t="s">
        <v>411</v>
      </c>
      <c r="U267" s="389" t="s">
        <v>411</v>
      </c>
      <c r="V267" s="389" t="s">
        <v>411</v>
      </c>
      <c r="W267" s="389" t="s">
        <v>411</v>
      </c>
      <c r="X267" s="389" t="s">
        <v>411</v>
      </c>
      <c r="Y267" s="389" t="s">
        <v>411</v>
      </c>
      <c r="Z267" s="389" t="s">
        <v>411</v>
      </c>
      <c r="AA267" s="389" t="s">
        <v>411</v>
      </c>
      <c r="AB267" s="389" t="s">
        <v>411</v>
      </c>
      <c r="AC267" s="389" t="s">
        <v>411</v>
      </c>
      <c r="AD267" s="389" t="s">
        <v>411</v>
      </c>
      <c r="AE267" s="389" t="s">
        <v>411</v>
      </c>
      <c r="AF267" s="389" t="s">
        <v>411</v>
      </c>
      <c r="AG267" s="389" t="s">
        <v>411</v>
      </c>
      <c r="AH267" s="389" t="s">
        <v>411</v>
      </c>
      <c r="AI267" s="367">
        <v>0.74999062511718606</v>
      </c>
      <c r="AJ267" s="367">
        <v>0.74999062511718606</v>
      </c>
      <c r="AK267" s="367">
        <v>0.74999062511718606</v>
      </c>
      <c r="AL267" s="367">
        <v>0</v>
      </c>
      <c r="AM267" s="367">
        <v>0</v>
      </c>
      <c r="AN267" s="367">
        <v>0</v>
      </c>
      <c r="AO267" s="367">
        <v>0</v>
      </c>
      <c r="AP267" s="367">
        <v>0</v>
      </c>
      <c r="AQ267" s="367">
        <v>0</v>
      </c>
      <c r="AR267" s="367">
        <v>0</v>
      </c>
      <c r="AS267" s="367">
        <v>0</v>
      </c>
      <c r="AT267" s="367">
        <v>0</v>
      </c>
      <c r="AU267" s="367">
        <v>0</v>
      </c>
      <c r="AV267" s="367">
        <v>0</v>
      </c>
      <c r="AW267" s="367">
        <v>0</v>
      </c>
      <c r="AX267" s="367">
        <v>0</v>
      </c>
      <c r="AY267" s="367">
        <v>0</v>
      </c>
      <c r="AZ267" s="367">
        <v>0</v>
      </c>
      <c r="BA267" s="367">
        <v>0</v>
      </c>
      <c r="BB267" s="367">
        <v>0</v>
      </c>
      <c r="BC267" s="367">
        <v>0</v>
      </c>
      <c r="BD267" s="367">
        <v>0</v>
      </c>
      <c r="BE267" s="367">
        <v>0</v>
      </c>
      <c r="BF267" s="367">
        <v>0</v>
      </c>
      <c r="BG267" s="367">
        <v>0</v>
      </c>
      <c r="BH267" s="367">
        <v>0</v>
      </c>
      <c r="BI267" s="367">
        <v>0</v>
      </c>
      <c r="BJ267" s="367">
        <v>0</v>
      </c>
      <c r="BK267" s="367">
        <v>0</v>
      </c>
      <c r="BL267" s="367">
        <v>0</v>
      </c>
      <c r="BN267" s="369">
        <v>0</v>
      </c>
      <c r="BO267" s="369">
        <v>0</v>
      </c>
      <c r="BP267" s="369">
        <v>0</v>
      </c>
      <c r="BQ267" s="369">
        <v>0</v>
      </c>
      <c r="BR267" s="369">
        <v>0</v>
      </c>
      <c r="BS267" s="390" t="s">
        <v>411</v>
      </c>
      <c r="BT267" s="390" t="s">
        <v>411</v>
      </c>
      <c r="BU267" s="390" t="s">
        <v>411</v>
      </c>
      <c r="BV267" s="390" t="s">
        <v>411</v>
      </c>
      <c r="BW267" s="390" t="s">
        <v>411</v>
      </c>
      <c r="BX267" s="390" t="s">
        <v>411</v>
      </c>
      <c r="BY267" s="390" t="s">
        <v>411</v>
      </c>
      <c r="BZ267" s="390" t="s">
        <v>411</v>
      </c>
      <c r="CA267" s="390" t="s">
        <v>411</v>
      </c>
      <c r="CB267" s="390" t="s">
        <v>411</v>
      </c>
      <c r="CC267" s="390" t="s">
        <v>411</v>
      </c>
      <c r="CD267" s="390" t="s">
        <v>411</v>
      </c>
      <c r="CE267" s="390" t="s">
        <v>411</v>
      </c>
      <c r="CF267" s="390" t="s">
        <v>411</v>
      </c>
      <c r="CG267" s="390" t="s">
        <v>411</v>
      </c>
      <c r="CH267" s="390" t="s">
        <v>411</v>
      </c>
      <c r="CI267" s="390" t="s">
        <v>411</v>
      </c>
      <c r="CJ267" s="390" t="s">
        <v>411</v>
      </c>
      <c r="CK267" s="390" t="s">
        <v>411</v>
      </c>
      <c r="CL267" s="390" t="s">
        <v>411</v>
      </c>
      <c r="CM267" s="390" t="s">
        <v>411</v>
      </c>
      <c r="CN267" s="390" t="s">
        <v>411</v>
      </c>
      <c r="CO267" s="369">
        <v>20000</v>
      </c>
      <c r="CP267" s="369">
        <v>20000</v>
      </c>
      <c r="CQ267" s="369">
        <v>20000</v>
      </c>
      <c r="CR267" s="369">
        <v>0</v>
      </c>
      <c r="CS267" s="369">
        <v>0</v>
      </c>
      <c r="CT267" s="369">
        <v>0</v>
      </c>
      <c r="CU267" s="369">
        <v>0</v>
      </c>
      <c r="CV267" s="369">
        <v>0</v>
      </c>
      <c r="CW267" s="369">
        <v>0</v>
      </c>
      <c r="CX267" s="369">
        <v>0</v>
      </c>
      <c r="CY267" s="369">
        <v>0</v>
      </c>
      <c r="CZ267" s="369">
        <v>0</v>
      </c>
      <c r="DA267" s="369">
        <v>0</v>
      </c>
      <c r="DB267" s="369">
        <v>0</v>
      </c>
      <c r="DC267" s="369">
        <v>0</v>
      </c>
      <c r="DD267" s="369">
        <v>0</v>
      </c>
      <c r="DE267" s="369">
        <v>0</v>
      </c>
      <c r="DF267" s="369">
        <v>0</v>
      </c>
      <c r="DG267" s="369">
        <v>0</v>
      </c>
      <c r="DH267" s="369">
        <v>0</v>
      </c>
      <c r="DI267" s="369">
        <v>0</v>
      </c>
      <c r="DJ267" s="369">
        <v>0</v>
      </c>
      <c r="DK267" s="369">
        <v>0</v>
      </c>
      <c r="DL267" s="369">
        <v>0</v>
      </c>
      <c r="DM267" s="369">
        <v>0</v>
      </c>
      <c r="DN267" s="369">
        <v>0</v>
      </c>
      <c r="DO267" s="369">
        <v>0</v>
      </c>
      <c r="DP267" s="369">
        <v>0</v>
      </c>
      <c r="DQ267" s="369">
        <v>0</v>
      </c>
      <c r="DR267" s="369">
        <v>0</v>
      </c>
      <c r="DT267" s="366" t="s">
        <v>247</v>
      </c>
      <c r="DU267" s="304"/>
      <c r="DV267" s="304"/>
      <c r="DW267" s="304"/>
      <c r="DX267" s="304"/>
      <c r="DY267" s="304"/>
      <c r="DZ267" s="304"/>
      <c r="EA267" s="255">
        <v>80000</v>
      </c>
      <c r="EB267" s="255">
        <v>240000</v>
      </c>
      <c r="EC267" s="255">
        <v>180000</v>
      </c>
      <c r="ED267" s="255">
        <f t="shared" si="28"/>
        <v>0</v>
      </c>
      <c r="EE267" s="255">
        <f t="shared" si="28"/>
        <v>0</v>
      </c>
      <c r="EF267" s="255">
        <f t="shared" si="29"/>
        <v>500000</v>
      </c>
      <c r="EG267" s="255">
        <v>0</v>
      </c>
      <c r="EH267" s="366" t="s">
        <v>200</v>
      </c>
    </row>
    <row r="268" spans="1:138" x14ac:dyDescent="0.4">
      <c r="A268" s="366" t="s">
        <v>375</v>
      </c>
      <c r="B268" s="366">
        <v>0</v>
      </c>
      <c r="C268" s="366">
        <v>0</v>
      </c>
      <c r="D268" s="366">
        <v>0</v>
      </c>
      <c r="E268" s="366">
        <v>0</v>
      </c>
      <c r="F268" s="367">
        <v>0</v>
      </c>
      <c r="G268" s="367">
        <v>0</v>
      </c>
      <c r="H268" s="281"/>
      <c r="I268" s="281"/>
      <c r="J268" s="281"/>
      <c r="K268" s="281"/>
      <c r="L268" s="281"/>
      <c r="M268" s="389" t="s">
        <v>411</v>
      </c>
      <c r="N268" s="389" t="s">
        <v>411</v>
      </c>
      <c r="O268" s="389" t="s">
        <v>411</v>
      </c>
      <c r="P268" s="389" t="s">
        <v>411</v>
      </c>
      <c r="Q268" s="389" t="s">
        <v>411</v>
      </c>
      <c r="R268" s="389" t="s">
        <v>411</v>
      </c>
      <c r="S268" s="389" t="s">
        <v>411</v>
      </c>
      <c r="T268" s="389" t="s">
        <v>411</v>
      </c>
      <c r="U268" s="389" t="s">
        <v>411</v>
      </c>
      <c r="V268" s="389" t="s">
        <v>411</v>
      </c>
      <c r="W268" s="389" t="s">
        <v>411</v>
      </c>
      <c r="X268" s="389" t="s">
        <v>411</v>
      </c>
      <c r="Y268" s="389" t="s">
        <v>411</v>
      </c>
      <c r="Z268" s="389" t="s">
        <v>411</v>
      </c>
      <c r="AA268" s="389" t="s">
        <v>411</v>
      </c>
      <c r="AB268" s="389" t="s">
        <v>411</v>
      </c>
      <c r="AC268" s="389" t="s">
        <v>411</v>
      </c>
      <c r="AD268" s="389" t="s">
        <v>411</v>
      </c>
      <c r="AE268" s="389" t="s">
        <v>411</v>
      </c>
      <c r="AF268" s="389" t="s">
        <v>411</v>
      </c>
      <c r="AG268" s="389" t="s">
        <v>411</v>
      </c>
      <c r="AH268" s="389" t="s">
        <v>411</v>
      </c>
      <c r="AI268" s="367" t="s">
        <v>276</v>
      </c>
      <c r="AJ268" s="367" t="s">
        <v>276</v>
      </c>
      <c r="AK268" s="367" t="s">
        <v>276</v>
      </c>
      <c r="AL268" s="367" t="s">
        <v>276</v>
      </c>
      <c r="AM268" s="367" t="s">
        <v>276</v>
      </c>
      <c r="AN268" s="367" t="s">
        <v>276</v>
      </c>
      <c r="AO268" s="367" t="s">
        <v>276</v>
      </c>
      <c r="AP268" s="367" t="s">
        <v>276</v>
      </c>
      <c r="AQ268" s="367" t="s">
        <v>276</v>
      </c>
      <c r="AR268" s="367" t="s">
        <v>276</v>
      </c>
      <c r="AS268" s="367" t="s">
        <v>276</v>
      </c>
      <c r="AT268" s="367" t="s">
        <v>276</v>
      </c>
      <c r="AU268" s="367" t="s">
        <v>276</v>
      </c>
      <c r="AV268" s="367" t="s">
        <v>276</v>
      </c>
      <c r="AW268" s="367" t="s">
        <v>276</v>
      </c>
      <c r="AX268" s="367" t="s">
        <v>276</v>
      </c>
      <c r="AY268" s="367" t="s">
        <v>276</v>
      </c>
      <c r="AZ268" s="367" t="s">
        <v>276</v>
      </c>
      <c r="BA268" s="367" t="s">
        <v>276</v>
      </c>
      <c r="BB268" s="367" t="s">
        <v>276</v>
      </c>
      <c r="BC268" s="367" t="s">
        <v>276</v>
      </c>
      <c r="BD268" s="367" t="s">
        <v>276</v>
      </c>
      <c r="BE268" s="367" t="s">
        <v>276</v>
      </c>
      <c r="BF268" s="367" t="s">
        <v>276</v>
      </c>
      <c r="BG268" s="367" t="s">
        <v>276</v>
      </c>
      <c r="BH268" s="367" t="s">
        <v>276</v>
      </c>
      <c r="BI268" s="367" t="s">
        <v>276</v>
      </c>
      <c r="BJ268" s="367" t="s">
        <v>276</v>
      </c>
      <c r="BK268" s="367" t="s">
        <v>276</v>
      </c>
      <c r="BL268" s="367" t="s">
        <v>276</v>
      </c>
      <c r="BN268" s="369">
        <v>0</v>
      </c>
      <c r="BO268" s="369">
        <v>0</v>
      </c>
      <c r="BP268" s="369">
        <v>0</v>
      </c>
      <c r="BQ268" s="369">
        <v>0</v>
      </c>
      <c r="BR268" s="369">
        <v>0</v>
      </c>
      <c r="BS268" s="390" t="s">
        <v>411</v>
      </c>
      <c r="BT268" s="390" t="s">
        <v>411</v>
      </c>
      <c r="BU268" s="390" t="s">
        <v>411</v>
      </c>
      <c r="BV268" s="390" t="s">
        <v>411</v>
      </c>
      <c r="BW268" s="390" t="s">
        <v>411</v>
      </c>
      <c r="BX268" s="390" t="s">
        <v>411</v>
      </c>
      <c r="BY268" s="390" t="s">
        <v>411</v>
      </c>
      <c r="BZ268" s="390" t="s">
        <v>411</v>
      </c>
      <c r="CA268" s="390" t="s">
        <v>411</v>
      </c>
      <c r="CB268" s="390" t="s">
        <v>411</v>
      </c>
      <c r="CC268" s="390" t="s">
        <v>411</v>
      </c>
      <c r="CD268" s="390" t="s">
        <v>411</v>
      </c>
      <c r="CE268" s="390" t="s">
        <v>411</v>
      </c>
      <c r="CF268" s="390" t="s">
        <v>411</v>
      </c>
      <c r="CG268" s="390" t="s">
        <v>411</v>
      </c>
      <c r="CH268" s="390" t="s">
        <v>411</v>
      </c>
      <c r="CI268" s="390" t="s">
        <v>411</v>
      </c>
      <c r="CJ268" s="390" t="s">
        <v>411</v>
      </c>
      <c r="CK268" s="390" t="s">
        <v>411</v>
      </c>
      <c r="CL268" s="390" t="s">
        <v>411</v>
      </c>
      <c r="CM268" s="390" t="s">
        <v>411</v>
      </c>
      <c r="CN268" s="390" t="s">
        <v>411</v>
      </c>
      <c r="CO268" s="369">
        <v>0</v>
      </c>
      <c r="CP268" s="369">
        <v>0</v>
      </c>
      <c r="CQ268" s="369">
        <v>0</v>
      </c>
      <c r="CR268" s="369">
        <v>0</v>
      </c>
      <c r="CS268" s="369">
        <v>0</v>
      </c>
      <c r="CT268" s="369">
        <v>0</v>
      </c>
      <c r="CU268" s="369">
        <v>0</v>
      </c>
      <c r="CV268" s="369">
        <v>0</v>
      </c>
      <c r="CW268" s="369">
        <v>0</v>
      </c>
      <c r="CX268" s="369">
        <v>0</v>
      </c>
      <c r="CY268" s="369">
        <v>0</v>
      </c>
      <c r="CZ268" s="369">
        <v>0</v>
      </c>
      <c r="DA268" s="369">
        <v>0</v>
      </c>
      <c r="DB268" s="369">
        <v>0</v>
      </c>
      <c r="DC268" s="369">
        <v>0</v>
      </c>
      <c r="DD268" s="369">
        <v>0</v>
      </c>
      <c r="DE268" s="369">
        <v>0</v>
      </c>
      <c r="DF268" s="369">
        <v>0</v>
      </c>
      <c r="DG268" s="369">
        <v>0</v>
      </c>
      <c r="DH268" s="369">
        <v>0</v>
      </c>
      <c r="DI268" s="369">
        <v>0</v>
      </c>
      <c r="DJ268" s="369">
        <v>0</v>
      </c>
      <c r="DK268" s="369">
        <v>0</v>
      </c>
      <c r="DL268" s="369">
        <v>0</v>
      </c>
      <c r="DM268" s="369">
        <v>0</v>
      </c>
      <c r="DN268" s="369">
        <v>0</v>
      </c>
      <c r="DO268" s="369">
        <v>0</v>
      </c>
      <c r="DP268" s="369">
        <v>0</v>
      </c>
      <c r="DQ268" s="369">
        <v>0</v>
      </c>
      <c r="DR268" s="369">
        <v>0</v>
      </c>
      <c r="DT268" s="366">
        <v>0</v>
      </c>
      <c r="DU268" s="304"/>
      <c r="DV268" s="304"/>
      <c r="DW268" s="304"/>
      <c r="DX268" s="304"/>
      <c r="DY268" s="304"/>
      <c r="DZ268" s="304"/>
      <c r="EA268" s="255">
        <v>0</v>
      </c>
      <c r="EB268" s="255">
        <v>0</v>
      </c>
      <c r="EC268" s="255">
        <v>0</v>
      </c>
      <c r="ED268" s="255">
        <f t="shared" si="28"/>
        <v>0</v>
      </c>
      <c r="EE268" s="255">
        <f t="shared" si="28"/>
        <v>0</v>
      </c>
      <c r="EF268" s="255">
        <f t="shared" si="29"/>
        <v>0</v>
      </c>
      <c r="EG268" s="255">
        <v>18540803.670796663</v>
      </c>
      <c r="EH268" s="366" t="s">
        <v>200</v>
      </c>
    </row>
    <row r="269" spans="1:138" x14ac:dyDescent="0.4">
      <c r="A269" s="366" t="s">
        <v>276</v>
      </c>
      <c r="B269" s="366" t="s">
        <v>276</v>
      </c>
      <c r="C269" s="366" t="s">
        <v>276</v>
      </c>
      <c r="D269" s="366">
        <v>606795</v>
      </c>
      <c r="E269" s="366" t="s">
        <v>371</v>
      </c>
      <c r="F269" s="367">
        <v>0</v>
      </c>
      <c r="G269" s="367">
        <v>0</v>
      </c>
      <c r="H269" s="281"/>
      <c r="I269" s="281"/>
      <c r="J269" s="281"/>
      <c r="K269" s="281"/>
      <c r="L269" s="281"/>
      <c r="M269" s="389" t="s">
        <v>411</v>
      </c>
      <c r="N269" s="389" t="s">
        <v>411</v>
      </c>
      <c r="O269" s="389" t="s">
        <v>411</v>
      </c>
      <c r="P269" s="389" t="s">
        <v>411</v>
      </c>
      <c r="Q269" s="389" t="s">
        <v>411</v>
      </c>
      <c r="R269" s="389" t="s">
        <v>411</v>
      </c>
      <c r="S269" s="389" t="s">
        <v>411</v>
      </c>
      <c r="T269" s="389" t="s">
        <v>411</v>
      </c>
      <c r="U269" s="389" t="s">
        <v>411</v>
      </c>
      <c r="V269" s="389" t="s">
        <v>411</v>
      </c>
      <c r="W269" s="389" t="s">
        <v>411</v>
      </c>
      <c r="X269" s="389" t="s">
        <v>411</v>
      </c>
      <c r="Y269" s="389" t="s">
        <v>411</v>
      </c>
      <c r="Z269" s="389" t="s">
        <v>411</v>
      </c>
      <c r="AA269" s="389" t="s">
        <v>411</v>
      </c>
      <c r="AB269" s="389" t="s">
        <v>411</v>
      </c>
      <c r="AC269" s="389" t="s">
        <v>411</v>
      </c>
      <c r="AD269" s="389" t="s">
        <v>411</v>
      </c>
      <c r="AE269" s="389" t="s">
        <v>411</v>
      </c>
      <c r="AF269" s="389" t="s">
        <v>411</v>
      </c>
      <c r="AG269" s="389" t="s">
        <v>411</v>
      </c>
      <c r="AH269" s="389" t="s">
        <v>411</v>
      </c>
      <c r="AI269" s="367" t="s">
        <v>276</v>
      </c>
      <c r="AJ269" s="367" t="s">
        <v>276</v>
      </c>
      <c r="AK269" s="367" t="s">
        <v>276</v>
      </c>
      <c r="AL269" s="367" t="s">
        <v>276</v>
      </c>
      <c r="AM269" s="367" t="s">
        <v>276</v>
      </c>
      <c r="AN269" s="367" t="s">
        <v>276</v>
      </c>
      <c r="AO269" s="367" t="s">
        <v>276</v>
      </c>
      <c r="AP269" s="367" t="s">
        <v>276</v>
      </c>
      <c r="AQ269" s="367" t="s">
        <v>276</v>
      </c>
      <c r="AR269" s="367" t="s">
        <v>276</v>
      </c>
      <c r="AS269" s="367" t="s">
        <v>276</v>
      </c>
      <c r="AT269" s="367" t="s">
        <v>276</v>
      </c>
      <c r="AU269" s="367" t="s">
        <v>276</v>
      </c>
      <c r="AV269" s="367" t="s">
        <v>276</v>
      </c>
      <c r="AW269" s="367" t="s">
        <v>276</v>
      </c>
      <c r="AX269" s="367" t="s">
        <v>276</v>
      </c>
      <c r="AY269" s="367" t="s">
        <v>276</v>
      </c>
      <c r="AZ269" s="367" t="s">
        <v>276</v>
      </c>
      <c r="BA269" s="367" t="s">
        <v>276</v>
      </c>
      <c r="BB269" s="367" t="s">
        <v>276</v>
      </c>
      <c r="BC269" s="367" t="s">
        <v>276</v>
      </c>
      <c r="BD269" s="367" t="s">
        <v>276</v>
      </c>
      <c r="BE269" s="367" t="s">
        <v>276</v>
      </c>
      <c r="BF269" s="367" t="s">
        <v>276</v>
      </c>
      <c r="BG269" s="367" t="s">
        <v>276</v>
      </c>
      <c r="BH269" s="367" t="s">
        <v>276</v>
      </c>
      <c r="BI269" s="367" t="s">
        <v>276</v>
      </c>
      <c r="BJ269" s="367" t="s">
        <v>276</v>
      </c>
      <c r="BK269" s="367" t="s">
        <v>276</v>
      </c>
      <c r="BL269" s="367" t="s">
        <v>276</v>
      </c>
      <c r="BN269" s="369">
        <v>0</v>
      </c>
      <c r="BO269" s="369">
        <v>0</v>
      </c>
      <c r="BP269" s="369">
        <v>0</v>
      </c>
      <c r="BQ269" s="369">
        <v>0</v>
      </c>
      <c r="BR269" s="369">
        <v>0</v>
      </c>
      <c r="BS269" s="390" t="s">
        <v>411</v>
      </c>
      <c r="BT269" s="390" t="s">
        <v>411</v>
      </c>
      <c r="BU269" s="390" t="s">
        <v>411</v>
      </c>
      <c r="BV269" s="390" t="s">
        <v>411</v>
      </c>
      <c r="BW269" s="390" t="s">
        <v>411</v>
      </c>
      <c r="BX269" s="390" t="s">
        <v>411</v>
      </c>
      <c r="BY269" s="390" t="s">
        <v>411</v>
      </c>
      <c r="BZ269" s="390" t="s">
        <v>411</v>
      </c>
      <c r="CA269" s="390" t="s">
        <v>411</v>
      </c>
      <c r="CB269" s="390" t="s">
        <v>411</v>
      </c>
      <c r="CC269" s="390" t="s">
        <v>411</v>
      </c>
      <c r="CD269" s="390" t="s">
        <v>411</v>
      </c>
      <c r="CE269" s="390" t="s">
        <v>411</v>
      </c>
      <c r="CF269" s="390" t="s">
        <v>411</v>
      </c>
      <c r="CG269" s="390" t="s">
        <v>411</v>
      </c>
      <c r="CH269" s="390" t="s">
        <v>411</v>
      </c>
      <c r="CI269" s="390" t="s">
        <v>411</v>
      </c>
      <c r="CJ269" s="390" t="s">
        <v>411</v>
      </c>
      <c r="CK269" s="390" t="s">
        <v>411</v>
      </c>
      <c r="CL269" s="390" t="s">
        <v>411</v>
      </c>
      <c r="CM269" s="390" t="s">
        <v>411</v>
      </c>
      <c r="CN269" s="390" t="s">
        <v>411</v>
      </c>
      <c r="CO269" s="369">
        <v>0</v>
      </c>
      <c r="CP269" s="369">
        <v>0</v>
      </c>
      <c r="CQ269" s="369">
        <v>0</v>
      </c>
      <c r="CR269" s="369">
        <v>0</v>
      </c>
      <c r="CS269" s="369">
        <v>0</v>
      </c>
      <c r="CT269" s="369">
        <v>0</v>
      </c>
      <c r="CU269" s="369">
        <v>0</v>
      </c>
      <c r="CV269" s="369">
        <v>0</v>
      </c>
      <c r="CW269" s="369">
        <v>0</v>
      </c>
      <c r="CX269" s="369">
        <v>0</v>
      </c>
      <c r="CY269" s="369">
        <v>0</v>
      </c>
      <c r="CZ269" s="369">
        <v>0</v>
      </c>
      <c r="DA269" s="369">
        <v>0</v>
      </c>
      <c r="DB269" s="369">
        <v>0</v>
      </c>
      <c r="DC269" s="369">
        <v>0</v>
      </c>
      <c r="DD269" s="369">
        <v>0</v>
      </c>
      <c r="DE269" s="369">
        <v>0</v>
      </c>
      <c r="DF269" s="369">
        <v>0</v>
      </c>
      <c r="DG269" s="369">
        <v>0</v>
      </c>
      <c r="DH269" s="369">
        <v>0</v>
      </c>
      <c r="DI269" s="369">
        <v>0</v>
      </c>
      <c r="DJ269" s="369">
        <v>0</v>
      </c>
      <c r="DK269" s="369">
        <v>0</v>
      </c>
      <c r="DL269" s="369">
        <v>0</v>
      </c>
      <c r="DM269" s="369">
        <v>0</v>
      </c>
      <c r="DN269" s="369">
        <v>0</v>
      </c>
      <c r="DO269" s="369">
        <v>0</v>
      </c>
      <c r="DP269" s="369">
        <v>0</v>
      </c>
      <c r="DQ269" s="369">
        <v>0</v>
      </c>
      <c r="DR269" s="369">
        <v>0</v>
      </c>
      <c r="DT269" s="366" t="s">
        <v>276</v>
      </c>
      <c r="DU269" s="304"/>
      <c r="DV269" s="304"/>
      <c r="DW269" s="304"/>
      <c r="DX269" s="304"/>
      <c r="DY269" s="304"/>
      <c r="DZ269" s="304"/>
      <c r="EA269" s="255">
        <v>0</v>
      </c>
      <c r="EB269" s="255">
        <v>0</v>
      </c>
      <c r="EC269" s="255">
        <v>0</v>
      </c>
      <c r="ED269" s="255">
        <f t="shared" si="28"/>
        <v>0</v>
      </c>
      <c r="EE269" s="255">
        <f t="shared" si="28"/>
        <v>0</v>
      </c>
      <c r="EF269" s="255">
        <f t="shared" si="29"/>
        <v>0</v>
      </c>
      <c r="EG269" s="255">
        <v>0</v>
      </c>
      <c r="EH269" s="366" t="s">
        <v>200</v>
      </c>
    </row>
    <row r="270" spans="1:138" x14ac:dyDescent="0.4">
      <c r="A270" s="366" t="s">
        <v>276</v>
      </c>
      <c r="B270" s="366" t="s">
        <v>276</v>
      </c>
      <c r="C270" s="366" t="s">
        <v>276</v>
      </c>
      <c r="D270" s="366">
        <v>606796</v>
      </c>
      <c r="E270" s="366" t="s">
        <v>277</v>
      </c>
      <c r="F270" s="367">
        <v>0</v>
      </c>
      <c r="G270" s="367">
        <v>0</v>
      </c>
      <c r="H270" s="281"/>
      <c r="I270" s="281"/>
      <c r="J270" s="281"/>
      <c r="K270" s="281"/>
      <c r="L270" s="281"/>
      <c r="M270" s="389" t="s">
        <v>411</v>
      </c>
      <c r="N270" s="389" t="s">
        <v>411</v>
      </c>
      <c r="O270" s="389" t="s">
        <v>411</v>
      </c>
      <c r="P270" s="389" t="s">
        <v>411</v>
      </c>
      <c r="Q270" s="389" t="s">
        <v>411</v>
      </c>
      <c r="R270" s="389" t="s">
        <v>411</v>
      </c>
      <c r="S270" s="389" t="s">
        <v>411</v>
      </c>
      <c r="T270" s="389" t="s">
        <v>411</v>
      </c>
      <c r="U270" s="389" t="s">
        <v>411</v>
      </c>
      <c r="V270" s="389" t="s">
        <v>411</v>
      </c>
      <c r="W270" s="389" t="s">
        <v>411</v>
      </c>
      <c r="X270" s="389" t="s">
        <v>411</v>
      </c>
      <c r="Y270" s="389" t="s">
        <v>411</v>
      </c>
      <c r="Z270" s="389" t="s">
        <v>411</v>
      </c>
      <c r="AA270" s="389" t="s">
        <v>411</v>
      </c>
      <c r="AB270" s="389" t="s">
        <v>411</v>
      </c>
      <c r="AC270" s="389" t="s">
        <v>411</v>
      </c>
      <c r="AD270" s="389" t="s">
        <v>411</v>
      </c>
      <c r="AE270" s="389" t="s">
        <v>411</v>
      </c>
      <c r="AF270" s="389" t="s">
        <v>411</v>
      </c>
      <c r="AG270" s="389" t="s">
        <v>411</v>
      </c>
      <c r="AH270" s="389" t="s">
        <v>411</v>
      </c>
      <c r="AI270" s="367" t="s">
        <v>276</v>
      </c>
      <c r="AJ270" s="367" t="s">
        <v>276</v>
      </c>
      <c r="AK270" s="367" t="s">
        <v>276</v>
      </c>
      <c r="AL270" s="367" t="s">
        <v>276</v>
      </c>
      <c r="AM270" s="367" t="s">
        <v>276</v>
      </c>
      <c r="AN270" s="367" t="s">
        <v>276</v>
      </c>
      <c r="AO270" s="367" t="s">
        <v>276</v>
      </c>
      <c r="AP270" s="367" t="s">
        <v>276</v>
      </c>
      <c r="AQ270" s="367" t="s">
        <v>276</v>
      </c>
      <c r="AR270" s="367" t="s">
        <v>276</v>
      </c>
      <c r="AS270" s="367" t="s">
        <v>276</v>
      </c>
      <c r="AT270" s="367" t="s">
        <v>276</v>
      </c>
      <c r="AU270" s="367" t="s">
        <v>276</v>
      </c>
      <c r="AV270" s="367" t="s">
        <v>276</v>
      </c>
      <c r="AW270" s="367" t="s">
        <v>276</v>
      </c>
      <c r="AX270" s="367" t="s">
        <v>276</v>
      </c>
      <c r="AY270" s="367" t="s">
        <v>276</v>
      </c>
      <c r="AZ270" s="367" t="s">
        <v>276</v>
      </c>
      <c r="BA270" s="367" t="s">
        <v>276</v>
      </c>
      <c r="BB270" s="367" t="s">
        <v>276</v>
      </c>
      <c r="BC270" s="367" t="s">
        <v>276</v>
      </c>
      <c r="BD270" s="367" t="s">
        <v>276</v>
      </c>
      <c r="BE270" s="367" t="s">
        <v>276</v>
      </c>
      <c r="BF270" s="367" t="s">
        <v>276</v>
      </c>
      <c r="BG270" s="367" t="s">
        <v>276</v>
      </c>
      <c r="BH270" s="367" t="s">
        <v>276</v>
      </c>
      <c r="BI270" s="367" t="s">
        <v>276</v>
      </c>
      <c r="BJ270" s="367" t="s">
        <v>276</v>
      </c>
      <c r="BK270" s="367" t="s">
        <v>276</v>
      </c>
      <c r="BL270" s="367" t="s">
        <v>276</v>
      </c>
      <c r="BN270" s="369">
        <v>0</v>
      </c>
      <c r="BO270" s="369">
        <v>0</v>
      </c>
      <c r="BP270" s="369">
        <v>0</v>
      </c>
      <c r="BQ270" s="369">
        <v>0</v>
      </c>
      <c r="BR270" s="369">
        <v>0</v>
      </c>
      <c r="BS270" s="390" t="s">
        <v>411</v>
      </c>
      <c r="BT270" s="390" t="s">
        <v>411</v>
      </c>
      <c r="BU270" s="390" t="s">
        <v>411</v>
      </c>
      <c r="BV270" s="390" t="s">
        <v>411</v>
      </c>
      <c r="BW270" s="390" t="s">
        <v>411</v>
      </c>
      <c r="BX270" s="390" t="s">
        <v>411</v>
      </c>
      <c r="BY270" s="390" t="s">
        <v>411</v>
      </c>
      <c r="BZ270" s="390" t="s">
        <v>411</v>
      </c>
      <c r="CA270" s="390" t="s">
        <v>411</v>
      </c>
      <c r="CB270" s="390" t="s">
        <v>411</v>
      </c>
      <c r="CC270" s="390" t="s">
        <v>411</v>
      </c>
      <c r="CD270" s="390" t="s">
        <v>411</v>
      </c>
      <c r="CE270" s="390" t="s">
        <v>411</v>
      </c>
      <c r="CF270" s="390" t="s">
        <v>411</v>
      </c>
      <c r="CG270" s="390" t="s">
        <v>411</v>
      </c>
      <c r="CH270" s="390" t="s">
        <v>411</v>
      </c>
      <c r="CI270" s="390" t="s">
        <v>411</v>
      </c>
      <c r="CJ270" s="390" t="s">
        <v>411</v>
      </c>
      <c r="CK270" s="390" t="s">
        <v>411</v>
      </c>
      <c r="CL270" s="390" t="s">
        <v>411</v>
      </c>
      <c r="CM270" s="390" t="s">
        <v>411</v>
      </c>
      <c r="CN270" s="390" t="s">
        <v>411</v>
      </c>
      <c r="CO270" s="369">
        <v>0</v>
      </c>
      <c r="CP270" s="369">
        <v>0</v>
      </c>
      <c r="CQ270" s="369">
        <v>0</v>
      </c>
      <c r="CR270" s="369">
        <v>0</v>
      </c>
      <c r="CS270" s="369">
        <v>0</v>
      </c>
      <c r="CT270" s="369">
        <v>0</v>
      </c>
      <c r="CU270" s="369">
        <v>0</v>
      </c>
      <c r="CV270" s="369">
        <v>0</v>
      </c>
      <c r="CW270" s="369">
        <v>0</v>
      </c>
      <c r="CX270" s="369">
        <v>0</v>
      </c>
      <c r="CY270" s="369">
        <v>0</v>
      </c>
      <c r="CZ270" s="369">
        <v>0</v>
      </c>
      <c r="DA270" s="369">
        <v>0</v>
      </c>
      <c r="DB270" s="369">
        <v>0</v>
      </c>
      <c r="DC270" s="369">
        <v>0</v>
      </c>
      <c r="DD270" s="369">
        <v>0</v>
      </c>
      <c r="DE270" s="369">
        <v>0</v>
      </c>
      <c r="DF270" s="369">
        <v>0</v>
      </c>
      <c r="DG270" s="369">
        <v>0</v>
      </c>
      <c r="DH270" s="369">
        <v>0</v>
      </c>
      <c r="DI270" s="369">
        <v>0</v>
      </c>
      <c r="DJ270" s="369">
        <v>0</v>
      </c>
      <c r="DK270" s="369">
        <v>0</v>
      </c>
      <c r="DL270" s="369">
        <v>0</v>
      </c>
      <c r="DM270" s="369">
        <v>0</v>
      </c>
      <c r="DN270" s="369">
        <v>0</v>
      </c>
      <c r="DO270" s="369">
        <v>0</v>
      </c>
      <c r="DP270" s="369">
        <v>0</v>
      </c>
      <c r="DQ270" s="369">
        <v>0</v>
      </c>
      <c r="DR270" s="369">
        <v>0</v>
      </c>
      <c r="DT270" s="366" t="s">
        <v>276</v>
      </c>
      <c r="DU270" s="304"/>
      <c r="DV270" s="304"/>
      <c r="DW270" s="304"/>
      <c r="DX270" s="304"/>
      <c r="DY270" s="304"/>
      <c r="DZ270" s="304"/>
      <c r="EA270" s="255">
        <v>0</v>
      </c>
      <c r="EB270" s="255">
        <v>0</v>
      </c>
      <c r="EC270" s="255">
        <v>0</v>
      </c>
      <c r="ED270" s="255">
        <f t="shared" si="28"/>
        <v>0</v>
      </c>
      <c r="EE270" s="255">
        <f t="shared" si="28"/>
        <v>0</v>
      </c>
      <c r="EF270" s="255">
        <f t="shared" si="29"/>
        <v>0</v>
      </c>
      <c r="EG270" s="255">
        <v>0</v>
      </c>
      <c r="EH270" s="366" t="s">
        <v>200</v>
      </c>
    </row>
    <row r="271" spans="1:138" x14ac:dyDescent="0.4">
      <c r="A271" s="366" t="s">
        <v>108</v>
      </c>
      <c r="B271" s="381" t="s">
        <v>412</v>
      </c>
      <c r="C271" s="366" t="s">
        <v>376</v>
      </c>
      <c r="D271" s="366">
        <v>606796</v>
      </c>
      <c r="E271" s="366" t="s">
        <v>372</v>
      </c>
      <c r="F271" s="367">
        <v>0</v>
      </c>
      <c r="G271" s="367">
        <v>0</v>
      </c>
      <c r="H271" s="281"/>
      <c r="I271" s="281"/>
      <c r="J271" s="281"/>
      <c r="K271" s="281"/>
      <c r="L271" s="281"/>
      <c r="M271" s="389" t="s">
        <v>411</v>
      </c>
      <c r="N271" s="389" t="s">
        <v>411</v>
      </c>
      <c r="O271" s="389" t="s">
        <v>411</v>
      </c>
      <c r="P271" s="389" t="s">
        <v>411</v>
      </c>
      <c r="Q271" s="389" t="s">
        <v>411</v>
      </c>
      <c r="R271" s="389" t="s">
        <v>411</v>
      </c>
      <c r="S271" s="389" t="s">
        <v>411</v>
      </c>
      <c r="T271" s="389" t="s">
        <v>411</v>
      </c>
      <c r="U271" s="389" t="s">
        <v>411</v>
      </c>
      <c r="V271" s="389" t="s">
        <v>411</v>
      </c>
      <c r="W271" s="389" t="s">
        <v>411</v>
      </c>
      <c r="X271" s="389" t="s">
        <v>411</v>
      </c>
      <c r="Y271" s="389" t="s">
        <v>411</v>
      </c>
      <c r="Z271" s="389" t="s">
        <v>411</v>
      </c>
      <c r="AA271" s="389" t="s">
        <v>411</v>
      </c>
      <c r="AB271" s="389" t="s">
        <v>411</v>
      </c>
      <c r="AC271" s="389" t="s">
        <v>411</v>
      </c>
      <c r="AD271" s="389" t="s">
        <v>411</v>
      </c>
      <c r="AE271" s="389" t="s">
        <v>411</v>
      </c>
      <c r="AF271" s="389" t="s">
        <v>411</v>
      </c>
      <c r="AG271" s="389" t="s">
        <v>411</v>
      </c>
      <c r="AH271" s="389" t="s">
        <v>411</v>
      </c>
      <c r="AI271" s="367">
        <v>0</v>
      </c>
      <c r="AJ271" s="367">
        <v>0</v>
      </c>
      <c r="AK271" s="367">
        <v>0</v>
      </c>
      <c r="AL271" s="367">
        <v>0</v>
      </c>
      <c r="AM271" s="367">
        <v>0</v>
      </c>
      <c r="AN271" s="367">
        <v>0</v>
      </c>
      <c r="AO271" s="367">
        <v>0</v>
      </c>
      <c r="AP271" s="367">
        <v>0</v>
      </c>
      <c r="AQ271" s="367">
        <v>0</v>
      </c>
      <c r="AR271" s="367">
        <v>0</v>
      </c>
      <c r="AS271" s="367">
        <v>0</v>
      </c>
      <c r="AT271" s="367">
        <v>0</v>
      </c>
      <c r="AU271" s="367">
        <v>0</v>
      </c>
      <c r="AV271" s="367">
        <v>0</v>
      </c>
      <c r="AW271" s="367">
        <v>0</v>
      </c>
      <c r="AX271" s="367">
        <v>0</v>
      </c>
      <c r="AY271" s="367">
        <v>0</v>
      </c>
      <c r="AZ271" s="367">
        <v>0</v>
      </c>
      <c r="BA271" s="367">
        <v>0</v>
      </c>
      <c r="BB271" s="367">
        <v>0</v>
      </c>
      <c r="BC271" s="367">
        <v>0</v>
      </c>
      <c r="BD271" s="367">
        <v>0</v>
      </c>
      <c r="BE271" s="367">
        <v>0</v>
      </c>
      <c r="BF271" s="367">
        <v>0</v>
      </c>
      <c r="BG271" s="367">
        <v>0</v>
      </c>
      <c r="BH271" s="367">
        <v>0</v>
      </c>
      <c r="BI271" s="367">
        <v>0</v>
      </c>
      <c r="BJ271" s="367">
        <v>0</v>
      </c>
      <c r="BK271" s="367">
        <v>0</v>
      </c>
      <c r="BL271" s="367">
        <v>0</v>
      </c>
      <c r="BN271" s="369">
        <v>0</v>
      </c>
      <c r="BO271" s="369">
        <v>0</v>
      </c>
      <c r="BP271" s="369">
        <v>0</v>
      </c>
      <c r="BQ271" s="369">
        <v>0</v>
      </c>
      <c r="BR271" s="369">
        <v>0</v>
      </c>
      <c r="BS271" s="390" t="s">
        <v>411</v>
      </c>
      <c r="BT271" s="390" t="s">
        <v>411</v>
      </c>
      <c r="BU271" s="390" t="s">
        <v>411</v>
      </c>
      <c r="BV271" s="390" t="s">
        <v>411</v>
      </c>
      <c r="BW271" s="390" t="s">
        <v>411</v>
      </c>
      <c r="BX271" s="390" t="s">
        <v>411</v>
      </c>
      <c r="BY271" s="390" t="s">
        <v>411</v>
      </c>
      <c r="BZ271" s="390" t="s">
        <v>411</v>
      </c>
      <c r="CA271" s="390" t="s">
        <v>411</v>
      </c>
      <c r="CB271" s="390" t="s">
        <v>411</v>
      </c>
      <c r="CC271" s="390" t="s">
        <v>411</v>
      </c>
      <c r="CD271" s="390" t="s">
        <v>411</v>
      </c>
      <c r="CE271" s="390" t="s">
        <v>411</v>
      </c>
      <c r="CF271" s="390" t="s">
        <v>411</v>
      </c>
      <c r="CG271" s="390" t="s">
        <v>411</v>
      </c>
      <c r="CH271" s="390" t="s">
        <v>411</v>
      </c>
      <c r="CI271" s="390" t="s">
        <v>411</v>
      </c>
      <c r="CJ271" s="390" t="s">
        <v>411</v>
      </c>
      <c r="CK271" s="390" t="s">
        <v>411</v>
      </c>
      <c r="CL271" s="390" t="s">
        <v>411</v>
      </c>
      <c r="CM271" s="390" t="s">
        <v>411</v>
      </c>
      <c r="CN271" s="390" t="s">
        <v>411</v>
      </c>
      <c r="CO271" s="369">
        <v>91295.074074074073</v>
      </c>
      <c r="CP271" s="369">
        <v>91295.074074074073</v>
      </c>
      <c r="CQ271" s="369">
        <v>91295.074074074073</v>
      </c>
      <c r="CR271" s="369">
        <v>91295.074074074073</v>
      </c>
      <c r="CS271" s="369">
        <v>91295.074074074073</v>
      </c>
      <c r="CT271" s="369">
        <v>91295.074074074073</v>
      </c>
      <c r="CU271" s="369">
        <v>91295.074074074073</v>
      </c>
      <c r="CV271" s="369">
        <v>91295.074074074073</v>
      </c>
      <c r="CW271" s="369">
        <v>91295.074074074073</v>
      </c>
      <c r="CX271" s="369">
        <v>91295.074074074073</v>
      </c>
      <c r="CY271" s="369">
        <v>91295.074074074073</v>
      </c>
      <c r="CZ271" s="369">
        <v>91295.074074074073</v>
      </c>
      <c r="DA271" s="369">
        <v>91295.074074074073</v>
      </c>
      <c r="DB271" s="369">
        <v>91295.074074074073</v>
      </c>
      <c r="DC271" s="369">
        <v>91295.074074074073</v>
      </c>
      <c r="DD271" s="369">
        <v>0</v>
      </c>
      <c r="DE271" s="369">
        <v>0</v>
      </c>
      <c r="DF271" s="369">
        <v>0</v>
      </c>
      <c r="DG271" s="369">
        <v>0</v>
      </c>
      <c r="DH271" s="369">
        <v>0</v>
      </c>
      <c r="DI271" s="369">
        <v>0</v>
      </c>
      <c r="DJ271" s="369">
        <v>0</v>
      </c>
      <c r="DK271" s="369">
        <v>0</v>
      </c>
      <c r="DL271" s="369">
        <v>0</v>
      </c>
      <c r="DM271" s="369">
        <v>0</v>
      </c>
      <c r="DN271" s="369">
        <v>0</v>
      </c>
      <c r="DO271" s="369">
        <v>0</v>
      </c>
      <c r="DP271" s="369">
        <v>0</v>
      </c>
      <c r="DQ271" s="369">
        <v>0</v>
      </c>
      <c r="DR271" s="369">
        <v>0</v>
      </c>
      <c r="DT271" s="366" t="s">
        <v>247</v>
      </c>
      <c r="DU271" s="304"/>
      <c r="DV271" s="304"/>
      <c r="DW271" s="304"/>
      <c r="DX271" s="304"/>
      <c r="DY271" s="304"/>
      <c r="DZ271" s="304"/>
      <c r="EA271" s="255">
        <v>0</v>
      </c>
      <c r="EB271" s="255">
        <v>547770.44444444438</v>
      </c>
      <c r="EC271" s="255">
        <v>1095540.8888888888</v>
      </c>
      <c r="ED271" s="255">
        <f t="shared" si="28"/>
        <v>821655.66666666651</v>
      </c>
      <c r="EE271" s="255">
        <f t="shared" si="28"/>
        <v>0</v>
      </c>
      <c r="EF271" s="255">
        <f t="shared" si="29"/>
        <v>2464966.9999999995</v>
      </c>
      <c r="EG271" s="255">
        <v>0</v>
      </c>
      <c r="EH271" s="366" t="s">
        <v>200</v>
      </c>
    </row>
    <row r="272" spans="1:138" x14ac:dyDescent="0.4">
      <c r="A272" s="366" t="s">
        <v>276</v>
      </c>
      <c r="B272" s="366" t="s">
        <v>276</v>
      </c>
      <c r="C272" s="366" t="s">
        <v>276</v>
      </c>
      <c r="D272" s="366">
        <v>606798</v>
      </c>
      <c r="E272" s="366" t="s">
        <v>286</v>
      </c>
      <c r="F272" s="367">
        <v>0</v>
      </c>
      <c r="G272" s="367">
        <v>0</v>
      </c>
      <c r="H272" s="281"/>
      <c r="I272" s="281"/>
      <c r="J272" s="281"/>
      <c r="K272" s="281"/>
      <c r="L272" s="281"/>
      <c r="M272" s="389" t="s">
        <v>411</v>
      </c>
      <c r="N272" s="389" t="s">
        <v>411</v>
      </c>
      <c r="O272" s="389" t="s">
        <v>411</v>
      </c>
      <c r="P272" s="389" t="s">
        <v>411</v>
      </c>
      <c r="Q272" s="389" t="s">
        <v>411</v>
      </c>
      <c r="R272" s="389" t="s">
        <v>411</v>
      </c>
      <c r="S272" s="389" t="s">
        <v>411</v>
      </c>
      <c r="T272" s="389" t="s">
        <v>411</v>
      </c>
      <c r="U272" s="389" t="s">
        <v>411</v>
      </c>
      <c r="V272" s="389" t="s">
        <v>411</v>
      </c>
      <c r="W272" s="389" t="s">
        <v>411</v>
      </c>
      <c r="X272" s="389" t="s">
        <v>411</v>
      </c>
      <c r="Y272" s="389" t="s">
        <v>411</v>
      </c>
      <c r="Z272" s="389" t="s">
        <v>411</v>
      </c>
      <c r="AA272" s="389" t="s">
        <v>411</v>
      </c>
      <c r="AB272" s="389" t="s">
        <v>411</v>
      </c>
      <c r="AC272" s="389" t="s">
        <v>411</v>
      </c>
      <c r="AD272" s="389" t="s">
        <v>411</v>
      </c>
      <c r="AE272" s="389" t="s">
        <v>411</v>
      </c>
      <c r="AF272" s="389" t="s">
        <v>411</v>
      </c>
      <c r="AG272" s="389" t="s">
        <v>411</v>
      </c>
      <c r="AH272" s="389" t="s">
        <v>411</v>
      </c>
      <c r="AI272" s="367">
        <v>0</v>
      </c>
      <c r="AJ272" s="367">
        <v>0</v>
      </c>
      <c r="AK272" s="367">
        <v>0</v>
      </c>
      <c r="AL272" s="367">
        <v>0</v>
      </c>
      <c r="AM272" s="367">
        <v>0</v>
      </c>
      <c r="AN272" s="367">
        <v>0</v>
      </c>
      <c r="AO272" s="367">
        <v>0</v>
      </c>
      <c r="AP272" s="367">
        <v>0</v>
      </c>
      <c r="AQ272" s="367">
        <v>0</v>
      </c>
      <c r="AR272" s="367">
        <v>0</v>
      </c>
      <c r="AS272" s="367">
        <v>0</v>
      </c>
      <c r="AT272" s="367">
        <v>0</v>
      </c>
      <c r="AU272" s="367">
        <v>0</v>
      </c>
      <c r="AV272" s="367">
        <v>0</v>
      </c>
      <c r="AW272" s="367">
        <v>0</v>
      </c>
      <c r="AX272" s="367">
        <v>0</v>
      </c>
      <c r="AY272" s="367">
        <v>0</v>
      </c>
      <c r="AZ272" s="367">
        <v>0</v>
      </c>
      <c r="BA272" s="367">
        <v>0</v>
      </c>
      <c r="BB272" s="367">
        <v>0</v>
      </c>
      <c r="BC272" s="367">
        <v>0</v>
      </c>
      <c r="BD272" s="367">
        <v>0</v>
      </c>
      <c r="BE272" s="367">
        <v>0</v>
      </c>
      <c r="BF272" s="367">
        <v>0</v>
      </c>
      <c r="BG272" s="367">
        <v>0</v>
      </c>
      <c r="BH272" s="367">
        <v>0</v>
      </c>
      <c r="BI272" s="367">
        <v>0</v>
      </c>
      <c r="BJ272" s="367">
        <v>0</v>
      </c>
      <c r="BK272" s="367">
        <v>0</v>
      </c>
      <c r="BL272" s="367">
        <v>0</v>
      </c>
      <c r="BN272" s="369">
        <v>0</v>
      </c>
      <c r="BO272" s="369">
        <v>0</v>
      </c>
      <c r="BP272" s="369">
        <v>0</v>
      </c>
      <c r="BQ272" s="369">
        <v>0</v>
      </c>
      <c r="BR272" s="369">
        <v>0</v>
      </c>
      <c r="BS272" s="390" t="s">
        <v>411</v>
      </c>
      <c r="BT272" s="390" t="s">
        <v>411</v>
      </c>
      <c r="BU272" s="390" t="s">
        <v>411</v>
      </c>
      <c r="BV272" s="390" t="s">
        <v>411</v>
      </c>
      <c r="BW272" s="390" t="s">
        <v>411</v>
      </c>
      <c r="BX272" s="390" t="s">
        <v>411</v>
      </c>
      <c r="BY272" s="390" t="s">
        <v>411</v>
      </c>
      <c r="BZ272" s="390" t="s">
        <v>411</v>
      </c>
      <c r="CA272" s="390" t="s">
        <v>411</v>
      </c>
      <c r="CB272" s="390" t="s">
        <v>411</v>
      </c>
      <c r="CC272" s="390" t="s">
        <v>411</v>
      </c>
      <c r="CD272" s="390" t="s">
        <v>411</v>
      </c>
      <c r="CE272" s="390" t="s">
        <v>411</v>
      </c>
      <c r="CF272" s="390" t="s">
        <v>411</v>
      </c>
      <c r="CG272" s="390" t="s">
        <v>411</v>
      </c>
      <c r="CH272" s="390" t="s">
        <v>411</v>
      </c>
      <c r="CI272" s="390" t="s">
        <v>411</v>
      </c>
      <c r="CJ272" s="390" t="s">
        <v>411</v>
      </c>
      <c r="CK272" s="390" t="s">
        <v>411</v>
      </c>
      <c r="CL272" s="390" t="s">
        <v>411</v>
      </c>
      <c r="CM272" s="390" t="s">
        <v>411</v>
      </c>
      <c r="CN272" s="390" t="s">
        <v>411</v>
      </c>
      <c r="CO272" s="369">
        <v>0</v>
      </c>
      <c r="CP272" s="369">
        <v>0</v>
      </c>
      <c r="CQ272" s="369">
        <v>0</v>
      </c>
      <c r="CR272" s="369">
        <v>0</v>
      </c>
      <c r="CS272" s="369">
        <v>0</v>
      </c>
      <c r="CT272" s="369">
        <v>0</v>
      </c>
      <c r="CU272" s="369">
        <v>0</v>
      </c>
      <c r="CV272" s="369">
        <v>0</v>
      </c>
      <c r="CW272" s="369">
        <v>0</v>
      </c>
      <c r="CX272" s="369">
        <v>0</v>
      </c>
      <c r="CY272" s="369">
        <v>0</v>
      </c>
      <c r="CZ272" s="369">
        <v>0</v>
      </c>
      <c r="DA272" s="369">
        <v>0</v>
      </c>
      <c r="DB272" s="369">
        <v>0</v>
      </c>
      <c r="DC272" s="369">
        <v>0</v>
      </c>
      <c r="DD272" s="369">
        <v>0</v>
      </c>
      <c r="DE272" s="369">
        <v>0</v>
      </c>
      <c r="DF272" s="369">
        <v>0</v>
      </c>
      <c r="DG272" s="369">
        <v>0</v>
      </c>
      <c r="DH272" s="369">
        <v>0</v>
      </c>
      <c r="DI272" s="369">
        <v>0</v>
      </c>
      <c r="DJ272" s="369">
        <v>0</v>
      </c>
      <c r="DK272" s="369">
        <v>0</v>
      </c>
      <c r="DL272" s="369">
        <v>0</v>
      </c>
      <c r="DM272" s="369">
        <v>0</v>
      </c>
      <c r="DN272" s="369">
        <v>0</v>
      </c>
      <c r="DO272" s="369">
        <v>0</v>
      </c>
      <c r="DP272" s="369">
        <v>0</v>
      </c>
      <c r="DQ272" s="369">
        <v>0</v>
      </c>
      <c r="DR272" s="369">
        <v>0</v>
      </c>
      <c r="DT272" s="366" t="s">
        <v>276</v>
      </c>
      <c r="DU272" s="304"/>
      <c r="DV272" s="304"/>
      <c r="DW272" s="304"/>
      <c r="DX272" s="304"/>
      <c r="DY272" s="304"/>
      <c r="DZ272" s="304"/>
      <c r="EA272" s="255">
        <v>0</v>
      </c>
      <c r="EB272" s="255">
        <v>0</v>
      </c>
      <c r="EC272" s="255">
        <v>0</v>
      </c>
      <c r="ED272" s="255">
        <f t="shared" si="28"/>
        <v>0</v>
      </c>
      <c r="EE272" s="255">
        <f t="shared" si="28"/>
        <v>0</v>
      </c>
      <c r="EF272" s="255">
        <f t="shared" si="29"/>
        <v>0</v>
      </c>
      <c r="EG272" s="255">
        <v>0</v>
      </c>
      <c r="EH272" s="366" t="s">
        <v>200</v>
      </c>
    </row>
    <row r="273" spans="1:138" x14ac:dyDescent="0.4">
      <c r="A273" s="366" t="s">
        <v>287</v>
      </c>
      <c r="B273" s="381" t="s">
        <v>413</v>
      </c>
      <c r="C273" s="366" t="s">
        <v>376</v>
      </c>
      <c r="D273" s="366">
        <v>606798</v>
      </c>
      <c r="E273" s="366" t="s">
        <v>372</v>
      </c>
      <c r="F273" s="367">
        <v>0</v>
      </c>
      <c r="G273" s="367">
        <v>0</v>
      </c>
      <c r="H273" s="281"/>
      <c r="I273" s="281"/>
      <c r="J273" s="281"/>
      <c r="K273" s="281"/>
      <c r="L273" s="281"/>
      <c r="M273" s="389" t="s">
        <v>411</v>
      </c>
      <c r="N273" s="389" t="s">
        <v>411</v>
      </c>
      <c r="O273" s="389" t="s">
        <v>411</v>
      </c>
      <c r="P273" s="389" t="s">
        <v>411</v>
      </c>
      <c r="Q273" s="389" t="s">
        <v>411</v>
      </c>
      <c r="R273" s="389" t="s">
        <v>411</v>
      </c>
      <c r="S273" s="389" t="s">
        <v>411</v>
      </c>
      <c r="T273" s="389" t="s">
        <v>411</v>
      </c>
      <c r="U273" s="389" t="s">
        <v>411</v>
      </c>
      <c r="V273" s="389" t="s">
        <v>411</v>
      </c>
      <c r="W273" s="389" t="s">
        <v>411</v>
      </c>
      <c r="X273" s="389" t="s">
        <v>411</v>
      </c>
      <c r="Y273" s="389" t="s">
        <v>411</v>
      </c>
      <c r="Z273" s="389" t="s">
        <v>411</v>
      </c>
      <c r="AA273" s="389" t="s">
        <v>411</v>
      </c>
      <c r="AB273" s="389" t="s">
        <v>411</v>
      </c>
      <c r="AC273" s="389" t="s">
        <v>411</v>
      </c>
      <c r="AD273" s="389" t="s">
        <v>411</v>
      </c>
      <c r="AE273" s="389" t="s">
        <v>411</v>
      </c>
      <c r="AF273" s="389" t="s">
        <v>411</v>
      </c>
      <c r="AG273" s="389" t="s">
        <v>411</v>
      </c>
      <c r="AH273" s="389" t="s">
        <v>411</v>
      </c>
      <c r="AI273" s="367">
        <v>0</v>
      </c>
      <c r="AJ273" s="367">
        <v>0</v>
      </c>
      <c r="AK273" s="367">
        <v>0</v>
      </c>
      <c r="AL273" s="367">
        <v>0</v>
      </c>
      <c r="AM273" s="367">
        <v>0</v>
      </c>
      <c r="AN273" s="367">
        <v>0</v>
      </c>
      <c r="AO273" s="367">
        <v>0</v>
      </c>
      <c r="AP273" s="367">
        <v>0</v>
      </c>
      <c r="AQ273" s="367">
        <v>0</v>
      </c>
      <c r="AR273" s="367">
        <v>0</v>
      </c>
      <c r="AS273" s="367">
        <v>0</v>
      </c>
      <c r="AT273" s="367">
        <v>0</v>
      </c>
      <c r="AU273" s="367">
        <v>0</v>
      </c>
      <c r="AV273" s="367">
        <v>0</v>
      </c>
      <c r="AW273" s="367">
        <v>0</v>
      </c>
      <c r="AX273" s="367">
        <v>0</v>
      </c>
      <c r="AY273" s="367">
        <v>0</v>
      </c>
      <c r="AZ273" s="367">
        <v>0</v>
      </c>
      <c r="BA273" s="367">
        <v>0</v>
      </c>
      <c r="BB273" s="367">
        <v>0</v>
      </c>
      <c r="BC273" s="367">
        <v>0</v>
      </c>
      <c r="BD273" s="367">
        <v>0</v>
      </c>
      <c r="BE273" s="367">
        <v>0</v>
      </c>
      <c r="BF273" s="367">
        <v>0</v>
      </c>
      <c r="BG273" s="367">
        <v>0</v>
      </c>
      <c r="BH273" s="367">
        <v>0</v>
      </c>
      <c r="BI273" s="367">
        <v>0</v>
      </c>
      <c r="BJ273" s="367">
        <v>0</v>
      </c>
      <c r="BK273" s="367">
        <v>0</v>
      </c>
      <c r="BL273" s="367">
        <v>0</v>
      </c>
      <c r="BN273" s="369">
        <v>0</v>
      </c>
      <c r="BO273" s="369">
        <v>0</v>
      </c>
      <c r="BP273" s="369">
        <v>0</v>
      </c>
      <c r="BQ273" s="369">
        <v>0</v>
      </c>
      <c r="BR273" s="369">
        <v>0</v>
      </c>
      <c r="BS273" s="390" t="s">
        <v>411</v>
      </c>
      <c r="BT273" s="390" t="s">
        <v>411</v>
      </c>
      <c r="BU273" s="390" t="s">
        <v>411</v>
      </c>
      <c r="BV273" s="390" t="s">
        <v>411</v>
      </c>
      <c r="BW273" s="390" t="s">
        <v>411</v>
      </c>
      <c r="BX273" s="390" t="s">
        <v>411</v>
      </c>
      <c r="BY273" s="390" t="s">
        <v>411</v>
      </c>
      <c r="BZ273" s="390" t="s">
        <v>411</v>
      </c>
      <c r="CA273" s="390" t="s">
        <v>411</v>
      </c>
      <c r="CB273" s="390" t="s">
        <v>411</v>
      </c>
      <c r="CC273" s="390" t="s">
        <v>411</v>
      </c>
      <c r="CD273" s="390" t="s">
        <v>411</v>
      </c>
      <c r="CE273" s="390" t="s">
        <v>411</v>
      </c>
      <c r="CF273" s="390" t="s">
        <v>411</v>
      </c>
      <c r="CG273" s="390" t="s">
        <v>411</v>
      </c>
      <c r="CH273" s="390" t="s">
        <v>411</v>
      </c>
      <c r="CI273" s="390" t="s">
        <v>411</v>
      </c>
      <c r="CJ273" s="390" t="s">
        <v>411</v>
      </c>
      <c r="CK273" s="390" t="s">
        <v>411</v>
      </c>
      <c r="CL273" s="390" t="s">
        <v>411</v>
      </c>
      <c r="CM273" s="390" t="s">
        <v>411</v>
      </c>
      <c r="CN273" s="390" t="s">
        <v>411</v>
      </c>
      <c r="CO273" s="369">
        <v>0</v>
      </c>
      <c r="CP273" s="369">
        <v>0</v>
      </c>
      <c r="CQ273" s="369">
        <v>0</v>
      </c>
      <c r="CR273" s="369">
        <v>0</v>
      </c>
      <c r="CS273" s="369">
        <v>0</v>
      </c>
      <c r="CT273" s="369">
        <v>0</v>
      </c>
      <c r="CU273" s="369">
        <v>0</v>
      </c>
      <c r="CV273" s="369">
        <v>0</v>
      </c>
      <c r="CW273" s="369">
        <v>0</v>
      </c>
      <c r="CX273" s="369">
        <v>0</v>
      </c>
      <c r="CY273" s="369">
        <v>0</v>
      </c>
      <c r="CZ273" s="369">
        <v>0</v>
      </c>
      <c r="DA273" s="369">
        <v>0</v>
      </c>
      <c r="DB273" s="369">
        <v>0</v>
      </c>
      <c r="DC273" s="369">
        <v>0</v>
      </c>
      <c r="DD273" s="369">
        <v>0</v>
      </c>
      <c r="DE273" s="369">
        <v>0</v>
      </c>
      <c r="DF273" s="369">
        <v>0</v>
      </c>
      <c r="DG273" s="369">
        <v>0</v>
      </c>
      <c r="DH273" s="369">
        <v>0</v>
      </c>
      <c r="DI273" s="369">
        <v>0</v>
      </c>
      <c r="DJ273" s="369">
        <v>0</v>
      </c>
      <c r="DK273" s="369">
        <v>0</v>
      </c>
      <c r="DL273" s="369">
        <v>0</v>
      </c>
      <c r="DM273" s="369">
        <v>0</v>
      </c>
      <c r="DN273" s="369">
        <v>0</v>
      </c>
      <c r="DO273" s="369">
        <v>0</v>
      </c>
      <c r="DP273" s="369">
        <v>0</v>
      </c>
      <c r="DQ273" s="369">
        <v>0</v>
      </c>
      <c r="DR273" s="369">
        <v>0</v>
      </c>
      <c r="DT273" s="366" t="s">
        <v>247</v>
      </c>
      <c r="DU273" s="304"/>
      <c r="DV273" s="304"/>
      <c r="DW273" s="304"/>
      <c r="DX273" s="304"/>
      <c r="DY273" s="304"/>
      <c r="DZ273" s="304"/>
      <c r="EA273" s="255">
        <v>73000</v>
      </c>
      <c r="EB273" s="255">
        <v>40000</v>
      </c>
      <c r="EC273" s="255">
        <v>0</v>
      </c>
      <c r="ED273" s="255">
        <f t="shared" si="28"/>
        <v>0</v>
      </c>
      <c r="EE273" s="255">
        <f t="shared" si="28"/>
        <v>0</v>
      </c>
      <c r="EF273" s="255">
        <f t="shared" si="29"/>
        <v>113000</v>
      </c>
      <c r="EG273" s="255">
        <v>0</v>
      </c>
      <c r="EH273" s="366" t="s">
        <v>200</v>
      </c>
    </row>
    <row r="274" spans="1:138" x14ac:dyDescent="0.4">
      <c r="A274" s="366" t="s">
        <v>287</v>
      </c>
      <c r="B274" s="381" t="s">
        <v>414</v>
      </c>
      <c r="C274" s="366" t="s">
        <v>376</v>
      </c>
      <c r="D274" s="366">
        <v>606798</v>
      </c>
      <c r="E274" s="366" t="s">
        <v>372</v>
      </c>
      <c r="F274" s="367">
        <v>0</v>
      </c>
      <c r="G274" s="367">
        <v>0</v>
      </c>
      <c r="H274" s="281"/>
      <c r="I274" s="281"/>
      <c r="J274" s="281"/>
      <c r="K274" s="281"/>
      <c r="L274" s="281"/>
      <c r="M274" s="389" t="s">
        <v>411</v>
      </c>
      <c r="N274" s="389" t="s">
        <v>411</v>
      </c>
      <c r="O274" s="389" t="s">
        <v>411</v>
      </c>
      <c r="P274" s="389" t="s">
        <v>411</v>
      </c>
      <c r="Q274" s="389" t="s">
        <v>411</v>
      </c>
      <c r="R274" s="389" t="s">
        <v>411</v>
      </c>
      <c r="S274" s="389" t="s">
        <v>411</v>
      </c>
      <c r="T274" s="389" t="s">
        <v>411</v>
      </c>
      <c r="U274" s="389" t="s">
        <v>411</v>
      </c>
      <c r="V274" s="389" t="s">
        <v>411</v>
      </c>
      <c r="W274" s="389" t="s">
        <v>411</v>
      </c>
      <c r="X274" s="389" t="s">
        <v>411</v>
      </c>
      <c r="Y274" s="389" t="s">
        <v>411</v>
      </c>
      <c r="Z274" s="389" t="s">
        <v>411</v>
      </c>
      <c r="AA274" s="389" t="s">
        <v>411</v>
      </c>
      <c r="AB274" s="389" t="s">
        <v>411</v>
      </c>
      <c r="AC274" s="389" t="s">
        <v>411</v>
      </c>
      <c r="AD274" s="389" t="s">
        <v>411</v>
      </c>
      <c r="AE274" s="389" t="s">
        <v>411</v>
      </c>
      <c r="AF274" s="389" t="s">
        <v>411</v>
      </c>
      <c r="AG274" s="389" t="s">
        <v>411</v>
      </c>
      <c r="AH274" s="389" t="s">
        <v>411</v>
      </c>
      <c r="AI274" s="367">
        <v>0</v>
      </c>
      <c r="AJ274" s="367">
        <v>0</v>
      </c>
      <c r="AK274" s="367">
        <v>0</v>
      </c>
      <c r="AL274" s="367">
        <v>0</v>
      </c>
      <c r="AM274" s="367">
        <v>0</v>
      </c>
      <c r="AN274" s="367">
        <v>0</v>
      </c>
      <c r="AO274" s="367">
        <v>0</v>
      </c>
      <c r="AP274" s="367">
        <v>0</v>
      </c>
      <c r="AQ274" s="367">
        <v>0</v>
      </c>
      <c r="AR274" s="367">
        <v>0</v>
      </c>
      <c r="AS274" s="367">
        <v>0</v>
      </c>
      <c r="AT274" s="367">
        <v>0</v>
      </c>
      <c r="AU274" s="367">
        <v>0</v>
      </c>
      <c r="AV274" s="367">
        <v>0</v>
      </c>
      <c r="AW274" s="367">
        <v>0</v>
      </c>
      <c r="AX274" s="367">
        <v>0</v>
      </c>
      <c r="AY274" s="367">
        <v>0</v>
      </c>
      <c r="AZ274" s="367">
        <v>0</v>
      </c>
      <c r="BA274" s="367">
        <v>0</v>
      </c>
      <c r="BB274" s="367">
        <v>0</v>
      </c>
      <c r="BC274" s="367">
        <v>0</v>
      </c>
      <c r="BD274" s="367">
        <v>0</v>
      </c>
      <c r="BE274" s="367">
        <v>0</v>
      </c>
      <c r="BF274" s="367">
        <v>0</v>
      </c>
      <c r="BG274" s="367">
        <v>0</v>
      </c>
      <c r="BH274" s="367">
        <v>0</v>
      </c>
      <c r="BI274" s="367">
        <v>0</v>
      </c>
      <c r="BJ274" s="367">
        <v>0</v>
      </c>
      <c r="BK274" s="367">
        <v>0</v>
      </c>
      <c r="BL274" s="367">
        <v>0</v>
      </c>
      <c r="BN274" s="369">
        <v>0</v>
      </c>
      <c r="BO274" s="369">
        <v>0</v>
      </c>
      <c r="BP274" s="369">
        <v>0</v>
      </c>
      <c r="BQ274" s="369">
        <v>0</v>
      </c>
      <c r="BR274" s="369">
        <v>0</v>
      </c>
      <c r="BS274" s="390" t="s">
        <v>411</v>
      </c>
      <c r="BT274" s="390" t="s">
        <v>411</v>
      </c>
      <c r="BU274" s="390" t="s">
        <v>411</v>
      </c>
      <c r="BV274" s="390" t="s">
        <v>411</v>
      </c>
      <c r="BW274" s="390" t="s">
        <v>411</v>
      </c>
      <c r="BX274" s="390" t="s">
        <v>411</v>
      </c>
      <c r="BY274" s="390" t="s">
        <v>411</v>
      </c>
      <c r="BZ274" s="390" t="s">
        <v>411</v>
      </c>
      <c r="CA274" s="390" t="s">
        <v>411</v>
      </c>
      <c r="CB274" s="390" t="s">
        <v>411</v>
      </c>
      <c r="CC274" s="390" t="s">
        <v>411</v>
      </c>
      <c r="CD274" s="390" t="s">
        <v>411</v>
      </c>
      <c r="CE274" s="390" t="s">
        <v>411</v>
      </c>
      <c r="CF274" s="390" t="s">
        <v>411</v>
      </c>
      <c r="CG274" s="390" t="s">
        <v>411</v>
      </c>
      <c r="CH274" s="390" t="s">
        <v>411</v>
      </c>
      <c r="CI274" s="390" t="s">
        <v>411</v>
      </c>
      <c r="CJ274" s="390" t="s">
        <v>411</v>
      </c>
      <c r="CK274" s="390" t="s">
        <v>411</v>
      </c>
      <c r="CL274" s="390" t="s">
        <v>411</v>
      </c>
      <c r="CM274" s="390" t="s">
        <v>411</v>
      </c>
      <c r="CN274" s="390" t="s">
        <v>411</v>
      </c>
      <c r="CO274" s="369">
        <v>0</v>
      </c>
      <c r="CP274" s="369">
        <v>0</v>
      </c>
      <c r="CQ274" s="369">
        <v>0</v>
      </c>
      <c r="CR274" s="369">
        <v>0</v>
      </c>
      <c r="CS274" s="369">
        <v>0</v>
      </c>
      <c r="CT274" s="369">
        <v>0</v>
      </c>
      <c r="CU274" s="369">
        <v>0</v>
      </c>
      <c r="CV274" s="369">
        <v>0</v>
      </c>
      <c r="CW274" s="369">
        <v>0</v>
      </c>
      <c r="CX274" s="369">
        <v>0</v>
      </c>
      <c r="CY274" s="369">
        <v>0</v>
      </c>
      <c r="CZ274" s="369">
        <v>0</v>
      </c>
      <c r="DA274" s="369">
        <v>0</v>
      </c>
      <c r="DB274" s="369">
        <v>0</v>
      </c>
      <c r="DC274" s="369">
        <v>0</v>
      </c>
      <c r="DD274" s="369">
        <v>0</v>
      </c>
      <c r="DE274" s="369">
        <v>0</v>
      </c>
      <c r="DF274" s="369">
        <v>0</v>
      </c>
      <c r="DG274" s="369">
        <v>0</v>
      </c>
      <c r="DH274" s="369">
        <v>0</v>
      </c>
      <c r="DI274" s="369">
        <v>0</v>
      </c>
      <c r="DJ274" s="369">
        <v>0</v>
      </c>
      <c r="DK274" s="369">
        <v>0</v>
      </c>
      <c r="DL274" s="369">
        <v>0</v>
      </c>
      <c r="DM274" s="369">
        <v>0</v>
      </c>
      <c r="DN274" s="369">
        <v>0</v>
      </c>
      <c r="DO274" s="369">
        <v>0</v>
      </c>
      <c r="DP274" s="369">
        <v>0</v>
      </c>
      <c r="DQ274" s="369">
        <v>0</v>
      </c>
      <c r="DR274" s="369">
        <v>0</v>
      </c>
      <c r="DT274" s="366" t="s">
        <v>247</v>
      </c>
      <c r="DU274" s="304"/>
      <c r="DV274" s="304"/>
      <c r="DW274" s="304"/>
      <c r="DX274" s="304"/>
      <c r="DY274" s="304"/>
      <c r="DZ274" s="304"/>
      <c r="EA274" s="255">
        <v>8000</v>
      </c>
      <c r="EB274" s="255">
        <v>25000</v>
      </c>
      <c r="EC274" s="255">
        <v>0</v>
      </c>
      <c r="ED274" s="255">
        <f t="shared" si="28"/>
        <v>0</v>
      </c>
      <c r="EE274" s="255">
        <f t="shared" si="28"/>
        <v>0</v>
      </c>
      <c r="EF274" s="255">
        <f t="shared" si="29"/>
        <v>33000</v>
      </c>
      <c r="EG274" s="255">
        <v>0</v>
      </c>
      <c r="EH274" s="366" t="s">
        <v>200</v>
      </c>
    </row>
    <row r="275" spans="1:138" x14ac:dyDescent="0.4">
      <c r="A275" s="366" t="s">
        <v>276</v>
      </c>
      <c r="B275" s="366" t="s">
        <v>276</v>
      </c>
      <c r="C275" s="366" t="s">
        <v>276</v>
      </c>
      <c r="D275" s="366">
        <v>606799</v>
      </c>
      <c r="E275" s="366" t="s">
        <v>290</v>
      </c>
      <c r="F275" s="367">
        <v>0</v>
      </c>
      <c r="G275" s="367">
        <v>0</v>
      </c>
      <c r="H275" s="281"/>
      <c r="I275" s="281"/>
      <c r="J275" s="281"/>
      <c r="K275" s="281"/>
      <c r="L275" s="281"/>
      <c r="M275" s="389" t="s">
        <v>411</v>
      </c>
      <c r="N275" s="389" t="s">
        <v>411</v>
      </c>
      <c r="O275" s="389" t="s">
        <v>411</v>
      </c>
      <c r="P275" s="389" t="s">
        <v>411</v>
      </c>
      <c r="Q275" s="389" t="s">
        <v>411</v>
      </c>
      <c r="R275" s="389" t="s">
        <v>411</v>
      </c>
      <c r="S275" s="389" t="s">
        <v>411</v>
      </c>
      <c r="T275" s="389" t="s">
        <v>411</v>
      </c>
      <c r="U275" s="389" t="s">
        <v>411</v>
      </c>
      <c r="V275" s="389" t="s">
        <v>411</v>
      </c>
      <c r="W275" s="389" t="s">
        <v>411</v>
      </c>
      <c r="X275" s="389" t="s">
        <v>411</v>
      </c>
      <c r="Y275" s="389" t="s">
        <v>411</v>
      </c>
      <c r="Z275" s="389" t="s">
        <v>411</v>
      </c>
      <c r="AA275" s="389" t="s">
        <v>411</v>
      </c>
      <c r="AB275" s="389" t="s">
        <v>411</v>
      </c>
      <c r="AC275" s="389" t="s">
        <v>411</v>
      </c>
      <c r="AD275" s="389" t="s">
        <v>411</v>
      </c>
      <c r="AE275" s="389" t="s">
        <v>411</v>
      </c>
      <c r="AF275" s="389" t="s">
        <v>411</v>
      </c>
      <c r="AG275" s="389" t="s">
        <v>411</v>
      </c>
      <c r="AH275" s="389" t="s">
        <v>411</v>
      </c>
      <c r="AI275" s="367">
        <v>0</v>
      </c>
      <c r="AJ275" s="367">
        <v>0</v>
      </c>
      <c r="AK275" s="367">
        <v>0</v>
      </c>
      <c r="AL275" s="367">
        <v>0</v>
      </c>
      <c r="AM275" s="367">
        <v>0</v>
      </c>
      <c r="AN275" s="367">
        <v>0</v>
      </c>
      <c r="AO275" s="367">
        <v>0</v>
      </c>
      <c r="AP275" s="367">
        <v>0</v>
      </c>
      <c r="AQ275" s="367">
        <v>0</v>
      </c>
      <c r="AR275" s="367">
        <v>0</v>
      </c>
      <c r="AS275" s="367">
        <v>0</v>
      </c>
      <c r="AT275" s="367">
        <v>0</v>
      </c>
      <c r="AU275" s="367">
        <v>0</v>
      </c>
      <c r="AV275" s="367">
        <v>0</v>
      </c>
      <c r="AW275" s="367">
        <v>0</v>
      </c>
      <c r="AX275" s="367">
        <v>0</v>
      </c>
      <c r="AY275" s="367">
        <v>0</v>
      </c>
      <c r="AZ275" s="367">
        <v>0</v>
      </c>
      <c r="BA275" s="367">
        <v>0</v>
      </c>
      <c r="BB275" s="367">
        <v>0</v>
      </c>
      <c r="BC275" s="367">
        <v>0</v>
      </c>
      <c r="BD275" s="367">
        <v>0</v>
      </c>
      <c r="BE275" s="367">
        <v>0</v>
      </c>
      <c r="BF275" s="367">
        <v>0</v>
      </c>
      <c r="BG275" s="367">
        <v>0</v>
      </c>
      <c r="BH275" s="367">
        <v>0</v>
      </c>
      <c r="BI275" s="367">
        <v>0</v>
      </c>
      <c r="BJ275" s="367">
        <v>0</v>
      </c>
      <c r="BK275" s="367">
        <v>0</v>
      </c>
      <c r="BL275" s="367">
        <v>0</v>
      </c>
      <c r="BN275" s="369">
        <v>0</v>
      </c>
      <c r="BO275" s="369">
        <v>0</v>
      </c>
      <c r="BP275" s="369">
        <v>0</v>
      </c>
      <c r="BQ275" s="369">
        <v>0</v>
      </c>
      <c r="BR275" s="369">
        <v>0</v>
      </c>
      <c r="BS275" s="390" t="s">
        <v>411</v>
      </c>
      <c r="BT275" s="390" t="s">
        <v>411</v>
      </c>
      <c r="BU275" s="390" t="s">
        <v>411</v>
      </c>
      <c r="BV275" s="390" t="s">
        <v>411</v>
      </c>
      <c r="BW275" s="390" t="s">
        <v>411</v>
      </c>
      <c r="BX275" s="390" t="s">
        <v>411</v>
      </c>
      <c r="BY275" s="390" t="s">
        <v>411</v>
      </c>
      <c r="BZ275" s="390" t="s">
        <v>411</v>
      </c>
      <c r="CA275" s="390" t="s">
        <v>411</v>
      </c>
      <c r="CB275" s="390" t="s">
        <v>411</v>
      </c>
      <c r="CC275" s="390" t="s">
        <v>411</v>
      </c>
      <c r="CD275" s="390" t="s">
        <v>411</v>
      </c>
      <c r="CE275" s="390" t="s">
        <v>411</v>
      </c>
      <c r="CF275" s="390" t="s">
        <v>411</v>
      </c>
      <c r="CG275" s="390" t="s">
        <v>411</v>
      </c>
      <c r="CH275" s="390" t="s">
        <v>411</v>
      </c>
      <c r="CI275" s="390" t="s">
        <v>411</v>
      </c>
      <c r="CJ275" s="390" t="s">
        <v>411</v>
      </c>
      <c r="CK275" s="390" t="s">
        <v>411</v>
      </c>
      <c r="CL275" s="390" t="s">
        <v>411</v>
      </c>
      <c r="CM275" s="390" t="s">
        <v>411</v>
      </c>
      <c r="CN275" s="390" t="s">
        <v>411</v>
      </c>
      <c r="CO275" s="369">
        <v>0</v>
      </c>
      <c r="CP275" s="369">
        <v>0</v>
      </c>
      <c r="CQ275" s="369">
        <v>0</v>
      </c>
      <c r="CR275" s="369">
        <v>0</v>
      </c>
      <c r="CS275" s="369">
        <v>0</v>
      </c>
      <c r="CT275" s="369">
        <v>0</v>
      </c>
      <c r="CU275" s="369">
        <v>0</v>
      </c>
      <c r="CV275" s="369">
        <v>0</v>
      </c>
      <c r="CW275" s="369">
        <v>0</v>
      </c>
      <c r="CX275" s="369">
        <v>0</v>
      </c>
      <c r="CY275" s="369">
        <v>0</v>
      </c>
      <c r="CZ275" s="369">
        <v>0</v>
      </c>
      <c r="DA275" s="369">
        <v>0</v>
      </c>
      <c r="DB275" s="369">
        <v>0</v>
      </c>
      <c r="DC275" s="369">
        <v>0</v>
      </c>
      <c r="DD275" s="369">
        <v>0</v>
      </c>
      <c r="DE275" s="369">
        <v>0</v>
      </c>
      <c r="DF275" s="369">
        <v>0</v>
      </c>
      <c r="DG275" s="369">
        <v>0</v>
      </c>
      <c r="DH275" s="369">
        <v>0</v>
      </c>
      <c r="DI275" s="369">
        <v>0</v>
      </c>
      <c r="DJ275" s="369">
        <v>0</v>
      </c>
      <c r="DK275" s="369">
        <v>0</v>
      </c>
      <c r="DL275" s="369">
        <v>0</v>
      </c>
      <c r="DM275" s="369">
        <v>0</v>
      </c>
      <c r="DN275" s="369">
        <v>0</v>
      </c>
      <c r="DO275" s="369">
        <v>0</v>
      </c>
      <c r="DP275" s="369">
        <v>0</v>
      </c>
      <c r="DQ275" s="369">
        <v>0</v>
      </c>
      <c r="DR275" s="369">
        <v>0</v>
      </c>
      <c r="DT275" s="366" t="s">
        <v>276</v>
      </c>
      <c r="DU275" s="304"/>
      <c r="DV275" s="304"/>
      <c r="DW275" s="304"/>
      <c r="DX275" s="304"/>
      <c r="DY275" s="304"/>
      <c r="DZ275" s="304"/>
      <c r="EA275" s="255">
        <v>0</v>
      </c>
      <c r="EB275" s="255">
        <v>0</v>
      </c>
      <c r="EC275" s="255">
        <v>0</v>
      </c>
      <c r="ED275" s="255">
        <f t="shared" si="28"/>
        <v>0</v>
      </c>
      <c r="EE275" s="255">
        <f t="shared" si="28"/>
        <v>0</v>
      </c>
      <c r="EF275" s="255">
        <f t="shared" si="29"/>
        <v>0</v>
      </c>
      <c r="EG275" s="255">
        <v>0</v>
      </c>
      <c r="EH275" s="366" t="s">
        <v>200</v>
      </c>
    </row>
    <row r="276" spans="1:138" x14ac:dyDescent="0.4">
      <c r="A276" s="366" t="s">
        <v>74</v>
      </c>
      <c r="B276" s="381" t="s">
        <v>415</v>
      </c>
      <c r="C276" s="366" t="s">
        <v>376</v>
      </c>
      <c r="D276" s="366">
        <v>606799</v>
      </c>
      <c r="E276" s="366" t="s">
        <v>372</v>
      </c>
      <c r="F276" s="367">
        <v>0</v>
      </c>
      <c r="G276" s="367">
        <v>0</v>
      </c>
      <c r="H276" s="281"/>
      <c r="I276" s="281"/>
      <c r="J276" s="281"/>
      <c r="K276" s="281"/>
      <c r="L276" s="281"/>
      <c r="M276" s="389" t="s">
        <v>411</v>
      </c>
      <c r="N276" s="389" t="s">
        <v>411</v>
      </c>
      <c r="O276" s="389" t="s">
        <v>411</v>
      </c>
      <c r="P276" s="389" t="s">
        <v>411</v>
      </c>
      <c r="Q276" s="389" t="s">
        <v>411</v>
      </c>
      <c r="R276" s="389" t="s">
        <v>411</v>
      </c>
      <c r="S276" s="389" t="s">
        <v>411</v>
      </c>
      <c r="T276" s="389" t="s">
        <v>411</v>
      </c>
      <c r="U276" s="389" t="s">
        <v>411</v>
      </c>
      <c r="V276" s="389" t="s">
        <v>411</v>
      </c>
      <c r="W276" s="389" t="s">
        <v>411</v>
      </c>
      <c r="X276" s="389" t="s">
        <v>411</v>
      </c>
      <c r="Y276" s="389" t="s">
        <v>411</v>
      </c>
      <c r="Z276" s="389" t="s">
        <v>411</v>
      </c>
      <c r="AA276" s="389" t="s">
        <v>411</v>
      </c>
      <c r="AB276" s="389" t="s">
        <v>411</v>
      </c>
      <c r="AC276" s="389" t="s">
        <v>411</v>
      </c>
      <c r="AD276" s="389" t="s">
        <v>411</v>
      </c>
      <c r="AE276" s="389" t="s">
        <v>411</v>
      </c>
      <c r="AF276" s="389" t="s">
        <v>411</v>
      </c>
      <c r="AG276" s="389" t="s">
        <v>411</v>
      </c>
      <c r="AH276" s="389" t="s">
        <v>411</v>
      </c>
      <c r="AI276" s="367">
        <v>0</v>
      </c>
      <c r="AJ276" s="367">
        <v>0</v>
      </c>
      <c r="AK276" s="367">
        <v>0</v>
      </c>
      <c r="AL276" s="367">
        <v>0</v>
      </c>
      <c r="AM276" s="367">
        <v>0</v>
      </c>
      <c r="AN276" s="367">
        <v>0</v>
      </c>
      <c r="AO276" s="367">
        <v>0</v>
      </c>
      <c r="AP276" s="367">
        <v>0</v>
      </c>
      <c r="AQ276" s="367">
        <v>0</v>
      </c>
      <c r="AR276" s="367">
        <v>0</v>
      </c>
      <c r="AS276" s="367">
        <v>0</v>
      </c>
      <c r="AT276" s="367">
        <v>0</v>
      </c>
      <c r="AU276" s="367">
        <v>0</v>
      </c>
      <c r="AV276" s="367">
        <v>0</v>
      </c>
      <c r="AW276" s="367">
        <v>0</v>
      </c>
      <c r="AX276" s="367">
        <v>0</v>
      </c>
      <c r="AY276" s="367">
        <v>0</v>
      </c>
      <c r="AZ276" s="367">
        <v>0</v>
      </c>
      <c r="BA276" s="367">
        <v>0</v>
      </c>
      <c r="BB276" s="367">
        <v>0</v>
      </c>
      <c r="BC276" s="367">
        <v>0</v>
      </c>
      <c r="BD276" s="367">
        <v>0</v>
      </c>
      <c r="BE276" s="367">
        <v>0</v>
      </c>
      <c r="BF276" s="367">
        <v>0</v>
      </c>
      <c r="BG276" s="367">
        <v>0</v>
      </c>
      <c r="BH276" s="367">
        <v>0</v>
      </c>
      <c r="BI276" s="367">
        <v>0</v>
      </c>
      <c r="BJ276" s="367">
        <v>0</v>
      </c>
      <c r="BK276" s="367">
        <v>0</v>
      </c>
      <c r="BL276" s="367">
        <v>0</v>
      </c>
      <c r="BN276" s="369">
        <v>0</v>
      </c>
      <c r="BO276" s="369">
        <v>0</v>
      </c>
      <c r="BP276" s="369">
        <v>0</v>
      </c>
      <c r="BQ276" s="369">
        <v>0</v>
      </c>
      <c r="BR276" s="369">
        <v>0</v>
      </c>
      <c r="BS276" s="390" t="s">
        <v>411</v>
      </c>
      <c r="BT276" s="390" t="s">
        <v>411</v>
      </c>
      <c r="BU276" s="390" t="s">
        <v>411</v>
      </c>
      <c r="BV276" s="390" t="s">
        <v>411</v>
      </c>
      <c r="BW276" s="390" t="s">
        <v>411</v>
      </c>
      <c r="BX276" s="390" t="s">
        <v>411</v>
      </c>
      <c r="BY276" s="390" t="s">
        <v>411</v>
      </c>
      <c r="BZ276" s="390" t="s">
        <v>411</v>
      </c>
      <c r="CA276" s="390" t="s">
        <v>411</v>
      </c>
      <c r="CB276" s="390" t="s">
        <v>411</v>
      </c>
      <c r="CC276" s="390" t="s">
        <v>411</v>
      </c>
      <c r="CD276" s="390" t="s">
        <v>411</v>
      </c>
      <c r="CE276" s="390" t="s">
        <v>411</v>
      </c>
      <c r="CF276" s="390" t="s">
        <v>411</v>
      </c>
      <c r="CG276" s="390" t="s">
        <v>411</v>
      </c>
      <c r="CH276" s="390" t="s">
        <v>411</v>
      </c>
      <c r="CI276" s="390" t="s">
        <v>411</v>
      </c>
      <c r="CJ276" s="390" t="s">
        <v>411</v>
      </c>
      <c r="CK276" s="390" t="s">
        <v>411</v>
      </c>
      <c r="CL276" s="390" t="s">
        <v>411</v>
      </c>
      <c r="CM276" s="390" t="s">
        <v>411</v>
      </c>
      <c r="CN276" s="390" t="s">
        <v>411</v>
      </c>
      <c r="CO276" s="369">
        <v>5000</v>
      </c>
      <c r="CP276" s="369">
        <v>5000</v>
      </c>
      <c r="CQ276" s="369">
        <v>5000</v>
      </c>
      <c r="CR276" s="369">
        <v>5000</v>
      </c>
      <c r="CS276" s="369">
        <v>5000</v>
      </c>
      <c r="CT276" s="369">
        <v>5000</v>
      </c>
      <c r="CU276" s="369">
        <v>5000</v>
      </c>
      <c r="CV276" s="369">
        <v>5000</v>
      </c>
      <c r="CW276" s="369">
        <v>5000</v>
      </c>
      <c r="CX276" s="369">
        <v>5000</v>
      </c>
      <c r="CY276" s="369">
        <v>5000</v>
      </c>
      <c r="CZ276" s="369">
        <v>5000</v>
      </c>
      <c r="DA276" s="369">
        <v>5000</v>
      </c>
      <c r="DB276" s="369">
        <v>5000</v>
      </c>
      <c r="DC276" s="369">
        <v>5000</v>
      </c>
      <c r="DD276" s="369">
        <v>5000</v>
      </c>
      <c r="DE276" s="369">
        <v>5000</v>
      </c>
      <c r="DF276" s="369">
        <v>0</v>
      </c>
      <c r="DG276" s="369">
        <v>0</v>
      </c>
      <c r="DH276" s="369">
        <v>0</v>
      </c>
      <c r="DI276" s="369">
        <v>0</v>
      </c>
      <c r="DJ276" s="369">
        <v>0</v>
      </c>
      <c r="DK276" s="369">
        <v>0</v>
      </c>
      <c r="DL276" s="369">
        <v>0</v>
      </c>
      <c r="DM276" s="369">
        <v>0</v>
      </c>
      <c r="DN276" s="369">
        <v>0</v>
      </c>
      <c r="DO276" s="369">
        <v>0</v>
      </c>
      <c r="DP276" s="369">
        <v>0</v>
      </c>
      <c r="DQ276" s="369">
        <v>0</v>
      </c>
      <c r="DR276" s="369">
        <v>0</v>
      </c>
      <c r="DT276" s="366" t="s">
        <v>247</v>
      </c>
      <c r="DU276" s="304"/>
      <c r="DV276" s="304"/>
      <c r="DW276" s="304"/>
      <c r="DX276" s="304"/>
      <c r="DY276" s="304"/>
      <c r="DZ276" s="304"/>
      <c r="EA276" s="255">
        <v>200000</v>
      </c>
      <c r="EB276" s="255">
        <v>60000</v>
      </c>
      <c r="EC276" s="255">
        <v>60000</v>
      </c>
      <c r="ED276" s="255">
        <f t="shared" ref="ED276:EE291" si="30">SUMIF($BN$1:$DR$1,ED$2,$BN276:$DR276)</f>
        <v>55000</v>
      </c>
      <c r="EE276" s="255">
        <f t="shared" si="30"/>
        <v>0</v>
      </c>
      <c r="EF276" s="255">
        <f t="shared" si="29"/>
        <v>375000</v>
      </c>
      <c r="EG276" s="255">
        <v>0</v>
      </c>
      <c r="EH276" s="366" t="s">
        <v>200</v>
      </c>
    </row>
    <row r="277" spans="1:138" x14ac:dyDescent="0.4">
      <c r="A277" s="366" t="s">
        <v>74</v>
      </c>
      <c r="B277" s="381" t="s">
        <v>416</v>
      </c>
      <c r="C277" s="366" t="s">
        <v>376</v>
      </c>
      <c r="D277" s="366">
        <v>606799</v>
      </c>
      <c r="E277" s="366" t="s">
        <v>372</v>
      </c>
      <c r="F277" s="367">
        <v>0</v>
      </c>
      <c r="G277" s="367">
        <v>0</v>
      </c>
      <c r="H277" s="281"/>
      <c r="I277" s="281"/>
      <c r="J277" s="281"/>
      <c r="K277" s="281"/>
      <c r="L277" s="281"/>
      <c r="M277" s="389" t="s">
        <v>411</v>
      </c>
      <c r="N277" s="389" t="s">
        <v>411</v>
      </c>
      <c r="O277" s="389" t="s">
        <v>411</v>
      </c>
      <c r="P277" s="389" t="s">
        <v>411</v>
      </c>
      <c r="Q277" s="389" t="s">
        <v>411</v>
      </c>
      <c r="R277" s="389" t="s">
        <v>411</v>
      </c>
      <c r="S277" s="389" t="s">
        <v>411</v>
      </c>
      <c r="T277" s="389" t="s">
        <v>411</v>
      </c>
      <c r="U277" s="389" t="s">
        <v>411</v>
      </c>
      <c r="V277" s="389" t="s">
        <v>411</v>
      </c>
      <c r="W277" s="389" t="s">
        <v>411</v>
      </c>
      <c r="X277" s="389" t="s">
        <v>411</v>
      </c>
      <c r="Y277" s="389" t="s">
        <v>411</v>
      </c>
      <c r="Z277" s="389" t="s">
        <v>411</v>
      </c>
      <c r="AA277" s="389" t="s">
        <v>411</v>
      </c>
      <c r="AB277" s="389" t="s">
        <v>411</v>
      </c>
      <c r="AC277" s="389" t="s">
        <v>411</v>
      </c>
      <c r="AD277" s="389" t="s">
        <v>411</v>
      </c>
      <c r="AE277" s="389" t="s">
        <v>411</v>
      </c>
      <c r="AF277" s="389" t="s">
        <v>411</v>
      </c>
      <c r="AG277" s="389" t="s">
        <v>411</v>
      </c>
      <c r="AH277" s="389" t="s">
        <v>411</v>
      </c>
      <c r="AI277" s="367">
        <v>0</v>
      </c>
      <c r="AJ277" s="367">
        <v>0</v>
      </c>
      <c r="AK277" s="367">
        <v>0</v>
      </c>
      <c r="AL277" s="367">
        <v>0</v>
      </c>
      <c r="AM277" s="367">
        <v>0</v>
      </c>
      <c r="AN277" s="367">
        <v>0</v>
      </c>
      <c r="AO277" s="367">
        <v>0</v>
      </c>
      <c r="AP277" s="367">
        <v>0</v>
      </c>
      <c r="AQ277" s="367">
        <v>0</v>
      </c>
      <c r="AR277" s="367">
        <v>0</v>
      </c>
      <c r="AS277" s="367">
        <v>0</v>
      </c>
      <c r="AT277" s="367">
        <v>0</v>
      </c>
      <c r="AU277" s="367">
        <v>0</v>
      </c>
      <c r="AV277" s="367">
        <v>0</v>
      </c>
      <c r="AW277" s="367">
        <v>0</v>
      </c>
      <c r="AX277" s="367">
        <v>0</v>
      </c>
      <c r="AY277" s="367">
        <v>0</v>
      </c>
      <c r="AZ277" s="367">
        <v>0</v>
      </c>
      <c r="BA277" s="367">
        <v>0</v>
      </c>
      <c r="BB277" s="367">
        <v>0</v>
      </c>
      <c r="BC277" s="367">
        <v>0</v>
      </c>
      <c r="BD277" s="367">
        <v>0</v>
      </c>
      <c r="BE277" s="367">
        <v>0</v>
      </c>
      <c r="BF277" s="367">
        <v>0</v>
      </c>
      <c r="BG277" s="367">
        <v>0</v>
      </c>
      <c r="BH277" s="367">
        <v>0</v>
      </c>
      <c r="BI277" s="367">
        <v>0</v>
      </c>
      <c r="BJ277" s="367">
        <v>0</v>
      </c>
      <c r="BK277" s="367">
        <v>0</v>
      </c>
      <c r="BL277" s="367">
        <v>0</v>
      </c>
      <c r="BN277" s="369">
        <v>0</v>
      </c>
      <c r="BO277" s="369">
        <v>0</v>
      </c>
      <c r="BP277" s="369">
        <v>0</v>
      </c>
      <c r="BQ277" s="369">
        <v>0</v>
      </c>
      <c r="BR277" s="369">
        <v>0</v>
      </c>
      <c r="BS277" s="390" t="s">
        <v>411</v>
      </c>
      <c r="BT277" s="390" t="s">
        <v>411</v>
      </c>
      <c r="BU277" s="390" t="s">
        <v>411</v>
      </c>
      <c r="BV277" s="390" t="s">
        <v>411</v>
      </c>
      <c r="BW277" s="390" t="s">
        <v>411</v>
      </c>
      <c r="BX277" s="390" t="s">
        <v>411</v>
      </c>
      <c r="BY277" s="390" t="s">
        <v>411</v>
      </c>
      <c r="BZ277" s="390" t="s">
        <v>411</v>
      </c>
      <c r="CA277" s="390" t="s">
        <v>411</v>
      </c>
      <c r="CB277" s="390" t="s">
        <v>411</v>
      </c>
      <c r="CC277" s="390" t="s">
        <v>411</v>
      </c>
      <c r="CD277" s="390" t="s">
        <v>411</v>
      </c>
      <c r="CE277" s="390" t="s">
        <v>411</v>
      </c>
      <c r="CF277" s="390" t="s">
        <v>411</v>
      </c>
      <c r="CG277" s="390" t="s">
        <v>411</v>
      </c>
      <c r="CH277" s="390" t="s">
        <v>411</v>
      </c>
      <c r="CI277" s="390" t="s">
        <v>411</v>
      </c>
      <c r="CJ277" s="390" t="s">
        <v>411</v>
      </c>
      <c r="CK277" s="390" t="s">
        <v>411</v>
      </c>
      <c r="CL277" s="390" t="s">
        <v>411</v>
      </c>
      <c r="CM277" s="390" t="s">
        <v>411</v>
      </c>
      <c r="CN277" s="390" t="s">
        <v>411</v>
      </c>
      <c r="CO277" s="369">
        <v>5000</v>
      </c>
      <c r="CP277" s="369">
        <v>5000</v>
      </c>
      <c r="CQ277" s="369">
        <v>5000</v>
      </c>
      <c r="CR277" s="369">
        <v>5000</v>
      </c>
      <c r="CS277" s="369">
        <v>5000</v>
      </c>
      <c r="CT277" s="369">
        <v>5000</v>
      </c>
      <c r="CU277" s="369">
        <v>5000</v>
      </c>
      <c r="CV277" s="369">
        <v>5000</v>
      </c>
      <c r="CW277" s="369">
        <v>5000</v>
      </c>
      <c r="CX277" s="369">
        <v>5000</v>
      </c>
      <c r="CY277" s="369">
        <v>5000</v>
      </c>
      <c r="CZ277" s="369">
        <v>5000</v>
      </c>
      <c r="DA277" s="369">
        <v>5000</v>
      </c>
      <c r="DB277" s="369">
        <v>5000</v>
      </c>
      <c r="DC277" s="369">
        <v>5000</v>
      </c>
      <c r="DD277" s="369">
        <v>5000</v>
      </c>
      <c r="DE277" s="369">
        <v>5000</v>
      </c>
      <c r="DF277" s="369">
        <v>0</v>
      </c>
      <c r="DG277" s="369">
        <v>0</v>
      </c>
      <c r="DH277" s="369">
        <v>0</v>
      </c>
      <c r="DI277" s="369">
        <v>0</v>
      </c>
      <c r="DJ277" s="369">
        <v>0</v>
      </c>
      <c r="DK277" s="369">
        <v>0</v>
      </c>
      <c r="DL277" s="369">
        <v>0</v>
      </c>
      <c r="DM277" s="369">
        <v>0</v>
      </c>
      <c r="DN277" s="369">
        <v>0</v>
      </c>
      <c r="DO277" s="369">
        <v>0</v>
      </c>
      <c r="DP277" s="369">
        <v>0</v>
      </c>
      <c r="DQ277" s="369">
        <v>0</v>
      </c>
      <c r="DR277" s="369">
        <v>0</v>
      </c>
      <c r="DT277" s="366" t="s">
        <v>247</v>
      </c>
      <c r="DU277" s="304"/>
      <c r="DV277" s="304"/>
      <c r="DW277" s="304"/>
      <c r="DX277" s="304"/>
      <c r="DY277" s="304"/>
      <c r="DZ277" s="304"/>
      <c r="EA277" s="255">
        <v>100000</v>
      </c>
      <c r="EB277" s="255">
        <v>90000</v>
      </c>
      <c r="EC277" s="255">
        <v>60000</v>
      </c>
      <c r="ED277" s="255">
        <f t="shared" si="30"/>
        <v>55000</v>
      </c>
      <c r="EE277" s="255">
        <f t="shared" si="30"/>
        <v>0</v>
      </c>
      <c r="EF277" s="255">
        <f t="shared" si="29"/>
        <v>305000</v>
      </c>
      <c r="EG277" s="255">
        <v>0</v>
      </c>
      <c r="EH277" s="366" t="s">
        <v>200</v>
      </c>
    </row>
    <row r="278" spans="1:138" x14ac:dyDescent="0.4">
      <c r="A278" s="366" t="s">
        <v>276</v>
      </c>
      <c r="B278" s="366" t="s">
        <v>276</v>
      </c>
      <c r="C278" s="366" t="s">
        <v>276</v>
      </c>
      <c r="D278" s="366">
        <v>606800</v>
      </c>
      <c r="E278" s="366" t="s">
        <v>291</v>
      </c>
      <c r="F278" s="367">
        <v>0</v>
      </c>
      <c r="G278" s="367">
        <v>0</v>
      </c>
      <c r="H278" s="281"/>
      <c r="I278" s="281"/>
      <c r="J278" s="281"/>
      <c r="K278" s="281"/>
      <c r="L278" s="281"/>
      <c r="M278" s="389" t="s">
        <v>411</v>
      </c>
      <c r="N278" s="389" t="s">
        <v>411</v>
      </c>
      <c r="O278" s="389" t="s">
        <v>411</v>
      </c>
      <c r="P278" s="389" t="s">
        <v>411</v>
      </c>
      <c r="Q278" s="389" t="s">
        <v>411</v>
      </c>
      <c r="R278" s="389" t="s">
        <v>411</v>
      </c>
      <c r="S278" s="389" t="s">
        <v>411</v>
      </c>
      <c r="T278" s="389" t="s">
        <v>411</v>
      </c>
      <c r="U278" s="389" t="s">
        <v>411</v>
      </c>
      <c r="V278" s="389" t="s">
        <v>411</v>
      </c>
      <c r="W278" s="389" t="s">
        <v>411</v>
      </c>
      <c r="X278" s="389" t="s">
        <v>411</v>
      </c>
      <c r="Y278" s="389" t="s">
        <v>411</v>
      </c>
      <c r="Z278" s="389" t="s">
        <v>411</v>
      </c>
      <c r="AA278" s="389" t="s">
        <v>411</v>
      </c>
      <c r="AB278" s="389" t="s">
        <v>411</v>
      </c>
      <c r="AC278" s="389" t="s">
        <v>411</v>
      </c>
      <c r="AD278" s="389" t="s">
        <v>411</v>
      </c>
      <c r="AE278" s="389" t="s">
        <v>411</v>
      </c>
      <c r="AF278" s="389" t="s">
        <v>411</v>
      </c>
      <c r="AG278" s="389" t="s">
        <v>411</v>
      </c>
      <c r="AH278" s="389" t="s">
        <v>411</v>
      </c>
      <c r="AI278" s="367">
        <v>0</v>
      </c>
      <c r="AJ278" s="367">
        <v>0</v>
      </c>
      <c r="AK278" s="367">
        <v>0</v>
      </c>
      <c r="AL278" s="367">
        <v>0</v>
      </c>
      <c r="AM278" s="367">
        <v>0</v>
      </c>
      <c r="AN278" s="367">
        <v>0</v>
      </c>
      <c r="AO278" s="367">
        <v>0</v>
      </c>
      <c r="AP278" s="367">
        <v>0</v>
      </c>
      <c r="AQ278" s="367">
        <v>0</v>
      </c>
      <c r="AR278" s="367">
        <v>0</v>
      </c>
      <c r="AS278" s="367">
        <v>0</v>
      </c>
      <c r="AT278" s="367">
        <v>0</v>
      </c>
      <c r="AU278" s="367">
        <v>0</v>
      </c>
      <c r="AV278" s="367">
        <v>0</v>
      </c>
      <c r="AW278" s="367">
        <v>0</v>
      </c>
      <c r="AX278" s="367">
        <v>0</v>
      </c>
      <c r="AY278" s="367">
        <v>0</v>
      </c>
      <c r="AZ278" s="367">
        <v>0</v>
      </c>
      <c r="BA278" s="367">
        <v>0</v>
      </c>
      <c r="BB278" s="367">
        <v>0</v>
      </c>
      <c r="BC278" s="367">
        <v>0</v>
      </c>
      <c r="BD278" s="367">
        <v>0</v>
      </c>
      <c r="BE278" s="367">
        <v>0</v>
      </c>
      <c r="BF278" s="367">
        <v>0</v>
      </c>
      <c r="BG278" s="367">
        <v>0</v>
      </c>
      <c r="BH278" s="367">
        <v>0</v>
      </c>
      <c r="BI278" s="367">
        <v>0</v>
      </c>
      <c r="BJ278" s="367">
        <v>0</v>
      </c>
      <c r="BK278" s="367">
        <v>0</v>
      </c>
      <c r="BL278" s="367">
        <v>0</v>
      </c>
      <c r="BN278" s="369">
        <v>0</v>
      </c>
      <c r="BO278" s="369">
        <v>0</v>
      </c>
      <c r="BP278" s="369">
        <v>0</v>
      </c>
      <c r="BQ278" s="369">
        <v>0</v>
      </c>
      <c r="BR278" s="369">
        <v>0</v>
      </c>
      <c r="BS278" s="390" t="s">
        <v>411</v>
      </c>
      <c r="BT278" s="390" t="s">
        <v>411</v>
      </c>
      <c r="BU278" s="390" t="s">
        <v>411</v>
      </c>
      <c r="BV278" s="390" t="s">
        <v>411</v>
      </c>
      <c r="BW278" s="390" t="s">
        <v>411</v>
      </c>
      <c r="BX278" s="390" t="s">
        <v>411</v>
      </c>
      <c r="BY278" s="390" t="s">
        <v>411</v>
      </c>
      <c r="BZ278" s="390" t="s">
        <v>411</v>
      </c>
      <c r="CA278" s="390" t="s">
        <v>411</v>
      </c>
      <c r="CB278" s="390" t="s">
        <v>411</v>
      </c>
      <c r="CC278" s="390" t="s">
        <v>411</v>
      </c>
      <c r="CD278" s="390" t="s">
        <v>411</v>
      </c>
      <c r="CE278" s="390" t="s">
        <v>411</v>
      </c>
      <c r="CF278" s="390" t="s">
        <v>411</v>
      </c>
      <c r="CG278" s="390" t="s">
        <v>411</v>
      </c>
      <c r="CH278" s="390" t="s">
        <v>411</v>
      </c>
      <c r="CI278" s="390" t="s">
        <v>411</v>
      </c>
      <c r="CJ278" s="390" t="s">
        <v>411</v>
      </c>
      <c r="CK278" s="390" t="s">
        <v>411</v>
      </c>
      <c r="CL278" s="390" t="s">
        <v>411</v>
      </c>
      <c r="CM278" s="390" t="s">
        <v>411</v>
      </c>
      <c r="CN278" s="390" t="s">
        <v>411</v>
      </c>
      <c r="CO278" s="369">
        <v>0</v>
      </c>
      <c r="CP278" s="369">
        <v>0</v>
      </c>
      <c r="CQ278" s="369">
        <v>0</v>
      </c>
      <c r="CR278" s="369">
        <v>0</v>
      </c>
      <c r="CS278" s="369">
        <v>0</v>
      </c>
      <c r="CT278" s="369">
        <v>0</v>
      </c>
      <c r="CU278" s="369">
        <v>0</v>
      </c>
      <c r="CV278" s="369">
        <v>0</v>
      </c>
      <c r="CW278" s="369">
        <v>0</v>
      </c>
      <c r="CX278" s="369">
        <v>0</v>
      </c>
      <c r="CY278" s="369">
        <v>0</v>
      </c>
      <c r="CZ278" s="369">
        <v>0</v>
      </c>
      <c r="DA278" s="369">
        <v>0</v>
      </c>
      <c r="DB278" s="369">
        <v>0</v>
      </c>
      <c r="DC278" s="369">
        <v>0</v>
      </c>
      <c r="DD278" s="369">
        <v>0</v>
      </c>
      <c r="DE278" s="369">
        <v>0</v>
      </c>
      <c r="DF278" s="369">
        <v>0</v>
      </c>
      <c r="DG278" s="369">
        <v>0</v>
      </c>
      <c r="DH278" s="369">
        <v>0</v>
      </c>
      <c r="DI278" s="369">
        <v>0</v>
      </c>
      <c r="DJ278" s="369">
        <v>0</v>
      </c>
      <c r="DK278" s="369">
        <v>0</v>
      </c>
      <c r="DL278" s="369">
        <v>0</v>
      </c>
      <c r="DM278" s="369">
        <v>0</v>
      </c>
      <c r="DN278" s="369">
        <v>0</v>
      </c>
      <c r="DO278" s="369">
        <v>0</v>
      </c>
      <c r="DP278" s="369">
        <v>0</v>
      </c>
      <c r="DQ278" s="369">
        <v>0</v>
      </c>
      <c r="DR278" s="369">
        <v>0</v>
      </c>
      <c r="DT278" s="366" t="s">
        <v>276</v>
      </c>
      <c r="DU278" s="304"/>
      <c r="DV278" s="304"/>
      <c r="DW278" s="304"/>
      <c r="DX278" s="304"/>
      <c r="DY278" s="304"/>
      <c r="DZ278" s="304"/>
      <c r="EA278" s="255">
        <v>0</v>
      </c>
      <c r="EB278" s="255">
        <v>0</v>
      </c>
      <c r="EC278" s="255">
        <v>0</v>
      </c>
      <c r="ED278" s="255">
        <f t="shared" si="30"/>
        <v>0</v>
      </c>
      <c r="EE278" s="255">
        <f t="shared" si="30"/>
        <v>0</v>
      </c>
      <c r="EF278" s="255">
        <f t="shared" si="29"/>
        <v>0</v>
      </c>
      <c r="EG278" s="255">
        <v>0</v>
      </c>
      <c r="EH278" s="366" t="s">
        <v>200</v>
      </c>
    </row>
    <row r="279" spans="1:138" x14ac:dyDescent="0.4">
      <c r="A279" s="366" t="s">
        <v>74</v>
      </c>
      <c r="B279" s="381" t="s">
        <v>417</v>
      </c>
      <c r="C279" s="366" t="s">
        <v>376</v>
      </c>
      <c r="D279" s="366">
        <v>606800</v>
      </c>
      <c r="E279" s="366" t="s">
        <v>372</v>
      </c>
      <c r="F279" s="367">
        <v>0</v>
      </c>
      <c r="G279" s="367">
        <v>0</v>
      </c>
      <c r="H279" s="281"/>
      <c r="I279" s="281"/>
      <c r="J279" s="281"/>
      <c r="K279" s="281"/>
      <c r="L279" s="281"/>
      <c r="M279" s="389" t="s">
        <v>411</v>
      </c>
      <c r="N279" s="389" t="s">
        <v>411</v>
      </c>
      <c r="O279" s="389" t="s">
        <v>411</v>
      </c>
      <c r="P279" s="389" t="s">
        <v>411</v>
      </c>
      <c r="Q279" s="389" t="s">
        <v>411</v>
      </c>
      <c r="R279" s="389" t="s">
        <v>411</v>
      </c>
      <c r="S279" s="389" t="s">
        <v>411</v>
      </c>
      <c r="T279" s="389" t="s">
        <v>411</v>
      </c>
      <c r="U279" s="389" t="s">
        <v>411</v>
      </c>
      <c r="V279" s="389" t="s">
        <v>411</v>
      </c>
      <c r="W279" s="389" t="s">
        <v>411</v>
      </c>
      <c r="X279" s="389" t="s">
        <v>411</v>
      </c>
      <c r="Y279" s="389" t="s">
        <v>411</v>
      </c>
      <c r="Z279" s="389" t="s">
        <v>411</v>
      </c>
      <c r="AA279" s="389" t="s">
        <v>411</v>
      </c>
      <c r="AB279" s="389" t="s">
        <v>411</v>
      </c>
      <c r="AC279" s="389" t="s">
        <v>411</v>
      </c>
      <c r="AD279" s="389" t="s">
        <v>411</v>
      </c>
      <c r="AE279" s="389" t="s">
        <v>411</v>
      </c>
      <c r="AF279" s="389" t="s">
        <v>411</v>
      </c>
      <c r="AG279" s="389" t="s">
        <v>411</v>
      </c>
      <c r="AH279" s="389" t="s">
        <v>411</v>
      </c>
      <c r="AI279" s="367">
        <v>0</v>
      </c>
      <c r="AJ279" s="367">
        <v>0</v>
      </c>
      <c r="AK279" s="367">
        <v>0</v>
      </c>
      <c r="AL279" s="367">
        <v>0</v>
      </c>
      <c r="AM279" s="367">
        <v>0</v>
      </c>
      <c r="AN279" s="367">
        <v>0</v>
      </c>
      <c r="AO279" s="367">
        <v>0</v>
      </c>
      <c r="AP279" s="367">
        <v>0</v>
      </c>
      <c r="AQ279" s="367">
        <v>0</v>
      </c>
      <c r="AR279" s="367">
        <v>0</v>
      </c>
      <c r="AS279" s="367">
        <v>0</v>
      </c>
      <c r="AT279" s="367">
        <v>0</v>
      </c>
      <c r="AU279" s="367">
        <v>0</v>
      </c>
      <c r="AV279" s="367">
        <v>0</v>
      </c>
      <c r="AW279" s="367">
        <v>0</v>
      </c>
      <c r="AX279" s="367">
        <v>0</v>
      </c>
      <c r="AY279" s="367">
        <v>0</v>
      </c>
      <c r="AZ279" s="367">
        <v>0</v>
      </c>
      <c r="BA279" s="367">
        <v>0</v>
      </c>
      <c r="BB279" s="367">
        <v>0</v>
      </c>
      <c r="BC279" s="367">
        <v>0</v>
      </c>
      <c r="BD279" s="367">
        <v>0</v>
      </c>
      <c r="BE279" s="367">
        <v>0</v>
      </c>
      <c r="BF279" s="367">
        <v>0</v>
      </c>
      <c r="BG279" s="367">
        <v>0</v>
      </c>
      <c r="BH279" s="367">
        <v>0</v>
      </c>
      <c r="BI279" s="367">
        <v>0</v>
      </c>
      <c r="BJ279" s="367">
        <v>0</v>
      </c>
      <c r="BK279" s="367">
        <v>0</v>
      </c>
      <c r="BL279" s="367">
        <v>0</v>
      </c>
      <c r="BN279" s="369">
        <v>0</v>
      </c>
      <c r="BO279" s="369">
        <v>0</v>
      </c>
      <c r="BP279" s="369">
        <v>0</v>
      </c>
      <c r="BQ279" s="369">
        <v>0</v>
      </c>
      <c r="BR279" s="369">
        <v>0</v>
      </c>
      <c r="BS279" s="390" t="s">
        <v>411</v>
      </c>
      <c r="BT279" s="390" t="s">
        <v>411</v>
      </c>
      <c r="BU279" s="390" t="s">
        <v>411</v>
      </c>
      <c r="BV279" s="390" t="s">
        <v>411</v>
      </c>
      <c r="BW279" s="390" t="s">
        <v>411</v>
      </c>
      <c r="BX279" s="390" t="s">
        <v>411</v>
      </c>
      <c r="BY279" s="390" t="s">
        <v>411</v>
      </c>
      <c r="BZ279" s="390" t="s">
        <v>411</v>
      </c>
      <c r="CA279" s="390" t="s">
        <v>411</v>
      </c>
      <c r="CB279" s="390" t="s">
        <v>411</v>
      </c>
      <c r="CC279" s="390" t="s">
        <v>411</v>
      </c>
      <c r="CD279" s="390" t="s">
        <v>411</v>
      </c>
      <c r="CE279" s="390" t="s">
        <v>411</v>
      </c>
      <c r="CF279" s="390" t="s">
        <v>411</v>
      </c>
      <c r="CG279" s="390" t="s">
        <v>411</v>
      </c>
      <c r="CH279" s="390" t="s">
        <v>411</v>
      </c>
      <c r="CI279" s="390" t="s">
        <v>411</v>
      </c>
      <c r="CJ279" s="390" t="s">
        <v>411</v>
      </c>
      <c r="CK279" s="390" t="s">
        <v>411</v>
      </c>
      <c r="CL279" s="390" t="s">
        <v>411</v>
      </c>
      <c r="CM279" s="390" t="s">
        <v>411</v>
      </c>
      <c r="CN279" s="390" t="s">
        <v>411</v>
      </c>
      <c r="CO279" s="369">
        <v>0</v>
      </c>
      <c r="CP279" s="369">
        <v>0</v>
      </c>
      <c r="CQ279" s="369">
        <v>0</v>
      </c>
      <c r="CR279" s="369">
        <v>0</v>
      </c>
      <c r="CS279" s="369">
        <v>0</v>
      </c>
      <c r="CT279" s="369">
        <v>0</v>
      </c>
      <c r="CU279" s="369">
        <v>0</v>
      </c>
      <c r="CV279" s="369">
        <v>0</v>
      </c>
      <c r="CW279" s="369">
        <v>0</v>
      </c>
      <c r="CX279" s="369">
        <v>0</v>
      </c>
      <c r="CY279" s="369">
        <v>0</v>
      </c>
      <c r="CZ279" s="369">
        <v>0</v>
      </c>
      <c r="DA279" s="369">
        <v>0</v>
      </c>
      <c r="DB279" s="369">
        <v>0</v>
      </c>
      <c r="DC279" s="369">
        <v>0</v>
      </c>
      <c r="DD279" s="369">
        <v>0</v>
      </c>
      <c r="DE279" s="369">
        <v>0</v>
      </c>
      <c r="DF279" s="369">
        <v>0</v>
      </c>
      <c r="DG279" s="369">
        <v>0</v>
      </c>
      <c r="DH279" s="369">
        <v>0</v>
      </c>
      <c r="DI279" s="369">
        <v>0</v>
      </c>
      <c r="DJ279" s="369">
        <v>0</v>
      </c>
      <c r="DK279" s="369">
        <v>0</v>
      </c>
      <c r="DL279" s="369">
        <v>0</v>
      </c>
      <c r="DM279" s="369">
        <v>0</v>
      </c>
      <c r="DN279" s="369">
        <v>0</v>
      </c>
      <c r="DO279" s="369">
        <v>0</v>
      </c>
      <c r="DP279" s="369">
        <v>0</v>
      </c>
      <c r="DQ279" s="369">
        <v>0</v>
      </c>
      <c r="DR279" s="369">
        <v>0</v>
      </c>
      <c r="DT279" s="366" t="s">
        <v>247</v>
      </c>
      <c r="DU279" s="304"/>
      <c r="DV279" s="304"/>
      <c r="DW279" s="304"/>
      <c r="DX279" s="304"/>
      <c r="DY279" s="304"/>
      <c r="DZ279" s="304"/>
      <c r="EA279" s="255">
        <v>150000</v>
      </c>
      <c r="EB279" s="255">
        <v>0</v>
      </c>
      <c r="EC279" s="255">
        <v>0</v>
      </c>
      <c r="ED279" s="255">
        <f t="shared" si="30"/>
        <v>0</v>
      </c>
      <c r="EE279" s="255">
        <f t="shared" si="30"/>
        <v>0</v>
      </c>
      <c r="EF279" s="255">
        <f t="shared" si="29"/>
        <v>150000</v>
      </c>
      <c r="EG279" s="255">
        <v>0</v>
      </c>
      <c r="EH279" s="366" t="s">
        <v>200</v>
      </c>
    </row>
    <row r="280" spans="1:138" x14ac:dyDescent="0.4">
      <c r="A280" s="366" t="s">
        <v>74</v>
      </c>
      <c r="B280" s="381" t="s">
        <v>418</v>
      </c>
      <c r="C280" s="366" t="s">
        <v>376</v>
      </c>
      <c r="D280" s="366">
        <v>606800</v>
      </c>
      <c r="E280" s="366" t="s">
        <v>372</v>
      </c>
      <c r="F280" s="367">
        <v>0</v>
      </c>
      <c r="G280" s="367">
        <v>0</v>
      </c>
      <c r="H280" s="281"/>
      <c r="I280" s="281"/>
      <c r="J280" s="281"/>
      <c r="K280" s="281"/>
      <c r="L280" s="281"/>
      <c r="M280" s="389" t="s">
        <v>411</v>
      </c>
      <c r="N280" s="389" t="s">
        <v>411</v>
      </c>
      <c r="O280" s="389" t="s">
        <v>411</v>
      </c>
      <c r="P280" s="389" t="s">
        <v>411</v>
      </c>
      <c r="Q280" s="389" t="s">
        <v>411</v>
      </c>
      <c r="R280" s="389" t="s">
        <v>411</v>
      </c>
      <c r="S280" s="389" t="s">
        <v>411</v>
      </c>
      <c r="T280" s="389" t="s">
        <v>411</v>
      </c>
      <c r="U280" s="389" t="s">
        <v>411</v>
      </c>
      <c r="V280" s="389" t="s">
        <v>411</v>
      </c>
      <c r="W280" s="389" t="s">
        <v>411</v>
      </c>
      <c r="X280" s="389" t="s">
        <v>411</v>
      </c>
      <c r="Y280" s="389" t="s">
        <v>411</v>
      </c>
      <c r="Z280" s="389" t="s">
        <v>411</v>
      </c>
      <c r="AA280" s="389" t="s">
        <v>411</v>
      </c>
      <c r="AB280" s="389" t="s">
        <v>411</v>
      </c>
      <c r="AC280" s="389" t="s">
        <v>411</v>
      </c>
      <c r="AD280" s="389" t="s">
        <v>411</v>
      </c>
      <c r="AE280" s="389" t="s">
        <v>411</v>
      </c>
      <c r="AF280" s="389" t="s">
        <v>411</v>
      </c>
      <c r="AG280" s="389" t="s">
        <v>411</v>
      </c>
      <c r="AH280" s="389" t="s">
        <v>411</v>
      </c>
      <c r="AI280" s="367">
        <v>0</v>
      </c>
      <c r="AJ280" s="367">
        <v>0</v>
      </c>
      <c r="AK280" s="367">
        <v>0</v>
      </c>
      <c r="AL280" s="367">
        <v>0</v>
      </c>
      <c r="AM280" s="367">
        <v>0</v>
      </c>
      <c r="AN280" s="367">
        <v>0</v>
      </c>
      <c r="AO280" s="367">
        <v>0</v>
      </c>
      <c r="AP280" s="367">
        <v>0</v>
      </c>
      <c r="AQ280" s="367">
        <v>0</v>
      </c>
      <c r="AR280" s="367">
        <v>0</v>
      </c>
      <c r="AS280" s="367">
        <v>0</v>
      </c>
      <c r="AT280" s="367">
        <v>0</v>
      </c>
      <c r="AU280" s="367">
        <v>0</v>
      </c>
      <c r="AV280" s="367">
        <v>0</v>
      </c>
      <c r="AW280" s="367">
        <v>0</v>
      </c>
      <c r="AX280" s="367">
        <v>0</v>
      </c>
      <c r="AY280" s="367">
        <v>0</v>
      </c>
      <c r="AZ280" s="367">
        <v>0</v>
      </c>
      <c r="BA280" s="367">
        <v>0</v>
      </c>
      <c r="BB280" s="367">
        <v>0</v>
      </c>
      <c r="BC280" s="367">
        <v>0</v>
      </c>
      <c r="BD280" s="367">
        <v>0</v>
      </c>
      <c r="BE280" s="367">
        <v>0</v>
      </c>
      <c r="BF280" s="367">
        <v>0</v>
      </c>
      <c r="BG280" s="367">
        <v>0</v>
      </c>
      <c r="BH280" s="367">
        <v>0</v>
      </c>
      <c r="BI280" s="367">
        <v>0</v>
      </c>
      <c r="BJ280" s="367">
        <v>0</v>
      </c>
      <c r="BK280" s="367">
        <v>0</v>
      </c>
      <c r="BL280" s="367">
        <v>0</v>
      </c>
      <c r="BN280" s="369">
        <v>0</v>
      </c>
      <c r="BO280" s="369">
        <v>0</v>
      </c>
      <c r="BP280" s="369">
        <v>0</v>
      </c>
      <c r="BQ280" s="369">
        <v>0</v>
      </c>
      <c r="BR280" s="369">
        <v>0</v>
      </c>
      <c r="BS280" s="390" t="s">
        <v>411</v>
      </c>
      <c r="BT280" s="390" t="s">
        <v>411</v>
      </c>
      <c r="BU280" s="390" t="s">
        <v>411</v>
      </c>
      <c r="BV280" s="390" t="s">
        <v>411</v>
      </c>
      <c r="BW280" s="390" t="s">
        <v>411</v>
      </c>
      <c r="BX280" s="390" t="s">
        <v>411</v>
      </c>
      <c r="BY280" s="390" t="s">
        <v>411</v>
      </c>
      <c r="BZ280" s="390" t="s">
        <v>411</v>
      </c>
      <c r="CA280" s="390" t="s">
        <v>411</v>
      </c>
      <c r="CB280" s="390" t="s">
        <v>411</v>
      </c>
      <c r="CC280" s="390" t="s">
        <v>411</v>
      </c>
      <c r="CD280" s="390" t="s">
        <v>411</v>
      </c>
      <c r="CE280" s="390" t="s">
        <v>411</v>
      </c>
      <c r="CF280" s="390" t="s">
        <v>411</v>
      </c>
      <c r="CG280" s="390" t="s">
        <v>411</v>
      </c>
      <c r="CH280" s="390" t="s">
        <v>411</v>
      </c>
      <c r="CI280" s="390" t="s">
        <v>411</v>
      </c>
      <c r="CJ280" s="390" t="s">
        <v>411</v>
      </c>
      <c r="CK280" s="390" t="s">
        <v>411</v>
      </c>
      <c r="CL280" s="390" t="s">
        <v>411</v>
      </c>
      <c r="CM280" s="390" t="s">
        <v>411</v>
      </c>
      <c r="CN280" s="390" t="s">
        <v>411</v>
      </c>
      <c r="CO280" s="369">
        <v>0</v>
      </c>
      <c r="CP280" s="369">
        <v>0</v>
      </c>
      <c r="CQ280" s="369">
        <v>0</v>
      </c>
      <c r="CR280" s="369">
        <v>0</v>
      </c>
      <c r="CS280" s="369">
        <v>0</v>
      </c>
      <c r="CT280" s="369">
        <v>0</v>
      </c>
      <c r="CU280" s="369">
        <v>0</v>
      </c>
      <c r="CV280" s="369">
        <v>0</v>
      </c>
      <c r="CW280" s="369">
        <v>0</v>
      </c>
      <c r="CX280" s="369">
        <v>0</v>
      </c>
      <c r="CY280" s="369">
        <v>0</v>
      </c>
      <c r="CZ280" s="369">
        <v>0</v>
      </c>
      <c r="DA280" s="369">
        <v>0</v>
      </c>
      <c r="DB280" s="369">
        <v>0</v>
      </c>
      <c r="DC280" s="369">
        <v>0</v>
      </c>
      <c r="DD280" s="369">
        <v>0</v>
      </c>
      <c r="DE280" s="369">
        <v>0</v>
      </c>
      <c r="DF280" s="369">
        <v>0</v>
      </c>
      <c r="DG280" s="369">
        <v>0</v>
      </c>
      <c r="DH280" s="369">
        <v>0</v>
      </c>
      <c r="DI280" s="369">
        <v>0</v>
      </c>
      <c r="DJ280" s="369">
        <v>0</v>
      </c>
      <c r="DK280" s="369">
        <v>0</v>
      </c>
      <c r="DL280" s="369">
        <v>0</v>
      </c>
      <c r="DM280" s="369">
        <v>0</v>
      </c>
      <c r="DN280" s="369">
        <v>0</v>
      </c>
      <c r="DO280" s="369">
        <v>0</v>
      </c>
      <c r="DP280" s="369">
        <v>0</v>
      </c>
      <c r="DQ280" s="369">
        <v>0</v>
      </c>
      <c r="DR280" s="369">
        <v>0</v>
      </c>
      <c r="DT280" s="366" t="s">
        <v>247</v>
      </c>
      <c r="DU280" s="304"/>
      <c r="DV280" s="304"/>
      <c r="DW280" s="304"/>
      <c r="DX280" s="304"/>
      <c r="DY280" s="304"/>
      <c r="DZ280" s="304"/>
      <c r="EA280" s="255">
        <v>30000</v>
      </c>
      <c r="EB280" s="255">
        <v>0</v>
      </c>
      <c r="EC280" s="255">
        <v>0</v>
      </c>
      <c r="ED280" s="255">
        <f t="shared" si="30"/>
        <v>0</v>
      </c>
      <c r="EE280" s="255">
        <f t="shared" si="30"/>
        <v>0</v>
      </c>
      <c r="EF280" s="255">
        <f t="shared" si="29"/>
        <v>30000</v>
      </c>
      <c r="EG280" s="255">
        <v>0</v>
      </c>
      <c r="EH280" s="366" t="s">
        <v>200</v>
      </c>
    </row>
    <row r="281" spans="1:138" x14ac:dyDescent="0.4">
      <c r="A281" s="366" t="s">
        <v>74</v>
      </c>
      <c r="B281" s="381" t="s">
        <v>419</v>
      </c>
      <c r="C281" s="366" t="s">
        <v>376</v>
      </c>
      <c r="D281" s="366">
        <v>606800</v>
      </c>
      <c r="E281" s="366" t="s">
        <v>372</v>
      </c>
      <c r="F281" s="367">
        <v>0</v>
      </c>
      <c r="G281" s="367">
        <v>0</v>
      </c>
      <c r="H281" s="281"/>
      <c r="I281" s="281"/>
      <c r="J281" s="281"/>
      <c r="K281" s="281"/>
      <c r="L281" s="281"/>
      <c r="M281" s="389" t="s">
        <v>411</v>
      </c>
      <c r="N281" s="389" t="s">
        <v>411</v>
      </c>
      <c r="O281" s="389" t="s">
        <v>411</v>
      </c>
      <c r="P281" s="389" t="s">
        <v>411</v>
      </c>
      <c r="Q281" s="389" t="s">
        <v>411</v>
      </c>
      <c r="R281" s="389" t="s">
        <v>411</v>
      </c>
      <c r="S281" s="389" t="s">
        <v>411</v>
      </c>
      <c r="T281" s="389" t="s">
        <v>411</v>
      </c>
      <c r="U281" s="389" t="s">
        <v>411</v>
      </c>
      <c r="V281" s="389" t="s">
        <v>411</v>
      </c>
      <c r="W281" s="389" t="s">
        <v>411</v>
      </c>
      <c r="X281" s="389" t="s">
        <v>411</v>
      </c>
      <c r="Y281" s="389" t="s">
        <v>411</v>
      </c>
      <c r="Z281" s="389" t="s">
        <v>411</v>
      </c>
      <c r="AA281" s="389" t="s">
        <v>411</v>
      </c>
      <c r="AB281" s="389" t="s">
        <v>411</v>
      </c>
      <c r="AC281" s="389" t="s">
        <v>411</v>
      </c>
      <c r="AD281" s="389" t="s">
        <v>411</v>
      </c>
      <c r="AE281" s="389" t="s">
        <v>411</v>
      </c>
      <c r="AF281" s="389" t="s">
        <v>411</v>
      </c>
      <c r="AG281" s="389" t="s">
        <v>411</v>
      </c>
      <c r="AH281" s="389" t="s">
        <v>411</v>
      </c>
      <c r="AI281" s="367">
        <v>0</v>
      </c>
      <c r="AJ281" s="367">
        <v>0</v>
      </c>
      <c r="AK281" s="367">
        <v>0</v>
      </c>
      <c r="AL281" s="367">
        <v>0</v>
      </c>
      <c r="AM281" s="367">
        <v>0</v>
      </c>
      <c r="AN281" s="367">
        <v>0</v>
      </c>
      <c r="AO281" s="367">
        <v>0</v>
      </c>
      <c r="AP281" s="367">
        <v>0</v>
      </c>
      <c r="AQ281" s="367">
        <v>0</v>
      </c>
      <c r="AR281" s="367">
        <v>0</v>
      </c>
      <c r="AS281" s="367">
        <v>0</v>
      </c>
      <c r="AT281" s="367">
        <v>0</v>
      </c>
      <c r="AU281" s="367">
        <v>0</v>
      </c>
      <c r="AV281" s="367">
        <v>0</v>
      </c>
      <c r="AW281" s="367">
        <v>0</v>
      </c>
      <c r="AX281" s="367">
        <v>0</v>
      </c>
      <c r="AY281" s="367">
        <v>0</v>
      </c>
      <c r="AZ281" s="367">
        <v>0</v>
      </c>
      <c r="BA281" s="367">
        <v>0</v>
      </c>
      <c r="BB281" s="367">
        <v>0</v>
      </c>
      <c r="BC281" s="367">
        <v>0</v>
      </c>
      <c r="BD281" s="367">
        <v>0</v>
      </c>
      <c r="BE281" s="367">
        <v>0</v>
      </c>
      <c r="BF281" s="367">
        <v>0</v>
      </c>
      <c r="BG281" s="367">
        <v>0</v>
      </c>
      <c r="BH281" s="367">
        <v>0</v>
      </c>
      <c r="BI281" s="367">
        <v>0</v>
      </c>
      <c r="BJ281" s="367">
        <v>0</v>
      </c>
      <c r="BK281" s="367">
        <v>0</v>
      </c>
      <c r="BL281" s="367">
        <v>0</v>
      </c>
      <c r="BN281" s="369">
        <v>0</v>
      </c>
      <c r="BO281" s="369">
        <v>0</v>
      </c>
      <c r="BP281" s="369">
        <v>0</v>
      </c>
      <c r="BQ281" s="369">
        <v>0</v>
      </c>
      <c r="BR281" s="369">
        <v>0</v>
      </c>
      <c r="BS281" s="390" t="s">
        <v>411</v>
      </c>
      <c r="BT281" s="390" t="s">
        <v>411</v>
      </c>
      <c r="BU281" s="390" t="s">
        <v>411</v>
      </c>
      <c r="BV281" s="390" t="s">
        <v>411</v>
      </c>
      <c r="BW281" s="390" t="s">
        <v>411</v>
      </c>
      <c r="BX281" s="390" t="s">
        <v>411</v>
      </c>
      <c r="BY281" s="390" t="s">
        <v>411</v>
      </c>
      <c r="BZ281" s="390" t="s">
        <v>411</v>
      </c>
      <c r="CA281" s="390" t="s">
        <v>411</v>
      </c>
      <c r="CB281" s="390" t="s">
        <v>411</v>
      </c>
      <c r="CC281" s="390" t="s">
        <v>411</v>
      </c>
      <c r="CD281" s="390" t="s">
        <v>411</v>
      </c>
      <c r="CE281" s="390" t="s">
        <v>411</v>
      </c>
      <c r="CF281" s="390" t="s">
        <v>411</v>
      </c>
      <c r="CG281" s="390" t="s">
        <v>411</v>
      </c>
      <c r="CH281" s="390" t="s">
        <v>411</v>
      </c>
      <c r="CI281" s="390" t="s">
        <v>411</v>
      </c>
      <c r="CJ281" s="390" t="s">
        <v>411</v>
      </c>
      <c r="CK281" s="390" t="s">
        <v>411</v>
      </c>
      <c r="CL281" s="390" t="s">
        <v>411</v>
      </c>
      <c r="CM281" s="390" t="s">
        <v>411</v>
      </c>
      <c r="CN281" s="390" t="s">
        <v>411</v>
      </c>
      <c r="CO281" s="369">
        <v>0</v>
      </c>
      <c r="CP281" s="369">
        <v>0</v>
      </c>
      <c r="CQ281" s="369">
        <v>0</v>
      </c>
      <c r="CR281" s="369">
        <v>0</v>
      </c>
      <c r="CS281" s="369">
        <v>0</v>
      </c>
      <c r="CT281" s="369">
        <v>0</v>
      </c>
      <c r="CU281" s="369">
        <v>0</v>
      </c>
      <c r="CV281" s="369">
        <v>0</v>
      </c>
      <c r="CW281" s="369">
        <v>0</v>
      </c>
      <c r="CX281" s="369">
        <v>0</v>
      </c>
      <c r="CY281" s="369">
        <v>0</v>
      </c>
      <c r="CZ281" s="369">
        <v>0</v>
      </c>
      <c r="DA281" s="369">
        <v>0</v>
      </c>
      <c r="DB281" s="369">
        <v>0</v>
      </c>
      <c r="DC281" s="369">
        <v>0</v>
      </c>
      <c r="DD281" s="369">
        <v>0</v>
      </c>
      <c r="DE281" s="369">
        <v>0</v>
      </c>
      <c r="DF281" s="369">
        <v>0</v>
      </c>
      <c r="DG281" s="369">
        <v>0</v>
      </c>
      <c r="DH281" s="369">
        <v>0</v>
      </c>
      <c r="DI281" s="369">
        <v>0</v>
      </c>
      <c r="DJ281" s="369">
        <v>0</v>
      </c>
      <c r="DK281" s="369">
        <v>0</v>
      </c>
      <c r="DL281" s="369">
        <v>0</v>
      </c>
      <c r="DM281" s="369">
        <v>0</v>
      </c>
      <c r="DN281" s="369">
        <v>0</v>
      </c>
      <c r="DO281" s="369">
        <v>0</v>
      </c>
      <c r="DP281" s="369">
        <v>0</v>
      </c>
      <c r="DQ281" s="369">
        <v>0</v>
      </c>
      <c r="DR281" s="369">
        <v>0</v>
      </c>
      <c r="DT281" s="366" t="s">
        <v>247</v>
      </c>
      <c r="DU281" s="304"/>
      <c r="DV281" s="304"/>
      <c r="DW281" s="304"/>
      <c r="DX281" s="304"/>
      <c r="DY281" s="304"/>
      <c r="DZ281" s="304"/>
      <c r="EA281" s="255">
        <v>155600</v>
      </c>
      <c r="EB281" s="255">
        <v>0</v>
      </c>
      <c r="EC281" s="255">
        <v>0</v>
      </c>
      <c r="ED281" s="255">
        <f t="shared" si="30"/>
        <v>0</v>
      </c>
      <c r="EE281" s="255">
        <f t="shared" si="30"/>
        <v>0</v>
      </c>
      <c r="EF281" s="255">
        <f t="shared" si="29"/>
        <v>155600</v>
      </c>
      <c r="EG281" s="255">
        <v>0</v>
      </c>
      <c r="EH281" s="366" t="s">
        <v>200</v>
      </c>
    </row>
    <row r="282" spans="1:138" x14ac:dyDescent="0.4">
      <c r="A282" s="366" t="s">
        <v>276</v>
      </c>
      <c r="B282" s="366" t="s">
        <v>276</v>
      </c>
      <c r="C282" s="366" t="s">
        <v>276</v>
      </c>
      <c r="D282" s="366">
        <v>606802</v>
      </c>
      <c r="E282" s="366" t="s">
        <v>299</v>
      </c>
      <c r="F282" s="367">
        <v>0</v>
      </c>
      <c r="G282" s="367">
        <v>0</v>
      </c>
      <c r="H282" s="281"/>
      <c r="I282" s="281"/>
      <c r="J282" s="281"/>
      <c r="K282" s="281"/>
      <c r="L282" s="281"/>
      <c r="M282" s="389" t="s">
        <v>411</v>
      </c>
      <c r="N282" s="389" t="s">
        <v>411</v>
      </c>
      <c r="O282" s="389" t="s">
        <v>411</v>
      </c>
      <c r="P282" s="389" t="s">
        <v>411</v>
      </c>
      <c r="Q282" s="389" t="s">
        <v>411</v>
      </c>
      <c r="R282" s="389" t="s">
        <v>411</v>
      </c>
      <c r="S282" s="389" t="s">
        <v>411</v>
      </c>
      <c r="T282" s="389" t="s">
        <v>411</v>
      </c>
      <c r="U282" s="389" t="s">
        <v>411</v>
      </c>
      <c r="V282" s="389" t="s">
        <v>411</v>
      </c>
      <c r="W282" s="389" t="s">
        <v>411</v>
      </c>
      <c r="X282" s="389" t="s">
        <v>411</v>
      </c>
      <c r="Y282" s="389" t="s">
        <v>411</v>
      </c>
      <c r="Z282" s="389" t="s">
        <v>411</v>
      </c>
      <c r="AA282" s="389" t="s">
        <v>411</v>
      </c>
      <c r="AB282" s="389" t="s">
        <v>411</v>
      </c>
      <c r="AC282" s="389" t="s">
        <v>411</v>
      </c>
      <c r="AD282" s="389" t="s">
        <v>411</v>
      </c>
      <c r="AE282" s="389" t="s">
        <v>411</v>
      </c>
      <c r="AF282" s="389" t="s">
        <v>411</v>
      </c>
      <c r="AG282" s="389" t="s">
        <v>411</v>
      </c>
      <c r="AH282" s="389" t="s">
        <v>411</v>
      </c>
      <c r="AI282" s="367">
        <v>0</v>
      </c>
      <c r="AJ282" s="367">
        <v>0</v>
      </c>
      <c r="AK282" s="367">
        <v>0</v>
      </c>
      <c r="AL282" s="367">
        <v>0</v>
      </c>
      <c r="AM282" s="367">
        <v>0</v>
      </c>
      <c r="AN282" s="367">
        <v>0</v>
      </c>
      <c r="AO282" s="367">
        <v>0</v>
      </c>
      <c r="AP282" s="367">
        <v>0</v>
      </c>
      <c r="AQ282" s="367">
        <v>0</v>
      </c>
      <c r="AR282" s="367">
        <v>0</v>
      </c>
      <c r="AS282" s="367">
        <v>0</v>
      </c>
      <c r="AT282" s="367">
        <v>0</v>
      </c>
      <c r="AU282" s="367">
        <v>0</v>
      </c>
      <c r="AV282" s="367">
        <v>0</v>
      </c>
      <c r="AW282" s="367">
        <v>0</v>
      </c>
      <c r="AX282" s="367">
        <v>0</v>
      </c>
      <c r="AY282" s="367">
        <v>0</v>
      </c>
      <c r="AZ282" s="367">
        <v>0</v>
      </c>
      <c r="BA282" s="367">
        <v>0</v>
      </c>
      <c r="BB282" s="367">
        <v>0</v>
      </c>
      <c r="BC282" s="367">
        <v>0</v>
      </c>
      <c r="BD282" s="367">
        <v>0</v>
      </c>
      <c r="BE282" s="367">
        <v>0</v>
      </c>
      <c r="BF282" s="367">
        <v>0</v>
      </c>
      <c r="BG282" s="367">
        <v>0</v>
      </c>
      <c r="BH282" s="367">
        <v>0</v>
      </c>
      <c r="BI282" s="367">
        <v>0</v>
      </c>
      <c r="BJ282" s="367">
        <v>0</v>
      </c>
      <c r="BK282" s="367">
        <v>0</v>
      </c>
      <c r="BL282" s="367">
        <v>0</v>
      </c>
      <c r="BN282" s="369">
        <v>0</v>
      </c>
      <c r="BO282" s="369">
        <v>0</v>
      </c>
      <c r="BP282" s="369">
        <v>0</v>
      </c>
      <c r="BQ282" s="369">
        <v>0</v>
      </c>
      <c r="BR282" s="369">
        <v>0</v>
      </c>
      <c r="BS282" s="390" t="s">
        <v>411</v>
      </c>
      <c r="BT282" s="390" t="s">
        <v>411</v>
      </c>
      <c r="BU282" s="390" t="s">
        <v>411</v>
      </c>
      <c r="BV282" s="390" t="s">
        <v>411</v>
      </c>
      <c r="BW282" s="390" t="s">
        <v>411</v>
      </c>
      <c r="BX282" s="390" t="s">
        <v>411</v>
      </c>
      <c r="BY282" s="390" t="s">
        <v>411</v>
      </c>
      <c r="BZ282" s="390" t="s">
        <v>411</v>
      </c>
      <c r="CA282" s="390" t="s">
        <v>411</v>
      </c>
      <c r="CB282" s="390" t="s">
        <v>411</v>
      </c>
      <c r="CC282" s="390" t="s">
        <v>411</v>
      </c>
      <c r="CD282" s="390" t="s">
        <v>411</v>
      </c>
      <c r="CE282" s="390" t="s">
        <v>411</v>
      </c>
      <c r="CF282" s="390" t="s">
        <v>411</v>
      </c>
      <c r="CG282" s="390" t="s">
        <v>411</v>
      </c>
      <c r="CH282" s="390" t="s">
        <v>411</v>
      </c>
      <c r="CI282" s="390" t="s">
        <v>411</v>
      </c>
      <c r="CJ282" s="390" t="s">
        <v>411</v>
      </c>
      <c r="CK282" s="390" t="s">
        <v>411</v>
      </c>
      <c r="CL282" s="390" t="s">
        <v>411</v>
      </c>
      <c r="CM282" s="390" t="s">
        <v>411</v>
      </c>
      <c r="CN282" s="390" t="s">
        <v>411</v>
      </c>
      <c r="CO282" s="369">
        <v>0</v>
      </c>
      <c r="CP282" s="369">
        <v>0</v>
      </c>
      <c r="CQ282" s="369">
        <v>0</v>
      </c>
      <c r="CR282" s="369">
        <v>0</v>
      </c>
      <c r="CS282" s="369">
        <v>0</v>
      </c>
      <c r="CT282" s="369">
        <v>0</v>
      </c>
      <c r="CU282" s="369">
        <v>0</v>
      </c>
      <c r="CV282" s="369">
        <v>0</v>
      </c>
      <c r="CW282" s="369">
        <v>0</v>
      </c>
      <c r="CX282" s="369">
        <v>0</v>
      </c>
      <c r="CY282" s="369">
        <v>0</v>
      </c>
      <c r="CZ282" s="369">
        <v>0</v>
      </c>
      <c r="DA282" s="369">
        <v>0</v>
      </c>
      <c r="DB282" s="369">
        <v>0</v>
      </c>
      <c r="DC282" s="369">
        <v>0</v>
      </c>
      <c r="DD282" s="369">
        <v>0</v>
      </c>
      <c r="DE282" s="369">
        <v>0</v>
      </c>
      <c r="DF282" s="369">
        <v>0</v>
      </c>
      <c r="DG282" s="369">
        <v>0</v>
      </c>
      <c r="DH282" s="369">
        <v>0</v>
      </c>
      <c r="DI282" s="369">
        <v>0</v>
      </c>
      <c r="DJ282" s="369">
        <v>0</v>
      </c>
      <c r="DK282" s="369">
        <v>0</v>
      </c>
      <c r="DL282" s="369">
        <v>0</v>
      </c>
      <c r="DM282" s="369">
        <v>0</v>
      </c>
      <c r="DN282" s="369">
        <v>0</v>
      </c>
      <c r="DO282" s="369">
        <v>0</v>
      </c>
      <c r="DP282" s="369">
        <v>0</v>
      </c>
      <c r="DQ282" s="369">
        <v>0</v>
      </c>
      <c r="DR282" s="369">
        <v>0</v>
      </c>
      <c r="DT282" s="366" t="s">
        <v>276</v>
      </c>
      <c r="DU282" s="304"/>
      <c r="DV282" s="304"/>
      <c r="DW282" s="304"/>
      <c r="DX282" s="304"/>
      <c r="DY282" s="304"/>
      <c r="DZ282" s="304"/>
      <c r="EA282" s="255">
        <v>0</v>
      </c>
      <c r="EB282" s="255">
        <v>0</v>
      </c>
      <c r="EC282" s="255">
        <v>0</v>
      </c>
      <c r="ED282" s="255">
        <f t="shared" si="30"/>
        <v>0</v>
      </c>
      <c r="EE282" s="255">
        <f t="shared" si="30"/>
        <v>0</v>
      </c>
      <c r="EF282" s="255">
        <f t="shared" si="29"/>
        <v>0</v>
      </c>
      <c r="EG282" s="255">
        <v>0</v>
      </c>
      <c r="EH282" s="366" t="s">
        <v>200</v>
      </c>
    </row>
    <row r="283" spans="1:138" x14ac:dyDescent="0.4">
      <c r="A283" s="366" t="s">
        <v>108</v>
      </c>
      <c r="B283" s="381" t="s">
        <v>420</v>
      </c>
      <c r="C283" s="366" t="s">
        <v>376</v>
      </c>
      <c r="D283" s="366">
        <v>606802</v>
      </c>
      <c r="E283" s="366" t="s">
        <v>372</v>
      </c>
      <c r="F283" s="367">
        <v>0</v>
      </c>
      <c r="G283" s="367">
        <v>0</v>
      </c>
      <c r="H283" s="281"/>
      <c r="I283" s="281"/>
      <c r="J283" s="281"/>
      <c r="K283" s="281"/>
      <c r="L283" s="281"/>
      <c r="M283" s="389" t="s">
        <v>411</v>
      </c>
      <c r="N283" s="389" t="s">
        <v>411</v>
      </c>
      <c r="O283" s="389" t="s">
        <v>411</v>
      </c>
      <c r="P283" s="389" t="s">
        <v>411</v>
      </c>
      <c r="Q283" s="389" t="s">
        <v>411</v>
      </c>
      <c r="R283" s="389" t="s">
        <v>411</v>
      </c>
      <c r="S283" s="389" t="s">
        <v>411</v>
      </c>
      <c r="T283" s="389" t="s">
        <v>411</v>
      </c>
      <c r="U283" s="389" t="s">
        <v>411</v>
      </c>
      <c r="V283" s="389" t="s">
        <v>411</v>
      </c>
      <c r="W283" s="389" t="s">
        <v>411</v>
      </c>
      <c r="X283" s="389" t="s">
        <v>411</v>
      </c>
      <c r="Y283" s="389" t="s">
        <v>411</v>
      </c>
      <c r="Z283" s="389" t="s">
        <v>411</v>
      </c>
      <c r="AA283" s="389" t="s">
        <v>411</v>
      </c>
      <c r="AB283" s="389" t="s">
        <v>411</v>
      </c>
      <c r="AC283" s="389" t="s">
        <v>411</v>
      </c>
      <c r="AD283" s="389" t="s">
        <v>411</v>
      </c>
      <c r="AE283" s="389" t="s">
        <v>411</v>
      </c>
      <c r="AF283" s="389" t="s">
        <v>411</v>
      </c>
      <c r="AG283" s="389" t="s">
        <v>411</v>
      </c>
      <c r="AH283" s="389" t="s">
        <v>411</v>
      </c>
      <c r="AI283" s="367">
        <v>0</v>
      </c>
      <c r="AJ283" s="367">
        <v>0</v>
      </c>
      <c r="AK283" s="367">
        <v>0</v>
      </c>
      <c r="AL283" s="367">
        <v>0</v>
      </c>
      <c r="AM283" s="367">
        <v>0</v>
      </c>
      <c r="AN283" s="367">
        <v>0</v>
      </c>
      <c r="AO283" s="367">
        <v>0</v>
      </c>
      <c r="AP283" s="367">
        <v>0</v>
      </c>
      <c r="AQ283" s="367">
        <v>0</v>
      </c>
      <c r="AR283" s="367">
        <v>0</v>
      </c>
      <c r="AS283" s="367">
        <v>0</v>
      </c>
      <c r="AT283" s="367">
        <v>0</v>
      </c>
      <c r="AU283" s="367">
        <v>0</v>
      </c>
      <c r="AV283" s="367">
        <v>0</v>
      </c>
      <c r="AW283" s="367">
        <v>0</v>
      </c>
      <c r="AX283" s="367">
        <v>0</v>
      </c>
      <c r="AY283" s="367">
        <v>0</v>
      </c>
      <c r="AZ283" s="367">
        <v>0</v>
      </c>
      <c r="BA283" s="367">
        <v>0</v>
      </c>
      <c r="BB283" s="367">
        <v>0</v>
      </c>
      <c r="BC283" s="367">
        <v>0</v>
      </c>
      <c r="BD283" s="367">
        <v>0</v>
      </c>
      <c r="BE283" s="367">
        <v>0</v>
      </c>
      <c r="BF283" s="367">
        <v>0</v>
      </c>
      <c r="BG283" s="367">
        <v>0</v>
      </c>
      <c r="BH283" s="367">
        <v>0</v>
      </c>
      <c r="BI283" s="367">
        <v>0</v>
      </c>
      <c r="BJ283" s="367">
        <v>0</v>
      </c>
      <c r="BK283" s="367">
        <v>0</v>
      </c>
      <c r="BL283" s="367">
        <v>0</v>
      </c>
      <c r="BN283" s="369">
        <v>0</v>
      </c>
      <c r="BO283" s="369">
        <v>0</v>
      </c>
      <c r="BP283" s="369">
        <v>0</v>
      </c>
      <c r="BQ283" s="369">
        <v>0</v>
      </c>
      <c r="BR283" s="369">
        <v>0</v>
      </c>
      <c r="BS283" s="390" t="s">
        <v>411</v>
      </c>
      <c r="BT283" s="390" t="s">
        <v>411</v>
      </c>
      <c r="BU283" s="390" t="s">
        <v>411</v>
      </c>
      <c r="BV283" s="390" t="s">
        <v>411</v>
      </c>
      <c r="BW283" s="390" t="s">
        <v>411</v>
      </c>
      <c r="BX283" s="390" t="s">
        <v>411</v>
      </c>
      <c r="BY283" s="390" t="s">
        <v>411</v>
      </c>
      <c r="BZ283" s="390" t="s">
        <v>411</v>
      </c>
      <c r="CA283" s="390" t="s">
        <v>411</v>
      </c>
      <c r="CB283" s="390" t="s">
        <v>411</v>
      </c>
      <c r="CC283" s="390" t="s">
        <v>411</v>
      </c>
      <c r="CD283" s="390" t="s">
        <v>411</v>
      </c>
      <c r="CE283" s="390" t="s">
        <v>411</v>
      </c>
      <c r="CF283" s="390" t="s">
        <v>411</v>
      </c>
      <c r="CG283" s="390" t="s">
        <v>411</v>
      </c>
      <c r="CH283" s="390" t="s">
        <v>411</v>
      </c>
      <c r="CI283" s="390" t="s">
        <v>411</v>
      </c>
      <c r="CJ283" s="390" t="s">
        <v>411</v>
      </c>
      <c r="CK283" s="390" t="s">
        <v>411</v>
      </c>
      <c r="CL283" s="390" t="s">
        <v>411</v>
      </c>
      <c r="CM283" s="390" t="s">
        <v>411</v>
      </c>
      <c r="CN283" s="390" t="s">
        <v>411</v>
      </c>
      <c r="CO283" s="369">
        <v>0</v>
      </c>
      <c r="CP283" s="369">
        <v>10000</v>
      </c>
      <c r="CQ283" s="369">
        <v>0</v>
      </c>
      <c r="CR283" s="369">
        <v>0</v>
      </c>
      <c r="CS283" s="369">
        <v>10000</v>
      </c>
      <c r="CT283" s="369">
        <v>0</v>
      </c>
      <c r="CU283" s="369">
        <v>0</v>
      </c>
      <c r="CV283" s="369">
        <v>10000</v>
      </c>
      <c r="CW283" s="369">
        <v>0</v>
      </c>
      <c r="CX283" s="369">
        <v>0</v>
      </c>
      <c r="CY283" s="369">
        <v>10000</v>
      </c>
      <c r="CZ283" s="369">
        <v>0</v>
      </c>
      <c r="DA283" s="369">
        <v>0</v>
      </c>
      <c r="DB283" s="369">
        <v>10000</v>
      </c>
      <c r="DC283" s="369">
        <v>0</v>
      </c>
      <c r="DD283" s="369">
        <v>0</v>
      </c>
      <c r="DE283" s="369">
        <v>0</v>
      </c>
      <c r="DF283" s="369">
        <v>0</v>
      </c>
      <c r="DG283" s="369">
        <v>0</v>
      </c>
      <c r="DH283" s="369">
        <v>0</v>
      </c>
      <c r="DI283" s="369">
        <v>0</v>
      </c>
      <c r="DJ283" s="369">
        <v>0</v>
      </c>
      <c r="DK283" s="369">
        <v>0</v>
      </c>
      <c r="DL283" s="369">
        <v>0</v>
      </c>
      <c r="DM283" s="369">
        <v>0</v>
      </c>
      <c r="DN283" s="369">
        <v>0</v>
      </c>
      <c r="DO283" s="369">
        <v>0</v>
      </c>
      <c r="DP283" s="369">
        <v>0</v>
      </c>
      <c r="DQ283" s="369">
        <v>0</v>
      </c>
      <c r="DR283" s="369">
        <v>0</v>
      </c>
      <c r="DT283" s="366" t="s">
        <v>247</v>
      </c>
      <c r="DU283" s="304"/>
      <c r="DV283" s="304"/>
      <c r="DW283" s="304"/>
      <c r="DX283" s="304"/>
      <c r="DY283" s="304"/>
      <c r="DZ283" s="304"/>
      <c r="EA283" s="255">
        <v>10000</v>
      </c>
      <c r="EB283" s="255">
        <v>40000</v>
      </c>
      <c r="EC283" s="255">
        <v>40000</v>
      </c>
      <c r="ED283" s="255">
        <f t="shared" si="30"/>
        <v>30000</v>
      </c>
      <c r="EE283" s="255">
        <f t="shared" si="30"/>
        <v>0</v>
      </c>
      <c r="EF283" s="255">
        <f t="shared" si="29"/>
        <v>120000</v>
      </c>
      <c r="EG283" s="255">
        <v>0</v>
      </c>
      <c r="EH283" s="366" t="s">
        <v>200</v>
      </c>
    </row>
    <row r="284" spans="1:138" x14ac:dyDescent="0.4">
      <c r="A284" s="366" t="s">
        <v>276</v>
      </c>
      <c r="B284" s="366" t="s">
        <v>276</v>
      </c>
      <c r="C284" s="366" t="s">
        <v>276</v>
      </c>
      <c r="D284" s="366">
        <v>606806</v>
      </c>
      <c r="E284" s="366" t="s">
        <v>303</v>
      </c>
      <c r="F284" s="367">
        <v>0</v>
      </c>
      <c r="G284" s="367">
        <v>0</v>
      </c>
      <c r="H284" s="281"/>
      <c r="I284" s="281"/>
      <c r="J284" s="281"/>
      <c r="K284" s="281"/>
      <c r="L284" s="281"/>
      <c r="M284" s="389" t="s">
        <v>411</v>
      </c>
      <c r="N284" s="389" t="s">
        <v>411</v>
      </c>
      <c r="O284" s="389" t="s">
        <v>411</v>
      </c>
      <c r="P284" s="389" t="s">
        <v>411</v>
      </c>
      <c r="Q284" s="389" t="s">
        <v>411</v>
      </c>
      <c r="R284" s="389" t="s">
        <v>411</v>
      </c>
      <c r="S284" s="389" t="s">
        <v>411</v>
      </c>
      <c r="T284" s="389" t="s">
        <v>411</v>
      </c>
      <c r="U284" s="389" t="s">
        <v>411</v>
      </c>
      <c r="V284" s="389" t="s">
        <v>411</v>
      </c>
      <c r="W284" s="389" t="s">
        <v>411</v>
      </c>
      <c r="X284" s="389" t="s">
        <v>411</v>
      </c>
      <c r="Y284" s="389" t="s">
        <v>411</v>
      </c>
      <c r="Z284" s="389" t="s">
        <v>411</v>
      </c>
      <c r="AA284" s="389" t="s">
        <v>411</v>
      </c>
      <c r="AB284" s="389" t="s">
        <v>411</v>
      </c>
      <c r="AC284" s="389" t="s">
        <v>411</v>
      </c>
      <c r="AD284" s="389" t="s">
        <v>411</v>
      </c>
      <c r="AE284" s="389" t="s">
        <v>411</v>
      </c>
      <c r="AF284" s="389" t="s">
        <v>411</v>
      </c>
      <c r="AG284" s="389" t="s">
        <v>411</v>
      </c>
      <c r="AH284" s="389" t="s">
        <v>411</v>
      </c>
      <c r="AI284" s="367">
        <v>0</v>
      </c>
      <c r="AJ284" s="367">
        <v>0</v>
      </c>
      <c r="AK284" s="367">
        <v>0</v>
      </c>
      <c r="AL284" s="367">
        <v>0</v>
      </c>
      <c r="AM284" s="367">
        <v>0</v>
      </c>
      <c r="AN284" s="367">
        <v>0</v>
      </c>
      <c r="AO284" s="367">
        <v>0</v>
      </c>
      <c r="AP284" s="367">
        <v>0</v>
      </c>
      <c r="AQ284" s="367">
        <v>0</v>
      </c>
      <c r="AR284" s="367">
        <v>0</v>
      </c>
      <c r="AS284" s="367">
        <v>0</v>
      </c>
      <c r="AT284" s="367">
        <v>0</v>
      </c>
      <c r="AU284" s="367">
        <v>0</v>
      </c>
      <c r="AV284" s="367">
        <v>0</v>
      </c>
      <c r="AW284" s="367">
        <v>0</v>
      </c>
      <c r="AX284" s="367">
        <v>0</v>
      </c>
      <c r="AY284" s="367">
        <v>0</v>
      </c>
      <c r="AZ284" s="367">
        <v>0</v>
      </c>
      <c r="BA284" s="367">
        <v>0</v>
      </c>
      <c r="BB284" s="367">
        <v>0</v>
      </c>
      <c r="BC284" s="367">
        <v>0</v>
      </c>
      <c r="BD284" s="367">
        <v>0</v>
      </c>
      <c r="BE284" s="367">
        <v>0</v>
      </c>
      <c r="BF284" s="367">
        <v>0</v>
      </c>
      <c r="BG284" s="367">
        <v>0</v>
      </c>
      <c r="BH284" s="367">
        <v>0</v>
      </c>
      <c r="BI284" s="367">
        <v>0</v>
      </c>
      <c r="BJ284" s="367">
        <v>0</v>
      </c>
      <c r="BK284" s="367">
        <v>0</v>
      </c>
      <c r="BL284" s="367">
        <v>0</v>
      </c>
      <c r="BN284" s="369">
        <v>0</v>
      </c>
      <c r="BO284" s="369">
        <v>0</v>
      </c>
      <c r="BP284" s="369">
        <v>0</v>
      </c>
      <c r="BQ284" s="369">
        <v>0</v>
      </c>
      <c r="BR284" s="369">
        <v>0</v>
      </c>
      <c r="BS284" s="390" t="s">
        <v>411</v>
      </c>
      <c r="BT284" s="390" t="s">
        <v>411</v>
      </c>
      <c r="BU284" s="390" t="s">
        <v>411</v>
      </c>
      <c r="BV284" s="390" t="s">
        <v>411</v>
      </c>
      <c r="BW284" s="390" t="s">
        <v>411</v>
      </c>
      <c r="BX284" s="390" t="s">
        <v>411</v>
      </c>
      <c r="BY284" s="390" t="s">
        <v>411</v>
      </c>
      <c r="BZ284" s="390" t="s">
        <v>411</v>
      </c>
      <c r="CA284" s="390" t="s">
        <v>411</v>
      </c>
      <c r="CB284" s="390" t="s">
        <v>411</v>
      </c>
      <c r="CC284" s="390" t="s">
        <v>411</v>
      </c>
      <c r="CD284" s="390" t="s">
        <v>411</v>
      </c>
      <c r="CE284" s="390" t="s">
        <v>411</v>
      </c>
      <c r="CF284" s="390" t="s">
        <v>411</v>
      </c>
      <c r="CG284" s="390" t="s">
        <v>411</v>
      </c>
      <c r="CH284" s="390" t="s">
        <v>411</v>
      </c>
      <c r="CI284" s="390" t="s">
        <v>411</v>
      </c>
      <c r="CJ284" s="390" t="s">
        <v>411</v>
      </c>
      <c r="CK284" s="390" t="s">
        <v>411</v>
      </c>
      <c r="CL284" s="390" t="s">
        <v>411</v>
      </c>
      <c r="CM284" s="390" t="s">
        <v>411</v>
      </c>
      <c r="CN284" s="390" t="s">
        <v>411</v>
      </c>
      <c r="CO284" s="369">
        <v>0</v>
      </c>
      <c r="CP284" s="369">
        <v>0</v>
      </c>
      <c r="CQ284" s="369">
        <v>0</v>
      </c>
      <c r="CR284" s="369">
        <v>0</v>
      </c>
      <c r="CS284" s="369">
        <v>0</v>
      </c>
      <c r="CT284" s="369">
        <v>0</v>
      </c>
      <c r="CU284" s="369">
        <v>0</v>
      </c>
      <c r="CV284" s="369">
        <v>0</v>
      </c>
      <c r="CW284" s="369">
        <v>0</v>
      </c>
      <c r="CX284" s="369">
        <v>0</v>
      </c>
      <c r="CY284" s="369">
        <v>0</v>
      </c>
      <c r="CZ284" s="369">
        <v>0</v>
      </c>
      <c r="DA284" s="369">
        <v>0</v>
      </c>
      <c r="DB284" s="369">
        <v>0</v>
      </c>
      <c r="DC284" s="369">
        <v>0</v>
      </c>
      <c r="DD284" s="369">
        <v>0</v>
      </c>
      <c r="DE284" s="369">
        <v>0</v>
      </c>
      <c r="DF284" s="369">
        <v>0</v>
      </c>
      <c r="DG284" s="369">
        <v>0</v>
      </c>
      <c r="DH284" s="369">
        <v>0</v>
      </c>
      <c r="DI284" s="369">
        <v>0</v>
      </c>
      <c r="DJ284" s="369">
        <v>0</v>
      </c>
      <c r="DK284" s="369">
        <v>0</v>
      </c>
      <c r="DL284" s="369">
        <v>0</v>
      </c>
      <c r="DM284" s="369">
        <v>0</v>
      </c>
      <c r="DN284" s="369">
        <v>0</v>
      </c>
      <c r="DO284" s="369">
        <v>0</v>
      </c>
      <c r="DP284" s="369">
        <v>0</v>
      </c>
      <c r="DQ284" s="369">
        <v>0</v>
      </c>
      <c r="DR284" s="369">
        <v>0</v>
      </c>
      <c r="DT284" s="366" t="s">
        <v>276</v>
      </c>
      <c r="DU284" s="304"/>
      <c r="DV284" s="304"/>
      <c r="DW284" s="304"/>
      <c r="DX284" s="304"/>
      <c r="DY284" s="304"/>
      <c r="DZ284" s="304"/>
      <c r="EA284" s="255">
        <v>0</v>
      </c>
      <c r="EB284" s="255">
        <v>0</v>
      </c>
      <c r="EC284" s="255">
        <v>0</v>
      </c>
      <c r="ED284" s="255">
        <f t="shared" si="30"/>
        <v>0</v>
      </c>
      <c r="EE284" s="255">
        <f t="shared" si="30"/>
        <v>0</v>
      </c>
      <c r="EF284" s="255">
        <f t="shared" si="29"/>
        <v>0</v>
      </c>
      <c r="EG284" s="255">
        <v>0</v>
      </c>
      <c r="EH284" s="366" t="s">
        <v>200</v>
      </c>
    </row>
    <row r="285" spans="1:138" x14ac:dyDescent="0.4">
      <c r="A285" s="366" t="s">
        <v>276</v>
      </c>
      <c r="B285" s="366" t="s">
        <v>276</v>
      </c>
      <c r="C285" s="366" t="s">
        <v>276</v>
      </c>
      <c r="D285" s="366">
        <v>606809</v>
      </c>
      <c r="E285" s="366" t="s">
        <v>307</v>
      </c>
      <c r="F285" s="367">
        <v>0</v>
      </c>
      <c r="G285" s="367">
        <v>0</v>
      </c>
      <c r="H285" s="281"/>
      <c r="I285" s="281"/>
      <c r="J285" s="281"/>
      <c r="K285" s="281"/>
      <c r="L285" s="281"/>
      <c r="M285" s="389" t="s">
        <v>411</v>
      </c>
      <c r="N285" s="389" t="s">
        <v>411</v>
      </c>
      <c r="O285" s="389" t="s">
        <v>411</v>
      </c>
      <c r="P285" s="389" t="s">
        <v>411</v>
      </c>
      <c r="Q285" s="389" t="s">
        <v>411</v>
      </c>
      <c r="R285" s="389" t="s">
        <v>411</v>
      </c>
      <c r="S285" s="389" t="s">
        <v>411</v>
      </c>
      <c r="T285" s="389" t="s">
        <v>411</v>
      </c>
      <c r="U285" s="389" t="s">
        <v>411</v>
      </c>
      <c r="V285" s="389" t="s">
        <v>411</v>
      </c>
      <c r="W285" s="389" t="s">
        <v>411</v>
      </c>
      <c r="X285" s="389" t="s">
        <v>411</v>
      </c>
      <c r="Y285" s="389" t="s">
        <v>411</v>
      </c>
      <c r="Z285" s="389" t="s">
        <v>411</v>
      </c>
      <c r="AA285" s="389" t="s">
        <v>411</v>
      </c>
      <c r="AB285" s="389" t="s">
        <v>411</v>
      </c>
      <c r="AC285" s="389" t="s">
        <v>411</v>
      </c>
      <c r="AD285" s="389" t="s">
        <v>411</v>
      </c>
      <c r="AE285" s="389" t="s">
        <v>411</v>
      </c>
      <c r="AF285" s="389" t="s">
        <v>411</v>
      </c>
      <c r="AG285" s="389" t="s">
        <v>411</v>
      </c>
      <c r="AH285" s="389" t="s">
        <v>411</v>
      </c>
      <c r="AI285" s="367">
        <v>0</v>
      </c>
      <c r="AJ285" s="367">
        <v>0</v>
      </c>
      <c r="AK285" s="367">
        <v>0</v>
      </c>
      <c r="AL285" s="367">
        <v>0</v>
      </c>
      <c r="AM285" s="367">
        <v>0</v>
      </c>
      <c r="AN285" s="367">
        <v>0</v>
      </c>
      <c r="AO285" s="367">
        <v>0</v>
      </c>
      <c r="AP285" s="367">
        <v>0</v>
      </c>
      <c r="AQ285" s="367">
        <v>0</v>
      </c>
      <c r="AR285" s="367">
        <v>0</v>
      </c>
      <c r="AS285" s="367">
        <v>0</v>
      </c>
      <c r="AT285" s="367">
        <v>0</v>
      </c>
      <c r="AU285" s="367">
        <v>0</v>
      </c>
      <c r="AV285" s="367">
        <v>0</v>
      </c>
      <c r="AW285" s="367">
        <v>0</v>
      </c>
      <c r="AX285" s="367">
        <v>0</v>
      </c>
      <c r="AY285" s="367">
        <v>0</v>
      </c>
      <c r="AZ285" s="367">
        <v>0</v>
      </c>
      <c r="BA285" s="367">
        <v>0</v>
      </c>
      <c r="BB285" s="367">
        <v>0</v>
      </c>
      <c r="BC285" s="367">
        <v>0</v>
      </c>
      <c r="BD285" s="367">
        <v>0</v>
      </c>
      <c r="BE285" s="367">
        <v>0</v>
      </c>
      <c r="BF285" s="367">
        <v>0</v>
      </c>
      <c r="BG285" s="367">
        <v>0</v>
      </c>
      <c r="BH285" s="367">
        <v>0</v>
      </c>
      <c r="BI285" s="367">
        <v>0</v>
      </c>
      <c r="BJ285" s="367">
        <v>0</v>
      </c>
      <c r="BK285" s="367">
        <v>0</v>
      </c>
      <c r="BL285" s="367">
        <v>0</v>
      </c>
      <c r="BN285" s="369">
        <v>0</v>
      </c>
      <c r="BO285" s="369">
        <v>0</v>
      </c>
      <c r="BP285" s="369">
        <v>0</v>
      </c>
      <c r="BQ285" s="369">
        <v>0</v>
      </c>
      <c r="BR285" s="369">
        <v>0</v>
      </c>
      <c r="BS285" s="390" t="s">
        <v>411</v>
      </c>
      <c r="BT285" s="390" t="s">
        <v>411</v>
      </c>
      <c r="BU285" s="390" t="s">
        <v>411</v>
      </c>
      <c r="BV285" s="390" t="s">
        <v>411</v>
      </c>
      <c r="BW285" s="390" t="s">
        <v>411</v>
      </c>
      <c r="BX285" s="390" t="s">
        <v>411</v>
      </c>
      <c r="BY285" s="390" t="s">
        <v>411</v>
      </c>
      <c r="BZ285" s="390" t="s">
        <v>411</v>
      </c>
      <c r="CA285" s="390" t="s">
        <v>411</v>
      </c>
      <c r="CB285" s="390" t="s">
        <v>411</v>
      </c>
      <c r="CC285" s="390" t="s">
        <v>411</v>
      </c>
      <c r="CD285" s="390" t="s">
        <v>411</v>
      </c>
      <c r="CE285" s="390" t="s">
        <v>411</v>
      </c>
      <c r="CF285" s="390" t="s">
        <v>411</v>
      </c>
      <c r="CG285" s="390" t="s">
        <v>411</v>
      </c>
      <c r="CH285" s="390" t="s">
        <v>411</v>
      </c>
      <c r="CI285" s="390" t="s">
        <v>411</v>
      </c>
      <c r="CJ285" s="390" t="s">
        <v>411</v>
      </c>
      <c r="CK285" s="390" t="s">
        <v>411</v>
      </c>
      <c r="CL285" s="390" t="s">
        <v>411</v>
      </c>
      <c r="CM285" s="390" t="s">
        <v>411</v>
      </c>
      <c r="CN285" s="390" t="s">
        <v>411</v>
      </c>
      <c r="CO285" s="369">
        <v>0</v>
      </c>
      <c r="CP285" s="369">
        <v>0</v>
      </c>
      <c r="CQ285" s="369">
        <v>0</v>
      </c>
      <c r="CR285" s="369">
        <v>0</v>
      </c>
      <c r="CS285" s="369">
        <v>0</v>
      </c>
      <c r="CT285" s="369">
        <v>0</v>
      </c>
      <c r="CU285" s="369">
        <v>0</v>
      </c>
      <c r="CV285" s="369">
        <v>0</v>
      </c>
      <c r="CW285" s="369">
        <v>0</v>
      </c>
      <c r="CX285" s="369">
        <v>0</v>
      </c>
      <c r="CY285" s="369">
        <v>0</v>
      </c>
      <c r="CZ285" s="369">
        <v>0</v>
      </c>
      <c r="DA285" s="369">
        <v>0</v>
      </c>
      <c r="DB285" s="369">
        <v>0</v>
      </c>
      <c r="DC285" s="369">
        <v>0</v>
      </c>
      <c r="DD285" s="369">
        <v>0</v>
      </c>
      <c r="DE285" s="369">
        <v>0</v>
      </c>
      <c r="DF285" s="369">
        <v>0</v>
      </c>
      <c r="DG285" s="369">
        <v>0</v>
      </c>
      <c r="DH285" s="369">
        <v>0</v>
      </c>
      <c r="DI285" s="369">
        <v>0</v>
      </c>
      <c r="DJ285" s="369">
        <v>0</v>
      </c>
      <c r="DK285" s="369">
        <v>0</v>
      </c>
      <c r="DL285" s="369">
        <v>0</v>
      </c>
      <c r="DM285" s="369">
        <v>0</v>
      </c>
      <c r="DN285" s="369">
        <v>0</v>
      </c>
      <c r="DO285" s="369">
        <v>0</v>
      </c>
      <c r="DP285" s="369">
        <v>0</v>
      </c>
      <c r="DQ285" s="369">
        <v>0</v>
      </c>
      <c r="DR285" s="369">
        <v>0</v>
      </c>
      <c r="DT285" s="366" t="s">
        <v>276</v>
      </c>
      <c r="DU285" s="304"/>
      <c r="DV285" s="304"/>
      <c r="DW285" s="304"/>
      <c r="DX285" s="304"/>
      <c r="DY285" s="304"/>
      <c r="DZ285" s="304"/>
      <c r="EA285" s="255">
        <v>0</v>
      </c>
      <c r="EB285" s="255">
        <v>0</v>
      </c>
      <c r="EC285" s="255">
        <v>0</v>
      </c>
      <c r="ED285" s="255">
        <f t="shared" si="30"/>
        <v>0</v>
      </c>
      <c r="EE285" s="255">
        <f t="shared" si="30"/>
        <v>0</v>
      </c>
      <c r="EF285" s="255">
        <f t="shared" si="29"/>
        <v>0</v>
      </c>
      <c r="EG285" s="255">
        <v>0</v>
      </c>
      <c r="EH285" s="366" t="s">
        <v>200</v>
      </c>
    </row>
    <row r="286" spans="1:138" x14ac:dyDescent="0.4">
      <c r="A286" s="366" t="s">
        <v>77</v>
      </c>
      <c r="B286" s="381" t="s">
        <v>421</v>
      </c>
      <c r="C286" s="366" t="s">
        <v>376</v>
      </c>
      <c r="D286" s="366">
        <v>606809</v>
      </c>
      <c r="E286" s="366" t="s">
        <v>372</v>
      </c>
      <c r="F286" s="367">
        <v>0</v>
      </c>
      <c r="G286" s="367">
        <v>0</v>
      </c>
      <c r="H286" s="281"/>
      <c r="I286" s="281"/>
      <c r="J286" s="281"/>
      <c r="K286" s="281"/>
      <c r="L286" s="281"/>
      <c r="M286" s="389" t="s">
        <v>411</v>
      </c>
      <c r="N286" s="389" t="s">
        <v>411</v>
      </c>
      <c r="O286" s="389" t="s">
        <v>411</v>
      </c>
      <c r="P286" s="389" t="s">
        <v>411</v>
      </c>
      <c r="Q286" s="389" t="s">
        <v>411</v>
      </c>
      <c r="R286" s="389" t="s">
        <v>411</v>
      </c>
      <c r="S286" s="389" t="s">
        <v>411</v>
      </c>
      <c r="T286" s="389" t="s">
        <v>411</v>
      </c>
      <c r="U286" s="389" t="s">
        <v>411</v>
      </c>
      <c r="V286" s="389" t="s">
        <v>411</v>
      </c>
      <c r="W286" s="389" t="s">
        <v>411</v>
      </c>
      <c r="X286" s="389" t="s">
        <v>411</v>
      </c>
      <c r="Y286" s="389" t="s">
        <v>411</v>
      </c>
      <c r="Z286" s="389" t="s">
        <v>411</v>
      </c>
      <c r="AA286" s="389" t="s">
        <v>411</v>
      </c>
      <c r="AB286" s="389" t="s">
        <v>411</v>
      </c>
      <c r="AC286" s="389" t="s">
        <v>411</v>
      </c>
      <c r="AD286" s="389" t="s">
        <v>411</v>
      </c>
      <c r="AE286" s="389" t="s">
        <v>411</v>
      </c>
      <c r="AF286" s="389" t="s">
        <v>411</v>
      </c>
      <c r="AG286" s="389" t="s">
        <v>411</v>
      </c>
      <c r="AH286" s="389" t="s">
        <v>411</v>
      </c>
      <c r="AI286" s="367">
        <v>0</v>
      </c>
      <c r="AJ286" s="367">
        <v>0</v>
      </c>
      <c r="AK286" s="367">
        <v>0</v>
      </c>
      <c r="AL286" s="367">
        <v>0</v>
      </c>
      <c r="AM286" s="367">
        <v>0</v>
      </c>
      <c r="AN286" s="367">
        <v>0</v>
      </c>
      <c r="AO286" s="367">
        <v>0</v>
      </c>
      <c r="AP286" s="367">
        <v>0</v>
      </c>
      <c r="AQ286" s="367">
        <v>0</v>
      </c>
      <c r="AR286" s="367">
        <v>0</v>
      </c>
      <c r="AS286" s="367">
        <v>0</v>
      </c>
      <c r="AT286" s="367">
        <v>0</v>
      </c>
      <c r="AU286" s="367">
        <v>0</v>
      </c>
      <c r="AV286" s="367">
        <v>0</v>
      </c>
      <c r="AW286" s="367">
        <v>0</v>
      </c>
      <c r="AX286" s="367">
        <v>0</v>
      </c>
      <c r="AY286" s="367">
        <v>0</v>
      </c>
      <c r="AZ286" s="367">
        <v>0</v>
      </c>
      <c r="BA286" s="367">
        <v>0</v>
      </c>
      <c r="BB286" s="367">
        <v>0</v>
      </c>
      <c r="BC286" s="367">
        <v>0</v>
      </c>
      <c r="BD286" s="367">
        <v>0</v>
      </c>
      <c r="BE286" s="367">
        <v>0</v>
      </c>
      <c r="BF286" s="367">
        <v>0</v>
      </c>
      <c r="BG286" s="367">
        <v>0</v>
      </c>
      <c r="BH286" s="367">
        <v>0</v>
      </c>
      <c r="BI286" s="367">
        <v>0</v>
      </c>
      <c r="BJ286" s="367">
        <v>0</v>
      </c>
      <c r="BK286" s="367">
        <v>0</v>
      </c>
      <c r="BL286" s="367">
        <v>0</v>
      </c>
      <c r="BN286" s="369">
        <v>0</v>
      </c>
      <c r="BO286" s="369">
        <v>0</v>
      </c>
      <c r="BP286" s="369">
        <v>0</v>
      </c>
      <c r="BQ286" s="369">
        <v>0</v>
      </c>
      <c r="BR286" s="369">
        <v>0</v>
      </c>
      <c r="BS286" s="390" t="s">
        <v>411</v>
      </c>
      <c r="BT286" s="390" t="s">
        <v>411</v>
      </c>
      <c r="BU286" s="390" t="s">
        <v>411</v>
      </c>
      <c r="BV286" s="390" t="s">
        <v>411</v>
      </c>
      <c r="BW286" s="390" t="s">
        <v>411</v>
      </c>
      <c r="BX286" s="390" t="s">
        <v>411</v>
      </c>
      <c r="BY286" s="390" t="s">
        <v>411</v>
      </c>
      <c r="BZ286" s="390" t="s">
        <v>411</v>
      </c>
      <c r="CA286" s="390" t="s">
        <v>411</v>
      </c>
      <c r="CB286" s="390" t="s">
        <v>411</v>
      </c>
      <c r="CC286" s="390" t="s">
        <v>411</v>
      </c>
      <c r="CD286" s="390" t="s">
        <v>411</v>
      </c>
      <c r="CE286" s="390" t="s">
        <v>411</v>
      </c>
      <c r="CF286" s="390" t="s">
        <v>411</v>
      </c>
      <c r="CG286" s="390" t="s">
        <v>411</v>
      </c>
      <c r="CH286" s="390" t="s">
        <v>411</v>
      </c>
      <c r="CI286" s="390" t="s">
        <v>411</v>
      </c>
      <c r="CJ286" s="390" t="s">
        <v>411</v>
      </c>
      <c r="CK286" s="390" t="s">
        <v>411</v>
      </c>
      <c r="CL286" s="390" t="s">
        <v>411</v>
      </c>
      <c r="CM286" s="390" t="s">
        <v>411</v>
      </c>
      <c r="CN286" s="390" t="s">
        <v>411</v>
      </c>
      <c r="CO286" s="369">
        <v>0</v>
      </c>
      <c r="CP286" s="369">
        <v>0</v>
      </c>
      <c r="CQ286" s="369">
        <v>0</v>
      </c>
      <c r="CR286" s="369">
        <v>0</v>
      </c>
      <c r="CS286" s="369">
        <v>0</v>
      </c>
      <c r="CT286" s="369">
        <v>0</v>
      </c>
      <c r="CU286" s="369">
        <v>0</v>
      </c>
      <c r="CV286" s="369">
        <v>0</v>
      </c>
      <c r="CW286" s="369">
        <v>0</v>
      </c>
      <c r="CX286" s="369">
        <v>0</v>
      </c>
      <c r="CY286" s="369">
        <v>0</v>
      </c>
      <c r="CZ286" s="369">
        <v>0</v>
      </c>
      <c r="DA286" s="369">
        <v>0</v>
      </c>
      <c r="DB286" s="369">
        <v>0</v>
      </c>
      <c r="DC286" s="369">
        <v>0</v>
      </c>
      <c r="DD286" s="369">
        <v>0</v>
      </c>
      <c r="DE286" s="369">
        <v>0</v>
      </c>
      <c r="DF286" s="369">
        <v>0</v>
      </c>
      <c r="DG286" s="369">
        <v>0</v>
      </c>
      <c r="DH286" s="369">
        <v>0</v>
      </c>
      <c r="DI286" s="369">
        <v>0</v>
      </c>
      <c r="DJ286" s="369">
        <v>0</v>
      </c>
      <c r="DK286" s="369">
        <v>0</v>
      </c>
      <c r="DL286" s="369">
        <v>0</v>
      </c>
      <c r="DM286" s="369">
        <v>0</v>
      </c>
      <c r="DN286" s="369">
        <v>0</v>
      </c>
      <c r="DO286" s="369">
        <v>0</v>
      </c>
      <c r="DP286" s="369">
        <v>0</v>
      </c>
      <c r="DQ286" s="369">
        <v>0</v>
      </c>
      <c r="DR286" s="369">
        <v>0</v>
      </c>
      <c r="DT286" s="366" t="s">
        <v>247</v>
      </c>
      <c r="DU286" s="304"/>
      <c r="DV286" s="304"/>
      <c r="DW286" s="304"/>
      <c r="DX286" s="304"/>
      <c r="DY286" s="304"/>
      <c r="DZ286" s="304"/>
      <c r="EA286" s="255">
        <v>655366.2343919999</v>
      </c>
      <c r="EB286" s="255">
        <v>412381.38560799992</v>
      </c>
      <c r="EC286" s="255">
        <v>0</v>
      </c>
      <c r="ED286" s="255">
        <f t="shared" si="30"/>
        <v>0</v>
      </c>
      <c r="EE286" s="255">
        <f t="shared" si="30"/>
        <v>0</v>
      </c>
      <c r="EF286" s="255">
        <f t="shared" si="29"/>
        <v>1067747.6199999999</v>
      </c>
      <c r="EG286" s="255">
        <v>0</v>
      </c>
      <c r="EH286" s="366" t="s">
        <v>201</v>
      </c>
    </row>
    <row r="287" spans="1:138" x14ac:dyDescent="0.4">
      <c r="A287" s="366" t="s">
        <v>77</v>
      </c>
      <c r="B287" s="381" t="s">
        <v>422</v>
      </c>
      <c r="C287" s="366" t="s">
        <v>376</v>
      </c>
      <c r="D287" s="366">
        <v>606809</v>
      </c>
      <c r="E287" s="366" t="s">
        <v>372</v>
      </c>
      <c r="F287" s="367">
        <v>0</v>
      </c>
      <c r="G287" s="367">
        <v>0</v>
      </c>
      <c r="H287" s="281"/>
      <c r="I287" s="281"/>
      <c r="J287" s="281"/>
      <c r="K287" s="281"/>
      <c r="L287" s="281"/>
      <c r="M287" s="389" t="s">
        <v>411</v>
      </c>
      <c r="N287" s="389" t="s">
        <v>411</v>
      </c>
      <c r="O287" s="389" t="s">
        <v>411</v>
      </c>
      <c r="P287" s="389" t="s">
        <v>411</v>
      </c>
      <c r="Q287" s="389" t="s">
        <v>411</v>
      </c>
      <c r="R287" s="389" t="s">
        <v>411</v>
      </c>
      <c r="S287" s="389" t="s">
        <v>411</v>
      </c>
      <c r="T287" s="389" t="s">
        <v>411</v>
      </c>
      <c r="U287" s="389" t="s">
        <v>411</v>
      </c>
      <c r="V287" s="389" t="s">
        <v>411</v>
      </c>
      <c r="W287" s="389" t="s">
        <v>411</v>
      </c>
      <c r="X287" s="389" t="s">
        <v>411</v>
      </c>
      <c r="Y287" s="389" t="s">
        <v>411</v>
      </c>
      <c r="Z287" s="389" t="s">
        <v>411</v>
      </c>
      <c r="AA287" s="389" t="s">
        <v>411</v>
      </c>
      <c r="AB287" s="389" t="s">
        <v>411</v>
      </c>
      <c r="AC287" s="389" t="s">
        <v>411</v>
      </c>
      <c r="AD287" s="389" t="s">
        <v>411</v>
      </c>
      <c r="AE287" s="389" t="s">
        <v>411</v>
      </c>
      <c r="AF287" s="389" t="s">
        <v>411</v>
      </c>
      <c r="AG287" s="389" t="s">
        <v>411</v>
      </c>
      <c r="AH287" s="389" t="s">
        <v>411</v>
      </c>
      <c r="AI287" s="367">
        <v>0</v>
      </c>
      <c r="AJ287" s="367">
        <v>0</v>
      </c>
      <c r="AK287" s="367">
        <v>0</v>
      </c>
      <c r="AL287" s="367">
        <v>0</v>
      </c>
      <c r="AM287" s="367">
        <v>0</v>
      </c>
      <c r="AN287" s="367">
        <v>0</v>
      </c>
      <c r="AO287" s="367">
        <v>0</v>
      </c>
      <c r="AP287" s="367">
        <v>0</v>
      </c>
      <c r="AQ287" s="367">
        <v>0</v>
      </c>
      <c r="AR287" s="367">
        <v>0</v>
      </c>
      <c r="AS287" s="367">
        <v>0</v>
      </c>
      <c r="AT287" s="367">
        <v>0</v>
      </c>
      <c r="AU287" s="367">
        <v>0</v>
      </c>
      <c r="AV287" s="367">
        <v>0</v>
      </c>
      <c r="AW287" s="367">
        <v>0</v>
      </c>
      <c r="AX287" s="367">
        <v>0</v>
      </c>
      <c r="AY287" s="367">
        <v>0</v>
      </c>
      <c r="AZ287" s="367">
        <v>0</v>
      </c>
      <c r="BA287" s="367">
        <v>0</v>
      </c>
      <c r="BB287" s="367">
        <v>0</v>
      </c>
      <c r="BC287" s="367">
        <v>0</v>
      </c>
      <c r="BD287" s="367">
        <v>0</v>
      </c>
      <c r="BE287" s="367">
        <v>0</v>
      </c>
      <c r="BF287" s="367">
        <v>0</v>
      </c>
      <c r="BG287" s="367">
        <v>0</v>
      </c>
      <c r="BH287" s="367">
        <v>0</v>
      </c>
      <c r="BI287" s="367">
        <v>0</v>
      </c>
      <c r="BJ287" s="367">
        <v>0</v>
      </c>
      <c r="BK287" s="367">
        <v>0</v>
      </c>
      <c r="BL287" s="367">
        <v>0</v>
      </c>
      <c r="BN287" s="369">
        <v>0</v>
      </c>
      <c r="BO287" s="369">
        <v>0</v>
      </c>
      <c r="BP287" s="369">
        <v>0</v>
      </c>
      <c r="BQ287" s="369">
        <v>0</v>
      </c>
      <c r="BR287" s="369">
        <v>0</v>
      </c>
      <c r="BS287" s="390" t="s">
        <v>411</v>
      </c>
      <c r="BT287" s="390" t="s">
        <v>411</v>
      </c>
      <c r="BU287" s="390" t="s">
        <v>411</v>
      </c>
      <c r="BV287" s="390" t="s">
        <v>411</v>
      </c>
      <c r="BW287" s="390" t="s">
        <v>411</v>
      </c>
      <c r="BX287" s="390" t="s">
        <v>411</v>
      </c>
      <c r="BY287" s="390" t="s">
        <v>411</v>
      </c>
      <c r="BZ287" s="390" t="s">
        <v>411</v>
      </c>
      <c r="CA287" s="390" t="s">
        <v>411</v>
      </c>
      <c r="CB287" s="390" t="s">
        <v>411</v>
      </c>
      <c r="CC287" s="390" t="s">
        <v>411</v>
      </c>
      <c r="CD287" s="390" t="s">
        <v>411</v>
      </c>
      <c r="CE287" s="390" t="s">
        <v>411</v>
      </c>
      <c r="CF287" s="390" t="s">
        <v>411</v>
      </c>
      <c r="CG287" s="390" t="s">
        <v>411</v>
      </c>
      <c r="CH287" s="390" t="s">
        <v>411</v>
      </c>
      <c r="CI287" s="390" t="s">
        <v>411</v>
      </c>
      <c r="CJ287" s="390" t="s">
        <v>411</v>
      </c>
      <c r="CK287" s="390" t="s">
        <v>411</v>
      </c>
      <c r="CL287" s="390" t="s">
        <v>411</v>
      </c>
      <c r="CM287" s="390" t="s">
        <v>411</v>
      </c>
      <c r="CN287" s="390" t="s">
        <v>411</v>
      </c>
      <c r="CO287" s="369">
        <v>0</v>
      </c>
      <c r="CP287" s="369">
        <v>0</v>
      </c>
      <c r="CQ287" s="369">
        <v>0</v>
      </c>
      <c r="CR287" s="369">
        <v>0</v>
      </c>
      <c r="CS287" s="369">
        <v>0</v>
      </c>
      <c r="CT287" s="369">
        <v>0</v>
      </c>
      <c r="CU287" s="369">
        <v>0</v>
      </c>
      <c r="CV287" s="369">
        <v>0</v>
      </c>
      <c r="CW287" s="369">
        <v>0</v>
      </c>
      <c r="CX287" s="369">
        <v>0</v>
      </c>
      <c r="CY287" s="369">
        <v>0</v>
      </c>
      <c r="CZ287" s="369">
        <v>0</v>
      </c>
      <c r="DA287" s="369">
        <v>0</v>
      </c>
      <c r="DB287" s="369">
        <v>0</v>
      </c>
      <c r="DC287" s="369">
        <v>0</v>
      </c>
      <c r="DD287" s="369">
        <v>0</v>
      </c>
      <c r="DE287" s="369">
        <v>0</v>
      </c>
      <c r="DF287" s="369">
        <v>0</v>
      </c>
      <c r="DG287" s="369">
        <v>0</v>
      </c>
      <c r="DH287" s="369">
        <v>0</v>
      </c>
      <c r="DI287" s="369">
        <v>0</v>
      </c>
      <c r="DJ287" s="369">
        <v>0</v>
      </c>
      <c r="DK287" s="369">
        <v>0</v>
      </c>
      <c r="DL287" s="369">
        <v>0</v>
      </c>
      <c r="DM287" s="369">
        <v>0</v>
      </c>
      <c r="DN287" s="369">
        <v>0</v>
      </c>
      <c r="DO287" s="369">
        <v>0</v>
      </c>
      <c r="DP287" s="369">
        <v>0</v>
      </c>
      <c r="DQ287" s="369">
        <v>0</v>
      </c>
      <c r="DR287" s="369">
        <v>0</v>
      </c>
      <c r="DT287" s="366" t="s">
        <v>247</v>
      </c>
      <c r="DU287" s="304"/>
      <c r="DV287" s="304"/>
      <c r="DW287" s="304"/>
      <c r="DX287" s="304"/>
      <c r="DY287" s="304"/>
      <c r="DZ287" s="304"/>
      <c r="EA287" s="255">
        <v>0</v>
      </c>
      <c r="EB287" s="255">
        <v>200000</v>
      </c>
      <c r="EC287" s="255">
        <v>0</v>
      </c>
      <c r="ED287" s="255">
        <f t="shared" si="30"/>
        <v>0</v>
      </c>
      <c r="EE287" s="255">
        <f t="shared" si="30"/>
        <v>0</v>
      </c>
      <c r="EF287" s="255">
        <f t="shared" si="29"/>
        <v>200000</v>
      </c>
      <c r="EG287" s="255">
        <v>0</v>
      </c>
      <c r="EH287" s="366" t="s">
        <v>201</v>
      </c>
    </row>
    <row r="288" spans="1:138" x14ac:dyDescent="0.4">
      <c r="A288" s="366" t="s">
        <v>77</v>
      </c>
      <c r="B288" s="381" t="s">
        <v>423</v>
      </c>
      <c r="C288" s="366" t="s">
        <v>376</v>
      </c>
      <c r="D288" s="366">
        <v>606809</v>
      </c>
      <c r="E288" s="366" t="s">
        <v>372</v>
      </c>
      <c r="F288" s="367">
        <v>0</v>
      </c>
      <c r="G288" s="367">
        <v>0</v>
      </c>
      <c r="H288" s="281"/>
      <c r="I288" s="281"/>
      <c r="J288" s="281"/>
      <c r="K288" s="281"/>
      <c r="L288" s="281"/>
      <c r="M288" s="389" t="s">
        <v>411</v>
      </c>
      <c r="N288" s="389" t="s">
        <v>411</v>
      </c>
      <c r="O288" s="389" t="s">
        <v>411</v>
      </c>
      <c r="P288" s="389" t="s">
        <v>411</v>
      </c>
      <c r="Q288" s="389" t="s">
        <v>411</v>
      </c>
      <c r="R288" s="389" t="s">
        <v>411</v>
      </c>
      <c r="S288" s="389" t="s">
        <v>411</v>
      </c>
      <c r="T288" s="389" t="s">
        <v>411</v>
      </c>
      <c r="U288" s="389" t="s">
        <v>411</v>
      </c>
      <c r="V288" s="389" t="s">
        <v>411</v>
      </c>
      <c r="W288" s="389" t="s">
        <v>411</v>
      </c>
      <c r="X288" s="389" t="s">
        <v>411</v>
      </c>
      <c r="Y288" s="389" t="s">
        <v>411</v>
      </c>
      <c r="Z288" s="389" t="s">
        <v>411</v>
      </c>
      <c r="AA288" s="389" t="s">
        <v>411</v>
      </c>
      <c r="AB288" s="389" t="s">
        <v>411</v>
      </c>
      <c r="AC288" s="389" t="s">
        <v>411</v>
      </c>
      <c r="AD288" s="389" t="s">
        <v>411</v>
      </c>
      <c r="AE288" s="389" t="s">
        <v>411</v>
      </c>
      <c r="AF288" s="389" t="s">
        <v>411</v>
      </c>
      <c r="AG288" s="389" t="s">
        <v>411</v>
      </c>
      <c r="AH288" s="389" t="s">
        <v>411</v>
      </c>
      <c r="AI288" s="367">
        <v>0</v>
      </c>
      <c r="AJ288" s="367">
        <v>0</v>
      </c>
      <c r="AK288" s="367">
        <v>0</v>
      </c>
      <c r="AL288" s="367">
        <v>0</v>
      </c>
      <c r="AM288" s="367">
        <v>0</v>
      </c>
      <c r="AN288" s="367">
        <v>0</v>
      </c>
      <c r="AO288" s="367">
        <v>0</v>
      </c>
      <c r="AP288" s="367">
        <v>0</v>
      </c>
      <c r="AQ288" s="367">
        <v>0</v>
      </c>
      <c r="AR288" s="367">
        <v>0</v>
      </c>
      <c r="AS288" s="367">
        <v>0</v>
      </c>
      <c r="AT288" s="367">
        <v>0</v>
      </c>
      <c r="AU288" s="367">
        <v>0</v>
      </c>
      <c r="AV288" s="367">
        <v>0</v>
      </c>
      <c r="AW288" s="367">
        <v>0</v>
      </c>
      <c r="AX288" s="367">
        <v>0</v>
      </c>
      <c r="AY288" s="367">
        <v>0</v>
      </c>
      <c r="AZ288" s="367">
        <v>0</v>
      </c>
      <c r="BA288" s="367">
        <v>0</v>
      </c>
      <c r="BB288" s="367">
        <v>0</v>
      </c>
      <c r="BC288" s="367">
        <v>0</v>
      </c>
      <c r="BD288" s="367">
        <v>0</v>
      </c>
      <c r="BE288" s="367">
        <v>0</v>
      </c>
      <c r="BF288" s="367">
        <v>0</v>
      </c>
      <c r="BG288" s="367">
        <v>0</v>
      </c>
      <c r="BH288" s="367">
        <v>0</v>
      </c>
      <c r="BI288" s="367">
        <v>0</v>
      </c>
      <c r="BJ288" s="367">
        <v>0</v>
      </c>
      <c r="BK288" s="367">
        <v>0</v>
      </c>
      <c r="BL288" s="367">
        <v>0</v>
      </c>
      <c r="BN288" s="369">
        <v>0</v>
      </c>
      <c r="BO288" s="369">
        <v>0</v>
      </c>
      <c r="BP288" s="369">
        <v>0</v>
      </c>
      <c r="BQ288" s="369">
        <v>0</v>
      </c>
      <c r="BR288" s="369">
        <v>0</v>
      </c>
      <c r="BS288" s="390" t="s">
        <v>411</v>
      </c>
      <c r="BT288" s="390" t="s">
        <v>411</v>
      </c>
      <c r="BU288" s="390" t="s">
        <v>411</v>
      </c>
      <c r="BV288" s="390" t="s">
        <v>411</v>
      </c>
      <c r="BW288" s="390" t="s">
        <v>411</v>
      </c>
      <c r="BX288" s="390" t="s">
        <v>411</v>
      </c>
      <c r="BY288" s="390" t="s">
        <v>411</v>
      </c>
      <c r="BZ288" s="390" t="s">
        <v>411</v>
      </c>
      <c r="CA288" s="390" t="s">
        <v>411</v>
      </c>
      <c r="CB288" s="390" t="s">
        <v>411</v>
      </c>
      <c r="CC288" s="390" t="s">
        <v>411</v>
      </c>
      <c r="CD288" s="390" t="s">
        <v>411</v>
      </c>
      <c r="CE288" s="390" t="s">
        <v>411</v>
      </c>
      <c r="CF288" s="390" t="s">
        <v>411</v>
      </c>
      <c r="CG288" s="390" t="s">
        <v>411</v>
      </c>
      <c r="CH288" s="390" t="s">
        <v>411</v>
      </c>
      <c r="CI288" s="390" t="s">
        <v>411</v>
      </c>
      <c r="CJ288" s="390" t="s">
        <v>411</v>
      </c>
      <c r="CK288" s="390" t="s">
        <v>411</v>
      </c>
      <c r="CL288" s="390" t="s">
        <v>411</v>
      </c>
      <c r="CM288" s="390" t="s">
        <v>411</v>
      </c>
      <c r="CN288" s="390" t="s">
        <v>411</v>
      </c>
      <c r="CO288" s="369">
        <v>0</v>
      </c>
      <c r="CP288" s="369">
        <v>0</v>
      </c>
      <c r="CQ288" s="369">
        <v>0</v>
      </c>
      <c r="CR288" s="369">
        <v>0</v>
      </c>
      <c r="CS288" s="369">
        <v>0</v>
      </c>
      <c r="CT288" s="369">
        <v>0</v>
      </c>
      <c r="CU288" s="369">
        <v>0</v>
      </c>
      <c r="CV288" s="369">
        <v>0</v>
      </c>
      <c r="CW288" s="369">
        <v>0</v>
      </c>
      <c r="CX288" s="369">
        <v>0</v>
      </c>
      <c r="CY288" s="369">
        <v>0</v>
      </c>
      <c r="CZ288" s="369">
        <v>0</v>
      </c>
      <c r="DA288" s="369">
        <v>0</v>
      </c>
      <c r="DB288" s="369">
        <v>0</v>
      </c>
      <c r="DC288" s="369">
        <v>0</v>
      </c>
      <c r="DD288" s="369">
        <v>0</v>
      </c>
      <c r="DE288" s="369">
        <v>0</v>
      </c>
      <c r="DF288" s="369">
        <v>0</v>
      </c>
      <c r="DG288" s="369">
        <v>0</v>
      </c>
      <c r="DH288" s="369">
        <v>0</v>
      </c>
      <c r="DI288" s="369">
        <v>0</v>
      </c>
      <c r="DJ288" s="369">
        <v>0</v>
      </c>
      <c r="DK288" s="369">
        <v>0</v>
      </c>
      <c r="DL288" s="369">
        <v>0</v>
      </c>
      <c r="DM288" s="369">
        <v>0</v>
      </c>
      <c r="DN288" s="369">
        <v>0</v>
      </c>
      <c r="DO288" s="369">
        <v>0</v>
      </c>
      <c r="DP288" s="369">
        <v>0</v>
      </c>
      <c r="DQ288" s="369">
        <v>0</v>
      </c>
      <c r="DR288" s="369">
        <v>0</v>
      </c>
      <c r="DT288" s="366" t="s">
        <v>247</v>
      </c>
      <c r="DU288" s="304"/>
      <c r="DV288" s="304"/>
      <c r="DW288" s="304"/>
      <c r="DX288" s="304"/>
      <c r="DY288" s="304"/>
      <c r="DZ288" s="304"/>
      <c r="EA288" s="255">
        <v>0</v>
      </c>
      <c r="EB288" s="255">
        <v>150000</v>
      </c>
      <c r="EC288" s="255">
        <v>0</v>
      </c>
      <c r="ED288" s="255">
        <f t="shared" si="30"/>
        <v>0</v>
      </c>
      <c r="EE288" s="255">
        <f t="shared" si="30"/>
        <v>0</v>
      </c>
      <c r="EF288" s="255">
        <f t="shared" si="29"/>
        <v>150000</v>
      </c>
      <c r="EG288" s="255">
        <v>0</v>
      </c>
      <c r="EH288" s="366" t="s">
        <v>201</v>
      </c>
    </row>
    <row r="289" spans="1:138" x14ac:dyDescent="0.4">
      <c r="A289" s="366" t="s">
        <v>77</v>
      </c>
      <c r="B289" s="381" t="s">
        <v>424</v>
      </c>
      <c r="C289" s="366" t="s">
        <v>376</v>
      </c>
      <c r="D289" s="366">
        <v>606809</v>
      </c>
      <c r="E289" s="366" t="s">
        <v>372</v>
      </c>
      <c r="F289" s="367">
        <v>0</v>
      </c>
      <c r="G289" s="367">
        <v>0</v>
      </c>
      <c r="H289" s="281"/>
      <c r="I289" s="281"/>
      <c r="J289" s="281"/>
      <c r="K289" s="281"/>
      <c r="L289" s="281"/>
      <c r="M289" s="389" t="s">
        <v>411</v>
      </c>
      <c r="N289" s="389" t="s">
        <v>411</v>
      </c>
      <c r="O289" s="389" t="s">
        <v>411</v>
      </c>
      <c r="P289" s="389" t="s">
        <v>411</v>
      </c>
      <c r="Q289" s="389" t="s">
        <v>411</v>
      </c>
      <c r="R289" s="389" t="s">
        <v>411</v>
      </c>
      <c r="S289" s="389" t="s">
        <v>411</v>
      </c>
      <c r="T289" s="389" t="s">
        <v>411</v>
      </c>
      <c r="U289" s="389" t="s">
        <v>411</v>
      </c>
      <c r="V289" s="389" t="s">
        <v>411</v>
      </c>
      <c r="W289" s="389" t="s">
        <v>411</v>
      </c>
      <c r="X289" s="389" t="s">
        <v>411</v>
      </c>
      <c r="Y289" s="389" t="s">
        <v>411</v>
      </c>
      <c r="Z289" s="389" t="s">
        <v>411</v>
      </c>
      <c r="AA289" s="389" t="s">
        <v>411</v>
      </c>
      <c r="AB289" s="389" t="s">
        <v>411</v>
      </c>
      <c r="AC289" s="389" t="s">
        <v>411</v>
      </c>
      <c r="AD289" s="389" t="s">
        <v>411</v>
      </c>
      <c r="AE289" s="389" t="s">
        <v>411</v>
      </c>
      <c r="AF289" s="389" t="s">
        <v>411</v>
      </c>
      <c r="AG289" s="389" t="s">
        <v>411</v>
      </c>
      <c r="AH289" s="389" t="s">
        <v>411</v>
      </c>
      <c r="AI289" s="367">
        <v>0</v>
      </c>
      <c r="AJ289" s="367">
        <v>0</v>
      </c>
      <c r="AK289" s="367">
        <v>0</v>
      </c>
      <c r="AL289" s="367">
        <v>0</v>
      </c>
      <c r="AM289" s="367">
        <v>0</v>
      </c>
      <c r="AN289" s="367">
        <v>0</v>
      </c>
      <c r="AO289" s="367">
        <v>0</v>
      </c>
      <c r="AP289" s="367">
        <v>0</v>
      </c>
      <c r="AQ289" s="367">
        <v>0</v>
      </c>
      <c r="AR289" s="367">
        <v>0</v>
      </c>
      <c r="AS289" s="367">
        <v>0</v>
      </c>
      <c r="AT289" s="367">
        <v>0</v>
      </c>
      <c r="AU289" s="367">
        <v>0</v>
      </c>
      <c r="AV289" s="367">
        <v>0</v>
      </c>
      <c r="AW289" s="367">
        <v>0</v>
      </c>
      <c r="AX289" s="367">
        <v>0</v>
      </c>
      <c r="AY289" s="367">
        <v>0</v>
      </c>
      <c r="AZ289" s="367">
        <v>0</v>
      </c>
      <c r="BA289" s="367">
        <v>0</v>
      </c>
      <c r="BB289" s="367">
        <v>0</v>
      </c>
      <c r="BC289" s="367">
        <v>0</v>
      </c>
      <c r="BD289" s="367">
        <v>0</v>
      </c>
      <c r="BE289" s="367">
        <v>0</v>
      </c>
      <c r="BF289" s="367">
        <v>0</v>
      </c>
      <c r="BG289" s="367">
        <v>0</v>
      </c>
      <c r="BH289" s="367">
        <v>0</v>
      </c>
      <c r="BI289" s="367">
        <v>0</v>
      </c>
      <c r="BJ289" s="367">
        <v>0</v>
      </c>
      <c r="BK289" s="367">
        <v>0</v>
      </c>
      <c r="BL289" s="367">
        <v>0</v>
      </c>
      <c r="BN289" s="369">
        <v>0</v>
      </c>
      <c r="BO289" s="369">
        <v>0</v>
      </c>
      <c r="BP289" s="369">
        <v>0</v>
      </c>
      <c r="BQ289" s="369">
        <v>0</v>
      </c>
      <c r="BR289" s="369">
        <v>0</v>
      </c>
      <c r="BS289" s="390" t="s">
        <v>411</v>
      </c>
      <c r="BT289" s="390" t="s">
        <v>411</v>
      </c>
      <c r="BU289" s="390" t="s">
        <v>411</v>
      </c>
      <c r="BV289" s="390" t="s">
        <v>411</v>
      </c>
      <c r="BW289" s="390" t="s">
        <v>411</v>
      </c>
      <c r="BX289" s="390" t="s">
        <v>411</v>
      </c>
      <c r="BY289" s="390" t="s">
        <v>411</v>
      </c>
      <c r="BZ289" s="390" t="s">
        <v>411</v>
      </c>
      <c r="CA289" s="390" t="s">
        <v>411</v>
      </c>
      <c r="CB289" s="390" t="s">
        <v>411</v>
      </c>
      <c r="CC289" s="390" t="s">
        <v>411</v>
      </c>
      <c r="CD289" s="390" t="s">
        <v>411</v>
      </c>
      <c r="CE289" s="390" t="s">
        <v>411</v>
      </c>
      <c r="CF289" s="390" t="s">
        <v>411</v>
      </c>
      <c r="CG289" s="390" t="s">
        <v>411</v>
      </c>
      <c r="CH289" s="390" t="s">
        <v>411</v>
      </c>
      <c r="CI289" s="390" t="s">
        <v>411</v>
      </c>
      <c r="CJ289" s="390" t="s">
        <v>411</v>
      </c>
      <c r="CK289" s="390" t="s">
        <v>411</v>
      </c>
      <c r="CL289" s="390" t="s">
        <v>411</v>
      </c>
      <c r="CM289" s="390" t="s">
        <v>411</v>
      </c>
      <c r="CN289" s="390" t="s">
        <v>411</v>
      </c>
      <c r="CO289" s="369">
        <v>0</v>
      </c>
      <c r="CP289" s="369">
        <v>0</v>
      </c>
      <c r="CQ289" s="369">
        <v>0</v>
      </c>
      <c r="CR289" s="369">
        <v>0</v>
      </c>
      <c r="CS289" s="369">
        <v>0</v>
      </c>
      <c r="CT289" s="369">
        <v>0</v>
      </c>
      <c r="CU289" s="369">
        <v>0</v>
      </c>
      <c r="CV289" s="369">
        <v>0</v>
      </c>
      <c r="CW289" s="369">
        <v>0</v>
      </c>
      <c r="CX289" s="369">
        <v>0</v>
      </c>
      <c r="CY289" s="369">
        <v>0</v>
      </c>
      <c r="CZ289" s="369">
        <v>0</v>
      </c>
      <c r="DA289" s="369">
        <v>0</v>
      </c>
      <c r="DB289" s="369">
        <v>0</v>
      </c>
      <c r="DC289" s="369">
        <v>0</v>
      </c>
      <c r="DD289" s="369">
        <v>0</v>
      </c>
      <c r="DE289" s="369">
        <v>0</v>
      </c>
      <c r="DF289" s="369">
        <v>0</v>
      </c>
      <c r="DG289" s="369">
        <v>0</v>
      </c>
      <c r="DH289" s="369">
        <v>0</v>
      </c>
      <c r="DI289" s="369">
        <v>0</v>
      </c>
      <c r="DJ289" s="369">
        <v>0</v>
      </c>
      <c r="DK289" s="369">
        <v>0</v>
      </c>
      <c r="DL289" s="369">
        <v>0</v>
      </c>
      <c r="DM289" s="369">
        <v>0</v>
      </c>
      <c r="DN289" s="369">
        <v>0</v>
      </c>
      <c r="DO289" s="369">
        <v>0</v>
      </c>
      <c r="DP289" s="369">
        <v>0</v>
      </c>
      <c r="DQ289" s="369">
        <v>0</v>
      </c>
      <c r="DR289" s="369">
        <v>0</v>
      </c>
      <c r="DT289" s="366" t="s">
        <v>247</v>
      </c>
      <c r="DU289" s="304"/>
      <c r="DV289" s="304"/>
      <c r="DW289" s="304"/>
      <c r="DX289" s="304"/>
      <c r="DY289" s="304"/>
      <c r="DZ289" s="304"/>
      <c r="EA289" s="255">
        <v>80000</v>
      </c>
      <c r="EB289" s="255">
        <v>80000</v>
      </c>
      <c r="EC289" s="255">
        <v>0</v>
      </c>
      <c r="ED289" s="255">
        <f t="shared" si="30"/>
        <v>0</v>
      </c>
      <c r="EE289" s="255">
        <f t="shared" si="30"/>
        <v>0</v>
      </c>
      <c r="EF289" s="255">
        <f t="shared" si="29"/>
        <v>160000</v>
      </c>
      <c r="EG289" s="255">
        <v>0</v>
      </c>
      <c r="EH289" s="366" t="s">
        <v>201</v>
      </c>
    </row>
    <row r="290" spans="1:138" x14ac:dyDescent="0.4">
      <c r="A290" s="366" t="s">
        <v>77</v>
      </c>
      <c r="B290" s="381" t="s">
        <v>425</v>
      </c>
      <c r="C290" s="366" t="s">
        <v>376</v>
      </c>
      <c r="D290" s="366">
        <v>606809</v>
      </c>
      <c r="E290" s="366" t="s">
        <v>372</v>
      </c>
      <c r="F290" s="367">
        <v>0</v>
      </c>
      <c r="G290" s="367">
        <v>0</v>
      </c>
      <c r="H290" s="281"/>
      <c r="I290" s="281"/>
      <c r="J290" s="281"/>
      <c r="K290" s="281"/>
      <c r="L290" s="281"/>
      <c r="M290" s="389" t="s">
        <v>411</v>
      </c>
      <c r="N290" s="389" t="s">
        <v>411</v>
      </c>
      <c r="O290" s="389" t="s">
        <v>411</v>
      </c>
      <c r="P290" s="389" t="s">
        <v>411</v>
      </c>
      <c r="Q290" s="389" t="s">
        <v>411</v>
      </c>
      <c r="R290" s="389" t="s">
        <v>411</v>
      </c>
      <c r="S290" s="389" t="s">
        <v>411</v>
      </c>
      <c r="T290" s="389" t="s">
        <v>411</v>
      </c>
      <c r="U290" s="389" t="s">
        <v>411</v>
      </c>
      <c r="V290" s="389" t="s">
        <v>411</v>
      </c>
      <c r="W290" s="389" t="s">
        <v>411</v>
      </c>
      <c r="X290" s="389" t="s">
        <v>411</v>
      </c>
      <c r="Y290" s="389" t="s">
        <v>411</v>
      </c>
      <c r="Z290" s="389" t="s">
        <v>411</v>
      </c>
      <c r="AA290" s="389" t="s">
        <v>411</v>
      </c>
      <c r="AB290" s="389" t="s">
        <v>411</v>
      </c>
      <c r="AC290" s="389" t="s">
        <v>411</v>
      </c>
      <c r="AD290" s="389" t="s">
        <v>411</v>
      </c>
      <c r="AE290" s="389" t="s">
        <v>411</v>
      </c>
      <c r="AF290" s="389" t="s">
        <v>411</v>
      </c>
      <c r="AG290" s="389" t="s">
        <v>411</v>
      </c>
      <c r="AH290" s="389" t="s">
        <v>411</v>
      </c>
      <c r="AI290" s="367">
        <v>0</v>
      </c>
      <c r="AJ290" s="367">
        <v>0</v>
      </c>
      <c r="AK290" s="367">
        <v>0</v>
      </c>
      <c r="AL290" s="367">
        <v>0</v>
      </c>
      <c r="AM290" s="367">
        <v>0</v>
      </c>
      <c r="AN290" s="367">
        <v>0</v>
      </c>
      <c r="AO290" s="367">
        <v>0</v>
      </c>
      <c r="AP290" s="367">
        <v>0</v>
      </c>
      <c r="AQ290" s="367">
        <v>0</v>
      </c>
      <c r="AR290" s="367">
        <v>0</v>
      </c>
      <c r="AS290" s="367">
        <v>0</v>
      </c>
      <c r="AT290" s="367">
        <v>0</v>
      </c>
      <c r="AU290" s="367">
        <v>0</v>
      </c>
      <c r="AV290" s="367">
        <v>0</v>
      </c>
      <c r="AW290" s="367">
        <v>0</v>
      </c>
      <c r="AX290" s="367">
        <v>0</v>
      </c>
      <c r="AY290" s="367">
        <v>0</v>
      </c>
      <c r="AZ290" s="367">
        <v>0</v>
      </c>
      <c r="BA290" s="367">
        <v>0</v>
      </c>
      <c r="BB290" s="367">
        <v>0</v>
      </c>
      <c r="BC290" s="367">
        <v>0</v>
      </c>
      <c r="BD290" s="367">
        <v>0</v>
      </c>
      <c r="BE290" s="367">
        <v>0</v>
      </c>
      <c r="BF290" s="367">
        <v>0</v>
      </c>
      <c r="BG290" s="367">
        <v>0</v>
      </c>
      <c r="BH290" s="367">
        <v>0</v>
      </c>
      <c r="BI290" s="367">
        <v>0</v>
      </c>
      <c r="BJ290" s="367">
        <v>0</v>
      </c>
      <c r="BK290" s="367">
        <v>0</v>
      </c>
      <c r="BL290" s="367">
        <v>0</v>
      </c>
      <c r="BN290" s="369">
        <v>0</v>
      </c>
      <c r="BO290" s="369">
        <v>0</v>
      </c>
      <c r="BP290" s="369">
        <v>0</v>
      </c>
      <c r="BQ290" s="369">
        <v>0</v>
      </c>
      <c r="BR290" s="369">
        <v>0</v>
      </c>
      <c r="BS290" s="390" t="s">
        <v>411</v>
      </c>
      <c r="BT290" s="390" t="s">
        <v>411</v>
      </c>
      <c r="BU290" s="390" t="s">
        <v>411</v>
      </c>
      <c r="BV290" s="390" t="s">
        <v>411</v>
      </c>
      <c r="BW290" s="390" t="s">
        <v>411</v>
      </c>
      <c r="BX290" s="390" t="s">
        <v>411</v>
      </c>
      <c r="BY290" s="390" t="s">
        <v>411</v>
      </c>
      <c r="BZ290" s="390" t="s">
        <v>411</v>
      </c>
      <c r="CA290" s="390" t="s">
        <v>411</v>
      </c>
      <c r="CB290" s="390" t="s">
        <v>411</v>
      </c>
      <c r="CC290" s="390" t="s">
        <v>411</v>
      </c>
      <c r="CD290" s="390" t="s">
        <v>411</v>
      </c>
      <c r="CE290" s="390" t="s">
        <v>411</v>
      </c>
      <c r="CF290" s="390" t="s">
        <v>411</v>
      </c>
      <c r="CG290" s="390" t="s">
        <v>411</v>
      </c>
      <c r="CH290" s="390" t="s">
        <v>411</v>
      </c>
      <c r="CI290" s="390" t="s">
        <v>411</v>
      </c>
      <c r="CJ290" s="390" t="s">
        <v>411</v>
      </c>
      <c r="CK290" s="390" t="s">
        <v>411</v>
      </c>
      <c r="CL290" s="390" t="s">
        <v>411</v>
      </c>
      <c r="CM290" s="390" t="s">
        <v>411</v>
      </c>
      <c r="CN290" s="390" t="s">
        <v>411</v>
      </c>
      <c r="CO290" s="369">
        <v>0</v>
      </c>
      <c r="CP290" s="369">
        <v>0</v>
      </c>
      <c r="CQ290" s="369">
        <v>0</v>
      </c>
      <c r="CR290" s="369">
        <v>0</v>
      </c>
      <c r="CS290" s="369">
        <v>0</v>
      </c>
      <c r="CT290" s="369">
        <v>0</v>
      </c>
      <c r="CU290" s="369">
        <v>0</v>
      </c>
      <c r="CV290" s="369">
        <v>0</v>
      </c>
      <c r="CW290" s="369">
        <v>0</v>
      </c>
      <c r="CX290" s="369">
        <v>0</v>
      </c>
      <c r="CY290" s="369">
        <v>0</v>
      </c>
      <c r="CZ290" s="369">
        <v>0</v>
      </c>
      <c r="DA290" s="369">
        <v>0</v>
      </c>
      <c r="DB290" s="369">
        <v>0</v>
      </c>
      <c r="DC290" s="369">
        <v>0</v>
      </c>
      <c r="DD290" s="369">
        <v>0</v>
      </c>
      <c r="DE290" s="369">
        <v>0</v>
      </c>
      <c r="DF290" s="369">
        <v>0</v>
      </c>
      <c r="DG290" s="369">
        <v>0</v>
      </c>
      <c r="DH290" s="369">
        <v>0</v>
      </c>
      <c r="DI290" s="369">
        <v>0</v>
      </c>
      <c r="DJ290" s="369">
        <v>0</v>
      </c>
      <c r="DK290" s="369">
        <v>0</v>
      </c>
      <c r="DL290" s="369">
        <v>0</v>
      </c>
      <c r="DM290" s="369">
        <v>0</v>
      </c>
      <c r="DN290" s="369">
        <v>0</v>
      </c>
      <c r="DO290" s="369">
        <v>0</v>
      </c>
      <c r="DP290" s="369">
        <v>0</v>
      </c>
      <c r="DQ290" s="369">
        <v>0</v>
      </c>
      <c r="DR290" s="369">
        <v>0</v>
      </c>
      <c r="DT290" s="366" t="s">
        <v>247</v>
      </c>
      <c r="DU290" s="304"/>
      <c r="DV290" s="304"/>
      <c r="DW290" s="304"/>
      <c r="DX290" s="304"/>
      <c r="DY290" s="304"/>
      <c r="DZ290" s="304"/>
      <c r="EA290" s="255">
        <v>50000</v>
      </c>
      <c r="EB290" s="255">
        <v>0</v>
      </c>
      <c r="EC290" s="255">
        <v>0</v>
      </c>
      <c r="ED290" s="255">
        <f t="shared" si="30"/>
        <v>0</v>
      </c>
      <c r="EE290" s="255">
        <f t="shared" si="30"/>
        <v>0</v>
      </c>
      <c r="EF290" s="255">
        <f t="shared" si="29"/>
        <v>50000</v>
      </c>
      <c r="EG290" s="255">
        <v>0</v>
      </c>
      <c r="EH290" s="366" t="s">
        <v>201</v>
      </c>
    </row>
    <row r="291" spans="1:138" x14ac:dyDescent="0.4">
      <c r="A291" s="366" t="s">
        <v>77</v>
      </c>
      <c r="B291" s="381" t="s">
        <v>426</v>
      </c>
      <c r="C291" s="366" t="s">
        <v>376</v>
      </c>
      <c r="D291" s="366">
        <v>606809</v>
      </c>
      <c r="E291" s="366" t="s">
        <v>372</v>
      </c>
      <c r="F291" s="367">
        <v>0</v>
      </c>
      <c r="G291" s="367">
        <v>0</v>
      </c>
      <c r="H291" s="281"/>
      <c r="I291" s="281"/>
      <c r="J291" s="281"/>
      <c r="K291" s="281"/>
      <c r="L291" s="281"/>
      <c r="M291" s="389" t="s">
        <v>411</v>
      </c>
      <c r="N291" s="389" t="s">
        <v>411</v>
      </c>
      <c r="O291" s="389" t="s">
        <v>411</v>
      </c>
      <c r="P291" s="389" t="s">
        <v>411</v>
      </c>
      <c r="Q291" s="389" t="s">
        <v>411</v>
      </c>
      <c r="R291" s="389" t="s">
        <v>411</v>
      </c>
      <c r="S291" s="389" t="s">
        <v>411</v>
      </c>
      <c r="T291" s="389" t="s">
        <v>411</v>
      </c>
      <c r="U291" s="389" t="s">
        <v>411</v>
      </c>
      <c r="V291" s="389" t="s">
        <v>411</v>
      </c>
      <c r="W291" s="389" t="s">
        <v>411</v>
      </c>
      <c r="X291" s="389" t="s">
        <v>411</v>
      </c>
      <c r="Y291" s="389" t="s">
        <v>411</v>
      </c>
      <c r="Z291" s="389" t="s">
        <v>411</v>
      </c>
      <c r="AA291" s="389" t="s">
        <v>411</v>
      </c>
      <c r="AB291" s="389" t="s">
        <v>411</v>
      </c>
      <c r="AC291" s="389" t="s">
        <v>411</v>
      </c>
      <c r="AD291" s="389" t="s">
        <v>411</v>
      </c>
      <c r="AE291" s="389" t="s">
        <v>411</v>
      </c>
      <c r="AF291" s="389" t="s">
        <v>411</v>
      </c>
      <c r="AG291" s="389" t="s">
        <v>411</v>
      </c>
      <c r="AH291" s="389" t="s">
        <v>411</v>
      </c>
      <c r="AI291" s="367">
        <v>0</v>
      </c>
      <c r="AJ291" s="367">
        <v>0</v>
      </c>
      <c r="AK291" s="367">
        <v>0</v>
      </c>
      <c r="AL291" s="367">
        <v>0</v>
      </c>
      <c r="AM291" s="367">
        <v>0</v>
      </c>
      <c r="AN291" s="367">
        <v>0</v>
      </c>
      <c r="AO291" s="367">
        <v>0</v>
      </c>
      <c r="AP291" s="367">
        <v>0</v>
      </c>
      <c r="AQ291" s="367">
        <v>0</v>
      </c>
      <c r="AR291" s="367">
        <v>0</v>
      </c>
      <c r="AS291" s="367">
        <v>0</v>
      </c>
      <c r="AT291" s="367">
        <v>0</v>
      </c>
      <c r="AU291" s="367">
        <v>0</v>
      </c>
      <c r="AV291" s="367">
        <v>0</v>
      </c>
      <c r="AW291" s="367">
        <v>0</v>
      </c>
      <c r="AX291" s="367">
        <v>0</v>
      </c>
      <c r="AY291" s="367">
        <v>0</v>
      </c>
      <c r="AZ291" s="367">
        <v>0</v>
      </c>
      <c r="BA291" s="367">
        <v>0</v>
      </c>
      <c r="BB291" s="367">
        <v>0</v>
      </c>
      <c r="BC291" s="367">
        <v>0</v>
      </c>
      <c r="BD291" s="367">
        <v>0</v>
      </c>
      <c r="BE291" s="367">
        <v>0</v>
      </c>
      <c r="BF291" s="367">
        <v>0</v>
      </c>
      <c r="BG291" s="367">
        <v>0</v>
      </c>
      <c r="BH291" s="367">
        <v>0</v>
      </c>
      <c r="BI291" s="367">
        <v>0</v>
      </c>
      <c r="BJ291" s="367">
        <v>0</v>
      </c>
      <c r="BK291" s="367">
        <v>0</v>
      </c>
      <c r="BL291" s="367">
        <v>0</v>
      </c>
      <c r="BN291" s="369">
        <v>0</v>
      </c>
      <c r="BO291" s="369">
        <v>0</v>
      </c>
      <c r="BP291" s="369">
        <v>0</v>
      </c>
      <c r="BQ291" s="369">
        <v>0</v>
      </c>
      <c r="BR291" s="369">
        <v>0</v>
      </c>
      <c r="BS291" s="390" t="s">
        <v>411</v>
      </c>
      <c r="BT291" s="390" t="s">
        <v>411</v>
      </c>
      <c r="BU291" s="390" t="s">
        <v>411</v>
      </c>
      <c r="BV291" s="390" t="s">
        <v>411</v>
      </c>
      <c r="BW291" s="390" t="s">
        <v>411</v>
      </c>
      <c r="BX291" s="390" t="s">
        <v>411</v>
      </c>
      <c r="BY291" s="390" t="s">
        <v>411</v>
      </c>
      <c r="BZ291" s="390" t="s">
        <v>411</v>
      </c>
      <c r="CA291" s="390" t="s">
        <v>411</v>
      </c>
      <c r="CB291" s="390" t="s">
        <v>411</v>
      </c>
      <c r="CC291" s="390" t="s">
        <v>411</v>
      </c>
      <c r="CD291" s="390" t="s">
        <v>411</v>
      </c>
      <c r="CE291" s="390" t="s">
        <v>411</v>
      </c>
      <c r="CF291" s="390" t="s">
        <v>411</v>
      </c>
      <c r="CG291" s="390" t="s">
        <v>411</v>
      </c>
      <c r="CH291" s="390" t="s">
        <v>411</v>
      </c>
      <c r="CI291" s="390" t="s">
        <v>411</v>
      </c>
      <c r="CJ291" s="390" t="s">
        <v>411</v>
      </c>
      <c r="CK291" s="390" t="s">
        <v>411</v>
      </c>
      <c r="CL291" s="390" t="s">
        <v>411</v>
      </c>
      <c r="CM291" s="390" t="s">
        <v>411</v>
      </c>
      <c r="CN291" s="390" t="s">
        <v>411</v>
      </c>
      <c r="CO291" s="369">
        <v>25000</v>
      </c>
      <c r="CP291" s="369">
        <v>25000</v>
      </c>
      <c r="CQ291" s="369">
        <v>25000</v>
      </c>
      <c r="CR291" s="369">
        <v>25000</v>
      </c>
      <c r="CS291" s="369">
        <v>25000</v>
      </c>
      <c r="CT291" s="369">
        <v>25000</v>
      </c>
      <c r="CU291" s="369">
        <v>0</v>
      </c>
      <c r="CV291" s="369">
        <v>0</v>
      </c>
      <c r="CW291" s="369">
        <v>0</v>
      </c>
      <c r="CX291" s="369">
        <v>0</v>
      </c>
      <c r="CY291" s="369">
        <v>0</v>
      </c>
      <c r="CZ291" s="369">
        <v>0</v>
      </c>
      <c r="DA291" s="369">
        <v>0</v>
      </c>
      <c r="DB291" s="369">
        <v>0</v>
      </c>
      <c r="DC291" s="369">
        <v>0</v>
      </c>
      <c r="DD291" s="369">
        <v>0</v>
      </c>
      <c r="DE291" s="369">
        <v>0</v>
      </c>
      <c r="DF291" s="369">
        <v>0</v>
      </c>
      <c r="DG291" s="369">
        <v>0</v>
      </c>
      <c r="DH291" s="369">
        <v>0</v>
      </c>
      <c r="DI291" s="369">
        <v>0</v>
      </c>
      <c r="DJ291" s="369">
        <v>0</v>
      </c>
      <c r="DK291" s="369">
        <v>0</v>
      </c>
      <c r="DL291" s="369">
        <v>0</v>
      </c>
      <c r="DM291" s="369">
        <v>0</v>
      </c>
      <c r="DN291" s="369">
        <v>0</v>
      </c>
      <c r="DO291" s="369">
        <v>0</v>
      </c>
      <c r="DP291" s="369">
        <v>0</v>
      </c>
      <c r="DQ291" s="369">
        <v>0</v>
      </c>
      <c r="DR291" s="369">
        <v>0</v>
      </c>
      <c r="DT291" s="366" t="s">
        <v>247</v>
      </c>
      <c r="DU291" s="304"/>
      <c r="DV291" s="304"/>
      <c r="DW291" s="304"/>
      <c r="DX291" s="304"/>
      <c r="DY291" s="304"/>
      <c r="DZ291" s="304"/>
      <c r="EA291" s="255">
        <v>62000</v>
      </c>
      <c r="EB291" s="255">
        <v>300000</v>
      </c>
      <c r="EC291" s="255">
        <v>300000</v>
      </c>
      <c r="ED291" s="255">
        <f t="shared" si="30"/>
        <v>0</v>
      </c>
      <c r="EE291" s="255">
        <f t="shared" si="30"/>
        <v>0</v>
      </c>
      <c r="EF291" s="255">
        <f t="shared" si="29"/>
        <v>662000</v>
      </c>
      <c r="EG291" s="255">
        <v>0</v>
      </c>
      <c r="EH291" s="366" t="s">
        <v>201</v>
      </c>
    </row>
    <row r="292" spans="1:138" x14ac:dyDescent="0.4">
      <c r="A292" s="366" t="s">
        <v>77</v>
      </c>
      <c r="B292" s="381" t="s">
        <v>427</v>
      </c>
      <c r="C292" s="366" t="s">
        <v>376</v>
      </c>
      <c r="D292" s="366">
        <v>606809</v>
      </c>
      <c r="E292" s="366" t="s">
        <v>372</v>
      </c>
      <c r="F292" s="367">
        <v>0</v>
      </c>
      <c r="G292" s="367">
        <v>0</v>
      </c>
      <c r="H292" s="281"/>
      <c r="I292" s="281"/>
      <c r="J292" s="281"/>
      <c r="K292" s="281"/>
      <c r="L292" s="281"/>
      <c r="M292" s="389" t="s">
        <v>411</v>
      </c>
      <c r="N292" s="389" t="s">
        <v>411</v>
      </c>
      <c r="O292" s="389" t="s">
        <v>411</v>
      </c>
      <c r="P292" s="389" t="s">
        <v>411</v>
      </c>
      <c r="Q292" s="389" t="s">
        <v>411</v>
      </c>
      <c r="R292" s="389" t="s">
        <v>411</v>
      </c>
      <c r="S292" s="389" t="s">
        <v>411</v>
      </c>
      <c r="T292" s="389" t="s">
        <v>411</v>
      </c>
      <c r="U292" s="389" t="s">
        <v>411</v>
      </c>
      <c r="V292" s="389" t="s">
        <v>411</v>
      </c>
      <c r="W292" s="389" t="s">
        <v>411</v>
      </c>
      <c r="X292" s="389" t="s">
        <v>411</v>
      </c>
      <c r="Y292" s="389" t="s">
        <v>411</v>
      </c>
      <c r="Z292" s="389" t="s">
        <v>411</v>
      </c>
      <c r="AA292" s="389" t="s">
        <v>411</v>
      </c>
      <c r="AB292" s="389" t="s">
        <v>411</v>
      </c>
      <c r="AC292" s="389" t="s">
        <v>411</v>
      </c>
      <c r="AD292" s="389" t="s">
        <v>411</v>
      </c>
      <c r="AE292" s="389" t="s">
        <v>411</v>
      </c>
      <c r="AF292" s="389" t="s">
        <v>411</v>
      </c>
      <c r="AG292" s="389" t="s">
        <v>411</v>
      </c>
      <c r="AH292" s="389" t="s">
        <v>411</v>
      </c>
      <c r="AI292" s="367">
        <v>0</v>
      </c>
      <c r="AJ292" s="367">
        <v>0</v>
      </c>
      <c r="AK292" s="367">
        <v>0</v>
      </c>
      <c r="AL292" s="367">
        <v>0</v>
      </c>
      <c r="AM292" s="367">
        <v>0</v>
      </c>
      <c r="AN292" s="367">
        <v>0</v>
      </c>
      <c r="AO292" s="367">
        <v>0</v>
      </c>
      <c r="AP292" s="367">
        <v>0</v>
      </c>
      <c r="AQ292" s="367">
        <v>0</v>
      </c>
      <c r="AR292" s="367">
        <v>0</v>
      </c>
      <c r="AS292" s="367">
        <v>0</v>
      </c>
      <c r="AT292" s="367">
        <v>0</v>
      </c>
      <c r="AU292" s="367">
        <v>0</v>
      </c>
      <c r="AV292" s="367">
        <v>0</v>
      </c>
      <c r="AW292" s="367">
        <v>0</v>
      </c>
      <c r="AX292" s="367">
        <v>0</v>
      </c>
      <c r="AY292" s="367">
        <v>0</v>
      </c>
      <c r="AZ292" s="367">
        <v>0</v>
      </c>
      <c r="BA292" s="367">
        <v>0</v>
      </c>
      <c r="BB292" s="367">
        <v>0</v>
      </c>
      <c r="BC292" s="367">
        <v>0</v>
      </c>
      <c r="BD292" s="367">
        <v>0</v>
      </c>
      <c r="BE292" s="367">
        <v>0</v>
      </c>
      <c r="BF292" s="367">
        <v>0</v>
      </c>
      <c r="BG292" s="367">
        <v>0</v>
      </c>
      <c r="BH292" s="367">
        <v>0</v>
      </c>
      <c r="BI292" s="367">
        <v>0</v>
      </c>
      <c r="BJ292" s="367">
        <v>0</v>
      </c>
      <c r="BK292" s="367">
        <v>0</v>
      </c>
      <c r="BL292" s="367">
        <v>0</v>
      </c>
      <c r="BN292" s="369">
        <v>0</v>
      </c>
      <c r="BO292" s="369">
        <v>0</v>
      </c>
      <c r="BP292" s="369">
        <v>0</v>
      </c>
      <c r="BQ292" s="369">
        <v>0</v>
      </c>
      <c r="BR292" s="369">
        <v>0</v>
      </c>
      <c r="BS292" s="390" t="s">
        <v>411</v>
      </c>
      <c r="BT292" s="390" t="s">
        <v>411</v>
      </c>
      <c r="BU292" s="390" t="s">
        <v>411</v>
      </c>
      <c r="BV292" s="390" t="s">
        <v>411</v>
      </c>
      <c r="BW292" s="390" t="s">
        <v>411</v>
      </c>
      <c r="BX292" s="390" t="s">
        <v>411</v>
      </c>
      <c r="BY292" s="390" t="s">
        <v>411</v>
      </c>
      <c r="BZ292" s="390" t="s">
        <v>411</v>
      </c>
      <c r="CA292" s="390" t="s">
        <v>411</v>
      </c>
      <c r="CB292" s="390" t="s">
        <v>411</v>
      </c>
      <c r="CC292" s="390" t="s">
        <v>411</v>
      </c>
      <c r="CD292" s="390" t="s">
        <v>411</v>
      </c>
      <c r="CE292" s="390" t="s">
        <v>411</v>
      </c>
      <c r="CF292" s="390" t="s">
        <v>411</v>
      </c>
      <c r="CG292" s="390" t="s">
        <v>411</v>
      </c>
      <c r="CH292" s="390" t="s">
        <v>411</v>
      </c>
      <c r="CI292" s="390" t="s">
        <v>411</v>
      </c>
      <c r="CJ292" s="390" t="s">
        <v>411</v>
      </c>
      <c r="CK292" s="390" t="s">
        <v>411</v>
      </c>
      <c r="CL292" s="390" t="s">
        <v>411</v>
      </c>
      <c r="CM292" s="390" t="s">
        <v>411</v>
      </c>
      <c r="CN292" s="390" t="s">
        <v>411</v>
      </c>
      <c r="CO292" s="369">
        <v>22500</v>
      </c>
      <c r="CP292" s="369">
        <v>22500</v>
      </c>
      <c r="CQ292" s="369">
        <v>22500</v>
      </c>
      <c r="CR292" s="369">
        <v>22500</v>
      </c>
      <c r="CS292" s="369">
        <v>22500</v>
      </c>
      <c r="CT292" s="369">
        <v>22500</v>
      </c>
      <c r="CU292" s="369">
        <v>22500</v>
      </c>
      <c r="CV292" s="369">
        <v>22500</v>
      </c>
      <c r="CW292" s="369">
        <v>22500</v>
      </c>
      <c r="CX292" s="369">
        <v>22500</v>
      </c>
      <c r="CY292" s="369">
        <v>22500</v>
      </c>
      <c r="CZ292" s="369">
        <v>22500</v>
      </c>
      <c r="DA292" s="369">
        <v>22500</v>
      </c>
      <c r="DB292" s="369">
        <v>22500</v>
      </c>
      <c r="DC292" s="369">
        <v>22500</v>
      </c>
      <c r="DD292" s="369">
        <v>22500</v>
      </c>
      <c r="DE292" s="369">
        <v>22500</v>
      </c>
      <c r="DF292" s="369">
        <v>0</v>
      </c>
      <c r="DG292" s="369">
        <v>0</v>
      </c>
      <c r="DH292" s="369">
        <v>0</v>
      </c>
      <c r="DI292" s="369">
        <v>0</v>
      </c>
      <c r="DJ292" s="369">
        <v>0</v>
      </c>
      <c r="DK292" s="369">
        <v>0</v>
      </c>
      <c r="DL292" s="369">
        <v>0</v>
      </c>
      <c r="DM292" s="369">
        <v>0</v>
      </c>
      <c r="DN292" s="369">
        <v>0</v>
      </c>
      <c r="DO292" s="369">
        <v>0</v>
      </c>
      <c r="DP292" s="369">
        <v>0</v>
      </c>
      <c r="DQ292" s="369">
        <v>0</v>
      </c>
      <c r="DR292" s="369">
        <v>0</v>
      </c>
      <c r="DT292" s="366" t="s">
        <v>247</v>
      </c>
      <c r="DU292" s="304"/>
      <c r="DV292" s="304"/>
      <c r="DW292" s="304"/>
      <c r="DX292" s="304"/>
      <c r="DY292" s="304"/>
      <c r="DZ292" s="304"/>
      <c r="EA292" s="255">
        <v>0</v>
      </c>
      <c r="EB292" s="255">
        <v>270000</v>
      </c>
      <c r="EC292" s="255">
        <v>270000</v>
      </c>
      <c r="ED292" s="255">
        <f t="shared" ref="ED292:EE307" si="31">SUMIF($BN$1:$DR$1,ED$2,$BN292:$DR292)</f>
        <v>247500</v>
      </c>
      <c r="EE292" s="255">
        <f t="shared" si="31"/>
        <v>0</v>
      </c>
      <c r="EF292" s="255">
        <f t="shared" si="29"/>
        <v>787500</v>
      </c>
      <c r="EG292" s="255">
        <v>0</v>
      </c>
      <c r="EH292" s="366" t="s">
        <v>201</v>
      </c>
    </row>
    <row r="293" spans="1:138" x14ac:dyDescent="0.4">
      <c r="A293" s="366" t="s">
        <v>77</v>
      </c>
      <c r="B293" s="381" t="s">
        <v>428</v>
      </c>
      <c r="C293" s="366" t="s">
        <v>376</v>
      </c>
      <c r="D293" s="366">
        <v>606809</v>
      </c>
      <c r="E293" s="366" t="s">
        <v>372</v>
      </c>
      <c r="F293" s="367">
        <v>0</v>
      </c>
      <c r="G293" s="367">
        <v>0</v>
      </c>
      <c r="H293" s="281"/>
      <c r="I293" s="281"/>
      <c r="J293" s="281"/>
      <c r="K293" s="281"/>
      <c r="L293" s="281"/>
      <c r="M293" s="389" t="s">
        <v>411</v>
      </c>
      <c r="N293" s="389" t="s">
        <v>411</v>
      </c>
      <c r="O293" s="389" t="s">
        <v>411</v>
      </c>
      <c r="P293" s="389" t="s">
        <v>411</v>
      </c>
      <c r="Q293" s="389" t="s">
        <v>411</v>
      </c>
      <c r="R293" s="389" t="s">
        <v>411</v>
      </c>
      <c r="S293" s="389" t="s">
        <v>411</v>
      </c>
      <c r="T293" s="389" t="s">
        <v>411</v>
      </c>
      <c r="U293" s="389" t="s">
        <v>411</v>
      </c>
      <c r="V293" s="389" t="s">
        <v>411</v>
      </c>
      <c r="W293" s="389" t="s">
        <v>411</v>
      </c>
      <c r="X293" s="389" t="s">
        <v>411</v>
      </c>
      <c r="Y293" s="389" t="s">
        <v>411</v>
      </c>
      <c r="Z293" s="389" t="s">
        <v>411</v>
      </c>
      <c r="AA293" s="389" t="s">
        <v>411</v>
      </c>
      <c r="AB293" s="389" t="s">
        <v>411</v>
      </c>
      <c r="AC293" s="389" t="s">
        <v>411</v>
      </c>
      <c r="AD293" s="389" t="s">
        <v>411</v>
      </c>
      <c r="AE293" s="389" t="s">
        <v>411</v>
      </c>
      <c r="AF293" s="389" t="s">
        <v>411</v>
      </c>
      <c r="AG293" s="389" t="s">
        <v>411</v>
      </c>
      <c r="AH293" s="389" t="s">
        <v>411</v>
      </c>
      <c r="AI293" s="367">
        <v>0</v>
      </c>
      <c r="AJ293" s="367">
        <v>0</v>
      </c>
      <c r="AK293" s="367">
        <v>0</v>
      </c>
      <c r="AL293" s="367">
        <v>0</v>
      </c>
      <c r="AM293" s="367">
        <v>0</v>
      </c>
      <c r="AN293" s="367">
        <v>0</v>
      </c>
      <c r="AO293" s="367">
        <v>0</v>
      </c>
      <c r="AP293" s="367">
        <v>0</v>
      </c>
      <c r="AQ293" s="367">
        <v>0</v>
      </c>
      <c r="AR293" s="367">
        <v>0</v>
      </c>
      <c r="AS293" s="367">
        <v>0</v>
      </c>
      <c r="AT293" s="367">
        <v>0</v>
      </c>
      <c r="AU293" s="367">
        <v>0</v>
      </c>
      <c r="AV293" s="367">
        <v>0</v>
      </c>
      <c r="AW293" s="367">
        <v>0</v>
      </c>
      <c r="AX293" s="367">
        <v>0</v>
      </c>
      <c r="AY293" s="367">
        <v>0</v>
      </c>
      <c r="AZ293" s="367">
        <v>0</v>
      </c>
      <c r="BA293" s="367">
        <v>0</v>
      </c>
      <c r="BB293" s="367">
        <v>0</v>
      </c>
      <c r="BC293" s="367">
        <v>0</v>
      </c>
      <c r="BD293" s="367">
        <v>0</v>
      </c>
      <c r="BE293" s="367">
        <v>0</v>
      </c>
      <c r="BF293" s="367">
        <v>0</v>
      </c>
      <c r="BG293" s="367">
        <v>0</v>
      </c>
      <c r="BH293" s="367">
        <v>0</v>
      </c>
      <c r="BI293" s="367">
        <v>0</v>
      </c>
      <c r="BJ293" s="367">
        <v>0</v>
      </c>
      <c r="BK293" s="367">
        <v>0</v>
      </c>
      <c r="BL293" s="367">
        <v>0</v>
      </c>
      <c r="BN293" s="369">
        <v>0</v>
      </c>
      <c r="BO293" s="369">
        <v>0</v>
      </c>
      <c r="BP293" s="369">
        <v>0</v>
      </c>
      <c r="BQ293" s="369">
        <v>0</v>
      </c>
      <c r="BR293" s="369">
        <v>0</v>
      </c>
      <c r="BS293" s="390" t="s">
        <v>411</v>
      </c>
      <c r="BT293" s="390" t="s">
        <v>411</v>
      </c>
      <c r="BU293" s="390" t="s">
        <v>411</v>
      </c>
      <c r="BV293" s="390" t="s">
        <v>411</v>
      </c>
      <c r="BW293" s="390" t="s">
        <v>411</v>
      </c>
      <c r="BX293" s="390" t="s">
        <v>411</v>
      </c>
      <c r="BY293" s="390" t="s">
        <v>411</v>
      </c>
      <c r="BZ293" s="390" t="s">
        <v>411</v>
      </c>
      <c r="CA293" s="390" t="s">
        <v>411</v>
      </c>
      <c r="CB293" s="390" t="s">
        <v>411</v>
      </c>
      <c r="CC293" s="390" t="s">
        <v>411</v>
      </c>
      <c r="CD293" s="390" t="s">
        <v>411</v>
      </c>
      <c r="CE293" s="390" t="s">
        <v>411</v>
      </c>
      <c r="CF293" s="390" t="s">
        <v>411</v>
      </c>
      <c r="CG293" s="390" t="s">
        <v>411</v>
      </c>
      <c r="CH293" s="390" t="s">
        <v>411</v>
      </c>
      <c r="CI293" s="390" t="s">
        <v>411</v>
      </c>
      <c r="CJ293" s="390" t="s">
        <v>411</v>
      </c>
      <c r="CK293" s="390" t="s">
        <v>411</v>
      </c>
      <c r="CL293" s="390" t="s">
        <v>411</v>
      </c>
      <c r="CM293" s="390" t="s">
        <v>411</v>
      </c>
      <c r="CN293" s="390" t="s">
        <v>411</v>
      </c>
      <c r="CO293" s="369">
        <v>0</v>
      </c>
      <c r="CP293" s="369">
        <v>0</v>
      </c>
      <c r="CQ293" s="369">
        <v>10000</v>
      </c>
      <c r="CR293" s="369">
        <v>10000</v>
      </c>
      <c r="CS293" s="369">
        <v>0</v>
      </c>
      <c r="CT293" s="369">
        <v>0</v>
      </c>
      <c r="CU293" s="369">
        <v>0</v>
      </c>
      <c r="CV293" s="369">
        <v>0</v>
      </c>
      <c r="CW293" s="369">
        <v>0</v>
      </c>
      <c r="CX293" s="369">
        <v>10000</v>
      </c>
      <c r="CY293" s="369">
        <v>10000</v>
      </c>
      <c r="CZ293" s="369">
        <v>0</v>
      </c>
      <c r="DA293" s="369">
        <v>0</v>
      </c>
      <c r="DB293" s="369">
        <v>0</v>
      </c>
      <c r="DC293" s="369">
        <v>0</v>
      </c>
      <c r="DD293" s="369">
        <v>0</v>
      </c>
      <c r="DE293" s="369">
        <v>0</v>
      </c>
      <c r="DF293" s="369">
        <v>0</v>
      </c>
      <c r="DG293" s="369">
        <v>0</v>
      </c>
      <c r="DH293" s="369">
        <v>0</v>
      </c>
      <c r="DI293" s="369">
        <v>0</v>
      </c>
      <c r="DJ293" s="369">
        <v>0</v>
      </c>
      <c r="DK293" s="369">
        <v>0</v>
      </c>
      <c r="DL293" s="369">
        <v>0</v>
      </c>
      <c r="DM293" s="369">
        <v>0</v>
      </c>
      <c r="DN293" s="369">
        <v>0</v>
      </c>
      <c r="DO293" s="369">
        <v>0</v>
      </c>
      <c r="DP293" s="369">
        <v>0</v>
      </c>
      <c r="DQ293" s="369">
        <v>0</v>
      </c>
      <c r="DR293" s="369">
        <v>0</v>
      </c>
      <c r="DT293" s="366" t="s">
        <v>247</v>
      </c>
      <c r="DU293" s="304"/>
      <c r="DV293" s="304"/>
      <c r="DW293" s="304"/>
      <c r="DX293" s="304"/>
      <c r="DY293" s="304"/>
      <c r="DZ293" s="304"/>
      <c r="EA293" s="255">
        <v>25000</v>
      </c>
      <c r="EB293" s="255">
        <v>45000</v>
      </c>
      <c r="EC293" s="255">
        <v>40000</v>
      </c>
      <c r="ED293" s="255">
        <f t="shared" si="31"/>
        <v>20000</v>
      </c>
      <c r="EE293" s="255">
        <f t="shared" si="31"/>
        <v>0</v>
      </c>
      <c r="EF293" s="255">
        <f t="shared" si="29"/>
        <v>130000</v>
      </c>
      <c r="EG293" s="255">
        <v>0</v>
      </c>
      <c r="EH293" s="366" t="s">
        <v>201</v>
      </c>
    </row>
    <row r="294" spans="1:138" x14ac:dyDescent="0.4">
      <c r="A294" s="366" t="s">
        <v>77</v>
      </c>
      <c r="B294" s="381" t="s">
        <v>429</v>
      </c>
      <c r="C294" s="366" t="s">
        <v>376</v>
      </c>
      <c r="D294" s="366">
        <v>606809</v>
      </c>
      <c r="E294" s="366" t="s">
        <v>372</v>
      </c>
      <c r="F294" s="367">
        <v>0</v>
      </c>
      <c r="G294" s="367">
        <v>0</v>
      </c>
      <c r="H294" s="281"/>
      <c r="I294" s="281"/>
      <c r="J294" s="281"/>
      <c r="K294" s="281"/>
      <c r="L294" s="281"/>
      <c r="M294" s="389" t="s">
        <v>411</v>
      </c>
      <c r="N294" s="389" t="s">
        <v>411</v>
      </c>
      <c r="O294" s="389" t="s">
        <v>411</v>
      </c>
      <c r="P294" s="389" t="s">
        <v>411</v>
      </c>
      <c r="Q294" s="389" t="s">
        <v>411</v>
      </c>
      <c r="R294" s="389" t="s">
        <v>411</v>
      </c>
      <c r="S294" s="389" t="s">
        <v>411</v>
      </c>
      <c r="T294" s="389" t="s">
        <v>411</v>
      </c>
      <c r="U294" s="389" t="s">
        <v>411</v>
      </c>
      <c r="V294" s="389" t="s">
        <v>411</v>
      </c>
      <c r="W294" s="389" t="s">
        <v>411</v>
      </c>
      <c r="X294" s="389" t="s">
        <v>411</v>
      </c>
      <c r="Y294" s="389" t="s">
        <v>411</v>
      </c>
      <c r="Z294" s="389" t="s">
        <v>411</v>
      </c>
      <c r="AA294" s="389" t="s">
        <v>411</v>
      </c>
      <c r="AB294" s="389" t="s">
        <v>411</v>
      </c>
      <c r="AC294" s="389" t="s">
        <v>411</v>
      </c>
      <c r="AD294" s="389" t="s">
        <v>411</v>
      </c>
      <c r="AE294" s="389" t="s">
        <v>411</v>
      </c>
      <c r="AF294" s="389" t="s">
        <v>411</v>
      </c>
      <c r="AG294" s="389" t="s">
        <v>411</v>
      </c>
      <c r="AH294" s="389" t="s">
        <v>411</v>
      </c>
      <c r="AI294" s="367">
        <v>0</v>
      </c>
      <c r="AJ294" s="367">
        <v>0</v>
      </c>
      <c r="AK294" s="367">
        <v>0</v>
      </c>
      <c r="AL294" s="367">
        <v>0</v>
      </c>
      <c r="AM294" s="367">
        <v>0</v>
      </c>
      <c r="AN294" s="367">
        <v>0</v>
      </c>
      <c r="AO294" s="367">
        <v>0</v>
      </c>
      <c r="AP294" s="367">
        <v>0</v>
      </c>
      <c r="AQ294" s="367">
        <v>0</v>
      </c>
      <c r="AR294" s="367">
        <v>0</v>
      </c>
      <c r="AS294" s="367">
        <v>0</v>
      </c>
      <c r="AT294" s="367">
        <v>0</v>
      </c>
      <c r="AU294" s="367">
        <v>0</v>
      </c>
      <c r="AV294" s="367">
        <v>0</v>
      </c>
      <c r="AW294" s="367">
        <v>0</v>
      </c>
      <c r="AX294" s="367">
        <v>0</v>
      </c>
      <c r="AY294" s="367">
        <v>0</v>
      </c>
      <c r="AZ294" s="367">
        <v>0</v>
      </c>
      <c r="BA294" s="367">
        <v>0</v>
      </c>
      <c r="BB294" s="367">
        <v>0</v>
      </c>
      <c r="BC294" s="367">
        <v>0</v>
      </c>
      <c r="BD294" s="367">
        <v>0</v>
      </c>
      <c r="BE294" s="367">
        <v>0</v>
      </c>
      <c r="BF294" s="367">
        <v>0</v>
      </c>
      <c r="BG294" s="367">
        <v>0</v>
      </c>
      <c r="BH294" s="367">
        <v>0</v>
      </c>
      <c r="BI294" s="367">
        <v>0</v>
      </c>
      <c r="BJ294" s="367">
        <v>0</v>
      </c>
      <c r="BK294" s="367">
        <v>0</v>
      </c>
      <c r="BL294" s="367">
        <v>0</v>
      </c>
      <c r="BN294" s="369">
        <v>0</v>
      </c>
      <c r="BO294" s="369">
        <v>0</v>
      </c>
      <c r="BP294" s="369">
        <v>0</v>
      </c>
      <c r="BQ294" s="369">
        <v>0</v>
      </c>
      <c r="BR294" s="369">
        <v>0</v>
      </c>
      <c r="BS294" s="390" t="s">
        <v>411</v>
      </c>
      <c r="BT294" s="390" t="s">
        <v>411</v>
      </c>
      <c r="BU294" s="390" t="s">
        <v>411</v>
      </c>
      <c r="BV294" s="390" t="s">
        <v>411</v>
      </c>
      <c r="BW294" s="390" t="s">
        <v>411</v>
      </c>
      <c r="BX294" s="390" t="s">
        <v>411</v>
      </c>
      <c r="BY294" s="390" t="s">
        <v>411</v>
      </c>
      <c r="BZ294" s="390" t="s">
        <v>411</v>
      </c>
      <c r="CA294" s="390" t="s">
        <v>411</v>
      </c>
      <c r="CB294" s="390" t="s">
        <v>411</v>
      </c>
      <c r="CC294" s="390" t="s">
        <v>411</v>
      </c>
      <c r="CD294" s="390" t="s">
        <v>411</v>
      </c>
      <c r="CE294" s="390" t="s">
        <v>411</v>
      </c>
      <c r="CF294" s="390" t="s">
        <v>411</v>
      </c>
      <c r="CG294" s="390" t="s">
        <v>411</v>
      </c>
      <c r="CH294" s="390" t="s">
        <v>411</v>
      </c>
      <c r="CI294" s="390" t="s">
        <v>411</v>
      </c>
      <c r="CJ294" s="390" t="s">
        <v>411</v>
      </c>
      <c r="CK294" s="390" t="s">
        <v>411</v>
      </c>
      <c r="CL294" s="390" t="s">
        <v>411</v>
      </c>
      <c r="CM294" s="390" t="s">
        <v>411</v>
      </c>
      <c r="CN294" s="390" t="s">
        <v>411</v>
      </c>
      <c r="CO294" s="369">
        <v>0</v>
      </c>
      <c r="CP294" s="369">
        <v>0</v>
      </c>
      <c r="CQ294" s="369">
        <v>0</v>
      </c>
      <c r="CR294" s="369">
        <v>0</v>
      </c>
      <c r="CS294" s="369">
        <v>0</v>
      </c>
      <c r="CT294" s="369">
        <v>0</v>
      </c>
      <c r="CU294" s="369">
        <v>0</v>
      </c>
      <c r="CV294" s="369">
        <v>0</v>
      </c>
      <c r="CW294" s="369">
        <v>0</v>
      </c>
      <c r="CX294" s="369">
        <v>0</v>
      </c>
      <c r="CY294" s="369">
        <v>0</v>
      </c>
      <c r="CZ294" s="369">
        <v>0</v>
      </c>
      <c r="DA294" s="369">
        <v>0</v>
      </c>
      <c r="DB294" s="369">
        <v>0</v>
      </c>
      <c r="DC294" s="369">
        <v>0</v>
      </c>
      <c r="DD294" s="369">
        <v>0</v>
      </c>
      <c r="DE294" s="369">
        <v>0</v>
      </c>
      <c r="DF294" s="369">
        <v>0</v>
      </c>
      <c r="DG294" s="369">
        <v>0</v>
      </c>
      <c r="DH294" s="369">
        <v>0</v>
      </c>
      <c r="DI294" s="369">
        <v>0</v>
      </c>
      <c r="DJ294" s="369">
        <v>0</v>
      </c>
      <c r="DK294" s="369">
        <v>0</v>
      </c>
      <c r="DL294" s="369">
        <v>0</v>
      </c>
      <c r="DM294" s="369">
        <v>0</v>
      </c>
      <c r="DN294" s="369">
        <v>0</v>
      </c>
      <c r="DO294" s="369">
        <v>0</v>
      </c>
      <c r="DP294" s="369">
        <v>0</v>
      </c>
      <c r="DQ294" s="369">
        <v>0</v>
      </c>
      <c r="DR294" s="369">
        <v>0</v>
      </c>
      <c r="DT294" s="366" t="s">
        <v>247</v>
      </c>
      <c r="DU294" s="304"/>
      <c r="DV294" s="304"/>
      <c r="DW294" s="304"/>
      <c r="DX294" s="304"/>
      <c r="DY294" s="304"/>
      <c r="DZ294" s="304"/>
      <c r="EA294" s="255">
        <v>20000</v>
      </c>
      <c r="EB294" s="255">
        <v>10000</v>
      </c>
      <c r="EC294" s="255">
        <v>0</v>
      </c>
      <c r="ED294" s="255">
        <f t="shared" si="31"/>
        <v>0</v>
      </c>
      <c r="EE294" s="255">
        <f t="shared" si="31"/>
        <v>0</v>
      </c>
      <c r="EF294" s="255">
        <f t="shared" si="29"/>
        <v>30000</v>
      </c>
      <c r="EG294" s="255">
        <v>0</v>
      </c>
      <c r="EH294" s="366" t="s">
        <v>201</v>
      </c>
    </row>
    <row r="295" spans="1:138" x14ac:dyDescent="0.4">
      <c r="A295" s="366" t="s">
        <v>77</v>
      </c>
      <c r="B295" s="381" t="s">
        <v>430</v>
      </c>
      <c r="C295" s="366" t="s">
        <v>376</v>
      </c>
      <c r="D295" s="366">
        <v>606809</v>
      </c>
      <c r="E295" s="366" t="s">
        <v>372</v>
      </c>
      <c r="F295" s="367">
        <v>0</v>
      </c>
      <c r="G295" s="367">
        <v>0</v>
      </c>
      <c r="H295" s="281"/>
      <c r="I295" s="281"/>
      <c r="J295" s="281"/>
      <c r="K295" s="281"/>
      <c r="L295" s="281"/>
      <c r="M295" s="389" t="s">
        <v>411</v>
      </c>
      <c r="N295" s="389" t="s">
        <v>411</v>
      </c>
      <c r="O295" s="389" t="s">
        <v>411</v>
      </c>
      <c r="P295" s="389" t="s">
        <v>411</v>
      </c>
      <c r="Q295" s="389" t="s">
        <v>411</v>
      </c>
      <c r="R295" s="389" t="s">
        <v>411</v>
      </c>
      <c r="S295" s="389" t="s">
        <v>411</v>
      </c>
      <c r="T295" s="389" t="s">
        <v>411</v>
      </c>
      <c r="U295" s="389" t="s">
        <v>411</v>
      </c>
      <c r="V295" s="389" t="s">
        <v>411</v>
      </c>
      <c r="W295" s="389" t="s">
        <v>411</v>
      </c>
      <c r="X295" s="389" t="s">
        <v>411</v>
      </c>
      <c r="Y295" s="389" t="s">
        <v>411</v>
      </c>
      <c r="Z295" s="389" t="s">
        <v>411</v>
      </c>
      <c r="AA295" s="389" t="s">
        <v>411</v>
      </c>
      <c r="AB295" s="389" t="s">
        <v>411</v>
      </c>
      <c r="AC295" s="389" t="s">
        <v>411</v>
      </c>
      <c r="AD295" s="389" t="s">
        <v>411</v>
      </c>
      <c r="AE295" s="389" t="s">
        <v>411</v>
      </c>
      <c r="AF295" s="389" t="s">
        <v>411</v>
      </c>
      <c r="AG295" s="389" t="s">
        <v>411</v>
      </c>
      <c r="AH295" s="389" t="s">
        <v>411</v>
      </c>
      <c r="AI295" s="367">
        <v>0</v>
      </c>
      <c r="AJ295" s="367">
        <v>0</v>
      </c>
      <c r="AK295" s="367">
        <v>0</v>
      </c>
      <c r="AL295" s="367">
        <v>0</v>
      </c>
      <c r="AM295" s="367">
        <v>0</v>
      </c>
      <c r="AN295" s="367">
        <v>0</v>
      </c>
      <c r="AO295" s="367">
        <v>0</v>
      </c>
      <c r="AP295" s="367">
        <v>0</v>
      </c>
      <c r="AQ295" s="367">
        <v>0</v>
      </c>
      <c r="AR295" s="367">
        <v>0</v>
      </c>
      <c r="AS295" s="367">
        <v>0</v>
      </c>
      <c r="AT295" s="367">
        <v>0</v>
      </c>
      <c r="AU295" s="367">
        <v>0</v>
      </c>
      <c r="AV295" s="367">
        <v>0</v>
      </c>
      <c r="AW295" s="367">
        <v>0</v>
      </c>
      <c r="AX295" s="367">
        <v>0</v>
      </c>
      <c r="AY295" s="367">
        <v>0</v>
      </c>
      <c r="AZ295" s="367">
        <v>0</v>
      </c>
      <c r="BA295" s="367">
        <v>0</v>
      </c>
      <c r="BB295" s="367">
        <v>0</v>
      </c>
      <c r="BC295" s="367">
        <v>0</v>
      </c>
      <c r="BD295" s="367">
        <v>0</v>
      </c>
      <c r="BE295" s="367">
        <v>0</v>
      </c>
      <c r="BF295" s="367">
        <v>0</v>
      </c>
      <c r="BG295" s="367">
        <v>0</v>
      </c>
      <c r="BH295" s="367">
        <v>0</v>
      </c>
      <c r="BI295" s="367">
        <v>0</v>
      </c>
      <c r="BJ295" s="367">
        <v>0</v>
      </c>
      <c r="BK295" s="367">
        <v>0</v>
      </c>
      <c r="BL295" s="367">
        <v>0</v>
      </c>
      <c r="BN295" s="369">
        <v>0</v>
      </c>
      <c r="BO295" s="369">
        <v>0</v>
      </c>
      <c r="BP295" s="369">
        <v>0</v>
      </c>
      <c r="BQ295" s="369">
        <v>0</v>
      </c>
      <c r="BR295" s="369">
        <v>0</v>
      </c>
      <c r="BS295" s="390" t="s">
        <v>411</v>
      </c>
      <c r="BT295" s="390" t="s">
        <v>411</v>
      </c>
      <c r="BU295" s="390" t="s">
        <v>411</v>
      </c>
      <c r="BV295" s="390" t="s">
        <v>411</v>
      </c>
      <c r="BW295" s="390" t="s">
        <v>411</v>
      </c>
      <c r="BX295" s="390" t="s">
        <v>411</v>
      </c>
      <c r="BY295" s="390" t="s">
        <v>411</v>
      </c>
      <c r="BZ295" s="390" t="s">
        <v>411</v>
      </c>
      <c r="CA295" s="390" t="s">
        <v>411</v>
      </c>
      <c r="CB295" s="390" t="s">
        <v>411</v>
      </c>
      <c r="CC295" s="390" t="s">
        <v>411</v>
      </c>
      <c r="CD295" s="390" t="s">
        <v>411</v>
      </c>
      <c r="CE295" s="390" t="s">
        <v>411</v>
      </c>
      <c r="CF295" s="390" t="s">
        <v>411</v>
      </c>
      <c r="CG295" s="390" t="s">
        <v>411</v>
      </c>
      <c r="CH295" s="390" t="s">
        <v>411</v>
      </c>
      <c r="CI295" s="390" t="s">
        <v>411</v>
      </c>
      <c r="CJ295" s="390" t="s">
        <v>411</v>
      </c>
      <c r="CK295" s="390" t="s">
        <v>411</v>
      </c>
      <c r="CL295" s="390" t="s">
        <v>411</v>
      </c>
      <c r="CM295" s="390" t="s">
        <v>411</v>
      </c>
      <c r="CN295" s="390" t="s">
        <v>411</v>
      </c>
      <c r="CO295" s="369">
        <v>0</v>
      </c>
      <c r="CP295" s="369">
        <v>0</v>
      </c>
      <c r="CQ295" s="369">
        <v>0</v>
      </c>
      <c r="CR295" s="369">
        <v>0</v>
      </c>
      <c r="CS295" s="369">
        <v>0</v>
      </c>
      <c r="CT295" s="369">
        <v>0</v>
      </c>
      <c r="CU295" s="369">
        <v>0</v>
      </c>
      <c r="CV295" s="369">
        <v>0</v>
      </c>
      <c r="CW295" s="369">
        <v>0</v>
      </c>
      <c r="CX295" s="369">
        <v>0</v>
      </c>
      <c r="CY295" s="369">
        <v>0</v>
      </c>
      <c r="CZ295" s="369">
        <v>0</v>
      </c>
      <c r="DA295" s="369">
        <v>0</v>
      </c>
      <c r="DB295" s="369">
        <v>0</v>
      </c>
      <c r="DC295" s="369">
        <v>0</v>
      </c>
      <c r="DD295" s="369">
        <v>0</v>
      </c>
      <c r="DE295" s="369">
        <v>0</v>
      </c>
      <c r="DF295" s="369">
        <v>0</v>
      </c>
      <c r="DG295" s="369">
        <v>0</v>
      </c>
      <c r="DH295" s="369">
        <v>0</v>
      </c>
      <c r="DI295" s="369">
        <v>0</v>
      </c>
      <c r="DJ295" s="369">
        <v>0</v>
      </c>
      <c r="DK295" s="369">
        <v>0</v>
      </c>
      <c r="DL295" s="369">
        <v>0</v>
      </c>
      <c r="DM295" s="369">
        <v>0</v>
      </c>
      <c r="DN295" s="369">
        <v>0</v>
      </c>
      <c r="DO295" s="369">
        <v>0</v>
      </c>
      <c r="DP295" s="369">
        <v>0</v>
      </c>
      <c r="DQ295" s="369">
        <v>0</v>
      </c>
      <c r="DR295" s="369">
        <v>0</v>
      </c>
      <c r="DT295" s="366" t="s">
        <v>247</v>
      </c>
      <c r="DU295" s="304"/>
      <c r="DV295" s="304"/>
      <c r="DW295" s="304"/>
      <c r="DX295" s="304"/>
      <c r="DY295" s="304"/>
      <c r="DZ295" s="304"/>
      <c r="EA295" s="255">
        <v>0</v>
      </c>
      <c r="EB295" s="255">
        <v>200000</v>
      </c>
      <c r="EC295" s="255">
        <v>0</v>
      </c>
      <c r="ED295" s="255">
        <f t="shared" si="31"/>
        <v>0</v>
      </c>
      <c r="EE295" s="255">
        <f t="shared" si="31"/>
        <v>0</v>
      </c>
      <c r="EF295" s="255">
        <f t="shared" si="29"/>
        <v>200000</v>
      </c>
      <c r="EG295" s="255">
        <v>0</v>
      </c>
      <c r="EH295" s="366" t="s">
        <v>201</v>
      </c>
    </row>
    <row r="296" spans="1:138" x14ac:dyDescent="0.4">
      <c r="A296" s="366" t="s">
        <v>77</v>
      </c>
      <c r="B296" s="381" t="s">
        <v>431</v>
      </c>
      <c r="C296" s="366" t="s">
        <v>376</v>
      </c>
      <c r="D296" s="366">
        <v>606809</v>
      </c>
      <c r="E296" s="366" t="s">
        <v>372</v>
      </c>
      <c r="F296" s="367">
        <v>0</v>
      </c>
      <c r="G296" s="367">
        <v>0</v>
      </c>
      <c r="H296" s="281"/>
      <c r="I296" s="281"/>
      <c r="J296" s="281"/>
      <c r="K296" s="281"/>
      <c r="L296" s="281"/>
      <c r="M296" s="389" t="s">
        <v>411</v>
      </c>
      <c r="N296" s="389" t="s">
        <v>411</v>
      </c>
      <c r="O296" s="389" t="s">
        <v>411</v>
      </c>
      <c r="P296" s="389" t="s">
        <v>411</v>
      </c>
      <c r="Q296" s="389" t="s">
        <v>411</v>
      </c>
      <c r="R296" s="389" t="s">
        <v>411</v>
      </c>
      <c r="S296" s="389" t="s">
        <v>411</v>
      </c>
      <c r="T296" s="389" t="s">
        <v>411</v>
      </c>
      <c r="U296" s="389" t="s">
        <v>411</v>
      </c>
      <c r="V296" s="389" t="s">
        <v>411</v>
      </c>
      <c r="W296" s="389" t="s">
        <v>411</v>
      </c>
      <c r="X296" s="389" t="s">
        <v>411</v>
      </c>
      <c r="Y296" s="389" t="s">
        <v>411</v>
      </c>
      <c r="Z296" s="389" t="s">
        <v>411</v>
      </c>
      <c r="AA296" s="389" t="s">
        <v>411</v>
      </c>
      <c r="AB296" s="389" t="s">
        <v>411</v>
      </c>
      <c r="AC296" s="389" t="s">
        <v>411</v>
      </c>
      <c r="AD296" s="389" t="s">
        <v>411</v>
      </c>
      <c r="AE296" s="389" t="s">
        <v>411</v>
      </c>
      <c r="AF296" s="389" t="s">
        <v>411</v>
      </c>
      <c r="AG296" s="389" t="s">
        <v>411</v>
      </c>
      <c r="AH296" s="389" t="s">
        <v>411</v>
      </c>
      <c r="AI296" s="367">
        <v>0</v>
      </c>
      <c r="AJ296" s="367">
        <v>0</v>
      </c>
      <c r="AK296" s="367">
        <v>0</v>
      </c>
      <c r="AL296" s="367">
        <v>0</v>
      </c>
      <c r="AM296" s="367">
        <v>0</v>
      </c>
      <c r="AN296" s="367">
        <v>0</v>
      </c>
      <c r="AO296" s="367">
        <v>0</v>
      </c>
      <c r="AP296" s="367">
        <v>0</v>
      </c>
      <c r="AQ296" s="367">
        <v>0</v>
      </c>
      <c r="AR296" s="367">
        <v>0</v>
      </c>
      <c r="AS296" s="367">
        <v>0</v>
      </c>
      <c r="AT296" s="367">
        <v>0</v>
      </c>
      <c r="AU296" s="367">
        <v>0</v>
      </c>
      <c r="AV296" s="367">
        <v>0</v>
      </c>
      <c r="AW296" s="367">
        <v>0</v>
      </c>
      <c r="AX296" s="367">
        <v>0</v>
      </c>
      <c r="AY296" s="367">
        <v>0</v>
      </c>
      <c r="AZ296" s="367">
        <v>0</v>
      </c>
      <c r="BA296" s="367">
        <v>0</v>
      </c>
      <c r="BB296" s="367">
        <v>0</v>
      </c>
      <c r="BC296" s="367">
        <v>0</v>
      </c>
      <c r="BD296" s="367">
        <v>0</v>
      </c>
      <c r="BE296" s="367">
        <v>0</v>
      </c>
      <c r="BF296" s="367">
        <v>0</v>
      </c>
      <c r="BG296" s="367">
        <v>0</v>
      </c>
      <c r="BH296" s="367">
        <v>0</v>
      </c>
      <c r="BI296" s="367">
        <v>0</v>
      </c>
      <c r="BJ296" s="367">
        <v>0</v>
      </c>
      <c r="BK296" s="367">
        <v>0</v>
      </c>
      <c r="BL296" s="367">
        <v>0</v>
      </c>
      <c r="BN296" s="369">
        <v>0</v>
      </c>
      <c r="BO296" s="369">
        <v>0</v>
      </c>
      <c r="BP296" s="369">
        <v>0</v>
      </c>
      <c r="BQ296" s="369">
        <v>0</v>
      </c>
      <c r="BR296" s="369">
        <v>0</v>
      </c>
      <c r="BS296" s="390" t="s">
        <v>411</v>
      </c>
      <c r="BT296" s="390" t="s">
        <v>411</v>
      </c>
      <c r="BU296" s="390" t="s">
        <v>411</v>
      </c>
      <c r="BV296" s="390" t="s">
        <v>411</v>
      </c>
      <c r="BW296" s="390" t="s">
        <v>411</v>
      </c>
      <c r="BX296" s="390" t="s">
        <v>411</v>
      </c>
      <c r="BY296" s="390" t="s">
        <v>411</v>
      </c>
      <c r="BZ296" s="390" t="s">
        <v>411</v>
      </c>
      <c r="CA296" s="390" t="s">
        <v>411</v>
      </c>
      <c r="CB296" s="390" t="s">
        <v>411</v>
      </c>
      <c r="CC296" s="390" t="s">
        <v>411</v>
      </c>
      <c r="CD296" s="390" t="s">
        <v>411</v>
      </c>
      <c r="CE296" s="390" t="s">
        <v>411</v>
      </c>
      <c r="CF296" s="390" t="s">
        <v>411</v>
      </c>
      <c r="CG296" s="390" t="s">
        <v>411</v>
      </c>
      <c r="CH296" s="390" t="s">
        <v>411</v>
      </c>
      <c r="CI296" s="390" t="s">
        <v>411</v>
      </c>
      <c r="CJ296" s="390" t="s">
        <v>411</v>
      </c>
      <c r="CK296" s="390" t="s">
        <v>411</v>
      </c>
      <c r="CL296" s="390" t="s">
        <v>411</v>
      </c>
      <c r="CM296" s="390" t="s">
        <v>411</v>
      </c>
      <c r="CN296" s="390" t="s">
        <v>411</v>
      </c>
      <c r="CO296" s="369">
        <v>0</v>
      </c>
      <c r="CP296" s="369">
        <v>0</v>
      </c>
      <c r="CQ296" s="369">
        <v>0</v>
      </c>
      <c r="CR296" s="369">
        <v>0</v>
      </c>
      <c r="CS296" s="369">
        <v>0</v>
      </c>
      <c r="CT296" s="369">
        <v>0</v>
      </c>
      <c r="CU296" s="369">
        <v>0</v>
      </c>
      <c r="CV296" s="369">
        <v>0</v>
      </c>
      <c r="CW296" s="369">
        <v>0</v>
      </c>
      <c r="CX296" s="369">
        <v>0</v>
      </c>
      <c r="CY296" s="369">
        <v>0</v>
      </c>
      <c r="CZ296" s="369">
        <v>0</v>
      </c>
      <c r="DA296" s="369">
        <v>0</v>
      </c>
      <c r="DB296" s="369">
        <v>0</v>
      </c>
      <c r="DC296" s="369">
        <v>0</v>
      </c>
      <c r="DD296" s="369">
        <v>0</v>
      </c>
      <c r="DE296" s="369">
        <v>0</v>
      </c>
      <c r="DF296" s="369">
        <v>0</v>
      </c>
      <c r="DG296" s="369">
        <v>0</v>
      </c>
      <c r="DH296" s="369">
        <v>0</v>
      </c>
      <c r="DI296" s="369">
        <v>0</v>
      </c>
      <c r="DJ296" s="369">
        <v>0</v>
      </c>
      <c r="DK296" s="369">
        <v>0</v>
      </c>
      <c r="DL296" s="369">
        <v>0</v>
      </c>
      <c r="DM296" s="369">
        <v>0</v>
      </c>
      <c r="DN296" s="369">
        <v>0</v>
      </c>
      <c r="DO296" s="369">
        <v>0</v>
      </c>
      <c r="DP296" s="369">
        <v>0</v>
      </c>
      <c r="DQ296" s="369">
        <v>0</v>
      </c>
      <c r="DR296" s="369">
        <v>0</v>
      </c>
      <c r="DT296" s="366" t="s">
        <v>247</v>
      </c>
      <c r="DU296" s="304"/>
      <c r="DV296" s="304"/>
      <c r="DW296" s="304"/>
      <c r="DX296" s="304"/>
      <c r="DY296" s="304"/>
      <c r="DZ296" s="304"/>
      <c r="EA296" s="255">
        <v>0</v>
      </c>
      <c r="EB296" s="255">
        <v>30000</v>
      </c>
      <c r="EC296" s="255">
        <v>0</v>
      </c>
      <c r="ED296" s="255">
        <f t="shared" si="31"/>
        <v>0</v>
      </c>
      <c r="EE296" s="255">
        <f t="shared" si="31"/>
        <v>0</v>
      </c>
      <c r="EF296" s="255">
        <f t="shared" si="29"/>
        <v>30000</v>
      </c>
      <c r="EG296" s="255">
        <v>0</v>
      </c>
      <c r="EH296" s="366" t="s">
        <v>201</v>
      </c>
    </row>
    <row r="297" spans="1:138" x14ac:dyDescent="0.4">
      <c r="A297" s="366" t="s">
        <v>77</v>
      </c>
      <c r="B297" s="381" t="s">
        <v>432</v>
      </c>
      <c r="C297" s="366" t="s">
        <v>376</v>
      </c>
      <c r="D297" s="366">
        <v>606809</v>
      </c>
      <c r="E297" s="366" t="s">
        <v>372</v>
      </c>
      <c r="F297" s="367">
        <v>0</v>
      </c>
      <c r="G297" s="367">
        <v>0</v>
      </c>
      <c r="H297" s="281"/>
      <c r="I297" s="281"/>
      <c r="J297" s="281"/>
      <c r="K297" s="281"/>
      <c r="L297" s="281"/>
      <c r="M297" s="389" t="s">
        <v>411</v>
      </c>
      <c r="N297" s="389" t="s">
        <v>411</v>
      </c>
      <c r="O297" s="389" t="s">
        <v>411</v>
      </c>
      <c r="P297" s="389" t="s">
        <v>411</v>
      </c>
      <c r="Q297" s="389" t="s">
        <v>411</v>
      </c>
      <c r="R297" s="389" t="s">
        <v>411</v>
      </c>
      <c r="S297" s="389" t="s">
        <v>411</v>
      </c>
      <c r="T297" s="389" t="s">
        <v>411</v>
      </c>
      <c r="U297" s="389" t="s">
        <v>411</v>
      </c>
      <c r="V297" s="389" t="s">
        <v>411</v>
      </c>
      <c r="W297" s="389" t="s">
        <v>411</v>
      </c>
      <c r="X297" s="389" t="s">
        <v>411</v>
      </c>
      <c r="Y297" s="389" t="s">
        <v>411</v>
      </c>
      <c r="Z297" s="389" t="s">
        <v>411</v>
      </c>
      <c r="AA297" s="389" t="s">
        <v>411</v>
      </c>
      <c r="AB297" s="389" t="s">
        <v>411</v>
      </c>
      <c r="AC297" s="389" t="s">
        <v>411</v>
      </c>
      <c r="AD297" s="389" t="s">
        <v>411</v>
      </c>
      <c r="AE297" s="389" t="s">
        <v>411</v>
      </c>
      <c r="AF297" s="389" t="s">
        <v>411</v>
      </c>
      <c r="AG297" s="389" t="s">
        <v>411</v>
      </c>
      <c r="AH297" s="389" t="s">
        <v>411</v>
      </c>
      <c r="AI297" s="367">
        <v>0</v>
      </c>
      <c r="AJ297" s="367">
        <v>0</v>
      </c>
      <c r="AK297" s="367">
        <v>0</v>
      </c>
      <c r="AL297" s="367">
        <v>0</v>
      </c>
      <c r="AM297" s="367">
        <v>0</v>
      </c>
      <c r="AN297" s="367">
        <v>0</v>
      </c>
      <c r="AO297" s="367">
        <v>0</v>
      </c>
      <c r="AP297" s="367">
        <v>0</v>
      </c>
      <c r="AQ297" s="367">
        <v>0</v>
      </c>
      <c r="AR297" s="367">
        <v>0</v>
      </c>
      <c r="AS297" s="367">
        <v>0</v>
      </c>
      <c r="AT297" s="367">
        <v>0</v>
      </c>
      <c r="AU297" s="367">
        <v>0</v>
      </c>
      <c r="AV297" s="367">
        <v>0</v>
      </c>
      <c r="AW297" s="367">
        <v>0</v>
      </c>
      <c r="AX297" s="367">
        <v>0</v>
      </c>
      <c r="AY297" s="367">
        <v>0</v>
      </c>
      <c r="AZ297" s="367">
        <v>0</v>
      </c>
      <c r="BA297" s="367">
        <v>0</v>
      </c>
      <c r="BB297" s="367">
        <v>0</v>
      </c>
      <c r="BC297" s="367">
        <v>0</v>
      </c>
      <c r="BD297" s="367">
        <v>0</v>
      </c>
      <c r="BE297" s="367">
        <v>0</v>
      </c>
      <c r="BF297" s="367">
        <v>0</v>
      </c>
      <c r="BG297" s="367">
        <v>0</v>
      </c>
      <c r="BH297" s="367">
        <v>0</v>
      </c>
      <c r="BI297" s="367">
        <v>0</v>
      </c>
      <c r="BJ297" s="367">
        <v>0</v>
      </c>
      <c r="BK297" s="367">
        <v>0</v>
      </c>
      <c r="BL297" s="367">
        <v>0</v>
      </c>
      <c r="BN297" s="369">
        <v>0</v>
      </c>
      <c r="BO297" s="369">
        <v>0</v>
      </c>
      <c r="BP297" s="369">
        <v>0</v>
      </c>
      <c r="BQ297" s="369">
        <v>0</v>
      </c>
      <c r="BR297" s="369">
        <v>0</v>
      </c>
      <c r="BS297" s="390" t="s">
        <v>411</v>
      </c>
      <c r="BT297" s="390" t="s">
        <v>411</v>
      </c>
      <c r="BU297" s="390" t="s">
        <v>411</v>
      </c>
      <c r="BV297" s="390" t="s">
        <v>411</v>
      </c>
      <c r="BW297" s="390" t="s">
        <v>411</v>
      </c>
      <c r="BX297" s="390" t="s">
        <v>411</v>
      </c>
      <c r="BY297" s="390" t="s">
        <v>411</v>
      </c>
      <c r="BZ297" s="390" t="s">
        <v>411</v>
      </c>
      <c r="CA297" s="390" t="s">
        <v>411</v>
      </c>
      <c r="CB297" s="390" t="s">
        <v>411</v>
      </c>
      <c r="CC297" s="390" t="s">
        <v>411</v>
      </c>
      <c r="CD297" s="390" t="s">
        <v>411</v>
      </c>
      <c r="CE297" s="390" t="s">
        <v>411</v>
      </c>
      <c r="CF297" s="390" t="s">
        <v>411</v>
      </c>
      <c r="CG297" s="390" t="s">
        <v>411</v>
      </c>
      <c r="CH297" s="390" t="s">
        <v>411</v>
      </c>
      <c r="CI297" s="390" t="s">
        <v>411</v>
      </c>
      <c r="CJ297" s="390" t="s">
        <v>411</v>
      </c>
      <c r="CK297" s="390" t="s">
        <v>411</v>
      </c>
      <c r="CL297" s="390" t="s">
        <v>411</v>
      </c>
      <c r="CM297" s="390" t="s">
        <v>411</v>
      </c>
      <c r="CN297" s="390" t="s">
        <v>411</v>
      </c>
      <c r="CO297" s="369">
        <v>0</v>
      </c>
      <c r="CP297" s="369">
        <v>0</v>
      </c>
      <c r="CQ297" s="369">
        <v>0</v>
      </c>
      <c r="CR297" s="369">
        <v>0</v>
      </c>
      <c r="CS297" s="369">
        <v>0</v>
      </c>
      <c r="CT297" s="369">
        <v>5000</v>
      </c>
      <c r="CU297" s="369">
        <v>5000</v>
      </c>
      <c r="CV297" s="369">
        <v>0</v>
      </c>
      <c r="CW297" s="369">
        <v>0</v>
      </c>
      <c r="CX297" s="369">
        <v>0</v>
      </c>
      <c r="CY297" s="369">
        <v>0</v>
      </c>
      <c r="CZ297" s="369">
        <v>0</v>
      </c>
      <c r="DA297" s="369">
        <v>0</v>
      </c>
      <c r="DB297" s="369">
        <v>0</v>
      </c>
      <c r="DC297" s="369">
        <v>0</v>
      </c>
      <c r="DD297" s="369">
        <v>0</v>
      </c>
      <c r="DE297" s="369">
        <v>0</v>
      </c>
      <c r="DF297" s="369">
        <v>0</v>
      </c>
      <c r="DG297" s="369">
        <v>0</v>
      </c>
      <c r="DH297" s="369">
        <v>0</v>
      </c>
      <c r="DI297" s="369">
        <v>0</v>
      </c>
      <c r="DJ297" s="369">
        <v>0</v>
      </c>
      <c r="DK297" s="369">
        <v>0</v>
      </c>
      <c r="DL297" s="369">
        <v>0</v>
      </c>
      <c r="DM297" s="369">
        <v>0</v>
      </c>
      <c r="DN297" s="369">
        <v>0</v>
      </c>
      <c r="DO297" s="369">
        <v>0</v>
      </c>
      <c r="DP297" s="369">
        <v>0</v>
      </c>
      <c r="DQ297" s="369">
        <v>0</v>
      </c>
      <c r="DR297" s="369">
        <v>0</v>
      </c>
      <c r="DT297" s="366" t="s">
        <v>247</v>
      </c>
      <c r="DU297" s="304"/>
      <c r="DV297" s="304"/>
      <c r="DW297" s="304"/>
      <c r="DX297" s="304"/>
      <c r="DY297" s="304"/>
      <c r="DZ297" s="304"/>
      <c r="EA297" s="255">
        <v>0</v>
      </c>
      <c r="EB297" s="255">
        <v>10000</v>
      </c>
      <c r="EC297" s="255">
        <v>5000</v>
      </c>
      <c r="ED297" s="255">
        <f t="shared" si="31"/>
        <v>5000</v>
      </c>
      <c r="EE297" s="255">
        <f t="shared" si="31"/>
        <v>0</v>
      </c>
      <c r="EF297" s="255">
        <f t="shared" si="29"/>
        <v>20000</v>
      </c>
      <c r="EG297" s="255">
        <v>0</v>
      </c>
      <c r="EH297" s="366" t="s">
        <v>201</v>
      </c>
    </row>
    <row r="298" spans="1:138" x14ac:dyDescent="0.4">
      <c r="A298" s="366" t="s">
        <v>77</v>
      </c>
      <c r="B298" s="381" t="s">
        <v>433</v>
      </c>
      <c r="C298" s="366" t="s">
        <v>376</v>
      </c>
      <c r="D298" s="366">
        <v>606809</v>
      </c>
      <c r="E298" s="366" t="s">
        <v>372</v>
      </c>
      <c r="F298" s="367">
        <v>0</v>
      </c>
      <c r="G298" s="367">
        <v>0</v>
      </c>
      <c r="H298" s="281"/>
      <c r="I298" s="281"/>
      <c r="J298" s="281"/>
      <c r="K298" s="281"/>
      <c r="L298" s="281"/>
      <c r="M298" s="389" t="s">
        <v>411</v>
      </c>
      <c r="N298" s="389" t="s">
        <v>411</v>
      </c>
      <c r="O298" s="389" t="s">
        <v>411</v>
      </c>
      <c r="P298" s="389" t="s">
        <v>411</v>
      </c>
      <c r="Q298" s="389" t="s">
        <v>411</v>
      </c>
      <c r="R298" s="389" t="s">
        <v>411</v>
      </c>
      <c r="S298" s="389" t="s">
        <v>411</v>
      </c>
      <c r="T298" s="389" t="s">
        <v>411</v>
      </c>
      <c r="U298" s="389" t="s">
        <v>411</v>
      </c>
      <c r="V298" s="389" t="s">
        <v>411</v>
      </c>
      <c r="W298" s="389" t="s">
        <v>411</v>
      </c>
      <c r="X298" s="389" t="s">
        <v>411</v>
      </c>
      <c r="Y298" s="389" t="s">
        <v>411</v>
      </c>
      <c r="Z298" s="389" t="s">
        <v>411</v>
      </c>
      <c r="AA298" s="389" t="s">
        <v>411</v>
      </c>
      <c r="AB298" s="389" t="s">
        <v>411</v>
      </c>
      <c r="AC298" s="389" t="s">
        <v>411</v>
      </c>
      <c r="AD298" s="389" t="s">
        <v>411</v>
      </c>
      <c r="AE298" s="389" t="s">
        <v>411</v>
      </c>
      <c r="AF298" s="389" t="s">
        <v>411</v>
      </c>
      <c r="AG298" s="389" t="s">
        <v>411</v>
      </c>
      <c r="AH298" s="389" t="s">
        <v>411</v>
      </c>
      <c r="AI298" s="367">
        <v>0</v>
      </c>
      <c r="AJ298" s="367">
        <v>0</v>
      </c>
      <c r="AK298" s="367">
        <v>0</v>
      </c>
      <c r="AL298" s="367">
        <v>0</v>
      </c>
      <c r="AM298" s="367">
        <v>0</v>
      </c>
      <c r="AN298" s="367">
        <v>0</v>
      </c>
      <c r="AO298" s="367">
        <v>0</v>
      </c>
      <c r="AP298" s="367">
        <v>0</v>
      </c>
      <c r="AQ298" s="367">
        <v>0</v>
      </c>
      <c r="AR298" s="367">
        <v>0</v>
      </c>
      <c r="AS298" s="367">
        <v>0</v>
      </c>
      <c r="AT298" s="367">
        <v>0</v>
      </c>
      <c r="AU298" s="367">
        <v>0</v>
      </c>
      <c r="AV298" s="367">
        <v>0</v>
      </c>
      <c r="AW298" s="367">
        <v>0</v>
      </c>
      <c r="AX298" s="367">
        <v>0</v>
      </c>
      <c r="AY298" s="367">
        <v>0</v>
      </c>
      <c r="AZ298" s="367">
        <v>0</v>
      </c>
      <c r="BA298" s="367">
        <v>0</v>
      </c>
      <c r="BB298" s="367">
        <v>0</v>
      </c>
      <c r="BC298" s="367">
        <v>0</v>
      </c>
      <c r="BD298" s="367">
        <v>0</v>
      </c>
      <c r="BE298" s="367">
        <v>0</v>
      </c>
      <c r="BF298" s="367">
        <v>0</v>
      </c>
      <c r="BG298" s="367">
        <v>0</v>
      </c>
      <c r="BH298" s="367">
        <v>0</v>
      </c>
      <c r="BI298" s="367">
        <v>0</v>
      </c>
      <c r="BJ298" s="367">
        <v>0</v>
      </c>
      <c r="BK298" s="367">
        <v>0</v>
      </c>
      <c r="BL298" s="367">
        <v>0</v>
      </c>
      <c r="BN298" s="369">
        <v>0</v>
      </c>
      <c r="BO298" s="369">
        <v>0</v>
      </c>
      <c r="BP298" s="369">
        <v>0</v>
      </c>
      <c r="BQ298" s="369">
        <v>0</v>
      </c>
      <c r="BR298" s="369">
        <v>0</v>
      </c>
      <c r="BS298" s="390" t="s">
        <v>411</v>
      </c>
      <c r="BT298" s="390" t="s">
        <v>411</v>
      </c>
      <c r="BU298" s="390" t="s">
        <v>411</v>
      </c>
      <c r="BV298" s="390" t="s">
        <v>411</v>
      </c>
      <c r="BW298" s="390" t="s">
        <v>411</v>
      </c>
      <c r="BX298" s="390" t="s">
        <v>411</v>
      </c>
      <c r="BY298" s="390" t="s">
        <v>411</v>
      </c>
      <c r="BZ298" s="390" t="s">
        <v>411</v>
      </c>
      <c r="CA298" s="390" t="s">
        <v>411</v>
      </c>
      <c r="CB298" s="390" t="s">
        <v>411</v>
      </c>
      <c r="CC298" s="390" t="s">
        <v>411</v>
      </c>
      <c r="CD298" s="390" t="s">
        <v>411</v>
      </c>
      <c r="CE298" s="390" t="s">
        <v>411</v>
      </c>
      <c r="CF298" s="390" t="s">
        <v>411</v>
      </c>
      <c r="CG298" s="390" t="s">
        <v>411</v>
      </c>
      <c r="CH298" s="390" t="s">
        <v>411</v>
      </c>
      <c r="CI298" s="390" t="s">
        <v>411</v>
      </c>
      <c r="CJ298" s="390" t="s">
        <v>411</v>
      </c>
      <c r="CK298" s="390" t="s">
        <v>411</v>
      </c>
      <c r="CL298" s="390" t="s">
        <v>411</v>
      </c>
      <c r="CM298" s="390" t="s">
        <v>411</v>
      </c>
      <c r="CN298" s="390" t="s">
        <v>411</v>
      </c>
      <c r="CO298" s="369">
        <v>0</v>
      </c>
      <c r="CP298" s="369">
        <v>0</v>
      </c>
      <c r="CQ298" s="369">
        <v>0</v>
      </c>
      <c r="CR298" s="369">
        <v>0</v>
      </c>
      <c r="CS298" s="369">
        <v>0</v>
      </c>
      <c r="CT298" s="369">
        <v>10000</v>
      </c>
      <c r="CU298" s="369">
        <v>10000</v>
      </c>
      <c r="CV298" s="369">
        <v>0</v>
      </c>
      <c r="CW298" s="369">
        <v>0</v>
      </c>
      <c r="CX298" s="369">
        <v>0</v>
      </c>
      <c r="CY298" s="369">
        <v>0</v>
      </c>
      <c r="CZ298" s="369">
        <v>0</v>
      </c>
      <c r="DA298" s="369">
        <v>0</v>
      </c>
      <c r="DB298" s="369">
        <v>0</v>
      </c>
      <c r="DC298" s="369">
        <v>0</v>
      </c>
      <c r="DD298" s="369">
        <v>0</v>
      </c>
      <c r="DE298" s="369">
        <v>0</v>
      </c>
      <c r="DF298" s="369">
        <v>0</v>
      </c>
      <c r="DG298" s="369">
        <v>0</v>
      </c>
      <c r="DH298" s="369">
        <v>0</v>
      </c>
      <c r="DI298" s="369">
        <v>0</v>
      </c>
      <c r="DJ298" s="369">
        <v>0</v>
      </c>
      <c r="DK298" s="369">
        <v>0</v>
      </c>
      <c r="DL298" s="369">
        <v>0</v>
      </c>
      <c r="DM298" s="369">
        <v>0</v>
      </c>
      <c r="DN298" s="369">
        <v>0</v>
      </c>
      <c r="DO298" s="369">
        <v>0</v>
      </c>
      <c r="DP298" s="369">
        <v>0</v>
      </c>
      <c r="DQ298" s="369">
        <v>0</v>
      </c>
      <c r="DR298" s="369">
        <v>0</v>
      </c>
      <c r="DT298" s="366" t="s">
        <v>247</v>
      </c>
      <c r="DU298" s="304"/>
      <c r="DV298" s="304"/>
      <c r="DW298" s="304"/>
      <c r="DX298" s="304"/>
      <c r="DY298" s="304"/>
      <c r="DZ298" s="304"/>
      <c r="EA298" s="255">
        <v>0</v>
      </c>
      <c r="EB298" s="255">
        <v>40000</v>
      </c>
      <c r="EC298" s="255">
        <v>10000</v>
      </c>
      <c r="ED298" s="255">
        <f t="shared" si="31"/>
        <v>10000</v>
      </c>
      <c r="EE298" s="255">
        <f t="shared" si="31"/>
        <v>0</v>
      </c>
      <c r="EF298" s="255">
        <f t="shared" si="29"/>
        <v>60000</v>
      </c>
      <c r="EG298" s="255">
        <v>0</v>
      </c>
      <c r="EH298" s="366" t="s">
        <v>201</v>
      </c>
    </row>
    <row r="299" spans="1:138" x14ac:dyDescent="0.4">
      <c r="A299" s="366" t="s">
        <v>77</v>
      </c>
      <c r="B299" s="381" t="s">
        <v>434</v>
      </c>
      <c r="C299" s="366" t="s">
        <v>376</v>
      </c>
      <c r="D299" s="366">
        <v>606809</v>
      </c>
      <c r="E299" s="366" t="s">
        <v>372</v>
      </c>
      <c r="F299" s="367">
        <v>0</v>
      </c>
      <c r="G299" s="367">
        <v>0</v>
      </c>
      <c r="H299" s="281"/>
      <c r="I299" s="281"/>
      <c r="J299" s="281"/>
      <c r="K299" s="281"/>
      <c r="L299" s="281"/>
      <c r="M299" s="389" t="s">
        <v>411</v>
      </c>
      <c r="N299" s="389" t="s">
        <v>411</v>
      </c>
      <c r="O299" s="389" t="s">
        <v>411</v>
      </c>
      <c r="P299" s="389" t="s">
        <v>411</v>
      </c>
      <c r="Q299" s="389" t="s">
        <v>411</v>
      </c>
      <c r="R299" s="389" t="s">
        <v>411</v>
      </c>
      <c r="S299" s="389" t="s">
        <v>411</v>
      </c>
      <c r="T299" s="389" t="s">
        <v>411</v>
      </c>
      <c r="U299" s="389" t="s">
        <v>411</v>
      </c>
      <c r="V299" s="389" t="s">
        <v>411</v>
      </c>
      <c r="W299" s="389" t="s">
        <v>411</v>
      </c>
      <c r="X299" s="389" t="s">
        <v>411</v>
      </c>
      <c r="Y299" s="389" t="s">
        <v>411</v>
      </c>
      <c r="Z299" s="389" t="s">
        <v>411</v>
      </c>
      <c r="AA299" s="389" t="s">
        <v>411</v>
      </c>
      <c r="AB299" s="389" t="s">
        <v>411</v>
      </c>
      <c r="AC299" s="389" t="s">
        <v>411</v>
      </c>
      <c r="AD299" s="389" t="s">
        <v>411</v>
      </c>
      <c r="AE299" s="389" t="s">
        <v>411</v>
      </c>
      <c r="AF299" s="389" t="s">
        <v>411</v>
      </c>
      <c r="AG299" s="389" t="s">
        <v>411</v>
      </c>
      <c r="AH299" s="389" t="s">
        <v>411</v>
      </c>
      <c r="AI299" s="367">
        <v>0</v>
      </c>
      <c r="AJ299" s="367">
        <v>0</v>
      </c>
      <c r="AK299" s="367">
        <v>0</v>
      </c>
      <c r="AL299" s="367">
        <v>0</v>
      </c>
      <c r="AM299" s="367">
        <v>0</v>
      </c>
      <c r="AN299" s="367">
        <v>0</v>
      </c>
      <c r="AO299" s="367">
        <v>0</v>
      </c>
      <c r="AP299" s="367">
        <v>0</v>
      </c>
      <c r="AQ299" s="367">
        <v>0</v>
      </c>
      <c r="AR299" s="367">
        <v>0</v>
      </c>
      <c r="AS299" s="367">
        <v>0</v>
      </c>
      <c r="AT299" s="367">
        <v>0</v>
      </c>
      <c r="AU299" s="367">
        <v>0</v>
      </c>
      <c r="AV299" s="367">
        <v>0</v>
      </c>
      <c r="AW299" s="367">
        <v>0</v>
      </c>
      <c r="AX299" s="367">
        <v>0</v>
      </c>
      <c r="AY299" s="367">
        <v>0</v>
      </c>
      <c r="AZ299" s="367">
        <v>0</v>
      </c>
      <c r="BA299" s="367">
        <v>0</v>
      </c>
      <c r="BB299" s="367">
        <v>0</v>
      </c>
      <c r="BC299" s="367">
        <v>0</v>
      </c>
      <c r="BD299" s="367">
        <v>0</v>
      </c>
      <c r="BE299" s="367">
        <v>0</v>
      </c>
      <c r="BF299" s="367">
        <v>0</v>
      </c>
      <c r="BG299" s="367">
        <v>0</v>
      </c>
      <c r="BH299" s="367">
        <v>0</v>
      </c>
      <c r="BI299" s="367">
        <v>0</v>
      </c>
      <c r="BJ299" s="367">
        <v>0</v>
      </c>
      <c r="BK299" s="367">
        <v>0</v>
      </c>
      <c r="BL299" s="367">
        <v>0</v>
      </c>
      <c r="BN299" s="369">
        <v>0</v>
      </c>
      <c r="BO299" s="369">
        <v>0</v>
      </c>
      <c r="BP299" s="369">
        <v>0</v>
      </c>
      <c r="BQ299" s="369">
        <v>0</v>
      </c>
      <c r="BR299" s="369">
        <v>0</v>
      </c>
      <c r="BS299" s="390" t="s">
        <v>411</v>
      </c>
      <c r="BT299" s="390" t="s">
        <v>411</v>
      </c>
      <c r="BU299" s="390" t="s">
        <v>411</v>
      </c>
      <c r="BV299" s="390" t="s">
        <v>411</v>
      </c>
      <c r="BW299" s="390" t="s">
        <v>411</v>
      </c>
      <c r="BX299" s="390" t="s">
        <v>411</v>
      </c>
      <c r="BY299" s="390" t="s">
        <v>411</v>
      </c>
      <c r="BZ299" s="390" t="s">
        <v>411</v>
      </c>
      <c r="CA299" s="390" t="s">
        <v>411</v>
      </c>
      <c r="CB299" s="390" t="s">
        <v>411</v>
      </c>
      <c r="CC299" s="390" t="s">
        <v>411</v>
      </c>
      <c r="CD299" s="390" t="s">
        <v>411</v>
      </c>
      <c r="CE299" s="390" t="s">
        <v>411</v>
      </c>
      <c r="CF299" s="390" t="s">
        <v>411</v>
      </c>
      <c r="CG299" s="390" t="s">
        <v>411</v>
      </c>
      <c r="CH299" s="390" t="s">
        <v>411</v>
      </c>
      <c r="CI299" s="390" t="s">
        <v>411</v>
      </c>
      <c r="CJ299" s="390" t="s">
        <v>411</v>
      </c>
      <c r="CK299" s="390" t="s">
        <v>411</v>
      </c>
      <c r="CL299" s="390" t="s">
        <v>411</v>
      </c>
      <c r="CM299" s="390" t="s">
        <v>411</v>
      </c>
      <c r="CN299" s="390" t="s">
        <v>411</v>
      </c>
      <c r="CO299" s="369">
        <v>0</v>
      </c>
      <c r="CP299" s="369">
        <v>0</v>
      </c>
      <c r="CQ299" s="369">
        <v>0</v>
      </c>
      <c r="CR299" s="369">
        <v>0</v>
      </c>
      <c r="CS299" s="369">
        <v>0</v>
      </c>
      <c r="CT299" s="369">
        <v>20000</v>
      </c>
      <c r="CU299" s="369">
        <v>20000</v>
      </c>
      <c r="CV299" s="369">
        <v>0</v>
      </c>
      <c r="CW299" s="369">
        <v>0</v>
      </c>
      <c r="CX299" s="369">
        <v>20000</v>
      </c>
      <c r="CY299" s="369">
        <v>20000</v>
      </c>
      <c r="CZ299" s="369">
        <v>0</v>
      </c>
      <c r="DA299" s="369">
        <v>0</v>
      </c>
      <c r="DB299" s="369">
        <v>0</v>
      </c>
      <c r="DC299" s="369">
        <v>0</v>
      </c>
      <c r="DD299" s="369">
        <v>0</v>
      </c>
      <c r="DE299" s="369">
        <v>0</v>
      </c>
      <c r="DF299" s="369">
        <v>0</v>
      </c>
      <c r="DG299" s="369">
        <v>0</v>
      </c>
      <c r="DH299" s="369">
        <v>0</v>
      </c>
      <c r="DI299" s="369">
        <v>0</v>
      </c>
      <c r="DJ299" s="369">
        <v>0</v>
      </c>
      <c r="DK299" s="369">
        <v>0</v>
      </c>
      <c r="DL299" s="369">
        <v>0</v>
      </c>
      <c r="DM299" s="369">
        <v>0</v>
      </c>
      <c r="DN299" s="369">
        <v>0</v>
      </c>
      <c r="DO299" s="369">
        <v>0</v>
      </c>
      <c r="DP299" s="369">
        <v>0</v>
      </c>
      <c r="DQ299" s="369">
        <v>0</v>
      </c>
      <c r="DR299" s="369">
        <v>0</v>
      </c>
      <c r="DT299" s="366" t="s">
        <v>247</v>
      </c>
      <c r="DU299" s="304"/>
      <c r="DV299" s="304"/>
      <c r="DW299" s="304"/>
      <c r="DX299" s="304"/>
      <c r="DY299" s="304"/>
      <c r="DZ299" s="304"/>
      <c r="EA299" s="255">
        <v>10000</v>
      </c>
      <c r="EB299" s="255">
        <v>90000</v>
      </c>
      <c r="EC299" s="255">
        <v>40000</v>
      </c>
      <c r="ED299" s="255">
        <f t="shared" si="31"/>
        <v>60000</v>
      </c>
      <c r="EE299" s="255">
        <f t="shared" si="31"/>
        <v>0</v>
      </c>
      <c r="EF299" s="255">
        <f t="shared" si="29"/>
        <v>200000</v>
      </c>
      <c r="EG299" s="255">
        <v>0</v>
      </c>
      <c r="EH299" s="366" t="s">
        <v>201</v>
      </c>
    </row>
    <row r="300" spans="1:138" x14ac:dyDescent="0.4">
      <c r="A300" s="366" t="s">
        <v>77</v>
      </c>
      <c r="B300" s="381" t="s">
        <v>435</v>
      </c>
      <c r="C300" s="366" t="s">
        <v>376</v>
      </c>
      <c r="D300" s="366">
        <v>606809</v>
      </c>
      <c r="E300" s="366" t="s">
        <v>372</v>
      </c>
      <c r="F300" s="367">
        <v>0</v>
      </c>
      <c r="G300" s="367">
        <v>0</v>
      </c>
      <c r="H300" s="281"/>
      <c r="I300" s="281"/>
      <c r="J300" s="281"/>
      <c r="K300" s="281"/>
      <c r="L300" s="281"/>
      <c r="M300" s="389" t="s">
        <v>411</v>
      </c>
      <c r="N300" s="389" t="s">
        <v>411</v>
      </c>
      <c r="O300" s="389" t="s">
        <v>411</v>
      </c>
      <c r="P300" s="389" t="s">
        <v>411</v>
      </c>
      <c r="Q300" s="389" t="s">
        <v>411</v>
      </c>
      <c r="R300" s="389" t="s">
        <v>411</v>
      </c>
      <c r="S300" s="389" t="s">
        <v>411</v>
      </c>
      <c r="T300" s="389" t="s">
        <v>411</v>
      </c>
      <c r="U300" s="389" t="s">
        <v>411</v>
      </c>
      <c r="V300" s="389" t="s">
        <v>411</v>
      </c>
      <c r="W300" s="389" t="s">
        <v>411</v>
      </c>
      <c r="X300" s="389" t="s">
        <v>411</v>
      </c>
      <c r="Y300" s="389" t="s">
        <v>411</v>
      </c>
      <c r="Z300" s="389" t="s">
        <v>411</v>
      </c>
      <c r="AA300" s="389" t="s">
        <v>411</v>
      </c>
      <c r="AB300" s="389" t="s">
        <v>411</v>
      </c>
      <c r="AC300" s="389" t="s">
        <v>411</v>
      </c>
      <c r="AD300" s="389" t="s">
        <v>411</v>
      </c>
      <c r="AE300" s="389" t="s">
        <v>411</v>
      </c>
      <c r="AF300" s="389" t="s">
        <v>411</v>
      </c>
      <c r="AG300" s="389" t="s">
        <v>411</v>
      </c>
      <c r="AH300" s="389" t="s">
        <v>411</v>
      </c>
      <c r="AI300" s="367">
        <v>0</v>
      </c>
      <c r="AJ300" s="367">
        <v>0</v>
      </c>
      <c r="AK300" s="367">
        <v>0</v>
      </c>
      <c r="AL300" s="367">
        <v>0</v>
      </c>
      <c r="AM300" s="367">
        <v>0</v>
      </c>
      <c r="AN300" s="367">
        <v>0</v>
      </c>
      <c r="AO300" s="367">
        <v>0</v>
      </c>
      <c r="AP300" s="367">
        <v>0</v>
      </c>
      <c r="AQ300" s="367">
        <v>0</v>
      </c>
      <c r="AR300" s="367">
        <v>0</v>
      </c>
      <c r="AS300" s="367">
        <v>0</v>
      </c>
      <c r="AT300" s="367">
        <v>0</v>
      </c>
      <c r="AU300" s="367">
        <v>0</v>
      </c>
      <c r="AV300" s="367">
        <v>0</v>
      </c>
      <c r="AW300" s="367">
        <v>0</v>
      </c>
      <c r="AX300" s="367">
        <v>0</v>
      </c>
      <c r="AY300" s="367">
        <v>0</v>
      </c>
      <c r="AZ300" s="367">
        <v>0</v>
      </c>
      <c r="BA300" s="367">
        <v>0</v>
      </c>
      <c r="BB300" s="367">
        <v>0</v>
      </c>
      <c r="BC300" s="367">
        <v>0</v>
      </c>
      <c r="BD300" s="367">
        <v>0</v>
      </c>
      <c r="BE300" s="367">
        <v>0</v>
      </c>
      <c r="BF300" s="367">
        <v>0</v>
      </c>
      <c r="BG300" s="367">
        <v>0</v>
      </c>
      <c r="BH300" s="367">
        <v>0</v>
      </c>
      <c r="BI300" s="367">
        <v>0</v>
      </c>
      <c r="BJ300" s="367">
        <v>0</v>
      </c>
      <c r="BK300" s="367">
        <v>0</v>
      </c>
      <c r="BL300" s="367">
        <v>0</v>
      </c>
      <c r="BN300" s="369">
        <v>0</v>
      </c>
      <c r="BO300" s="369">
        <v>0</v>
      </c>
      <c r="BP300" s="369">
        <v>0</v>
      </c>
      <c r="BQ300" s="369">
        <v>0</v>
      </c>
      <c r="BR300" s="369">
        <v>0</v>
      </c>
      <c r="BS300" s="390" t="s">
        <v>411</v>
      </c>
      <c r="BT300" s="390" t="s">
        <v>411</v>
      </c>
      <c r="BU300" s="390" t="s">
        <v>411</v>
      </c>
      <c r="BV300" s="390" t="s">
        <v>411</v>
      </c>
      <c r="BW300" s="390" t="s">
        <v>411</v>
      </c>
      <c r="BX300" s="390" t="s">
        <v>411</v>
      </c>
      <c r="BY300" s="390" t="s">
        <v>411</v>
      </c>
      <c r="BZ300" s="390" t="s">
        <v>411</v>
      </c>
      <c r="CA300" s="390" t="s">
        <v>411</v>
      </c>
      <c r="CB300" s="390" t="s">
        <v>411</v>
      </c>
      <c r="CC300" s="390" t="s">
        <v>411</v>
      </c>
      <c r="CD300" s="390" t="s">
        <v>411</v>
      </c>
      <c r="CE300" s="390" t="s">
        <v>411</v>
      </c>
      <c r="CF300" s="390" t="s">
        <v>411</v>
      </c>
      <c r="CG300" s="390" t="s">
        <v>411</v>
      </c>
      <c r="CH300" s="390" t="s">
        <v>411</v>
      </c>
      <c r="CI300" s="390" t="s">
        <v>411</v>
      </c>
      <c r="CJ300" s="390" t="s">
        <v>411</v>
      </c>
      <c r="CK300" s="390" t="s">
        <v>411</v>
      </c>
      <c r="CL300" s="390" t="s">
        <v>411</v>
      </c>
      <c r="CM300" s="390" t="s">
        <v>411</v>
      </c>
      <c r="CN300" s="390" t="s">
        <v>411</v>
      </c>
      <c r="CO300" s="369">
        <v>50000</v>
      </c>
      <c r="CP300" s="369">
        <v>50000</v>
      </c>
      <c r="CQ300" s="369">
        <v>50000</v>
      </c>
      <c r="CR300" s="369">
        <v>50000</v>
      </c>
      <c r="CS300" s="369">
        <v>30000</v>
      </c>
      <c r="CT300" s="369">
        <v>30000</v>
      </c>
      <c r="CU300" s="369">
        <v>30000</v>
      </c>
      <c r="CV300" s="369">
        <v>30000</v>
      </c>
      <c r="CW300" s="369">
        <v>30000</v>
      </c>
      <c r="CX300" s="369">
        <v>30000</v>
      </c>
      <c r="CY300" s="369">
        <v>30000</v>
      </c>
      <c r="CZ300" s="369">
        <v>10000</v>
      </c>
      <c r="DA300" s="369">
        <v>0</v>
      </c>
      <c r="DB300" s="369">
        <v>0</v>
      </c>
      <c r="DC300" s="369">
        <v>0</v>
      </c>
      <c r="DD300" s="369">
        <v>0</v>
      </c>
      <c r="DE300" s="369">
        <v>0</v>
      </c>
      <c r="DF300" s="369">
        <v>0</v>
      </c>
      <c r="DG300" s="369">
        <v>0</v>
      </c>
      <c r="DH300" s="369">
        <v>0</v>
      </c>
      <c r="DI300" s="369">
        <v>0</v>
      </c>
      <c r="DJ300" s="369">
        <v>0</v>
      </c>
      <c r="DK300" s="369">
        <v>0</v>
      </c>
      <c r="DL300" s="369">
        <v>0</v>
      </c>
      <c r="DM300" s="369">
        <v>0</v>
      </c>
      <c r="DN300" s="369">
        <v>0</v>
      </c>
      <c r="DO300" s="369">
        <v>0</v>
      </c>
      <c r="DP300" s="369">
        <v>0</v>
      </c>
      <c r="DQ300" s="369">
        <v>0</v>
      </c>
      <c r="DR300" s="369">
        <v>0</v>
      </c>
      <c r="DT300" s="366" t="s">
        <v>247</v>
      </c>
      <c r="DU300" s="304"/>
      <c r="DV300" s="304"/>
      <c r="DW300" s="304"/>
      <c r="DX300" s="304"/>
      <c r="DY300" s="304"/>
      <c r="DZ300" s="304"/>
      <c r="EA300" s="255">
        <v>200000</v>
      </c>
      <c r="EB300" s="255">
        <v>600000</v>
      </c>
      <c r="EC300" s="255">
        <v>560000</v>
      </c>
      <c r="ED300" s="255">
        <f t="shared" si="31"/>
        <v>160000</v>
      </c>
      <c r="EE300" s="255">
        <f t="shared" si="31"/>
        <v>0</v>
      </c>
      <c r="EF300" s="255">
        <f t="shared" si="29"/>
        <v>1520000</v>
      </c>
      <c r="EG300" s="255">
        <v>0</v>
      </c>
      <c r="EH300" s="366" t="s">
        <v>201</v>
      </c>
    </row>
    <row r="301" spans="1:138" x14ac:dyDescent="0.4">
      <c r="A301" s="366" t="s">
        <v>77</v>
      </c>
      <c r="B301" s="381" t="s">
        <v>436</v>
      </c>
      <c r="C301" s="366" t="s">
        <v>376</v>
      </c>
      <c r="D301" s="366">
        <v>606809</v>
      </c>
      <c r="E301" s="366" t="s">
        <v>372</v>
      </c>
      <c r="F301" s="367">
        <v>0</v>
      </c>
      <c r="G301" s="367">
        <v>0</v>
      </c>
      <c r="H301" s="281"/>
      <c r="I301" s="281"/>
      <c r="J301" s="281"/>
      <c r="K301" s="281"/>
      <c r="L301" s="281"/>
      <c r="M301" s="389" t="s">
        <v>411</v>
      </c>
      <c r="N301" s="389" t="s">
        <v>411</v>
      </c>
      <c r="O301" s="389" t="s">
        <v>411</v>
      </c>
      <c r="P301" s="389" t="s">
        <v>411</v>
      </c>
      <c r="Q301" s="389" t="s">
        <v>411</v>
      </c>
      <c r="R301" s="389" t="s">
        <v>411</v>
      </c>
      <c r="S301" s="389" t="s">
        <v>411</v>
      </c>
      <c r="T301" s="389" t="s">
        <v>411</v>
      </c>
      <c r="U301" s="389" t="s">
        <v>411</v>
      </c>
      <c r="V301" s="389" t="s">
        <v>411</v>
      </c>
      <c r="W301" s="389" t="s">
        <v>411</v>
      </c>
      <c r="X301" s="389" t="s">
        <v>411</v>
      </c>
      <c r="Y301" s="389" t="s">
        <v>411</v>
      </c>
      <c r="Z301" s="389" t="s">
        <v>411</v>
      </c>
      <c r="AA301" s="389" t="s">
        <v>411</v>
      </c>
      <c r="AB301" s="389" t="s">
        <v>411</v>
      </c>
      <c r="AC301" s="389" t="s">
        <v>411</v>
      </c>
      <c r="AD301" s="389" t="s">
        <v>411</v>
      </c>
      <c r="AE301" s="389" t="s">
        <v>411</v>
      </c>
      <c r="AF301" s="389" t="s">
        <v>411</v>
      </c>
      <c r="AG301" s="389" t="s">
        <v>411</v>
      </c>
      <c r="AH301" s="389" t="s">
        <v>411</v>
      </c>
      <c r="AI301" s="367">
        <v>0</v>
      </c>
      <c r="AJ301" s="367">
        <v>0</v>
      </c>
      <c r="AK301" s="367">
        <v>0</v>
      </c>
      <c r="AL301" s="367">
        <v>0</v>
      </c>
      <c r="AM301" s="367">
        <v>0</v>
      </c>
      <c r="AN301" s="367">
        <v>0</v>
      </c>
      <c r="AO301" s="367">
        <v>0</v>
      </c>
      <c r="AP301" s="367">
        <v>0</v>
      </c>
      <c r="AQ301" s="367">
        <v>0</v>
      </c>
      <c r="AR301" s="367">
        <v>0</v>
      </c>
      <c r="AS301" s="367">
        <v>0</v>
      </c>
      <c r="AT301" s="367">
        <v>0</v>
      </c>
      <c r="AU301" s="367">
        <v>0</v>
      </c>
      <c r="AV301" s="367">
        <v>0</v>
      </c>
      <c r="AW301" s="367">
        <v>0</v>
      </c>
      <c r="AX301" s="367">
        <v>0</v>
      </c>
      <c r="AY301" s="367">
        <v>0</v>
      </c>
      <c r="AZ301" s="367">
        <v>0</v>
      </c>
      <c r="BA301" s="367">
        <v>0</v>
      </c>
      <c r="BB301" s="367">
        <v>0</v>
      </c>
      <c r="BC301" s="367">
        <v>0</v>
      </c>
      <c r="BD301" s="367">
        <v>0</v>
      </c>
      <c r="BE301" s="367">
        <v>0</v>
      </c>
      <c r="BF301" s="367">
        <v>0</v>
      </c>
      <c r="BG301" s="367">
        <v>0</v>
      </c>
      <c r="BH301" s="367">
        <v>0</v>
      </c>
      <c r="BI301" s="367">
        <v>0</v>
      </c>
      <c r="BJ301" s="367">
        <v>0</v>
      </c>
      <c r="BK301" s="367">
        <v>0</v>
      </c>
      <c r="BL301" s="367">
        <v>0</v>
      </c>
      <c r="BN301" s="369">
        <v>0</v>
      </c>
      <c r="BO301" s="369">
        <v>0</v>
      </c>
      <c r="BP301" s="369">
        <v>0</v>
      </c>
      <c r="BQ301" s="369">
        <v>0</v>
      </c>
      <c r="BR301" s="369">
        <v>0</v>
      </c>
      <c r="BS301" s="390" t="s">
        <v>411</v>
      </c>
      <c r="BT301" s="390" t="s">
        <v>411</v>
      </c>
      <c r="BU301" s="390" t="s">
        <v>411</v>
      </c>
      <c r="BV301" s="390" t="s">
        <v>411</v>
      </c>
      <c r="BW301" s="390" t="s">
        <v>411</v>
      </c>
      <c r="BX301" s="390" t="s">
        <v>411</v>
      </c>
      <c r="BY301" s="390" t="s">
        <v>411</v>
      </c>
      <c r="BZ301" s="390" t="s">
        <v>411</v>
      </c>
      <c r="CA301" s="390" t="s">
        <v>411</v>
      </c>
      <c r="CB301" s="390" t="s">
        <v>411</v>
      </c>
      <c r="CC301" s="390" t="s">
        <v>411</v>
      </c>
      <c r="CD301" s="390" t="s">
        <v>411</v>
      </c>
      <c r="CE301" s="390" t="s">
        <v>411</v>
      </c>
      <c r="CF301" s="390" t="s">
        <v>411</v>
      </c>
      <c r="CG301" s="390" t="s">
        <v>411</v>
      </c>
      <c r="CH301" s="390" t="s">
        <v>411</v>
      </c>
      <c r="CI301" s="390" t="s">
        <v>411</v>
      </c>
      <c r="CJ301" s="390" t="s">
        <v>411</v>
      </c>
      <c r="CK301" s="390" t="s">
        <v>411</v>
      </c>
      <c r="CL301" s="390" t="s">
        <v>411</v>
      </c>
      <c r="CM301" s="390" t="s">
        <v>411</v>
      </c>
      <c r="CN301" s="390" t="s">
        <v>411</v>
      </c>
      <c r="CO301" s="369">
        <v>0</v>
      </c>
      <c r="CP301" s="369">
        <v>0</v>
      </c>
      <c r="CQ301" s="369">
        <v>35000</v>
      </c>
      <c r="CR301" s="369">
        <v>0</v>
      </c>
      <c r="CS301" s="369">
        <v>0</v>
      </c>
      <c r="CT301" s="369">
        <v>35000</v>
      </c>
      <c r="CU301" s="369">
        <v>0</v>
      </c>
      <c r="CV301" s="369">
        <v>0</v>
      </c>
      <c r="CW301" s="369">
        <v>35000</v>
      </c>
      <c r="CX301" s="369">
        <v>0</v>
      </c>
      <c r="CY301" s="369">
        <v>0</v>
      </c>
      <c r="CZ301" s="369">
        <v>90000</v>
      </c>
      <c r="DA301" s="369">
        <v>0</v>
      </c>
      <c r="DB301" s="369">
        <v>0</v>
      </c>
      <c r="DC301" s="369">
        <v>0</v>
      </c>
      <c r="DD301" s="369">
        <v>0</v>
      </c>
      <c r="DE301" s="369">
        <v>0</v>
      </c>
      <c r="DF301" s="369">
        <v>0</v>
      </c>
      <c r="DG301" s="369">
        <v>0</v>
      </c>
      <c r="DH301" s="369">
        <v>0</v>
      </c>
      <c r="DI301" s="369">
        <v>0</v>
      </c>
      <c r="DJ301" s="369">
        <v>0</v>
      </c>
      <c r="DK301" s="369">
        <v>0</v>
      </c>
      <c r="DL301" s="369">
        <v>0</v>
      </c>
      <c r="DM301" s="369">
        <v>0</v>
      </c>
      <c r="DN301" s="369">
        <v>0</v>
      </c>
      <c r="DO301" s="369">
        <v>0</v>
      </c>
      <c r="DP301" s="369">
        <v>0</v>
      </c>
      <c r="DQ301" s="369">
        <v>0</v>
      </c>
      <c r="DR301" s="369">
        <v>0</v>
      </c>
      <c r="DT301" s="366" t="s">
        <v>247</v>
      </c>
      <c r="DU301" s="304"/>
      <c r="DV301" s="304"/>
      <c r="DW301" s="304"/>
      <c r="DX301" s="304"/>
      <c r="DY301" s="304"/>
      <c r="DZ301" s="304"/>
      <c r="EA301" s="255">
        <v>0</v>
      </c>
      <c r="EB301" s="255">
        <v>235000</v>
      </c>
      <c r="EC301" s="255">
        <v>140000</v>
      </c>
      <c r="ED301" s="255">
        <f t="shared" si="31"/>
        <v>125000</v>
      </c>
      <c r="EE301" s="255">
        <f t="shared" si="31"/>
        <v>0</v>
      </c>
      <c r="EF301" s="255">
        <f t="shared" si="29"/>
        <v>500000</v>
      </c>
      <c r="EG301" s="255">
        <v>0</v>
      </c>
      <c r="EH301" s="366" t="s">
        <v>201</v>
      </c>
    </row>
    <row r="302" spans="1:138" x14ac:dyDescent="0.4">
      <c r="A302" s="366" t="s">
        <v>276</v>
      </c>
      <c r="B302" s="366" t="s">
        <v>276</v>
      </c>
      <c r="C302" s="366" t="s">
        <v>276</v>
      </c>
      <c r="D302" s="366">
        <v>634997</v>
      </c>
      <c r="E302" s="366" t="s">
        <v>311</v>
      </c>
      <c r="F302" s="367">
        <v>0</v>
      </c>
      <c r="G302" s="367">
        <v>0</v>
      </c>
      <c r="H302" s="281"/>
      <c r="I302" s="281"/>
      <c r="J302" s="281"/>
      <c r="K302" s="281"/>
      <c r="L302" s="281"/>
      <c r="M302" s="389" t="s">
        <v>411</v>
      </c>
      <c r="N302" s="389" t="s">
        <v>411</v>
      </c>
      <c r="O302" s="389" t="s">
        <v>411</v>
      </c>
      <c r="P302" s="389" t="s">
        <v>411</v>
      </c>
      <c r="Q302" s="389" t="s">
        <v>411</v>
      </c>
      <c r="R302" s="389" t="s">
        <v>411</v>
      </c>
      <c r="S302" s="389" t="s">
        <v>411</v>
      </c>
      <c r="T302" s="389" t="s">
        <v>411</v>
      </c>
      <c r="U302" s="389" t="s">
        <v>411</v>
      </c>
      <c r="V302" s="389" t="s">
        <v>411</v>
      </c>
      <c r="W302" s="389" t="s">
        <v>411</v>
      </c>
      <c r="X302" s="389" t="s">
        <v>411</v>
      </c>
      <c r="Y302" s="389" t="s">
        <v>411</v>
      </c>
      <c r="Z302" s="389" t="s">
        <v>411</v>
      </c>
      <c r="AA302" s="389" t="s">
        <v>411</v>
      </c>
      <c r="AB302" s="389" t="s">
        <v>411</v>
      </c>
      <c r="AC302" s="389" t="s">
        <v>411</v>
      </c>
      <c r="AD302" s="389" t="s">
        <v>411</v>
      </c>
      <c r="AE302" s="389" t="s">
        <v>411</v>
      </c>
      <c r="AF302" s="389" t="s">
        <v>411</v>
      </c>
      <c r="AG302" s="389" t="s">
        <v>411</v>
      </c>
      <c r="AH302" s="389" t="s">
        <v>411</v>
      </c>
      <c r="AI302" s="367">
        <v>0</v>
      </c>
      <c r="AJ302" s="367">
        <v>0</v>
      </c>
      <c r="AK302" s="367">
        <v>0</v>
      </c>
      <c r="AL302" s="367">
        <v>0</v>
      </c>
      <c r="AM302" s="367">
        <v>0</v>
      </c>
      <c r="AN302" s="367">
        <v>0</v>
      </c>
      <c r="AO302" s="367">
        <v>0</v>
      </c>
      <c r="AP302" s="367">
        <v>0</v>
      </c>
      <c r="AQ302" s="367">
        <v>0</v>
      </c>
      <c r="AR302" s="367">
        <v>0</v>
      </c>
      <c r="AS302" s="367">
        <v>0</v>
      </c>
      <c r="AT302" s="367">
        <v>0</v>
      </c>
      <c r="AU302" s="367">
        <v>0</v>
      </c>
      <c r="AV302" s="367">
        <v>0</v>
      </c>
      <c r="AW302" s="367">
        <v>0</v>
      </c>
      <c r="AX302" s="367">
        <v>0</v>
      </c>
      <c r="AY302" s="367">
        <v>0</v>
      </c>
      <c r="AZ302" s="367">
        <v>0</v>
      </c>
      <c r="BA302" s="367">
        <v>0</v>
      </c>
      <c r="BB302" s="367">
        <v>0</v>
      </c>
      <c r="BC302" s="367">
        <v>0</v>
      </c>
      <c r="BD302" s="367">
        <v>0</v>
      </c>
      <c r="BE302" s="367">
        <v>0</v>
      </c>
      <c r="BF302" s="367">
        <v>0</v>
      </c>
      <c r="BG302" s="367">
        <v>0</v>
      </c>
      <c r="BH302" s="367">
        <v>0</v>
      </c>
      <c r="BI302" s="367">
        <v>0</v>
      </c>
      <c r="BJ302" s="367">
        <v>0</v>
      </c>
      <c r="BK302" s="367">
        <v>0</v>
      </c>
      <c r="BL302" s="367">
        <v>0</v>
      </c>
      <c r="BN302" s="369">
        <v>0</v>
      </c>
      <c r="BO302" s="369">
        <v>0</v>
      </c>
      <c r="BP302" s="369">
        <v>0</v>
      </c>
      <c r="BQ302" s="369">
        <v>0</v>
      </c>
      <c r="BR302" s="369">
        <v>0</v>
      </c>
      <c r="BS302" s="390" t="s">
        <v>411</v>
      </c>
      <c r="BT302" s="390" t="s">
        <v>411</v>
      </c>
      <c r="BU302" s="390" t="s">
        <v>411</v>
      </c>
      <c r="BV302" s="390" t="s">
        <v>411</v>
      </c>
      <c r="BW302" s="390" t="s">
        <v>411</v>
      </c>
      <c r="BX302" s="390" t="s">
        <v>411</v>
      </c>
      <c r="BY302" s="390" t="s">
        <v>411</v>
      </c>
      <c r="BZ302" s="390" t="s">
        <v>411</v>
      </c>
      <c r="CA302" s="390" t="s">
        <v>411</v>
      </c>
      <c r="CB302" s="390" t="s">
        <v>411</v>
      </c>
      <c r="CC302" s="390" t="s">
        <v>411</v>
      </c>
      <c r="CD302" s="390" t="s">
        <v>411</v>
      </c>
      <c r="CE302" s="390" t="s">
        <v>411</v>
      </c>
      <c r="CF302" s="390" t="s">
        <v>411</v>
      </c>
      <c r="CG302" s="390" t="s">
        <v>411</v>
      </c>
      <c r="CH302" s="390" t="s">
        <v>411</v>
      </c>
      <c r="CI302" s="390" t="s">
        <v>411</v>
      </c>
      <c r="CJ302" s="390" t="s">
        <v>411</v>
      </c>
      <c r="CK302" s="390" t="s">
        <v>411</v>
      </c>
      <c r="CL302" s="390" t="s">
        <v>411</v>
      </c>
      <c r="CM302" s="390" t="s">
        <v>411</v>
      </c>
      <c r="CN302" s="390" t="s">
        <v>411</v>
      </c>
      <c r="CO302" s="369">
        <v>0</v>
      </c>
      <c r="CP302" s="369">
        <v>0</v>
      </c>
      <c r="CQ302" s="369">
        <v>0</v>
      </c>
      <c r="CR302" s="369">
        <v>0</v>
      </c>
      <c r="CS302" s="369">
        <v>0</v>
      </c>
      <c r="CT302" s="369">
        <v>0</v>
      </c>
      <c r="CU302" s="369">
        <v>0</v>
      </c>
      <c r="CV302" s="369">
        <v>0</v>
      </c>
      <c r="CW302" s="369">
        <v>0</v>
      </c>
      <c r="CX302" s="369">
        <v>0</v>
      </c>
      <c r="CY302" s="369">
        <v>0</v>
      </c>
      <c r="CZ302" s="369">
        <v>0</v>
      </c>
      <c r="DA302" s="369">
        <v>0</v>
      </c>
      <c r="DB302" s="369">
        <v>0</v>
      </c>
      <c r="DC302" s="369">
        <v>0</v>
      </c>
      <c r="DD302" s="369">
        <v>0</v>
      </c>
      <c r="DE302" s="369">
        <v>0</v>
      </c>
      <c r="DF302" s="369">
        <v>0</v>
      </c>
      <c r="DG302" s="369">
        <v>0</v>
      </c>
      <c r="DH302" s="369">
        <v>0</v>
      </c>
      <c r="DI302" s="369">
        <v>0</v>
      </c>
      <c r="DJ302" s="369">
        <v>0</v>
      </c>
      <c r="DK302" s="369">
        <v>0</v>
      </c>
      <c r="DL302" s="369">
        <v>0</v>
      </c>
      <c r="DM302" s="369">
        <v>0</v>
      </c>
      <c r="DN302" s="369">
        <v>0</v>
      </c>
      <c r="DO302" s="369">
        <v>0</v>
      </c>
      <c r="DP302" s="369">
        <v>0</v>
      </c>
      <c r="DQ302" s="369">
        <v>0</v>
      </c>
      <c r="DR302" s="369">
        <v>0</v>
      </c>
      <c r="DT302" s="366" t="s">
        <v>276</v>
      </c>
      <c r="DU302" s="304"/>
      <c r="DV302" s="304"/>
      <c r="DW302" s="304"/>
      <c r="DX302" s="304"/>
      <c r="DY302" s="304"/>
      <c r="DZ302" s="304"/>
      <c r="EA302" s="255">
        <v>0</v>
      </c>
      <c r="EB302" s="255">
        <v>0</v>
      </c>
      <c r="EC302" s="255">
        <v>0</v>
      </c>
      <c r="ED302" s="255">
        <f t="shared" si="31"/>
        <v>0</v>
      </c>
      <c r="EE302" s="255">
        <f t="shared" si="31"/>
        <v>0</v>
      </c>
      <c r="EF302" s="255">
        <f t="shared" si="29"/>
        <v>0</v>
      </c>
      <c r="EG302" s="255">
        <v>0</v>
      </c>
      <c r="EH302" s="366" t="s">
        <v>200</v>
      </c>
    </row>
    <row r="303" spans="1:138" x14ac:dyDescent="0.4">
      <c r="A303" s="366" t="s">
        <v>79</v>
      </c>
      <c r="B303" s="381" t="s">
        <v>437</v>
      </c>
      <c r="C303" s="366" t="s">
        <v>376</v>
      </c>
      <c r="D303" s="366">
        <v>634997</v>
      </c>
      <c r="E303" s="366" t="s">
        <v>372</v>
      </c>
      <c r="F303" s="367">
        <v>0</v>
      </c>
      <c r="G303" s="367">
        <v>0</v>
      </c>
      <c r="H303" s="281"/>
      <c r="I303" s="281"/>
      <c r="J303" s="281"/>
      <c r="K303" s="281"/>
      <c r="L303" s="281"/>
      <c r="M303" s="389" t="s">
        <v>411</v>
      </c>
      <c r="N303" s="389" t="s">
        <v>411</v>
      </c>
      <c r="O303" s="389" t="s">
        <v>411</v>
      </c>
      <c r="P303" s="389" t="s">
        <v>411</v>
      </c>
      <c r="Q303" s="389" t="s">
        <v>411</v>
      </c>
      <c r="R303" s="389" t="s">
        <v>411</v>
      </c>
      <c r="S303" s="389" t="s">
        <v>411</v>
      </c>
      <c r="T303" s="389" t="s">
        <v>411</v>
      </c>
      <c r="U303" s="389" t="s">
        <v>411</v>
      </c>
      <c r="V303" s="389" t="s">
        <v>411</v>
      </c>
      <c r="W303" s="389" t="s">
        <v>411</v>
      </c>
      <c r="X303" s="389" t="s">
        <v>411</v>
      </c>
      <c r="Y303" s="389" t="s">
        <v>411</v>
      </c>
      <c r="Z303" s="389" t="s">
        <v>411</v>
      </c>
      <c r="AA303" s="389" t="s">
        <v>411</v>
      </c>
      <c r="AB303" s="389" t="s">
        <v>411</v>
      </c>
      <c r="AC303" s="389" t="s">
        <v>411</v>
      </c>
      <c r="AD303" s="389" t="s">
        <v>411</v>
      </c>
      <c r="AE303" s="389" t="s">
        <v>411</v>
      </c>
      <c r="AF303" s="389" t="s">
        <v>411</v>
      </c>
      <c r="AG303" s="389" t="s">
        <v>411</v>
      </c>
      <c r="AH303" s="389" t="s">
        <v>411</v>
      </c>
      <c r="AI303" s="367">
        <v>0</v>
      </c>
      <c r="AJ303" s="367">
        <v>0</v>
      </c>
      <c r="AK303" s="367">
        <v>0</v>
      </c>
      <c r="AL303" s="367">
        <v>0</v>
      </c>
      <c r="AM303" s="367">
        <v>0</v>
      </c>
      <c r="AN303" s="367">
        <v>0</v>
      </c>
      <c r="AO303" s="367">
        <v>0</v>
      </c>
      <c r="AP303" s="367">
        <v>0</v>
      </c>
      <c r="AQ303" s="367">
        <v>0</v>
      </c>
      <c r="AR303" s="367">
        <v>0</v>
      </c>
      <c r="AS303" s="367">
        <v>0</v>
      </c>
      <c r="AT303" s="367">
        <v>0</v>
      </c>
      <c r="AU303" s="367">
        <v>0</v>
      </c>
      <c r="AV303" s="367">
        <v>0</v>
      </c>
      <c r="AW303" s="367">
        <v>0</v>
      </c>
      <c r="AX303" s="367">
        <v>0</v>
      </c>
      <c r="AY303" s="367">
        <v>0</v>
      </c>
      <c r="AZ303" s="367">
        <v>0</v>
      </c>
      <c r="BA303" s="367">
        <v>0</v>
      </c>
      <c r="BB303" s="367">
        <v>0</v>
      </c>
      <c r="BC303" s="367">
        <v>0</v>
      </c>
      <c r="BD303" s="367">
        <v>0</v>
      </c>
      <c r="BE303" s="367">
        <v>0</v>
      </c>
      <c r="BF303" s="367">
        <v>0</v>
      </c>
      <c r="BG303" s="367">
        <v>0</v>
      </c>
      <c r="BH303" s="367">
        <v>0</v>
      </c>
      <c r="BI303" s="367">
        <v>0</v>
      </c>
      <c r="BJ303" s="367">
        <v>0</v>
      </c>
      <c r="BK303" s="367">
        <v>0</v>
      </c>
      <c r="BL303" s="367">
        <v>0</v>
      </c>
      <c r="BN303" s="369">
        <v>0</v>
      </c>
      <c r="BO303" s="369">
        <v>0</v>
      </c>
      <c r="BP303" s="369">
        <v>0</v>
      </c>
      <c r="BQ303" s="369">
        <v>0</v>
      </c>
      <c r="BR303" s="369">
        <v>0</v>
      </c>
      <c r="BS303" s="390" t="s">
        <v>411</v>
      </c>
      <c r="BT303" s="390" t="s">
        <v>411</v>
      </c>
      <c r="BU303" s="390" t="s">
        <v>411</v>
      </c>
      <c r="BV303" s="390" t="s">
        <v>411</v>
      </c>
      <c r="BW303" s="390" t="s">
        <v>411</v>
      </c>
      <c r="BX303" s="390" t="s">
        <v>411</v>
      </c>
      <c r="BY303" s="390" t="s">
        <v>411</v>
      </c>
      <c r="BZ303" s="390" t="s">
        <v>411</v>
      </c>
      <c r="CA303" s="390" t="s">
        <v>411</v>
      </c>
      <c r="CB303" s="390" t="s">
        <v>411</v>
      </c>
      <c r="CC303" s="390" t="s">
        <v>411</v>
      </c>
      <c r="CD303" s="390" t="s">
        <v>411</v>
      </c>
      <c r="CE303" s="390" t="s">
        <v>411</v>
      </c>
      <c r="CF303" s="390" t="s">
        <v>411</v>
      </c>
      <c r="CG303" s="390" t="s">
        <v>411</v>
      </c>
      <c r="CH303" s="390" t="s">
        <v>411</v>
      </c>
      <c r="CI303" s="390" t="s">
        <v>411</v>
      </c>
      <c r="CJ303" s="390" t="s">
        <v>411</v>
      </c>
      <c r="CK303" s="390" t="s">
        <v>411</v>
      </c>
      <c r="CL303" s="390" t="s">
        <v>411</v>
      </c>
      <c r="CM303" s="390" t="s">
        <v>411</v>
      </c>
      <c r="CN303" s="390" t="s">
        <v>411</v>
      </c>
      <c r="CO303" s="369">
        <v>0</v>
      </c>
      <c r="CP303" s="369">
        <v>0</v>
      </c>
      <c r="CQ303" s="369">
        <v>0</v>
      </c>
      <c r="CR303" s="369">
        <v>0</v>
      </c>
      <c r="CS303" s="369">
        <v>0</v>
      </c>
      <c r="CT303" s="369">
        <v>0</v>
      </c>
      <c r="CU303" s="369">
        <v>0</v>
      </c>
      <c r="CV303" s="369">
        <v>0</v>
      </c>
      <c r="CW303" s="369">
        <v>0</v>
      </c>
      <c r="CX303" s="369">
        <v>0</v>
      </c>
      <c r="CY303" s="369">
        <v>0</v>
      </c>
      <c r="CZ303" s="369">
        <v>50000</v>
      </c>
      <c r="DA303" s="369">
        <v>0</v>
      </c>
      <c r="DB303" s="369">
        <v>0</v>
      </c>
      <c r="DC303" s="369">
        <v>0</v>
      </c>
      <c r="DD303" s="369">
        <v>0</v>
      </c>
      <c r="DE303" s="369">
        <v>0</v>
      </c>
      <c r="DF303" s="369">
        <v>0</v>
      </c>
      <c r="DG303" s="369">
        <v>0</v>
      </c>
      <c r="DH303" s="369">
        <v>0</v>
      </c>
      <c r="DI303" s="369">
        <v>0</v>
      </c>
      <c r="DJ303" s="369">
        <v>0</v>
      </c>
      <c r="DK303" s="369">
        <v>0</v>
      </c>
      <c r="DL303" s="369">
        <v>0</v>
      </c>
      <c r="DM303" s="369">
        <v>0</v>
      </c>
      <c r="DN303" s="369">
        <v>0</v>
      </c>
      <c r="DO303" s="369">
        <v>0</v>
      </c>
      <c r="DP303" s="369">
        <v>0</v>
      </c>
      <c r="DQ303" s="369">
        <v>0</v>
      </c>
      <c r="DR303" s="369">
        <v>0</v>
      </c>
      <c r="DT303" s="366" t="s">
        <v>246</v>
      </c>
      <c r="DU303" s="304"/>
      <c r="DV303" s="304"/>
      <c r="DW303" s="304"/>
      <c r="DX303" s="304"/>
      <c r="DY303" s="304"/>
      <c r="DZ303" s="304"/>
      <c r="EA303" s="255">
        <v>0</v>
      </c>
      <c r="EB303" s="255">
        <v>0</v>
      </c>
      <c r="EC303" s="255">
        <v>0</v>
      </c>
      <c r="ED303" s="255">
        <f t="shared" si="31"/>
        <v>50000</v>
      </c>
      <c r="EE303" s="255">
        <f t="shared" si="31"/>
        <v>0</v>
      </c>
      <c r="EF303" s="255">
        <f t="shared" si="29"/>
        <v>50000</v>
      </c>
      <c r="EG303" s="255">
        <v>0</v>
      </c>
      <c r="EH303" s="366" t="s">
        <v>200</v>
      </c>
    </row>
    <row r="304" spans="1:138" x14ac:dyDescent="0.4">
      <c r="A304" s="366" t="s">
        <v>276</v>
      </c>
      <c r="B304" s="366" t="s">
        <v>276</v>
      </c>
      <c r="C304" s="366" t="s">
        <v>276</v>
      </c>
      <c r="D304" s="366">
        <v>634998</v>
      </c>
      <c r="E304" s="366" t="s">
        <v>330</v>
      </c>
      <c r="F304" s="367">
        <v>0</v>
      </c>
      <c r="G304" s="367">
        <v>0</v>
      </c>
      <c r="H304" s="281"/>
      <c r="I304" s="281"/>
      <c r="J304" s="281"/>
      <c r="K304" s="281"/>
      <c r="L304" s="281"/>
      <c r="M304" s="389" t="s">
        <v>411</v>
      </c>
      <c r="N304" s="389" t="s">
        <v>411</v>
      </c>
      <c r="O304" s="389" t="s">
        <v>411</v>
      </c>
      <c r="P304" s="389" t="s">
        <v>411</v>
      </c>
      <c r="Q304" s="389" t="s">
        <v>411</v>
      </c>
      <c r="R304" s="389" t="s">
        <v>411</v>
      </c>
      <c r="S304" s="389" t="s">
        <v>411</v>
      </c>
      <c r="T304" s="389" t="s">
        <v>411</v>
      </c>
      <c r="U304" s="389" t="s">
        <v>411</v>
      </c>
      <c r="V304" s="389" t="s">
        <v>411</v>
      </c>
      <c r="W304" s="389" t="s">
        <v>411</v>
      </c>
      <c r="X304" s="389" t="s">
        <v>411</v>
      </c>
      <c r="Y304" s="389" t="s">
        <v>411</v>
      </c>
      <c r="Z304" s="389" t="s">
        <v>411</v>
      </c>
      <c r="AA304" s="389" t="s">
        <v>411</v>
      </c>
      <c r="AB304" s="389" t="s">
        <v>411</v>
      </c>
      <c r="AC304" s="389" t="s">
        <v>411</v>
      </c>
      <c r="AD304" s="389" t="s">
        <v>411</v>
      </c>
      <c r="AE304" s="389" t="s">
        <v>411</v>
      </c>
      <c r="AF304" s="389" t="s">
        <v>411</v>
      </c>
      <c r="AG304" s="389" t="s">
        <v>411</v>
      </c>
      <c r="AH304" s="389" t="s">
        <v>411</v>
      </c>
      <c r="AI304" s="367">
        <v>0</v>
      </c>
      <c r="AJ304" s="367">
        <v>0</v>
      </c>
      <c r="AK304" s="367">
        <v>0</v>
      </c>
      <c r="AL304" s="367">
        <v>0</v>
      </c>
      <c r="AM304" s="367">
        <v>0</v>
      </c>
      <c r="AN304" s="367">
        <v>0</v>
      </c>
      <c r="AO304" s="367">
        <v>0</v>
      </c>
      <c r="AP304" s="367">
        <v>0</v>
      </c>
      <c r="AQ304" s="367">
        <v>0</v>
      </c>
      <c r="AR304" s="367">
        <v>0</v>
      </c>
      <c r="AS304" s="367">
        <v>0</v>
      </c>
      <c r="AT304" s="367">
        <v>0</v>
      </c>
      <c r="AU304" s="367">
        <v>0</v>
      </c>
      <c r="AV304" s="367">
        <v>0</v>
      </c>
      <c r="AW304" s="367">
        <v>0</v>
      </c>
      <c r="AX304" s="367">
        <v>0</v>
      </c>
      <c r="AY304" s="367">
        <v>0</v>
      </c>
      <c r="AZ304" s="367">
        <v>0</v>
      </c>
      <c r="BA304" s="367">
        <v>0</v>
      </c>
      <c r="BB304" s="367">
        <v>0</v>
      </c>
      <c r="BC304" s="367">
        <v>0</v>
      </c>
      <c r="BD304" s="367">
        <v>0</v>
      </c>
      <c r="BE304" s="367">
        <v>0</v>
      </c>
      <c r="BF304" s="367">
        <v>0</v>
      </c>
      <c r="BG304" s="367">
        <v>0</v>
      </c>
      <c r="BH304" s="367">
        <v>0</v>
      </c>
      <c r="BI304" s="367">
        <v>0</v>
      </c>
      <c r="BJ304" s="367">
        <v>0</v>
      </c>
      <c r="BK304" s="367">
        <v>0</v>
      </c>
      <c r="BL304" s="367">
        <v>0</v>
      </c>
      <c r="BN304" s="369">
        <v>0</v>
      </c>
      <c r="BO304" s="369">
        <v>0</v>
      </c>
      <c r="BP304" s="369">
        <v>0</v>
      </c>
      <c r="BQ304" s="369">
        <v>0</v>
      </c>
      <c r="BR304" s="369">
        <v>0</v>
      </c>
      <c r="BS304" s="390" t="s">
        <v>411</v>
      </c>
      <c r="BT304" s="390" t="s">
        <v>411</v>
      </c>
      <c r="BU304" s="390" t="s">
        <v>411</v>
      </c>
      <c r="BV304" s="390" t="s">
        <v>411</v>
      </c>
      <c r="BW304" s="390" t="s">
        <v>411</v>
      </c>
      <c r="BX304" s="390" t="s">
        <v>411</v>
      </c>
      <c r="BY304" s="390" t="s">
        <v>411</v>
      </c>
      <c r="BZ304" s="390" t="s">
        <v>411</v>
      </c>
      <c r="CA304" s="390" t="s">
        <v>411</v>
      </c>
      <c r="CB304" s="390" t="s">
        <v>411</v>
      </c>
      <c r="CC304" s="390" t="s">
        <v>411</v>
      </c>
      <c r="CD304" s="390" t="s">
        <v>411</v>
      </c>
      <c r="CE304" s="390" t="s">
        <v>411</v>
      </c>
      <c r="CF304" s="390" t="s">
        <v>411</v>
      </c>
      <c r="CG304" s="390" t="s">
        <v>411</v>
      </c>
      <c r="CH304" s="390" t="s">
        <v>411</v>
      </c>
      <c r="CI304" s="390" t="s">
        <v>411</v>
      </c>
      <c r="CJ304" s="390" t="s">
        <v>411</v>
      </c>
      <c r="CK304" s="390" t="s">
        <v>411</v>
      </c>
      <c r="CL304" s="390" t="s">
        <v>411</v>
      </c>
      <c r="CM304" s="390" t="s">
        <v>411</v>
      </c>
      <c r="CN304" s="390" t="s">
        <v>411</v>
      </c>
      <c r="CO304" s="369">
        <v>0</v>
      </c>
      <c r="CP304" s="369">
        <v>0</v>
      </c>
      <c r="CQ304" s="369">
        <v>0</v>
      </c>
      <c r="CR304" s="369">
        <v>0</v>
      </c>
      <c r="CS304" s="369">
        <v>0</v>
      </c>
      <c r="CT304" s="369">
        <v>0</v>
      </c>
      <c r="CU304" s="369">
        <v>0</v>
      </c>
      <c r="CV304" s="369">
        <v>0</v>
      </c>
      <c r="CW304" s="369">
        <v>0</v>
      </c>
      <c r="CX304" s="369">
        <v>0</v>
      </c>
      <c r="CY304" s="369">
        <v>0</v>
      </c>
      <c r="CZ304" s="369">
        <v>0</v>
      </c>
      <c r="DA304" s="369">
        <v>0</v>
      </c>
      <c r="DB304" s="369">
        <v>0</v>
      </c>
      <c r="DC304" s="369">
        <v>0</v>
      </c>
      <c r="DD304" s="369">
        <v>0</v>
      </c>
      <c r="DE304" s="369">
        <v>0</v>
      </c>
      <c r="DF304" s="369">
        <v>0</v>
      </c>
      <c r="DG304" s="369">
        <v>0</v>
      </c>
      <c r="DH304" s="369">
        <v>0</v>
      </c>
      <c r="DI304" s="369">
        <v>0</v>
      </c>
      <c r="DJ304" s="369">
        <v>0</v>
      </c>
      <c r="DK304" s="369">
        <v>0</v>
      </c>
      <c r="DL304" s="369">
        <v>0</v>
      </c>
      <c r="DM304" s="369">
        <v>0</v>
      </c>
      <c r="DN304" s="369">
        <v>0</v>
      </c>
      <c r="DO304" s="369">
        <v>0</v>
      </c>
      <c r="DP304" s="369">
        <v>0</v>
      </c>
      <c r="DQ304" s="369">
        <v>0</v>
      </c>
      <c r="DR304" s="369">
        <v>0</v>
      </c>
      <c r="DT304" s="366" t="s">
        <v>276</v>
      </c>
      <c r="DU304" s="304"/>
      <c r="DV304" s="304"/>
      <c r="DW304" s="304"/>
      <c r="DX304" s="304"/>
      <c r="DY304" s="304"/>
      <c r="DZ304" s="304"/>
      <c r="EA304" s="255">
        <v>0</v>
      </c>
      <c r="EB304" s="255">
        <v>0</v>
      </c>
      <c r="EC304" s="255">
        <v>0</v>
      </c>
      <c r="ED304" s="255">
        <f t="shared" si="31"/>
        <v>0</v>
      </c>
      <c r="EE304" s="255">
        <f t="shared" si="31"/>
        <v>0</v>
      </c>
      <c r="EF304" s="255">
        <f t="shared" si="29"/>
        <v>0</v>
      </c>
      <c r="EG304" s="255">
        <v>0</v>
      </c>
      <c r="EH304" s="366" t="s">
        <v>200</v>
      </c>
    </row>
    <row r="305" spans="1:138" x14ac:dyDescent="0.4">
      <c r="A305" s="366" t="s">
        <v>79</v>
      </c>
      <c r="B305" s="381" t="s">
        <v>437</v>
      </c>
      <c r="C305" s="366" t="s">
        <v>376</v>
      </c>
      <c r="D305" s="366">
        <v>634998</v>
      </c>
      <c r="E305" s="366" t="s">
        <v>372</v>
      </c>
      <c r="F305" s="367">
        <v>0</v>
      </c>
      <c r="G305" s="367">
        <v>0</v>
      </c>
      <c r="H305" s="281"/>
      <c r="I305" s="281"/>
      <c r="J305" s="281"/>
      <c r="K305" s="281"/>
      <c r="L305" s="281"/>
      <c r="M305" s="389" t="s">
        <v>411</v>
      </c>
      <c r="N305" s="389" t="s">
        <v>411</v>
      </c>
      <c r="O305" s="389" t="s">
        <v>411</v>
      </c>
      <c r="P305" s="389" t="s">
        <v>411</v>
      </c>
      <c r="Q305" s="389" t="s">
        <v>411</v>
      </c>
      <c r="R305" s="389" t="s">
        <v>411</v>
      </c>
      <c r="S305" s="389" t="s">
        <v>411</v>
      </c>
      <c r="T305" s="389" t="s">
        <v>411</v>
      </c>
      <c r="U305" s="389" t="s">
        <v>411</v>
      </c>
      <c r="V305" s="389" t="s">
        <v>411</v>
      </c>
      <c r="W305" s="389" t="s">
        <v>411</v>
      </c>
      <c r="X305" s="389" t="s">
        <v>411</v>
      </c>
      <c r="Y305" s="389" t="s">
        <v>411</v>
      </c>
      <c r="Z305" s="389" t="s">
        <v>411</v>
      </c>
      <c r="AA305" s="389" t="s">
        <v>411</v>
      </c>
      <c r="AB305" s="389" t="s">
        <v>411</v>
      </c>
      <c r="AC305" s="389" t="s">
        <v>411</v>
      </c>
      <c r="AD305" s="389" t="s">
        <v>411</v>
      </c>
      <c r="AE305" s="389" t="s">
        <v>411</v>
      </c>
      <c r="AF305" s="389" t="s">
        <v>411</v>
      </c>
      <c r="AG305" s="389" t="s">
        <v>411</v>
      </c>
      <c r="AH305" s="389" t="s">
        <v>411</v>
      </c>
      <c r="AI305" s="367">
        <v>0</v>
      </c>
      <c r="AJ305" s="367">
        <v>0</v>
      </c>
      <c r="AK305" s="367">
        <v>0</v>
      </c>
      <c r="AL305" s="367">
        <v>0</v>
      </c>
      <c r="AM305" s="367">
        <v>0</v>
      </c>
      <c r="AN305" s="367">
        <v>0</v>
      </c>
      <c r="AO305" s="367">
        <v>0</v>
      </c>
      <c r="AP305" s="367">
        <v>0</v>
      </c>
      <c r="AQ305" s="367">
        <v>0</v>
      </c>
      <c r="AR305" s="367">
        <v>0</v>
      </c>
      <c r="AS305" s="367">
        <v>0</v>
      </c>
      <c r="AT305" s="367">
        <v>0</v>
      </c>
      <c r="AU305" s="367">
        <v>0</v>
      </c>
      <c r="AV305" s="367">
        <v>0</v>
      </c>
      <c r="AW305" s="367">
        <v>0</v>
      </c>
      <c r="AX305" s="367">
        <v>0</v>
      </c>
      <c r="AY305" s="367">
        <v>0</v>
      </c>
      <c r="AZ305" s="367">
        <v>0</v>
      </c>
      <c r="BA305" s="367">
        <v>0</v>
      </c>
      <c r="BB305" s="367">
        <v>0</v>
      </c>
      <c r="BC305" s="367">
        <v>0</v>
      </c>
      <c r="BD305" s="367">
        <v>0</v>
      </c>
      <c r="BE305" s="367">
        <v>0</v>
      </c>
      <c r="BF305" s="367">
        <v>0</v>
      </c>
      <c r="BG305" s="367">
        <v>0</v>
      </c>
      <c r="BH305" s="367">
        <v>0</v>
      </c>
      <c r="BI305" s="367">
        <v>0</v>
      </c>
      <c r="BJ305" s="367">
        <v>0</v>
      </c>
      <c r="BK305" s="367">
        <v>0</v>
      </c>
      <c r="BL305" s="367">
        <v>0</v>
      </c>
      <c r="BN305" s="369">
        <v>0</v>
      </c>
      <c r="BO305" s="369">
        <v>0</v>
      </c>
      <c r="BP305" s="369">
        <v>0</v>
      </c>
      <c r="BQ305" s="369">
        <v>0</v>
      </c>
      <c r="BR305" s="369">
        <v>0</v>
      </c>
      <c r="BS305" s="390" t="s">
        <v>411</v>
      </c>
      <c r="BT305" s="390" t="s">
        <v>411</v>
      </c>
      <c r="BU305" s="390" t="s">
        <v>411</v>
      </c>
      <c r="BV305" s="390" t="s">
        <v>411</v>
      </c>
      <c r="BW305" s="390" t="s">
        <v>411</v>
      </c>
      <c r="BX305" s="390" t="s">
        <v>411</v>
      </c>
      <c r="BY305" s="390" t="s">
        <v>411</v>
      </c>
      <c r="BZ305" s="390" t="s">
        <v>411</v>
      </c>
      <c r="CA305" s="390" t="s">
        <v>411</v>
      </c>
      <c r="CB305" s="390" t="s">
        <v>411</v>
      </c>
      <c r="CC305" s="390" t="s">
        <v>411</v>
      </c>
      <c r="CD305" s="390" t="s">
        <v>411</v>
      </c>
      <c r="CE305" s="390" t="s">
        <v>411</v>
      </c>
      <c r="CF305" s="390" t="s">
        <v>411</v>
      </c>
      <c r="CG305" s="390" t="s">
        <v>411</v>
      </c>
      <c r="CH305" s="390" t="s">
        <v>411</v>
      </c>
      <c r="CI305" s="390" t="s">
        <v>411</v>
      </c>
      <c r="CJ305" s="390" t="s">
        <v>411</v>
      </c>
      <c r="CK305" s="390" t="s">
        <v>411</v>
      </c>
      <c r="CL305" s="390" t="s">
        <v>411</v>
      </c>
      <c r="CM305" s="390" t="s">
        <v>411</v>
      </c>
      <c r="CN305" s="390" t="s">
        <v>411</v>
      </c>
      <c r="CO305" s="369">
        <v>0</v>
      </c>
      <c r="CP305" s="369">
        <v>0</v>
      </c>
      <c r="CQ305" s="369">
        <v>0</v>
      </c>
      <c r="CR305" s="369">
        <v>0</v>
      </c>
      <c r="CS305" s="369">
        <v>0</v>
      </c>
      <c r="CT305" s="369">
        <v>0</v>
      </c>
      <c r="CU305" s="369">
        <v>0</v>
      </c>
      <c r="CV305" s="369">
        <v>0</v>
      </c>
      <c r="CW305" s="369">
        <v>0</v>
      </c>
      <c r="CX305" s="369">
        <v>0</v>
      </c>
      <c r="CY305" s="369">
        <v>0</v>
      </c>
      <c r="CZ305" s="369">
        <v>0</v>
      </c>
      <c r="DA305" s="369">
        <v>0</v>
      </c>
      <c r="DB305" s="369">
        <v>26655</v>
      </c>
      <c r="DC305" s="369">
        <v>0</v>
      </c>
      <c r="DD305" s="369">
        <v>0</v>
      </c>
      <c r="DE305" s="369">
        <v>0</v>
      </c>
      <c r="DF305" s="369">
        <v>0</v>
      </c>
      <c r="DG305" s="369">
        <v>0</v>
      </c>
      <c r="DH305" s="369">
        <v>0</v>
      </c>
      <c r="DI305" s="369">
        <v>0</v>
      </c>
      <c r="DJ305" s="369">
        <v>0</v>
      </c>
      <c r="DK305" s="369">
        <v>0</v>
      </c>
      <c r="DL305" s="369">
        <v>0</v>
      </c>
      <c r="DM305" s="369">
        <v>0</v>
      </c>
      <c r="DN305" s="369">
        <v>0</v>
      </c>
      <c r="DO305" s="369">
        <v>0</v>
      </c>
      <c r="DP305" s="369">
        <v>0</v>
      </c>
      <c r="DQ305" s="369">
        <v>0</v>
      </c>
      <c r="DR305" s="369">
        <v>0</v>
      </c>
      <c r="DT305" s="366" t="s">
        <v>246</v>
      </c>
      <c r="DU305" s="304"/>
      <c r="DV305" s="304"/>
      <c r="DW305" s="304"/>
      <c r="DX305" s="304"/>
      <c r="DY305" s="304"/>
      <c r="DZ305" s="304"/>
      <c r="EA305" s="255">
        <v>0</v>
      </c>
      <c r="EB305" s="255">
        <v>0</v>
      </c>
      <c r="EC305" s="255">
        <v>0</v>
      </c>
      <c r="ED305" s="255">
        <f t="shared" si="31"/>
        <v>26655</v>
      </c>
      <c r="EE305" s="255">
        <f t="shared" si="31"/>
        <v>0</v>
      </c>
      <c r="EF305" s="255">
        <f t="shared" si="29"/>
        <v>26655</v>
      </c>
      <c r="EG305" s="255">
        <v>0</v>
      </c>
      <c r="EH305" s="366" t="s">
        <v>200</v>
      </c>
    </row>
    <row r="306" spans="1:138" x14ac:dyDescent="0.4">
      <c r="A306" s="366" t="s">
        <v>276</v>
      </c>
      <c r="B306" s="366" t="s">
        <v>276</v>
      </c>
      <c r="C306" s="366" t="s">
        <v>276</v>
      </c>
      <c r="D306" s="366">
        <v>634999</v>
      </c>
      <c r="E306" s="366" t="s">
        <v>331</v>
      </c>
      <c r="F306" s="367">
        <v>0</v>
      </c>
      <c r="G306" s="367">
        <v>0</v>
      </c>
      <c r="H306" s="281"/>
      <c r="I306" s="281"/>
      <c r="J306" s="281"/>
      <c r="K306" s="281"/>
      <c r="L306" s="281"/>
      <c r="M306" s="389" t="s">
        <v>411</v>
      </c>
      <c r="N306" s="389" t="s">
        <v>411</v>
      </c>
      <c r="O306" s="389" t="s">
        <v>411</v>
      </c>
      <c r="P306" s="389" t="s">
        <v>411</v>
      </c>
      <c r="Q306" s="389" t="s">
        <v>411</v>
      </c>
      <c r="R306" s="389" t="s">
        <v>411</v>
      </c>
      <c r="S306" s="389" t="s">
        <v>411</v>
      </c>
      <c r="T306" s="389" t="s">
        <v>411</v>
      </c>
      <c r="U306" s="389" t="s">
        <v>411</v>
      </c>
      <c r="V306" s="389" t="s">
        <v>411</v>
      </c>
      <c r="W306" s="389" t="s">
        <v>411</v>
      </c>
      <c r="X306" s="389" t="s">
        <v>411</v>
      </c>
      <c r="Y306" s="389" t="s">
        <v>411</v>
      </c>
      <c r="Z306" s="389" t="s">
        <v>411</v>
      </c>
      <c r="AA306" s="389" t="s">
        <v>411</v>
      </c>
      <c r="AB306" s="389" t="s">
        <v>411</v>
      </c>
      <c r="AC306" s="389" t="s">
        <v>411</v>
      </c>
      <c r="AD306" s="389" t="s">
        <v>411</v>
      </c>
      <c r="AE306" s="389" t="s">
        <v>411</v>
      </c>
      <c r="AF306" s="389" t="s">
        <v>411</v>
      </c>
      <c r="AG306" s="389" t="s">
        <v>411</v>
      </c>
      <c r="AH306" s="389" t="s">
        <v>411</v>
      </c>
      <c r="AI306" s="367">
        <v>0</v>
      </c>
      <c r="AJ306" s="367">
        <v>0</v>
      </c>
      <c r="AK306" s="367">
        <v>0</v>
      </c>
      <c r="AL306" s="367">
        <v>0</v>
      </c>
      <c r="AM306" s="367">
        <v>0</v>
      </c>
      <c r="AN306" s="367">
        <v>0</v>
      </c>
      <c r="AO306" s="367">
        <v>0</v>
      </c>
      <c r="AP306" s="367">
        <v>0</v>
      </c>
      <c r="AQ306" s="367">
        <v>0</v>
      </c>
      <c r="AR306" s="367">
        <v>0</v>
      </c>
      <c r="AS306" s="367">
        <v>0</v>
      </c>
      <c r="AT306" s="367">
        <v>0</v>
      </c>
      <c r="AU306" s="367">
        <v>0</v>
      </c>
      <c r="AV306" s="367">
        <v>0</v>
      </c>
      <c r="AW306" s="367">
        <v>0</v>
      </c>
      <c r="AX306" s="367">
        <v>0</v>
      </c>
      <c r="AY306" s="367">
        <v>0</v>
      </c>
      <c r="AZ306" s="367">
        <v>0</v>
      </c>
      <c r="BA306" s="367">
        <v>0</v>
      </c>
      <c r="BB306" s="367">
        <v>0</v>
      </c>
      <c r="BC306" s="367">
        <v>0</v>
      </c>
      <c r="BD306" s="367">
        <v>0</v>
      </c>
      <c r="BE306" s="367">
        <v>0</v>
      </c>
      <c r="BF306" s="367">
        <v>0</v>
      </c>
      <c r="BG306" s="367">
        <v>0</v>
      </c>
      <c r="BH306" s="367">
        <v>0</v>
      </c>
      <c r="BI306" s="367">
        <v>0</v>
      </c>
      <c r="BJ306" s="367">
        <v>0</v>
      </c>
      <c r="BK306" s="367">
        <v>0</v>
      </c>
      <c r="BL306" s="367">
        <v>0</v>
      </c>
      <c r="BN306" s="369">
        <v>0</v>
      </c>
      <c r="BO306" s="369">
        <v>0</v>
      </c>
      <c r="BP306" s="369">
        <v>0</v>
      </c>
      <c r="BQ306" s="369">
        <v>0</v>
      </c>
      <c r="BR306" s="369">
        <v>0</v>
      </c>
      <c r="BS306" s="390" t="s">
        <v>411</v>
      </c>
      <c r="BT306" s="390" t="s">
        <v>411</v>
      </c>
      <c r="BU306" s="390" t="s">
        <v>411</v>
      </c>
      <c r="BV306" s="390" t="s">
        <v>411</v>
      </c>
      <c r="BW306" s="390" t="s">
        <v>411</v>
      </c>
      <c r="BX306" s="390" t="s">
        <v>411</v>
      </c>
      <c r="BY306" s="390" t="s">
        <v>411</v>
      </c>
      <c r="BZ306" s="390" t="s">
        <v>411</v>
      </c>
      <c r="CA306" s="390" t="s">
        <v>411</v>
      </c>
      <c r="CB306" s="390" t="s">
        <v>411</v>
      </c>
      <c r="CC306" s="390" t="s">
        <v>411</v>
      </c>
      <c r="CD306" s="390" t="s">
        <v>411</v>
      </c>
      <c r="CE306" s="390" t="s">
        <v>411</v>
      </c>
      <c r="CF306" s="390" t="s">
        <v>411</v>
      </c>
      <c r="CG306" s="390" t="s">
        <v>411</v>
      </c>
      <c r="CH306" s="390" t="s">
        <v>411</v>
      </c>
      <c r="CI306" s="390" t="s">
        <v>411</v>
      </c>
      <c r="CJ306" s="390" t="s">
        <v>411</v>
      </c>
      <c r="CK306" s="390" t="s">
        <v>411</v>
      </c>
      <c r="CL306" s="390" t="s">
        <v>411</v>
      </c>
      <c r="CM306" s="390" t="s">
        <v>411</v>
      </c>
      <c r="CN306" s="390" t="s">
        <v>411</v>
      </c>
      <c r="CO306" s="369">
        <v>0</v>
      </c>
      <c r="CP306" s="369">
        <v>0</v>
      </c>
      <c r="CQ306" s="369">
        <v>0</v>
      </c>
      <c r="CR306" s="369">
        <v>0</v>
      </c>
      <c r="CS306" s="369">
        <v>0</v>
      </c>
      <c r="CT306" s="369">
        <v>0</v>
      </c>
      <c r="CU306" s="369">
        <v>0</v>
      </c>
      <c r="CV306" s="369">
        <v>0</v>
      </c>
      <c r="CW306" s="369">
        <v>0</v>
      </c>
      <c r="CX306" s="369">
        <v>0</v>
      </c>
      <c r="CY306" s="369">
        <v>0</v>
      </c>
      <c r="CZ306" s="369">
        <v>0</v>
      </c>
      <c r="DA306" s="369">
        <v>0</v>
      </c>
      <c r="DB306" s="369">
        <v>0</v>
      </c>
      <c r="DC306" s="369">
        <v>0</v>
      </c>
      <c r="DD306" s="369">
        <v>0</v>
      </c>
      <c r="DE306" s="369">
        <v>0</v>
      </c>
      <c r="DF306" s="369">
        <v>0</v>
      </c>
      <c r="DG306" s="369">
        <v>0</v>
      </c>
      <c r="DH306" s="369">
        <v>0</v>
      </c>
      <c r="DI306" s="369">
        <v>0</v>
      </c>
      <c r="DJ306" s="369">
        <v>0</v>
      </c>
      <c r="DK306" s="369">
        <v>0</v>
      </c>
      <c r="DL306" s="369">
        <v>0</v>
      </c>
      <c r="DM306" s="369">
        <v>0</v>
      </c>
      <c r="DN306" s="369">
        <v>0</v>
      </c>
      <c r="DO306" s="369">
        <v>0</v>
      </c>
      <c r="DP306" s="369">
        <v>0</v>
      </c>
      <c r="DQ306" s="369">
        <v>0</v>
      </c>
      <c r="DR306" s="369">
        <v>0</v>
      </c>
      <c r="DT306" s="366" t="s">
        <v>276</v>
      </c>
      <c r="DU306" s="304"/>
      <c r="DV306" s="304"/>
      <c r="DW306" s="304"/>
      <c r="DX306" s="304"/>
      <c r="DY306" s="304"/>
      <c r="DZ306" s="304"/>
      <c r="EA306" s="255">
        <v>0</v>
      </c>
      <c r="EB306" s="255">
        <v>0</v>
      </c>
      <c r="EC306" s="255">
        <v>0</v>
      </c>
      <c r="ED306" s="255">
        <f t="shared" si="31"/>
        <v>0</v>
      </c>
      <c r="EE306" s="255">
        <f t="shared" si="31"/>
        <v>0</v>
      </c>
      <c r="EF306" s="255">
        <f t="shared" si="29"/>
        <v>0</v>
      </c>
      <c r="EG306" s="255">
        <v>0</v>
      </c>
      <c r="EH306" s="366" t="s">
        <v>200</v>
      </c>
    </row>
    <row r="307" spans="1:138" x14ac:dyDescent="0.4">
      <c r="A307" s="366" t="s">
        <v>276</v>
      </c>
      <c r="B307" s="366" t="s">
        <v>276</v>
      </c>
      <c r="C307" s="366" t="s">
        <v>276</v>
      </c>
      <c r="D307" s="366">
        <v>636449</v>
      </c>
      <c r="E307" s="366" t="s">
        <v>377</v>
      </c>
      <c r="F307" s="367">
        <v>0</v>
      </c>
      <c r="G307" s="367">
        <v>0</v>
      </c>
      <c r="H307" s="281"/>
      <c r="I307" s="281"/>
      <c r="J307" s="281"/>
      <c r="K307" s="281"/>
      <c r="L307" s="281"/>
      <c r="M307" s="389" t="s">
        <v>411</v>
      </c>
      <c r="N307" s="389" t="s">
        <v>411</v>
      </c>
      <c r="O307" s="389" t="s">
        <v>411</v>
      </c>
      <c r="P307" s="389" t="s">
        <v>411</v>
      </c>
      <c r="Q307" s="389" t="s">
        <v>411</v>
      </c>
      <c r="R307" s="389" t="s">
        <v>411</v>
      </c>
      <c r="S307" s="389" t="s">
        <v>411</v>
      </c>
      <c r="T307" s="389" t="s">
        <v>411</v>
      </c>
      <c r="U307" s="389" t="s">
        <v>411</v>
      </c>
      <c r="V307" s="389" t="s">
        <v>411</v>
      </c>
      <c r="W307" s="389" t="s">
        <v>411</v>
      </c>
      <c r="X307" s="389" t="s">
        <v>411</v>
      </c>
      <c r="Y307" s="389" t="s">
        <v>411</v>
      </c>
      <c r="Z307" s="389" t="s">
        <v>411</v>
      </c>
      <c r="AA307" s="389" t="s">
        <v>411</v>
      </c>
      <c r="AB307" s="389" t="s">
        <v>411</v>
      </c>
      <c r="AC307" s="389" t="s">
        <v>411</v>
      </c>
      <c r="AD307" s="389" t="s">
        <v>411</v>
      </c>
      <c r="AE307" s="389" t="s">
        <v>411</v>
      </c>
      <c r="AF307" s="389" t="s">
        <v>411</v>
      </c>
      <c r="AG307" s="389" t="s">
        <v>411</v>
      </c>
      <c r="AH307" s="389" t="s">
        <v>411</v>
      </c>
      <c r="AI307" s="367">
        <v>0</v>
      </c>
      <c r="AJ307" s="367">
        <v>0</v>
      </c>
      <c r="AK307" s="367">
        <v>0</v>
      </c>
      <c r="AL307" s="367">
        <v>0</v>
      </c>
      <c r="AM307" s="367">
        <v>0</v>
      </c>
      <c r="AN307" s="367">
        <v>0</v>
      </c>
      <c r="AO307" s="367">
        <v>0</v>
      </c>
      <c r="AP307" s="367">
        <v>0</v>
      </c>
      <c r="AQ307" s="367">
        <v>0</v>
      </c>
      <c r="AR307" s="367">
        <v>0</v>
      </c>
      <c r="AS307" s="367">
        <v>0</v>
      </c>
      <c r="AT307" s="367">
        <v>0</v>
      </c>
      <c r="AU307" s="367">
        <v>0</v>
      </c>
      <c r="AV307" s="367">
        <v>0</v>
      </c>
      <c r="AW307" s="367">
        <v>0</v>
      </c>
      <c r="AX307" s="367">
        <v>0</v>
      </c>
      <c r="AY307" s="367">
        <v>0</v>
      </c>
      <c r="AZ307" s="367">
        <v>0</v>
      </c>
      <c r="BA307" s="367">
        <v>0</v>
      </c>
      <c r="BB307" s="367">
        <v>0</v>
      </c>
      <c r="BC307" s="367">
        <v>0</v>
      </c>
      <c r="BD307" s="367">
        <v>0</v>
      </c>
      <c r="BE307" s="367">
        <v>0</v>
      </c>
      <c r="BF307" s="367">
        <v>0</v>
      </c>
      <c r="BG307" s="367">
        <v>0</v>
      </c>
      <c r="BH307" s="367">
        <v>0</v>
      </c>
      <c r="BI307" s="367">
        <v>0</v>
      </c>
      <c r="BJ307" s="367">
        <v>0</v>
      </c>
      <c r="BK307" s="367">
        <v>0</v>
      </c>
      <c r="BL307" s="367">
        <v>0</v>
      </c>
      <c r="BN307" s="369">
        <v>0</v>
      </c>
      <c r="BO307" s="369">
        <v>0</v>
      </c>
      <c r="BP307" s="369">
        <v>0</v>
      </c>
      <c r="BQ307" s="369">
        <v>0</v>
      </c>
      <c r="BR307" s="369">
        <v>0</v>
      </c>
      <c r="BS307" s="390" t="s">
        <v>411</v>
      </c>
      <c r="BT307" s="390" t="s">
        <v>411</v>
      </c>
      <c r="BU307" s="390" t="s">
        <v>411</v>
      </c>
      <c r="BV307" s="390" t="s">
        <v>411</v>
      </c>
      <c r="BW307" s="390" t="s">
        <v>411</v>
      </c>
      <c r="BX307" s="390" t="s">
        <v>411</v>
      </c>
      <c r="BY307" s="390" t="s">
        <v>411</v>
      </c>
      <c r="BZ307" s="390" t="s">
        <v>411</v>
      </c>
      <c r="CA307" s="390" t="s">
        <v>411</v>
      </c>
      <c r="CB307" s="390" t="s">
        <v>411</v>
      </c>
      <c r="CC307" s="390" t="s">
        <v>411</v>
      </c>
      <c r="CD307" s="390" t="s">
        <v>411</v>
      </c>
      <c r="CE307" s="390" t="s">
        <v>411</v>
      </c>
      <c r="CF307" s="390" t="s">
        <v>411</v>
      </c>
      <c r="CG307" s="390" t="s">
        <v>411</v>
      </c>
      <c r="CH307" s="390" t="s">
        <v>411</v>
      </c>
      <c r="CI307" s="390" t="s">
        <v>411</v>
      </c>
      <c r="CJ307" s="390" t="s">
        <v>411</v>
      </c>
      <c r="CK307" s="390" t="s">
        <v>411</v>
      </c>
      <c r="CL307" s="390" t="s">
        <v>411</v>
      </c>
      <c r="CM307" s="390" t="s">
        <v>411</v>
      </c>
      <c r="CN307" s="390" t="s">
        <v>411</v>
      </c>
      <c r="CO307" s="369">
        <v>0</v>
      </c>
      <c r="CP307" s="369">
        <v>0</v>
      </c>
      <c r="CQ307" s="369">
        <v>0</v>
      </c>
      <c r="CR307" s="369">
        <v>0</v>
      </c>
      <c r="CS307" s="369">
        <v>0</v>
      </c>
      <c r="CT307" s="369">
        <v>0</v>
      </c>
      <c r="CU307" s="369">
        <v>0</v>
      </c>
      <c r="CV307" s="369">
        <v>0</v>
      </c>
      <c r="CW307" s="369">
        <v>0</v>
      </c>
      <c r="CX307" s="369">
        <v>0</v>
      </c>
      <c r="CY307" s="369">
        <v>0</v>
      </c>
      <c r="CZ307" s="369">
        <v>0</v>
      </c>
      <c r="DA307" s="369">
        <v>0</v>
      </c>
      <c r="DB307" s="369">
        <v>0</v>
      </c>
      <c r="DC307" s="369">
        <v>0</v>
      </c>
      <c r="DD307" s="369">
        <v>0</v>
      </c>
      <c r="DE307" s="369">
        <v>0</v>
      </c>
      <c r="DF307" s="369">
        <v>0</v>
      </c>
      <c r="DG307" s="369">
        <v>0</v>
      </c>
      <c r="DH307" s="369">
        <v>0</v>
      </c>
      <c r="DI307" s="369">
        <v>0</v>
      </c>
      <c r="DJ307" s="369">
        <v>0</v>
      </c>
      <c r="DK307" s="369">
        <v>0</v>
      </c>
      <c r="DL307" s="369">
        <v>0</v>
      </c>
      <c r="DM307" s="369">
        <v>0</v>
      </c>
      <c r="DN307" s="369">
        <v>0</v>
      </c>
      <c r="DO307" s="369">
        <v>0</v>
      </c>
      <c r="DP307" s="369">
        <v>0</v>
      </c>
      <c r="DQ307" s="369">
        <v>0</v>
      </c>
      <c r="DR307" s="369">
        <v>0</v>
      </c>
      <c r="DT307" s="366" t="s">
        <v>276</v>
      </c>
      <c r="DU307" s="304"/>
      <c r="DV307" s="304"/>
      <c r="DW307" s="304"/>
      <c r="DX307" s="304"/>
      <c r="DY307" s="304"/>
      <c r="DZ307" s="304"/>
      <c r="EA307" s="255">
        <v>0</v>
      </c>
      <c r="EB307" s="255">
        <v>0</v>
      </c>
      <c r="EC307" s="255">
        <v>0</v>
      </c>
      <c r="ED307" s="255">
        <f t="shared" si="31"/>
        <v>0</v>
      </c>
      <c r="EE307" s="255">
        <f t="shared" si="31"/>
        <v>0</v>
      </c>
      <c r="EF307" s="255">
        <f t="shared" si="29"/>
        <v>0</v>
      </c>
      <c r="EG307" s="255">
        <v>0</v>
      </c>
      <c r="EH307" s="366" t="s">
        <v>200</v>
      </c>
    </row>
    <row r="308" spans="1:138" x14ac:dyDescent="0.4">
      <c r="A308" s="366" t="s">
        <v>79</v>
      </c>
      <c r="B308" s="381" t="s">
        <v>438</v>
      </c>
      <c r="C308" s="366" t="s">
        <v>376</v>
      </c>
      <c r="D308" s="366">
        <v>636449</v>
      </c>
      <c r="E308" s="366" t="s">
        <v>372</v>
      </c>
      <c r="F308" s="367">
        <v>0</v>
      </c>
      <c r="G308" s="367">
        <v>0</v>
      </c>
      <c r="H308" s="281"/>
      <c r="I308" s="281"/>
      <c r="J308" s="281"/>
      <c r="K308" s="281"/>
      <c r="L308" s="281"/>
      <c r="M308" s="389" t="s">
        <v>411</v>
      </c>
      <c r="N308" s="389" t="s">
        <v>411</v>
      </c>
      <c r="O308" s="389" t="s">
        <v>411</v>
      </c>
      <c r="P308" s="389" t="s">
        <v>411</v>
      </c>
      <c r="Q308" s="389" t="s">
        <v>411</v>
      </c>
      <c r="R308" s="389" t="s">
        <v>411</v>
      </c>
      <c r="S308" s="389" t="s">
        <v>411</v>
      </c>
      <c r="T308" s="389" t="s">
        <v>411</v>
      </c>
      <c r="U308" s="389" t="s">
        <v>411</v>
      </c>
      <c r="V308" s="389" t="s">
        <v>411</v>
      </c>
      <c r="W308" s="389" t="s">
        <v>411</v>
      </c>
      <c r="X308" s="389" t="s">
        <v>411</v>
      </c>
      <c r="Y308" s="389" t="s">
        <v>411</v>
      </c>
      <c r="Z308" s="389" t="s">
        <v>411</v>
      </c>
      <c r="AA308" s="389" t="s">
        <v>411</v>
      </c>
      <c r="AB308" s="389" t="s">
        <v>411</v>
      </c>
      <c r="AC308" s="389" t="s">
        <v>411</v>
      </c>
      <c r="AD308" s="389" t="s">
        <v>411</v>
      </c>
      <c r="AE308" s="389" t="s">
        <v>411</v>
      </c>
      <c r="AF308" s="389" t="s">
        <v>411</v>
      </c>
      <c r="AG308" s="389" t="s">
        <v>411</v>
      </c>
      <c r="AH308" s="389" t="s">
        <v>411</v>
      </c>
      <c r="AI308" s="367">
        <v>0</v>
      </c>
      <c r="AJ308" s="367">
        <v>0</v>
      </c>
      <c r="AK308" s="367">
        <v>0</v>
      </c>
      <c r="AL308" s="367">
        <v>0</v>
      </c>
      <c r="AM308" s="367">
        <v>0</v>
      </c>
      <c r="AN308" s="367">
        <v>0</v>
      </c>
      <c r="AO308" s="367">
        <v>0</v>
      </c>
      <c r="AP308" s="367">
        <v>0</v>
      </c>
      <c r="AQ308" s="367">
        <v>0</v>
      </c>
      <c r="AR308" s="367">
        <v>0</v>
      </c>
      <c r="AS308" s="367">
        <v>0</v>
      </c>
      <c r="AT308" s="367">
        <v>0</v>
      </c>
      <c r="AU308" s="367">
        <v>0</v>
      </c>
      <c r="AV308" s="367">
        <v>0</v>
      </c>
      <c r="AW308" s="367">
        <v>0</v>
      </c>
      <c r="AX308" s="367">
        <v>0</v>
      </c>
      <c r="AY308" s="367">
        <v>0</v>
      </c>
      <c r="AZ308" s="367">
        <v>0</v>
      </c>
      <c r="BA308" s="367">
        <v>0</v>
      </c>
      <c r="BB308" s="367">
        <v>0</v>
      </c>
      <c r="BC308" s="367">
        <v>0</v>
      </c>
      <c r="BD308" s="367">
        <v>0</v>
      </c>
      <c r="BE308" s="367">
        <v>0</v>
      </c>
      <c r="BF308" s="367">
        <v>0</v>
      </c>
      <c r="BG308" s="367">
        <v>0</v>
      </c>
      <c r="BH308" s="367">
        <v>0</v>
      </c>
      <c r="BI308" s="367">
        <v>0</v>
      </c>
      <c r="BJ308" s="367">
        <v>0</v>
      </c>
      <c r="BK308" s="367">
        <v>0</v>
      </c>
      <c r="BL308" s="367">
        <v>0</v>
      </c>
      <c r="BN308" s="369">
        <v>0</v>
      </c>
      <c r="BO308" s="369">
        <v>0</v>
      </c>
      <c r="BP308" s="369">
        <v>0</v>
      </c>
      <c r="BQ308" s="369">
        <v>0</v>
      </c>
      <c r="BR308" s="369">
        <v>0</v>
      </c>
      <c r="BS308" s="390" t="s">
        <v>411</v>
      </c>
      <c r="BT308" s="390" t="s">
        <v>411</v>
      </c>
      <c r="BU308" s="390" t="s">
        <v>411</v>
      </c>
      <c r="BV308" s="390" t="s">
        <v>411</v>
      </c>
      <c r="BW308" s="390" t="s">
        <v>411</v>
      </c>
      <c r="BX308" s="390" t="s">
        <v>411</v>
      </c>
      <c r="BY308" s="390" t="s">
        <v>411</v>
      </c>
      <c r="BZ308" s="390" t="s">
        <v>411</v>
      </c>
      <c r="CA308" s="390" t="s">
        <v>411</v>
      </c>
      <c r="CB308" s="390" t="s">
        <v>411</v>
      </c>
      <c r="CC308" s="390" t="s">
        <v>411</v>
      </c>
      <c r="CD308" s="390" t="s">
        <v>411</v>
      </c>
      <c r="CE308" s="390" t="s">
        <v>411</v>
      </c>
      <c r="CF308" s="390" t="s">
        <v>411</v>
      </c>
      <c r="CG308" s="390" t="s">
        <v>411</v>
      </c>
      <c r="CH308" s="390" t="s">
        <v>411</v>
      </c>
      <c r="CI308" s="390" t="s">
        <v>411</v>
      </c>
      <c r="CJ308" s="390" t="s">
        <v>411</v>
      </c>
      <c r="CK308" s="390" t="s">
        <v>411</v>
      </c>
      <c r="CL308" s="390" t="s">
        <v>411</v>
      </c>
      <c r="CM308" s="390" t="s">
        <v>411</v>
      </c>
      <c r="CN308" s="390" t="s">
        <v>411</v>
      </c>
      <c r="CO308" s="369">
        <v>0</v>
      </c>
      <c r="CP308" s="369">
        <v>0</v>
      </c>
      <c r="CQ308" s="369">
        <v>0</v>
      </c>
      <c r="CR308" s="369">
        <v>0</v>
      </c>
      <c r="CS308" s="369">
        <v>0</v>
      </c>
      <c r="CT308" s="369">
        <v>0</v>
      </c>
      <c r="CU308" s="369">
        <v>0</v>
      </c>
      <c r="CV308" s="369">
        <v>0</v>
      </c>
      <c r="CW308" s="369">
        <v>0</v>
      </c>
      <c r="CX308" s="369">
        <v>0</v>
      </c>
      <c r="CY308" s="369">
        <v>0</v>
      </c>
      <c r="CZ308" s="369">
        <v>0</v>
      </c>
      <c r="DA308" s="369">
        <v>0</v>
      </c>
      <c r="DB308" s="369">
        <v>0</v>
      </c>
      <c r="DC308" s="369">
        <v>0</v>
      </c>
      <c r="DD308" s="369">
        <v>0</v>
      </c>
      <c r="DE308" s="369">
        <v>0</v>
      </c>
      <c r="DF308" s="369">
        <v>0</v>
      </c>
      <c r="DG308" s="369">
        <v>0</v>
      </c>
      <c r="DH308" s="369">
        <v>0</v>
      </c>
      <c r="DI308" s="369">
        <v>0</v>
      </c>
      <c r="DJ308" s="369">
        <v>0</v>
      </c>
      <c r="DK308" s="369">
        <v>0</v>
      </c>
      <c r="DL308" s="369">
        <v>0</v>
      </c>
      <c r="DM308" s="369">
        <v>0</v>
      </c>
      <c r="DN308" s="369">
        <v>0</v>
      </c>
      <c r="DO308" s="369">
        <v>0</v>
      </c>
      <c r="DP308" s="369">
        <v>0</v>
      </c>
      <c r="DQ308" s="369">
        <v>0</v>
      </c>
      <c r="DR308" s="369">
        <v>0</v>
      </c>
      <c r="DT308" s="366" t="s">
        <v>247</v>
      </c>
      <c r="DU308" s="304"/>
      <c r="DV308" s="304"/>
      <c r="DW308" s="304"/>
      <c r="DX308" s="304"/>
      <c r="DY308" s="304"/>
      <c r="DZ308" s="304"/>
      <c r="EA308" s="255">
        <v>890000</v>
      </c>
      <c r="EB308" s="255">
        <v>860000</v>
      </c>
      <c r="EC308" s="255">
        <v>0</v>
      </c>
      <c r="ED308" s="255">
        <f t="shared" ref="ED308:EE323" si="32">SUMIF($BN$1:$DR$1,ED$2,$BN308:$DR308)</f>
        <v>0</v>
      </c>
      <c r="EE308" s="255">
        <f t="shared" si="32"/>
        <v>0</v>
      </c>
      <c r="EF308" s="255">
        <f t="shared" si="29"/>
        <v>1750000</v>
      </c>
      <c r="EG308" s="255">
        <v>0</v>
      </c>
      <c r="EH308" s="366" t="s">
        <v>200</v>
      </c>
    </row>
    <row r="309" spans="1:138" x14ac:dyDescent="0.4">
      <c r="A309" s="366" t="s">
        <v>79</v>
      </c>
      <c r="B309" s="381" t="s">
        <v>439</v>
      </c>
      <c r="C309" s="366" t="s">
        <v>376</v>
      </c>
      <c r="D309" s="366">
        <v>636449</v>
      </c>
      <c r="E309" s="366" t="s">
        <v>372</v>
      </c>
      <c r="F309" s="367">
        <v>0</v>
      </c>
      <c r="G309" s="367">
        <v>0</v>
      </c>
      <c r="H309" s="281"/>
      <c r="I309" s="281"/>
      <c r="J309" s="281"/>
      <c r="K309" s="281"/>
      <c r="L309" s="281"/>
      <c r="M309" s="389" t="s">
        <v>411</v>
      </c>
      <c r="N309" s="389" t="s">
        <v>411</v>
      </c>
      <c r="O309" s="389" t="s">
        <v>411</v>
      </c>
      <c r="P309" s="389" t="s">
        <v>411</v>
      </c>
      <c r="Q309" s="389" t="s">
        <v>411</v>
      </c>
      <c r="R309" s="389" t="s">
        <v>411</v>
      </c>
      <c r="S309" s="389" t="s">
        <v>411</v>
      </c>
      <c r="T309" s="389" t="s">
        <v>411</v>
      </c>
      <c r="U309" s="389" t="s">
        <v>411</v>
      </c>
      <c r="V309" s="389" t="s">
        <v>411</v>
      </c>
      <c r="W309" s="389" t="s">
        <v>411</v>
      </c>
      <c r="X309" s="389" t="s">
        <v>411</v>
      </c>
      <c r="Y309" s="389" t="s">
        <v>411</v>
      </c>
      <c r="Z309" s="389" t="s">
        <v>411</v>
      </c>
      <c r="AA309" s="389" t="s">
        <v>411</v>
      </c>
      <c r="AB309" s="389" t="s">
        <v>411</v>
      </c>
      <c r="AC309" s="389" t="s">
        <v>411</v>
      </c>
      <c r="AD309" s="389" t="s">
        <v>411</v>
      </c>
      <c r="AE309" s="389" t="s">
        <v>411</v>
      </c>
      <c r="AF309" s="389" t="s">
        <v>411</v>
      </c>
      <c r="AG309" s="389" t="s">
        <v>411</v>
      </c>
      <c r="AH309" s="389" t="s">
        <v>411</v>
      </c>
      <c r="AI309" s="367">
        <v>0</v>
      </c>
      <c r="AJ309" s="367">
        <v>0</v>
      </c>
      <c r="AK309" s="367">
        <v>0</v>
      </c>
      <c r="AL309" s="367">
        <v>0</v>
      </c>
      <c r="AM309" s="367">
        <v>0</v>
      </c>
      <c r="AN309" s="367">
        <v>0</v>
      </c>
      <c r="AO309" s="367">
        <v>0</v>
      </c>
      <c r="AP309" s="367">
        <v>0</v>
      </c>
      <c r="AQ309" s="367">
        <v>0</v>
      </c>
      <c r="AR309" s="367">
        <v>0</v>
      </c>
      <c r="AS309" s="367">
        <v>0</v>
      </c>
      <c r="AT309" s="367">
        <v>0</v>
      </c>
      <c r="AU309" s="367">
        <v>0</v>
      </c>
      <c r="AV309" s="367">
        <v>0</v>
      </c>
      <c r="AW309" s="367">
        <v>0</v>
      </c>
      <c r="AX309" s="367">
        <v>0</v>
      </c>
      <c r="AY309" s="367">
        <v>0</v>
      </c>
      <c r="AZ309" s="367">
        <v>0</v>
      </c>
      <c r="BA309" s="367">
        <v>0</v>
      </c>
      <c r="BB309" s="367">
        <v>0</v>
      </c>
      <c r="BC309" s="367">
        <v>0</v>
      </c>
      <c r="BD309" s="367">
        <v>0</v>
      </c>
      <c r="BE309" s="367">
        <v>0</v>
      </c>
      <c r="BF309" s="367">
        <v>0</v>
      </c>
      <c r="BG309" s="367">
        <v>0</v>
      </c>
      <c r="BH309" s="367">
        <v>0</v>
      </c>
      <c r="BI309" s="367">
        <v>0</v>
      </c>
      <c r="BJ309" s="367">
        <v>0</v>
      </c>
      <c r="BK309" s="367">
        <v>0</v>
      </c>
      <c r="BL309" s="367">
        <v>0</v>
      </c>
      <c r="BN309" s="369">
        <v>0</v>
      </c>
      <c r="BO309" s="369">
        <v>0</v>
      </c>
      <c r="BP309" s="369">
        <v>0</v>
      </c>
      <c r="BQ309" s="369">
        <v>0</v>
      </c>
      <c r="BR309" s="369">
        <v>0</v>
      </c>
      <c r="BS309" s="390" t="s">
        <v>411</v>
      </c>
      <c r="BT309" s="390" t="s">
        <v>411</v>
      </c>
      <c r="BU309" s="390" t="s">
        <v>411</v>
      </c>
      <c r="BV309" s="390" t="s">
        <v>411</v>
      </c>
      <c r="BW309" s="390" t="s">
        <v>411</v>
      </c>
      <c r="BX309" s="390" t="s">
        <v>411</v>
      </c>
      <c r="BY309" s="390" t="s">
        <v>411</v>
      </c>
      <c r="BZ309" s="390" t="s">
        <v>411</v>
      </c>
      <c r="CA309" s="390" t="s">
        <v>411</v>
      </c>
      <c r="CB309" s="390" t="s">
        <v>411</v>
      </c>
      <c r="CC309" s="390" t="s">
        <v>411</v>
      </c>
      <c r="CD309" s="390" t="s">
        <v>411</v>
      </c>
      <c r="CE309" s="390" t="s">
        <v>411</v>
      </c>
      <c r="CF309" s="390" t="s">
        <v>411</v>
      </c>
      <c r="CG309" s="390" t="s">
        <v>411</v>
      </c>
      <c r="CH309" s="390" t="s">
        <v>411</v>
      </c>
      <c r="CI309" s="390" t="s">
        <v>411</v>
      </c>
      <c r="CJ309" s="390" t="s">
        <v>411</v>
      </c>
      <c r="CK309" s="390" t="s">
        <v>411</v>
      </c>
      <c r="CL309" s="390" t="s">
        <v>411</v>
      </c>
      <c r="CM309" s="390" t="s">
        <v>411</v>
      </c>
      <c r="CN309" s="390" t="s">
        <v>411</v>
      </c>
      <c r="CO309" s="369">
        <v>0</v>
      </c>
      <c r="CP309" s="369">
        <v>0</v>
      </c>
      <c r="CQ309" s="369">
        <v>0</v>
      </c>
      <c r="CR309" s="369">
        <v>0</v>
      </c>
      <c r="CS309" s="369">
        <v>0</v>
      </c>
      <c r="CT309" s="369">
        <v>0</v>
      </c>
      <c r="CU309" s="369">
        <v>0</v>
      </c>
      <c r="CV309" s="369">
        <v>0</v>
      </c>
      <c r="CW309" s="369">
        <v>0</v>
      </c>
      <c r="CX309" s="369">
        <v>0</v>
      </c>
      <c r="CY309" s="369">
        <v>0</v>
      </c>
      <c r="CZ309" s="369">
        <v>0</v>
      </c>
      <c r="DA309" s="369">
        <v>0</v>
      </c>
      <c r="DB309" s="369">
        <v>0</v>
      </c>
      <c r="DC309" s="369">
        <v>0</v>
      </c>
      <c r="DD309" s="369">
        <v>0</v>
      </c>
      <c r="DE309" s="369">
        <v>0</v>
      </c>
      <c r="DF309" s="369">
        <v>0</v>
      </c>
      <c r="DG309" s="369">
        <v>0</v>
      </c>
      <c r="DH309" s="369">
        <v>0</v>
      </c>
      <c r="DI309" s="369">
        <v>0</v>
      </c>
      <c r="DJ309" s="369">
        <v>0</v>
      </c>
      <c r="DK309" s="369">
        <v>0</v>
      </c>
      <c r="DL309" s="369">
        <v>0</v>
      </c>
      <c r="DM309" s="369">
        <v>0</v>
      </c>
      <c r="DN309" s="369">
        <v>0</v>
      </c>
      <c r="DO309" s="369">
        <v>0</v>
      </c>
      <c r="DP309" s="369">
        <v>0</v>
      </c>
      <c r="DQ309" s="369">
        <v>0</v>
      </c>
      <c r="DR309" s="369">
        <v>0</v>
      </c>
      <c r="DT309" s="366" t="s">
        <v>247</v>
      </c>
      <c r="DU309" s="304"/>
      <c r="DV309" s="304"/>
      <c r="DW309" s="304"/>
      <c r="DX309" s="304"/>
      <c r="DY309" s="304"/>
      <c r="DZ309" s="304"/>
      <c r="EA309" s="255">
        <v>0</v>
      </c>
      <c r="EB309" s="255">
        <v>70000</v>
      </c>
      <c r="EC309" s="255">
        <v>0</v>
      </c>
      <c r="ED309" s="255">
        <f t="shared" si="32"/>
        <v>0</v>
      </c>
      <c r="EE309" s="255">
        <f t="shared" si="32"/>
        <v>0</v>
      </c>
      <c r="EF309" s="255">
        <f t="shared" si="29"/>
        <v>70000</v>
      </c>
      <c r="EG309" s="255">
        <v>0</v>
      </c>
      <c r="EH309" s="366" t="s">
        <v>200</v>
      </c>
    </row>
    <row r="310" spans="1:138" x14ac:dyDescent="0.4">
      <c r="A310" s="366" t="s">
        <v>79</v>
      </c>
      <c r="B310" s="381" t="s">
        <v>440</v>
      </c>
      <c r="C310" s="366" t="s">
        <v>376</v>
      </c>
      <c r="D310" s="366">
        <v>636449</v>
      </c>
      <c r="E310" s="366" t="s">
        <v>372</v>
      </c>
      <c r="F310" s="367">
        <v>0</v>
      </c>
      <c r="G310" s="367">
        <v>0</v>
      </c>
      <c r="H310" s="281"/>
      <c r="I310" s="281"/>
      <c r="J310" s="281"/>
      <c r="K310" s="281"/>
      <c r="L310" s="281"/>
      <c r="M310" s="389" t="s">
        <v>411</v>
      </c>
      <c r="N310" s="389" t="s">
        <v>411</v>
      </c>
      <c r="O310" s="389" t="s">
        <v>411</v>
      </c>
      <c r="P310" s="389" t="s">
        <v>411</v>
      </c>
      <c r="Q310" s="389" t="s">
        <v>411</v>
      </c>
      <c r="R310" s="389" t="s">
        <v>411</v>
      </c>
      <c r="S310" s="389" t="s">
        <v>411</v>
      </c>
      <c r="T310" s="389" t="s">
        <v>411</v>
      </c>
      <c r="U310" s="389" t="s">
        <v>411</v>
      </c>
      <c r="V310" s="389" t="s">
        <v>411</v>
      </c>
      <c r="W310" s="389" t="s">
        <v>411</v>
      </c>
      <c r="X310" s="389" t="s">
        <v>411</v>
      </c>
      <c r="Y310" s="389" t="s">
        <v>411</v>
      </c>
      <c r="Z310" s="389" t="s">
        <v>411</v>
      </c>
      <c r="AA310" s="389" t="s">
        <v>411</v>
      </c>
      <c r="AB310" s="389" t="s">
        <v>411</v>
      </c>
      <c r="AC310" s="389" t="s">
        <v>411</v>
      </c>
      <c r="AD310" s="389" t="s">
        <v>411</v>
      </c>
      <c r="AE310" s="389" t="s">
        <v>411</v>
      </c>
      <c r="AF310" s="389" t="s">
        <v>411</v>
      </c>
      <c r="AG310" s="389" t="s">
        <v>411</v>
      </c>
      <c r="AH310" s="389" t="s">
        <v>411</v>
      </c>
      <c r="AI310" s="367">
        <v>0</v>
      </c>
      <c r="AJ310" s="367">
        <v>0</v>
      </c>
      <c r="AK310" s="367">
        <v>0</v>
      </c>
      <c r="AL310" s="367">
        <v>0</v>
      </c>
      <c r="AM310" s="367">
        <v>0</v>
      </c>
      <c r="AN310" s="367">
        <v>0</v>
      </c>
      <c r="AO310" s="367">
        <v>0</v>
      </c>
      <c r="AP310" s="367">
        <v>0</v>
      </c>
      <c r="AQ310" s="367">
        <v>0</v>
      </c>
      <c r="AR310" s="367">
        <v>0</v>
      </c>
      <c r="AS310" s="367">
        <v>0</v>
      </c>
      <c r="AT310" s="367">
        <v>0</v>
      </c>
      <c r="AU310" s="367">
        <v>0</v>
      </c>
      <c r="AV310" s="367">
        <v>0</v>
      </c>
      <c r="AW310" s="367">
        <v>0</v>
      </c>
      <c r="AX310" s="367">
        <v>0</v>
      </c>
      <c r="AY310" s="367">
        <v>0</v>
      </c>
      <c r="AZ310" s="367">
        <v>0</v>
      </c>
      <c r="BA310" s="367">
        <v>0</v>
      </c>
      <c r="BB310" s="367">
        <v>0</v>
      </c>
      <c r="BC310" s="367">
        <v>0</v>
      </c>
      <c r="BD310" s="367">
        <v>0</v>
      </c>
      <c r="BE310" s="367">
        <v>0</v>
      </c>
      <c r="BF310" s="367">
        <v>0</v>
      </c>
      <c r="BG310" s="367">
        <v>0</v>
      </c>
      <c r="BH310" s="367">
        <v>0</v>
      </c>
      <c r="BI310" s="367">
        <v>0</v>
      </c>
      <c r="BJ310" s="367">
        <v>0</v>
      </c>
      <c r="BK310" s="367">
        <v>0</v>
      </c>
      <c r="BL310" s="367">
        <v>0</v>
      </c>
      <c r="BN310" s="369">
        <v>0</v>
      </c>
      <c r="BO310" s="369">
        <v>0</v>
      </c>
      <c r="BP310" s="369">
        <v>0</v>
      </c>
      <c r="BQ310" s="369">
        <v>0</v>
      </c>
      <c r="BR310" s="369">
        <v>0</v>
      </c>
      <c r="BS310" s="390" t="s">
        <v>411</v>
      </c>
      <c r="BT310" s="390" t="s">
        <v>411</v>
      </c>
      <c r="BU310" s="390" t="s">
        <v>411</v>
      </c>
      <c r="BV310" s="390" t="s">
        <v>411</v>
      </c>
      <c r="BW310" s="390" t="s">
        <v>411</v>
      </c>
      <c r="BX310" s="390" t="s">
        <v>411</v>
      </c>
      <c r="BY310" s="390" t="s">
        <v>411</v>
      </c>
      <c r="BZ310" s="390" t="s">
        <v>411</v>
      </c>
      <c r="CA310" s="390" t="s">
        <v>411</v>
      </c>
      <c r="CB310" s="390" t="s">
        <v>411</v>
      </c>
      <c r="CC310" s="390" t="s">
        <v>411</v>
      </c>
      <c r="CD310" s="390" t="s">
        <v>411</v>
      </c>
      <c r="CE310" s="390" t="s">
        <v>411</v>
      </c>
      <c r="CF310" s="390" t="s">
        <v>411</v>
      </c>
      <c r="CG310" s="390" t="s">
        <v>411</v>
      </c>
      <c r="CH310" s="390" t="s">
        <v>411</v>
      </c>
      <c r="CI310" s="390" t="s">
        <v>411</v>
      </c>
      <c r="CJ310" s="390" t="s">
        <v>411</v>
      </c>
      <c r="CK310" s="390" t="s">
        <v>411</v>
      </c>
      <c r="CL310" s="390" t="s">
        <v>411</v>
      </c>
      <c r="CM310" s="390" t="s">
        <v>411</v>
      </c>
      <c r="CN310" s="390" t="s">
        <v>411</v>
      </c>
      <c r="CO310" s="369">
        <v>0</v>
      </c>
      <c r="CP310" s="369">
        <v>0</v>
      </c>
      <c r="CQ310" s="369">
        <v>0</v>
      </c>
      <c r="CR310" s="369">
        <v>0</v>
      </c>
      <c r="CS310" s="369">
        <v>0</v>
      </c>
      <c r="CT310" s="369">
        <v>0</v>
      </c>
      <c r="CU310" s="369">
        <v>0</v>
      </c>
      <c r="CV310" s="369">
        <v>0</v>
      </c>
      <c r="CW310" s="369">
        <v>0</v>
      </c>
      <c r="CX310" s="369">
        <v>0</v>
      </c>
      <c r="CY310" s="369">
        <v>0</v>
      </c>
      <c r="CZ310" s="369">
        <v>0</v>
      </c>
      <c r="DA310" s="369">
        <v>0</v>
      </c>
      <c r="DB310" s="369">
        <v>0</v>
      </c>
      <c r="DC310" s="369">
        <v>0</v>
      </c>
      <c r="DD310" s="369">
        <v>0</v>
      </c>
      <c r="DE310" s="369">
        <v>0</v>
      </c>
      <c r="DF310" s="369">
        <v>0</v>
      </c>
      <c r="DG310" s="369">
        <v>0</v>
      </c>
      <c r="DH310" s="369">
        <v>0</v>
      </c>
      <c r="DI310" s="369">
        <v>0</v>
      </c>
      <c r="DJ310" s="369">
        <v>0</v>
      </c>
      <c r="DK310" s="369">
        <v>0</v>
      </c>
      <c r="DL310" s="369">
        <v>0</v>
      </c>
      <c r="DM310" s="369">
        <v>0</v>
      </c>
      <c r="DN310" s="369">
        <v>0</v>
      </c>
      <c r="DO310" s="369">
        <v>0</v>
      </c>
      <c r="DP310" s="369">
        <v>0</v>
      </c>
      <c r="DQ310" s="369">
        <v>0</v>
      </c>
      <c r="DR310" s="369">
        <v>0</v>
      </c>
      <c r="DT310" s="366" t="s">
        <v>247</v>
      </c>
      <c r="DU310" s="304"/>
      <c r="DV310" s="304"/>
      <c r="DW310" s="304"/>
      <c r="DX310" s="304"/>
      <c r="DY310" s="304"/>
      <c r="DZ310" s="304"/>
      <c r="EA310" s="255">
        <v>27000</v>
      </c>
      <c r="EB310" s="255">
        <v>35000</v>
      </c>
      <c r="EC310" s="255">
        <v>0</v>
      </c>
      <c r="ED310" s="255">
        <f t="shared" si="32"/>
        <v>0</v>
      </c>
      <c r="EE310" s="255">
        <f t="shared" si="32"/>
        <v>0</v>
      </c>
      <c r="EF310" s="255">
        <f t="shared" si="29"/>
        <v>62000</v>
      </c>
      <c r="EG310" s="255">
        <v>0</v>
      </c>
      <c r="EH310" s="366" t="s">
        <v>200</v>
      </c>
    </row>
    <row r="311" spans="1:138" x14ac:dyDescent="0.4">
      <c r="A311" s="366" t="s">
        <v>79</v>
      </c>
      <c r="B311" s="381" t="s">
        <v>441</v>
      </c>
      <c r="C311" s="366" t="s">
        <v>376</v>
      </c>
      <c r="D311" s="366">
        <v>636449</v>
      </c>
      <c r="E311" s="366" t="s">
        <v>372</v>
      </c>
      <c r="F311" s="367">
        <v>0</v>
      </c>
      <c r="G311" s="367">
        <v>0</v>
      </c>
      <c r="H311" s="281"/>
      <c r="I311" s="281"/>
      <c r="J311" s="281"/>
      <c r="K311" s="281"/>
      <c r="L311" s="281"/>
      <c r="M311" s="389" t="s">
        <v>411</v>
      </c>
      <c r="N311" s="389" t="s">
        <v>411</v>
      </c>
      <c r="O311" s="389" t="s">
        <v>411</v>
      </c>
      <c r="P311" s="389" t="s">
        <v>411</v>
      </c>
      <c r="Q311" s="389" t="s">
        <v>411</v>
      </c>
      <c r="R311" s="389" t="s">
        <v>411</v>
      </c>
      <c r="S311" s="389" t="s">
        <v>411</v>
      </c>
      <c r="T311" s="389" t="s">
        <v>411</v>
      </c>
      <c r="U311" s="389" t="s">
        <v>411</v>
      </c>
      <c r="V311" s="389" t="s">
        <v>411</v>
      </c>
      <c r="W311" s="389" t="s">
        <v>411</v>
      </c>
      <c r="X311" s="389" t="s">
        <v>411</v>
      </c>
      <c r="Y311" s="389" t="s">
        <v>411</v>
      </c>
      <c r="Z311" s="389" t="s">
        <v>411</v>
      </c>
      <c r="AA311" s="389" t="s">
        <v>411</v>
      </c>
      <c r="AB311" s="389" t="s">
        <v>411</v>
      </c>
      <c r="AC311" s="389" t="s">
        <v>411</v>
      </c>
      <c r="AD311" s="389" t="s">
        <v>411</v>
      </c>
      <c r="AE311" s="389" t="s">
        <v>411</v>
      </c>
      <c r="AF311" s="389" t="s">
        <v>411</v>
      </c>
      <c r="AG311" s="389" t="s">
        <v>411</v>
      </c>
      <c r="AH311" s="389" t="s">
        <v>411</v>
      </c>
      <c r="AI311" s="367">
        <v>0</v>
      </c>
      <c r="AJ311" s="367">
        <v>0</v>
      </c>
      <c r="AK311" s="367">
        <v>0</v>
      </c>
      <c r="AL311" s="367">
        <v>0</v>
      </c>
      <c r="AM311" s="367">
        <v>0</v>
      </c>
      <c r="AN311" s="367">
        <v>0</v>
      </c>
      <c r="AO311" s="367">
        <v>0</v>
      </c>
      <c r="AP311" s="367">
        <v>0</v>
      </c>
      <c r="AQ311" s="367">
        <v>0</v>
      </c>
      <c r="AR311" s="367">
        <v>0</v>
      </c>
      <c r="AS311" s="367">
        <v>0</v>
      </c>
      <c r="AT311" s="367">
        <v>0</v>
      </c>
      <c r="AU311" s="367">
        <v>0</v>
      </c>
      <c r="AV311" s="367">
        <v>0</v>
      </c>
      <c r="AW311" s="367">
        <v>0</v>
      </c>
      <c r="AX311" s="367">
        <v>0</v>
      </c>
      <c r="AY311" s="367">
        <v>0</v>
      </c>
      <c r="AZ311" s="367">
        <v>0</v>
      </c>
      <c r="BA311" s="367">
        <v>0</v>
      </c>
      <c r="BB311" s="367">
        <v>0</v>
      </c>
      <c r="BC311" s="367">
        <v>0</v>
      </c>
      <c r="BD311" s="367">
        <v>0</v>
      </c>
      <c r="BE311" s="367">
        <v>0</v>
      </c>
      <c r="BF311" s="367">
        <v>0</v>
      </c>
      <c r="BG311" s="367">
        <v>0</v>
      </c>
      <c r="BH311" s="367">
        <v>0</v>
      </c>
      <c r="BI311" s="367">
        <v>0</v>
      </c>
      <c r="BJ311" s="367">
        <v>0</v>
      </c>
      <c r="BK311" s="367">
        <v>0</v>
      </c>
      <c r="BL311" s="367">
        <v>0</v>
      </c>
      <c r="BN311" s="369">
        <v>0</v>
      </c>
      <c r="BO311" s="369">
        <v>0</v>
      </c>
      <c r="BP311" s="369">
        <v>0</v>
      </c>
      <c r="BQ311" s="369">
        <v>0</v>
      </c>
      <c r="BR311" s="369">
        <v>0</v>
      </c>
      <c r="BS311" s="390" t="s">
        <v>411</v>
      </c>
      <c r="BT311" s="390" t="s">
        <v>411</v>
      </c>
      <c r="BU311" s="390" t="s">
        <v>411</v>
      </c>
      <c r="BV311" s="390" t="s">
        <v>411</v>
      </c>
      <c r="BW311" s="390" t="s">
        <v>411</v>
      </c>
      <c r="BX311" s="390" t="s">
        <v>411</v>
      </c>
      <c r="BY311" s="390" t="s">
        <v>411</v>
      </c>
      <c r="BZ311" s="390" t="s">
        <v>411</v>
      </c>
      <c r="CA311" s="390" t="s">
        <v>411</v>
      </c>
      <c r="CB311" s="390" t="s">
        <v>411</v>
      </c>
      <c r="CC311" s="390" t="s">
        <v>411</v>
      </c>
      <c r="CD311" s="390" t="s">
        <v>411</v>
      </c>
      <c r="CE311" s="390" t="s">
        <v>411</v>
      </c>
      <c r="CF311" s="390" t="s">
        <v>411</v>
      </c>
      <c r="CG311" s="390" t="s">
        <v>411</v>
      </c>
      <c r="CH311" s="390" t="s">
        <v>411</v>
      </c>
      <c r="CI311" s="390" t="s">
        <v>411</v>
      </c>
      <c r="CJ311" s="390" t="s">
        <v>411</v>
      </c>
      <c r="CK311" s="390" t="s">
        <v>411</v>
      </c>
      <c r="CL311" s="390" t="s">
        <v>411</v>
      </c>
      <c r="CM311" s="390" t="s">
        <v>411</v>
      </c>
      <c r="CN311" s="390" t="s">
        <v>411</v>
      </c>
      <c r="CO311" s="369">
        <v>0</v>
      </c>
      <c r="CP311" s="369">
        <v>0</v>
      </c>
      <c r="CQ311" s="369">
        <v>0</v>
      </c>
      <c r="CR311" s="369">
        <v>0</v>
      </c>
      <c r="CS311" s="369">
        <v>0</v>
      </c>
      <c r="CT311" s="369">
        <v>0</v>
      </c>
      <c r="CU311" s="369">
        <v>0</v>
      </c>
      <c r="CV311" s="369">
        <v>0</v>
      </c>
      <c r="CW311" s="369">
        <v>0</v>
      </c>
      <c r="CX311" s="369">
        <v>0</v>
      </c>
      <c r="CY311" s="369">
        <v>0</v>
      </c>
      <c r="CZ311" s="369">
        <v>0</v>
      </c>
      <c r="DA311" s="369">
        <v>0</v>
      </c>
      <c r="DB311" s="369">
        <v>0</v>
      </c>
      <c r="DC311" s="369">
        <v>0</v>
      </c>
      <c r="DD311" s="369">
        <v>0</v>
      </c>
      <c r="DE311" s="369">
        <v>0</v>
      </c>
      <c r="DF311" s="369">
        <v>0</v>
      </c>
      <c r="DG311" s="369">
        <v>0</v>
      </c>
      <c r="DH311" s="369">
        <v>0</v>
      </c>
      <c r="DI311" s="369">
        <v>0</v>
      </c>
      <c r="DJ311" s="369">
        <v>0</v>
      </c>
      <c r="DK311" s="369">
        <v>0</v>
      </c>
      <c r="DL311" s="369">
        <v>0</v>
      </c>
      <c r="DM311" s="369">
        <v>0</v>
      </c>
      <c r="DN311" s="369">
        <v>0</v>
      </c>
      <c r="DO311" s="369">
        <v>0</v>
      </c>
      <c r="DP311" s="369">
        <v>0</v>
      </c>
      <c r="DQ311" s="369">
        <v>0</v>
      </c>
      <c r="DR311" s="369">
        <v>0</v>
      </c>
      <c r="DT311" s="366" t="s">
        <v>246</v>
      </c>
      <c r="DU311" s="304"/>
      <c r="DV311" s="304"/>
      <c r="DW311" s="304"/>
      <c r="DX311" s="304"/>
      <c r="DY311" s="304"/>
      <c r="DZ311" s="304"/>
      <c r="EA311" s="255">
        <v>25000</v>
      </c>
      <c r="EB311" s="255">
        <v>65000</v>
      </c>
      <c r="EC311" s="255">
        <v>0</v>
      </c>
      <c r="ED311" s="255">
        <f t="shared" si="32"/>
        <v>0</v>
      </c>
      <c r="EE311" s="255">
        <f t="shared" si="32"/>
        <v>0</v>
      </c>
      <c r="EF311" s="255">
        <f t="shared" si="29"/>
        <v>90000</v>
      </c>
      <c r="EG311" s="255">
        <v>0</v>
      </c>
      <c r="EH311" s="366" t="s">
        <v>200</v>
      </c>
    </row>
    <row r="312" spans="1:138" x14ac:dyDescent="0.4">
      <c r="A312" s="366" t="s">
        <v>79</v>
      </c>
      <c r="B312" s="381" t="s">
        <v>442</v>
      </c>
      <c r="C312" s="366" t="s">
        <v>376</v>
      </c>
      <c r="D312" s="366">
        <v>636449</v>
      </c>
      <c r="E312" s="366" t="s">
        <v>372</v>
      </c>
      <c r="F312" s="367">
        <v>0</v>
      </c>
      <c r="G312" s="367">
        <v>0</v>
      </c>
      <c r="H312" s="281"/>
      <c r="I312" s="281"/>
      <c r="J312" s="281"/>
      <c r="K312" s="281"/>
      <c r="L312" s="281"/>
      <c r="M312" s="389" t="s">
        <v>411</v>
      </c>
      <c r="N312" s="389" t="s">
        <v>411</v>
      </c>
      <c r="O312" s="389" t="s">
        <v>411</v>
      </c>
      <c r="P312" s="389" t="s">
        <v>411</v>
      </c>
      <c r="Q312" s="389" t="s">
        <v>411</v>
      </c>
      <c r="R312" s="389" t="s">
        <v>411</v>
      </c>
      <c r="S312" s="389" t="s">
        <v>411</v>
      </c>
      <c r="T312" s="389" t="s">
        <v>411</v>
      </c>
      <c r="U312" s="389" t="s">
        <v>411</v>
      </c>
      <c r="V312" s="389" t="s">
        <v>411</v>
      </c>
      <c r="W312" s="389" t="s">
        <v>411</v>
      </c>
      <c r="X312" s="389" t="s">
        <v>411</v>
      </c>
      <c r="Y312" s="389" t="s">
        <v>411</v>
      </c>
      <c r="Z312" s="389" t="s">
        <v>411</v>
      </c>
      <c r="AA312" s="389" t="s">
        <v>411</v>
      </c>
      <c r="AB312" s="389" t="s">
        <v>411</v>
      </c>
      <c r="AC312" s="389" t="s">
        <v>411</v>
      </c>
      <c r="AD312" s="389" t="s">
        <v>411</v>
      </c>
      <c r="AE312" s="389" t="s">
        <v>411</v>
      </c>
      <c r="AF312" s="389" t="s">
        <v>411</v>
      </c>
      <c r="AG312" s="389" t="s">
        <v>411</v>
      </c>
      <c r="AH312" s="389" t="s">
        <v>411</v>
      </c>
      <c r="AI312" s="367">
        <v>0</v>
      </c>
      <c r="AJ312" s="367">
        <v>0</v>
      </c>
      <c r="AK312" s="367">
        <v>0</v>
      </c>
      <c r="AL312" s="367">
        <v>0</v>
      </c>
      <c r="AM312" s="367">
        <v>0</v>
      </c>
      <c r="AN312" s="367">
        <v>0</v>
      </c>
      <c r="AO312" s="367">
        <v>0</v>
      </c>
      <c r="AP312" s="367">
        <v>0</v>
      </c>
      <c r="AQ312" s="367">
        <v>0</v>
      </c>
      <c r="AR312" s="367">
        <v>0</v>
      </c>
      <c r="AS312" s="367">
        <v>0</v>
      </c>
      <c r="AT312" s="367">
        <v>0</v>
      </c>
      <c r="AU312" s="367">
        <v>0</v>
      </c>
      <c r="AV312" s="367">
        <v>0</v>
      </c>
      <c r="AW312" s="367">
        <v>0</v>
      </c>
      <c r="AX312" s="367">
        <v>0</v>
      </c>
      <c r="AY312" s="367">
        <v>0</v>
      </c>
      <c r="AZ312" s="367">
        <v>0</v>
      </c>
      <c r="BA312" s="367">
        <v>0</v>
      </c>
      <c r="BB312" s="367">
        <v>0</v>
      </c>
      <c r="BC312" s="367">
        <v>0</v>
      </c>
      <c r="BD312" s="367">
        <v>0</v>
      </c>
      <c r="BE312" s="367">
        <v>0</v>
      </c>
      <c r="BF312" s="367">
        <v>0</v>
      </c>
      <c r="BG312" s="367">
        <v>0</v>
      </c>
      <c r="BH312" s="367">
        <v>0</v>
      </c>
      <c r="BI312" s="367">
        <v>0</v>
      </c>
      <c r="BJ312" s="367">
        <v>0</v>
      </c>
      <c r="BK312" s="367">
        <v>0</v>
      </c>
      <c r="BL312" s="367">
        <v>0</v>
      </c>
      <c r="BN312" s="369">
        <v>0</v>
      </c>
      <c r="BO312" s="369">
        <v>0</v>
      </c>
      <c r="BP312" s="369">
        <v>0</v>
      </c>
      <c r="BQ312" s="369">
        <v>0</v>
      </c>
      <c r="BR312" s="369">
        <v>0</v>
      </c>
      <c r="BS312" s="390" t="s">
        <v>411</v>
      </c>
      <c r="BT312" s="390" t="s">
        <v>411</v>
      </c>
      <c r="BU312" s="390" t="s">
        <v>411</v>
      </c>
      <c r="BV312" s="390" t="s">
        <v>411</v>
      </c>
      <c r="BW312" s="390" t="s">
        <v>411</v>
      </c>
      <c r="BX312" s="390" t="s">
        <v>411</v>
      </c>
      <c r="BY312" s="390" t="s">
        <v>411</v>
      </c>
      <c r="BZ312" s="390" t="s">
        <v>411</v>
      </c>
      <c r="CA312" s="390" t="s">
        <v>411</v>
      </c>
      <c r="CB312" s="390" t="s">
        <v>411</v>
      </c>
      <c r="CC312" s="390" t="s">
        <v>411</v>
      </c>
      <c r="CD312" s="390" t="s">
        <v>411</v>
      </c>
      <c r="CE312" s="390" t="s">
        <v>411</v>
      </c>
      <c r="CF312" s="390" t="s">
        <v>411</v>
      </c>
      <c r="CG312" s="390" t="s">
        <v>411</v>
      </c>
      <c r="CH312" s="390" t="s">
        <v>411</v>
      </c>
      <c r="CI312" s="390" t="s">
        <v>411</v>
      </c>
      <c r="CJ312" s="390" t="s">
        <v>411</v>
      </c>
      <c r="CK312" s="390" t="s">
        <v>411</v>
      </c>
      <c r="CL312" s="390" t="s">
        <v>411</v>
      </c>
      <c r="CM312" s="390" t="s">
        <v>411</v>
      </c>
      <c r="CN312" s="390" t="s">
        <v>411</v>
      </c>
      <c r="CO312" s="369">
        <v>0</v>
      </c>
      <c r="CP312" s="369">
        <v>0</v>
      </c>
      <c r="CQ312" s="369">
        <v>0</v>
      </c>
      <c r="CR312" s="369">
        <v>0</v>
      </c>
      <c r="CS312" s="369">
        <v>0</v>
      </c>
      <c r="CT312" s="369">
        <v>0</v>
      </c>
      <c r="CU312" s="369">
        <v>0</v>
      </c>
      <c r="CV312" s="369">
        <v>0</v>
      </c>
      <c r="CW312" s="369">
        <v>0</v>
      </c>
      <c r="CX312" s="369">
        <v>0</v>
      </c>
      <c r="CY312" s="369">
        <v>0</v>
      </c>
      <c r="CZ312" s="369">
        <v>0</v>
      </c>
      <c r="DA312" s="369">
        <v>0</v>
      </c>
      <c r="DB312" s="369">
        <v>0</v>
      </c>
      <c r="DC312" s="369">
        <v>0</v>
      </c>
      <c r="DD312" s="369">
        <v>0</v>
      </c>
      <c r="DE312" s="369">
        <v>0</v>
      </c>
      <c r="DF312" s="369">
        <v>0</v>
      </c>
      <c r="DG312" s="369">
        <v>0</v>
      </c>
      <c r="DH312" s="369">
        <v>0</v>
      </c>
      <c r="DI312" s="369">
        <v>0</v>
      </c>
      <c r="DJ312" s="369">
        <v>0</v>
      </c>
      <c r="DK312" s="369">
        <v>0</v>
      </c>
      <c r="DL312" s="369">
        <v>0</v>
      </c>
      <c r="DM312" s="369">
        <v>0</v>
      </c>
      <c r="DN312" s="369">
        <v>0</v>
      </c>
      <c r="DO312" s="369">
        <v>0</v>
      </c>
      <c r="DP312" s="369">
        <v>0</v>
      </c>
      <c r="DQ312" s="369">
        <v>0</v>
      </c>
      <c r="DR312" s="369">
        <v>0</v>
      </c>
      <c r="DT312" s="366" t="s">
        <v>246</v>
      </c>
      <c r="DU312" s="304"/>
      <c r="DV312" s="304"/>
      <c r="DW312" s="304"/>
      <c r="DX312" s="304"/>
      <c r="DY312" s="304"/>
      <c r="DZ312" s="304"/>
      <c r="EA312" s="255">
        <v>134333</v>
      </c>
      <c r="EB312" s="255">
        <v>48000</v>
      </c>
      <c r="EC312" s="255">
        <v>0</v>
      </c>
      <c r="ED312" s="255">
        <f t="shared" si="32"/>
        <v>0</v>
      </c>
      <c r="EE312" s="255">
        <f t="shared" si="32"/>
        <v>0</v>
      </c>
      <c r="EF312" s="255">
        <f t="shared" si="29"/>
        <v>182333</v>
      </c>
      <c r="EG312" s="255">
        <v>0</v>
      </c>
      <c r="EH312" s="366" t="s">
        <v>200</v>
      </c>
    </row>
    <row r="313" spans="1:138" x14ac:dyDescent="0.4">
      <c r="A313" s="366" t="s">
        <v>79</v>
      </c>
      <c r="B313" s="381" t="s">
        <v>443</v>
      </c>
      <c r="C313" s="366" t="s">
        <v>376</v>
      </c>
      <c r="D313" s="366">
        <v>636449</v>
      </c>
      <c r="E313" s="366" t="s">
        <v>372</v>
      </c>
      <c r="F313" s="367">
        <v>0</v>
      </c>
      <c r="G313" s="367">
        <v>0</v>
      </c>
      <c r="H313" s="281"/>
      <c r="I313" s="281"/>
      <c r="J313" s="281"/>
      <c r="K313" s="281"/>
      <c r="L313" s="281"/>
      <c r="M313" s="389" t="s">
        <v>411</v>
      </c>
      <c r="N313" s="389" t="s">
        <v>411</v>
      </c>
      <c r="O313" s="389" t="s">
        <v>411</v>
      </c>
      <c r="P313" s="389" t="s">
        <v>411</v>
      </c>
      <c r="Q313" s="389" t="s">
        <v>411</v>
      </c>
      <c r="R313" s="389" t="s">
        <v>411</v>
      </c>
      <c r="S313" s="389" t="s">
        <v>411</v>
      </c>
      <c r="T313" s="389" t="s">
        <v>411</v>
      </c>
      <c r="U313" s="389" t="s">
        <v>411</v>
      </c>
      <c r="V313" s="389" t="s">
        <v>411</v>
      </c>
      <c r="W313" s="389" t="s">
        <v>411</v>
      </c>
      <c r="X313" s="389" t="s">
        <v>411</v>
      </c>
      <c r="Y313" s="389" t="s">
        <v>411</v>
      </c>
      <c r="Z313" s="389" t="s">
        <v>411</v>
      </c>
      <c r="AA313" s="389" t="s">
        <v>411</v>
      </c>
      <c r="AB313" s="389" t="s">
        <v>411</v>
      </c>
      <c r="AC313" s="389" t="s">
        <v>411</v>
      </c>
      <c r="AD313" s="389" t="s">
        <v>411</v>
      </c>
      <c r="AE313" s="389" t="s">
        <v>411</v>
      </c>
      <c r="AF313" s="389" t="s">
        <v>411</v>
      </c>
      <c r="AG313" s="389" t="s">
        <v>411</v>
      </c>
      <c r="AH313" s="389" t="s">
        <v>411</v>
      </c>
      <c r="AI313" s="367">
        <v>0</v>
      </c>
      <c r="AJ313" s="367">
        <v>0</v>
      </c>
      <c r="AK313" s="367">
        <v>0</v>
      </c>
      <c r="AL313" s="367">
        <v>0</v>
      </c>
      <c r="AM313" s="367">
        <v>0</v>
      </c>
      <c r="AN313" s="367">
        <v>0</v>
      </c>
      <c r="AO313" s="367">
        <v>0</v>
      </c>
      <c r="AP313" s="367">
        <v>0</v>
      </c>
      <c r="AQ313" s="367">
        <v>0</v>
      </c>
      <c r="AR313" s="367">
        <v>0</v>
      </c>
      <c r="AS313" s="367">
        <v>0</v>
      </c>
      <c r="AT313" s="367">
        <v>0</v>
      </c>
      <c r="AU313" s="367">
        <v>0</v>
      </c>
      <c r="AV313" s="367">
        <v>0</v>
      </c>
      <c r="AW313" s="367">
        <v>0</v>
      </c>
      <c r="AX313" s="367">
        <v>0</v>
      </c>
      <c r="AY313" s="367">
        <v>0</v>
      </c>
      <c r="AZ313" s="367">
        <v>0</v>
      </c>
      <c r="BA313" s="367">
        <v>0</v>
      </c>
      <c r="BB313" s="367">
        <v>0</v>
      </c>
      <c r="BC313" s="367">
        <v>0</v>
      </c>
      <c r="BD313" s="367">
        <v>0</v>
      </c>
      <c r="BE313" s="367">
        <v>0</v>
      </c>
      <c r="BF313" s="367">
        <v>0</v>
      </c>
      <c r="BG313" s="367">
        <v>0</v>
      </c>
      <c r="BH313" s="367">
        <v>0</v>
      </c>
      <c r="BI313" s="367">
        <v>0</v>
      </c>
      <c r="BJ313" s="367">
        <v>0</v>
      </c>
      <c r="BK313" s="367">
        <v>0</v>
      </c>
      <c r="BL313" s="367">
        <v>0</v>
      </c>
      <c r="BN313" s="369">
        <v>0</v>
      </c>
      <c r="BO313" s="369">
        <v>0</v>
      </c>
      <c r="BP313" s="369">
        <v>0</v>
      </c>
      <c r="BQ313" s="369">
        <v>0</v>
      </c>
      <c r="BR313" s="369">
        <v>0</v>
      </c>
      <c r="BS313" s="390" t="s">
        <v>411</v>
      </c>
      <c r="BT313" s="390" t="s">
        <v>411</v>
      </c>
      <c r="BU313" s="390" t="s">
        <v>411</v>
      </c>
      <c r="BV313" s="390" t="s">
        <v>411</v>
      </c>
      <c r="BW313" s="390" t="s">
        <v>411</v>
      </c>
      <c r="BX313" s="390" t="s">
        <v>411</v>
      </c>
      <c r="BY313" s="390" t="s">
        <v>411</v>
      </c>
      <c r="BZ313" s="390" t="s">
        <v>411</v>
      </c>
      <c r="CA313" s="390" t="s">
        <v>411</v>
      </c>
      <c r="CB313" s="390" t="s">
        <v>411</v>
      </c>
      <c r="CC313" s="390" t="s">
        <v>411</v>
      </c>
      <c r="CD313" s="390" t="s">
        <v>411</v>
      </c>
      <c r="CE313" s="390" t="s">
        <v>411</v>
      </c>
      <c r="CF313" s="390" t="s">
        <v>411</v>
      </c>
      <c r="CG313" s="390" t="s">
        <v>411</v>
      </c>
      <c r="CH313" s="390" t="s">
        <v>411</v>
      </c>
      <c r="CI313" s="390" t="s">
        <v>411</v>
      </c>
      <c r="CJ313" s="390" t="s">
        <v>411</v>
      </c>
      <c r="CK313" s="390" t="s">
        <v>411</v>
      </c>
      <c r="CL313" s="390" t="s">
        <v>411</v>
      </c>
      <c r="CM313" s="390" t="s">
        <v>411</v>
      </c>
      <c r="CN313" s="390" t="s">
        <v>411</v>
      </c>
      <c r="CO313" s="369">
        <v>0</v>
      </c>
      <c r="CP313" s="369">
        <v>0</v>
      </c>
      <c r="CQ313" s="369">
        <v>0</v>
      </c>
      <c r="CR313" s="369">
        <v>0</v>
      </c>
      <c r="CS313" s="369">
        <v>0</v>
      </c>
      <c r="CT313" s="369">
        <v>0</v>
      </c>
      <c r="CU313" s="369">
        <v>0</v>
      </c>
      <c r="CV313" s="369">
        <v>0</v>
      </c>
      <c r="CW313" s="369">
        <v>0</v>
      </c>
      <c r="CX313" s="369">
        <v>0</v>
      </c>
      <c r="CY313" s="369">
        <v>0</v>
      </c>
      <c r="CZ313" s="369">
        <v>0</v>
      </c>
      <c r="DA313" s="369">
        <v>0</v>
      </c>
      <c r="DB313" s="369">
        <v>0</v>
      </c>
      <c r="DC313" s="369">
        <v>0</v>
      </c>
      <c r="DD313" s="369">
        <v>0</v>
      </c>
      <c r="DE313" s="369">
        <v>0</v>
      </c>
      <c r="DF313" s="369">
        <v>0</v>
      </c>
      <c r="DG313" s="369">
        <v>0</v>
      </c>
      <c r="DH313" s="369">
        <v>0</v>
      </c>
      <c r="DI313" s="369">
        <v>0</v>
      </c>
      <c r="DJ313" s="369">
        <v>0</v>
      </c>
      <c r="DK313" s="369">
        <v>0</v>
      </c>
      <c r="DL313" s="369">
        <v>0</v>
      </c>
      <c r="DM313" s="369">
        <v>0</v>
      </c>
      <c r="DN313" s="369">
        <v>0</v>
      </c>
      <c r="DO313" s="369">
        <v>0</v>
      </c>
      <c r="DP313" s="369">
        <v>0</v>
      </c>
      <c r="DQ313" s="369">
        <v>0</v>
      </c>
      <c r="DR313" s="369">
        <v>0</v>
      </c>
      <c r="DT313" s="366" t="s">
        <v>247</v>
      </c>
      <c r="DU313" s="304"/>
      <c r="DV313" s="304"/>
      <c r="DW313" s="304"/>
      <c r="DX313" s="304"/>
      <c r="DY313" s="304"/>
      <c r="DZ313" s="304"/>
      <c r="EA313" s="255">
        <v>95584</v>
      </c>
      <c r="EB313" s="255">
        <v>191168</v>
      </c>
      <c r="EC313" s="255">
        <v>0</v>
      </c>
      <c r="ED313" s="255">
        <f t="shared" si="32"/>
        <v>0</v>
      </c>
      <c r="EE313" s="255">
        <f t="shared" si="32"/>
        <v>0</v>
      </c>
      <c r="EF313" s="255">
        <f t="shared" si="29"/>
        <v>286752</v>
      </c>
      <c r="EG313" s="255">
        <v>0</v>
      </c>
      <c r="EH313" s="366" t="s">
        <v>200</v>
      </c>
    </row>
    <row r="314" spans="1:138" x14ac:dyDescent="0.4">
      <c r="A314" s="366" t="s">
        <v>79</v>
      </c>
      <c r="B314" s="381" t="s">
        <v>444</v>
      </c>
      <c r="C314" s="366" t="s">
        <v>376</v>
      </c>
      <c r="D314" s="366">
        <v>636449</v>
      </c>
      <c r="E314" s="366" t="s">
        <v>378</v>
      </c>
      <c r="F314" s="367">
        <v>0</v>
      </c>
      <c r="G314" s="367">
        <v>0</v>
      </c>
      <c r="H314" s="281"/>
      <c r="I314" s="281"/>
      <c r="J314" s="281"/>
      <c r="K314" s="281"/>
      <c r="L314" s="281"/>
      <c r="M314" s="389" t="s">
        <v>411</v>
      </c>
      <c r="N314" s="389" t="s">
        <v>411</v>
      </c>
      <c r="O314" s="389" t="s">
        <v>411</v>
      </c>
      <c r="P314" s="389" t="s">
        <v>411</v>
      </c>
      <c r="Q314" s="389" t="s">
        <v>411</v>
      </c>
      <c r="R314" s="389" t="s">
        <v>411</v>
      </c>
      <c r="S314" s="389" t="s">
        <v>411</v>
      </c>
      <c r="T314" s="389" t="s">
        <v>411</v>
      </c>
      <c r="U314" s="389" t="s">
        <v>411</v>
      </c>
      <c r="V314" s="389" t="s">
        <v>411</v>
      </c>
      <c r="W314" s="389" t="s">
        <v>411</v>
      </c>
      <c r="X314" s="389" t="s">
        <v>411</v>
      </c>
      <c r="Y314" s="389" t="s">
        <v>411</v>
      </c>
      <c r="Z314" s="389" t="s">
        <v>411</v>
      </c>
      <c r="AA314" s="389" t="s">
        <v>411</v>
      </c>
      <c r="AB314" s="389" t="s">
        <v>411</v>
      </c>
      <c r="AC314" s="389" t="s">
        <v>411</v>
      </c>
      <c r="AD314" s="389" t="s">
        <v>411</v>
      </c>
      <c r="AE314" s="389" t="s">
        <v>411</v>
      </c>
      <c r="AF314" s="389" t="s">
        <v>411</v>
      </c>
      <c r="AG314" s="389" t="s">
        <v>411</v>
      </c>
      <c r="AH314" s="389" t="s">
        <v>411</v>
      </c>
      <c r="AI314" s="367">
        <v>0</v>
      </c>
      <c r="AJ314" s="367">
        <v>0</v>
      </c>
      <c r="AK314" s="367">
        <v>0</v>
      </c>
      <c r="AL314" s="367">
        <v>0</v>
      </c>
      <c r="AM314" s="367">
        <v>0</v>
      </c>
      <c r="AN314" s="367">
        <v>0</v>
      </c>
      <c r="AO314" s="367">
        <v>0</v>
      </c>
      <c r="AP314" s="367">
        <v>0</v>
      </c>
      <c r="AQ314" s="367">
        <v>0</v>
      </c>
      <c r="AR314" s="367">
        <v>0</v>
      </c>
      <c r="AS314" s="367">
        <v>0</v>
      </c>
      <c r="AT314" s="367">
        <v>0</v>
      </c>
      <c r="AU314" s="367">
        <v>0</v>
      </c>
      <c r="AV314" s="367">
        <v>0</v>
      </c>
      <c r="AW314" s="367">
        <v>0</v>
      </c>
      <c r="AX314" s="367">
        <v>0</v>
      </c>
      <c r="AY314" s="367">
        <v>0</v>
      </c>
      <c r="AZ314" s="367">
        <v>0</v>
      </c>
      <c r="BA314" s="367">
        <v>0</v>
      </c>
      <c r="BB314" s="367">
        <v>0</v>
      </c>
      <c r="BC314" s="367">
        <v>0</v>
      </c>
      <c r="BD314" s="367">
        <v>0</v>
      </c>
      <c r="BE314" s="367">
        <v>0</v>
      </c>
      <c r="BF314" s="367">
        <v>0</v>
      </c>
      <c r="BG314" s="367">
        <v>0</v>
      </c>
      <c r="BH314" s="367">
        <v>0</v>
      </c>
      <c r="BI314" s="367">
        <v>0</v>
      </c>
      <c r="BJ314" s="367">
        <v>0</v>
      </c>
      <c r="BK314" s="367">
        <v>0</v>
      </c>
      <c r="BL314" s="367">
        <v>0</v>
      </c>
      <c r="BN314" s="369">
        <v>0</v>
      </c>
      <c r="BO314" s="369">
        <v>0</v>
      </c>
      <c r="BP314" s="369">
        <v>0</v>
      </c>
      <c r="BQ314" s="369">
        <v>0</v>
      </c>
      <c r="BR314" s="369">
        <v>0</v>
      </c>
      <c r="BS314" s="390" t="s">
        <v>411</v>
      </c>
      <c r="BT314" s="390" t="s">
        <v>411</v>
      </c>
      <c r="BU314" s="390" t="s">
        <v>411</v>
      </c>
      <c r="BV314" s="390" t="s">
        <v>411</v>
      </c>
      <c r="BW314" s="390" t="s">
        <v>411</v>
      </c>
      <c r="BX314" s="390" t="s">
        <v>411</v>
      </c>
      <c r="BY314" s="390" t="s">
        <v>411</v>
      </c>
      <c r="BZ314" s="390" t="s">
        <v>411</v>
      </c>
      <c r="CA314" s="390" t="s">
        <v>411</v>
      </c>
      <c r="CB314" s="390" t="s">
        <v>411</v>
      </c>
      <c r="CC314" s="390" t="s">
        <v>411</v>
      </c>
      <c r="CD314" s="390" t="s">
        <v>411</v>
      </c>
      <c r="CE314" s="390" t="s">
        <v>411</v>
      </c>
      <c r="CF314" s="390" t="s">
        <v>411</v>
      </c>
      <c r="CG314" s="390" t="s">
        <v>411</v>
      </c>
      <c r="CH314" s="390" t="s">
        <v>411</v>
      </c>
      <c r="CI314" s="390" t="s">
        <v>411</v>
      </c>
      <c r="CJ314" s="390" t="s">
        <v>411</v>
      </c>
      <c r="CK314" s="390" t="s">
        <v>411</v>
      </c>
      <c r="CL314" s="390" t="s">
        <v>411</v>
      </c>
      <c r="CM314" s="390" t="s">
        <v>411</v>
      </c>
      <c r="CN314" s="390" t="s">
        <v>411</v>
      </c>
      <c r="CO314" s="369">
        <v>0</v>
      </c>
      <c r="CP314" s="369">
        <v>0</v>
      </c>
      <c r="CQ314" s="369">
        <v>0</v>
      </c>
      <c r="CR314" s="369">
        <v>0</v>
      </c>
      <c r="CS314" s="369">
        <v>0</v>
      </c>
      <c r="CT314" s="369">
        <v>0</v>
      </c>
      <c r="CU314" s="369">
        <v>0</v>
      </c>
      <c r="CV314" s="369">
        <v>0</v>
      </c>
      <c r="CW314" s="369">
        <v>0</v>
      </c>
      <c r="CX314" s="369">
        <v>0</v>
      </c>
      <c r="CY314" s="369">
        <v>0</v>
      </c>
      <c r="CZ314" s="369">
        <v>0</v>
      </c>
      <c r="DA314" s="369">
        <v>0</v>
      </c>
      <c r="DB314" s="369">
        <v>0</v>
      </c>
      <c r="DC314" s="369">
        <v>0</v>
      </c>
      <c r="DD314" s="369">
        <v>0</v>
      </c>
      <c r="DE314" s="369">
        <v>0</v>
      </c>
      <c r="DF314" s="369">
        <v>0</v>
      </c>
      <c r="DG314" s="369">
        <v>0</v>
      </c>
      <c r="DH314" s="369">
        <v>0</v>
      </c>
      <c r="DI314" s="369">
        <v>0</v>
      </c>
      <c r="DJ314" s="369">
        <v>0</v>
      </c>
      <c r="DK314" s="369">
        <v>0</v>
      </c>
      <c r="DL314" s="369">
        <v>0</v>
      </c>
      <c r="DM314" s="369">
        <v>0</v>
      </c>
      <c r="DN314" s="369">
        <v>0</v>
      </c>
      <c r="DO314" s="369">
        <v>0</v>
      </c>
      <c r="DP314" s="369">
        <v>0</v>
      </c>
      <c r="DQ314" s="369">
        <v>0</v>
      </c>
      <c r="DR314" s="369">
        <v>0</v>
      </c>
      <c r="DT314" s="366" t="s">
        <v>247</v>
      </c>
      <c r="DU314" s="304"/>
      <c r="DV314" s="304"/>
      <c r="DW314" s="304"/>
      <c r="DX314" s="304"/>
      <c r="DY314" s="304"/>
      <c r="DZ314" s="304"/>
      <c r="EA314" s="255">
        <v>50000</v>
      </c>
      <c r="EB314" s="255">
        <v>200000</v>
      </c>
      <c r="EC314" s="255">
        <v>0</v>
      </c>
      <c r="ED314" s="255">
        <f t="shared" si="32"/>
        <v>0</v>
      </c>
      <c r="EE314" s="255">
        <f t="shared" si="32"/>
        <v>0</v>
      </c>
      <c r="EF314" s="255">
        <f t="shared" si="29"/>
        <v>250000</v>
      </c>
      <c r="EG314" s="255">
        <v>0</v>
      </c>
      <c r="EH314" s="366" t="s">
        <v>200</v>
      </c>
    </row>
    <row r="315" spans="1:138" x14ac:dyDescent="0.4">
      <c r="A315" s="366" t="s">
        <v>79</v>
      </c>
      <c r="B315" s="381" t="s">
        <v>445</v>
      </c>
      <c r="C315" s="366" t="s">
        <v>376</v>
      </c>
      <c r="D315" s="366">
        <v>636449</v>
      </c>
      <c r="E315" s="366" t="s">
        <v>372</v>
      </c>
      <c r="F315" s="367">
        <v>0</v>
      </c>
      <c r="G315" s="367">
        <v>0</v>
      </c>
      <c r="H315" s="281"/>
      <c r="I315" s="281"/>
      <c r="J315" s="281"/>
      <c r="K315" s="281"/>
      <c r="L315" s="281"/>
      <c r="M315" s="389" t="s">
        <v>411</v>
      </c>
      <c r="N315" s="389" t="s">
        <v>411</v>
      </c>
      <c r="O315" s="389" t="s">
        <v>411</v>
      </c>
      <c r="P315" s="389" t="s">
        <v>411</v>
      </c>
      <c r="Q315" s="389" t="s">
        <v>411</v>
      </c>
      <c r="R315" s="389" t="s">
        <v>411</v>
      </c>
      <c r="S315" s="389" t="s">
        <v>411</v>
      </c>
      <c r="T315" s="389" t="s">
        <v>411</v>
      </c>
      <c r="U315" s="389" t="s">
        <v>411</v>
      </c>
      <c r="V315" s="389" t="s">
        <v>411</v>
      </c>
      <c r="W315" s="389" t="s">
        <v>411</v>
      </c>
      <c r="X315" s="389" t="s">
        <v>411</v>
      </c>
      <c r="Y315" s="389" t="s">
        <v>411</v>
      </c>
      <c r="Z315" s="389" t="s">
        <v>411</v>
      </c>
      <c r="AA315" s="389" t="s">
        <v>411</v>
      </c>
      <c r="AB315" s="389" t="s">
        <v>411</v>
      </c>
      <c r="AC315" s="389" t="s">
        <v>411</v>
      </c>
      <c r="AD315" s="389" t="s">
        <v>411</v>
      </c>
      <c r="AE315" s="389" t="s">
        <v>411</v>
      </c>
      <c r="AF315" s="389" t="s">
        <v>411</v>
      </c>
      <c r="AG315" s="389" t="s">
        <v>411</v>
      </c>
      <c r="AH315" s="389" t="s">
        <v>411</v>
      </c>
      <c r="AI315" s="367">
        <v>0</v>
      </c>
      <c r="AJ315" s="367">
        <v>0</v>
      </c>
      <c r="AK315" s="367">
        <v>0</v>
      </c>
      <c r="AL315" s="367">
        <v>0</v>
      </c>
      <c r="AM315" s="367">
        <v>0</v>
      </c>
      <c r="AN315" s="367">
        <v>0</v>
      </c>
      <c r="AO315" s="367">
        <v>0</v>
      </c>
      <c r="AP315" s="367">
        <v>0</v>
      </c>
      <c r="AQ315" s="367">
        <v>0</v>
      </c>
      <c r="AR315" s="367">
        <v>0</v>
      </c>
      <c r="AS315" s="367">
        <v>0</v>
      </c>
      <c r="AT315" s="367">
        <v>0</v>
      </c>
      <c r="AU315" s="367">
        <v>0</v>
      </c>
      <c r="AV315" s="367">
        <v>0</v>
      </c>
      <c r="AW315" s="367">
        <v>0</v>
      </c>
      <c r="AX315" s="367">
        <v>0</v>
      </c>
      <c r="AY315" s="367">
        <v>0</v>
      </c>
      <c r="AZ315" s="367">
        <v>0</v>
      </c>
      <c r="BA315" s="367">
        <v>0</v>
      </c>
      <c r="BB315" s="367">
        <v>0</v>
      </c>
      <c r="BC315" s="367">
        <v>0</v>
      </c>
      <c r="BD315" s="367">
        <v>0</v>
      </c>
      <c r="BE315" s="367">
        <v>0</v>
      </c>
      <c r="BF315" s="367">
        <v>0</v>
      </c>
      <c r="BG315" s="367">
        <v>0</v>
      </c>
      <c r="BH315" s="367">
        <v>0</v>
      </c>
      <c r="BI315" s="367">
        <v>0</v>
      </c>
      <c r="BJ315" s="367">
        <v>0</v>
      </c>
      <c r="BK315" s="367">
        <v>0</v>
      </c>
      <c r="BL315" s="367">
        <v>0</v>
      </c>
      <c r="BN315" s="369">
        <v>0</v>
      </c>
      <c r="BO315" s="369">
        <v>0</v>
      </c>
      <c r="BP315" s="369">
        <v>0</v>
      </c>
      <c r="BQ315" s="369">
        <v>0</v>
      </c>
      <c r="BR315" s="369">
        <v>0</v>
      </c>
      <c r="BS315" s="390" t="s">
        <v>411</v>
      </c>
      <c r="BT315" s="390" t="s">
        <v>411</v>
      </c>
      <c r="BU315" s="390" t="s">
        <v>411</v>
      </c>
      <c r="BV315" s="390" t="s">
        <v>411</v>
      </c>
      <c r="BW315" s="390" t="s">
        <v>411</v>
      </c>
      <c r="BX315" s="390" t="s">
        <v>411</v>
      </c>
      <c r="BY315" s="390" t="s">
        <v>411</v>
      </c>
      <c r="BZ315" s="390" t="s">
        <v>411</v>
      </c>
      <c r="CA315" s="390" t="s">
        <v>411</v>
      </c>
      <c r="CB315" s="390" t="s">
        <v>411</v>
      </c>
      <c r="CC315" s="390" t="s">
        <v>411</v>
      </c>
      <c r="CD315" s="390" t="s">
        <v>411</v>
      </c>
      <c r="CE315" s="390" t="s">
        <v>411</v>
      </c>
      <c r="CF315" s="390" t="s">
        <v>411</v>
      </c>
      <c r="CG315" s="390" t="s">
        <v>411</v>
      </c>
      <c r="CH315" s="390" t="s">
        <v>411</v>
      </c>
      <c r="CI315" s="390" t="s">
        <v>411</v>
      </c>
      <c r="CJ315" s="390" t="s">
        <v>411</v>
      </c>
      <c r="CK315" s="390" t="s">
        <v>411</v>
      </c>
      <c r="CL315" s="390" t="s">
        <v>411</v>
      </c>
      <c r="CM315" s="390" t="s">
        <v>411</v>
      </c>
      <c r="CN315" s="390" t="s">
        <v>411</v>
      </c>
      <c r="CO315" s="369">
        <v>0</v>
      </c>
      <c r="CP315" s="369">
        <v>0</v>
      </c>
      <c r="CQ315" s="369">
        <v>0</v>
      </c>
      <c r="CR315" s="369">
        <v>0</v>
      </c>
      <c r="CS315" s="369">
        <v>0</v>
      </c>
      <c r="CT315" s="369">
        <v>0</v>
      </c>
      <c r="CU315" s="369">
        <v>0</v>
      </c>
      <c r="CV315" s="369">
        <v>0</v>
      </c>
      <c r="CW315" s="369">
        <v>0</v>
      </c>
      <c r="CX315" s="369">
        <v>0</v>
      </c>
      <c r="CY315" s="369">
        <v>0</v>
      </c>
      <c r="CZ315" s="369">
        <v>0</v>
      </c>
      <c r="DA315" s="369">
        <v>0</v>
      </c>
      <c r="DB315" s="369">
        <v>0</v>
      </c>
      <c r="DC315" s="369">
        <v>0</v>
      </c>
      <c r="DD315" s="369">
        <v>0</v>
      </c>
      <c r="DE315" s="369">
        <v>0</v>
      </c>
      <c r="DF315" s="369">
        <v>0</v>
      </c>
      <c r="DG315" s="369">
        <v>0</v>
      </c>
      <c r="DH315" s="369">
        <v>0</v>
      </c>
      <c r="DI315" s="369">
        <v>0</v>
      </c>
      <c r="DJ315" s="369">
        <v>0</v>
      </c>
      <c r="DK315" s="369">
        <v>0</v>
      </c>
      <c r="DL315" s="369">
        <v>0</v>
      </c>
      <c r="DM315" s="369">
        <v>0</v>
      </c>
      <c r="DN315" s="369">
        <v>0</v>
      </c>
      <c r="DO315" s="369">
        <v>0</v>
      </c>
      <c r="DP315" s="369">
        <v>0</v>
      </c>
      <c r="DQ315" s="369">
        <v>0</v>
      </c>
      <c r="DR315" s="369">
        <v>0</v>
      </c>
      <c r="DT315" s="366" t="s">
        <v>247</v>
      </c>
      <c r="DU315" s="304"/>
      <c r="DV315" s="304"/>
      <c r="DW315" s="304"/>
      <c r="DX315" s="304"/>
      <c r="DY315" s="304"/>
      <c r="DZ315" s="304"/>
      <c r="EA315" s="255">
        <v>0</v>
      </c>
      <c r="EB315" s="255">
        <v>36900</v>
      </c>
      <c r="EC315" s="255">
        <v>0</v>
      </c>
      <c r="ED315" s="255">
        <f t="shared" si="32"/>
        <v>0</v>
      </c>
      <c r="EE315" s="255">
        <f t="shared" si="32"/>
        <v>0</v>
      </c>
      <c r="EF315" s="255">
        <f t="shared" si="29"/>
        <v>36900</v>
      </c>
      <c r="EG315" s="255">
        <v>0</v>
      </c>
      <c r="EH315" s="366" t="s">
        <v>200</v>
      </c>
    </row>
    <row r="316" spans="1:138" x14ac:dyDescent="0.4">
      <c r="A316" s="366" t="s">
        <v>79</v>
      </c>
      <c r="B316" s="381" t="s">
        <v>446</v>
      </c>
      <c r="C316" s="366" t="s">
        <v>376</v>
      </c>
      <c r="D316" s="366">
        <v>636449</v>
      </c>
      <c r="E316" s="366" t="s">
        <v>372</v>
      </c>
      <c r="F316" s="367">
        <v>0</v>
      </c>
      <c r="G316" s="367">
        <v>0</v>
      </c>
      <c r="H316" s="281"/>
      <c r="I316" s="281"/>
      <c r="J316" s="281"/>
      <c r="K316" s="281"/>
      <c r="L316" s="281"/>
      <c r="M316" s="389" t="s">
        <v>411</v>
      </c>
      <c r="N316" s="389" t="s">
        <v>411</v>
      </c>
      <c r="O316" s="389" t="s">
        <v>411</v>
      </c>
      <c r="P316" s="389" t="s">
        <v>411</v>
      </c>
      <c r="Q316" s="389" t="s">
        <v>411</v>
      </c>
      <c r="R316" s="389" t="s">
        <v>411</v>
      </c>
      <c r="S316" s="389" t="s">
        <v>411</v>
      </c>
      <c r="T316" s="389" t="s">
        <v>411</v>
      </c>
      <c r="U316" s="389" t="s">
        <v>411</v>
      </c>
      <c r="V316" s="389" t="s">
        <v>411</v>
      </c>
      <c r="W316" s="389" t="s">
        <v>411</v>
      </c>
      <c r="X316" s="389" t="s">
        <v>411</v>
      </c>
      <c r="Y316" s="389" t="s">
        <v>411</v>
      </c>
      <c r="Z316" s="389" t="s">
        <v>411</v>
      </c>
      <c r="AA316" s="389" t="s">
        <v>411</v>
      </c>
      <c r="AB316" s="389" t="s">
        <v>411</v>
      </c>
      <c r="AC316" s="389" t="s">
        <v>411</v>
      </c>
      <c r="AD316" s="389" t="s">
        <v>411</v>
      </c>
      <c r="AE316" s="389" t="s">
        <v>411</v>
      </c>
      <c r="AF316" s="389" t="s">
        <v>411</v>
      </c>
      <c r="AG316" s="389" t="s">
        <v>411</v>
      </c>
      <c r="AH316" s="389" t="s">
        <v>411</v>
      </c>
      <c r="AI316" s="367">
        <v>0</v>
      </c>
      <c r="AJ316" s="367">
        <v>0</v>
      </c>
      <c r="AK316" s="367">
        <v>0</v>
      </c>
      <c r="AL316" s="367">
        <v>0</v>
      </c>
      <c r="AM316" s="367">
        <v>0</v>
      </c>
      <c r="AN316" s="367">
        <v>0</v>
      </c>
      <c r="AO316" s="367">
        <v>0</v>
      </c>
      <c r="AP316" s="367">
        <v>0</v>
      </c>
      <c r="AQ316" s="367">
        <v>0</v>
      </c>
      <c r="AR316" s="367">
        <v>0</v>
      </c>
      <c r="AS316" s="367">
        <v>0</v>
      </c>
      <c r="AT316" s="367">
        <v>0</v>
      </c>
      <c r="AU316" s="367">
        <v>0</v>
      </c>
      <c r="AV316" s="367">
        <v>0</v>
      </c>
      <c r="AW316" s="367">
        <v>0</v>
      </c>
      <c r="AX316" s="367">
        <v>0</v>
      </c>
      <c r="AY316" s="367">
        <v>0</v>
      </c>
      <c r="AZ316" s="367">
        <v>0</v>
      </c>
      <c r="BA316" s="367">
        <v>0</v>
      </c>
      <c r="BB316" s="367">
        <v>0</v>
      </c>
      <c r="BC316" s="367">
        <v>0</v>
      </c>
      <c r="BD316" s="367">
        <v>0</v>
      </c>
      <c r="BE316" s="367">
        <v>0</v>
      </c>
      <c r="BF316" s="367">
        <v>0</v>
      </c>
      <c r="BG316" s="367">
        <v>0</v>
      </c>
      <c r="BH316" s="367">
        <v>0</v>
      </c>
      <c r="BI316" s="367">
        <v>0</v>
      </c>
      <c r="BJ316" s="367">
        <v>0</v>
      </c>
      <c r="BK316" s="367">
        <v>0</v>
      </c>
      <c r="BL316" s="367">
        <v>0</v>
      </c>
      <c r="BN316" s="369">
        <v>0</v>
      </c>
      <c r="BO316" s="369">
        <v>0</v>
      </c>
      <c r="BP316" s="369">
        <v>0</v>
      </c>
      <c r="BQ316" s="369">
        <v>0</v>
      </c>
      <c r="BR316" s="369">
        <v>0</v>
      </c>
      <c r="BS316" s="390" t="s">
        <v>411</v>
      </c>
      <c r="BT316" s="390" t="s">
        <v>411</v>
      </c>
      <c r="BU316" s="390" t="s">
        <v>411</v>
      </c>
      <c r="BV316" s="390" t="s">
        <v>411</v>
      </c>
      <c r="BW316" s="390" t="s">
        <v>411</v>
      </c>
      <c r="BX316" s="390" t="s">
        <v>411</v>
      </c>
      <c r="BY316" s="390" t="s">
        <v>411</v>
      </c>
      <c r="BZ316" s="390" t="s">
        <v>411</v>
      </c>
      <c r="CA316" s="390" t="s">
        <v>411</v>
      </c>
      <c r="CB316" s="390" t="s">
        <v>411</v>
      </c>
      <c r="CC316" s="390" t="s">
        <v>411</v>
      </c>
      <c r="CD316" s="390" t="s">
        <v>411</v>
      </c>
      <c r="CE316" s="390" t="s">
        <v>411</v>
      </c>
      <c r="CF316" s="390" t="s">
        <v>411</v>
      </c>
      <c r="CG316" s="390" t="s">
        <v>411</v>
      </c>
      <c r="CH316" s="390" t="s">
        <v>411</v>
      </c>
      <c r="CI316" s="390" t="s">
        <v>411</v>
      </c>
      <c r="CJ316" s="390" t="s">
        <v>411</v>
      </c>
      <c r="CK316" s="390" t="s">
        <v>411</v>
      </c>
      <c r="CL316" s="390" t="s">
        <v>411</v>
      </c>
      <c r="CM316" s="390" t="s">
        <v>411</v>
      </c>
      <c r="CN316" s="390" t="s">
        <v>411</v>
      </c>
      <c r="CO316" s="369">
        <v>0</v>
      </c>
      <c r="CP316" s="369">
        <v>0</v>
      </c>
      <c r="CQ316" s="369">
        <v>0</v>
      </c>
      <c r="CR316" s="369">
        <v>0</v>
      </c>
      <c r="CS316" s="369">
        <v>0</v>
      </c>
      <c r="CT316" s="369">
        <v>0</v>
      </c>
      <c r="CU316" s="369">
        <v>0</v>
      </c>
      <c r="CV316" s="369">
        <v>0</v>
      </c>
      <c r="CW316" s="369">
        <v>0</v>
      </c>
      <c r="CX316" s="369">
        <v>0</v>
      </c>
      <c r="CY316" s="369">
        <v>0</v>
      </c>
      <c r="CZ316" s="369">
        <v>0</v>
      </c>
      <c r="DA316" s="369">
        <v>0</v>
      </c>
      <c r="DB316" s="369">
        <v>0</v>
      </c>
      <c r="DC316" s="369">
        <v>0</v>
      </c>
      <c r="DD316" s="369">
        <v>0</v>
      </c>
      <c r="DE316" s="369">
        <v>0</v>
      </c>
      <c r="DF316" s="369">
        <v>0</v>
      </c>
      <c r="DG316" s="369">
        <v>0</v>
      </c>
      <c r="DH316" s="369">
        <v>0</v>
      </c>
      <c r="DI316" s="369">
        <v>0</v>
      </c>
      <c r="DJ316" s="369">
        <v>0</v>
      </c>
      <c r="DK316" s="369">
        <v>0</v>
      </c>
      <c r="DL316" s="369">
        <v>0</v>
      </c>
      <c r="DM316" s="369">
        <v>0</v>
      </c>
      <c r="DN316" s="369">
        <v>0</v>
      </c>
      <c r="DO316" s="369">
        <v>0</v>
      </c>
      <c r="DP316" s="369">
        <v>0</v>
      </c>
      <c r="DQ316" s="369">
        <v>0</v>
      </c>
      <c r="DR316" s="369">
        <v>0</v>
      </c>
      <c r="DT316" s="366" t="s">
        <v>247</v>
      </c>
      <c r="DU316" s="304"/>
      <c r="DV316" s="304"/>
      <c r="DW316" s="304"/>
      <c r="DX316" s="304"/>
      <c r="DY316" s="304"/>
      <c r="DZ316" s="304"/>
      <c r="EA316" s="255">
        <v>8000</v>
      </c>
      <c r="EB316" s="255">
        <v>0</v>
      </c>
      <c r="EC316" s="255">
        <v>0</v>
      </c>
      <c r="ED316" s="255">
        <f t="shared" si="32"/>
        <v>0</v>
      </c>
      <c r="EE316" s="255">
        <f t="shared" si="32"/>
        <v>0</v>
      </c>
      <c r="EF316" s="255">
        <f t="shared" si="29"/>
        <v>8000</v>
      </c>
      <c r="EG316" s="255">
        <v>0</v>
      </c>
      <c r="EH316" s="366" t="s">
        <v>200</v>
      </c>
    </row>
    <row r="317" spans="1:138" x14ac:dyDescent="0.4">
      <c r="A317" s="366" t="s">
        <v>276</v>
      </c>
      <c r="B317" s="366" t="s">
        <v>276</v>
      </c>
      <c r="C317" s="366" t="s">
        <v>276</v>
      </c>
      <c r="D317" s="366" t="s">
        <v>357</v>
      </c>
      <c r="E317" s="366" t="s">
        <v>358</v>
      </c>
      <c r="F317" s="367">
        <v>0</v>
      </c>
      <c r="G317" s="367">
        <v>0</v>
      </c>
      <c r="H317" s="281"/>
      <c r="I317" s="281"/>
      <c r="J317" s="281"/>
      <c r="K317" s="281"/>
      <c r="L317" s="281"/>
      <c r="M317" s="389" t="s">
        <v>411</v>
      </c>
      <c r="N317" s="389" t="s">
        <v>411</v>
      </c>
      <c r="O317" s="389" t="s">
        <v>411</v>
      </c>
      <c r="P317" s="389" t="s">
        <v>411</v>
      </c>
      <c r="Q317" s="389" t="s">
        <v>411</v>
      </c>
      <c r="R317" s="389" t="s">
        <v>411</v>
      </c>
      <c r="S317" s="389" t="s">
        <v>411</v>
      </c>
      <c r="T317" s="389" t="s">
        <v>411</v>
      </c>
      <c r="U317" s="389" t="s">
        <v>411</v>
      </c>
      <c r="V317" s="389" t="s">
        <v>411</v>
      </c>
      <c r="W317" s="389" t="s">
        <v>411</v>
      </c>
      <c r="X317" s="389" t="s">
        <v>411</v>
      </c>
      <c r="Y317" s="389" t="s">
        <v>411</v>
      </c>
      <c r="Z317" s="389" t="s">
        <v>411</v>
      </c>
      <c r="AA317" s="389" t="s">
        <v>411</v>
      </c>
      <c r="AB317" s="389" t="s">
        <v>411</v>
      </c>
      <c r="AC317" s="389" t="s">
        <v>411</v>
      </c>
      <c r="AD317" s="389" t="s">
        <v>411</v>
      </c>
      <c r="AE317" s="389" t="s">
        <v>411</v>
      </c>
      <c r="AF317" s="389" t="s">
        <v>411</v>
      </c>
      <c r="AG317" s="389" t="s">
        <v>411</v>
      </c>
      <c r="AH317" s="389" t="s">
        <v>411</v>
      </c>
      <c r="AI317" s="367">
        <v>0</v>
      </c>
      <c r="AJ317" s="367">
        <v>0</v>
      </c>
      <c r="AK317" s="367">
        <v>0</v>
      </c>
      <c r="AL317" s="367">
        <v>0</v>
      </c>
      <c r="AM317" s="367">
        <v>0</v>
      </c>
      <c r="AN317" s="367">
        <v>0</v>
      </c>
      <c r="AO317" s="367">
        <v>0</v>
      </c>
      <c r="AP317" s="367">
        <v>0</v>
      </c>
      <c r="AQ317" s="367">
        <v>0</v>
      </c>
      <c r="AR317" s="367">
        <v>0</v>
      </c>
      <c r="AS317" s="367">
        <v>0</v>
      </c>
      <c r="AT317" s="367">
        <v>0</v>
      </c>
      <c r="AU317" s="367">
        <v>0</v>
      </c>
      <c r="AV317" s="367">
        <v>0</v>
      </c>
      <c r="AW317" s="367">
        <v>0</v>
      </c>
      <c r="AX317" s="367">
        <v>0</v>
      </c>
      <c r="AY317" s="367">
        <v>0</v>
      </c>
      <c r="AZ317" s="367">
        <v>0</v>
      </c>
      <c r="BA317" s="367">
        <v>0</v>
      </c>
      <c r="BB317" s="367">
        <v>0</v>
      </c>
      <c r="BC317" s="367">
        <v>0</v>
      </c>
      <c r="BD317" s="367">
        <v>0</v>
      </c>
      <c r="BE317" s="367">
        <v>0</v>
      </c>
      <c r="BF317" s="367">
        <v>0</v>
      </c>
      <c r="BG317" s="367">
        <v>0</v>
      </c>
      <c r="BH317" s="367">
        <v>0</v>
      </c>
      <c r="BI317" s="367">
        <v>0</v>
      </c>
      <c r="BJ317" s="367">
        <v>0</v>
      </c>
      <c r="BK317" s="367">
        <v>0</v>
      </c>
      <c r="BL317" s="367">
        <v>0</v>
      </c>
      <c r="BN317" s="369">
        <v>0</v>
      </c>
      <c r="BO317" s="369">
        <v>0</v>
      </c>
      <c r="BP317" s="369">
        <v>0</v>
      </c>
      <c r="BQ317" s="369">
        <v>0</v>
      </c>
      <c r="BR317" s="369">
        <v>0</v>
      </c>
      <c r="BS317" s="390" t="s">
        <v>411</v>
      </c>
      <c r="BT317" s="390" t="s">
        <v>411</v>
      </c>
      <c r="BU317" s="390" t="s">
        <v>411</v>
      </c>
      <c r="BV317" s="390" t="s">
        <v>411</v>
      </c>
      <c r="BW317" s="390" t="s">
        <v>411</v>
      </c>
      <c r="BX317" s="390" t="s">
        <v>411</v>
      </c>
      <c r="BY317" s="390" t="s">
        <v>411</v>
      </c>
      <c r="BZ317" s="390" t="s">
        <v>411</v>
      </c>
      <c r="CA317" s="390" t="s">
        <v>411</v>
      </c>
      <c r="CB317" s="390" t="s">
        <v>411</v>
      </c>
      <c r="CC317" s="390" t="s">
        <v>411</v>
      </c>
      <c r="CD317" s="390" t="s">
        <v>411</v>
      </c>
      <c r="CE317" s="390" t="s">
        <v>411</v>
      </c>
      <c r="CF317" s="390" t="s">
        <v>411</v>
      </c>
      <c r="CG317" s="390" t="s">
        <v>411</v>
      </c>
      <c r="CH317" s="390" t="s">
        <v>411</v>
      </c>
      <c r="CI317" s="390" t="s">
        <v>411</v>
      </c>
      <c r="CJ317" s="390" t="s">
        <v>411</v>
      </c>
      <c r="CK317" s="390" t="s">
        <v>411</v>
      </c>
      <c r="CL317" s="390" t="s">
        <v>411</v>
      </c>
      <c r="CM317" s="390" t="s">
        <v>411</v>
      </c>
      <c r="CN317" s="390" t="s">
        <v>411</v>
      </c>
      <c r="CO317" s="369">
        <v>0</v>
      </c>
      <c r="CP317" s="369">
        <v>0</v>
      </c>
      <c r="CQ317" s="369">
        <v>0</v>
      </c>
      <c r="CR317" s="369">
        <v>0</v>
      </c>
      <c r="CS317" s="369">
        <v>0</v>
      </c>
      <c r="CT317" s="369">
        <v>0</v>
      </c>
      <c r="CU317" s="369">
        <v>0</v>
      </c>
      <c r="CV317" s="369">
        <v>0</v>
      </c>
      <c r="CW317" s="369">
        <v>0</v>
      </c>
      <c r="CX317" s="369">
        <v>0</v>
      </c>
      <c r="CY317" s="369">
        <v>0</v>
      </c>
      <c r="CZ317" s="369">
        <v>0</v>
      </c>
      <c r="DA317" s="369">
        <v>0</v>
      </c>
      <c r="DB317" s="369">
        <v>0</v>
      </c>
      <c r="DC317" s="369">
        <v>0</v>
      </c>
      <c r="DD317" s="369">
        <v>0</v>
      </c>
      <c r="DE317" s="369">
        <v>0</v>
      </c>
      <c r="DF317" s="369">
        <v>0</v>
      </c>
      <c r="DG317" s="369">
        <v>0</v>
      </c>
      <c r="DH317" s="369">
        <v>0</v>
      </c>
      <c r="DI317" s="369">
        <v>0</v>
      </c>
      <c r="DJ317" s="369">
        <v>0</v>
      </c>
      <c r="DK317" s="369">
        <v>0</v>
      </c>
      <c r="DL317" s="369">
        <v>0</v>
      </c>
      <c r="DM317" s="369">
        <v>0</v>
      </c>
      <c r="DN317" s="369">
        <v>0</v>
      </c>
      <c r="DO317" s="369">
        <v>0</v>
      </c>
      <c r="DP317" s="369">
        <v>0</v>
      </c>
      <c r="DQ317" s="369">
        <v>0</v>
      </c>
      <c r="DR317" s="369">
        <v>0</v>
      </c>
      <c r="DT317" s="366" t="s">
        <v>276</v>
      </c>
      <c r="DU317" s="304"/>
      <c r="DV317" s="304"/>
      <c r="DW317" s="304"/>
      <c r="DX317" s="304"/>
      <c r="DY317" s="304"/>
      <c r="DZ317" s="304"/>
      <c r="EA317" s="255">
        <v>0</v>
      </c>
      <c r="EB317" s="255">
        <v>0</v>
      </c>
      <c r="EC317" s="255">
        <v>0</v>
      </c>
      <c r="ED317" s="255">
        <f t="shared" si="32"/>
        <v>0</v>
      </c>
      <c r="EE317" s="255">
        <f t="shared" si="32"/>
        <v>0</v>
      </c>
      <c r="EF317" s="255">
        <f t="shared" si="29"/>
        <v>0</v>
      </c>
      <c r="EG317" s="255">
        <v>0</v>
      </c>
      <c r="EH317" s="366" t="s">
        <v>200</v>
      </c>
    </row>
    <row r="318" spans="1:138" x14ac:dyDescent="0.4">
      <c r="A318" s="366" t="s">
        <v>79</v>
      </c>
      <c r="B318" s="381" t="s">
        <v>447</v>
      </c>
      <c r="C318" s="366" t="s">
        <v>376</v>
      </c>
      <c r="D318" s="366" t="s">
        <v>357</v>
      </c>
      <c r="E318" s="366" t="s">
        <v>372</v>
      </c>
      <c r="F318" s="367">
        <v>0</v>
      </c>
      <c r="G318" s="367">
        <v>0</v>
      </c>
      <c r="H318" s="281"/>
      <c r="I318" s="281"/>
      <c r="J318" s="281"/>
      <c r="K318" s="281"/>
      <c r="L318" s="281"/>
      <c r="M318" s="389" t="s">
        <v>411</v>
      </c>
      <c r="N318" s="389" t="s">
        <v>411</v>
      </c>
      <c r="O318" s="389" t="s">
        <v>411</v>
      </c>
      <c r="P318" s="389" t="s">
        <v>411</v>
      </c>
      <c r="Q318" s="389" t="s">
        <v>411</v>
      </c>
      <c r="R318" s="389" t="s">
        <v>411</v>
      </c>
      <c r="S318" s="389" t="s">
        <v>411</v>
      </c>
      <c r="T318" s="389" t="s">
        <v>411</v>
      </c>
      <c r="U318" s="389" t="s">
        <v>411</v>
      </c>
      <c r="V318" s="389" t="s">
        <v>411</v>
      </c>
      <c r="W318" s="389" t="s">
        <v>411</v>
      </c>
      <c r="X318" s="389" t="s">
        <v>411</v>
      </c>
      <c r="Y318" s="389" t="s">
        <v>411</v>
      </c>
      <c r="Z318" s="389" t="s">
        <v>411</v>
      </c>
      <c r="AA318" s="389" t="s">
        <v>411</v>
      </c>
      <c r="AB318" s="389" t="s">
        <v>411</v>
      </c>
      <c r="AC318" s="389" t="s">
        <v>411</v>
      </c>
      <c r="AD318" s="389" t="s">
        <v>411</v>
      </c>
      <c r="AE318" s="389" t="s">
        <v>411</v>
      </c>
      <c r="AF318" s="389" t="s">
        <v>411</v>
      </c>
      <c r="AG318" s="389" t="s">
        <v>411</v>
      </c>
      <c r="AH318" s="389" t="s">
        <v>411</v>
      </c>
      <c r="AI318" s="367">
        <v>0</v>
      </c>
      <c r="AJ318" s="367">
        <v>0</v>
      </c>
      <c r="AK318" s="367">
        <v>0</v>
      </c>
      <c r="AL318" s="367">
        <v>0</v>
      </c>
      <c r="AM318" s="367">
        <v>0</v>
      </c>
      <c r="AN318" s="367">
        <v>0</v>
      </c>
      <c r="AO318" s="367">
        <v>0</v>
      </c>
      <c r="AP318" s="367">
        <v>0</v>
      </c>
      <c r="AQ318" s="367">
        <v>0</v>
      </c>
      <c r="AR318" s="367">
        <v>0</v>
      </c>
      <c r="AS318" s="367">
        <v>0</v>
      </c>
      <c r="AT318" s="367">
        <v>0</v>
      </c>
      <c r="AU318" s="367">
        <v>0</v>
      </c>
      <c r="AV318" s="367">
        <v>0</v>
      </c>
      <c r="AW318" s="367">
        <v>0</v>
      </c>
      <c r="AX318" s="367">
        <v>0</v>
      </c>
      <c r="AY318" s="367">
        <v>0</v>
      </c>
      <c r="AZ318" s="367">
        <v>0</v>
      </c>
      <c r="BA318" s="367">
        <v>0</v>
      </c>
      <c r="BB318" s="367">
        <v>0</v>
      </c>
      <c r="BC318" s="367">
        <v>0</v>
      </c>
      <c r="BD318" s="367">
        <v>0</v>
      </c>
      <c r="BE318" s="367">
        <v>0</v>
      </c>
      <c r="BF318" s="367">
        <v>0</v>
      </c>
      <c r="BG318" s="367">
        <v>0</v>
      </c>
      <c r="BH318" s="367">
        <v>0</v>
      </c>
      <c r="BI318" s="367">
        <v>0</v>
      </c>
      <c r="BJ318" s="367">
        <v>0</v>
      </c>
      <c r="BK318" s="367">
        <v>0</v>
      </c>
      <c r="BL318" s="367">
        <v>0</v>
      </c>
      <c r="BN318" s="369">
        <v>0</v>
      </c>
      <c r="BO318" s="369">
        <v>0</v>
      </c>
      <c r="BP318" s="369">
        <v>0</v>
      </c>
      <c r="BQ318" s="369">
        <v>0</v>
      </c>
      <c r="BR318" s="369">
        <v>0</v>
      </c>
      <c r="BS318" s="390" t="s">
        <v>411</v>
      </c>
      <c r="BT318" s="390" t="s">
        <v>411</v>
      </c>
      <c r="BU318" s="390" t="s">
        <v>411</v>
      </c>
      <c r="BV318" s="390" t="s">
        <v>411</v>
      </c>
      <c r="BW318" s="390" t="s">
        <v>411</v>
      </c>
      <c r="BX318" s="390" t="s">
        <v>411</v>
      </c>
      <c r="BY318" s="390" t="s">
        <v>411</v>
      </c>
      <c r="BZ318" s="390" t="s">
        <v>411</v>
      </c>
      <c r="CA318" s="390" t="s">
        <v>411</v>
      </c>
      <c r="CB318" s="390" t="s">
        <v>411</v>
      </c>
      <c r="CC318" s="390" t="s">
        <v>411</v>
      </c>
      <c r="CD318" s="390" t="s">
        <v>411</v>
      </c>
      <c r="CE318" s="390" t="s">
        <v>411</v>
      </c>
      <c r="CF318" s="390" t="s">
        <v>411</v>
      </c>
      <c r="CG318" s="390" t="s">
        <v>411</v>
      </c>
      <c r="CH318" s="390" t="s">
        <v>411</v>
      </c>
      <c r="CI318" s="390" t="s">
        <v>411</v>
      </c>
      <c r="CJ318" s="390" t="s">
        <v>411</v>
      </c>
      <c r="CK318" s="390" t="s">
        <v>411</v>
      </c>
      <c r="CL318" s="390" t="s">
        <v>411</v>
      </c>
      <c r="CM318" s="390" t="s">
        <v>411</v>
      </c>
      <c r="CN318" s="390" t="s">
        <v>411</v>
      </c>
      <c r="CO318" s="369">
        <v>0</v>
      </c>
      <c r="CP318" s="369">
        <v>0</v>
      </c>
      <c r="CQ318" s="369">
        <v>0</v>
      </c>
      <c r="CR318" s="369">
        <v>0</v>
      </c>
      <c r="CS318" s="369">
        <v>0</v>
      </c>
      <c r="CT318" s="369">
        <v>0</v>
      </c>
      <c r="CU318" s="369">
        <v>0</v>
      </c>
      <c r="CV318" s="369">
        <v>0</v>
      </c>
      <c r="CW318" s="369">
        <v>0</v>
      </c>
      <c r="CX318" s="369">
        <v>0</v>
      </c>
      <c r="CY318" s="369">
        <v>0</v>
      </c>
      <c r="CZ318" s="369">
        <v>0</v>
      </c>
      <c r="DA318" s="369">
        <v>0</v>
      </c>
      <c r="DB318" s="369">
        <v>0</v>
      </c>
      <c r="DC318" s="369">
        <v>0</v>
      </c>
      <c r="DD318" s="369">
        <v>0</v>
      </c>
      <c r="DE318" s="369">
        <v>0</v>
      </c>
      <c r="DF318" s="369">
        <v>0</v>
      </c>
      <c r="DG318" s="369">
        <v>0</v>
      </c>
      <c r="DH318" s="369">
        <v>0</v>
      </c>
      <c r="DI318" s="369">
        <v>0</v>
      </c>
      <c r="DJ318" s="369">
        <v>0</v>
      </c>
      <c r="DK318" s="369">
        <v>0</v>
      </c>
      <c r="DL318" s="369">
        <v>0</v>
      </c>
      <c r="DM318" s="369">
        <v>0</v>
      </c>
      <c r="DN318" s="369">
        <v>0</v>
      </c>
      <c r="DO318" s="369">
        <v>0</v>
      </c>
      <c r="DP318" s="369">
        <v>0</v>
      </c>
      <c r="DQ318" s="369">
        <v>0</v>
      </c>
      <c r="DR318" s="369">
        <v>0</v>
      </c>
      <c r="DT318" s="366" t="s">
        <v>247</v>
      </c>
      <c r="DU318" s="304"/>
      <c r="DV318" s="304"/>
      <c r="DW318" s="304"/>
      <c r="DX318" s="304"/>
      <c r="DY318" s="304"/>
      <c r="DZ318" s="304"/>
      <c r="EA318" s="255">
        <v>35000</v>
      </c>
      <c r="EB318" s="255">
        <v>0</v>
      </c>
      <c r="EC318" s="255">
        <v>0</v>
      </c>
      <c r="ED318" s="255">
        <f t="shared" si="32"/>
        <v>0</v>
      </c>
      <c r="EE318" s="255">
        <f t="shared" si="32"/>
        <v>0</v>
      </c>
      <c r="EF318" s="255">
        <f t="shared" si="29"/>
        <v>35000</v>
      </c>
      <c r="EG318" s="255">
        <v>0</v>
      </c>
      <c r="EH318" s="366" t="s">
        <v>200</v>
      </c>
    </row>
    <row r="319" spans="1:138" x14ac:dyDescent="0.4">
      <c r="A319" s="366" t="s">
        <v>276</v>
      </c>
      <c r="B319" s="366" t="s">
        <v>276</v>
      </c>
      <c r="C319" s="366" t="s">
        <v>276</v>
      </c>
      <c r="D319" s="366" t="s">
        <v>359</v>
      </c>
      <c r="E319" s="366" t="s">
        <v>360</v>
      </c>
      <c r="F319" s="367">
        <v>0</v>
      </c>
      <c r="G319" s="367">
        <v>0</v>
      </c>
      <c r="H319" s="281"/>
      <c r="I319" s="281"/>
      <c r="J319" s="281"/>
      <c r="K319" s="281"/>
      <c r="L319" s="281"/>
      <c r="M319" s="389" t="s">
        <v>411</v>
      </c>
      <c r="N319" s="389" t="s">
        <v>411</v>
      </c>
      <c r="O319" s="389" t="s">
        <v>411</v>
      </c>
      <c r="P319" s="389" t="s">
        <v>411</v>
      </c>
      <c r="Q319" s="389" t="s">
        <v>411</v>
      </c>
      <c r="R319" s="389" t="s">
        <v>411</v>
      </c>
      <c r="S319" s="389" t="s">
        <v>411</v>
      </c>
      <c r="T319" s="389" t="s">
        <v>411</v>
      </c>
      <c r="U319" s="389" t="s">
        <v>411</v>
      </c>
      <c r="V319" s="389" t="s">
        <v>411</v>
      </c>
      <c r="W319" s="389" t="s">
        <v>411</v>
      </c>
      <c r="X319" s="389" t="s">
        <v>411</v>
      </c>
      <c r="Y319" s="389" t="s">
        <v>411</v>
      </c>
      <c r="Z319" s="389" t="s">
        <v>411</v>
      </c>
      <c r="AA319" s="389" t="s">
        <v>411</v>
      </c>
      <c r="AB319" s="389" t="s">
        <v>411</v>
      </c>
      <c r="AC319" s="389" t="s">
        <v>411</v>
      </c>
      <c r="AD319" s="389" t="s">
        <v>411</v>
      </c>
      <c r="AE319" s="389" t="s">
        <v>411</v>
      </c>
      <c r="AF319" s="389" t="s">
        <v>411</v>
      </c>
      <c r="AG319" s="389" t="s">
        <v>411</v>
      </c>
      <c r="AH319" s="389" t="s">
        <v>411</v>
      </c>
      <c r="AI319" s="367">
        <v>0</v>
      </c>
      <c r="AJ319" s="367">
        <v>0</v>
      </c>
      <c r="AK319" s="367">
        <v>0</v>
      </c>
      <c r="AL319" s="367">
        <v>0</v>
      </c>
      <c r="AM319" s="367">
        <v>0</v>
      </c>
      <c r="AN319" s="367">
        <v>0</v>
      </c>
      <c r="AO319" s="367">
        <v>0</v>
      </c>
      <c r="AP319" s="367">
        <v>0</v>
      </c>
      <c r="AQ319" s="367">
        <v>0</v>
      </c>
      <c r="AR319" s="367">
        <v>0</v>
      </c>
      <c r="AS319" s="367">
        <v>0</v>
      </c>
      <c r="AT319" s="367">
        <v>0</v>
      </c>
      <c r="AU319" s="367">
        <v>0</v>
      </c>
      <c r="AV319" s="367">
        <v>0</v>
      </c>
      <c r="AW319" s="367">
        <v>0</v>
      </c>
      <c r="AX319" s="367">
        <v>0</v>
      </c>
      <c r="AY319" s="367">
        <v>0</v>
      </c>
      <c r="AZ319" s="367">
        <v>0</v>
      </c>
      <c r="BA319" s="367">
        <v>0</v>
      </c>
      <c r="BB319" s="367">
        <v>0</v>
      </c>
      <c r="BC319" s="367">
        <v>0</v>
      </c>
      <c r="BD319" s="367">
        <v>0</v>
      </c>
      <c r="BE319" s="367">
        <v>0</v>
      </c>
      <c r="BF319" s="367">
        <v>0</v>
      </c>
      <c r="BG319" s="367">
        <v>0</v>
      </c>
      <c r="BH319" s="367">
        <v>0</v>
      </c>
      <c r="BI319" s="367">
        <v>0</v>
      </c>
      <c r="BJ319" s="367">
        <v>0</v>
      </c>
      <c r="BK319" s="367">
        <v>0</v>
      </c>
      <c r="BL319" s="367">
        <v>0</v>
      </c>
      <c r="BN319" s="369">
        <v>0</v>
      </c>
      <c r="BO319" s="369">
        <v>0</v>
      </c>
      <c r="BP319" s="369">
        <v>0</v>
      </c>
      <c r="BQ319" s="369">
        <v>0</v>
      </c>
      <c r="BR319" s="369">
        <v>0</v>
      </c>
      <c r="BS319" s="390" t="s">
        <v>411</v>
      </c>
      <c r="BT319" s="390" t="s">
        <v>411</v>
      </c>
      <c r="BU319" s="390" t="s">
        <v>411</v>
      </c>
      <c r="BV319" s="390" t="s">
        <v>411</v>
      </c>
      <c r="BW319" s="390" t="s">
        <v>411</v>
      </c>
      <c r="BX319" s="390" t="s">
        <v>411</v>
      </c>
      <c r="BY319" s="390" t="s">
        <v>411</v>
      </c>
      <c r="BZ319" s="390" t="s">
        <v>411</v>
      </c>
      <c r="CA319" s="390" t="s">
        <v>411</v>
      </c>
      <c r="CB319" s="390" t="s">
        <v>411</v>
      </c>
      <c r="CC319" s="390" t="s">
        <v>411</v>
      </c>
      <c r="CD319" s="390" t="s">
        <v>411</v>
      </c>
      <c r="CE319" s="390" t="s">
        <v>411</v>
      </c>
      <c r="CF319" s="390" t="s">
        <v>411</v>
      </c>
      <c r="CG319" s="390" t="s">
        <v>411</v>
      </c>
      <c r="CH319" s="390" t="s">
        <v>411</v>
      </c>
      <c r="CI319" s="390" t="s">
        <v>411</v>
      </c>
      <c r="CJ319" s="390" t="s">
        <v>411</v>
      </c>
      <c r="CK319" s="390" t="s">
        <v>411</v>
      </c>
      <c r="CL319" s="390" t="s">
        <v>411</v>
      </c>
      <c r="CM319" s="390" t="s">
        <v>411</v>
      </c>
      <c r="CN319" s="390" t="s">
        <v>411</v>
      </c>
      <c r="CO319" s="369">
        <v>0</v>
      </c>
      <c r="CP319" s="369">
        <v>0</v>
      </c>
      <c r="CQ319" s="369">
        <v>0</v>
      </c>
      <c r="CR319" s="369">
        <v>0</v>
      </c>
      <c r="CS319" s="369">
        <v>0</v>
      </c>
      <c r="CT319" s="369">
        <v>0</v>
      </c>
      <c r="CU319" s="369">
        <v>0</v>
      </c>
      <c r="CV319" s="369">
        <v>0</v>
      </c>
      <c r="CW319" s="369">
        <v>0</v>
      </c>
      <c r="CX319" s="369">
        <v>0</v>
      </c>
      <c r="CY319" s="369">
        <v>0</v>
      </c>
      <c r="CZ319" s="369">
        <v>0</v>
      </c>
      <c r="DA319" s="369">
        <v>0</v>
      </c>
      <c r="DB319" s="369">
        <v>0</v>
      </c>
      <c r="DC319" s="369">
        <v>0</v>
      </c>
      <c r="DD319" s="369">
        <v>0</v>
      </c>
      <c r="DE319" s="369">
        <v>0</v>
      </c>
      <c r="DF319" s="369">
        <v>0</v>
      </c>
      <c r="DG319" s="369">
        <v>0</v>
      </c>
      <c r="DH319" s="369">
        <v>0</v>
      </c>
      <c r="DI319" s="369">
        <v>0</v>
      </c>
      <c r="DJ319" s="369">
        <v>0</v>
      </c>
      <c r="DK319" s="369">
        <v>0</v>
      </c>
      <c r="DL319" s="369">
        <v>0</v>
      </c>
      <c r="DM319" s="369">
        <v>0</v>
      </c>
      <c r="DN319" s="369">
        <v>0</v>
      </c>
      <c r="DO319" s="369">
        <v>0</v>
      </c>
      <c r="DP319" s="369">
        <v>0</v>
      </c>
      <c r="DQ319" s="369">
        <v>0</v>
      </c>
      <c r="DR319" s="369">
        <v>0</v>
      </c>
      <c r="DT319" s="366" t="s">
        <v>276</v>
      </c>
      <c r="DU319" s="304"/>
      <c r="DV319" s="304"/>
      <c r="DW319" s="304"/>
      <c r="DX319" s="304"/>
      <c r="DY319" s="304"/>
      <c r="DZ319" s="304"/>
      <c r="EA319" s="255">
        <v>0</v>
      </c>
      <c r="EB319" s="255">
        <v>0</v>
      </c>
      <c r="EC319" s="255">
        <v>0</v>
      </c>
      <c r="ED319" s="255">
        <f t="shared" si="32"/>
        <v>0</v>
      </c>
      <c r="EE319" s="255">
        <f t="shared" si="32"/>
        <v>0</v>
      </c>
      <c r="EF319" s="255">
        <f t="shared" si="29"/>
        <v>0</v>
      </c>
      <c r="EG319" s="255">
        <v>0</v>
      </c>
      <c r="EH319" s="366" t="s">
        <v>200</v>
      </c>
    </row>
    <row r="320" spans="1:138" x14ac:dyDescent="0.4">
      <c r="A320" s="366" t="s">
        <v>276</v>
      </c>
      <c r="B320" s="366" t="s">
        <v>276</v>
      </c>
      <c r="C320" s="366" t="s">
        <v>276</v>
      </c>
      <c r="D320" s="366" t="s">
        <v>361</v>
      </c>
      <c r="E320" s="366" t="s">
        <v>362</v>
      </c>
      <c r="F320" s="367">
        <v>0</v>
      </c>
      <c r="G320" s="367">
        <v>0</v>
      </c>
      <c r="H320" s="281"/>
      <c r="I320" s="281"/>
      <c r="J320" s="281"/>
      <c r="K320" s="281"/>
      <c r="L320" s="281"/>
      <c r="M320" s="389" t="s">
        <v>411</v>
      </c>
      <c r="N320" s="389" t="s">
        <v>411</v>
      </c>
      <c r="O320" s="389" t="s">
        <v>411</v>
      </c>
      <c r="P320" s="389" t="s">
        <v>411</v>
      </c>
      <c r="Q320" s="389" t="s">
        <v>411</v>
      </c>
      <c r="R320" s="389" t="s">
        <v>411</v>
      </c>
      <c r="S320" s="389" t="s">
        <v>411</v>
      </c>
      <c r="T320" s="389" t="s">
        <v>411</v>
      </c>
      <c r="U320" s="389" t="s">
        <v>411</v>
      </c>
      <c r="V320" s="389" t="s">
        <v>411</v>
      </c>
      <c r="W320" s="389" t="s">
        <v>411</v>
      </c>
      <c r="X320" s="389" t="s">
        <v>411</v>
      </c>
      <c r="Y320" s="389" t="s">
        <v>411</v>
      </c>
      <c r="Z320" s="389" t="s">
        <v>411</v>
      </c>
      <c r="AA320" s="389" t="s">
        <v>411</v>
      </c>
      <c r="AB320" s="389" t="s">
        <v>411</v>
      </c>
      <c r="AC320" s="389" t="s">
        <v>411</v>
      </c>
      <c r="AD320" s="389" t="s">
        <v>411</v>
      </c>
      <c r="AE320" s="389" t="s">
        <v>411</v>
      </c>
      <c r="AF320" s="389" t="s">
        <v>411</v>
      </c>
      <c r="AG320" s="389" t="s">
        <v>411</v>
      </c>
      <c r="AH320" s="389" t="s">
        <v>411</v>
      </c>
      <c r="AI320" s="367">
        <v>0</v>
      </c>
      <c r="AJ320" s="367">
        <v>0</v>
      </c>
      <c r="AK320" s="367">
        <v>0</v>
      </c>
      <c r="AL320" s="367">
        <v>0</v>
      </c>
      <c r="AM320" s="367">
        <v>0</v>
      </c>
      <c r="AN320" s="367">
        <v>0</v>
      </c>
      <c r="AO320" s="367">
        <v>0</v>
      </c>
      <c r="AP320" s="367">
        <v>0</v>
      </c>
      <c r="AQ320" s="367">
        <v>0</v>
      </c>
      <c r="AR320" s="367">
        <v>0</v>
      </c>
      <c r="AS320" s="367">
        <v>0</v>
      </c>
      <c r="AT320" s="367">
        <v>0</v>
      </c>
      <c r="AU320" s="367">
        <v>0</v>
      </c>
      <c r="AV320" s="367">
        <v>0</v>
      </c>
      <c r="AW320" s="367">
        <v>0</v>
      </c>
      <c r="AX320" s="367">
        <v>0</v>
      </c>
      <c r="AY320" s="367">
        <v>0</v>
      </c>
      <c r="AZ320" s="367">
        <v>0</v>
      </c>
      <c r="BA320" s="367">
        <v>0</v>
      </c>
      <c r="BB320" s="367">
        <v>0</v>
      </c>
      <c r="BC320" s="367">
        <v>0</v>
      </c>
      <c r="BD320" s="367">
        <v>0</v>
      </c>
      <c r="BE320" s="367">
        <v>0</v>
      </c>
      <c r="BF320" s="367">
        <v>0</v>
      </c>
      <c r="BG320" s="367">
        <v>0</v>
      </c>
      <c r="BH320" s="367">
        <v>0</v>
      </c>
      <c r="BI320" s="367">
        <v>0</v>
      </c>
      <c r="BJ320" s="367">
        <v>0</v>
      </c>
      <c r="BK320" s="367">
        <v>0</v>
      </c>
      <c r="BL320" s="367">
        <v>0</v>
      </c>
      <c r="BN320" s="369">
        <v>0</v>
      </c>
      <c r="BO320" s="369">
        <v>0</v>
      </c>
      <c r="BP320" s="369">
        <v>0</v>
      </c>
      <c r="BQ320" s="369">
        <v>0</v>
      </c>
      <c r="BR320" s="369">
        <v>0</v>
      </c>
      <c r="BS320" s="390" t="s">
        <v>411</v>
      </c>
      <c r="BT320" s="390" t="s">
        <v>411</v>
      </c>
      <c r="BU320" s="390" t="s">
        <v>411</v>
      </c>
      <c r="BV320" s="390" t="s">
        <v>411</v>
      </c>
      <c r="BW320" s="390" t="s">
        <v>411</v>
      </c>
      <c r="BX320" s="390" t="s">
        <v>411</v>
      </c>
      <c r="BY320" s="390" t="s">
        <v>411</v>
      </c>
      <c r="BZ320" s="390" t="s">
        <v>411</v>
      </c>
      <c r="CA320" s="390" t="s">
        <v>411</v>
      </c>
      <c r="CB320" s="390" t="s">
        <v>411</v>
      </c>
      <c r="CC320" s="390" t="s">
        <v>411</v>
      </c>
      <c r="CD320" s="390" t="s">
        <v>411</v>
      </c>
      <c r="CE320" s="390" t="s">
        <v>411</v>
      </c>
      <c r="CF320" s="390" t="s">
        <v>411</v>
      </c>
      <c r="CG320" s="390" t="s">
        <v>411</v>
      </c>
      <c r="CH320" s="390" t="s">
        <v>411</v>
      </c>
      <c r="CI320" s="390" t="s">
        <v>411</v>
      </c>
      <c r="CJ320" s="390" t="s">
        <v>411</v>
      </c>
      <c r="CK320" s="390" t="s">
        <v>411</v>
      </c>
      <c r="CL320" s="390" t="s">
        <v>411</v>
      </c>
      <c r="CM320" s="390" t="s">
        <v>411</v>
      </c>
      <c r="CN320" s="390" t="s">
        <v>411</v>
      </c>
      <c r="CO320" s="369">
        <v>0</v>
      </c>
      <c r="CP320" s="369">
        <v>0</v>
      </c>
      <c r="CQ320" s="369">
        <v>0</v>
      </c>
      <c r="CR320" s="369">
        <v>0</v>
      </c>
      <c r="CS320" s="369">
        <v>0</v>
      </c>
      <c r="CT320" s="369">
        <v>0</v>
      </c>
      <c r="CU320" s="369">
        <v>0</v>
      </c>
      <c r="CV320" s="369">
        <v>0</v>
      </c>
      <c r="CW320" s="369">
        <v>0</v>
      </c>
      <c r="CX320" s="369">
        <v>0</v>
      </c>
      <c r="CY320" s="369">
        <v>0</v>
      </c>
      <c r="CZ320" s="369">
        <v>0</v>
      </c>
      <c r="DA320" s="369">
        <v>0</v>
      </c>
      <c r="DB320" s="369">
        <v>0</v>
      </c>
      <c r="DC320" s="369">
        <v>0</v>
      </c>
      <c r="DD320" s="369">
        <v>0</v>
      </c>
      <c r="DE320" s="369">
        <v>0</v>
      </c>
      <c r="DF320" s="369">
        <v>0</v>
      </c>
      <c r="DG320" s="369">
        <v>0</v>
      </c>
      <c r="DH320" s="369">
        <v>0</v>
      </c>
      <c r="DI320" s="369">
        <v>0</v>
      </c>
      <c r="DJ320" s="369">
        <v>0</v>
      </c>
      <c r="DK320" s="369">
        <v>0</v>
      </c>
      <c r="DL320" s="369">
        <v>0</v>
      </c>
      <c r="DM320" s="369">
        <v>0</v>
      </c>
      <c r="DN320" s="369">
        <v>0</v>
      </c>
      <c r="DO320" s="369">
        <v>0</v>
      </c>
      <c r="DP320" s="369">
        <v>0</v>
      </c>
      <c r="DQ320" s="369">
        <v>0</v>
      </c>
      <c r="DR320" s="369">
        <v>0</v>
      </c>
      <c r="DT320" s="366" t="s">
        <v>276</v>
      </c>
      <c r="DU320" s="304"/>
      <c r="DV320" s="304"/>
      <c r="DW320" s="304"/>
      <c r="DX320" s="304"/>
      <c r="DY320" s="304"/>
      <c r="DZ320" s="304"/>
      <c r="EA320" s="255">
        <v>0</v>
      </c>
      <c r="EB320" s="255">
        <v>0</v>
      </c>
      <c r="EC320" s="255">
        <v>0</v>
      </c>
      <c r="ED320" s="255">
        <f t="shared" si="32"/>
        <v>0</v>
      </c>
      <c r="EE320" s="255">
        <f t="shared" si="32"/>
        <v>0</v>
      </c>
      <c r="EF320" s="255">
        <f t="shared" si="29"/>
        <v>0</v>
      </c>
      <c r="EG320" s="255">
        <v>0</v>
      </c>
      <c r="EH320" s="366" t="s">
        <v>200</v>
      </c>
    </row>
    <row r="321" spans="1:138" x14ac:dyDescent="0.4">
      <c r="A321" s="366" t="s">
        <v>77</v>
      </c>
      <c r="B321" s="381" t="s">
        <v>448</v>
      </c>
      <c r="C321" s="366" t="s">
        <v>376</v>
      </c>
      <c r="D321" s="366" t="s">
        <v>361</v>
      </c>
      <c r="E321" s="366" t="s">
        <v>372</v>
      </c>
      <c r="F321" s="367">
        <v>0</v>
      </c>
      <c r="G321" s="367">
        <v>0</v>
      </c>
      <c r="H321" s="281"/>
      <c r="I321" s="281"/>
      <c r="J321" s="281"/>
      <c r="K321" s="281"/>
      <c r="L321" s="281"/>
      <c r="M321" s="389" t="s">
        <v>411</v>
      </c>
      <c r="N321" s="389" t="s">
        <v>411</v>
      </c>
      <c r="O321" s="389" t="s">
        <v>411</v>
      </c>
      <c r="P321" s="389" t="s">
        <v>411</v>
      </c>
      <c r="Q321" s="389" t="s">
        <v>411</v>
      </c>
      <c r="R321" s="389" t="s">
        <v>411</v>
      </c>
      <c r="S321" s="389" t="s">
        <v>411</v>
      </c>
      <c r="T321" s="389" t="s">
        <v>411</v>
      </c>
      <c r="U321" s="389" t="s">
        <v>411</v>
      </c>
      <c r="V321" s="389" t="s">
        <v>411</v>
      </c>
      <c r="W321" s="389" t="s">
        <v>411</v>
      </c>
      <c r="X321" s="389" t="s">
        <v>411</v>
      </c>
      <c r="Y321" s="389" t="s">
        <v>411</v>
      </c>
      <c r="Z321" s="389" t="s">
        <v>411</v>
      </c>
      <c r="AA321" s="389" t="s">
        <v>411</v>
      </c>
      <c r="AB321" s="389" t="s">
        <v>411</v>
      </c>
      <c r="AC321" s="389" t="s">
        <v>411</v>
      </c>
      <c r="AD321" s="389" t="s">
        <v>411</v>
      </c>
      <c r="AE321" s="389" t="s">
        <v>411</v>
      </c>
      <c r="AF321" s="389" t="s">
        <v>411</v>
      </c>
      <c r="AG321" s="389" t="s">
        <v>411</v>
      </c>
      <c r="AH321" s="389" t="s">
        <v>411</v>
      </c>
      <c r="AI321" s="367">
        <v>0</v>
      </c>
      <c r="AJ321" s="367">
        <v>0</v>
      </c>
      <c r="AK321" s="367">
        <v>0</v>
      </c>
      <c r="AL321" s="367">
        <v>0</v>
      </c>
      <c r="AM321" s="367">
        <v>0</v>
      </c>
      <c r="AN321" s="367">
        <v>0</v>
      </c>
      <c r="AO321" s="367">
        <v>0</v>
      </c>
      <c r="AP321" s="367">
        <v>0</v>
      </c>
      <c r="AQ321" s="367">
        <v>0</v>
      </c>
      <c r="AR321" s="367">
        <v>0</v>
      </c>
      <c r="AS321" s="367">
        <v>0</v>
      </c>
      <c r="AT321" s="367">
        <v>0</v>
      </c>
      <c r="AU321" s="367">
        <v>0</v>
      </c>
      <c r="AV321" s="367">
        <v>0</v>
      </c>
      <c r="AW321" s="367">
        <v>0</v>
      </c>
      <c r="AX321" s="367">
        <v>0</v>
      </c>
      <c r="AY321" s="367">
        <v>0</v>
      </c>
      <c r="AZ321" s="367">
        <v>0</v>
      </c>
      <c r="BA321" s="367">
        <v>0</v>
      </c>
      <c r="BB321" s="367">
        <v>0</v>
      </c>
      <c r="BC321" s="367">
        <v>0</v>
      </c>
      <c r="BD321" s="367">
        <v>0</v>
      </c>
      <c r="BE321" s="367">
        <v>0</v>
      </c>
      <c r="BF321" s="367">
        <v>0</v>
      </c>
      <c r="BG321" s="367">
        <v>0</v>
      </c>
      <c r="BH321" s="367">
        <v>0</v>
      </c>
      <c r="BI321" s="367">
        <v>0</v>
      </c>
      <c r="BJ321" s="367">
        <v>0</v>
      </c>
      <c r="BK321" s="367">
        <v>0</v>
      </c>
      <c r="BL321" s="367">
        <v>0</v>
      </c>
      <c r="BN321" s="369">
        <v>0</v>
      </c>
      <c r="BO321" s="369">
        <v>0</v>
      </c>
      <c r="BP321" s="369">
        <v>0</v>
      </c>
      <c r="BQ321" s="369">
        <v>0</v>
      </c>
      <c r="BR321" s="369">
        <v>0</v>
      </c>
      <c r="BS321" s="390" t="s">
        <v>411</v>
      </c>
      <c r="BT321" s="390" t="s">
        <v>411</v>
      </c>
      <c r="BU321" s="390" t="s">
        <v>411</v>
      </c>
      <c r="BV321" s="390" t="s">
        <v>411</v>
      </c>
      <c r="BW321" s="390" t="s">
        <v>411</v>
      </c>
      <c r="BX321" s="390" t="s">
        <v>411</v>
      </c>
      <c r="BY321" s="390" t="s">
        <v>411</v>
      </c>
      <c r="BZ321" s="390" t="s">
        <v>411</v>
      </c>
      <c r="CA321" s="390" t="s">
        <v>411</v>
      </c>
      <c r="CB321" s="390" t="s">
        <v>411</v>
      </c>
      <c r="CC321" s="390" t="s">
        <v>411</v>
      </c>
      <c r="CD321" s="390" t="s">
        <v>411</v>
      </c>
      <c r="CE321" s="390" t="s">
        <v>411</v>
      </c>
      <c r="CF321" s="390" t="s">
        <v>411</v>
      </c>
      <c r="CG321" s="390" t="s">
        <v>411</v>
      </c>
      <c r="CH321" s="390" t="s">
        <v>411</v>
      </c>
      <c r="CI321" s="390" t="s">
        <v>411</v>
      </c>
      <c r="CJ321" s="390" t="s">
        <v>411</v>
      </c>
      <c r="CK321" s="390" t="s">
        <v>411</v>
      </c>
      <c r="CL321" s="390" t="s">
        <v>411</v>
      </c>
      <c r="CM321" s="390" t="s">
        <v>411</v>
      </c>
      <c r="CN321" s="390" t="s">
        <v>411</v>
      </c>
      <c r="CO321" s="369">
        <v>0</v>
      </c>
      <c r="CP321" s="369">
        <v>0</v>
      </c>
      <c r="CQ321" s="369">
        <v>0</v>
      </c>
      <c r="CR321" s="369">
        <v>0</v>
      </c>
      <c r="CS321" s="369">
        <v>0</v>
      </c>
      <c r="CT321" s="369">
        <v>0</v>
      </c>
      <c r="CU321" s="369">
        <v>0</v>
      </c>
      <c r="CV321" s="369">
        <v>0</v>
      </c>
      <c r="CW321" s="369">
        <v>0</v>
      </c>
      <c r="CX321" s="369">
        <v>0</v>
      </c>
      <c r="CY321" s="369">
        <v>0</v>
      </c>
      <c r="CZ321" s="369">
        <v>0</v>
      </c>
      <c r="DA321" s="369">
        <v>0</v>
      </c>
      <c r="DB321" s="369">
        <v>0</v>
      </c>
      <c r="DC321" s="369">
        <v>0</v>
      </c>
      <c r="DD321" s="369">
        <v>0</v>
      </c>
      <c r="DE321" s="369">
        <v>0</v>
      </c>
      <c r="DF321" s="369">
        <v>0</v>
      </c>
      <c r="DG321" s="369">
        <v>0</v>
      </c>
      <c r="DH321" s="369">
        <v>0</v>
      </c>
      <c r="DI321" s="369">
        <v>0</v>
      </c>
      <c r="DJ321" s="369">
        <v>0</v>
      </c>
      <c r="DK321" s="369">
        <v>0</v>
      </c>
      <c r="DL321" s="369">
        <v>0</v>
      </c>
      <c r="DM321" s="369">
        <v>0</v>
      </c>
      <c r="DN321" s="369">
        <v>0</v>
      </c>
      <c r="DO321" s="369">
        <v>0</v>
      </c>
      <c r="DP321" s="369">
        <v>0</v>
      </c>
      <c r="DQ321" s="369">
        <v>0</v>
      </c>
      <c r="DR321" s="369">
        <v>0</v>
      </c>
      <c r="DT321" s="366" t="s">
        <v>247</v>
      </c>
      <c r="DU321" s="304"/>
      <c r="DV321" s="304"/>
      <c r="DW321" s="304"/>
      <c r="DX321" s="304"/>
      <c r="DY321" s="304"/>
      <c r="DZ321" s="304"/>
      <c r="EA321" s="255">
        <v>89259</v>
      </c>
      <c r="EB321" s="255">
        <v>671112</v>
      </c>
      <c r="EC321" s="255">
        <v>46295</v>
      </c>
      <c r="ED321" s="255">
        <f t="shared" si="32"/>
        <v>0</v>
      </c>
      <c r="EE321" s="255">
        <f t="shared" si="32"/>
        <v>0</v>
      </c>
      <c r="EF321" s="255">
        <f t="shared" si="29"/>
        <v>806666</v>
      </c>
      <c r="EG321" s="255">
        <v>0</v>
      </c>
      <c r="EH321" s="366" t="s">
        <v>201</v>
      </c>
    </row>
    <row r="322" spans="1:138" x14ac:dyDescent="0.4">
      <c r="A322" s="366" t="s">
        <v>77</v>
      </c>
      <c r="B322" s="381" t="s">
        <v>449</v>
      </c>
      <c r="C322" s="366" t="s">
        <v>376</v>
      </c>
      <c r="D322" s="366" t="s">
        <v>361</v>
      </c>
      <c r="E322" s="366" t="s">
        <v>372</v>
      </c>
      <c r="F322" s="367">
        <v>0</v>
      </c>
      <c r="G322" s="367">
        <v>0</v>
      </c>
      <c r="H322" s="281"/>
      <c r="I322" s="281"/>
      <c r="J322" s="281"/>
      <c r="K322" s="281"/>
      <c r="L322" s="281"/>
      <c r="M322" s="389" t="s">
        <v>411</v>
      </c>
      <c r="N322" s="389" t="s">
        <v>411</v>
      </c>
      <c r="O322" s="389" t="s">
        <v>411</v>
      </c>
      <c r="P322" s="389" t="s">
        <v>411</v>
      </c>
      <c r="Q322" s="389" t="s">
        <v>411</v>
      </c>
      <c r="R322" s="389" t="s">
        <v>411</v>
      </c>
      <c r="S322" s="389" t="s">
        <v>411</v>
      </c>
      <c r="T322" s="389" t="s">
        <v>411</v>
      </c>
      <c r="U322" s="389" t="s">
        <v>411</v>
      </c>
      <c r="V322" s="389" t="s">
        <v>411</v>
      </c>
      <c r="W322" s="389" t="s">
        <v>411</v>
      </c>
      <c r="X322" s="389" t="s">
        <v>411</v>
      </c>
      <c r="Y322" s="389" t="s">
        <v>411</v>
      </c>
      <c r="Z322" s="389" t="s">
        <v>411</v>
      </c>
      <c r="AA322" s="389" t="s">
        <v>411</v>
      </c>
      <c r="AB322" s="389" t="s">
        <v>411</v>
      </c>
      <c r="AC322" s="389" t="s">
        <v>411</v>
      </c>
      <c r="AD322" s="389" t="s">
        <v>411</v>
      </c>
      <c r="AE322" s="389" t="s">
        <v>411</v>
      </c>
      <c r="AF322" s="389" t="s">
        <v>411</v>
      </c>
      <c r="AG322" s="389" t="s">
        <v>411</v>
      </c>
      <c r="AH322" s="389" t="s">
        <v>411</v>
      </c>
      <c r="AI322" s="367">
        <v>0</v>
      </c>
      <c r="AJ322" s="367">
        <v>0</v>
      </c>
      <c r="AK322" s="367">
        <v>0</v>
      </c>
      <c r="AL322" s="367">
        <v>0</v>
      </c>
      <c r="AM322" s="367">
        <v>0</v>
      </c>
      <c r="AN322" s="367">
        <v>0</v>
      </c>
      <c r="AO322" s="367">
        <v>0</v>
      </c>
      <c r="AP322" s="367">
        <v>0</v>
      </c>
      <c r="AQ322" s="367">
        <v>0</v>
      </c>
      <c r="AR322" s="367">
        <v>0</v>
      </c>
      <c r="AS322" s="367">
        <v>0</v>
      </c>
      <c r="AT322" s="367">
        <v>0</v>
      </c>
      <c r="AU322" s="367">
        <v>0</v>
      </c>
      <c r="AV322" s="367">
        <v>0</v>
      </c>
      <c r="AW322" s="367">
        <v>0</v>
      </c>
      <c r="AX322" s="367">
        <v>0</v>
      </c>
      <c r="AY322" s="367">
        <v>0</v>
      </c>
      <c r="AZ322" s="367">
        <v>0</v>
      </c>
      <c r="BA322" s="367">
        <v>0</v>
      </c>
      <c r="BB322" s="367">
        <v>0</v>
      </c>
      <c r="BC322" s="367">
        <v>0</v>
      </c>
      <c r="BD322" s="367">
        <v>0</v>
      </c>
      <c r="BE322" s="367">
        <v>0</v>
      </c>
      <c r="BF322" s="367">
        <v>0</v>
      </c>
      <c r="BG322" s="367">
        <v>0</v>
      </c>
      <c r="BH322" s="367">
        <v>0</v>
      </c>
      <c r="BI322" s="367">
        <v>0</v>
      </c>
      <c r="BJ322" s="367">
        <v>0</v>
      </c>
      <c r="BK322" s="367">
        <v>0</v>
      </c>
      <c r="BL322" s="367">
        <v>0</v>
      </c>
      <c r="BN322" s="369">
        <v>0</v>
      </c>
      <c r="BO322" s="369">
        <v>0</v>
      </c>
      <c r="BP322" s="369">
        <v>0</v>
      </c>
      <c r="BQ322" s="369">
        <v>0</v>
      </c>
      <c r="BR322" s="369">
        <v>0</v>
      </c>
      <c r="BS322" s="390" t="s">
        <v>411</v>
      </c>
      <c r="BT322" s="390" t="s">
        <v>411</v>
      </c>
      <c r="BU322" s="390" t="s">
        <v>411</v>
      </c>
      <c r="BV322" s="390" t="s">
        <v>411</v>
      </c>
      <c r="BW322" s="390" t="s">
        <v>411</v>
      </c>
      <c r="BX322" s="390" t="s">
        <v>411</v>
      </c>
      <c r="BY322" s="390" t="s">
        <v>411</v>
      </c>
      <c r="BZ322" s="390" t="s">
        <v>411</v>
      </c>
      <c r="CA322" s="390" t="s">
        <v>411</v>
      </c>
      <c r="CB322" s="390" t="s">
        <v>411</v>
      </c>
      <c r="CC322" s="390" t="s">
        <v>411</v>
      </c>
      <c r="CD322" s="390" t="s">
        <v>411</v>
      </c>
      <c r="CE322" s="390" t="s">
        <v>411</v>
      </c>
      <c r="CF322" s="390" t="s">
        <v>411</v>
      </c>
      <c r="CG322" s="390" t="s">
        <v>411</v>
      </c>
      <c r="CH322" s="390" t="s">
        <v>411</v>
      </c>
      <c r="CI322" s="390" t="s">
        <v>411</v>
      </c>
      <c r="CJ322" s="390" t="s">
        <v>411</v>
      </c>
      <c r="CK322" s="390" t="s">
        <v>411</v>
      </c>
      <c r="CL322" s="390" t="s">
        <v>411</v>
      </c>
      <c r="CM322" s="390" t="s">
        <v>411</v>
      </c>
      <c r="CN322" s="390" t="s">
        <v>411</v>
      </c>
      <c r="CO322" s="369">
        <v>0</v>
      </c>
      <c r="CP322" s="369">
        <v>0</v>
      </c>
      <c r="CQ322" s="369">
        <v>0</v>
      </c>
      <c r="CR322" s="369">
        <v>0</v>
      </c>
      <c r="CS322" s="369">
        <v>0</v>
      </c>
      <c r="CT322" s="369">
        <v>0</v>
      </c>
      <c r="CU322" s="369">
        <v>0</v>
      </c>
      <c r="CV322" s="369">
        <v>0</v>
      </c>
      <c r="CW322" s="369">
        <v>0</v>
      </c>
      <c r="CX322" s="369">
        <v>0</v>
      </c>
      <c r="CY322" s="369">
        <v>0</v>
      </c>
      <c r="CZ322" s="369">
        <v>0</v>
      </c>
      <c r="DA322" s="369">
        <v>0</v>
      </c>
      <c r="DB322" s="369">
        <v>0</v>
      </c>
      <c r="DC322" s="369">
        <v>0</v>
      </c>
      <c r="DD322" s="369">
        <v>0</v>
      </c>
      <c r="DE322" s="369">
        <v>0</v>
      </c>
      <c r="DF322" s="369">
        <v>0</v>
      </c>
      <c r="DG322" s="369">
        <v>0</v>
      </c>
      <c r="DH322" s="369">
        <v>0</v>
      </c>
      <c r="DI322" s="369">
        <v>0</v>
      </c>
      <c r="DJ322" s="369">
        <v>0</v>
      </c>
      <c r="DK322" s="369">
        <v>0</v>
      </c>
      <c r="DL322" s="369">
        <v>0</v>
      </c>
      <c r="DM322" s="369">
        <v>0</v>
      </c>
      <c r="DN322" s="369">
        <v>0</v>
      </c>
      <c r="DO322" s="369">
        <v>0</v>
      </c>
      <c r="DP322" s="369">
        <v>0</v>
      </c>
      <c r="DQ322" s="369">
        <v>0</v>
      </c>
      <c r="DR322" s="369">
        <v>0</v>
      </c>
      <c r="DT322" s="366" t="s">
        <v>247</v>
      </c>
      <c r="DU322" s="304"/>
      <c r="DV322" s="304"/>
      <c r="DW322" s="304"/>
      <c r="DX322" s="304"/>
      <c r="DY322" s="304"/>
      <c r="DZ322" s="304"/>
      <c r="EA322" s="255">
        <v>0</v>
      </c>
      <c r="EB322" s="255">
        <v>729794.55000000016</v>
      </c>
      <c r="EC322" s="255">
        <v>0</v>
      </c>
      <c r="ED322" s="255">
        <f t="shared" si="32"/>
        <v>0</v>
      </c>
      <c r="EE322" s="255">
        <f t="shared" si="32"/>
        <v>0</v>
      </c>
      <c r="EF322" s="255">
        <f t="shared" si="29"/>
        <v>729794.55000000016</v>
      </c>
      <c r="EG322" s="255">
        <v>0</v>
      </c>
      <c r="EH322" s="366" t="s">
        <v>201</v>
      </c>
    </row>
    <row r="323" spans="1:138" x14ac:dyDescent="0.4">
      <c r="A323" s="366" t="s">
        <v>77</v>
      </c>
      <c r="B323" s="381" t="s">
        <v>450</v>
      </c>
      <c r="C323" s="366" t="s">
        <v>376</v>
      </c>
      <c r="D323" s="366" t="s">
        <v>361</v>
      </c>
      <c r="E323" s="366" t="s">
        <v>372</v>
      </c>
      <c r="F323" s="367">
        <v>0</v>
      </c>
      <c r="G323" s="367">
        <v>0</v>
      </c>
      <c r="H323" s="281"/>
      <c r="I323" s="281"/>
      <c r="J323" s="281"/>
      <c r="K323" s="281"/>
      <c r="L323" s="281"/>
      <c r="M323" s="389" t="s">
        <v>411</v>
      </c>
      <c r="N323" s="389" t="s">
        <v>411</v>
      </c>
      <c r="O323" s="389" t="s">
        <v>411</v>
      </c>
      <c r="P323" s="389" t="s">
        <v>411</v>
      </c>
      <c r="Q323" s="389" t="s">
        <v>411</v>
      </c>
      <c r="R323" s="389" t="s">
        <v>411</v>
      </c>
      <c r="S323" s="389" t="s">
        <v>411</v>
      </c>
      <c r="T323" s="389" t="s">
        <v>411</v>
      </c>
      <c r="U323" s="389" t="s">
        <v>411</v>
      </c>
      <c r="V323" s="389" t="s">
        <v>411</v>
      </c>
      <c r="W323" s="389" t="s">
        <v>411</v>
      </c>
      <c r="X323" s="389" t="s">
        <v>411</v>
      </c>
      <c r="Y323" s="389" t="s">
        <v>411</v>
      </c>
      <c r="Z323" s="389" t="s">
        <v>411</v>
      </c>
      <c r="AA323" s="389" t="s">
        <v>411</v>
      </c>
      <c r="AB323" s="389" t="s">
        <v>411</v>
      </c>
      <c r="AC323" s="389" t="s">
        <v>411</v>
      </c>
      <c r="AD323" s="389" t="s">
        <v>411</v>
      </c>
      <c r="AE323" s="389" t="s">
        <v>411</v>
      </c>
      <c r="AF323" s="389" t="s">
        <v>411</v>
      </c>
      <c r="AG323" s="389" t="s">
        <v>411</v>
      </c>
      <c r="AH323" s="389" t="s">
        <v>411</v>
      </c>
      <c r="AI323" s="367">
        <v>0</v>
      </c>
      <c r="AJ323" s="367">
        <v>0</v>
      </c>
      <c r="AK323" s="367">
        <v>0</v>
      </c>
      <c r="AL323" s="367">
        <v>0</v>
      </c>
      <c r="AM323" s="367">
        <v>0</v>
      </c>
      <c r="AN323" s="367">
        <v>0</v>
      </c>
      <c r="AO323" s="367">
        <v>0</v>
      </c>
      <c r="AP323" s="367">
        <v>0</v>
      </c>
      <c r="AQ323" s="367">
        <v>0</v>
      </c>
      <c r="AR323" s="367">
        <v>0</v>
      </c>
      <c r="AS323" s="367">
        <v>0</v>
      </c>
      <c r="AT323" s="367">
        <v>0</v>
      </c>
      <c r="AU323" s="367">
        <v>0</v>
      </c>
      <c r="AV323" s="367">
        <v>0</v>
      </c>
      <c r="AW323" s="367">
        <v>0</v>
      </c>
      <c r="AX323" s="367">
        <v>0</v>
      </c>
      <c r="AY323" s="367">
        <v>0</v>
      </c>
      <c r="AZ323" s="367">
        <v>0</v>
      </c>
      <c r="BA323" s="367">
        <v>0</v>
      </c>
      <c r="BB323" s="367">
        <v>0</v>
      </c>
      <c r="BC323" s="367">
        <v>0</v>
      </c>
      <c r="BD323" s="367">
        <v>0</v>
      </c>
      <c r="BE323" s="367">
        <v>0</v>
      </c>
      <c r="BF323" s="367">
        <v>0</v>
      </c>
      <c r="BG323" s="367">
        <v>0</v>
      </c>
      <c r="BH323" s="367">
        <v>0</v>
      </c>
      <c r="BI323" s="367">
        <v>0</v>
      </c>
      <c r="BJ323" s="367">
        <v>0</v>
      </c>
      <c r="BK323" s="367">
        <v>0</v>
      </c>
      <c r="BL323" s="367">
        <v>0</v>
      </c>
      <c r="BN323" s="369">
        <v>0</v>
      </c>
      <c r="BO323" s="369">
        <v>0</v>
      </c>
      <c r="BP323" s="369">
        <v>0</v>
      </c>
      <c r="BQ323" s="369">
        <v>0</v>
      </c>
      <c r="BR323" s="369">
        <v>0</v>
      </c>
      <c r="BS323" s="390" t="s">
        <v>411</v>
      </c>
      <c r="BT323" s="390" t="s">
        <v>411</v>
      </c>
      <c r="BU323" s="390" t="s">
        <v>411</v>
      </c>
      <c r="BV323" s="390" t="s">
        <v>411</v>
      </c>
      <c r="BW323" s="390" t="s">
        <v>411</v>
      </c>
      <c r="BX323" s="390" t="s">
        <v>411</v>
      </c>
      <c r="BY323" s="390" t="s">
        <v>411</v>
      </c>
      <c r="BZ323" s="390" t="s">
        <v>411</v>
      </c>
      <c r="CA323" s="390" t="s">
        <v>411</v>
      </c>
      <c r="CB323" s="390" t="s">
        <v>411</v>
      </c>
      <c r="CC323" s="390" t="s">
        <v>411</v>
      </c>
      <c r="CD323" s="390" t="s">
        <v>411</v>
      </c>
      <c r="CE323" s="390" t="s">
        <v>411</v>
      </c>
      <c r="CF323" s="390" t="s">
        <v>411</v>
      </c>
      <c r="CG323" s="390" t="s">
        <v>411</v>
      </c>
      <c r="CH323" s="390" t="s">
        <v>411</v>
      </c>
      <c r="CI323" s="390" t="s">
        <v>411</v>
      </c>
      <c r="CJ323" s="390" t="s">
        <v>411</v>
      </c>
      <c r="CK323" s="390" t="s">
        <v>411</v>
      </c>
      <c r="CL323" s="390" t="s">
        <v>411</v>
      </c>
      <c r="CM323" s="390" t="s">
        <v>411</v>
      </c>
      <c r="CN323" s="390" t="s">
        <v>411</v>
      </c>
      <c r="CO323" s="369">
        <v>0</v>
      </c>
      <c r="CP323" s="369">
        <v>666.66666666666663</v>
      </c>
      <c r="CQ323" s="369">
        <v>0</v>
      </c>
      <c r="CR323" s="369">
        <v>0</v>
      </c>
      <c r="CS323" s="369">
        <v>666.66666666666663</v>
      </c>
      <c r="CT323" s="369">
        <v>0</v>
      </c>
      <c r="CU323" s="369">
        <v>0</v>
      </c>
      <c r="CV323" s="369">
        <v>0</v>
      </c>
      <c r="CW323" s="369">
        <v>0</v>
      </c>
      <c r="CX323" s="369">
        <v>0</v>
      </c>
      <c r="CY323" s="369">
        <v>0</v>
      </c>
      <c r="CZ323" s="369">
        <v>0</v>
      </c>
      <c r="DA323" s="369">
        <v>0</v>
      </c>
      <c r="DB323" s="369">
        <v>0</v>
      </c>
      <c r="DC323" s="369">
        <v>0</v>
      </c>
      <c r="DD323" s="369">
        <v>0</v>
      </c>
      <c r="DE323" s="369">
        <v>0</v>
      </c>
      <c r="DF323" s="369">
        <v>0</v>
      </c>
      <c r="DG323" s="369">
        <v>0</v>
      </c>
      <c r="DH323" s="369">
        <v>0</v>
      </c>
      <c r="DI323" s="369">
        <v>0</v>
      </c>
      <c r="DJ323" s="369">
        <v>0</v>
      </c>
      <c r="DK323" s="369">
        <v>0</v>
      </c>
      <c r="DL323" s="369">
        <v>0</v>
      </c>
      <c r="DM323" s="369">
        <v>0</v>
      </c>
      <c r="DN323" s="369">
        <v>0</v>
      </c>
      <c r="DO323" s="369">
        <v>0</v>
      </c>
      <c r="DP323" s="369">
        <v>0</v>
      </c>
      <c r="DQ323" s="369">
        <v>0</v>
      </c>
      <c r="DR323" s="369">
        <v>0</v>
      </c>
      <c r="DT323" s="366" t="s">
        <v>247</v>
      </c>
      <c r="DU323" s="304"/>
      <c r="DV323" s="304"/>
      <c r="DW323" s="304"/>
      <c r="DX323" s="304"/>
      <c r="DY323" s="304"/>
      <c r="DZ323" s="304"/>
      <c r="EA323" s="255">
        <v>3333.3333333333335</v>
      </c>
      <c r="EB323" s="255">
        <v>4000</v>
      </c>
      <c r="EC323" s="255">
        <v>3333.333333333333</v>
      </c>
      <c r="ED323" s="255">
        <f t="shared" si="32"/>
        <v>0</v>
      </c>
      <c r="EE323" s="255">
        <f t="shared" si="32"/>
        <v>0</v>
      </c>
      <c r="EF323" s="255">
        <f t="shared" si="29"/>
        <v>10666.666666666668</v>
      </c>
      <c r="EG323" s="255">
        <v>0</v>
      </c>
      <c r="EH323" s="366" t="s">
        <v>200</v>
      </c>
    </row>
    <row r="324" spans="1:138" x14ac:dyDescent="0.4">
      <c r="A324" s="366" t="s">
        <v>79</v>
      </c>
      <c r="B324" s="381" t="s">
        <v>451</v>
      </c>
      <c r="C324" s="366" t="s">
        <v>376</v>
      </c>
      <c r="D324" s="366" t="s">
        <v>361</v>
      </c>
      <c r="E324" s="366" t="s">
        <v>372</v>
      </c>
      <c r="F324" s="367">
        <v>0</v>
      </c>
      <c r="G324" s="367">
        <v>0</v>
      </c>
      <c r="H324" s="281"/>
      <c r="I324" s="281"/>
      <c r="J324" s="281"/>
      <c r="K324" s="281"/>
      <c r="L324" s="281"/>
      <c r="M324" s="389" t="s">
        <v>411</v>
      </c>
      <c r="N324" s="389" t="s">
        <v>411</v>
      </c>
      <c r="O324" s="389" t="s">
        <v>411</v>
      </c>
      <c r="P324" s="389" t="s">
        <v>411</v>
      </c>
      <c r="Q324" s="389" t="s">
        <v>411</v>
      </c>
      <c r="R324" s="389" t="s">
        <v>411</v>
      </c>
      <c r="S324" s="389" t="s">
        <v>411</v>
      </c>
      <c r="T324" s="389" t="s">
        <v>411</v>
      </c>
      <c r="U324" s="389" t="s">
        <v>411</v>
      </c>
      <c r="V324" s="389" t="s">
        <v>411</v>
      </c>
      <c r="W324" s="389" t="s">
        <v>411</v>
      </c>
      <c r="X324" s="389" t="s">
        <v>411</v>
      </c>
      <c r="Y324" s="389" t="s">
        <v>411</v>
      </c>
      <c r="Z324" s="389" t="s">
        <v>411</v>
      </c>
      <c r="AA324" s="389" t="s">
        <v>411</v>
      </c>
      <c r="AB324" s="389" t="s">
        <v>411</v>
      </c>
      <c r="AC324" s="389" t="s">
        <v>411</v>
      </c>
      <c r="AD324" s="389" t="s">
        <v>411</v>
      </c>
      <c r="AE324" s="389" t="s">
        <v>411</v>
      </c>
      <c r="AF324" s="389" t="s">
        <v>411</v>
      </c>
      <c r="AG324" s="389" t="s">
        <v>411</v>
      </c>
      <c r="AH324" s="389" t="s">
        <v>411</v>
      </c>
      <c r="AI324" s="367">
        <v>0</v>
      </c>
      <c r="AJ324" s="367">
        <v>0</v>
      </c>
      <c r="AK324" s="367">
        <v>0</v>
      </c>
      <c r="AL324" s="367">
        <v>0</v>
      </c>
      <c r="AM324" s="367">
        <v>0</v>
      </c>
      <c r="AN324" s="367">
        <v>0</v>
      </c>
      <c r="AO324" s="367">
        <v>0</v>
      </c>
      <c r="AP324" s="367">
        <v>0</v>
      </c>
      <c r="AQ324" s="367">
        <v>0</v>
      </c>
      <c r="AR324" s="367">
        <v>0</v>
      </c>
      <c r="AS324" s="367">
        <v>0</v>
      </c>
      <c r="AT324" s="367">
        <v>0</v>
      </c>
      <c r="AU324" s="367">
        <v>0</v>
      </c>
      <c r="AV324" s="367">
        <v>0</v>
      </c>
      <c r="AW324" s="367">
        <v>0</v>
      </c>
      <c r="AX324" s="367">
        <v>0</v>
      </c>
      <c r="AY324" s="367">
        <v>0</v>
      </c>
      <c r="AZ324" s="367">
        <v>0</v>
      </c>
      <c r="BA324" s="367">
        <v>0</v>
      </c>
      <c r="BB324" s="367">
        <v>0</v>
      </c>
      <c r="BC324" s="367">
        <v>0</v>
      </c>
      <c r="BD324" s="367">
        <v>0</v>
      </c>
      <c r="BE324" s="367">
        <v>0</v>
      </c>
      <c r="BF324" s="367">
        <v>0</v>
      </c>
      <c r="BG324" s="367">
        <v>0</v>
      </c>
      <c r="BH324" s="367">
        <v>0</v>
      </c>
      <c r="BI324" s="367">
        <v>0</v>
      </c>
      <c r="BJ324" s="367">
        <v>0</v>
      </c>
      <c r="BK324" s="367">
        <v>0</v>
      </c>
      <c r="BL324" s="367">
        <v>0</v>
      </c>
      <c r="BN324" s="369">
        <v>0</v>
      </c>
      <c r="BO324" s="369">
        <v>0</v>
      </c>
      <c r="BP324" s="369">
        <v>0</v>
      </c>
      <c r="BQ324" s="369">
        <v>0</v>
      </c>
      <c r="BR324" s="369">
        <v>0</v>
      </c>
      <c r="BS324" s="390" t="s">
        <v>411</v>
      </c>
      <c r="BT324" s="390" t="s">
        <v>411</v>
      </c>
      <c r="BU324" s="390" t="s">
        <v>411</v>
      </c>
      <c r="BV324" s="390" t="s">
        <v>411</v>
      </c>
      <c r="BW324" s="390" t="s">
        <v>411</v>
      </c>
      <c r="BX324" s="390" t="s">
        <v>411</v>
      </c>
      <c r="BY324" s="390" t="s">
        <v>411</v>
      </c>
      <c r="BZ324" s="390" t="s">
        <v>411</v>
      </c>
      <c r="CA324" s="390" t="s">
        <v>411</v>
      </c>
      <c r="CB324" s="390" t="s">
        <v>411</v>
      </c>
      <c r="CC324" s="390" t="s">
        <v>411</v>
      </c>
      <c r="CD324" s="390" t="s">
        <v>411</v>
      </c>
      <c r="CE324" s="390" t="s">
        <v>411</v>
      </c>
      <c r="CF324" s="390" t="s">
        <v>411</v>
      </c>
      <c r="CG324" s="390" t="s">
        <v>411</v>
      </c>
      <c r="CH324" s="390" t="s">
        <v>411</v>
      </c>
      <c r="CI324" s="390" t="s">
        <v>411</v>
      </c>
      <c r="CJ324" s="390" t="s">
        <v>411</v>
      </c>
      <c r="CK324" s="390" t="s">
        <v>411</v>
      </c>
      <c r="CL324" s="390" t="s">
        <v>411</v>
      </c>
      <c r="CM324" s="390" t="s">
        <v>411</v>
      </c>
      <c r="CN324" s="390" t="s">
        <v>411</v>
      </c>
      <c r="CO324" s="369">
        <v>0</v>
      </c>
      <c r="CP324" s="369">
        <v>0</v>
      </c>
      <c r="CQ324" s="369">
        <v>0</v>
      </c>
      <c r="CR324" s="369">
        <v>0</v>
      </c>
      <c r="CS324" s="369">
        <v>0</v>
      </c>
      <c r="CT324" s="369">
        <v>0</v>
      </c>
      <c r="CU324" s="369">
        <v>0</v>
      </c>
      <c r="CV324" s="369">
        <v>0</v>
      </c>
      <c r="CW324" s="369">
        <v>0</v>
      </c>
      <c r="CX324" s="369">
        <v>0</v>
      </c>
      <c r="CY324" s="369">
        <v>0</v>
      </c>
      <c r="CZ324" s="369">
        <v>0</v>
      </c>
      <c r="DA324" s="369">
        <v>0</v>
      </c>
      <c r="DB324" s="369">
        <v>0</v>
      </c>
      <c r="DC324" s="369">
        <v>0</v>
      </c>
      <c r="DD324" s="369">
        <v>0</v>
      </c>
      <c r="DE324" s="369">
        <v>0</v>
      </c>
      <c r="DF324" s="369">
        <v>0</v>
      </c>
      <c r="DG324" s="369">
        <v>0</v>
      </c>
      <c r="DH324" s="369">
        <v>0</v>
      </c>
      <c r="DI324" s="369">
        <v>0</v>
      </c>
      <c r="DJ324" s="369">
        <v>0</v>
      </c>
      <c r="DK324" s="369">
        <v>0</v>
      </c>
      <c r="DL324" s="369">
        <v>0</v>
      </c>
      <c r="DM324" s="369">
        <v>0</v>
      </c>
      <c r="DN324" s="369">
        <v>0</v>
      </c>
      <c r="DO324" s="369">
        <v>0</v>
      </c>
      <c r="DP324" s="369">
        <v>0</v>
      </c>
      <c r="DQ324" s="369">
        <v>0</v>
      </c>
      <c r="DR324" s="369">
        <v>0</v>
      </c>
      <c r="DT324" s="366" t="s">
        <v>247</v>
      </c>
      <c r="DU324" s="304"/>
      <c r="DV324" s="304"/>
      <c r="DW324" s="304"/>
      <c r="DX324" s="304"/>
      <c r="DY324" s="304"/>
      <c r="DZ324" s="304"/>
      <c r="EA324" s="255">
        <v>0</v>
      </c>
      <c r="EB324" s="255">
        <v>400000</v>
      </c>
      <c r="EC324" s="255">
        <v>0</v>
      </c>
      <c r="ED324" s="255">
        <f t="shared" ref="ED324:EE339" si="33">SUMIF($BN$1:$DR$1,ED$2,$BN324:$DR324)</f>
        <v>0</v>
      </c>
      <c r="EE324" s="255">
        <f t="shared" si="33"/>
        <v>0</v>
      </c>
      <c r="EF324" s="255">
        <f t="shared" ref="EF324:EF371" si="34">SUM(DU324:EE324)</f>
        <v>400000</v>
      </c>
      <c r="EG324" s="255">
        <v>0</v>
      </c>
      <c r="EH324" s="366" t="s">
        <v>200</v>
      </c>
    </row>
    <row r="325" spans="1:138" x14ac:dyDescent="0.4">
      <c r="A325" s="366" t="s">
        <v>79</v>
      </c>
      <c r="B325" s="381" t="s">
        <v>452</v>
      </c>
      <c r="C325" s="366" t="s">
        <v>376</v>
      </c>
      <c r="D325" s="366" t="s">
        <v>361</v>
      </c>
      <c r="E325" s="366" t="s">
        <v>372</v>
      </c>
      <c r="F325" s="367">
        <v>0</v>
      </c>
      <c r="G325" s="367">
        <v>0</v>
      </c>
      <c r="H325" s="281"/>
      <c r="I325" s="281"/>
      <c r="J325" s="281"/>
      <c r="K325" s="281"/>
      <c r="L325" s="281"/>
      <c r="M325" s="389" t="s">
        <v>411</v>
      </c>
      <c r="N325" s="389" t="s">
        <v>411</v>
      </c>
      <c r="O325" s="389" t="s">
        <v>411</v>
      </c>
      <c r="P325" s="389" t="s">
        <v>411</v>
      </c>
      <c r="Q325" s="389" t="s">
        <v>411</v>
      </c>
      <c r="R325" s="389" t="s">
        <v>411</v>
      </c>
      <c r="S325" s="389" t="s">
        <v>411</v>
      </c>
      <c r="T325" s="389" t="s">
        <v>411</v>
      </c>
      <c r="U325" s="389" t="s">
        <v>411</v>
      </c>
      <c r="V325" s="389" t="s">
        <v>411</v>
      </c>
      <c r="W325" s="389" t="s">
        <v>411</v>
      </c>
      <c r="X325" s="389" t="s">
        <v>411</v>
      </c>
      <c r="Y325" s="389" t="s">
        <v>411</v>
      </c>
      <c r="Z325" s="389" t="s">
        <v>411</v>
      </c>
      <c r="AA325" s="389" t="s">
        <v>411</v>
      </c>
      <c r="AB325" s="389" t="s">
        <v>411</v>
      </c>
      <c r="AC325" s="389" t="s">
        <v>411</v>
      </c>
      <c r="AD325" s="389" t="s">
        <v>411</v>
      </c>
      <c r="AE325" s="389" t="s">
        <v>411</v>
      </c>
      <c r="AF325" s="389" t="s">
        <v>411</v>
      </c>
      <c r="AG325" s="389" t="s">
        <v>411</v>
      </c>
      <c r="AH325" s="389" t="s">
        <v>411</v>
      </c>
      <c r="AI325" s="367">
        <v>0</v>
      </c>
      <c r="AJ325" s="367">
        <v>0</v>
      </c>
      <c r="AK325" s="367">
        <v>0</v>
      </c>
      <c r="AL325" s="367">
        <v>0</v>
      </c>
      <c r="AM325" s="367">
        <v>0</v>
      </c>
      <c r="AN325" s="367">
        <v>0</v>
      </c>
      <c r="AO325" s="367">
        <v>0</v>
      </c>
      <c r="AP325" s="367">
        <v>0</v>
      </c>
      <c r="AQ325" s="367">
        <v>0</v>
      </c>
      <c r="AR325" s="367">
        <v>0</v>
      </c>
      <c r="AS325" s="367">
        <v>0</v>
      </c>
      <c r="AT325" s="367">
        <v>0</v>
      </c>
      <c r="AU325" s="367">
        <v>0</v>
      </c>
      <c r="AV325" s="367">
        <v>0</v>
      </c>
      <c r="AW325" s="367">
        <v>0</v>
      </c>
      <c r="AX325" s="367">
        <v>0</v>
      </c>
      <c r="AY325" s="367">
        <v>0</v>
      </c>
      <c r="AZ325" s="367">
        <v>0</v>
      </c>
      <c r="BA325" s="367">
        <v>0</v>
      </c>
      <c r="BB325" s="367">
        <v>0</v>
      </c>
      <c r="BC325" s="367">
        <v>0</v>
      </c>
      <c r="BD325" s="367">
        <v>0</v>
      </c>
      <c r="BE325" s="367">
        <v>0</v>
      </c>
      <c r="BF325" s="367">
        <v>0</v>
      </c>
      <c r="BG325" s="367">
        <v>0</v>
      </c>
      <c r="BH325" s="367">
        <v>0</v>
      </c>
      <c r="BI325" s="367">
        <v>0</v>
      </c>
      <c r="BJ325" s="367">
        <v>0</v>
      </c>
      <c r="BK325" s="367">
        <v>0</v>
      </c>
      <c r="BL325" s="367">
        <v>0</v>
      </c>
      <c r="BN325" s="369">
        <v>0</v>
      </c>
      <c r="BO325" s="369">
        <v>0</v>
      </c>
      <c r="BP325" s="369">
        <v>0</v>
      </c>
      <c r="BQ325" s="369">
        <v>0</v>
      </c>
      <c r="BR325" s="369">
        <v>0</v>
      </c>
      <c r="BS325" s="390" t="s">
        <v>411</v>
      </c>
      <c r="BT325" s="390" t="s">
        <v>411</v>
      </c>
      <c r="BU325" s="390" t="s">
        <v>411</v>
      </c>
      <c r="BV325" s="390" t="s">
        <v>411</v>
      </c>
      <c r="BW325" s="390" t="s">
        <v>411</v>
      </c>
      <c r="BX325" s="390" t="s">
        <v>411</v>
      </c>
      <c r="BY325" s="390" t="s">
        <v>411</v>
      </c>
      <c r="BZ325" s="390" t="s">
        <v>411</v>
      </c>
      <c r="CA325" s="390" t="s">
        <v>411</v>
      </c>
      <c r="CB325" s="390" t="s">
        <v>411</v>
      </c>
      <c r="CC325" s="390" t="s">
        <v>411</v>
      </c>
      <c r="CD325" s="390" t="s">
        <v>411</v>
      </c>
      <c r="CE325" s="390" t="s">
        <v>411</v>
      </c>
      <c r="CF325" s="390" t="s">
        <v>411</v>
      </c>
      <c r="CG325" s="390" t="s">
        <v>411</v>
      </c>
      <c r="CH325" s="390" t="s">
        <v>411</v>
      </c>
      <c r="CI325" s="390" t="s">
        <v>411</v>
      </c>
      <c r="CJ325" s="390" t="s">
        <v>411</v>
      </c>
      <c r="CK325" s="390" t="s">
        <v>411</v>
      </c>
      <c r="CL325" s="390" t="s">
        <v>411</v>
      </c>
      <c r="CM325" s="390" t="s">
        <v>411</v>
      </c>
      <c r="CN325" s="390" t="s">
        <v>411</v>
      </c>
      <c r="CO325" s="369">
        <v>0</v>
      </c>
      <c r="CP325" s="369">
        <v>0</v>
      </c>
      <c r="CQ325" s="369">
        <v>0</v>
      </c>
      <c r="CR325" s="369">
        <v>0</v>
      </c>
      <c r="CS325" s="369">
        <v>0</v>
      </c>
      <c r="CT325" s="369">
        <v>0</v>
      </c>
      <c r="CU325" s="369">
        <v>0</v>
      </c>
      <c r="CV325" s="369">
        <v>0</v>
      </c>
      <c r="CW325" s="369">
        <v>0</v>
      </c>
      <c r="CX325" s="369">
        <v>0</v>
      </c>
      <c r="CY325" s="369">
        <v>0</v>
      </c>
      <c r="CZ325" s="369">
        <v>0</v>
      </c>
      <c r="DA325" s="369">
        <v>0</v>
      </c>
      <c r="DB325" s="369">
        <v>0</v>
      </c>
      <c r="DC325" s="369">
        <v>0</v>
      </c>
      <c r="DD325" s="369">
        <v>0</v>
      </c>
      <c r="DE325" s="369">
        <v>0</v>
      </c>
      <c r="DF325" s="369">
        <v>0</v>
      </c>
      <c r="DG325" s="369">
        <v>0</v>
      </c>
      <c r="DH325" s="369">
        <v>0</v>
      </c>
      <c r="DI325" s="369">
        <v>0</v>
      </c>
      <c r="DJ325" s="369">
        <v>0</v>
      </c>
      <c r="DK325" s="369">
        <v>0</v>
      </c>
      <c r="DL325" s="369">
        <v>0</v>
      </c>
      <c r="DM325" s="369">
        <v>0</v>
      </c>
      <c r="DN325" s="369">
        <v>0</v>
      </c>
      <c r="DO325" s="369">
        <v>0</v>
      </c>
      <c r="DP325" s="369">
        <v>0</v>
      </c>
      <c r="DQ325" s="369">
        <v>0</v>
      </c>
      <c r="DR325" s="369">
        <v>0</v>
      </c>
      <c r="DT325" s="366" t="s">
        <v>247</v>
      </c>
      <c r="DU325" s="304"/>
      <c r="DV325" s="304"/>
      <c r="DW325" s="304"/>
      <c r="DX325" s="304"/>
      <c r="DY325" s="304"/>
      <c r="DZ325" s="304"/>
      <c r="EA325" s="255">
        <v>60000</v>
      </c>
      <c r="EB325" s="255">
        <v>140000</v>
      </c>
      <c r="EC325" s="255">
        <v>0</v>
      </c>
      <c r="ED325" s="255">
        <f t="shared" si="33"/>
        <v>0</v>
      </c>
      <c r="EE325" s="255">
        <f t="shared" si="33"/>
        <v>0</v>
      </c>
      <c r="EF325" s="255">
        <f t="shared" si="34"/>
        <v>200000</v>
      </c>
      <c r="EG325" s="255">
        <v>0</v>
      </c>
      <c r="EH325" s="366" t="s">
        <v>200</v>
      </c>
    </row>
    <row r="326" spans="1:138" x14ac:dyDescent="0.4">
      <c r="A326" s="366" t="s">
        <v>79</v>
      </c>
      <c r="B326" s="381" t="s">
        <v>453</v>
      </c>
      <c r="C326" s="366" t="s">
        <v>376</v>
      </c>
      <c r="D326" s="366" t="s">
        <v>361</v>
      </c>
      <c r="E326" s="366" t="s">
        <v>372</v>
      </c>
      <c r="F326" s="367">
        <v>0</v>
      </c>
      <c r="G326" s="367">
        <v>0</v>
      </c>
      <c r="H326" s="281"/>
      <c r="I326" s="281"/>
      <c r="J326" s="281"/>
      <c r="K326" s="281"/>
      <c r="L326" s="281"/>
      <c r="M326" s="389" t="s">
        <v>411</v>
      </c>
      <c r="N326" s="389" t="s">
        <v>411</v>
      </c>
      <c r="O326" s="389" t="s">
        <v>411</v>
      </c>
      <c r="P326" s="389" t="s">
        <v>411</v>
      </c>
      <c r="Q326" s="389" t="s">
        <v>411</v>
      </c>
      <c r="R326" s="389" t="s">
        <v>411</v>
      </c>
      <c r="S326" s="389" t="s">
        <v>411</v>
      </c>
      <c r="T326" s="389" t="s">
        <v>411</v>
      </c>
      <c r="U326" s="389" t="s">
        <v>411</v>
      </c>
      <c r="V326" s="389" t="s">
        <v>411</v>
      </c>
      <c r="W326" s="389" t="s">
        <v>411</v>
      </c>
      <c r="X326" s="389" t="s">
        <v>411</v>
      </c>
      <c r="Y326" s="389" t="s">
        <v>411</v>
      </c>
      <c r="Z326" s="389" t="s">
        <v>411</v>
      </c>
      <c r="AA326" s="389" t="s">
        <v>411</v>
      </c>
      <c r="AB326" s="389" t="s">
        <v>411</v>
      </c>
      <c r="AC326" s="389" t="s">
        <v>411</v>
      </c>
      <c r="AD326" s="389" t="s">
        <v>411</v>
      </c>
      <c r="AE326" s="389" t="s">
        <v>411</v>
      </c>
      <c r="AF326" s="389" t="s">
        <v>411</v>
      </c>
      <c r="AG326" s="389" t="s">
        <v>411</v>
      </c>
      <c r="AH326" s="389" t="s">
        <v>411</v>
      </c>
      <c r="AI326" s="367">
        <v>0</v>
      </c>
      <c r="AJ326" s="367">
        <v>0</v>
      </c>
      <c r="AK326" s="367">
        <v>0</v>
      </c>
      <c r="AL326" s="367">
        <v>0</v>
      </c>
      <c r="AM326" s="367">
        <v>0</v>
      </c>
      <c r="AN326" s="367">
        <v>0</v>
      </c>
      <c r="AO326" s="367">
        <v>0</v>
      </c>
      <c r="AP326" s="367">
        <v>0</v>
      </c>
      <c r="AQ326" s="367">
        <v>0</v>
      </c>
      <c r="AR326" s="367">
        <v>0</v>
      </c>
      <c r="AS326" s="367">
        <v>0</v>
      </c>
      <c r="AT326" s="367">
        <v>0</v>
      </c>
      <c r="AU326" s="367">
        <v>0</v>
      </c>
      <c r="AV326" s="367">
        <v>0</v>
      </c>
      <c r="AW326" s="367">
        <v>0</v>
      </c>
      <c r="AX326" s="367">
        <v>0</v>
      </c>
      <c r="AY326" s="367">
        <v>0</v>
      </c>
      <c r="AZ326" s="367">
        <v>0</v>
      </c>
      <c r="BA326" s="367">
        <v>0</v>
      </c>
      <c r="BB326" s="367">
        <v>0</v>
      </c>
      <c r="BC326" s="367">
        <v>0</v>
      </c>
      <c r="BD326" s="367">
        <v>0</v>
      </c>
      <c r="BE326" s="367">
        <v>0</v>
      </c>
      <c r="BF326" s="367">
        <v>0</v>
      </c>
      <c r="BG326" s="367">
        <v>0</v>
      </c>
      <c r="BH326" s="367">
        <v>0</v>
      </c>
      <c r="BI326" s="367">
        <v>0</v>
      </c>
      <c r="BJ326" s="367">
        <v>0</v>
      </c>
      <c r="BK326" s="367">
        <v>0</v>
      </c>
      <c r="BL326" s="367">
        <v>0</v>
      </c>
      <c r="BN326" s="369">
        <v>0</v>
      </c>
      <c r="BO326" s="369">
        <v>0</v>
      </c>
      <c r="BP326" s="369">
        <v>0</v>
      </c>
      <c r="BQ326" s="369">
        <v>0</v>
      </c>
      <c r="BR326" s="369">
        <v>0</v>
      </c>
      <c r="BS326" s="390" t="s">
        <v>411</v>
      </c>
      <c r="BT326" s="390" t="s">
        <v>411</v>
      </c>
      <c r="BU326" s="390" t="s">
        <v>411</v>
      </c>
      <c r="BV326" s="390" t="s">
        <v>411</v>
      </c>
      <c r="BW326" s="390" t="s">
        <v>411</v>
      </c>
      <c r="BX326" s="390" t="s">
        <v>411</v>
      </c>
      <c r="BY326" s="390" t="s">
        <v>411</v>
      </c>
      <c r="BZ326" s="390" t="s">
        <v>411</v>
      </c>
      <c r="CA326" s="390" t="s">
        <v>411</v>
      </c>
      <c r="CB326" s="390" t="s">
        <v>411</v>
      </c>
      <c r="CC326" s="390" t="s">
        <v>411</v>
      </c>
      <c r="CD326" s="390" t="s">
        <v>411</v>
      </c>
      <c r="CE326" s="390" t="s">
        <v>411</v>
      </c>
      <c r="CF326" s="390" t="s">
        <v>411</v>
      </c>
      <c r="CG326" s="390" t="s">
        <v>411</v>
      </c>
      <c r="CH326" s="390" t="s">
        <v>411</v>
      </c>
      <c r="CI326" s="390" t="s">
        <v>411</v>
      </c>
      <c r="CJ326" s="390" t="s">
        <v>411</v>
      </c>
      <c r="CK326" s="390" t="s">
        <v>411</v>
      </c>
      <c r="CL326" s="390" t="s">
        <v>411</v>
      </c>
      <c r="CM326" s="390" t="s">
        <v>411</v>
      </c>
      <c r="CN326" s="390" t="s">
        <v>411</v>
      </c>
      <c r="CO326" s="369">
        <v>0</v>
      </c>
      <c r="CP326" s="369">
        <v>0</v>
      </c>
      <c r="CQ326" s="369">
        <v>0</v>
      </c>
      <c r="CR326" s="369">
        <v>0</v>
      </c>
      <c r="CS326" s="369">
        <v>0</v>
      </c>
      <c r="CT326" s="369">
        <v>0</v>
      </c>
      <c r="CU326" s="369">
        <v>0</v>
      </c>
      <c r="CV326" s="369">
        <v>0</v>
      </c>
      <c r="CW326" s="369">
        <v>0</v>
      </c>
      <c r="CX326" s="369">
        <v>0</v>
      </c>
      <c r="CY326" s="369">
        <v>0</v>
      </c>
      <c r="CZ326" s="369">
        <v>0</v>
      </c>
      <c r="DA326" s="369">
        <v>0</v>
      </c>
      <c r="DB326" s="369">
        <v>0</v>
      </c>
      <c r="DC326" s="369">
        <v>0</v>
      </c>
      <c r="DD326" s="369">
        <v>0</v>
      </c>
      <c r="DE326" s="369">
        <v>0</v>
      </c>
      <c r="DF326" s="369">
        <v>0</v>
      </c>
      <c r="DG326" s="369">
        <v>0</v>
      </c>
      <c r="DH326" s="369">
        <v>0</v>
      </c>
      <c r="DI326" s="369">
        <v>0</v>
      </c>
      <c r="DJ326" s="369">
        <v>0</v>
      </c>
      <c r="DK326" s="369">
        <v>0</v>
      </c>
      <c r="DL326" s="369">
        <v>0</v>
      </c>
      <c r="DM326" s="369">
        <v>0</v>
      </c>
      <c r="DN326" s="369">
        <v>0</v>
      </c>
      <c r="DO326" s="369">
        <v>0</v>
      </c>
      <c r="DP326" s="369">
        <v>0</v>
      </c>
      <c r="DQ326" s="369">
        <v>0</v>
      </c>
      <c r="DR326" s="369">
        <v>0</v>
      </c>
      <c r="DT326" s="366" t="s">
        <v>247</v>
      </c>
      <c r="DU326" s="304"/>
      <c r="DV326" s="304"/>
      <c r="DW326" s="304"/>
      <c r="DX326" s="304"/>
      <c r="DY326" s="304"/>
      <c r="DZ326" s="304"/>
      <c r="EA326" s="255">
        <v>0</v>
      </c>
      <c r="EB326" s="255">
        <v>300000</v>
      </c>
      <c r="EC326" s="255">
        <v>0</v>
      </c>
      <c r="ED326" s="255">
        <f t="shared" si="33"/>
        <v>0</v>
      </c>
      <c r="EE326" s="255">
        <f t="shared" si="33"/>
        <v>0</v>
      </c>
      <c r="EF326" s="255">
        <f t="shared" si="34"/>
        <v>300000</v>
      </c>
      <c r="EG326" s="255">
        <v>0</v>
      </c>
      <c r="EH326" s="366" t="s">
        <v>200</v>
      </c>
    </row>
    <row r="327" spans="1:138" x14ac:dyDescent="0.4">
      <c r="A327" s="366" t="s">
        <v>79</v>
      </c>
      <c r="B327" s="381" t="s">
        <v>454</v>
      </c>
      <c r="C327" s="366" t="s">
        <v>376</v>
      </c>
      <c r="D327" s="366" t="s">
        <v>361</v>
      </c>
      <c r="E327" s="366" t="s">
        <v>372</v>
      </c>
      <c r="F327" s="367">
        <v>0</v>
      </c>
      <c r="G327" s="367">
        <v>0</v>
      </c>
      <c r="H327" s="281"/>
      <c r="I327" s="281"/>
      <c r="J327" s="281"/>
      <c r="K327" s="281"/>
      <c r="L327" s="281"/>
      <c r="M327" s="389" t="s">
        <v>411</v>
      </c>
      <c r="N327" s="389" t="s">
        <v>411</v>
      </c>
      <c r="O327" s="389" t="s">
        <v>411</v>
      </c>
      <c r="P327" s="389" t="s">
        <v>411</v>
      </c>
      <c r="Q327" s="389" t="s">
        <v>411</v>
      </c>
      <c r="R327" s="389" t="s">
        <v>411</v>
      </c>
      <c r="S327" s="389" t="s">
        <v>411</v>
      </c>
      <c r="T327" s="389" t="s">
        <v>411</v>
      </c>
      <c r="U327" s="389" t="s">
        <v>411</v>
      </c>
      <c r="V327" s="389" t="s">
        <v>411</v>
      </c>
      <c r="W327" s="389" t="s">
        <v>411</v>
      </c>
      <c r="X327" s="389" t="s">
        <v>411</v>
      </c>
      <c r="Y327" s="389" t="s">
        <v>411</v>
      </c>
      <c r="Z327" s="389" t="s">
        <v>411</v>
      </c>
      <c r="AA327" s="389" t="s">
        <v>411</v>
      </c>
      <c r="AB327" s="389" t="s">
        <v>411</v>
      </c>
      <c r="AC327" s="389" t="s">
        <v>411</v>
      </c>
      <c r="AD327" s="389" t="s">
        <v>411</v>
      </c>
      <c r="AE327" s="389" t="s">
        <v>411</v>
      </c>
      <c r="AF327" s="389" t="s">
        <v>411</v>
      </c>
      <c r="AG327" s="389" t="s">
        <v>411</v>
      </c>
      <c r="AH327" s="389" t="s">
        <v>411</v>
      </c>
      <c r="AI327" s="367">
        <v>0</v>
      </c>
      <c r="AJ327" s="367">
        <v>0</v>
      </c>
      <c r="AK327" s="367">
        <v>0</v>
      </c>
      <c r="AL327" s="367">
        <v>0</v>
      </c>
      <c r="AM327" s="367">
        <v>0</v>
      </c>
      <c r="AN327" s="367">
        <v>0</v>
      </c>
      <c r="AO327" s="367">
        <v>0</v>
      </c>
      <c r="AP327" s="367">
        <v>0</v>
      </c>
      <c r="AQ327" s="367">
        <v>0</v>
      </c>
      <c r="AR327" s="367">
        <v>0</v>
      </c>
      <c r="AS327" s="367">
        <v>0</v>
      </c>
      <c r="AT327" s="367">
        <v>0</v>
      </c>
      <c r="AU327" s="367">
        <v>0</v>
      </c>
      <c r="AV327" s="367">
        <v>0</v>
      </c>
      <c r="AW327" s="367">
        <v>0</v>
      </c>
      <c r="AX327" s="367">
        <v>0</v>
      </c>
      <c r="AY327" s="367">
        <v>0</v>
      </c>
      <c r="AZ327" s="367">
        <v>0</v>
      </c>
      <c r="BA327" s="367">
        <v>0</v>
      </c>
      <c r="BB327" s="367">
        <v>0</v>
      </c>
      <c r="BC327" s="367">
        <v>0</v>
      </c>
      <c r="BD327" s="367">
        <v>0</v>
      </c>
      <c r="BE327" s="367">
        <v>0</v>
      </c>
      <c r="BF327" s="367">
        <v>0</v>
      </c>
      <c r="BG327" s="367">
        <v>0</v>
      </c>
      <c r="BH327" s="367">
        <v>0</v>
      </c>
      <c r="BI327" s="367">
        <v>0</v>
      </c>
      <c r="BJ327" s="367">
        <v>0</v>
      </c>
      <c r="BK327" s="367">
        <v>0</v>
      </c>
      <c r="BL327" s="367">
        <v>0</v>
      </c>
      <c r="BN327" s="369">
        <v>0</v>
      </c>
      <c r="BO327" s="369">
        <v>0</v>
      </c>
      <c r="BP327" s="369">
        <v>0</v>
      </c>
      <c r="BQ327" s="369">
        <v>0</v>
      </c>
      <c r="BR327" s="369">
        <v>0</v>
      </c>
      <c r="BS327" s="390" t="s">
        <v>411</v>
      </c>
      <c r="BT327" s="390" t="s">
        <v>411</v>
      </c>
      <c r="BU327" s="390" t="s">
        <v>411</v>
      </c>
      <c r="BV327" s="390" t="s">
        <v>411</v>
      </c>
      <c r="BW327" s="390" t="s">
        <v>411</v>
      </c>
      <c r="BX327" s="390" t="s">
        <v>411</v>
      </c>
      <c r="BY327" s="390" t="s">
        <v>411</v>
      </c>
      <c r="BZ327" s="390" t="s">
        <v>411</v>
      </c>
      <c r="CA327" s="390" t="s">
        <v>411</v>
      </c>
      <c r="CB327" s="390" t="s">
        <v>411</v>
      </c>
      <c r="CC327" s="390" t="s">
        <v>411</v>
      </c>
      <c r="CD327" s="390" t="s">
        <v>411</v>
      </c>
      <c r="CE327" s="390" t="s">
        <v>411</v>
      </c>
      <c r="CF327" s="390" t="s">
        <v>411</v>
      </c>
      <c r="CG327" s="390" t="s">
        <v>411</v>
      </c>
      <c r="CH327" s="390" t="s">
        <v>411</v>
      </c>
      <c r="CI327" s="390" t="s">
        <v>411</v>
      </c>
      <c r="CJ327" s="390" t="s">
        <v>411</v>
      </c>
      <c r="CK327" s="390" t="s">
        <v>411</v>
      </c>
      <c r="CL327" s="390" t="s">
        <v>411</v>
      </c>
      <c r="CM327" s="390" t="s">
        <v>411</v>
      </c>
      <c r="CN327" s="390" t="s">
        <v>411</v>
      </c>
      <c r="CO327" s="369">
        <v>0</v>
      </c>
      <c r="CP327" s="369">
        <v>0</v>
      </c>
      <c r="CQ327" s="369">
        <v>0</v>
      </c>
      <c r="CR327" s="369">
        <v>0</v>
      </c>
      <c r="CS327" s="369">
        <v>0</v>
      </c>
      <c r="CT327" s="369">
        <v>0</v>
      </c>
      <c r="CU327" s="369">
        <v>0</v>
      </c>
      <c r="CV327" s="369">
        <v>0</v>
      </c>
      <c r="CW327" s="369">
        <v>0</v>
      </c>
      <c r="CX327" s="369">
        <v>0</v>
      </c>
      <c r="CY327" s="369">
        <v>0</v>
      </c>
      <c r="CZ327" s="369">
        <v>0</v>
      </c>
      <c r="DA327" s="369">
        <v>0</v>
      </c>
      <c r="DB327" s="369">
        <v>0</v>
      </c>
      <c r="DC327" s="369">
        <v>0</v>
      </c>
      <c r="DD327" s="369">
        <v>0</v>
      </c>
      <c r="DE327" s="369">
        <v>0</v>
      </c>
      <c r="DF327" s="369">
        <v>0</v>
      </c>
      <c r="DG327" s="369">
        <v>0</v>
      </c>
      <c r="DH327" s="369">
        <v>0</v>
      </c>
      <c r="DI327" s="369">
        <v>0</v>
      </c>
      <c r="DJ327" s="369">
        <v>0</v>
      </c>
      <c r="DK327" s="369">
        <v>0</v>
      </c>
      <c r="DL327" s="369">
        <v>0</v>
      </c>
      <c r="DM327" s="369">
        <v>0</v>
      </c>
      <c r="DN327" s="369">
        <v>0</v>
      </c>
      <c r="DO327" s="369">
        <v>0</v>
      </c>
      <c r="DP327" s="369">
        <v>0</v>
      </c>
      <c r="DQ327" s="369">
        <v>0</v>
      </c>
      <c r="DR327" s="369">
        <v>0</v>
      </c>
      <c r="DT327" s="366" t="s">
        <v>247</v>
      </c>
      <c r="DU327" s="304"/>
      <c r="DV327" s="304"/>
      <c r="DW327" s="304"/>
      <c r="DX327" s="304"/>
      <c r="DY327" s="304"/>
      <c r="DZ327" s="304"/>
      <c r="EA327" s="255">
        <v>100000</v>
      </c>
      <c r="EB327" s="255">
        <v>100000</v>
      </c>
      <c r="EC327" s="255">
        <v>0</v>
      </c>
      <c r="ED327" s="255">
        <f t="shared" si="33"/>
        <v>0</v>
      </c>
      <c r="EE327" s="255">
        <f t="shared" si="33"/>
        <v>0</v>
      </c>
      <c r="EF327" s="255">
        <f t="shared" si="34"/>
        <v>200000</v>
      </c>
      <c r="EG327" s="255">
        <v>0</v>
      </c>
      <c r="EH327" s="366" t="s">
        <v>200</v>
      </c>
    </row>
    <row r="328" spans="1:138" x14ac:dyDescent="0.4">
      <c r="A328" s="366" t="s">
        <v>79</v>
      </c>
      <c r="B328" s="381" t="s">
        <v>455</v>
      </c>
      <c r="C328" s="366" t="s">
        <v>376</v>
      </c>
      <c r="D328" s="366" t="s">
        <v>361</v>
      </c>
      <c r="E328" s="366" t="s">
        <v>372</v>
      </c>
      <c r="F328" s="367">
        <v>0</v>
      </c>
      <c r="G328" s="367">
        <v>0</v>
      </c>
      <c r="H328" s="281"/>
      <c r="I328" s="281"/>
      <c r="J328" s="281"/>
      <c r="K328" s="281"/>
      <c r="L328" s="281"/>
      <c r="M328" s="389" t="s">
        <v>411</v>
      </c>
      <c r="N328" s="389" t="s">
        <v>411</v>
      </c>
      <c r="O328" s="389" t="s">
        <v>411</v>
      </c>
      <c r="P328" s="389" t="s">
        <v>411</v>
      </c>
      <c r="Q328" s="389" t="s">
        <v>411</v>
      </c>
      <c r="R328" s="389" t="s">
        <v>411</v>
      </c>
      <c r="S328" s="389" t="s">
        <v>411</v>
      </c>
      <c r="T328" s="389" t="s">
        <v>411</v>
      </c>
      <c r="U328" s="389" t="s">
        <v>411</v>
      </c>
      <c r="V328" s="389" t="s">
        <v>411</v>
      </c>
      <c r="W328" s="389" t="s">
        <v>411</v>
      </c>
      <c r="X328" s="389" t="s">
        <v>411</v>
      </c>
      <c r="Y328" s="389" t="s">
        <v>411</v>
      </c>
      <c r="Z328" s="389" t="s">
        <v>411</v>
      </c>
      <c r="AA328" s="389" t="s">
        <v>411</v>
      </c>
      <c r="AB328" s="389" t="s">
        <v>411</v>
      </c>
      <c r="AC328" s="389" t="s">
        <v>411</v>
      </c>
      <c r="AD328" s="389" t="s">
        <v>411</v>
      </c>
      <c r="AE328" s="389" t="s">
        <v>411</v>
      </c>
      <c r="AF328" s="389" t="s">
        <v>411</v>
      </c>
      <c r="AG328" s="389" t="s">
        <v>411</v>
      </c>
      <c r="AH328" s="389" t="s">
        <v>411</v>
      </c>
      <c r="AI328" s="367">
        <v>0</v>
      </c>
      <c r="AJ328" s="367">
        <v>0</v>
      </c>
      <c r="AK328" s="367">
        <v>0</v>
      </c>
      <c r="AL328" s="367">
        <v>0</v>
      </c>
      <c r="AM328" s="367">
        <v>0</v>
      </c>
      <c r="AN328" s="367">
        <v>0</v>
      </c>
      <c r="AO328" s="367">
        <v>0</v>
      </c>
      <c r="AP328" s="367">
        <v>0</v>
      </c>
      <c r="AQ328" s="367">
        <v>0</v>
      </c>
      <c r="AR328" s="367">
        <v>0</v>
      </c>
      <c r="AS328" s="367">
        <v>0</v>
      </c>
      <c r="AT328" s="367">
        <v>0</v>
      </c>
      <c r="AU328" s="367">
        <v>0</v>
      </c>
      <c r="AV328" s="367">
        <v>0</v>
      </c>
      <c r="AW328" s="367">
        <v>0</v>
      </c>
      <c r="AX328" s="367">
        <v>0</v>
      </c>
      <c r="AY328" s="367">
        <v>0</v>
      </c>
      <c r="AZ328" s="367">
        <v>0</v>
      </c>
      <c r="BA328" s="367">
        <v>0</v>
      </c>
      <c r="BB328" s="367">
        <v>0</v>
      </c>
      <c r="BC328" s="367">
        <v>0</v>
      </c>
      <c r="BD328" s="367">
        <v>0</v>
      </c>
      <c r="BE328" s="367">
        <v>0</v>
      </c>
      <c r="BF328" s="367">
        <v>0</v>
      </c>
      <c r="BG328" s="367">
        <v>0</v>
      </c>
      <c r="BH328" s="367">
        <v>0</v>
      </c>
      <c r="BI328" s="367">
        <v>0</v>
      </c>
      <c r="BJ328" s="367">
        <v>0</v>
      </c>
      <c r="BK328" s="367">
        <v>0</v>
      </c>
      <c r="BL328" s="367">
        <v>0</v>
      </c>
      <c r="BN328" s="369">
        <v>0</v>
      </c>
      <c r="BO328" s="369">
        <v>0</v>
      </c>
      <c r="BP328" s="369">
        <v>0</v>
      </c>
      <c r="BQ328" s="369">
        <v>0</v>
      </c>
      <c r="BR328" s="369">
        <v>0</v>
      </c>
      <c r="BS328" s="390" t="s">
        <v>411</v>
      </c>
      <c r="BT328" s="390" t="s">
        <v>411</v>
      </c>
      <c r="BU328" s="390" t="s">
        <v>411</v>
      </c>
      <c r="BV328" s="390" t="s">
        <v>411</v>
      </c>
      <c r="BW328" s="390" t="s">
        <v>411</v>
      </c>
      <c r="BX328" s="390" t="s">
        <v>411</v>
      </c>
      <c r="BY328" s="390" t="s">
        <v>411</v>
      </c>
      <c r="BZ328" s="390" t="s">
        <v>411</v>
      </c>
      <c r="CA328" s="390" t="s">
        <v>411</v>
      </c>
      <c r="CB328" s="390" t="s">
        <v>411</v>
      </c>
      <c r="CC328" s="390" t="s">
        <v>411</v>
      </c>
      <c r="CD328" s="390" t="s">
        <v>411</v>
      </c>
      <c r="CE328" s="390" t="s">
        <v>411</v>
      </c>
      <c r="CF328" s="390" t="s">
        <v>411</v>
      </c>
      <c r="CG328" s="390" t="s">
        <v>411</v>
      </c>
      <c r="CH328" s="390" t="s">
        <v>411</v>
      </c>
      <c r="CI328" s="390" t="s">
        <v>411</v>
      </c>
      <c r="CJ328" s="390" t="s">
        <v>411</v>
      </c>
      <c r="CK328" s="390" t="s">
        <v>411</v>
      </c>
      <c r="CL328" s="390" t="s">
        <v>411</v>
      </c>
      <c r="CM328" s="390" t="s">
        <v>411</v>
      </c>
      <c r="CN328" s="390" t="s">
        <v>411</v>
      </c>
      <c r="CO328" s="369">
        <v>0</v>
      </c>
      <c r="CP328" s="369">
        <v>0</v>
      </c>
      <c r="CQ328" s="369">
        <v>0</v>
      </c>
      <c r="CR328" s="369">
        <v>0</v>
      </c>
      <c r="CS328" s="369">
        <v>0</v>
      </c>
      <c r="CT328" s="369">
        <v>0</v>
      </c>
      <c r="CU328" s="369">
        <v>0</v>
      </c>
      <c r="CV328" s="369">
        <v>0</v>
      </c>
      <c r="CW328" s="369">
        <v>0</v>
      </c>
      <c r="CX328" s="369">
        <v>0</v>
      </c>
      <c r="CY328" s="369">
        <v>0</v>
      </c>
      <c r="CZ328" s="369">
        <v>0</v>
      </c>
      <c r="DA328" s="369">
        <v>0</v>
      </c>
      <c r="DB328" s="369">
        <v>0</v>
      </c>
      <c r="DC328" s="369">
        <v>0</v>
      </c>
      <c r="DD328" s="369">
        <v>0</v>
      </c>
      <c r="DE328" s="369">
        <v>0</v>
      </c>
      <c r="DF328" s="369">
        <v>0</v>
      </c>
      <c r="DG328" s="369">
        <v>0</v>
      </c>
      <c r="DH328" s="369">
        <v>0</v>
      </c>
      <c r="DI328" s="369">
        <v>0</v>
      </c>
      <c r="DJ328" s="369">
        <v>0</v>
      </c>
      <c r="DK328" s="369">
        <v>0</v>
      </c>
      <c r="DL328" s="369">
        <v>0</v>
      </c>
      <c r="DM328" s="369">
        <v>0</v>
      </c>
      <c r="DN328" s="369">
        <v>0</v>
      </c>
      <c r="DO328" s="369">
        <v>0</v>
      </c>
      <c r="DP328" s="369">
        <v>0</v>
      </c>
      <c r="DQ328" s="369">
        <v>0</v>
      </c>
      <c r="DR328" s="369">
        <v>0</v>
      </c>
      <c r="DT328" s="366" t="s">
        <v>247</v>
      </c>
      <c r="DU328" s="304"/>
      <c r="DV328" s="304"/>
      <c r="DW328" s="304"/>
      <c r="DX328" s="304"/>
      <c r="DY328" s="304"/>
      <c r="DZ328" s="304"/>
      <c r="EA328" s="255">
        <v>140000</v>
      </c>
      <c r="EB328" s="255">
        <v>140000</v>
      </c>
      <c r="EC328" s="255">
        <v>0</v>
      </c>
      <c r="ED328" s="255">
        <f t="shared" si="33"/>
        <v>0</v>
      </c>
      <c r="EE328" s="255">
        <f t="shared" si="33"/>
        <v>0</v>
      </c>
      <c r="EF328" s="255">
        <f t="shared" si="34"/>
        <v>280000</v>
      </c>
      <c r="EG328" s="255">
        <v>0</v>
      </c>
      <c r="EH328" s="366" t="s">
        <v>200</v>
      </c>
    </row>
    <row r="329" spans="1:138" x14ac:dyDescent="0.4">
      <c r="A329" s="366" t="s">
        <v>79</v>
      </c>
      <c r="B329" s="381" t="s">
        <v>456</v>
      </c>
      <c r="C329" s="366" t="s">
        <v>376</v>
      </c>
      <c r="D329" s="366" t="s">
        <v>361</v>
      </c>
      <c r="E329" s="366" t="s">
        <v>372</v>
      </c>
      <c r="F329" s="367">
        <v>0</v>
      </c>
      <c r="G329" s="367">
        <v>0</v>
      </c>
      <c r="H329" s="281"/>
      <c r="I329" s="281"/>
      <c r="J329" s="281"/>
      <c r="K329" s="281"/>
      <c r="L329" s="281"/>
      <c r="M329" s="389" t="s">
        <v>411</v>
      </c>
      <c r="N329" s="389" t="s">
        <v>411</v>
      </c>
      <c r="O329" s="389" t="s">
        <v>411</v>
      </c>
      <c r="P329" s="389" t="s">
        <v>411</v>
      </c>
      <c r="Q329" s="389" t="s">
        <v>411</v>
      </c>
      <c r="R329" s="389" t="s">
        <v>411</v>
      </c>
      <c r="S329" s="389" t="s">
        <v>411</v>
      </c>
      <c r="T329" s="389" t="s">
        <v>411</v>
      </c>
      <c r="U329" s="389" t="s">
        <v>411</v>
      </c>
      <c r="V329" s="389" t="s">
        <v>411</v>
      </c>
      <c r="W329" s="389" t="s">
        <v>411</v>
      </c>
      <c r="X329" s="389" t="s">
        <v>411</v>
      </c>
      <c r="Y329" s="389" t="s">
        <v>411</v>
      </c>
      <c r="Z329" s="389" t="s">
        <v>411</v>
      </c>
      <c r="AA329" s="389" t="s">
        <v>411</v>
      </c>
      <c r="AB329" s="389" t="s">
        <v>411</v>
      </c>
      <c r="AC329" s="389" t="s">
        <v>411</v>
      </c>
      <c r="AD329" s="389" t="s">
        <v>411</v>
      </c>
      <c r="AE329" s="389" t="s">
        <v>411</v>
      </c>
      <c r="AF329" s="389" t="s">
        <v>411</v>
      </c>
      <c r="AG329" s="389" t="s">
        <v>411</v>
      </c>
      <c r="AH329" s="389" t="s">
        <v>411</v>
      </c>
      <c r="AI329" s="367">
        <v>0</v>
      </c>
      <c r="AJ329" s="367">
        <v>0</v>
      </c>
      <c r="AK329" s="367">
        <v>0</v>
      </c>
      <c r="AL329" s="367">
        <v>0</v>
      </c>
      <c r="AM329" s="367">
        <v>0</v>
      </c>
      <c r="AN329" s="367">
        <v>0</v>
      </c>
      <c r="AO329" s="367">
        <v>0</v>
      </c>
      <c r="AP329" s="367">
        <v>0</v>
      </c>
      <c r="AQ329" s="367">
        <v>0</v>
      </c>
      <c r="AR329" s="367">
        <v>0</v>
      </c>
      <c r="AS329" s="367">
        <v>0</v>
      </c>
      <c r="AT329" s="367">
        <v>0</v>
      </c>
      <c r="AU329" s="367">
        <v>0</v>
      </c>
      <c r="AV329" s="367">
        <v>0</v>
      </c>
      <c r="AW329" s="367">
        <v>0</v>
      </c>
      <c r="AX329" s="367">
        <v>0</v>
      </c>
      <c r="AY329" s="367">
        <v>0</v>
      </c>
      <c r="AZ329" s="367">
        <v>0</v>
      </c>
      <c r="BA329" s="367">
        <v>0</v>
      </c>
      <c r="BB329" s="367">
        <v>0</v>
      </c>
      <c r="BC329" s="367">
        <v>0</v>
      </c>
      <c r="BD329" s="367">
        <v>0</v>
      </c>
      <c r="BE329" s="367">
        <v>0</v>
      </c>
      <c r="BF329" s="367">
        <v>0</v>
      </c>
      <c r="BG329" s="367">
        <v>0</v>
      </c>
      <c r="BH329" s="367">
        <v>0</v>
      </c>
      <c r="BI329" s="367">
        <v>0</v>
      </c>
      <c r="BJ329" s="367">
        <v>0</v>
      </c>
      <c r="BK329" s="367">
        <v>0</v>
      </c>
      <c r="BL329" s="367">
        <v>0</v>
      </c>
      <c r="BN329" s="369">
        <v>0</v>
      </c>
      <c r="BO329" s="369">
        <v>0</v>
      </c>
      <c r="BP329" s="369">
        <v>0</v>
      </c>
      <c r="BQ329" s="369">
        <v>0</v>
      </c>
      <c r="BR329" s="369">
        <v>0</v>
      </c>
      <c r="BS329" s="390" t="s">
        <v>411</v>
      </c>
      <c r="BT329" s="390" t="s">
        <v>411</v>
      </c>
      <c r="BU329" s="390" t="s">
        <v>411</v>
      </c>
      <c r="BV329" s="390" t="s">
        <v>411</v>
      </c>
      <c r="BW329" s="390" t="s">
        <v>411</v>
      </c>
      <c r="BX329" s="390" t="s">
        <v>411</v>
      </c>
      <c r="BY329" s="390" t="s">
        <v>411</v>
      </c>
      <c r="BZ329" s="390" t="s">
        <v>411</v>
      </c>
      <c r="CA329" s="390" t="s">
        <v>411</v>
      </c>
      <c r="CB329" s="390" t="s">
        <v>411</v>
      </c>
      <c r="CC329" s="390" t="s">
        <v>411</v>
      </c>
      <c r="CD329" s="390" t="s">
        <v>411</v>
      </c>
      <c r="CE329" s="390" t="s">
        <v>411</v>
      </c>
      <c r="CF329" s="390" t="s">
        <v>411</v>
      </c>
      <c r="CG329" s="390" t="s">
        <v>411</v>
      </c>
      <c r="CH329" s="390" t="s">
        <v>411</v>
      </c>
      <c r="CI329" s="390" t="s">
        <v>411</v>
      </c>
      <c r="CJ329" s="390" t="s">
        <v>411</v>
      </c>
      <c r="CK329" s="390" t="s">
        <v>411</v>
      </c>
      <c r="CL329" s="390" t="s">
        <v>411</v>
      </c>
      <c r="CM329" s="390" t="s">
        <v>411</v>
      </c>
      <c r="CN329" s="390" t="s">
        <v>411</v>
      </c>
      <c r="CO329" s="369">
        <v>0</v>
      </c>
      <c r="CP329" s="369">
        <v>0</v>
      </c>
      <c r="CQ329" s="369">
        <v>0</v>
      </c>
      <c r="CR329" s="369">
        <v>0</v>
      </c>
      <c r="CS329" s="369">
        <v>0</v>
      </c>
      <c r="CT329" s="369">
        <v>0</v>
      </c>
      <c r="CU329" s="369">
        <v>0</v>
      </c>
      <c r="CV329" s="369">
        <v>0</v>
      </c>
      <c r="CW329" s="369">
        <v>0</v>
      </c>
      <c r="CX329" s="369">
        <v>0</v>
      </c>
      <c r="CY329" s="369">
        <v>0</v>
      </c>
      <c r="CZ329" s="369">
        <v>0</v>
      </c>
      <c r="DA329" s="369">
        <v>0</v>
      </c>
      <c r="DB329" s="369">
        <v>0</v>
      </c>
      <c r="DC329" s="369">
        <v>0</v>
      </c>
      <c r="DD329" s="369">
        <v>0</v>
      </c>
      <c r="DE329" s="369">
        <v>0</v>
      </c>
      <c r="DF329" s="369">
        <v>0</v>
      </c>
      <c r="DG329" s="369">
        <v>0</v>
      </c>
      <c r="DH329" s="369">
        <v>0</v>
      </c>
      <c r="DI329" s="369">
        <v>0</v>
      </c>
      <c r="DJ329" s="369">
        <v>0</v>
      </c>
      <c r="DK329" s="369">
        <v>0</v>
      </c>
      <c r="DL329" s="369">
        <v>0</v>
      </c>
      <c r="DM329" s="369">
        <v>0</v>
      </c>
      <c r="DN329" s="369">
        <v>0</v>
      </c>
      <c r="DO329" s="369">
        <v>0</v>
      </c>
      <c r="DP329" s="369">
        <v>0</v>
      </c>
      <c r="DQ329" s="369">
        <v>0</v>
      </c>
      <c r="DR329" s="369">
        <v>0</v>
      </c>
      <c r="DT329" s="366" t="s">
        <v>247</v>
      </c>
      <c r="DU329" s="304"/>
      <c r="DV329" s="304"/>
      <c r="DW329" s="304"/>
      <c r="DX329" s="304"/>
      <c r="DY329" s="304"/>
      <c r="DZ329" s="304"/>
      <c r="EA329" s="255">
        <v>0</v>
      </c>
      <c r="EB329" s="255">
        <v>70000</v>
      </c>
      <c r="EC329" s="255">
        <v>0</v>
      </c>
      <c r="ED329" s="255">
        <f t="shared" si="33"/>
        <v>0</v>
      </c>
      <c r="EE329" s="255">
        <f t="shared" si="33"/>
        <v>0</v>
      </c>
      <c r="EF329" s="255">
        <f t="shared" si="34"/>
        <v>70000</v>
      </c>
      <c r="EG329" s="255">
        <v>0</v>
      </c>
      <c r="EH329" s="366" t="s">
        <v>200</v>
      </c>
    </row>
    <row r="330" spans="1:138" x14ac:dyDescent="0.4">
      <c r="A330" s="366" t="s">
        <v>77</v>
      </c>
      <c r="B330" s="381" t="s">
        <v>457</v>
      </c>
      <c r="C330" s="366" t="s">
        <v>376</v>
      </c>
      <c r="D330" s="366" t="s">
        <v>361</v>
      </c>
      <c r="E330" s="366" t="s">
        <v>372</v>
      </c>
      <c r="F330" s="367">
        <v>0</v>
      </c>
      <c r="G330" s="367">
        <v>0</v>
      </c>
      <c r="H330" s="281"/>
      <c r="I330" s="281"/>
      <c r="J330" s="281"/>
      <c r="K330" s="281"/>
      <c r="L330" s="281"/>
      <c r="M330" s="389" t="s">
        <v>411</v>
      </c>
      <c r="N330" s="389" t="s">
        <v>411</v>
      </c>
      <c r="O330" s="389" t="s">
        <v>411</v>
      </c>
      <c r="P330" s="389" t="s">
        <v>411</v>
      </c>
      <c r="Q330" s="389" t="s">
        <v>411</v>
      </c>
      <c r="R330" s="389" t="s">
        <v>411</v>
      </c>
      <c r="S330" s="389" t="s">
        <v>411</v>
      </c>
      <c r="T330" s="389" t="s">
        <v>411</v>
      </c>
      <c r="U330" s="389" t="s">
        <v>411</v>
      </c>
      <c r="V330" s="389" t="s">
        <v>411</v>
      </c>
      <c r="W330" s="389" t="s">
        <v>411</v>
      </c>
      <c r="X330" s="389" t="s">
        <v>411</v>
      </c>
      <c r="Y330" s="389" t="s">
        <v>411</v>
      </c>
      <c r="Z330" s="389" t="s">
        <v>411</v>
      </c>
      <c r="AA330" s="389" t="s">
        <v>411</v>
      </c>
      <c r="AB330" s="389" t="s">
        <v>411</v>
      </c>
      <c r="AC330" s="389" t="s">
        <v>411</v>
      </c>
      <c r="AD330" s="389" t="s">
        <v>411</v>
      </c>
      <c r="AE330" s="389" t="s">
        <v>411</v>
      </c>
      <c r="AF330" s="389" t="s">
        <v>411</v>
      </c>
      <c r="AG330" s="389" t="s">
        <v>411</v>
      </c>
      <c r="AH330" s="389" t="s">
        <v>411</v>
      </c>
      <c r="AI330" s="367">
        <v>0</v>
      </c>
      <c r="AJ330" s="367">
        <v>0</v>
      </c>
      <c r="AK330" s="367">
        <v>0</v>
      </c>
      <c r="AL330" s="367">
        <v>0</v>
      </c>
      <c r="AM330" s="367">
        <v>0</v>
      </c>
      <c r="AN330" s="367">
        <v>0</v>
      </c>
      <c r="AO330" s="367">
        <v>0</v>
      </c>
      <c r="AP330" s="367">
        <v>0</v>
      </c>
      <c r="AQ330" s="367">
        <v>0</v>
      </c>
      <c r="AR330" s="367">
        <v>0</v>
      </c>
      <c r="AS330" s="367">
        <v>0</v>
      </c>
      <c r="AT330" s="367">
        <v>0</v>
      </c>
      <c r="AU330" s="367">
        <v>0</v>
      </c>
      <c r="AV330" s="367">
        <v>0</v>
      </c>
      <c r="AW330" s="367">
        <v>0</v>
      </c>
      <c r="AX330" s="367">
        <v>0</v>
      </c>
      <c r="AY330" s="367">
        <v>0</v>
      </c>
      <c r="AZ330" s="367">
        <v>0</v>
      </c>
      <c r="BA330" s="367">
        <v>0</v>
      </c>
      <c r="BB330" s="367">
        <v>0</v>
      </c>
      <c r="BC330" s="367">
        <v>0</v>
      </c>
      <c r="BD330" s="367">
        <v>0</v>
      </c>
      <c r="BE330" s="367">
        <v>0</v>
      </c>
      <c r="BF330" s="367">
        <v>0</v>
      </c>
      <c r="BG330" s="367">
        <v>0</v>
      </c>
      <c r="BH330" s="367">
        <v>0</v>
      </c>
      <c r="BI330" s="367">
        <v>0</v>
      </c>
      <c r="BJ330" s="367">
        <v>0</v>
      </c>
      <c r="BK330" s="367">
        <v>0</v>
      </c>
      <c r="BL330" s="367">
        <v>0</v>
      </c>
      <c r="BN330" s="369">
        <v>0</v>
      </c>
      <c r="BO330" s="369">
        <v>0</v>
      </c>
      <c r="BP330" s="369">
        <v>0</v>
      </c>
      <c r="BQ330" s="369">
        <v>0</v>
      </c>
      <c r="BR330" s="369">
        <v>0</v>
      </c>
      <c r="BS330" s="390" t="s">
        <v>411</v>
      </c>
      <c r="BT330" s="390" t="s">
        <v>411</v>
      </c>
      <c r="BU330" s="390" t="s">
        <v>411</v>
      </c>
      <c r="BV330" s="390" t="s">
        <v>411</v>
      </c>
      <c r="BW330" s="390" t="s">
        <v>411</v>
      </c>
      <c r="BX330" s="390" t="s">
        <v>411</v>
      </c>
      <c r="BY330" s="390" t="s">
        <v>411</v>
      </c>
      <c r="BZ330" s="390" t="s">
        <v>411</v>
      </c>
      <c r="CA330" s="390" t="s">
        <v>411</v>
      </c>
      <c r="CB330" s="390" t="s">
        <v>411</v>
      </c>
      <c r="CC330" s="390" t="s">
        <v>411</v>
      </c>
      <c r="CD330" s="390" t="s">
        <v>411</v>
      </c>
      <c r="CE330" s="390" t="s">
        <v>411</v>
      </c>
      <c r="CF330" s="390" t="s">
        <v>411</v>
      </c>
      <c r="CG330" s="390" t="s">
        <v>411</v>
      </c>
      <c r="CH330" s="390" t="s">
        <v>411</v>
      </c>
      <c r="CI330" s="390" t="s">
        <v>411</v>
      </c>
      <c r="CJ330" s="390" t="s">
        <v>411</v>
      </c>
      <c r="CK330" s="390" t="s">
        <v>411</v>
      </c>
      <c r="CL330" s="390" t="s">
        <v>411</v>
      </c>
      <c r="CM330" s="390" t="s">
        <v>411</v>
      </c>
      <c r="CN330" s="390" t="s">
        <v>411</v>
      </c>
      <c r="CO330" s="369">
        <v>0</v>
      </c>
      <c r="CP330" s="369">
        <v>0</v>
      </c>
      <c r="CQ330" s="369">
        <v>0</v>
      </c>
      <c r="CR330" s="369">
        <v>0</v>
      </c>
      <c r="CS330" s="369">
        <v>0</v>
      </c>
      <c r="CT330" s="369">
        <v>0</v>
      </c>
      <c r="CU330" s="369">
        <v>0</v>
      </c>
      <c r="CV330" s="369">
        <v>0</v>
      </c>
      <c r="CW330" s="369">
        <v>0</v>
      </c>
      <c r="CX330" s="369">
        <v>0</v>
      </c>
      <c r="CY330" s="369">
        <v>0</v>
      </c>
      <c r="CZ330" s="369">
        <v>0</v>
      </c>
      <c r="DA330" s="369">
        <v>0</v>
      </c>
      <c r="DB330" s="369">
        <v>0</v>
      </c>
      <c r="DC330" s="369">
        <v>0</v>
      </c>
      <c r="DD330" s="369">
        <v>0</v>
      </c>
      <c r="DE330" s="369">
        <v>0</v>
      </c>
      <c r="DF330" s="369">
        <v>0</v>
      </c>
      <c r="DG330" s="369">
        <v>0</v>
      </c>
      <c r="DH330" s="369">
        <v>0</v>
      </c>
      <c r="DI330" s="369">
        <v>0</v>
      </c>
      <c r="DJ330" s="369">
        <v>0</v>
      </c>
      <c r="DK330" s="369">
        <v>0</v>
      </c>
      <c r="DL330" s="369">
        <v>0</v>
      </c>
      <c r="DM330" s="369">
        <v>0</v>
      </c>
      <c r="DN330" s="369">
        <v>0</v>
      </c>
      <c r="DO330" s="369">
        <v>0</v>
      </c>
      <c r="DP330" s="369">
        <v>0</v>
      </c>
      <c r="DQ330" s="369">
        <v>0</v>
      </c>
      <c r="DR330" s="369">
        <v>0</v>
      </c>
      <c r="DT330" s="366" t="s">
        <v>247</v>
      </c>
      <c r="DU330" s="304"/>
      <c r="DV330" s="304"/>
      <c r="DW330" s="304"/>
      <c r="DX330" s="304"/>
      <c r="DY330" s="304"/>
      <c r="DZ330" s="304"/>
      <c r="EA330" s="255">
        <v>300000</v>
      </c>
      <c r="EB330" s="255">
        <v>100000</v>
      </c>
      <c r="EC330" s="255">
        <v>0</v>
      </c>
      <c r="ED330" s="255">
        <f t="shared" si="33"/>
        <v>0</v>
      </c>
      <c r="EE330" s="255">
        <f t="shared" si="33"/>
        <v>0</v>
      </c>
      <c r="EF330" s="255">
        <f t="shared" si="34"/>
        <v>400000</v>
      </c>
      <c r="EG330" s="255">
        <v>0</v>
      </c>
      <c r="EH330" s="366" t="s">
        <v>201</v>
      </c>
    </row>
    <row r="331" spans="1:138" x14ac:dyDescent="0.4">
      <c r="A331" s="366" t="s">
        <v>77</v>
      </c>
      <c r="B331" s="381" t="s">
        <v>458</v>
      </c>
      <c r="C331" s="366" t="s">
        <v>376</v>
      </c>
      <c r="D331" s="366" t="s">
        <v>361</v>
      </c>
      <c r="E331" s="366" t="s">
        <v>372</v>
      </c>
      <c r="F331" s="367">
        <v>0</v>
      </c>
      <c r="G331" s="367">
        <v>0</v>
      </c>
      <c r="H331" s="281"/>
      <c r="I331" s="281"/>
      <c r="J331" s="281"/>
      <c r="K331" s="281"/>
      <c r="L331" s="281"/>
      <c r="M331" s="389" t="s">
        <v>411</v>
      </c>
      <c r="N331" s="389" t="s">
        <v>411</v>
      </c>
      <c r="O331" s="389" t="s">
        <v>411</v>
      </c>
      <c r="P331" s="389" t="s">
        <v>411</v>
      </c>
      <c r="Q331" s="389" t="s">
        <v>411</v>
      </c>
      <c r="R331" s="389" t="s">
        <v>411</v>
      </c>
      <c r="S331" s="389" t="s">
        <v>411</v>
      </c>
      <c r="T331" s="389" t="s">
        <v>411</v>
      </c>
      <c r="U331" s="389" t="s">
        <v>411</v>
      </c>
      <c r="V331" s="389" t="s">
        <v>411</v>
      </c>
      <c r="W331" s="389" t="s">
        <v>411</v>
      </c>
      <c r="X331" s="389" t="s">
        <v>411</v>
      </c>
      <c r="Y331" s="389" t="s">
        <v>411</v>
      </c>
      <c r="Z331" s="389" t="s">
        <v>411</v>
      </c>
      <c r="AA331" s="389" t="s">
        <v>411</v>
      </c>
      <c r="AB331" s="389" t="s">
        <v>411</v>
      </c>
      <c r="AC331" s="389" t="s">
        <v>411</v>
      </c>
      <c r="AD331" s="389" t="s">
        <v>411</v>
      </c>
      <c r="AE331" s="389" t="s">
        <v>411</v>
      </c>
      <c r="AF331" s="389" t="s">
        <v>411</v>
      </c>
      <c r="AG331" s="389" t="s">
        <v>411</v>
      </c>
      <c r="AH331" s="389" t="s">
        <v>411</v>
      </c>
      <c r="AI331" s="367">
        <v>0</v>
      </c>
      <c r="AJ331" s="367">
        <v>0</v>
      </c>
      <c r="AK331" s="367">
        <v>0</v>
      </c>
      <c r="AL331" s="367">
        <v>0</v>
      </c>
      <c r="AM331" s="367">
        <v>0</v>
      </c>
      <c r="AN331" s="367">
        <v>0</v>
      </c>
      <c r="AO331" s="367">
        <v>0</v>
      </c>
      <c r="AP331" s="367">
        <v>0</v>
      </c>
      <c r="AQ331" s="367">
        <v>0</v>
      </c>
      <c r="AR331" s="367">
        <v>0</v>
      </c>
      <c r="AS331" s="367">
        <v>0</v>
      </c>
      <c r="AT331" s="367">
        <v>0</v>
      </c>
      <c r="AU331" s="367">
        <v>0</v>
      </c>
      <c r="AV331" s="367">
        <v>0</v>
      </c>
      <c r="AW331" s="367">
        <v>0</v>
      </c>
      <c r="AX331" s="367">
        <v>0</v>
      </c>
      <c r="AY331" s="367">
        <v>0</v>
      </c>
      <c r="AZ331" s="367">
        <v>0</v>
      </c>
      <c r="BA331" s="367">
        <v>0</v>
      </c>
      <c r="BB331" s="367">
        <v>0</v>
      </c>
      <c r="BC331" s="367">
        <v>0</v>
      </c>
      <c r="BD331" s="367">
        <v>0</v>
      </c>
      <c r="BE331" s="367">
        <v>0</v>
      </c>
      <c r="BF331" s="367">
        <v>0</v>
      </c>
      <c r="BG331" s="367">
        <v>0</v>
      </c>
      <c r="BH331" s="367">
        <v>0</v>
      </c>
      <c r="BI331" s="367">
        <v>0</v>
      </c>
      <c r="BJ331" s="367">
        <v>0</v>
      </c>
      <c r="BK331" s="367">
        <v>0</v>
      </c>
      <c r="BL331" s="367">
        <v>0</v>
      </c>
      <c r="BN331" s="369">
        <v>0</v>
      </c>
      <c r="BO331" s="369">
        <v>0</v>
      </c>
      <c r="BP331" s="369">
        <v>0</v>
      </c>
      <c r="BQ331" s="369">
        <v>0</v>
      </c>
      <c r="BR331" s="369">
        <v>0</v>
      </c>
      <c r="BS331" s="390" t="s">
        <v>411</v>
      </c>
      <c r="BT331" s="390" t="s">
        <v>411</v>
      </c>
      <c r="BU331" s="390" t="s">
        <v>411</v>
      </c>
      <c r="BV331" s="390" t="s">
        <v>411</v>
      </c>
      <c r="BW331" s="390" t="s">
        <v>411</v>
      </c>
      <c r="BX331" s="390" t="s">
        <v>411</v>
      </c>
      <c r="BY331" s="390" t="s">
        <v>411</v>
      </c>
      <c r="BZ331" s="390" t="s">
        <v>411</v>
      </c>
      <c r="CA331" s="390" t="s">
        <v>411</v>
      </c>
      <c r="CB331" s="390" t="s">
        <v>411</v>
      </c>
      <c r="CC331" s="390" t="s">
        <v>411</v>
      </c>
      <c r="CD331" s="390" t="s">
        <v>411</v>
      </c>
      <c r="CE331" s="390" t="s">
        <v>411</v>
      </c>
      <c r="CF331" s="390" t="s">
        <v>411</v>
      </c>
      <c r="CG331" s="390" t="s">
        <v>411</v>
      </c>
      <c r="CH331" s="390" t="s">
        <v>411</v>
      </c>
      <c r="CI331" s="390" t="s">
        <v>411</v>
      </c>
      <c r="CJ331" s="390" t="s">
        <v>411</v>
      </c>
      <c r="CK331" s="390" t="s">
        <v>411</v>
      </c>
      <c r="CL331" s="390" t="s">
        <v>411</v>
      </c>
      <c r="CM331" s="390" t="s">
        <v>411</v>
      </c>
      <c r="CN331" s="390" t="s">
        <v>411</v>
      </c>
      <c r="CO331" s="369">
        <v>0</v>
      </c>
      <c r="CP331" s="369">
        <v>0</v>
      </c>
      <c r="CQ331" s="369">
        <v>0</v>
      </c>
      <c r="CR331" s="369">
        <v>0</v>
      </c>
      <c r="CS331" s="369">
        <v>0</v>
      </c>
      <c r="CT331" s="369">
        <v>0</v>
      </c>
      <c r="CU331" s="369">
        <v>0</v>
      </c>
      <c r="CV331" s="369">
        <v>0</v>
      </c>
      <c r="CW331" s="369">
        <v>0</v>
      </c>
      <c r="CX331" s="369">
        <v>0</v>
      </c>
      <c r="CY331" s="369">
        <v>0</v>
      </c>
      <c r="CZ331" s="369">
        <v>0</v>
      </c>
      <c r="DA331" s="369">
        <v>0</v>
      </c>
      <c r="DB331" s="369">
        <v>0</v>
      </c>
      <c r="DC331" s="369">
        <v>0</v>
      </c>
      <c r="DD331" s="369">
        <v>0</v>
      </c>
      <c r="DE331" s="369">
        <v>0</v>
      </c>
      <c r="DF331" s="369">
        <v>0</v>
      </c>
      <c r="DG331" s="369">
        <v>0</v>
      </c>
      <c r="DH331" s="369">
        <v>0</v>
      </c>
      <c r="DI331" s="369">
        <v>0</v>
      </c>
      <c r="DJ331" s="369">
        <v>0</v>
      </c>
      <c r="DK331" s="369">
        <v>0</v>
      </c>
      <c r="DL331" s="369">
        <v>0</v>
      </c>
      <c r="DM331" s="369">
        <v>0</v>
      </c>
      <c r="DN331" s="369">
        <v>0</v>
      </c>
      <c r="DO331" s="369">
        <v>0</v>
      </c>
      <c r="DP331" s="369">
        <v>0</v>
      </c>
      <c r="DQ331" s="369">
        <v>0</v>
      </c>
      <c r="DR331" s="369">
        <v>0</v>
      </c>
      <c r="DT331" s="366" t="s">
        <v>247</v>
      </c>
      <c r="DU331" s="304"/>
      <c r="DV331" s="304"/>
      <c r="DW331" s="304"/>
      <c r="DX331" s="304"/>
      <c r="DY331" s="304"/>
      <c r="DZ331" s="304"/>
      <c r="EA331" s="255">
        <v>30000</v>
      </c>
      <c r="EB331" s="255">
        <v>90000</v>
      </c>
      <c r="EC331" s="255">
        <v>0</v>
      </c>
      <c r="ED331" s="255">
        <f t="shared" si="33"/>
        <v>0</v>
      </c>
      <c r="EE331" s="255">
        <f t="shared" si="33"/>
        <v>0</v>
      </c>
      <c r="EF331" s="255">
        <f t="shared" si="34"/>
        <v>120000</v>
      </c>
      <c r="EG331" s="255">
        <v>0</v>
      </c>
      <c r="EH331" s="366" t="s">
        <v>200</v>
      </c>
    </row>
    <row r="332" spans="1:138" x14ac:dyDescent="0.4">
      <c r="A332" s="366" t="s">
        <v>276</v>
      </c>
      <c r="B332" s="366" t="s">
        <v>276</v>
      </c>
      <c r="C332" s="366" t="s">
        <v>276</v>
      </c>
      <c r="D332" s="366" t="s">
        <v>366</v>
      </c>
      <c r="E332" s="366" t="s">
        <v>367</v>
      </c>
      <c r="F332" s="367">
        <v>0</v>
      </c>
      <c r="G332" s="367">
        <v>0</v>
      </c>
      <c r="H332" s="281"/>
      <c r="I332" s="281"/>
      <c r="J332" s="281"/>
      <c r="K332" s="281"/>
      <c r="L332" s="281"/>
      <c r="M332" s="389" t="s">
        <v>411</v>
      </c>
      <c r="N332" s="389" t="s">
        <v>411</v>
      </c>
      <c r="O332" s="389" t="s">
        <v>411</v>
      </c>
      <c r="P332" s="389" t="s">
        <v>411</v>
      </c>
      <c r="Q332" s="389" t="s">
        <v>411</v>
      </c>
      <c r="R332" s="389" t="s">
        <v>411</v>
      </c>
      <c r="S332" s="389" t="s">
        <v>411</v>
      </c>
      <c r="T332" s="389" t="s">
        <v>411</v>
      </c>
      <c r="U332" s="389" t="s">
        <v>411</v>
      </c>
      <c r="V332" s="389" t="s">
        <v>411</v>
      </c>
      <c r="W332" s="389" t="s">
        <v>411</v>
      </c>
      <c r="X332" s="389" t="s">
        <v>411</v>
      </c>
      <c r="Y332" s="389" t="s">
        <v>411</v>
      </c>
      <c r="Z332" s="389" t="s">
        <v>411</v>
      </c>
      <c r="AA332" s="389" t="s">
        <v>411</v>
      </c>
      <c r="AB332" s="389" t="s">
        <v>411</v>
      </c>
      <c r="AC332" s="389" t="s">
        <v>411</v>
      </c>
      <c r="AD332" s="389" t="s">
        <v>411</v>
      </c>
      <c r="AE332" s="389" t="s">
        <v>411</v>
      </c>
      <c r="AF332" s="389" t="s">
        <v>411</v>
      </c>
      <c r="AG332" s="389" t="s">
        <v>411</v>
      </c>
      <c r="AH332" s="389" t="s">
        <v>411</v>
      </c>
      <c r="AI332" s="367">
        <v>0</v>
      </c>
      <c r="AJ332" s="367">
        <v>0</v>
      </c>
      <c r="AK332" s="367">
        <v>0</v>
      </c>
      <c r="AL332" s="367">
        <v>0</v>
      </c>
      <c r="AM332" s="367">
        <v>0</v>
      </c>
      <c r="AN332" s="367">
        <v>0</v>
      </c>
      <c r="AO332" s="367">
        <v>0</v>
      </c>
      <c r="AP332" s="367">
        <v>0</v>
      </c>
      <c r="AQ332" s="367">
        <v>0</v>
      </c>
      <c r="AR332" s="367">
        <v>0</v>
      </c>
      <c r="AS332" s="367">
        <v>0</v>
      </c>
      <c r="AT332" s="367">
        <v>0</v>
      </c>
      <c r="AU332" s="367">
        <v>0</v>
      </c>
      <c r="AV332" s="367">
        <v>0</v>
      </c>
      <c r="AW332" s="367">
        <v>0</v>
      </c>
      <c r="AX332" s="367">
        <v>0</v>
      </c>
      <c r="AY332" s="367">
        <v>0</v>
      </c>
      <c r="AZ332" s="367">
        <v>0</v>
      </c>
      <c r="BA332" s="367">
        <v>0</v>
      </c>
      <c r="BB332" s="367">
        <v>0</v>
      </c>
      <c r="BC332" s="367">
        <v>0</v>
      </c>
      <c r="BD332" s="367">
        <v>0</v>
      </c>
      <c r="BE332" s="367">
        <v>0</v>
      </c>
      <c r="BF332" s="367">
        <v>0</v>
      </c>
      <c r="BG332" s="367">
        <v>0</v>
      </c>
      <c r="BH332" s="367">
        <v>0</v>
      </c>
      <c r="BI332" s="367">
        <v>0</v>
      </c>
      <c r="BJ332" s="367">
        <v>0</v>
      </c>
      <c r="BK332" s="367">
        <v>0</v>
      </c>
      <c r="BL332" s="367">
        <v>0</v>
      </c>
      <c r="BN332" s="369">
        <v>0</v>
      </c>
      <c r="BO332" s="369">
        <v>0</v>
      </c>
      <c r="BP332" s="369">
        <v>0</v>
      </c>
      <c r="BQ332" s="369">
        <v>0</v>
      </c>
      <c r="BR332" s="369">
        <v>0</v>
      </c>
      <c r="BS332" s="390" t="s">
        <v>411</v>
      </c>
      <c r="BT332" s="390" t="s">
        <v>411</v>
      </c>
      <c r="BU332" s="390" t="s">
        <v>411</v>
      </c>
      <c r="BV332" s="390" t="s">
        <v>411</v>
      </c>
      <c r="BW332" s="390" t="s">
        <v>411</v>
      </c>
      <c r="BX332" s="390" t="s">
        <v>411</v>
      </c>
      <c r="BY332" s="390" t="s">
        <v>411</v>
      </c>
      <c r="BZ332" s="390" t="s">
        <v>411</v>
      </c>
      <c r="CA332" s="390" t="s">
        <v>411</v>
      </c>
      <c r="CB332" s="390" t="s">
        <v>411</v>
      </c>
      <c r="CC332" s="390" t="s">
        <v>411</v>
      </c>
      <c r="CD332" s="390" t="s">
        <v>411</v>
      </c>
      <c r="CE332" s="390" t="s">
        <v>411</v>
      </c>
      <c r="CF332" s="390" t="s">
        <v>411</v>
      </c>
      <c r="CG332" s="390" t="s">
        <v>411</v>
      </c>
      <c r="CH332" s="390" t="s">
        <v>411</v>
      </c>
      <c r="CI332" s="390" t="s">
        <v>411</v>
      </c>
      <c r="CJ332" s="390" t="s">
        <v>411</v>
      </c>
      <c r="CK332" s="390" t="s">
        <v>411</v>
      </c>
      <c r="CL332" s="390" t="s">
        <v>411</v>
      </c>
      <c r="CM332" s="390" t="s">
        <v>411</v>
      </c>
      <c r="CN332" s="390" t="s">
        <v>411</v>
      </c>
      <c r="CO332" s="369">
        <v>0</v>
      </c>
      <c r="CP332" s="369">
        <v>0</v>
      </c>
      <c r="CQ332" s="369">
        <v>0</v>
      </c>
      <c r="CR332" s="369">
        <v>0</v>
      </c>
      <c r="CS332" s="369">
        <v>0</v>
      </c>
      <c r="CT332" s="369">
        <v>0</v>
      </c>
      <c r="CU332" s="369">
        <v>0</v>
      </c>
      <c r="CV332" s="369">
        <v>0</v>
      </c>
      <c r="CW332" s="369">
        <v>0</v>
      </c>
      <c r="CX332" s="369">
        <v>0</v>
      </c>
      <c r="CY332" s="369">
        <v>0</v>
      </c>
      <c r="CZ332" s="369">
        <v>0</v>
      </c>
      <c r="DA332" s="369">
        <v>0</v>
      </c>
      <c r="DB332" s="369">
        <v>0</v>
      </c>
      <c r="DC332" s="369">
        <v>0</v>
      </c>
      <c r="DD332" s="369">
        <v>0</v>
      </c>
      <c r="DE332" s="369">
        <v>0</v>
      </c>
      <c r="DF332" s="369">
        <v>0</v>
      </c>
      <c r="DG332" s="369">
        <v>0</v>
      </c>
      <c r="DH332" s="369">
        <v>0</v>
      </c>
      <c r="DI332" s="369">
        <v>0</v>
      </c>
      <c r="DJ332" s="369">
        <v>0</v>
      </c>
      <c r="DK332" s="369">
        <v>0</v>
      </c>
      <c r="DL332" s="369">
        <v>0</v>
      </c>
      <c r="DM332" s="369">
        <v>0</v>
      </c>
      <c r="DN332" s="369">
        <v>0</v>
      </c>
      <c r="DO332" s="369">
        <v>0</v>
      </c>
      <c r="DP332" s="369">
        <v>0</v>
      </c>
      <c r="DQ332" s="369">
        <v>0</v>
      </c>
      <c r="DR332" s="369">
        <v>0</v>
      </c>
      <c r="DT332" s="366" t="s">
        <v>276</v>
      </c>
      <c r="DU332" s="304"/>
      <c r="DV332" s="304"/>
      <c r="DW332" s="304"/>
      <c r="DX332" s="304"/>
      <c r="DY332" s="304"/>
      <c r="DZ332" s="304"/>
      <c r="EA332" s="255">
        <v>0</v>
      </c>
      <c r="EB332" s="255">
        <v>0</v>
      </c>
      <c r="EC332" s="255">
        <v>0</v>
      </c>
      <c r="ED332" s="255">
        <f t="shared" si="33"/>
        <v>0</v>
      </c>
      <c r="EE332" s="255">
        <f t="shared" si="33"/>
        <v>0</v>
      </c>
      <c r="EF332" s="255">
        <f t="shared" si="34"/>
        <v>0</v>
      </c>
      <c r="EG332" s="255">
        <v>0</v>
      </c>
      <c r="EH332" s="366" t="s">
        <v>200</v>
      </c>
    </row>
    <row r="333" spans="1:138" x14ac:dyDescent="0.4">
      <c r="A333" s="366" t="s">
        <v>79</v>
      </c>
      <c r="B333" s="381" t="s">
        <v>459</v>
      </c>
      <c r="C333" s="366" t="s">
        <v>376</v>
      </c>
      <c r="D333" s="366" t="s">
        <v>366</v>
      </c>
      <c r="E333" s="366" t="s">
        <v>372</v>
      </c>
      <c r="F333" s="367">
        <v>0</v>
      </c>
      <c r="G333" s="367">
        <v>0</v>
      </c>
      <c r="H333" s="281"/>
      <c r="I333" s="281"/>
      <c r="J333" s="281"/>
      <c r="K333" s="281"/>
      <c r="L333" s="281"/>
      <c r="M333" s="389" t="s">
        <v>411</v>
      </c>
      <c r="N333" s="389" t="s">
        <v>411</v>
      </c>
      <c r="O333" s="389" t="s">
        <v>411</v>
      </c>
      <c r="P333" s="389" t="s">
        <v>411</v>
      </c>
      <c r="Q333" s="389" t="s">
        <v>411</v>
      </c>
      <c r="R333" s="389" t="s">
        <v>411</v>
      </c>
      <c r="S333" s="389" t="s">
        <v>411</v>
      </c>
      <c r="T333" s="389" t="s">
        <v>411</v>
      </c>
      <c r="U333" s="389" t="s">
        <v>411</v>
      </c>
      <c r="V333" s="389" t="s">
        <v>411</v>
      </c>
      <c r="W333" s="389" t="s">
        <v>411</v>
      </c>
      <c r="X333" s="389" t="s">
        <v>411</v>
      </c>
      <c r="Y333" s="389" t="s">
        <v>411</v>
      </c>
      <c r="Z333" s="389" t="s">
        <v>411</v>
      </c>
      <c r="AA333" s="389" t="s">
        <v>411</v>
      </c>
      <c r="AB333" s="389" t="s">
        <v>411</v>
      </c>
      <c r="AC333" s="389" t="s">
        <v>411</v>
      </c>
      <c r="AD333" s="389" t="s">
        <v>411</v>
      </c>
      <c r="AE333" s="389" t="s">
        <v>411</v>
      </c>
      <c r="AF333" s="389" t="s">
        <v>411</v>
      </c>
      <c r="AG333" s="389" t="s">
        <v>411</v>
      </c>
      <c r="AH333" s="389" t="s">
        <v>411</v>
      </c>
      <c r="AI333" s="367">
        <v>0</v>
      </c>
      <c r="AJ333" s="367">
        <v>0</v>
      </c>
      <c r="AK333" s="367">
        <v>0</v>
      </c>
      <c r="AL333" s="367">
        <v>0</v>
      </c>
      <c r="AM333" s="367">
        <v>0</v>
      </c>
      <c r="AN333" s="367">
        <v>0</v>
      </c>
      <c r="AO333" s="367">
        <v>0</v>
      </c>
      <c r="AP333" s="367">
        <v>0</v>
      </c>
      <c r="AQ333" s="367">
        <v>0</v>
      </c>
      <c r="AR333" s="367">
        <v>0</v>
      </c>
      <c r="AS333" s="367">
        <v>0</v>
      </c>
      <c r="AT333" s="367">
        <v>0</v>
      </c>
      <c r="AU333" s="367">
        <v>0</v>
      </c>
      <c r="AV333" s="367">
        <v>0</v>
      </c>
      <c r="AW333" s="367">
        <v>0</v>
      </c>
      <c r="AX333" s="367">
        <v>0</v>
      </c>
      <c r="AY333" s="367">
        <v>0</v>
      </c>
      <c r="AZ333" s="367">
        <v>0</v>
      </c>
      <c r="BA333" s="367">
        <v>0</v>
      </c>
      <c r="BB333" s="367">
        <v>0</v>
      </c>
      <c r="BC333" s="367">
        <v>0</v>
      </c>
      <c r="BD333" s="367">
        <v>0</v>
      </c>
      <c r="BE333" s="367">
        <v>0</v>
      </c>
      <c r="BF333" s="367">
        <v>0</v>
      </c>
      <c r="BG333" s="367">
        <v>0</v>
      </c>
      <c r="BH333" s="367">
        <v>0</v>
      </c>
      <c r="BI333" s="367">
        <v>0</v>
      </c>
      <c r="BJ333" s="367">
        <v>0</v>
      </c>
      <c r="BK333" s="367">
        <v>0</v>
      </c>
      <c r="BL333" s="367">
        <v>0</v>
      </c>
      <c r="BN333" s="369">
        <v>0</v>
      </c>
      <c r="BO333" s="369">
        <v>0</v>
      </c>
      <c r="BP333" s="369">
        <v>0</v>
      </c>
      <c r="BQ333" s="369">
        <v>0</v>
      </c>
      <c r="BR333" s="369">
        <v>0</v>
      </c>
      <c r="BS333" s="390" t="s">
        <v>411</v>
      </c>
      <c r="BT333" s="390" t="s">
        <v>411</v>
      </c>
      <c r="BU333" s="390" t="s">
        <v>411</v>
      </c>
      <c r="BV333" s="390" t="s">
        <v>411</v>
      </c>
      <c r="BW333" s="390" t="s">
        <v>411</v>
      </c>
      <c r="BX333" s="390" t="s">
        <v>411</v>
      </c>
      <c r="BY333" s="390" t="s">
        <v>411</v>
      </c>
      <c r="BZ333" s="390" t="s">
        <v>411</v>
      </c>
      <c r="CA333" s="390" t="s">
        <v>411</v>
      </c>
      <c r="CB333" s="390" t="s">
        <v>411</v>
      </c>
      <c r="CC333" s="390" t="s">
        <v>411</v>
      </c>
      <c r="CD333" s="390" t="s">
        <v>411</v>
      </c>
      <c r="CE333" s="390" t="s">
        <v>411</v>
      </c>
      <c r="CF333" s="390" t="s">
        <v>411</v>
      </c>
      <c r="CG333" s="390" t="s">
        <v>411</v>
      </c>
      <c r="CH333" s="390" t="s">
        <v>411</v>
      </c>
      <c r="CI333" s="390" t="s">
        <v>411</v>
      </c>
      <c r="CJ333" s="390" t="s">
        <v>411</v>
      </c>
      <c r="CK333" s="390" t="s">
        <v>411</v>
      </c>
      <c r="CL333" s="390" t="s">
        <v>411</v>
      </c>
      <c r="CM333" s="390" t="s">
        <v>411</v>
      </c>
      <c r="CN333" s="390" t="s">
        <v>411</v>
      </c>
      <c r="CO333" s="369">
        <v>0</v>
      </c>
      <c r="CP333" s="369">
        <v>0</v>
      </c>
      <c r="CQ333" s="369">
        <v>0</v>
      </c>
      <c r="CR333" s="369">
        <v>0</v>
      </c>
      <c r="CS333" s="369">
        <v>0</v>
      </c>
      <c r="CT333" s="369">
        <v>0</v>
      </c>
      <c r="CU333" s="369">
        <v>0</v>
      </c>
      <c r="CV333" s="369">
        <v>0</v>
      </c>
      <c r="CW333" s="369">
        <v>0</v>
      </c>
      <c r="CX333" s="369">
        <v>0</v>
      </c>
      <c r="CY333" s="369">
        <v>0</v>
      </c>
      <c r="CZ333" s="369">
        <v>0</v>
      </c>
      <c r="DA333" s="369">
        <v>0</v>
      </c>
      <c r="DB333" s="369">
        <v>0</v>
      </c>
      <c r="DC333" s="369">
        <v>0</v>
      </c>
      <c r="DD333" s="369">
        <v>0</v>
      </c>
      <c r="DE333" s="369">
        <v>0</v>
      </c>
      <c r="DF333" s="369">
        <v>0</v>
      </c>
      <c r="DG333" s="369">
        <v>0</v>
      </c>
      <c r="DH333" s="369">
        <v>0</v>
      </c>
      <c r="DI333" s="369">
        <v>0</v>
      </c>
      <c r="DJ333" s="369">
        <v>0</v>
      </c>
      <c r="DK333" s="369">
        <v>0</v>
      </c>
      <c r="DL333" s="369">
        <v>0</v>
      </c>
      <c r="DM333" s="369">
        <v>0</v>
      </c>
      <c r="DN333" s="369">
        <v>0</v>
      </c>
      <c r="DO333" s="369">
        <v>0</v>
      </c>
      <c r="DP333" s="369">
        <v>0</v>
      </c>
      <c r="DQ333" s="369">
        <v>0</v>
      </c>
      <c r="DR333" s="369">
        <v>0</v>
      </c>
      <c r="DT333" s="366" t="s">
        <v>246</v>
      </c>
      <c r="DU333" s="304"/>
      <c r="DV333" s="304"/>
      <c r="DW333" s="304"/>
      <c r="DX333" s="304"/>
      <c r="DY333" s="304"/>
      <c r="DZ333" s="304"/>
      <c r="EA333" s="255">
        <v>160000</v>
      </c>
      <c r="EB333" s="255">
        <v>155000</v>
      </c>
      <c r="EC333" s="255">
        <v>0</v>
      </c>
      <c r="ED333" s="255">
        <f t="shared" si="33"/>
        <v>0</v>
      </c>
      <c r="EE333" s="255">
        <f t="shared" si="33"/>
        <v>0</v>
      </c>
      <c r="EF333" s="255">
        <f t="shared" si="34"/>
        <v>315000</v>
      </c>
      <c r="EG333" s="255">
        <v>0</v>
      </c>
      <c r="EH333" s="366" t="s">
        <v>200</v>
      </c>
    </row>
    <row r="334" spans="1:138" x14ac:dyDescent="0.4">
      <c r="A334" s="366" t="s">
        <v>276</v>
      </c>
      <c r="B334" s="366" t="s">
        <v>276</v>
      </c>
      <c r="C334" s="366" t="s">
        <v>276</v>
      </c>
      <c r="D334" s="366" t="s">
        <v>379</v>
      </c>
      <c r="E334" s="366" t="s">
        <v>380</v>
      </c>
      <c r="F334" s="367">
        <v>0</v>
      </c>
      <c r="G334" s="367">
        <v>0</v>
      </c>
      <c r="H334" s="281"/>
      <c r="I334" s="281"/>
      <c r="J334" s="281"/>
      <c r="K334" s="281"/>
      <c r="L334" s="281"/>
      <c r="M334" s="389" t="s">
        <v>411</v>
      </c>
      <c r="N334" s="389" t="s">
        <v>411</v>
      </c>
      <c r="O334" s="389" t="s">
        <v>411</v>
      </c>
      <c r="P334" s="389" t="s">
        <v>411</v>
      </c>
      <c r="Q334" s="389" t="s">
        <v>411</v>
      </c>
      <c r="R334" s="389" t="s">
        <v>411</v>
      </c>
      <c r="S334" s="389" t="s">
        <v>411</v>
      </c>
      <c r="T334" s="389" t="s">
        <v>411</v>
      </c>
      <c r="U334" s="389" t="s">
        <v>411</v>
      </c>
      <c r="V334" s="389" t="s">
        <v>411</v>
      </c>
      <c r="W334" s="389" t="s">
        <v>411</v>
      </c>
      <c r="X334" s="389" t="s">
        <v>411</v>
      </c>
      <c r="Y334" s="389" t="s">
        <v>411</v>
      </c>
      <c r="Z334" s="389" t="s">
        <v>411</v>
      </c>
      <c r="AA334" s="389" t="s">
        <v>411</v>
      </c>
      <c r="AB334" s="389" t="s">
        <v>411</v>
      </c>
      <c r="AC334" s="389" t="s">
        <v>411</v>
      </c>
      <c r="AD334" s="389" t="s">
        <v>411</v>
      </c>
      <c r="AE334" s="389" t="s">
        <v>411</v>
      </c>
      <c r="AF334" s="389" t="s">
        <v>411</v>
      </c>
      <c r="AG334" s="389" t="s">
        <v>411</v>
      </c>
      <c r="AH334" s="389" t="s">
        <v>411</v>
      </c>
      <c r="AI334" s="367">
        <v>0</v>
      </c>
      <c r="AJ334" s="367">
        <v>0</v>
      </c>
      <c r="AK334" s="367">
        <v>0</v>
      </c>
      <c r="AL334" s="367">
        <v>0</v>
      </c>
      <c r="AM334" s="367">
        <v>0</v>
      </c>
      <c r="AN334" s="367">
        <v>0</v>
      </c>
      <c r="AO334" s="367">
        <v>0</v>
      </c>
      <c r="AP334" s="367">
        <v>0</v>
      </c>
      <c r="AQ334" s="367">
        <v>0</v>
      </c>
      <c r="AR334" s="367">
        <v>0</v>
      </c>
      <c r="AS334" s="367">
        <v>0</v>
      </c>
      <c r="AT334" s="367">
        <v>0</v>
      </c>
      <c r="AU334" s="367">
        <v>0</v>
      </c>
      <c r="AV334" s="367">
        <v>0</v>
      </c>
      <c r="AW334" s="367">
        <v>0</v>
      </c>
      <c r="AX334" s="367">
        <v>0</v>
      </c>
      <c r="AY334" s="367">
        <v>0</v>
      </c>
      <c r="AZ334" s="367">
        <v>0</v>
      </c>
      <c r="BA334" s="367">
        <v>0</v>
      </c>
      <c r="BB334" s="367">
        <v>0</v>
      </c>
      <c r="BC334" s="367">
        <v>0</v>
      </c>
      <c r="BD334" s="367">
        <v>0</v>
      </c>
      <c r="BE334" s="367">
        <v>0</v>
      </c>
      <c r="BF334" s="367">
        <v>0</v>
      </c>
      <c r="BG334" s="367">
        <v>0</v>
      </c>
      <c r="BH334" s="367">
        <v>0</v>
      </c>
      <c r="BI334" s="367">
        <v>0</v>
      </c>
      <c r="BJ334" s="367">
        <v>0</v>
      </c>
      <c r="BK334" s="367">
        <v>0</v>
      </c>
      <c r="BL334" s="367">
        <v>0</v>
      </c>
      <c r="BN334" s="369">
        <v>0</v>
      </c>
      <c r="BO334" s="369">
        <v>0</v>
      </c>
      <c r="BP334" s="369">
        <v>0</v>
      </c>
      <c r="BQ334" s="369">
        <v>0</v>
      </c>
      <c r="BR334" s="369">
        <v>0</v>
      </c>
      <c r="BS334" s="390" t="s">
        <v>411</v>
      </c>
      <c r="BT334" s="390" t="s">
        <v>411</v>
      </c>
      <c r="BU334" s="390" t="s">
        <v>411</v>
      </c>
      <c r="BV334" s="390" t="s">
        <v>411</v>
      </c>
      <c r="BW334" s="390" t="s">
        <v>411</v>
      </c>
      <c r="BX334" s="390" t="s">
        <v>411</v>
      </c>
      <c r="BY334" s="390" t="s">
        <v>411</v>
      </c>
      <c r="BZ334" s="390" t="s">
        <v>411</v>
      </c>
      <c r="CA334" s="390" t="s">
        <v>411</v>
      </c>
      <c r="CB334" s="390" t="s">
        <v>411</v>
      </c>
      <c r="CC334" s="390" t="s">
        <v>411</v>
      </c>
      <c r="CD334" s="390" t="s">
        <v>411</v>
      </c>
      <c r="CE334" s="390" t="s">
        <v>411</v>
      </c>
      <c r="CF334" s="390" t="s">
        <v>411</v>
      </c>
      <c r="CG334" s="390" t="s">
        <v>411</v>
      </c>
      <c r="CH334" s="390" t="s">
        <v>411</v>
      </c>
      <c r="CI334" s="390" t="s">
        <v>411</v>
      </c>
      <c r="CJ334" s="390" t="s">
        <v>411</v>
      </c>
      <c r="CK334" s="390" t="s">
        <v>411</v>
      </c>
      <c r="CL334" s="390" t="s">
        <v>411</v>
      </c>
      <c r="CM334" s="390" t="s">
        <v>411</v>
      </c>
      <c r="CN334" s="390" t="s">
        <v>411</v>
      </c>
      <c r="CO334" s="369">
        <v>0</v>
      </c>
      <c r="CP334" s="369">
        <v>0</v>
      </c>
      <c r="CQ334" s="369">
        <v>0</v>
      </c>
      <c r="CR334" s="369">
        <v>0</v>
      </c>
      <c r="CS334" s="369">
        <v>0</v>
      </c>
      <c r="CT334" s="369">
        <v>0</v>
      </c>
      <c r="CU334" s="369">
        <v>0</v>
      </c>
      <c r="CV334" s="369">
        <v>0</v>
      </c>
      <c r="CW334" s="369">
        <v>0</v>
      </c>
      <c r="CX334" s="369">
        <v>0</v>
      </c>
      <c r="CY334" s="369">
        <v>0</v>
      </c>
      <c r="CZ334" s="369">
        <v>0</v>
      </c>
      <c r="DA334" s="369">
        <v>0</v>
      </c>
      <c r="DB334" s="369">
        <v>0</v>
      </c>
      <c r="DC334" s="369">
        <v>0</v>
      </c>
      <c r="DD334" s="369">
        <v>0</v>
      </c>
      <c r="DE334" s="369">
        <v>0</v>
      </c>
      <c r="DF334" s="369">
        <v>0</v>
      </c>
      <c r="DG334" s="369">
        <v>0</v>
      </c>
      <c r="DH334" s="369">
        <v>0</v>
      </c>
      <c r="DI334" s="369">
        <v>0</v>
      </c>
      <c r="DJ334" s="369">
        <v>0</v>
      </c>
      <c r="DK334" s="369">
        <v>0</v>
      </c>
      <c r="DL334" s="369">
        <v>0</v>
      </c>
      <c r="DM334" s="369">
        <v>0</v>
      </c>
      <c r="DN334" s="369">
        <v>0</v>
      </c>
      <c r="DO334" s="369">
        <v>0</v>
      </c>
      <c r="DP334" s="369">
        <v>0</v>
      </c>
      <c r="DQ334" s="369">
        <v>0</v>
      </c>
      <c r="DR334" s="369">
        <v>0</v>
      </c>
      <c r="DT334" s="366" t="s">
        <v>276</v>
      </c>
      <c r="DU334" s="304"/>
      <c r="DV334" s="304"/>
      <c r="DW334" s="304"/>
      <c r="DX334" s="304"/>
      <c r="DY334" s="304"/>
      <c r="DZ334" s="304"/>
      <c r="EA334" s="255">
        <v>0</v>
      </c>
      <c r="EB334" s="255">
        <v>0</v>
      </c>
      <c r="EC334" s="255">
        <v>0</v>
      </c>
      <c r="ED334" s="255">
        <f t="shared" si="33"/>
        <v>0</v>
      </c>
      <c r="EE334" s="255">
        <f t="shared" si="33"/>
        <v>0</v>
      </c>
      <c r="EF334" s="255">
        <f t="shared" si="34"/>
        <v>0</v>
      </c>
      <c r="EG334" s="255">
        <v>0</v>
      </c>
      <c r="EH334" s="366" t="s">
        <v>200</v>
      </c>
    </row>
    <row r="335" spans="1:138" x14ac:dyDescent="0.4">
      <c r="A335" s="366" t="s">
        <v>108</v>
      </c>
      <c r="B335" s="381" t="s">
        <v>460</v>
      </c>
      <c r="C335" s="366" t="s">
        <v>376</v>
      </c>
      <c r="D335" s="366" t="s">
        <v>379</v>
      </c>
      <c r="E335" s="366" t="s">
        <v>378</v>
      </c>
      <c r="F335" s="367">
        <v>0</v>
      </c>
      <c r="G335" s="367">
        <v>0</v>
      </c>
      <c r="H335" s="281"/>
      <c r="I335" s="281"/>
      <c r="J335" s="281"/>
      <c r="K335" s="281"/>
      <c r="L335" s="281"/>
      <c r="M335" s="389" t="s">
        <v>411</v>
      </c>
      <c r="N335" s="389" t="s">
        <v>411</v>
      </c>
      <c r="O335" s="389" t="s">
        <v>411</v>
      </c>
      <c r="P335" s="389" t="s">
        <v>411</v>
      </c>
      <c r="Q335" s="389" t="s">
        <v>411</v>
      </c>
      <c r="R335" s="389" t="s">
        <v>411</v>
      </c>
      <c r="S335" s="389" t="s">
        <v>411</v>
      </c>
      <c r="T335" s="389" t="s">
        <v>411</v>
      </c>
      <c r="U335" s="389" t="s">
        <v>411</v>
      </c>
      <c r="V335" s="389" t="s">
        <v>411</v>
      </c>
      <c r="W335" s="389" t="s">
        <v>411</v>
      </c>
      <c r="X335" s="389" t="s">
        <v>411</v>
      </c>
      <c r="Y335" s="389" t="s">
        <v>411</v>
      </c>
      <c r="Z335" s="389" t="s">
        <v>411</v>
      </c>
      <c r="AA335" s="389" t="s">
        <v>411</v>
      </c>
      <c r="AB335" s="389" t="s">
        <v>411</v>
      </c>
      <c r="AC335" s="389" t="s">
        <v>411</v>
      </c>
      <c r="AD335" s="389" t="s">
        <v>411</v>
      </c>
      <c r="AE335" s="389" t="s">
        <v>411</v>
      </c>
      <c r="AF335" s="389" t="s">
        <v>411</v>
      </c>
      <c r="AG335" s="389" t="s">
        <v>411</v>
      </c>
      <c r="AH335" s="389" t="s">
        <v>411</v>
      </c>
      <c r="AI335" s="367">
        <v>0</v>
      </c>
      <c r="AJ335" s="367">
        <v>0</v>
      </c>
      <c r="AK335" s="367">
        <v>0</v>
      </c>
      <c r="AL335" s="367">
        <v>0</v>
      </c>
      <c r="AM335" s="367">
        <v>0</v>
      </c>
      <c r="AN335" s="367">
        <v>0</v>
      </c>
      <c r="AO335" s="367">
        <v>0</v>
      </c>
      <c r="AP335" s="367">
        <v>0</v>
      </c>
      <c r="AQ335" s="367">
        <v>0</v>
      </c>
      <c r="AR335" s="367">
        <v>0</v>
      </c>
      <c r="AS335" s="367">
        <v>0</v>
      </c>
      <c r="AT335" s="367">
        <v>0</v>
      </c>
      <c r="AU335" s="367">
        <v>0</v>
      </c>
      <c r="AV335" s="367">
        <v>0</v>
      </c>
      <c r="AW335" s="367">
        <v>0</v>
      </c>
      <c r="AX335" s="367">
        <v>0</v>
      </c>
      <c r="AY335" s="367">
        <v>0</v>
      </c>
      <c r="AZ335" s="367">
        <v>0</v>
      </c>
      <c r="BA335" s="367">
        <v>0</v>
      </c>
      <c r="BB335" s="367">
        <v>0</v>
      </c>
      <c r="BC335" s="367">
        <v>0</v>
      </c>
      <c r="BD335" s="367">
        <v>0</v>
      </c>
      <c r="BE335" s="367">
        <v>0</v>
      </c>
      <c r="BF335" s="367">
        <v>0</v>
      </c>
      <c r="BG335" s="367">
        <v>0</v>
      </c>
      <c r="BH335" s="367">
        <v>0</v>
      </c>
      <c r="BI335" s="367">
        <v>0</v>
      </c>
      <c r="BJ335" s="367">
        <v>0</v>
      </c>
      <c r="BK335" s="367">
        <v>0</v>
      </c>
      <c r="BL335" s="367">
        <v>0</v>
      </c>
      <c r="BN335" s="369">
        <v>0</v>
      </c>
      <c r="BO335" s="369">
        <v>0</v>
      </c>
      <c r="BP335" s="369">
        <v>0</v>
      </c>
      <c r="BQ335" s="369">
        <v>0</v>
      </c>
      <c r="BR335" s="369">
        <v>0</v>
      </c>
      <c r="BS335" s="390" t="s">
        <v>411</v>
      </c>
      <c r="BT335" s="390" t="s">
        <v>411</v>
      </c>
      <c r="BU335" s="390" t="s">
        <v>411</v>
      </c>
      <c r="BV335" s="390" t="s">
        <v>411</v>
      </c>
      <c r="BW335" s="390" t="s">
        <v>411</v>
      </c>
      <c r="BX335" s="390" t="s">
        <v>411</v>
      </c>
      <c r="BY335" s="390" t="s">
        <v>411</v>
      </c>
      <c r="BZ335" s="390" t="s">
        <v>411</v>
      </c>
      <c r="CA335" s="390" t="s">
        <v>411</v>
      </c>
      <c r="CB335" s="390" t="s">
        <v>411</v>
      </c>
      <c r="CC335" s="390" t="s">
        <v>411</v>
      </c>
      <c r="CD335" s="390" t="s">
        <v>411</v>
      </c>
      <c r="CE335" s="390" t="s">
        <v>411</v>
      </c>
      <c r="CF335" s="390" t="s">
        <v>411</v>
      </c>
      <c r="CG335" s="390" t="s">
        <v>411</v>
      </c>
      <c r="CH335" s="390" t="s">
        <v>411</v>
      </c>
      <c r="CI335" s="390" t="s">
        <v>411</v>
      </c>
      <c r="CJ335" s="390" t="s">
        <v>411</v>
      </c>
      <c r="CK335" s="390" t="s">
        <v>411</v>
      </c>
      <c r="CL335" s="390" t="s">
        <v>411</v>
      </c>
      <c r="CM335" s="390" t="s">
        <v>411</v>
      </c>
      <c r="CN335" s="390" t="s">
        <v>411</v>
      </c>
      <c r="CO335" s="369">
        <v>1464.0420000000001</v>
      </c>
      <c r="CP335" s="369">
        <v>1464.0420000000001</v>
      </c>
      <c r="CQ335" s="369">
        <v>1464.0420000000001</v>
      </c>
      <c r="CR335" s="369">
        <v>1464.0420000000001</v>
      </c>
      <c r="CS335" s="369">
        <v>1464.0420000000001</v>
      </c>
      <c r="CT335" s="369">
        <v>1464.0420000000001</v>
      </c>
      <c r="CU335" s="369">
        <v>1507.9632600000002</v>
      </c>
      <c r="CV335" s="369">
        <v>1507.9632600000002</v>
      </c>
      <c r="CW335" s="369">
        <v>1507.9632600000002</v>
      </c>
      <c r="CX335" s="369">
        <v>1507.9632600000002</v>
      </c>
      <c r="CY335" s="369">
        <v>1507.9632600000002</v>
      </c>
      <c r="CZ335" s="369">
        <v>1507.9632600000002</v>
      </c>
      <c r="DA335" s="369">
        <v>1507.9632600000002</v>
      </c>
      <c r="DB335" s="369">
        <v>1507.9632600000002</v>
      </c>
      <c r="DC335" s="369">
        <v>1507.9632600000002</v>
      </c>
      <c r="DD335" s="369">
        <v>1507.9632600000002</v>
      </c>
      <c r="DE335" s="369">
        <v>1507.9632600000002</v>
      </c>
      <c r="DF335" s="369">
        <v>1507.9632600000002</v>
      </c>
      <c r="DG335" s="369">
        <v>1553.2021578000004</v>
      </c>
      <c r="DH335" s="369">
        <v>1553.2021578000004</v>
      </c>
      <c r="DI335" s="369">
        <v>1553.2021578000004</v>
      </c>
      <c r="DJ335" s="369">
        <v>1553.2021578000004</v>
      </c>
      <c r="DK335" s="369">
        <v>1553.2021578000004</v>
      </c>
      <c r="DL335" s="369">
        <v>1553.2021578000004</v>
      </c>
      <c r="DM335" s="369">
        <v>1553.2021578000004</v>
      </c>
      <c r="DN335" s="369">
        <v>1553.2021578000004</v>
      </c>
      <c r="DO335" s="369">
        <v>0</v>
      </c>
      <c r="DP335" s="369">
        <v>0</v>
      </c>
      <c r="DQ335" s="369">
        <v>0</v>
      </c>
      <c r="DR335" s="369">
        <v>0</v>
      </c>
      <c r="DT335" s="366" t="s">
        <v>247</v>
      </c>
      <c r="DU335" s="304"/>
      <c r="DV335" s="304"/>
      <c r="DW335" s="304"/>
      <c r="DX335" s="304"/>
      <c r="DY335" s="304"/>
      <c r="DZ335" s="304"/>
      <c r="EA335" s="255">
        <v>5520</v>
      </c>
      <c r="EB335" s="255">
        <v>17056.8</v>
      </c>
      <c r="EC335" s="255">
        <v>17568.503999999997</v>
      </c>
      <c r="ED335" s="255">
        <f t="shared" si="33"/>
        <v>18095.559120000002</v>
      </c>
      <c r="EE335" s="255">
        <f t="shared" si="33"/>
        <v>12425.617262400003</v>
      </c>
      <c r="EF335" s="255">
        <f t="shared" si="34"/>
        <v>70666.480382399997</v>
      </c>
      <c r="EG335" s="255">
        <v>0</v>
      </c>
      <c r="EH335" s="366" t="s">
        <v>200</v>
      </c>
    </row>
    <row r="336" spans="1:138" x14ac:dyDescent="0.4">
      <c r="A336" s="366" t="s">
        <v>108</v>
      </c>
      <c r="B336" s="381" t="s">
        <v>461</v>
      </c>
      <c r="C336" s="366" t="s">
        <v>376</v>
      </c>
      <c r="D336" s="366" t="s">
        <v>379</v>
      </c>
      <c r="E336" s="366" t="s">
        <v>378</v>
      </c>
      <c r="F336" s="367">
        <v>0</v>
      </c>
      <c r="G336" s="367">
        <v>0</v>
      </c>
      <c r="H336" s="281"/>
      <c r="I336" s="281"/>
      <c r="J336" s="281"/>
      <c r="K336" s="281"/>
      <c r="L336" s="281"/>
      <c r="M336" s="389" t="s">
        <v>411</v>
      </c>
      <c r="N336" s="389" t="s">
        <v>411</v>
      </c>
      <c r="O336" s="389" t="s">
        <v>411</v>
      </c>
      <c r="P336" s="389" t="s">
        <v>411</v>
      </c>
      <c r="Q336" s="389" t="s">
        <v>411</v>
      </c>
      <c r="R336" s="389" t="s">
        <v>411</v>
      </c>
      <c r="S336" s="389" t="s">
        <v>411</v>
      </c>
      <c r="T336" s="389" t="s">
        <v>411</v>
      </c>
      <c r="U336" s="389" t="s">
        <v>411</v>
      </c>
      <c r="V336" s="389" t="s">
        <v>411</v>
      </c>
      <c r="W336" s="389" t="s">
        <v>411</v>
      </c>
      <c r="X336" s="389" t="s">
        <v>411</v>
      </c>
      <c r="Y336" s="389" t="s">
        <v>411</v>
      </c>
      <c r="Z336" s="389" t="s">
        <v>411</v>
      </c>
      <c r="AA336" s="389" t="s">
        <v>411</v>
      </c>
      <c r="AB336" s="389" t="s">
        <v>411</v>
      </c>
      <c r="AC336" s="389" t="s">
        <v>411</v>
      </c>
      <c r="AD336" s="389" t="s">
        <v>411</v>
      </c>
      <c r="AE336" s="389" t="s">
        <v>411</v>
      </c>
      <c r="AF336" s="389" t="s">
        <v>411</v>
      </c>
      <c r="AG336" s="389" t="s">
        <v>411</v>
      </c>
      <c r="AH336" s="389" t="s">
        <v>411</v>
      </c>
      <c r="AI336" s="367">
        <v>0</v>
      </c>
      <c r="AJ336" s="367">
        <v>0</v>
      </c>
      <c r="AK336" s="367">
        <v>0</v>
      </c>
      <c r="AL336" s="367">
        <v>0</v>
      </c>
      <c r="AM336" s="367">
        <v>0</v>
      </c>
      <c r="AN336" s="367">
        <v>0</v>
      </c>
      <c r="AO336" s="367">
        <v>0</v>
      </c>
      <c r="AP336" s="367">
        <v>0</v>
      </c>
      <c r="AQ336" s="367">
        <v>0</v>
      </c>
      <c r="AR336" s="367">
        <v>0</v>
      </c>
      <c r="AS336" s="367">
        <v>0</v>
      </c>
      <c r="AT336" s="367">
        <v>0</v>
      </c>
      <c r="AU336" s="367">
        <v>0</v>
      </c>
      <c r="AV336" s="367">
        <v>0</v>
      </c>
      <c r="AW336" s="367">
        <v>0</v>
      </c>
      <c r="AX336" s="367">
        <v>0</v>
      </c>
      <c r="AY336" s="367">
        <v>0</v>
      </c>
      <c r="AZ336" s="367">
        <v>0</v>
      </c>
      <c r="BA336" s="367">
        <v>0</v>
      </c>
      <c r="BB336" s="367">
        <v>0</v>
      </c>
      <c r="BC336" s="367">
        <v>0</v>
      </c>
      <c r="BD336" s="367">
        <v>0</v>
      </c>
      <c r="BE336" s="367">
        <v>0</v>
      </c>
      <c r="BF336" s="367">
        <v>0</v>
      </c>
      <c r="BG336" s="367">
        <v>0</v>
      </c>
      <c r="BH336" s="367">
        <v>0</v>
      </c>
      <c r="BI336" s="367">
        <v>0</v>
      </c>
      <c r="BJ336" s="367">
        <v>0</v>
      </c>
      <c r="BK336" s="367">
        <v>0</v>
      </c>
      <c r="BL336" s="367">
        <v>0</v>
      </c>
      <c r="BN336" s="369">
        <v>0</v>
      </c>
      <c r="BO336" s="369">
        <v>0</v>
      </c>
      <c r="BP336" s="369">
        <v>0</v>
      </c>
      <c r="BQ336" s="369">
        <v>0</v>
      </c>
      <c r="BR336" s="369">
        <v>0</v>
      </c>
      <c r="BS336" s="390" t="s">
        <v>411</v>
      </c>
      <c r="BT336" s="390" t="s">
        <v>411</v>
      </c>
      <c r="BU336" s="390" t="s">
        <v>411</v>
      </c>
      <c r="BV336" s="390" t="s">
        <v>411</v>
      </c>
      <c r="BW336" s="390" t="s">
        <v>411</v>
      </c>
      <c r="BX336" s="390" t="s">
        <v>411</v>
      </c>
      <c r="BY336" s="390" t="s">
        <v>411</v>
      </c>
      <c r="BZ336" s="390" t="s">
        <v>411</v>
      </c>
      <c r="CA336" s="390" t="s">
        <v>411</v>
      </c>
      <c r="CB336" s="390" t="s">
        <v>411</v>
      </c>
      <c r="CC336" s="390" t="s">
        <v>411</v>
      </c>
      <c r="CD336" s="390" t="s">
        <v>411</v>
      </c>
      <c r="CE336" s="390" t="s">
        <v>411</v>
      </c>
      <c r="CF336" s="390" t="s">
        <v>411</v>
      </c>
      <c r="CG336" s="390" t="s">
        <v>411</v>
      </c>
      <c r="CH336" s="390" t="s">
        <v>411</v>
      </c>
      <c r="CI336" s="390" t="s">
        <v>411</v>
      </c>
      <c r="CJ336" s="390" t="s">
        <v>411</v>
      </c>
      <c r="CK336" s="390" t="s">
        <v>411</v>
      </c>
      <c r="CL336" s="390" t="s">
        <v>411</v>
      </c>
      <c r="CM336" s="390" t="s">
        <v>411</v>
      </c>
      <c r="CN336" s="390" t="s">
        <v>411</v>
      </c>
      <c r="CO336" s="369">
        <v>122.0035</v>
      </c>
      <c r="CP336" s="369">
        <v>122.0035</v>
      </c>
      <c r="CQ336" s="369">
        <v>122.0035</v>
      </c>
      <c r="CR336" s="369">
        <v>122.0035</v>
      </c>
      <c r="CS336" s="369">
        <v>122.0035</v>
      </c>
      <c r="CT336" s="369">
        <v>122.0035</v>
      </c>
      <c r="CU336" s="369">
        <v>125.663605</v>
      </c>
      <c r="CV336" s="369">
        <v>125.663605</v>
      </c>
      <c r="CW336" s="369">
        <v>125.663605</v>
      </c>
      <c r="CX336" s="369">
        <v>125.663605</v>
      </c>
      <c r="CY336" s="369">
        <v>125.663605</v>
      </c>
      <c r="CZ336" s="369">
        <v>125.663605</v>
      </c>
      <c r="DA336" s="369">
        <v>125.663605</v>
      </c>
      <c r="DB336" s="369">
        <v>125.663605</v>
      </c>
      <c r="DC336" s="369">
        <v>125.663605</v>
      </c>
      <c r="DD336" s="369">
        <v>125.663605</v>
      </c>
      <c r="DE336" s="369">
        <v>125.663605</v>
      </c>
      <c r="DF336" s="369">
        <v>125.663605</v>
      </c>
      <c r="DG336" s="369">
        <v>129.43351315000001</v>
      </c>
      <c r="DH336" s="369">
        <v>129.43351315000001</v>
      </c>
      <c r="DI336" s="369">
        <v>129.43351315000001</v>
      </c>
      <c r="DJ336" s="369">
        <v>129.43351315000001</v>
      </c>
      <c r="DK336" s="369">
        <v>129.43351315000001</v>
      </c>
      <c r="DL336" s="369">
        <v>129.43351315000001</v>
      </c>
      <c r="DM336" s="369">
        <v>129.43351315000001</v>
      </c>
      <c r="DN336" s="369">
        <v>129.43351315000001</v>
      </c>
      <c r="DO336" s="369">
        <v>0</v>
      </c>
      <c r="DP336" s="369">
        <v>0</v>
      </c>
      <c r="DQ336" s="369">
        <v>0</v>
      </c>
      <c r="DR336" s="369">
        <v>0</v>
      </c>
      <c r="DT336" s="366" t="s">
        <v>247</v>
      </c>
      <c r="DU336" s="304"/>
      <c r="DV336" s="304"/>
      <c r="DW336" s="304"/>
      <c r="DX336" s="304"/>
      <c r="DY336" s="304"/>
      <c r="DZ336" s="304"/>
      <c r="EA336" s="255">
        <v>460</v>
      </c>
      <c r="EB336" s="255">
        <v>1421.4000000000003</v>
      </c>
      <c r="EC336" s="255">
        <v>1464.0420000000001</v>
      </c>
      <c r="ED336" s="255">
        <f t="shared" si="33"/>
        <v>1507.9632599999998</v>
      </c>
      <c r="EE336" s="255">
        <f t="shared" si="33"/>
        <v>1035.4681051999999</v>
      </c>
      <c r="EF336" s="255">
        <f t="shared" si="34"/>
        <v>5888.8733652000001</v>
      </c>
      <c r="EG336" s="255">
        <v>0</v>
      </c>
      <c r="EH336" s="366" t="s">
        <v>200</v>
      </c>
    </row>
    <row r="337" spans="1:138" x14ac:dyDescent="0.4">
      <c r="A337" s="366" t="s">
        <v>108</v>
      </c>
      <c r="B337" s="381" t="s">
        <v>462</v>
      </c>
      <c r="C337" s="366" t="s">
        <v>376</v>
      </c>
      <c r="D337" s="366" t="s">
        <v>379</v>
      </c>
      <c r="E337" s="366" t="s">
        <v>378</v>
      </c>
      <c r="F337" s="367">
        <v>0</v>
      </c>
      <c r="G337" s="367">
        <v>0</v>
      </c>
      <c r="H337" s="281"/>
      <c r="I337" s="281"/>
      <c r="J337" s="281"/>
      <c r="K337" s="281"/>
      <c r="L337" s="281"/>
      <c r="M337" s="389" t="s">
        <v>411</v>
      </c>
      <c r="N337" s="389" t="s">
        <v>411</v>
      </c>
      <c r="O337" s="389" t="s">
        <v>411</v>
      </c>
      <c r="P337" s="389" t="s">
        <v>411</v>
      </c>
      <c r="Q337" s="389" t="s">
        <v>411</v>
      </c>
      <c r="R337" s="389" t="s">
        <v>411</v>
      </c>
      <c r="S337" s="389" t="s">
        <v>411</v>
      </c>
      <c r="T337" s="389" t="s">
        <v>411</v>
      </c>
      <c r="U337" s="389" t="s">
        <v>411</v>
      </c>
      <c r="V337" s="389" t="s">
        <v>411</v>
      </c>
      <c r="W337" s="389" t="s">
        <v>411</v>
      </c>
      <c r="X337" s="389" t="s">
        <v>411</v>
      </c>
      <c r="Y337" s="389" t="s">
        <v>411</v>
      </c>
      <c r="Z337" s="389" t="s">
        <v>411</v>
      </c>
      <c r="AA337" s="389" t="s">
        <v>411</v>
      </c>
      <c r="AB337" s="389" t="s">
        <v>411</v>
      </c>
      <c r="AC337" s="389" t="s">
        <v>411</v>
      </c>
      <c r="AD337" s="389" t="s">
        <v>411</v>
      </c>
      <c r="AE337" s="389" t="s">
        <v>411</v>
      </c>
      <c r="AF337" s="389" t="s">
        <v>411</v>
      </c>
      <c r="AG337" s="389" t="s">
        <v>411</v>
      </c>
      <c r="AH337" s="389" t="s">
        <v>411</v>
      </c>
      <c r="AI337" s="367">
        <v>0</v>
      </c>
      <c r="AJ337" s="367">
        <v>0</v>
      </c>
      <c r="AK337" s="367">
        <v>0</v>
      </c>
      <c r="AL337" s="367">
        <v>0</v>
      </c>
      <c r="AM337" s="367">
        <v>0</v>
      </c>
      <c r="AN337" s="367">
        <v>0</v>
      </c>
      <c r="AO337" s="367">
        <v>0</v>
      </c>
      <c r="AP337" s="367">
        <v>0</v>
      </c>
      <c r="AQ337" s="367">
        <v>0</v>
      </c>
      <c r="AR337" s="367">
        <v>0</v>
      </c>
      <c r="AS337" s="367">
        <v>0</v>
      </c>
      <c r="AT337" s="367">
        <v>0</v>
      </c>
      <c r="AU337" s="367">
        <v>0</v>
      </c>
      <c r="AV337" s="367">
        <v>0</v>
      </c>
      <c r="AW337" s="367">
        <v>0</v>
      </c>
      <c r="AX337" s="367">
        <v>0</v>
      </c>
      <c r="AY337" s="367">
        <v>0</v>
      </c>
      <c r="AZ337" s="367">
        <v>0</v>
      </c>
      <c r="BA337" s="367">
        <v>0</v>
      </c>
      <c r="BB337" s="367">
        <v>0</v>
      </c>
      <c r="BC337" s="367">
        <v>0</v>
      </c>
      <c r="BD337" s="367">
        <v>0</v>
      </c>
      <c r="BE337" s="367">
        <v>0</v>
      </c>
      <c r="BF337" s="367">
        <v>0</v>
      </c>
      <c r="BG337" s="367">
        <v>0</v>
      </c>
      <c r="BH337" s="367">
        <v>0</v>
      </c>
      <c r="BI337" s="367">
        <v>0</v>
      </c>
      <c r="BJ337" s="367">
        <v>0</v>
      </c>
      <c r="BK337" s="367">
        <v>0</v>
      </c>
      <c r="BL337" s="367">
        <v>0</v>
      </c>
      <c r="BN337" s="369">
        <v>0</v>
      </c>
      <c r="BO337" s="369">
        <v>0</v>
      </c>
      <c r="BP337" s="369">
        <v>0</v>
      </c>
      <c r="BQ337" s="369">
        <v>0</v>
      </c>
      <c r="BR337" s="369">
        <v>0</v>
      </c>
      <c r="BS337" s="390" t="s">
        <v>411</v>
      </c>
      <c r="BT337" s="390" t="s">
        <v>411</v>
      </c>
      <c r="BU337" s="390" t="s">
        <v>411</v>
      </c>
      <c r="BV337" s="390" t="s">
        <v>411</v>
      </c>
      <c r="BW337" s="390" t="s">
        <v>411</v>
      </c>
      <c r="BX337" s="390" t="s">
        <v>411</v>
      </c>
      <c r="BY337" s="390" t="s">
        <v>411</v>
      </c>
      <c r="BZ337" s="390" t="s">
        <v>411</v>
      </c>
      <c r="CA337" s="390" t="s">
        <v>411</v>
      </c>
      <c r="CB337" s="390" t="s">
        <v>411</v>
      </c>
      <c r="CC337" s="390" t="s">
        <v>411</v>
      </c>
      <c r="CD337" s="390" t="s">
        <v>411</v>
      </c>
      <c r="CE337" s="390" t="s">
        <v>411</v>
      </c>
      <c r="CF337" s="390" t="s">
        <v>411</v>
      </c>
      <c r="CG337" s="390" t="s">
        <v>411</v>
      </c>
      <c r="CH337" s="390" t="s">
        <v>411</v>
      </c>
      <c r="CI337" s="390" t="s">
        <v>411</v>
      </c>
      <c r="CJ337" s="390" t="s">
        <v>411</v>
      </c>
      <c r="CK337" s="390" t="s">
        <v>411</v>
      </c>
      <c r="CL337" s="390" t="s">
        <v>411</v>
      </c>
      <c r="CM337" s="390" t="s">
        <v>411</v>
      </c>
      <c r="CN337" s="390" t="s">
        <v>411</v>
      </c>
      <c r="CO337" s="369">
        <v>1464.0420000000001</v>
      </c>
      <c r="CP337" s="369">
        <v>1464.0420000000001</v>
      </c>
      <c r="CQ337" s="369">
        <v>1464.0420000000001</v>
      </c>
      <c r="CR337" s="369">
        <v>1464.0420000000001</v>
      </c>
      <c r="CS337" s="369">
        <v>1464.0420000000001</v>
      </c>
      <c r="CT337" s="369">
        <v>1464.0420000000001</v>
      </c>
      <c r="CU337" s="369">
        <v>1507.9632600000002</v>
      </c>
      <c r="CV337" s="369">
        <v>1507.9632600000002</v>
      </c>
      <c r="CW337" s="369">
        <v>1507.9632600000002</v>
      </c>
      <c r="CX337" s="369">
        <v>1507.9632600000002</v>
      </c>
      <c r="CY337" s="369">
        <v>1507.9632600000002</v>
      </c>
      <c r="CZ337" s="369">
        <v>1507.9632600000002</v>
      </c>
      <c r="DA337" s="369">
        <v>1507.9632600000002</v>
      </c>
      <c r="DB337" s="369">
        <v>1507.9632600000002</v>
      </c>
      <c r="DC337" s="369">
        <v>1507.9632600000002</v>
      </c>
      <c r="DD337" s="369">
        <v>1507.9632600000002</v>
      </c>
      <c r="DE337" s="369">
        <v>1507.9632600000002</v>
      </c>
      <c r="DF337" s="369">
        <v>1507.9632600000002</v>
      </c>
      <c r="DG337" s="369">
        <v>1553.2021578000004</v>
      </c>
      <c r="DH337" s="369">
        <v>1553.2021578000004</v>
      </c>
      <c r="DI337" s="369">
        <v>1553.2021578000004</v>
      </c>
      <c r="DJ337" s="369">
        <v>1553.2021578000004</v>
      </c>
      <c r="DK337" s="369">
        <v>1553.2021578000004</v>
      </c>
      <c r="DL337" s="369">
        <v>1553.2021578000004</v>
      </c>
      <c r="DM337" s="369">
        <v>1553.2021578000004</v>
      </c>
      <c r="DN337" s="369">
        <v>1553.2021578000004</v>
      </c>
      <c r="DO337" s="369">
        <v>0</v>
      </c>
      <c r="DP337" s="369">
        <v>0</v>
      </c>
      <c r="DQ337" s="369">
        <v>0</v>
      </c>
      <c r="DR337" s="369">
        <v>0</v>
      </c>
      <c r="DT337" s="366" t="s">
        <v>247</v>
      </c>
      <c r="DU337" s="304"/>
      <c r="DV337" s="304"/>
      <c r="DW337" s="304"/>
      <c r="DX337" s="304"/>
      <c r="DY337" s="304"/>
      <c r="DZ337" s="304"/>
      <c r="EA337" s="255">
        <v>5520</v>
      </c>
      <c r="EB337" s="255">
        <v>17056.8</v>
      </c>
      <c r="EC337" s="255">
        <v>17568.503999999997</v>
      </c>
      <c r="ED337" s="255">
        <f t="shared" si="33"/>
        <v>18095.559120000002</v>
      </c>
      <c r="EE337" s="255">
        <f t="shared" si="33"/>
        <v>12425.617262400003</v>
      </c>
      <c r="EF337" s="255">
        <f t="shared" si="34"/>
        <v>70666.480382399997</v>
      </c>
      <c r="EG337" s="255">
        <v>0</v>
      </c>
      <c r="EH337" s="366" t="s">
        <v>200</v>
      </c>
    </row>
    <row r="338" spans="1:138" x14ac:dyDescent="0.4">
      <c r="A338" s="366" t="s">
        <v>108</v>
      </c>
      <c r="B338" s="381" t="s">
        <v>463</v>
      </c>
      <c r="C338" s="366" t="s">
        <v>376</v>
      </c>
      <c r="D338" s="366" t="s">
        <v>379</v>
      </c>
      <c r="E338" s="366" t="s">
        <v>378</v>
      </c>
      <c r="F338" s="367">
        <v>0</v>
      </c>
      <c r="G338" s="367">
        <v>0</v>
      </c>
      <c r="H338" s="281"/>
      <c r="I338" s="281"/>
      <c r="J338" s="281"/>
      <c r="K338" s="281"/>
      <c r="L338" s="281"/>
      <c r="M338" s="389" t="s">
        <v>411</v>
      </c>
      <c r="N338" s="389" t="s">
        <v>411</v>
      </c>
      <c r="O338" s="389" t="s">
        <v>411</v>
      </c>
      <c r="P338" s="389" t="s">
        <v>411</v>
      </c>
      <c r="Q338" s="389" t="s">
        <v>411</v>
      </c>
      <c r="R338" s="389" t="s">
        <v>411</v>
      </c>
      <c r="S338" s="389" t="s">
        <v>411</v>
      </c>
      <c r="T338" s="389" t="s">
        <v>411</v>
      </c>
      <c r="U338" s="389" t="s">
        <v>411</v>
      </c>
      <c r="V338" s="389" t="s">
        <v>411</v>
      </c>
      <c r="W338" s="389" t="s">
        <v>411</v>
      </c>
      <c r="X338" s="389" t="s">
        <v>411</v>
      </c>
      <c r="Y338" s="389" t="s">
        <v>411</v>
      </c>
      <c r="Z338" s="389" t="s">
        <v>411</v>
      </c>
      <c r="AA338" s="389" t="s">
        <v>411</v>
      </c>
      <c r="AB338" s="389" t="s">
        <v>411</v>
      </c>
      <c r="AC338" s="389" t="s">
        <v>411</v>
      </c>
      <c r="AD338" s="389" t="s">
        <v>411</v>
      </c>
      <c r="AE338" s="389" t="s">
        <v>411</v>
      </c>
      <c r="AF338" s="389" t="s">
        <v>411</v>
      </c>
      <c r="AG338" s="389" t="s">
        <v>411</v>
      </c>
      <c r="AH338" s="389" t="s">
        <v>411</v>
      </c>
      <c r="AI338" s="367">
        <v>0</v>
      </c>
      <c r="AJ338" s="367">
        <v>0</v>
      </c>
      <c r="AK338" s="367">
        <v>0</v>
      </c>
      <c r="AL338" s="367">
        <v>0</v>
      </c>
      <c r="AM338" s="367">
        <v>0</v>
      </c>
      <c r="AN338" s="367">
        <v>0</v>
      </c>
      <c r="AO338" s="367">
        <v>0</v>
      </c>
      <c r="AP338" s="367">
        <v>0</v>
      </c>
      <c r="AQ338" s="367">
        <v>0</v>
      </c>
      <c r="AR338" s="367">
        <v>0</v>
      </c>
      <c r="AS338" s="367">
        <v>0</v>
      </c>
      <c r="AT338" s="367">
        <v>0</v>
      </c>
      <c r="AU338" s="367">
        <v>0</v>
      </c>
      <c r="AV338" s="367">
        <v>0</v>
      </c>
      <c r="AW338" s="367">
        <v>0</v>
      </c>
      <c r="AX338" s="367">
        <v>0</v>
      </c>
      <c r="AY338" s="367">
        <v>0</v>
      </c>
      <c r="AZ338" s="367">
        <v>0</v>
      </c>
      <c r="BA338" s="367">
        <v>0</v>
      </c>
      <c r="BB338" s="367">
        <v>0</v>
      </c>
      <c r="BC338" s="367">
        <v>0</v>
      </c>
      <c r="BD338" s="367">
        <v>0</v>
      </c>
      <c r="BE338" s="367">
        <v>0</v>
      </c>
      <c r="BF338" s="367">
        <v>0</v>
      </c>
      <c r="BG338" s="367">
        <v>0</v>
      </c>
      <c r="BH338" s="367">
        <v>0</v>
      </c>
      <c r="BI338" s="367">
        <v>0</v>
      </c>
      <c r="BJ338" s="367">
        <v>0</v>
      </c>
      <c r="BK338" s="367">
        <v>0</v>
      </c>
      <c r="BL338" s="367">
        <v>0</v>
      </c>
      <c r="BN338" s="369">
        <v>0</v>
      </c>
      <c r="BO338" s="369">
        <v>0</v>
      </c>
      <c r="BP338" s="369">
        <v>0</v>
      </c>
      <c r="BQ338" s="369">
        <v>0</v>
      </c>
      <c r="BR338" s="369">
        <v>0</v>
      </c>
      <c r="BS338" s="390" t="s">
        <v>411</v>
      </c>
      <c r="BT338" s="390" t="s">
        <v>411</v>
      </c>
      <c r="BU338" s="390" t="s">
        <v>411</v>
      </c>
      <c r="BV338" s="390" t="s">
        <v>411</v>
      </c>
      <c r="BW338" s="390" t="s">
        <v>411</v>
      </c>
      <c r="BX338" s="390" t="s">
        <v>411</v>
      </c>
      <c r="BY338" s="390" t="s">
        <v>411</v>
      </c>
      <c r="BZ338" s="390" t="s">
        <v>411</v>
      </c>
      <c r="CA338" s="390" t="s">
        <v>411</v>
      </c>
      <c r="CB338" s="390" t="s">
        <v>411</v>
      </c>
      <c r="CC338" s="390" t="s">
        <v>411</v>
      </c>
      <c r="CD338" s="390" t="s">
        <v>411</v>
      </c>
      <c r="CE338" s="390" t="s">
        <v>411</v>
      </c>
      <c r="CF338" s="390" t="s">
        <v>411</v>
      </c>
      <c r="CG338" s="390" t="s">
        <v>411</v>
      </c>
      <c r="CH338" s="390" t="s">
        <v>411</v>
      </c>
      <c r="CI338" s="390" t="s">
        <v>411</v>
      </c>
      <c r="CJ338" s="390" t="s">
        <v>411</v>
      </c>
      <c r="CK338" s="390" t="s">
        <v>411</v>
      </c>
      <c r="CL338" s="390" t="s">
        <v>411</v>
      </c>
      <c r="CM338" s="390" t="s">
        <v>411</v>
      </c>
      <c r="CN338" s="390" t="s">
        <v>411</v>
      </c>
      <c r="CO338" s="369">
        <v>0</v>
      </c>
      <c r="CP338" s="369">
        <v>0</v>
      </c>
      <c r="CQ338" s="369">
        <v>0</v>
      </c>
      <c r="CR338" s="369">
        <v>0</v>
      </c>
      <c r="CS338" s="369">
        <v>0</v>
      </c>
      <c r="CT338" s="369">
        <v>0</v>
      </c>
      <c r="CU338" s="369">
        <v>0</v>
      </c>
      <c r="CV338" s="369">
        <v>0</v>
      </c>
      <c r="CW338" s="369">
        <v>0</v>
      </c>
      <c r="CX338" s="369">
        <v>0</v>
      </c>
      <c r="CY338" s="369">
        <v>0</v>
      </c>
      <c r="CZ338" s="369">
        <v>0</v>
      </c>
      <c r="DA338" s="369">
        <v>0</v>
      </c>
      <c r="DB338" s="369">
        <v>0</v>
      </c>
      <c r="DC338" s="369">
        <v>0</v>
      </c>
      <c r="DD338" s="369">
        <v>0</v>
      </c>
      <c r="DE338" s="369">
        <v>0</v>
      </c>
      <c r="DF338" s="369">
        <v>0</v>
      </c>
      <c r="DG338" s="369">
        <v>0</v>
      </c>
      <c r="DH338" s="369">
        <v>0</v>
      </c>
      <c r="DI338" s="369">
        <v>0</v>
      </c>
      <c r="DJ338" s="369">
        <v>0</v>
      </c>
      <c r="DK338" s="369">
        <v>0</v>
      </c>
      <c r="DL338" s="369">
        <v>0</v>
      </c>
      <c r="DM338" s="369">
        <v>0</v>
      </c>
      <c r="DN338" s="369">
        <v>0</v>
      </c>
      <c r="DO338" s="369">
        <v>0</v>
      </c>
      <c r="DP338" s="369">
        <v>0</v>
      </c>
      <c r="DQ338" s="369">
        <v>0</v>
      </c>
      <c r="DR338" s="369">
        <v>0</v>
      </c>
      <c r="DT338" s="366" t="s">
        <v>247</v>
      </c>
      <c r="DU338" s="304"/>
      <c r="DV338" s="304"/>
      <c r="DW338" s="304"/>
      <c r="DX338" s="304"/>
      <c r="DY338" s="304"/>
      <c r="DZ338" s="304"/>
      <c r="EA338" s="255">
        <v>1650000</v>
      </c>
      <c r="EB338" s="255">
        <v>550000</v>
      </c>
      <c r="EC338" s="255">
        <v>0</v>
      </c>
      <c r="ED338" s="255">
        <f t="shared" si="33"/>
        <v>0</v>
      </c>
      <c r="EE338" s="255">
        <f t="shared" si="33"/>
        <v>0</v>
      </c>
      <c r="EF338" s="255">
        <f t="shared" si="34"/>
        <v>2200000</v>
      </c>
      <c r="EG338" s="255">
        <v>0</v>
      </c>
      <c r="EH338" s="366" t="s">
        <v>200</v>
      </c>
    </row>
    <row r="339" spans="1:138" x14ac:dyDescent="0.4">
      <c r="A339" s="366">
        <v>0</v>
      </c>
      <c r="B339" s="366">
        <v>0</v>
      </c>
      <c r="C339" s="366">
        <v>0</v>
      </c>
      <c r="D339" s="366">
        <v>0</v>
      </c>
      <c r="E339" s="366">
        <v>0</v>
      </c>
      <c r="F339" s="367">
        <v>0</v>
      </c>
      <c r="G339" s="367">
        <v>0</v>
      </c>
      <c r="H339" s="281"/>
      <c r="I339" s="281"/>
      <c r="J339" s="281"/>
      <c r="K339" s="281"/>
      <c r="L339" s="281"/>
      <c r="M339" s="389" t="s">
        <v>411</v>
      </c>
      <c r="N339" s="389" t="s">
        <v>411</v>
      </c>
      <c r="O339" s="389" t="s">
        <v>411</v>
      </c>
      <c r="P339" s="389" t="s">
        <v>411</v>
      </c>
      <c r="Q339" s="389" t="s">
        <v>411</v>
      </c>
      <c r="R339" s="389" t="s">
        <v>411</v>
      </c>
      <c r="S339" s="389" t="s">
        <v>411</v>
      </c>
      <c r="T339" s="389" t="s">
        <v>411</v>
      </c>
      <c r="U339" s="389" t="s">
        <v>411</v>
      </c>
      <c r="V339" s="389" t="s">
        <v>411</v>
      </c>
      <c r="W339" s="389" t="s">
        <v>411</v>
      </c>
      <c r="X339" s="389" t="s">
        <v>411</v>
      </c>
      <c r="Y339" s="389" t="s">
        <v>411</v>
      </c>
      <c r="Z339" s="389" t="s">
        <v>411</v>
      </c>
      <c r="AA339" s="389" t="s">
        <v>411</v>
      </c>
      <c r="AB339" s="389" t="s">
        <v>411</v>
      </c>
      <c r="AC339" s="389" t="s">
        <v>411</v>
      </c>
      <c r="AD339" s="389" t="s">
        <v>411</v>
      </c>
      <c r="AE339" s="389" t="s">
        <v>411</v>
      </c>
      <c r="AF339" s="389" t="s">
        <v>411</v>
      </c>
      <c r="AG339" s="389" t="s">
        <v>411</v>
      </c>
      <c r="AH339" s="389" t="s">
        <v>411</v>
      </c>
      <c r="AI339" s="367">
        <v>0</v>
      </c>
      <c r="AJ339" s="367">
        <v>0</v>
      </c>
      <c r="AK339" s="367">
        <v>0</v>
      </c>
      <c r="AL339" s="367">
        <v>0</v>
      </c>
      <c r="AM339" s="367">
        <v>0</v>
      </c>
      <c r="AN339" s="367">
        <v>0</v>
      </c>
      <c r="AO339" s="367">
        <v>0</v>
      </c>
      <c r="AP339" s="367">
        <v>0</v>
      </c>
      <c r="AQ339" s="367">
        <v>0</v>
      </c>
      <c r="AR339" s="367">
        <v>0</v>
      </c>
      <c r="AS339" s="367">
        <v>0</v>
      </c>
      <c r="AT339" s="367">
        <v>0</v>
      </c>
      <c r="AU339" s="367">
        <v>0</v>
      </c>
      <c r="AV339" s="367">
        <v>0</v>
      </c>
      <c r="AW339" s="367">
        <v>0</v>
      </c>
      <c r="AX339" s="367">
        <v>0</v>
      </c>
      <c r="AY339" s="367">
        <v>0</v>
      </c>
      <c r="AZ339" s="367">
        <v>0</v>
      </c>
      <c r="BA339" s="367">
        <v>0</v>
      </c>
      <c r="BB339" s="367">
        <v>0</v>
      </c>
      <c r="BC339" s="367">
        <v>0</v>
      </c>
      <c r="BD339" s="367">
        <v>0</v>
      </c>
      <c r="BE339" s="367">
        <v>0</v>
      </c>
      <c r="BF339" s="367">
        <v>0</v>
      </c>
      <c r="BG339" s="367">
        <v>0</v>
      </c>
      <c r="BH339" s="367">
        <v>0</v>
      </c>
      <c r="BI339" s="367">
        <v>0</v>
      </c>
      <c r="BJ339" s="367">
        <v>0</v>
      </c>
      <c r="BK339" s="367">
        <v>0</v>
      </c>
      <c r="BL339" s="367">
        <v>0</v>
      </c>
      <c r="BN339" s="369">
        <v>0</v>
      </c>
      <c r="BO339" s="369">
        <v>0</v>
      </c>
      <c r="BP339" s="369">
        <v>0</v>
      </c>
      <c r="BQ339" s="369">
        <v>0</v>
      </c>
      <c r="BR339" s="369">
        <v>0</v>
      </c>
      <c r="BS339" s="390" t="s">
        <v>411</v>
      </c>
      <c r="BT339" s="390" t="s">
        <v>411</v>
      </c>
      <c r="BU339" s="390" t="s">
        <v>411</v>
      </c>
      <c r="BV339" s="390" t="s">
        <v>411</v>
      </c>
      <c r="BW339" s="390" t="s">
        <v>411</v>
      </c>
      <c r="BX339" s="390" t="s">
        <v>411</v>
      </c>
      <c r="BY339" s="390" t="s">
        <v>411</v>
      </c>
      <c r="BZ339" s="390" t="s">
        <v>411</v>
      </c>
      <c r="CA339" s="390" t="s">
        <v>411</v>
      </c>
      <c r="CB339" s="390" t="s">
        <v>411</v>
      </c>
      <c r="CC339" s="390" t="s">
        <v>411</v>
      </c>
      <c r="CD339" s="390" t="s">
        <v>411</v>
      </c>
      <c r="CE339" s="390" t="s">
        <v>411</v>
      </c>
      <c r="CF339" s="390" t="s">
        <v>411</v>
      </c>
      <c r="CG339" s="390" t="s">
        <v>411</v>
      </c>
      <c r="CH339" s="390" t="s">
        <v>411</v>
      </c>
      <c r="CI339" s="390" t="s">
        <v>411</v>
      </c>
      <c r="CJ339" s="390" t="s">
        <v>411</v>
      </c>
      <c r="CK339" s="390" t="s">
        <v>411</v>
      </c>
      <c r="CL339" s="390" t="s">
        <v>411</v>
      </c>
      <c r="CM339" s="390" t="s">
        <v>411</v>
      </c>
      <c r="CN339" s="390" t="s">
        <v>411</v>
      </c>
      <c r="CO339" s="369">
        <v>0</v>
      </c>
      <c r="CP339" s="369">
        <v>0</v>
      </c>
      <c r="CQ339" s="369">
        <v>0</v>
      </c>
      <c r="CR339" s="369">
        <v>0</v>
      </c>
      <c r="CS339" s="369">
        <v>0</v>
      </c>
      <c r="CT339" s="369">
        <v>0</v>
      </c>
      <c r="CU339" s="369">
        <v>0</v>
      </c>
      <c r="CV339" s="369">
        <v>0</v>
      </c>
      <c r="CW339" s="369">
        <v>0</v>
      </c>
      <c r="CX339" s="369">
        <v>0</v>
      </c>
      <c r="CY339" s="369">
        <v>0</v>
      </c>
      <c r="CZ339" s="369">
        <v>0</v>
      </c>
      <c r="DA339" s="369">
        <v>0</v>
      </c>
      <c r="DB339" s="369">
        <v>0</v>
      </c>
      <c r="DC339" s="369">
        <v>0</v>
      </c>
      <c r="DD339" s="369">
        <v>0</v>
      </c>
      <c r="DE339" s="369">
        <v>0</v>
      </c>
      <c r="DF339" s="369">
        <v>0</v>
      </c>
      <c r="DG339" s="369">
        <v>0</v>
      </c>
      <c r="DH339" s="369">
        <v>0</v>
      </c>
      <c r="DI339" s="369">
        <v>0</v>
      </c>
      <c r="DJ339" s="369">
        <v>0</v>
      </c>
      <c r="DK339" s="369">
        <v>0</v>
      </c>
      <c r="DL339" s="369">
        <v>0</v>
      </c>
      <c r="DM339" s="369">
        <v>0</v>
      </c>
      <c r="DN339" s="369">
        <v>0</v>
      </c>
      <c r="DO339" s="369">
        <v>0</v>
      </c>
      <c r="DP339" s="369">
        <v>0</v>
      </c>
      <c r="DQ339" s="369">
        <v>0</v>
      </c>
      <c r="DR339" s="369">
        <v>0</v>
      </c>
      <c r="DT339" s="366">
        <v>0</v>
      </c>
      <c r="DU339" s="304"/>
      <c r="DV339" s="304"/>
      <c r="DW339" s="304"/>
      <c r="DX339" s="304"/>
      <c r="DY339" s="304"/>
      <c r="DZ339" s="304"/>
      <c r="EA339" s="255">
        <v>0</v>
      </c>
      <c r="EB339" s="255">
        <v>0</v>
      </c>
      <c r="EC339" s="255">
        <v>0</v>
      </c>
      <c r="ED339" s="255">
        <f t="shared" si="33"/>
        <v>0</v>
      </c>
      <c r="EE339" s="255">
        <f t="shared" si="33"/>
        <v>0</v>
      </c>
      <c r="EF339" s="255">
        <f t="shared" si="34"/>
        <v>0</v>
      </c>
      <c r="EG339" s="255">
        <v>119426806.09903331</v>
      </c>
      <c r="EH339" s="366" t="s">
        <v>200</v>
      </c>
    </row>
    <row r="340" spans="1:138" x14ac:dyDescent="0.4">
      <c r="A340" s="366">
        <v>0</v>
      </c>
      <c r="B340" s="366">
        <v>0</v>
      </c>
      <c r="C340" s="366">
        <v>0</v>
      </c>
      <c r="D340" s="366">
        <v>0</v>
      </c>
      <c r="E340" s="366">
        <v>0</v>
      </c>
      <c r="F340" s="367">
        <v>0</v>
      </c>
      <c r="G340" s="367">
        <v>0</v>
      </c>
      <c r="H340" s="281"/>
      <c r="I340" s="281"/>
      <c r="J340" s="281"/>
      <c r="K340" s="281"/>
      <c r="L340" s="281"/>
      <c r="M340" s="389" t="s">
        <v>411</v>
      </c>
      <c r="N340" s="389" t="s">
        <v>411</v>
      </c>
      <c r="O340" s="389" t="s">
        <v>411</v>
      </c>
      <c r="P340" s="389" t="s">
        <v>411</v>
      </c>
      <c r="Q340" s="389" t="s">
        <v>411</v>
      </c>
      <c r="R340" s="389" t="s">
        <v>411</v>
      </c>
      <c r="S340" s="389" t="s">
        <v>411</v>
      </c>
      <c r="T340" s="389" t="s">
        <v>411</v>
      </c>
      <c r="U340" s="389" t="s">
        <v>411</v>
      </c>
      <c r="V340" s="389" t="s">
        <v>411</v>
      </c>
      <c r="W340" s="389" t="s">
        <v>411</v>
      </c>
      <c r="X340" s="389" t="s">
        <v>411</v>
      </c>
      <c r="Y340" s="389" t="s">
        <v>411</v>
      </c>
      <c r="Z340" s="389" t="s">
        <v>411</v>
      </c>
      <c r="AA340" s="389" t="s">
        <v>411</v>
      </c>
      <c r="AB340" s="389" t="s">
        <v>411</v>
      </c>
      <c r="AC340" s="389" t="s">
        <v>411</v>
      </c>
      <c r="AD340" s="389" t="s">
        <v>411</v>
      </c>
      <c r="AE340" s="389" t="s">
        <v>411</v>
      </c>
      <c r="AF340" s="389" t="s">
        <v>411</v>
      </c>
      <c r="AG340" s="389" t="s">
        <v>411</v>
      </c>
      <c r="AH340" s="389" t="s">
        <v>411</v>
      </c>
      <c r="AI340" s="367">
        <v>0</v>
      </c>
      <c r="AJ340" s="367">
        <v>0</v>
      </c>
      <c r="AK340" s="367">
        <v>0</v>
      </c>
      <c r="AL340" s="367">
        <v>0</v>
      </c>
      <c r="AM340" s="367">
        <v>0</v>
      </c>
      <c r="AN340" s="367">
        <v>0</v>
      </c>
      <c r="AO340" s="367">
        <v>0</v>
      </c>
      <c r="AP340" s="367">
        <v>0</v>
      </c>
      <c r="AQ340" s="367">
        <v>0</v>
      </c>
      <c r="AR340" s="367">
        <v>0</v>
      </c>
      <c r="AS340" s="367">
        <v>0</v>
      </c>
      <c r="AT340" s="367">
        <v>0</v>
      </c>
      <c r="AU340" s="367">
        <v>0</v>
      </c>
      <c r="AV340" s="367">
        <v>0</v>
      </c>
      <c r="AW340" s="367">
        <v>0</v>
      </c>
      <c r="AX340" s="367">
        <v>0</v>
      </c>
      <c r="AY340" s="367">
        <v>0</v>
      </c>
      <c r="AZ340" s="367">
        <v>0</v>
      </c>
      <c r="BA340" s="367">
        <v>0</v>
      </c>
      <c r="BB340" s="367">
        <v>0</v>
      </c>
      <c r="BC340" s="367">
        <v>0</v>
      </c>
      <c r="BD340" s="367">
        <v>0</v>
      </c>
      <c r="BE340" s="367">
        <v>0</v>
      </c>
      <c r="BF340" s="367">
        <v>0</v>
      </c>
      <c r="BG340" s="367">
        <v>0</v>
      </c>
      <c r="BH340" s="367">
        <v>0</v>
      </c>
      <c r="BI340" s="367">
        <v>0</v>
      </c>
      <c r="BJ340" s="367">
        <v>0</v>
      </c>
      <c r="BK340" s="367">
        <v>0</v>
      </c>
      <c r="BL340" s="367">
        <v>0</v>
      </c>
      <c r="BN340" s="369">
        <v>0</v>
      </c>
      <c r="BO340" s="369">
        <v>0</v>
      </c>
      <c r="BP340" s="369">
        <v>0</v>
      </c>
      <c r="BQ340" s="369">
        <v>0</v>
      </c>
      <c r="BR340" s="369">
        <v>0</v>
      </c>
      <c r="BS340" s="390" t="s">
        <v>411</v>
      </c>
      <c r="BT340" s="390" t="s">
        <v>411</v>
      </c>
      <c r="BU340" s="390" t="s">
        <v>411</v>
      </c>
      <c r="BV340" s="390" t="s">
        <v>411</v>
      </c>
      <c r="BW340" s="390" t="s">
        <v>411</v>
      </c>
      <c r="BX340" s="390" t="s">
        <v>411</v>
      </c>
      <c r="BY340" s="390" t="s">
        <v>411</v>
      </c>
      <c r="BZ340" s="390" t="s">
        <v>411</v>
      </c>
      <c r="CA340" s="390" t="s">
        <v>411</v>
      </c>
      <c r="CB340" s="390" t="s">
        <v>411</v>
      </c>
      <c r="CC340" s="390" t="s">
        <v>411</v>
      </c>
      <c r="CD340" s="390" t="s">
        <v>411</v>
      </c>
      <c r="CE340" s="390" t="s">
        <v>411</v>
      </c>
      <c r="CF340" s="390" t="s">
        <v>411</v>
      </c>
      <c r="CG340" s="390" t="s">
        <v>411</v>
      </c>
      <c r="CH340" s="390" t="s">
        <v>411</v>
      </c>
      <c r="CI340" s="390" t="s">
        <v>411</v>
      </c>
      <c r="CJ340" s="390" t="s">
        <v>411</v>
      </c>
      <c r="CK340" s="390" t="s">
        <v>411</v>
      </c>
      <c r="CL340" s="390" t="s">
        <v>411</v>
      </c>
      <c r="CM340" s="390" t="s">
        <v>411</v>
      </c>
      <c r="CN340" s="390" t="s">
        <v>411</v>
      </c>
      <c r="CO340" s="369">
        <v>0</v>
      </c>
      <c r="CP340" s="369">
        <v>0</v>
      </c>
      <c r="CQ340" s="369">
        <v>0</v>
      </c>
      <c r="CR340" s="369">
        <v>0</v>
      </c>
      <c r="CS340" s="369">
        <v>0</v>
      </c>
      <c r="CT340" s="369">
        <v>0</v>
      </c>
      <c r="CU340" s="369">
        <v>0</v>
      </c>
      <c r="CV340" s="369">
        <v>0</v>
      </c>
      <c r="CW340" s="369">
        <v>0</v>
      </c>
      <c r="CX340" s="369">
        <v>0</v>
      </c>
      <c r="CY340" s="369">
        <v>0</v>
      </c>
      <c r="CZ340" s="369">
        <v>0</v>
      </c>
      <c r="DA340" s="369">
        <v>0</v>
      </c>
      <c r="DB340" s="369">
        <v>0</v>
      </c>
      <c r="DC340" s="369">
        <v>0</v>
      </c>
      <c r="DD340" s="369">
        <v>0</v>
      </c>
      <c r="DE340" s="369">
        <v>0</v>
      </c>
      <c r="DF340" s="369">
        <v>0</v>
      </c>
      <c r="DG340" s="369">
        <v>0</v>
      </c>
      <c r="DH340" s="369">
        <v>0</v>
      </c>
      <c r="DI340" s="369">
        <v>0</v>
      </c>
      <c r="DJ340" s="369">
        <v>0</v>
      </c>
      <c r="DK340" s="369">
        <v>0</v>
      </c>
      <c r="DL340" s="369">
        <v>0</v>
      </c>
      <c r="DM340" s="369">
        <v>0</v>
      </c>
      <c r="DN340" s="369">
        <v>0</v>
      </c>
      <c r="DO340" s="369">
        <v>0</v>
      </c>
      <c r="DP340" s="369">
        <v>0</v>
      </c>
      <c r="DQ340" s="369">
        <v>0</v>
      </c>
      <c r="DR340" s="369">
        <v>0</v>
      </c>
      <c r="DT340" s="366">
        <v>0</v>
      </c>
      <c r="DU340" s="304"/>
      <c r="DV340" s="304"/>
      <c r="DW340" s="304"/>
      <c r="DX340" s="304"/>
      <c r="DY340" s="304"/>
      <c r="DZ340" s="304"/>
      <c r="EA340" s="255">
        <v>0</v>
      </c>
      <c r="EB340" s="255">
        <v>0</v>
      </c>
      <c r="EC340" s="255">
        <v>0</v>
      </c>
      <c r="ED340" s="255">
        <f t="shared" ref="ED340:EE355" si="35">SUMIF($BN$1:$DR$1,ED$2,$BN340:$DR340)</f>
        <v>0</v>
      </c>
      <c r="EE340" s="255">
        <f t="shared" si="35"/>
        <v>0</v>
      </c>
      <c r="EF340" s="255">
        <f t="shared" si="34"/>
        <v>0</v>
      </c>
      <c r="EG340" s="255">
        <v>0</v>
      </c>
      <c r="EH340" s="366" t="s">
        <v>200</v>
      </c>
    </row>
    <row r="341" spans="1:138" x14ac:dyDescent="0.4">
      <c r="A341" s="366">
        <v>0</v>
      </c>
      <c r="B341" s="366">
        <v>0</v>
      </c>
      <c r="C341" s="366">
        <v>0</v>
      </c>
      <c r="D341" s="366">
        <v>0</v>
      </c>
      <c r="E341" s="366">
        <v>0</v>
      </c>
      <c r="F341" s="367">
        <v>0</v>
      </c>
      <c r="G341" s="367">
        <v>0</v>
      </c>
      <c r="H341" s="281"/>
      <c r="I341" s="281"/>
      <c r="J341" s="281"/>
      <c r="K341" s="281"/>
      <c r="L341" s="281"/>
      <c r="M341" s="389" t="s">
        <v>411</v>
      </c>
      <c r="N341" s="389" t="s">
        <v>411</v>
      </c>
      <c r="O341" s="389" t="s">
        <v>411</v>
      </c>
      <c r="P341" s="389" t="s">
        <v>411</v>
      </c>
      <c r="Q341" s="389" t="s">
        <v>411</v>
      </c>
      <c r="R341" s="389" t="s">
        <v>411</v>
      </c>
      <c r="S341" s="389" t="s">
        <v>411</v>
      </c>
      <c r="T341" s="389" t="s">
        <v>411</v>
      </c>
      <c r="U341" s="389" t="s">
        <v>411</v>
      </c>
      <c r="V341" s="389" t="s">
        <v>411</v>
      </c>
      <c r="W341" s="389" t="s">
        <v>411</v>
      </c>
      <c r="X341" s="389" t="s">
        <v>411</v>
      </c>
      <c r="Y341" s="389" t="s">
        <v>411</v>
      </c>
      <c r="Z341" s="389" t="s">
        <v>411</v>
      </c>
      <c r="AA341" s="389" t="s">
        <v>411</v>
      </c>
      <c r="AB341" s="389" t="s">
        <v>411</v>
      </c>
      <c r="AC341" s="389" t="s">
        <v>411</v>
      </c>
      <c r="AD341" s="389" t="s">
        <v>411</v>
      </c>
      <c r="AE341" s="389" t="s">
        <v>411</v>
      </c>
      <c r="AF341" s="389" t="s">
        <v>411</v>
      </c>
      <c r="AG341" s="389" t="s">
        <v>411</v>
      </c>
      <c r="AH341" s="389" t="s">
        <v>411</v>
      </c>
      <c r="AI341" s="367">
        <v>0</v>
      </c>
      <c r="AJ341" s="367">
        <v>0</v>
      </c>
      <c r="AK341" s="367">
        <v>0</v>
      </c>
      <c r="AL341" s="367">
        <v>0</v>
      </c>
      <c r="AM341" s="367">
        <v>0</v>
      </c>
      <c r="AN341" s="367">
        <v>0</v>
      </c>
      <c r="AO341" s="367">
        <v>0</v>
      </c>
      <c r="AP341" s="367">
        <v>0</v>
      </c>
      <c r="AQ341" s="367">
        <v>0</v>
      </c>
      <c r="AR341" s="367">
        <v>0</v>
      </c>
      <c r="AS341" s="367">
        <v>0</v>
      </c>
      <c r="AT341" s="367">
        <v>0</v>
      </c>
      <c r="AU341" s="367">
        <v>0</v>
      </c>
      <c r="AV341" s="367">
        <v>0</v>
      </c>
      <c r="AW341" s="367">
        <v>0</v>
      </c>
      <c r="AX341" s="367">
        <v>0</v>
      </c>
      <c r="AY341" s="367">
        <v>0</v>
      </c>
      <c r="AZ341" s="367">
        <v>0</v>
      </c>
      <c r="BA341" s="367">
        <v>0</v>
      </c>
      <c r="BB341" s="367">
        <v>0</v>
      </c>
      <c r="BC341" s="367">
        <v>0</v>
      </c>
      <c r="BD341" s="367">
        <v>0</v>
      </c>
      <c r="BE341" s="367">
        <v>0</v>
      </c>
      <c r="BF341" s="367">
        <v>0</v>
      </c>
      <c r="BG341" s="367">
        <v>0</v>
      </c>
      <c r="BH341" s="367">
        <v>0</v>
      </c>
      <c r="BI341" s="367">
        <v>0</v>
      </c>
      <c r="BJ341" s="367">
        <v>0</v>
      </c>
      <c r="BK341" s="367">
        <v>0</v>
      </c>
      <c r="BL341" s="367">
        <v>0</v>
      </c>
      <c r="BN341" s="369">
        <v>0</v>
      </c>
      <c r="BO341" s="369">
        <v>0</v>
      </c>
      <c r="BP341" s="369">
        <v>0</v>
      </c>
      <c r="BQ341" s="369">
        <v>0</v>
      </c>
      <c r="BR341" s="369">
        <v>0</v>
      </c>
      <c r="BS341" s="390" t="s">
        <v>411</v>
      </c>
      <c r="BT341" s="390" t="s">
        <v>411</v>
      </c>
      <c r="BU341" s="390" t="s">
        <v>411</v>
      </c>
      <c r="BV341" s="390" t="s">
        <v>411</v>
      </c>
      <c r="BW341" s="390" t="s">
        <v>411</v>
      </c>
      <c r="BX341" s="390" t="s">
        <v>411</v>
      </c>
      <c r="BY341" s="390" t="s">
        <v>411</v>
      </c>
      <c r="BZ341" s="390" t="s">
        <v>411</v>
      </c>
      <c r="CA341" s="390" t="s">
        <v>411</v>
      </c>
      <c r="CB341" s="390" t="s">
        <v>411</v>
      </c>
      <c r="CC341" s="390" t="s">
        <v>411</v>
      </c>
      <c r="CD341" s="390" t="s">
        <v>411</v>
      </c>
      <c r="CE341" s="390" t="s">
        <v>411</v>
      </c>
      <c r="CF341" s="390" t="s">
        <v>411</v>
      </c>
      <c r="CG341" s="390" t="s">
        <v>411</v>
      </c>
      <c r="CH341" s="390" t="s">
        <v>411</v>
      </c>
      <c r="CI341" s="390" t="s">
        <v>411</v>
      </c>
      <c r="CJ341" s="390" t="s">
        <v>411</v>
      </c>
      <c r="CK341" s="390" t="s">
        <v>411</v>
      </c>
      <c r="CL341" s="390" t="s">
        <v>411</v>
      </c>
      <c r="CM341" s="390" t="s">
        <v>411</v>
      </c>
      <c r="CN341" s="390" t="s">
        <v>411</v>
      </c>
      <c r="CO341" s="369">
        <v>0</v>
      </c>
      <c r="CP341" s="369">
        <v>0</v>
      </c>
      <c r="CQ341" s="369">
        <v>0</v>
      </c>
      <c r="CR341" s="369">
        <v>0</v>
      </c>
      <c r="CS341" s="369">
        <v>0</v>
      </c>
      <c r="CT341" s="369">
        <v>0</v>
      </c>
      <c r="CU341" s="369">
        <v>0</v>
      </c>
      <c r="CV341" s="369">
        <v>0</v>
      </c>
      <c r="CW341" s="369">
        <v>0</v>
      </c>
      <c r="CX341" s="369">
        <v>0</v>
      </c>
      <c r="CY341" s="369">
        <v>0</v>
      </c>
      <c r="CZ341" s="369">
        <v>0</v>
      </c>
      <c r="DA341" s="369">
        <v>0</v>
      </c>
      <c r="DB341" s="369">
        <v>0</v>
      </c>
      <c r="DC341" s="369">
        <v>0</v>
      </c>
      <c r="DD341" s="369">
        <v>0</v>
      </c>
      <c r="DE341" s="369">
        <v>0</v>
      </c>
      <c r="DF341" s="369">
        <v>0</v>
      </c>
      <c r="DG341" s="369">
        <v>0</v>
      </c>
      <c r="DH341" s="369">
        <v>0</v>
      </c>
      <c r="DI341" s="369">
        <v>0</v>
      </c>
      <c r="DJ341" s="369">
        <v>0</v>
      </c>
      <c r="DK341" s="369">
        <v>0</v>
      </c>
      <c r="DL341" s="369">
        <v>0</v>
      </c>
      <c r="DM341" s="369">
        <v>0</v>
      </c>
      <c r="DN341" s="369">
        <v>0</v>
      </c>
      <c r="DO341" s="369">
        <v>0</v>
      </c>
      <c r="DP341" s="369">
        <v>0</v>
      </c>
      <c r="DQ341" s="369">
        <v>0</v>
      </c>
      <c r="DR341" s="369">
        <v>0</v>
      </c>
      <c r="DT341" s="366">
        <v>0</v>
      </c>
      <c r="DU341" s="304"/>
      <c r="DV341" s="304"/>
      <c r="DW341" s="304"/>
      <c r="DX341" s="304"/>
      <c r="DY341" s="304"/>
      <c r="DZ341" s="304"/>
      <c r="EA341" s="255">
        <v>0</v>
      </c>
      <c r="EB341" s="255">
        <v>0</v>
      </c>
      <c r="EC341" s="255">
        <v>0</v>
      </c>
      <c r="ED341" s="255">
        <f t="shared" si="35"/>
        <v>0</v>
      </c>
      <c r="EE341" s="255">
        <f t="shared" si="35"/>
        <v>0</v>
      </c>
      <c r="EF341" s="255">
        <f t="shared" si="34"/>
        <v>0</v>
      </c>
      <c r="EG341" s="255">
        <v>0</v>
      </c>
      <c r="EH341" s="366" t="s">
        <v>200</v>
      </c>
    </row>
    <row r="342" spans="1:138" x14ac:dyDescent="0.4">
      <c r="A342" s="366">
        <v>0</v>
      </c>
      <c r="B342" s="366">
        <v>0</v>
      </c>
      <c r="C342" s="366">
        <v>0</v>
      </c>
      <c r="D342" s="366">
        <v>0</v>
      </c>
      <c r="E342" s="366">
        <v>0</v>
      </c>
      <c r="F342" s="367">
        <v>0</v>
      </c>
      <c r="G342" s="367">
        <v>0</v>
      </c>
      <c r="H342" s="281"/>
      <c r="I342" s="281"/>
      <c r="J342" s="281"/>
      <c r="K342" s="281"/>
      <c r="L342" s="281"/>
      <c r="M342" s="389" t="s">
        <v>411</v>
      </c>
      <c r="N342" s="389" t="s">
        <v>411</v>
      </c>
      <c r="O342" s="389" t="s">
        <v>411</v>
      </c>
      <c r="P342" s="389" t="s">
        <v>411</v>
      </c>
      <c r="Q342" s="389" t="s">
        <v>411</v>
      </c>
      <c r="R342" s="389" t="s">
        <v>411</v>
      </c>
      <c r="S342" s="389" t="s">
        <v>411</v>
      </c>
      <c r="T342" s="389" t="s">
        <v>411</v>
      </c>
      <c r="U342" s="389" t="s">
        <v>411</v>
      </c>
      <c r="V342" s="389" t="s">
        <v>411</v>
      </c>
      <c r="W342" s="389" t="s">
        <v>411</v>
      </c>
      <c r="X342" s="389" t="s">
        <v>411</v>
      </c>
      <c r="Y342" s="389" t="s">
        <v>411</v>
      </c>
      <c r="Z342" s="389" t="s">
        <v>411</v>
      </c>
      <c r="AA342" s="389" t="s">
        <v>411</v>
      </c>
      <c r="AB342" s="389" t="s">
        <v>411</v>
      </c>
      <c r="AC342" s="389" t="s">
        <v>411</v>
      </c>
      <c r="AD342" s="389" t="s">
        <v>411</v>
      </c>
      <c r="AE342" s="389" t="s">
        <v>411</v>
      </c>
      <c r="AF342" s="389" t="s">
        <v>411</v>
      </c>
      <c r="AG342" s="389" t="s">
        <v>411</v>
      </c>
      <c r="AH342" s="389" t="s">
        <v>411</v>
      </c>
      <c r="AI342" s="367">
        <v>0</v>
      </c>
      <c r="AJ342" s="367">
        <v>0</v>
      </c>
      <c r="AK342" s="367">
        <v>0</v>
      </c>
      <c r="AL342" s="367">
        <v>0</v>
      </c>
      <c r="AM342" s="367">
        <v>0</v>
      </c>
      <c r="AN342" s="367">
        <v>0</v>
      </c>
      <c r="AO342" s="367">
        <v>0</v>
      </c>
      <c r="AP342" s="367">
        <v>0</v>
      </c>
      <c r="AQ342" s="367">
        <v>0</v>
      </c>
      <c r="AR342" s="367">
        <v>0</v>
      </c>
      <c r="AS342" s="367">
        <v>0</v>
      </c>
      <c r="AT342" s="367">
        <v>0</v>
      </c>
      <c r="AU342" s="367">
        <v>0</v>
      </c>
      <c r="AV342" s="367">
        <v>0</v>
      </c>
      <c r="AW342" s="367">
        <v>0</v>
      </c>
      <c r="AX342" s="367">
        <v>0</v>
      </c>
      <c r="AY342" s="367">
        <v>0</v>
      </c>
      <c r="AZ342" s="367">
        <v>0</v>
      </c>
      <c r="BA342" s="367">
        <v>0</v>
      </c>
      <c r="BB342" s="367">
        <v>0</v>
      </c>
      <c r="BC342" s="367">
        <v>0</v>
      </c>
      <c r="BD342" s="367">
        <v>0</v>
      </c>
      <c r="BE342" s="367">
        <v>0</v>
      </c>
      <c r="BF342" s="367">
        <v>0</v>
      </c>
      <c r="BG342" s="367">
        <v>0</v>
      </c>
      <c r="BH342" s="367">
        <v>0</v>
      </c>
      <c r="BI342" s="367">
        <v>0</v>
      </c>
      <c r="BJ342" s="367">
        <v>0</v>
      </c>
      <c r="BK342" s="367">
        <v>0</v>
      </c>
      <c r="BL342" s="367">
        <v>0</v>
      </c>
      <c r="BN342" s="369">
        <v>0</v>
      </c>
      <c r="BO342" s="369">
        <v>0</v>
      </c>
      <c r="BP342" s="369">
        <v>0</v>
      </c>
      <c r="BQ342" s="369">
        <v>0</v>
      </c>
      <c r="BR342" s="369">
        <v>0</v>
      </c>
      <c r="BS342" s="390" t="s">
        <v>411</v>
      </c>
      <c r="BT342" s="390" t="s">
        <v>411</v>
      </c>
      <c r="BU342" s="390" t="s">
        <v>411</v>
      </c>
      <c r="BV342" s="390" t="s">
        <v>411</v>
      </c>
      <c r="BW342" s="390" t="s">
        <v>411</v>
      </c>
      <c r="BX342" s="390" t="s">
        <v>411</v>
      </c>
      <c r="BY342" s="390" t="s">
        <v>411</v>
      </c>
      <c r="BZ342" s="390" t="s">
        <v>411</v>
      </c>
      <c r="CA342" s="390" t="s">
        <v>411</v>
      </c>
      <c r="CB342" s="390" t="s">
        <v>411</v>
      </c>
      <c r="CC342" s="390" t="s">
        <v>411</v>
      </c>
      <c r="CD342" s="390" t="s">
        <v>411</v>
      </c>
      <c r="CE342" s="390" t="s">
        <v>411</v>
      </c>
      <c r="CF342" s="390" t="s">
        <v>411</v>
      </c>
      <c r="CG342" s="390" t="s">
        <v>411</v>
      </c>
      <c r="CH342" s="390" t="s">
        <v>411</v>
      </c>
      <c r="CI342" s="390" t="s">
        <v>411</v>
      </c>
      <c r="CJ342" s="390" t="s">
        <v>411</v>
      </c>
      <c r="CK342" s="390" t="s">
        <v>411</v>
      </c>
      <c r="CL342" s="390" t="s">
        <v>411</v>
      </c>
      <c r="CM342" s="390" t="s">
        <v>411</v>
      </c>
      <c r="CN342" s="390" t="s">
        <v>411</v>
      </c>
      <c r="CO342" s="369">
        <v>0</v>
      </c>
      <c r="CP342" s="369">
        <v>0</v>
      </c>
      <c r="CQ342" s="369">
        <v>0</v>
      </c>
      <c r="CR342" s="369">
        <v>0</v>
      </c>
      <c r="CS342" s="369">
        <v>0</v>
      </c>
      <c r="CT342" s="369">
        <v>0</v>
      </c>
      <c r="CU342" s="369">
        <v>0</v>
      </c>
      <c r="CV342" s="369">
        <v>0</v>
      </c>
      <c r="CW342" s="369">
        <v>0</v>
      </c>
      <c r="CX342" s="369">
        <v>0</v>
      </c>
      <c r="CY342" s="369">
        <v>0</v>
      </c>
      <c r="CZ342" s="369">
        <v>0</v>
      </c>
      <c r="DA342" s="369">
        <v>0</v>
      </c>
      <c r="DB342" s="369">
        <v>0</v>
      </c>
      <c r="DC342" s="369">
        <v>0</v>
      </c>
      <c r="DD342" s="369">
        <v>0</v>
      </c>
      <c r="DE342" s="369">
        <v>0</v>
      </c>
      <c r="DF342" s="369">
        <v>0</v>
      </c>
      <c r="DG342" s="369">
        <v>0</v>
      </c>
      <c r="DH342" s="369">
        <v>0</v>
      </c>
      <c r="DI342" s="369">
        <v>0</v>
      </c>
      <c r="DJ342" s="369">
        <v>0</v>
      </c>
      <c r="DK342" s="369">
        <v>0</v>
      </c>
      <c r="DL342" s="369">
        <v>0</v>
      </c>
      <c r="DM342" s="369">
        <v>0</v>
      </c>
      <c r="DN342" s="369">
        <v>0</v>
      </c>
      <c r="DO342" s="369">
        <v>0</v>
      </c>
      <c r="DP342" s="369">
        <v>0</v>
      </c>
      <c r="DQ342" s="369">
        <v>0</v>
      </c>
      <c r="DR342" s="369">
        <v>0</v>
      </c>
      <c r="DT342" s="366">
        <v>0</v>
      </c>
      <c r="DU342" s="304"/>
      <c r="DV342" s="304"/>
      <c r="DW342" s="304"/>
      <c r="DX342" s="304"/>
      <c r="DY342" s="304"/>
      <c r="DZ342" s="304"/>
      <c r="EA342" s="255">
        <v>0</v>
      </c>
      <c r="EB342" s="255">
        <v>0</v>
      </c>
      <c r="EC342" s="255">
        <v>0</v>
      </c>
      <c r="ED342" s="255">
        <f t="shared" si="35"/>
        <v>0</v>
      </c>
      <c r="EE342" s="255">
        <f t="shared" si="35"/>
        <v>0</v>
      </c>
      <c r="EF342" s="255">
        <f t="shared" si="34"/>
        <v>0</v>
      </c>
      <c r="EG342" s="255">
        <v>0</v>
      </c>
      <c r="EH342" s="366" t="s">
        <v>200</v>
      </c>
    </row>
    <row r="343" spans="1:138" x14ac:dyDescent="0.4">
      <c r="A343" s="366">
        <v>0</v>
      </c>
      <c r="B343" s="366">
        <v>0</v>
      </c>
      <c r="C343" s="366">
        <v>0</v>
      </c>
      <c r="D343" s="366">
        <v>0</v>
      </c>
      <c r="E343" s="366">
        <v>0</v>
      </c>
      <c r="F343" s="367">
        <v>0</v>
      </c>
      <c r="G343" s="367">
        <v>0</v>
      </c>
      <c r="H343" s="281"/>
      <c r="I343" s="281"/>
      <c r="J343" s="281"/>
      <c r="K343" s="281"/>
      <c r="L343" s="281"/>
      <c r="M343" s="389" t="s">
        <v>411</v>
      </c>
      <c r="N343" s="389" t="s">
        <v>411</v>
      </c>
      <c r="O343" s="389" t="s">
        <v>411</v>
      </c>
      <c r="P343" s="389" t="s">
        <v>411</v>
      </c>
      <c r="Q343" s="389" t="s">
        <v>411</v>
      </c>
      <c r="R343" s="389" t="s">
        <v>411</v>
      </c>
      <c r="S343" s="389" t="s">
        <v>411</v>
      </c>
      <c r="T343" s="389" t="s">
        <v>411</v>
      </c>
      <c r="U343" s="389" t="s">
        <v>411</v>
      </c>
      <c r="V343" s="389" t="s">
        <v>411</v>
      </c>
      <c r="W343" s="389" t="s">
        <v>411</v>
      </c>
      <c r="X343" s="389" t="s">
        <v>411</v>
      </c>
      <c r="Y343" s="389" t="s">
        <v>411</v>
      </c>
      <c r="Z343" s="389" t="s">
        <v>411</v>
      </c>
      <c r="AA343" s="389" t="s">
        <v>411</v>
      </c>
      <c r="AB343" s="389" t="s">
        <v>411</v>
      </c>
      <c r="AC343" s="389" t="s">
        <v>411</v>
      </c>
      <c r="AD343" s="389" t="s">
        <v>411</v>
      </c>
      <c r="AE343" s="389" t="s">
        <v>411</v>
      </c>
      <c r="AF343" s="389" t="s">
        <v>411</v>
      </c>
      <c r="AG343" s="389" t="s">
        <v>411</v>
      </c>
      <c r="AH343" s="389" t="s">
        <v>411</v>
      </c>
      <c r="AI343" s="367">
        <v>0</v>
      </c>
      <c r="AJ343" s="367">
        <v>0</v>
      </c>
      <c r="AK343" s="367">
        <v>0</v>
      </c>
      <c r="AL343" s="367">
        <v>0</v>
      </c>
      <c r="AM343" s="367">
        <v>0</v>
      </c>
      <c r="AN343" s="367">
        <v>0</v>
      </c>
      <c r="AO343" s="367">
        <v>0</v>
      </c>
      <c r="AP343" s="367">
        <v>0</v>
      </c>
      <c r="AQ343" s="367">
        <v>0</v>
      </c>
      <c r="AR343" s="367">
        <v>0</v>
      </c>
      <c r="AS343" s="367">
        <v>0</v>
      </c>
      <c r="AT343" s="367">
        <v>0</v>
      </c>
      <c r="AU343" s="367">
        <v>0</v>
      </c>
      <c r="AV343" s="367">
        <v>0</v>
      </c>
      <c r="AW343" s="367">
        <v>0</v>
      </c>
      <c r="AX343" s="367">
        <v>0</v>
      </c>
      <c r="AY343" s="367">
        <v>0</v>
      </c>
      <c r="AZ343" s="367">
        <v>0</v>
      </c>
      <c r="BA343" s="367">
        <v>0</v>
      </c>
      <c r="BB343" s="367">
        <v>0</v>
      </c>
      <c r="BC343" s="367">
        <v>0</v>
      </c>
      <c r="BD343" s="367">
        <v>0</v>
      </c>
      <c r="BE343" s="367">
        <v>0</v>
      </c>
      <c r="BF343" s="367">
        <v>0</v>
      </c>
      <c r="BG343" s="367">
        <v>0</v>
      </c>
      <c r="BH343" s="367">
        <v>0</v>
      </c>
      <c r="BI343" s="367">
        <v>0</v>
      </c>
      <c r="BJ343" s="367">
        <v>0</v>
      </c>
      <c r="BK343" s="367">
        <v>0</v>
      </c>
      <c r="BL343" s="367">
        <v>0</v>
      </c>
      <c r="BN343" s="369">
        <v>0</v>
      </c>
      <c r="BO343" s="369">
        <v>0</v>
      </c>
      <c r="BP343" s="369">
        <v>0</v>
      </c>
      <c r="BQ343" s="369">
        <v>0</v>
      </c>
      <c r="BR343" s="369">
        <v>0</v>
      </c>
      <c r="BS343" s="390" t="s">
        <v>411</v>
      </c>
      <c r="BT343" s="390" t="s">
        <v>411</v>
      </c>
      <c r="BU343" s="390" t="s">
        <v>411</v>
      </c>
      <c r="BV343" s="390" t="s">
        <v>411</v>
      </c>
      <c r="BW343" s="390" t="s">
        <v>411</v>
      </c>
      <c r="BX343" s="390" t="s">
        <v>411</v>
      </c>
      <c r="BY343" s="390" t="s">
        <v>411</v>
      </c>
      <c r="BZ343" s="390" t="s">
        <v>411</v>
      </c>
      <c r="CA343" s="390" t="s">
        <v>411</v>
      </c>
      <c r="CB343" s="390" t="s">
        <v>411</v>
      </c>
      <c r="CC343" s="390" t="s">
        <v>411</v>
      </c>
      <c r="CD343" s="390" t="s">
        <v>411</v>
      </c>
      <c r="CE343" s="390" t="s">
        <v>411</v>
      </c>
      <c r="CF343" s="390" t="s">
        <v>411</v>
      </c>
      <c r="CG343" s="390" t="s">
        <v>411</v>
      </c>
      <c r="CH343" s="390" t="s">
        <v>411</v>
      </c>
      <c r="CI343" s="390" t="s">
        <v>411</v>
      </c>
      <c r="CJ343" s="390" t="s">
        <v>411</v>
      </c>
      <c r="CK343" s="390" t="s">
        <v>411</v>
      </c>
      <c r="CL343" s="390" t="s">
        <v>411</v>
      </c>
      <c r="CM343" s="390" t="s">
        <v>411</v>
      </c>
      <c r="CN343" s="390" t="s">
        <v>411</v>
      </c>
      <c r="CO343" s="369">
        <v>0</v>
      </c>
      <c r="CP343" s="369">
        <v>0</v>
      </c>
      <c r="CQ343" s="369">
        <v>0</v>
      </c>
      <c r="CR343" s="369">
        <v>0</v>
      </c>
      <c r="CS343" s="369">
        <v>0</v>
      </c>
      <c r="CT343" s="369">
        <v>0</v>
      </c>
      <c r="CU343" s="369">
        <v>0</v>
      </c>
      <c r="CV343" s="369">
        <v>0</v>
      </c>
      <c r="CW343" s="369">
        <v>0</v>
      </c>
      <c r="CX343" s="369">
        <v>0</v>
      </c>
      <c r="CY343" s="369">
        <v>0</v>
      </c>
      <c r="CZ343" s="369">
        <v>0</v>
      </c>
      <c r="DA343" s="369">
        <v>0</v>
      </c>
      <c r="DB343" s="369">
        <v>0</v>
      </c>
      <c r="DC343" s="369">
        <v>0</v>
      </c>
      <c r="DD343" s="369">
        <v>0</v>
      </c>
      <c r="DE343" s="369">
        <v>0</v>
      </c>
      <c r="DF343" s="369">
        <v>0</v>
      </c>
      <c r="DG343" s="369">
        <v>0</v>
      </c>
      <c r="DH343" s="369">
        <v>0</v>
      </c>
      <c r="DI343" s="369">
        <v>0</v>
      </c>
      <c r="DJ343" s="369">
        <v>0</v>
      </c>
      <c r="DK343" s="369">
        <v>0</v>
      </c>
      <c r="DL343" s="369">
        <v>0</v>
      </c>
      <c r="DM343" s="369">
        <v>0</v>
      </c>
      <c r="DN343" s="369">
        <v>0</v>
      </c>
      <c r="DO343" s="369">
        <v>0</v>
      </c>
      <c r="DP343" s="369">
        <v>0</v>
      </c>
      <c r="DQ343" s="369">
        <v>0</v>
      </c>
      <c r="DR343" s="369">
        <v>0</v>
      </c>
      <c r="DT343" s="366">
        <v>0</v>
      </c>
      <c r="DU343" s="304"/>
      <c r="DV343" s="304"/>
      <c r="DW343" s="304"/>
      <c r="DX343" s="304"/>
      <c r="DY343" s="304"/>
      <c r="DZ343" s="304"/>
      <c r="EA343" s="255">
        <v>0</v>
      </c>
      <c r="EB343" s="255">
        <v>0</v>
      </c>
      <c r="EC343" s="255">
        <v>0</v>
      </c>
      <c r="ED343" s="255">
        <f t="shared" si="35"/>
        <v>0</v>
      </c>
      <c r="EE343" s="255">
        <f t="shared" si="35"/>
        <v>0</v>
      </c>
      <c r="EF343" s="255">
        <f t="shared" si="34"/>
        <v>0</v>
      </c>
      <c r="EG343" s="255">
        <v>0</v>
      </c>
      <c r="EH343" s="366" t="s">
        <v>200</v>
      </c>
    </row>
    <row r="344" spans="1:138" x14ac:dyDescent="0.4">
      <c r="A344" s="366">
        <v>0</v>
      </c>
      <c r="B344" s="366">
        <v>0</v>
      </c>
      <c r="C344" s="366">
        <v>0</v>
      </c>
      <c r="D344" s="366">
        <v>0</v>
      </c>
      <c r="E344" s="366">
        <v>0</v>
      </c>
      <c r="F344" s="367">
        <v>0</v>
      </c>
      <c r="G344" s="367">
        <v>0</v>
      </c>
      <c r="H344" s="281"/>
      <c r="I344" s="281"/>
      <c r="J344" s="281"/>
      <c r="K344" s="281"/>
      <c r="L344" s="281"/>
      <c r="M344" s="389" t="s">
        <v>411</v>
      </c>
      <c r="N344" s="389" t="s">
        <v>411</v>
      </c>
      <c r="O344" s="389" t="s">
        <v>411</v>
      </c>
      <c r="P344" s="389" t="s">
        <v>411</v>
      </c>
      <c r="Q344" s="389" t="s">
        <v>411</v>
      </c>
      <c r="R344" s="389" t="s">
        <v>411</v>
      </c>
      <c r="S344" s="389" t="s">
        <v>411</v>
      </c>
      <c r="T344" s="389" t="s">
        <v>411</v>
      </c>
      <c r="U344" s="389" t="s">
        <v>411</v>
      </c>
      <c r="V344" s="389" t="s">
        <v>411</v>
      </c>
      <c r="W344" s="389" t="s">
        <v>411</v>
      </c>
      <c r="X344" s="389" t="s">
        <v>411</v>
      </c>
      <c r="Y344" s="389" t="s">
        <v>411</v>
      </c>
      <c r="Z344" s="389" t="s">
        <v>411</v>
      </c>
      <c r="AA344" s="389" t="s">
        <v>411</v>
      </c>
      <c r="AB344" s="389" t="s">
        <v>411</v>
      </c>
      <c r="AC344" s="389" t="s">
        <v>411</v>
      </c>
      <c r="AD344" s="389" t="s">
        <v>411</v>
      </c>
      <c r="AE344" s="389" t="s">
        <v>411</v>
      </c>
      <c r="AF344" s="389" t="s">
        <v>411</v>
      </c>
      <c r="AG344" s="389" t="s">
        <v>411</v>
      </c>
      <c r="AH344" s="389" t="s">
        <v>411</v>
      </c>
      <c r="AI344" s="367">
        <v>0</v>
      </c>
      <c r="AJ344" s="367">
        <v>0</v>
      </c>
      <c r="AK344" s="367">
        <v>0</v>
      </c>
      <c r="AL344" s="367">
        <v>0</v>
      </c>
      <c r="AM344" s="367">
        <v>0</v>
      </c>
      <c r="AN344" s="367">
        <v>0</v>
      </c>
      <c r="AO344" s="367">
        <v>0</v>
      </c>
      <c r="AP344" s="367">
        <v>0</v>
      </c>
      <c r="AQ344" s="367">
        <v>0</v>
      </c>
      <c r="AR344" s="367">
        <v>0</v>
      </c>
      <c r="AS344" s="367">
        <v>0</v>
      </c>
      <c r="AT344" s="367">
        <v>0</v>
      </c>
      <c r="AU344" s="367">
        <v>0</v>
      </c>
      <c r="AV344" s="367">
        <v>0</v>
      </c>
      <c r="AW344" s="367">
        <v>0</v>
      </c>
      <c r="AX344" s="367">
        <v>0</v>
      </c>
      <c r="AY344" s="367">
        <v>0</v>
      </c>
      <c r="AZ344" s="367">
        <v>0</v>
      </c>
      <c r="BA344" s="367">
        <v>0</v>
      </c>
      <c r="BB344" s="367">
        <v>0</v>
      </c>
      <c r="BC344" s="367">
        <v>0</v>
      </c>
      <c r="BD344" s="367">
        <v>0</v>
      </c>
      <c r="BE344" s="367">
        <v>0</v>
      </c>
      <c r="BF344" s="367">
        <v>0</v>
      </c>
      <c r="BG344" s="367">
        <v>0</v>
      </c>
      <c r="BH344" s="367">
        <v>0</v>
      </c>
      <c r="BI344" s="367">
        <v>0</v>
      </c>
      <c r="BJ344" s="367">
        <v>0</v>
      </c>
      <c r="BK344" s="367">
        <v>0</v>
      </c>
      <c r="BL344" s="367">
        <v>0</v>
      </c>
      <c r="BN344" s="369">
        <v>0</v>
      </c>
      <c r="BO344" s="369">
        <v>0</v>
      </c>
      <c r="BP344" s="369">
        <v>0</v>
      </c>
      <c r="BQ344" s="369">
        <v>0</v>
      </c>
      <c r="BR344" s="369">
        <v>0</v>
      </c>
      <c r="BS344" s="390" t="s">
        <v>411</v>
      </c>
      <c r="BT344" s="390" t="s">
        <v>411</v>
      </c>
      <c r="BU344" s="390" t="s">
        <v>411</v>
      </c>
      <c r="BV344" s="390" t="s">
        <v>411</v>
      </c>
      <c r="BW344" s="390" t="s">
        <v>411</v>
      </c>
      <c r="BX344" s="390" t="s">
        <v>411</v>
      </c>
      <c r="BY344" s="390" t="s">
        <v>411</v>
      </c>
      <c r="BZ344" s="390" t="s">
        <v>411</v>
      </c>
      <c r="CA344" s="390" t="s">
        <v>411</v>
      </c>
      <c r="CB344" s="390" t="s">
        <v>411</v>
      </c>
      <c r="CC344" s="390" t="s">
        <v>411</v>
      </c>
      <c r="CD344" s="390" t="s">
        <v>411</v>
      </c>
      <c r="CE344" s="390" t="s">
        <v>411</v>
      </c>
      <c r="CF344" s="390" t="s">
        <v>411</v>
      </c>
      <c r="CG344" s="390" t="s">
        <v>411</v>
      </c>
      <c r="CH344" s="390" t="s">
        <v>411</v>
      </c>
      <c r="CI344" s="390" t="s">
        <v>411</v>
      </c>
      <c r="CJ344" s="390" t="s">
        <v>411</v>
      </c>
      <c r="CK344" s="390" t="s">
        <v>411</v>
      </c>
      <c r="CL344" s="390" t="s">
        <v>411</v>
      </c>
      <c r="CM344" s="390" t="s">
        <v>411</v>
      </c>
      <c r="CN344" s="390" t="s">
        <v>411</v>
      </c>
      <c r="CO344" s="369">
        <v>0</v>
      </c>
      <c r="CP344" s="369">
        <v>0</v>
      </c>
      <c r="CQ344" s="369">
        <v>0</v>
      </c>
      <c r="CR344" s="369">
        <v>0</v>
      </c>
      <c r="CS344" s="369">
        <v>0</v>
      </c>
      <c r="CT344" s="369">
        <v>0</v>
      </c>
      <c r="CU344" s="369">
        <v>0</v>
      </c>
      <c r="CV344" s="369">
        <v>0</v>
      </c>
      <c r="CW344" s="369">
        <v>0</v>
      </c>
      <c r="CX344" s="369">
        <v>0</v>
      </c>
      <c r="CY344" s="369">
        <v>0</v>
      </c>
      <c r="CZ344" s="369">
        <v>0</v>
      </c>
      <c r="DA344" s="369">
        <v>0</v>
      </c>
      <c r="DB344" s="369">
        <v>0</v>
      </c>
      <c r="DC344" s="369">
        <v>0</v>
      </c>
      <c r="DD344" s="369">
        <v>0</v>
      </c>
      <c r="DE344" s="369">
        <v>0</v>
      </c>
      <c r="DF344" s="369">
        <v>0</v>
      </c>
      <c r="DG344" s="369">
        <v>0</v>
      </c>
      <c r="DH344" s="369">
        <v>0</v>
      </c>
      <c r="DI344" s="369">
        <v>0</v>
      </c>
      <c r="DJ344" s="369">
        <v>0</v>
      </c>
      <c r="DK344" s="369">
        <v>0</v>
      </c>
      <c r="DL344" s="369">
        <v>0</v>
      </c>
      <c r="DM344" s="369">
        <v>0</v>
      </c>
      <c r="DN344" s="369">
        <v>0</v>
      </c>
      <c r="DO344" s="369">
        <v>0</v>
      </c>
      <c r="DP344" s="369">
        <v>0</v>
      </c>
      <c r="DQ344" s="369">
        <v>0</v>
      </c>
      <c r="DR344" s="369">
        <v>0</v>
      </c>
      <c r="DT344" s="366">
        <v>0</v>
      </c>
      <c r="DU344" s="304"/>
      <c r="DV344" s="304"/>
      <c r="DW344" s="304"/>
      <c r="DX344" s="304"/>
      <c r="DY344" s="304"/>
      <c r="DZ344" s="304"/>
      <c r="EA344" s="255">
        <v>0</v>
      </c>
      <c r="EB344" s="255">
        <v>0</v>
      </c>
      <c r="EC344" s="255">
        <v>0</v>
      </c>
      <c r="ED344" s="255">
        <f t="shared" si="35"/>
        <v>0</v>
      </c>
      <c r="EE344" s="255">
        <f t="shared" si="35"/>
        <v>0</v>
      </c>
      <c r="EF344" s="255">
        <f t="shared" si="34"/>
        <v>0</v>
      </c>
      <c r="EG344" s="255">
        <v>0</v>
      </c>
      <c r="EH344" s="366" t="s">
        <v>200</v>
      </c>
    </row>
    <row r="345" spans="1:138" x14ac:dyDescent="0.4">
      <c r="A345" s="366">
        <v>0</v>
      </c>
      <c r="B345" s="366">
        <v>0</v>
      </c>
      <c r="C345" s="366">
        <v>0</v>
      </c>
      <c r="D345" s="366">
        <v>0</v>
      </c>
      <c r="E345" s="366">
        <v>0</v>
      </c>
      <c r="F345" s="367">
        <v>0</v>
      </c>
      <c r="G345" s="367">
        <v>0</v>
      </c>
      <c r="H345" s="281"/>
      <c r="I345" s="281"/>
      <c r="J345" s="281"/>
      <c r="K345" s="281"/>
      <c r="L345" s="281"/>
      <c r="M345" s="389" t="s">
        <v>411</v>
      </c>
      <c r="N345" s="389" t="s">
        <v>411</v>
      </c>
      <c r="O345" s="389" t="s">
        <v>411</v>
      </c>
      <c r="P345" s="389" t="s">
        <v>411</v>
      </c>
      <c r="Q345" s="389" t="s">
        <v>411</v>
      </c>
      <c r="R345" s="389" t="s">
        <v>411</v>
      </c>
      <c r="S345" s="389" t="s">
        <v>411</v>
      </c>
      <c r="T345" s="389" t="s">
        <v>411</v>
      </c>
      <c r="U345" s="389" t="s">
        <v>411</v>
      </c>
      <c r="V345" s="389" t="s">
        <v>411</v>
      </c>
      <c r="W345" s="389" t="s">
        <v>411</v>
      </c>
      <c r="X345" s="389" t="s">
        <v>411</v>
      </c>
      <c r="Y345" s="389" t="s">
        <v>411</v>
      </c>
      <c r="Z345" s="389" t="s">
        <v>411</v>
      </c>
      <c r="AA345" s="389" t="s">
        <v>411</v>
      </c>
      <c r="AB345" s="389" t="s">
        <v>411</v>
      </c>
      <c r="AC345" s="389" t="s">
        <v>411</v>
      </c>
      <c r="AD345" s="389" t="s">
        <v>411</v>
      </c>
      <c r="AE345" s="389" t="s">
        <v>411</v>
      </c>
      <c r="AF345" s="389" t="s">
        <v>411</v>
      </c>
      <c r="AG345" s="389" t="s">
        <v>411</v>
      </c>
      <c r="AH345" s="389" t="s">
        <v>411</v>
      </c>
      <c r="AI345" s="367">
        <v>0</v>
      </c>
      <c r="AJ345" s="367">
        <v>0</v>
      </c>
      <c r="AK345" s="367">
        <v>0</v>
      </c>
      <c r="AL345" s="367">
        <v>0</v>
      </c>
      <c r="AM345" s="367">
        <v>0</v>
      </c>
      <c r="AN345" s="367">
        <v>0</v>
      </c>
      <c r="AO345" s="367">
        <v>0</v>
      </c>
      <c r="AP345" s="367">
        <v>0</v>
      </c>
      <c r="AQ345" s="367">
        <v>0</v>
      </c>
      <c r="AR345" s="367">
        <v>0</v>
      </c>
      <c r="AS345" s="367">
        <v>0</v>
      </c>
      <c r="AT345" s="367">
        <v>0</v>
      </c>
      <c r="AU345" s="367">
        <v>0</v>
      </c>
      <c r="AV345" s="367">
        <v>0</v>
      </c>
      <c r="AW345" s="367">
        <v>0</v>
      </c>
      <c r="AX345" s="367">
        <v>0</v>
      </c>
      <c r="AY345" s="367">
        <v>0</v>
      </c>
      <c r="AZ345" s="367">
        <v>0</v>
      </c>
      <c r="BA345" s="367">
        <v>0</v>
      </c>
      <c r="BB345" s="367">
        <v>0</v>
      </c>
      <c r="BC345" s="367">
        <v>0</v>
      </c>
      <c r="BD345" s="367">
        <v>0</v>
      </c>
      <c r="BE345" s="367">
        <v>0</v>
      </c>
      <c r="BF345" s="367">
        <v>0</v>
      </c>
      <c r="BG345" s="367">
        <v>0</v>
      </c>
      <c r="BH345" s="367">
        <v>0</v>
      </c>
      <c r="BI345" s="367">
        <v>0</v>
      </c>
      <c r="BJ345" s="367">
        <v>0</v>
      </c>
      <c r="BK345" s="367">
        <v>0</v>
      </c>
      <c r="BL345" s="367">
        <v>0</v>
      </c>
      <c r="BN345" s="369">
        <v>0</v>
      </c>
      <c r="BO345" s="369">
        <v>0</v>
      </c>
      <c r="BP345" s="369">
        <v>0</v>
      </c>
      <c r="BQ345" s="369">
        <v>0</v>
      </c>
      <c r="BR345" s="369">
        <v>0</v>
      </c>
      <c r="BS345" s="390" t="s">
        <v>411</v>
      </c>
      <c r="BT345" s="390" t="s">
        <v>411</v>
      </c>
      <c r="BU345" s="390" t="s">
        <v>411</v>
      </c>
      <c r="BV345" s="390" t="s">
        <v>411</v>
      </c>
      <c r="BW345" s="390" t="s">
        <v>411</v>
      </c>
      <c r="BX345" s="390" t="s">
        <v>411</v>
      </c>
      <c r="BY345" s="390" t="s">
        <v>411</v>
      </c>
      <c r="BZ345" s="390" t="s">
        <v>411</v>
      </c>
      <c r="CA345" s="390" t="s">
        <v>411</v>
      </c>
      <c r="CB345" s="390" t="s">
        <v>411</v>
      </c>
      <c r="CC345" s="390" t="s">
        <v>411</v>
      </c>
      <c r="CD345" s="390" t="s">
        <v>411</v>
      </c>
      <c r="CE345" s="390" t="s">
        <v>411</v>
      </c>
      <c r="CF345" s="390" t="s">
        <v>411</v>
      </c>
      <c r="CG345" s="390" t="s">
        <v>411</v>
      </c>
      <c r="CH345" s="390" t="s">
        <v>411</v>
      </c>
      <c r="CI345" s="390" t="s">
        <v>411</v>
      </c>
      <c r="CJ345" s="390" t="s">
        <v>411</v>
      </c>
      <c r="CK345" s="390" t="s">
        <v>411</v>
      </c>
      <c r="CL345" s="390" t="s">
        <v>411</v>
      </c>
      <c r="CM345" s="390" t="s">
        <v>411</v>
      </c>
      <c r="CN345" s="390" t="s">
        <v>411</v>
      </c>
      <c r="CO345" s="369">
        <v>0</v>
      </c>
      <c r="CP345" s="369">
        <v>0</v>
      </c>
      <c r="CQ345" s="369">
        <v>0</v>
      </c>
      <c r="CR345" s="369">
        <v>0</v>
      </c>
      <c r="CS345" s="369">
        <v>0</v>
      </c>
      <c r="CT345" s="369">
        <v>0</v>
      </c>
      <c r="CU345" s="369">
        <v>0</v>
      </c>
      <c r="CV345" s="369">
        <v>0</v>
      </c>
      <c r="CW345" s="369">
        <v>0</v>
      </c>
      <c r="CX345" s="369">
        <v>0</v>
      </c>
      <c r="CY345" s="369">
        <v>0</v>
      </c>
      <c r="CZ345" s="369">
        <v>0</v>
      </c>
      <c r="DA345" s="369">
        <v>0</v>
      </c>
      <c r="DB345" s="369">
        <v>0</v>
      </c>
      <c r="DC345" s="369">
        <v>0</v>
      </c>
      <c r="DD345" s="369">
        <v>0</v>
      </c>
      <c r="DE345" s="369">
        <v>0</v>
      </c>
      <c r="DF345" s="369">
        <v>0</v>
      </c>
      <c r="DG345" s="369">
        <v>0</v>
      </c>
      <c r="DH345" s="369">
        <v>0</v>
      </c>
      <c r="DI345" s="369">
        <v>0</v>
      </c>
      <c r="DJ345" s="369">
        <v>0</v>
      </c>
      <c r="DK345" s="369">
        <v>0</v>
      </c>
      <c r="DL345" s="369">
        <v>0</v>
      </c>
      <c r="DM345" s="369">
        <v>0</v>
      </c>
      <c r="DN345" s="369">
        <v>0</v>
      </c>
      <c r="DO345" s="369">
        <v>0</v>
      </c>
      <c r="DP345" s="369">
        <v>0</v>
      </c>
      <c r="DQ345" s="369">
        <v>0</v>
      </c>
      <c r="DR345" s="369">
        <v>0</v>
      </c>
      <c r="DT345" s="366">
        <v>0</v>
      </c>
      <c r="DU345" s="304"/>
      <c r="DV345" s="304"/>
      <c r="DW345" s="304"/>
      <c r="DX345" s="304"/>
      <c r="DY345" s="304"/>
      <c r="DZ345" s="304"/>
      <c r="EA345" s="255">
        <v>0</v>
      </c>
      <c r="EB345" s="255">
        <v>0</v>
      </c>
      <c r="EC345" s="255">
        <v>0</v>
      </c>
      <c r="ED345" s="255">
        <f t="shared" si="35"/>
        <v>0</v>
      </c>
      <c r="EE345" s="255">
        <f t="shared" si="35"/>
        <v>0</v>
      </c>
      <c r="EF345" s="255">
        <f t="shared" si="34"/>
        <v>0</v>
      </c>
      <c r="EG345" s="255">
        <v>0</v>
      </c>
      <c r="EH345" s="366" t="s">
        <v>200</v>
      </c>
    </row>
    <row r="346" spans="1:138" x14ac:dyDescent="0.4">
      <c r="A346" s="366">
        <v>0</v>
      </c>
      <c r="B346" s="366">
        <v>0</v>
      </c>
      <c r="C346" s="366">
        <v>0</v>
      </c>
      <c r="D346" s="366">
        <v>0</v>
      </c>
      <c r="E346" s="366">
        <v>0</v>
      </c>
      <c r="F346" s="367">
        <v>0</v>
      </c>
      <c r="G346" s="367">
        <v>0</v>
      </c>
      <c r="H346" s="281"/>
      <c r="I346" s="281"/>
      <c r="J346" s="281"/>
      <c r="K346" s="281"/>
      <c r="L346" s="281"/>
      <c r="M346" s="389" t="s">
        <v>411</v>
      </c>
      <c r="N346" s="389" t="s">
        <v>411</v>
      </c>
      <c r="O346" s="389" t="s">
        <v>411</v>
      </c>
      <c r="P346" s="389" t="s">
        <v>411</v>
      </c>
      <c r="Q346" s="389" t="s">
        <v>411</v>
      </c>
      <c r="R346" s="389" t="s">
        <v>411</v>
      </c>
      <c r="S346" s="389" t="s">
        <v>411</v>
      </c>
      <c r="T346" s="389" t="s">
        <v>411</v>
      </c>
      <c r="U346" s="389" t="s">
        <v>411</v>
      </c>
      <c r="V346" s="389" t="s">
        <v>411</v>
      </c>
      <c r="W346" s="389" t="s">
        <v>411</v>
      </c>
      <c r="X346" s="389" t="s">
        <v>411</v>
      </c>
      <c r="Y346" s="389" t="s">
        <v>411</v>
      </c>
      <c r="Z346" s="389" t="s">
        <v>411</v>
      </c>
      <c r="AA346" s="389" t="s">
        <v>411</v>
      </c>
      <c r="AB346" s="389" t="s">
        <v>411</v>
      </c>
      <c r="AC346" s="389" t="s">
        <v>411</v>
      </c>
      <c r="AD346" s="389" t="s">
        <v>411</v>
      </c>
      <c r="AE346" s="389" t="s">
        <v>411</v>
      </c>
      <c r="AF346" s="389" t="s">
        <v>411</v>
      </c>
      <c r="AG346" s="389" t="s">
        <v>411</v>
      </c>
      <c r="AH346" s="389" t="s">
        <v>411</v>
      </c>
      <c r="AI346" s="367">
        <v>0</v>
      </c>
      <c r="AJ346" s="367">
        <v>0</v>
      </c>
      <c r="AK346" s="367">
        <v>0</v>
      </c>
      <c r="AL346" s="367">
        <v>0</v>
      </c>
      <c r="AM346" s="367">
        <v>0</v>
      </c>
      <c r="AN346" s="367">
        <v>0</v>
      </c>
      <c r="AO346" s="367">
        <v>0</v>
      </c>
      <c r="AP346" s="367">
        <v>0</v>
      </c>
      <c r="AQ346" s="367">
        <v>0</v>
      </c>
      <c r="AR346" s="367">
        <v>0</v>
      </c>
      <c r="AS346" s="367">
        <v>0</v>
      </c>
      <c r="AT346" s="367">
        <v>0</v>
      </c>
      <c r="AU346" s="367">
        <v>0</v>
      </c>
      <c r="AV346" s="367">
        <v>0</v>
      </c>
      <c r="AW346" s="367">
        <v>0</v>
      </c>
      <c r="AX346" s="367">
        <v>0</v>
      </c>
      <c r="AY346" s="367">
        <v>0</v>
      </c>
      <c r="AZ346" s="367">
        <v>0</v>
      </c>
      <c r="BA346" s="367">
        <v>0</v>
      </c>
      <c r="BB346" s="367">
        <v>0</v>
      </c>
      <c r="BC346" s="367">
        <v>0</v>
      </c>
      <c r="BD346" s="367">
        <v>0</v>
      </c>
      <c r="BE346" s="367">
        <v>0</v>
      </c>
      <c r="BF346" s="367">
        <v>0</v>
      </c>
      <c r="BG346" s="367">
        <v>0</v>
      </c>
      <c r="BH346" s="367">
        <v>0</v>
      </c>
      <c r="BI346" s="367">
        <v>0</v>
      </c>
      <c r="BJ346" s="367">
        <v>0</v>
      </c>
      <c r="BK346" s="367">
        <v>0</v>
      </c>
      <c r="BL346" s="367">
        <v>0</v>
      </c>
      <c r="BN346" s="369">
        <v>0</v>
      </c>
      <c r="BO346" s="369">
        <v>0</v>
      </c>
      <c r="BP346" s="369">
        <v>0</v>
      </c>
      <c r="BQ346" s="369">
        <v>0</v>
      </c>
      <c r="BR346" s="369">
        <v>0</v>
      </c>
      <c r="BS346" s="390" t="s">
        <v>411</v>
      </c>
      <c r="BT346" s="390" t="s">
        <v>411</v>
      </c>
      <c r="BU346" s="390" t="s">
        <v>411</v>
      </c>
      <c r="BV346" s="390" t="s">
        <v>411</v>
      </c>
      <c r="BW346" s="390" t="s">
        <v>411</v>
      </c>
      <c r="BX346" s="390" t="s">
        <v>411</v>
      </c>
      <c r="BY346" s="390" t="s">
        <v>411</v>
      </c>
      <c r="BZ346" s="390" t="s">
        <v>411</v>
      </c>
      <c r="CA346" s="390" t="s">
        <v>411</v>
      </c>
      <c r="CB346" s="390" t="s">
        <v>411</v>
      </c>
      <c r="CC346" s="390" t="s">
        <v>411</v>
      </c>
      <c r="CD346" s="390" t="s">
        <v>411</v>
      </c>
      <c r="CE346" s="390" t="s">
        <v>411</v>
      </c>
      <c r="CF346" s="390" t="s">
        <v>411</v>
      </c>
      <c r="CG346" s="390" t="s">
        <v>411</v>
      </c>
      <c r="CH346" s="390" t="s">
        <v>411</v>
      </c>
      <c r="CI346" s="390" t="s">
        <v>411</v>
      </c>
      <c r="CJ346" s="390" t="s">
        <v>411</v>
      </c>
      <c r="CK346" s="390" t="s">
        <v>411</v>
      </c>
      <c r="CL346" s="390" t="s">
        <v>411</v>
      </c>
      <c r="CM346" s="390" t="s">
        <v>411</v>
      </c>
      <c r="CN346" s="390" t="s">
        <v>411</v>
      </c>
      <c r="CO346" s="369">
        <v>0</v>
      </c>
      <c r="CP346" s="369">
        <v>0</v>
      </c>
      <c r="CQ346" s="369">
        <v>0</v>
      </c>
      <c r="CR346" s="369">
        <v>0</v>
      </c>
      <c r="CS346" s="369">
        <v>0</v>
      </c>
      <c r="CT346" s="369">
        <v>0</v>
      </c>
      <c r="CU346" s="369">
        <v>0</v>
      </c>
      <c r="CV346" s="369">
        <v>0</v>
      </c>
      <c r="CW346" s="369">
        <v>0</v>
      </c>
      <c r="CX346" s="369">
        <v>0</v>
      </c>
      <c r="CY346" s="369">
        <v>0</v>
      </c>
      <c r="CZ346" s="369">
        <v>0</v>
      </c>
      <c r="DA346" s="369">
        <v>0</v>
      </c>
      <c r="DB346" s="369">
        <v>0</v>
      </c>
      <c r="DC346" s="369">
        <v>0</v>
      </c>
      <c r="DD346" s="369">
        <v>0</v>
      </c>
      <c r="DE346" s="369">
        <v>0</v>
      </c>
      <c r="DF346" s="369">
        <v>0</v>
      </c>
      <c r="DG346" s="369">
        <v>0</v>
      </c>
      <c r="DH346" s="369">
        <v>0</v>
      </c>
      <c r="DI346" s="369">
        <v>0</v>
      </c>
      <c r="DJ346" s="369">
        <v>0</v>
      </c>
      <c r="DK346" s="369">
        <v>0</v>
      </c>
      <c r="DL346" s="369">
        <v>0</v>
      </c>
      <c r="DM346" s="369">
        <v>0</v>
      </c>
      <c r="DN346" s="369">
        <v>0</v>
      </c>
      <c r="DO346" s="369">
        <v>0</v>
      </c>
      <c r="DP346" s="369">
        <v>0</v>
      </c>
      <c r="DQ346" s="369">
        <v>0</v>
      </c>
      <c r="DR346" s="369">
        <v>0</v>
      </c>
      <c r="DT346" s="366">
        <v>0</v>
      </c>
      <c r="DU346" s="304"/>
      <c r="DV346" s="304"/>
      <c r="DW346" s="304"/>
      <c r="DX346" s="304"/>
      <c r="DY346" s="304"/>
      <c r="DZ346" s="304"/>
      <c r="EA346" s="255">
        <v>0</v>
      </c>
      <c r="EB346" s="255">
        <v>0</v>
      </c>
      <c r="EC346" s="255">
        <v>0</v>
      </c>
      <c r="ED346" s="255">
        <f t="shared" si="35"/>
        <v>0</v>
      </c>
      <c r="EE346" s="255">
        <f t="shared" si="35"/>
        <v>0</v>
      </c>
      <c r="EF346" s="255">
        <f t="shared" si="34"/>
        <v>0</v>
      </c>
      <c r="EG346" s="255">
        <v>0</v>
      </c>
      <c r="EH346" s="366" t="s">
        <v>200</v>
      </c>
    </row>
    <row r="347" spans="1:138" x14ac:dyDescent="0.4">
      <c r="A347" s="366">
        <v>0</v>
      </c>
      <c r="B347" s="366">
        <v>0</v>
      </c>
      <c r="C347" s="366">
        <v>0</v>
      </c>
      <c r="D347" s="366">
        <v>0</v>
      </c>
      <c r="E347" s="366">
        <v>0</v>
      </c>
      <c r="F347" s="367">
        <v>0</v>
      </c>
      <c r="G347" s="367">
        <v>0</v>
      </c>
      <c r="H347" s="281"/>
      <c r="I347" s="281"/>
      <c r="J347" s="281"/>
      <c r="K347" s="281"/>
      <c r="L347" s="281"/>
      <c r="M347" s="389" t="s">
        <v>411</v>
      </c>
      <c r="N347" s="389" t="s">
        <v>411</v>
      </c>
      <c r="O347" s="389" t="s">
        <v>411</v>
      </c>
      <c r="P347" s="389" t="s">
        <v>411</v>
      </c>
      <c r="Q347" s="389" t="s">
        <v>411</v>
      </c>
      <c r="R347" s="389" t="s">
        <v>411</v>
      </c>
      <c r="S347" s="389" t="s">
        <v>411</v>
      </c>
      <c r="T347" s="389" t="s">
        <v>411</v>
      </c>
      <c r="U347" s="389" t="s">
        <v>411</v>
      </c>
      <c r="V347" s="389" t="s">
        <v>411</v>
      </c>
      <c r="W347" s="389" t="s">
        <v>411</v>
      </c>
      <c r="X347" s="389" t="s">
        <v>411</v>
      </c>
      <c r="Y347" s="389" t="s">
        <v>411</v>
      </c>
      <c r="Z347" s="389" t="s">
        <v>411</v>
      </c>
      <c r="AA347" s="389" t="s">
        <v>411</v>
      </c>
      <c r="AB347" s="389" t="s">
        <v>411</v>
      </c>
      <c r="AC347" s="389" t="s">
        <v>411</v>
      </c>
      <c r="AD347" s="389" t="s">
        <v>411</v>
      </c>
      <c r="AE347" s="389" t="s">
        <v>411</v>
      </c>
      <c r="AF347" s="389" t="s">
        <v>411</v>
      </c>
      <c r="AG347" s="389" t="s">
        <v>411</v>
      </c>
      <c r="AH347" s="389" t="s">
        <v>411</v>
      </c>
      <c r="AI347" s="367">
        <v>0</v>
      </c>
      <c r="AJ347" s="367">
        <v>0</v>
      </c>
      <c r="AK347" s="367">
        <v>0</v>
      </c>
      <c r="AL347" s="367">
        <v>0</v>
      </c>
      <c r="AM347" s="367">
        <v>0</v>
      </c>
      <c r="AN347" s="367">
        <v>0</v>
      </c>
      <c r="AO347" s="367">
        <v>0</v>
      </c>
      <c r="AP347" s="367">
        <v>0</v>
      </c>
      <c r="AQ347" s="367">
        <v>0</v>
      </c>
      <c r="AR347" s="367">
        <v>0</v>
      </c>
      <c r="AS347" s="367">
        <v>0</v>
      </c>
      <c r="AT347" s="367">
        <v>0</v>
      </c>
      <c r="AU347" s="367">
        <v>0</v>
      </c>
      <c r="AV347" s="367">
        <v>0</v>
      </c>
      <c r="AW347" s="367">
        <v>0</v>
      </c>
      <c r="AX347" s="367">
        <v>0</v>
      </c>
      <c r="AY347" s="367">
        <v>0</v>
      </c>
      <c r="AZ347" s="367">
        <v>0</v>
      </c>
      <c r="BA347" s="367">
        <v>0</v>
      </c>
      <c r="BB347" s="367">
        <v>0</v>
      </c>
      <c r="BC347" s="367">
        <v>0</v>
      </c>
      <c r="BD347" s="367">
        <v>0</v>
      </c>
      <c r="BE347" s="367">
        <v>0</v>
      </c>
      <c r="BF347" s="367">
        <v>0</v>
      </c>
      <c r="BG347" s="367">
        <v>0</v>
      </c>
      <c r="BH347" s="367">
        <v>0</v>
      </c>
      <c r="BI347" s="367">
        <v>0</v>
      </c>
      <c r="BJ347" s="367">
        <v>0</v>
      </c>
      <c r="BK347" s="367">
        <v>0</v>
      </c>
      <c r="BL347" s="367">
        <v>0</v>
      </c>
      <c r="BN347" s="369">
        <v>0</v>
      </c>
      <c r="BO347" s="369">
        <v>0</v>
      </c>
      <c r="BP347" s="369">
        <v>0</v>
      </c>
      <c r="BQ347" s="369">
        <v>0</v>
      </c>
      <c r="BR347" s="369">
        <v>0</v>
      </c>
      <c r="BS347" s="390" t="s">
        <v>411</v>
      </c>
      <c r="BT347" s="390" t="s">
        <v>411</v>
      </c>
      <c r="BU347" s="390" t="s">
        <v>411</v>
      </c>
      <c r="BV347" s="390" t="s">
        <v>411</v>
      </c>
      <c r="BW347" s="390" t="s">
        <v>411</v>
      </c>
      <c r="BX347" s="390" t="s">
        <v>411</v>
      </c>
      <c r="BY347" s="390" t="s">
        <v>411</v>
      </c>
      <c r="BZ347" s="390" t="s">
        <v>411</v>
      </c>
      <c r="CA347" s="390" t="s">
        <v>411</v>
      </c>
      <c r="CB347" s="390" t="s">
        <v>411</v>
      </c>
      <c r="CC347" s="390" t="s">
        <v>411</v>
      </c>
      <c r="CD347" s="390" t="s">
        <v>411</v>
      </c>
      <c r="CE347" s="390" t="s">
        <v>411</v>
      </c>
      <c r="CF347" s="390" t="s">
        <v>411</v>
      </c>
      <c r="CG347" s="390" t="s">
        <v>411</v>
      </c>
      <c r="CH347" s="390" t="s">
        <v>411</v>
      </c>
      <c r="CI347" s="390" t="s">
        <v>411</v>
      </c>
      <c r="CJ347" s="390" t="s">
        <v>411</v>
      </c>
      <c r="CK347" s="390" t="s">
        <v>411</v>
      </c>
      <c r="CL347" s="390" t="s">
        <v>411</v>
      </c>
      <c r="CM347" s="390" t="s">
        <v>411</v>
      </c>
      <c r="CN347" s="390" t="s">
        <v>411</v>
      </c>
      <c r="CO347" s="369">
        <v>0</v>
      </c>
      <c r="CP347" s="369">
        <v>0</v>
      </c>
      <c r="CQ347" s="369">
        <v>0</v>
      </c>
      <c r="CR347" s="369">
        <v>0</v>
      </c>
      <c r="CS347" s="369">
        <v>0</v>
      </c>
      <c r="CT347" s="369">
        <v>0</v>
      </c>
      <c r="CU347" s="369">
        <v>0</v>
      </c>
      <c r="CV347" s="369">
        <v>0</v>
      </c>
      <c r="CW347" s="369">
        <v>0</v>
      </c>
      <c r="CX347" s="369">
        <v>0</v>
      </c>
      <c r="CY347" s="369">
        <v>0</v>
      </c>
      <c r="CZ347" s="369">
        <v>0</v>
      </c>
      <c r="DA347" s="369">
        <v>0</v>
      </c>
      <c r="DB347" s="369">
        <v>0</v>
      </c>
      <c r="DC347" s="369">
        <v>0</v>
      </c>
      <c r="DD347" s="369">
        <v>0</v>
      </c>
      <c r="DE347" s="369">
        <v>0</v>
      </c>
      <c r="DF347" s="369">
        <v>0</v>
      </c>
      <c r="DG347" s="369">
        <v>0</v>
      </c>
      <c r="DH347" s="369">
        <v>0</v>
      </c>
      <c r="DI347" s="369">
        <v>0</v>
      </c>
      <c r="DJ347" s="369">
        <v>0</v>
      </c>
      <c r="DK347" s="369">
        <v>0</v>
      </c>
      <c r="DL347" s="369">
        <v>0</v>
      </c>
      <c r="DM347" s="369">
        <v>0</v>
      </c>
      <c r="DN347" s="369">
        <v>0</v>
      </c>
      <c r="DO347" s="369">
        <v>0</v>
      </c>
      <c r="DP347" s="369">
        <v>0</v>
      </c>
      <c r="DQ347" s="369">
        <v>0</v>
      </c>
      <c r="DR347" s="369">
        <v>0</v>
      </c>
      <c r="DT347" s="366">
        <v>0</v>
      </c>
      <c r="DU347" s="304"/>
      <c r="DV347" s="304"/>
      <c r="DW347" s="304"/>
      <c r="DX347" s="304"/>
      <c r="DY347" s="304"/>
      <c r="DZ347" s="304"/>
      <c r="EA347" s="255">
        <v>0</v>
      </c>
      <c r="EB347" s="255">
        <v>0</v>
      </c>
      <c r="EC347" s="255">
        <v>0</v>
      </c>
      <c r="ED347" s="255">
        <f t="shared" si="35"/>
        <v>0</v>
      </c>
      <c r="EE347" s="255">
        <f t="shared" si="35"/>
        <v>0</v>
      </c>
      <c r="EF347" s="255">
        <f t="shared" si="34"/>
        <v>0</v>
      </c>
      <c r="EG347" s="255">
        <v>0</v>
      </c>
      <c r="EH347" s="366" t="s">
        <v>200</v>
      </c>
    </row>
    <row r="348" spans="1:138" x14ac:dyDescent="0.4">
      <c r="A348" s="366">
        <v>0</v>
      </c>
      <c r="B348" s="366">
        <v>0</v>
      </c>
      <c r="C348" s="366">
        <v>0</v>
      </c>
      <c r="D348" s="366">
        <v>0</v>
      </c>
      <c r="E348" s="366">
        <v>0</v>
      </c>
      <c r="F348" s="367">
        <v>0</v>
      </c>
      <c r="G348" s="367">
        <v>0</v>
      </c>
      <c r="H348" s="281"/>
      <c r="I348" s="281"/>
      <c r="J348" s="281"/>
      <c r="K348" s="281"/>
      <c r="L348" s="281"/>
      <c r="M348" s="389" t="s">
        <v>411</v>
      </c>
      <c r="N348" s="389" t="s">
        <v>411</v>
      </c>
      <c r="O348" s="389" t="s">
        <v>411</v>
      </c>
      <c r="P348" s="389" t="s">
        <v>411</v>
      </c>
      <c r="Q348" s="389" t="s">
        <v>411</v>
      </c>
      <c r="R348" s="389" t="s">
        <v>411</v>
      </c>
      <c r="S348" s="389" t="s">
        <v>411</v>
      </c>
      <c r="T348" s="389" t="s">
        <v>411</v>
      </c>
      <c r="U348" s="389" t="s">
        <v>411</v>
      </c>
      <c r="V348" s="389" t="s">
        <v>411</v>
      </c>
      <c r="W348" s="389" t="s">
        <v>411</v>
      </c>
      <c r="X348" s="389" t="s">
        <v>411</v>
      </c>
      <c r="Y348" s="389" t="s">
        <v>411</v>
      </c>
      <c r="Z348" s="389" t="s">
        <v>411</v>
      </c>
      <c r="AA348" s="389" t="s">
        <v>411</v>
      </c>
      <c r="AB348" s="389" t="s">
        <v>411</v>
      </c>
      <c r="AC348" s="389" t="s">
        <v>411</v>
      </c>
      <c r="AD348" s="389" t="s">
        <v>411</v>
      </c>
      <c r="AE348" s="389" t="s">
        <v>411</v>
      </c>
      <c r="AF348" s="389" t="s">
        <v>411</v>
      </c>
      <c r="AG348" s="389" t="s">
        <v>411</v>
      </c>
      <c r="AH348" s="389" t="s">
        <v>411</v>
      </c>
      <c r="AI348" s="367">
        <v>0</v>
      </c>
      <c r="AJ348" s="367">
        <v>0</v>
      </c>
      <c r="AK348" s="367">
        <v>0</v>
      </c>
      <c r="AL348" s="367">
        <v>0</v>
      </c>
      <c r="AM348" s="367">
        <v>0</v>
      </c>
      <c r="AN348" s="367">
        <v>0</v>
      </c>
      <c r="AO348" s="367">
        <v>0</v>
      </c>
      <c r="AP348" s="367">
        <v>0</v>
      </c>
      <c r="AQ348" s="367">
        <v>0</v>
      </c>
      <c r="AR348" s="367">
        <v>0</v>
      </c>
      <c r="AS348" s="367">
        <v>0</v>
      </c>
      <c r="AT348" s="367">
        <v>0</v>
      </c>
      <c r="AU348" s="367">
        <v>0</v>
      </c>
      <c r="AV348" s="367">
        <v>0</v>
      </c>
      <c r="AW348" s="367">
        <v>0</v>
      </c>
      <c r="AX348" s="367">
        <v>0</v>
      </c>
      <c r="AY348" s="367">
        <v>0</v>
      </c>
      <c r="AZ348" s="367">
        <v>0</v>
      </c>
      <c r="BA348" s="367">
        <v>0</v>
      </c>
      <c r="BB348" s="367">
        <v>0</v>
      </c>
      <c r="BC348" s="367">
        <v>0</v>
      </c>
      <c r="BD348" s="367">
        <v>0</v>
      </c>
      <c r="BE348" s="367">
        <v>0</v>
      </c>
      <c r="BF348" s="367">
        <v>0</v>
      </c>
      <c r="BG348" s="367">
        <v>0</v>
      </c>
      <c r="BH348" s="367">
        <v>0</v>
      </c>
      <c r="BI348" s="367">
        <v>0</v>
      </c>
      <c r="BJ348" s="367">
        <v>0</v>
      </c>
      <c r="BK348" s="367">
        <v>0</v>
      </c>
      <c r="BL348" s="367">
        <v>0</v>
      </c>
      <c r="BN348" s="369">
        <v>0</v>
      </c>
      <c r="BO348" s="369">
        <v>0</v>
      </c>
      <c r="BP348" s="369">
        <v>0</v>
      </c>
      <c r="BQ348" s="369">
        <v>0</v>
      </c>
      <c r="BR348" s="369">
        <v>0</v>
      </c>
      <c r="BS348" s="390" t="s">
        <v>411</v>
      </c>
      <c r="BT348" s="390" t="s">
        <v>411</v>
      </c>
      <c r="BU348" s="390" t="s">
        <v>411</v>
      </c>
      <c r="BV348" s="390" t="s">
        <v>411</v>
      </c>
      <c r="BW348" s="390" t="s">
        <v>411</v>
      </c>
      <c r="BX348" s="390" t="s">
        <v>411</v>
      </c>
      <c r="BY348" s="390" t="s">
        <v>411</v>
      </c>
      <c r="BZ348" s="390" t="s">
        <v>411</v>
      </c>
      <c r="CA348" s="390" t="s">
        <v>411</v>
      </c>
      <c r="CB348" s="390" t="s">
        <v>411</v>
      </c>
      <c r="CC348" s="390" t="s">
        <v>411</v>
      </c>
      <c r="CD348" s="390" t="s">
        <v>411</v>
      </c>
      <c r="CE348" s="390" t="s">
        <v>411</v>
      </c>
      <c r="CF348" s="390" t="s">
        <v>411</v>
      </c>
      <c r="CG348" s="390" t="s">
        <v>411</v>
      </c>
      <c r="CH348" s="390" t="s">
        <v>411</v>
      </c>
      <c r="CI348" s="390" t="s">
        <v>411</v>
      </c>
      <c r="CJ348" s="390" t="s">
        <v>411</v>
      </c>
      <c r="CK348" s="390" t="s">
        <v>411</v>
      </c>
      <c r="CL348" s="390" t="s">
        <v>411</v>
      </c>
      <c r="CM348" s="390" t="s">
        <v>411</v>
      </c>
      <c r="CN348" s="390" t="s">
        <v>411</v>
      </c>
      <c r="CO348" s="369">
        <v>0</v>
      </c>
      <c r="CP348" s="369">
        <v>0</v>
      </c>
      <c r="CQ348" s="369">
        <v>0</v>
      </c>
      <c r="CR348" s="369">
        <v>0</v>
      </c>
      <c r="CS348" s="369">
        <v>0</v>
      </c>
      <c r="CT348" s="369">
        <v>0</v>
      </c>
      <c r="CU348" s="369">
        <v>0</v>
      </c>
      <c r="CV348" s="369">
        <v>0</v>
      </c>
      <c r="CW348" s="369">
        <v>0</v>
      </c>
      <c r="CX348" s="369">
        <v>0</v>
      </c>
      <c r="CY348" s="369">
        <v>0</v>
      </c>
      <c r="CZ348" s="369">
        <v>0</v>
      </c>
      <c r="DA348" s="369">
        <v>0</v>
      </c>
      <c r="DB348" s="369">
        <v>0</v>
      </c>
      <c r="DC348" s="369">
        <v>0</v>
      </c>
      <c r="DD348" s="369">
        <v>0</v>
      </c>
      <c r="DE348" s="369">
        <v>0</v>
      </c>
      <c r="DF348" s="369">
        <v>0</v>
      </c>
      <c r="DG348" s="369">
        <v>0</v>
      </c>
      <c r="DH348" s="369">
        <v>0</v>
      </c>
      <c r="DI348" s="369">
        <v>0</v>
      </c>
      <c r="DJ348" s="369">
        <v>0</v>
      </c>
      <c r="DK348" s="369">
        <v>0</v>
      </c>
      <c r="DL348" s="369">
        <v>0</v>
      </c>
      <c r="DM348" s="369">
        <v>0</v>
      </c>
      <c r="DN348" s="369">
        <v>0</v>
      </c>
      <c r="DO348" s="369">
        <v>0</v>
      </c>
      <c r="DP348" s="369">
        <v>0</v>
      </c>
      <c r="DQ348" s="369">
        <v>0</v>
      </c>
      <c r="DR348" s="369">
        <v>0</v>
      </c>
      <c r="DT348" s="366">
        <v>0</v>
      </c>
      <c r="DU348" s="304"/>
      <c r="DV348" s="304"/>
      <c r="DW348" s="304"/>
      <c r="DX348" s="304"/>
      <c r="DY348" s="304"/>
      <c r="DZ348" s="304"/>
      <c r="EA348" s="255">
        <v>0</v>
      </c>
      <c r="EB348" s="255">
        <v>0</v>
      </c>
      <c r="EC348" s="255">
        <v>0</v>
      </c>
      <c r="ED348" s="255">
        <f t="shared" si="35"/>
        <v>0</v>
      </c>
      <c r="EE348" s="255">
        <f t="shared" si="35"/>
        <v>0</v>
      </c>
      <c r="EF348" s="255">
        <f t="shared" si="34"/>
        <v>0</v>
      </c>
      <c r="EG348" s="255">
        <v>0</v>
      </c>
      <c r="EH348" s="366" t="s">
        <v>200</v>
      </c>
    </row>
    <row r="349" spans="1:138" x14ac:dyDescent="0.4">
      <c r="A349" s="366">
        <v>0</v>
      </c>
      <c r="B349" s="366">
        <v>0</v>
      </c>
      <c r="C349" s="366">
        <v>0</v>
      </c>
      <c r="D349" s="366">
        <v>0</v>
      </c>
      <c r="E349" s="366">
        <v>0</v>
      </c>
      <c r="F349" s="367">
        <v>0</v>
      </c>
      <c r="G349" s="367">
        <v>0</v>
      </c>
      <c r="H349" s="281"/>
      <c r="I349" s="281"/>
      <c r="J349" s="281"/>
      <c r="K349" s="281"/>
      <c r="L349" s="281"/>
      <c r="M349" s="389" t="s">
        <v>411</v>
      </c>
      <c r="N349" s="389" t="s">
        <v>411</v>
      </c>
      <c r="O349" s="389" t="s">
        <v>411</v>
      </c>
      <c r="P349" s="389" t="s">
        <v>411</v>
      </c>
      <c r="Q349" s="389" t="s">
        <v>411</v>
      </c>
      <c r="R349" s="389" t="s">
        <v>411</v>
      </c>
      <c r="S349" s="389" t="s">
        <v>411</v>
      </c>
      <c r="T349" s="389" t="s">
        <v>411</v>
      </c>
      <c r="U349" s="389" t="s">
        <v>411</v>
      </c>
      <c r="V349" s="389" t="s">
        <v>411</v>
      </c>
      <c r="W349" s="389" t="s">
        <v>411</v>
      </c>
      <c r="X349" s="389" t="s">
        <v>411</v>
      </c>
      <c r="Y349" s="389" t="s">
        <v>411</v>
      </c>
      <c r="Z349" s="389" t="s">
        <v>411</v>
      </c>
      <c r="AA349" s="389" t="s">
        <v>411</v>
      </c>
      <c r="AB349" s="389" t="s">
        <v>411</v>
      </c>
      <c r="AC349" s="389" t="s">
        <v>411</v>
      </c>
      <c r="AD349" s="389" t="s">
        <v>411</v>
      </c>
      <c r="AE349" s="389" t="s">
        <v>411</v>
      </c>
      <c r="AF349" s="389" t="s">
        <v>411</v>
      </c>
      <c r="AG349" s="389" t="s">
        <v>411</v>
      </c>
      <c r="AH349" s="389" t="s">
        <v>411</v>
      </c>
      <c r="AI349" s="367">
        <v>0</v>
      </c>
      <c r="AJ349" s="367">
        <v>0</v>
      </c>
      <c r="AK349" s="367">
        <v>0</v>
      </c>
      <c r="AL349" s="367">
        <v>0</v>
      </c>
      <c r="AM349" s="367">
        <v>0</v>
      </c>
      <c r="AN349" s="367">
        <v>0</v>
      </c>
      <c r="AO349" s="367">
        <v>0</v>
      </c>
      <c r="AP349" s="367">
        <v>0</v>
      </c>
      <c r="AQ349" s="367">
        <v>0</v>
      </c>
      <c r="AR349" s="367">
        <v>0</v>
      </c>
      <c r="AS349" s="367">
        <v>0</v>
      </c>
      <c r="AT349" s="367">
        <v>0</v>
      </c>
      <c r="AU349" s="367">
        <v>0</v>
      </c>
      <c r="AV349" s="367">
        <v>0</v>
      </c>
      <c r="AW349" s="367">
        <v>0</v>
      </c>
      <c r="AX349" s="367">
        <v>0</v>
      </c>
      <c r="AY349" s="367">
        <v>0</v>
      </c>
      <c r="AZ349" s="367">
        <v>0</v>
      </c>
      <c r="BA349" s="367">
        <v>0</v>
      </c>
      <c r="BB349" s="367">
        <v>0</v>
      </c>
      <c r="BC349" s="367">
        <v>0</v>
      </c>
      <c r="BD349" s="367">
        <v>0</v>
      </c>
      <c r="BE349" s="367">
        <v>0</v>
      </c>
      <c r="BF349" s="367">
        <v>0</v>
      </c>
      <c r="BG349" s="367">
        <v>0</v>
      </c>
      <c r="BH349" s="367">
        <v>0</v>
      </c>
      <c r="BI349" s="367">
        <v>0</v>
      </c>
      <c r="BJ349" s="367">
        <v>0</v>
      </c>
      <c r="BK349" s="367">
        <v>0</v>
      </c>
      <c r="BL349" s="367">
        <v>0</v>
      </c>
      <c r="BN349" s="369">
        <v>0</v>
      </c>
      <c r="BO349" s="369">
        <v>0</v>
      </c>
      <c r="BP349" s="369">
        <v>0</v>
      </c>
      <c r="BQ349" s="369">
        <v>0</v>
      </c>
      <c r="BR349" s="369">
        <v>0</v>
      </c>
      <c r="BS349" s="390" t="s">
        <v>411</v>
      </c>
      <c r="BT349" s="390" t="s">
        <v>411</v>
      </c>
      <c r="BU349" s="390" t="s">
        <v>411</v>
      </c>
      <c r="BV349" s="390" t="s">
        <v>411</v>
      </c>
      <c r="BW349" s="390" t="s">
        <v>411</v>
      </c>
      <c r="BX349" s="390" t="s">
        <v>411</v>
      </c>
      <c r="BY349" s="390" t="s">
        <v>411</v>
      </c>
      <c r="BZ349" s="390" t="s">
        <v>411</v>
      </c>
      <c r="CA349" s="390" t="s">
        <v>411</v>
      </c>
      <c r="CB349" s="390" t="s">
        <v>411</v>
      </c>
      <c r="CC349" s="390" t="s">
        <v>411</v>
      </c>
      <c r="CD349" s="390" t="s">
        <v>411</v>
      </c>
      <c r="CE349" s="390" t="s">
        <v>411</v>
      </c>
      <c r="CF349" s="390" t="s">
        <v>411</v>
      </c>
      <c r="CG349" s="390" t="s">
        <v>411</v>
      </c>
      <c r="CH349" s="390" t="s">
        <v>411</v>
      </c>
      <c r="CI349" s="390" t="s">
        <v>411</v>
      </c>
      <c r="CJ349" s="390" t="s">
        <v>411</v>
      </c>
      <c r="CK349" s="390" t="s">
        <v>411</v>
      </c>
      <c r="CL349" s="390" t="s">
        <v>411</v>
      </c>
      <c r="CM349" s="390" t="s">
        <v>411</v>
      </c>
      <c r="CN349" s="390" t="s">
        <v>411</v>
      </c>
      <c r="CO349" s="369">
        <v>0</v>
      </c>
      <c r="CP349" s="369">
        <v>0</v>
      </c>
      <c r="CQ349" s="369">
        <v>0</v>
      </c>
      <c r="CR349" s="369">
        <v>0</v>
      </c>
      <c r="CS349" s="369">
        <v>0</v>
      </c>
      <c r="CT349" s="369">
        <v>0</v>
      </c>
      <c r="CU349" s="369">
        <v>0</v>
      </c>
      <c r="CV349" s="369">
        <v>0</v>
      </c>
      <c r="CW349" s="369">
        <v>0</v>
      </c>
      <c r="CX349" s="369">
        <v>0</v>
      </c>
      <c r="CY349" s="369">
        <v>0</v>
      </c>
      <c r="CZ349" s="369">
        <v>0</v>
      </c>
      <c r="DA349" s="369">
        <v>0</v>
      </c>
      <c r="DB349" s="369">
        <v>0</v>
      </c>
      <c r="DC349" s="369">
        <v>0</v>
      </c>
      <c r="DD349" s="369">
        <v>0</v>
      </c>
      <c r="DE349" s="369">
        <v>0</v>
      </c>
      <c r="DF349" s="369">
        <v>0</v>
      </c>
      <c r="DG349" s="369">
        <v>0</v>
      </c>
      <c r="DH349" s="369">
        <v>0</v>
      </c>
      <c r="DI349" s="369">
        <v>0</v>
      </c>
      <c r="DJ349" s="369">
        <v>0</v>
      </c>
      <c r="DK349" s="369">
        <v>0</v>
      </c>
      <c r="DL349" s="369">
        <v>0</v>
      </c>
      <c r="DM349" s="369">
        <v>0</v>
      </c>
      <c r="DN349" s="369">
        <v>0</v>
      </c>
      <c r="DO349" s="369">
        <v>0</v>
      </c>
      <c r="DP349" s="369">
        <v>0</v>
      </c>
      <c r="DQ349" s="369">
        <v>0</v>
      </c>
      <c r="DR349" s="369">
        <v>0</v>
      </c>
      <c r="DT349" s="366">
        <v>0</v>
      </c>
      <c r="DU349" s="304"/>
      <c r="DV349" s="304"/>
      <c r="DW349" s="304"/>
      <c r="DX349" s="304"/>
      <c r="DY349" s="304"/>
      <c r="DZ349" s="304"/>
      <c r="EA349" s="255">
        <v>0</v>
      </c>
      <c r="EB349" s="255">
        <v>0</v>
      </c>
      <c r="EC349" s="255">
        <v>0</v>
      </c>
      <c r="ED349" s="255">
        <f t="shared" si="35"/>
        <v>0</v>
      </c>
      <c r="EE349" s="255">
        <f t="shared" si="35"/>
        <v>0</v>
      </c>
      <c r="EF349" s="255">
        <f t="shared" si="34"/>
        <v>0</v>
      </c>
      <c r="EG349" s="255">
        <v>0</v>
      </c>
      <c r="EH349" s="366" t="s">
        <v>200</v>
      </c>
    </row>
    <row r="350" spans="1:138" x14ac:dyDescent="0.4">
      <c r="A350" s="366">
        <v>0</v>
      </c>
      <c r="B350" s="366">
        <v>0</v>
      </c>
      <c r="C350" s="366">
        <v>0</v>
      </c>
      <c r="D350" s="366">
        <v>0</v>
      </c>
      <c r="E350" s="366">
        <v>0</v>
      </c>
      <c r="F350" s="367">
        <v>0</v>
      </c>
      <c r="G350" s="367">
        <v>0</v>
      </c>
      <c r="H350" s="281"/>
      <c r="I350" s="281"/>
      <c r="J350" s="281"/>
      <c r="K350" s="281"/>
      <c r="L350" s="281"/>
      <c r="M350" s="389" t="s">
        <v>411</v>
      </c>
      <c r="N350" s="389" t="s">
        <v>411</v>
      </c>
      <c r="O350" s="389" t="s">
        <v>411</v>
      </c>
      <c r="P350" s="389" t="s">
        <v>411</v>
      </c>
      <c r="Q350" s="389" t="s">
        <v>411</v>
      </c>
      <c r="R350" s="389" t="s">
        <v>411</v>
      </c>
      <c r="S350" s="389" t="s">
        <v>411</v>
      </c>
      <c r="T350" s="389" t="s">
        <v>411</v>
      </c>
      <c r="U350" s="389" t="s">
        <v>411</v>
      </c>
      <c r="V350" s="389" t="s">
        <v>411</v>
      </c>
      <c r="W350" s="389" t="s">
        <v>411</v>
      </c>
      <c r="X350" s="389" t="s">
        <v>411</v>
      </c>
      <c r="Y350" s="389" t="s">
        <v>411</v>
      </c>
      <c r="Z350" s="389" t="s">
        <v>411</v>
      </c>
      <c r="AA350" s="389" t="s">
        <v>411</v>
      </c>
      <c r="AB350" s="389" t="s">
        <v>411</v>
      </c>
      <c r="AC350" s="389" t="s">
        <v>411</v>
      </c>
      <c r="AD350" s="389" t="s">
        <v>411</v>
      </c>
      <c r="AE350" s="389" t="s">
        <v>411</v>
      </c>
      <c r="AF350" s="389" t="s">
        <v>411</v>
      </c>
      <c r="AG350" s="389" t="s">
        <v>411</v>
      </c>
      <c r="AH350" s="389" t="s">
        <v>411</v>
      </c>
      <c r="AI350" s="367">
        <v>0</v>
      </c>
      <c r="AJ350" s="367">
        <v>0</v>
      </c>
      <c r="AK350" s="367">
        <v>0</v>
      </c>
      <c r="AL350" s="367">
        <v>0</v>
      </c>
      <c r="AM350" s="367">
        <v>0</v>
      </c>
      <c r="AN350" s="367">
        <v>0</v>
      </c>
      <c r="AO350" s="367">
        <v>0</v>
      </c>
      <c r="AP350" s="367">
        <v>0</v>
      </c>
      <c r="AQ350" s="367">
        <v>0</v>
      </c>
      <c r="AR350" s="367">
        <v>0</v>
      </c>
      <c r="AS350" s="367">
        <v>0</v>
      </c>
      <c r="AT350" s="367">
        <v>0</v>
      </c>
      <c r="AU350" s="367">
        <v>0</v>
      </c>
      <c r="AV350" s="367">
        <v>0</v>
      </c>
      <c r="AW350" s="367">
        <v>0</v>
      </c>
      <c r="AX350" s="367">
        <v>0</v>
      </c>
      <c r="AY350" s="367">
        <v>0</v>
      </c>
      <c r="AZ350" s="367">
        <v>0</v>
      </c>
      <c r="BA350" s="367">
        <v>0</v>
      </c>
      <c r="BB350" s="367">
        <v>0</v>
      </c>
      <c r="BC350" s="367">
        <v>0</v>
      </c>
      <c r="BD350" s="367">
        <v>0</v>
      </c>
      <c r="BE350" s="367">
        <v>0</v>
      </c>
      <c r="BF350" s="367">
        <v>0</v>
      </c>
      <c r="BG350" s="367">
        <v>0</v>
      </c>
      <c r="BH350" s="367">
        <v>0</v>
      </c>
      <c r="BI350" s="367">
        <v>0</v>
      </c>
      <c r="BJ350" s="367">
        <v>0</v>
      </c>
      <c r="BK350" s="367">
        <v>0</v>
      </c>
      <c r="BL350" s="367">
        <v>0</v>
      </c>
      <c r="BN350" s="369">
        <v>0</v>
      </c>
      <c r="BO350" s="369">
        <v>0</v>
      </c>
      <c r="BP350" s="369">
        <v>0</v>
      </c>
      <c r="BQ350" s="369">
        <v>0</v>
      </c>
      <c r="BR350" s="369">
        <v>0</v>
      </c>
      <c r="BS350" s="390" t="s">
        <v>411</v>
      </c>
      <c r="BT350" s="390" t="s">
        <v>411</v>
      </c>
      <c r="BU350" s="390" t="s">
        <v>411</v>
      </c>
      <c r="BV350" s="390" t="s">
        <v>411</v>
      </c>
      <c r="BW350" s="390" t="s">
        <v>411</v>
      </c>
      <c r="BX350" s="390" t="s">
        <v>411</v>
      </c>
      <c r="BY350" s="390" t="s">
        <v>411</v>
      </c>
      <c r="BZ350" s="390" t="s">
        <v>411</v>
      </c>
      <c r="CA350" s="390" t="s">
        <v>411</v>
      </c>
      <c r="CB350" s="390" t="s">
        <v>411</v>
      </c>
      <c r="CC350" s="390" t="s">
        <v>411</v>
      </c>
      <c r="CD350" s="390" t="s">
        <v>411</v>
      </c>
      <c r="CE350" s="390" t="s">
        <v>411</v>
      </c>
      <c r="CF350" s="390" t="s">
        <v>411</v>
      </c>
      <c r="CG350" s="390" t="s">
        <v>411</v>
      </c>
      <c r="CH350" s="390" t="s">
        <v>411</v>
      </c>
      <c r="CI350" s="390" t="s">
        <v>411</v>
      </c>
      <c r="CJ350" s="390" t="s">
        <v>411</v>
      </c>
      <c r="CK350" s="390" t="s">
        <v>411</v>
      </c>
      <c r="CL350" s="390" t="s">
        <v>411</v>
      </c>
      <c r="CM350" s="390" t="s">
        <v>411</v>
      </c>
      <c r="CN350" s="390" t="s">
        <v>411</v>
      </c>
      <c r="CO350" s="369">
        <v>0</v>
      </c>
      <c r="CP350" s="369">
        <v>0</v>
      </c>
      <c r="CQ350" s="369">
        <v>0</v>
      </c>
      <c r="CR350" s="369">
        <v>0</v>
      </c>
      <c r="CS350" s="369">
        <v>0</v>
      </c>
      <c r="CT350" s="369">
        <v>0</v>
      </c>
      <c r="CU350" s="369">
        <v>0</v>
      </c>
      <c r="CV350" s="369">
        <v>0</v>
      </c>
      <c r="CW350" s="369">
        <v>0</v>
      </c>
      <c r="CX350" s="369">
        <v>0</v>
      </c>
      <c r="CY350" s="369">
        <v>0</v>
      </c>
      <c r="CZ350" s="369">
        <v>0</v>
      </c>
      <c r="DA350" s="369">
        <v>0</v>
      </c>
      <c r="DB350" s="369">
        <v>0</v>
      </c>
      <c r="DC350" s="369">
        <v>0</v>
      </c>
      <c r="DD350" s="369">
        <v>0</v>
      </c>
      <c r="DE350" s="369">
        <v>0</v>
      </c>
      <c r="DF350" s="369">
        <v>0</v>
      </c>
      <c r="DG350" s="369">
        <v>0</v>
      </c>
      <c r="DH350" s="369">
        <v>0</v>
      </c>
      <c r="DI350" s="369">
        <v>0</v>
      </c>
      <c r="DJ350" s="369">
        <v>0</v>
      </c>
      <c r="DK350" s="369">
        <v>0</v>
      </c>
      <c r="DL350" s="369">
        <v>0</v>
      </c>
      <c r="DM350" s="369">
        <v>0</v>
      </c>
      <c r="DN350" s="369">
        <v>0</v>
      </c>
      <c r="DO350" s="369">
        <v>0</v>
      </c>
      <c r="DP350" s="369">
        <v>0</v>
      </c>
      <c r="DQ350" s="369">
        <v>0</v>
      </c>
      <c r="DR350" s="369">
        <v>0</v>
      </c>
      <c r="DT350" s="366">
        <v>0</v>
      </c>
      <c r="DU350" s="304"/>
      <c r="DV350" s="304"/>
      <c r="DW350" s="304"/>
      <c r="DX350" s="304"/>
      <c r="DY350" s="304"/>
      <c r="DZ350" s="304"/>
      <c r="EA350" s="255">
        <v>0</v>
      </c>
      <c r="EB350" s="255">
        <v>0</v>
      </c>
      <c r="EC350" s="255">
        <v>0</v>
      </c>
      <c r="ED350" s="255">
        <f t="shared" si="35"/>
        <v>0</v>
      </c>
      <c r="EE350" s="255">
        <f t="shared" si="35"/>
        <v>0</v>
      </c>
      <c r="EF350" s="255">
        <f t="shared" si="34"/>
        <v>0</v>
      </c>
      <c r="EG350" s="255">
        <v>0</v>
      </c>
      <c r="EH350" s="366" t="s">
        <v>200</v>
      </c>
    </row>
    <row r="351" spans="1:138" x14ac:dyDescent="0.4">
      <c r="A351" s="366">
        <v>0</v>
      </c>
      <c r="B351" s="366">
        <v>0</v>
      </c>
      <c r="C351" s="366">
        <v>0</v>
      </c>
      <c r="D351" s="366">
        <v>0</v>
      </c>
      <c r="E351" s="366">
        <v>0</v>
      </c>
      <c r="F351" s="367">
        <v>0</v>
      </c>
      <c r="G351" s="367">
        <v>0</v>
      </c>
      <c r="H351" s="281"/>
      <c r="I351" s="281"/>
      <c r="J351" s="281"/>
      <c r="K351" s="281"/>
      <c r="L351" s="281"/>
      <c r="M351" s="389" t="s">
        <v>411</v>
      </c>
      <c r="N351" s="389" t="s">
        <v>411</v>
      </c>
      <c r="O351" s="389" t="s">
        <v>411</v>
      </c>
      <c r="P351" s="389" t="s">
        <v>411</v>
      </c>
      <c r="Q351" s="389" t="s">
        <v>411</v>
      </c>
      <c r="R351" s="389" t="s">
        <v>411</v>
      </c>
      <c r="S351" s="389" t="s">
        <v>411</v>
      </c>
      <c r="T351" s="389" t="s">
        <v>411</v>
      </c>
      <c r="U351" s="389" t="s">
        <v>411</v>
      </c>
      <c r="V351" s="389" t="s">
        <v>411</v>
      </c>
      <c r="W351" s="389" t="s">
        <v>411</v>
      </c>
      <c r="X351" s="389" t="s">
        <v>411</v>
      </c>
      <c r="Y351" s="389" t="s">
        <v>411</v>
      </c>
      <c r="Z351" s="389" t="s">
        <v>411</v>
      </c>
      <c r="AA351" s="389" t="s">
        <v>411</v>
      </c>
      <c r="AB351" s="389" t="s">
        <v>411</v>
      </c>
      <c r="AC351" s="389" t="s">
        <v>411</v>
      </c>
      <c r="AD351" s="389" t="s">
        <v>411</v>
      </c>
      <c r="AE351" s="389" t="s">
        <v>411</v>
      </c>
      <c r="AF351" s="389" t="s">
        <v>411</v>
      </c>
      <c r="AG351" s="389" t="s">
        <v>411</v>
      </c>
      <c r="AH351" s="389" t="s">
        <v>411</v>
      </c>
      <c r="AI351" s="367">
        <v>0</v>
      </c>
      <c r="AJ351" s="367">
        <v>0</v>
      </c>
      <c r="AK351" s="367">
        <v>0</v>
      </c>
      <c r="AL351" s="367">
        <v>0</v>
      </c>
      <c r="AM351" s="367">
        <v>0</v>
      </c>
      <c r="AN351" s="367">
        <v>0</v>
      </c>
      <c r="AO351" s="367">
        <v>0</v>
      </c>
      <c r="AP351" s="367">
        <v>0</v>
      </c>
      <c r="AQ351" s="367">
        <v>0</v>
      </c>
      <c r="AR351" s="367">
        <v>0</v>
      </c>
      <c r="AS351" s="367">
        <v>0</v>
      </c>
      <c r="AT351" s="367">
        <v>0</v>
      </c>
      <c r="AU351" s="367">
        <v>0</v>
      </c>
      <c r="AV351" s="367">
        <v>0</v>
      </c>
      <c r="AW351" s="367">
        <v>0</v>
      </c>
      <c r="AX351" s="367">
        <v>0</v>
      </c>
      <c r="AY351" s="367">
        <v>0</v>
      </c>
      <c r="AZ351" s="367">
        <v>0</v>
      </c>
      <c r="BA351" s="367">
        <v>0</v>
      </c>
      <c r="BB351" s="367">
        <v>0</v>
      </c>
      <c r="BC351" s="367">
        <v>0</v>
      </c>
      <c r="BD351" s="367">
        <v>0</v>
      </c>
      <c r="BE351" s="367">
        <v>0</v>
      </c>
      <c r="BF351" s="367">
        <v>0</v>
      </c>
      <c r="BG351" s="367">
        <v>0</v>
      </c>
      <c r="BH351" s="367">
        <v>0</v>
      </c>
      <c r="BI351" s="367">
        <v>0</v>
      </c>
      <c r="BJ351" s="367">
        <v>0</v>
      </c>
      <c r="BK351" s="367">
        <v>0</v>
      </c>
      <c r="BL351" s="367">
        <v>0</v>
      </c>
      <c r="BN351" s="369">
        <v>0</v>
      </c>
      <c r="BO351" s="369">
        <v>0</v>
      </c>
      <c r="BP351" s="369">
        <v>0</v>
      </c>
      <c r="BQ351" s="369">
        <v>0</v>
      </c>
      <c r="BR351" s="369">
        <v>0</v>
      </c>
      <c r="BS351" s="390" t="s">
        <v>411</v>
      </c>
      <c r="BT351" s="390" t="s">
        <v>411</v>
      </c>
      <c r="BU351" s="390" t="s">
        <v>411</v>
      </c>
      <c r="BV351" s="390" t="s">
        <v>411</v>
      </c>
      <c r="BW351" s="390" t="s">
        <v>411</v>
      </c>
      <c r="BX351" s="390" t="s">
        <v>411</v>
      </c>
      <c r="BY351" s="390" t="s">
        <v>411</v>
      </c>
      <c r="BZ351" s="390" t="s">
        <v>411</v>
      </c>
      <c r="CA351" s="390" t="s">
        <v>411</v>
      </c>
      <c r="CB351" s="390" t="s">
        <v>411</v>
      </c>
      <c r="CC351" s="390" t="s">
        <v>411</v>
      </c>
      <c r="CD351" s="390" t="s">
        <v>411</v>
      </c>
      <c r="CE351" s="390" t="s">
        <v>411</v>
      </c>
      <c r="CF351" s="390" t="s">
        <v>411</v>
      </c>
      <c r="CG351" s="390" t="s">
        <v>411</v>
      </c>
      <c r="CH351" s="390" t="s">
        <v>411</v>
      </c>
      <c r="CI351" s="390" t="s">
        <v>411</v>
      </c>
      <c r="CJ351" s="390" t="s">
        <v>411</v>
      </c>
      <c r="CK351" s="390" t="s">
        <v>411</v>
      </c>
      <c r="CL351" s="390" t="s">
        <v>411</v>
      </c>
      <c r="CM351" s="390" t="s">
        <v>411</v>
      </c>
      <c r="CN351" s="390" t="s">
        <v>411</v>
      </c>
      <c r="CO351" s="369">
        <v>0</v>
      </c>
      <c r="CP351" s="369">
        <v>0</v>
      </c>
      <c r="CQ351" s="369">
        <v>0</v>
      </c>
      <c r="CR351" s="369">
        <v>0</v>
      </c>
      <c r="CS351" s="369">
        <v>0</v>
      </c>
      <c r="CT351" s="369">
        <v>0</v>
      </c>
      <c r="CU351" s="369">
        <v>0</v>
      </c>
      <c r="CV351" s="369">
        <v>0</v>
      </c>
      <c r="CW351" s="369">
        <v>0</v>
      </c>
      <c r="CX351" s="369">
        <v>0</v>
      </c>
      <c r="CY351" s="369">
        <v>0</v>
      </c>
      <c r="CZ351" s="369">
        <v>0</v>
      </c>
      <c r="DA351" s="369">
        <v>0</v>
      </c>
      <c r="DB351" s="369">
        <v>0</v>
      </c>
      <c r="DC351" s="369">
        <v>0</v>
      </c>
      <c r="DD351" s="369">
        <v>0</v>
      </c>
      <c r="DE351" s="369">
        <v>0</v>
      </c>
      <c r="DF351" s="369">
        <v>0</v>
      </c>
      <c r="DG351" s="369">
        <v>0</v>
      </c>
      <c r="DH351" s="369">
        <v>0</v>
      </c>
      <c r="DI351" s="369">
        <v>0</v>
      </c>
      <c r="DJ351" s="369">
        <v>0</v>
      </c>
      <c r="DK351" s="369">
        <v>0</v>
      </c>
      <c r="DL351" s="369">
        <v>0</v>
      </c>
      <c r="DM351" s="369">
        <v>0</v>
      </c>
      <c r="DN351" s="369">
        <v>0</v>
      </c>
      <c r="DO351" s="369">
        <v>0</v>
      </c>
      <c r="DP351" s="369">
        <v>0</v>
      </c>
      <c r="DQ351" s="369">
        <v>0</v>
      </c>
      <c r="DR351" s="369">
        <v>0</v>
      </c>
      <c r="DT351" s="366">
        <v>0</v>
      </c>
      <c r="DU351" s="304"/>
      <c r="DV351" s="304"/>
      <c r="DW351" s="304"/>
      <c r="DX351" s="304"/>
      <c r="DY351" s="304"/>
      <c r="DZ351" s="304"/>
      <c r="EA351" s="255">
        <v>0</v>
      </c>
      <c r="EB351" s="255">
        <v>0</v>
      </c>
      <c r="EC351" s="255">
        <v>0</v>
      </c>
      <c r="ED351" s="255">
        <f t="shared" si="35"/>
        <v>0</v>
      </c>
      <c r="EE351" s="255">
        <f t="shared" si="35"/>
        <v>0</v>
      </c>
      <c r="EF351" s="255">
        <f t="shared" si="34"/>
        <v>0</v>
      </c>
      <c r="EG351" s="255">
        <v>0</v>
      </c>
      <c r="EH351" s="366" t="s">
        <v>200</v>
      </c>
    </row>
    <row r="352" spans="1:138" x14ac:dyDescent="0.4">
      <c r="A352" s="366">
        <v>0</v>
      </c>
      <c r="B352" s="366">
        <v>0</v>
      </c>
      <c r="C352" s="366">
        <v>0</v>
      </c>
      <c r="D352" s="366">
        <v>0</v>
      </c>
      <c r="E352" s="366">
        <v>0</v>
      </c>
      <c r="F352" s="367">
        <v>0</v>
      </c>
      <c r="G352" s="367">
        <v>0</v>
      </c>
      <c r="H352" s="281"/>
      <c r="I352" s="281"/>
      <c r="J352" s="281"/>
      <c r="K352" s="281"/>
      <c r="L352" s="281"/>
      <c r="M352" s="389" t="s">
        <v>411</v>
      </c>
      <c r="N352" s="389" t="s">
        <v>411</v>
      </c>
      <c r="O352" s="389" t="s">
        <v>411</v>
      </c>
      <c r="P352" s="389" t="s">
        <v>411</v>
      </c>
      <c r="Q352" s="389" t="s">
        <v>411</v>
      </c>
      <c r="R352" s="389" t="s">
        <v>411</v>
      </c>
      <c r="S352" s="389" t="s">
        <v>411</v>
      </c>
      <c r="T352" s="389" t="s">
        <v>411</v>
      </c>
      <c r="U352" s="389" t="s">
        <v>411</v>
      </c>
      <c r="V352" s="389" t="s">
        <v>411</v>
      </c>
      <c r="W352" s="389" t="s">
        <v>411</v>
      </c>
      <c r="X352" s="389" t="s">
        <v>411</v>
      </c>
      <c r="Y352" s="389" t="s">
        <v>411</v>
      </c>
      <c r="Z352" s="389" t="s">
        <v>411</v>
      </c>
      <c r="AA352" s="389" t="s">
        <v>411</v>
      </c>
      <c r="AB352" s="389" t="s">
        <v>411</v>
      </c>
      <c r="AC352" s="389" t="s">
        <v>411</v>
      </c>
      <c r="AD352" s="389" t="s">
        <v>411</v>
      </c>
      <c r="AE352" s="389" t="s">
        <v>411</v>
      </c>
      <c r="AF352" s="389" t="s">
        <v>411</v>
      </c>
      <c r="AG352" s="389" t="s">
        <v>411</v>
      </c>
      <c r="AH352" s="389" t="s">
        <v>411</v>
      </c>
      <c r="AI352" s="367">
        <v>0</v>
      </c>
      <c r="AJ352" s="367">
        <v>0</v>
      </c>
      <c r="AK352" s="367">
        <v>0</v>
      </c>
      <c r="AL352" s="367">
        <v>0</v>
      </c>
      <c r="AM352" s="367">
        <v>0</v>
      </c>
      <c r="AN352" s="367">
        <v>0</v>
      </c>
      <c r="AO352" s="367">
        <v>0</v>
      </c>
      <c r="AP352" s="367">
        <v>0</v>
      </c>
      <c r="AQ352" s="367">
        <v>0</v>
      </c>
      <c r="AR352" s="367">
        <v>0</v>
      </c>
      <c r="AS352" s="367">
        <v>0</v>
      </c>
      <c r="AT352" s="367">
        <v>0</v>
      </c>
      <c r="AU352" s="367">
        <v>0</v>
      </c>
      <c r="AV352" s="367">
        <v>0</v>
      </c>
      <c r="AW352" s="367">
        <v>0</v>
      </c>
      <c r="AX352" s="367">
        <v>0</v>
      </c>
      <c r="AY352" s="367">
        <v>0</v>
      </c>
      <c r="AZ352" s="367">
        <v>0</v>
      </c>
      <c r="BA352" s="367">
        <v>0</v>
      </c>
      <c r="BB352" s="367">
        <v>0</v>
      </c>
      <c r="BC352" s="367">
        <v>0</v>
      </c>
      <c r="BD352" s="367">
        <v>0</v>
      </c>
      <c r="BE352" s="367">
        <v>0</v>
      </c>
      <c r="BF352" s="367">
        <v>0</v>
      </c>
      <c r="BG352" s="367">
        <v>0</v>
      </c>
      <c r="BH352" s="367">
        <v>0</v>
      </c>
      <c r="BI352" s="367">
        <v>0</v>
      </c>
      <c r="BJ352" s="367">
        <v>0</v>
      </c>
      <c r="BK352" s="367">
        <v>0</v>
      </c>
      <c r="BL352" s="367">
        <v>0</v>
      </c>
      <c r="BN352" s="369">
        <v>0</v>
      </c>
      <c r="BO352" s="369">
        <v>0</v>
      </c>
      <c r="BP352" s="369">
        <v>0</v>
      </c>
      <c r="BQ352" s="369">
        <v>0</v>
      </c>
      <c r="BR352" s="369">
        <v>0</v>
      </c>
      <c r="BS352" s="390" t="s">
        <v>411</v>
      </c>
      <c r="BT352" s="390" t="s">
        <v>411</v>
      </c>
      <c r="BU352" s="390" t="s">
        <v>411</v>
      </c>
      <c r="BV352" s="390" t="s">
        <v>411</v>
      </c>
      <c r="BW352" s="390" t="s">
        <v>411</v>
      </c>
      <c r="BX352" s="390" t="s">
        <v>411</v>
      </c>
      <c r="BY352" s="390" t="s">
        <v>411</v>
      </c>
      <c r="BZ352" s="390" t="s">
        <v>411</v>
      </c>
      <c r="CA352" s="390" t="s">
        <v>411</v>
      </c>
      <c r="CB352" s="390" t="s">
        <v>411</v>
      </c>
      <c r="CC352" s="390" t="s">
        <v>411</v>
      </c>
      <c r="CD352" s="390" t="s">
        <v>411</v>
      </c>
      <c r="CE352" s="390" t="s">
        <v>411</v>
      </c>
      <c r="CF352" s="390" t="s">
        <v>411</v>
      </c>
      <c r="CG352" s="390" t="s">
        <v>411</v>
      </c>
      <c r="CH352" s="390" t="s">
        <v>411</v>
      </c>
      <c r="CI352" s="390" t="s">
        <v>411</v>
      </c>
      <c r="CJ352" s="390" t="s">
        <v>411</v>
      </c>
      <c r="CK352" s="390" t="s">
        <v>411</v>
      </c>
      <c r="CL352" s="390" t="s">
        <v>411</v>
      </c>
      <c r="CM352" s="390" t="s">
        <v>411</v>
      </c>
      <c r="CN352" s="390" t="s">
        <v>411</v>
      </c>
      <c r="CO352" s="369">
        <v>0</v>
      </c>
      <c r="CP352" s="369">
        <v>0</v>
      </c>
      <c r="CQ352" s="369">
        <v>0</v>
      </c>
      <c r="CR352" s="369">
        <v>0</v>
      </c>
      <c r="CS352" s="369">
        <v>0</v>
      </c>
      <c r="CT352" s="369">
        <v>0</v>
      </c>
      <c r="CU352" s="369">
        <v>0</v>
      </c>
      <c r="CV352" s="369">
        <v>0</v>
      </c>
      <c r="CW352" s="369">
        <v>0</v>
      </c>
      <c r="CX352" s="369">
        <v>0</v>
      </c>
      <c r="CY352" s="369">
        <v>0</v>
      </c>
      <c r="CZ352" s="369">
        <v>0</v>
      </c>
      <c r="DA352" s="369">
        <v>0</v>
      </c>
      <c r="DB352" s="369">
        <v>0</v>
      </c>
      <c r="DC352" s="369">
        <v>0</v>
      </c>
      <c r="DD352" s="369">
        <v>0</v>
      </c>
      <c r="DE352" s="369">
        <v>0</v>
      </c>
      <c r="DF352" s="369">
        <v>0</v>
      </c>
      <c r="DG352" s="369">
        <v>0</v>
      </c>
      <c r="DH352" s="369">
        <v>0</v>
      </c>
      <c r="DI352" s="369">
        <v>0</v>
      </c>
      <c r="DJ352" s="369">
        <v>0</v>
      </c>
      <c r="DK352" s="369">
        <v>0</v>
      </c>
      <c r="DL352" s="369">
        <v>0</v>
      </c>
      <c r="DM352" s="369">
        <v>0</v>
      </c>
      <c r="DN352" s="369">
        <v>0</v>
      </c>
      <c r="DO352" s="369">
        <v>0</v>
      </c>
      <c r="DP352" s="369">
        <v>0</v>
      </c>
      <c r="DQ352" s="369">
        <v>0</v>
      </c>
      <c r="DR352" s="369">
        <v>0</v>
      </c>
      <c r="DT352" s="366">
        <v>0</v>
      </c>
      <c r="DU352" s="304"/>
      <c r="DV352" s="304"/>
      <c r="DW352" s="304"/>
      <c r="DX352" s="304"/>
      <c r="DY352" s="304"/>
      <c r="DZ352" s="304"/>
      <c r="EA352" s="255">
        <v>0</v>
      </c>
      <c r="EB352" s="255">
        <v>0</v>
      </c>
      <c r="EC352" s="255">
        <v>0</v>
      </c>
      <c r="ED352" s="255">
        <f t="shared" si="35"/>
        <v>0</v>
      </c>
      <c r="EE352" s="255">
        <f t="shared" si="35"/>
        <v>0</v>
      </c>
      <c r="EF352" s="255">
        <f t="shared" si="34"/>
        <v>0</v>
      </c>
      <c r="EG352" s="255">
        <v>0</v>
      </c>
      <c r="EH352" s="366" t="s">
        <v>200</v>
      </c>
    </row>
    <row r="353" spans="1:138" x14ac:dyDescent="0.4">
      <c r="A353" s="366">
        <v>0</v>
      </c>
      <c r="B353" s="366">
        <v>0</v>
      </c>
      <c r="C353" s="366">
        <v>0</v>
      </c>
      <c r="D353" s="366">
        <v>0</v>
      </c>
      <c r="E353" s="366">
        <v>0</v>
      </c>
      <c r="F353" s="367">
        <v>0</v>
      </c>
      <c r="G353" s="367">
        <v>0</v>
      </c>
      <c r="H353" s="281"/>
      <c r="I353" s="281"/>
      <c r="J353" s="281"/>
      <c r="K353" s="281"/>
      <c r="L353" s="281"/>
      <c r="M353" s="389" t="s">
        <v>411</v>
      </c>
      <c r="N353" s="389" t="s">
        <v>411</v>
      </c>
      <c r="O353" s="389" t="s">
        <v>411</v>
      </c>
      <c r="P353" s="389" t="s">
        <v>411</v>
      </c>
      <c r="Q353" s="389" t="s">
        <v>411</v>
      </c>
      <c r="R353" s="389" t="s">
        <v>411</v>
      </c>
      <c r="S353" s="389" t="s">
        <v>411</v>
      </c>
      <c r="T353" s="389" t="s">
        <v>411</v>
      </c>
      <c r="U353" s="389" t="s">
        <v>411</v>
      </c>
      <c r="V353" s="389" t="s">
        <v>411</v>
      </c>
      <c r="W353" s="389" t="s">
        <v>411</v>
      </c>
      <c r="X353" s="389" t="s">
        <v>411</v>
      </c>
      <c r="Y353" s="389" t="s">
        <v>411</v>
      </c>
      <c r="Z353" s="389" t="s">
        <v>411</v>
      </c>
      <c r="AA353" s="389" t="s">
        <v>411</v>
      </c>
      <c r="AB353" s="389" t="s">
        <v>411</v>
      </c>
      <c r="AC353" s="389" t="s">
        <v>411</v>
      </c>
      <c r="AD353" s="389" t="s">
        <v>411</v>
      </c>
      <c r="AE353" s="389" t="s">
        <v>411</v>
      </c>
      <c r="AF353" s="389" t="s">
        <v>411</v>
      </c>
      <c r="AG353" s="389" t="s">
        <v>411</v>
      </c>
      <c r="AH353" s="389" t="s">
        <v>411</v>
      </c>
      <c r="AI353" s="367">
        <v>0</v>
      </c>
      <c r="AJ353" s="367">
        <v>0</v>
      </c>
      <c r="AK353" s="367">
        <v>0</v>
      </c>
      <c r="AL353" s="367">
        <v>0</v>
      </c>
      <c r="AM353" s="367">
        <v>0</v>
      </c>
      <c r="AN353" s="367">
        <v>0</v>
      </c>
      <c r="AO353" s="367">
        <v>0</v>
      </c>
      <c r="AP353" s="367">
        <v>0</v>
      </c>
      <c r="AQ353" s="367">
        <v>0</v>
      </c>
      <c r="AR353" s="367">
        <v>0</v>
      </c>
      <c r="AS353" s="367">
        <v>0</v>
      </c>
      <c r="AT353" s="367">
        <v>0</v>
      </c>
      <c r="AU353" s="367">
        <v>0</v>
      </c>
      <c r="AV353" s="367">
        <v>0</v>
      </c>
      <c r="AW353" s="367">
        <v>0</v>
      </c>
      <c r="AX353" s="367">
        <v>0</v>
      </c>
      <c r="AY353" s="367">
        <v>0</v>
      </c>
      <c r="AZ353" s="367">
        <v>0</v>
      </c>
      <c r="BA353" s="367">
        <v>0</v>
      </c>
      <c r="BB353" s="367">
        <v>0</v>
      </c>
      <c r="BC353" s="367">
        <v>0</v>
      </c>
      <c r="BD353" s="367">
        <v>0</v>
      </c>
      <c r="BE353" s="367">
        <v>0</v>
      </c>
      <c r="BF353" s="367">
        <v>0</v>
      </c>
      <c r="BG353" s="367">
        <v>0</v>
      </c>
      <c r="BH353" s="367">
        <v>0</v>
      </c>
      <c r="BI353" s="367">
        <v>0</v>
      </c>
      <c r="BJ353" s="367">
        <v>0</v>
      </c>
      <c r="BK353" s="367">
        <v>0</v>
      </c>
      <c r="BL353" s="367">
        <v>0</v>
      </c>
      <c r="BN353" s="369">
        <v>0</v>
      </c>
      <c r="BO353" s="369">
        <v>0</v>
      </c>
      <c r="BP353" s="369">
        <v>0</v>
      </c>
      <c r="BQ353" s="369">
        <v>0</v>
      </c>
      <c r="BR353" s="369">
        <v>0</v>
      </c>
      <c r="BS353" s="390" t="s">
        <v>411</v>
      </c>
      <c r="BT353" s="390" t="s">
        <v>411</v>
      </c>
      <c r="BU353" s="390" t="s">
        <v>411</v>
      </c>
      <c r="BV353" s="390" t="s">
        <v>411</v>
      </c>
      <c r="BW353" s="390" t="s">
        <v>411</v>
      </c>
      <c r="BX353" s="390" t="s">
        <v>411</v>
      </c>
      <c r="BY353" s="390" t="s">
        <v>411</v>
      </c>
      <c r="BZ353" s="390" t="s">
        <v>411</v>
      </c>
      <c r="CA353" s="390" t="s">
        <v>411</v>
      </c>
      <c r="CB353" s="390" t="s">
        <v>411</v>
      </c>
      <c r="CC353" s="390" t="s">
        <v>411</v>
      </c>
      <c r="CD353" s="390" t="s">
        <v>411</v>
      </c>
      <c r="CE353" s="390" t="s">
        <v>411</v>
      </c>
      <c r="CF353" s="390" t="s">
        <v>411</v>
      </c>
      <c r="CG353" s="390" t="s">
        <v>411</v>
      </c>
      <c r="CH353" s="390" t="s">
        <v>411</v>
      </c>
      <c r="CI353" s="390" t="s">
        <v>411</v>
      </c>
      <c r="CJ353" s="390" t="s">
        <v>411</v>
      </c>
      <c r="CK353" s="390" t="s">
        <v>411</v>
      </c>
      <c r="CL353" s="390" t="s">
        <v>411</v>
      </c>
      <c r="CM353" s="390" t="s">
        <v>411</v>
      </c>
      <c r="CN353" s="390" t="s">
        <v>411</v>
      </c>
      <c r="CO353" s="369">
        <v>0</v>
      </c>
      <c r="CP353" s="369">
        <v>0</v>
      </c>
      <c r="CQ353" s="369">
        <v>0</v>
      </c>
      <c r="CR353" s="369">
        <v>0</v>
      </c>
      <c r="CS353" s="369">
        <v>0</v>
      </c>
      <c r="CT353" s="369">
        <v>0</v>
      </c>
      <c r="CU353" s="369">
        <v>0</v>
      </c>
      <c r="CV353" s="369">
        <v>0</v>
      </c>
      <c r="CW353" s="369">
        <v>0</v>
      </c>
      <c r="CX353" s="369">
        <v>0</v>
      </c>
      <c r="CY353" s="369">
        <v>0</v>
      </c>
      <c r="CZ353" s="369">
        <v>0</v>
      </c>
      <c r="DA353" s="369">
        <v>0</v>
      </c>
      <c r="DB353" s="369">
        <v>0</v>
      </c>
      <c r="DC353" s="369">
        <v>0</v>
      </c>
      <c r="DD353" s="369">
        <v>0</v>
      </c>
      <c r="DE353" s="369">
        <v>0</v>
      </c>
      <c r="DF353" s="369">
        <v>0</v>
      </c>
      <c r="DG353" s="369">
        <v>0</v>
      </c>
      <c r="DH353" s="369">
        <v>0</v>
      </c>
      <c r="DI353" s="369">
        <v>0</v>
      </c>
      <c r="DJ353" s="369">
        <v>0</v>
      </c>
      <c r="DK353" s="369">
        <v>0</v>
      </c>
      <c r="DL353" s="369">
        <v>0</v>
      </c>
      <c r="DM353" s="369">
        <v>0</v>
      </c>
      <c r="DN353" s="369">
        <v>0</v>
      </c>
      <c r="DO353" s="369">
        <v>0</v>
      </c>
      <c r="DP353" s="369">
        <v>0</v>
      </c>
      <c r="DQ353" s="369">
        <v>0</v>
      </c>
      <c r="DR353" s="369">
        <v>0</v>
      </c>
      <c r="DT353" s="366">
        <v>0</v>
      </c>
      <c r="DU353" s="304"/>
      <c r="DV353" s="304"/>
      <c r="DW353" s="304"/>
      <c r="DX353" s="304"/>
      <c r="DY353" s="304"/>
      <c r="DZ353" s="304"/>
      <c r="EA353" s="255">
        <v>0</v>
      </c>
      <c r="EB353" s="255">
        <v>0</v>
      </c>
      <c r="EC353" s="255">
        <v>0</v>
      </c>
      <c r="ED353" s="255">
        <f t="shared" si="35"/>
        <v>0</v>
      </c>
      <c r="EE353" s="255">
        <f t="shared" si="35"/>
        <v>0</v>
      </c>
      <c r="EF353" s="255">
        <f t="shared" si="34"/>
        <v>0</v>
      </c>
      <c r="EG353" s="255">
        <v>0</v>
      </c>
      <c r="EH353" s="366" t="s">
        <v>200</v>
      </c>
    </row>
    <row r="354" spans="1:138" x14ac:dyDescent="0.4">
      <c r="A354" s="366">
        <v>0</v>
      </c>
      <c r="B354" s="366">
        <v>0</v>
      </c>
      <c r="C354" s="366">
        <v>0</v>
      </c>
      <c r="D354" s="366">
        <v>0</v>
      </c>
      <c r="E354" s="366">
        <v>0</v>
      </c>
      <c r="F354" s="367">
        <v>0</v>
      </c>
      <c r="G354" s="367">
        <v>0</v>
      </c>
      <c r="H354" s="281"/>
      <c r="I354" s="281"/>
      <c r="J354" s="281"/>
      <c r="K354" s="281"/>
      <c r="L354" s="281"/>
      <c r="M354" s="389" t="s">
        <v>411</v>
      </c>
      <c r="N354" s="389" t="s">
        <v>411</v>
      </c>
      <c r="O354" s="389" t="s">
        <v>411</v>
      </c>
      <c r="P354" s="389" t="s">
        <v>411</v>
      </c>
      <c r="Q354" s="389" t="s">
        <v>411</v>
      </c>
      <c r="R354" s="389" t="s">
        <v>411</v>
      </c>
      <c r="S354" s="389" t="s">
        <v>411</v>
      </c>
      <c r="T354" s="389" t="s">
        <v>411</v>
      </c>
      <c r="U354" s="389" t="s">
        <v>411</v>
      </c>
      <c r="V354" s="389" t="s">
        <v>411</v>
      </c>
      <c r="W354" s="389" t="s">
        <v>411</v>
      </c>
      <c r="X354" s="389" t="s">
        <v>411</v>
      </c>
      <c r="Y354" s="389" t="s">
        <v>411</v>
      </c>
      <c r="Z354" s="389" t="s">
        <v>411</v>
      </c>
      <c r="AA354" s="389" t="s">
        <v>411</v>
      </c>
      <c r="AB354" s="389" t="s">
        <v>411</v>
      </c>
      <c r="AC354" s="389" t="s">
        <v>411</v>
      </c>
      <c r="AD354" s="389" t="s">
        <v>411</v>
      </c>
      <c r="AE354" s="389" t="s">
        <v>411</v>
      </c>
      <c r="AF354" s="389" t="s">
        <v>411</v>
      </c>
      <c r="AG354" s="389" t="s">
        <v>411</v>
      </c>
      <c r="AH354" s="389" t="s">
        <v>411</v>
      </c>
      <c r="AI354" s="367">
        <v>0</v>
      </c>
      <c r="AJ354" s="367">
        <v>0</v>
      </c>
      <c r="AK354" s="367">
        <v>0</v>
      </c>
      <c r="AL354" s="367">
        <v>0</v>
      </c>
      <c r="AM354" s="367">
        <v>0</v>
      </c>
      <c r="AN354" s="367">
        <v>0</v>
      </c>
      <c r="AO354" s="367">
        <v>0</v>
      </c>
      <c r="AP354" s="367">
        <v>0</v>
      </c>
      <c r="AQ354" s="367">
        <v>0</v>
      </c>
      <c r="AR354" s="367">
        <v>0</v>
      </c>
      <c r="AS354" s="367">
        <v>0</v>
      </c>
      <c r="AT354" s="367">
        <v>0</v>
      </c>
      <c r="AU354" s="367">
        <v>0</v>
      </c>
      <c r="AV354" s="367">
        <v>0</v>
      </c>
      <c r="AW354" s="367">
        <v>0</v>
      </c>
      <c r="AX354" s="367">
        <v>0</v>
      </c>
      <c r="AY354" s="367">
        <v>0</v>
      </c>
      <c r="AZ354" s="367">
        <v>0</v>
      </c>
      <c r="BA354" s="367">
        <v>0</v>
      </c>
      <c r="BB354" s="367">
        <v>0</v>
      </c>
      <c r="BC354" s="367">
        <v>0</v>
      </c>
      <c r="BD354" s="367">
        <v>0</v>
      </c>
      <c r="BE354" s="367">
        <v>0</v>
      </c>
      <c r="BF354" s="367">
        <v>0</v>
      </c>
      <c r="BG354" s="367">
        <v>0</v>
      </c>
      <c r="BH354" s="367">
        <v>0</v>
      </c>
      <c r="BI354" s="367">
        <v>0</v>
      </c>
      <c r="BJ354" s="367">
        <v>0</v>
      </c>
      <c r="BK354" s="367">
        <v>0</v>
      </c>
      <c r="BL354" s="367">
        <v>0</v>
      </c>
      <c r="BN354" s="369">
        <v>0</v>
      </c>
      <c r="BO354" s="369">
        <v>0</v>
      </c>
      <c r="BP354" s="369">
        <v>0</v>
      </c>
      <c r="BQ354" s="369">
        <v>0</v>
      </c>
      <c r="BR354" s="369">
        <v>0</v>
      </c>
      <c r="BS354" s="390" t="s">
        <v>411</v>
      </c>
      <c r="BT354" s="390" t="s">
        <v>411</v>
      </c>
      <c r="BU354" s="390" t="s">
        <v>411</v>
      </c>
      <c r="BV354" s="390" t="s">
        <v>411</v>
      </c>
      <c r="BW354" s="390" t="s">
        <v>411</v>
      </c>
      <c r="BX354" s="390" t="s">
        <v>411</v>
      </c>
      <c r="BY354" s="390" t="s">
        <v>411</v>
      </c>
      <c r="BZ354" s="390" t="s">
        <v>411</v>
      </c>
      <c r="CA354" s="390" t="s">
        <v>411</v>
      </c>
      <c r="CB354" s="390" t="s">
        <v>411</v>
      </c>
      <c r="CC354" s="390" t="s">
        <v>411</v>
      </c>
      <c r="CD354" s="390" t="s">
        <v>411</v>
      </c>
      <c r="CE354" s="390" t="s">
        <v>411</v>
      </c>
      <c r="CF354" s="390" t="s">
        <v>411</v>
      </c>
      <c r="CG354" s="390" t="s">
        <v>411</v>
      </c>
      <c r="CH354" s="390" t="s">
        <v>411</v>
      </c>
      <c r="CI354" s="390" t="s">
        <v>411</v>
      </c>
      <c r="CJ354" s="390" t="s">
        <v>411</v>
      </c>
      <c r="CK354" s="390" t="s">
        <v>411</v>
      </c>
      <c r="CL354" s="390" t="s">
        <v>411</v>
      </c>
      <c r="CM354" s="390" t="s">
        <v>411</v>
      </c>
      <c r="CN354" s="390" t="s">
        <v>411</v>
      </c>
      <c r="CO354" s="369">
        <v>0</v>
      </c>
      <c r="CP354" s="369">
        <v>0</v>
      </c>
      <c r="CQ354" s="369">
        <v>0</v>
      </c>
      <c r="CR354" s="369">
        <v>0</v>
      </c>
      <c r="CS354" s="369">
        <v>0</v>
      </c>
      <c r="CT354" s="369">
        <v>0</v>
      </c>
      <c r="CU354" s="369">
        <v>0</v>
      </c>
      <c r="CV354" s="369">
        <v>0</v>
      </c>
      <c r="CW354" s="369">
        <v>0</v>
      </c>
      <c r="CX354" s="369">
        <v>0</v>
      </c>
      <c r="CY354" s="369">
        <v>0</v>
      </c>
      <c r="CZ354" s="369">
        <v>0</v>
      </c>
      <c r="DA354" s="369">
        <v>0</v>
      </c>
      <c r="DB354" s="369">
        <v>0</v>
      </c>
      <c r="DC354" s="369">
        <v>0</v>
      </c>
      <c r="DD354" s="369">
        <v>0</v>
      </c>
      <c r="DE354" s="369">
        <v>0</v>
      </c>
      <c r="DF354" s="369">
        <v>0</v>
      </c>
      <c r="DG354" s="369">
        <v>0</v>
      </c>
      <c r="DH354" s="369">
        <v>0</v>
      </c>
      <c r="DI354" s="369">
        <v>0</v>
      </c>
      <c r="DJ354" s="369">
        <v>0</v>
      </c>
      <c r="DK354" s="369">
        <v>0</v>
      </c>
      <c r="DL354" s="369">
        <v>0</v>
      </c>
      <c r="DM354" s="369">
        <v>0</v>
      </c>
      <c r="DN354" s="369">
        <v>0</v>
      </c>
      <c r="DO354" s="369">
        <v>0</v>
      </c>
      <c r="DP354" s="369">
        <v>0</v>
      </c>
      <c r="DQ354" s="369">
        <v>0</v>
      </c>
      <c r="DR354" s="369">
        <v>0</v>
      </c>
      <c r="DT354" s="366">
        <v>0</v>
      </c>
      <c r="DU354" s="304"/>
      <c r="DV354" s="304"/>
      <c r="DW354" s="304"/>
      <c r="DX354" s="304"/>
      <c r="DY354" s="304"/>
      <c r="DZ354" s="304"/>
      <c r="EA354" s="255">
        <v>0</v>
      </c>
      <c r="EB354" s="255">
        <v>0</v>
      </c>
      <c r="EC354" s="255">
        <v>0</v>
      </c>
      <c r="ED354" s="255">
        <f t="shared" si="35"/>
        <v>0</v>
      </c>
      <c r="EE354" s="255">
        <f t="shared" si="35"/>
        <v>0</v>
      </c>
      <c r="EF354" s="255">
        <f t="shared" si="34"/>
        <v>0</v>
      </c>
      <c r="EG354" s="255">
        <v>0</v>
      </c>
      <c r="EH354" s="366" t="s">
        <v>200</v>
      </c>
    </row>
    <row r="355" spans="1:138" x14ac:dyDescent="0.4">
      <c r="A355" s="366">
        <v>0</v>
      </c>
      <c r="B355" s="366">
        <v>0</v>
      </c>
      <c r="C355" s="366">
        <v>0</v>
      </c>
      <c r="D355" s="366">
        <v>0</v>
      </c>
      <c r="E355" s="366">
        <v>0</v>
      </c>
      <c r="F355" s="367">
        <v>0</v>
      </c>
      <c r="G355" s="367">
        <v>0</v>
      </c>
      <c r="H355" s="281"/>
      <c r="I355" s="281"/>
      <c r="J355" s="281"/>
      <c r="K355" s="281"/>
      <c r="L355" s="281"/>
      <c r="M355" s="389" t="s">
        <v>411</v>
      </c>
      <c r="N355" s="389" t="s">
        <v>411</v>
      </c>
      <c r="O355" s="389" t="s">
        <v>411</v>
      </c>
      <c r="P355" s="389" t="s">
        <v>411</v>
      </c>
      <c r="Q355" s="389" t="s">
        <v>411</v>
      </c>
      <c r="R355" s="389" t="s">
        <v>411</v>
      </c>
      <c r="S355" s="389" t="s">
        <v>411</v>
      </c>
      <c r="T355" s="389" t="s">
        <v>411</v>
      </c>
      <c r="U355" s="389" t="s">
        <v>411</v>
      </c>
      <c r="V355" s="389" t="s">
        <v>411</v>
      </c>
      <c r="W355" s="389" t="s">
        <v>411</v>
      </c>
      <c r="X355" s="389" t="s">
        <v>411</v>
      </c>
      <c r="Y355" s="389" t="s">
        <v>411</v>
      </c>
      <c r="Z355" s="389" t="s">
        <v>411</v>
      </c>
      <c r="AA355" s="389" t="s">
        <v>411</v>
      </c>
      <c r="AB355" s="389" t="s">
        <v>411</v>
      </c>
      <c r="AC355" s="389" t="s">
        <v>411</v>
      </c>
      <c r="AD355" s="389" t="s">
        <v>411</v>
      </c>
      <c r="AE355" s="389" t="s">
        <v>411</v>
      </c>
      <c r="AF355" s="389" t="s">
        <v>411</v>
      </c>
      <c r="AG355" s="389" t="s">
        <v>411</v>
      </c>
      <c r="AH355" s="389" t="s">
        <v>411</v>
      </c>
      <c r="AI355" s="367">
        <v>0</v>
      </c>
      <c r="AJ355" s="367">
        <v>0</v>
      </c>
      <c r="AK355" s="367">
        <v>0</v>
      </c>
      <c r="AL355" s="367">
        <v>0</v>
      </c>
      <c r="AM355" s="367">
        <v>0</v>
      </c>
      <c r="AN355" s="367">
        <v>0</v>
      </c>
      <c r="AO355" s="367">
        <v>0</v>
      </c>
      <c r="AP355" s="367">
        <v>0</v>
      </c>
      <c r="AQ355" s="367">
        <v>0</v>
      </c>
      <c r="AR355" s="367">
        <v>0</v>
      </c>
      <c r="AS355" s="367">
        <v>0</v>
      </c>
      <c r="AT355" s="367">
        <v>0</v>
      </c>
      <c r="AU355" s="367">
        <v>0</v>
      </c>
      <c r="AV355" s="367">
        <v>0</v>
      </c>
      <c r="AW355" s="367">
        <v>0</v>
      </c>
      <c r="AX355" s="367">
        <v>0</v>
      </c>
      <c r="AY355" s="367">
        <v>0</v>
      </c>
      <c r="AZ355" s="367">
        <v>0</v>
      </c>
      <c r="BA355" s="367">
        <v>0</v>
      </c>
      <c r="BB355" s="367">
        <v>0</v>
      </c>
      <c r="BC355" s="367">
        <v>0</v>
      </c>
      <c r="BD355" s="367">
        <v>0</v>
      </c>
      <c r="BE355" s="367">
        <v>0</v>
      </c>
      <c r="BF355" s="367">
        <v>0</v>
      </c>
      <c r="BG355" s="367">
        <v>0</v>
      </c>
      <c r="BH355" s="367">
        <v>0</v>
      </c>
      <c r="BI355" s="367">
        <v>0</v>
      </c>
      <c r="BJ355" s="367">
        <v>0</v>
      </c>
      <c r="BK355" s="367">
        <v>0</v>
      </c>
      <c r="BL355" s="367">
        <v>0</v>
      </c>
      <c r="BN355" s="369">
        <v>0</v>
      </c>
      <c r="BO355" s="369">
        <v>0</v>
      </c>
      <c r="BP355" s="369">
        <v>0</v>
      </c>
      <c r="BQ355" s="369">
        <v>0</v>
      </c>
      <c r="BR355" s="369">
        <v>0</v>
      </c>
      <c r="BS355" s="390" t="s">
        <v>411</v>
      </c>
      <c r="BT355" s="390" t="s">
        <v>411</v>
      </c>
      <c r="BU355" s="390" t="s">
        <v>411</v>
      </c>
      <c r="BV355" s="390" t="s">
        <v>411</v>
      </c>
      <c r="BW355" s="390" t="s">
        <v>411</v>
      </c>
      <c r="BX355" s="390" t="s">
        <v>411</v>
      </c>
      <c r="BY355" s="390" t="s">
        <v>411</v>
      </c>
      <c r="BZ355" s="390" t="s">
        <v>411</v>
      </c>
      <c r="CA355" s="390" t="s">
        <v>411</v>
      </c>
      <c r="CB355" s="390" t="s">
        <v>411</v>
      </c>
      <c r="CC355" s="390" t="s">
        <v>411</v>
      </c>
      <c r="CD355" s="390" t="s">
        <v>411</v>
      </c>
      <c r="CE355" s="390" t="s">
        <v>411</v>
      </c>
      <c r="CF355" s="390" t="s">
        <v>411</v>
      </c>
      <c r="CG355" s="390" t="s">
        <v>411</v>
      </c>
      <c r="CH355" s="390" t="s">
        <v>411</v>
      </c>
      <c r="CI355" s="390" t="s">
        <v>411</v>
      </c>
      <c r="CJ355" s="390" t="s">
        <v>411</v>
      </c>
      <c r="CK355" s="390" t="s">
        <v>411</v>
      </c>
      <c r="CL355" s="390" t="s">
        <v>411</v>
      </c>
      <c r="CM355" s="390" t="s">
        <v>411</v>
      </c>
      <c r="CN355" s="390" t="s">
        <v>411</v>
      </c>
      <c r="CO355" s="369">
        <v>0</v>
      </c>
      <c r="CP355" s="369">
        <v>0</v>
      </c>
      <c r="CQ355" s="369">
        <v>0</v>
      </c>
      <c r="CR355" s="369">
        <v>0</v>
      </c>
      <c r="CS355" s="369">
        <v>0</v>
      </c>
      <c r="CT355" s="369">
        <v>0</v>
      </c>
      <c r="CU355" s="369">
        <v>0</v>
      </c>
      <c r="CV355" s="369">
        <v>0</v>
      </c>
      <c r="CW355" s="369">
        <v>0</v>
      </c>
      <c r="CX355" s="369">
        <v>0</v>
      </c>
      <c r="CY355" s="369">
        <v>0</v>
      </c>
      <c r="CZ355" s="369">
        <v>0</v>
      </c>
      <c r="DA355" s="369">
        <v>0</v>
      </c>
      <c r="DB355" s="369">
        <v>0</v>
      </c>
      <c r="DC355" s="369">
        <v>0</v>
      </c>
      <c r="DD355" s="369">
        <v>0</v>
      </c>
      <c r="DE355" s="369">
        <v>0</v>
      </c>
      <c r="DF355" s="369">
        <v>0</v>
      </c>
      <c r="DG355" s="369">
        <v>0</v>
      </c>
      <c r="DH355" s="369">
        <v>0</v>
      </c>
      <c r="DI355" s="369">
        <v>0</v>
      </c>
      <c r="DJ355" s="369">
        <v>0</v>
      </c>
      <c r="DK355" s="369">
        <v>0</v>
      </c>
      <c r="DL355" s="369">
        <v>0</v>
      </c>
      <c r="DM355" s="369">
        <v>0</v>
      </c>
      <c r="DN355" s="369">
        <v>0</v>
      </c>
      <c r="DO355" s="369">
        <v>0</v>
      </c>
      <c r="DP355" s="369">
        <v>0</v>
      </c>
      <c r="DQ355" s="369">
        <v>0</v>
      </c>
      <c r="DR355" s="369">
        <v>0</v>
      </c>
      <c r="DT355" s="366">
        <v>0</v>
      </c>
      <c r="DU355" s="304"/>
      <c r="DV355" s="304"/>
      <c r="DW355" s="304"/>
      <c r="DX355" s="304"/>
      <c r="DY355" s="304"/>
      <c r="DZ355" s="304"/>
      <c r="EA355" s="255">
        <v>0</v>
      </c>
      <c r="EB355" s="255">
        <v>0</v>
      </c>
      <c r="EC355" s="255">
        <v>0</v>
      </c>
      <c r="ED355" s="255">
        <f t="shared" si="35"/>
        <v>0</v>
      </c>
      <c r="EE355" s="255">
        <f t="shared" si="35"/>
        <v>0</v>
      </c>
      <c r="EF355" s="255">
        <f t="shared" si="34"/>
        <v>0</v>
      </c>
      <c r="EG355" s="255">
        <v>0</v>
      </c>
      <c r="EH355" s="366" t="s">
        <v>200</v>
      </c>
    </row>
    <row r="356" spans="1:138" x14ac:dyDescent="0.4">
      <c r="A356" s="366">
        <v>0</v>
      </c>
      <c r="B356" s="366">
        <v>0</v>
      </c>
      <c r="C356" s="366">
        <v>0</v>
      </c>
      <c r="D356" s="366">
        <v>0</v>
      </c>
      <c r="E356" s="366">
        <v>0</v>
      </c>
      <c r="F356" s="367">
        <v>0</v>
      </c>
      <c r="G356" s="367">
        <v>0</v>
      </c>
      <c r="H356" s="281"/>
      <c r="I356" s="281"/>
      <c r="J356" s="281"/>
      <c r="K356" s="281"/>
      <c r="L356" s="281"/>
      <c r="M356" s="389" t="s">
        <v>411</v>
      </c>
      <c r="N356" s="389" t="s">
        <v>411</v>
      </c>
      <c r="O356" s="389" t="s">
        <v>411</v>
      </c>
      <c r="P356" s="389" t="s">
        <v>411</v>
      </c>
      <c r="Q356" s="389" t="s">
        <v>411</v>
      </c>
      <c r="R356" s="389" t="s">
        <v>411</v>
      </c>
      <c r="S356" s="389" t="s">
        <v>411</v>
      </c>
      <c r="T356" s="389" t="s">
        <v>411</v>
      </c>
      <c r="U356" s="389" t="s">
        <v>411</v>
      </c>
      <c r="V356" s="389" t="s">
        <v>411</v>
      </c>
      <c r="W356" s="389" t="s">
        <v>411</v>
      </c>
      <c r="X356" s="389" t="s">
        <v>411</v>
      </c>
      <c r="Y356" s="389" t="s">
        <v>411</v>
      </c>
      <c r="Z356" s="389" t="s">
        <v>411</v>
      </c>
      <c r="AA356" s="389" t="s">
        <v>411</v>
      </c>
      <c r="AB356" s="389" t="s">
        <v>411</v>
      </c>
      <c r="AC356" s="389" t="s">
        <v>411</v>
      </c>
      <c r="AD356" s="389" t="s">
        <v>411</v>
      </c>
      <c r="AE356" s="389" t="s">
        <v>411</v>
      </c>
      <c r="AF356" s="389" t="s">
        <v>411</v>
      </c>
      <c r="AG356" s="389" t="s">
        <v>411</v>
      </c>
      <c r="AH356" s="389" t="s">
        <v>411</v>
      </c>
      <c r="AI356" s="367">
        <v>0</v>
      </c>
      <c r="AJ356" s="367">
        <v>0</v>
      </c>
      <c r="AK356" s="367">
        <v>0</v>
      </c>
      <c r="AL356" s="367">
        <v>0</v>
      </c>
      <c r="AM356" s="367">
        <v>0</v>
      </c>
      <c r="AN356" s="367">
        <v>0</v>
      </c>
      <c r="AO356" s="367">
        <v>0</v>
      </c>
      <c r="AP356" s="367">
        <v>0</v>
      </c>
      <c r="AQ356" s="367">
        <v>0</v>
      </c>
      <c r="AR356" s="367">
        <v>0</v>
      </c>
      <c r="AS356" s="367">
        <v>0</v>
      </c>
      <c r="AT356" s="367">
        <v>0</v>
      </c>
      <c r="AU356" s="367">
        <v>0</v>
      </c>
      <c r="AV356" s="367">
        <v>0</v>
      </c>
      <c r="AW356" s="367">
        <v>0</v>
      </c>
      <c r="AX356" s="367">
        <v>0</v>
      </c>
      <c r="AY356" s="367">
        <v>0</v>
      </c>
      <c r="AZ356" s="367">
        <v>0</v>
      </c>
      <c r="BA356" s="367">
        <v>0</v>
      </c>
      <c r="BB356" s="367">
        <v>0</v>
      </c>
      <c r="BC356" s="367">
        <v>0</v>
      </c>
      <c r="BD356" s="367">
        <v>0</v>
      </c>
      <c r="BE356" s="367">
        <v>0</v>
      </c>
      <c r="BF356" s="367">
        <v>0</v>
      </c>
      <c r="BG356" s="367">
        <v>0</v>
      </c>
      <c r="BH356" s="367">
        <v>0</v>
      </c>
      <c r="BI356" s="367">
        <v>0</v>
      </c>
      <c r="BJ356" s="367">
        <v>0</v>
      </c>
      <c r="BK356" s="367">
        <v>0</v>
      </c>
      <c r="BL356" s="367">
        <v>0</v>
      </c>
      <c r="BN356" s="369">
        <v>0</v>
      </c>
      <c r="BO356" s="369">
        <v>0</v>
      </c>
      <c r="BP356" s="369">
        <v>0</v>
      </c>
      <c r="BQ356" s="369">
        <v>0</v>
      </c>
      <c r="BR356" s="369">
        <v>0</v>
      </c>
      <c r="BS356" s="390" t="s">
        <v>411</v>
      </c>
      <c r="BT356" s="390" t="s">
        <v>411</v>
      </c>
      <c r="BU356" s="390" t="s">
        <v>411</v>
      </c>
      <c r="BV356" s="390" t="s">
        <v>411</v>
      </c>
      <c r="BW356" s="390" t="s">
        <v>411</v>
      </c>
      <c r="BX356" s="390" t="s">
        <v>411</v>
      </c>
      <c r="BY356" s="390" t="s">
        <v>411</v>
      </c>
      <c r="BZ356" s="390" t="s">
        <v>411</v>
      </c>
      <c r="CA356" s="390" t="s">
        <v>411</v>
      </c>
      <c r="CB356" s="390" t="s">
        <v>411</v>
      </c>
      <c r="CC356" s="390" t="s">
        <v>411</v>
      </c>
      <c r="CD356" s="390" t="s">
        <v>411</v>
      </c>
      <c r="CE356" s="390" t="s">
        <v>411</v>
      </c>
      <c r="CF356" s="390" t="s">
        <v>411</v>
      </c>
      <c r="CG356" s="390" t="s">
        <v>411</v>
      </c>
      <c r="CH356" s="390" t="s">
        <v>411</v>
      </c>
      <c r="CI356" s="390" t="s">
        <v>411</v>
      </c>
      <c r="CJ356" s="390" t="s">
        <v>411</v>
      </c>
      <c r="CK356" s="390" t="s">
        <v>411</v>
      </c>
      <c r="CL356" s="390" t="s">
        <v>411</v>
      </c>
      <c r="CM356" s="390" t="s">
        <v>411</v>
      </c>
      <c r="CN356" s="390" t="s">
        <v>411</v>
      </c>
      <c r="CO356" s="369">
        <v>0</v>
      </c>
      <c r="CP356" s="369">
        <v>0</v>
      </c>
      <c r="CQ356" s="369">
        <v>0</v>
      </c>
      <c r="CR356" s="369">
        <v>0</v>
      </c>
      <c r="CS356" s="369">
        <v>0</v>
      </c>
      <c r="CT356" s="369">
        <v>0</v>
      </c>
      <c r="CU356" s="369">
        <v>0</v>
      </c>
      <c r="CV356" s="369">
        <v>0</v>
      </c>
      <c r="CW356" s="369">
        <v>0</v>
      </c>
      <c r="CX356" s="369">
        <v>0</v>
      </c>
      <c r="CY356" s="369">
        <v>0</v>
      </c>
      <c r="CZ356" s="369">
        <v>0</v>
      </c>
      <c r="DA356" s="369">
        <v>0</v>
      </c>
      <c r="DB356" s="369">
        <v>0</v>
      </c>
      <c r="DC356" s="369">
        <v>0</v>
      </c>
      <c r="DD356" s="369">
        <v>0</v>
      </c>
      <c r="DE356" s="369">
        <v>0</v>
      </c>
      <c r="DF356" s="369">
        <v>0</v>
      </c>
      <c r="DG356" s="369">
        <v>0</v>
      </c>
      <c r="DH356" s="369">
        <v>0</v>
      </c>
      <c r="DI356" s="369">
        <v>0</v>
      </c>
      <c r="DJ356" s="369">
        <v>0</v>
      </c>
      <c r="DK356" s="369">
        <v>0</v>
      </c>
      <c r="DL356" s="369">
        <v>0</v>
      </c>
      <c r="DM356" s="369">
        <v>0</v>
      </c>
      <c r="DN356" s="369">
        <v>0</v>
      </c>
      <c r="DO356" s="369">
        <v>0</v>
      </c>
      <c r="DP356" s="369">
        <v>0</v>
      </c>
      <c r="DQ356" s="369">
        <v>0</v>
      </c>
      <c r="DR356" s="369">
        <v>0</v>
      </c>
      <c r="DT356" s="366">
        <v>0</v>
      </c>
      <c r="DU356" s="304"/>
      <c r="DV356" s="304"/>
      <c r="DW356" s="304"/>
      <c r="DX356" s="304"/>
      <c r="DY356" s="304"/>
      <c r="DZ356" s="304"/>
      <c r="EA356" s="255">
        <v>0</v>
      </c>
      <c r="EB356" s="255">
        <v>0</v>
      </c>
      <c r="EC356" s="255">
        <v>0</v>
      </c>
      <c r="ED356" s="255">
        <f t="shared" ref="ED356:EE371" si="36">SUMIF($BN$1:$DR$1,ED$2,$BN356:$DR356)</f>
        <v>0</v>
      </c>
      <c r="EE356" s="255">
        <f t="shared" si="36"/>
        <v>0</v>
      </c>
      <c r="EF356" s="255">
        <f t="shared" si="34"/>
        <v>0</v>
      </c>
      <c r="EG356" s="255">
        <v>0</v>
      </c>
      <c r="EH356" s="366" t="s">
        <v>200</v>
      </c>
    </row>
    <row r="357" spans="1:138" x14ac:dyDescent="0.4">
      <c r="A357" s="366">
        <v>0</v>
      </c>
      <c r="B357" s="366">
        <v>0</v>
      </c>
      <c r="C357" s="366">
        <v>0</v>
      </c>
      <c r="D357" s="366">
        <v>0</v>
      </c>
      <c r="E357" s="366">
        <v>0</v>
      </c>
      <c r="F357" s="367">
        <v>0</v>
      </c>
      <c r="G357" s="367">
        <v>0</v>
      </c>
      <c r="H357" s="281"/>
      <c r="I357" s="281"/>
      <c r="J357" s="281"/>
      <c r="K357" s="281"/>
      <c r="L357" s="281"/>
      <c r="M357" s="389" t="s">
        <v>411</v>
      </c>
      <c r="N357" s="389" t="s">
        <v>411</v>
      </c>
      <c r="O357" s="389" t="s">
        <v>411</v>
      </c>
      <c r="P357" s="389" t="s">
        <v>411</v>
      </c>
      <c r="Q357" s="389" t="s">
        <v>411</v>
      </c>
      <c r="R357" s="389" t="s">
        <v>411</v>
      </c>
      <c r="S357" s="389" t="s">
        <v>411</v>
      </c>
      <c r="T357" s="389" t="s">
        <v>411</v>
      </c>
      <c r="U357" s="389" t="s">
        <v>411</v>
      </c>
      <c r="V357" s="389" t="s">
        <v>411</v>
      </c>
      <c r="W357" s="389" t="s">
        <v>411</v>
      </c>
      <c r="X357" s="389" t="s">
        <v>411</v>
      </c>
      <c r="Y357" s="389" t="s">
        <v>411</v>
      </c>
      <c r="Z357" s="389" t="s">
        <v>411</v>
      </c>
      <c r="AA357" s="389" t="s">
        <v>411</v>
      </c>
      <c r="AB357" s="389" t="s">
        <v>411</v>
      </c>
      <c r="AC357" s="389" t="s">
        <v>411</v>
      </c>
      <c r="AD357" s="389" t="s">
        <v>411</v>
      </c>
      <c r="AE357" s="389" t="s">
        <v>411</v>
      </c>
      <c r="AF357" s="389" t="s">
        <v>411</v>
      </c>
      <c r="AG357" s="389" t="s">
        <v>411</v>
      </c>
      <c r="AH357" s="389" t="s">
        <v>411</v>
      </c>
      <c r="AI357" s="367">
        <v>0</v>
      </c>
      <c r="AJ357" s="367">
        <v>0</v>
      </c>
      <c r="AK357" s="367">
        <v>0</v>
      </c>
      <c r="AL357" s="367">
        <v>0</v>
      </c>
      <c r="AM357" s="367">
        <v>0</v>
      </c>
      <c r="AN357" s="367">
        <v>0</v>
      </c>
      <c r="AO357" s="367">
        <v>0</v>
      </c>
      <c r="AP357" s="367">
        <v>0</v>
      </c>
      <c r="AQ357" s="367">
        <v>0</v>
      </c>
      <c r="AR357" s="367">
        <v>0</v>
      </c>
      <c r="AS357" s="367">
        <v>0</v>
      </c>
      <c r="AT357" s="367">
        <v>0</v>
      </c>
      <c r="AU357" s="367">
        <v>0</v>
      </c>
      <c r="AV357" s="367">
        <v>0</v>
      </c>
      <c r="AW357" s="367">
        <v>0</v>
      </c>
      <c r="AX357" s="367">
        <v>0</v>
      </c>
      <c r="AY357" s="367">
        <v>0</v>
      </c>
      <c r="AZ357" s="367">
        <v>0</v>
      </c>
      <c r="BA357" s="367">
        <v>0</v>
      </c>
      <c r="BB357" s="367">
        <v>0</v>
      </c>
      <c r="BC357" s="367">
        <v>0</v>
      </c>
      <c r="BD357" s="367">
        <v>0</v>
      </c>
      <c r="BE357" s="367">
        <v>0</v>
      </c>
      <c r="BF357" s="367">
        <v>0</v>
      </c>
      <c r="BG357" s="367">
        <v>0</v>
      </c>
      <c r="BH357" s="367">
        <v>0</v>
      </c>
      <c r="BI357" s="367">
        <v>0</v>
      </c>
      <c r="BJ357" s="367">
        <v>0</v>
      </c>
      <c r="BK357" s="367">
        <v>0</v>
      </c>
      <c r="BL357" s="367">
        <v>0</v>
      </c>
      <c r="BN357" s="369">
        <v>0</v>
      </c>
      <c r="BO357" s="369">
        <v>0</v>
      </c>
      <c r="BP357" s="369">
        <v>0</v>
      </c>
      <c r="BQ357" s="369">
        <v>0</v>
      </c>
      <c r="BR357" s="369">
        <v>0</v>
      </c>
      <c r="BS357" s="390" t="s">
        <v>411</v>
      </c>
      <c r="BT357" s="390" t="s">
        <v>411</v>
      </c>
      <c r="BU357" s="390" t="s">
        <v>411</v>
      </c>
      <c r="BV357" s="390" t="s">
        <v>411</v>
      </c>
      <c r="BW357" s="390" t="s">
        <v>411</v>
      </c>
      <c r="BX357" s="390" t="s">
        <v>411</v>
      </c>
      <c r="BY357" s="390" t="s">
        <v>411</v>
      </c>
      <c r="BZ357" s="390" t="s">
        <v>411</v>
      </c>
      <c r="CA357" s="390" t="s">
        <v>411</v>
      </c>
      <c r="CB357" s="390" t="s">
        <v>411</v>
      </c>
      <c r="CC357" s="390" t="s">
        <v>411</v>
      </c>
      <c r="CD357" s="390" t="s">
        <v>411</v>
      </c>
      <c r="CE357" s="390" t="s">
        <v>411</v>
      </c>
      <c r="CF357" s="390" t="s">
        <v>411</v>
      </c>
      <c r="CG357" s="390" t="s">
        <v>411</v>
      </c>
      <c r="CH357" s="390" t="s">
        <v>411</v>
      </c>
      <c r="CI357" s="390" t="s">
        <v>411</v>
      </c>
      <c r="CJ357" s="390" t="s">
        <v>411</v>
      </c>
      <c r="CK357" s="390" t="s">
        <v>411</v>
      </c>
      <c r="CL357" s="390" t="s">
        <v>411</v>
      </c>
      <c r="CM357" s="390" t="s">
        <v>411</v>
      </c>
      <c r="CN357" s="390" t="s">
        <v>411</v>
      </c>
      <c r="CO357" s="369">
        <v>0</v>
      </c>
      <c r="CP357" s="369">
        <v>0</v>
      </c>
      <c r="CQ357" s="369">
        <v>0</v>
      </c>
      <c r="CR357" s="369">
        <v>0</v>
      </c>
      <c r="CS357" s="369">
        <v>0</v>
      </c>
      <c r="CT357" s="369">
        <v>0</v>
      </c>
      <c r="CU357" s="369">
        <v>0</v>
      </c>
      <c r="CV357" s="369">
        <v>0</v>
      </c>
      <c r="CW357" s="369">
        <v>0</v>
      </c>
      <c r="CX357" s="369">
        <v>0</v>
      </c>
      <c r="CY357" s="369">
        <v>0</v>
      </c>
      <c r="CZ357" s="369">
        <v>0</v>
      </c>
      <c r="DA357" s="369">
        <v>0</v>
      </c>
      <c r="DB357" s="369">
        <v>0</v>
      </c>
      <c r="DC357" s="369">
        <v>0</v>
      </c>
      <c r="DD357" s="369">
        <v>0</v>
      </c>
      <c r="DE357" s="369">
        <v>0</v>
      </c>
      <c r="DF357" s="369">
        <v>0</v>
      </c>
      <c r="DG357" s="369">
        <v>0</v>
      </c>
      <c r="DH357" s="369">
        <v>0</v>
      </c>
      <c r="DI357" s="369">
        <v>0</v>
      </c>
      <c r="DJ357" s="369">
        <v>0</v>
      </c>
      <c r="DK357" s="369">
        <v>0</v>
      </c>
      <c r="DL357" s="369">
        <v>0</v>
      </c>
      <c r="DM357" s="369">
        <v>0</v>
      </c>
      <c r="DN357" s="369">
        <v>0</v>
      </c>
      <c r="DO357" s="369">
        <v>0</v>
      </c>
      <c r="DP357" s="369">
        <v>0</v>
      </c>
      <c r="DQ357" s="369">
        <v>0</v>
      </c>
      <c r="DR357" s="369">
        <v>0</v>
      </c>
      <c r="DT357" s="366">
        <v>0</v>
      </c>
      <c r="DU357" s="304"/>
      <c r="DV357" s="304"/>
      <c r="DW357" s="304"/>
      <c r="DX357" s="304"/>
      <c r="DY357" s="304"/>
      <c r="DZ357" s="304"/>
      <c r="EA357" s="255">
        <v>0</v>
      </c>
      <c r="EB357" s="255">
        <v>0</v>
      </c>
      <c r="EC357" s="255">
        <v>0</v>
      </c>
      <c r="ED357" s="255">
        <f t="shared" si="36"/>
        <v>0</v>
      </c>
      <c r="EE357" s="255">
        <f t="shared" si="36"/>
        <v>0</v>
      </c>
      <c r="EF357" s="255">
        <f t="shared" si="34"/>
        <v>0</v>
      </c>
      <c r="EG357" s="255">
        <v>0</v>
      </c>
      <c r="EH357" s="366" t="s">
        <v>200</v>
      </c>
    </row>
    <row r="358" spans="1:138" x14ac:dyDescent="0.4">
      <c r="A358" s="366">
        <v>0</v>
      </c>
      <c r="B358" s="366">
        <v>0</v>
      </c>
      <c r="C358" s="366">
        <v>0</v>
      </c>
      <c r="D358" s="366">
        <v>0</v>
      </c>
      <c r="E358" s="366">
        <v>0</v>
      </c>
      <c r="F358" s="367">
        <v>0</v>
      </c>
      <c r="G358" s="367">
        <v>0</v>
      </c>
      <c r="H358" s="281"/>
      <c r="I358" s="281"/>
      <c r="J358" s="281"/>
      <c r="K358" s="281"/>
      <c r="L358" s="281"/>
      <c r="M358" s="389" t="s">
        <v>411</v>
      </c>
      <c r="N358" s="389" t="s">
        <v>411</v>
      </c>
      <c r="O358" s="389" t="s">
        <v>411</v>
      </c>
      <c r="P358" s="389" t="s">
        <v>411</v>
      </c>
      <c r="Q358" s="389" t="s">
        <v>411</v>
      </c>
      <c r="R358" s="389" t="s">
        <v>411</v>
      </c>
      <c r="S358" s="389" t="s">
        <v>411</v>
      </c>
      <c r="T358" s="389" t="s">
        <v>411</v>
      </c>
      <c r="U358" s="389" t="s">
        <v>411</v>
      </c>
      <c r="V358" s="389" t="s">
        <v>411</v>
      </c>
      <c r="W358" s="389" t="s">
        <v>411</v>
      </c>
      <c r="X358" s="389" t="s">
        <v>411</v>
      </c>
      <c r="Y358" s="389" t="s">
        <v>411</v>
      </c>
      <c r="Z358" s="389" t="s">
        <v>411</v>
      </c>
      <c r="AA358" s="389" t="s">
        <v>411</v>
      </c>
      <c r="AB358" s="389" t="s">
        <v>411</v>
      </c>
      <c r="AC358" s="389" t="s">
        <v>411</v>
      </c>
      <c r="AD358" s="389" t="s">
        <v>411</v>
      </c>
      <c r="AE358" s="389" t="s">
        <v>411</v>
      </c>
      <c r="AF358" s="389" t="s">
        <v>411</v>
      </c>
      <c r="AG358" s="389" t="s">
        <v>411</v>
      </c>
      <c r="AH358" s="389" t="s">
        <v>411</v>
      </c>
      <c r="AI358" s="367">
        <v>0</v>
      </c>
      <c r="AJ358" s="367">
        <v>0</v>
      </c>
      <c r="AK358" s="367">
        <v>0</v>
      </c>
      <c r="AL358" s="367">
        <v>0</v>
      </c>
      <c r="AM358" s="367">
        <v>0</v>
      </c>
      <c r="AN358" s="367">
        <v>0</v>
      </c>
      <c r="AO358" s="367">
        <v>0</v>
      </c>
      <c r="AP358" s="367">
        <v>0</v>
      </c>
      <c r="AQ358" s="367">
        <v>0</v>
      </c>
      <c r="AR358" s="367">
        <v>0</v>
      </c>
      <c r="AS358" s="367">
        <v>0</v>
      </c>
      <c r="AT358" s="367">
        <v>0</v>
      </c>
      <c r="AU358" s="367">
        <v>0</v>
      </c>
      <c r="AV358" s="367">
        <v>0</v>
      </c>
      <c r="AW358" s="367">
        <v>0</v>
      </c>
      <c r="AX358" s="367">
        <v>0</v>
      </c>
      <c r="AY358" s="367">
        <v>0</v>
      </c>
      <c r="AZ358" s="367">
        <v>0</v>
      </c>
      <c r="BA358" s="367">
        <v>0</v>
      </c>
      <c r="BB358" s="367">
        <v>0</v>
      </c>
      <c r="BC358" s="367">
        <v>0</v>
      </c>
      <c r="BD358" s="367">
        <v>0</v>
      </c>
      <c r="BE358" s="367">
        <v>0</v>
      </c>
      <c r="BF358" s="367">
        <v>0</v>
      </c>
      <c r="BG358" s="367">
        <v>0</v>
      </c>
      <c r="BH358" s="367">
        <v>0</v>
      </c>
      <c r="BI358" s="367">
        <v>0</v>
      </c>
      <c r="BJ358" s="367">
        <v>0</v>
      </c>
      <c r="BK358" s="367">
        <v>0</v>
      </c>
      <c r="BL358" s="367">
        <v>0</v>
      </c>
      <c r="BN358" s="369">
        <v>0</v>
      </c>
      <c r="BO358" s="369">
        <v>0</v>
      </c>
      <c r="BP358" s="369">
        <v>0</v>
      </c>
      <c r="BQ358" s="369">
        <v>0</v>
      </c>
      <c r="BR358" s="369">
        <v>0</v>
      </c>
      <c r="BS358" s="390" t="s">
        <v>411</v>
      </c>
      <c r="BT358" s="390" t="s">
        <v>411</v>
      </c>
      <c r="BU358" s="390" t="s">
        <v>411</v>
      </c>
      <c r="BV358" s="390" t="s">
        <v>411</v>
      </c>
      <c r="BW358" s="390" t="s">
        <v>411</v>
      </c>
      <c r="BX358" s="390" t="s">
        <v>411</v>
      </c>
      <c r="BY358" s="390" t="s">
        <v>411</v>
      </c>
      <c r="BZ358" s="390" t="s">
        <v>411</v>
      </c>
      <c r="CA358" s="390" t="s">
        <v>411</v>
      </c>
      <c r="CB358" s="390" t="s">
        <v>411</v>
      </c>
      <c r="CC358" s="390" t="s">
        <v>411</v>
      </c>
      <c r="CD358" s="390" t="s">
        <v>411</v>
      </c>
      <c r="CE358" s="390" t="s">
        <v>411</v>
      </c>
      <c r="CF358" s="390" t="s">
        <v>411</v>
      </c>
      <c r="CG358" s="390" t="s">
        <v>411</v>
      </c>
      <c r="CH358" s="390" t="s">
        <v>411</v>
      </c>
      <c r="CI358" s="390" t="s">
        <v>411</v>
      </c>
      <c r="CJ358" s="390" t="s">
        <v>411</v>
      </c>
      <c r="CK358" s="390" t="s">
        <v>411</v>
      </c>
      <c r="CL358" s="390" t="s">
        <v>411</v>
      </c>
      <c r="CM358" s="390" t="s">
        <v>411</v>
      </c>
      <c r="CN358" s="390" t="s">
        <v>411</v>
      </c>
      <c r="CO358" s="369">
        <v>0</v>
      </c>
      <c r="CP358" s="369">
        <v>0</v>
      </c>
      <c r="CQ358" s="369">
        <v>0</v>
      </c>
      <c r="CR358" s="369">
        <v>0</v>
      </c>
      <c r="CS358" s="369">
        <v>0</v>
      </c>
      <c r="CT358" s="369">
        <v>0</v>
      </c>
      <c r="CU358" s="369">
        <v>0</v>
      </c>
      <c r="CV358" s="369">
        <v>0</v>
      </c>
      <c r="CW358" s="369">
        <v>0</v>
      </c>
      <c r="CX358" s="369">
        <v>0</v>
      </c>
      <c r="CY358" s="369">
        <v>0</v>
      </c>
      <c r="CZ358" s="369">
        <v>0</v>
      </c>
      <c r="DA358" s="369">
        <v>0</v>
      </c>
      <c r="DB358" s="369">
        <v>0</v>
      </c>
      <c r="DC358" s="369">
        <v>0</v>
      </c>
      <c r="DD358" s="369">
        <v>0</v>
      </c>
      <c r="DE358" s="369">
        <v>0</v>
      </c>
      <c r="DF358" s="369">
        <v>0</v>
      </c>
      <c r="DG358" s="369">
        <v>0</v>
      </c>
      <c r="DH358" s="369">
        <v>0</v>
      </c>
      <c r="DI358" s="369">
        <v>0</v>
      </c>
      <c r="DJ358" s="369">
        <v>0</v>
      </c>
      <c r="DK358" s="369">
        <v>0</v>
      </c>
      <c r="DL358" s="369">
        <v>0</v>
      </c>
      <c r="DM358" s="369">
        <v>0</v>
      </c>
      <c r="DN358" s="369">
        <v>0</v>
      </c>
      <c r="DO358" s="369">
        <v>0</v>
      </c>
      <c r="DP358" s="369">
        <v>0</v>
      </c>
      <c r="DQ358" s="369">
        <v>0</v>
      </c>
      <c r="DR358" s="369">
        <v>0</v>
      </c>
      <c r="DT358" s="366">
        <v>0</v>
      </c>
      <c r="DU358" s="304"/>
      <c r="DV358" s="304"/>
      <c r="DW358" s="304"/>
      <c r="DX358" s="304"/>
      <c r="DY358" s="304"/>
      <c r="DZ358" s="304"/>
      <c r="EA358" s="255">
        <v>0</v>
      </c>
      <c r="EB358" s="255">
        <v>0</v>
      </c>
      <c r="EC358" s="255">
        <v>0</v>
      </c>
      <c r="ED358" s="255">
        <f t="shared" si="36"/>
        <v>0</v>
      </c>
      <c r="EE358" s="255">
        <f t="shared" si="36"/>
        <v>0</v>
      </c>
      <c r="EF358" s="255">
        <f t="shared" si="34"/>
        <v>0</v>
      </c>
      <c r="EG358" s="255">
        <v>0</v>
      </c>
      <c r="EH358" s="366" t="s">
        <v>200</v>
      </c>
    </row>
    <row r="359" spans="1:138" x14ac:dyDescent="0.4">
      <c r="A359" s="366">
        <v>0</v>
      </c>
      <c r="B359" s="366">
        <v>0</v>
      </c>
      <c r="C359" s="366">
        <v>0</v>
      </c>
      <c r="D359" s="366">
        <v>0</v>
      </c>
      <c r="E359" s="366">
        <v>0</v>
      </c>
      <c r="F359" s="367">
        <v>0</v>
      </c>
      <c r="G359" s="367">
        <v>0</v>
      </c>
      <c r="H359" s="281"/>
      <c r="I359" s="281"/>
      <c r="J359" s="281"/>
      <c r="K359" s="281"/>
      <c r="L359" s="281"/>
      <c r="M359" s="389" t="s">
        <v>411</v>
      </c>
      <c r="N359" s="389" t="s">
        <v>411</v>
      </c>
      <c r="O359" s="389" t="s">
        <v>411</v>
      </c>
      <c r="P359" s="389" t="s">
        <v>411</v>
      </c>
      <c r="Q359" s="389" t="s">
        <v>411</v>
      </c>
      <c r="R359" s="389" t="s">
        <v>411</v>
      </c>
      <c r="S359" s="389" t="s">
        <v>411</v>
      </c>
      <c r="T359" s="389" t="s">
        <v>411</v>
      </c>
      <c r="U359" s="389" t="s">
        <v>411</v>
      </c>
      <c r="V359" s="389" t="s">
        <v>411</v>
      </c>
      <c r="W359" s="389" t="s">
        <v>411</v>
      </c>
      <c r="X359" s="389" t="s">
        <v>411</v>
      </c>
      <c r="Y359" s="389" t="s">
        <v>411</v>
      </c>
      <c r="Z359" s="389" t="s">
        <v>411</v>
      </c>
      <c r="AA359" s="389" t="s">
        <v>411</v>
      </c>
      <c r="AB359" s="389" t="s">
        <v>411</v>
      </c>
      <c r="AC359" s="389" t="s">
        <v>411</v>
      </c>
      <c r="AD359" s="389" t="s">
        <v>411</v>
      </c>
      <c r="AE359" s="389" t="s">
        <v>411</v>
      </c>
      <c r="AF359" s="389" t="s">
        <v>411</v>
      </c>
      <c r="AG359" s="389" t="s">
        <v>411</v>
      </c>
      <c r="AH359" s="389" t="s">
        <v>411</v>
      </c>
      <c r="AI359" s="367">
        <v>0</v>
      </c>
      <c r="AJ359" s="367">
        <v>0</v>
      </c>
      <c r="AK359" s="367">
        <v>0</v>
      </c>
      <c r="AL359" s="367">
        <v>0</v>
      </c>
      <c r="AM359" s="367">
        <v>0</v>
      </c>
      <c r="AN359" s="367">
        <v>0</v>
      </c>
      <c r="AO359" s="367">
        <v>0</v>
      </c>
      <c r="AP359" s="367">
        <v>0</v>
      </c>
      <c r="AQ359" s="367">
        <v>0</v>
      </c>
      <c r="AR359" s="367">
        <v>0</v>
      </c>
      <c r="AS359" s="367">
        <v>0</v>
      </c>
      <c r="AT359" s="367">
        <v>0</v>
      </c>
      <c r="AU359" s="367">
        <v>0</v>
      </c>
      <c r="AV359" s="367">
        <v>0</v>
      </c>
      <c r="AW359" s="367">
        <v>0</v>
      </c>
      <c r="AX359" s="367">
        <v>0</v>
      </c>
      <c r="AY359" s="367">
        <v>0</v>
      </c>
      <c r="AZ359" s="367">
        <v>0</v>
      </c>
      <c r="BA359" s="367">
        <v>0</v>
      </c>
      <c r="BB359" s="367">
        <v>0</v>
      </c>
      <c r="BC359" s="367">
        <v>0</v>
      </c>
      <c r="BD359" s="367">
        <v>0</v>
      </c>
      <c r="BE359" s="367">
        <v>0</v>
      </c>
      <c r="BF359" s="367">
        <v>0</v>
      </c>
      <c r="BG359" s="367">
        <v>0</v>
      </c>
      <c r="BH359" s="367">
        <v>0</v>
      </c>
      <c r="BI359" s="367">
        <v>0</v>
      </c>
      <c r="BJ359" s="367">
        <v>0</v>
      </c>
      <c r="BK359" s="367">
        <v>0</v>
      </c>
      <c r="BL359" s="367">
        <v>0</v>
      </c>
      <c r="BN359" s="369">
        <v>0</v>
      </c>
      <c r="BO359" s="369">
        <v>0</v>
      </c>
      <c r="BP359" s="369">
        <v>0</v>
      </c>
      <c r="BQ359" s="369">
        <v>0</v>
      </c>
      <c r="BR359" s="369">
        <v>0</v>
      </c>
      <c r="BS359" s="390" t="s">
        <v>411</v>
      </c>
      <c r="BT359" s="390" t="s">
        <v>411</v>
      </c>
      <c r="BU359" s="390" t="s">
        <v>411</v>
      </c>
      <c r="BV359" s="390" t="s">
        <v>411</v>
      </c>
      <c r="BW359" s="390" t="s">
        <v>411</v>
      </c>
      <c r="BX359" s="390" t="s">
        <v>411</v>
      </c>
      <c r="BY359" s="390" t="s">
        <v>411</v>
      </c>
      <c r="BZ359" s="390" t="s">
        <v>411</v>
      </c>
      <c r="CA359" s="390" t="s">
        <v>411</v>
      </c>
      <c r="CB359" s="390" t="s">
        <v>411</v>
      </c>
      <c r="CC359" s="390" t="s">
        <v>411</v>
      </c>
      <c r="CD359" s="390" t="s">
        <v>411</v>
      </c>
      <c r="CE359" s="390" t="s">
        <v>411</v>
      </c>
      <c r="CF359" s="390" t="s">
        <v>411</v>
      </c>
      <c r="CG359" s="390" t="s">
        <v>411</v>
      </c>
      <c r="CH359" s="390" t="s">
        <v>411</v>
      </c>
      <c r="CI359" s="390" t="s">
        <v>411</v>
      </c>
      <c r="CJ359" s="390" t="s">
        <v>411</v>
      </c>
      <c r="CK359" s="390" t="s">
        <v>411</v>
      </c>
      <c r="CL359" s="390" t="s">
        <v>411</v>
      </c>
      <c r="CM359" s="390" t="s">
        <v>411</v>
      </c>
      <c r="CN359" s="390" t="s">
        <v>411</v>
      </c>
      <c r="CO359" s="369">
        <v>0</v>
      </c>
      <c r="CP359" s="369">
        <v>0</v>
      </c>
      <c r="CQ359" s="369">
        <v>0</v>
      </c>
      <c r="CR359" s="369">
        <v>0</v>
      </c>
      <c r="CS359" s="369">
        <v>0</v>
      </c>
      <c r="CT359" s="369">
        <v>0</v>
      </c>
      <c r="CU359" s="369">
        <v>0</v>
      </c>
      <c r="CV359" s="369">
        <v>0</v>
      </c>
      <c r="CW359" s="369">
        <v>0</v>
      </c>
      <c r="CX359" s="369">
        <v>0</v>
      </c>
      <c r="CY359" s="369">
        <v>0</v>
      </c>
      <c r="CZ359" s="369">
        <v>0</v>
      </c>
      <c r="DA359" s="369">
        <v>0</v>
      </c>
      <c r="DB359" s="369">
        <v>0</v>
      </c>
      <c r="DC359" s="369">
        <v>0</v>
      </c>
      <c r="DD359" s="369">
        <v>0</v>
      </c>
      <c r="DE359" s="369">
        <v>0</v>
      </c>
      <c r="DF359" s="369">
        <v>0</v>
      </c>
      <c r="DG359" s="369">
        <v>0</v>
      </c>
      <c r="DH359" s="369">
        <v>0</v>
      </c>
      <c r="DI359" s="369">
        <v>0</v>
      </c>
      <c r="DJ359" s="369">
        <v>0</v>
      </c>
      <c r="DK359" s="369">
        <v>0</v>
      </c>
      <c r="DL359" s="369">
        <v>0</v>
      </c>
      <c r="DM359" s="369">
        <v>0</v>
      </c>
      <c r="DN359" s="369">
        <v>0</v>
      </c>
      <c r="DO359" s="369">
        <v>0</v>
      </c>
      <c r="DP359" s="369">
        <v>0</v>
      </c>
      <c r="DQ359" s="369">
        <v>0</v>
      </c>
      <c r="DR359" s="369">
        <v>0</v>
      </c>
      <c r="DT359" s="366">
        <v>0</v>
      </c>
      <c r="DU359" s="304"/>
      <c r="DV359" s="304"/>
      <c r="DW359" s="304"/>
      <c r="DX359" s="304"/>
      <c r="DY359" s="304"/>
      <c r="DZ359" s="304"/>
      <c r="EA359" s="255">
        <v>0</v>
      </c>
      <c r="EB359" s="255">
        <v>0</v>
      </c>
      <c r="EC359" s="255">
        <v>0</v>
      </c>
      <c r="ED359" s="255">
        <f t="shared" si="36"/>
        <v>0</v>
      </c>
      <c r="EE359" s="255">
        <f t="shared" si="36"/>
        <v>0</v>
      </c>
      <c r="EF359" s="255">
        <f t="shared" si="34"/>
        <v>0</v>
      </c>
      <c r="EG359" s="255">
        <v>0</v>
      </c>
      <c r="EH359" s="366" t="s">
        <v>200</v>
      </c>
    </row>
    <row r="360" spans="1:138" x14ac:dyDescent="0.4">
      <c r="A360" s="366">
        <v>0</v>
      </c>
      <c r="B360" s="366">
        <v>0</v>
      </c>
      <c r="C360" s="366">
        <v>0</v>
      </c>
      <c r="D360" s="366">
        <v>0</v>
      </c>
      <c r="E360" s="366">
        <v>0</v>
      </c>
      <c r="F360" s="367">
        <v>0</v>
      </c>
      <c r="G360" s="367">
        <v>0</v>
      </c>
      <c r="H360" s="281"/>
      <c r="I360" s="281"/>
      <c r="J360" s="281"/>
      <c r="K360" s="281"/>
      <c r="L360" s="281"/>
      <c r="M360" s="389" t="s">
        <v>411</v>
      </c>
      <c r="N360" s="389" t="s">
        <v>411</v>
      </c>
      <c r="O360" s="389" t="s">
        <v>411</v>
      </c>
      <c r="P360" s="389" t="s">
        <v>411</v>
      </c>
      <c r="Q360" s="389" t="s">
        <v>411</v>
      </c>
      <c r="R360" s="389" t="s">
        <v>411</v>
      </c>
      <c r="S360" s="389" t="s">
        <v>411</v>
      </c>
      <c r="T360" s="389" t="s">
        <v>411</v>
      </c>
      <c r="U360" s="389" t="s">
        <v>411</v>
      </c>
      <c r="V360" s="389" t="s">
        <v>411</v>
      </c>
      <c r="W360" s="389" t="s">
        <v>411</v>
      </c>
      <c r="X360" s="389" t="s">
        <v>411</v>
      </c>
      <c r="Y360" s="389" t="s">
        <v>411</v>
      </c>
      <c r="Z360" s="389" t="s">
        <v>411</v>
      </c>
      <c r="AA360" s="389" t="s">
        <v>411</v>
      </c>
      <c r="AB360" s="389" t="s">
        <v>411</v>
      </c>
      <c r="AC360" s="389" t="s">
        <v>411</v>
      </c>
      <c r="AD360" s="389" t="s">
        <v>411</v>
      </c>
      <c r="AE360" s="389" t="s">
        <v>411</v>
      </c>
      <c r="AF360" s="389" t="s">
        <v>411</v>
      </c>
      <c r="AG360" s="389" t="s">
        <v>411</v>
      </c>
      <c r="AH360" s="389" t="s">
        <v>411</v>
      </c>
      <c r="AI360" s="367">
        <v>0</v>
      </c>
      <c r="AJ360" s="367">
        <v>0</v>
      </c>
      <c r="AK360" s="367">
        <v>0</v>
      </c>
      <c r="AL360" s="367">
        <v>0</v>
      </c>
      <c r="AM360" s="367">
        <v>0</v>
      </c>
      <c r="AN360" s="367">
        <v>0</v>
      </c>
      <c r="AO360" s="367">
        <v>0</v>
      </c>
      <c r="AP360" s="367">
        <v>0</v>
      </c>
      <c r="AQ360" s="367">
        <v>0</v>
      </c>
      <c r="AR360" s="367">
        <v>0</v>
      </c>
      <c r="AS360" s="367">
        <v>0</v>
      </c>
      <c r="AT360" s="367">
        <v>0</v>
      </c>
      <c r="AU360" s="367">
        <v>0</v>
      </c>
      <c r="AV360" s="367">
        <v>0</v>
      </c>
      <c r="AW360" s="367">
        <v>0</v>
      </c>
      <c r="AX360" s="367">
        <v>0</v>
      </c>
      <c r="AY360" s="367">
        <v>0</v>
      </c>
      <c r="AZ360" s="367">
        <v>0</v>
      </c>
      <c r="BA360" s="367">
        <v>0</v>
      </c>
      <c r="BB360" s="367">
        <v>0</v>
      </c>
      <c r="BC360" s="367">
        <v>0</v>
      </c>
      <c r="BD360" s="367">
        <v>0</v>
      </c>
      <c r="BE360" s="367">
        <v>0</v>
      </c>
      <c r="BF360" s="367">
        <v>0</v>
      </c>
      <c r="BG360" s="367">
        <v>0</v>
      </c>
      <c r="BH360" s="367">
        <v>0</v>
      </c>
      <c r="BI360" s="367">
        <v>0</v>
      </c>
      <c r="BJ360" s="367">
        <v>0</v>
      </c>
      <c r="BK360" s="367">
        <v>0</v>
      </c>
      <c r="BL360" s="367">
        <v>0</v>
      </c>
      <c r="BN360" s="369">
        <v>0</v>
      </c>
      <c r="BO360" s="369">
        <v>0</v>
      </c>
      <c r="BP360" s="369">
        <v>0</v>
      </c>
      <c r="BQ360" s="369">
        <v>0</v>
      </c>
      <c r="BR360" s="369">
        <v>0</v>
      </c>
      <c r="BS360" s="390" t="s">
        <v>411</v>
      </c>
      <c r="BT360" s="390" t="s">
        <v>411</v>
      </c>
      <c r="BU360" s="390" t="s">
        <v>411</v>
      </c>
      <c r="BV360" s="390" t="s">
        <v>411</v>
      </c>
      <c r="BW360" s="390" t="s">
        <v>411</v>
      </c>
      <c r="BX360" s="390" t="s">
        <v>411</v>
      </c>
      <c r="BY360" s="390" t="s">
        <v>411</v>
      </c>
      <c r="BZ360" s="390" t="s">
        <v>411</v>
      </c>
      <c r="CA360" s="390" t="s">
        <v>411</v>
      </c>
      <c r="CB360" s="390" t="s">
        <v>411</v>
      </c>
      <c r="CC360" s="390" t="s">
        <v>411</v>
      </c>
      <c r="CD360" s="390" t="s">
        <v>411</v>
      </c>
      <c r="CE360" s="390" t="s">
        <v>411</v>
      </c>
      <c r="CF360" s="390" t="s">
        <v>411</v>
      </c>
      <c r="CG360" s="390" t="s">
        <v>411</v>
      </c>
      <c r="CH360" s="390" t="s">
        <v>411</v>
      </c>
      <c r="CI360" s="390" t="s">
        <v>411</v>
      </c>
      <c r="CJ360" s="390" t="s">
        <v>411</v>
      </c>
      <c r="CK360" s="390" t="s">
        <v>411</v>
      </c>
      <c r="CL360" s="390" t="s">
        <v>411</v>
      </c>
      <c r="CM360" s="390" t="s">
        <v>411</v>
      </c>
      <c r="CN360" s="390" t="s">
        <v>411</v>
      </c>
      <c r="CO360" s="369">
        <v>0</v>
      </c>
      <c r="CP360" s="369">
        <v>0</v>
      </c>
      <c r="CQ360" s="369">
        <v>0</v>
      </c>
      <c r="CR360" s="369">
        <v>0</v>
      </c>
      <c r="CS360" s="369">
        <v>0</v>
      </c>
      <c r="CT360" s="369">
        <v>0</v>
      </c>
      <c r="CU360" s="369">
        <v>0</v>
      </c>
      <c r="CV360" s="369">
        <v>0</v>
      </c>
      <c r="CW360" s="369">
        <v>0</v>
      </c>
      <c r="CX360" s="369">
        <v>0</v>
      </c>
      <c r="CY360" s="369">
        <v>0</v>
      </c>
      <c r="CZ360" s="369">
        <v>0</v>
      </c>
      <c r="DA360" s="369">
        <v>0</v>
      </c>
      <c r="DB360" s="369">
        <v>0</v>
      </c>
      <c r="DC360" s="369">
        <v>0</v>
      </c>
      <c r="DD360" s="369">
        <v>0</v>
      </c>
      <c r="DE360" s="369">
        <v>0</v>
      </c>
      <c r="DF360" s="369">
        <v>0</v>
      </c>
      <c r="DG360" s="369">
        <v>0</v>
      </c>
      <c r="DH360" s="369">
        <v>0</v>
      </c>
      <c r="DI360" s="369">
        <v>0</v>
      </c>
      <c r="DJ360" s="369">
        <v>0</v>
      </c>
      <c r="DK360" s="369">
        <v>0</v>
      </c>
      <c r="DL360" s="369">
        <v>0</v>
      </c>
      <c r="DM360" s="369">
        <v>0</v>
      </c>
      <c r="DN360" s="369">
        <v>0</v>
      </c>
      <c r="DO360" s="369">
        <v>0</v>
      </c>
      <c r="DP360" s="369">
        <v>0</v>
      </c>
      <c r="DQ360" s="369">
        <v>0</v>
      </c>
      <c r="DR360" s="369">
        <v>0</v>
      </c>
      <c r="DT360" s="366">
        <v>0</v>
      </c>
      <c r="DU360" s="304"/>
      <c r="DV360" s="304"/>
      <c r="DW360" s="304"/>
      <c r="DX360" s="304"/>
      <c r="DY360" s="304"/>
      <c r="DZ360" s="304"/>
      <c r="EA360" s="255">
        <v>0</v>
      </c>
      <c r="EB360" s="255">
        <v>0</v>
      </c>
      <c r="EC360" s="255">
        <v>0</v>
      </c>
      <c r="ED360" s="255">
        <f t="shared" si="36"/>
        <v>0</v>
      </c>
      <c r="EE360" s="255">
        <f t="shared" si="36"/>
        <v>0</v>
      </c>
      <c r="EF360" s="255">
        <f t="shared" si="34"/>
        <v>0</v>
      </c>
      <c r="EG360" s="255">
        <v>0</v>
      </c>
      <c r="EH360" s="366" t="s">
        <v>200</v>
      </c>
    </row>
    <row r="361" spans="1:138" x14ac:dyDescent="0.4">
      <c r="A361" s="366">
        <v>0</v>
      </c>
      <c r="B361" s="366">
        <v>0</v>
      </c>
      <c r="C361" s="366">
        <v>0</v>
      </c>
      <c r="D361" s="366">
        <v>0</v>
      </c>
      <c r="E361" s="366">
        <v>0</v>
      </c>
      <c r="F361" s="367">
        <v>0</v>
      </c>
      <c r="G361" s="367">
        <v>0</v>
      </c>
      <c r="H361" s="281"/>
      <c r="I361" s="281"/>
      <c r="J361" s="281"/>
      <c r="K361" s="281"/>
      <c r="L361" s="281"/>
      <c r="M361" s="389" t="s">
        <v>411</v>
      </c>
      <c r="N361" s="389" t="s">
        <v>411</v>
      </c>
      <c r="O361" s="389" t="s">
        <v>411</v>
      </c>
      <c r="P361" s="389" t="s">
        <v>411</v>
      </c>
      <c r="Q361" s="389" t="s">
        <v>411</v>
      </c>
      <c r="R361" s="389" t="s">
        <v>411</v>
      </c>
      <c r="S361" s="389" t="s">
        <v>411</v>
      </c>
      <c r="T361" s="389" t="s">
        <v>411</v>
      </c>
      <c r="U361" s="389" t="s">
        <v>411</v>
      </c>
      <c r="V361" s="389" t="s">
        <v>411</v>
      </c>
      <c r="W361" s="389" t="s">
        <v>411</v>
      </c>
      <c r="X361" s="389" t="s">
        <v>411</v>
      </c>
      <c r="Y361" s="389" t="s">
        <v>411</v>
      </c>
      <c r="Z361" s="389" t="s">
        <v>411</v>
      </c>
      <c r="AA361" s="389" t="s">
        <v>411</v>
      </c>
      <c r="AB361" s="389" t="s">
        <v>411</v>
      </c>
      <c r="AC361" s="389" t="s">
        <v>411</v>
      </c>
      <c r="AD361" s="389" t="s">
        <v>411</v>
      </c>
      <c r="AE361" s="389" t="s">
        <v>411</v>
      </c>
      <c r="AF361" s="389" t="s">
        <v>411</v>
      </c>
      <c r="AG361" s="389" t="s">
        <v>411</v>
      </c>
      <c r="AH361" s="389" t="s">
        <v>411</v>
      </c>
      <c r="AI361" s="367">
        <v>0</v>
      </c>
      <c r="AJ361" s="367">
        <v>0</v>
      </c>
      <c r="AK361" s="367">
        <v>0</v>
      </c>
      <c r="AL361" s="367">
        <v>0</v>
      </c>
      <c r="AM361" s="367">
        <v>0</v>
      </c>
      <c r="AN361" s="367">
        <v>0</v>
      </c>
      <c r="AO361" s="367">
        <v>0</v>
      </c>
      <c r="AP361" s="367">
        <v>0</v>
      </c>
      <c r="AQ361" s="367">
        <v>0</v>
      </c>
      <c r="AR361" s="367">
        <v>0</v>
      </c>
      <c r="AS361" s="367">
        <v>0</v>
      </c>
      <c r="AT361" s="367">
        <v>0</v>
      </c>
      <c r="AU361" s="367">
        <v>0</v>
      </c>
      <c r="AV361" s="367">
        <v>0</v>
      </c>
      <c r="AW361" s="367">
        <v>0</v>
      </c>
      <c r="AX361" s="367">
        <v>0</v>
      </c>
      <c r="AY361" s="367">
        <v>0</v>
      </c>
      <c r="AZ361" s="367">
        <v>0</v>
      </c>
      <c r="BA361" s="367">
        <v>0</v>
      </c>
      <c r="BB361" s="367">
        <v>0</v>
      </c>
      <c r="BC361" s="367">
        <v>0</v>
      </c>
      <c r="BD361" s="367">
        <v>0</v>
      </c>
      <c r="BE361" s="367">
        <v>0</v>
      </c>
      <c r="BF361" s="367">
        <v>0</v>
      </c>
      <c r="BG361" s="367">
        <v>0</v>
      </c>
      <c r="BH361" s="367">
        <v>0</v>
      </c>
      <c r="BI361" s="367">
        <v>0</v>
      </c>
      <c r="BJ361" s="367">
        <v>0</v>
      </c>
      <c r="BK361" s="367">
        <v>0</v>
      </c>
      <c r="BL361" s="367">
        <v>0</v>
      </c>
      <c r="BN361" s="369">
        <v>0</v>
      </c>
      <c r="BO361" s="369">
        <v>0</v>
      </c>
      <c r="BP361" s="369">
        <v>0</v>
      </c>
      <c r="BQ361" s="369">
        <v>0</v>
      </c>
      <c r="BR361" s="369">
        <v>0</v>
      </c>
      <c r="BS361" s="390" t="s">
        <v>411</v>
      </c>
      <c r="BT361" s="390" t="s">
        <v>411</v>
      </c>
      <c r="BU361" s="390" t="s">
        <v>411</v>
      </c>
      <c r="BV361" s="390" t="s">
        <v>411</v>
      </c>
      <c r="BW361" s="390" t="s">
        <v>411</v>
      </c>
      <c r="BX361" s="390" t="s">
        <v>411</v>
      </c>
      <c r="BY361" s="390" t="s">
        <v>411</v>
      </c>
      <c r="BZ361" s="390" t="s">
        <v>411</v>
      </c>
      <c r="CA361" s="390" t="s">
        <v>411</v>
      </c>
      <c r="CB361" s="390" t="s">
        <v>411</v>
      </c>
      <c r="CC361" s="390" t="s">
        <v>411</v>
      </c>
      <c r="CD361" s="390" t="s">
        <v>411</v>
      </c>
      <c r="CE361" s="390" t="s">
        <v>411</v>
      </c>
      <c r="CF361" s="390" t="s">
        <v>411</v>
      </c>
      <c r="CG361" s="390" t="s">
        <v>411</v>
      </c>
      <c r="CH361" s="390" t="s">
        <v>411</v>
      </c>
      <c r="CI361" s="390" t="s">
        <v>411</v>
      </c>
      <c r="CJ361" s="390" t="s">
        <v>411</v>
      </c>
      <c r="CK361" s="390" t="s">
        <v>411</v>
      </c>
      <c r="CL361" s="390" t="s">
        <v>411</v>
      </c>
      <c r="CM361" s="390" t="s">
        <v>411</v>
      </c>
      <c r="CN361" s="390" t="s">
        <v>411</v>
      </c>
      <c r="CO361" s="369">
        <v>0</v>
      </c>
      <c r="CP361" s="369">
        <v>0</v>
      </c>
      <c r="CQ361" s="369">
        <v>0</v>
      </c>
      <c r="CR361" s="369">
        <v>0</v>
      </c>
      <c r="CS361" s="369">
        <v>0</v>
      </c>
      <c r="CT361" s="369">
        <v>0</v>
      </c>
      <c r="CU361" s="369">
        <v>0</v>
      </c>
      <c r="CV361" s="369">
        <v>0</v>
      </c>
      <c r="CW361" s="369">
        <v>0</v>
      </c>
      <c r="CX361" s="369">
        <v>0</v>
      </c>
      <c r="CY361" s="369">
        <v>0</v>
      </c>
      <c r="CZ361" s="369">
        <v>0</v>
      </c>
      <c r="DA361" s="369">
        <v>0</v>
      </c>
      <c r="DB361" s="369">
        <v>0</v>
      </c>
      <c r="DC361" s="369">
        <v>0</v>
      </c>
      <c r="DD361" s="369">
        <v>0</v>
      </c>
      <c r="DE361" s="369">
        <v>0</v>
      </c>
      <c r="DF361" s="369">
        <v>0</v>
      </c>
      <c r="DG361" s="369">
        <v>0</v>
      </c>
      <c r="DH361" s="369">
        <v>0</v>
      </c>
      <c r="DI361" s="369">
        <v>0</v>
      </c>
      <c r="DJ361" s="369">
        <v>0</v>
      </c>
      <c r="DK361" s="369">
        <v>0</v>
      </c>
      <c r="DL361" s="369">
        <v>0</v>
      </c>
      <c r="DM361" s="369">
        <v>0</v>
      </c>
      <c r="DN361" s="369">
        <v>0</v>
      </c>
      <c r="DO361" s="369">
        <v>0</v>
      </c>
      <c r="DP361" s="369">
        <v>0</v>
      </c>
      <c r="DQ361" s="369">
        <v>0</v>
      </c>
      <c r="DR361" s="369">
        <v>0</v>
      </c>
      <c r="DT361" s="366">
        <v>0</v>
      </c>
      <c r="DU361" s="304"/>
      <c r="DV361" s="304"/>
      <c r="DW361" s="304"/>
      <c r="DX361" s="304"/>
      <c r="DY361" s="304"/>
      <c r="DZ361" s="304"/>
      <c r="EA361" s="255">
        <v>0</v>
      </c>
      <c r="EB361" s="255">
        <v>0</v>
      </c>
      <c r="EC361" s="255">
        <v>0</v>
      </c>
      <c r="ED361" s="255">
        <f t="shared" si="36"/>
        <v>0</v>
      </c>
      <c r="EE361" s="255">
        <f t="shared" si="36"/>
        <v>0</v>
      </c>
      <c r="EF361" s="255">
        <f t="shared" si="34"/>
        <v>0</v>
      </c>
      <c r="EG361" s="255">
        <v>0</v>
      </c>
      <c r="EH361" s="366" t="s">
        <v>200</v>
      </c>
    </row>
    <row r="362" spans="1:138" x14ac:dyDescent="0.4">
      <c r="A362" s="366">
        <v>0</v>
      </c>
      <c r="B362" s="366">
        <v>0</v>
      </c>
      <c r="C362" s="366">
        <v>0</v>
      </c>
      <c r="D362" s="366">
        <v>0</v>
      </c>
      <c r="E362" s="366">
        <v>0</v>
      </c>
      <c r="F362" s="367">
        <v>0</v>
      </c>
      <c r="G362" s="367">
        <v>0</v>
      </c>
      <c r="H362" s="281"/>
      <c r="I362" s="281"/>
      <c r="J362" s="281"/>
      <c r="K362" s="281"/>
      <c r="L362" s="281"/>
      <c r="M362" s="389" t="s">
        <v>411</v>
      </c>
      <c r="N362" s="389" t="s">
        <v>411</v>
      </c>
      <c r="O362" s="389" t="s">
        <v>411</v>
      </c>
      <c r="P362" s="389" t="s">
        <v>411</v>
      </c>
      <c r="Q362" s="389" t="s">
        <v>411</v>
      </c>
      <c r="R362" s="389" t="s">
        <v>411</v>
      </c>
      <c r="S362" s="389" t="s">
        <v>411</v>
      </c>
      <c r="T362" s="389" t="s">
        <v>411</v>
      </c>
      <c r="U362" s="389" t="s">
        <v>411</v>
      </c>
      <c r="V362" s="389" t="s">
        <v>411</v>
      </c>
      <c r="W362" s="389" t="s">
        <v>411</v>
      </c>
      <c r="X362" s="389" t="s">
        <v>411</v>
      </c>
      <c r="Y362" s="389" t="s">
        <v>411</v>
      </c>
      <c r="Z362" s="389" t="s">
        <v>411</v>
      </c>
      <c r="AA362" s="389" t="s">
        <v>411</v>
      </c>
      <c r="AB362" s="389" t="s">
        <v>411</v>
      </c>
      <c r="AC362" s="389" t="s">
        <v>411</v>
      </c>
      <c r="AD362" s="389" t="s">
        <v>411</v>
      </c>
      <c r="AE362" s="389" t="s">
        <v>411</v>
      </c>
      <c r="AF362" s="389" t="s">
        <v>411</v>
      </c>
      <c r="AG362" s="389" t="s">
        <v>411</v>
      </c>
      <c r="AH362" s="389" t="s">
        <v>411</v>
      </c>
      <c r="AI362" s="367">
        <v>0</v>
      </c>
      <c r="AJ362" s="367">
        <v>0</v>
      </c>
      <c r="AK362" s="367">
        <v>0</v>
      </c>
      <c r="AL362" s="367">
        <v>0</v>
      </c>
      <c r="AM362" s="367">
        <v>0</v>
      </c>
      <c r="AN362" s="367">
        <v>0</v>
      </c>
      <c r="AO362" s="367">
        <v>0</v>
      </c>
      <c r="AP362" s="367">
        <v>0</v>
      </c>
      <c r="AQ362" s="367">
        <v>0</v>
      </c>
      <c r="AR362" s="367">
        <v>0</v>
      </c>
      <c r="AS362" s="367">
        <v>0</v>
      </c>
      <c r="AT362" s="367">
        <v>0</v>
      </c>
      <c r="AU362" s="367">
        <v>0</v>
      </c>
      <c r="AV362" s="367">
        <v>0</v>
      </c>
      <c r="AW362" s="367">
        <v>0</v>
      </c>
      <c r="AX362" s="367">
        <v>0</v>
      </c>
      <c r="AY362" s="367">
        <v>0</v>
      </c>
      <c r="AZ362" s="367">
        <v>0</v>
      </c>
      <c r="BA362" s="367">
        <v>0</v>
      </c>
      <c r="BB362" s="367">
        <v>0</v>
      </c>
      <c r="BC362" s="367">
        <v>0</v>
      </c>
      <c r="BD362" s="367">
        <v>0</v>
      </c>
      <c r="BE362" s="367">
        <v>0</v>
      </c>
      <c r="BF362" s="367">
        <v>0</v>
      </c>
      <c r="BG362" s="367">
        <v>0</v>
      </c>
      <c r="BH362" s="367">
        <v>0</v>
      </c>
      <c r="BI362" s="367">
        <v>0</v>
      </c>
      <c r="BJ362" s="367">
        <v>0</v>
      </c>
      <c r="BK362" s="367">
        <v>0</v>
      </c>
      <c r="BL362" s="367">
        <v>0</v>
      </c>
      <c r="BN362" s="369">
        <v>0</v>
      </c>
      <c r="BO362" s="369">
        <v>0</v>
      </c>
      <c r="BP362" s="369">
        <v>0</v>
      </c>
      <c r="BQ362" s="369">
        <v>0</v>
      </c>
      <c r="BR362" s="369">
        <v>0</v>
      </c>
      <c r="BS362" s="390" t="s">
        <v>411</v>
      </c>
      <c r="BT362" s="390" t="s">
        <v>411</v>
      </c>
      <c r="BU362" s="390" t="s">
        <v>411</v>
      </c>
      <c r="BV362" s="390" t="s">
        <v>411</v>
      </c>
      <c r="BW362" s="390" t="s">
        <v>411</v>
      </c>
      <c r="BX362" s="390" t="s">
        <v>411</v>
      </c>
      <c r="BY362" s="390" t="s">
        <v>411</v>
      </c>
      <c r="BZ362" s="390" t="s">
        <v>411</v>
      </c>
      <c r="CA362" s="390" t="s">
        <v>411</v>
      </c>
      <c r="CB362" s="390" t="s">
        <v>411</v>
      </c>
      <c r="CC362" s="390" t="s">
        <v>411</v>
      </c>
      <c r="CD362" s="390" t="s">
        <v>411</v>
      </c>
      <c r="CE362" s="390" t="s">
        <v>411</v>
      </c>
      <c r="CF362" s="390" t="s">
        <v>411</v>
      </c>
      <c r="CG362" s="390" t="s">
        <v>411</v>
      </c>
      <c r="CH362" s="390" t="s">
        <v>411</v>
      </c>
      <c r="CI362" s="390" t="s">
        <v>411</v>
      </c>
      <c r="CJ362" s="390" t="s">
        <v>411</v>
      </c>
      <c r="CK362" s="390" t="s">
        <v>411</v>
      </c>
      <c r="CL362" s="390" t="s">
        <v>411</v>
      </c>
      <c r="CM362" s="390" t="s">
        <v>411</v>
      </c>
      <c r="CN362" s="390" t="s">
        <v>411</v>
      </c>
      <c r="CO362" s="369">
        <v>0</v>
      </c>
      <c r="CP362" s="369">
        <v>0</v>
      </c>
      <c r="CQ362" s="369">
        <v>0</v>
      </c>
      <c r="CR362" s="369">
        <v>0</v>
      </c>
      <c r="CS362" s="369">
        <v>0</v>
      </c>
      <c r="CT362" s="369">
        <v>0</v>
      </c>
      <c r="CU362" s="369">
        <v>0</v>
      </c>
      <c r="CV362" s="369">
        <v>0</v>
      </c>
      <c r="CW362" s="369">
        <v>0</v>
      </c>
      <c r="CX362" s="369">
        <v>0</v>
      </c>
      <c r="CY362" s="369">
        <v>0</v>
      </c>
      <c r="CZ362" s="369">
        <v>0</v>
      </c>
      <c r="DA362" s="369">
        <v>0</v>
      </c>
      <c r="DB362" s="369">
        <v>0</v>
      </c>
      <c r="DC362" s="369">
        <v>0</v>
      </c>
      <c r="DD362" s="369">
        <v>0</v>
      </c>
      <c r="DE362" s="369">
        <v>0</v>
      </c>
      <c r="DF362" s="369">
        <v>0</v>
      </c>
      <c r="DG362" s="369">
        <v>0</v>
      </c>
      <c r="DH362" s="369">
        <v>0</v>
      </c>
      <c r="DI362" s="369">
        <v>0</v>
      </c>
      <c r="DJ362" s="369">
        <v>0</v>
      </c>
      <c r="DK362" s="369">
        <v>0</v>
      </c>
      <c r="DL362" s="369">
        <v>0</v>
      </c>
      <c r="DM362" s="369">
        <v>0</v>
      </c>
      <c r="DN362" s="369">
        <v>0</v>
      </c>
      <c r="DO362" s="369">
        <v>0</v>
      </c>
      <c r="DP362" s="369">
        <v>0</v>
      </c>
      <c r="DQ362" s="369">
        <v>0</v>
      </c>
      <c r="DR362" s="369">
        <v>0</v>
      </c>
      <c r="DT362" s="366">
        <v>0</v>
      </c>
      <c r="DU362" s="304"/>
      <c r="DV362" s="304"/>
      <c r="DW362" s="304"/>
      <c r="DX362" s="304"/>
      <c r="DY362" s="304"/>
      <c r="DZ362" s="304"/>
      <c r="EA362" s="255">
        <v>0</v>
      </c>
      <c r="EB362" s="255">
        <v>0</v>
      </c>
      <c r="EC362" s="255">
        <v>0</v>
      </c>
      <c r="ED362" s="255">
        <f t="shared" si="36"/>
        <v>0</v>
      </c>
      <c r="EE362" s="255">
        <f t="shared" si="36"/>
        <v>0</v>
      </c>
      <c r="EF362" s="255">
        <f t="shared" si="34"/>
        <v>0</v>
      </c>
      <c r="EG362" s="255">
        <v>0</v>
      </c>
      <c r="EH362" s="366" t="s">
        <v>200</v>
      </c>
    </row>
    <row r="363" spans="1:138" x14ac:dyDescent="0.4">
      <c r="A363" s="366">
        <v>0</v>
      </c>
      <c r="B363" s="366">
        <v>0</v>
      </c>
      <c r="C363" s="366">
        <v>0</v>
      </c>
      <c r="D363" s="366">
        <v>0</v>
      </c>
      <c r="E363" s="366">
        <v>0</v>
      </c>
      <c r="F363" s="367">
        <v>0</v>
      </c>
      <c r="G363" s="367">
        <v>0</v>
      </c>
      <c r="H363" s="281"/>
      <c r="I363" s="281"/>
      <c r="J363" s="281"/>
      <c r="K363" s="281"/>
      <c r="L363" s="281"/>
      <c r="M363" s="389" t="s">
        <v>411</v>
      </c>
      <c r="N363" s="389" t="s">
        <v>411</v>
      </c>
      <c r="O363" s="389" t="s">
        <v>411</v>
      </c>
      <c r="P363" s="389" t="s">
        <v>411</v>
      </c>
      <c r="Q363" s="389" t="s">
        <v>411</v>
      </c>
      <c r="R363" s="389" t="s">
        <v>411</v>
      </c>
      <c r="S363" s="389" t="s">
        <v>411</v>
      </c>
      <c r="T363" s="389" t="s">
        <v>411</v>
      </c>
      <c r="U363" s="389" t="s">
        <v>411</v>
      </c>
      <c r="V363" s="389" t="s">
        <v>411</v>
      </c>
      <c r="W363" s="389" t="s">
        <v>411</v>
      </c>
      <c r="X363" s="389" t="s">
        <v>411</v>
      </c>
      <c r="Y363" s="389" t="s">
        <v>411</v>
      </c>
      <c r="Z363" s="389" t="s">
        <v>411</v>
      </c>
      <c r="AA363" s="389" t="s">
        <v>411</v>
      </c>
      <c r="AB363" s="389" t="s">
        <v>411</v>
      </c>
      <c r="AC363" s="389" t="s">
        <v>411</v>
      </c>
      <c r="AD363" s="389" t="s">
        <v>411</v>
      </c>
      <c r="AE363" s="389" t="s">
        <v>411</v>
      </c>
      <c r="AF363" s="389" t="s">
        <v>411</v>
      </c>
      <c r="AG363" s="389" t="s">
        <v>411</v>
      </c>
      <c r="AH363" s="389" t="s">
        <v>411</v>
      </c>
      <c r="AI363" s="367">
        <v>0</v>
      </c>
      <c r="AJ363" s="367">
        <v>0</v>
      </c>
      <c r="AK363" s="367">
        <v>0</v>
      </c>
      <c r="AL363" s="367">
        <v>0</v>
      </c>
      <c r="AM363" s="367">
        <v>0</v>
      </c>
      <c r="AN363" s="367">
        <v>0</v>
      </c>
      <c r="AO363" s="367">
        <v>0</v>
      </c>
      <c r="AP363" s="367">
        <v>0</v>
      </c>
      <c r="AQ363" s="367">
        <v>0</v>
      </c>
      <c r="AR363" s="367">
        <v>0</v>
      </c>
      <c r="AS363" s="367">
        <v>0</v>
      </c>
      <c r="AT363" s="367">
        <v>0</v>
      </c>
      <c r="AU363" s="367">
        <v>0</v>
      </c>
      <c r="AV363" s="367">
        <v>0</v>
      </c>
      <c r="AW363" s="367">
        <v>0</v>
      </c>
      <c r="AX363" s="367">
        <v>0</v>
      </c>
      <c r="AY363" s="367">
        <v>0</v>
      </c>
      <c r="AZ363" s="367">
        <v>0</v>
      </c>
      <c r="BA363" s="367">
        <v>0</v>
      </c>
      <c r="BB363" s="367">
        <v>0</v>
      </c>
      <c r="BC363" s="367">
        <v>0</v>
      </c>
      <c r="BD363" s="367">
        <v>0</v>
      </c>
      <c r="BE363" s="367">
        <v>0</v>
      </c>
      <c r="BF363" s="367">
        <v>0</v>
      </c>
      <c r="BG363" s="367">
        <v>0</v>
      </c>
      <c r="BH363" s="367">
        <v>0</v>
      </c>
      <c r="BI363" s="367">
        <v>0</v>
      </c>
      <c r="BJ363" s="367">
        <v>0</v>
      </c>
      <c r="BK363" s="367">
        <v>0</v>
      </c>
      <c r="BL363" s="367">
        <v>0</v>
      </c>
      <c r="BN363" s="369">
        <v>0</v>
      </c>
      <c r="BO363" s="369">
        <v>0</v>
      </c>
      <c r="BP363" s="369">
        <v>0</v>
      </c>
      <c r="BQ363" s="369">
        <v>0</v>
      </c>
      <c r="BR363" s="369">
        <v>0</v>
      </c>
      <c r="BS363" s="390" t="s">
        <v>411</v>
      </c>
      <c r="BT363" s="390" t="s">
        <v>411</v>
      </c>
      <c r="BU363" s="390" t="s">
        <v>411</v>
      </c>
      <c r="BV363" s="390" t="s">
        <v>411</v>
      </c>
      <c r="BW363" s="390" t="s">
        <v>411</v>
      </c>
      <c r="BX363" s="390" t="s">
        <v>411</v>
      </c>
      <c r="BY363" s="390" t="s">
        <v>411</v>
      </c>
      <c r="BZ363" s="390" t="s">
        <v>411</v>
      </c>
      <c r="CA363" s="390" t="s">
        <v>411</v>
      </c>
      <c r="CB363" s="390" t="s">
        <v>411</v>
      </c>
      <c r="CC363" s="390" t="s">
        <v>411</v>
      </c>
      <c r="CD363" s="390" t="s">
        <v>411</v>
      </c>
      <c r="CE363" s="390" t="s">
        <v>411</v>
      </c>
      <c r="CF363" s="390" t="s">
        <v>411</v>
      </c>
      <c r="CG363" s="390" t="s">
        <v>411</v>
      </c>
      <c r="CH363" s="390" t="s">
        <v>411</v>
      </c>
      <c r="CI363" s="390" t="s">
        <v>411</v>
      </c>
      <c r="CJ363" s="390" t="s">
        <v>411</v>
      </c>
      <c r="CK363" s="390" t="s">
        <v>411</v>
      </c>
      <c r="CL363" s="390" t="s">
        <v>411</v>
      </c>
      <c r="CM363" s="390" t="s">
        <v>411</v>
      </c>
      <c r="CN363" s="390" t="s">
        <v>411</v>
      </c>
      <c r="CO363" s="369">
        <v>0</v>
      </c>
      <c r="CP363" s="369">
        <v>0</v>
      </c>
      <c r="CQ363" s="369">
        <v>0</v>
      </c>
      <c r="CR363" s="369">
        <v>0</v>
      </c>
      <c r="CS363" s="369">
        <v>0</v>
      </c>
      <c r="CT363" s="369">
        <v>0</v>
      </c>
      <c r="CU363" s="369">
        <v>0</v>
      </c>
      <c r="CV363" s="369">
        <v>0</v>
      </c>
      <c r="CW363" s="369">
        <v>0</v>
      </c>
      <c r="CX363" s="369">
        <v>0</v>
      </c>
      <c r="CY363" s="369">
        <v>0</v>
      </c>
      <c r="CZ363" s="369">
        <v>0</v>
      </c>
      <c r="DA363" s="369">
        <v>0</v>
      </c>
      <c r="DB363" s="369">
        <v>0</v>
      </c>
      <c r="DC363" s="369">
        <v>0</v>
      </c>
      <c r="DD363" s="369">
        <v>0</v>
      </c>
      <c r="DE363" s="369">
        <v>0</v>
      </c>
      <c r="DF363" s="369">
        <v>0</v>
      </c>
      <c r="DG363" s="369">
        <v>0</v>
      </c>
      <c r="DH363" s="369">
        <v>0</v>
      </c>
      <c r="DI363" s="369">
        <v>0</v>
      </c>
      <c r="DJ363" s="369">
        <v>0</v>
      </c>
      <c r="DK363" s="369">
        <v>0</v>
      </c>
      <c r="DL363" s="369">
        <v>0</v>
      </c>
      <c r="DM363" s="369">
        <v>0</v>
      </c>
      <c r="DN363" s="369">
        <v>0</v>
      </c>
      <c r="DO363" s="369">
        <v>0</v>
      </c>
      <c r="DP363" s="369">
        <v>0</v>
      </c>
      <c r="DQ363" s="369">
        <v>0</v>
      </c>
      <c r="DR363" s="369">
        <v>0</v>
      </c>
      <c r="DT363" s="366">
        <v>0</v>
      </c>
      <c r="DU363" s="304"/>
      <c r="DV363" s="304"/>
      <c r="DW363" s="304"/>
      <c r="DX363" s="304"/>
      <c r="DY363" s="304"/>
      <c r="DZ363" s="304"/>
      <c r="EA363" s="255">
        <v>0</v>
      </c>
      <c r="EB363" s="255">
        <v>0</v>
      </c>
      <c r="EC363" s="255">
        <v>0</v>
      </c>
      <c r="ED363" s="255">
        <f t="shared" si="36"/>
        <v>0</v>
      </c>
      <c r="EE363" s="255">
        <f t="shared" si="36"/>
        <v>0</v>
      </c>
      <c r="EF363" s="255">
        <f t="shared" si="34"/>
        <v>0</v>
      </c>
      <c r="EG363" s="255">
        <v>0</v>
      </c>
      <c r="EH363" s="366" t="s">
        <v>200</v>
      </c>
    </row>
    <row r="364" spans="1:138" x14ac:dyDescent="0.4">
      <c r="A364" s="366">
        <v>0</v>
      </c>
      <c r="B364" s="366">
        <v>0</v>
      </c>
      <c r="C364" s="366">
        <v>0</v>
      </c>
      <c r="D364" s="366">
        <v>0</v>
      </c>
      <c r="E364" s="366">
        <v>0</v>
      </c>
      <c r="F364" s="367">
        <v>0</v>
      </c>
      <c r="G364" s="367">
        <v>0</v>
      </c>
      <c r="H364" s="281"/>
      <c r="I364" s="281"/>
      <c r="J364" s="281"/>
      <c r="K364" s="281"/>
      <c r="L364" s="281"/>
      <c r="M364" s="389" t="s">
        <v>411</v>
      </c>
      <c r="N364" s="389" t="s">
        <v>411</v>
      </c>
      <c r="O364" s="389" t="s">
        <v>411</v>
      </c>
      <c r="P364" s="389" t="s">
        <v>411</v>
      </c>
      <c r="Q364" s="389" t="s">
        <v>411</v>
      </c>
      <c r="R364" s="389" t="s">
        <v>411</v>
      </c>
      <c r="S364" s="389" t="s">
        <v>411</v>
      </c>
      <c r="T364" s="389" t="s">
        <v>411</v>
      </c>
      <c r="U364" s="389" t="s">
        <v>411</v>
      </c>
      <c r="V364" s="389" t="s">
        <v>411</v>
      </c>
      <c r="W364" s="389" t="s">
        <v>411</v>
      </c>
      <c r="X364" s="389" t="s">
        <v>411</v>
      </c>
      <c r="Y364" s="389" t="s">
        <v>411</v>
      </c>
      <c r="Z364" s="389" t="s">
        <v>411</v>
      </c>
      <c r="AA364" s="389" t="s">
        <v>411</v>
      </c>
      <c r="AB364" s="389" t="s">
        <v>411</v>
      </c>
      <c r="AC364" s="389" t="s">
        <v>411</v>
      </c>
      <c r="AD364" s="389" t="s">
        <v>411</v>
      </c>
      <c r="AE364" s="389" t="s">
        <v>411</v>
      </c>
      <c r="AF364" s="389" t="s">
        <v>411</v>
      </c>
      <c r="AG364" s="389" t="s">
        <v>411</v>
      </c>
      <c r="AH364" s="389" t="s">
        <v>411</v>
      </c>
      <c r="AI364" s="367">
        <v>0</v>
      </c>
      <c r="AJ364" s="367">
        <v>0</v>
      </c>
      <c r="AK364" s="367">
        <v>0</v>
      </c>
      <c r="AL364" s="367">
        <v>0</v>
      </c>
      <c r="AM364" s="367">
        <v>0</v>
      </c>
      <c r="AN364" s="367">
        <v>0</v>
      </c>
      <c r="AO364" s="367">
        <v>0</v>
      </c>
      <c r="AP364" s="367">
        <v>0</v>
      </c>
      <c r="AQ364" s="367">
        <v>0</v>
      </c>
      <c r="AR364" s="367">
        <v>0</v>
      </c>
      <c r="AS364" s="367">
        <v>0</v>
      </c>
      <c r="AT364" s="367">
        <v>0</v>
      </c>
      <c r="AU364" s="367">
        <v>0</v>
      </c>
      <c r="AV364" s="367">
        <v>0</v>
      </c>
      <c r="AW364" s="367">
        <v>0</v>
      </c>
      <c r="AX364" s="367">
        <v>0</v>
      </c>
      <c r="AY364" s="367">
        <v>0</v>
      </c>
      <c r="AZ364" s="367">
        <v>0</v>
      </c>
      <c r="BA364" s="367">
        <v>0</v>
      </c>
      <c r="BB364" s="367">
        <v>0</v>
      </c>
      <c r="BC364" s="367">
        <v>0</v>
      </c>
      <c r="BD364" s="367">
        <v>0</v>
      </c>
      <c r="BE364" s="367">
        <v>0</v>
      </c>
      <c r="BF364" s="367">
        <v>0</v>
      </c>
      <c r="BG364" s="367">
        <v>0</v>
      </c>
      <c r="BH364" s="367">
        <v>0</v>
      </c>
      <c r="BI364" s="367">
        <v>0</v>
      </c>
      <c r="BJ364" s="367">
        <v>0</v>
      </c>
      <c r="BK364" s="367">
        <v>0</v>
      </c>
      <c r="BL364" s="367">
        <v>0</v>
      </c>
      <c r="BN364" s="369">
        <v>0</v>
      </c>
      <c r="BO364" s="369">
        <v>0</v>
      </c>
      <c r="BP364" s="369">
        <v>0</v>
      </c>
      <c r="BQ364" s="369">
        <v>0</v>
      </c>
      <c r="BR364" s="369">
        <v>0</v>
      </c>
      <c r="BS364" s="390" t="s">
        <v>411</v>
      </c>
      <c r="BT364" s="390" t="s">
        <v>411</v>
      </c>
      <c r="BU364" s="390" t="s">
        <v>411</v>
      </c>
      <c r="BV364" s="390" t="s">
        <v>411</v>
      </c>
      <c r="BW364" s="390" t="s">
        <v>411</v>
      </c>
      <c r="BX364" s="390" t="s">
        <v>411</v>
      </c>
      <c r="BY364" s="390" t="s">
        <v>411</v>
      </c>
      <c r="BZ364" s="390" t="s">
        <v>411</v>
      </c>
      <c r="CA364" s="390" t="s">
        <v>411</v>
      </c>
      <c r="CB364" s="390" t="s">
        <v>411</v>
      </c>
      <c r="CC364" s="390" t="s">
        <v>411</v>
      </c>
      <c r="CD364" s="390" t="s">
        <v>411</v>
      </c>
      <c r="CE364" s="390" t="s">
        <v>411</v>
      </c>
      <c r="CF364" s="390" t="s">
        <v>411</v>
      </c>
      <c r="CG364" s="390" t="s">
        <v>411</v>
      </c>
      <c r="CH364" s="390" t="s">
        <v>411</v>
      </c>
      <c r="CI364" s="390" t="s">
        <v>411</v>
      </c>
      <c r="CJ364" s="390" t="s">
        <v>411</v>
      </c>
      <c r="CK364" s="390" t="s">
        <v>411</v>
      </c>
      <c r="CL364" s="390" t="s">
        <v>411</v>
      </c>
      <c r="CM364" s="390" t="s">
        <v>411</v>
      </c>
      <c r="CN364" s="390" t="s">
        <v>411</v>
      </c>
      <c r="CO364" s="369">
        <v>0</v>
      </c>
      <c r="CP364" s="369">
        <v>0</v>
      </c>
      <c r="CQ364" s="369">
        <v>0</v>
      </c>
      <c r="CR364" s="369">
        <v>0</v>
      </c>
      <c r="CS364" s="369">
        <v>0</v>
      </c>
      <c r="CT364" s="369">
        <v>0</v>
      </c>
      <c r="CU364" s="369">
        <v>0</v>
      </c>
      <c r="CV364" s="369">
        <v>0</v>
      </c>
      <c r="CW364" s="369">
        <v>0</v>
      </c>
      <c r="CX364" s="369">
        <v>0</v>
      </c>
      <c r="CY364" s="369">
        <v>0</v>
      </c>
      <c r="CZ364" s="369">
        <v>0</v>
      </c>
      <c r="DA364" s="369">
        <v>0</v>
      </c>
      <c r="DB364" s="369">
        <v>0</v>
      </c>
      <c r="DC364" s="369">
        <v>0</v>
      </c>
      <c r="DD364" s="369">
        <v>0</v>
      </c>
      <c r="DE364" s="369">
        <v>0</v>
      </c>
      <c r="DF364" s="369">
        <v>0</v>
      </c>
      <c r="DG364" s="369">
        <v>0</v>
      </c>
      <c r="DH364" s="369">
        <v>0</v>
      </c>
      <c r="DI364" s="369">
        <v>0</v>
      </c>
      <c r="DJ364" s="369">
        <v>0</v>
      </c>
      <c r="DK364" s="369">
        <v>0</v>
      </c>
      <c r="DL364" s="369">
        <v>0</v>
      </c>
      <c r="DM364" s="369">
        <v>0</v>
      </c>
      <c r="DN364" s="369">
        <v>0</v>
      </c>
      <c r="DO364" s="369">
        <v>0</v>
      </c>
      <c r="DP364" s="369">
        <v>0</v>
      </c>
      <c r="DQ364" s="369">
        <v>0</v>
      </c>
      <c r="DR364" s="369">
        <v>0</v>
      </c>
      <c r="DT364" s="366">
        <v>0</v>
      </c>
      <c r="DU364" s="304"/>
      <c r="DV364" s="304"/>
      <c r="DW364" s="304"/>
      <c r="DX364" s="304"/>
      <c r="DY364" s="304"/>
      <c r="DZ364" s="304"/>
      <c r="EA364" s="255">
        <v>0</v>
      </c>
      <c r="EB364" s="255">
        <v>0</v>
      </c>
      <c r="EC364" s="255">
        <v>0</v>
      </c>
      <c r="ED364" s="255">
        <f t="shared" si="36"/>
        <v>0</v>
      </c>
      <c r="EE364" s="255">
        <f t="shared" si="36"/>
        <v>0</v>
      </c>
      <c r="EF364" s="255">
        <f t="shared" si="34"/>
        <v>0</v>
      </c>
      <c r="EG364" s="255">
        <v>0</v>
      </c>
      <c r="EH364" s="366" t="s">
        <v>200</v>
      </c>
    </row>
    <row r="365" spans="1:138" x14ac:dyDescent="0.4">
      <c r="A365" s="366">
        <v>0</v>
      </c>
      <c r="B365" s="366">
        <v>0</v>
      </c>
      <c r="C365" s="366">
        <v>0</v>
      </c>
      <c r="D365" s="366">
        <v>0</v>
      </c>
      <c r="E365" s="366">
        <v>0</v>
      </c>
      <c r="F365" s="367">
        <v>0</v>
      </c>
      <c r="G365" s="367">
        <v>0</v>
      </c>
      <c r="H365" s="281"/>
      <c r="I365" s="281"/>
      <c r="J365" s="281"/>
      <c r="K365" s="281"/>
      <c r="L365" s="281"/>
      <c r="M365" s="389" t="s">
        <v>411</v>
      </c>
      <c r="N365" s="389" t="s">
        <v>411</v>
      </c>
      <c r="O365" s="389" t="s">
        <v>411</v>
      </c>
      <c r="P365" s="389" t="s">
        <v>411</v>
      </c>
      <c r="Q365" s="389" t="s">
        <v>411</v>
      </c>
      <c r="R365" s="389" t="s">
        <v>411</v>
      </c>
      <c r="S365" s="389" t="s">
        <v>411</v>
      </c>
      <c r="T365" s="389" t="s">
        <v>411</v>
      </c>
      <c r="U365" s="389" t="s">
        <v>411</v>
      </c>
      <c r="V365" s="389" t="s">
        <v>411</v>
      </c>
      <c r="W365" s="389" t="s">
        <v>411</v>
      </c>
      <c r="X365" s="389" t="s">
        <v>411</v>
      </c>
      <c r="Y365" s="389" t="s">
        <v>411</v>
      </c>
      <c r="Z365" s="389" t="s">
        <v>411</v>
      </c>
      <c r="AA365" s="389" t="s">
        <v>411</v>
      </c>
      <c r="AB365" s="389" t="s">
        <v>411</v>
      </c>
      <c r="AC365" s="389" t="s">
        <v>411</v>
      </c>
      <c r="AD365" s="389" t="s">
        <v>411</v>
      </c>
      <c r="AE365" s="389" t="s">
        <v>411</v>
      </c>
      <c r="AF365" s="389" t="s">
        <v>411</v>
      </c>
      <c r="AG365" s="389" t="s">
        <v>411</v>
      </c>
      <c r="AH365" s="389" t="s">
        <v>411</v>
      </c>
      <c r="AI365" s="367">
        <v>0</v>
      </c>
      <c r="AJ365" s="367">
        <v>0</v>
      </c>
      <c r="AK365" s="367">
        <v>0</v>
      </c>
      <c r="AL365" s="367">
        <v>0</v>
      </c>
      <c r="AM365" s="367">
        <v>0</v>
      </c>
      <c r="AN365" s="367">
        <v>0</v>
      </c>
      <c r="AO365" s="367">
        <v>0</v>
      </c>
      <c r="AP365" s="367">
        <v>0</v>
      </c>
      <c r="AQ365" s="367">
        <v>0</v>
      </c>
      <c r="AR365" s="367">
        <v>0</v>
      </c>
      <c r="AS365" s="367">
        <v>0</v>
      </c>
      <c r="AT365" s="367">
        <v>0</v>
      </c>
      <c r="AU365" s="367">
        <v>0</v>
      </c>
      <c r="AV365" s="367">
        <v>0</v>
      </c>
      <c r="AW365" s="367">
        <v>0</v>
      </c>
      <c r="AX365" s="367">
        <v>0</v>
      </c>
      <c r="AY365" s="367">
        <v>0</v>
      </c>
      <c r="AZ365" s="367">
        <v>0</v>
      </c>
      <c r="BA365" s="367">
        <v>0</v>
      </c>
      <c r="BB365" s="367">
        <v>0</v>
      </c>
      <c r="BC365" s="367">
        <v>0</v>
      </c>
      <c r="BD365" s="367">
        <v>0</v>
      </c>
      <c r="BE365" s="367">
        <v>0</v>
      </c>
      <c r="BF365" s="367">
        <v>0</v>
      </c>
      <c r="BG365" s="367">
        <v>0</v>
      </c>
      <c r="BH365" s="367">
        <v>0</v>
      </c>
      <c r="BI365" s="367">
        <v>0</v>
      </c>
      <c r="BJ365" s="367">
        <v>0</v>
      </c>
      <c r="BK365" s="367">
        <v>0</v>
      </c>
      <c r="BL365" s="367">
        <v>0</v>
      </c>
      <c r="BN365" s="369">
        <v>0</v>
      </c>
      <c r="BO365" s="369">
        <v>0</v>
      </c>
      <c r="BP365" s="369">
        <v>0</v>
      </c>
      <c r="BQ365" s="369">
        <v>0</v>
      </c>
      <c r="BR365" s="369">
        <v>0</v>
      </c>
      <c r="BS365" s="390" t="s">
        <v>411</v>
      </c>
      <c r="BT365" s="390" t="s">
        <v>411</v>
      </c>
      <c r="BU365" s="390" t="s">
        <v>411</v>
      </c>
      <c r="BV365" s="390" t="s">
        <v>411</v>
      </c>
      <c r="BW365" s="390" t="s">
        <v>411</v>
      </c>
      <c r="BX365" s="390" t="s">
        <v>411</v>
      </c>
      <c r="BY365" s="390" t="s">
        <v>411</v>
      </c>
      <c r="BZ365" s="390" t="s">
        <v>411</v>
      </c>
      <c r="CA365" s="390" t="s">
        <v>411</v>
      </c>
      <c r="CB365" s="390" t="s">
        <v>411</v>
      </c>
      <c r="CC365" s="390" t="s">
        <v>411</v>
      </c>
      <c r="CD365" s="390" t="s">
        <v>411</v>
      </c>
      <c r="CE365" s="390" t="s">
        <v>411</v>
      </c>
      <c r="CF365" s="390" t="s">
        <v>411</v>
      </c>
      <c r="CG365" s="390" t="s">
        <v>411</v>
      </c>
      <c r="CH365" s="390" t="s">
        <v>411</v>
      </c>
      <c r="CI365" s="390" t="s">
        <v>411</v>
      </c>
      <c r="CJ365" s="390" t="s">
        <v>411</v>
      </c>
      <c r="CK365" s="390" t="s">
        <v>411</v>
      </c>
      <c r="CL365" s="390" t="s">
        <v>411</v>
      </c>
      <c r="CM365" s="390" t="s">
        <v>411</v>
      </c>
      <c r="CN365" s="390" t="s">
        <v>411</v>
      </c>
      <c r="CO365" s="369">
        <v>0</v>
      </c>
      <c r="CP365" s="369">
        <v>0</v>
      </c>
      <c r="CQ365" s="369">
        <v>0</v>
      </c>
      <c r="CR365" s="369">
        <v>0</v>
      </c>
      <c r="CS365" s="369">
        <v>0</v>
      </c>
      <c r="CT365" s="369">
        <v>0</v>
      </c>
      <c r="CU365" s="369">
        <v>0</v>
      </c>
      <c r="CV365" s="369">
        <v>0</v>
      </c>
      <c r="CW365" s="369">
        <v>0</v>
      </c>
      <c r="CX365" s="369">
        <v>0</v>
      </c>
      <c r="CY365" s="369">
        <v>0</v>
      </c>
      <c r="CZ365" s="369">
        <v>0</v>
      </c>
      <c r="DA365" s="369">
        <v>0</v>
      </c>
      <c r="DB365" s="369">
        <v>0</v>
      </c>
      <c r="DC365" s="369">
        <v>0</v>
      </c>
      <c r="DD365" s="369">
        <v>0</v>
      </c>
      <c r="DE365" s="369">
        <v>0</v>
      </c>
      <c r="DF365" s="369">
        <v>0</v>
      </c>
      <c r="DG365" s="369">
        <v>0</v>
      </c>
      <c r="DH365" s="369">
        <v>0</v>
      </c>
      <c r="DI365" s="369">
        <v>0</v>
      </c>
      <c r="DJ365" s="369">
        <v>0</v>
      </c>
      <c r="DK365" s="369">
        <v>0</v>
      </c>
      <c r="DL365" s="369">
        <v>0</v>
      </c>
      <c r="DM365" s="369">
        <v>0</v>
      </c>
      <c r="DN365" s="369">
        <v>0</v>
      </c>
      <c r="DO365" s="369">
        <v>0</v>
      </c>
      <c r="DP365" s="369">
        <v>0</v>
      </c>
      <c r="DQ365" s="369">
        <v>0</v>
      </c>
      <c r="DR365" s="369">
        <v>0</v>
      </c>
      <c r="DT365" s="366">
        <v>0</v>
      </c>
      <c r="DU365" s="304"/>
      <c r="DV365" s="304"/>
      <c r="DW365" s="304"/>
      <c r="DX365" s="304"/>
      <c r="DY365" s="304"/>
      <c r="DZ365" s="304"/>
      <c r="EA365" s="255">
        <v>0</v>
      </c>
      <c r="EB365" s="255">
        <v>0</v>
      </c>
      <c r="EC365" s="255">
        <v>0</v>
      </c>
      <c r="ED365" s="255">
        <f t="shared" si="36"/>
        <v>0</v>
      </c>
      <c r="EE365" s="255">
        <f t="shared" si="36"/>
        <v>0</v>
      </c>
      <c r="EF365" s="255">
        <f t="shared" si="34"/>
        <v>0</v>
      </c>
      <c r="EG365" s="255">
        <v>0</v>
      </c>
      <c r="EH365" s="366" t="s">
        <v>200</v>
      </c>
    </row>
    <row r="366" spans="1:138" x14ac:dyDescent="0.4">
      <c r="A366" s="366">
        <v>0</v>
      </c>
      <c r="B366" s="366">
        <v>0</v>
      </c>
      <c r="C366" s="366">
        <v>0</v>
      </c>
      <c r="D366" s="366">
        <v>0</v>
      </c>
      <c r="E366" s="366">
        <v>0</v>
      </c>
      <c r="F366" s="367">
        <v>0</v>
      </c>
      <c r="G366" s="367">
        <v>0</v>
      </c>
      <c r="H366" s="281"/>
      <c r="I366" s="281"/>
      <c r="J366" s="281"/>
      <c r="K366" s="281"/>
      <c r="L366" s="281"/>
      <c r="M366" s="389" t="s">
        <v>411</v>
      </c>
      <c r="N366" s="389" t="s">
        <v>411</v>
      </c>
      <c r="O366" s="389" t="s">
        <v>411</v>
      </c>
      <c r="P366" s="389" t="s">
        <v>411</v>
      </c>
      <c r="Q366" s="389" t="s">
        <v>411</v>
      </c>
      <c r="R366" s="389" t="s">
        <v>411</v>
      </c>
      <c r="S366" s="389" t="s">
        <v>411</v>
      </c>
      <c r="T366" s="389" t="s">
        <v>411</v>
      </c>
      <c r="U366" s="389" t="s">
        <v>411</v>
      </c>
      <c r="V366" s="389" t="s">
        <v>411</v>
      </c>
      <c r="W366" s="389" t="s">
        <v>411</v>
      </c>
      <c r="X366" s="389" t="s">
        <v>411</v>
      </c>
      <c r="Y366" s="389" t="s">
        <v>411</v>
      </c>
      <c r="Z366" s="389" t="s">
        <v>411</v>
      </c>
      <c r="AA366" s="389" t="s">
        <v>411</v>
      </c>
      <c r="AB366" s="389" t="s">
        <v>411</v>
      </c>
      <c r="AC366" s="389" t="s">
        <v>411</v>
      </c>
      <c r="AD366" s="389" t="s">
        <v>411</v>
      </c>
      <c r="AE366" s="389" t="s">
        <v>411</v>
      </c>
      <c r="AF366" s="389" t="s">
        <v>411</v>
      </c>
      <c r="AG366" s="389" t="s">
        <v>411</v>
      </c>
      <c r="AH366" s="389" t="s">
        <v>411</v>
      </c>
      <c r="AI366" s="367">
        <v>0</v>
      </c>
      <c r="AJ366" s="367">
        <v>0</v>
      </c>
      <c r="AK366" s="367">
        <v>0</v>
      </c>
      <c r="AL366" s="367">
        <v>0</v>
      </c>
      <c r="AM366" s="367">
        <v>0</v>
      </c>
      <c r="AN366" s="367">
        <v>0</v>
      </c>
      <c r="AO366" s="367">
        <v>0</v>
      </c>
      <c r="AP366" s="367">
        <v>0</v>
      </c>
      <c r="AQ366" s="367">
        <v>0</v>
      </c>
      <c r="AR366" s="367">
        <v>0</v>
      </c>
      <c r="AS366" s="367">
        <v>0</v>
      </c>
      <c r="AT366" s="367">
        <v>0</v>
      </c>
      <c r="AU366" s="367">
        <v>0</v>
      </c>
      <c r="AV366" s="367">
        <v>0</v>
      </c>
      <c r="AW366" s="367">
        <v>0</v>
      </c>
      <c r="AX366" s="367">
        <v>0</v>
      </c>
      <c r="AY366" s="367">
        <v>0</v>
      </c>
      <c r="AZ366" s="367">
        <v>0</v>
      </c>
      <c r="BA366" s="367">
        <v>0</v>
      </c>
      <c r="BB366" s="367">
        <v>0</v>
      </c>
      <c r="BC366" s="367">
        <v>0</v>
      </c>
      <c r="BD366" s="367">
        <v>0</v>
      </c>
      <c r="BE366" s="367">
        <v>0</v>
      </c>
      <c r="BF366" s="367">
        <v>0</v>
      </c>
      <c r="BG366" s="367">
        <v>0</v>
      </c>
      <c r="BH366" s="367">
        <v>0</v>
      </c>
      <c r="BI366" s="367">
        <v>0</v>
      </c>
      <c r="BJ366" s="367">
        <v>0</v>
      </c>
      <c r="BK366" s="367">
        <v>0</v>
      </c>
      <c r="BL366" s="367">
        <v>0</v>
      </c>
      <c r="BN366" s="369">
        <v>0</v>
      </c>
      <c r="BO366" s="369">
        <v>0</v>
      </c>
      <c r="BP366" s="369">
        <v>0</v>
      </c>
      <c r="BQ366" s="369">
        <v>0</v>
      </c>
      <c r="BR366" s="369">
        <v>0</v>
      </c>
      <c r="BS366" s="390" t="s">
        <v>411</v>
      </c>
      <c r="BT366" s="390" t="s">
        <v>411</v>
      </c>
      <c r="BU366" s="390" t="s">
        <v>411</v>
      </c>
      <c r="BV366" s="390" t="s">
        <v>411</v>
      </c>
      <c r="BW366" s="390" t="s">
        <v>411</v>
      </c>
      <c r="BX366" s="390" t="s">
        <v>411</v>
      </c>
      <c r="BY366" s="390" t="s">
        <v>411</v>
      </c>
      <c r="BZ366" s="390" t="s">
        <v>411</v>
      </c>
      <c r="CA366" s="390" t="s">
        <v>411</v>
      </c>
      <c r="CB366" s="390" t="s">
        <v>411</v>
      </c>
      <c r="CC366" s="390" t="s">
        <v>411</v>
      </c>
      <c r="CD366" s="390" t="s">
        <v>411</v>
      </c>
      <c r="CE366" s="390" t="s">
        <v>411</v>
      </c>
      <c r="CF366" s="390" t="s">
        <v>411</v>
      </c>
      <c r="CG366" s="390" t="s">
        <v>411</v>
      </c>
      <c r="CH366" s="390" t="s">
        <v>411</v>
      </c>
      <c r="CI366" s="390" t="s">
        <v>411</v>
      </c>
      <c r="CJ366" s="390" t="s">
        <v>411</v>
      </c>
      <c r="CK366" s="390" t="s">
        <v>411</v>
      </c>
      <c r="CL366" s="390" t="s">
        <v>411</v>
      </c>
      <c r="CM366" s="390" t="s">
        <v>411</v>
      </c>
      <c r="CN366" s="390" t="s">
        <v>411</v>
      </c>
      <c r="CO366" s="369">
        <v>0</v>
      </c>
      <c r="CP366" s="369">
        <v>0</v>
      </c>
      <c r="CQ366" s="369">
        <v>0</v>
      </c>
      <c r="CR366" s="369">
        <v>0</v>
      </c>
      <c r="CS366" s="369">
        <v>0</v>
      </c>
      <c r="CT366" s="369">
        <v>0</v>
      </c>
      <c r="CU366" s="369">
        <v>0</v>
      </c>
      <c r="CV366" s="369">
        <v>0</v>
      </c>
      <c r="CW366" s="369">
        <v>0</v>
      </c>
      <c r="CX366" s="369">
        <v>0</v>
      </c>
      <c r="CY366" s="369">
        <v>0</v>
      </c>
      <c r="CZ366" s="369">
        <v>0</v>
      </c>
      <c r="DA366" s="369">
        <v>0</v>
      </c>
      <c r="DB366" s="369">
        <v>0</v>
      </c>
      <c r="DC366" s="369">
        <v>0</v>
      </c>
      <c r="DD366" s="369">
        <v>0</v>
      </c>
      <c r="DE366" s="369">
        <v>0</v>
      </c>
      <c r="DF366" s="369">
        <v>0</v>
      </c>
      <c r="DG366" s="369">
        <v>0</v>
      </c>
      <c r="DH366" s="369">
        <v>0</v>
      </c>
      <c r="DI366" s="369">
        <v>0</v>
      </c>
      <c r="DJ366" s="369">
        <v>0</v>
      </c>
      <c r="DK366" s="369">
        <v>0</v>
      </c>
      <c r="DL366" s="369">
        <v>0</v>
      </c>
      <c r="DM366" s="369">
        <v>0</v>
      </c>
      <c r="DN366" s="369">
        <v>0</v>
      </c>
      <c r="DO366" s="369">
        <v>0</v>
      </c>
      <c r="DP366" s="369">
        <v>0</v>
      </c>
      <c r="DQ366" s="369">
        <v>0</v>
      </c>
      <c r="DR366" s="369">
        <v>0</v>
      </c>
      <c r="DT366" s="366">
        <v>0</v>
      </c>
      <c r="DU366" s="304"/>
      <c r="DV366" s="304"/>
      <c r="DW366" s="304"/>
      <c r="DX366" s="304"/>
      <c r="DY366" s="304"/>
      <c r="DZ366" s="304"/>
      <c r="EA366" s="255">
        <v>0</v>
      </c>
      <c r="EB366" s="255">
        <v>0</v>
      </c>
      <c r="EC366" s="255">
        <v>0</v>
      </c>
      <c r="ED366" s="255">
        <f t="shared" si="36"/>
        <v>0</v>
      </c>
      <c r="EE366" s="255">
        <f t="shared" si="36"/>
        <v>0</v>
      </c>
      <c r="EF366" s="255">
        <f t="shared" si="34"/>
        <v>0</v>
      </c>
      <c r="EG366" s="255">
        <v>0</v>
      </c>
      <c r="EH366" s="366" t="s">
        <v>200</v>
      </c>
    </row>
    <row r="367" spans="1:138" x14ac:dyDescent="0.4">
      <c r="A367" s="366">
        <v>0</v>
      </c>
      <c r="B367" s="366">
        <v>0</v>
      </c>
      <c r="C367" s="366">
        <v>0</v>
      </c>
      <c r="D367" s="366">
        <v>0</v>
      </c>
      <c r="E367" s="366">
        <v>0</v>
      </c>
      <c r="F367" s="367">
        <v>0</v>
      </c>
      <c r="G367" s="367">
        <v>0</v>
      </c>
      <c r="H367" s="281"/>
      <c r="I367" s="281"/>
      <c r="J367" s="281"/>
      <c r="K367" s="281"/>
      <c r="L367" s="281"/>
      <c r="M367" s="389" t="s">
        <v>411</v>
      </c>
      <c r="N367" s="389" t="s">
        <v>411</v>
      </c>
      <c r="O367" s="389" t="s">
        <v>411</v>
      </c>
      <c r="P367" s="389" t="s">
        <v>411</v>
      </c>
      <c r="Q367" s="389" t="s">
        <v>411</v>
      </c>
      <c r="R367" s="389" t="s">
        <v>411</v>
      </c>
      <c r="S367" s="389" t="s">
        <v>411</v>
      </c>
      <c r="T367" s="389" t="s">
        <v>411</v>
      </c>
      <c r="U367" s="389" t="s">
        <v>411</v>
      </c>
      <c r="V367" s="389" t="s">
        <v>411</v>
      </c>
      <c r="W367" s="389" t="s">
        <v>411</v>
      </c>
      <c r="X367" s="389" t="s">
        <v>411</v>
      </c>
      <c r="Y367" s="389" t="s">
        <v>411</v>
      </c>
      <c r="Z367" s="389" t="s">
        <v>411</v>
      </c>
      <c r="AA367" s="389" t="s">
        <v>411</v>
      </c>
      <c r="AB367" s="389" t="s">
        <v>411</v>
      </c>
      <c r="AC367" s="389" t="s">
        <v>411</v>
      </c>
      <c r="AD367" s="389" t="s">
        <v>411</v>
      </c>
      <c r="AE367" s="389" t="s">
        <v>411</v>
      </c>
      <c r="AF367" s="389" t="s">
        <v>411</v>
      </c>
      <c r="AG367" s="389" t="s">
        <v>411</v>
      </c>
      <c r="AH367" s="389" t="s">
        <v>411</v>
      </c>
      <c r="AI367" s="367">
        <v>0</v>
      </c>
      <c r="AJ367" s="367">
        <v>0</v>
      </c>
      <c r="AK367" s="367">
        <v>0</v>
      </c>
      <c r="AL367" s="367">
        <v>0</v>
      </c>
      <c r="AM367" s="367">
        <v>0</v>
      </c>
      <c r="AN367" s="367">
        <v>0</v>
      </c>
      <c r="AO367" s="367">
        <v>0</v>
      </c>
      <c r="AP367" s="367">
        <v>0</v>
      </c>
      <c r="AQ367" s="367">
        <v>0</v>
      </c>
      <c r="AR367" s="367">
        <v>0</v>
      </c>
      <c r="AS367" s="367">
        <v>0</v>
      </c>
      <c r="AT367" s="367">
        <v>0</v>
      </c>
      <c r="AU367" s="367">
        <v>0</v>
      </c>
      <c r="AV367" s="367">
        <v>0</v>
      </c>
      <c r="AW367" s="367">
        <v>0</v>
      </c>
      <c r="AX367" s="367">
        <v>0</v>
      </c>
      <c r="AY367" s="367">
        <v>0</v>
      </c>
      <c r="AZ367" s="367">
        <v>0</v>
      </c>
      <c r="BA367" s="367">
        <v>0</v>
      </c>
      <c r="BB367" s="367">
        <v>0</v>
      </c>
      <c r="BC367" s="367">
        <v>0</v>
      </c>
      <c r="BD367" s="367">
        <v>0</v>
      </c>
      <c r="BE367" s="367">
        <v>0</v>
      </c>
      <c r="BF367" s="367">
        <v>0</v>
      </c>
      <c r="BG367" s="367">
        <v>0</v>
      </c>
      <c r="BH367" s="367">
        <v>0</v>
      </c>
      <c r="BI367" s="367">
        <v>0</v>
      </c>
      <c r="BJ367" s="367">
        <v>0</v>
      </c>
      <c r="BK367" s="367">
        <v>0</v>
      </c>
      <c r="BL367" s="367">
        <v>0</v>
      </c>
      <c r="BN367" s="369">
        <v>0</v>
      </c>
      <c r="BO367" s="369">
        <v>0</v>
      </c>
      <c r="BP367" s="369">
        <v>0</v>
      </c>
      <c r="BQ367" s="369">
        <v>0</v>
      </c>
      <c r="BR367" s="369">
        <v>0</v>
      </c>
      <c r="BS367" s="390" t="s">
        <v>411</v>
      </c>
      <c r="BT367" s="390" t="s">
        <v>411</v>
      </c>
      <c r="BU367" s="390" t="s">
        <v>411</v>
      </c>
      <c r="BV367" s="390" t="s">
        <v>411</v>
      </c>
      <c r="BW367" s="390" t="s">
        <v>411</v>
      </c>
      <c r="BX367" s="390" t="s">
        <v>411</v>
      </c>
      <c r="BY367" s="390" t="s">
        <v>411</v>
      </c>
      <c r="BZ367" s="390" t="s">
        <v>411</v>
      </c>
      <c r="CA367" s="390" t="s">
        <v>411</v>
      </c>
      <c r="CB367" s="390" t="s">
        <v>411</v>
      </c>
      <c r="CC367" s="390" t="s">
        <v>411</v>
      </c>
      <c r="CD367" s="390" t="s">
        <v>411</v>
      </c>
      <c r="CE367" s="390" t="s">
        <v>411</v>
      </c>
      <c r="CF367" s="390" t="s">
        <v>411</v>
      </c>
      <c r="CG367" s="390" t="s">
        <v>411</v>
      </c>
      <c r="CH367" s="390" t="s">
        <v>411</v>
      </c>
      <c r="CI367" s="390" t="s">
        <v>411</v>
      </c>
      <c r="CJ367" s="390" t="s">
        <v>411</v>
      </c>
      <c r="CK367" s="390" t="s">
        <v>411</v>
      </c>
      <c r="CL367" s="390" t="s">
        <v>411</v>
      </c>
      <c r="CM367" s="390" t="s">
        <v>411</v>
      </c>
      <c r="CN367" s="390" t="s">
        <v>411</v>
      </c>
      <c r="CO367" s="369">
        <v>0</v>
      </c>
      <c r="CP367" s="369">
        <v>0</v>
      </c>
      <c r="CQ367" s="369">
        <v>0</v>
      </c>
      <c r="CR367" s="369">
        <v>0</v>
      </c>
      <c r="CS367" s="369">
        <v>0</v>
      </c>
      <c r="CT367" s="369">
        <v>0</v>
      </c>
      <c r="CU367" s="369">
        <v>0</v>
      </c>
      <c r="CV367" s="369">
        <v>0</v>
      </c>
      <c r="CW367" s="369">
        <v>0</v>
      </c>
      <c r="CX367" s="369">
        <v>0</v>
      </c>
      <c r="CY367" s="369">
        <v>0</v>
      </c>
      <c r="CZ367" s="369">
        <v>0</v>
      </c>
      <c r="DA367" s="369">
        <v>0</v>
      </c>
      <c r="DB367" s="369">
        <v>0</v>
      </c>
      <c r="DC367" s="369">
        <v>0</v>
      </c>
      <c r="DD367" s="369">
        <v>0</v>
      </c>
      <c r="DE367" s="369">
        <v>0</v>
      </c>
      <c r="DF367" s="369">
        <v>0</v>
      </c>
      <c r="DG367" s="369">
        <v>0</v>
      </c>
      <c r="DH367" s="369">
        <v>0</v>
      </c>
      <c r="DI367" s="369">
        <v>0</v>
      </c>
      <c r="DJ367" s="369">
        <v>0</v>
      </c>
      <c r="DK367" s="369">
        <v>0</v>
      </c>
      <c r="DL367" s="369">
        <v>0</v>
      </c>
      <c r="DM367" s="369">
        <v>0</v>
      </c>
      <c r="DN367" s="369">
        <v>0</v>
      </c>
      <c r="DO367" s="369">
        <v>0</v>
      </c>
      <c r="DP367" s="369">
        <v>0</v>
      </c>
      <c r="DQ367" s="369">
        <v>0</v>
      </c>
      <c r="DR367" s="369">
        <v>0</v>
      </c>
      <c r="DT367" s="366">
        <v>0</v>
      </c>
      <c r="DU367" s="304"/>
      <c r="DV367" s="304"/>
      <c r="DW367" s="304"/>
      <c r="DX367" s="304"/>
      <c r="DY367" s="304"/>
      <c r="DZ367" s="304"/>
      <c r="EA367" s="255">
        <v>0</v>
      </c>
      <c r="EB367" s="255">
        <v>0</v>
      </c>
      <c r="EC367" s="255">
        <v>0</v>
      </c>
      <c r="ED367" s="255">
        <f t="shared" si="36"/>
        <v>0</v>
      </c>
      <c r="EE367" s="255">
        <f t="shared" si="36"/>
        <v>0</v>
      </c>
      <c r="EF367" s="255">
        <f t="shared" si="34"/>
        <v>0</v>
      </c>
      <c r="EG367" s="255">
        <v>0</v>
      </c>
      <c r="EH367" s="366" t="s">
        <v>200</v>
      </c>
    </row>
    <row r="368" spans="1:138" x14ac:dyDescent="0.4">
      <c r="A368" s="366">
        <v>0</v>
      </c>
      <c r="B368" s="366">
        <v>0</v>
      </c>
      <c r="C368" s="366">
        <v>0</v>
      </c>
      <c r="D368" s="366">
        <v>0</v>
      </c>
      <c r="E368" s="366">
        <v>0</v>
      </c>
      <c r="F368" s="367">
        <v>0</v>
      </c>
      <c r="G368" s="367">
        <v>0</v>
      </c>
      <c r="H368" s="281"/>
      <c r="I368" s="281"/>
      <c r="J368" s="281"/>
      <c r="K368" s="281"/>
      <c r="L368" s="281"/>
      <c r="M368" s="389" t="s">
        <v>411</v>
      </c>
      <c r="N368" s="389" t="s">
        <v>411</v>
      </c>
      <c r="O368" s="389" t="s">
        <v>411</v>
      </c>
      <c r="P368" s="389" t="s">
        <v>411</v>
      </c>
      <c r="Q368" s="389" t="s">
        <v>411</v>
      </c>
      <c r="R368" s="389" t="s">
        <v>411</v>
      </c>
      <c r="S368" s="389" t="s">
        <v>411</v>
      </c>
      <c r="T368" s="389" t="s">
        <v>411</v>
      </c>
      <c r="U368" s="389" t="s">
        <v>411</v>
      </c>
      <c r="V368" s="389" t="s">
        <v>411</v>
      </c>
      <c r="W368" s="389" t="s">
        <v>411</v>
      </c>
      <c r="X368" s="389" t="s">
        <v>411</v>
      </c>
      <c r="Y368" s="389" t="s">
        <v>411</v>
      </c>
      <c r="Z368" s="389" t="s">
        <v>411</v>
      </c>
      <c r="AA368" s="389" t="s">
        <v>411</v>
      </c>
      <c r="AB368" s="389" t="s">
        <v>411</v>
      </c>
      <c r="AC368" s="389" t="s">
        <v>411</v>
      </c>
      <c r="AD368" s="389" t="s">
        <v>411</v>
      </c>
      <c r="AE368" s="389" t="s">
        <v>411</v>
      </c>
      <c r="AF368" s="389" t="s">
        <v>411</v>
      </c>
      <c r="AG368" s="389" t="s">
        <v>411</v>
      </c>
      <c r="AH368" s="389" t="s">
        <v>411</v>
      </c>
      <c r="AI368" s="367">
        <v>0</v>
      </c>
      <c r="AJ368" s="367">
        <v>0</v>
      </c>
      <c r="AK368" s="367">
        <v>0</v>
      </c>
      <c r="AL368" s="367">
        <v>0</v>
      </c>
      <c r="AM368" s="367">
        <v>0</v>
      </c>
      <c r="AN368" s="367">
        <v>0</v>
      </c>
      <c r="AO368" s="367">
        <v>0</v>
      </c>
      <c r="AP368" s="367">
        <v>0</v>
      </c>
      <c r="AQ368" s="367">
        <v>0</v>
      </c>
      <c r="AR368" s="367">
        <v>0</v>
      </c>
      <c r="AS368" s="367">
        <v>0</v>
      </c>
      <c r="AT368" s="367">
        <v>0</v>
      </c>
      <c r="AU368" s="367">
        <v>0</v>
      </c>
      <c r="AV368" s="367">
        <v>0</v>
      </c>
      <c r="AW368" s="367">
        <v>0</v>
      </c>
      <c r="AX368" s="367">
        <v>0</v>
      </c>
      <c r="AY368" s="367">
        <v>0</v>
      </c>
      <c r="AZ368" s="367">
        <v>0</v>
      </c>
      <c r="BA368" s="367">
        <v>0</v>
      </c>
      <c r="BB368" s="367">
        <v>0</v>
      </c>
      <c r="BC368" s="367">
        <v>0</v>
      </c>
      <c r="BD368" s="367">
        <v>0</v>
      </c>
      <c r="BE368" s="367">
        <v>0</v>
      </c>
      <c r="BF368" s="367">
        <v>0</v>
      </c>
      <c r="BG368" s="367">
        <v>0</v>
      </c>
      <c r="BH368" s="367">
        <v>0</v>
      </c>
      <c r="BI368" s="367">
        <v>0</v>
      </c>
      <c r="BJ368" s="367">
        <v>0</v>
      </c>
      <c r="BK368" s="367">
        <v>0</v>
      </c>
      <c r="BL368" s="367">
        <v>0</v>
      </c>
      <c r="BN368" s="369">
        <v>0</v>
      </c>
      <c r="BO368" s="369">
        <v>0</v>
      </c>
      <c r="BP368" s="369">
        <v>0</v>
      </c>
      <c r="BQ368" s="369">
        <v>0</v>
      </c>
      <c r="BR368" s="369">
        <v>0</v>
      </c>
      <c r="BS368" s="390" t="s">
        <v>411</v>
      </c>
      <c r="BT368" s="390" t="s">
        <v>411</v>
      </c>
      <c r="BU368" s="390" t="s">
        <v>411</v>
      </c>
      <c r="BV368" s="390" t="s">
        <v>411</v>
      </c>
      <c r="BW368" s="390" t="s">
        <v>411</v>
      </c>
      <c r="BX368" s="390" t="s">
        <v>411</v>
      </c>
      <c r="BY368" s="390" t="s">
        <v>411</v>
      </c>
      <c r="BZ368" s="390" t="s">
        <v>411</v>
      </c>
      <c r="CA368" s="390" t="s">
        <v>411</v>
      </c>
      <c r="CB368" s="390" t="s">
        <v>411</v>
      </c>
      <c r="CC368" s="390" t="s">
        <v>411</v>
      </c>
      <c r="CD368" s="390" t="s">
        <v>411</v>
      </c>
      <c r="CE368" s="390" t="s">
        <v>411</v>
      </c>
      <c r="CF368" s="390" t="s">
        <v>411</v>
      </c>
      <c r="CG368" s="390" t="s">
        <v>411</v>
      </c>
      <c r="CH368" s="390" t="s">
        <v>411</v>
      </c>
      <c r="CI368" s="390" t="s">
        <v>411</v>
      </c>
      <c r="CJ368" s="390" t="s">
        <v>411</v>
      </c>
      <c r="CK368" s="390" t="s">
        <v>411</v>
      </c>
      <c r="CL368" s="390" t="s">
        <v>411</v>
      </c>
      <c r="CM368" s="390" t="s">
        <v>411</v>
      </c>
      <c r="CN368" s="390" t="s">
        <v>411</v>
      </c>
      <c r="CO368" s="369">
        <v>0</v>
      </c>
      <c r="CP368" s="369">
        <v>0</v>
      </c>
      <c r="CQ368" s="369">
        <v>0</v>
      </c>
      <c r="CR368" s="369">
        <v>0</v>
      </c>
      <c r="CS368" s="369">
        <v>0</v>
      </c>
      <c r="CT368" s="369">
        <v>0</v>
      </c>
      <c r="CU368" s="369">
        <v>0</v>
      </c>
      <c r="CV368" s="369">
        <v>0</v>
      </c>
      <c r="CW368" s="369">
        <v>0</v>
      </c>
      <c r="CX368" s="369">
        <v>0</v>
      </c>
      <c r="CY368" s="369">
        <v>0</v>
      </c>
      <c r="CZ368" s="369">
        <v>0</v>
      </c>
      <c r="DA368" s="369">
        <v>0</v>
      </c>
      <c r="DB368" s="369">
        <v>0</v>
      </c>
      <c r="DC368" s="369">
        <v>0</v>
      </c>
      <c r="DD368" s="369">
        <v>0</v>
      </c>
      <c r="DE368" s="369">
        <v>0</v>
      </c>
      <c r="DF368" s="369">
        <v>0</v>
      </c>
      <c r="DG368" s="369">
        <v>0</v>
      </c>
      <c r="DH368" s="369">
        <v>0</v>
      </c>
      <c r="DI368" s="369">
        <v>0</v>
      </c>
      <c r="DJ368" s="369">
        <v>0</v>
      </c>
      <c r="DK368" s="369">
        <v>0</v>
      </c>
      <c r="DL368" s="369">
        <v>0</v>
      </c>
      <c r="DM368" s="369">
        <v>0</v>
      </c>
      <c r="DN368" s="369">
        <v>0</v>
      </c>
      <c r="DO368" s="369">
        <v>0</v>
      </c>
      <c r="DP368" s="369">
        <v>0</v>
      </c>
      <c r="DQ368" s="369">
        <v>0</v>
      </c>
      <c r="DR368" s="369">
        <v>0</v>
      </c>
      <c r="DT368" s="366">
        <v>0</v>
      </c>
      <c r="DU368" s="304"/>
      <c r="DV368" s="304"/>
      <c r="DW368" s="304"/>
      <c r="DX368" s="304"/>
      <c r="DY368" s="304"/>
      <c r="DZ368" s="304"/>
      <c r="EA368" s="255">
        <v>0</v>
      </c>
      <c r="EB368" s="255">
        <v>0</v>
      </c>
      <c r="EC368" s="255">
        <v>0</v>
      </c>
      <c r="ED368" s="255">
        <f t="shared" si="36"/>
        <v>0</v>
      </c>
      <c r="EE368" s="255">
        <f t="shared" si="36"/>
        <v>0</v>
      </c>
      <c r="EF368" s="255">
        <f t="shared" si="34"/>
        <v>0</v>
      </c>
      <c r="EG368" s="255">
        <v>0</v>
      </c>
      <c r="EH368" s="366" t="s">
        <v>200</v>
      </c>
    </row>
    <row r="369" spans="1:138" x14ac:dyDescent="0.4">
      <c r="A369" s="366">
        <v>0</v>
      </c>
      <c r="B369" s="366">
        <v>0</v>
      </c>
      <c r="C369" s="366">
        <v>0</v>
      </c>
      <c r="D369" s="366">
        <v>0</v>
      </c>
      <c r="E369" s="366">
        <v>0</v>
      </c>
      <c r="F369" s="367">
        <v>0</v>
      </c>
      <c r="G369" s="367">
        <v>0</v>
      </c>
      <c r="H369" s="281"/>
      <c r="I369" s="281"/>
      <c r="J369" s="281"/>
      <c r="K369" s="281"/>
      <c r="L369" s="281"/>
      <c r="M369" s="389" t="s">
        <v>411</v>
      </c>
      <c r="N369" s="389" t="s">
        <v>411</v>
      </c>
      <c r="O369" s="389" t="s">
        <v>411</v>
      </c>
      <c r="P369" s="389" t="s">
        <v>411</v>
      </c>
      <c r="Q369" s="389" t="s">
        <v>411</v>
      </c>
      <c r="R369" s="389" t="s">
        <v>411</v>
      </c>
      <c r="S369" s="389" t="s">
        <v>411</v>
      </c>
      <c r="T369" s="389" t="s">
        <v>411</v>
      </c>
      <c r="U369" s="389" t="s">
        <v>411</v>
      </c>
      <c r="V369" s="389" t="s">
        <v>411</v>
      </c>
      <c r="W369" s="389" t="s">
        <v>411</v>
      </c>
      <c r="X369" s="389" t="s">
        <v>411</v>
      </c>
      <c r="Y369" s="389" t="s">
        <v>411</v>
      </c>
      <c r="Z369" s="389" t="s">
        <v>411</v>
      </c>
      <c r="AA369" s="389" t="s">
        <v>411</v>
      </c>
      <c r="AB369" s="389" t="s">
        <v>411</v>
      </c>
      <c r="AC369" s="389" t="s">
        <v>411</v>
      </c>
      <c r="AD369" s="389" t="s">
        <v>411</v>
      </c>
      <c r="AE369" s="389" t="s">
        <v>411</v>
      </c>
      <c r="AF369" s="389" t="s">
        <v>411</v>
      </c>
      <c r="AG369" s="389" t="s">
        <v>411</v>
      </c>
      <c r="AH369" s="389" t="s">
        <v>411</v>
      </c>
      <c r="AI369" s="367">
        <v>0</v>
      </c>
      <c r="AJ369" s="367">
        <v>0</v>
      </c>
      <c r="AK369" s="367">
        <v>0</v>
      </c>
      <c r="AL369" s="367">
        <v>0</v>
      </c>
      <c r="AM369" s="367">
        <v>0</v>
      </c>
      <c r="AN369" s="367">
        <v>0</v>
      </c>
      <c r="AO369" s="367">
        <v>0</v>
      </c>
      <c r="AP369" s="367">
        <v>0</v>
      </c>
      <c r="AQ369" s="367">
        <v>0</v>
      </c>
      <c r="AR369" s="367">
        <v>0</v>
      </c>
      <c r="AS369" s="367">
        <v>0</v>
      </c>
      <c r="AT369" s="367">
        <v>0</v>
      </c>
      <c r="AU369" s="367">
        <v>0</v>
      </c>
      <c r="AV369" s="367">
        <v>0</v>
      </c>
      <c r="AW369" s="367">
        <v>0</v>
      </c>
      <c r="AX369" s="367">
        <v>0</v>
      </c>
      <c r="AY369" s="367">
        <v>0</v>
      </c>
      <c r="AZ369" s="367">
        <v>0</v>
      </c>
      <c r="BA369" s="367">
        <v>0</v>
      </c>
      <c r="BB369" s="367">
        <v>0</v>
      </c>
      <c r="BC369" s="367">
        <v>0</v>
      </c>
      <c r="BD369" s="367">
        <v>0</v>
      </c>
      <c r="BE369" s="367">
        <v>0</v>
      </c>
      <c r="BF369" s="367">
        <v>0</v>
      </c>
      <c r="BG369" s="367">
        <v>0</v>
      </c>
      <c r="BH369" s="367">
        <v>0</v>
      </c>
      <c r="BI369" s="367">
        <v>0</v>
      </c>
      <c r="BJ369" s="367">
        <v>0</v>
      </c>
      <c r="BK369" s="367">
        <v>0</v>
      </c>
      <c r="BL369" s="367">
        <v>0</v>
      </c>
      <c r="BN369" s="369">
        <v>0</v>
      </c>
      <c r="BO369" s="369">
        <v>0</v>
      </c>
      <c r="BP369" s="369">
        <v>0</v>
      </c>
      <c r="BQ369" s="369">
        <v>0</v>
      </c>
      <c r="BR369" s="369">
        <v>0</v>
      </c>
      <c r="BS369" s="390" t="s">
        <v>411</v>
      </c>
      <c r="BT369" s="390" t="s">
        <v>411</v>
      </c>
      <c r="BU369" s="390" t="s">
        <v>411</v>
      </c>
      <c r="BV369" s="390" t="s">
        <v>411</v>
      </c>
      <c r="BW369" s="390" t="s">
        <v>411</v>
      </c>
      <c r="BX369" s="390" t="s">
        <v>411</v>
      </c>
      <c r="BY369" s="390" t="s">
        <v>411</v>
      </c>
      <c r="BZ369" s="390" t="s">
        <v>411</v>
      </c>
      <c r="CA369" s="390" t="s">
        <v>411</v>
      </c>
      <c r="CB369" s="390" t="s">
        <v>411</v>
      </c>
      <c r="CC369" s="390" t="s">
        <v>411</v>
      </c>
      <c r="CD369" s="390" t="s">
        <v>411</v>
      </c>
      <c r="CE369" s="390" t="s">
        <v>411</v>
      </c>
      <c r="CF369" s="390" t="s">
        <v>411</v>
      </c>
      <c r="CG369" s="390" t="s">
        <v>411</v>
      </c>
      <c r="CH369" s="390" t="s">
        <v>411</v>
      </c>
      <c r="CI369" s="390" t="s">
        <v>411</v>
      </c>
      <c r="CJ369" s="390" t="s">
        <v>411</v>
      </c>
      <c r="CK369" s="390" t="s">
        <v>411</v>
      </c>
      <c r="CL369" s="390" t="s">
        <v>411</v>
      </c>
      <c r="CM369" s="390" t="s">
        <v>411</v>
      </c>
      <c r="CN369" s="390" t="s">
        <v>411</v>
      </c>
      <c r="CO369" s="369">
        <v>0</v>
      </c>
      <c r="CP369" s="369">
        <v>0</v>
      </c>
      <c r="CQ369" s="369">
        <v>0</v>
      </c>
      <c r="CR369" s="369">
        <v>0</v>
      </c>
      <c r="CS369" s="369">
        <v>0</v>
      </c>
      <c r="CT369" s="369">
        <v>0</v>
      </c>
      <c r="CU369" s="369">
        <v>0</v>
      </c>
      <c r="CV369" s="369">
        <v>0</v>
      </c>
      <c r="CW369" s="369">
        <v>0</v>
      </c>
      <c r="CX369" s="369">
        <v>0</v>
      </c>
      <c r="CY369" s="369">
        <v>0</v>
      </c>
      <c r="CZ369" s="369">
        <v>0</v>
      </c>
      <c r="DA369" s="369">
        <v>0</v>
      </c>
      <c r="DB369" s="369">
        <v>0</v>
      </c>
      <c r="DC369" s="369">
        <v>0</v>
      </c>
      <c r="DD369" s="369">
        <v>0</v>
      </c>
      <c r="DE369" s="369">
        <v>0</v>
      </c>
      <c r="DF369" s="369">
        <v>0</v>
      </c>
      <c r="DG369" s="369">
        <v>0</v>
      </c>
      <c r="DH369" s="369">
        <v>0</v>
      </c>
      <c r="DI369" s="369">
        <v>0</v>
      </c>
      <c r="DJ369" s="369">
        <v>0</v>
      </c>
      <c r="DK369" s="369">
        <v>0</v>
      </c>
      <c r="DL369" s="369">
        <v>0</v>
      </c>
      <c r="DM369" s="369">
        <v>0</v>
      </c>
      <c r="DN369" s="369">
        <v>0</v>
      </c>
      <c r="DO369" s="369">
        <v>0</v>
      </c>
      <c r="DP369" s="369">
        <v>0</v>
      </c>
      <c r="DQ369" s="369">
        <v>0</v>
      </c>
      <c r="DR369" s="369">
        <v>0</v>
      </c>
      <c r="DT369" s="366">
        <v>0</v>
      </c>
      <c r="DU369" s="304"/>
      <c r="DV369" s="304"/>
      <c r="DW369" s="304"/>
      <c r="DX369" s="304"/>
      <c r="DY369" s="304"/>
      <c r="DZ369" s="304"/>
      <c r="EA369" s="255">
        <v>0</v>
      </c>
      <c r="EB369" s="255">
        <v>0</v>
      </c>
      <c r="EC369" s="255">
        <v>0</v>
      </c>
      <c r="ED369" s="255">
        <f t="shared" si="36"/>
        <v>0</v>
      </c>
      <c r="EE369" s="255">
        <f t="shared" si="36"/>
        <v>0</v>
      </c>
      <c r="EF369" s="255">
        <f t="shared" si="34"/>
        <v>0</v>
      </c>
      <c r="EG369" s="255">
        <v>0</v>
      </c>
      <c r="EH369" s="366" t="s">
        <v>200</v>
      </c>
    </row>
    <row r="370" spans="1:138" x14ac:dyDescent="0.4">
      <c r="A370" s="366">
        <v>0</v>
      </c>
      <c r="B370" s="366">
        <v>0</v>
      </c>
      <c r="C370" s="366">
        <v>0</v>
      </c>
      <c r="D370" s="366">
        <v>0</v>
      </c>
      <c r="E370" s="366">
        <v>0</v>
      </c>
      <c r="F370" s="367">
        <v>0</v>
      </c>
      <c r="G370" s="367">
        <v>0</v>
      </c>
      <c r="H370" s="281"/>
      <c r="I370" s="281"/>
      <c r="J370" s="281"/>
      <c r="K370" s="281"/>
      <c r="L370" s="281"/>
      <c r="M370" s="389" t="s">
        <v>411</v>
      </c>
      <c r="N370" s="389" t="s">
        <v>411</v>
      </c>
      <c r="O370" s="389" t="s">
        <v>411</v>
      </c>
      <c r="P370" s="389" t="s">
        <v>411</v>
      </c>
      <c r="Q370" s="389" t="s">
        <v>411</v>
      </c>
      <c r="R370" s="389" t="s">
        <v>411</v>
      </c>
      <c r="S370" s="389" t="s">
        <v>411</v>
      </c>
      <c r="T370" s="389" t="s">
        <v>411</v>
      </c>
      <c r="U370" s="389" t="s">
        <v>411</v>
      </c>
      <c r="V370" s="389" t="s">
        <v>411</v>
      </c>
      <c r="W370" s="389" t="s">
        <v>411</v>
      </c>
      <c r="X370" s="389" t="s">
        <v>411</v>
      </c>
      <c r="Y370" s="389" t="s">
        <v>411</v>
      </c>
      <c r="Z370" s="389" t="s">
        <v>411</v>
      </c>
      <c r="AA370" s="389" t="s">
        <v>411</v>
      </c>
      <c r="AB370" s="389" t="s">
        <v>411</v>
      </c>
      <c r="AC370" s="389" t="s">
        <v>411</v>
      </c>
      <c r="AD370" s="389" t="s">
        <v>411</v>
      </c>
      <c r="AE370" s="389" t="s">
        <v>411</v>
      </c>
      <c r="AF370" s="389" t="s">
        <v>411</v>
      </c>
      <c r="AG370" s="389" t="s">
        <v>411</v>
      </c>
      <c r="AH370" s="389" t="s">
        <v>411</v>
      </c>
      <c r="AI370" s="367">
        <v>0</v>
      </c>
      <c r="AJ370" s="367">
        <v>0</v>
      </c>
      <c r="AK370" s="367">
        <v>0</v>
      </c>
      <c r="AL370" s="367">
        <v>0</v>
      </c>
      <c r="AM370" s="367">
        <v>0</v>
      </c>
      <c r="AN370" s="367">
        <v>0</v>
      </c>
      <c r="AO370" s="367">
        <v>0</v>
      </c>
      <c r="AP370" s="367">
        <v>0</v>
      </c>
      <c r="AQ370" s="367">
        <v>0</v>
      </c>
      <c r="AR370" s="367">
        <v>0</v>
      </c>
      <c r="AS370" s="367">
        <v>0</v>
      </c>
      <c r="AT370" s="367">
        <v>0</v>
      </c>
      <c r="AU370" s="367">
        <v>0</v>
      </c>
      <c r="AV370" s="367">
        <v>0</v>
      </c>
      <c r="AW370" s="367">
        <v>0</v>
      </c>
      <c r="AX370" s="367">
        <v>0</v>
      </c>
      <c r="AY370" s="367">
        <v>0</v>
      </c>
      <c r="AZ370" s="367">
        <v>0</v>
      </c>
      <c r="BA370" s="367">
        <v>0</v>
      </c>
      <c r="BB370" s="367">
        <v>0</v>
      </c>
      <c r="BC370" s="367">
        <v>0</v>
      </c>
      <c r="BD370" s="367">
        <v>0</v>
      </c>
      <c r="BE370" s="367">
        <v>0</v>
      </c>
      <c r="BF370" s="367">
        <v>0</v>
      </c>
      <c r="BG370" s="367">
        <v>0</v>
      </c>
      <c r="BH370" s="367">
        <v>0</v>
      </c>
      <c r="BI370" s="367">
        <v>0</v>
      </c>
      <c r="BJ370" s="367">
        <v>0</v>
      </c>
      <c r="BK370" s="367">
        <v>0</v>
      </c>
      <c r="BL370" s="367">
        <v>0</v>
      </c>
      <c r="BN370" s="369">
        <v>0</v>
      </c>
      <c r="BO370" s="369">
        <v>0</v>
      </c>
      <c r="BP370" s="369">
        <v>0</v>
      </c>
      <c r="BQ370" s="369">
        <v>0</v>
      </c>
      <c r="BR370" s="369">
        <v>0</v>
      </c>
      <c r="BS370" s="390" t="s">
        <v>411</v>
      </c>
      <c r="BT370" s="390" t="s">
        <v>411</v>
      </c>
      <c r="BU370" s="390" t="s">
        <v>411</v>
      </c>
      <c r="BV370" s="390" t="s">
        <v>411</v>
      </c>
      <c r="BW370" s="390" t="s">
        <v>411</v>
      </c>
      <c r="BX370" s="390" t="s">
        <v>411</v>
      </c>
      <c r="BY370" s="390" t="s">
        <v>411</v>
      </c>
      <c r="BZ370" s="390" t="s">
        <v>411</v>
      </c>
      <c r="CA370" s="390" t="s">
        <v>411</v>
      </c>
      <c r="CB370" s="390" t="s">
        <v>411</v>
      </c>
      <c r="CC370" s="390" t="s">
        <v>411</v>
      </c>
      <c r="CD370" s="390" t="s">
        <v>411</v>
      </c>
      <c r="CE370" s="390" t="s">
        <v>411</v>
      </c>
      <c r="CF370" s="390" t="s">
        <v>411</v>
      </c>
      <c r="CG370" s="390" t="s">
        <v>411</v>
      </c>
      <c r="CH370" s="390" t="s">
        <v>411</v>
      </c>
      <c r="CI370" s="390" t="s">
        <v>411</v>
      </c>
      <c r="CJ370" s="390" t="s">
        <v>411</v>
      </c>
      <c r="CK370" s="390" t="s">
        <v>411</v>
      </c>
      <c r="CL370" s="390" t="s">
        <v>411</v>
      </c>
      <c r="CM370" s="390" t="s">
        <v>411</v>
      </c>
      <c r="CN370" s="390" t="s">
        <v>411</v>
      </c>
      <c r="CO370" s="369">
        <v>0</v>
      </c>
      <c r="CP370" s="369">
        <v>0</v>
      </c>
      <c r="CQ370" s="369">
        <v>0</v>
      </c>
      <c r="CR370" s="369">
        <v>0</v>
      </c>
      <c r="CS370" s="369">
        <v>0</v>
      </c>
      <c r="CT370" s="369">
        <v>0</v>
      </c>
      <c r="CU370" s="369">
        <v>0</v>
      </c>
      <c r="CV370" s="369">
        <v>0</v>
      </c>
      <c r="CW370" s="369">
        <v>0</v>
      </c>
      <c r="CX370" s="369">
        <v>0</v>
      </c>
      <c r="CY370" s="369">
        <v>0</v>
      </c>
      <c r="CZ370" s="369">
        <v>0</v>
      </c>
      <c r="DA370" s="369">
        <v>0</v>
      </c>
      <c r="DB370" s="369">
        <v>0</v>
      </c>
      <c r="DC370" s="369">
        <v>0</v>
      </c>
      <c r="DD370" s="369">
        <v>0</v>
      </c>
      <c r="DE370" s="369">
        <v>0</v>
      </c>
      <c r="DF370" s="369">
        <v>0</v>
      </c>
      <c r="DG370" s="369">
        <v>0</v>
      </c>
      <c r="DH370" s="369">
        <v>0</v>
      </c>
      <c r="DI370" s="369">
        <v>0</v>
      </c>
      <c r="DJ370" s="369">
        <v>0</v>
      </c>
      <c r="DK370" s="369">
        <v>0</v>
      </c>
      <c r="DL370" s="369">
        <v>0</v>
      </c>
      <c r="DM370" s="369">
        <v>0</v>
      </c>
      <c r="DN370" s="369">
        <v>0</v>
      </c>
      <c r="DO370" s="369">
        <v>0</v>
      </c>
      <c r="DP370" s="369">
        <v>0</v>
      </c>
      <c r="DQ370" s="369">
        <v>0</v>
      </c>
      <c r="DR370" s="369">
        <v>0</v>
      </c>
      <c r="DT370" s="366">
        <v>0</v>
      </c>
      <c r="DU370" s="304"/>
      <c r="DV370" s="304"/>
      <c r="DW370" s="304"/>
      <c r="DX370" s="304"/>
      <c r="DY370" s="304"/>
      <c r="DZ370" s="304"/>
      <c r="EA370" s="255">
        <v>0</v>
      </c>
      <c r="EB370" s="255">
        <v>0</v>
      </c>
      <c r="EC370" s="255">
        <v>0</v>
      </c>
      <c r="ED370" s="255">
        <f t="shared" si="36"/>
        <v>0</v>
      </c>
      <c r="EE370" s="255">
        <f t="shared" si="36"/>
        <v>0</v>
      </c>
      <c r="EF370" s="255">
        <f t="shared" si="34"/>
        <v>0</v>
      </c>
      <c r="EG370" s="255">
        <v>0</v>
      </c>
      <c r="EH370" s="366" t="s">
        <v>200</v>
      </c>
    </row>
    <row r="371" spans="1:138" x14ac:dyDescent="0.4">
      <c r="A371" s="366">
        <v>0</v>
      </c>
      <c r="B371" s="366">
        <v>0</v>
      </c>
      <c r="C371" s="366">
        <v>0</v>
      </c>
      <c r="D371" s="366">
        <v>0</v>
      </c>
      <c r="E371" s="366">
        <v>0</v>
      </c>
      <c r="F371" s="367">
        <v>0</v>
      </c>
      <c r="G371" s="367">
        <v>0</v>
      </c>
      <c r="H371" s="281"/>
      <c r="I371" s="281"/>
      <c r="J371" s="281"/>
      <c r="K371" s="281"/>
      <c r="L371" s="281"/>
      <c r="M371" s="389" t="s">
        <v>411</v>
      </c>
      <c r="N371" s="389" t="s">
        <v>411</v>
      </c>
      <c r="O371" s="389" t="s">
        <v>411</v>
      </c>
      <c r="P371" s="389" t="s">
        <v>411</v>
      </c>
      <c r="Q371" s="389" t="s">
        <v>411</v>
      </c>
      <c r="R371" s="389" t="s">
        <v>411</v>
      </c>
      <c r="S371" s="389" t="s">
        <v>411</v>
      </c>
      <c r="T371" s="389" t="s">
        <v>411</v>
      </c>
      <c r="U371" s="389" t="s">
        <v>411</v>
      </c>
      <c r="V371" s="389" t="s">
        <v>411</v>
      </c>
      <c r="W371" s="389" t="s">
        <v>411</v>
      </c>
      <c r="X371" s="389" t="s">
        <v>411</v>
      </c>
      <c r="Y371" s="389" t="s">
        <v>411</v>
      </c>
      <c r="Z371" s="389" t="s">
        <v>411</v>
      </c>
      <c r="AA371" s="389" t="s">
        <v>411</v>
      </c>
      <c r="AB371" s="389" t="s">
        <v>411</v>
      </c>
      <c r="AC371" s="389" t="s">
        <v>411</v>
      </c>
      <c r="AD371" s="389" t="s">
        <v>411</v>
      </c>
      <c r="AE371" s="389" t="s">
        <v>411</v>
      </c>
      <c r="AF371" s="389" t="s">
        <v>411</v>
      </c>
      <c r="AG371" s="389" t="s">
        <v>411</v>
      </c>
      <c r="AH371" s="389" t="s">
        <v>411</v>
      </c>
      <c r="AI371" s="367">
        <v>0</v>
      </c>
      <c r="AJ371" s="367">
        <v>0</v>
      </c>
      <c r="AK371" s="367">
        <v>0</v>
      </c>
      <c r="AL371" s="367">
        <v>0</v>
      </c>
      <c r="AM371" s="367">
        <v>0</v>
      </c>
      <c r="AN371" s="367">
        <v>0</v>
      </c>
      <c r="AO371" s="367">
        <v>0</v>
      </c>
      <c r="AP371" s="367">
        <v>0</v>
      </c>
      <c r="AQ371" s="367">
        <v>0</v>
      </c>
      <c r="AR371" s="367">
        <v>0</v>
      </c>
      <c r="AS371" s="367">
        <v>0</v>
      </c>
      <c r="AT371" s="367">
        <v>0</v>
      </c>
      <c r="AU371" s="367">
        <v>0</v>
      </c>
      <c r="AV371" s="367">
        <v>0</v>
      </c>
      <c r="AW371" s="367">
        <v>0</v>
      </c>
      <c r="AX371" s="367">
        <v>0</v>
      </c>
      <c r="AY371" s="367">
        <v>0</v>
      </c>
      <c r="AZ371" s="367">
        <v>0</v>
      </c>
      <c r="BA371" s="367">
        <v>0</v>
      </c>
      <c r="BB371" s="367">
        <v>0</v>
      </c>
      <c r="BC371" s="367">
        <v>0</v>
      </c>
      <c r="BD371" s="367">
        <v>0</v>
      </c>
      <c r="BE371" s="367">
        <v>0</v>
      </c>
      <c r="BF371" s="367">
        <v>0</v>
      </c>
      <c r="BG371" s="367">
        <v>0</v>
      </c>
      <c r="BH371" s="367">
        <v>0</v>
      </c>
      <c r="BI371" s="367">
        <v>0</v>
      </c>
      <c r="BJ371" s="367">
        <v>0</v>
      </c>
      <c r="BK371" s="367">
        <v>0</v>
      </c>
      <c r="BL371" s="367">
        <v>0</v>
      </c>
      <c r="BN371" s="369">
        <v>0</v>
      </c>
      <c r="BO371" s="369">
        <v>0</v>
      </c>
      <c r="BP371" s="369">
        <v>0</v>
      </c>
      <c r="BQ371" s="369">
        <v>0</v>
      </c>
      <c r="BR371" s="369">
        <v>0</v>
      </c>
      <c r="BS371" s="390" t="s">
        <v>411</v>
      </c>
      <c r="BT371" s="390" t="s">
        <v>411</v>
      </c>
      <c r="BU371" s="390" t="s">
        <v>411</v>
      </c>
      <c r="BV371" s="390" t="s">
        <v>411</v>
      </c>
      <c r="BW371" s="390" t="s">
        <v>411</v>
      </c>
      <c r="BX371" s="390" t="s">
        <v>411</v>
      </c>
      <c r="BY371" s="390" t="s">
        <v>411</v>
      </c>
      <c r="BZ371" s="390" t="s">
        <v>411</v>
      </c>
      <c r="CA371" s="390" t="s">
        <v>411</v>
      </c>
      <c r="CB371" s="390" t="s">
        <v>411</v>
      </c>
      <c r="CC371" s="390" t="s">
        <v>411</v>
      </c>
      <c r="CD371" s="390" t="s">
        <v>411</v>
      </c>
      <c r="CE371" s="390" t="s">
        <v>411</v>
      </c>
      <c r="CF371" s="390" t="s">
        <v>411</v>
      </c>
      <c r="CG371" s="390" t="s">
        <v>411</v>
      </c>
      <c r="CH371" s="390" t="s">
        <v>411</v>
      </c>
      <c r="CI371" s="390" t="s">
        <v>411</v>
      </c>
      <c r="CJ371" s="390" t="s">
        <v>411</v>
      </c>
      <c r="CK371" s="390" t="s">
        <v>411</v>
      </c>
      <c r="CL371" s="390" t="s">
        <v>411</v>
      </c>
      <c r="CM371" s="390" t="s">
        <v>411</v>
      </c>
      <c r="CN371" s="390" t="s">
        <v>411</v>
      </c>
      <c r="CO371" s="369">
        <v>0</v>
      </c>
      <c r="CP371" s="369">
        <v>0</v>
      </c>
      <c r="CQ371" s="369">
        <v>0</v>
      </c>
      <c r="CR371" s="369">
        <v>0</v>
      </c>
      <c r="CS371" s="369">
        <v>0</v>
      </c>
      <c r="CT371" s="369">
        <v>0</v>
      </c>
      <c r="CU371" s="369">
        <v>0</v>
      </c>
      <c r="CV371" s="369">
        <v>0</v>
      </c>
      <c r="CW371" s="369">
        <v>0</v>
      </c>
      <c r="CX371" s="369">
        <v>0</v>
      </c>
      <c r="CY371" s="369">
        <v>0</v>
      </c>
      <c r="CZ371" s="369">
        <v>0</v>
      </c>
      <c r="DA371" s="369">
        <v>0</v>
      </c>
      <c r="DB371" s="369">
        <v>0</v>
      </c>
      <c r="DC371" s="369">
        <v>0</v>
      </c>
      <c r="DD371" s="369">
        <v>0</v>
      </c>
      <c r="DE371" s="369">
        <v>0</v>
      </c>
      <c r="DF371" s="369">
        <v>0</v>
      </c>
      <c r="DG371" s="369">
        <v>0</v>
      </c>
      <c r="DH371" s="369">
        <v>0</v>
      </c>
      <c r="DI371" s="369">
        <v>0</v>
      </c>
      <c r="DJ371" s="369">
        <v>0</v>
      </c>
      <c r="DK371" s="369">
        <v>0</v>
      </c>
      <c r="DL371" s="369">
        <v>0</v>
      </c>
      <c r="DM371" s="369">
        <v>0</v>
      </c>
      <c r="DN371" s="369">
        <v>0</v>
      </c>
      <c r="DO371" s="369">
        <v>0</v>
      </c>
      <c r="DP371" s="369">
        <v>0</v>
      </c>
      <c r="DQ371" s="369">
        <v>0</v>
      </c>
      <c r="DR371" s="369">
        <v>0</v>
      </c>
      <c r="DT371" s="366">
        <v>0</v>
      </c>
      <c r="DU371" s="304"/>
      <c r="DV371" s="304"/>
      <c r="DW371" s="304"/>
      <c r="DX371" s="304"/>
      <c r="DY371" s="304"/>
      <c r="DZ371" s="304"/>
      <c r="EA371" s="255">
        <v>0</v>
      </c>
      <c r="EB371" s="255">
        <v>0</v>
      </c>
      <c r="EC371" s="255">
        <v>0</v>
      </c>
      <c r="ED371" s="255">
        <f t="shared" si="36"/>
        <v>0</v>
      </c>
      <c r="EE371" s="255">
        <f t="shared" si="36"/>
        <v>0</v>
      </c>
      <c r="EF371" s="255">
        <f t="shared" si="34"/>
        <v>0</v>
      </c>
      <c r="EG371" s="255">
        <v>0</v>
      </c>
      <c r="EH371" s="366" t="s">
        <v>200</v>
      </c>
    </row>
    <row r="372" spans="1:138" x14ac:dyDescent="0.4">
      <c r="A372" s="366" t="s">
        <v>108</v>
      </c>
      <c r="B372" s="366" t="s">
        <v>267</v>
      </c>
      <c r="C372" s="366" t="s">
        <v>46</v>
      </c>
      <c r="D372" s="366" t="s">
        <v>359</v>
      </c>
      <c r="E372" s="366" t="s">
        <v>270</v>
      </c>
      <c r="F372" s="367">
        <v>224.23</v>
      </c>
      <c r="G372" s="367">
        <v>98.215134985207087</v>
      </c>
      <c r="H372" s="281"/>
      <c r="I372" s="281"/>
      <c r="J372" s="281"/>
      <c r="K372" s="281"/>
      <c r="L372" s="281"/>
      <c r="M372" s="389" t="s">
        <v>411</v>
      </c>
      <c r="N372" s="389" t="s">
        <v>411</v>
      </c>
      <c r="O372" s="389" t="s">
        <v>411</v>
      </c>
      <c r="P372" s="389" t="s">
        <v>411</v>
      </c>
      <c r="Q372" s="389" t="s">
        <v>411</v>
      </c>
      <c r="R372" s="389" t="s">
        <v>411</v>
      </c>
      <c r="S372" s="389" t="s">
        <v>411</v>
      </c>
      <c r="T372" s="389" t="s">
        <v>411</v>
      </c>
      <c r="U372" s="389" t="s">
        <v>411</v>
      </c>
      <c r="V372" s="389" t="s">
        <v>411</v>
      </c>
      <c r="W372" s="389" t="s">
        <v>411</v>
      </c>
      <c r="X372" s="389" t="s">
        <v>411</v>
      </c>
      <c r="Y372" s="389" t="s">
        <v>411</v>
      </c>
      <c r="Z372" s="389" t="s">
        <v>411</v>
      </c>
      <c r="AA372" s="389" t="s">
        <v>411</v>
      </c>
      <c r="AB372" s="389" t="s">
        <v>411</v>
      </c>
      <c r="AC372" s="389" t="s">
        <v>411</v>
      </c>
      <c r="AD372" s="389" t="s">
        <v>411</v>
      </c>
      <c r="AE372" s="389" t="s">
        <v>411</v>
      </c>
      <c r="AF372" s="389" t="s">
        <v>411</v>
      </c>
      <c r="AG372" s="389" t="s">
        <v>411</v>
      </c>
      <c r="AH372" s="389" t="s">
        <v>411</v>
      </c>
      <c r="AI372" s="367"/>
      <c r="AJ372" s="367"/>
      <c r="AK372" s="367"/>
      <c r="AL372" s="367"/>
      <c r="AM372" s="367"/>
      <c r="AN372" s="367"/>
      <c r="AO372" s="367"/>
      <c r="AP372" s="367"/>
      <c r="AQ372" s="367"/>
      <c r="AR372" s="367"/>
      <c r="AS372" s="367"/>
      <c r="AT372" s="367"/>
      <c r="AU372" s="367"/>
      <c r="AV372" s="367"/>
      <c r="AW372" s="367"/>
      <c r="AX372" s="367"/>
      <c r="AY372" s="367"/>
      <c r="AZ372" s="367"/>
      <c r="BA372" s="367"/>
      <c r="BB372" s="367"/>
      <c r="BC372" s="367"/>
      <c r="BD372" s="367"/>
      <c r="BE372" s="367"/>
      <c r="BF372" s="367"/>
      <c r="BG372" s="367"/>
      <c r="BH372" s="367"/>
      <c r="BI372" s="367"/>
      <c r="BJ372" s="367"/>
      <c r="BK372" s="367"/>
      <c r="BL372" s="367"/>
      <c r="BN372" s="369">
        <v>0</v>
      </c>
      <c r="BO372" s="369">
        <v>0</v>
      </c>
      <c r="BP372" s="369">
        <v>0</v>
      </c>
      <c r="BQ372" s="369">
        <v>0</v>
      </c>
      <c r="BR372" s="369">
        <v>0</v>
      </c>
      <c r="BS372" s="390" t="s">
        <v>411</v>
      </c>
      <c r="BT372" s="390" t="s">
        <v>411</v>
      </c>
      <c r="BU372" s="390" t="s">
        <v>411</v>
      </c>
      <c r="BV372" s="390" t="s">
        <v>411</v>
      </c>
      <c r="BW372" s="390" t="s">
        <v>411</v>
      </c>
      <c r="BX372" s="390" t="s">
        <v>411</v>
      </c>
      <c r="BY372" s="390" t="s">
        <v>411</v>
      </c>
      <c r="BZ372" s="390" t="s">
        <v>411</v>
      </c>
      <c r="CA372" s="390" t="s">
        <v>411</v>
      </c>
      <c r="CB372" s="390" t="s">
        <v>411</v>
      </c>
      <c r="CC372" s="390" t="s">
        <v>411</v>
      </c>
      <c r="CD372" s="390" t="s">
        <v>411</v>
      </c>
      <c r="CE372" s="390" t="s">
        <v>411</v>
      </c>
      <c r="CF372" s="390" t="s">
        <v>411</v>
      </c>
      <c r="CG372" s="390" t="s">
        <v>411</v>
      </c>
      <c r="CH372" s="390" t="s">
        <v>411</v>
      </c>
      <c r="CI372" s="390" t="s">
        <v>411</v>
      </c>
      <c r="CJ372" s="390" t="s">
        <v>411</v>
      </c>
      <c r="CK372" s="390" t="s">
        <v>411</v>
      </c>
      <c r="CL372" s="390" t="s">
        <v>411</v>
      </c>
      <c r="CM372" s="390" t="s">
        <v>411</v>
      </c>
      <c r="CN372" s="390" t="s">
        <v>411</v>
      </c>
      <c r="CO372" s="369"/>
      <c r="CP372" s="369"/>
      <c r="CQ372" s="369"/>
      <c r="CR372" s="369"/>
      <c r="CS372" s="369"/>
      <c r="CT372" s="369"/>
      <c r="CU372" s="369"/>
      <c r="CV372" s="369"/>
      <c r="CW372" s="369"/>
      <c r="CX372" s="369"/>
      <c r="CY372" s="369"/>
      <c r="CZ372" s="369"/>
      <c r="DA372" s="369"/>
      <c r="DB372" s="369"/>
      <c r="DC372" s="369"/>
      <c r="DD372" s="369"/>
      <c r="DE372" s="369"/>
      <c r="DF372" s="369"/>
      <c r="DG372" s="369"/>
      <c r="DH372" s="369"/>
      <c r="DI372" s="369"/>
      <c r="DJ372" s="369"/>
      <c r="DK372" s="369"/>
      <c r="DL372" s="369"/>
      <c r="DM372" s="369"/>
      <c r="DN372" s="369"/>
      <c r="DO372" s="369"/>
      <c r="DP372" s="369"/>
      <c r="DQ372" s="369"/>
      <c r="DR372" s="369"/>
      <c r="DT372" s="366" t="s">
        <v>213</v>
      </c>
      <c r="DU372" s="304"/>
      <c r="DV372" s="304"/>
      <c r="DW372" s="304"/>
      <c r="DX372" s="304"/>
      <c r="DY372" s="304"/>
      <c r="DZ372" s="304"/>
      <c r="EA372" s="255">
        <v>0</v>
      </c>
      <c r="EB372" s="255">
        <v>0</v>
      </c>
      <c r="EC372" s="255">
        <v>0</v>
      </c>
      <c r="ED372" s="255">
        <f t="shared" ref="ED372:EE408" si="37">SUMIF($BN$1:$DR$1,ED$2,$BN372:$DR372)</f>
        <v>0</v>
      </c>
      <c r="EE372" s="255">
        <f t="shared" si="37"/>
        <v>0</v>
      </c>
      <c r="EF372" s="255">
        <f t="shared" ref="EF372:EF435" si="38">SUM(DU372:EE372)</f>
        <v>0</v>
      </c>
      <c r="EG372" s="255">
        <v>0</v>
      </c>
      <c r="EH372" s="366" t="s">
        <v>200</v>
      </c>
    </row>
    <row r="373" spans="1:138" x14ac:dyDescent="0.4">
      <c r="A373" s="366" t="s">
        <v>108</v>
      </c>
      <c r="B373" s="366" t="s">
        <v>267</v>
      </c>
      <c r="C373" s="366" t="s">
        <v>46</v>
      </c>
      <c r="D373" s="366" t="s">
        <v>359</v>
      </c>
      <c r="E373" s="366" t="s">
        <v>381</v>
      </c>
      <c r="F373" s="367">
        <v>224.23</v>
      </c>
      <c r="G373" s="367">
        <v>98.215134985207087</v>
      </c>
      <c r="H373" s="281"/>
      <c r="I373" s="281"/>
      <c r="J373" s="281"/>
      <c r="K373" s="281"/>
      <c r="L373" s="281"/>
      <c r="M373" s="389" t="s">
        <v>411</v>
      </c>
      <c r="N373" s="389" t="s">
        <v>411</v>
      </c>
      <c r="O373" s="389" t="s">
        <v>411</v>
      </c>
      <c r="P373" s="389" t="s">
        <v>411</v>
      </c>
      <c r="Q373" s="389" t="s">
        <v>411</v>
      </c>
      <c r="R373" s="389" t="s">
        <v>411</v>
      </c>
      <c r="S373" s="389" t="s">
        <v>411</v>
      </c>
      <c r="T373" s="389" t="s">
        <v>411</v>
      </c>
      <c r="U373" s="389" t="s">
        <v>411</v>
      </c>
      <c r="V373" s="389" t="s">
        <v>411</v>
      </c>
      <c r="W373" s="389" t="s">
        <v>411</v>
      </c>
      <c r="X373" s="389" t="s">
        <v>411</v>
      </c>
      <c r="Y373" s="389" t="s">
        <v>411</v>
      </c>
      <c r="Z373" s="389" t="s">
        <v>411</v>
      </c>
      <c r="AA373" s="389" t="s">
        <v>411</v>
      </c>
      <c r="AB373" s="389" t="s">
        <v>411</v>
      </c>
      <c r="AC373" s="389" t="s">
        <v>411</v>
      </c>
      <c r="AD373" s="389" t="s">
        <v>411</v>
      </c>
      <c r="AE373" s="389" t="s">
        <v>411</v>
      </c>
      <c r="AF373" s="389" t="s">
        <v>411</v>
      </c>
      <c r="AG373" s="389" t="s">
        <v>411</v>
      </c>
      <c r="AH373" s="389" t="s">
        <v>411</v>
      </c>
      <c r="AI373" s="367"/>
      <c r="AJ373" s="367"/>
      <c r="AK373" s="367"/>
      <c r="AL373" s="367"/>
      <c r="AM373" s="367"/>
      <c r="AN373" s="367"/>
      <c r="AO373" s="367"/>
      <c r="AP373" s="367"/>
      <c r="AQ373" s="367"/>
      <c r="AR373" s="367"/>
      <c r="AS373" s="367"/>
      <c r="AT373" s="367"/>
      <c r="AU373" s="367"/>
      <c r="AV373" s="367"/>
      <c r="AW373" s="367"/>
      <c r="AX373" s="367"/>
      <c r="AY373" s="367"/>
      <c r="AZ373" s="367"/>
      <c r="BA373" s="367"/>
      <c r="BB373" s="367"/>
      <c r="BC373" s="367"/>
      <c r="BD373" s="367"/>
      <c r="BE373" s="367"/>
      <c r="BF373" s="367"/>
      <c r="BG373" s="367"/>
      <c r="BH373" s="367"/>
      <c r="BI373" s="367"/>
      <c r="BJ373" s="367"/>
      <c r="BK373" s="367"/>
      <c r="BL373" s="367"/>
      <c r="BN373" s="369">
        <v>0</v>
      </c>
      <c r="BO373" s="369">
        <v>0</v>
      </c>
      <c r="BP373" s="369">
        <v>0</v>
      </c>
      <c r="BQ373" s="369">
        <v>0</v>
      </c>
      <c r="BR373" s="369">
        <v>0</v>
      </c>
      <c r="BS373" s="390" t="s">
        <v>411</v>
      </c>
      <c r="BT373" s="390" t="s">
        <v>411</v>
      </c>
      <c r="BU373" s="390" t="s">
        <v>411</v>
      </c>
      <c r="BV373" s="390" t="s">
        <v>411</v>
      </c>
      <c r="BW373" s="390" t="s">
        <v>411</v>
      </c>
      <c r="BX373" s="390" t="s">
        <v>411</v>
      </c>
      <c r="BY373" s="390" t="s">
        <v>411</v>
      </c>
      <c r="BZ373" s="390" t="s">
        <v>411</v>
      </c>
      <c r="CA373" s="390" t="s">
        <v>411</v>
      </c>
      <c r="CB373" s="390" t="s">
        <v>411</v>
      </c>
      <c r="CC373" s="390" t="s">
        <v>411</v>
      </c>
      <c r="CD373" s="390" t="s">
        <v>411</v>
      </c>
      <c r="CE373" s="390" t="s">
        <v>411</v>
      </c>
      <c r="CF373" s="390" t="s">
        <v>411</v>
      </c>
      <c r="CG373" s="390" t="s">
        <v>411</v>
      </c>
      <c r="CH373" s="390" t="s">
        <v>411</v>
      </c>
      <c r="CI373" s="390" t="s">
        <v>411</v>
      </c>
      <c r="CJ373" s="390" t="s">
        <v>411</v>
      </c>
      <c r="CK373" s="390" t="s">
        <v>411</v>
      </c>
      <c r="CL373" s="390" t="s">
        <v>411</v>
      </c>
      <c r="CM373" s="390" t="s">
        <v>411</v>
      </c>
      <c r="CN373" s="390" t="s">
        <v>411</v>
      </c>
      <c r="CO373" s="369"/>
      <c r="CP373" s="369"/>
      <c r="CQ373" s="369"/>
      <c r="CR373" s="369"/>
      <c r="CS373" s="369"/>
      <c r="CT373" s="369"/>
      <c r="CU373" s="369"/>
      <c r="CV373" s="369"/>
      <c r="CW373" s="369"/>
      <c r="CX373" s="369"/>
      <c r="CY373" s="369"/>
      <c r="CZ373" s="369"/>
      <c r="DA373" s="369"/>
      <c r="DB373" s="369"/>
      <c r="DC373" s="369"/>
      <c r="DD373" s="369"/>
      <c r="DE373" s="369"/>
      <c r="DF373" s="369"/>
      <c r="DG373" s="369"/>
      <c r="DH373" s="369"/>
      <c r="DI373" s="369"/>
      <c r="DJ373" s="369"/>
      <c r="DK373" s="369"/>
      <c r="DL373" s="369"/>
      <c r="DM373" s="369"/>
      <c r="DN373" s="369"/>
      <c r="DO373" s="369"/>
      <c r="DP373" s="369"/>
      <c r="DQ373" s="369"/>
      <c r="DR373" s="369"/>
      <c r="DT373" s="366" t="s">
        <v>213</v>
      </c>
      <c r="DU373" s="304"/>
      <c r="DV373" s="304"/>
      <c r="DW373" s="304"/>
      <c r="DX373" s="304"/>
      <c r="DY373" s="304"/>
      <c r="DZ373" s="304"/>
      <c r="EA373" s="255">
        <v>0</v>
      </c>
      <c r="EB373" s="255">
        <v>0</v>
      </c>
      <c r="EC373" s="255">
        <v>0</v>
      </c>
      <c r="ED373" s="255">
        <f t="shared" si="37"/>
        <v>0</v>
      </c>
      <c r="EE373" s="255">
        <f t="shared" si="37"/>
        <v>0</v>
      </c>
      <c r="EF373" s="255">
        <f t="shared" si="38"/>
        <v>0</v>
      </c>
      <c r="EG373" s="255">
        <v>0</v>
      </c>
      <c r="EH373" s="366" t="s">
        <v>200</v>
      </c>
    </row>
    <row r="374" spans="1:138" x14ac:dyDescent="0.4">
      <c r="A374" s="366" t="s">
        <v>108</v>
      </c>
      <c r="B374" s="366" t="s">
        <v>267</v>
      </c>
      <c r="C374" s="366" t="s">
        <v>382</v>
      </c>
      <c r="D374" s="366" t="s">
        <v>359</v>
      </c>
      <c r="E374" s="366" t="s">
        <v>383</v>
      </c>
      <c r="F374" s="367">
        <v>0</v>
      </c>
      <c r="G374" s="367">
        <v>0</v>
      </c>
      <c r="H374" s="281"/>
      <c r="I374" s="281"/>
      <c r="J374" s="281"/>
      <c r="K374" s="281"/>
      <c r="L374" s="281"/>
      <c r="M374" s="389" t="s">
        <v>411</v>
      </c>
      <c r="N374" s="389" t="s">
        <v>411</v>
      </c>
      <c r="O374" s="389" t="s">
        <v>411</v>
      </c>
      <c r="P374" s="389" t="s">
        <v>411</v>
      </c>
      <c r="Q374" s="389" t="s">
        <v>411</v>
      </c>
      <c r="R374" s="389" t="s">
        <v>411</v>
      </c>
      <c r="S374" s="389" t="s">
        <v>411</v>
      </c>
      <c r="T374" s="389" t="s">
        <v>411</v>
      </c>
      <c r="U374" s="389" t="s">
        <v>411</v>
      </c>
      <c r="V374" s="389" t="s">
        <v>411</v>
      </c>
      <c r="W374" s="389" t="s">
        <v>411</v>
      </c>
      <c r="X374" s="389" t="s">
        <v>411</v>
      </c>
      <c r="Y374" s="389" t="s">
        <v>411</v>
      </c>
      <c r="Z374" s="389" t="s">
        <v>411</v>
      </c>
      <c r="AA374" s="389" t="s">
        <v>411</v>
      </c>
      <c r="AB374" s="389" t="s">
        <v>411</v>
      </c>
      <c r="AC374" s="389" t="s">
        <v>411</v>
      </c>
      <c r="AD374" s="389" t="s">
        <v>411</v>
      </c>
      <c r="AE374" s="389" t="s">
        <v>411</v>
      </c>
      <c r="AF374" s="389" t="s">
        <v>411</v>
      </c>
      <c r="AG374" s="389" t="s">
        <v>411</v>
      </c>
      <c r="AH374" s="389" t="s">
        <v>411</v>
      </c>
      <c r="AI374" s="367"/>
      <c r="AJ374" s="367"/>
      <c r="AK374" s="367"/>
      <c r="AL374" s="367"/>
      <c r="AM374" s="367"/>
      <c r="AN374" s="367"/>
      <c r="AO374" s="367"/>
      <c r="AP374" s="367"/>
      <c r="AQ374" s="367"/>
      <c r="AR374" s="367"/>
      <c r="AS374" s="367"/>
      <c r="AT374" s="367"/>
      <c r="AU374" s="367"/>
      <c r="AV374" s="367"/>
      <c r="AW374" s="367"/>
      <c r="AX374" s="367"/>
      <c r="AY374" s="367"/>
      <c r="AZ374" s="367"/>
      <c r="BA374" s="367"/>
      <c r="BB374" s="367"/>
      <c r="BC374" s="367"/>
      <c r="BD374" s="367"/>
      <c r="BE374" s="367"/>
      <c r="BF374" s="367"/>
      <c r="BG374" s="367"/>
      <c r="BH374" s="367"/>
      <c r="BI374" s="367"/>
      <c r="BJ374" s="367"/>
      <c r="BK374" s="367"/>
      <c r="BL374" s="367"/>
      <c r="BN374" s="369">
        <v>0</v>
      </c>
      <c r="BO374" s="369">
        <v>0</v>
      </c>
      <c r="BP374" s="369">
        <v>0</v>
      </c>
      <c r="BQ374" s="369">
        <v>0</v>
      </c>
      <c r="BR374" s="369">
        <v>0</v>
      </c>
      <c r="BS374" s="390" t="s">
        <v>411</v>
      </c>
      <c r="BT374" s="390" t="s">
        <v>411</v>
      </c>
      <c r="BU374" s="390" t="s">
        <v>411</v>
      </c>
      <c r="BV374" s="390" t="s">
        <v>411</v>
      </c>
      <c r="BW374" s="390" t="s">
        <v>411</v>
      </c>
      <c r="BX374" s="390" t="s">
        <v>411</v>
      </c>
      <c r="BY374" s="390" t="s">
        <v>411</v>
      </c>
      <c r="BZ374" s="390" t="s">
        <v>411</v>
      </c>
      <c r="CA374" s="390" t="s">
        <v>411</v>
      </c>
      <c r="CB374" s="390" t="s">
        <v>411</v>
      </c>
      <c r="CC374" s="390" t="s">
        <v>411</v>
      </c>
      <c r="CD374" s="390" t="s">
        <v>411</v>
      </c>
      <c r="CE374" s="390" t="s">
        <v>411</v>
      </c>
      <c r="CF374" s="390" t="s">
        <v>411</v>
      </c>
      <c r="CG374" s="390" t="s">
        <v>411</v>
      </c>
      <c r="CH374" s="390" t="s">
        <v>411</v>
      </c>
      <c r="CI374" s="390" t="s">
        <v>411</v>
      </c>
      <c r="CJ374" s="390" t="s">
        <v>411</v>
      </c>
      <c r="CK374" s="390" t="s">
        <v>411</v>
      </c>
      <c r="CL374" s="390" t="s">
        <v>411</v>
      </c>
      <c r="CM374" s="390" t="s">
        <v>411</v>
      </c>
      <c r="CN374" s="390" t="s">
        <v>411</v>
      </c>
      <c r="CO374" s="369"/>
      <c r="CP374" s="369"/>
      <c r="CQ374" s="369"/>
      <c r="CR374" s="369"/>
      <c r="CS374" s="369"/>
      <c r="CT374" s="369"/>
      <c r="CU374" s="369"/>
      <c r="CV374" s="369"/>
      <c r="CW374" s="369"/>
      <c r="CX374" s="369"/>
      <c r="CY374" s="369"/>
      <c r="CZ374" s="369"/>
      <c r="DA374" s="369"/>
      <c r="DB374" s="369"/>
      <c r="DC374" s="369"/>
      <c r="DD374" s="369"/>
      <c r="DE374" s="369"/>
      <c r="DF374" s="369"/>
      <c r="DG374" s="369"/>
      <c r="DH374" s="369"/>
      <c r="DI374" s="369"/>
      <c r="DJ374" s="369"/>
      <c r="DK374" s="369"/>
      <c r="DL374" s="369"/>
      <c r="DM374" s="369"/>
      <c r="DN374" s="369"/>
      <c r="DO374" s="369"/>
      <c r="DP374" s="369"/>
      <c r="DQ374" s="369"/>
      <c r="DR374" s="369"/>
      <c r="DT374" s="366" t="s">
        <v>213</v>
      </c>
      <c r="DU374" s="304"/>
      <c r="DV374" s="304"/>
      <c r="DW374" s="304"/>
      <c r="DX374" s="304"/>
      <c r="DY374" s="304"/>
      <c r="DZ374" s="304"/>
      <c r="EA374" s="255">
        <v>0</v>
      </c>
      <c r="EB374" s="255">
        <v>0</v>
      </c>
      <c r="EC374" s="255">
        <v>0</v>
      </c>
      <c r="ED374" s="255">
        <f t="shared" si="37"/>
        <v>0</v>
      </c>
      <c r="EE374" s="255">
        <f t="shared" si="37"/>
        <v>0</v>
      </c>
      <c r="EF374" s="255">
        <f t="shared" si="38"/>
        <v>0</v>
      </c>
      <c r="EG374" s="255">
        <v>0</v>
      </c>
      <c r="EH374" s="366" t="s">
        <v>200</v>
      </c>
    </row>
    <row r="375" spans="1:138" x14ac:dyDescent="0.4">
      <c r="A375" s="366" t="s">
        <v>108</v>
      </c>
      <c r="B375" s="366" t="s">
        <v>267</v>
      </c>
      <c r="C375" s="366" t="s">
        <v>46</v>
      </c>
      <c r="D375" s="366" t="s">
        <v>359</v>
      </c>
      <c r="E375" s="366" t="s">
        <v>272</v>
      </c>
      <c r="F375" s="367">
        <v>206.11</v>
      </c>
      <c r="G375" s="367">
        <v>90.282775517751475</v>
      </c>
      <c r="H375" s="281"/>
      <c r="I375" s="281"/>
      <c r="J375" s="281"/>
      <c r="K375" s="281"/>
      <c r="L375" s="281"/>
      <c r="M375" s="389" t="s">
        <v>411</v>
      </c>
      <c r="N375" s="389" t="s">
        <v>411</v>
      </c>
      <c r="O375" s="389" t="s">
        <v>411</v>
      </c>
      <c r="P375" s="389" t="s">
        <v>411</v>
      </c>
      <c r="Q375" s="389" t="s">
        <v>411</v>
      </c>
      <c r="R375" s="389" t="s">
        <v>411</v>
      </c>
      <c r="S375" s="389" t="s">
        <v>411</v>
      </c>
      <c r="T375" s="389" t="s">
        <v>411</v>
      </c>
      <c r="U375" s="389" t="s">
        <v>411</v>
      </c>
      <c r="V375" s="389" t="s">
        <v>411</v>
      </c>
      <c r="W375" s="389" t="s">
        <v>411</v>
      </c>
      <c r="X375" s="389" t="s">
        <v>411</v>
      </c>
      <c r="Y375" s="389" t="s">
        <v>411</v>
      </c>
      <c r="Z375" s="389" t="s">
        <v>411</v>
      </c>
      <c r="AA375" s="389" t="s">
        <v>411</v>
      </c>
      <c r="AB375" s="389" t="s">
        <v>411</v>
      </c>
      <c r="AC375" s="389" t="s">
        <v>411</v>
      </c>
      <c r="AD375" s="389" t="s">
        <v>411</v>
      </c>
      <c r="AE375" s="389" t="s">
        <v>411</v>
      </c>
      <c r="AF375" s="389" t="s">
        <v>411</v>
      </c>
      <c r="AG375" s="389" t="s">
        <v>411</v>
      </c>
      <c r="AH375" s="389" t="s">
        <v>411</v>
      </c>
      <c r="AI375" s="367"/>
      <c r="AJ375" s="367"/>
      <c r="AK375" s="367"/>
      <c r="AL375" s="367"/>
      <c r="AM375" s="367"/>
      <c r="AN375" s="367"/>
      <c r="AO375" s="367"/>
      <c r="AP375" s="367"/>
      <c r="AQ375" s="367"/>
      <c r="AR375" s="367"/>
      <c r="AS375" s="367"/>
      <c r="AT375" s="367"/>
      <c r="AU375" s="367"/>
      <c r="AV375" s="367"/>
      <c r="AW375" s="367"/>
      <c r="AX375" s="367"/>
      <c r="AY375" s="367"/>
      <c r="AZ375" s="367"/>
      <c r="BA375" s="367"/>
      <c r="BB375" s="367"/>
      <c r="BC375" s="367"/>
      <c r="BD375" s="367"/>
      <c r="BE375" s="367"/>
      <c r="BF375" s="367"/>
      <c r="BG375" s="367"/>
      <c r="BH375" s="367"/>
      <c r="BI375" s="367"/>
      <c r="BJ375" s="367"/>
      <c r="BK375" s="367"/>
      <c r="BL375" s="367"/>
      <c r="BN375" s="369">
        <v>0</v>
      </c>
      <c r="BO375" s="369">
        <v>0</v>
      </c>
      <c r="BP375" s="369">
        <v>0</v>
      </c>
      <c r="BQ375" s="369">
        <v>0</v>
      </c>
      <c r="BR375" s="369">
        <v>0</v>
      </c>
      <c r="BS375" s="390" t="s">
        <v>411</v>
      </c>
      <c r="BT375" s="390" t="s">
        <v>411</v>
      </c>
      <c r="BU375" s="390" t="s">
        <v>411</v>
      </c>
      <c r="BV375" s="390" t="s">
        <v>411</v>
      </c>
      <c r="BW375" s="390" t="s">
        <v>411</v>
      </c>
      <c r="BX375" s="390" t="s">
        <v>411</v>
      </c>
      <c r="BY375" s="390" t="s">
        <v>411</v>
      </c>
      <c r="BZ375" s="390" t="s">
        <v>411</v>
      </c>
      <c r="CA375" s="390" t="s">
        <v>411</v>
      </c>
      <c r="CB375" s="390" t="s">
        <v>411</v>
      </c>
      <c r="CC375" s="390" t="s">
        <v>411</v>
      </c>
      <c r="CD375" s="390" t="s">
        <v>411</v>
      </c>
      <c r="CE375" s="390" t="s">
        <v>411</v>
      </c>
      <c r="CF375" s="390" t="s">
        <v>411</v>
      </c>
      <c r="CG375" s="390" t="s">
        <v>411</v>
      </c>
      <c r="CH375" s="390" t="s">
        <v>411</v>
      </c>
      <c r="CI375" s="390" t="s">
        <v>411</v>
      </c>
      <c r="CJ375" s="390" t="s">
        <v>411</v>
      </c>
      <c r="CK375" s="390" t="s">
        <v>411</v>
      </c>
      <c r="CL375" s="390" t="s">
        <v>411</v>
      </c>
      <c r="CM375" s="390" t="s">
        <v>411</v>
      </c>
      <c r="CN375" s="390" t="s">
        <v>411</v>
      </c>
      <c r="CO375" s="369"/>
      <c r="CP375" s="369"/>
      <c r="CQ375" s="369"/>
      <c r="CR375" s="369"/>
      <c r="CS375" s="369"/>
      <c r="CT375" s="369"/>
      <c r="CU375" s="369"/>
      <c r="CV375" s="369"/>
      <c r="CW375" s="369"/>
      <c r="CX375" s="369"/>
      <c r="CY375" s="369"/>
      <c r="CZ375" s="369"/>
      <c r="DA375" s="369"/>
      <c r="DB375" s="369"/>
      <c r="DC375" s="369"/>
      <c r="DD375" s="369"/>
      <c r="DE375" s="369"/>
      <c r="DF375" s="369"/>
      <c r="DG375" s="369"/>
      <c r="DH375" s="369"/>
      <c r="DI375" s="369"/>
      <c r="DJ375" s="369"/>
      <c r="DK375" s="369"/>
      <c r="DL375" s="369"/>
      <c r="DM375" s="369"/>
      <c r="DN375" s="369"/>
      <c r="DO375" s="369"/>
      <c r="DP375" s="369"/>
      <c r="DQ375" s="369"/>
      <c r="DR375" s="369"/>
      <c r="DT375" s="366" t="s">
        <v>213</v>
      </c>
      <c r="DU375" s="304"/>
      <c r="DV375" s="304"/>
      <c r="DW375" s="304"/>
      <c r="DX375" s="304"/>
      <c r="DY375" s="304"/>
      <c r="DZ375" s="304"/>
      <c r="EA375" s="255">
        <v>0</v>
      </c>
      <c r="EB375" s="255">
        <v>0</v>
      </c>
      <c r="EC375" s="255">
        <v>0</v>
      </c>
      <c r="ED375" s="255">
        <f t="shared" si="37"/>
        <v>0</v>
      </c>
      <c r="EE375" s="255">
        <f t="shared" si="37"/>
        <v>0</v>
      </c>
      <c r="EF375" s="255">
        <f t="shared" si="38"/>
        <v>0</v>
      </c>
      <c r="EG375" s="255">
        <v>0</v>
      </c>
      <c r="EH375" s="366" t="s">
        <v>200</v>
      </c>
    </row>
    <row r="376" spans="1:138" x14ac:dyDescent="0.4">
      <c r="A376" s="366" t="s">
        <v>108</v>
      </c>
      <c r="B376" s="366" t="s">
        <v>267</v>
      </c>
      <c r="C376" s="366" t="s">
        <v>46</v>
      </c>
      <c r="D376" s="366" t="s">
        <v>359</v>
      </c>
      <c r="E376" s="366" t="s">
        <v>384</v>
      </c>
      <c r="F376" s="367">
        <v>206.11</v>
      </c>
      <c r="G376" s="367">
        <v>90.282775517751475</v>
      </c>
      <c r="H376" s="281"/>
      <c r="I376" s="281"/>
      <c r="J376" s="281"/>
      <c r="K376" s="281"/>
      <c r="L376" s="281"/>
      <c r="M376" s="389" t="s">
        <v>411</v>
      </c>
      <c r="N376" s="389" t="s">
        <v>411</v>
      </c>
      <c r="O376" s="389" t="s">
        <v>411</v>
      </c>
      <c r="P376" s="389" t="s">
        <v>411</v>
      </c>
      <c r="Q376" s="389" t="s">
        <v>411</v>
      </c>
      <c r="R376" s="389" t="s">
        <v>411</v>
      </c>
      <c r="S376" s="389" t="s">
        <v>411</v>
      </c>
      <c r="T376" s="389" t="s">
        <v>411</v>
      </c>
      <c r="U376" s="389" t="s">
        <v>411</v>
      </c>
      <c r="V376" s="389" t="s">
        <v>411</v>
      </c>
      <c r="W376" s="389" t="s">
        <v>411</v>
      </c>
      <c r="X376" s="389" t="s">
        <v>411</v>
      </c>
      <c r="Y376" s="389" t="s">
        <v>411</v>
      </c>
      <c r="Z376" s="389" t="s">
        <v>411</v>
      </c>
      <c r="AA376" s="389" t="s">
        <v>411</v>
      </c>
      <c r="AB376" s="389" t="s">
        <v>411</v>
      </c>
      <c r="AC376" s="389" t="s">
        <v>411</v>
      </c>
      <c r="AD376" s="389" t="s">
        <v>411</v>
      </c>
      <c r="AE376" s="389" t="s">
        <v>411</v>
      </c>
      <c r="AF376" s="389" t="s">
        <v>411</v>
      </c>
      <c r="AG376" s="389" t="s">
        <v>411</v>
      </c>
      <c r="AH376" s="389" t="s">
        <v>411</v>
      </c>
      <c r="AI376" s="367"/>
      <c r="AJ376" s="367"/>
      <c r="AK376" s="367"/>
      <c r="AL376" s="367"/>
      <c r="AM376" s="367"/>
      <c r="AN376" s="367"/>
      <c r="AO376" s="367"/>
      <c r="AP376" s="367"/>
      <c r="AQ376" s="367"/>
      <c r="AR376" s="367"/>
      <c r="AS376" s="367"/>
      <c r="AT376" s="367"/>
      <c r="AU376" s="367"/>
      <c r="AV376" s="367"/>
      <c r="AW376" s="367"/>
      <c r="AX376" s="367"/>
      <c r="AY376" s="367"/>
      <c r="AZ376" s="367"/>
      <c r="BA376" s="367"/>
      <c r="BB376" s="367"/>
      <c r="BC376" s="367"/>
      <c r="BD376" s="367"/>
      <c r="BE376" s="367"/>
      <c r="BF376" s="367"/>
      <c r="BG376" s="367"/>
      <c r="BH376" s="367"/>
      <c r="BI376" s="367"/>
      <c r="BJ376" s="367"/>
      <c r="BK376" s="367"/>
      <c r="BL376" s="367"/>
      <c r="BN376" s="369">
        <v>0</v>
      </c>
      <c r="BO376" s="369">
        <v>0</v>
      </c>
      <c r="BP376" s="369">
        <v>0</v>
      </c>
      <c r="BQ376" s="369">
        <v>0</v>
      </c>
      <c r="BR376" s="369">
        <v>0</v>
      </c>
      <c r="BS376" s="390" t="s">
        <v>411</v>
      </c>
      <c r="BT376" s="390" t="s">
        <v>411</v>
      </c>
      <c r="BU376" s="390" t="s">
        <v>411</v>
      </c>
      <c r="BV376" s="390" t="s">
        <v>411</v>
      </c>
      <c r="BW376" s="390" t="s">
        <v>411</v>
      </c>
      <c r="BX376" s="390" t="s">
        <v>411</v>
      </c>
      <c r="BY376" s="390" t="s">
        <v>411</v>
      </c>
      <c r="BZ376" s="390" t="s">
        <v>411</v>
      </c>
      <c r="CA376" s="390" t="s">
        <v>411</v>
      </c>
      <c r="CB376" s="390" t="s">
        <v>411</v>
      </c>
      <c r="CC376" s="390" t="s">
        <v>411</v>
      </c>
      <c r="CD376" s="390" t="s">
        <v>411</v>
      </c>
      <c r="CE376" s="390" t="s">
        <v>411</v>
      </c>
      <c r="CF376" s="390" t="s">
        <v>411</v>
      </c>
      <c r="CG376" s="390" t="s">
        <v>411</v>
      </c>
      <c r="CH376" s="390" t="s">
        <v>411</v>
      </c>
      <c r="CI376" s="390" t="s">
        <v>411</v>
      </c>
      <c r="CJ376" s="390" t="s">
        <v>411</v>
      </c>
      <c r="CK376" s="390" t="s">
        <v>411</v>
      </c>
      <c r="CL376" s="390" t="s">
        <v>411</v>
      </c>
      <c r="CM376" s="390" t="s">
        <v>411</v>
      </c>
      <c r="CN376" s="390" t="s">
        <v>411</v>
      </c>
      <c r="CO376" s="369"/>
      <c r="CP376" s="369"/>
      <c r="CQ376" s="369"/>
      <c r="CR376" s="369"/>
      <c r="CS376" s="369"/>
      <c r="CT376" s="369"/>
      <c r="CU376" s="369"/>
      <c r="CV376" s="369"/>
      <c r="CW376" s="369"/>
      <c r="CX376" s="369"/>
      <c r="CY376" s="369"/>
      <c r="CZ376" s="369"/>
      <c r="DA376" s="369"/>
      <c r="DB376" s="369"/>
      <c r="DC376" s="369"/>
      <c r="DD376" s="369"/>
      <c r="DE376" s="369"/>
      <c r="DF376" s="369"/>
      <c r="DG376" s="369"/>
      <c r="DH376" s="369"/>
      <c r="DI376" s="369"/>
      <c r="DJ376" s="369"/>
      <c r="DK376" s="369"/>
      <c r="DL376" s="369"/>
      <c r="DM376" s="369"/>
      <c r="DN376" s="369"/>
      <c r="DO376" s="369"/>
      <c r="DP376" s="369"/>
      <c r="DQ376" s="369"/>
      <c r="DR376" s="369"/>
      <c r="DT376" s="366" t="s">
        <v>213</v>
      </c>
      <c r="DU376" s="304"/>
      <c r="DV376" s="304"/>
      <c r="DW376" s="304"/>
      <c r="DX376" s="304"/>
      <c r="DY376" s="304"/>
      <c r="DZ376" s="304"/>
      <c r="EA376" s="255">
        <v>0</v>
      </c>
      <c r="EB376" s="255">
        <v>0</v>
      </c>
      <c r="EC376" s="255">
        <v>0</v>
      </c>
      <c r="ED376" s="255">
        <f t="shared" si="37"/>
        <v>0</v>
      </c>
      <c r="EE376" s="255">
        <f t="shared" si="37"/>
        <v>0</v>
      </c>
      <c r="EF376" s="255">
        <f t="shared" si="38"/>
        <v>0</v>
      </c>
      <c r="EG376" s="255">
        <v>0</v>
      </c>
      <c r="EH376" s="366" t="s">
        <v>200</v>
      </c>
    </row>
    <row r="377" spans="1:138" x14ac:dyDescent="0.4">
      <c r="A377" s="366" t="s">
        <v>108</v>
      </c>
      <c r="B377" s="366" t="s">
        <v>385</v>
      </c>
      <c r="C377" s="366" t="s">
        <v>382</v>
      </c>
      <c r="D377" s="366" t="s">
        <v>359</v>
      </c>
      <c r="E377" s="366" t="s">
        <v>383</v>
      </c>
      <c r="F377" s="367">
        <v>0</v>
      </c>
      <c r="G377" s="367">
        <v>0</v>
      </c>
      <c r="H377" s="281"/>
      <c r="I377" s="281"/>
      <c r="J377" s="281"/>
      <c r="K377" s="281"/>
      <c r="L377" s="281"/>
      <c r="M377" s="389" t="s">
        <v>411</v>
      </c>
      <c r="N377" s="389" t="s">
        <v>411</v>
      </c>
      <c r="O377" s="389" t="s">
        <v>411</v>
      </c>
      <c r="P377" s="389" t="s">
        <v>411</v>
      </c>
      <c r="Q377" s="389" t="s">
        <v>411</v>
      </c>
      <c r="R377" s="389" t="s">
        <v>411</v>
      </c>
      <c r="S377" s="389" t="s">
        <v>411</v>
      </c>
      <c r="T377" s="389" t="s">
        <v>411</v>
      </c>
      <c r="U377" s="389" t="s">
        <v>411</v>
      </c>
      <c r="V377" s="389" t="s">
        <v>411</v>
      </c>
      <c r="W377" s="389" t="s">
        <v>411</v>
      </c>
      <c r="X377" s="389" t="s">
        <v>411</v>
      </c>
      <c r="Y377" s="389" t="s">
        <v>411</v>
      </c>
      <c r="Z377" s="389" t="s">
        <v>411</v>
      </c>
      <c r="AA377" s="389" t="s">
        <v>411</v>
      </c>
      <c r="AB377" s="389" t="s">
        <v>411</v>
      </c>
      <c r="AC377" s="389" t="s">
        <v>411</v>
      </c>
      <c r="AD377" s="389" t="s">
        <v>411</v>
      </c>
      <c r="AE377" s="389" t="s">
        <v>411</v>
      </c>
      <c r="AF377" s="389" t="s">
        <v>411</v>
      </c>
      <c r="AG377" s="389" t="s">
        <v>411</v>
      </c>
      <c r="AH377" s="389" t="s">
        <v>411</v>
      </c>
      <c r="AI377" s="367"/>
      <c r="AJ377" s="367"/>
      <c r="AK377" s="367"/>
      <c r="AL377" s="367"/>
      <c r="AM377" s="367"/>
      <c r="AN377" s="367"/>
      <c r="AO377" s="367"/>
      <c r="AP377" s="367"/>
      <c r="AQ377" s="367"/>
      <c r="AR377" s="367"/>
      <c r="AS377" s="367"/>
      <c r="AT377" s="367"/>
      <c r="AU377" s="367"/>
      <c r="AV377" s="367"/>
      <c r="AW377" s="367"/>
      <c r="AX377" s="367"/>
      <c r="AY377" s="367"/>
      <c r="AZ377" s="367"/>
      <c r="BA377" s="367"/>
      <c r="BB377" s="367"/>
      <c r="BC377" s="367"/>
      <c r="BD377" s="367"/>
      <c r="BE377" s="367"/>
      <c r="BF377" s="367"/>
      <c r="BG377" s="367"/>
      <c r="BH377" s="367"/>
      <c r="BI377" s="367"/>
      <c r="BJ377" s="367"/>
      <c r="BK377" s="367"/>
      <c r="BL377" s="367"/>
      <c r="BN377" s="369">
        <v>0</v>
      </c>
      <c r="BO377" s="369">
        <v>0</v>
      </c>
      <c r="BP377" s="369">
        <v>0</v>
      </c>
      <c r="BQ377" s="369">
        <v>0</v>
      </c>
      <c r="BR377" s="369">
        <v>0</v>
      </c>
      <c r="BS377" s="390" t="s">
        <v>411</v>
      </c>
      <c r="BT377" s="390" t="s">
        <v>411</v>
      </c>
      <c r="BU377" s="390" t="s">
        <v>411</v>
      </c>
      <c r="BV377" s="390" t="s">
        <v>411</v>
      </c>
      <c r="BW377" s="390" t="s">
        <v>411</v>
      </c>
      <c r="BX377" s="390" t="s">
        <v>411</v>
      </c>
      <c r="BY377" s="390" t="s">
        <v>411</v>
      </c>
      <c r="BZ377" s="390" t="s">
        <v>411</v>
      </c>
      <c r="CA377" s="390" t="s">
        <v>411</v>
      </c>
      <c r="CB377" s="390" t="s">
        <v>411</v>
      </c>
      <c r="CC377" s="390" t="s">
        <v>411</v>
      </c>
      <c r="CD377" s="390" t="s">
        <v>411</v>
      </c>
      <c r="CE377" s="390" t="s">
        <v>411</v>
      </c>
      <c r="CF377" s="390" t="s">
        <v>411</v>
      </c>
      <c r="CG377" s="390" t="s">
        <v>411</v>
      </c>
      <c r="CH377" s="390" t="s">
        <v>411</v>
      </c>
      <c r="CI377" s="390" t="s">
        <v>411</v>
      </c>
      <c r="CJ377" s="390" t="s">
        <v>411</v>
      </c>
      <c r="CK377" s="390" t="s">
        <v>411</v>
      </c>
      <c r="CL377" s="390" t="s">
        <v>411</v>
      </c>
      <c r="CM377" s="390" t="s">
        <v>411</v>
      </c>
      <c r="CN377" s="390" t="s">
        <v>411</v>
      </c>
      <c r="CO377" s="369"/>
      <c r="CP377" s="369"/>
      <c r="CQ377" s="369"/>
      <c r="CR377" s="369"/>
      <c r="CS377" s="369"/>
      <c r="CT377" s="369"/>
      <c r="CU377" s="369"/>
      <c r="CV377" s="369"/>
      <c r="CW377" s="369"/>
      <c r="CX377" s="369"/>
      <c r="CY377" s="369"/>
      <c r="CZ377" s="369"/>
      <c r="DA377" s="369"/>
      <c r="DB377" s="369"/>
      <c r="DC377" s="369"/>
      <c r="DD377" s="369"/>
      <c r="DE377" s="369"/>
      <c r="DF377" s="369"/>
      <c r="DG377" s="369"/>
      <c r="DH377" s="369"/>
      <c r="DI377" s="369"/>
      <c r="DJ377" s="369"/>
      <c r="DK377" s="369"/>
      <c r="DL377" s="369"/>
      <c r="DM377" s="369"/>
      <c r="DN377" s="369"/>
      <c r="DO377" s="369"/>
      <c r="DP377" s="369"/>
      <c r="DQ377" s="369"/>
      <c r="DR377" s="369"/>
      <c r="DT377" s="366" t="s">
        <v>213</v>
      </c>
      <c r="DU377" s="304"/>
      <c r="DV377" s="304"/>
      <c r="DW377" s="304"/>
      <c r="DX377" s="304"/>
      <c r="DY377" s="304"/>
      <c r="DZ377" s="304"/>
      <c r="EA377" s="255">
        <v>0</v>
      </c>
      <c r="EB377" s="255">
        <v>0</v>
      </c>
      <c r="EC377" s="255">
        <v>0</v>
      </c>
      <c r="ED377" s="255">
        <f t="shared" si="37"/>
        <v>0</v>
      </c>
      <c r="EE377" s="255">
        <f t="shared" si="37"/>
        <v>0</v>
      </c>
      <c r="EF377" s="255">
        <f t="shared" si="38"/>
        <v>0</v>
      </c>
      <c r="EG377" s="255">
        <v>0</v>
      </c>
      <c r="EH377" s="366" t="s">
        <v>200</v>
      </c>
    </row>
    <row r="378" spans="1:138" x14ac:dyDescent="0.4">
      <c r="A378" s="366" t="s">
        <v>225</v>
      </c>
      <c r="B378" s="366" t="s">
        <v>267</v>
      </c>
      <c r="C378" s="366" t="s">
        <v>46</v>
      </c>
      <c r="D378" s="366" t="s">
        <v>359</v>
      </c>
      <c r="E378" s="366" t="s">
        <v>312</v>
      </c>
      <c r="F378" s="367">
        <v>249.96</v>
      </c>
      <c r="G378" s="367">
        <v>109.48743528106507</v>
      </c>
      <c r="H378" s="281"/>
      <c r="I378" s="281"/>
      <c r="J378" s="281"/>
      <c r="K378" s="281"/>
      <c r="L378" s="281"/>
      <c r="M378" s="389" t="s">
        <v>411</v>
      </c>
      <c r="N378" s="389" t="s">
        <v>411</v>
      </c>
      <c r="O378" s="389" t="s">
        <v>411</v>
      </c>
      <c r="P378" s="389" t="s">
        <v>411</v>
      </c>
      <c r="Q378" s="389" t="s">
        <v>411</v>
      </c>
      <c r="R378" s="389" t="s">
        <v>411</v>
      </c>
      <c r="S378" s="389" t="s">
        <v>411</v>
      </c>
      <c r="T378" s="389" t="s">
        <v>411</v>
      </c>
      <c r="U378" s="389" t="s">
        <v>411</v>
      </c>
      <c r="V378" s="389" t="s">
        <v>411</v>
      </c>
      <c r="W378" s="389" t="s">
        <v>411</v>
      </c>
      <c r="X378" s="389" t="s">
        <v>411</v>
      </c>
      <c r="Y378" s="389" t="s">
        <v>411</v>
      </c>
      <c r="Z378" s="389" t="s">
        <v>411</v>
      </c>
      <c r="AA378" s="389" t="s">
        <v>411</v>
      </c>
      <c r="AB378" s="389" t="s">
        <v>411</v>
      </c>
      <c r="AC378" s="389" t="s">
        <v>411</v>
      </c>
      <c r="AD378" s="389" t="s">
        <v>411</v>
      </c>
      <c r="AE378" s="389" t="s">
        <v>411</v>
      </c>
      <c r="AF378" s="389" t="s">
        <v>411</v>
      </c>
      <c r="AG378" s="389" t="s">
        <v>411</v>
      </c>
      <c r="AH378" s="389" t="s">
        <v>411</v>
      </c>
      <c r="AI378" s="367"/>
      <c r="AJ378" s="367"/>
      <c r="AK378" s="367"/>
      <c r="AL378" s="367"/>
      <c r="AM378" s="367"/>
      <c r="AN378" s="367"/>
      <c r="AO378" s="367"/>
      <c r="AP378" s="367"/>
      <c r="AQ378" s="367"/>
      <c r="AR378" s="367"/>
      <c r="AS378" s="367"/>
      <c r="AT378" s="367"/>
      <c r="AU378" s="367"/>
      <c r="AV378" s="367"/>
      <c r="AW378" s="367"/>
      <c r="AX378" s="367"/>
      <c r="AY378" s="367"/>
      <c r="AZ378" s="367"/>
      <c r="BA378" s="367"/>
      <c r="BB378" s="367"/>
      <c r="BC378" s="367"/>
      <c r="BD378" s="367"/>
      <c r="BE378" s="367"/>
      <c r="BF378" s="367"/>
      <c r="BG378" s="367"/>
      <c r="BH378" s="367"/>
      <c r="BI378" s="367"/>
      <c r="BJ378" s="367"/>
      <c r="BK378" s="367"/>
      <c r="BL378" s="367"/>
      <c r="BN378" s="369">
        <v>0</v>
      </c>
      <c r="BO378" s="369">
        <v>0</v>
      </c>
      <c r="BP378" s="369">
        <v>0</v>
      </c>
      <c r="BQ378" s="369">
        <v>0</v>
      </c>
      <c r="BR378" s="369">
        <v>0</v>
      </c>
      <c r="BS378" s="390" t="s">
        <v>411</v>
      </c>
      <c r="BT378" s="390" t="s">
        <v>411</v>
      </c>
      <c r="BU378" s="390" t="s">
        <v>411</v>
      </c>
      <c r="BV378" s="390" t="s">
        <v>411</v>
      </c>
      <c r="BW378" s="390" t="s">
        <v>411</v>
      </c>
      <c r="BX378" s="390" t="s">
        <v>411</v>
      </c>
      <c r="BY378" s="390" t="s">
        <v>411</v>
      </c>
      <c r="BZ378" s="390" t="s">
        <v>411</v>
      </c>
      <c r="CA378" s="390" t="s">
        <v>411</v>
      </c>
      <c r="CB378" s="390" t="s">
        <v>411</v>
      </c>
      <c r="CC378" s="390" t="s">
        <v>411</v>
      </c>
      <c r="CD378" s="390" t="s">
        <v>411</v>
      </c>
      <c r="CE378" s="390" t="s">
        <v>411</v>
      </c>
      <c r="CF378" s="390" t="s">
        <v>411</v>
      </c>
      <c r="CG378" s="390" t="s">
        <v>411</v>
      </c>
      <c r="CH378" s="390" t="s">
        <v>411</v>
      </c>
      <c r="CI378" s="390" t="s">
        <v>411</v>
      </c>
      <c r="CJ378" s="390" t="s">
        <v>411</v>
      </c>
      <c r="CK378" s="390" t="s">
        <v>411</v>
      </c>
      <c r="CL378" s="390" t="s">
        <v>411</v>
      </c>
      <c r="CM378" s="390" t="s">
        <v>411</v>
      </c>
      <c r="CN378" s="390" t="s">
        <v>411</v>
      </c>
      <c r="CO378" s="369"/>
      <c r="CP378" s="369"/>
      <c r="CQ378" s="369"/>
      <c r="CR378" s="369"/>
      <c r="CS378" s="369"/>
      <c r="CT378" s="369"/>
      <c r="CU378" s="369"/>
      <c r="CV378" s="369"/>
      <c r="CW378" s="369"/>
      <c r="CX378" s="369"/>
      <c r="CY378" s="369"/>
      <c r="CZ378" s="369"/>
      <c r="DA378" s="369"/>
      <c r="DB378" s="369"/>
      <c r="DC378" s="369"/>
      <c r="DD378" s="369"/>
      <c r="DE378" s="369"/>
      <c r="DF378" s="369"/>
      <c r="DG378" s="369"/>
      <c r="DH378" s="369"/>
      <c r="DI378" s="369"/>
      <c r="DJ378" s="369"/>
      <c r="DK378" s="369"/>
      <c r="DL378" s="369"/>
      <c r="DM378" s="369"/>
      <c r="DN378" s="369"/>
      <c r="DO378" s="369"/>
      <c r="DP378" s="369"/>
      <c r="DQ378" s="369"/>
      <c r="DR378" s="369"/>
      <c r="DT378" s="366" t="s">
        <v>213</v>
      </c>
      <c r="DU378" s="304"/>
      <c r="DV378" s="304"/>
      <c r="DW378" s="304"/>
      <c r="DX378" s="304"/>
      <c r="DY378" s="304"/>
      <c r="DZ378" s="304"/>
      <c r="EA378" s="255">
        <v>0</v>
      </c>
      <c r="EB378" s="255">
        <v>0</v>
      </c>
      <c r="EC378" s="255">
        <v>0</v>
      </c>
      <c r="ED378" s="255">
        <f t="shared" si="37"/>
        <v>0</v>
      </c>
      <c r="EE378" s="255">
        <f t="shared" si="37"/>
        <v>0</v>
      </c>
      <c r="EF378" s="255">
        <f t="shared" si="38"/>
        <v>0</v>
      </c>
      <c r="EG378" s="255">
        <v>0</v>
      </c>
      <c r="EH378" s="366" t="s">
        <v>200</v>
      </c>
    </row>
    <row r="379" spans="1:138" x14ac:dyDescent="0.4">
      <c r="A379" s="366" t="s">
        <v>225</v>
      </c>
      <c r="B379" s="366" t="s">
        <v>267</v>
      </c>
      <c r="C379" s="366" t="s">
        <v>46</v>
      </c>
      <c r="D379" s="366" t="s">
        <v>359</v>
      </c>
      <c r="E379" s="366" t="s">
        <v>386</v>
      </c>
      <c r="F379" s="367">
        <v>249.96</v>
      </c>
      <c r="G379" s="367">
        <v>109.48743528106507</v>
      </c>
      <c r="H379" s="281"/>
      <c r="I379" s="281"/>
      <c r="J379" s="281"/>
      <c r="K379" s="281"/>
      <c r="L379" s="281"/>
      <c r="M379" s="389" t="s">
        <v>411</v>
      </c>
      <c r="N379" s="389" t="s">
        <v>411</v>
      </c>
      <c r="O379" s="389" t="s">
        <v>411</v>
      </c>
      <c r="P379" s="389" t="s">
        <v>411</v>
      </c>
      <c r="Q379" s="389" t="s">
        <v>411</v>
      </c>
      <c r="R379" s="389" t="s">
        <v>411</v>
      </c>
      <c r="S379" s="389" t="s">
        <v>411</v>
      </c>
      <c r="T379" s="389" t="s">
        <v>411</v>
      </c>
      <c r="U379" s="389" t="s">
        <v>411</v>
      </c>
      <c r="V379" s="389" t="s">
        <v>411</v>
      </c>
      <c r="W379" s="389" t="s">
        <v>411</v>
      </c>
      <c r="X379" s="389" t="s">
        <v>411</v>
      </c>
      <c r="Y379" s="389" t="s">
        <v>411</v>
      </c>
      <c r="Z379" s="389" t="s">
        <v>411</v>
      </c>
      <c r="AA379" s="389" t="s">
        <v>411</v>
      </c>
      <c r="AB379" s="389" t="s">
        <v>411</v>
      </c>
      <c r="AC379" s="389" t="s">
        <v>411</v>
      </c>
      <c r="AD379" s="389" t="s">
        <v>411</v>
      </c>
      <c r="AE379" s="389" t="s">
        <v>411</v>
      </c>
      <c r="AF379" s="389" t="s">
        <v>411</v>
      </c>
      <c r="AG379" s="389" t="s">
        <v>411</v>
      </c>
      <c r="AH379" s="389" t="s">
        <v>411</v>
      </c>
      <c r="AI379" s="367"/>
      <c r="AJ379" s="367"/>
      <c r="AK379" s="367"/>
      <c r="AL379" s="367"/>
      <c r="AM379" s="367"/>
      <c r="AN379" s="367"/>
      <c r="AO379" s="367"/>
      <c r="AP379" s="367"/>
      <c r="AQ379" s="367"/>
      <c r="AR379" s="367"/>
      <c r="AS379" s="367"/>
      <c r="AT379" s="367"/>
      <c r="AU379" s="367"/>
      <c r="AV379" s="367"/>
      <c r="AW379" s="367"/>
      <c r="AX379" s="367"/>
      <c r="AY379" s="367"/>
      <c r="AZ379" s="367"/>
      <c r="BA379" s="367"/>
      <c r="BB379" s="367"/>
      <c r="BC379" s="367"/>
      <c r="BD379" s="367"/>
      <c r="BE379" s="367"/>
      <c r="BF379" s="367"/>
      <c r="BG379" s="367"/>
      <c r="BH379" s="367"/>
      <c r="BI379" s="367"/>
      <c r="BJ379" s="367"/>
      <c r="BK379" s="367"/>
      <c r="BL379" s="367"/>
      <c r="BN379" s="369">
        <v>0</v>
      </c>
      <c r="BO379" s="369">
        <v>0</v>
      </c>
      <c r="BP379" s="369">
        <v>0</v>
      </c>
      <c r="BQ379" s="369">
        <v>0</v>
      </c>
      <c r="BR379" s="369">
        <v>0</v>
      </c>
      <c r="BS379" s="390" t="s">
        <v>411</v>
      </c>
      <c r="BT379" s="390" t="s">
        <v>411</v>
      </c>
      <c r="BU379" s="390" t="s">
        <v>411</v>
      </c>
      <c r="BV379" s="390" t="s">
        <v>411</v>
      </c>
      <c r="BW379" s="390" t="s">
        <v>411</v>
      </c>
      <c r="BX379" s="390" t="s">
        <v>411</v>
      </c>
      <c r="BY379" s="390" t="s">
        <v>411</v>
      </c>
      <c r="BZ379" s="390" t="s">
        <v>411</v>
      </c>
      <c r="CA379" s="390" t="s">
        <v>411</v>
      </c>
      <c r="CB379" s="390" t="s">
        <v>411</v>
      </c>
      <c r="CC379" s="390" t="s">
        <v>411</v>
      </c>
      <c r="CD379" s="390" t="s">
        <v>411</v>
      </c>
      <c r="CE379" s="390" t="s">
        <v>411</v>
      </c>
      <c r="CF379" s="390" t="s">
        <v>411</v>
      </c>
      <c r="CG379" s="390" t="s">
        <v>411</v>
      </c>
      <c r="CH379" s="390" t="s">
        <v>411</v>
      </c>
      <c r="CI379" s="390" t="s">
        <v>411</v>
      </c>
      <c r="CJ379" s="390" t="s">
        <v>411</v>
      </c>
      <c r="CK379" s="390" t="s">
        <v>411</v>
      </c>
      <c r="CL379" s="390" t="s">
        <v>411</v>
      </c>
      <c r="CM379" s="390" t="s">
        <v>411</v>
      </c>
      <c r="CN379" s="390" t="s">
        <v>411</v>
      </c>
      <c r="CO379" s="369"/>
      <c r="CP379" s="369"/>
      <c r="CQ379" s="369"/>
      <c r="CR379" s="369"/>
      <c r="CS379" s="369"/>
      <c r="CT379" s="369"/>
      <c r="CU379" s="369"/>
      <c r="CV379" s="369"/>
      <c r="CW379" s="369"/>
      <c r="CX379" s="369"/>
      <c r="CY379" s="369"/>
      <c r="CZ379" s="369"/>
      <c r="DA379" s="369"/>
      <c r="DB379" s="369"/>
      <c r="DC379" s="369"/>
      <c r="DD379" s="369"/>
      <c r="DE379" s="369"/>
      <c r="DF379" s="369"/>
      <c r="DG379" s="369"/>
      <c r="DH379" s="369"/>
      <c r="DI379" s="369"/>
      <c r="DJ379" s="369"/>
      <c r="DK379" s="369"/>
      <c r="DL379" s="369"/>
      <c r="DM379" s="369"/>
      <c r="DN379" s="369"/>
      <c r="DO379" s="369"/>
      <c r="DP379" s="369"/>
      <c r="DQ379" s="369"/>
      <c r="DR379" s="369"/>
      <c r="DT379" s="366" t="s">
        <v>213</v>
      </c>
      <c r="DU379" s="304"/>
      <c r="DV379" s="304"/>
      <c r="DW379" s="304"/>
      <c r="DX379" s="304"/>
      <c r="DY379" s="304"/>
      <c r="DZ379" s="304"/>
      <c r="EA379" s="255">
        <v>0</v>
      </c>
      <c r="EB379" s="255">
        <v>0</v>
      </c>
      <c r="EC379" s="255">
        <v>0</v>
      </c>
      <c r="ED379" s="255">
        <f t="shared" si="37"/>
        <v>0</v>
      </c>
      <c r="EE379" s="255">
        <f t="shared" si="37"/>
        <v>0</v>
      </c>
      <c r="EF379" s="255">
        <f t="shared" si="38"/>
        <v>0</v>
      </c>
      <c r="EG379" s="255">
        <v>0</v>
      </c>
      <c r="EH379" s="366" t="s">
        <v>200</v>
      </c>
    </row>
    <row r="380" spans="1:138" x14ac:dyDescent="0.4">
      <c r="A380" s="366" t="s">
        <v>225</v>
      </c>
      <c r="B380" s="366" t="s">
        <v>387</v>
      </c>
      <c r="C380" s="366" t="s">
        <v>382</v>
      </c>
      <c r="D380" s="366" t="s">
        <v>359</v>
      </c>
      <c r="E380" s="366" t="s">
        <v>383</v>
      </c>
      <c r="F380" s="367">
        <v>0</v>
      </c>
      <c r="G380" s="367">
        <v>0</v>
      </c>
      <c r="H380" s="281"/>
      <c r="I380" s="281"/>
      <c r="J380" s="281"/>
      <c r="K380" s="281"/>
      <c r="L380" s="281"/>
      <c r="M380" s="389" t="s">
        <v>411</v>
      </c>
      <c r="N380" s="389" t="s">
        <v>411</v>
      </c>
      <c r="O380" s="389" t="s">
        <v>411</v>
      </c>
      <c r="P380" s="389" t="s">
        <v>411</v>
      </c>
      <c r="Q380" s="389" t="s">
        <v>411</v>
      </c>
      <c r="R380" s="389" t="s">
        <v>411</v>
      </c>
      <c r="S380" s="389" t="s">
        <v>411</v>
      </c>
      <c r="T380" s="389" t="s">
        <v>411</v>
      </c>
      <c r="U380" s="389" t="s">
        <v>411</v>
      </c>
      <c r="V380" s="389" t="s">
        <v>411</v>
      </c>
      <c r="W380" s="389" t="s">
        <v>411</v>
      </c>
      <c r="X380" s="389" t="s">
        <v>411</v>
      </c>
      <c r="Y380" s="389" t="s">
        <v>411</v>
      </c>
      <c r="Z380" s="389" t="s">
        <v>411</v>
      </c>
      <c r="AA380" s="389" t="s">
        <v>411</v>
      </c>
      <c r="AB380" s="389" t="s">
        <v>411</v>
      </c>
      <c r="AC380" s="389" t="s">
        <v>411</v>
      </c>
      <c r="AD380" s="389" t="s">
        <v>411</v>
      </c>
      <c r="AE380" s="389" t="s">
        <v>411</v>
      </c>
      <c r="AF380" s="389" t="s">
        <v>411</v>
      </c>
      <c r="AG380" s="389" t="s">
        <v>411</v>
      </c>
      <c r="AH380" s="389" t="s">
        <v>411</v>
      </c>
      <c r="AI380" s="367"/>
      <c r="AJ380" s="367"/>
      <c r="AK380" s="367"/>
      <c r="AL380" s="367"/>
      <c r="AM380" s="367"/>
      <c r="AN380" s="367"/>
      <c r="AO380" s="367"/>
      <c r="AP380" s="367"/>
      <c r="AQ380" s="367"/>
      <c r="AR380" s="367"/>
      <c r="AS380" s="367"/>
      <c r="AT380" s="367"/>
      <c r="AU380" s="367"/>
      <c r="AV380" s="367"/>
      <c r="AW380" s="367"/>
      <c r="AX380" s="367"/>
      <c r="AY380" s="367"/>
      <c r="AZ380" s="367"/>
      <c r="BA380" s="367"/>
      <c r="BB380" s="367"/>
      <c r="BC380" s="367"/>
      <c r="BD380" s="367"/>
      <c r="BE380" s="367"/>
      <c r="BF380" s="367"/>
      <c r="BG380" s="367"/>
      <c r="BH380" s="367"/>
      <c r="BI380" s="367"/>
      <c r="BJ380" s="367"/>
      <c r="BK380" s="367"/>
      <c r="BL380" s="367"/>
      <c r="BN380" s="369">
        <v>0</v>
      </c>
      <c r="BO380" s="369">
        <v>0</v>
      </c>
      <c r="BP380" s="369">
        <v>0</v>
      </c>
      <c r="BQ380" s="369">
        <v>0</v>
      </c>
      <c r="BR380" s="369">
        <v>0</v>
      </c>
      <c r="BS380" s="390" t="s">
        <v>411</v>
      </c>
      <c r="BT380" s="390" t="s">
        <v>411</v>
      </c>
      <c r="BU380" s="390" t="s">
        <v>411</v>
      </c>
      <c r="BV380" s="390" t="s">
        <v>411</v>
      </c>
      <c r="BW380" s="390" t="s">
        <v>411</v>
      </c>
      <c r="BX380" s="390" t="s">
        <v>411</v>
      </c>
      <c r="BY380" s="390" t="s">
        <v>411</v>
      </c>
      <c r="BZ380" s="390" t="s">
        <v>411</v>
      </c>
      <c r="CA380" s="390" t="s">
        <v>411</v>
      </c>
      <c r="CB380" s="390" t="s">
        <v>411</v>
      </c>
      <c r="CC380" s="390" t="s">
        <v>411</v>
      </c>
      <c r="CD380" s="390" t="s">
        <v>411</v>
      </c>
      <c r="CE380" s="390" t="s">
        <v>411</v>
      </c>
      <c r="CF380" s="390" t="s">
        <v>411</v>
      </c>
      <c r="CG380" s="390" t="s">
        <v>411</v>
      </c>
      <c r="CH380" s="390" t="s">
        <v>411</v>
      </c>
      <c r="CI380" s="390" t="s">
        <v>411</v>
      </c>
      <c r="CJ380" s="390" t="s">
        <v>411</v>
      </c>
      <c r="CK380" s="390" t="s">
        <v>411</v>
      </c>
      <c r="CL380" s="390" t="s">
        <v>411</v>
      </c>
      <c r="CM380" s="390" t="s">
        <v>411</v>
      </c>
      <c r="CN380" s="390" t="s">
        <v>411</v>
      </c>
      <c r="CO380" s="369"/>
      <c r="CP380" s="369"/>
      <c r="CQ380" s="369"/>
      <c r="CR380" s="369"/>
      <c r="CS380" s="369"/>
      <c r="CT380" s="369"/>
      <c r="CU380" s="369"/>
      <c r="CV380" s="369"/>
      <c r="CW380" s="369"/>
      <c r="CX380" s="369"/>
      <c r="CY380" s="369"/>
      <c r="CZ380" s="369"/>
      <c r="DA380" s="369"/>
      <c r="DB380" s="369"/>
      <c r="DC380" s="369"/>
      <c r="DD380" s="369"/>
      <c r="DE380" s="369"/>
      <c r="DF380" s="369"/>
      <c r="DG380" s="369"/>
      <c r="DH380" s="369"/>
      <c r="DI380" s="369"/>
      <c r="DJ380" s="369"/>
      <c r="DK380" s="369"/>
      <c r="DL380" s="369"/>
      <c r="DM380" s="369"/>
      <c r="DN380" s="369"/>
      <c r="DO380" s="369"/>
      <c r="DP380" s="369"/>
      <c r="DQ380" s="369"/>
      <c r="DR380" s="369"/>
      <c r="DT380" s="366" t="s">
        <v>213</v>
      </c>
      <c r="DU380" s="304"/>
      <c r="DV380" s="304"/>
      <c r="DW380" s="304"/>
      <c r="DX380" s="304"/>
      <c r="DY380" s="304"/>
      <c r="DZ380" s="304"/>
      <c r="EA380" s="255">
        <v>0</v>
      </c>
      <c r="EB380" s="255">
        <v>0</v>
      </c>
      <c r="EC380" s="255">
        <v>0</v>
      </c>
      <c r="ED380" s="255">
        <f t="shared" si="37"/>
        <v>0</v>
      </c>
      <c r="EE380" s="255">
        <f t="shared" si="37"/>
        <v>0</v>
      </c>
      <c r="EF380" s="255">
        <f t="shared" si="38"/>
        <v>0</v>
      </c>
      <c r="EG380" s="255">
        <v>0</v>
      </c>
      <c r="EH380" s="366" t="s">
        <v>200</v>
      </c>
    </row>
    <row r="381" spans="1:138" x14ac:dyDescent="0.4">
      <c r="A381" s="366" t="s">
        <v>225</v>
      </c>
      <c r="B381" s="366" t="s">
        <v>267</v>
      </c>
      <c r="C381" s="366" t="s">
        <v>46</v>
      </c>
      <c r="D381" s="366" t="s">
        <v>359</v>
      </c>
      <c r="E381" s="366" t="s">
        <v>314</v>
      </c>
      <c r="F381" s="367">
        <v>216.62</v>
      </c>
      <c r="G381" s="367">
        <v>94.875194156804724</v>
      </c>
      <c r="H381" s="281"/>
      <c r="I381" s="281"/>
      <c r="J381" s="281"/>
      <c r="K381" s="281"/>
      <c r="L381" s="281"/>
      <c r="M381" s="389" t="s">
        <v>411</v>
      </c>
      <c r="N381" s="389" t="s">
        <v>411</v>
      </c>
      <c r="O381" s="389" t="s">
        <v>411</v>
      </c>
      <c r="P381" s="389" t="s">
        <v>411</v>
      </c>
      <c r="Q381" s="389" t="s">
        <v>411</v>
      </c>
      <c r="R381" s="389" t="s">
        <v>411</v>
      </c>
      <c r="S381" s="389" t="s">
        <v>411</v>
      </c>
      <c r="T381" s="389" t="s">
        <v>411</v>
      </c>
      <c r="U381" s="389" t="s">
        <v>411</v>
      </c>
      <c r="V381" s="389" t="s">
        <v>411</v>
      </c>
      <c r="W381" s="389" t="s">
        <v>411</v>
      </c>
      <c r="X381" s="389" t="s">
        <v>411</v>
      </c>
      <c r="Y381" s="389" t="s">
        <v>411</v>
      </c>
      <c r="Z381" s="389" t="s">
        <v>411</v>
      </c>
      <c r="AA381" s="389" t="s">
        <v>411</v>
      </c>
      <c r="AB381" s="389" t="s">
        <v>411</v>
      </c>
      <c r="AC381" s="389" t="s">
        <v>411</v>
      </c>
      <c r="AD381" s="389" t="s">
        <v>411</v>
      </c>
      <c r="AE381" s="389" t="s">
        <v>411</v>
      </c>
      <c r="AF381" s="389" t="s">
        <v>411</v>
      </c>
      <c r="AG381" s="389" t="s">
        <v>411</v>
      </c>
      <c r="AH381" s="389" t="s">
        <v>411</v>
      </c>
      <c r="AI381" s="367"/>
      <c r="AJ381" s="367"/>
      <c r="AK381" s="367"/>
      <c r="AL381" s="367"/>
      <c r="AM381" s="367"/>
      <c r="AN381" s="367"/>
      <c r="AO381" s="367"/>
      <c r="AP381" s="367"/>
      <c r="AQ381" s="367"/>
      <c r="AR381" s="367"/>
      <c r="AS381" s="367"/>
      <c r="AT381" s="367"/>
      <c r="AU381" s="367"/>
      <c r="AV381" s="367"/>
      <c r="AW381" s="367"/>
      <c r="AX381" s="367"/>
      <c r="AY381" s="367"/>
      <c r="AZ381" s="367"/>
      <c r="BA381" s="367"/>
      <c r="BB381" s="367"/>
      <c r="BC381" s="367"/>
      <c r="BD381" s="367"/>
      <c r="BE381" s="367"/>
      <c r="BF381" s="367"/>
      <c r="BG381" s="367"/>
      <c r="BH381" s="367"/>
      <c r="BI381" s="367"/>
      <c r="BJ381" s="367"/>
      <c r="BK381" s="367"/>
      <c r="BL381" s="367"/>
      <c r="BN381" s="369">
        <v>0</v>
      </c>
      <c r="BO381" s="369">
        <v>0</v>
      </c>
      <c r="BP381" s="369">
        <v>0</v>
      </c>
      <c r="BQ381" s="369">
        <v>0</v>
      </c>
      <c r="BR381" s="369">
        <v>0</v>
      </c>
      <c r="BS381" s="390" t="s">
        <v>411</v>
      </c>
      <c r="BT381" s="390" t="s">
        <v>411</v>
      </c>
      <c r="BU381" s="390" t="s">
        <v>411</v>
      </c>
      <c r="BV381" s="390" t="s">
        <v>411</v>
      </c>
      <c r="BW381" s="390" t="s">
        <v>411</v>
      </c>
      <c r="BX381" s="390" t="s">
        <v>411</v>
      </c>
      <c r="BY381" s="390" t="s">
        <v>411</v>
      </c>
      <c r="BZ381" s="390" t="s">
        <v>411</v>
      </c>
      <c r="CA381" s="390" t="s">
        <v>411</v>
      </c>
      <c r="CB381" s="390" t="s">
        <v>411</v>
      </c>
      <c r="CC381" s="390" t="s">
        <v>411</v>
      </c>
      <c r="CD381" s="390" t="s">
        <v>411</v>
      </c>
      <c r="CE381" s="390" t="s">
        <v>411</v>
      </c>
      <c r="CF381" s="390" t="s">
        <v>411</v>
      </c>
      <c r="CG381" s="390" t="s">
        <v>411</v>
      </c>
      <c r="CH381" s="390" t="s">
        <v>411</v>
      </c>
      <c r="CI381" s="390" t="s">
        <v>411</v>
      </c>
      <c r="CJ381" s="390" t="s">
        <v>411</v>
      </c>
      <c r="CK381" s="390" t="s">
        <v>411</v>
      </c>
      <c r="CL381" s="390" t="s">
        <v>411</v>
      </c>
      <c r="CM381" s="390" t="s">
        <v>411</v>
      </c>
      <c r="CN381" s="390" t="s">
        <v>411</v>
      </c>
      <c r="CO381" s="369"/>
      <c r="CP381" s="369"/>
      <c r="CQ381" s="369"/>
      <c r="CR381" s="369"/>
      <c r="CS381" s="369"/>
      <c r="CT381" s="369"/>
      <c r="CU381" s="369"/>
      <c r="CV381" s="369"/>
      <c r="CW381" s="369"/>
      <c r="CX381" s="369"/>
      <c r="CY381" s="369"/>
      <c r="CZ381" s="369"/>
      <c r="DA381" s="369"/>
      <c r="DB381" s="369"/>
      <c r="DC381" s="369"/>
      <c r="DD381" s="369"/>
      <c r="DE381" s="369"/>
      <c r="DF381" s="369"/>
      <c r="DG381" s="369"/>
      <c r="DH381" s="369"/>
      <c r="DI381" s="369"/>
      <c r="DJ381" s="369"/>
      <c r="DK381" s="369"/>
      <c r="DL381" s="369"/>
      <c r="DM381" s="369"/>
      <c r="DN381" s="369"/>
      <c r="DO381" s="369"/>
      <c r="DP381" s="369"/>
      <c r="DQ381" s="369"/>
      <c r="DR381" s="369"/>
      <c r="DT381" s="366" t="s">
        <v>213</v>
      </c>
      <c r="DU381" s="304"/>
      <c r="DV381" s="304"/>
      <c r="DW381" s="304"/>
      <c r="DX381" s="304"/>
      <c r="DY381" s="304"/>
      <c r="DZ381" s="304"/>
      <c r="EA381" s="255">
        <v>0</v>
      </c>
      <c r="EB381" s="255">
        <v>0</v>
      </c>
      <c r="EC381" s="255">
        <v>0</v>
      </c>
      <c r="ED381" s="255">
        <f t="shared" si="37"/>
        <v>0</v>
      </c>
      <c r="EE381" s="255">
        <f t="shared" si="37"/>
        <v>0</v>
      </c>
      <c r="EF381" s="255">
        <f t="shared" si="38"/>
        <v>0</v>
      </c>
      <c r="EG381" s="255">
        <v>0</v>
      </c>
      <c r="EH381" s="366" t="s">
        <v>200</v>
      </c>
    </row>
    <row r="382" spans="1:138" x14ac:dyDescent="0.4">
      <c r="A382" s="366" t="s">
        <v>225</v>
      </c>
      <c r="B382" s="366" t="s">
        <v>267</v>
      </c>
      <c r="C382" s="366" t="s">
        <v>46</v>
      </c>
      <c r="D382" s="366" t="s">
        <v>359</v>
      </c>
      <c r="E382" s="366" t="s">
        <v>388</v>
      </c>
      <c r="F382" s="367">
        <v>216.62</v>
      </c>
      <c r="G382" s="367">
        <v>94.875194156804724</v>
      </c>
      <c r="H382" s="281"/>
      <c r="I382" s="281"/>
      <c r="J382" s="281"/>
      <c r="K382" s="281"/>
      <c r="L382" s="281"/>
      <c r="M382" s="389" t="s">
        <v>411</v>
      </c>
      <c r="N382" s="389" t="s">
        <v>411</v>
      </c>
      <c r="O382" s="389" t="s">
        <v>411</v>
      </c>
      <c r="P382" s="389" t="s">
        <v>411</v>
      </c>
      <c r="Q382" s="389" t="s">
        <v>411</v>
      </c>
      <c r="R382" s="389" t="s">
        <v>411</v>
      </c>
      <c r="S382" s="389" t="s">
        <v>411</v>
      </c>
      <c r="T382" s="389" t="s">
        <v>411</v>
      </c>
      <c r="U382" s="389" t="s">
        <v>411</v>
      </c>
      <c r="V382" s="389" t="s">
        <v>411</v>
      </c>
      <c r="W382" s="389" t="s">
        <v>411</v>
      </c>
      <c r="X382" s="389" t="s">
        <v>411</v>
      </c>
      <c r="Y382" s="389" t="s">
        <v>411</v>
      </c>
      <c r="Z382" s="389" t="s">
        <v>411</v>
      </c>
      <c r="AA382" s="389" t="s">
        <v>411</v>
      </c>
      <c r="AB382" s="389" t="s">
        <v>411</v>
      </c>
      <c r="AC382" s="389" t="s">
        <v>411</v>
      </c>
      <c r="AD382" s="389" t="s">
        <v>411</v>
      </c>
      <c r="AE382" s="389" t="s">
        <v>411</v>
      </c>
      <c r="AF382" s="389" t="s">
        <v>411</v>
      </c>
      <c r="AG382" s="389" t="s">
        <v>411</v>
      </c>
      <c r="AH382" s="389" t="s">
        <v>411</v>
      </c>
      <c r="AI382" s="367"/>
      <c r="AJ382" s="367"/>
      <c r="AK382" s="367"/>
      <c r="AL382" s="367"/>
      <c r="AM382" s="367"/>
      <c r="AN382" s="367"/>
      <c r="AO382" s="367"/>
      <c r="AP382" s="367"/>
      <c r="AQ382" s="367"/>
      <c r="AR382" s="367"/>
      <c r="AS382" s="367"/>
      <c r="AT382" s="367"/>
      <c r="AU382" s="367"/>
      <c r="AV382" s="367"/>
      <c r="AW382" s="367"/>
      <c r="AX382" s="367"/>
      <c r="AY382" s="367"/>
      <c r="AZ382" s="367"/>
      <c r="BA382" s="367"/>
      <c r="BB382" s="367"/>
      <c r="BC382" s="367"/>
      <c r="BD382" s="367"/>
      <c r="BE382" s="367"/>
      <c r="BF382" s="367"/>
      <c r="BG382" s="367"/>
      <c r="BH382" s="367"/>
      <c r="BI382" s="367"/>
      <c r="BJ382" s="367"/>
      <c r="BK382" s="367"/>
      <c r="BL382" s="367"/>
      <c r="BN382" s="369">
        <v>0</v>
      </c>
      <c r="BO382" s="369">
        <v>0</v>
      </c>
      <c r="BP382" s="369">
        <v>0</v>
      </c>
      <c r="BQ382" s="369">
        <v>0</v>
      </c>
      <c r="BR382" s="369">
        <v>0</v>
      </c>
      <c r="BS382" s="390" t="s">
        <v>411</v>
      </c>
      <c r="BT382" s="390" t="s">
        <v>411</v>
      </c>
      <c r="BU382" s="390" t="s">
        <v>411</v>
      </c>
      <c r="BV382" s="390" t="s">
        <v>411</v>
      </c>
      <c r="BW382" s="390" t="s">
        <v>411</v>
      </c>
      <c r="BX382" s="390" t="s">
        <v>411</v>
      </c>
      <c r="BY382" s="390" t="s">
        <v>411</v>
      </c>
      <c r="BZ382" s="390" t="s">
        <v>411</v>
      </c>
      <c r="CA382" s="390" t="s">
        <v>411</v>
      </c>
      <c r="CB382" s="390" t="s">
        <v>411</v>
      </c>
      <c r="CC382" s="390" t="s">
        <v>411</v>
      </c>
      <c r="CD382" s="390" t="s">
        <v>411</v>
      </c>
      <c r="CE382" s="390" t="s">
        <v>411</v>
      </c>
      <c r="CF382" s="390" t="s">
        <v>411</v>
      </c>
      <c r="CG382" s="390" t="s">
        <v>411</v>
      </c>
      <c r="CH382" s="390" t="s">
        <v>411</v>
      </c>
      <c r="CI382" s="390" t="s">
        <v>411</v>
      </c>
      <c r="CJ382" s="390" t="s">
        <v>411</v>
      </c>
      <c r="CK382" s="390" t="s">
        <v>411</v>
      </c>
      <c r="CL382" s="390" t="s">
        <v>411</v>
      </c>
      <c r="CM382" s="390" t="s">
        <v>411</v>
      </c>
      <c r="CN382" s="390" t="s">
        <v>411</v>
      </c>
      <c r="CO382" s="369"/>
      <c r="CP382" s="369"/>
      <c r="CQ382" s="369"/>
      <c r="CR382" s="369"/>
      <c r="CS382" s="369"/>
      <c r="CT382" s="369"/>
      <c r="CU382" s="369"/>
      <c r="CV382" s="369"/>
      <c r="CW382" s="369"/>
      <c r="CX382" s="369"/>
      <c r="CY382" s="369"/>
      <c r="CZ382" s="369"/>
      <c r="DA382" s="369"/>
      <c r="DB382" s="369"/>
      <c r="DC382" s="369"/>
      <c r="DD382" s="369"/>
      <c r="DE382" s="369"/>
      <c r="DF382" s="369"/>
      <c r="DG382" s="369"/>
      <c r="DH382" s="369"/>
      <c r="DI382" s="369"/>
      <c r="DJ382" s="369"/>
      <c r="DK382" s="369"/>
      <c r="DL382" s="369"/>
      <c r="DM382" s="369"/>
      <c r="DN382" s="369"/>
      <c r="DO382" s="369"/>
      <c r="DP382" s="369"/>
      <c r="DQ382" s="369"/>
      <c r="DR382" s="369"/>
      <c r="DT382" s="366" t="s">
        <v>213</v>
      </c>
      <c r="DU382" s="304"/>
      <c r="DV382" s="304"/>
      <c r="DW382" s="304"/>
      <c r="DX382" s="304"/>
      <c r="DY382" s="304"/>
      <c r="DZ382" s="304"/>
      <c r="EA382" s="255">
        <v>0</v>
      </c>
      <c r="EB382" s="255">
        <v>0</v>
      </c>
      <c r="EC382" s="255">
        <v>0</v>
      </c>
      <c r="ED382" s="255">
        <f t="shared" si="37"/>
        <v>0</v>
      </c>
      <c r="EE382" s="255">
        <f t="shared" si="37"/>
        <v>0</v>
      </c>
      <c r="EF382" s="255">
        <f t="shared" si="38"/>
        <v>0</v>
      </c>
      <c r="EG382" s="255">
        <v>0</v>
      </c>
      <c r="EH382" s="366" t="s">
        <v>200</v>
      </c>
    </row>
    <row r="383" spans="1:138" x14ac:dyDescent="0.4">
      <c r="A383" s="366" t="s">
        <v>225</v>
      </c>
      <c r="B383" s="366" t="s">
        <v>389</v>
      </c>
      <c r="C383" s="366" t="s">
        <v>382</v>
      </c>
      <c r="D383" s="366" t="s">
        <v>359</v>
      </c>
      <c r="E383" s="366" t="s">
        <v>383</v>
      </c>
      <c r="F383" s="367">
        <v>0</v>
      </c>
      <c r="G383" s="367">
        <v>0</v>
      </c>
      <c r="H383" s="281"/>
      <c r="I383" s="281"/>
      <c r="J383" s="281"/>
      <c r="K383" s="281"/>
      <c r="L383" s="281"/>
      <c r="M383" s="389" t="s">
        <v>411</v>
      </c>
      <c r="N383" s="389" t="s">
        <v>411</v>
      </c>
      <c r="O383" s="389" t="s">
        <v>411</v>
      </c>
      <c r="P383" s="389" t="s">
        <v>411</v>
      </c>
      <c r="Q383" s="389" t="s">
        <v>411</v>
      </c>
      <c r="R383" s="389" t="s">
        <v>411</v>
      </c>
      <c r="S383" s="389" t="s">
        <v>411</v>
      </c>
      <c r="T383" s="389" t="s">
        <v>411</v>
      </c>
      <c r="U383" s="389" t="s">
        <v>411</v>
      </c>
      <c r="V383" s="389" t="s">
        <v>411</v>
      </c>
      <c r="W383" s="389" t="s">
        <v>411</v>
      </c>
      <c r="X383" s="389" t="s">
        <v>411</v>
      </c>
      <c r="Y383" s="389" t="s">
        <v>411</v>
      </c>
      <c r="Z383" s="389" t="s">
        <v>411</v>
      </c>
      <c r="AA383" s="389" t="s">
        <v>411</v>
      </c>
      <c r="AB383" s="389" t="s">
        <v>411</v>
      </c>
      <c r="AC383" s="389" t="s">
        <v>411</v>
      </c>
      <c r="AD383" s="389" t="s">
        <v>411</v>
      </c>
      <c r="AE383" s="389" t="s">
        <v>411</v>
      </c>
      <c r="AF383" s="389" t="s">
        <v>411</v>
      </c>
      <c r="AG383" s="389" t="s">
        <v>411</v>
      </c>
      <c r="AH383" s="389" t="s">
        <v>411</v>
      </c>
      <c r="AI383" s="367"/>
      <c r="AJ383" s="367"/>
      <c r="AK383" s="367"/>
      <c r="AL383" s="367"/>
      <c r="AM383" s="367"/>
      <c r="AN383" s="367"/>
      <c r="AO383" s="367"/>
      <c r="AP383" s="367"/>
      <c r="AQ383" s="367"/>
      <c r="AR383" s="367"/>
      <c r="AS383" s="367"/>
      <c r="AT383" s="367"/>
      <c r="AU383" s="367"/>
      <c r="AV383" s="367"/>
      <c r="AW383" s="367"/>
      <c r="AX383" s="367"/>
      <c r="AY383" s="367"/>
      <c r="AZ383" s="367"/>
      <c r="BA383" s="367"/>
      <c r="BB383" s="367"/>
      <c r="BC383" s="367"/>
      <c r="BD383" s="367"/>
      <c r="BE383" s="367"/>
      <c r="BF383" s="367"/>
      <c r="BG383" s="367"/>
      <c r="BH383" s="367"/>
      <c r="BI383" s="367"/>
      <c r="BJ383" s="367"/>
      <c r="BK383" s="367"/>
      <c r="BL383" s="367"/>
      <c r="BN383" s="369">
        <v>0</v>
      </c>
      <c r="BO383" s="369">
        <v>0</v>
      </c>
      <c r="BP383" s="369">
        <v>0</v>
      </c>
      <c r="BQ383" s="369">
        <v>0</v>
      </c>
      <c r="BR383" s="369">
        <v>0</v>
      </c>
      <c r="BS383" s="390" t="s">
        <v>411</v>
      </c>
      <c r="BT383" s="390" t="s">
        <v>411</v>
      </c>
      <c r="BU383" s="390" t="s">
        <v>411</v>
      </c>
      <c r="BV383" s="390" t="s">
        <v>411</v>
      </c>
      <c r="BW383" s="390" t="s">
        <v>411</v>
      </c>
      <c r="BX383" s="390" t="s">
        <v>411</v>
      </c>
      <c r="BY383" s="390" t="s">
        <v>411</v>
      </c>
      <c r="BZ383" s="390" t="s">
        <v>411</v>
      </c>
      <c r="CA383" s="390" t="s">
        <v>411</v>
      </c>
      <c r="CB383" s="390" t="s">
        <v>411</v>
      </c>
      <c r="CC383" s="390" t="s">
        <v>411</v>
      </c>
      <c r="CD383" s="390" t="s">
        <v>411</v>
      </c>
      <c r="CE383" s="390" t="s">
        <v>411</v>
      </c>
      <c r="CF383" s="390" t="s">
        <v>411</v>
      </c>
      <c r="CG383" s="390" t="s">
        <v>411</v>
      </c>
      <c r="CH383" s="390" t="s">
        <v>411</v>
      </c>
      <c r="CI383" s="390" t="s">
        <v>411</v>
      </c>
      <c r="CJ383" s="390" t="s">
        <v>411</v>
      </c>
      <c r="CK383" s="390" t="s">
        <v>411</v>
      </c>
      <c r="CL383" s="390" t="s">
        <v>411</v>
      </c>
      <c r="CM383" s="390" t="s">
        <v>411</v>
      </c>
      <c r="CN383" s="390" t="s">
        <v>411</v>
      </c>
      <c r="CO383" s="369"/>
      <c r="CP383" s="369"/>
      <c r="CQ383" s="369"/>
      <c r="CR383" s="369"/>
      <c r="CS383" s="369"/>
      <c r="CT383" s="369"/>
      <c r="CU383" s="369"/>
      <c r="CV383" s="369"/>
      <c r="CW383" s="369"/>
      <c r="CX383" s="369"/>
      <c r="CY383" s="369"/>
      <c r="CZ383" s="369"/>
      <c r="DA383" s="369"/>
      <c r="DB383" s="369"/>
      <c r="DC383" s="369"/>
      <c r="DD383" s="369"/>
      <c r="DE383" s="369"/>
      <c r="DF383" s="369"/>
      <c r="DG383" s="369"/>
      <c r="DH383" s="369"/>
      <c r="DI383" s="369"/>
      <c r="DJ383" s="369"/>
      <c r="DK383" s="369"/>
      <c r="DL383" s="369"/>
      <c r="DM383" s="369"/>
      <c r="DN383" s="369"/>
      <c r="DO383" s="369"/>
      <c r="DP383" s="369"/>
      <c r="DQ383" s="369"/>
      <c r="DR383" s="369"/>
      <c r="DT383" s="366" t="s">
        <v>213</v>
      </c>
      <c r="DU383" s="304"/>
      <c r="DV383" s="304"/>
      <c r="DW383" s="304"/>
      <c r="DX383" s="304"/>
      <c r="DY383" s="304"/>
      <c r="DZ383" s="304"/>
      <c r="EA383" s="255">
        <v>0</v>
      </c>
      <c r="EB383" s="255">
        <v>0</v>
      </c>
      <c r="EC383" s="255">
        <v>0</v>
      </c>
      <c r="ED383" s="255">
        <f t="shared" si="37"/>
        <v>0</v>
      </c>
      <c r="EE383" s="255">
        <f t="shared" si="37"/>
        <v>0</v>
      </c>
      <c r="EF383" s="255">
        <f t="shared" si="38"/>
        <v>0</v>
      </c>
      <c r="EG383" s="255">
        <v>0</v>
      </c>
      <c r="EH383" s="366" t="s">
        <v>200</v>
      </c>
    </row>
    <row r="384" spans="1:138" x14ac:dyDescent="0.4">
      <c r="A384" s="366" t="s">
        <v>225</v>
      </c>
      <c r="B384" s="366" t="s">
        <v>267</v>
      </c>
      <c r="C384" s="366" t="s">
        <v>46</v>
      </c>
      <c r="D384" s="366" t="s">
        <v>359</v>
      </c>
      <c r="E384" s="366" t="s">
        <v>316</v>
      </c>
      <c r="F384" s="367">
        <v>203.73</v>
      </c>
      <c r="G384" s="367">
        <v>89.239044008875723</v>
      </c>
      <c r="H384" s="281"/>
      <c r="I384" s="281"/>
      <c r="J384" s="281"/>
      <c r="K384" s="281"/>
      <c r="L384" s="281"/>
      <c r="M384" s="389" t="s">
        <v>411</v>
      </c>
      <c r="N384" s="389" t="s">
        <v>411</v>
      </c>
      <c r="O384" s="389" t="s">
        <v>411</v>
      </c>
      <c r="P384" s="389" t="s">
        <v>411</v>
      </c>
      <c r="Q384" s="389" t="s">
        <v>411</v>
      </c>
      <c r="R384" s="389" t="s">
        <v>411</v>
      </c>
      <c r="S384" s="389" t="s">
        <v>411</v>
      </c>
      <c r="T384" s="389" t="s">
        <v>411</v>
      </c>
      <c r="U384" s="389" t="s">
        <v>411</v>
      </c>
      <c r="V384" s="389" t="s">
        <v>411</v>
      </c>
      <c r="W384" s="389" t="s">
        <v>411</v>
      </c>
      <c r="X384" s="389" t="s">
        <v>411</v>
      </c>
      <c r="Y384" s="389" t="s">
        <v>411</v>
      </c>
      <c r="Z384" s="389" t="s">
        <v>411</v>
      </c>
      <c r="AA384" s="389" t="s">
        <v>411</v>
      </c>
      <c r="AB384" s="389" t="s">
        <v>411</v>
      </c>
      <c r="AC384" s="389" t="s">
        <v>411</v>
      </c>
      <c r="AD384" s="389" t="s">
        <v>411</v>
      </c>
      <c r="AE384" s="389" t="s">
        <v>411</v>
      </c>
      <c r="AF384" s="389" t="s">
        <v>411</v>
      </c>
      <c r="AG384" s="389" t="s">
        <v>411</v>
      </c>
      <c r="AH384" s="389" t="s">
        <v>411</v>
      </c>
      <c r="AI384" s="367"/>
      <c r="AJ384" s="367"/>
      <c r="AK384" s="367"/>
      <c r="AL384" s="367"/>
      <c r="AM384" s="367"/>
      <c r="AN384" s="367"/>
      <c r="AO384" s="367"/>
      <c r="AP384" s="367"/>
      <c r="AQ384" s="367"/>
      <c r="AR384" s="367"/>
      <c r="AS384" s="367"/>
      <c r="AT384" s="367"/>
      <c r="AU384" s="367"/>
      <c r="AV384" s="367"/>
      <c r="AW384" s="367"/>
      <c r="AX384" s="367"/>
      <c r="AY384" s="367"/>
      <c r="AZ384" s="367"/>
      <c r="BA384" s="367"/>
      <c r="BB384" s="367"/>
      <c r="BC384" s="367"/>
      <c r="BD384" s="367"/>
      <c r="BE384" s="367"/>
      <c r="BF384" s="367"/>
      <c r="BG384" s="367"/>
      <c r="BH384" s="367"/>
      <c r="BI384" s="367"/>
      <c r="BJ384" s="367"/>
      <c r="BK384" s="367"/>
      <c r="BL384" s="367"/>
      <c r="BN384" s="369">
        <v>0</v>
      </c>
      <c r="BO384" s="369">
        <v>0</v>
      </c>
      <c r="BP384" s="369">
        <v>0</v>
      </c>
      <c r="BQ384" s="369">
        <v>0</v>
      </c>
      <c r="BR384" s="369">
        <v>0</v>
      </c>
      <c r="BS384" s="390" t="s">
        <v>411</v>
      </c>
      <c r="BT384" s="390" t="s">
        <v>411</v>
      </c>
      <c r="BU384" s="390" t="s">
        <v>411</v>
      </c>
      <c r="BV384" s="390" t="s">
        <v>411</v>
      </c>
      <c r="BW384" s="390" t="s">
        <v>411</v>
      </c>
      <c r="BX384" s="390" t="s">
        <v>411</v>
      </c>
      <c r="BY384" s="390" t="s">
        <v>411</v>
      </c>
      <c r="BZ384" s="390" t="s">
        <v>411</v>
      </c>
      <c r="CA384" s="390" t="s">
        <v>411</v>
      </c>
      <c r="CB384" s="390" t="s">
        <v>411</v>
      </c>
      <c r="CC384" s="390" t="s">
        <v>411</v>
      </c>
      <c r="CD384" s="390" t="s">
        <v>411</v>
      </c>
      <c r="CE384" s="390" t="s">
        <v>411</v>
      </c>
      <c r="CF384" s="390" t="s">
        <v>411</v>
      </c>
      <c r="CG384" s="390" t="s">
        <v>411</v>
      </c>
      <c r="CH384" s="390" t="s">
        <v>411</v>
      </c>
      <c r="CI384" s="390" t="s">
        <v>411</v>
      </c>
      <c r="CJ384" s="390" t="s">
        <v>411</v>
      </c>
      <c r="CK384" s="390" t="s">
        <v>411</v>
      </c>
      <c r="CL384" s="390" t="s">
        <v>411</v>
      </c>
      <c r="CM384" s="390" t="s">
        <v>411</v>
      </c>
      <c r="CN384" s="390" t="s">
        <v>411</v>
      </c>
      <c r="CO384" s="369"/>
      <c r="CP384" s="369"/>
      <c r="CQ384" s="369"/>
      <c r="CR384" s="369"/>
      <c r="CS384" s="369"/>
      <c r="CT384" s="369"/>
      <c r="CU384" s="369"/>
      <c r="CV384" s="369"/>
      <c r="CW384" s="369"/>
      <c r="CX384" s="369"/>
      <c r="CY384" s="369"/>
      <c r="CZ384" s="369"/>
      <c r="DA384" s="369"/>
      <c r="DB384" s="369"/>
      <c r="DC384" s="369"/>
      <c r="DD384" s="369"/>
      <c r="DE384" s="369"/>
      <c r="DF384" s="369"/>
      <c r="DG384" s="369"/>
      <c r="DH384" s="369"/>
      <c r="DI384" s="369"/>
      <c r="DJ384" s="369"/>
      <c r="DK384" s="369"/>
      <c r="DL384" s="369"/>
      <c r="DM384" s="369"/>
      <c r="DN384" s="369"/>
      <c r="DO384" s="369"/>
      <c r="DP384" s="369"/>
      <c r="DQ384" s="369"/>
      <c r="DR384" s="369"/>
      <c r="DT384" s="366" t="s">
        <v>213</v>
      </c>
      <c r="DU384" s="304"/>
      <c r="DV384" s="304"/>
      <c r="DW384" s="304"/>
      <c r="DX384" s="304"/>
      <c r="DY384" s="304"/>
      <c r="DZ384" s="304"/>
      <c r="EA384" s="255">
        <v>0</v>
      </c>
      <c r="EB384" s="255">
        <v>0</v>
      </c>
      <c r="EC384" s="255">
        <v>0</v>
      </c>
      <c r="ED384" s="255">
        <f t="shared" si="37"/>
        <v>0</v>
      </c>
      <c r="EE384" s="255">
        <f t="shared" si="37"/>
        <v>0</v>
      </c>
      <c r="EF384" s="255">
        <f t="shared" si="38"/>
        <v>0</v>
      </c>
      <c r="EG384" s="255">
        <v>0</v>
      </c>
      <c r="EH384" s="366" t="s">
        <v>200</v>
      </c>
    </row>
    <row r="385" spans="1:138" x14ac:dyDescent="0.4">
      <c r="A385" s="366" t="s">
        <v>225</v>
      </c>
      <c r="B385" s="366" t="s">
        <v>267</v>
      </c>
      <c r="C385" s="366" t="s">
        <v>46</v>
      </c>
      <c r="D385" s="366" t="s">
        <v>359</v>
      </c>
      <c r="E385" s="366" t="s">
        <v>390</v>
      </c>
      <c r="F385" s="367">
        <v>203.73</v>
      </c>
      <c r="G385" s="367">
        <v>89.239044008875723</v>
      </c>
      <c r="H385" s="281"/>
      <c r="I385" s="281"/>
      <c r="J385" s="281"/>
      <c r="K385" s="281"/>
      <c r="L385" s="281"/>
      <c r="M385" s="389" t="s">
        <v>411</v>
      </c>
      <c r="N385" s="389" t="s">
        <v>411</v>
      </c>
      <c r="O385" s="389" t="s">
        <v>411</v>
      </c>
      <c r="P385" s="389" t="s">
        <v>411</v>
      </c>
      <c r="Q385" s="389" t="s">
        <v>411</v>
      </c>
      <c r="R385" s="389" t="s">
        <v>411</v>
      </c>
      <c r="S385" s="389" t="s">
        <v>411</v>
      </c>
      <c r="T385" s="389" t="s">
        <v>411</v>
      </c>
      <c r="U385" s="389" t="s">
        <v>411</v>
      </c>
      <c r="V385" s="389" t="s">
        <v>411</v>
      </c>
      <c r="W385" s="389" t="s">
        <v>411</v>
      </c>
      <c r="X385" s="389" t="s">
        <v>411</v>
      </c>
      <c r="Y385" s="389" t="s">
        <v>411</v>
      </c>
      <c r="Z385" s="389" t="s">
        <v>411</v>
      </c>
      <c r="AA385" s="389" t="s">
        <v>411</v>
      </c>
      <c r="AB385" s="389" t="s">
        <v>411</v>
      </c>
      <c r="AC385" s="389" t="s">
        <v>411</v>
      </c>
      <c r="AD385" s="389" t="s">
        <v>411</v>
      </c>
      <c r="AE385" s="389" t="s">
        <v>411</v>
      </c>
      <c r="AF385" s="389" t="s">
        <v>411</v>
      </c>
      <c r="AG385" s="389" t="s">
        <v>411</v>
      </c>
      <c r="AH385" s="389" t="s">
        <v>411</v>
      </c>
      <c r="AI385" s="367"/>
      <c r="AJ385" s="367"/>
      <c r="AK385" s="367"/>
      <c r="AL385" s="367"/>
      <c r="AM385" s="367"/>
      <c r="AN385" s="367"/>
      <c r="AO385" s="367"/>
      <c r="AP385" s="367"/>
      <c r="AQ385" s="367"/>
      <c r="AR385" s="367"/>
      <c r="AS385" s="367"/>
      <c r="AT385" s="367"/>
      <c r="AU385" s="367"/>
      <c r="AV385" s="367"/>
      <c r="AW385" s="367"/>
      <c r="AX385" s="367"/>
      <c r="AY385" s="367"/>
      <c r="AZ385" s="367"/>
      <c r="BA385" s="367"/>
      <c r="BB385" s="367"/>
      <c r="BC385" s="367"/>
      <c r="BD385" s="367"/>
      <c r="BE385" s="367"/>
      <c r="BF385" s="367"/>
      <c r="BG385" s="367"/>
      <c r="BH385" s="367"/>
      <c r="BI385" s="367"/>
      <c r="BJ385" s="367"/>
      <c r="BK385" s="367"/>
      <c r="BL385" s="367"/>
      <c r="BN385" s="369">
        <v>0</v>
      </c>
      <c r="BO385" s="369">
        <v>0</v>
      </c>
      <c r="BP385" s="369">
        <v>0</v>
      </c>
      <c r="BQ385" s="369">
        <v>0</v>
      </c>
      <c r="BR385" s="369">
        <v>0</v>
      </c>
      <c r="BS385" s="390" t="s">
        <v>411</v>
      </c>
      <c r="BT385" s="390" t="s">
        <v>411</v>
      </c>
      <c r="BU385" s="390" t="s">
        <v>411</v>
      </c>
      <c r="BV385" s="390" t="s">
        <v>411</v>
      </c>
      <c r="BW385" s="390" t="s">
        <v>411</v>
      </c>
      <c r="BX385" s="390" t="s">
        <v>411</v>
      </c>
      <c r="BY385" s="390" t="s">
        <v>411</v>
      </c>
      <c r="BZ385" s="390" t="s">
        <v>411</v>
      </c>
      <c r="CA385" s="390" t="s">
        <v>411</v>
      </c>
      <c r="CB385" s="390" t="s">
        <v>411</v>
      </c>
      <c r="CC385" s="390" t="s">
        <v>411</v>
      </c>
      <c r="CD385" s="390" t="s">
        <v>411</v>
      </c>
      <c r="CE385" s="390" t="s">
        <v>411</v>
      </c>
      <c r="CF385" s="390" t="s">
        <v>411</v>
      </c>
      <c r="CG385" s="390" t="s">
        <v>411</v>
      </c>
      <c r="CH385" s="390" t="s">
        <v>411</v>
      </c>
      <c r="CI385" s="390" t="s">
        <v>411</v>
      </c>
      <c r="CJ385" s="390" t="s">
        <v>411</v>
      </c>
      <c r="CK385" s="390" t="s">
        <v>411</v>
      </c>
      <c r="CL385" s="390" t="s">
        <v>411</v>
      </c>
      <c r="CM385" s="390" t="s">
        <v>411</v>
      </c>
      <c r="CN385" s="390" t="s">
        <v>411</v>
      </c>
      <c r="CO385" s="369"/>
      <c r="CP385" s="369"/>
      <c r="CQ385" s="369"/>
      <c r="CR385" s="369"/>
      <c r="CS385" s="369"/>
      <c r="CT385" s="369"/>
      <c r="CU385" s="369"/>
      <c r="CV385" s="369"/>
      <c r="CW385" s="369"/>
      <c r="CX385" s="369"/>
      <c r="CY385" s="369"/>
      <c r="CZ385" s="369"/>
      <c r="DA385" s="369"/>
      <c r="DB385" s="369"/>
      <c r="DC385" s="369"/>
      <c r="DD385" s="369"/>
      <c r="DE385" s="369"/>
      <c r="DF385" s="369"/>
      <c r="DG385" s="369"/>
      <c r="DH385" s="369"/>
      <c r="DI385" s="369"/>
      <c r="DJ385" s="369"/>
      <c r="DK385" s="369"/>
      <c r="DL385" s="369"/>
      <c r="DM385" s="369"/>
      <c r="DN385" s="369"/>
      <c r="DO385" s="369"/>
      <c r="DP385" s="369"/>
      <c r="DQ385" s="369"/>
      <c r="DR385" s="369"/>
      <c r="DT385" s="366" t="s">
        <v>213</v>
      </c>
      <c r="DU385" s="304"/>
      <c r="DV385" s="304"/>
      <c r="DW385" s="304"/>
      <c r="DX385" s="304"/>
      <c r="DY385" s="304"/>
      <c r="DZ385" s="304"/>
      <c r="EA385" s="255">
        <v>0</v>
      </c>
      <c r="EB385" s="255">
        <v>0</v>
      </c>
      <c r="EC385" s="255">
        <v>0</v>
      </c>
      <c r="ED385" s="255">
        <f t="shared" si="37"/>
        <v>0</v>
      </c>
      <c r="EE385" s="255">
        <f t="shared" si="37"/>
        <v>0</v>
      </c>
      <c r="EF385" s="255">
        <f t="shared" si="38"/>
        <v>0</v>
      </c>
      <c r="EG385" s="255">
        <v>0</v>
      </c>
      <c r="EH385" s="366" t="s">
        <v>200</v>
      </c>
    </row>
    <row r="386" spans="1:138" x14ac:dyDescent="0.4">
      <c r="A386" s="366" t="s">
        <v>225</v>
      </c>
      <c r="B386" s="366" t="s">
        <v>391</v>
      </c>
      <c r="C386" s="366" t="s">
        <v>382</v>
      </c>
      <c r="D386" s="366" t="s">
        <v>359</v>
      </c>
      <c r="E386" s="366" t="s">
        <v>383</v>
      </c>
      <c r="F386" s="367">
        <v>0</v>
      </c>
      <c r="G386" s="367">
        <v>0</v>
      </c>
      <c r="H386" s="281"/>
      <c r="I386" s="281"/>
      <c r="J386" s="281"/>
      <c r="K386" s="281"/>
      <c r="L386" s="281"/>
      <c r="M386" s="389" t="s">
        <v>411</v>
      </c>
      <c r="N386" s="389" t="s">
        <v>411</v>
      </c>
      <c r="O386" s="389" t="s">
        <v>411</v>
      </c>
      <c r="P386" s="389" t="s">
        <v>411</v>
      </c>
      <c r="Q386" s="389" t="s">
        <v>411</v>
      </c>
      <c r="R386" s="389" t="s">
        <v>411</v>
      </c>
      <c r="S386" s="389" t="s">
        <v>411</v>
      </c>
      <c r="T386" s="389" t="s">
        <v>411</v>
      </c>
      <c r="U386" s="389" t="s">
        <v>411</v>
      </c>
      <c r="V386" s="389" t="s">
        <v>411</v>
      </c>
      <c r="W386" s="389" t="s">
        <v>411</v>
      </c>
      <c r="X386" s="389" t="s">
        <v>411</v>
      </c>
      <c r="Y386" s="389" t="s">
        <v>411</v>
      </c>
      <c r="Z386" s="389" t="s">
        <v>411</v>
      </c>
      <c r="AA386" s="389" t="s">
        <v>411</v>
      </c>
      <c r="AB386" s="389" t="s">
        <v>411</v>
      </c>
      <c r="AC386" s="389" t="s">
        <v>411</v>
      </c>
      <c r="AD386" s="389" t="s">
        <v>411</v>
      </c>
      <c r="AE386" s="389" t="s">
        <v>411</v>
      </c>
      <c r="AF386" s="389" t="s">
        <v>411</v>
      </c>
      <c r="AG386" s="389" t="s">
        <v>411</v>
      </c>
      <c r="AH386" s="389" t="s">
        <v>411</v>
      </c>
      <c r="AI386" s="367"/>
      <c r="AJ386" s="367"/>
      <c r="AK386" s="367"/>
      <c r="AL386" s="367"/>
      <c r="AM386" s="367"/>
      <c r="AN386" s="367"/>
      <c r="AO386" s="367"/>
      <c r="AP386" s="367"/>
      <c r="AQ386" s="367"/>
      <c r="AR386" s="367"/>
      <c r="AS386" s="367"/>
      <c r="AT386" s="367"/>
      <c r="AU386" s="367"/>
      <c r="AV386" s="367"/>
      <c r="AW386" s="367"/>
      <c r="AX386" s="367"/>
      <c r="AY386" s="367"/>
      <c r="AZ386" s="367"/>
      <c r="BA386" s="367"/>
      <c r="BB386" s="367"/>
      <c r="BC386" s="367"/>
      <c r="BD386" s="367"/>
      <c r="BE386" s="367"/>
      <c r="BF386" s="367"/>
      <c r="BG386" s="367"/>
      <c r="BH386" s="367"/>
      <c r="BI386" s="367"/>
      <c r="BJ386" s="367"/>
      <c r="BK386" s="367"/>
      <c r="BL386" s="367"/>
      <c r="BN386" s="369">
        <v>0</v>
      </c>
      <c r="BO386" s="369">
        <v>0</v>
      </c>
      <c r="BP386" s="369">
        <v>0</v>
      </c>
      <c r="BQ386" s="369">
        <v>0</v>
      </c>
      <c r="BR386" s="369">
        <v>0</v>
      </c>
      <c r="BS386" s="390" t="s">
        <v>411</v>
      </c>
      <c r="BT386" s="390" t="s">
        <v>411</v>
      </c>
      <c r="BU386" s="390" t="s">
        <v>411</v>
      </c>
      <c r="BV386" s="390" t="s">
        <v>411</v>
      </c>
      <c r="BW386" s="390" t="s">
        <v>411</v>
      </c>
      <c r="BX386" s="390" t="s">
        <v>411</v>
      </c>
      <c r="BY386" s="390" t="s">
        <v>411</v>
      </c>
      <c r="BZ386" s="390" t="s">
        <v>411</v>
      </c>
      <c r="CA386" s="390" t="s">
        <v>411</v>
      </c>
      <c r="CB386" s="390" t="s">
        <v>411</v>
      </c>
      <c r="CC386" s="390" t="s">
        <v>411</v>
      </c>
      <c r="CD386" s="390" t="s">
        <v>411</v>
      </c>
      <c r="CE386" s="390" t="s">
        <v>411</v>
      </c>
      <c r="CF386" s="390" t="s">
        <v>411</v>
      </c>
      <c r="CG386" s="390" t="s">
        <v>411</v>
      </c>
      <c r="CH386" s="390" t="s">
        <v>411</v>
      </c>
      <c r="CI386" s="390" t="s">
        <v>411</v>
      </c>
      <c r="CJ386" s="390" t="s">
        <v>411</v>
      </c>
      <c r="CK386" s="390" t="s">
        <v>411</v>
      </c>
      <c r="CL386" s="390" t="s">
        <v>411</v>
      </c>
      <c r="CM386" s="390" t="s">
        <v>411</v>
      </c>
      <c r="CN386" s="390" t="s">
        <v>411</v>
      </c>
      <c r="CO386" s="369"/>
      <c r="CP386" s="369"/>
      <c r="CQ386" s="369"/>
      <c r="CR386" s="369"/>
      <c r="CS386" s="369"/>
      <c r="CT386" s="369"/>
      <c r="CU386" s="369"/>
      <c r="CV386" s="369"/>
      <c r="CW386" s="369"/>
      <c r="CX386" s="369"/>
      <c r="CY386" s="369"/>
      <c r="CZ386" s="369"/>
      <c r="DA386" s="369"/>
      <c r="DB386" s="369"/>
      <c r="DC386" s="369"/>
      <c r="DD386" s="369"/>
      <c r="DE386" s="369"/>
      <c r="DF386" s="369"/>
      <c r="DG386" s="369"/>
      <c r="DH386" s="369"/>
      <c r="DI386" s="369"/>
      <c r="DJ386" s="369"/>
      <c r="DK386" s="369"/>
      <c r="DL386" s="369"/>
      <c r="DM386" s="369"/>
      <c r="DN386" s="369"/>
      <c r="DO386" s="369"/>
      <c r="DP386" s="369"/>
      <c r="DQ386" s="369"/>
      <c r="DR386" s="369"/>
      <c r="DT386" s="366" t="s">
        <v>213</v>
      </c>
      <c r="DU386" s="304"/>
      <c r="DV386" s="304"/>
      <c r="DW386" s="304"/>
      <c r="DX386" s="304"/>
      <c r="DY386" s="304"/>
      <c r="DZ386" s="304"/>
      <c r="EA386" s="255">
        <v>0</v>
      </c>
      <c r="EB386" s="255">
        <v>0</v>
      </c>
      <c r="EC386" s="255">
        <v>0</v>
      </c>
      <c r="ED386" s="255">
        <f t="shared" si="37"/>
        <v>0</v>
      </c>
      <c r="EE386" s="255">
        <f t="shared" si="37"/>
        <v>0</v>
      </c>
      <c r="EF386" s="255">
        <f t="shared" si="38"/>
        <v>0</v>
      </c>
      <c r="EG386" s="255">
        <v>0</v>
      </c>
      <c r="EH386" s="366" t="s">
        <v>200</v>
      </c>
    </row>
    <row r="387" spans="1:138" x14ac:dyDescent="0.4">
      <c r="A387" s="366" t="s">
        <v>79</v>
      </c>
      <c r="B387" s="366" t="s">
        <v>267</v>
      </c>
      <c r="C387" s="366" t="s">
        <v>46</v>
      </c>
      <c r="D387" s="366" t="s">
        <v>359</v>
      </c>
      <c r="E387" s="366" t="s">
        <v>334</v>
      </c>
      <c r="F387" s="367">
        <v>269.89999999999998</v>
      </c>
      <c r="G387" s="367">
        <v>120.6</v>
      </c>
      <c r="H387" s="281"/>
      <c r="I387" s="281"/>
      <c r="J387" s="281"/>
      <c r="K387" s="281"/>
      <c r="L387" s="281"/>
      <c r="M387" s="389" t="s">
        <v>411</v>
      </c>
      <c r="N387" s="389" t="s">
        <v>411</v>
      </c>
      <c r="O387" s="389" t="s">
        <v>411</v>
      </c>
      <c r="P387" s="389" t="s">
        <v>411</v>
      </c>
      <c r="Q387" s="389" t="s">
        <v>411</v>
      </c>
      <c r="R387" s="389" t="s">
        <v>411</v>
      </c>
      <c r="S387" s="389" t="s">
        <v>411</v>
      </c>
      <c r="T387" s="389" t="s">
        <v>411</v>
      </c>
      <c r="U387" s="389" t="s">
        <v>411</v>
      </c>
      <c r="V387" s="389" t="s">
        <v>411</v>
      </c>
      <c r="W387" s="389" t="s">
        <v>411</v>
      </c>
      <c r="X387" s="389" t="s">
        <v>411</v>
      </c>
      <c r="Y387" s="389" t="s">
        <v>411</v>
      </c>
      <c r="Z387" s="389" t="s">
        <v>411</v>
      </c>
      <c r="AA387" s="389" t="s">
        <v>411</v>
      </c>
      <c r="AB387" s="389" t="s">
        <v>411</v>
      </c>
      <c r="AC387" s="389" t="s">
        <v>411</v>
      </c>
      <c r="AD387" s="389" t="s">
        <v>411</v>
      </c>
      <c r="AE387" s="389" t="s">
        <v>411</v>
      </c>
      <c r="AF387" s="389" t="s">
        <v>411</v>
      </c>
      <c r="AG387" s="389" t="s">
        <v>411</v>
      </c>
      <c r="AH387" s="389" t="s">
        <v>411</v>
      </c>
      <c r="AI387" s="367"/>
      <c r="AJ387" s="367"/>
      <c r="AK387" s="367"/>
      <c r="AL387" s="367"/>
      <c r="AM387" s="367"/>
      <c r="AN387" s="367"/>
      <c r="AO387" s="367"/>
      <c r="AP387" s="367"/>
      <c r="AQ387" s="367"/>
      <c r="AR387" s="367"/>
      <c r="AS387" s="367"/>
      <c r="AT387" s="367"/>
      <c r="AU387" s="367"/>
      <c r="AV387" s="367"/>
      <c r="AW387" s="367"/>
      <c r="AX387" s="367"/>
      <c r="AY387" s="367"/>
      <c r="AZ387" s="367"/>
      <c r="BA387" s="367"/>
      <c r="BB387" s="367"/>
      <c r="BC387" s="367"/>
      <c r="BD387" s="367"/>
      <c r="BE387" s="367"/>
      <c r="BF387" s="367"/>
      <c r="BG387" s="367"/>
      <c r="BH387" s="367"/>
      <c r="BI387" s="367"/>
      <c r="BJ387" s="367"/>
      <c r="BK387" s="367"/>
      <c r="BL387" s="367"/>
      <c r="BN387" s="369">
        <v>0</v>
      </c>
      <c r="BO387" s="369">
        <v>0</v>
      </c>
      <c r="BP387" s="369">
        <v>0</v>
      </c>
      <c r="BQ387" s="369">
        <v>0</v>
      </c>
      <c r="BR387" s="369">
        <v>0</v>
      </c>
      <c r="BS387" s="390" t="s">
        <v>411</v>
      </c>
      <c r="BT387" s="390" t="s">
        <v>411</v>
      </c>
      <c r="BU387" s="390" t="s">
        <v>411</v>
      </c>
      <c r="BV387" s="390" t="s">
        <v>411</v>
      </c>
      <c r="BW387" s="390" t="s">
        <v>411</v>
      </c>
      <c r="BX387" s="390" t="s">
        <v>411</v>
      </c>
      <c r="BY387" s="390" t="s">
        <v>411</v>
      </c>
      <c r="BZ387" s="390" t="s">
        <v>411</v>
      </c>
      <c r="CA387" s="390" t="s">
        <v>411</v>
      </c>
      <c r="CB387" s="390" t="s">
        <v>411</v>
      </c>
      <c r="CC387" s="390" t="s">
        <v>411</v>
      </c>
      <c r="CD387" s="390" t="s">
        <v>411</v>
      </c>
      <c r="CE387" s="390" t="s">
        <v>411</v>
      </c>
      <c r="CF387" s="390" t="s">
        <v>411</v>
      </c>
      <c r="CG387" s="390" t="s">
        <v>411</v>
      </c>
      <c r="CH387" s="390" t="s">
        <v>411</v>
      </c>
      <c r="CI387" s="390" t="s">
        <v>411</v>
      </c>
      <c r="CJ387" s="390" t="s">
        <v>411</v>
      </c>
      <c r="CK387" s="390" t="s">
        <v>411</v>
      </c>
      <c r="CL387" s="390" t="s">
        <v>411</v>
      </c>
      <c r="CM387" s="390" t="s">
        <v>411</v>
      </c>
      <c r="CN387" s="390" t="s">
        <v>411</v>
      </c>
      <c r="CO387" s="369"/>
      <c r="CP387" s="369"/>
      <c r="CQ387" s="369"/>
      <c r="CR387" s="369"/>
      <c r="CS387" s="369"/>
      <c r="CT387" s="369"/>
      <c r="CU387" s="369"/>
      <c r="CV387" s="369"/>
      <c r="CW387" s="369"/>
      <c r="CX387" s="369"/>
      <c r="CY387" s="369"/>
      <c r="CZ387" s="369"/>
      <c r="DA387" s="369"/>
      <c r="DB387" s="369"/>
      <c r="DC387" s="369"/>
      <c r="DD387" s="369"/>
      <c r="DE387" s="369"/>
      <c r="DF387" s="369"/>
      <c r="DG387" s="369"/>
      <c r="DH387" s="369"/>
      <c r="DI387" s="369"/>
      <c r="DJ387" s="369"/>
      <c r="DK387" s="369"/>
      <c r="DL387" s="369"/>
      <c r="DM387" s="369"/>
      <c r="DN387" s="369"/>
      <c r="DO387" s="369"/>
      <c r="DP387" s="369"/>
      <c r="DQ387" s="369"/>
      <c r="DR387" s="369"/>
      <c r="DT387" s="366" t="s">
        <v>213</v>
      </c>
      <c r="DU387" s="304"/>
      <c r="DV387" s="304"/>
      <c r="DW387" s="304"/>
      <c r="DX387" s="304"/>
      <c r="DY387" s="304"/>
      <c r="DZ387" s="304"/>
      <c r="EA387" s="255">
        <v>0</v>
      </c>
      <c r="EB387" s="255">
        <v>0</v>
      </c>
      <c r="EC387" s="255">
        <v>0</v>
      </c>
      <c r="ED387" s="255">
        <f t="shared" si="37"/>
        <v>0</v>
      </c>
      <c r="EE387" s="255">
        <f t="shared" si="37"/>
        <v>0</v>
      </c>
      <c r="EF387" s="255">
        <f t="shared" si="38"/>
        <v>0</v>
      </c>
      <c r="EG387" s="255">
        <v>0</v>
      </c>
      <c r="EH387" s="366" t="s">
        <v>200</v>
      </c>
    </row>
    <row r="388" spans="1:138" x14ac:dyDescent="0.4">
      <c r="A388" s="366" t="s">
        <v>79</v>
      </c>
      <c r="B388" s="366" t="s">
        <v>267</v>
      </c>
      <c r="C388" s="366" t="s">
        <v>46</v>
      </c>
      <c r="D388" s="366" t="s">
        <v>359</v>
      </c>
      <c r="E388" s="366" t="s">
        <v>334</v>
      </c>
      <c r="F388" s="367">
        <v>269.89999999999998</v>
      </c>
      <c r="G388" s="367">
        <v>120.6</v>
      </c>
      <c r="H388" s="281"/>
      <c r="I388" s="281"/>
      <c r="J388" s="281"/>
      <c r="K388" s="281"/>
      <c r="L388" s="281"/>
      <c r="M388" s="389" t="s">
        <v>411</v>
      </c>
      <c r="N388" s="389" t="s">
        <v>411</v>
      </c>
      <c r="O388" s="389" t="s">
        <v>411</v>
      </c>
      <c r="P388" s="389" t="s">
        <v>411</v>
      </c>
      <c r="Q388" s="389" t="s">
        <v>411</v>
      </c>
      <c r="R388" s="389" t="s">
        <v>411</v>
      </c>
      <c r="S388" s="389" t="s">
        <v>411</v>
      </c>
      <c r="T388" s="389" t="s">
        <v>411</v>
      </c>
      <c r="U388" s="389" t="s">
        <v>411</v>
      </c>
      <c r="V388" s="389" t="s">
        <v>411</v>
      </c>
      <c r="W388" s="389" t="s">
        <v>411</v>
      </c>
      <c r="X388" s="389" t="s">
        <v>411</v>
      </c>
      <c r="Y388" s="389" t="s">
        <v>411</v>
      </c>
      <c r="Z388" s="389" t="s">
        <v>411</v>
      </c>
      <c r="AA388" s="389" t="s">
        <v>411</v>
      </c>
      <c r="AB388" s="389" t="s">
        <v>411</v>
      </c>
      <c r="AC388" s="389" t="s">
        <v>411</v>
      </c>
      <c r="AD388" s="389" t="s">
        <v>411</v>
      </c>
      <c r="AE388" s="389" t="s">
        <v>411</v>
      </c>
      <c r="AF388" s="389" t="s">
        <v>411</v>
      </c>
      <c r="AG388" s="389" t="s">
        <v>411</v>
      </c>
      <c r="AH388" s="389" t="s">
        <v>411</v>
      </c>
      <c r="AI388" s="367"/>
      <c r="AJ388" s="367"/>
      <c r="AK388" s="367"/>
      <c r="AL388" s="367"/>
      <c r="AM388" s="367"/>
      <c r="AN388" s="367"/>
      <c r="AO388" s="367"/>
      <c r="AP388" s="367"/>
      <c r="AQ388" s="367"/>
      <c r="AR388" s="367"/>
      <c r="AS388" s="367"/>
      <c r="AT388" s="367"/>
      <c r="AU388" s="367"/>
      <c r="AV388" s="367"/>
      <c r="AW388" s="367"/>
      <c r="AX388" s="367"/>
      <c r="AY388" s="367"/>
      <c r="AZ388" s="367"/>
      <c r="BA388" s="367"/>
      <c r="BB388" s="367"/>
      <c r="BC388" s="367"/>
      <c r="BD388" s="367"/>
      <c r="BE388" s="367"/>
      <c r="BF388" s="367"/>
      <c r="BG388" s="367"/>
      <c r="BH388" s="367"/>
      <c r="BI388" s="367"/>
      <c r="BJ388" s="367"/>
      <c r="BK388" s="367"/>
      <c r="BL388" s="367"/>
      <c r="BN388" s="369">
        <v>0</v>
      </c>
      <c r="BO388" s="369">
        <v>0</v>
      </c>
      <c r="BP388" s="369">
        <v>0</v>
      </c>
      <c r="BQ388" s="369">
        <v>0</v>
      </c>
      <c r="BR388" s="369">
        <v>0</v>
      </c>
      <c r="BS388" s="390" t="s">
        <v>411</v>
      </c>
      <c r="BT388" s="390" t="s">
        <v>411</v>
      </c>
      <c r="BU388" s="390" t="s">
        <v>411</v>
      </c>
      <c r="BV388" s="390" t="s">
        <v>411</v>
      </c>
      <c r="BW388" s="390" t="s">
        <v>411</v>
      </c>
      <c r="BX388" s="390" t="s">
        <v>411</v>
      </c>
      <c r="BY388" s="390" t="s">
        <v>411</v>
      </c>
      <c r="BZ388" s="390" t="s">
        <v>411</v>
      </c>
      <c r="CA388" s="390" t="s">
        <v>411</v>
      </c>
      <c r="CB388" s="390" t="s">
        <v>411</v>
      </c>
      <c r="CC388" s="390" t="s">
        <v>411</v>
      </c>
      <c r="CD388" s="390" t="s">
        <v>411</v>
      </c>
      <c r="CE388" s="390" t="s">
        <v>411</v>
      </c>
      <c r="CF388" s="390" t="s">
        <v>411</v>
      </c>
      <c r="CG388" s="390" t="s">
        <v>411</v>
      </c>
      <c r="CH388" s="390" t="s">
        <v>411</v>
      </c>
      <c r="CI388" s="390" t="s">
        <v>411</v>
      </c>
      <c r="CJ388" s="390" t="s">
        <v>411</v>
      </c>
      <c r="CK388" s="390" t="s">
        <v>411</v>
      </c>
      <c r="CL388" s="390" t="s">
        <v>411</v>
      </c>
      <c r="CM388" s="390" t="s">
        <v>411</v>
      </c>
      <c r="CN388" s="390" t="s">
        <v>411</v>
      </c>
      <c r="CO388" s="369"/>
      <c r="CP388" s="369"/>
      <c r="CQ388" s="369"/>
      <c r="CR388" s="369"/>
      <c r="CS388" s="369"/>
      <c r="CT388" s="369"/>
      <c r="CU388" s="369"/>
      <c r="CV388" s="369"/>
      <c r="CW388" s="369"/>
      <c r="CX388" s="369"/>
      <c r="CY388" s="369"/>
      <c r="CZ388" s="369"/>
      <c r="DA388" s="369"/>
      <c r="DB388" s="369"/>
      <c r="DC388" s="369"/>
      <c r="DD388" s="369"/>
      <c r="DE388" s="369"/>
      <c r="DF388" s="369"/>
      <c r="DG388" s="369"/>
      <c r="DH388" s="369"/>
      <c r="DI388" s="369"/>
      <c r="DJ388" s="369"/>
      <c r="DK388" s="369"/>
      <c r="DL388" s="369"/>
      <c r="DM388" s="369"/>
      <c r="DN388" s="369"/>
      <c r="DO388" s="369"/>
      <c r="DP388" s="369"/>
      <c r="DQ388" s="369"/>
      <c r="DR388" s="369"/>
      <c r="DT388" s="366" t="s">
        <v>213</v>
      </c>
      <c r="DU388" s="304"/>
      <c r="DV388" s="304"/>
      <c r="DW388" s="304"/>
      <c r="DX388" s="304"/>
      <c r="DY388" s="304"/>
      <c r="DZ388" s="304"/>
      <c r="EA388" s="255">
        <v>0</v>
      </c>
      <c r="EB388" s="255">
        <v>0</v>
      </c>
      <c r="EC388" s="255">
        <v>0</v>
      </c>
      <c r="ED388" s="255">
        <f t="shared" si="37"/>
        <v>0</v>
      </c>
      <c r="EE388" s="255">
        <f t="shared" si="37"/>
        <v>0</v>
      </c>
      <c r="EF388" s="255">
        <f t="shared" si="38"/>
        <v>0</v>
      </c>
      <c r="EG388" s="255">
        <v>0</v>
      </c>
      <c r="EH388" s="366" t="s">
        <v>200</v>
      </c>
    </row>
    <row r="389" spans="1:138" x14ac:dyDescent="0.4">
      <c r="A389" s="366" t="s">
        <v>79</v>
      </c>
      <c r="B389" s="366" t="s">
        <v>267</v>
      </c>
      <c r="C389" s="366" t="s">
        <v>46</v>
      </c>
      <c r="D389" s="366" t="s">
        <v>359</v>
      </c>
      <c r="E389" s="366" t="s">
        <v>392</v>
      </c>
      <c r="F389" s="367">
        <v>269.89999999999998</v>
      </c>
      <c r="G389" s="367">
        <v>120.6</v>
      </c>
      <c r="H389" s="281"/>
      <c r="I389" s="281"/>
      <c r="J389" s="281"/>
      <c r="K389" s="281"/>
      <c r="L389" s="281"/>
      <c r="M389" s="389" t="s">
        <v>411</v>
      </c>
      <c r="N389" s="389" t="s">
        <v>411</v>
      </c>
      <c r="O389" s="389" t="s">
        <v>411</v>
      </c>
      <c r="P389" s="389" t="s">
        <v>411</v>
      </c>
      <c r="Q389" s="389" t="s">
        <v>411</v>
      </c>
      <c r="R389" s="389" t="s">
        <v>411</v>
      </c>
      <c r="S389" s="389" t="s">
        <v>411</v>
      </c>
      <c r="T389" s="389" t="s">
        <v>411</v>
      </c>
      <c r="U389" s="389" t="s">
        <v>411</v>
      </c>
      <c r="V389" s="389" t="s">
        <v>411</v>
      </c>
      <c r="W389" s="389" t="s">
        <v>411</v>
      </c>
      <c r="X389" s="389" t="s">
        <v>411</v>
      </c>
      <c r="Y389" s="389" t="s">
        <v>411</v>
      </c>
      <c r="Z389" s="389" t="s">
        <v>411</v>
      </c>
      <c r="AA389" s="389" t="s">
        <v>411</v>
      </c>
      <c r="AB389" s="389" t="s">
        <v>411</v>
      </c>
      <c r="AC389" s="389" t="s">
        <v>411</v>
      </c>
      <c r="AD389" s="389" t="s">
        <v>411</v>
      </c>
      <c r="AE389" s="389" t="s">
        <v>411</v>
      </c>
      <c r="AF389" s="389" t="s">
        <v>411</v>
      </c>
      <c r="AG389" s="389" t="s">
        <v>411</v>
      </c>
      <c r="AH389" s="389" t="s">
        <v>411</v>
      </c>
      <c r="AI389" s="367"/>
      <c r="AJ389" s="367"/>
      <c r="AK389" s="367"/>
      <c r="AL389" s="367"/>
      <c r="AM389" s="367"/>
      <c r="AN389" s="367"/>
      <c r="AO389" s="367"/>
      <c r="AP389" s="367"/>
      <c r="AQ389" s="367"/>
      <c r="AR389" s="367"/>
      <c r="AS389" s="367"/>
      <c r="AT389" s="367"/>
      <c r="AU389" s="367"/>
      <c r="AV389" s="367"/>
      <c r="AW389" s="367"/>
      <c r="AX389" s="367"/>
      <c r="AY389" s="367"/>
      <c r="AZ389" s="367"/>
      <c r="BA389" s="367"/>
      <c r="BB389" s="367"/>
      <c r="BC389" s="367"/>
      <c r="BD389" s="367"/>
      <c r="BE389" s="367"/>
      <c r="BF389" s="367"/>
      <c r="BG389" s="367"/>
      <c r="BH389" s="367"/>
      <c r="BI389" s="367"/>
      <c r="BJ389" s="367"/>
      <c r="BK389" s="367"/>
      <c r="BL389" s="367"/>
      <c r="BN389" s="369">
        <v>0</v>
      </c>
      <c r="BO389" s="369">
        <v>0</v>
      </c>
      <c r="BP389" s="369">
        <v>0</v>
      </c>
      <c r="BQ389" s="369">
        <v>0</v>
      </c>
      <c r="BR389" s="369">
        <v>0</v>
      </c>
      <c r="BS389" s="390" t="s">
        <v>411</v>
      </c>
      <c r="BT389" s="390" t="s">
        <v>411</v>
      </c>
      <c r="BU389" s="390" t="s">
        <v>411</v>
      </c>
      <c r="BV389" s="390" t="s">
        <v>411</v>
      </c>
      <c r="BW389" s="390" t="s">
        <v>411</v>
      </c>
      <c r="BX389" s="390" t="s">
        <v>411</v>
      </c>
      <c r="BY389" s="390" t="s">
        <v>411</v>
      </c>
      <c r="BZ389" s="390" t="s">
        <v>411</v>
      </c>
      <c r="CA389" s="390" t="s">
        <v>411</v>
      </c>
      <c r="CB389" s="390" t="s">
        <v>411</v>
      </c>
      <c r="CC389" s="390" t="s">
        <v>411</v>
      </c>
      <c r="CD389" s="390" t="s">
        <v>411</v>
      </c>
      <c r="CE389" s="390" t="s">
        <v>411</v>
      </c>
      <c r="CF389" s="390" t="s">
        <v>411</v>
      </c>
      <c r="CG389" s="390" t="s">
        <v>411</v>
      </c>
      <c r="CH389" s="390" t="s">
        <v>411</v>
      </c>
      <c r="CI389" s="390" t="s">
        <v>411</v>
      </c>
      <c r="CJ389" s="390" t="s">
        <v>411</v>
      </c>
      <c r="CK389" s="390" t="s">
        <v>411</v>
      </c>
      <c r="CL389" s="390" t="s">
        <v>411</v>
      </c>
      <c r="CM389" s="390" t="s">
        <v>411</v>
      </c>
      <c r="CN389" s="390" t="s">
        <v>411</v>
      </c>
      <c r="CO389" s="369"/>
      <c r="CP389" s="369"/>
      <c r="CQ389" s="369"/>
      <c r="CR389" s="369"/>
      <c r="CS389" s="369"/>
      <c r="CT389" s="369"/>
      <c r="CU389" s="369"/>
      <c r="CV389" s="369"/>
      <c r="CW389" s="369"/>
      <c r="CX389" s="369"/>
      <c r="CY389" s="369"/>
      <c r="CZ389" s="369"/>
      <c r="DA389" s="369"/>
      <c r="DB389" s="369"/>
      <c r="DC389" s="369"/>
      <c r="DD389" s="369"/>
      <c r="DE389" s="369"/>
      <c r="DF389" s="369"/>
      <c r="DG389" s="369"/>
      <c r="DH389" s="369"/>
      <c r="DI389" s="369"/>
      <c r="DJ389" s="369"/>
      <c r="DK389" s="369"/>
      <c r="DL389" s="369"/>
      <c r="DM389" s="369"/>
      <c r="DN389" s="369"/>
      <c r="DO389" s="369"/>
      <c r="DP389" s="369"/>
      <c r="DQ389" s="369"/>
      <c r="DR389" s="369"/>
      <c r="DT389" s="366" t="s">
        <v>213</v>
      </c>
      <c r="DU389" s="304"/>
      <c r="DV389" s="304"/>
      <c r="DW389" s="304"/>
      <c r="DX389" s="304"/>
      <c r="DY389" s="304"/>
      <c r="DZ389" s="304"/>
      <c r="EA389" s="255">
        <v>0</v>
      </c>
      <c r="EB389" s="255">
        <v>0</v>
      </c>
      <c r="EC389" s="255">
        <v>0</v>
      </c>
      <c r="ED389" s="255">
        <f t="shared" si="37"/>
        <v>0</v>
      </c>
      <c r="EE389" s="255">
        <f t="shared" si="37"/>
        <v>0</v>
      </c>
      <c r="EF389" s="255">
        <f t="shared" si="38"/>
        <v>0</v>
      </c>
      <c r="EG389" s="255">
        <v>0</v>
      </c>
      <c r="EH389" s="366" t="s">
        <v>200</v>
      </c>
    </row>
    <row r="390" spans="1:138" x14ac:dyDescent="0.4">
      <c r="A390" s="366" t="s">
        <v>79</v>
      </c>
      <c r="B390" s="366" t="s">
        <v>267</v>
      </c>
      <c r="C390" s="366" t="s">
        <v>382</v>
      </c>
      <c r="D390" s="366" t="s">
        <v>359</v>
      </c>
      <c r="E390" s="366" t="s">
        <v>383</v>
      </c>
      <c r="F390" s="367">
        <v>0</v>
      </c>
      <c r="G390" s="367">
        <v>0</v>
      </c>
      <c r="H390" s="281"/>
      <c r="I390" s="281"/>
      <c r="J390" s="281"/>
      <c r="K390" s="281"/>
      <c r="L390" s="281"/>
      <c r="M390" s="389" t="s">
        <v>411</v>
      </c>
      <c r="N390" s="389" t="s">
        <v>411</v>
      </c>
      <c r="O390" s="389" t="s">
        <v>411</v>
      </c>
      <c r="P390" s="389" t="s">
        <v>411</v>
      </c>
      <c r="Q390" s="389" t="s">
        <v>411</v>
      </c>
      <c r="R390" s="389" t="s">
        <v>411</v>
      </c>
      <c r="S390" s="389" t="s">
        <v>411</v>
      </c>
      <c r="T390" s="389" t="s">
        <v>411</v>
      </c>
      <c r="U390" s="389" t="s">
        <v>411</v>
      </c>
      <c r="V390" s="389" t="s">
        <v>411</v>
      </c>
      <c r="W390" s="389" t="s">
        <v>411</v>
      </c>
      <c r="X390" s="389" t="s">
        <v>411</v>
      </c>
      <c r="Y390" s="389" t="s">
        <v>411</v>
      </c>
      <c r="Z390" s="389" t="s">
        <v>411</v>
      </c>
      <c r="AA390" s="389" t="s">
        <v>411</v>
      </c>
      <c r="AB390" s="389" t="s">
        <v>411</v>
      </c>
      <c r="AC390" s="389" t="s">
        <v>411</v>
      </c>
      <c r="AD390" s="389" t="s">
        <v>411</v>
      </c>
      <c r="AE390" s="389" t="s">
        <v>411</v>
      </c>
      <c r="AF390" s="389" t="s">
        <v>411</v>
      </c>
      <c r="AG390" s="389" t="s">
        <v>411</v>
      </c>
      <c r="AH390" s="389" t="s">
        <v>411</v>
      </c>
      <c r="AI390" s="367"/>
      <c r="AJ390" s="367"/>
      <c r="AK390" s="367"/>
      <c r="AL390" s="367"/>
      <c r="AM390" s="367"/>
      <c r="AN390" s="367"/>
      <c r="AO390" s="367"/>
      <c r="AP390" s="367"/>
      <c r="AQ390" s="367"/>
      <c r="AR390" s="367"/>
      <c r="AS390" s="367"/>
      <c r="AT390" s="367"/>
      <c r="AU390" s="367"/>
      <c r="AV390" s="367"/>
      <c r="AW390" s="367"/>
      <c r="AX390" s="367"/>
      <c r="AY390" s="367"/>
      <c r="AZ390" s="367"/>
      <c r="BA390" s="367"/>
      <c r="BB390" s="367"/>
      <c r="BC390" s="367"/>
      <c r="BD390" s="367"/>
      <c r="BE390" s="367"/>
      <c r="BF390" s="367"/>
      <c r="BG390" s="367"/>
      <c r="BH390" s="367"/>
      <c r="BI390" s="367"/>
      <c r="BJ390" s="367"/>
      <c r="BK390" s="367"/>
      <c r="BL390" s="367"/>
      <c r="BN390" s="369">
        <v>0</v>
      </c>
      <c r="BO390" s="369">
        <v>0</v>
      </c>
      <c r="BP390" s="369">
        <v>0</v>
      </c>
      <c r="BQ390" s="369">
        <v>0</v>
      </c>
      <c r="BR390" s="369">
        <v>0</v>
      </c>
      <c r="BS390" s="390" t="s">
        <v>411</v>
      </c>
      <c r="BT390" s="390" t="s">
        <v>411</v>
      </c>
      <c r="BU390" s="390" t="s">
        <v>411</v>
      </c>
      <c r="BV390" s="390" t="s">
        <v>411</v>
      </c>
      <c r="BW390" s="390" t="s">
        <v>411</v>
      </c>
      <c r="BX390" s="390" t="s">
        <v>411</v>
      </c>
      <c r="BY390" s="390" t="s">
        <v>411</v>
      </c>
      <c r="BZ390" s="390" t="s">
        <v>411</v>
      </c>
      <c r="CA390" s="390" t="s">
        <v>411</v>
      </c>
      <c r="CB390" s="390" t="s">
        <v>411</v>
      </c>
      <c r="CC390" s="390" t="s">
        <v>411</v>
      </c>
      <c r="CD390" s="390" t="s">
        <v>411</v>
      </c>
      <c r="CE390" s="390" t="s">
        <v>411</v>
      </c>
      <c r="CF390" s="390" t="s">
        <v>411</v>
      </c>
      <c r="CG390" s="390" t="s">
        <v>411</v>
      </c>
      <c r="CH390" s="390" t="s">
        <v>411</v>
      </c>
      <c r="CI390" s="390" t="s">
        <v>411</v>
      </c>
      <c r="CJ390" s="390" t="s">
        <v>411</v>
      </c>
      <c r="CK390" s="390" t="s">
        <v>411</v>
      </c>
      <c r="CL390" s="390" t="s">
        <v>411</v>
      </c>
      <c r="CM390" s="390" t="s">
        <v>411</v>
      </c>
      <c r="CN390" s="390" t="s">
        <v>411</v>
      </c>
      <c r="CO390" s="369"/>
      <c r="CP390" s="369"/>
      <c r="CQ390" s="369"/>
      <c r="CR390" s="369"/>
      <c r="CS390" s="369"/>
      <c r="CT390" s="369"/>
      <c r="CU390" s="369"/>
      <c r="CV390" s="369"/>
      <c r="CW390" s="369"/>
      <c r="CX390" s="369"/>
      <c r="CY390" s="369"/>
      <c r="CZ390" s="369"/>
      <c r="DA390" s="369"/>
      <c r="DB390" s="369"/>
      <c r="DC390" s="369"/>
      <c r="DD390" s="369"/>
      <c r="DE390" s="369"/>
      <c r="DF390" s="369"/>
      <c r="DG390" s="369"/>
      <c r="DH390" s="369"/>
      <c r="DI390" s="369"/>
      <c r="DJ390" s="369"/>
      <c r="DK390" s="369"/>
      <c r="DL390" s="369"/>
      <c r="DM390" s="369"/>
      <c r="DN390" s="369"/>
      <c r="DO390" s="369"/>
      <c r="DP390" s="369"/>
      <c r="DQ390" s="369"/>
      <c r="DR390" s="369"/>
      <c r="DT390" s="366" t="s">
        <v>213</v>
      </c>
      <c r="DU390" s="304"/>
      <c r="DV390" s="304"/>
      <c r="DW390" s="304"/>
      <c r="DX390" s="304"/>
      <c r="DY390" s="304"/>
      <c r="DZ390" s="304"/>
      <c r="EA390" s="255">
        <v>0</v>
      </c>
      <c r="EB390" s="255">
        <v>0</v>
      </c>
      <c r="EC390" s="255">
        <v>0</v>
      </c>
      <c r="ED390" s="255">
        <f t="shared" si="37"/>
        <v>0</v>
      </c>
      <c r="EE390" s="255">
        <f t="shared" si="37"/>
        <v>0</v>
      </c>
      <c r="EF390" s="255">
        <f t="shared" si="38"/>
        <v>0</v>
      </c>
      <c r="EG390" s="255">
        <v>0</v>
      </c>
      <c r="EH390" s="366" t="s">
        <v>200</v>
      </c>
    </row>
    <row r="391" spans="1:138" x14ac:dyDescent="0.4">
      <c r="A391" s="366" t="s">
        <v>79</v>
      </c>
      <c r="B391" s="366" t="s">
        <v>267</v>
      </c>
      <c r="C391" s="366" t="s">
        <v>46</v>
      </c>
      <c r="D391" s="366" t="s">
        <v>359</v>
      </c>
      <c r="E391" s="366" t="s">
        <v>343</v>
      </c>
      <c r="F391" s="367">
        <v>300.33999999999997</v>
      </c>
      <c r="G391" s="367">
        <v>134.19999999999999</v>
      </c>
      <c r="H391" s="281"/>
      <c r="I391" s="281"/>
      <c r="J391" s="281"/>
      <c r="K391" s="281"/>
      <c r="L391" s="281"/>
      <c r="M391" s="389" t="s">
        <v>411</v>
      </c>
      <c r="N391" s="389" t="s">
        <v>411</v>
      </c>
      <c r="O391" s="389" t="s">
        <v>411</v>
      </c>
      <c r="P391" s="389" t="s">
        <v>411</v>
      </c>
      <c r="Q391" s="389" t="s">
        <v>411</v>
      </c>
      <c r="R391" s="389" t="s">
        <v>411</v>
      </c>
      <c r="S391" s="389" t="s">
        <v>411</v>
      </c>
      <c r="T391" s="389" t="s">
        <v>411</v>
      </c>
      <c r="U391" s="389" t="s">
        <v>411</v>
      </c>
      <c r="V391" s="389" t="s">
        <v>411</v>
      </c>
      <c r="W391" s="389" t="s">
        <v>411</v>
      </c>
      <c r="X391" s="389" t="s">
        <v>411</v>
      </c>
      <c r="Y391" s="389" t="s">
        <v>411</v>
      </c>
      <c r="Z391" s="389" t="s">
        <v>411</v>
      </c>
      <c r="AA391" s="389" t="s">
        <v>411</v>
      </c>
      <c r="AB391" s="389" t="s">
        <v>411</v>
      </c>
      <c r="AC391" s="389" t="s">
        <v>411</v>
      </c>
      <c r="AD391" s="389" t="s">
        <v>411</v>
      </c>
      <c r="AE391" s="389" t="s">
        <v>411</v>
      </c>
      <c r="AF391" s="389" t="s">
        <v>411</v>
      </c>
      <c r="AG391" s="389" t="s">
        <v>411</v>
      </c>
      <c r="AH391" s="389" t="s">
        <v>411</v>
      </c>
      <c r="AI391" s="367"/>
      <c r="AJ391" s="367"/>
      <c r="AK391" s="367"/>
      <c r="AL391" s="367"/>
      <c r="AM391" s="367"/>
      <c r="AN391" s="367"/>
      <c r="AO391" s="367"/>
      <c r="AP391" s="367"/>
      <c r="AQ391" s="367"/>
      <c r="AR391" s="367"/>
      <c r="AS391" s="367"/>
      <c r="AT391" s="367"/>
      <c r="AU391" s="367"/>
      <c r="AV391" s="367"/>
      <c r="AW391" s="367"/>
      <c r="AX391" s="367"/>
      <c r="AY391" s="367"/>
      <c r="AZ391" s="367"/>
      <c r="BA391" s="367"/>
      <c r="BB391" s="367"/>
      <c r="BC391" s="367"/>
      <c r="BD391" s="367"/>
      <c r="BE391" s="367"/>
      <c r="BF391" s="367"/>
      <c r="BG391" s="367"/>
      <c r="BH391" s="367"/>
      <c r="BI391" s="367"/>
      <c r="BJ391" s="367"/>
      <c r="BK391" s="367"/>
      <c r="BL391" s="367"/>
      <c r="BN391" s="369">
        <v>0</v>
      </c>
      <c r="BO391" s="369">
        <v>0</v>
      </c>
      <c r="BP391" s="369">
        <v>0</v>
      </c>
      <c r="BQ391" s="369">
        <v>0</v>
      </c>
      <c r="BR391" s="369">
        <v>0</v>
      </c>
      <c r="BS391" s="390" t="s">
        <v>411</v>
      </c>
      <c r="BT391" s="390" t="s">
        <v>411</v>
      </c>
      <c r="BU391" s="390" t="s">
        <v>411</v>
      </c>
      <c r="BV391" s="390" t="s">
        <v>411</v>
      </c>
      <c r="BW391" s="390" t="s">
        <v>411</v>
      </c>
      <c r="BX391" s="390" t="s">
        <v>411</v>
      </c>
      <c r="BY391" s="390" t="s">
        <v>411</v>
      </c>
      <c r="BZ391" s="390" t="s">
        <v>411</v>
      </c>
      <c r="CA391" s="390" t="s">
        <v>411</v>
      </c>
      <c r="CB391" s="390" t="s">
        <v>411</v>
      </c>
      <c r="CC391" s="390" t="s">
        <v>411</v>
      </c>
      <c r="CD391" s="390" t="s">
        <v>411</v>
      </c>
      <c r="CE391" s="390" t="s">
        <v>411</v>
      </c>
      <c r="CF391" s="390" t="s">
        <v>411</v>
      </c>
      <c r="CG391" s="390" t="s">
        <v>411</v>
      </c>
      <c r="CH391" s="390" t="s">
        <v>411</v>
      </c>
      <c r="CI391" s="390" t="s">
        <v>411</v>
      </c>
      <c r="CJ391" s="390" t="s">
        <v>411</v>
      </c>
      <c r="CK391" s="390" t="s">
        <v>411</v>
      </c>
      <c r="CL391" s="390" t="s">
        <v>411</v>
      </c>
      <c r="CM391" s="390" t="s">
        <v>411</v>
      </c>
      <c r="CN391" s="390" t="s">
        <v>411</v>
      </c>
      <c r="CO391" s="369"/>
      <c r="CP391" s="369"/>
      <c r="CQ391" s="369"/>
      <c r="CR391" s="369"/>
      <c r="CS391" s="369"/>
      <c r="CT391" s="369"/>
      <c r="CU391" s="369"/>
      <c r="CV391" s="369"/>
      <c r="CW391" s="369"/>
      <c r="CX391" s="369"/>
      <c r="CY391" s="369"/>
      <c r="CZ391" s="369"/>
      <c r="DA391" s="369"/>
      <c r="DB391" s="369"/>
      <c r="DC391" s="369"/>
      <c r="DD391" s="369"/>
      <c r="DE391" s="369"/>
      <c r="DF391" s="369"/>
      <c r="DG391" s="369"/>
      <c r="DH391" s="369"/>
      <c r="DI391" s="369"/>
      <c r="DJ391" s="369"/>
      <c r="DK391" s="369"/>
      <c r="DL391" s="369"/>
      <c r="DM391" s="369"/>
      <c r="DN391" s="369"/>
      <c r="DO391" s="369"/>
      <c r="DP391" s="369"/>
      <c r="DQ391" s="369"/>
      <c r="DR391" s="369"/>
      <c r="DT391" s="366" t="s">
        <v>213</v>
      </c>
      <c r="DU391" s="304"/>
      <c r="DV391" s="304"/>
      <c r="DW391" s="304"/>
      <c r="DX391" s="304"/>
      <c r="DY391" s="304"/>
      <c r="DZ391" s="304"/>
      <c r="EA391" s="255">
        <v>64358.57142857142</v>
      </c>
      <c r="EB391" s="255">
        <v>96537.85714285713</v>
      </c>
      <c r="EC391" s="255">
        <v>0</v>
      </c>
      <c r="ED391" s="255">
        <f t="shared" si="37"/>
        <v>0</v>
      </c>
      <c r="EE391" s="255">
        <f t="shared" si="37"/>
        <v>0</v>
      </c>
      <c r="EF391" s="255">
        <f t="shared" si="38"/>
        <v>160896.42857142855</v>
      </c>
      <c r="EG391" s="255">
        <v>-160896.42857142855</v>
      </c>
      <c r="EH391" s="366" t="s">
        <v>200</v>
      </c>
    </row>
    <row r="392" spans="1:138" x14ac:dyDescent="0.4">
      <c r="A392" s="366" t="s">
        <v>79</v>
      </c>
      <c r="B392" s="366" t="s">
        <v>267</v>
      </c>
      <c r="C392" s="366" t="s">
        <v>46</v>
      </c>
      <c r="D392" s="366" t="s">
        <v>359</v>
      </c>
      <c r="E392" s="366" t="s">
        <v>393</v>
      </c>
      <c r="F392" s="367">
        <v>300.33999999999997</v>
      </c>
      <c r="G392" s="367">
        <v>134.19999999999999</v>
      </c>
      <c r="H392" s="281"/>
      <c r="I392" s="281"/>
      <c r="J392" s="281"/>
      <c r="K392" s="281"/>
      <c r="L392" s="281"/>
      <c r="M392" s="389" t="s">
        <v>411</v>
      </c>
      <c r="N392" s="389" t="s">
        <v>411</v>
      </c>
      <c r="O392" s="389" t="s">
        <v>411</v>
      </c>
      <c r="P392" s="389" t="s">
        <v>411</v>
      </c>
      <c r="Q392" s="389" t="s">
        <v>411</v>
      </c>
      <c r="R392" s="389" t="s">
        <v>411</v>
      </c>
      <c r="S392" s="389" t="s">
        <v>411</v>
      </c>
      <c r="T392" s="389" t="s">
        <v>411</v>
      </c>
      <c r="U392" s="389" t="s">
        <v>411</v>
      </c>
      <c r="V392" s="389" t="s">
        <v>411</v>
      </c>
      <c r="W392" s="389" t="s">
        <v>411</v>
      </c>
      <c r="X392" s="389" t="s">
        <v>411</v>
      </c>
      <c r="Y392" s="389" t="s">
        <v>411</v>
      </c>
      <c r="Z392" s="389" t="s">
        <v>411</v>
      </c>
      <c r="AA392" s="389" t="s">
        <v>411</v>
      </c>
      <c r="AB392" s="389" t="s">
        <v>411</v>
      </c>
      <c r="AC392" s="389" t="s">
        <v>411</v>
      </c>
      <c r="AD392" s="389" t="s">
        <v>411</v>
      </c>
      <c r="AE392" s="389" t="s">
        <v>411</v>
      </c>
      <c r="AF392" s="389" t="s">
        <v>411</v>
      </c>
      <c r="AG392" s="389" t="s">
        <v>411</v>
      </c>
      <c r="AH392" s="389" t="s">
        <v>411</v>
      </c>
      <c r="AI392" s="367"/>
      <c r="AJ392" s="367"/>
      <c r="AK392" s="367"/>
      <c r="AL392" s="367"/>
      <c r="AM392" s="367"/>
      <c r="AN392" s="367"/>
      <c r="AO392" s="367"/>
      <c r="AP392" s="367"/>
      <c r="AQ392" s="367"/>
      <c r="AR392" s="367"/>
      <c r="AS392" s="367"/>
      <c r="AT392" s="367"/>
      <c r="AU392" s="367"/>
      <c r="AV392" s="367"/>
      <c r="AW392" s="367"/>
      <c r="AX392" s="367"/>
      <c r="AY392" s="367"/>
      <c r="AZ392" s="367"/>
      <c r="BA392" s="367"/>
      <c r="BB392" s="367"/>
      <c r="BC392" s="367"/>
      <c r="BD392" s="367"/>
      <c r="BE392" s="367"/>
      <c r="BF392" s="367"/>
      <c r="BG392" s="367"/>
      <c r="BH392" s="367"/>
      <c r="BI392" s="367"/>
      <c r="BJ392" s="367"/>
      <c r="BK392" s="367"/>
      <c r="BL392" s="367"/>
      <c r="BN392" s="369">
        <v>0</v>
      </c>
      <c r="BO392" s="369">
        <v>0</v>
      </c>
      <c r="BP392" s="369">
        <v>0</v>
      </c>
      <c r="BQ392" s="369">
        <v>0</v>
      </c>
      <c r="BR392" s="369">
        <v>0</v>
      </c>
      <c r="BS392" s="390" t="s">
        <v>411</v>
      </c>
      <c r="BT392" s="390" t="s">
        <v>411</v>
      </c>
      <c r="BU392" s="390" t="s">
        <v>411</v>
      </c>
      <c r="BV392" s="390" t="s">
        <v>411</v>
      </c>
      <c r="BW392" s="390" t="s">
        <v>411</v>
      </c>
      <c r="BX392" s="390" t="s">
        <v>411</v>
      </c>
      <c r="BY392" s="390" t="s">
        <v>411</v>
      </c>
      <c r="BZ392" s="390" t="s">
        <v>411</v>
      </c>
      <c r="CA392" s="390" t="s">
        <v>411</v>
      </c>
      <c r="CB392" s="390" t="s">
        <v>411</v>
      </c>
      <c r="CC392" s="390" t="s">
        <v>411</v>
      </c>
      <c r="CD392" s="390" t="s">
        <v>411</v>
      </c>
      <c r="CE392" s="390" t="s">
        <v>411</v>
      </c>
      <c r="CF392" s="390" t="s">
        <v>411</v>
      </c>
      <c r="CG392" s="390" t="s">
        <v>411</v>
      </c>
      <c r="CH392" s="390" t="s">
        <v>411</v>
      </c>
      <c r="CI392" s="390" t="s">
        <v>411</v>
      </c>
      <c r="CJ392" s="390" t="s">
        <v>411</v>
      </c>
      <c r="CK392" s="390" t="s">
        <v>411</v>
      </c>
      <c r="CL392" s="390" t="s">
        <v>411</v>
      </c>
      <c r="CM392" s="390" t="s">
        <v>411</v>
      </c>
      <c r="CN392" s="390" t="s">
        <v>411</v>
      </c>
      <c r="CO392" s="369"/>
      <c r="CP392" s="369"/>
      <c r="CQ392" s="369"/>
      <c r="CR392" s="369"/>
      <c r="CS392" s="369"/>
      <c r="CT392" s="369"/>
      <c r="CU392" s="369"/>
      <c r="CV392" s="369"/>
      <c r="CW392" s="369"/>
      <c r="CX392" s="369"/>
      <c r="CY392" s="369"/>
      <c r="CZ392" s="369"/>
      <c r="DA392" s="369"/>
      <c r="DB392" s="369"/>
      <c r="DC392" s="369"/>
      <c r="DD392" s="369"/>
      <c r="DE392" s="369"/>
      <c r="DF392" s="369"/>
      <c r="DG392" s="369"/>
      <c r="DH392" s="369"/>
      <c r="DI392" s="369"/>
      <c r="DJ392" s="369"/>
      <c r="DK392" s="369"/>
      <c r="DL392" s="369"/>
      <c r="DM392" s="369"/>
      <c r="DN392" s="369"/>
      <c r="DO392" s="369"/>
      <c r="DP392" s="369"/>
      <c r="DQ392" s="369"/>
      <c r="DR392" s="369"/>
      <c r="DT392" s="366" t="s">
        <v>213</v>
      </c>
      <c r="DU392" s="304"/>
      <c r="DV392" s="304"/>
      <c r="DW392" s="304"/>
      <c r="DX392" s="304"/>
      <c r="DY392" s="304"/>
      <c r="DZ392" s="304"/>
      <c r="EA392" s="255">
        <v>0</v>
      </c>
      <c r="EB392" s="255">
        <v>0</v>
      </c>
      <c r="EC392" s="255">
        <v>0</v>
      </c>
      <c r="ED392" s="255">
        <f t="shared" si="37"/>
        <v>0</v>
      </c>
      <c r="EE392" s="255">
        <f t="shared" si="37"/>
        <v>0</v>
      </c>
      <c r="EF392" s="255">
        <f t="shared" si="38"/>
        <v>0</v>
      </c>
      <c r="EG392" s="255">
        <v>0</v>
      </c>
      <c r="EH392" s="366" t="s">
        <v>200</v>
      </c>
    </row>
    <row r="393" spans="1:138" x14ac:dyDescent="0.4">
      <c r="A393" s="366" t="s">
        <v>79</v>
      </c>
      <c r="B393" s="366" t="s">
        <v>267</v>
      </c>
      <c r="C393" s="366" t="s">
        <v>382</v>
      </c>
      <c r="D393" s="366" t="s">
        <v>359</v>
      </c>
      <c r="E393" s="366" t="s">
        <v>383</v>
      </c>
      <c r="F393" s="367">
        <v>0</v>
      </c>
      <c r="G393" s="367">
        <v>0</v>
      </c>
      <c r="H393" s="281"/>
      <c r="I393" s="281"/>
      <c r="J393" s="281"/>
      <c r="K393" s="281"/>
      <c r="L393" s="281"/>
      <c r="M393" s="389" t="s">
        <v>411</v>
      </c>
      <c r="N393" s="389" t="s">
        <v>411</v>
      </c>
      <c r="O393" s="389" t="s">
        <v>411</v>
      </c>
      <c r="P393" s="389" t="s">
        <v>411</v>
      </c>
      <c r="Q393" s="389" t="s">
        <v>411</v>
      </c>
      <c r="R393" s="389" t="s">
        <v>411</v>
      </c>
      <c r="S393" s="389" t="s">
        <v>411</v>
      </c>
      <c r="T393" s="389" t="s">
        <v>411</v>
      </c>
      <c r="U393" s="389" t="s">
        <v>411</v>
      </c>
      <c r="V393" s="389" t="s">
        <v>411</v>
      </c>
      <c r="W393" s="389" t="s">
        <v>411</v>
      </c>
      <c r="X393" s="389" t="s">
        <v>411</v>
      </c>
      <c r="Y393" s="389" t="s">
        <v>411</v>
      </c>
      <c r="Z393" s="389" t="s">
        <v>411</v>
      </c>
      <c r="AA393" s="389" t="s">
        <v>411</v>
      </c>
      <c r="AB393" s="389" t="s">
        <v>411</v>
      </c>
      <c r="AC393" s="389" t="s">
        <v>411</v>
      </c>
      <c r="AD393" s="389" t="s">
        <v>411</v>
      </c>
      <c r="AE393" s="389" t="s">
        <v>411</v>
      </c>
      <c r="AF393" s="389" t="s">
        <v>411</v>
      </c>
      <c r="AG393" s="389" t="s">
        <v>411</v>
      </c>
      <c r="AH393" s="389" t="s">
        <v>411</v>
      </c>
      <c r="AI393" s="367"/>
      <c r="AJ393" s="367"/>
      <c r="AK393" s="367"/>
      <c r="AL393" s="367"/>
      <c r="AM393" s="367"/>
      <c r="AN393" s="367"/>
      <c r="AO393" s="367"/>
      <c r="AP393" s="367"/>
      <c r="AQ393" s="367"/>
      <c r="AR393" s="367"/>
      <c r="AS393" s="367"/>
      <c r="AT393" s="367"/>
      <c r="AU393" s="367"/>
      <c r="AV393" s="367"/>
      <c r="AW393" s="367"/>
      <c r="AX393" s="367"/>
      <c r="AY393" s="367"/>
      <c r="AZ393" s="367"/>
      <c r="BA393" s="367"/>
      <c r="BB393" s="367"/>
      <c r="BC393" s="367"/>
      <c r="BD393" s="367"/>
      <c r="BE393" s="367"/>
      <c r="BF393" s="367"/>
      <c r="BG393" s="367"/>
      <c r="BH393" s="367"/>
      <c r="BI393" s="367"/>
      <c r="BJ393" s="367"/>
      <c r="BK393" s="367"/>
      <c r="BL393" s="367"/>
      <c r="BN393" s="369">
        <v>0</v>
      </c>
      <c r="BO393" s="369">
        <v>0</v>
      </c>
      <c r="BP393" s="369">
        <v>0</v>
      </c>
      <c r="BQ393" s="369">
        <v>0</v>
      </c>
      <c r="BR393" s="369">
        <v>0</v>
      </c>
      <c r="BS393" s="390" t="s">
        <v>411</v>
      </c>
      <c r="BT393" s="390" t="s">
        <v>411</v>
      </c>
      <c r="BU393" s="390" t="s">
        <v>411</v>
      </c>
      <c r="BV393" s="390" t="s">
        <v>411</v>
      </c>
      <c r="BW393" s="390" t="s">
        <v>411</v>
      </c>
      <c r="BX393" s="390" t="s">
        <v>411</v>
      </c>
      <c r="BY393" s="390" t="s">
        <v>411</v>
      </c>
      <c r="BZ393" s="390" t="s">
        <v>411</v>
      </c>
      <c r="CA393" s="390" t="s">
        <v>411</v>
      </c>
      <c r="CB393" s="390" t="s">
        <v>411</v>
      </c>
      <c r="CC393" s="390" t="s">
        <v>411</v>
      </c>
      <c r="CD393" s="390" t="s">
        <v>411</v>
      </c>
      <c r="CE393" s="390" t="s">
        <v>411</v>
      </c>
      <c r="CF393" s="390" t="s">
        <v>411</v>
      </c>
      <c r="CG393" s="390" t="s">
        <v>411</v>
      </c>
      <c r="CH393" s="390" t="s">
        <v>411</v>
      </c>
      <c r="CI393" s="390" t="s">
        <v>411</v>
      </c>
      <c r="CJ393" s="390" t="s">
        <v>411</v>
      </c>
      <c r="CK393" s="390" t="s">
        <v>411</v>
      </c>
      <c r="CL393" s="390" t="s">
        <v>411</v>
      </c>
      <c r="CM393" s="390" t="s">
        <v>411</v>
      </c>
      <c r="CN393" s="390" t="s">
        <v>411</v>
      </c>
      <c r="CO393" s="369"/>
      <c r="CP393" s="369"/>
      <c r="CQ393" s="369"/>
      <c r="CR393" s="369"/>
      <c r="CS393" s="369"/>
      <c r="CT393" s="369"/>
      <c r="CU393" s="369"/>
      <c r="CV393" s="369"/>
      <c r="CW393" s="369"/>
      <c r="CX393" s="369"/>
      <c r="CY393" s="369"/>
      <c r="CZ393" s="369"/>
      <c r="DA393" s="369"/>
      <c r="DB393" s="369"/>
      <c r="DC393" s="369"/>
      <c r="DD393" s="369"/>
      <c r="DE393" s="369"/>
      <c r="DF393" s="369"/>
      <c r="DG393" s="369"/>
      <c r="DH393" s="369"/>
      <c r="DI393" s="369"/>
      <c r="DJ393" s="369"/>
      <c r="DK393" s="369"/>
      <c r="DL393" s="369"/>
      <c r="DM393" s="369"/>
      <c r="DN393" s="369"/>
      <c r="DO393" s="369"/>
      <c r="DP393" s="369"/>
      <c r="DQ393" s="369"/>
      <c r="DR393" s="369"/>
      <c r="DT393" s="366" t="s">
        <v>213</v>
      </c>
      <c r="DU393" s="304"/>
      <c r="DV393" s="304"/>
      <c r="DW393" s="304"/>
      <c r="DX393" s="304"/>
      <c r="DY393" s="304"/>
      <c r="DZ393" s="304"/>
      <c r="EA393" s="255">
        <v>0</v>
      </c>
      <c r="EB393" s="255">
        <v>0</v>
      </c>
      <c r="EC393" s="255">
        <v>0</v>
      </c>
      <c r="ED393" s="255">
        <f t="shared" si="37"/>
        <v>0</v>
      </c>
      <c r="EE393" s="255">
        <f t="shared" si="37"/>
        <v>0</v>
      </c>
      <c r="EF393" s="255">
        <f t="shared" si="38"/>
        <v>0</v>
      </c>
      <c r="EG393" s="255">
        <v>0</v>
      </c>
      <c r="EH393" s="366" t="s">
        <v>200</v>
      </c>
    </row>
    <row r="394" spans="1:138" x14ac:dyDescent="0.4">
      <c r="A394" s="366" t="s">
        <v>79</v>
      </c>
      <c r="B394" s="366" t="s">
        <v>267</v>
      </c>
      <c r="C394" s="366" t="s">
        <v>46</v>
      </c>
      <c r="D394" s="366" t="s">
        <v>359</v>
      </c>
      <c r="E394" s="366" t="s">
        <v>327</v>
      </c>
      <c r="F394" s="367">
        <v>211.36</v>
      </c>
      <c r="G394" s="367">
        <v>92.578984837278099</v>
      </c>
      <c r="H394" s="281"/>
      <c r="I394" s="281"/>
      <c r="J394" s="281"/>
      <c r="K394" s="281"/>
      <c r="L394" s="281"/>
      <c r="M394" s="389" t="s">
        <v>411</v>
      </c>
      <c r="N394" s="389" t="s">
        <v>411</v>
      </c>
      <c r="O394" s="389" t="s">
        <v>411</v>
      </c>
      <c r="P394" s="389" t="s">
        <v>411</v>
      </c>
      <c r="Q394" s="389" t="s">
        <v>411</v>
      </c>
      <c r="R394" s="389" t="s">
        <v>411</v>
      </c>
      <c r="S394" s="389" t="s">
        <v>411</v>
      </c>
      <c r="T394" s="389" t="s">
        <v>411</v>
      </c>
      <c r="U394" s="389" t="s">
        <v>411</v>
      </c>
      <c r="V394" s="389" t="s">
        <v>411</v>
      </c>
      <c r="W394" s="389" t="s">
        <v>411</v>
      </c>
      <c r="X394" s="389" t="s">
        <v>411</v>
      </c>
      <c r="Y394" s="389" t="s">
        <v>411</v>
      </c>
      <c r="Z394" s="389" t="s">
        <v>411</v>
      </c>
      <c r="AA394" s="389" t="s">
        <v>411</v>
      </c>
      <c r="AB394" s="389" t="s">
        <v>411</v>
      </c>
      <c r="AC394" s="389" t="s">
        <v>411</v>
      </c>
      <c r="AD394" s="389" t="s">
        <v>411</v>
      </c>
      <c r="AE394" s="389" t="s">
        <v>411</v>
      </c>
      <c r="AF394" s="389" t="s">
        <v>411</v>
      </c>
      <c r="AG394" s="389" t="s">
        <v>411</v>
      </c>
      <c r="AH394" s="389" t="s">
        <v>411</v>
      </c>
      <c r="AI394" s="367"/>
      <c r="AJ394" s="367"/>
      <c r="AK394" s="367"/>
      <c r="AL394" s="367"/>
      <c r="AM394" s="367"/>
      <c r="AN394" s="367"/>
      <c r="AO394" s="367"/>
      <c r="AP394" s="367"/>
      <c r="AQ394" s="367"/>
      <c r="AR394" s="367"/>
      <c r="AS394" s="367"/>
      <c r="AT394" s="367"/>
      <c r="AU394" s="367"/>
      <c r="AV394" s="367"/>
      <c r="AW394" s="367"/>
      <c r="AX394" s="367"/>
      <c r="AY394" s="367"/>
      <c r="AZ394" s="367"/>
      <c r="BA394" s="367"/>
      <c r="BB394" s="367"/>
      <c r="BC394" s="367"/>
      <c r="BD394" s="367"/>
      <c r="BE394" s="367"/>
      <c r="BF394" s="367"/>
      <c r="BG394" s="367"/>
      <c r="BH394" s="367"/>
      <c r="BI394" s="367"/>
      <c r="BJ394" s="367"/>
      <c r="BK394" s="367"/>
      <c r="BL394" s="367"/>
      <c r="BN394" s="369">
        <v>0</v>
      </c>
      <c r="BO394" s="369">
        <v>0</v>
      </c>
      <c r="BP394" s="369">
        <v>0</v>
      </c>
      <c r="BQ394" s="369">
        <v>0</v>
      </c>
      <c r="BR394" s="369">
        <v>0</v>
      </c>
      <c r="BS394" s="390" t="s">
        <v>411</v>
      </c>
      <c r="BT394" s="390" t="s">
        <v>411</v>
      </c>
      <c r="BU394" s="390" t="s">
        <v>411</v>
      </c>
      <c r="BV394" s="390" t="s">
        <v>411</v>
      </c>
      <c r="BW394" s="390" t="s">
        <v>411</v>
      </c>
      <c r="BX394" s="390" t="s">
        <v>411</v>
      </c>
      <c r="BY394" s="390" t="s">
        <v>411</v>
      </c>
      <c r="BZ394" s="390" t="s">
        <v>411</v>
      </c>
      <c r="CA394" s="390" t="s">
        <v>411</v>
      </c>
      <c r="CB394" s="390" t="s">
        <v>411</v>
      </c>
      <c r="CC394" s="390" t="s">
        <v>411</v>
      </c>
      <c r="CD394" s="390" t="s">
        <v>411</v>
      </c>
      <c r="CE394" s="390" t="s">
        <v>411</v>
      </c>
      <c r="CF394" s="390" t="s">
        <v>411</v>
      </c>
      <c r="CG394" s="390" t="s">
        <v>411</v>
      </c>
      <c r="CH394" s="390" t="s">
        <v>411</v>
      </c>
      <c r="CI394" s="390" t="s">
        <v>411</v>
      </c>
      <c r="CJ394" s="390" t="s">
        <v>411</v>
      </c>
      <c r="CK394" s="390" t="s">
        <v>411</v>
      </c>
      <c r="CL394" s="390" t="s">
        <v>411</v>
      </c>
      <c r="CM394" s="390" t="s">
        <v>411</v>
      </c>
      <c r="CN394" s="390" t="s">
        <v>411</v>
      </c>
      <c r="CO394" s="369"/>
      <c r="CP394" s="369"/>
      <c r="CQ394" s="369"/>
      <c r="CR394" s="369"/>
      <c r="CS394" s="369"/>
      <c r="CT394" s="369"/>
      <c r="CU394" s="369"/>
      <c r="CV394" s="369"/>
      <c r="CW394" s="369"/>
      <c r="CX394" s="369"/>
      <c r="CY394" s="369"/>
      <c r="CZ394" s="369"/>
      <c r="DA394" s="369"/>
      <c r="DB394" s="369"/>
      <c r="DC394" s="369"/>
      <c r="DD394" s="369"/>
      <c r="DE394" s="369"/>
      <c r="DF394" s="369"/>
      <c r="DG394" s="369"/>
      <c r="DH394" s="369"/>
      <c r="DI394" s="369"/>
      <c r="DJ394" s="369"/>
      <c r="DK394" s="369"/>
      <c r="DL394" s="369"/>
      <c r="DM394" s="369"/>
      <c r="DN394" s="369"/>
      <c r="DO394" s="369"/>
      <c r="DP394" s="369"/>
      <c r="DQ394" s="369"/>
      <c r="DR394" s="369"/>
      <c r="DT394" s="366" t="s">
        <v>213</v>
      </c>
      <c r="DU394" s="304"/>
      <c r="DV394" s="304"/>
      <c r="DW394" s="304"/>
      <c r="DX394" s="304"/>
      <c r="DY394" s="304"/>
      <c r="DZ394" s="304"/>
      <c r="EA394" s="255">
        <v>0</v>
      </c>
      <c r="EB394" s="255">
        <v>16984.285714285717</v>
      </c>
      <c r="EC394" s="255">
        <v>0</v>
      </c>
      <c r="ED394" s="255">
        <f t="shared" si="37"/>
        <v>0</v>
      </c>
      <c r="EE394" s="255">
        <f t="shared" si="37"/>
        <v>0</v>
      </c>
      <c r="EF394" s="255">
        <f t="shared" si="38"/>
        <v>16984.285714285717</v>
      </c>
      <c r="EG394" s="255">
        <v>-16984.285714285717</v>
      </c>
      <c r="EH394" s="366" t="s">
        <v>200</v>
      </c>
    </row>
    <row r="395" spans="1:138" x14ac:dyDescent="0.4">
      <c r="A395" s="366" t="s">
        <v>79</v>
      </c>
      <c r="B395" s="366" t="s">
        <v>267</v>
      </c>
      <c r="C395" s="366" t="s">
        <v>46</v>
      </c>
      <c r="D395" s="366" t="s">
        <v>359</v>
      </c>
      <c r="E395" s="366" t="s">
        <v>347</v>
      </c>
      <c r="F395" s="367">
        <v>216.62</v>
      </c>
      <c r="G395" s="367">
        <v>94.875194156804724</v>
      </c>
      <c r="H395" s="281"/>
      <c r="I395" s="281"/>
      <c r="J395" s="281"/>
      <c r="K395" s="281"/>
      <c r="L395" s="281"/>
      <c r="M395" s="389" t="s">
        <v>411</v>
      </c>
      <c r="N395" s="389" t="s">
        <v>411</v>
      </c>
      <c r="O395" s="389" t="s">
        <v>411</v>
      </c>
      <c r="P395" s="389" t="s">
        <v>411</v>
      </c>
      <c r="Q395" s="389" t="s">
        <v>411</v>
      </c>
      <c r="R395" s="389" t="s">
        <v>411</v>
      </c>
      <c r="S395" s="389" t="s">
        <v>411</v>
      </c>
      <c r="T395" s="389" t="s">
        <v>411</v>
      </c>
      <c r="U395" s="389" t="s">
        <v>411</v>
      </c>
      <c r="V395" s="389" t="s">
        <v>411</v>
      </c>
      <c r="W395" s="389" t="s">
        <v>411</v>
      </c>
      <c r="X395" s="389" t="s">
        <v>411</v>
      </c>
      <c r="Y395" s="389" t="s">
        <v>411</v>
      </c>
      <c r="Z395" s="389" t="s">
        <v>411</v>
      </c>
      <c r="AA395" s="389" t="s">
        <v>411</v>
      </c>
      <c r="AB395" s="389" t="s">
        <v>411</v>
      </c>
      <c r="AC395" s="389" t="s">
        <v>411</v>
      </c>
      <c r="AD395" s="389" t="s">
        <v>411</v>
      </c>
      <c r="AE395" s="389" t="s">
        <v>411</v>
      </c>
      <c r="AF395" s="389" t="s">
        <v>411</v>
      </c>
      <c r="AG395" s="389" t="s">
        <v>411</v>
      </c>
      <c r="AH395" s="389" t="s">
        <v>411</v>
      </c>
      <c r="AI395" s="367"/>
      <c r="AJ395" s="367"/>
      <c r="AK395" s="367"/>
      <c r="AL395" s="367"/>
      <c r="AM395" s="367"/>
      <c r="AN395" s="367"/>
      <c r="AO395" s="367"/>
      <c r="AP395" s="367"/>
      <c r="AQ395" s="367"/>
      <c r="AR395" s="367"/>
      <c r="AS395" s="367"/>
      <c r="AT395" s="367"/>
      <c r="AU395" s="367"/>
      <c r="AV395" s="367"/>
      <c r="AW395" s="367"/>
      <c r="AX395" s="367"/>
      <c r="AY395" s="367"/>
      <c r="AZ395" s="367"/>
      <c r="BA395" s="367"/>
      <c r="BB395" s="367"/>
      <c r="BC395" s="367"/>
      <c r="BD395" s="367"/>
      <c r="BE395" s="367"/>
      <c r="BF395" s="367"/>
      <c r="BG395" s="367"/>
      <c r="BH395" s="367"/>
      <c r="BI395" s="367"/>
      <c r="BJ395" s="367"/>
      <c r="BK395" s="367"/>
      <c r="BL395" s="367"/>
      <c r="BN395" s="369">
        <v>0</v>
      </c>
      <c r="BO395" s="369">
        <v>0</v>
      </c>
      <c r="BP395" s="369">
        <v>0</v>
      </c>
      <c r="BQ395" s="369">
        <v>0</v>
      </c>
      <c r="BR395" s="369">
        <v>0</v>
      </c>
      <c r="BS395" s="390" t="s">
        <v>411</v>
      </c>
      <c r="BT395" s="390" t="s">
        <v>411</v>
      </c>
      <c r="BU395" s="390" t="s">
        <v>411</v>
      </c>
      <c r="BV395" s="390" t="s">
        <v>411</v>
      </c>
      <c r="BW395" s="390" t="s">
        <v>411</v>
      </c>
      <c r="BX395" s="390" t="s">
        <v>411</v>
      </c>
      <c r="BY395" s="390" t="s">
        <v>411</v>
      </c>
      <c r="BZ395" s="390" t="s">
        <v>411</v>
      </c>
      <c r="CA395" s="390" t="s">
        <v>411</v>
      </c>
      <c r="CB395" s="390" t="s">
        <v>411</v>
      </c>
      <c r="CC395" s="390" t="s">
        <v>411</v>
      </c>
      <c r="CD395" s="390" t="s">
        <v>411</v>
      </c>
      <c r="CE395" s="390" t="s">
        <v>411</v>
      </c>
      <c r="CF395" s="390" t="s">
        <v>411</v>
      </c>
      <c r="CG395" s="390" t="s">
        <v>411</v>
      </c>
      <c r="CH395" s="390" t="s">
        <v>411</v>
      </c>
      <c r="CI395" s="390" t="s">
        <v>411</v>
      </c>
      <c r="CJ395" s="390" t="s">
        <v>411</v>
      </c>
      <c r="CK395" s="390" t="s">
        <v>411</v>
      </c>
      <c r="CL395" s="390" t="s">
        <v>411</v>
      </c>
      <c r="CM395" s="390" t="s">
        <v>411</v>
      </c>
      <c r="CN395" s="390" t="s">
        <v>411</v>
      </c>
      <c r="CO395" s="369"/>
      <c r="CP395" s="369"/>
      <c r="CQ395" s="369"/>
      <c r="CR395" s="369"/>
      <c r="CS395" s="369"/>
      <c r="CT395" s="369"/>
      <c r="CU395" s="369"/>
      <c r="CV395" s="369"/>
      <c r="CW395" s="369"/>
      <c r="CX395" s="369"/>
      <c r="CY395" s="369"/>
      <c r="CZ395" s="369"/>
      <c r="DA395" s="369"/>
      <c r="DB395" s="369"/>
      <c r="DC395" s="369"/>
      <c r="DD395" s="369"/>
      <c r="DE395" s="369"/>
      <c r="DF395" s="369"/>
      <c r="DG395" s="369"/>
      <c r="DH395" s="369"/>
      <c r="DI395" s="369"/>
      <c r="DJ395" s="369"/>
      <c r="DK395" s="369"/>
      <c r="DL395" s="369"/>
      <c r="DM395" s="369"/>
      <c r="DN395" s="369"/>
      <c r="DO395" s="369"/>
      <c r="DP395" s="369"/>
      <c r="DQ395" s="369"/>
      <c r="DR395" s="369"/>
      <c r="DT395" s="366" t="s">
        <v>213</v>
      </c>
      <c r="DU395" s="304"/>
      <c r="DV395" s="304"/>
      <c r="DW395" s="304"/>
      <c r="DX395" s="304"/>
      <c r="DY395" s="304"/>
      <c r="DZ395" s="304"/>
      <c r="EA395" s="255">
        <v>0</v>
      </c>
      <c r="EB395" s="255">
        <v>0</v>
      </c>
      <c r="EC395" s="255">
        <v>0</v>
      </c>
      <c r="ED395" s="255">
        <f t="shared" si="37"/>
        <v>0</v>
      </c>
      <c r="EE395" s="255">
        <f t="shared" si="37"/>
        <v>0</v>
      </c>
      <c r="EF395" s="255">
        <f t="shared" si="38"/>
        <v>0</v>
      </c>
      <c r="EG395" s="255">
        <v>0</v>
      </c>
      <c r="EH395" s="366" t="s">
        <v>200</v>
      </c>
    </row>
    <row r="396" spans="1:138" x14ac:dyDescent="0.4">
      <c r="A396" s="366" t="s">
        <v>79</v>
      </c>
      <c r="B396" s="366" t="s">
        <v>267</v>
      </c>
      <c r="C396" s="366" t="s">
        <v>46</v>
      </c>
      <c r="D396" s="366" t="s">
        <v>359</v>
      </c>
      <c r="E396" s="366" t="s">
        <v>394</v>
      </c>
      <c r="F396" s="367">
        <v>216.62</v>
      </c>
      <c r="G396" s="367">
        <v>94.875194156804724</v>
      </c>
      <c r="H396" s="281"/>
      <c r="I396" s="281"/>
      <c r="J396" s="281"/>
      <c r="K396" s="281"/>
      <c r="L396" s="281"/>
      <c r="M396" s="389" t="s">
        <v>411</v>
      </c>
      <c r="N396" s="389" t="s">
        <v>411</v>
      </c>
      <c r="O396" s="389" t="s">
        <v>411</v>
      </c>
      <c r="P396" s="389" t="s">
        <v>411</v>
      </c>
      <c r="Q396" s="389" t="s">
        <v>411</v>
      </c>
      <c r="R396" s="389" t="s">
        <v>411</v>
      </c>
      <c r="S396" s="389" t="s">
        <v>411</v>
      </c>
      <c r="T396" s="389" t="s">
        <v>411</v>
      </c>
      <c r="U396" s="389" t="s">
        <v>411</v>
      </c>
      <c r="V396" s="389" t="s">
        <v>411</v>
      </c>
      <c r="W396" s="389" t="s">
        <v>411</v>
      </c>
      <c r="X396" s="389" t="s">
        <v>411</v>
      </c>
      <c r="Y396" s="389" t="s">
        <v>411</v>
      </c>
      <c r="Z396" s="389" t="s">
        <v>411</v>
      </c>
      <c r="AA396" s="389" t="s">
        <v>411</v>
      </c>
      <c r="AB396" s="389" t="s">
        <v>411</v>
      </c>
      <c r="AC396" s="389" t="s">
        <v>411</v>
      </c>
      <c r="AD396" s="389" t="s">
        <v>411</v>
      </c>
      <c r="AE396" s="389" t="s">
        <v>411</v>
      </c>
      <c r="AF396" s="389" t="s">
        <v>411</v>
      </c>
      <c r="AG396" s="389" t="s">
        <v>411</v>
      </c>
      <c r="AH396" s="389" t="s">
        <v>411</v>
      </c>
      <c r="AI396" s="367"/>
      <c r="AJ396" s="367"/>
      <c r="AK396" s="367"/>
      <c r="AL396" s="367"/>
      <c r="AM396" s="367"/>
      <c r="AN396" s="367"/>
      <c r="AO396" s="367"/>
      <c r="AP396" s="367"/>
      <c r="AQ396" s="367"/>
      <c r="AR396" s="367"/>
      <c r="AS396" s="367"/>
      <c r="AT396" s="367"/>
      <c r="AU396" s="367"/>
      <c r="AV396" s="367"/>
      <c r="AW396" s="367"/>
      <c r="AX396" s="367"/>
      <c r="AY396" s="367"/>
      <c r="AZ396" s="367"/>
      <c r="BA396" s="367"/>
      <c r="BB396" s="367"/>
      <c r="BC396" s="367"/>
      <c r="BD396" s="367"/>
      <c r="BE396" s="367"/>
      <c r="BF396" s="367"/>
      <c r="BG396" s="367"/>
      <c r="BH396" s="367"/>
      <c r="BI396" s="367"/>
      <c r="BJ396" s="367"/>
      <c r="BK396" s="367"/>
      <c r="BL396" s="367"/>
      <c r="BN396" s="369">
        <v>0</v>
      </c>
      <c r="BO396" s="369">
        <v>0</v>
      </c>
      <c r="BP396" s="369">
        <v>0</v>
      </c>
      <c r="BQ396" s="369">
        <v>0</v>
      </c>
      <c r="BR396" s="369">
        <v>0</v>
      </c>
      <c r="BS396" s="390" t="s">
        <v>411</v>
      </c>
      <c r="BT396" s="390" t="s">
        <v>411</v>
      </c>
      <c r="BU396" s="390" t="s">
        <v>411</v>
      </c>
      <c r="BV396" s="390" t="s">
        <v>411</v>
      </c>
      <c r="BW396" s="390" t="s">
        <v>411</v>
      </c>
      <c r="BX396" s="390" t="s">
        <v>411</v>
      </c>
      <c r="BY396" s="390" t="s">
        <v>411</v>
      </c>
      <c r="BZ396" s="390" t="s">
        <v>411</v>
      </c>
      <c r="CA396" s="390" t="s">
        <v>411</v>
      </c>
      <c r="CB396" s="390" t="s">
        <v>411</v>
      </c>
      <c r="CC396" s="390" t="s">
        <v>411</v>
      </c>
      <c r="CD396" s="390" t="s">
        <v>411</v>
      </c>
      <c r="CE396" s="390" t="s">
        <v>411</v>
      </c>
      <c r="CF396" s="390" t="s">
        <v>411</v>
      </c>
      <c r="CG396" s="390" t="s">
        <v>411</v>
      </c>
      <c r="CH396" s="390" t="s">
        <v>411</v>
      </c>
      <c r="CI396" s="390" t="s">
        <v>411</v>
      </c>
      <c r="CJ396" s="390" t="s">
        <v>411</v>
      </c>
      <c r="CK396" s="390" t="s">
        <v>411</v>
      </c>
      <c r="CL396" s="390" t="s">
        <v>411</v>
      </c>
      <c r="CM396" s="390" t="s">
        <v>411</v>
      </c>
      <c r="CN396" s="390" t="s">
        <v>411</v>
      </c>
      <c r="CO396" s="369"/>
      <c r="CP396" s="369"/>
      <c r="CQ396" s="369"/>
      <c r="CR396" s="369"/>
      <c r="CS396" s="369"/>
      <c r="CT396" s="369"/>
      <c r="CU396" s="369"/>
      <c r="CV396" s="369"/>
      <c r="CW396" s="369"/>
      <c r="CX396" s="369"/>
      <c r="CY396" s="369"/>
      <c r="CZ396" s="369"/>
      <c r="DA396" s="369"/>
      <c r="DB396" s="369"/>
      <c r="DC396" s="369"/>
      <c r="DD396" s="369"/>
      <c r="DE396" s="369"/>
      <c r="DF396" s="369"/>
      <c r="DG396" s="369"/>
      <c r="DH396" s="369"/>
      <c r="DI396" s="369"/>
      <c r="DJ396" s="369"/>
      <c r="DK396" s="369"/>
      <c r="DL396" s="369"/>
      <c r="DM396" s="369"/>
      <c r="DN396" s="369"/>
      <c r="DO396" s="369"/>
      <c r="DP396" s="369"/>
      <c r="DQ396" s="369"/>
      <c r="DR396" s="369"/>
      <c r="DT396" s="366" t="s">
        <v>213</v>
      </c>
      <c r="DU396" s="304"/>
      <c r="DV396" s="304"/>
      <c r="DW396" s="304"/>
      <c r="DX396" s="304"/>
      <c r="DY396" s="304"/>
      <c r="DZ396" s="304"/>
      <c r="EA396" s="255">
        <v>0</v>
      </c>
      <c r="EB396" s="255">
        <v>0</v>
      </c>
      <c r="EC396" s="255">
        <v>0</v>
      </c>
      <c r="ED396" s="255">
        <f t="shared" si="37"/>
        <v>0</v>
      </c>
      <c r="EE396" s="255">
        <f t="shared" si="37"/>
        <v>0</v>
      </c>
      <c r="EF396" s="255">
        <f t="shared" si="38"/>
        <v>0</v>
      </c>
      <c r="EG396" s="255">
        <v>0</v>
      </c>
      <c r="EH396" s="366" t="s">
        <v>200</v>
      </c>
    </row>
    <row r="397" spans="1:138" x14ac:dyDescent="0.4">
      <c r="A397" s="366" t="s">
        <v>79</v>
      </c>
      <c r="B397" s="366" t="s">
        <v>267</v>
      </c>
      <c r="C397" s="366" t="s">
        <v>382</v>
      </c>
      <c r="D397" s="366" t="s">
        <v>359</v>
      </c>
      <c r="E397" s="366" t="s">
        <v>383</v>
      </c>
      <c r="F397" s="367">
        <v>0</v>
      </c>
      <c r="G397" s="367">
        <v>0</v>
      </c>
      <c r="H397" s="281"/>
      <c r="I397" s="281"/>
      <c r="J397" s="281"/>
      <c r="K397" s="281"/>
      <c r="L397" s="281"/>
      <c r="M397" s="389" t="s">
        <v>411</v>
      </c>
      <c r="N397" s="389" t="s">
        <v>411</v>
      </c>
      <c r="O397" s="389" t="s">
        <v>411</v>
      </c>
      <c r="P397" s="389" t="s">
        <v>411</v>
      </c>
      <c r="Q397" s="389" t="s">
        <v>411</v>
      </c>
      <c r="R397" s="389" t="s">
        <v>411</v>
      </c>
      <c r="S397" s="389" t="s">
        <v>411</v>
      </c>
      <c r="T397" s="389" t="s">
        <v>411</v>
      </c>
      <c r="U397" s="389" t="s">
        <v>411</v>
      </c>
      <c r="V397" s="389" t="s">
        <v>411</v>
      </c>
      <c r="W397" s="389" t="s">
        <v>411</v>
      </c>
      <c r="X397" s="389" t="s">
        <v>411</v>
      </c>
      <c r="Y397" s="389" t="s">
        <v>411</v>
      </c>
      <c r="Z397" s="389" t="s">
        <v>411</v>
      </c>
      <c r="AA397" s="389" t="s">
        <v>411</v>
      </c>
      <c r="AB397" s="389" t="s">
        <v>411</v>
      </c>
      <c r="AC397" s="389" t="s">
        <v>411</v>
      </c>
      <c r="AD397" s="389" t="s">
        <v>411</v>
      </c>
      <c r="AE397" s="389" t="s">
        <v>411</v>
      </c>
      <c r="AF397" s="389" t="s">
        <v>411</v>
      </c>
      <c r="AG397" s="389" t="s">
        <v>411</v>
      </c>
      <c r="AH397" s="389" t="s">
        <v>411</v>
      </c>
      <c r="AI397" s="367"/>
      <c r="AJ397" s="367"/>
      <c r="AK397" s="367"/>
      <c r="AL397" s="367"/>
      <c r="AM397" s="367"/>
      <c r="AN397" s="367"/>
      <c r="AO397" s="367"/>
      <c r="AP397" s="367"/>
      <c r="AQ397" s="367"/>
      <c r="AR397" s="367"/>
      <c r="AS397" s="367"/>
      <c r="AT397" s="367"/>
      <c r="AU397" s="367"/>
      <c r="AV397" s="367"/>
      <c r="AW397" s="367"/>
      <c r="AX397" s="367"/>
      <c r="AY397" s="367"/>
      <c r="AZ397" s="367"/>
      <c r="BA397" s="367"/>
      <c r="BB397" s="367"/>
      <c r="BC397" s="367"/>
      <c r="BD397" s="367"/>
      <c r="BE397" s="367"/>
      <c r="BF397" s="367"/>
      <c r="BG397" s="367"/>
      <c r="BH397" s="367"/>
      <c r="BI397" s="367"/>
      <c r="BJ397" s="367"/>
      <c r="BK397" s="367"/>
      <c r="BL397" s="367"/>
      <c r="BN397" s="369">
        <v>0</v>
      </c>
      <c r="BO397" s="369">
        <v>0</v>
      </c>
      <c r="BP397" s="369">
        <v>0</v>
      </c>
      <c r="BQ397" s="369">
        <v>0</v>
      </c>
      <c r="BR397" s="369">
        <v>0</v>
      </c>
      <c r="BS397" s="390" t="s">
        <v>411</v>
      </c>
      <c r="BT397" s="390" t="s">
        <v>411</v>
      </c>
      <c r="BU397" s="390" t="s">
        <v>411</v>
      </c>
      <c r="BV397" s="390" t="s">
        <v>411</v>
      </c>
      <c r="BW397" s="390" t="s">
        <v>411</v>
      </c>
      <c r="BX397" s="390" t="s">
        <v>411</v>
      </c>
      <c r="BY397" s="390" t="s">
        <v>411</v>
      </c>
      <c r="BZ397" s="390" t="s">
        <v>411</v>
      </c>
      <c r="CA397" s="390" t="s">
        <v>411</v>
      </c>
      <c r="CB397" s="390" t="s">
        <v>411</v>
      </c>
      <c r="CC397" s="390" t="s">
        <v>411</v>
      </c>
      <c r="CD397" s="390" t="s">
        <v>411</v>
      </c>
      <c r="CE397" s="390" t="s">
        <v>411</v>
      </c>
      <c r="CF397" s="390" t="s">
        <v>411</v>
      </c>
      <c r="CG397" s="390" t="s">
        <v>411</v>
      </c>
      <c r="CH397" s="390" t="s">
        <v>411</v>
      </c>
      <c r="CI397" s="390" t="s">
        <v>411</v>
      </c>
      <c r="CJ397" s="390" t="s">
        <v>411</v>
      </c>
      <c r="CK397" s="390" t="s">
        <v>411</v>
      </c>
      <c r="CL397" s="390" t="s">
        <v>411</v>
      </c>
      <c r="CM397" s="390" t="s">
        <v>411</v>
      </c>
      <c r="CN397" s="390" t="s">
        <v>411</v>
      </c>
      <c r="CO397" s="369"/>
      <c r="CP397" s="369"/>
      <c r="CQ397" s="369"/>
      <c r="CR397" s="369"/>
      <c r="CS397" s="369"/>
      <c r="CT397" s="369"/>
      <c r="CU397" s="369"/>
      <c r="CV397" s="369"/>
      <c r="CW397" s="369"/>
      <c r="CX397" s="369"/>
      <c r="CY397" s="369"/>
      <c r="CZ397" s="369"/>
      <c r="DA397" s="369"/>
      <c r="DB397" s="369"/>
      <c r="DC397" s="369"/>
      <c r="DD397" s="369"/>
      <c r="DE397" s="369"/>
      <c r="DF397" s="369"/>
      <c r="DG397" s="369"/>
      <c r="DH397" s="369"/>
      <c r="DI397" s="369"/>
      <c r="DJ397" s="369"/>
      <c r="DK397" s="369"/>
      <c r="DL397" s="369"/>
      <c r="DM397" s="369"/>
      <c r="DN397" s="369"/>
      <c r="DO397" s="369"/>
      <c r="DP397" s="369"/>
      <c r="DQ397" s="369"/>
      <c r="DR397" s="369"/>
      <c r="DT397" s="366" t="s">
        <v>213</v>
      </c>
      <c r="DU397" s="304"/>
      <c r="DV397" s="304"/>
      <c r="DW397" s="304"/>
      <c r="DX397" s="304"/>
      <c r="DY397" s="304"/>
      <c r="DZ397" s="304"/>
      <c r="EA397" s="255">
        <v>0</v>
      </c>
      <c r="EB397" s="255">
        <v>0</v>
      </c>
      <c r="EC397" s="255">
        <v>0</v>
      </c>
      <c r="ED397" s="255">
        <f t="shared" si="37"/>
        <v>0</v>
      </c>
      <c r="EE397" s="255">
        <f t="shared" si="37"/>
        <v>0</v>
      </c>
      <c r="EF397" s="255">
        <f t="shared" si="38"/>
        <v>0</v>
      </c>
      <c r="EG397" s="255">
        <v>0</v>
      </c>
      <c r="EH397" s="366" t="s">
        <v>200</v>
      </c>
    </row>
    <row r="398" spans="1:138" x14ac:dyDescent="0.4">
      <c r="A398" s="366" t="s">
        <v>79</v>
      </c>
      <c r="B398" s="366" t="s">
        <v>267</v>
      </c>
      <c r="C398" s="366" t="s">
        <v>46</v>
      </c>
      <c r="D398" s="366" t="s">
        <v>359</v>
      </c>
      <c r="E398" s="366" t="s">
        <v>349</v>
      </c>
      <c r="F398" s="367">
        <v>190.85</v>
      </c>
      <c r="G398" s="367">
        <v>83.602893860946722</v>
      </c>
      <c r="H398" s="281"/>
      <c r="I398" s="281"/>
      <c r="J398" s="281"/>
      <c r="K398" s="281"/>
      <c r="L398" s="281"/>
      <c r="M398" s="389" t="s">
        <v>411</v>
      </c>
      <c r="N398" s="389" t="s">
        <v>411</v>
      </c>
      <c r="O398" s="389" t="s">
        <v>411</v>
      </c>
      <c r="P398" s="389" t="s">
        <v>411</v>
      </c>
      <c r="Q398" s="389" t="s">
        <v>411</v>
      </c>
      <c r="R398" s="389" t="s">
        <v>411</v>
      </c>
      <c r="S398" s="389" t="s">
        <v>411</v>
      </c>
      <c r="T398" s="389" t="s">
        <v>411</v>
      </c>
      <c r="U398" s="389" t="s">
        <v>411</v>
      </c>
      <c r="V398" s="389" t="s">
        <v>411</v>
      </c>
      <c r="W398" s="389" t="s">
        <v>411</v>
      </c>
      <c r="X398" s="389" t="s">
        <v>411</v>
      </c>
      <c r="Y398" s="389" t="s">
        <v>411</v>
      </c>
      <c r="Z398" s="389" t="s">
        <v>411</v>
      </c>
      <c r="AA398" s="389" t="s">
        <v>411</v>
      </c>
      <c r="AB398" s="389" t="s">
        <v>411</v>
      </c>
      <c r="AC398" s="389" t="s">
        <v>411</v>
      </c>
      <c r="AD398" s="389" t="s">
        <v>411</v>
      </c>
      <c r="AE398" s="389" t="s">
        <v>411</v>
      </c>
      <c r="AF398" s="389" t="s">
        <v>411</v>
      </c>
      <c r="AG398" s="389" t="s">
        <v>411</v>
      </c>
      <c r="AH398" s="389" t="s">
        <v>411</v>
      </c>
      <c r="AI398" s="367"/>
      <c r="AJ398" s="367"/>
      <c r="AK398" s="367"/>
      <c r="AL398" s="367"/>
      <c r="AM398" s="367"/>
      <c r="AN398" s="367"/>
      <c r="AO398" s="367"/>
      <c r="AP398" s="367"/>
      <c r="AQ398" s="367"/>
      <c r="AR398" s="367"/>
      <c r="AS398" s="367"/>
      <c r="AT398" s="367"/>
      <c r="AU398" s="367"/>
      <c r="AV398" s="367"/>
      <c r="AW398" s="367"/>
      <c r="AX398" s="367"/>
      <c r="AY398" s="367"/>
      <c r="AZ398" s="367"/>
      <c r="BA398" s="367"/>
      <c r="BB398" s="367"/>
      <c r="BC398" s="367"/>
      <c r="BD398" s="367"/>
      <c r="BE398" s="367"/>
      <c r="BF398" s="367"/>
      <c r="BG398" s="367"/>
      <c r="BH398" s="367"/>
      <c r="BI398" s="367"/>
      <c r="BJ398" s="367"/>
      <c r="BK398" s="367"/>
      <c r="BL398" s="367"/>
      <c r="BN398" s="369">
        <v>0</v>
      </c>
      <c r="BO398" s="369">
        <v>0</v>
      </c>
      <c r="BP398" s="369">
        <v>0</v>
      </c>
      <c r="BQ398" s="369">
        <v>0</v>
      </c>
      <c r="BR398" s="369">
        <v>0</v>
      </c>
      <c r="BS398" s="390" t="s">
        <v>411</v>
      </c>
      <c r="BT398" s="390" t="s">
        <v>411</v>
      </c>
      <c r="BU398" s="390" t="s">
        <v>411</v>
      </c>
      <c r="BV398" s="390" t="s">
        <v>411</v>
      </c>
      <c r="BW398" s="390" t="s">
        <v>411</v>
      </c>
      <c r="BX398" s="390" t="s">
        <v>411</v>
      </c>
      <c r="BY398" s="390" t="s">
        <v>411</v>
      </c>
      <c r="BZ398" s="390" t="s">
        <v>411</v>
      </c>
      <c r="CA398" s="390" t="s">
        <v>411</v>
      </c>
      <c r="CB398" s="390" t="s">
        <v>411</v>
      </c>
      <c r="CC398" s="390" t="s">
        <v>411</v>
      </c>
      <c r="CD398" s="390" t="s">
        <v>411</v>
      </c>
      <c r="CE398" s="390" t="s">
        <v>411</v>
      </c>
      <c r="CF398" s="390" t="s">
        <v>411</v>
      </c>
      <c r="CG398" s="390" t="s">
        <v>411</v>
      </c>
      <c r="CH398" s="390" t="s">
        <v>411</v>
      </c>
      <c r="CI398" s="390" t="s">
        <v>411</v>
      </c>
      <c r="CJ398" s="390" t="s">
        <v>411</v>
      </c>
      <c r="CK398" s="390" t="s">
        <v>411</v>
      </c>
      <c r="CL398" s="390" t="s">
        <v>411</v>
      </c>
      <c r="CM398" s="390" t="s">
        <v>411</v>
      </c>
      <c r="CN398" s="390" t="s">
        <v>411</v>
      </c>
      <c r="CO398" s="369"/>
      <c r="CP398" s="369"/>
      <c r="CQ398" s="369"/>
      <c r="CR398" s="369"/>
      <c r="CS398" s="369"/>
      <c r="CT398" s="369"/>
      <c r="CU398" s="369"/>
      <c r="CV398" s="369"/>
      <c r="CW398" s="369"/>
      <c r="CX398" s="369"/>
      <c r="CY398" s="369"/>
      <c r="CZ398" s="369"/>
      <c r="DA398" s="369"/>
      <c r="DB398" s="369"/>
      <c r="DC398" s="369"/>
      <c r="DD398" s="369"/>
      <c r="DE398" s="369"/>
      <c r="DF398" s="369"/>
      <c r="DG398" s="369"/>
      <c r="DH398" s="369"/>
      <c r="DI398" s="369"/>
      <c r="DJ398" s="369"/>
      <c r="DK398" s="369"/>
      <c r="DL398" s="369"/>
      <c r="DM398" s="369"/>
      <c r="DN398" s="369"/>
      <c r="DO398" s="369"/>
      <c r="DP398" s="369"/>
      <c r="DQ398" s="369"/>
      <c r="DR398" s="369"/>
      <c r="DT398" s="366" t="s">
        <v>213</v>
      </c>
      <c r="DU398" s="304"/>
      <c r="DV398" s="304"/>
      <c r="DW398" s="304"/>
      <c r="DX398" s="304"/>
      <c r="DY398" s="304"/>
      <c r="DZ398" s="304"/>
      <c r="EA398" s="255">
        <v>0</v>
      </c>
      <c r="EB398" s="255">
        <v>5112.0535714285716</v>
      </c>
      <c r="EC398" s="255">
        <v>0</v>
      </c>
      <c r="ED398" s="255">
        <f t="shared" si="37"/>
        <v>0</v>
      </c>
      <c r="EE398" s="255">
        <f t="shared" si="37"/>
        <v>0</v>
      </c>
      <c r="EF398" s="255">
        <f t="shared" si="38"/>
        <v>5112.0535714285716</v>
      </c>
      <c r="EG398" s="255">
        <v>-5112.0535714285716</v>
      </c>
      <c r="EH398" s="366" t="s">
        <v>200</v>
      </c>
    </row>
    <row r="399" spans="1:138" x14ac:dyDescent="0.4">
      <c r="A399" s="366" t="s">
        <v>225</v>
      </c>
      <c r="B399" s="366" t="s">
        <v>267</v>
      </c>
      <c r="C399" s="366" t="s">
        <v>46</v>
      </c>
      <c r="D399" s="366" t="s">
        <v>359</v>
      </c>
      <c r="E399" s="366" t="s">
        <v>318</v>
      </c>
      <c r="F399" s="367">
        <v>216.62</v>
      </c>
      <c r="G399" s="367">
        <v>94.875194156804724</v>
      </c>
      <c r="H399" s="281"/>
      <c r="I399" s="281"/>
      <c r="J399" s="281"/>
      <c r="K399" s="281"/>
      <c r="L399" s="281"/>
      <c r="M399" s="389" t="s">
        <v>411</v>
      </c>
      <c r="N399" s="389" t="s">
        <v>411</v>
      </c>
      <c r="O399" s="389" t="s">
        <v>411</v>
      </c>
      <c r="P399" s="389" t="s">
        <v>411</v>
      </c>
      <c r="Q399" s="389" t="s">
        <v>411</v>
      </c>
      <c r="R399" s="389" t="s">
        <v>411</v>
      </c>
      <c r="S399" s="389" t="s">
        <v>411</v>
      </c>
      <c r="T399" s="389" t="s">
        <v>411</v>
      </c>
      <c r="U399" s="389" t="s">
        <v>411</v>
      </c>
      <c r="V399" s="389" t="s">
        <v>411</v>
      </c>
      <c r="W399" s="389" t="s">
        <v>411</v>
      </c>
      <c r="X399" s="389" t="s">
        <v>411</v>
      </c>
      <c r="Y399" s="389" t="s">
        <v>411</v>
      </c>
      <c r="Z399" s="389" t="s">
        <v>411</v>
      </c>
      <c r="AA399" s="389" t="s">
        <v>411</v>
      </c>
      <c r="AB399" s="389" t="s">
        <v>411</v>
      </c>
      <c r="AC399" s="389" t="s">
        <v>411</v>
      </c>
      <c r="AD399" s="389" t="s">
        <v>411</v>
      </c>
      <c r="AE399" s="389" t="s">
        <v>411</v>
      </c>
      <c r="AF399" s="389" t="s">
        <v>411</v>
      </c>
      <c r="AG399" s="389" t="s">
        <v>411</v>
      </c>
      <c r="AH399" s="389" t="s">
        <v>411</v>
      </c>
      <c r="AI399" s="367"/>
      <c r="AJ399" s="367"/>
      <c r="AK399" s="367"/>
      <c r="AL399" s="367"/>
      <c r="AM399" s="367"/>
      <c r="AN399" s="367"/>
      <c r="AO399" s="367"/>
      <c r="AP399" s="367"/>
      <c r="AQ399" s="367"/>
      <c r="AR399" s="367"/>
      <c r="AS399" s="367"/>
      <c r="AT399" s="367"/>
      <c r="AU399" s="367"/>
      <c r="AV399" s="367"/>
      <c r="AW399" s="367"/>
      <c r="AX399" s="367"/>
      <c r="AY399" s="367"/>
      <c r="AZ399" s="367"/>
      <c r="BA399" s="367"/>
      <c r="BB399" s="367"/>
      <c r="BC399" s="367"/>
      <c r="BD399" s="367"/>
      <c r="BE399" s="367"/>
      <c r="BF399" s="367"/>
      <c r="BG399" s="367"/>
      <c r="BH399" s="367"/>
      <c r="BI399" s="367"/>
      <c r="BJ399" s="367"/>
      <c r="BK399" s="367"/>
      <c r="BL399" s="367"/>
      <c r="BN399" s="369">
        <v>0</v>
      </c>
      <c r="BO399" s="369">
        <v>0</v>
      </c>
      <c r="BP399" s="369">
        <v>0</v>
      </c>
      <c r="BQ399" s="369">
        <v>0</v>
      </c>
      <c r="BR399" s="369">
        <v>0</v>
      </c>
      <c r="BS399" s="390" t="s">
        <v>411</v>
      </c>
      <c r="BT399" s="390" t="s">
        <v>411</v>
      </c>
      <c r="BU399" s="390" t="s">
        <v>411</v>
      </c>
      <c r="BV399" s="390" t="s">
        <v>411</v>
      </c>
      <c r="BW399" s="390" t="s">
        <v>411</v>
      </c>
      <c r="BX399" s="390" t="s">
        <v>411</v>
      </c>
      <c r="BY399" s="390" t="s">
        <v>411</v>
      </c>
      <c r="BZ399" s="390" t="s">
        <v>411</v>
      </c>
      <c r="CA399" s="390" t="s">
        <v>411</v>
      </c>
      <c r="CB399" s="390" t="s">
        <v>411</v>
      </c>
      <c r="CC399" s="390" t="s">
        <v>411</v>
      </c>
      <c r="CD399" s="390" t="s">
        <v>411</v>
      </c>
      <c r="CE399" s="390" t="s">
        <v>411</v>
      </c>
      <c r="CF399" s="390" t="s">
        <v>411</v>
      </c>
      <c r="CG399" s="390" t="s">
        <v>411</v>
      </c>
      <c r="CH399" s="390" t="s">
        <v>411</v>
      </c>
      <c r="CI399" s="390" t="s">
        <v>411</v>
      </c>
      <c r="CJ399" s="390" t="s">
        <v>411</v>
      </c>
      <c r="CK399" s="390" t="s">
        <v>411</v>
      </c>
      <c r="CL399" s="390" t="s">
        <v>411</v>
      </c>
      <c r="CM399" s="390" t="s">
        <v>411</v>
      </c>
      <c r="CN399" s="390" t="s">
        <v>411</v>
      </c>
      <c r="CO399" s="369"/>
      <c r="CP399" s="369"/>
      <c r="CQ399" s="369"/>
      <c r="CR399" s="369"/>
      <c r="CS399" s="369"/>
      <c r="CT399" s="369"/>
      <c r="CU399" s="369"/>
      <c r="CV399" s="369"/>
      <c r="CW399" s="369"/>
      <c r="CX399" s="369"/>
      <c r="CY399" s="369"/>
      <c r="CZ399" s="369"/>
      <c r="DA399" s="369"/>
      <c r="DB399" s="369"/>
      <c r="DC399" s="369"/>
      <c r="DD399" s="369"/>
      <c r="DE399" s="369"/>
      <c r="DF399" s="369"/>
      <c r="DG399" s="369"/>
      <c r="DH399" s="369"/>
      <c r="DI399" s="369"/>
      <c r="DJ399" s="369"/>
      <c r="DK399" s="369"/>
      <c r="DL399" s="369"/>
      <c r="DM399" s="369"/>
      <c r="DN399" s="369"/>
      <c r="DO399" s="369"/>
      <c r="DP399" s="369"/>
      <c r="DQ399" s="369"/>
      <c r="DR399" s="369"/>
      <c r="DT399" s="366" t="s">
        <v>213</v>
      </c>
      <c r="DU399" s="304"/>
      <c r="DV399" s="304"/>
      <c r="DW399" s="304"/>
      <c r="DX399" s="304"/>
      <c r="DY399" s="304"/>
      <c r="DZ399" s="304"/>
      <c r="EA399" s="255">
        <v>0</v>
      </c>
      <c r="EB399" s="255">
        <v>0</v>
      </c>
      <c r="EC399" s="255">
        <v>0</v>
      </c>
      <c r="ED399" s="255">
        <f t="shared" si="37"/>
        <v>0</v>
      </c>
      <c r="EE399" s="255">
        <f t="shared" si="37"/>
        <v>0</v>
      </c>
      <c r="EF399" s="255">
        <f t="shared" si="38"/>
        <v>0</v>
      </c>
      <c r="EG399" s="255">
        <v>0</v>
      </c>
      <c r="EH399" s="366" t="s">
        <v>200</v>
      </c>
    </row>
    <row r="400" spans="1:138" x14ac:dyDescent="0.4">
      <c r="A400" s="366" t="s">
        <v>225</v>
      </c>
      <c r="B400" s="366" t="s">
        <v>267</v>
      </c>
      <c r="C400" s="366" t="s">
        <v>46</v>
      </c>
      <c r="D400" s="366" t="s">
        <v>359</v>
      </c>
      <c r="E400" s="366" t="s">
        <v>395</v>
      </c>
      <c r="F400" s="367">
        <v>216.62</v>
      </c>
      <c r="G400" s="367">
        <v>94.875194156804724</v>
      </c>
      <c r="H400" s="281"/>
      <c r="I400" s="281"/>
      <c r="J400" s="281"/>
      <c r="K400" s="281"/>
      <c r="L400" s="281"/>
      <c r="M400" s="389" t="s">
        <v>411</v>
      </c>
      <c r="N400" s="389" t="s">
        <v>411</v>
      </c>
      <c r="O400" s="389" t="s">
        <v>411</v>
      </c>
      <c r="P400" s="389" t="s">
        <v>411</v>
      </c>
      <c r="Q400" s="389" t="s">
        <v>411</v>
      </c>
      <c r="R400" s="389" t="s">
        <v>411</v>
      </c>
      <c r="S400" s="389" t="s">
        <v>411</v>
      </c>
      <c r="T400" s="389" t="s">
        <v>411</v>
      </c>
      <c r="U400" s="389" t="s">
        <v>411</v>
      </c>
      <c r="V400" s="389" t="s">
        <v>411</v>
      </c>
      <c r="W400" s="389" t="s">
        <v>411</v>
      </c>
      <c r="X400" s="389" t="s">
        <v>411</v>
      </c>
      <c r="Y400" s="389" t="s">
        <v>411</v>
      </c>
      <c r="Z400" s="389" t="s">
        <v>411</v>
      </c>
      <c r="AA400" s="389" t="s">
        <v>411</v>
      </c>
      <c r="AB400" s="389" t="s">
        <v>411</v>
      </c>
      <c r="AC400" s="389" t="s">
        <v>411</v>
      </c>
      <c r="AD400" s="389" t="s">
        <v>411</v>
      </c>
      <c r="AE400" s="389" t="s">
        <v>411</v>
      </c>
      <c r="AF400" s="389" t="s">
        <v>411</v>
      </c>
      <c r="AG400" s="389" t="s">
        <v>411</v>
      </c>
      <c r="AH400" s="389" t="s">
        <v>411</v>
      </c>
      <c r="AI400" s="367"/>
      <c r="AJ400" s="367"/>
      <c r="AK400" s="367"/>
      <c r="AL400" s="367"/>
      <c r="AM400" s="367"/>
      <c r="AN400" s="367"/>
      <c r="AO400" s="367"/>
      <c r="AP400" s="367"/>
      <c r="AQ400" s="367"/>
      <c r="AR400" s="367"/>
      <c r="AS400" s="367"/>
      <c r="AT400" s="367"/>
      <c r="AU400" s="367"/>
      <c r="AV400" s="367"/>
      <c r="AW400" s="367"/>
      <c r="AX400" s="367"/>
      <c r="AY400" s="367"/>
      <c r="AZ400" s="367"/>
      <c r="BA400" s="367"/>
      <c r="BB400" s="367"/>
      <c r="BC400" s="367"/>
      <c r="BD400" s="367"/>
      <c r="BE400" s="367"/>
      <c r="BF400" s="367"/>
      <c r="BG400" s="367"/>
      <c r="BH400" s="367"/>
      <c r="BI400" s="367"/>
      <c r="BJ400" s="367"/>
      <c r="BK400" s="367"/>
      <c r="BL400" s="367"/>
      <c r="BN400" s="369">
        <v>0</v>
      </c>
      <c r="BO400" s="369">
        <v>0</v>
      </c>
      <c r="BP400" s="369">
        <v>0</v>
      </c>
      <c r="BQ400" s="369">
        <v>0</v>
      </c>
      <c r="BR400" s="369">
        <v>0</v>
      </c>
      <c r="BS400" s="390" t="s">
        <v>411</v>
      </c>
      <c r="BT400" s="390" t="s">
        <v>411</v>
      </c>
      <c r="BU400" s="390" t="s">
        <v>411</v>
      </c>
      <c r="BV400" s="390" t="s">
        <v>411</v>
      </c>
      <c r="BW400" s="390" t="s">
        <v>411</v>
      </c>
      <c r="BX400" s="390" t="s">
        <v>411</v>
      </c>
      <c r="BY400" s="390" t="s">
        <v>411</v>
      </c>
      <c r="BZ400" s="390" t="s">
        <v>411</v>
      </c>
      <c r="CA400" s="390" t="s">
        <v>411</v>
      </c>
      <c r="CB400" s="390" t="s">
        <v>411</v>
      </c>
      <c r="CC400" s="390" t="s">
        <v>411</v>
      </c>
      <c r="CD400" s="390" t="s">
        <v>411</v>
      </c>
      <c r="CE400" s="390" t="s">
        <v>411</v>
      </c>
      <c r="CF400" s="390" t="s">
        <v>411</v>
      </c>
      <c r="CG400" s="390" t="s">
        <v>411</v>
      </c>
      <c r="CH400" s="390" t="s">
        <v>411</v>
      </c>
      <c r="CI400" s="390" t="s">
        <v>411</v>
      </c>
      <c r="CJ400" s="390" t="s">
        <v>411</v>
      </c>
      <c r="CK400" s="390" t="s">
        <v>411</v>
      </c>
      <c r="CL400" s="390" t="s">
        <v>411</v>
      </c>
      <c r="CM400" s="390" t="s">
        <v>411</v>
      </c>
      <c r="CN400" s="390" t="s">
        <v>411</v>
      </c>
      <c r="CO400" s="369"/>
      <c r="CP400" s="369"/>
      <c r="CQ400" s="369"/>
      <c r="CR400" s="369"/>
      <c r="CS400" s="369"/>
      <c r="CT400" s="369"/>
      <c r="CU400" s="369"/>
      <c r="CV400" s="369"/>
      <c r="CW400" s="369"/>
      <c r="CX400" s="369"/>
      <c r="CY400" s="369"/>
      <c r="CZ400" s="369"/>
      <c r="DA400" s="369"/>
      <c r="DB400" s="369"/>
      <c r="DC400" s="369"/>
      <c r="DD400" s="369"/>
      <c r="DE400" s="369"/>
      <c r="DF400" s="369"/>
      <c r="DG400" s="369"/>
      <c r="DH400" s="369"/>
      <c r="DI400" s="369"/>
      <c r="DJ400" s="369"/>
      <c r="DK400" s="369"/>
      <c r="DL400" s="369"/>
      <c r="DM400" s="369"/>
      <c r="DN400" s="369"/>
      <c r="DO400" s="369"/>
      <c r="DP400" s="369"/>
      <c r="DQ400" s="369"/>
      <c r="DR400" s="369"/>
      <c r="DT400" s="366" t="s">
        <v>213</v>
      </c>
      <c r="DU400" s="304"/>
      <c r="DV400" s="304"/>
      <c r="DW400" s="304"/>
      <c r="DX400" s="304"/>
      <c r="DY400" s="304"/>
      <c r="DZ400" s="304"/>
      <c r="EA400" s="255">
        <v>0</v>
      </c>
      <c r="EB400" s="255">
        <v>0</v>
      </c>
      <c r="EC400" s="255">
        <v>0</v>
      </c>
      <c r="ED400" s="255">
        <f t="shared" si="37"/>
        <v>0</v>
      </c>
      <c r="EE400" s="255">
        <f t="shared" si="37"/>
        <v>0</v>
      </c>
      <c r="EF400" s="255">
        <f t="shared" si="38"/>
        <v>0</v>
      </c>
      <c r="EG400" s="255">
        <v>0</v>
      </c>
      <c r="EH400" s="366" t="s">
        <v>200</v>
      </c>
    </row>
    <row r="401" spans="1:138" x14ac:dyDescent="0.4">
      <c r="A401" s="366" t="s">
        <v>225</v>
      </c>
      <c r="B401" s="366" t="s">
        <v>267</v>
      </c>
      <c r="C401" s="366" t="s">
        <v>382</v>
      </c>
      <c r="D401" s="366" t="s">
        <v>359</v>
      </c>
      <c r="E401" s="366" t="s">
        <v>383</v>
      </c>
      <c r="F401" s="367">
        <v>0</v>
      </c>
      <c r="G401" s="367">
        <v>0</v>
      </c>
      <c r="H401" s="281"/>
      <c r="I401" s="281"/>
      <c r="J401" s="281"/>
      <c r="K401" s="281"/>
      <c r="L401" s="281"/>
      <c r="M401" s="389" t="s">
        <v>411</v>
      </c>
      <c r="N401" s="389" t="s">
        <v>411</v>
      </c>
      <c r="O401" s="389" t="s">
        <v>411</v>
      </c>
      <c r="P401" s="389" t="s">
        <v>411</v>
      </c>
      <c r="Q401" s="389" t="s">
        <v>411</v>
      </c>
      <c r="R401" s="389" t="s">
        <v>411</v>
      </c>
      <c r="S401" s="389" t="s">
        <v>411</v>
      </c>
      <c r="T401" s="389" t="s">
        <v>411</v>
      </c>
      <c r="U401" s="389" t="s">
        <v>411</v>
      </c>
      <c r="V401" s="389" t="s">
        <v>411</v>
      </c>
      <c r="W401" s="389" t="s">
        <v>411</v>
      </c>
      <c r="X401" s="389" t="s">
        <v>411</v>
      </c>
      <c r="Y401" s="389" t="s">
        <v>411</v>
      </c>
      <c r="Z401" s="389" t="s">
        <v>411</v>
      </c>
      <c r="AA401" s="389" t="s">
        <v>411</v>
      </c>
      <c r="AB401" s="389" t="s">
        <v>411</v>
      </c>
      <c r="AC401" s="389" t="s">
        <v>411</v>
      </c>
      <c r="AD401" s="389" t="s">
        <v>411</v>
      </c>
      <c r="AE401" s="389" t="s">
        <v>411</v>
      </c>
      <c r="AF401" s="389" t="s">
        <v>411</v>
      </c>
      <c r="AG401" s="389" t="s">
        <v>411</v>
      </c>
      <c r="AH401" s="389" t="s">
        <v>411</v>
      </c>
      <c r="AI401" s="367"/>
      <c r="AJ401" s="367"/>
      <c r="AK401" s="367"/>
      <c r="AL401" s="367"/>
      <c r="AM401" s="367"/>
      <c r="AN401" s="367"/>
      <c r="AO401" s="367"/>
      <c r="AP401" s="367"/>
      <c r="AQ401" s="367"/>
      <c r="AR401" s="367"/>
      <c r="AS401" s="367"/>
      <c r="AT401" s="367"/>
      <c r="AU401" s="367"/>
      <c r="AV401" s="367"/>
      <c r="AW401" s="367"/>
      <c r="AX401" s="367"/>
      <c r="AY401" s="367"/>
      <c r="AZ401" s="367"/>
      <c r="BA401" s="367"/>
      <c r="BB401" s="367"/>
      <c r="BC401" s="367"/>
      <c r="BD401" s="367"/>
      <c r="BE401" s="367"/>
      <c r="BF401" s="367"/>
      <c r="BG401" s="367"/>
      <c r="BH401" s="367"/>
      <c r="BI401" s="367"/>
      <c r="BJ401" s="367"/>
      <c r="BK401" s="367"/>
      <c r="BL401" s="367"/>
      <c r="BN401" s="369">
        <v>0</v>
      </c>
      <c r="BO401" s="369">
        <v>0</v>
      </c>
      <c r="BP401" s="369">
        <v>0</v>
      </c>
      <c r="BQ401" s="369">
        <v>0</v>
      </c>
      <c r="BR401" s="369">
        <v>0</v>
      </c>
      <c r="BS401" s="390" t="s">
        <v>411</v>
      </c>
      <c r="BT401" s="390" t="s">
        <v>411</v>
      </c>
      <c r="BU401" s="390" t="s">
        <v>411</v>
      </c>
      <c r="BV401" s="390" t="s">
        <v>411</v>
      </c>
      <c r="BW401" s="390" t="s">
        <v>411</v>
      </c>
      <c r="BX401" s="390" t="s">
        <v>411</v>
      </c>
      <c r="BY401" s="390" t="s">
        <v>411</v>
      </c>
      <c r="BZ401" s="390" t="s">
        <v>411</v>
      </c>
      <c r="CA401" s="390" t="s">
        <v>411</v>
      </c>
      <c r="CB401" s="390" t="s">
        <v>411</v>
      </c>
      <c r="CC401" s="390" t="s">
        <v>411</v>
      </c>
      <c r="CD401" s="390" t="s">
        <v>411</v>
      </c>
      <c r="CE401" s="390" t="s">
        <v>411</v>
      </c>
      <c r="CF401" s="390" t="s">
        <v>411</v>
      </c>
      <c r="CG401" s="390" t="s">
        <v>411</v>
      </c>
      <c r="CH401" s="390" t="s">
        <v>411</v>
      </c>
      <c r="CI401" s="390" t="s">
        <v>411</v>
      </c>
      <c r="CJ401" s="390" t="s">
        <v>411</v>
      </c>
      <c r="CK401" s="390" t="s">
        <v>411</v>
      </c>
      <c r="CL401" s="390" t="s">
        <v>411</v>
      </c>
      <c r="CM401" s="390" t="s">
        <v>411</v>
      </c>
      <c r="CN401" s="390" t="s">
        <v>411</v>
      </c>
      <c r="CO401" s="369"/>
      <c r="CP401" s="369"/>
      <c r="CQ401" s="369"/>
      <c r="CR401" s="369"/>
      <c r="CS401" s="369"/>
      <c r="CT401" s="369"/>
      <c r="CU401" s="369"/>
      <c r="CV401" s="369"/>
      <c r="CW401" s="369"/>
      <c r="CX401" s="369"/>
      <c r="CY401" s="369"/>
      <c r="CZ401" s="369"/>
      <c r="DA401" s="369"/>
      <c r="DB401" s="369"/>
      <c r="DC401" s="369"/>
      <c r="DD401" s="369"/>
      <c r="DE401" s="369"/>
      <c r="DF401" s="369"/>
      <c r="DG401" s="369"/>
      <c r="DH401" s="369"/>
      <c r="DI401" s="369"/>
      <c r="DJ401" s="369"/>
      <c r="DK401" s="369"/>
      <c r="DL401" s="369"/>
      <c r="DM401" s="369"/>
      <c r="DN401" s="369"/>
      <c r="DO401" s="369"/>
      <c r="DP401" s="369"/>
      <c r="DQ401" s="369"/>
      <c r="DR401" s="369"/>
      <c r="DT401" s="366" t="s">
        <v>213</v>
      </c>
      <c r="DU401" s="304"/>
      <c r="DV401" s="304"/>
      <c r="DW401" s="304"/>
      <c r="DX401" s="304"/>
      <c r="DY401" s="304"/>
      <c r="DZ401" s="304"/>
      <c r="EA401" s="255">
        <v>0</v>
      </c>
      <c r="EB401" s="255">
        <v>0</v>
      </c>
      <c r="EC401" s="255">
        <v>0</v>
      </c>
      <c r="ED401" s="255">
        <f t="shared" si="37"/>
        <v>0</v>
      </c>
      <c r="EE401" s="255">
        <f t="shared" si="37"/>
        <v>0</v>
      </c>
      <c r="EF401" s="255">
        <f t="shared" si="38"/>
        <v>0</v>
      </c>
      <c r="EG401" s="255">
        <v>0</v>
      </c>
      <c r="EH401" s="366" t="s">
        <v>200</v>
      </c>
    </row>
    <row r="402" spans="1:138" x14ac:dyDescent="0.4">
      <c r="A402" s="366" t="s">
        <v>225</v>
      </c>
      <c r="B402" s="366" t="s">
        <v>267</v>
      </c>
      <c r="C402" s="366" t="s">
        <v>46</v>
      </c>
      <c r="D402" s="366" t="s">
        <v>359</v>
      </c>
      <c r="E402" s="366" t="s">
        <v>318</v>
      </c>
      <c r="F402" s="367">
        <v>216.62</v>
      </c>
      <c r="G402" s="367">
        <v>94.875194156804724</v>
      </c>
      <c r="H402" s="281"/>
      <c r="I402" s="281"/>
      <c r="J402" s="281"/>
      <c r="K402" s="281"/>
      <c r="L402" s="281"/>
      <c r="M402" s="389" t="s">
        <v>411</v>
      </c>
      <c r="N402" s="389" t="s">
        <v>411</v>
      </c>
      <c r="O402" s="389" t="s">
        <v>411</v>
      </c>
      <c r="P402" s="389" t="s">
        <v>411</v>
      </c>
      <c r="Q402" s="389" t="s">
        <v>411</v>
      </c>
      <c r="R402" s="389" t="s">
        <v>411</v>
      </c>
      <c r="S402" s="389" t="s">
        <v>411</v>
      </c>
      <c r="T402" s="389" t="s">
        <v>411</v>
      </c>
      <c r="U402" s="389" t="s">
        <v>411</v>
      </c>
      <c r="V402" s="389" t="s">
        <v>411</v>
      </c>
      <c r="W402" s="389" t="s">
        <v>411</v>
      </c>
      <c r="X402" s="389" t="s">
        <v>411</v>
      </c>
      <c r="Y402" s="389" t="s">
        <v>411</v>
      </c>
      <c r="Z402" s="389" t="s">
        <v>411</v>
      </c>
      <c r="AA402" s="389" t="s">
        <v>411</v>
      </c>
      <c r="AB402" s="389" t="s">
        <v>411</v>
      </c>
      <c r="AC402" s="389" t="s">
        <v>411</v>
      </c>
      <c r="AD402" s="389" t="s">
        <v>411</v>
      </c>
      <c r="AE402" s="389" t="s">
        <v>411</v>
      </c>
      <c r="AF402" s="389" t="s">
        <v>411</v>
      </c>
      <c r="AG402" s="389" t="s">
        <v>411</v>
      </c>
      <c r="AH402" s="389" t="s">
        <v>411</v>
      </c>
      <c r="AI402" s="367"/>
      <c r="AJ402" s="367"/>
      <c r="AK402" s="367"/>
      <c r="AL402" s="367"/>
      <c r="AM402" s="367"/>
      <c r="AN402" s="367"/>
      <c r="AO402" s="367"/>
      <c r="AP402" s="367"/>
      <c r="AQ402" s="367"/>
      <c r="AR402" s="367"/>
      <c r="AS402" s="367"/>
      <c r="AT402" s="367"/>
      <c r="AU402" s="367"/>
      <c r="AV402" s="367"/>
      <c r="AW402" s="367"/>
      <c r="AX402" s="367"/>
      <c r="AY402" s="367"/>
      <c r="AZ402" s="367"/>
      <c r="BA402" s="367"/>
      <c r="BB402" s="367"/>
      <c r="BC402" s="367"/>
      <c r="BD402" s="367"/>
      <c r="BE402" s="367"/>
      <c r="BF402" s="367"/>
      <c r="BG402" s="367"/>
      <c r="BH402" s="367"/>
      <c r="BI402" s="367"/>
      <c r="BJ402" s="367"/>
      <c r="BK402" s="367"/>
      <c r="BL402" s="367"/>
      <c r="BN402" s="369">
        <v>0</v>
      </c>
      <c r="BO402" s="369">
        <v>0</v>
      </c>
      <c r="BP402" s="369">
        <v>0</v>
      </c>
      <c r="BQ402" s="369">
        <v>0</v>
      </c>
      <c r="BR402" s="369">
        <v>0</v>
      </c>
      <c r="BS402" s="390" t="s">
        <v>411</v>
      </c>
      <c r="BT402" s="390" t="s">
        <v>411</v>
      </c>
      <c r="BU402" s="390" t="s">
        <v>411</v>
      </c>
      <c r="BV402" s="390" t="s">
        <v>411</v>
      </c>
      <c r="BW402" s="390" t="s">
        <v>411</v>
      </c>
      <c r="BX402" s="390" t="s">
        <v>411</v>
      </c>
      <c r="BY402" s="390" t="s">
        <v>411</v>
      </c>
      <c r="BZ402" s="390" t="s">
        <v>411</v>
      </c>
      <c r="CA402" s="390" t="s">
        <v>411</v>
      </c>
      <c r="CB402" s="390" t="s">
        <v>411</v>
      </c>
      <c r="CC402" s="390" t="s">
        <v>411</v>
      </c>
      <c r="CD402" s="390" t="s">
        <v>411</v>
      </c>
      <c r="CE402" s="390" t="s">
        <v>411</v>
      </c>
      <c r="CF402" s="390" t="s">
        <v>411</v>
      </c>
      <c r="CG402" s="390" t="s">
        <v>411</v>
      </c>
      <c r="CH402" s="390" t="s">
        <v>411</v>
      </c>
      <c r="CI402" s="390" t="s">
        <v>411</v>
      </c>
      <c r="CJ402" s="390" t="s">
        <v>411</v>
      </c>
      <c r="CK402" s="390" t="s">
        <v>411</v>
      </c>
      <c r="CL402" s="390" t="s">
        <v>411</v>
      </c>
      <c r="CM402" s="390" t="s">
        <v>411</v>
      </c>
      <c r="CN402" s="390" t="s">
        <v>411</v>
      </c>
      <c r="CO402" s="369"/>
      <c r="CP402" s="369"/>
      <c r="CQ402" s="369"/>
      <c r="CR402" s="369"/>
      <c r="CS402" s="369"/>
      <c r="CT402" s="369"/>
      <c r="CU402" s="369"/>
      <c r="CV402" s="369"/>
      <c r="CW402" s="369"/>
      <c r="CX402" s="369"/>
      <c r="CY402" s="369"/>
      <c r="CZ402" s="369"/>
      <c r="DA402" s="369"/>
      <c r="DB402" s="369"/>
      <c r="DC402" s="369"/>
      <c r="DD402" s="369"/>
      <c r="DE402" s="369"/>
      <c r="DF402" s="369"/>
      <c r="DG402" s="369"/>
      <c r="DH402" s="369"/>
      <c r="DI402" s="369"/>
      <c r="DJ402" s="369"/>
      <c r="DK402" s="369"/>
      <c r="DL402" s="369"/>
      <c r="DM402" s="369"/>
      <c r="DN402" s="369"/>
      <c r="DO402" s="369"/>
      <c r="DP402" s="369"/>
      <c r="DQ402" s="369"/>
      <c r="DR402" s="369"/>
      <c r="DT402" s="366" t="s">
        <v>213</v>
      </c>
      <c r="DU402" s="304"/>
      <c r="DV402" s="304"/>
      <c r="DW402" s="304"/>
      <c r="DX402" s="304"/>
      <c r="DY402" s="304"/>
      <c r="DZ402" s="304"/>
      <c r="EA402" s="255">
        <v>0</v>
      </c>
      <c r="EB402" s="255">
        <v>0</v>
      </c>
      <c r="EC402" s="255">
        <v>0</v>
      </c>
      <c r="ED402" s="255">
        <f t="shared" si="37"/>
        <v>0</v>
      </c>
      <c r="EE402" s="255">
        <f t="shared" si="37"/>
        <v>0</v>
      </c>
      <c r="EF402" s="255">
        <f t="shared" si="38"/>
        <v>0</v>
      </c>
      <c r="EG402" s="255">
        <v>0</v>
      </c>
      <c r="EH402" s="366" t="s">
        <v>200</v>
      </c>
    </row>
    <row r="403" spans="1:138" x14ac:dyDescent="0.4">
      <c r="A403" s="366" t="s">
        <v>225</v>
      </c>
      <c r="B403" s="366" t="s">
        <v>267</v>
      </c>
      <c r="C403" s="366" t="s">
        <v>46</v>
      </c>
      <c r="D403" s="366" t="s">
        <v>359</v>
      </c>
      <c r="E403" s="366" t="s">
        <v>278</v>
      </c>
      <c r="F403" s="367">
        <v>318.92</v>
      </c>
      <c r="G403" s="367">
        <v>142.5</v>
      </c>
      <c r="H403" s="281"/>
      <c r="I403" s="281"/>
      <c r="J403" s="281"/>
      <c r="K403" s="281"/>
      <c r="L403" s="281"/>
      <c r="M403" s="389" t="s">
        <v>411</v>
      </c>
      <c r="N403" s="389" t="s">
        <v>411</v>
      </c>
      <c r="O403" s="389" t="s">
        <v>411</v>
      </c>
      <c r="P403" s="389" t="s">
        <v>411</v>
      </c>
      <c r="Q403" s="389" t="s">
        <v>411</v>
      </c>
      <c r="R403" s="389" t="s">
        <v>411</v>
      </c>
      <c r="S403" s="389" t="s">
        <v>411</v>
      </c>
      <c r="T403" s="389" t="s">
        <v>411</v>
      </c>
      <c r="U403" s="389" t="s">
        <v>411</v>
      </c>
      <c r="V403" s="389" t="s">
        <v>411</v>
      </c>
      <c r="W403" s="389" t="s">
        <v>411</v>
      </c>
      <c r="X403" s="389" t="s">
        <v>411</v>
      </c>
      <c r="Y403" s="389" t="s">
        <v>411</v>
      </c>
      <c r="Z403" s="389" t="s">
        <v>411</v>
      </c>
      <c r="AA403" s="389" t="s">
        <v>411</v>
      </c>
      <c r="AB403" s="389" t="s">
        <v>411</v>
      </c>
      <c r="AC403" s="389" t="s">
        <v>411</v>
      </c>
      <c r="AD403" s="389" t="s">
        <v>411</v>
      </c>
      <c r="AE403" s="389" t="s">
        <v>411</v>
      </c>
      <c r="AF403" s="389" t="s">
        <v>411</v>
      </c>
      <c r="AG403" s="389" t="s">
        <v>411</v>
      </c>
      <c r="AH403" s="389" t="s">
        <v>411</v>
      </c>
      <c r="AI403" s="367"/>
      <c r="AJ403" s="367"/>
      <c r="AK403" s="367"/>
      <c r="AL403" s="367"/>
      <c r="AM403" s="367"/>
      <c r="AN403" s="367"/>
      <c r="AO403" s="367"/>
      <c r="AP403" s="367"/>
      <c r="AQ403" s="367"/>
      <c r="AR403" s="367"/>
      <c r="AS403" s="367"/>
      <c r="AT403" s="367"/>
      <c r="AU403" s="367"/>
      <c r="AV403" s="367"/>
      <c r="AW403" s="367"/>
      <c r="AX403" s="367"/>
      <c r="AY403" s="367"/>
      <c r="AZ403" s="367"/>
      <c r="BA403" s="367"/>
      <c r="BB403" s="367"/>
      <c r="BC403" s="367"/>
      <c r="BD403" s="367"/>
      <c r="BE403" s="367"/>
      <c r="BF403" s="367"/>
      <c r="BG403" s="367"/>
      <c r="BH403" s="367"/>
      <c r="BI403" s="367"/>
      <c r="BJ403" s="367"/>
      <c r="BK403" s="367"/>
      <c r="BL403" s="367"/>
      <c r="BN403" s="369">
        <v>0</v>
      </c>
      <c r="BO403" s="369">
        <v>0</v>
      </c>
      <c r="BP403" s="369">
        <v>0</v>
      </c>
      <c r="BQ403" s="369">
        <v>0</v>
      </c>
      <c r="BR403" s="369">
        <v>0</v>
      </c>
      <c r="BS403" s="390" t="s">
        <v>411</v>
      </c>
      <c r="BT403" s="390" t="s">
        <v>411</v>
      </c>
      <c r="BU403" s="390" t="s">
        <v>411</v>
      </c>
      <c r="BV403" s="390" t="s">
        <v>411</v>
      </c>
      <c r="BW403" s="390" t="s">
        <v>411</v>
      </c>
      <c r="BX403" s="390" t="s">
        <v>411</v>
      </c>
      <c r="BY403" s="390" t="s">
        <v>411</v>
      </c>
      <c r="BZ403" s="390" t="s">
        <v>411</v>
      </c>
      <c r="CA403" s="390" t="s">
        <v>411</v>
      </c>
      <c r="CB403" s="390" t="s">
        <v>411</v>
      </c>
      <c r="CC403" s="390" t="s">
        <v>411</v>
      </c>
      <c r="CD403" s="390" t="s">
        <v>411</v>
      </c>
      <c r="CE403" s="390" t="s">
        <v>411</v>
      </c>
      <c r="CF403" s="390" t="s">
        <v>411</v>
      </c>
      <c r="CG403" s="390" t="s">
        <v>411</v>
      </c>
      <c r="CH403" s="390" t="s">
        <v>411</v>
      </c>
      <c r="CI403" s="390" t="s">
        <v>411</v>
      </c>
      <c r="CJ403" s="390" t="s">
        <v>411</v>
      </c>
      <c r="CK403" s="390" t="s">
        <v>411</v>
      </c>
      <c r="CL403" s="390" t="s">
        <v>411</v>
      </c>
      <c r="CM403" s="390" t="s">
        <v>411</v>
      </c>
      <c r="CN403" s="390" t="s">
        <v>411</v>
      </c>
      <c r="CO403" s="369"/>
      <c r="CP403" s="369"/>
      <c r="CQ403" s="369"/>
      <c r="CR403" s="369"/>
      <c r="CS403" s="369"/>
      <c r="CT403" s="369"/>
      <c r="CU403" s="369"/>
      <c r="CV403" s="369"/>
      <c r="CW403" s="369"/>
      <c r="CX403" s="369"/>
      <c r="CY403" s="369"/>
      <c r="CZ403" s="369"/>
      <c r="DA403" s="369"/>
      <c r="DB403" s="369"/>
      <c r="DC403" s="369"/>
      <c r="DD403" s="369"/>
      <c r="DE403" s="369"/>
      <c r="DF403" s="369"/>
      <c r="DG403" s="369"/>
      <c r="DH403" s="369"/>
      <c r="DI403" s="369"/>
      <c r="DJ403" s="369"/>
      <c r="DK403" s="369"/>
      <c r="DL403" s="369"/>
      <c r="DM403" s="369"/>
      <c r="DN403" s="369"/>
      <c r="DO403" s="369"/>
      <c r="DP403" s="369"/>
      <c r="DQ403" s="369"/>
      <c r="DR403" s="369"/>
      <c r="DT403" s="366" t="s">
        <v>213</v>
      </c>
      <c r="DU403" s="304"/>
      <c r="DV403" s="304"/>
      <c r="DW403" s="304"/>
      <c r="DX403" s="304"/>
      <c r="DY403" s="304"/>
      <c r="DZ403" s="304"/>
      <c r="EA403" s="255">
        <v>0</v>
      </c>
      <c r="EB403" s="255">
        <v>0</v>
      </c>
      <c r="EC403" s="255">
        <v>0</v>
      </c>
      <c r="ED403" s="255">
        <f t="shared" si="37"/>
        <v>0</v>
      </c>
      <c r="EE403" s="255">
        <f t="shared" si="37"/>
        <v>0</v>
      </c>
      <c r="EF403" s="255">
        <f t="shared" si="38"/>
        <v>0</v>
      </c>
      <c r="EG403" s="255">
        <v>0</v>
      </c>
      <c r="EH403" s="366" t="s">
        <v>200</v>
      </c>
    </row>
    <row r="404" spans="1:138" x14ac:dyDescent="0.4">
      <c r="A404" s="366" t="s">
        <v>225</v>
      </c>
      <c r="B404" s="366" t="s">
        <v>267</v>
      </c>
      <c r="C404" s="366" t="s">
        <v>46</v>
      </c>
      <c r="D404" s="366" t="s">
        <v>359</v>
      </c>
      <c r="E404" s="366" t="s">
        <v>321</v>
      </c>
      <c r="F404" s="367">
        <v>195.86</v>
      </c>
      <c r="G404" s="367">
        <v>85.794730029585793</v>
      </c>
      <c r="H404" s="281"/>
      <c r="I404" s="281"/>
      <c r="J404" s="281"/>
      <c r="K404" s="281"/>
      <c r="L404" s="281"/>
      <c r="M404" s="389" t="s">
        <v>411</v>
      </c>
      <c r="N404" s="389" t="s">
        <v>411</v>
      </c>
      <c r="O404" s="389" t="s">
        <v>411</v>
      </c>
      <c r="P404" s="389" t="s">
        <v>411</v>
      </c>
      <c r="Q404" s="389" t="s">
        <v>411</v>
      </c>
      <c r="R404" s="389" t="s">
        <v>411</v>
      </c>
      <c r="S404" s="389" t="s">
        <v>411</v>
      </c>
      <c r="T404" s="389" t="s">
        <v>411</v>
      </c>
      <c r="U404" s="389" t="s">
        <v>411</v>
      </c>
      <c r="V404" s="389" t="s">
        <v>411</v>
      </c>
      <c r="W404" s="389" t="s">
        <v>411</v>
      </c>
      <c r="X404" s="389" t="s">
        <v>411</v>
      </c>
      <c r="Y404" s="389" t="s">
        <v>411</v>
      </c>
      <c r="Z404" s="389" t="s">
        <v>411</v>
      </c>
      <c r="AA404" s="389" t="s">
        <v>411</v>
      </c>
      <c r="AB404" s="389" t="s">
        <v>411</v>
      </c>
      <c r="AC404" s="389" t="s">
        <v>411</v>
      </c>
      <c r="AD404" s="389" t="s">
        <v>411</v>
      </c>
      <c r="AE404" s="389" t="s">
        <v>411</v>
      </c>
      <c r="AF404" s="389" t="s">
        <v>411</v>
      </c>
      <c r="AG404" s="389" t="s">
        <v>411</v>
      </c>
      <c r="AH404" s="389" t="s">
        <v>411</v>
      </c>
      <c r="AI404" s="367"/>
      <c r="AJ404" s="367"/>
      <c r="AK404" s="367"/>
      <c r="AL404" s="367"/>
      <c r="AM404" s="367"/>
      <c r="AN404" s="367"/>
      <c r="AO404" s="367"/>
      <c r="AP404" s="367"/>
      <c r="AQ404" s="367"/>
      <c r="AR404" s="367"/>
      <c r="AS404" s="367"/>
      <c r="AT404" s="367"/>
      <c r="AU404" s="367"/>
      <c r="AV404" s="367"/>
      <c r="AW404" s="367"/>
      <c r="AX404" s="367"/>
      <c r="AY404" s="367"/>
      <c r="AZ404" s="367"/>
      <c r="BA404" s="367"/>
      <c r="BB404" s="367"/>
      <c r="BC404" s="367"/>
      <c r="BD404" s="367"/>
      <c r="BE404" s="367"/>
      <c r="BF404" s="367"/>
      <c r="BG404" s="367"/>
      <c r="BH404" s="367"/>
      <c r="BI404" s="367"/>
      <c r="BJ404" s="367"/>
      <c r="BK404" s="367"/>
      <c r="BL404" s="367"/>
      <c r="BN404" s="369">
        <v>0</v>
      </c>
      <c r="BO404" s="369">
        <v>0</v>
      </c>
      <c r="BP404" s="369">
        <v>0</v>
      </c>
      <c r="BQ404" s="369">
        <v>0</v>
      </c>
      <c r="BR404" s="369">
        <v>0</v>
      </c>
      <c r="BS404" s="390" t="s">
        <v>411</v>
      </c>
      <c r="BT404" s="390" t="s">
        <v>411</v>
      </c>
      <c r="BU404" s="390" t="s">
        <v>411</v>
      </c>
      <c r="BV404" s="390" t="s">
        <v>411</v>
      </c>
      <c r="BW404" s="390" t="s">
        <v>411</v>
      </c>
      <c r="BX404" s="390" t="s">
        <v>411</v>
      </c>
      <c r="BY404" s="390" t="s">
        <v>411</v>
      </c>
      <c r="BZ404" s="390" t="s">
        <v>411</v>
      </c>
      <c r="CA404" s="390" t="s">
        <v>411</v>
      </c>
      <c r="CB404" s="390" t="s">
        <v>411</v>
      </c>
      <c r="CC404" s="390" t="s">
        <v>411</v>
      </c>
      <c r="CD404" s="390" t="s">
        <v>411</v>
      </c>
      <c r="CE404" s="390" t="s">
        <v>411</v>
      </c>
      <c r="CF404" s="390" t="s">
        <v>411</v>
      </c>
      <c r="CG404" s="390" t="s">
        <v>411</v>
      </c>
      <c r="CH404" s="390" t="s">
        <v>411</v>
      </c>
      <c r="CI404" s="390" t="s">
        <v>411</v>
      </c>
      <c r="CJ404" s="390" t="s">
        <v>411</v>
      </c>
      <c r="CK404" s="390" t="s">
        <v>411</v>
      </c>
      <c r="CL404" s="390" t="s">
        <v>411</v>
      </c>
      <c r="CM404" s="390" t="s">
        <v>411</v>
      </c>
      <c r="CN404" s="390" t="s">
        <v>411</v>
      </c>
      <c r="CO404" s="369"/>
      <c r="CP404" s="369"/>
      <c r="CQ404" s="369"/>
      <c r="CR404" s="369"/>
      <c r="CS404" s="369"/>
      <c r="CT404" s="369"/>
      <c r="CU404" s="369"/>
      <c r="CV404" s="369"/>
      <c r="CW404" s="369"/>
      <c r="CX404" s="369"/>
      <c r="CY404" s="369"/>
      <c r="CZ404" s="369"/>
      <c r="DA404" s="369"/>
      <c r="DB404" s="369"/>
      <c r="DC404" s="369"/>
      <c r="DD404" s="369"/>
      <c r="DE404" s="369"/>
      <c r="DF404" s="369"/>
      <c r="DG404" s="369"/>
      <c r="DH404" s="369"/>
      <c r="DI404" s="369"/>
      <c r="DJ404" s="369"/>
      <c r="DK404" s="369"/>
      <c r="DL404" s="369"/>
      <c r="DM404" s="369"/>
      <c r="DN404" s="369"/>
      <c r="DO404" s="369"/>
      <c r="DP404" s="369"/>
      <c r="DQ404" s="369"/>
      <c r="DR404" s="369"/>
      <c r="DT404" s="366" t="s">
        <v>213</v>
      </c>
      <c r="DU404" s="304"/>
      <c r="DV404" s="304"/>
      <c r="DW404" s="304"/>
      <c r="DX404" s="304"/>
      <c r="DY404" s="304"/>
      <c r="DZ404" s="304"/>
      <c r="EA404" s="255">
        <v>0</v>
      </c>
      <c r="EB404" s="255">
        <v>0</v>
      </c>
      <c r="EC404" s="255">
        <v>0</v>
      </c>
      <c r="ED404" s="255">
        <f t="shared" si="37"/>
        <v>0</v>
      </c>
      <c r="EE404" s="255">
        <f t="shared" si="37"/>
        <v>0</v>
      </c>
      <c r="EF404" s="255">
        <f t="shared" si="38"/>
        <v>0</v>
      </c>
      <c r="EG404" s="255">
        <v>0</v>
      </c>
      <c r="EH404" s="366" t="s">
        <v>200</v>
      </c>
    </row>
    <row r="405" spans="1:138" x14ac:dyDescent="0.4">
      <c r="A405" s="366" t="s">
        <v>225</v>
      </c>
      <c r="B405" s="366" t="s">
        <v>267</v>
      </c>
      <c r="C405" s="366" t="s">
        <v>46</v>
      </c>
      <c r="D405" s="366" t="s">
        <v>359</v>
      </c>
      <c r="E405" s="366" t="s">
        <v>396</v>
      </c>
      <c r="F405" s="367">
        <v>195.86</v>
      </c>
      <c r="G405" s="367">
        <v>85.794730029585793</v>
      </c>
      <c r="H405" s="281"/>
      <c r="I405" s="281"/>
      <c r="J405" s="281"/>
      <c r="K405" s="281"/>
      <c r="L405" s="281"/>
      <c r="M405" s="389" t="s">
        <v>411</v>
      </c>
      <c r="N405" s="389" t="s">
        <v>411</v>
      </c>
      <c r="O405" s="389" t="s">
        <v>411</v>
      </c>
      <c r="P405" s="389" t="s">
        <v>411</v>
      </c>
      <c r="Q405" s="389" t="s">
        <v>411</v>
      </c>
      <c r="R405" s="389" t="s">
        <v>411</v>
      </c>
      <c r="S405" s="389" t="s">
        <v>411</v>
      </c>
      <c r="T405" s="389" t="s">
        <v>411</v>
      </c>
      <c r="U405" s="389" t="s">
        <v>411</v>
      </c>
      <c r="V405" s="389" t="s">
        <v>411</v>
      </c>
      <c r="W405" s="389" t="s">
        <v>411</v>
      </c>
      <c r="X405" s="389" t="s">
        <v>411</v>
      </c>
      <c r="Y405" s="389" t="s">
        <v>411</v>
      </c>
      <c r="Z405" s="389" t="s">
        <v>411</v>
      </c>
      <c r="AA405" s="389" t="s">
        <v>411</v>
      </c>
      <c r="AB405" s="389" t="s">
        <v>411</v>
      </c>
      <c r="AC405" s="389" t="s">
        <v>411</v>
      </c>
      <c r="AD405" s="389" t="s">
        <v>411</v>
      </c>
      <c r="AE405" s="389" t="s">
        <v>411</v>
      </c>
      <c r="AF405" s="389" t="s">
        <v>411</v>
      </c>
      <c r="AG405" s="389" t="s">
        <v>411</v>
      </c>
      <c r="AH405" s="389" t="s">
        <v>411</v>
      </c>
      <c r="AI405" s="367"/>
      <c r="AJ405" s="367"/>
      <c r="AK405" s="367"/>
      <c r="AL405" s="367"/>
      <c r="AM405" s="367"/>
      <c r="AN405" s="367"/>
      <c r="AO405" s="367"/>
      <c r="AP405" s="367"/>
      <c r="AQ405" s="367"/>
      <c r="AR405" s="367"/>
      <c r="AS405" s="367"/>
      <c r="AT405" s="367"/>
      <c r="AU405" s="367"/>
      <c r="AV405" s="367"/>
      <c r="AW405" s="367"/>
      <c r="AX405" s="367"/>
      <c r="AY405" s="367"/>
      <c r="AZ405" s="367"/>
      <c r="BA405" s="367"/>
      <c r="BB405" s="367"/>
      <c r="BC405" s="367"/>
      <c r="BD405" s="367"/>
      <c r="BE405" s="367"/>
      <c r="BF405" s="367"/>
      <c r="BG405" s="367"/>
      <c r="BH405" s="367"/>
      <c r="BI405" s="367"/>
      <c r="BJ405" s="367"/>
      <c r="BK405" s="367"/>
      <c r="BL405" s="367"/>
      <c r="BN405" s="369">
        <v>0</v>
      </c>
      <c r="BO405" s="369">
        <v>0</v>
      </c>
      <c r="BP405" s="369">
        <v>0</v>
      </c>
      <c r="BQ405" s="369">
        <v>0</v>
      </c>
      <c r="BR405" s="369">
        <v>0</v>
      </c>
      <c r="BS405" s="390" t="s">
        <v>411</v>
      </c>
      <c r="BT405" s="390" t="s">
        <v>411</v>
      </c>
      <c r="BU405" s="390" t="s">
        <v>411</v>
      </c>
      <c r="BV405" s="390" t="s">
        <v>411</v>
      </c>
      <c r="BW405" s="390" t="s">
        <v>411</v>
      </c>
      <c r="BX405" s="390" t="s">
        <v>411</v>
      </c>
      <c r="BY405" s="390" t="s">
        <v>411</v>
      </c>
      <c r="BZ405" s="390" t="s">
        <v>411</v>
      </c>
      <c r="CA405" s="390" t="s">
        <v>411</v>
      </c>
      <c r="CB405" s="390" t="s">
        <v>411</v>
      </c>
      <c r="CC405" s="390" t="s">
        <v>411</v>
      </c>
      <c r="CD405" s="390" t="s">
        <v>411</v>
      </c>
      <c r="CE405" s="390" t="s">
        <v>411</v>
      </c>
      <c r="CF405" s="390" t="s">
        <v>411</v>
      </c>
      <c r="CG405" s="390" t="s">
        <v>411</v>
      </c>
      <c r="CH405" s="390" t="s">
        <v>411</v>
      </c>
      <c r="CI405" s="390" t="s">
        <v>411</v>
      </c>
      <c r="CJ405" s="390" t="s">
        <v>411</v>
      </c>
      <c r="CK405" s="390" t="s">
        <v>411</v>
      </c>
      <c r="CL405" s="390" t="s">
        <v>411</v>
      </c>
      <c r="CM405" s="390" t="s">
        <v>411</v>
      </c>
      <c r="CN405" s="390" t="s">
        <v>411</v>
      </c>
      <c r="CO405" s="369"/>
      <c r="CP405" s="369"/>
      <c r="CQ405" s="369"/>
      <c r="CR405" s="369"/>
      <c r="CS405" s="369"/>
      <c r="CT405" s="369"/>
      <c r="CU405" s="369"/>
      <c r="CV405" s="369"/>
      <c r="CW405" s="369"/>
      <c r="CX405" s="369"/>
      <c r="CY405" s="369"/>
      <c r="CZ405" s="369"/>
      <c r="DA405" s="369"/>
      <c r="DB405" s="369"/>
      <c r="DC405" s="369"/>
      <c r="DD405" s="369"/>
      <c r="DE405" s="369"/>
      <c r="DF405" s="369"/>
      <c r="DG405" s="369"/>
      <c r="DH405" s="369"/>
      <c r="DI405" s="369"/>
      <c r="DJ405" s="369"/>
      <c r="DK405" s="369"/>
      <c r="DL405" s="369"/>
      <c r="DM405" s="369"/>
      <c r="DN405" s="369"/>
      <c r="DO405" s="369"/>
      <c r="DP405" s="369"/>
      <c r="DQ405" s="369"/>
      <c r="DR405" s="369"/>
      <c r="DT405" s="366" t="s">
        <v>213</v>
      </c>
      <c r="DU405" s="304"/>
      <c r="DV405" s="304"/>
      <c r="DW405" s="304"/>
      <c r="DX405" s="304"/>
      <c r="DY405" s="304"/>
      <c r="DZ405" s="304"/>
      <c r="EA405" s="255">
        <v>0</v>
      </c>
      <c r="EB405" s="255">
        <v>0</v>
      </c>
      <c r="EC405" s="255">
        <v>0</v>
      </c>
      <c r="ED405" s="255">
        <f t="shared" si="37"/>
        <v>0</v>
      </c>
      <c r="EE405" s="255">
        <f t="shared" si="37"/>
        <v>0</v>
      </c>
      <c r="EF405" s="255">
        <f t="shared" si="38"/>
        <v>0</v>
      </c>
      <c r="EG405" s="255">
        <v>0</v>
      </c>
      <c r="EH405" s="366" t="s">
        <v>200</v>
      </c>
    </row>
    <row r="406" spans="1:138" x14ac:dyDescent="0.4">
      <c r="A406" s="366" t="s">
        <v>225</v>
      </c>
      <c r="B406" s="366" t="s">
        <v>267</v>
      </c>
      <c r="C406" s="366" t="s">
        <v>382</v>
      </c>
      <c r="D406" s="366" t="s">
        <v>359</v>
      </c>
      <c r="E406" s="366" t="s">
        <v>383</v>
      </c>
      <c r="F406" s="367">
        <v>0</v>
      </c>
      <c r="G406" s="367">
        <v>0</v>
      </c>
      <c r="H406" s="281"/>
      <c r="I406" s="281"/>
      <c r="J406" s="281"/>
      <c r="K406" s="281"/>
      <c r="L406" s="281"/>
      <c r="M406" s="389" t="s">
        <v>411</v>
      </c>
      <c r="N406" s="389" t="s">
        <v>411</v>
      </c>
      <c r="O406" s="389" t="s">
        <v>411</v>
      </c>
      <c r="P406" s="389" t="s">
        <v>411</v>
      </c>
      <c r="Q406" s="389" t="s">
        <v>411</v>
      </c>
      <c r="R406" s="389" t="s">
        <v>411</v>
      </c>
      <c r="S406" s="389" t="s">
        <v>411</v>
      </c>
      <c r="T406" s="389" t="s">
        <v>411</v>
      </c>
      <c r="U406" s="389" t="s">
        <v>411</v>
      </c>
      <c r="V406" s="389" t="s">
        <v>411</v>
      </c>
      <c r="W406" s="389" t="s">
        <v>411</v>
      </c>
      <c r="X406" s="389" t="s">
        <v>411</v>
      </c>
      <c r="Y406" s="389" t="s">
        <v>411</v>
      </c>
      <c r="Z406" s="389" t="s">
        <v>411</v>
      </c>
      <c r="AA406" s="389" t="s">
        <v>411</v>
      </c>
      <c r="AB406" s="389" t="s">
        <v>411</v>
      </c>
      <c r="AC406" s="389" t="s">
        <v>411</v>
      </c>
      <c r="AD406" s="389" t="s">
        <v>411</v>
      </c>
      <c r="AE406" s="389" t="s">
        <v>411</v>
      </c>
      <c r="AF406" s="389" t="s">
        <v>411</v>
      </c>
      <c r="AG406" s="389" t="s">
        <v>411</v>
      </c>
      <c r="AH406" s="389" t="s">
        <v>411</v>
      </c>
      <c r="AI406" s="367"/>
      <c r="AJ406" s="367"/>
      <c r="AK406" s="367"/>
      <c r="AL406" s="367"/>
      <c r="AM406" s="367"/>
      <c r="AN406" s="367"/>
      <c r="AO406" s="367"/>
      <c r="AP406" s="367"/>
      <c r="AQ406" s="367"/>
      <c r="AR406" s="367"/>
      <c r="AS406" s="367"/>
      <c r="AT406" s="367"/>
      <c r="AU406" s="367"/>
      <c r="AV406" s="367"/>
      <c r="AW406" s="367"/>
      <c r="AX406" s="367"/>
      <c r="AY406" s="367"/>
      <c r="AZ406" s="367"/>
      <c r="BA406" s="367"/>
      <c r="BB406" s="367"/>
      <c r="BC406" s="367"/>
      <c r="BD406" s="367"/>
      <c r="BE406" s="367"/>
      <c r="BF406" s="367"/>
      <c r="BG406" s="367"/>
      <c r="BH406" s="367"/>
      <c r="BI406" s="367"/>
      <c r="BJ406" s="367"/>
      <c r="BK406" s="367"/>
      <c r="BL406" s="367"/>
      <c r="BN406" s="369">
        <v>0</v>
      </c>
      <c r="BO406" s="369">
        <v>0</v>
      </c>
      <c r="BP406" s="369">
        <v>0</v>
      </c>
      <c r="BQ406" s="369">
        <v>0</v>
      </c>
      <c r="BR406" s="369">
        <v>0</v>
      </c>
      <c r="BS406" s="390" t="s">
        <v>411</v>
      </c>
      <c r="BT406" s="390" t="s">
        <v>411</v>
      </c>
      <c r="BU406" s="390" t="s">
        <v>411</v>
      </c>
      <c r="BV406" s="390" t="s">
        <v>411</v>
      </c>
      <c r="BW406" s="390" t="s">
        <v>411</v>
      </c>
      <c r="BX406" s="390" t="s">
        <v>411</v>
      </c>
      <c r="BY406" s="390" t="s">
        <v>411</v>
      </c>
      <c r="BZ406" s="390" t="s">
        <v>411</v>
      </c>
      <c r="CA406" s="390" t="s">
        <v>411</v>
      </c>
      <c r="CB406" s="390" t="s">
        <v>411</v>
      </c>
      <c r="CC406" s="390" t="s">
        <v>411</v>
      </c>
      <c r="CD406" s="390" t="s">
        <v>411</v>
      </c>
      <c r="CE406" s="390" t="s">
        <v>411</v>
      </c>
      <c r="CF406" s="390" t="s">
        <v>411</v>
      </c>
      <c r="CG406" s="390" t="s">
        <v>411</v>
      </c>
      <c r="CH406" s="390" t="s">
        <v>411</v>
      </c>
      <c r="CI406" s="390" t="s">
        <v>411</v>
      </c>
      <c r="CJ406" s="390" t="s">
        <v>411</v>
      </c>
      <c r="CK406" s="390" t="s">
        <v>411</v>
      </c>
      <c r="CL406" s="390" t="s">
        <v>411</v>
      </c>
      <c r="CM406" s="390" t="s">
        <v>411</v>
      </c>
      <c r="CN406" s="390" t="s">
        <v>411</v>
      </c>
      <c r="CO406" s="369"/>
      <c r="CP406" s="369"/>
      <c r="CQ406" s="369"/>
      <c r="CR406" s="369"/>
      <c r="CS406" s="369"/>
      <c r="CT406" s="369"/>
      <c r="CU406" s="369"/>
      <c r="CV406" s="369"/>
      <c r="CW406" s="369"/>
      <c r="CX406" s="369"/>
      <c r="CY406" s="369"/>
      <c r="CZ406" s="369"/>
      <c r="DA406" s="369"/>
      <c r="DB406" s="369"/>
      <c r="DC406" s="369"/>
      <c r="DD406" s="369"/>
      <c r="DE406" s="369"/>
      <c r="DF406" s="369"/>
      <c r="DG406" s="369"/>
      <c r="DH406" s="369"/>
      <c r="DI406" s="369"/>
      <c r="DJ406" s="369"/>
      <c r="DK406" s="369"/>
      <c r="DL406" s="369"/>
      <c r="DM406" s="369"/>
      <c r="DN406" s="369"/>
      <c r="DO406" s="369"/>
      <c r="DP406" s="369"/>
      <c r="DQ406" s="369"/>
      <c r="DR406" s="369"/>
      <c r="DT406" s="366" t="s">
        <v>213</v>
      </c>
      <c r="DU406" s="304"/>
      <c r="DV406" s="304"/>
      <c r="DW406" s="304"/>
      <c r="DX406" s="304"/>
      <c r="DY406" s="304"/>
      <c r="DZ406" s="304"/>
      <c r="EA406" s="255">
        <v>0</v>
      </c>
      <c r="EB406" s="255">
        <v>0</v>
      </c>
      <c r="EC406" s="255">
        <v>0</v>
      </c>
      <c r="ED406" s="255">
        <f t="shared" si="37"/>
        <v>0</v>
      </c>
      <c r="EE406" s="255">
        <f t="shared" si="37"/>
        <v>0</v>
      </c>
      <c r="EF406" s="255">
        <f t="shared" si="38"/>
        <v>0</v>
      </c>
      <c r="EG406" s="255">
        <v>0</v>
      </c>
      <c r="EH406" s="366" t="s">
        <v>200</v>
      </c>
    </row>
    <row r="407" spans="1:138" x14ac:dyDescent="0.4">
      <c r="A407" s="366" t="s">
        <v>225</v>
      </c>
      <c r="B407" s="366" t="s">
        <v>267</v>
      </c>
      <c r="C407" s="366" t="s">
        <v>46</v>
      </c>
      <c r="D407" s="366" t="s">
        <v>359</v>
      </c>
      <c r="E407" s="366" t="s">
        <v>320</v>
      </c>
      <c r="F407" s="367">
        <v>224.23</v>
      </c>
      <c r="G407" s="367">
        <v>98.215134985207087</v>
      </c>
      <c r="H407" s="281"/>
      <c r="I407" s="281"/>
      <c r="J407" s="281"/>
      <c r="K407" s="281"/>
      <c r="L407" s="281"/>
      <c r="M407" s="389" t="s">
        <v>411</v>
      </c>
      <c r="N407" s="389" t="s">
        <v>411</v>
      </c>
      <c r="O407" s="389" t="s">
        <v>411</v>
      </c>
      <c r="P407" s="389" t="s">
        <v>411</v>
      </c>
      <c r="Q407" s="389" t="s">
        <v>411</v>
      </c>
      <c r="R407" s="389" t="s">
        <v>411</v>
      </c>
      <c r="S407" s="389" t="s">
        <v>411</v>
      </c>
      <c r="T407" s="389" t="s">
        <v>411</v>
      </c>
      <c r="U407" s="389" t="s">
        <v>411</v>
      </c>
      <c r="V407" s="389" t="s">
        <v>411</v>
      </c>
      <c r="W407" s="389" t="s">
        <v>411</v>
      </c>
      <c r="X407" s="389" t="s">
        <v>411</v>
      </c>
      <c r="Y407" s="389" t="s">
        <v>411</v>
      </c>
      <c r="Z407" s="389" t="s">
        <v>411</v>
      </c>
      <c r="AA407" s="389" t="s">
        <v>411</v>
      </c>
      <c r="AB407" s="389" t="s">
        <v>411</v>
      </c>
      <c r="AC407" s="389" t="s">
        <v>411</v>
      </c>
      <c r="AD407" s="389" t="s">
        <v>411</v>
      </c>
      <c r="AE407" s="389" t="s">
        <v>411</v>
      </c>
      <c r="AF407" s="389" t="s">
        <v>411</v>
      </c>
      <c r="AG407" s="389" t="s">
        <v>411</v>
      </c>
      <c r="AH407" s="389" t="s">
        <v>411</v>
      </c>
      <c r="AI407" s="367"/>
      <c r="AJ407" s="367"/>
      <c r="AK407" s="367"/>
      <c r="AL407" s="367"/>
      <c r="AM407" s="367"/>
      <c r="AN407" s="367"/>
      <c r="AO407" s="367"/>
      <c r="AP407" s="367"/>
      <c r="AQ407" s="367"/>
      <c r="AR407" s="367"/>
      <c r="AS407" s="367"/>
      <c r="AT407" s="367"/>
      <c r="AU407" s="367"/>
      <c r="AV407" s="367"/>
      <c r="AW407" s="367"/>
      <c r="AX407" s="367"/>
      <c r="AY407" s="367"/>
      <c r="AZ407" s="367"/>
      <c r="BA407" s="367"/>
      <c r="BB407" s="367"/>
      <c r="BC407" s="367"/>
      <c r="BD407" s="367"/>
      <c r="BE407" s="367"/>
      <c r="BF407" s="367"/>
      <c r="BG407" s="367"/>
      <c r="BH407" s="367"/>
      <c r="BI407" s="367"/>
      <c r="BJ407" s="367"/>
      <c r="BK407" s="367"/>
      <c r="BL407" s="367"/>
      <c r="BN407" s="369">
        <v>0</v>
      </c>
      <c r="BO407" s="369">
        <v>0</v>
      </c>
      <c r="BP407" s="369">
        <v>0</v>
      </c>
      <c r="BQ407" s="369">
        <v>0</v>
      </c>
      <c r="BR407" s="369">
        <v>0</v>
      </c>
      <c r="BS407" s="390" t="s">
        <v>411</v>
      </c>
      <c r="BT407" s="390" t="s">
        <v>411</v>
      </c>
      <c r="BU407" s="390" t="s">
        <v>411</v>
      </c>
      <c r="BV407" s="390" t="s">
        <v>411</v>
      </c>
      <c r="BW407" s="390" t="s">
        <v>411</v>
      </c>
      <c r="BX407" s="390" t="s">
        <v>411</v>
      </c>
      <c r="BY407" s="390" t="s">
        <v>411</v>
      </c>
      <c r="BZ407" s="390" t="s">
        <v>411</v>
      </c>
      <c r="CA407" s="390" t="s">
        <v>411</v>
      </c>
      <c r="CB407" s="390" t="s">
        <v>411</v>
      </c>
      <c r="CC407" s="390" t="s">
        <v>411</v>
      </c>
      <c r="CD407" s="390" t="s">
        <v>411</v>
      </c>
      <c r="CE407" s="390" t="s">
        <v>411</v>
      </c>
      <c r="CF407" s="390" t="s">
        <v>411</v>
      </c>
      <c r="CG407" s="390" t="s">
        <v>411</v>
      </c>
      <c r="CH407" s="390" t="s">
        <v>411</v>
      </c>
      <c r="CI407" s="390" t="s">
        <v>411</v>
      </c>
      <c r="CJ407" s="390" t="s">
        <v>411</v>
      </c>
      <c r="CK407" s="390" t="s">
        <v>411</v>
      </c>
      <c r="CL407" s="390" t="s">
        <v>411</v>
      </c>
      <c r="CM407" s="390" t="s">
        <v>411</v>
      </c>
      <c r="CN407" s="390" t="s">
        <v>411</v>
      </c>
      <c r="CO407" s="369"/>
      <c r="CP407" s="369"/>
      <c r="CQ407" s="369"/>
      <c r="CR407" s="369"/>
      <c r="CS407" s="369"/>
      <c r="CT407" s="369"/>
      <c r="CU407" s="369"/>
      <c r="CV407" s="369"/>
      <c r="CW407" s="369"/>
      <c r="CX407" s="369"/>
      <c r="CY407" s="369"/>
      <c r="CZ407" s="369"/>
      <c r="DA407" s="369"/>
      <c r="DB407" s="369"/>
      <c r="DC407" s="369"/>
      <c r="DD407" s="369"/>
      <c r="DE407" s="369"/>
      <c r="DF407" s="369"/>
      <c r="DG407" s="369"/>
      <c r="DH407" s="369"/>
      <c r="DI407" s="369"/>
      <c r="DJ407" s="369"/>
      <c r="DK407" s="369"/>
      <c r="DL407" s="369"/>
      <c r="DM407" s="369"/>
      <c r="DN407" s="369"/>
      <c r="DO407" s="369"/>
      <c r="DP407" s="369"/>
      <c r="DQ407" s="369"/>
      <c r="DR407" s="369"/>
      <c r="DT407" s="366" t="s">
        <v>213</v>
      </c>
      <c r="DU407" s="304"/>
      <c r="DV407" s="304"/>
      <c r="DW407" s="304"/>
      <c r="DX407" s="304"/>
      <c r="DY407" s="304"/>
      <c r="DZ407" s="304"/>
      <c r="EA407" s="255">
        <v>0</v>
      </c>
      <c r="EB407" s="255">
        <v>0</v>
      </c>
      <c r="EC407" s="255">
        <v>0</v>
      </c>
      <c r="ED407" s="255">
        <f t="shared" si="37"/>
        <v>0</v>
      </c>
      <c r="EE407" s="255">
        <f t="shared" si="37"/>
        <v>0</v>
      </c>
      <c r="EF407" s="255">
        <f t="shared" si="38"/>
        <v>0</v>
      </c>
      <c r="EG407" s="255">
        <v>0</v>
      </c>
      <c r="EH407" s="366" t="s">
        <v>200</v>
      </c>
    </row>
    <row r="408" spans="1:138" x14ac:dyDescent="0.4">
      <c r="A408" s="366" t="s">
        <v>225</v>
      </c>
      <c r="B408" s="366" t="s">
        <v>267</v>
      </c>
      <c r="C408" s="366" t="s">
        <v>46</v>
      </c>
      <c r="D408" s="366" t="s">
        <v>359</v>
      </c>
      <c r="E408" s="366" t="s">
        <v>397</v>
      </c>
      <c r="F408" s="367">
        <v>224.23</v>
      </c>
      <c r="G408" s="367">
        <v>98.215134985207087</v>
      </c>
      <c r="H408" s="281"/>
      <c r="I408" s="281"/>
      <c r="J408" s="281"/>
      <c r="K408" s="281"/>
      <c r="L408" s="281"/>
      <c r="M408" s="389" t="s">
        <v>411</v>
      </c>
      <c r="N408" s="389" t="s">
        <v>411</v>
      </c>
      <c r="O408" s="389" t="s">
        <v>411</v>
      </c>
      <c r="P408" s="389" t="s">
        <v>411</v>
      </c>
      <c r="Q408" s="389" t="s">
        <v>411</v>
      </c>
      <c r="R408" s="389" t="s">
        <v>411</v>
      </c>
      <c r="S408" s="389" t="s">
        <v>411</v>
      </c>
      <c r="T408" s="389" t="s">
        <v>411</v>
      </c>
      <c r="U408" s="389" t="s">
        <v>411</v>
      </c>
      <c r="V408" s="389" t="s">
        <v>411</v>
      </c>
      <c r="W408" s="389" t="s">
        <v>411</v>
      </c>
      <c r="X408" s="389" t="s">
        <v>411</v>
      </c>
      <c r="Y408" s="389" t="s">
        <v>411</v>
      </c>
      <c r="Z408" s="389" t="s">
        <v>411</v>
      </c>
      <c r="AA408" s="389" t="s">
        <v>411</v>
      </c>
      <c r="AB408" s="389" t="s">
        <v>411</v>
      </c>
      <c r="AC408" s="389" t="s">
        <v>411</v>
      </c>
      <c r="AD408" s="389" t="s">
        <v>411</v>
      </c>
      <c r="AE408" s="389" t="s">
        <v>411</v>
      </c>
      <c r="AF408" s="389" t="s">
        <v>411</v>
      </c>
      <c r="AG408" s="389" t="s">
        <v>411</v>
      </c>
      <c r="AH408" s="389" t="s">
        <v>411</v>
      </c>
      <c r="AI408" s="367"/>
      <c r="AJ408" s="367"/>
      <c r="AK408" s="367"/>
      <c r="AL408" s="367"/>
      <c r="AM408" s="367"/>
      <c r="AN408" s="367"/>
      <c r="AO408" s="367"/>
      <c r="AP408" s="367"/>
      <c r="AQ408" s="367"/>
      <c r="AR408" s="367"/>
      <c r="AS408" s="367"/>
      <c r="AT408" s="367"/>
      <c r="AU408" s="367"/>
      <c r="AV408" s="367"/>
      <c r="AW408" s="367"/>
      <c r="AX408" s="367"/>
      <c r="AY408" s="367"/>
      <c r="AZ408" s="367"/>
      <c r="BA408" s="367"/>
      <c r="BB408" s="367"/>
      <c r="BC408" s="367"/>
      <c r="BD408" s="367"/>
      <c r="BE408" s="367"/>
      <c r="BF408" s="367"/>
      <c r="BG408" s="367"/>
      <c r="BH408" s="367"/>
      <c r="BI408" s="367"/>
      <c r="BJ408" s="367"/>
      <c r="BK408" s="367"/>
      <c r="BL408" s="367"/>
      <c r="BN408" s="369">
        <v>0</v>
      </c>
      <c r="BO408" s="369">
        <v>0</v>
      </c>
      <c r="BP408" s="369">
        <v>0</v>
      </c>
      <c r="BQ408" s="369">
        <v>0</v>
      </c>
      <c r="BR408" s="369">
        <v>0</v>
      </c>
      <c r="BS408" s="390" t="s">
        <v>411</v>
      </c>
      <c r="BT408" s="390" t="s">
        <v>411</v>
      </c>
      <c r="BU408" s="390" t="s">
        <v>411</v>
      </c>
      <c r="BV408" s="390" t="s">
        <v>411</v>
      </c>
      <c r="BW408" s="390" t="s">
        <v>411</v>
      </c>
      <c r="BX408" s="390" t="s">
        <v>411</v>
      </c>
      <c r="BY408" s="390" t="s">
        <v>411</v>
      </c>
      <c r="BZ408" s="390" t="s">
        <v>411</v>
      </c>
      <c r="CA408" s="390" t="s">
        <v>411</v>
      </c>
      <c r="CB408" s="390" t="s">
        <v>411</v>
      </c>
      <c r="CC408" s="390" t="s">
        <v>411</v>
      </c>
      <c r="CD408" s="390" t="s">
        <v>411</v>
      </c>
      <c r="CE408" s="390" t="s">
        <v>411</v>
      </c>
      <c r="CF408" s="390" t="s">
        <v>411</v>
      </c>
      <c r="CG408" s="390" t="s">
        <v>411</v>
      </c>
      <c r="CH408" s="390" t="s">
        <v>411</v>
      </c>
      <c r="CI408" s="390" t="s">
        <v>411</v>
      </c>
      <c r="CJ408" s="390" t="s">
        <v>411</v>
      </c>
      <c r="CK408" s="390" t="s">
        <v>411</v>
      </c>
      <c r="CL408" s="390" t="s">
        <v>411</v>
      </c>
      <c r="CM408" s="390" t="s">
        <v>411</v>
      </c>
      <c r="CN408" s="390" t="s">
        <v>411</v>
      </c>
      <c r="CO408" s="369"/>
      <c r="CP408" s="369"/>
      <c r="CQ408" s="369"/>
      <c r="CR408" s="369"/>
      <c r="CS408" s="369"/>
      <c r="CT408" s="369"/>
      <c r="CU408" s="369"/>
      <c r="CV408" s="369"/>
      <c r="CW408" s="369"/>
      <c r="CX408" s="369"/>
      <c r="CY408" s="369"/>
      <c r="CZ408" s="369"/>
      <c r="DA408" s="369"/>
      <c r="DB408" s="369"/>
      <c r="DC408" s="369"/>
      <c r="DD408" s="369"/>
      <c r="DE408" s="369"/>
      <c r="DF408" s="369"/>
      <c r="DG408" s="369"/>
      <c r="DH408" s="369"/>
      <c r="DI408" s="369"/>
      <c r="DJ408" s="369"/>
      <c r="DK408" s="369"/>
      <c r="DL408" s="369"/>
      <c r="DM408" s="369"/>
      <c r="DN408" s="369"/>
      <c r="DO408" s="369"/>
      <c r="DP408" s="369"/>
      <c r="DQ408" s="369"/>
      <c r="DR408" s="369"/>
      <c r="DT408" s="366" t="s">
        <v>213</v>
      </c>
      <c r="DU408" s="304"/>
      <c r="DV408" s="304"/>
      <c r="DW408" s="304"/>
      <c r="DX408" s="304"/>
      <c r="DY408" s="304"/>
      <c r="DZ408" s="304"/>
      <c r="EA408" s="255">
        <v>0</v>
      </c>
      <c r="EB408" s="255">
        <v>0</v>
      </c>
      <c r="EC408" s="255">
        <v>0</v>
      </c>
      <c r="ED408" s="255">
        <f t="shared" si="37"/>
        <v>0</v>
      </c>
      <c r="EE408" s="255">
        <f t="shared" ref="ED408:EE444" si="39">SUMIF($BN$1:$DR$1,EE$2,$BN408:$DR408)</f>
        <v>0</v>
      </c>
      <c r="EF408" s="255">
        <f t="shared" si="38"/>
        <v>0</v>
      </c>
      <c r="EG408" s="255">
        <v>0</v>
      </c>
      <c r="EH408" s="366" t="s">
        <v>200</v>
      </c>
    </row>
    <row r="409" spans="1:138" x14ac:dyDescent="0.4">
      <c r="A409" s="366" t="s">
        <v>225</v>
      </c>
      <c r="B409" s="366" t="s">
        <v>267</v>
      </c>
      <c r="C409" s="366" t="s">
        <v>382</v>
      </c>
      <c r="D409" s="366" t="s">
        <v>359</v>
      </c>
      <c r="E409" s="366" t="s">
        <v>383</v>
      </c>
      <c r="F409" s="367">
        <v>0</v>
      </c>
      <c r="G409" s="367">
        <v>0</v>
      </c>
      <c r="H409" s="281"/>
      <c r="I409" s="281"/>
      <c r="J409" s="281"/>
      <c r="K409" s="281"/>
      <c r="L409" s="281"/>
      <c r="M409" s="389" t="s">
        <v>411</v>
      </c>
      <c r="N409" s="389" t="s">
        <v>411</v>
      </c>
      <c r="O409" s="389" t="s">
        <v>411</v>
      </c>
      <c r="P409" s="389" t="s">
        <v>411</v>
      </c>
      <c r="Q409" s="389" t="s">
        <v>411</v>
      </c>
      <c r="R409" s="389" t="s">
        <v>411</v>
      </c>
      <c r="S409" s="389" t="s">
        <v>411</v>
      </c>
      <c r="T409" s="389" t="s">
        <v>411</v>
      </c>
      <c r="U409" s="389" t="s">
        <v>411</v>
      </c>
      <c r="V409" s="389" t="s">
        <v>411</v>
      </c>
      <c r="W409" s="389" t="s">
        <v>411</v>
      </c>
      <c r="X409" s="389" t="s">
        <v>411</v>
      </c>
      <c r="Y409" s="389" t="s">
        <v>411</v>
      </c>
      <c r="Z409" s="389" t="s">
        <v>411</v>
      </c>
      <c r="AA409" s="389" t="s">
        <v>411</v>
      </c>
      <c r="AB409" s="389" t="s">
        <v>411</v>
      </c>
      <c r="AC409" s="389" t="s">
        <v>411</v>
      </c>
      <c r="AD409" s="389" t="s">
        <v>411</v>
      </c>
      <c r="AE409" s="389" t="s">
        <v>411</v>
      </c>
      <c r="AF409" s="389" t="s">
        <v>411</v>
      </c>
      <c r="AG409" s="389" t="s">
        <v>411</v>
      </c>
      <c r="AH409" s="389" t="s">
        <v>411</v>
      </c>
      <c r="AI409" s="367"/>
      <c r="AJ409" s="367"/>
      <c r="AK409" s="367"/>
      <c r="AL409" s="367"/>
      <c r="AM409" s="367"/>
      <c r="AN409" s="367"/>
      <c r="AO409" s="367"/>
      <c r="AP409" s="367"/>
      <c r="AQ409" s="367"/>
      <c r="AR409" s="367"/>
      <c r="AS409" s="367"/>
      <c r="AT409" s="367"/>
      <c r="AU409" s="367"/>
      <c r="AV409" s="367"/>
      <c r="AW409" s="367"/>
      <c r="AX409" s="367"/>
      <c r="AY409" s="367"/>
      <c r="AZ409" s="367"/>
      <c r="BA409" s="367"/>
      <c r="BB409" s="367"/>
      <c r="BC409" s="367"/>
      <c r="BD409" s="367"/>
      <c r="BE409" s="367"/>
      <c r="BF409" s="367"/>
      <c r="BG409" s="367"/>
      <c r="BH409" s="367"/>
      <c r="BI409" s="367"/>
      <c r="BJ409" s="367"/>
      <c r="BK409" s="367"/>
      <c r="BL409" s="367"/>
      <c r="BN409" s="369">
        <v>0</v>
      </c>
      <c r="BO409" s="369">
        <v>0</v>
      </c>
      <c r="BP409" s="369">
        <v>0</v>
      </c>
      <c r="BQ409" s="369">
        <v>0</v>
      </c>
      <c r="BR409" s="369">
        <v>0</v>
      </c>
      <c r="BS409" s="390" t="s">
        <v>411</v>
      </c>
      <c r="BT409" s="390" t="s">
        <v>411</v>
      </c>
      <c r="BU409" s="390" t="s">
        <v>411</v>
      </c>
      <c r="BV409" s="390" t="s">
        <v>411</v>
      </c>
      <c r="BW409" s="390" t="s">
        <v>411</v>
      </c>
      <c r="BX409" s="390" t="s">
        <v>411</v>
      </c>
      <c r="BY409" s="390" t="s">
        <v>411</v>
      </c>
      <c r="BZ409" s="390" t="s">
        <v>411</v>
      </c>
      <c r="CA409" s="390" t="s">
        <v>411</v>
      </c>
      <c r="CB409" s="390" t="s">
        <v>411</v>
      </c>
      <c r="CC409" s="390" t="s">
        <v>411</v>
      </c>
      <c r="CD409" s="390" t="s">
        <v>411</v>
      </c>
      <c r="CE409" s="390" t="s">
        <v>411</v>
      </c>
      <c r="CF409" s="390" t="s">
        <v>411</v>
      </c>
      <c r="CG409" s="390" t="s">
        <v>411</v>
      </c>
      <c r="CH409" s="390" t="s">
        <v>411</v>
      </c>
      <c r="CI409" s="390" t="s">
        <v>411</v>
      </c>
      <c r="CJ409" s="390" t="s">
        <v>411</v>
      </c>
      <c r="CK409" s="390" t="s">
        <v>411</v>
      </c>
      <c r="CL409" s="390" t="s">
        <v>411</v>
      </c>
      <c r="CM409" s="390" t="s">
        <v>411</v>
      </c>
      <c r="CN409" s="390" t="s">
        <v>411</v>
      </c>
      <c r="CO409" s="369"/>
      <c r="CP409" s="369"/>
      <c r="CQ409" s="369"/>
      <c r="CR409" s="369"/>
      <c r="CS409" s="369"/>
      <c r="CT409" s="369"/>
      <c r="CU409" s="369"/>
      <c r="CV409" s="369"/>
      <c r="CW409" s="369"/>
      <c r="CX409" s="369"/>
      <c r="CY409" s="369"/>
      <c r="CZ409" s="369"/>
      <c r="DA409" s="369"/>
      <c r="DB409" s="369"/>
      <c r="DC409" s="369"/>
      <c r="DD409" s="369"/>
      <c r="DE409" s="369"/>
      <c r="DF409" s="369"/>
      <c r="DG409" s="369"/>
      <c r="DH409" s="369"/>
      <c r="DI409" s="369"/>
      <c r="DJ409" s="369"/>
      <c r="DK409" s="369"/>
      <c r="DL409" s="369"/>
      <c r="DM409" s="369"/>
      <c r="DN409" s="369"/>
      <c r="DO409" s="369"/>
      <c r="DP409" s="369"/>
      <c r="DQ409" s="369"/>
      <c r="DR409" s="369"/>
      <c r="DT409" s="366" t="s">
        <v>213</v>
      </c>
      <c r="DU409" s="304"/>
      <c r="DV409" s="304"/>
      <c r="DW409" s="304"/>
      <c r="DX409" s="304"/>
      <c r="DY409" s="304"/>
      <c r="DZ409" s="304"/>
      <c r="EA409" s="255">
        <v>0</v>
      </c>
      <c r="EB409" s="255">
        <v>0</v>
      </c>
      <c r="EC409" s="255">
        <v>0</v>
      </c>
      <c r="ED409" s="255">
        <f t="shared" si="39"/>
        <v>0</v>
      </c>
      <c r="EE409" s="255">
        <f t="shared" si="39"/>
        <v>0</v>
      </c>
      <c r="EF409" s="255">
        <f t="shared" si="38"/>
        <v>0</v>
      </c>
      <c r="EG409" s="255">
        <v>0</v>
      </c>
      <c r="EH409" s="366" t="s">
        <v>200</v>
      </c>
    </row>
    <row r="410" spans="1:138" x14ac:dyDescent="0.4">
      <c r="A410" s="366" t="s">
        <v>225</v>
      </c>
      <c r="B410" s="366" t="s">
        <v>267</v>
      </c>
      <c r="C410" s="366" t="s">
        <v>46</v>
      </c>
      <c r="D410" s="366" t="s">
        <v>359</v>
      </c>
      <c r="E410" s="366" t="s">
        <v>323</v>
      </c>
      <c r="F410" s="367">
        <v>159.88</v>
      </c>
      <c r="G410" s="367">
        <v>70.034384245562109</v>
      </c>
      <c r="H410" s="281"/>
      <c r="I410" s="281"/>
      <c r="J410" s="281"/>
      <c r="K410" s="281"/>
      <c r="L410" s="281"/>
      <c r="M410" s="389" t="s">
        <v>411</v>
      </c>
      <c r="N410" s="389" t="s">
        <v>411</v>
      </c>
      <c r="O410" s="389" t="s">
        <v>411</v>
      </c>
      <c r="P410" s="389" t="s">
        <v>411</v>
      </c>
      <c r="Q410" s="389" t="s">
        <v>411</v>
      </c>
      <c r="R410" s="389" t="s">
        <v>411</v>
      </c>
      <c r="S410" s="389" t="s">
        <v>411</v>
      </c>
      <c r="T410" s="389" t="s">
        <v>411</v>
      </c>
      <c r="U410" s="389" t="s">
        <v>411</v>
      </c>
      <c r="V410" s="389" t="s">
        <v>411</v>
      </c>
      <c r="W410" s="389" t="s">
        <v>411</v>
      </c>
      <c r="X410" s="389" t="s">
        <v>411</v>
      </c>
      <c r="Y410" s="389" t="s">
        <v>411</v>
      </c>
      <c r="Z410" s="389" t="s">
        <v>411</v>
      </c>
      <c r="AA410" s="389" t="s">
        <v>411</v>
      </c>
      <c r="AB410" s="389" t="s">
        <v>411</v>
      </c>
      <c r="AC410" s="389" t="s">
        <v>411</v>
      </c>
      <c r="AD410" s="389" t="s">
        <v>411</v>
      </c>
      <c r="AE410" s="389" t="s">
        <v>411</v>
      </c>
      <c r="AF410" s="389" t="s">
        <v>411</v>
      </c>
      <c r="AG410" s="389" t="s">
        <v>411</v>
      </c>
      <c r="AH410" s="389" t="s">
        <v>411</v>
      </c>
      <c r="AI410" s="367"/>
      <c r="AJ410" s="367"/>
      <c r="AK410" s="367"/>
      <c r="AL410" s="367"/>
      <c r="AM410" s="367"/>
      <c r="AN410" s="367"/>
      <c r="AO410" s="367"/>
      <c r="AP410" s="367"/>
      <c r="AQ410" s="367"/>
      <c r="AR410" s="367"/>
      <c r="AS410" s="367"/>
      <c r="AT410" s="367"/>
      <c r="AU410" s="367"/>
      <c r="AV410" s="367"/>
      <c r="AW410" s="367"/>
      <c r="AX410" s="367"/>
      <c r="AY410" s="367"/>
      <c r="AZ410" s="367"/>
      <c r="BA410" s="367"/>
      <c r="BB410" s="367"/>
      <c r="BC410" s="367"/>
      <c r="BD410" s="367"/>
      <c r="BE410" s="367"/>
      <c r="BF410" s="367"/>
      <c r="BG410" s="367"/>
      <c r="BH410" s="367"/>
      <c r="BI410" s="367"/>
      <c r="BJ410" s="367"/>
      <c r="BK410" s="367"/>
      <c r="BL410" s="367"/>
      <c r="BN410" s="369">
        <v>0</v>
      </c>
      <c r="BO410" s="369">
        <v>0</v>
      </c>
      <c r="BP410" s="369">
        <v>0</v>
      </c>
      <c r="BQ410" s="369">
        <v>0</v>
      </c>
      <c r="BR410" s="369">
        <v>0</v>
      </c>
      <c r="BS410" s="390" t="s">
        <v>411</v>
      </c>
      <c r="BT410" s="390" t="s">
        <v>411</v>
      </c>
      <c r="BU410" s="390" t="s">
        <v>411</v>
      </c>
      <c r="BV410" s="390" t="s">
        <v>411</v>
      </c>
      <c r="BW410" s="390" t="s">
        <v>411</v>
      </c>
      <c r="BX410" s="390" t="s">
        <v>411</v>
      </c>
      <c r="BY410" s="390" t="s">
        <v>411</v>
      </c>
      <c r="BZ410" s="390" t="s">
        <v>411</v>
      </c>
      <c r="CA410" s="390" t="s">
        <v>411</v>
      </c>
      <c r="CB410" s="390" t="s">
        <v>411</v>
      </c>
      <c r="CC410" s="390" t="s">
        <v>411</v>
      </c>
      <c r="CD410" s="390" t="s">
        <v>411</v>
      </c>
      <c r="CE410" s="390" t="s">
        <v>411</v>
      </c>
      <c r="CF410" s="390" t="s">
        <v>411</v>
      </c>
      <c r="CG410" s="390" t="s">
        <v>411</v>
      </c>
      <c r="CH410" s="390" t="s">
        <v>411</v>
      </c>
      <c r="CI410" s="390" t="s">
        <v>411</v>
      </c>
      <c r="CJ410" s="390" t="s">
        <v>411</v>
      </c>
      <c r="CK410" s="390" t="s">
        <v>411</v>
      </c>
      <c r="CL410" s="390" t="s">
        <v>411</v>
      </c>
      <c r="CM410" s="390" t="s">
        <v>411</v>
      </c>
      <c r="CN410" s="390" t="s">
        <v>411</v>
      </c>
      <c r="CO410" s="369"/>
      <c r="CP410" s="369"/>
      <c r="CQ410" s="369"/>
      <c r="CR410" s="369"/>
      <c r="CS410" s="369"/>
      <c r="CT410" s="369"/>
      <c r="CU410" s="369"/>
      <c r="CV410" s="369"/>
      <c r="CW410" s="369"/>
      <c r="CX410" s="369"/>
      <c r="CY410" s="369"/>
      <c r="CZ410" s="369"/>
      <c r="DA410" s="369"/>
      <c r="DB410" s="369"/>
      <c r="DC410" s="369"/>
      <c r="DD410" s="369"/>
      <c r="DE410" s="369"/>
      <c r="DF410" s="369"/>
      <c r="DG410" s="369"/>
      <c r="DH410" s="369"/>
      <c r="DI410" s="369"/>
      <c r="DJ410" s="369"/>
      <c r="DK410" s="369"/>
      <c r="DL410" s="369"/>
      <c r="DM410" s="369"/>
      <c r="DN410" s="369"/>
      <c r="DO410" s="369"/>
      <c r="DP410" s="369"/>
      <c r="DQ410" s="369"/>
      <c r="DR410" s="369"/>
      <c r="DT410" s="366" t="s">
        <v>213</v>
      </c>
      <c r="DU410" s="304"/>
      <c r="DV410" s="304"/>
      <c r="DW410" s="304"/>
      <c r="DX410" s="304"/>
      <c r="DY410" s="304"/>
      <c r="DZ410" s="304"/>
      <c r="EA410" s="255">
        <v>0</v>
      </c>
      <c r="EB410" s="255">
        <v>0</v>
      </c>
      <c r="EC410" s="255">
        <v>0</v>
      </c>
      <c r="ED410" s="255">
        <f t="shared" si="39"/>
        <v>0</v>
      </c>
      <c r="EE410" s="255">
        <f t="shared" si="39"/>
        <v>0</v>
      </c>
      <c r="EF410" s="255">
        <f t="shared" si="38"/>
        <v>0</v>
      </c>
      <c r="EG410" s="255">
        <v>0</v>
      </c>
      <c r="EH410" s="366" t="s">
        <v>200</v>
      </c>
    </row>
    <row r="411" spans="1:138" x14ac:dyDescent="0.4">
      <c r="A411" s="366" t="s">
        <v>225</v>
      </c>
      <c r="B411" s="366" t="s">
        <v>267</v>
      </c>
      <c r="C411" s="366" t="s">
        <v>46</v>
      </c>
      <c r="D411" s="366" t="s">
        <v>359</v>
      </c>
      <c r="E411" s="366" t="s">
        <v>398</v>
      </c>
      <c r="F411" s="367">
        <v>159.88</v>
      </c>
      <c r="G411" s="367">
        <v>70.034384245562109</v>
      </c>
      <c r="H411" s="281"/>
      <c r="I411" s="281"/>
      <c r="J411" s="281"/>
      <c r="K411" s="281"/>
      <c r="L411" s="281"/>
      <c r="M411" s="389" t="s">
        <v>411</v>
      </c>
      <c r="N411" s="389" t="s">
        <v>411</v>
      </c>
      <c r="O411" s="389" t="s">
        <v>411</v>
      </c>
      <c r="P411" s="389" t="s">
        <v>411</v>
      </c>
      <c r="Q411" s="389" t="s">
        <v>411</v>
      </c>
      <c r="R411" s="389" t="s">
        <v>411</v>
      </c>
      <c r="S411" s="389" t="s">
        <v>411</v>
      </c>
      <c r="T411" s="389" t="s">
        <v>411</v>
      </c>
      <c r="U411" s="389" t="s">
        <v>411</v>
      </c>
      <c r="V411" s="389" t="s">
        <v>411</v>
      </c>
      <c r="W411" s="389" t="s">
        <v>411</v>
      </c>
      <c r="X411" s="389" t="s">
        <v>411</v>
      </c>
      <c r="Y411" s="389" t="s">
        <v>411</v>
      </c>
      <c r="Z411" s="389" t="s">
        <v>411</v>
      </c>
      <c r="AA411" s="389" t="s">
        <v>411</v>
      </c>
      <c r="AB411" s="389" t="s">
        <v>411</v>
      </c>
      <c r="AC411" s="389" t="s">
        <v>411</v>
      </c>
      <c r="AD411" s="389" t="s">
        <v>411</v>
      </c>
      <c r="AE411" s="389" t="s">
        <v>411</v>
      </c>
      <c r="AF411" s="389" t="s">
        <v>411</v>
      </c>
      <c r="AG411" s="389" t="s">
        <v>411</v>
      </c>
      <c r="AH411" s="389" t="s">
        <v>411</v>
      </c>
      <c r="AI411" s="367"/>
      <c r="AJ411" s="367"/>
      <c r="AK411" s="367"/>
      <c r="AL411" s="367"/>
      <c r="AM411" s="367"/>
      <c r="AN411" s="367"/>
      <c r="AO411" s="367"/>
      <c r="AP411" s="367"/>
      <c r="AQ411" s="367"/>
      <c r="AR411" s="367"/>
      <c r="AS411" s="367"/>
      <c r="AT411" s="367"/>
      <c r="AU411" s="367"/>
      <c r="AV411" s="367"/>
      <c r="AW411" s="367"/>
      <c r="AX411" s="367"/>
      <c r="AY411" s="367"/>
      <c r="AZ411" s="367"/>
      <c r="BA411" s="367"/>
      <c r="BB411" s="367"/>
      <c r="BC411" s="367"/>
      <c r="BD411" s="367"/>
      <c r="BE411" s="367"/>
      <c r="BF411" s="367"/>
      <c r="BG411" s="367"/>
      <c r="BH411" s="367"/>
      <c r="BI411" s="367"/>
      <c r="BJ411" s="367"/>
      <c r="BK411" s="367"/>
      <c r="BL411" s="367"/>
      <c r="BN411" s="369">
        <v>0</v>
      </c>
      <c r="BO411" s="369">
        <v>0</v>
      </c>
      <c r="BP411" s="369">
        <v>0</v>
      </c>
      <c r="BQ411" s="369">
        <v>0</v>
      </c>
      <c r="BR411" s="369">
        <v>0</v>
      </c>
      <c r="BS411" s="390" t="s">
        <v>411</v>
      </c>
      <c r="BT411" s="390" t="s">
        <v>411</v>
      </c>
      <c r="BU411" s="390" t="s">
        <v>411</v>
      </c>
      <c r="BV411" s="390" t="s">
        <v>411</v>
      </c>
      <c r="BW411" s="390" t="s">
        <v>411</v>
      </c>
      <c r="BX411" s="390" t="s">
        <v>411</v>
      </c>
      <c r="BY411" s="390" t="s">
        <v>411</v>
      </c>
      <c r="BZ411" s="390" t="s">
        <v>411</v>
      </c>
      <c r="CA411" s="390" t="s">
        <v>411</v>
      </c>
      <c r="CB411" s="390" t="s">
        <v>411</v>
      </c>
      <c r="CC411" s="390" t="s">
        <v>411</v>
      </c>
      <c r="CD411" s="390" t="s">
        <v>411</v>
      </c>
      <c r="CE411" s="390" t="s">
        <v>411</v>
      </c>
      <c r="CF411" s="390" t="s">
        <v>411</v>
      </c>
      <c r="CG411" s="390" t="s">
        <v>411</v>
      </c>
      <c r="CH411" s="390" t="s">
        <v>411</v>
      </c>
      <c r="CI411" s="390" t="s">
        <v>411</v>
      </c>
      <c r="CJ411" s="390" t="s">
        <v>411</v>
      </c>
      <c r="CK411" s="390" t="s">
        <v>411</v>
      </c>
      <c r="CL411" s="390" t="s">
        <v>411</v>
      </c>
      <c r="CM411" s="390" t="s">
        <v>411</v>
      </c>
      <c r="CN411" s="390" t="s">
        <v>411</v>
      </c>
      <c r="CO411" s="369"/>
      <c r="CP411" s="369"/>
      <c r="CQ411" s="369"/>
      <c r="CR411" s="369"/>
      <c r="CS411" s="369"/>
      <c r="CT411" s="369"/>
      <c r="CU411" s="369"/>
      <c r="CV411" s="369"/>
      <c r="CW411" s="369"/>
      <c r="CX411" s="369"/>
      <c r="CY411" s="369"/>
      <c r="CZ411" s="369"/>
      <c r="DA411" s="369"/>
      <c r="DB411" s="369"/>
      <c r="DC411" s="369"/>
      <c r="DD411" s="369"/>
      <c r="DE411" s="369"/>
      <c r="DF411" s="369"/>
      <c r="DG411" s="369"/>
      <c r="DH411" s="369"/>
      <c r="DI411" s="369"/>
      <c r="DJ411" s="369"/>
      <c r="DK411" s="369"/>
      <c r="DL411" s="369"/>
      <c r="DM411" s="369"/>
      <c r="DN411" s="369"/>
      <c r="DO411" s="369"/>
      <c r="DP411" s="369"/>
      <c r="DQ411" s="369"/>
      <c r="DR411" s="369"/>
      <c r="DT411" s="366" t="s">
        <v>213</v>
      </c>
      <c r="DU411" s="304"/>
      <c r="DV411" s="304"/>
      <c r="DW411" s="304"/>
      <c r="DX411" s="304"/>
      <c r="DY411" s="304"/>
      <c r="DZ411" s="304"/>
      <c r="EA411" s="255">
        <v>0</v>
      </c>
      <c r="EB411" s="255">
        <v>0</v>
      </c>
      <c r="EC411" s="255">
        <v>0</v>
      </c>
      <c r="ED411" s="255">
        <f t="shared" si="39"/>
        <v>0</v>
      </c>
      <c r="EE411" s="255">
        <f t="shared" si="39"/>
        <v>0</v>
      </c>
      <c r="EF411" s="255">
        <f t="shared" si="38"/>
        <v>0</v>
      </c>
      <c r="EG411" s="255">
        <v>0</v>
      </c>
      <c r="EH411" s="366" t="s">
        <v>200</v>
      </c>
    </row>
    <row r="412" spans="1:138" x14ac:dyDescent="0.4">
      <c r="A412" s="366" t="s">
        <v>225</v>
      </c>
      <c r="B412" s="366" t="s">
        <v>399</v>
      </c>
      <c r="C412" s="366" t="s">
        <v>382</v>
      </c>
      <c r="D412" s="366" t="s">
        <v>359</v>
      </c>
      <c r="E412" s="366" t="s">
        <v>383</v>
      </c>
      <c r="F412" s="367">
        <v>0</v>
      </c>
      <c r="G412" s="367">
        <v>0</v>
      </c>
      <c r="H412" s="281"/>
      <c r="I412" s="281"/>
      <c r="J412" s="281"/>
      <c r="K412" s="281"/>
      <c r="L412" s="281"/>
      <c r="M412" s="389" t="s">
        <v>411</v>
      </c>
      <c r="N412" s="389" t="s">
        <v>411</v>
      </c>
      <c r="O412" s="389" t="s">
        <v>411</v>
      </c>
      <c r="P412" s="389" t="s">
        <v>411</v>
      </c>
      <c r="Q412" s="389" t="s">
        <v>411</v>
      </c>
      <c r="R412" s="389" t="s">
        <v>411</v>
      </c>
      <c r="S412" s="389" t="s">
        <v>411</v>
      </c>
      <c r="T412" s="389" t="s">
        <v>411</v>
      </c>
      <c r="U412" s="389" t="s">
        <v>411</v>
      </c>
      <c r="V412" s="389" t="s">
        <v>411</v>
      </c>
      <c r="W412" s="389" t="s">
        <v>411</v>
      </c>
      <c r="X412" s="389" t="s">
        <v>411</v>
      </c>
      <c r="Y412" s="389" t="s">
        <v>411</v>
      </c>
      <c r="Z412" s="389" t="s">
        <v>411</v>
      </c>
      <c r="AA412" s="389" t="s">
        <v>411</v>
      </c>
      <c r="AB412" s="389" t="s">
        <v>411</v>
      </c>
      <c r="AC412" s="389" t="s">
        <v>411</v>
      </c>
      <c r="AD412" s="389" t="s">
        <v>411</v>
      </c>
      <c r="AE412" s="389" t="s">
        <v>411</v>
      </c>
      <c r="AF412" s="389" t="s">
        <v>411</v>
      </c>
      <c r="AG412" s="389" t="s">
        <v>411</v>
      </c>
      <c r="AH412" s="389" t="s">
        <v>411</v>
      </c>
      <c r="AI412" s="367"/>
      <c r="AJ412" s="367"/>
      <c r="AK412" s="367"/>
      <c r="AL412" s="367"/>
      <c r="AM412" s="367"/>
      <c r="AN412" s="367"/>
      <c r="AO412" s="367"/>
      <c r="AP412" s="367"/>
      <c r="AQ412" s="367"/>
      <c r="AR412" s="367"/>
      <c r="AS412" s="367"/>
      <c r="AT412" s="367"/>
      <c r="AU412" s="367"/>
      <c r="AV412" s="367"/>
      <c r="AW412" s="367"/>
      <c r="AX412" s="367"/>
      <c r="AY412" s="367"/>
      <c r="AZ412" s="367"/>
      <c r="BA412" s="367"/>
      <c r="BB412" s="367"/>
      <c r="BC412" s="367"/>
      <c r="BD412" s="367"/>
      <c r="BE412" s="367"/>
      <c r="BF412" s="367"/>
      <c r="BG412" s="367"/>
      <c r="BH412" s="367"/>
      <c r="BI412" s="367"/>
      <c r="BJ412" s="367"/>
      <c r="BK412" s="367"/>
      <c r="BL412" s="367"/>
      <c r="BN412" s="369">
        <v>0</v>
      </c>
      <c r="BO412" s="369">
        <v>0</v>
      </c>
      <c r="BP412" s="369">
        <v>0</v>
      </c>
      <c r="BQ412" s="369">
        <v>0</v>
      </c>
      <c r="BR412" s="369">
        <v>0</v>
      </c>
      <c r="BS412" s="390" t="s">
        <v>411</v>
      </c>
      <c r="BT412" s="390" t="s">
        <v>411</v>
      </c>
      <c r="BU412" s="390" t="s">
        <v>411</v>
      </c>
      <c r="BV412" s="390" t="s">
        <v>411</v>
      </c>
      <c r="BW412" s="390" t="s">
        <v>411</v>
      </c>
      <c r="BX412" s="390" t="s">
        <v>411</v>
      </c>
      <c r="BY412" s="390" t="s">
        <v>411</v>
      </c>
      <c r="BZ412" s="390" t="s">
        <v>411</v>
      </c>
      <c r="CA412" s="390" t="s">
        <v>411</v>
      </c>
      <c r="CB412" s="390" t="s">
        <v>411</v>
      </c>
      <c r="CC412" s="390" t="s">
        <v>411</v>
      </c>
      <c r="CD412" s="390" t="s">
        <v>411</v>
      </c>
      <c r="CE412" s="390" t="s">
        <v>411</v>
      </c>
      <c r="CF412" s="390" t="s">
        <v>411</v>
      </c>
      <c r="CG412" s="390" t="s">
        <v>411</v>
      </c>
      <c r="CH412" s="390" t="s">
        <v>411</v>
      </c>
      <c r="CI412" s="390" t="s">
        <v>411</v>
      </c>
      <c r="CJ412" s="390" t="s">
        <v>411</v>
      </c>
      <c r="CK412" s="390" t="s">
        <v>411</v>
      </c>
      <c r="CL412" s="390" t="s">
        <v>411</v>
      </c>
      <c r="CM412" s="390" t="s">
        <v>411</v>
      </c>
      <c r="CN412" s="390" t="s">
        <v>411</v>
      </c>
      <c r="CO412" s="369"/>
      <c r="CP412" s="369"/>
      <c r="CQ412" s="369"/>
      <c r="CR412" s="369"/>
      <c r="CS412" s="369"/>
      <c r="CT412" s="369"/>
      <c r="CU412" s="369"/>
      <c r="CV412" s="369"/>
      <c r="CW412" s="369"/>
      <c r="CX412" s="369"/>
      <c r="CY412" s="369"/>
      <c r="CZ412" s="369"/>
      <c r="DA412" s="369"/>
      <c r="DB412" s="369"/>
      <c r="DC412" s="369"/>
      <c r="DD412" s="369"/>
      <c r="DE412" s="369"/>
      <c r="DF412" s="369"/>
      <c r="DG412" s="369"/>
      <c r="DH412" s="369"/>
      <c r="DI412" s="369"/>
      <c r="DJ412" s="369"/>
      <c r="DK412" s="369"/>
      <c r="DL412" s="369"/>
      <c r="DM412" s="369"/>
      <c r="DN412" s="369"/>
      <c r="DO412" s="369"/>
      <c r="DP412" s="369"/>
      <c r="DQ412" s="369"/>
      <c r="DR412" s="369"/>
      <c r="DT412" s="366" t="s">
        <v>213</v>
      </c>
      <c r="DU412" s="304"/>
      <c r="DV412" s="304"/>
      <c r="DW412" s="304"/>
      <c r="DX412" s="304"/>
      <c r="DY412" s="304"/>
      <c r="DZ412" s="304"/>
      <c r="EA412" s="255">
        <v>0</v>
      </c>
      <c r="EB412" s="255">
        <v>0</v>
      </c>
      <c r="EC412" s="255">
        <v>0</v>
      </c>
      <c r="ED412" s="255">
        <f t="shared" si="39"/>
        <v>0</v>
      </c>
      <c r="EE412" s="255">
        <f t="shared" si="39"/>
        <v>0</v>
      </c>
      <c r="EF412" s="255">
        <f t="shared" si="38"/>
        <v>0</v>
      </c>
      <c r="EG412" s="255">
        <v>0</v>
      </c>
      <c r="EH412" s="366" t="s">
        <v>200</v>
      </c>
    </row>
    <row r="413" spans="1:138" x14ac:dyDescent="0.4">
      <c r="A413" s="366" t="s">
        <v>225</v>
      </c>
      <c r="B413" s="366" t="s">
        <v>267</v>
      </c>
      <c r="C413" s="366" t="s">
        <v>46</v>
      </c>
      <c r="D413" s="366" t="s">
        <v>359</v>
      </c>
      <c r="E413" s="366" t="s">
        <v>322</v>
      </c>
      <c r="F413" s="367">
        <v>188</v>
      </c>
      <c r="G413" s="367">
        <v>82.350416050295848</v>
      </c>
      <c r="H413" s="281"/>
      <c r="I413" s="281"/>
      <c r="J413" s="281"/>
      <c r="K413" s="281"/>
      <c r="L413" s="281"/>
      <c r="M413" s="389" t="s">
        <v>411</v>
      </c>
      <c r="N413" s="389" t="s">
        <v>411</v>
      </c>
      <c r="O413" s="389" t="s">
        <v>411</v>
      </c>
      <c r="P413" s="389" t="s">
        <v>411</v>
      </c>
      <c r="Q413" s="389" t="s">
        <v>411</v>
      </c>
      <c r="R413" s="389" t="s">
        <v>411</v>
      </c>
      <c r="S413" s="389" t="s">
        <v>411</v>
      </c>
      <c r="T413" s="389" t="s">
        <v>411</v>
      </c>
      <c r="U413" s="389" t="s">
        <v>411</v>
      </c>
      <c r="V413" s="389" t="s">
        <v>411</v>
      </c>
      <c r="W413" s="389" t="s">
        <v>411</v>
      </c>
      <c r="X413" s="389" t="s">
        <v>411</v>
      </c>
      <c r="Y413" s="389" t="s">
        <v>411</v>
      </c>
      <c r="Z413" s="389" t="s">
        <v>411</v>
      </c>
      <c r="AA413" s="389" t="s">
        <v>411</v>
      </c>
      <c r="AB413" s="389" t="s">
        <v>411</v>
      </c>
      <c r="AC413" s="389" t="s">
        <v>411</v>
      </c>
      <c r="AD413" s="389" t="s">
        <v>411</v>
      </c>
      <c r="AE413" s="389" t="s">
        <v>411</v>
      </c>
      <c r="AF413" s="389" t="s">
        <v>411</v>
      </c>
      <c r="AG413" s="389" t="s">
        <v>411</v>
      </c>
      <c r="AH413" s="389" t="s">
        <v>411</v>
      </c>
      <c r="AI413" s="367"/>
      <c r="AJ413" s="367"/>
      <c r="AK413" s="367"/>
      <c r="AL413" s="367"/>
      <c r="AM413" s="367"/>
      <c r="AN413" s="367"/>
      <c r="AO413" s="367"/>
      <c r="AP413" s="367"/>
      <c r="AQ413" s="367"/>
      <c r="AR413" s="367"/>
      <c r="AS413" s="367"/>
      <c r="AT413" s="367"/>
      <c r="AU413" s="367"/>
      <c r="AV413" s="367"/>
      <c r="AW413" s="367"/>
      <c r="AX413" s="367"/>
      <c r="AY413" s="367"/>
      <c r="AZ413" s="367"/>
      <c r="BA413" s="367"/>
      <c r="BB413" s="367"/>
      <c r="BC413" s="367"/>
      <c r="BD413" s="367"/>
      <c r="BE413" s="367"/>
      <c r="BF413" s="367"/>
      <c r="BG413" s="367"/>
      <c r="BH413" s="367"/>
      <c r="BI413" s="367"/>
      <c r="BJ413" s="367"/>
      <c r="BK413" s="367"/>
      <c r="BL413" s="367"/>
      <c r="BN413" s="369">
        <v>0</v>
      </c>
      <c r="BO413" s="369">
        <v>0</v>
      </c>
      <c r="BP413" s="369">
        <v>0</v>
      </c>
      <c r="BQ413" s="369">
        <v>0</v>
      </c>
      <c r="BR413" s="369">
        <v>0</v>
      </c>
      <c r="BS413" s="390" t="s">
        <v>411</v>
      </c>
      <c r="BT413" s="390" t="s">
        <v>411</v>
      </c>
      <c r="BU413" s="390" t="s">
        <v>411</v>
      </c>
      <c r="BV413" s="390" t="s">
        <v>411</v>
      </c>
      <c r="BW413" s="390" t="s">
        <v>411</v>
      </c>
      <c r="BX413" s="390" t="s">
        <v>411</v>
      </c>
      <c r="BY413" s="390" t="s">
        <v>411</v>
      </c>
      <c r="BZ413" s="390" t="s">
        <v>411</v>
      </c>
      <c r="CA413" s="390" t="s">
        <v>411</v>
      </c>
      <c r="CB413" s="390" t="s">
        <v>411</v>
      </c>
      <c r="CC413" s="390" t="s">
        <v>411</v>
      </c>
      <c r="CD413" s="390" t="s">
        <v>411</v>
      </c>
      <c r="CE413" s="390" t="s">
        <v>411</v>
      </c>
      <c r="CF413" s="390" t="s">
        <v>411</v>
      </c>
      <c r="CG413" s="390" t="s">
        <v>411</v>
      </c>
      <c r="CH413" s="390" t="s">
        <v>411</v>
      </c>
      <c r="CI413" s="390" t="s">
        <v>411</v>
      </c>
      <c r="CJ413" s="390" t="s">
        <v>411</v>
      </c>
      <c r="CK413" s="390" t="s">
        <v>411</v>
      </c>
      <c r="CL413" s="390" t="s">
        <v>411</v>
      </c>
      <c r="CM413" s="390" t="s">
        <v>411</v>
      </c>
      <c r="CN413" s="390" t="s">
        <v>411</v>
      </c>
      <c r="CO413" s="369"/>
      <c r="CP413" s="369"/>
      <c r="CQ413" s="369"/>
      <c r="CR413" s="369"/>
      <c r="CS413" s="369"/>
      <c r="CT413" s="369"/>
      <c r="CU413" s="369"/>
      <c r="CV413" s="369"/>
      <c r="CW413" s="369"/>
      <c r="CX413" s="369"/>
      <c r="CY413" s="369"/>
      <c r="CZ413" s="369"/>
      <c r="DA413" s="369"/>
      <c r="DB413" s="369"/>
      <c r="DC413" s="369"/>
      <c r="DD413" s="369"/>
      <c r="DE413" s="369"/>
      <c r="DF413" s="369"/>
      <c r="DG413" s="369"/>
      <c r="DH413" s="369"/>
      <c r="DI413" s="369"/>
      <c r="DJ413" s="369"/>
      <c r="DK413" s="369"/>
      <c r="DL413" s="369"/>
      <c r="DM413" s="369"/>
      <c r="DN413" s="369"/>
      <c r="DO413" s="369"/>
      <c r="DP413" s="369"/>
      <c r="DQ413" s="369"/>
      <c r="DR413" s="369"/>
      <c r="DT413" s="366" t="s">
        <v>213</v>
      </c>
      <c r="DU413" s="304"/>
      <c r="DV413" s="304"/>
      <c r="DW413" s="304"/>
      <c r="DX413" s="304"/>
      <c r="DY413" s="304"/>
      <c r="DZ413" s="304"/>
      <c r="EA413" s="255">
        <v>0</v>
      </c>
      <c r="EB413" s="255">
        <v>0</v>
      </c>
      <c r="EC413" s="255">
        <v>0</v>
      </c>
      <c r="ED413" s="255">
        <f t="shared" si="39"/>
        <v>0</v>
      </c>
      <c r="EE413" s="255">
        <f t="shared" si="39"/>
        <v>0</v>
      </c>
      <c r="EF413" s="255">
        <f t="shared" si="38"/>
        <v>0</v>
      </c>
      <c r="EG413" s="255">
        <v>0</v>
      </c>
      <c r="EH413" s="366" t="s">
        <v>200</v>
      </c>
    </row>
    <row r="414" spans="1:138" x14ac:dyDescent="0.4">
      <c r="A414" s="366" t="s">
        <v>225</v>
      </c>
      <c r="B414" s="366" t="s">
        <v>267</v>
      </c>
      <c r="C414" s="366" t="s">
        <v>46</v>
      </c>
      <c r="D414" s="366" t="s">
        <v>359</v>
      </c>
      <c r="E414" s="366" t="s">
        <v>400</v>
      </c>
      <c r="F414" s="367">
        <v>188</v>
      </c>
      <c r="G414" s="367">
        <v>82.350416050295848</v>
      </c>
      <c r="H414" s="281"/>
      <c r="I414" s="281"/>
      <c r="J414" s="281"/>
      <c r="K414" s="281"/>
      <c r="L414" s="281"/>
      <c r="M414" s="389" t="s">
        <v>411</v>
      </c>
      <c r="N414" s="389" t="s">
        <v>411</v>
      </c>
      <c r="O414" s="389" t="s">
        <v>411</v>
      </c>
      <c r="P414" s="389" t="s">
        <v>411</v>
      </c>
      <c r="Q414" s="389" t="s">
        <v>411</v>
      </c>
      <c r="R414" s="389" t="s">
        <v>411</v>
      </c>
      <c r="S414" s="389" t="s">
        <v>411</v>
      </c>
      <c r="T414" s="389" t="s">
        <v>411</v>
      </c>
      <c r="U414" s="389" t="s">
        <v>411</v>
      </c>
      <c r="V414" s="389" t="s">
        <v>411</v>
      </c>
      <c r="W414" s="389" t="s">
        <v>411</v>
      </c>
      <c r="X414" s="389" t="s">
        <v>411</v>
      </c>
      <c r="Y414" s="389" t="s">
        <v>411</v>
      </c>
      <c r="Z414" s="389" t="s">
        <v>411</v>
      </c>
      <c r="AA414" s="389" t="s">
        <v>411</v>
      </c>
      <c r="AB414" s="389" t="s">
        <v>411</v>
      </c>
      <c r="AC414" s="389" t="s">
        <v>411</v>
      </c>
      <c r="AD414" s="389" t="s">
        <v>411</v>
      </c>
      <c r="AE414" s="389" t="s">
        <v>411</v>
      </c>
      <c r="AF414" s="389" t="s">
        <v>411</v>
      </c>
      <c r="AG414" s="389" t="s">
        <v>411</v>
      </c>
      <c r="AH414" s="389" t="s">
        <v>411</v>
      </c>
      <c r="AI414" s="367"/>
      <c r="AJ414" s="367"/>
      <c r="AK414" s="367"/>
      <c r="AL414" s="367"/>
      <c r="AM414" s="367"/>
      <c r="AN414" s="367"/>
      <c r="AO414" s="367"/>
      <c r="AP414" s="367"/>
      <c r="AQ414" s="367"/>
      <c r="AR414" s="367"/>
      <c r="AS414" s="367"/>
      <c r="AT414" s="367"/>
      <c r="AU414" s="367"/>
      <c r="AV414" s="367"/>
      <c r="AW414" s="367"/>
      <c r="AX414" s="367"/>
      <c r="AY414" s="367"/>
      <c r="AZ414" s="367"/>
      <c r="BA414" s="367"/>
      <c r="BB414" s="367"/>
      <c r="BC414" s="367"/>
      <c r="BD414" s="367"/>
      <c r="BE414" s="367"/>
      <c r="BF414" s="367"/>
      <c r="BG414" s="367"/>
      <c r="BH414" s="367"/>
      <c r="BI414" s="367"/>
      <c r="BJ414" s="367"/>
      <c r="BK414" s="367"/>
      <c r="BL414" s="367"/>
      <c r="BN414" s="369">
        <v>0</v>
      </c>
      <c r="BO414" s="369">
        <v>0</v>
      </c>
      <c r="BP414" s="369">
        <v>0</v>
      </c>
      <c r="BQ414" s="369">
        <v>0</v>
      </c>
      <c r="BR414" s="369">
        <v>0</v>
      </c>
      <c r="BS414" s="390" t="s">
        <v>411</v>
      </c>
      <c r="BT414" s="390" t="s">
        <v>411</v>
      </c>
      <c r="BU414" s="390" t="s">
        <v>411</v>
      </c>
      <c r="BV414" s="390" t="s">
        <v>411</v>
      </c>
      <c r="BW414" s="390" t="s">
        <v>411</v>
      </c>
      <c r="BX414" s="390" t="s">
        <v>411</v>
      </c>
      <c r="BY414" s="390" t="s">
        <v>411</v>
      </c>
      <c r="BZ414" s="390" t="s">
        <v>411</v>
      </c>
      <c r="CA414" s="390" t="s">
        <v>411</v>
      </c>
      <c r="CB414" s="390" t="s">
        <v>411</v>
      </c>
      <c r="CC414" s="390" t="s">
        <v>411</v>
      </c>
      <c r="CD414" s="390" t="s">
        <v>411</v>
      </c>
      <c r="CE414" s="390" t="s">
        <v>411</v>
      </c>
      <c r="CF414" s="390" t="s">
        <v>411</v>
      </c>
      <c r="CG414" s="390" t="s">
        <v>411</v>
      </c>
      <c r="CH414" s="390" t="s">
        <v>411</v>
      </c>
      <c r="CI414" s="390" t="s">
        <v>411</v>
      </c>
      <c r="CJ414" s="390" t="s">
        <v>411</v>
      </c>
      <c r="CK414" s="390" t="s">
        <v>411</v>
      </c>
      <c r="CL414" s="390" t="s">
        <v>411</v>
      </c>
      <c r="CM414" s="390" t="s">
        <v>411</v>
      </c>
      <c r="CN414" s="390" t="s">
        <v>411</v>
      </c>
      <c r="CO414" s="369"/>
      <c r="CP414" s="369"/>
      <c r="CQ414" s="369"/>
      <c r="CR414" s="369"/>
      <c r="CS414" s="369"/>
      <c r="CT414" s="369"/>
      <c r="CU414" s="369"/>
      <c r="CV414" s="369"/>
      <c r="CW414" s="369"/>
      <c r="CX414" s="369"/>
      <c r="CY414" s="369"/>
      <c r="CZ414" s="369"/>
      <c r="DA414" s="369"/>
      <c r="DB414" s="369"/>
      <c r="DC414" s="369"/>
      <c r="DD414" s="369"/>
      <c r="DE414" s="369"/>
      <c r="DF414" s="369"/>
      <c r="DG414" s="369"/>
      <c r="DH414" s="369"/>
      <c r="DI414" s="369"/>
      <c r="DJ414" s="369"/>
      <c r="DK414" s="369"/>
      <c r="DL414" s="369"/>
      <c r="DM414" s="369"/>
      <c r="DN414" s="369"/>
      <c r="DO414" s="369"/>
      <c r="DP414" s="369"/>
      <c r="DQ414" s="369"/>
      <c r="DR414" s="369"/>
      <c r="DT414" s="366" t="s">
        <v>213</v>
      </c>
      <c r="DU414" s="304"/>
      <c r="DV414" s="304"/>
      <c r="DW414" s="304"/>
      <c r="DX414" s="304"/>
      <c r="DY414" s="304"/>
      <c r="DZ414" s="304"/>
      <c r="EA414" s="255">
        <v>0</v>
      </c>
      <c r="EB414" s="255">
        <v>0</v>
      </c>
      <c r="EC414" s="255">
        <v>0</v>
      </c>
      <c r="ED414" s="255">
        <f t="shared" si="39"/>
        <v>0</v>
      </c>
      <c r="EE414" s="255">
        <f t="shared" si="39"/>
        <v>0</v>
      </c>
      <c r="EF414" s="255">
        <f t="shared" si="38"/>
        <v>0</v>
      </c>
      <c r="EG414" s="255">
        <v>0</v>
      </c>
      <c r="EH414" s="366" t="s">
        <v>200</v>
      </c>
    </row>
    <row r="415" spans="1:138" x14ac:dyDescent="0.4">
      <c r="A415" s="366" t="s">
        <v>225</v>
      </c>
      <c r="B415" s="366" t="s">
        <v>401</v>
      </c>
      <c r="C415" s="366" t="s">
        <v>382</v>
      </c>
      <c r="D415" s="366" t="s">
        <v>359</v>
      </c>
      <c r="E415" s="366" t="s">
        <v>383</v>
      </c>
      <c r="F415" s="367">
        <v>0</v>
      </c>
      <c r="G415" s="367">
        <v>0</v>
      </c>
      <c r="H415" s="281"/>
      <c r="I415" s="281"/>
      <c r="J415" s="281"/>
      <c r="K415" s="281"/>
      <c r="L415" s="281"/>
      <c r="M415" s="389" t="s">
        <v>411</v>
      </c>
      <c r="N415" s="389" t="s">
        <v>411</v>
      </c>
      <c r="O415" s="389" t="s">
        <v>411</v>
      </c>
      <c r="P415" s="389" t="s">
        <v>411</v>
      </c>
      <c r="Q415" s="389" t="s">
        <v>411</v>
      </c>
      <c r="R415" s="389" t="s">
        <v>411</v>
      </c>
      <c r="S415" s="389" t="s">
        <v>411</v>
      </c>
      <c r="T415" s="389" t="s">
        <v>411</v>
      </c>
      <c r="U415" s="389" t="s">
        <v>411</v>
      </c>
      <c r="V415" s="389" t="s">
        <v>411</v>
      </c>
      <c r="W415" s="389" t="s">
        <v>411</v>
      </c>
      <c r="X415" s="389" t="s">
        <v>411</v>
      </c>
      <c r="Y415" s="389" t="s">
        <v>411</v>
      </c>
      <c r="Z415" s="389" t="s">
        <v>411</v>
      </c>
      <c r="AA415" s="389" t="s">
        <v>411</v>
      </c>
      <c r="AB415" s="389" t="s">
        <v>411</v>
      </c>
      <c r="AC415" s="389" t="s">
        <v>411</v>
      </c>
      <c r="AD415" s="389" t="s">
        <v>411</v>
      </c>
      <c r="AE415" s="389" t="s">
        <v>411</v>
      </c>
      <c r="AF415" s="389" t="s">
        <v>411</v>
      </c>
      <c r="AG415" s="389" t="s">
        <v>411</v>
      </c>
      <c r="AH415" s="389" t="s">
        <v>411</v>
      </c>
      <c r="AI415" s="367"/>
      <c r="AJ415" s="367"/>
      <c r="AK415" s="367"/>
      <c r="AL415" s="367"/>
      <c r="AM415" s="367"/>
      <c r="AN415" s="367"/>
      <c r="AO415" s="367"/>
      <c r="AP415" s="367"/>
      <c r="AQ415" s="367"/>
      <c r="AR415" s="367"/>
      <c r="AS415" s="367"/>
      <c r="AT415" s="367"/>
      <c r="AU415" s="367"/>
      <c r="AV415" s="367"/>
      <c r="AW415" s="367"/>
      <c r="AX415" s="367"/>
      <c r="AY415" s="367"/>
      <c r="AZ415" s="367"/>
      <c r="BA415" s="367"/>
      <c r="BB415" s="367"/>
      <c r="BC415" s="367"/>
      <c r="BD415" s="367"/>
      <c r="BE415" s="367"/>
      <c r="BF415" s="367"/>
      <c r="BG415" s="367"/>
      <c r="BH415" s="367"/>
      <c r="BI415" s="367"/>
      <c r="BJ415" s="367"/>
      <c r="BK415" s="367"/>
      <c r="BL415" s="367"/>
      <c r="BN415" s="369">
        <v>0</v>
      </c>
      <c r="BO415" s="369">
        <v>0</v>
      </c>
      <c r="BP415" s="369">
        <v>0</v>
      </c>
      <c r="BQ415" s="369">
        <v>0</v>
      </c>
      <c r="BR415" s="369">
        <v>0</v>
      </c>
      <c r="BS415" s="390" t="s">
        <v>411</v>
      </c>
      <c r="BT415" s="390" t="s">
        <v>411</v>
      </c>
      <c r="BU415" s="390" t="s">
        <v>411</v>
      </c>
      <c r="BV415" s="390" t="s">
        <v>411</v>
      </c>
      <c r="BW415" s="390" t="s">
        <v>411</v>
      </c>
      <c r="BX415" s="390" t="s">
        <v>411</v>
      </c>
      <c r="BY415" s="390" t="s">
        <v>411</v>
      </c>
      <c r="BZ415" s="390" t="s">
        <v>411</v>
      </c>
      <c r="CA415" s="390" t="s">
        <v>411</v>
      </c>
      <c r="CB415" s="390" t="s">
        <v>411</v>
      </c>
      <c r="CC415" s="390" t="s">
        <v>411</v>
      </c>
      <c r="CD415" s="390" t="s">
        <v>411</v>
      </c>
      <c r="CE415" s="390" t="s">
        <v>411</v>
      </c>
      <c r="CF415" s="390" t="s">
        <v>411</v>
      </c>
      <c r="CG415" s="390" t="s">
        <v>411</v>
      </c>
      <c r="CH415" s="390" t="s">
        <v>411</v>
      </c>
      <c r="CI415" s="390" t="s">
        <v>411</v>
      </c>
      <c r="CJ415" s="390" t="s">
        <v>411</v>
      </c>
      <c r="CK415" s="390" t="s">
        <v>411</v>
      </c>
      <c r="CL415" s="390" t="s">
        <v>411</v>
      </c>
      <c r="CM415" s="390" t="s">
        <v>411</v>
      </c>
      <c r="CN415" s="390" t="s">
        <v>411</v>
      </c>
      <c r="CO415" s="369"/>
      <c r="CP415" s="369"/>
      <c r="CQ415" s="369"/>
      <c r="CR415" s="369"/>
      <c r="CS415" s="369"/>
      <c r="CT415" s="369"/>
      <c r="CU415" s="369"/>
      <c r="CV415" s="369"/>
      <c r="CW415" s="369"/>
      <c r="CX415" s="369"/>
      <c r="CY415" s="369"/>
      <c r="CZ415" s="369"/>
      <c r="DA415" s="369"/>
      <c r="DB415" s="369"/>
      <c r="DC415" s="369"/>
      <c r="DD415" s="369"/>
      <c r="DE415" s="369"/>
      <c r="DF415" s="369"/>
      <c r="DG415" s="369"/>
      <c r="DH415" s="369"/>
      <c r="DI415" s="369"/>
      <c r="DJ415" s="369"/>
      <c r="DK415" s="369"/>
      <c r="DL415" s="369"/>
      <c r="DM415" s="369"/>
      <c r="DN415" s="369"/>
      <c r="DO415" s="369"/>
      <c r="DP415" s="369"/>
      <c r="DQ415" s="369"/>
      <c r="DR415" s="369"/>
      <c r="DT415" s="366" t="s">
        <v>213</v>
      </c>
      <c r="DU415" s="304"/>
      <c r="DV415" s="304"/>
      <c r="DW415" s="304"/>
      <c r="DX415" s="304"/>
      <c r="DY415" s="304"/>
      <c r="DZ415" s="304"/>
      <c r="EA415" s="255">
        <v>0</v>
      </c>
      <c r="EB415" s="255">
        <v>0</v>
      </c>
      <c r="EC415" s="255">
        <v>0</v>
      </c>
      <c r="ED415" s="255">
        <f t="shared" si="39"/>
        <v>0</v>
      </c>
      <c r="EE415" s="255">
        <f t="shared" si="39"/>
        <v>0</v>
      </c>
      <c r="EF415" s="255">
        <f t="shared" si="38"/>
        <v>0</v>
      </c>
      <c r="EG415" s="255">
        <v>0</v>
      </c>
      <c r="EH415" s="366" t="s">
        <v>200</v>
      </c>
    </row>
    <row r="416" spans="1:138" x14ac:dyDescent="0.4">
      <c r="A416" s="366" t="s">
        <v>225</v>
      </c>
      <c r="B416" s="366" t="s">
        <v>267</v>
      </c>
      <c r="C416" s="366" t="s">
        <v>46</v>
      </c>
      <c r="D416" s="366" t="s">
        <v>359</v>
      </c>
      <c r="E416" s="366" t="s">
        <v>321</v>
      </c>
      <c r="F416" s="367">
        <v>195.86</v>
      </c>
      <c r="G416" s="367">
        <v>85.794730029585793</v>
      </c>
      <c r="H416" s="281"/>
      <c r="I416" s="281"/>
      <c r="J416" s="281"/>
      <c r="K416" s="281"/>
      <c r="L416" s="281"/>
      <c r="M416" s="389" t="s">
        <v>411</v>
      </c>
      <c r="N416" s="389" t="s">
        <v>411</v>
      </c>
      <c r="O416" s="389" t="s">
        <v>411</v>
      </c>
      <c r="P416" s="389" t="s">
        <v>411</v>
      </c>
      <c r="Q416" s="389" t="s">
        <v>411</v>
      </c>
      <c r="R416" s="389" t="s">
        <v>411</v>
      </c>
      <c r="S416" s="389" t="s">
        <v>411</v>
      </c>
      <c r="T416" s="389" t="s">
        <v>411</v>
      </c>
      <c r="U416" s="389" t="s">
        <v>411</v>
      </c>
      <c r="V416" s="389" t="s">
        <v>411</v>
      </c>
      <c r="W416" s="389" t="s">
        <v>411</v>
      </c>
      <c r="X416" s="389" t="s">
        <v>411</v>
      </c>
      <c r="Y416" s="389" t="s">
        <v>411</v>
      </c>
      <c r="Z416" s="389" t="s">
        <v>411</v>
      </c>
      <c r="AA416" s="389" t="s">
        <v>411</v>
      </c>
      <c r="AB416" s="389" t="s">
        <v>411</v>
      </c>
      <c r="AC416" s="389" t="s">
        <v>411</v>
      </c>
      <c r="AD416" s="389" t="s">
        <v>411</v>
      </c>
      <c r="AE416" s="389" t="s">
        <v>411</v>
      </c>
      <c r="AF416" s="389" t="s">
        <v>411</v>
      </c>
      <c r="AG416" s="389" t="s">
        <v>411</v>
      </c>
      <c r="AH416" s="389" t="s">
        <v>411</v>
      </c>
      <c r="AI416" s="367"/>
      <c r="AJ416" s="367"/>
      <c r="AK416" s="367"/>
      <c r="AL416" s="367"/>
      <c r="AM416" s="367"/>
      <c r="AN416" s="367"/>
      <c r="AO416" s="367"/>
      <c r="AP416" s="367"/>
      <c r="AQ416" s="367"/>
      <c r="AR416" s="367"/>
      <c r="AS416" s="367"/>
      <c r="AT416" s="367"/>
      <c r="AU416" s="367"/>
      <c r="AV416" s="367"/>
      <c r="AW416" s="367"/>
      <c r="AX416" s="367"/>
      <c r="AY416" s="367"/>
      <c r="AZ416" s="367"/>
      <c r="BA416" s="367"/>
      <c r="BB416" s="367"/>
      <c r="BC416" s="367"/>
      <c r="BD416" s="367"/>
      <c r="BE416" s="367"/>
      <c r="BF416" s="367"/>
      <c r="BG416" s="367"/>
      <c r="BH416" s="367"/>
      <c r="BI416" s="367"/>
      <c r="BJ416" s="367"/>
      <c r="BK416" s="367"/>
      <c r="BL416" s="367"/>
      <c r="BN416" s="369">
        <v>0</v>
      </c>
      <c r="BO416" s="369">
        <v>0</v>
      </c>
      <c r="BP416" s="369">
        <v>0</v>
      </c>
      <c r="BQ416" s="369">
        <v>0</v>
      </c>
      <c r="BR416" s="369">
        <v>0</v>
      </c>
      <c r="BS416" s="390" t="s">
        <v>411</v>
      </c>
      <c r="BT416" s="390" t="s">
        <v>411</v>
      </c>
      <c r="BU416" s="390" t="s">
        <v>411</v>
      </c>
      <c r="BV416" s="390" t="s">
        <v>411</v>
      </c>
      <c r="BW416" s="390" t="s">
        <v>411</v>
      </c>
      <c r="BX416" s="390" t="s">
        <v>411</v>
      </c>
      <c r="BY416" s="390" t="s">
        <v>411</v>
      </c>
      <c r="BZ416" s="390" t="s">
        <v>411</v>
      </c>
      <c r="CA416" s="390" t="s">
        <v>411</v>
      </c>
      <c r="CB416" s="390" t="s">
        <v>411</v>
      </c>
      <c r="CC416" s="390" t="s">
        <v>411</v>
      </c>
      <c r="CD416" s="390" t="s">
        <v>411</v>
      </c>
      <c r="CE416" s="390" t="s">
        <v>411</v>
      </c>
      <c r="CF416" s="390" t="s">
        <v>411</v>
      </c>
      <c r="CG416" s="390" t="s">
        <v>411</v>
      </c>
      <c r="CH416" s="390" t="s">
        <v>411</v>
      </c>
      <c r="CI416" s="390" t="s">
        <v>411</v>
      </c>
      <c r="CJ416" s="390" t="s">
        <v>411</v>
      </c>
      <c r="CK416" s="390" t="s">
        <v>411</v>
      </c>
      <c r="CL416" s="390" t="s">
        <v>411</v>
      </c>
      <c r="CM416" s="390" t="s">
        <v>411</v>
      </c>
      <c r="CN416" s="390" t="s">
        <v>411</v>
      </c>
      <c r="CO416" s="369"/>
      <c r="CP416" s="369"/>
      <c r="CQ416" s="369"/>
      <c r="CR416" s="369"/>
      <c r="CS416" s="369"/>
      <c r="CT416" s="369"/>
      <c r="CU416" s="369"/>
      <c r="CV416" s="369"/>
      <c r="CW416" s="369"/>
      <c r="CX416" s="369"/>
      <c r="CY416" s="369"/>
      <c r="CZ416" s="369"/>
      <c r="DA416" s="369"/>
      <c r="DB416" s="369"/>
      <c r="DC416" s="369"/>
      <c r="DD416" s="369"/>
      <c r="DE416" s="369"/>
      <c r="DF416" s="369"/>
      <c r="DG416" s="369"/>
      <c r="DH416" s="369"/>
      <c r="DI416" s="369"/>
      <c r="DJ416" s="369"/>
      <c r="DK416" s="369"/>
      <c r="DL416" s="369"/>
      <c r="DM416" s="369"/>
      <c r="DN416" s="369"/>
      <c r="DO416" s="369"/>
      <c r="DP416" s="369"/>
      <c r="DQ416" s="369"/>
      <c r="DR416" s="369"/>
      <c r="DT416" s="366" t="s">
        <v>213</v>
      </c>
      <c r="DU416" s="304"/>
      <c r="DV416" s="304"/>
      <c r="DW416" s="304"/>
      <c r="DX416" s="304"/>
      <c r="DY416" s="304"/>
      <c r="DZ416" s="304"/>
      <c r="EA416" s="255">
        <v>0</v>
      </c>
      <c r="EB416" s="255">
        <v>0</v>
      </c>
      <c r="EC416" s="255">
        <v>0</v>
      </c>
      <c r="ED416" s="255">
        <f t="shared" si="39"/>
        <v>0</v>
      </c>
      <c r="EE416" s="255">
        <f t="shared" si="39"/>
        <v>0</v>
      </c>
      <c r="EF416" s="255">
        <f t="shared" si="38"/>
        <v>0</v>
      </c>
      <c r="EG416" s="255">
        <v>0</v>
      </c>
      <c r="EH416" s="366" t="s">
        <v>200</v>
      </c>
    </row>
    <row r="417" spans="1:138" x14ac:dyDescent="0.4">
      <c r="A417" s="366" t="s">
        <v>225</v>
      </c>
      <c r="B417" s="366" t="s">
        <v>267</v>
      </c>
      <c r="C417" s="366" t="s">
        <v>46</v>
      </c>
      <c r="D417" s="366" t="s">
        <v>359</v>
      </c>
      <c r="E417" s="366" t="s">
        <v>396</v>
      </c>
      <c r="F417" s="367">
        <v>195.86</v>
      </c>
      <c r="G417" s="367">
        <v>85.794730029585793</v>
      </c>
      <c r="H417" s="281"/>
      <c r="I417" s="281"/>
      <c r="J417" s="281"/>
      <c r="K417" s="281"/>
      <c r="L417" s="281"/>
      <c r="M417" s="389" t="s">
        <v>411</v>
      </c>
      <c r="N417" s="389" t="s">
        <v>411</v>
      </c>
      <c r="O417" s="389" t="s">
        <v>411</v>
      </c>
      <c r="P417" s="389" t="s">
        <v>411</v>
      </c>
      <c r="Q417" s="389" t="s">
        <v>411</v>
      </c>
      <c r="R417" s="389" t="s">
        <v>411</v>
      </c>
      <c r="S417" s="389" t="s">
        <v>411</v>
      </c>
      <c r="T417" s="389" t="s">
        <v>411</v>
      </c>
      <c r="U417" s="389" t="s">
        <v>411</v>
      </c>
      <c r="V417" s="389" t="s">
        <v>411</v>
      </c>
      <c r="W417" s="389" t="s">
        <v>411</v>
      </c>
      <c r="X417" s="389" t="s">
        <v>411</v>
      </c>
      <c r="Y417" s="389" t="s">
        <v>411</v>
      </c>
      <c r="Z417" s="389" t="s">
        <v>411</v>
      </c>
      <c r="AA417" s="389" t="s">
        <v>411</v>
      </c>
      <c r="AB417" s="389" t="s">
        <v>411</v>
      </c>
      <c r="AC417" s="389" t="s">
        <v>411</v>
      </c>
      <c r="AD417" s="389" t="s">
        <v>411</v>
      </c>
      <c r="AE417" s="389" t="s">
        <v>411</v>
      </c>
      <c r="AF417" s="389" t="s">
        <v>411</v>
      </c>
      <c r="AG417" s="389" t="s">
        <v>411</v>
      </c>
      <c r="AH417" s="389" t="s">
        <v>411</v>
      </c>
      <c r="AI417" s="367"/>
      <c r="AJ417" s="367"/>
      <c r="AK417" s="367"/>
      <c r="AL417" s="367"/>
      <c r="AM417" s="367"/>
      <c r="AN417" s="367"/>
      <c r="AO417" s="367"/>
      <c r="AP417" s="367"/>
      <c r="AQ417" s="367"/>
      <c r="AR417" s="367"/>
      <c r="AS417" s="367"/>
      <c r="AT417" s="367"/>
      <c r="AU417" s="367"/>
      <c r="AV417" s="367"/>
      <c r="AW417" s="367"/>
      <c r="AX417" s="367"/>
      <c r="AY417" s="367"/>
      <c r="AZ417" s="367"/>
      <c r="BA417" s="367"/>
      <c r="BB417" s="367"/>
      <c r="BC417" s="367"/>
      <c r="BD417" s="367"/>
      <c r="BE417" s="367"/>
      <c r="BF417" s="367"/>
      <c r="BG417" s="367"/>
      <c r="BH417" s="367"/>
      <c r="BI417" s="367"/>
      <c r="BJ417" s="367"/>
      <c r="BK417" s="367"/>
      <c r="BL417" s="367"/>
      <c r="BN417" s="369">
        <v>0</v>
      </c>
      <c r="BO417" s="369">
        <v>0</v>
      </c>
      <c r="BP417" s="369">
        <v>0</v>
      </c>
      <c r="BQ417" s="369">
        <v>0</v>
      </c>
      <c r="BR417" s="369">
        <v>0</v>
      </c>
      <c r="BS417" s="390" t="s">
        <v>411</v>
      </c>
      <c r="BT417" s="390" t="s">
        <v>411</v>
      </c>
      <c r="BU417" s="390" t="s">
        <v>411</v>
      </c>
      <c r="BV417" s="390" t="s">
        <v>411</v>
      </c>
      <c r="BW417" s="390" t="s">
        <v>411</v>
      </c>
      <c r="BX417" s="390" t="s">
        <v>411</v>
      </c>
      <c r="BY417" s="390" t="s">
        <v>411</v>
      </c>
      <c r="BZ417" s="390" t="s">
        <v>411</v>
      </c>
      <c r="CA417" s="390" t="s">
        <v>411</v>
      </c>
      <c r="CB417" s="390" t="s">
        <v>411</v>
      </c>
      <c r="CC417" s="390" t="s">
        <v>411</v>
      </c>
      <c r="CD417" s="390" t="s">
        <v>411</v>
      </c>
      <c r="CE417" s="390" t="s">
        <v>411</v>
      </c>
      <c r="CF417" s="390" t="s">
        <v>411</v>
      </c>
      <c r="CG417" s="390" t="s">
        <v>411</v>
      </c>
      <c r="CH417" s="390" t="s">
        <v>411</v>
      </c>
      <c r="CI417" s="390" t="s">
        <v>411</v>
      </c>
      <c r="CJ417" s="390" t="s">
        <v>411</v>
      </c>
      <c r="CK417" s="390" t="s">
        <v>411</v>
      </c>
      <c r="CL417" s="390" t="s">
        <v>411</v>
      </c>
      <c r="CM417" s="390" t="s">
        <v>411</v>
      </c>
      <c r="CN417" s="390" t="s">
        <v>411</v>
      </c>
      <c r="CO417" s="369"/>
      <c r="CP417" s="369"/>
      <c r="CQ417" s="369"/>
      <c r="CR417" s="369"/>
      <c r="CS417" s="369"/>
      <c r="CT417" s="369"/>
      <c r="CU417" s="369"/>
      <c r="CV417" s="369"/>
      <c r="CW417" s="369"/>
      <c r="CX417" s="369"/>
      <c r="CY417" s="369"/>
      <c r="CZ417" s="369"/>
      <c r="DA417" s="369"/>
      <c r="DB417" s="369"/>
      <c r="DC417" s="369"/>
      <c r="DD417" s="369"/>
      <c r="DE417" s="369"/>
      <c r="DF417" s="369"/>
      <c r="DG417" s="369"/>
      <c r="DH417" s="369"/>
      <c r="DI417" s="369"/>
      <c r="DJ417" s="369"/>
      <c r="DK417" s="369"/>
      <c r="DL417" s="369"/>
      <c r="DM417" s="369"/>
      <c r="DN417" s="369"/>
      <c r="DO417" s="369"/>
      <c r="DP417" s="369"/>
      <c r="DQ417" s="369"/>
      <c r="DR417" s="369"/>
      <c r="DT417" s="366" t="s">
        <v>213</v>
      </c>
      <c r="DU417" s="304"/>
      <c r="DV417" s="304"/>
      <c r="DW417" s="304"/>
      <c r="DX417" s="304"/>
      <c r="DY417" s="304"/>
      <c r="DZ417" s="304"/>
      <c r="EA417" s="255">
        <v>0</v>
      </c>
      <c r="EB417" s="255">
        <v>0</v>
      </c>
      <c r="EC417" s="255">
        <v>0</v>
      </c>
      <c r="ED417" s="255">
        <f t="shared" si="39"/>
        <v>0</v>
      </c>
      <c r="EE417" s="255">
        <f t="shared" si="39"/>
        <v>0</v>
      </c>
      <c r="EF417" s="255">
        <f t="shared" si="38"/>
        <v>0</v>
      </c>
      <c r="EG417" s="255">
        <v>0</v>
      </c>
      <c r="EH417" s="366" t="s">
        <v>200</v>
      </c>
    </row>
    <row r="418" spans="1:138" x14ac:dyDescent="0.4">
      <c r="A418" s="366" t="s">
        <v>225</v>
      </c>
      <c r="B418" s="366" t="s">
        <v>402</v>
      </c>
      <c r="C418" s="366" t="s">
        <v>382</v>
      </c>
      <c r="D418" s="366" t="s">
        <v>359</v>
      </c>
      <c r="E418" s="366" t="s">
        <v>383</v>
      </c>
      <c r="F418" s="367">
        <v>0</v>
      </c>
      <c r="G418" s="367">
        <v>0</v>
      </c>
      <c r="H418" s="281"/>
      <c r="I418" s="281"/>
      <c r="J418" s="281"/>
      <c r="K418" s="281"/>
      <c r="L418" s="281"/>
      <c r="M418" s="389" t="s">
        <v>411</v>
      </c>
      <c r="N418" s="389" t="s">
        <v>411</v>
      </c>
      <c r="O418" s="389" t="s">
        <v>411</v>
      </c>
      <c r="P418" s="389" t="s">
        <v>411</v>
      </c>
      <c r="Q418" s="389" t="s">
        <v>411</v>
      </c>
      <c r="R418" s="389" t="s">
        <v>411</v>
      </c>
      <c r="S418" s="389" t="s">
        <v>411</v>
      </c>
      <c r="T418" s="389" t="s">
        <v>411</v>
      </c>
      <c r="U418" s="389" t="s">
        <v>411</v>
      </c>
      <c r="V418" s="389" t="s">
        <v>411</v>
      </c>
      <c r="W418" s="389" t="s">
        <v>411</v>
      </c>
      <c r="X418" s="389" t="s">
        <v>411</v>
      </c>
      <c r="Y418" s="389" t="s">
        <v>411</v>
      </c>
      <c r="Z418" s="389" t="s">
        <v>411</v>
      </c>
      <c r="AA418" s="389" t="s">
        <v>411</v>
      </c>
      <c r="AB418" s="389" t="s">
        <v>411</v>
      </c>
      <c r="AC418" s="389" t="s">
        <v>411</v>
      </c>
      <c r="AD418" s="389" t="s">
        <v>411</v>
      </c>
      <c r="AE418" s="389" t="s">
        <v>411</v>
      </c>
      <c r="AF418" s="389" t="s">
        <v>411</v>
      </c>
      <c r="AG418" s="389" t="s">
        <v>411</v>
      </c>
      <c r="AH418" s="389" t="s">
        <v>411</v>
      </c>
      <c r="AI418" s="367"/>
      <c r="AJ418" s="367"/>
      <c r="AK418" s="367"/>
      <c r="AL418" s="367"/>
      <c r="AM418" s="367"/>
      <c r="AN418" s="367"/>
      <c r="AO418" s="367"/>
      <c r="AP418" s="367"/>
      <c r="AQ418" s="367"/>
      <c r="AR418" s="367"/>
      <c r="AS418" s="367"/>
      <c r="AT418" s="367"/>
      <c r="AU418" s="367"/>
      <c r="AV418" s="367"/>
      <c r="AW418" s="367"/>
      <c r="AX418" s="367"/>
      <c r="AY418" s="367"/>
      <c r="AZ418" s="367"/>
      <c r="BA418" s="367"/>
      <c r="BB418" s="367"/>
      <c r="BC418" s="367"/>
      <c r="BD418" s="367"/>
      <c r="BE418" s="367"/>
      <c r="BF418" s="367"/>
      <c r="BG418" s="367"/>
      <c r="BH418" s="367"/>
      <c r="BI418" s="367"/>
      <c r="BJ418" s="367"/>
      <c r="BK418" s="367"/>
      <c r="BL418" s="367"/>
      <c r="BN418" s="369">
        <v>0</v>
      </c>
      <c r="BO418" s="369">
        <v>0</v>
      </c>
      <c r="BP418" s="369">
        <v>0</v>
      </c>
      <c r="BQ418" s="369">
        <v>0</v>
      </c>
      <c r="BR418" s="369">
        <v>0</v>
      </c>
      <c r="BS418" s="390" t="s">
        <v>411</v>
      </c>
      <c r="BT418" s="390" t="s">
        <v>411</v>
      </c>
      <c r="BU418" s="390" t="s">
        <v>411</v>
      </c>
      <c r="BV418" s="390" t="s">
        <v>411</v>
      </c>
      <c r="BW418" s="390" t="s">
        <v>411</v>
      </c>
      <c r="BX418" s="390" t="s">
        <v>411</v>
      </c>
      <c r="BY418" s="390" t="s">
        <v>411</v>
      </c>
      <c r="BZ418" s="390" t="s">
        <v>411</v>
      </c>
      <c r="CA418" s="390" t="s">
        <v>411</v>
      </c>
      <c r="CB418" s="390" t="s">
        <v>411</v>
      </c>
      <c r="CC418" s="390" t="s">
        <v>411</v>
      </c>
      <c r="CD418" s="390" t="s">
        <v>411</v>
      </c>
      <c r="CE418" s="390" t="s">
        <v>411</v>
      </c>
      <c r="CF418" s="390" t="s">
        <v>411</v>
      </c>
      <c r="CG418" s="390" t="s">
        <v>411</v>
      </c>
      <c r="CH418" s="390" t="s">
        <v>411</v>
      </c>
      <c r="CI418" s="390" t="s">
        <v>411</v>
      </c>
      <c r="CJ418" s="390" t="s">
        <v>411</v>
      </c>
      <c r="CK418" s="390" t="s">
        <v>411</v>
      </c>
      <c r="CL418" s="390" t="s">
        <v>411</v>
      </c>
      <c r="CM418" s="390" t="s">
        <v>411</v>
      </c>
      <c r="CN418" s="390" t="s">
        <v>411</v>
      </c>
      <c r="CO418" s="369"/>
      <c r="CP418" s="369"/>
      <c r="CQ418" s="369"/>
      <c r="CR418" s="369"/>
      <c r="CS418" s="369"/>
      <c r="CT418" s="369"/>
      <c r="CU418" s="369"/>
      <c r="CV418" s="369"/>
      <c r="CW418" s="369"/>
      <c r="CX418" s="369"/>
      <c r="CY418" s="369"/>
      <c r="CZ418" s="369"/>
      <c r="DA418" s="369"/>
      <c r="DB418" s="369"/>
      <c r="DC418" s="369"/>
      <c r="DD418" s="369"/>
      <c r="DE418" s="369"/>
      <c r="DF418" s="369"/>
      <c r="DG418" s="369"/>
      <c r="DH418" s="369"/>
      <c r="DI418" s="369"/>
      <c r="DJ418" s="369"/>
      <c r="DK418" s="369"/>
      <c r="DL418" s="369"/>
      <c r="DM418" s="369"/>
      <c r="DN418" s="369"/>
      <c r="DO418" s="369"/>
      <c r="DP418" s="369"/>
      <c r="DQ418" s="369"/>
      <c r="DR418" s="369"/>
      <c r="DT418" s="366" t="s">
        <v>213</v>
      </c>
      <c r="DU418" s="304"/>
      <c r="DV418" s="304"/>
      <c r="DW418" s="304"/>
      <c r="DX418" s="304"/>
      <c r="DY418" s="304"/>
      <c r="DZ418" s="304"/>
      <c r="EA418" s="255">
        <v>0</v>
      </c>
      <c r="EB418" s="255">
        <v>0</v>
      </c>
      <c r="EC418" s="255">
        <v>0</v>
      </c>
      <c r="ED418" s="255">
        <f t="shared" si="39"/>
        <v>0</v>
      </c>
      <c r="EE418" s="255">
        <f t="shared" si="39"/>
        <v>0</v>
      </c>
      <c r="EF418" s="255">
        <f t="shared" si="38"/>
        <v>0</v>
      </c>
      <c r="EG418" s="255">
        <v>0</v>
      </c>
      <c r="EH418" s="366" t="s">
        <v>200</v>
      </c>
    </row>
    <row r="419" spans="1:138" x14ac:dyDescent="0.4">
      <c r="A419" s="366" t="s">
        <v>225</v>
      </c>
      <c r="B419" s="366" t="s">
        <v>267</v>
      </c>
      <c r="C419" s="366" t="s">
        <v>46</v>
      </c>
      <c r="D419" s="366" t="s">
        <v>359</v>
      </c>
      <c r="E419" s="366" t="s">
        <v>321</v>
      </c>
      <c r="F419" s="367">
        <v>195.86</v>
      </c>
      <c r="G419" s="367">
        <v>85.794730029585793</v>
      </c>
      <c r="H419" s="281"/>
      <c r="I419" s="281"/>
      <c r="J419" s="281"/>
      <c r="K419" s="281"/>
      <c r="L419" s="281"/>
      <c r="M419" s="389" t="s">
        <v>411</v>
      </c>
      <c r="N419" s="389" t="s">
        <v>411</v>
      </c>
      <c r="O419" s="389" t="s">
        <v>411</v>
      </c>
      <c r="P419" s="389" t="s">
        <v>411</v>
      </c>
      <c r="Q419" s="389" t="s">
        <v>411</v>
      </c>
      <c r="R419" s="389" t="s">
        <v>411</v>
      </c>
      <c r="S419" s="389" t="s">
        <v>411</v>
      </c>
      <c r="T419" s="389" t="s">
        <v>411</v>
      </c>
      <c r="U419" s="389" t="s">
        <v>411</v>
      </c>
      <c r="V419" s="389" t="s">
        <v>411</v>
      </c>
      <c r="W419" s="389" t="s">
        <v>411</v>
      </c>
      <c r="X419" s="389" t="s">
        <v>411</v>
      </c>
      <c r="Y419" s="389" t="s">
        <v>411</v>
      </c>
      <c r="Z419" s="389" t="s">
        <v>411</v>
      </c>
      <c r="AA419" s="389" t="s">
        <v>411</v>
      </c>
      <c r="AB419" s="389" t="s">
        <v>411</v>
      </c>
      <c r="AC419" s="389" t="s">
        <v>411</v>
      </c>
      <c r="AD419" s="389" t="s">
        <v>411</v>
      </c>
      <c r="AE419" s="389" t="s">
        <v>411</v>
      </c>
      <c r="AF419" s="389" t="s">
        <v>411</v>
      </c>
      <c r="AG419" s="389" t="s">
        <v>411</v>
      </c>
      <c r="AH419" s="389" t="s">
        <v>411</v>
      </c>
      <c r="AI419" s="367"/>
      <c r="AJ419" s="367"/>
      <c r="AK419" s="367"/>
      <c r="AL419" s="367"/>
      <c r="AM419" s="367"/>
      <c r="AN419" s="367"/>
      <c r="AO419" s="367"/>
      <c r="AP419" s="367"/>
      <c r="AQ419" s="367"/>
      <c r="AR419" s="367"/>
      <c r="AS419" s="367"/>
      <c r="AT419" s="367"/>
      <c r="AU419" s="367"/>
      <c r="AV419" s="367"/>
      <c r="AW419" s="367"/>
      <c r="AX419" s="367"/>
      <c r="AY419" s="367"/>
      <c r="AZ419" s="367"/>
      <c r="BA419" s="367"/>
      <c r="BB419" s="367"/>
      <c r="BC419" s="367"/>
      <c r="BD419" s="367"/>
      <c r="BE419" s="367"/>
      <c r="BF419" s="367"/>
      <c r="BG419" s="367"/>
      <c r="BH419" s="367"/>
      <c r="BI419" s="367"/>
      <c r="BJ419" s="367"/>
      <c r="BK419" s="367"/>
      <c r="BL419" s="367"/>
      <c r="BN419" s="369">
        <v>0</v>
      </c>
      <c r="BO419" s="369">
        <v>0</v>
      </c>
      <c r="BP419" s="369">
        <v>0</v>
      </c>
      <c r="BQ419" s="369">
        <v>0</v>
      </c>
      <c r="BR419" s="369">
        <v>0</v>
      </c>
      <c r="BS419" s="390" t="s">
        <v>411</v>
      </c>
      <c r="BT419" s="390" t="s">
        <v>411</v>
      </c>
      <c r="BU419" s="390" t="s">
        <v>411</v>
      </c>
      <c r="BV419" s="390" t="s">
        <v>411</v>
      </c>
      <c r="BW419" s="390" t="s">
        <v>411</v>
      </c>
      <c r="BX419" s="390" t="s">
        <v>411</v>
      </c>
      <c r="BY419" s="390" t="s">
        <v>411</v>
      </c>
      <c r="BZ419" s="390" t="s">
        <v>411</v>
      </c>
      <c r="CA419" s="390" t="s">
        <v>411</v>
      </c>
      <c r="CB419" s="390" t="s">
        <v>411</v>
      </c>
      <c r="CC419" s="390" t="s">
        <v>411</v>
      </c>
      <c r="CD419" s="390" t="s">
        <v>411</v>
      </c>
      <c r="CE419" s="390" t="s">
        <v>411</v>
      </c>
      <c r="CF419" s="390" t="s">
        <v>411</v>
      </c>
      <c r="CG419" s="390" t="s">
        <v>411</v>
      </c>
      <c r="CH419" s="390" t="s">
        <v>411</v>
      </c>
      <c r="CI419" s="390" t="s">
        <v>411</v>
      </c>
      <c r="CJ419" s="390" t="s">
        <v>411</v>
      </c>
      <c r="CK419" s="390" t="s">
        <v>411</v>
      </c>
      <c r="CL419" s="390" t="s">
        <v>411</v>
      </c>
      <c r="CM419" s="390" t="s">
        <v>411</v>
      </c>
      <c r="CN419" s="390" t="s">
        <v>411</v>
      </c>
      <c r="CO419" s="369"/>
      <c r="CP419" s="369"/>
      <c r="CQ419" s="369"/>
      <c r="CR419" s="369"/>
      <c r="CS419" s="369"/>
      <c r="CT419" s="369"/>
      <c r="CU419" s="369"/>
      <c r="CV419" s="369"/>
      <c r="CW419" s="369"/>
      <c r="CX419" s="369"/>
      <c r="CY419" s="369"/>
      <c r="CZ419" s="369"/>
      <c r="DA419" s="369"/>
      <c r="DB419" s="369"/>
      <c r="DC419" s="369"/>
      <c r="DD419" s="369"/>
      <c r="DE419" s="369"/>
      <c r="DF419" s="369"/>
      <c r="DG419" s="369"/>
      <c r="DH419" s="369"/>
      <c r="DI419" s="369"/>
      <c r="DJ419" s="369"/>
      <c r="DK419" s="369"/>
      <c r="DL419" s="369"/>
      <c r="DM419" s="369"/>
      <c r="DN419" s="369"/>
      <c r="DO419" s="369"/>
      <c r="DP419" s="369"/>
      <c r="DQ419" s="369"/>
      <c r="DR419" s="369"/>
      <c r="DT419" s="366" t="s">
        <v>213</v>
      </c>
      <c r="DU419" s="304"/>
      <c r="DV419" s="304"/>
      <c r="DW419" s="304"/>
      <c r="DX419" s="304"/>
      <c r="DY419" s="304"/>
      <c r="DZ419" s="304"/>
      <c r="EA419" s="255">
        <v>0</v>
      </c>
      <c r="EB419" s="255">
        <v>0</v>
      </c>
      <c r="EC419" s="255">
        <v>0</v>
      </c>
      <c r="ED419" s="255">
        <f t="shared" si="39"/>
        <v>0</v>
      </c>
      <c r="EE419" s="255">
        <f t="shared" si="39"/>
        <v>0</v>
      </c>
      <c r="EF419" s="255">
        <f t="shared" si="38"/>
        <v>0</v>
      </c>
      <c r="EG419" s="255">
        <v>0</v>
      </c>
      <c r="EH419" s="366" t="s">
        <v>200</v>
      </c>
    </row>
    <row r="420" spans="1:138" x14ac:dyDescent="0.4">
      <c r="A420" s="366" t="s">
        <v>225</v>
      </c>
      <c r="B420" s="366" t="s">
        <v>267</v>
      </c>
      <c r="C420" s="366" t="s">
        <v>46</v>
      </c>
      <c r="D420" s="366" t="s">
        <v>359</v>
      </c>
      <c r="E420" s="366" t="s">
        <v>396</v>
      </c>
      <c r="F420" s="367">
        <v>195.86</v>
      </c>
      <c r="G420" s="367">
        <v>85.794730029585793</v>
      </c>
      <c r="H420" s="281"/>
      <c r="I420" s="281"/>
      <c r="J420" s="281"/>
      <c r="K420" s="281"/>
      <c r="L420" s="281"/>
      <c r="M420" s="389" t="s">
        <v>411</v>
      </c>
      <c r="N420" s="389" t="s">
        <v>411</v>
      </c>
      <c r="O420" s="389" t="s">
        <v>411</v>
      </c>
      <c r="P420" s="389" t="s">
        <v>411</v>
      </c>
      <c r="Q420" s="389" t="s">
        <v>411</v>
      </c>
      <c r="R420" s="389" t="s">
        <v>411</v>
      </c>
      <c r="S420" s="389" t="s">
        <v>411</v>
      </c>
      <c r="T420" s="389" t="s">
        <v>411</v>
      </c>
      <c r="U420" s="389" t="s">
        <v>411</v>
      </c>
      <c r="V420" s="389" t="s">
        <v>411</v>
      </c>
      <c r="W420" s="389" t="s">
        <v>411</v>
      </c>
      <c r="X420" s="389" t="s">
        <v>411</v>
      </c>
      <c r="Y420" s="389" t="s">
        <v>411</v>
      </c>
      <c r="Z420" s="389" t="s">
        <v>411</v>
      </c>
      <c r="AA420" s="389" t="s">
        <v>411</v>
      </c>
      <c r="AB420" s="389" t="s">
        <v>411</v>
      </c>
      <c r="AC420" s="389" t="s">
        <v>411</v>
      </c>
      <c r="AD420" s="389" t="s">
        <v>411</v>
      </c>
      <c r="AE420" s="389" t="s">
        <v>411</v>
      </c>
      <c r="AF420" s="389" t="s">
        <v>411</v>
      </c>
      <c r="AG420" s="389" t="s">
        <v>411</v>
      </c>
      <c r="AH420" s="389" t="s">
        <v>411</v>
      </c>
      <c r="AI420" s="367"/>
      <c r="AJ420" s="367"/>
      <c r="AK420" s="367"/>
      <c r="AL420" s="367"/>
      <c r="AM420" s="367"/>
      <c r="AN420" s="367"/>
      <c r="AO420" s="367"/>
      <c r="AP420" s="367"/>
      <c r="AQ420" s="367"/>
      <c r="AR420" s="367"/>
      <c r="AS420" s="367"/>
      <c r="AT420" s="367"/>
      <c r="AU420" s="367"/>
      <c r="AV420" s="367"/>
      <c r="AW420" s="367"/>
      <c r="AX420" s="367"/>
      <c r="AY420" s="367"/>
      <c r="AZ420" s="367"/>
      <c r="BA420" s="367"/>
      <c r="BB420" s="367"/>
      <c r="BC420" s="367"/>
      <c r="BD420" s="367"/>
      <c r="BE420" s="367"/>
      <c r="BF420" s="367"/>
      <c r="BG420" s="367"/>
      <c r="BH420" s="367"/>
      <c r="BI420" s="367"/>
      <c r="BJ420" s="367"/>
      <c r="BK420" s="367"/>
      <c r="BL420" s="367"/>
      <c r="BN420" s="369">
        <v>0</v>
      </c>
      <c r="BO420" s="369">
        <v>0</v>
      </c>
      <c r="BP420" s="369">
        <v>0</v>
      </c>
      <c r="BQ420" s="369">
        <v>0</v>
      </c>
      <c r="BR420" s="369">
        <v>0</v>
      </c>
      <c r="BS420" s="390" t="s">
        <v>411</v>
      </c>
      <c r="BT420" s="390" t="s">
        <v>411</v>
      </c>
      <c r="BU420" s="390" t="s">
        <v>411</v>
      </c>
      <c r="BV420" s="390" t="s">
        <v>411</v>
      </c>
      <c r="BW420" s="390" t="s">
        <v>411</v>
      </c>
      <c r="BX420" s="390" t="s">
        <v>411</v>
      </c>
      <c r="BY420" s="390" t="s">
        <v>411</v>
      </c>
      <c r="BZ420" s="390" t="s">
        <v>411</v>
      </c>
      <c r="CA420" s="390" t="s">
        <v>411</v>
      </c>
      <c r="CB420" s="390" t="s">
        <v>411</v>
      </c>
      <c r="CC420" s="390" t="s">
        <v>411</v>
      </c>
      <c r="CD420" s="390" t="s">
        <v>411</v>
      </c>
      <c r="CE420" s="390" t="s">
        <v>411</v>
      </c>
      <c r="CF420" s="390" t="s">
        <v>411</v>
      </c>
      <c r="CG420" s="390" t="s">
        <v>411</v>
      </c>
      <c r="CH420" s="390" t="s">
        <v>411</v>
      </c>
      <c r="CI420" s="390" t="s">
        <v>411</v>
      </c>
      <c r="CJ420" s="390" t="s">
        <v>411</v>
      </c>
      <c r="CK420" s="390" t="s">
        <v>411</v>
      </c>
      <c r="CL420" s="390" t="s">
        <v>411</v>
      </c>
      <c r="CM420" s="390" t="s">
        <v>411</v>
      </c>
      <c r="CN420" s="390" t="s">
        <v>411</v>
      </c>
      <c r="CO420" s="369"/>
      <c r="CP420" s="369"/>
      <c r="CQ420" s="369"/>
      <c r="CR420" s="369"/>
      <c r="CS420" s="369"/>
      <c r="CT420" s="369"/>
      <c r="CU420" s="369"/>
      <c r="CV420" s="369"/>
      <c r="CW420" s="369"/>
      <c r="CX420" s="369"/>
      <c r="CY420" s="369"/>
      <c r="CZ420" s="369"/>
      <c r="DA420" s="369"/>
      <c r="DB420" s="369"/>
      <c r="DC420" s="369"/>
      <c r="DD420" s="369"/>
      <c r="DE420" s="369"/>
      <c r="DF420" s="369"/>
      <c r="DG420" s="369"/>
      <c r="DH420" s="369"/>
      <c r="DI420" s="369"/>
      <c r="DJ420" s="369"/>
      <c r="DK420" s="369"/>
      <c r="DL420" s="369"/>
      <c r="DM420" s="369"/>
      <c r="DN420" s="369"/>
      <c r="DO420" s="369"/>
      <c r="DP420" s="369"/>
      <c r="DQ420" s="369"/>
      <c r="DR420" s="369"/>
      <c r="DT420" s="366" t="s">
        <v>213</v>
      </c>
      <c r="DU420" s="304"/>
      <c r="DV420" s="304"/>
      <c r="DW420" s="304"/>
      <c r="DX420" s="304"/>
      <c r="DY420" s="304"/>
      <c r="DZ420" s="304"/>
      <c r="EA420" s="255">
        <v>0</v>
      </c>
      <c r="EB420" s="255">
        <v>0</v>
      </c>
      <c r="EC420" s="255">
        <v>0</v>
      </c>
      <c r="ED420" s="255">
        <f t="shared" si="39"/>
        <v>0</v>
      </c>
      <c r="EE420" s="255">
        <f t="shared" si="39"/>
        <v>0</v>
      </c>
      <c r="EF420" s="255">
        <f t="shared" si="38"/>
        <v>0</v>
      </c>
      <c r="EG420" s="255">
        <v>0</v>
      </c>
      <c r="EH420" s="366" t="s">
        <v>200</v>
      </c>
    </row>
    <row r="421" spans="1:138" x14ac:dyDescent="0.4">
      <c r="A421" s="366" t="s">
        <v>225</v>
      </c>
      <c r="B421" s="366" t="s">
        <v>403</v>
      </c>
      <c r="C421" s="366" t="s">
        <v>382</v>
      </c>
      <c r="D421" s="366" t="s">
        <v>359</v>
      </c>
      <c r="E421" s="366" t="s">
        <v>383</v>
      </c>
      <c r="F421" s="367">
        <v>0</v>
      </c>
      <c r="G421" s="367">
        <v>0</v>
      </c>
      <c r="H421" s="281"/>
      <c r="I421" s="281"/>
      <c r="J421" s="281"/>
      <c r="K421" s="281"/>
      <c r="L421" s="281"/>
      <c r="M421" s="389" t="s">
        <v>411</v>
      </c>
      <c r="N421" s="389" t="s">
        <v>411</v>
      </c>
      <c r="O421" s="389" t="s">
        <v>411</v>
      </c>
      <c r="P421" s="389" t="s">
        <v>411</v>
      </c>
      <c r="Q421" s="389" t="s">
        <v>411</v>
      </c>
      <c r="R421" s="389" t="s">
        <v>411</v>
      </c>
      <c r="S421" s="389" t="s">
        <v>411</v>
      </c>
      <c r="T421" s="389" t="s">
        <v>411</v>
      </c>
      <c r="U421" s="389" t="s">
        <v>411</v>
      </c>
      <c r="V421" s="389" t="s">
        <v>411</v>
      </c>
      <c r="W421" s="389" t="s">
        <v>411</v>
      </c>
      <c r="X421" s="389" t="s">
        <v>411</v>
      </c>
      <c r="Y421" s="389" t="s">
        <v>411</v>
      </c>
      <c r="Z421" s="389" t="s">
        <v>411</v>
      </c>
      <c r="AA421" s="389" t="s">
        <v>411</v>
      </c>
      <c r="AB421" s="389" t="s">
        <v>411</v>
      </c>
      <c r="AC421" s="389" t="s">
        <v>411</v>
      </c>
      <c r="AD421" s="389" t="s">
        <v>411</v>
      </c>
      <c r="AE421" s="389" t="s">
        <v>411</v>
      </c>
      <c r="AF421" s="389" t="s">
        <v>411</v>
      </c>
      <c r="AG421" s="389" t="s">
        <v>411</v>
      </c>
      <c r="AH421" s="389" t="s">
        <v>411</v>
      </c>
      <c r="AI421" s="367"/>
      <c r="AJ421" s="367"/>
      <c r="AK421" s="367"/>
      <c r="AL421" s="367"/>
      <c r="AM421" s="367"/>
      <c r="AN421" s="367"/>
      <c r="AO421" s="367"/>
      <c r="AP421" s="367"/>
      <c r="AQ421" s="367"/>
      <c r="AR421" s="367"/>
      <c r="AS421" s="367"/>
      <c r="AT421" s="367"/>
      <c r="AU421" s="367"/>
      <c r="AV421" s="367"/>
      <c r="AW421" s="367"/>
      <c r="AX421" s="367"/>
      <c r="AY421" s="367"/>
      <c r="AZ421" s="367"/>
      <c r="BA421" s="367"/>
      <c r="BB421" s="367"/>
      <c r="BC421" s="367"/>
      <c r="BD421" s="367"/>
      <c r="BE421" s="367"/>
      <c r="BF421" s="367"/>
      <c r="BG421" s="367"/>
      <c r="BH421" s="367"/>
      <c r="BI421" s="367"/>
      <c r="BJ421" s="367"/>
      <c r="BK421" s="367"/>
      <c r="BL421" s="367"/>
      <c r="BN421" s="369">
        <v>0</v>
      </c>
      <c r="BO421" s="369">
        <v>0</v>
      </c>
      <c r="BP421" s="369">
        <v>0</v>
      </c>
      <c r="BQ421" s="369">
        <v>0</v>
      </c>
      <c r="BR421" s="369">
        <v>0</v>
      </c>
      <c r="BS421" s="390" t="s">
        <v>411</v>
      </c>
      <c r="BT421" s="390" t="s">
        <v>411</v>
      </c>
      <c r="BU421" s="390" t="s">
        <v>411</v>
      </c>
      <c r="BV421" s="390" t="s">
        <v>411</v>
      </c>
      <c r="BW421" s="390" t="s">
        <v>411</v>
      </c>
      <c r="BX421" s="390" t="s">
        <v>411</v>
      </c>
      <c r="BY421" s="390" t="s">
        <v>411</v>
      </c>
      <c r="BZ421" s="390" t="s">
        <v>411</v>
      </c>
      <c r="CA421" s="390" t="s">
        <v>411</v>
      </c>
      <c r="CB421" s="390" t="s">
        <v>411</v>
      </c>
      <c r="CC421" s="390" t="s">
        <v>411</v>
      </c>
      <c r="CD421" s="390" t="s">
        <v>411</v>
      </c>
      <c r="CE421" s="390" t="s">
        <v>411</v>
      </c>
      <c r="CF421" s="390" t="s">
        <v>411</v>
      </c>
      <c r="CG421" s="390" t="s">
        <v>411</v>
      </c>
      <c r="CH421" s="390" t="s">
        <v>411</v>
      </c>
      <c r="CI421" s="390" t="s">
        <v>411</v>
      </c>
      <c r="CJ421" s="390" t="s">
        <v>411</v>
      </c>
      <c r="CK421" s="390" t="s">
        <v>411</v>
      </c>
      <c r="CL421" s="390" t="s">
        <v>411</v>
      </c>
      <c r="CM421" s="390" t="s">
        <v>411</v>
      </c>
      <c r="CN421" s="390" t="s">
        <v>411</v>
      </c>
      <c r="CO421" s="369"/>
      <c r="CP421" s="369"/>
      <c r="CQ421" s="369"/>
      <c r="CR421" s="369"/>
      <c r="CS421" s="369"/>
      <c r="CT421" s="369"/>
      <c r="CU421" s="369"/>
      <c r="CV421" s="369"/>
      <c r="CW421" s="369"/>
      <c r="CX421" s="369"/>
      <c r="CY421" s="369"/>
      <c r="CZ421" s="369"/>
      <c r="DA421" s="369"/>
      <c r="DB421" s="369"/>
      <c r="DC421" s="369"/>
      <c r="DD421" s="369"/>
      <c r="DE421" s="369"/>
      <c r="DF421" s="369"/>
      <c r="DG421" s="369"/>
      <c r="DH421" s="369"/>
      <c r="DI421" s="369"/>
      <c r="DJ421" s="369"/>
      <c r="DK421" s="369"/>
      <c r="DL421" s="369"/>
      <c r="DM421" s="369"/>
      <c r="DN421" s="369"/>
      <c r="DO421" s="369"/>
      <c r="DP421" s="369"/>
      <c r="DQ421" s="369"/>
      <c r="DR421" s="369"/>
      <c r="DT421" s="366" t="s">
        <v>213</v>
      </c>
      <c r="DU421" s="304"/>
      <c r="DV421" s="304"/>
      <c r="DW421" s="304"/>
      <c r="DX421" s="304"/>
      <c r="DY421" s="304"/>
      <c r="DZ421" s="304"/>
      <c r="EA421" s="255">
        <v>0</v>
      </c>
      <c r="EB421" s="255">
        <v>0</v>
      </c>
      <c r="EC421" s="255">
        <v>0</v>
      </c>
      <c r="ED421" s="255">
        <f t="shared" si="39"/>
        <v>0</v>
      </c>
      <c r="EE421" s="255">
        <f t="shared" si="39"/>
        <v>0</v>
      </c>
      <c r="EF421" s="255">
        <f t="shared" si="38"/>
        <v>0</v>
      </c>
      <c r="EG421" s="255">
        <v>0</v>
      </c>
      <c r="EH421" s="366" t="s">
        <v>200</v>
      </c>
    </row>
    <row r="422" spans="1:138" x14ac:dyDescent="0.4">
      <c r="A422" s="366" t="s">
        <v>225</v>
      </c>
      <c r="B422" s="366" t="s">
        <v>267</v>
      </c>
      <c r="C422" s="366" t="s">
        <v>46</v>
      </c>
      <c r="D422" s="366" t="s">
        <v>359</v>
      </c>
      <c r="E422" s="366" t="s">
        <v>320</v>
      </c>
      <c r="F422" s="367">
        <v>224.23</v>
      </c>
      <c r="G422" s="367">
        <v>98.215134985207087</v>
      </c>
      <c r="H422" s="281"/>
      <c r="I422" s="281"/>
      <c r="J422" s="281"/>
      <c r="K422" s="281"/>
      <c r="L422" s="281"/>
      <c r="M422" s="389" t="s">
        <v>411</v>
      </c>
      <c r="N422" s="389" t="s">
        <v>411</v>
      </c>
      <c r="O422" s="389" t="s">
        <v>411</v>
      </c>
      <c r="P422" s="389" t="s">
        <v>411</v>
      </c>
      <c r="Q422" s="389" t="s">
        <v>411</v>
      </c>
      <c r="R422" s="389" t="s">
        <v>411</v>
      </c>
      <c r="S422" s="389" t="s">
        <v>411</v>
      </c>
      <c r="T422" s="389" t="s">
        <v>411</v>
      </c>
      <c r="U422" s="389" t="s">
        <v>411</v>
      </c>
      <c r="V422" s="389" t="s">
        <v>411</v>
      </c>
      <c r="W422" s="389" t="s">
        <v>411</v>
      </c>
      <c r="X422" s="389" t="s">
        <v>411</v>
      </c>
      <c r="Y422" s="389" t="s">
        <v>411</v>
      </c>
      <c r="Z422" s="389" t="s">
        <v>411</v>
      </c>
      <c r="AA422" s="389" t="s">
        <v>411</v>
      </c>
      <c r="AB422" s="389" t="s">
        <v>411</v>
      </c>
      <c r="AC422" s="389" t="s">
        <v>411</v>
      </c>
      <c r="AD422" s="389" t="s">
        <v>411</v>
      </c>
      <c r="AE422" s="389" t="s">
        <v>411</v>
      </c>
      <c r="AF422" s="389" t="s">
        <v>411</v>
      </c>
      <c r="AG422" s="389" t="s">
        <v>411</v>
      </c>
      <c r="AH422" s="389" t="s">
        <v>411</v>
      </c>
      <c r="AI422" s="367"/>
      <c r="AJ422" s="367"/>
      <c r="AK422" s="367"/>
      <c r="AL422" s="367"/>
      <c r="AM422" s="367"/>
      <c r="AN422" s="367"/>
      <c r="AO422" s="367"/>
      <c r="AP422" s="367"/>
      <c r="AQ422" s="367"/>
      <c r="AR422" s="367"/>
      <c r="AS422" s="367"/>
      <c r="AT422" s="367"/>
      <c r="AU422" s="367"/>
      <c r="AV422" s="367"/>
      <c r="AW422" s="367"/>
      <c r="AX422" s="367"/>
      <c r="AY422" s="367"/>
      <c r="AZ422" s="367"/>
      <c r="BA422" s="367"/>
      <c r="BB422" s="367"/>
      <c r="BC422" s="367"/>
      <c r="BD422" s="367"/>
      <c r="BE422" s="367"/>
      <c r="BF422" s="367"/>
      <c r="BG422" s="367"/>
      <c r="BH422" s="367"/>
      <c r="BI422" s="367"/>
      <c r="BJ422" s="367"/>
      <c r="BK422" s="367"/>
      <c r="BL422" s="367"/>
      <c r="BN422" s="369">
        <v>0</v>
      </c>
      <c r="BO422" s="369">
        <v>0</v>
      </c>
      <c r="BP422" s="369">
        <v>0</v>
      </c>
      <c r="BQ422" s="369">
        <v>0</v>
      </c>
      <c r="BR422" s="369">
        <v>0</v>
      </c>
      <c r="BS422" s="390" t="s">
        <v>411</v>
      </c>
      <c r="BT422" s="390" t="s">
        <v>411</v>
      </c>
      <c r="BU422" s="390" t="s">
        <v>411</v>
      </c>
      <c r="BV422" s="390" t="s">
        <v>411</v>
      </c>
      <c r="BW422" s="390" t="s">
        <v>411</v>
      </c>
      <c r="BX422" s="390" t="s">
        <v>411</v>
      </c>
      <c r="BY422" s="390" t="s">
        <v>411</v>
      </c>
      <c r="BZ422" s="390" t="s">
        <v>411</v>
      </c>
      <c r="CA422" s="390" t="s">
        <v>411</v>
      </c>
      <c r="CB422" s="390" t="s">
        <v>411</v>
      </c>
      <c r="CC422" s="390" t="s">
        <v>411</v>
      </c>
      <c r="CD422" s="390" t="s">
        <v>411</v>
      </c>
      <c r="CE422" s="390" t="s">
        <v>411</v>
      </c>
      <c r="CF422" s="390" t="s">
        <v>411</v>
      </c>
      <c r="CG422" s="390" t="s">
        <v>411</v>
      </c>
      <c r="CH422" s="390" t="s">
        <v>411</v>
      </c>
      <c r="CI422" s="390" t="s">
        <v>411</v>
      </c>
      <c r="CJ422" s="390" t="s">
        <v>411</v>
      </c>
      <c r="CK422" s="390" t="s">
        <v>411</v>
      </c>
      <c r="CL422" s="390" t="s">
        <v>411</v>
      </c>
      <c r="CM422" s="390" t="s">
        <v>411</v>
      </c>
      <c r="CN422" s="390" t="s">
        <v>411</v>
      </c>
      <c r="CO422" s="369"/>
      <c r="CP422" s="369"/>
      <c r="CQ422" s="369"/>
      <c r="CR422" s="369"/>
      <c r="CS422" s="369"/>
      <c r="CT422" s="369"/>
      <c r="CU422" s="369"/>
      <c r="CV422" s="369"/>
      <c r="CW422" s="369"/>
      <c r="CX422" s="369"/>
      <c r="CY422" s="369"/>
      <c r="CZ422" s="369"/>
      <c r="DA422" s="369"/>
      <c r="DB422" s="369"/>
      <c r="DC422" s="369"/>
      <c r="DD422" s="369"/>
      <c r="DE422" s="369"/>
      <c r="DF422" s="369"/>
      <c r="DG422" s="369"/>
      <c r="DH422" s="369"/>
      <c r="DI422" s="369"/>
      <c r="DJ422" s="369"/>
      <c r="DK422" s="369"/>
      <c r="DL422" s="369"/>
      <c r="DM422" s="369"/>
      <c r="DN422" s="369"/>
      <c r="DO422" s="369"/>
      <c r="DP422" s="369"/>
      <c r="DQ422" s="369"/>
      <c r="DR422" s="369"/>
      <c r="DT422" s="366" t="s">
        <v>213</v>
      </c>
      <c r="DU422" s="304"/>
      <c r="DV422" s="304"/>
      <c r="DW422" s="304"/>
      <c r="DX422" s="304"/>
      <c r="DY422" s="304"/>
      <c r="DZ422" s="304"/>
      <c r="EA422" s="255">
        <v>0</v>
      </c>
      <c r="EB422" s="255">
        <v>0</v>
      </c>
      <c r="EC422" s="255">
        <v>0</v>
      </c>
      <c r="ED422" s="255">
        <f t="shared" si="39"/>
        <v>0</v>
      </c>
      <c r="EE422" s="255">
        <f t="shared" si="39"/>
        <v>0</v>
      </c>
      <c r="EF422" s="255">
        <f t="shared" si="38"/>
        <v>0</v>
      </c>
      <c r="EG422" s="255">
        <v>0</v>
      </c>
      <c r="EH422" s="366" t="s">
        <v>200</v>
      </c>
    </row>
    <row r="423" spans="1:138" x14ac:dyDescent="0.4">
      <c r="A423" s="366" t="s">
        <v>225</v>
      </c>
      <c r="B423" s="366" t="s">
        <v>267</v>
      </c>
      <c r="C423" s="366" t="s">
        <v>46</v>
      </c>
      <c r="D423" s="366" t="s">
        <v>359</v>
      </c>
      <c r="E423" s="366" t="s">
        <v>397</v>
      </c>
      <c r="F423" s="367">
        <v>224.23</v>
      </c>
      <c r="G423" s="367">
        <v>98.215134985207087</v>
      </c>
      <c r="H423" s="281"/>
      <c r="I423" s="281"/>
      <c r="J423" s="281"/>
      <c r="K423" s="281"/>
      <c r="L423" s="281"/>
      <c r="M423" s="389" t="s">
        <v>411</v>
      </c>
      <c r="N423" s="389" t="s">
        <v>411</v>
      </c>
      <c r="O423" s="389" t="s">
        <v>411</v>
      </c>
      <c r="P423" s="389" t="s">
        <v>411</v>
      </c>
      <c r="Q423" s="389" t="s">
        <v>411</v>
      </c>
      <c r="R423" s="389" t="s">
        <v>411</v>
      </c>
      <c r="S423" s="389" t="s">
        <v>411</v>
      </c>
      <c r="T423" s="389" t="s">
        <v>411</v>
      </c>
      <c r="U423" s="389" t="s">
        <v>411</v>
      </c>
      <c r="V423" s="389" t="s">
        <v>411</v>
      </c>
      <c r="W423" s="389" t="s">
        <v>411</v>
      </c>
      <c r="X423" s="389" t="s">
        <v>411</v>
      </c>
      <c r="Y423" s="389" t="s">
        <v>411</v>
      </c>
      <c r="Z423" s="389" t="s">
        <v>411</v>
      </c>
      <c r="AA423" s="389" t="s">
        <v>411</v>
      </c>
      <c r="AB423" s="389" t="s">
        <v>411</v>
      </c>
      <c r="AC423" s="389" t="s">
        <v>411</v>
      </c>
      <c r="AD423" s="389" t="s">
        <v>411</v>
      </c>
      <c r="AE423" s="389" t="s">
        <v>411</v>
      </c>
      <c r="AF423" s="389" t="s">
        <v>411</v>
      </c>
      <c r="AG423" s="389" t="s">
        <v>411</v>
      </c>
      <c r="AH423" s="389" t="s">
        <v>411</v>
      </c>
      <c r="AI423" s="367"/>
      <c r="AJ423" s="367"/>
      <c r="AK423" s="367"/>
      <c r="AL423" s="367"/>
      <c r="AM423" s="367"/>
      <c r="AN423" s="367"/>
      <c r="AO423" s="367"/>
      <c r="AP423" s="367"/>
      <c r="AQ423" s="367"/>
      <c r="AR423" s="367"/>
      <c r="AS423" s="367"/>
      <c r="AT423" s="367"/>
      <c r="AU423" s="367"/>
      <c r="AV423" s="367"/>
      <c r="AW423" s="367"/>
      <c r="AX423" s="367"/>
      <c r="AY423" s="367"/>
      <c r="AZ423" s="367"/>
      <c r="BA423" s="367"/>
      <c r="BB423" s="367"/>
      <c r="BC423" s="367"/>
      <c r="BD423" s="367"/>
      <c r="BE423" s="367"/>
      <c r="BF423" s="367"/>
      <c r="BG423" s="367"/>
      <c r="BH423" s="367"/>
      <c r="BI423" s="367"/>
      <c r="BJ423" s="367"/>
      <c r="BK423" s="367"/>
      <c r="BL423" s="367"/>
      <c r="BN423" s="369">
        <v>0</v>
      </c>
      <c r="BO423" s="369">
        <v>0</v>
      </c>
      <c r="BP423" s="369">
        <v>0</v>
      </c>
      <c r="BQ423" s="369">
        <v>0</v>
      </c>
      <c r="BR423" s="369">
        <v>0</v>
      </c>
      <c r="BS423" s="390" t="s">
        <v>411</v>
      </c>
      <c r="BT423" s="390" t="s">
        <v>411</v>
      </c>
      <c r="BU423" s="390" t="s">
        <v>411</v>
      </c>
      <c r="BV423" s="390" t="s">
        <v>411</v>
      </c>
      <c r="BW423" s="390" t="s">
        <v>411</v>
      </c>
      <c r="BX423" s="390" t="s">
        <v>411</v>
      </c>
      <c r="BY423" s="390" t="s">
        <v>411</v>
      </c>
      <c r="BZ423" s="390" t="s">
        <v>411</v>
      </c>
      <c r="CA423" s="390" t="s">
        <v>411</v>
      </c>
      <c r="CB423" s="390" t="s">
        <v>411</v>
      </c>
      <c r="CC423" s="390" t="s">
        <v>411</v>
      </c>
      <c r="CD423" s="390" t="s">
        <v>411</v>
      </c>
      <c r="CE423" s="390" t="s">
        <v>411</v>
      </c>
      <c r="CF423" s="390" t="s">
        <v>411</v>
      </c>
      <c r="CG423" s="390" t="s">
        <v>411</v>
      </c>
      <c r="CH423" s="390" t="s">
        <v>411</v>
      </c>
      <c r="CI423" s="390" t="s">
        <v>411</v>
      </c>
      <c r="CJ423" s="390" t="s">
        <v>411</v>
      </c>
      <c r="CK423" s="390" t="s">
        <v>411</v>
      </c>
      <c r="CL423" s="390" t="s">
        <v>411</v>
      </c>
      <c r="CM423" s="390" t="s">
        <v>411</v>
      </c>
      <c r="CN423" s="390" t="s">
        <v>411</v>
      </c>
      <c r="CO423" s="369"/>
      <c r="CP423" s="369"/>
      <c r="CQ423" s="369"/>
      <c r="CR423" s="369"/>
      <c r="CS423" s="369"/>
      <c r="CT423" s="369"/>
      <c r="CU423" s="369"/>
      <c r="CV423" s="369"/>
      <c r="CW423" s="369"/>
      <c r="CX423" s="369"/>
      <c r="CY423" s="369"/>
      <c r="CZ423" s="369"/>
      <c r="DA423" s="369"/>
      <c r="DB423" s="369"/>
      <c r="DC423" s="369"/>
      <c r="DD423" s="369"/>
      <c r="DE423" s="369"/>
      <c r="DF423" s="369"/>
      <c r="DG423" s="369"/>
      <c r="DH423" s="369"/>
      <c r="DI423" s="369"/>
      <c r="DJ423" s="369"/>
      <c r="DK423" s="369"/>
      <c r="DL423" s="369"/>
      <c r="DM423" s="369"/>
      <c r="DN423" s="369"/>
      <c r="DO423" s="369"/>
      <c r="DP423" s="369"/>
      <c r="DQ423" s="369"/>
      <c r="DR423" s="369"/>
      <c r="DT423" s="366" t="s">
        <v>213</v>
      </c>
      <c r="DU423" s="304"/>
      <c r="DV423" s="304"/>
      <c r="DW423" s="304"/>
      <c r="DX423" s="304"/>
      <c r="DY423" s="304"/>
      <c r="DZ423" s="304"/>
      <c r="EA423" s="255">
        <v>0</v>
      </c>
      <c r="EB423" s="255">
        <v>0</v>
      </c>
      <c r="EC423" s="255">
        <v>0</v>
      </c>
      <c r="ED423" s="255">
        <f t="shared" si="39"/>
        <v>0</v>
      </c>
      <c r="EE423" s="255">
        <f t="shared" si="39"/>
        <v>0</v>
      </c>
      <c r="EF423" s="255">
        <f t="shared" si="38"/>
        <v>0</v>
      </c>
      <c r="EG423" s="255">
        <v>0</v>
      </c>
      <c r="EH423" s="366" t="s">
        <v>200</v>
      </c>
    </row>
    <row r="424" spans="1:138" x14ac:dyDescent="0.4">
      <c r="A424" s="366" t="s">
        <v>225</v>
      </c>
      <c r="B424" s="366" t="s">
        <v>404</v>
      </c>
      <c r="C424" s="366" t="s">
        <v>382</v>
      </c>
      <c r="D424" s="366" t="s">
        <v>359</v>
      </c>
      <c r="E424" s="366" t="s">
        <v>383</v>
      </c>
      <c r="F424" s="367">
        <v>0</v>
      </c>
      <c r="G424" s="367">
        <v>0</v>
      </c>
      <c r="H424" s="281"/>
      <c r="I424" s="281"/>
      <c r="J424" s="281"/>
      <c r="K424" s="281"/>
      <c r="L424" s="281"/>
      <c r="M424" s="389" t="s">
        <v>411</v>
      </c>
      <c r="N424" s="389" t="s">
        <v>411</v>
      </c>
      <c r="O424" s="389" t="s">
        <v>411</v>
      </c>
      <c r="P424" s="389" t="s">
        <v>411</v>
      </c>
      <c r="Q424" s="389" t="s">
        <v>411</v>
      </c>
      <c r="R424" s="389" t="s">
        <v>411</v>
      </c>
      <c r="S424" s="389" t="s">
        <v>411</v>
      </c>
      <c r="T424" s="389" t="s">
        <v>411</v>
      </c>
      <c r="U424" s="389" t="s">
        <v>411</v>
      </c>
      <c r="V424" s="389" t="s">
        <v>411</v>
      </c>
      <c r="W424" s="389" t="s">
        <v>411</v>
      </c>
      <c r="X424" s="389" t="s">
        <v>411</v>
      </c>
      <c r="Y424" s="389" t="s">
        <v>411</v>
      </c>
      <c r="Z424" s="389" t="s">
        <v>411</v>
      </c>
      <c r="AA424" s="389" t="s">
        <v>411</v>
      </c>
      <c r="AB424" s="389" t="s">
        <v>411</v>
      </c>
      <c r="AC424" s="389" t="s">
        <v>411</v>
      </c>
      <c r="AD424" s="389" t="s">
        <v>411</v>
      </c>
      <c r="AE424" s="389" t="s">
        <v>411</v>
      </c>
      <c r="AF424" s="389" t="s">
        <v>411</v>
      </c>
      <c r="AG424" s="389" t="s">
        <v>411</v>
      </c>
      <c r="AH424" s="389" t="s">
        <v>411</v>
      </c>
      <c r="AI424" s="367"/>
      <c r="AJ424" s="367"/>
      <c r="AK424" s="367"/>
      <c r="AL424" s="367"/>
      <c r="AM424" s="367"/>
      <c r="AN424" s="367"/>
      <c r="AO424" s="367"/>
      <c r="AP424" s="367"/>
      <c r="AQ424" s="367"/>
      <c r="AR424" s="367"/>
      <c r="AS424" s="367"/>
      <c r="AT424" s="367"/>
      <c r="AU424" s="367"/>
      <c r="AV424" s="367"/>
      <c r="AW424" s="367"/>
      <c r="AX424" s="367"/>
      <c r="AY424" s="367"/>
      <c r="AZ424" s="367"/>
      <c r="BA424" s="367"/>
      <c r="BB424" s="367"/>
      <c r="BC424" s="367"/>
      <c r="BD424" s="367"/>
      <c r="BE424" s="367"/>
      <c r="BF424" s="367"/>
      <c r="BG424" s="367"/>
      <c r="BH424" s="367"/>
      <c r="BI424" s="367"/>
      <c r="BJ424" s="367"/>
      <c r="BK424" s="367"/>
      <c r="BL424" s="367"/>
      <c r="BN424" s="369">
        <v>0</v>
      </c>
      <c r="BO424" s="369">
        <v>0</v>
      </c>
      <c r="BP424" s="369">
        <v>0</v>
      </c>
      <c r="BQ424" s="369">
        <v>0</v>
      </c>
      <c r="BR424" s="369">
        <v>0</v>
      </c>
      <c r="BS424" s="390" t="s">
        <v>411</v>
      </c>
      <c r="BT424" s="390" t="s">
        <v>411</v>
      </c>
      <c r="BU424" s="390" t="s">
        <v>411</v>
      </c>
      <c r="BV424" s="390" t="s">
        <v>411</v>
      </c>
      <c r="BW424" s="390" t="s">
        <v>411</v>
      </c>
      <c r="BX424" s="390" t="s">
        <v>411</v>
      </c>
      <c r="BY424" s="390" t="s">
        <v>411</v>
      </c>
      <c r="BZ424" s="390" t="s">
        <v>411</v>
      </c>
      <c r="CA424" s="390" t="s">
        <v>411</v>
      </c>
      <c r="CB424" s="390" t="s">
        <v>411</v>
      </c>
      <c r="CC424" s="390" t="s">
        <v>411</v>
      </c>
      <c r="CD424" s="390" t="s">
        <v>411</v>
      </c>
      <c r="CE424" s="390" t="s">
        <v>411</v>
      </c>
      <c r="CF424" s="390" t="s">
        <v>411</v>
      </c>
      <c r="CG424" s="390" t="s">
        <v>411</v>
      </c>
      <c r="CH424" s="390" t="s">
        <v>411</v>
      </c>
      <c r="CI424" s="390" t="s">
        <v>411</v>
      </c>
      <c r="CJ424" s="390" t="s">
        <v>411</v>
      </c>
      <c r="CK424" s="390" t="s">
        <v>411</v>
      </c>
      <c r="CL424" s="390" t="s">
        <v>411</v>
      </c>
      <c r="CM424" s="390" t="s">
        <v>411</v>
      </c>
      <c r="CN424" s="390" t="s">
        <v>411</v>
      </c>
      <c r="CO424" s="369"/>
      <c r="CP424" s="369"/>
      <c r="CQ424" s="369"/>
      <c r="CR424" s="369"/>
      <c r="CS424" s="369"/>
      <c r="CT424" s="369"/>
      <c r="CU424" s="369"/>
      <c r="CV424" s="369"/>
      <c r="CW424" s="369"/>
      <c r="CX424" s="369"/>
      <c r="CY424" s="369"/>
      <c r="CZ424" s="369"/>
      <c r="DA424" s="369"/>
      <c r="DB424" s="369"/>
      <c r="DC424" s="369"/>
      <c r="DD424" s="369"/>
      <c r="DE424" s="369"/>
      <c r="DF424" s="369"/>
      <c r="DG424" s="369"/>
      <c r="DH424" s="369"/>
      <c r="DI424" s="369"/>
      <c r="DJ424" s="369"/>
      <c r="DK424" s="369"/>
      <c r="DL424" s="369"/>
      <c r="DM424" s="369"/>
      <c r="DN424" s="369"/>
      <c r="DO424" s="369"/>
      <c r="DP424" s="369"/>
      <c r="DQ424" s="369"/>
      <c r="DR424" s="369"/>
      <c r="DT424" s="366" t="s">
        <v>213</v>
      </c>
      <c r="DU424" s="304"/>
      <c r="DV424" s="304"/>
      <c r="DW424" s="304"/>
      <c r="DX424" s="304"/>
      <c r="DY424" s="304"/>
      <c r="DZ424" s="304"/>
      <c r="EA424" s="255">
        <v>0</v>
      </c>
      <c r="EB424" s="255">
        <v>0</v>
      </c>
      <c r="EC424" s="255">
        <v>0</v>
      </c>
      <c r="ED424" s="255">
        <f t="shared" si="39"/>
        <v>0</v>
      </c>
      <c r="EE424" s="255">
        <f t="shared" si="39"/>
        <v>0</v>
      </c>
      <c r="EF424" s="255">
        <f t="shared" si="38"/>
        <v>0</v>
      </c>
      <c r="EG424" s="255">
        <v>0</v>
      </c>
      <c r="EH424" s="366" t="s">
        <v>200</v>
      </c>
    </row>
    <row r="425" spans="1:138" x14ac:dyDescent="0.4">
      <c r="A425" s="366" t="s">
        <v>225</v>
      </c>
      <c r="B425" s="366" t="s">
        <v>267</v>
      </c>
      <c r="C425" s="366" t="s">
        <v>46</v>
      </c>
      <c r="D425" s="366" t="s">
        <v>359</v>
      </c>
      <c r="E425" s="366" t="s">
        <v>320</v>
      </c>
      <c r="F425" s="367">
        <v>224.23</v>
      </c>
      <c r="G425" s="367">
        <v>98.215134985207087</v>
      </c>
      <c r="H425" s="281"/>
      <c r="I425" s="281"/>
      <c r="J425" s="281"/>
      <c r="K425" s="281"/>
      <c r="L425" s="281"/>
      <c r="M425" s="389" t="s">
        <v>411</v>
      </c>
      <c r="N425" s="389" t="s">
        <v>411</v>
      </c>
      <c r="O425" s="389" t="s">
        <v>411</v>
      </c>
      <c r="P425" s="389" t="s">
        <v>411</v>
      </c>
      <c r="Q425" s="389" t="s">
        <v>411</v>
      </c>
      <c r="R425" s="389" t="s">
        <v>411</v>
      </c>
      <c r="S425" s="389" t="s">
        <v>411</v>
      </c>
      <c r="T425" s="389" t="s">
        <v>411</v>
      </c>
      <c r="U425" s="389" t="s">
        <v>411</v>
      </c>
      <c r="V425" s="389" t="s">
        <v>411</v>
      </c>
      <c r="W425" s="389" t="s">
        <v>411</v>
      </c>
      <c r="X425" s="389" t="s">
        <v>411</v>
      </c>
      <c r="Y425" s="389" t="s">
        <v>411</v>
      </c>
      <c r="Z425" s="389" t="s">
        <v>411</v>
      </c>
      <c r="AA425" s="389" t="s">
        <v>411</v>
      </c>
      <c r="AB425" s="389" t="s">
        <v>411</v>
      </c>
      <c r="AC425" s="389" t="s">
        <v>411</v>
      </c>
      <c r="AD425" s="389" t="s">
        <v>411</v>
      </c>
      <c r="AE425" s="389" t="s">
        <v>411</v>
      </c>
      <c r="AF425" s="389" t="s">
        <v>411</v>
      </c>
      <c r="AG425" s="389" t="s">
        <v>411</v>
      </c>
      <c r="AH425" s="389" t="s">
        <v>411</v>
      </c>
      <c r="AI425" s="367"/>
      <c r="AJ425" s="367"/>
      <c r="AK425" s="367"/>
      <c r="AL425" s="367"/>
      <c r="AM425" s="367"/>
      <c r="AN425" s="367"/>
      <c r="AO425" s="367"/>
      <c r="AP425" s="367"/>
      <c r="AQ425" s="367"/>
      <c r="AR425" s="367"/>
      <c r="AS425" s="367"/>
      <c r="AT425" s="367"/>
      <c r="AU425" s="367"/>
      <c r="AV425" s="367"/>
      <c r="AW425" s="367"/>
      <c r="AX425" s="367"/>
      <c r="AY425" s="367"/>
      <c r="AZ425" s="367"/>
      <c r="BA425" s="367"/>
      <c r="BB425" s="367"/>
      <c r="BC425" s="367"/>
      <c r="BD425" s="367"/>
      <c r="BE425" s="367"/>
      <c r="BF425" s="367"/>
      <c r="BG425" s="367"/>
      <c r="BH425" s="367"/>
      <c r="BI425" s="367"/>
      <c r="BJ425" s="367"/>
      <c r="BK425" s="367"/>
      <c r="BL425" s="367"/>
      <c r="BN425" s="369">
        <v>0</v>
      </c>
      <c r="BO425" s="369">
        <v>0</v>
      </c>
      <c r="BP425" s="369">
        <v>0</v>
      </c>
      <c r="BQ425" s="369">
        <v>0</v>
      </c>
      <c r="BR425" s="369">
        <v>0</v>
      </c>
      <c r="BS425" s="390" t="s">
        <v>411</v>
      </c>
      <c r="BT425" s="390" t="s">
        <v>411</v>
      </c>
      <c r="BU425" s="390" t="s">
        <v>411</v>
      </c>
      <c r="BV425" s="390" t="s">
        <v>411</v>
      </c>
      <c r="BW425" s="390" t="s">
        <v>411</v>
      </c>
      <c r="BX425" s="390" t="s">
        <v>411</v>
      </c>
      <c r="BY425" s="390" t="s">
        <v>411</v>
      </c>
      <c r="BZ425" s="390" t="s">
        <v>411</v>
      </c>
      <c r="CA425" s="390" t="s">
        <v>411</v>
      </c>
      <c r="CB425" s="390" t="s">
        <v>411</v>
      </c>
      <c r="CC425" s="390" t="s">
        <v>411</v>
      </c>
      <c r="CD425" s="390" t="s">
        <v>411</v>
      </c>
      <c r="CE425" s="390" t="s">
        <v>411</v>
      </c>
      <c r="CF425" s="390" t="s">
        <v>411</v>
      </c>
      <c r="CG425" s="390" t="s">
        <v>411</v>
      </c>
      <c r="CH425" s="390" t="s">
        <v>411</v>
      </c>
      <c r="CI425" s="390" t="s">
        <v>411</v>
      </c>
      <c r="CJ425" s="390" t="s">
        <v>411</v>
      </c>
      <c r="CK425" s="390" t="s">
        <v>411</v>
      </c>
      <c r="CL425" s="390" t="s">
        <v>411</v>
      </c>
      <c r="CM425" s="390" t="s">
        <v>411</v>
      </c>
      <c r="CN425" s="390" t="s">
        <v>411</v>
      </c>
      <c r="CO425" s="369"/>
      <c r="CP425" s="369"/>
      <c r="CQ425" s="369"/>
      <c r="CR425" s="369"/>
      <c r="CS425" s="369"/>
      <c r="CT425" s="369"/>
      <c r="CU425" s="369"/>
      <c r="CV425" s="369"/>
      <c r="CW425" s="369"/>
      <c r="CX425" s="369"/>
      <c r="CY425" s="369"/>
      <c r="CZ425" s="369"/>
      <c r="DA425" s="369"/>
      <c r="DB425" s="369"/>
      <c r="DC425" s="369"/>
      <c r="DD425" s="369"/>
      <c r="DE425" s="369"/>
      <c r="DF425" s="369"/>
      <c r="DG425" s="369"/>
      <c r="DH425" s="369"/>
      <c r="DI425" s="369"/>
      <c r="DJ425" s="369"/>
      <c r="DK425" s="369"/>
      <c r="DL425" s="369"/>
      <c r="DM425" s="369"/>
      <c r="DN425" s="369"/>
      <c r="DO425" s="369"/>
      <c r="DP425" s="369"/>
      <c r="DQ425" s="369"/>
      <c r="DR425" s="369"/>
      <c r="DT425" s="366" t="s">
        <v>213</v>
      </c>
      <c r="DU425" s="304"/>
      <c r="DV425" s="304"/>
      <c r="DW425" s="304"/>
      <c r="DX425" s="304"/>
      <c r="DY425" s="304"/>
      <c r="DZ425" s="304"/>
      <c r="EA425" s="255">
        <v>0</v>
      </c>
      <c r="EB425" s="255">
        <v>0</v>
      </c>
      <c r="EC425" s="255">
        <v>0</v>
      </c>
      <c r="ED425" s="255">
        <f t="shared" si="39"/>
        <v>0</v>
      </c>
      <c r="EE425" s="255">
        <f t="shared" si="39"/>
        <v>0</v>
      </c>
      <c r="EF425" s="255">
        <f t="shared" si="38"/>
        <v>0</v>
      </c>
      <c r="EG425" s="255">
        <v>0</v>
      </c>
      <c r="EH425" s="366" t="s">
        <v>200</v>
      </c>
    </row>
    <row r="426" spans="1:138" x14ac:dyDescent="0.4">
      <c r="A426" s="366" t="s">
        <v>225</v>
      </c>
      <c r="B426" s="366" t="s">
        <v>267</v>
      </c>
      <c r="C426" s="366" t="s">
        <v>46</v>
      </c>
      <c r="D426" s="366" t="s">
        <v>359</v>
      </c>
      <c r="E426" s="366" t="s">
        <v>397</v>
      </c>
      <c r="F426" s="367">
        <v>224.23</v>
      </c>
      <c r="G426" s="367">
        <v>98.215134985207087</v>
      </c>
      <c r="H426" s="281"/>
      <c r="I426" s="281"/>
      <c r="J426" s="281"/>
      <c r="K426" s="281"/>
      <c r="L426" s="281"/>
      <c r="M426" s="389" t="s">
        <v>411</v>
      </c>
      <c r="N426" s="389" t="s">
        <v>411</v>
      </c>
      <c r="O426" s="389" t="s">
        <v>411</v>
      </c>
      <c r="P426" s="389" t="s">
        <v>411</v>
      </c>
      <c r="Q426" s="389" t="s">
        <v>411</v>
      </c>
      <c r="R426" s="389" t="s">
        <v>411</v>
      </c>
      <c r="S426" s="389" t="s">
        <v>411</v>
      </c>
      <c r="T426" s="389" t="s">
        <v>411</v>
      </c>
      <c r="U426" s="389" t="s">
        <v>411</v>
      </c>
      <c r="V426" s="389" t="s">
        <v>411</v>
      </c>
      <c r="W426" s="389" t="s">
        <v>411</v>
      </c>
      <c r="X426" s="389" t="s">
        <v>411</v>
      </c>
      <c r="Y426" s="389" t="s">
        <v>411</v>
      </c>
      <c r="Z426" s="389" t="s">
        <v>411</v>
      </c>
      <c r="AA426" s="389" t="s">
        <v>411</v>
      </c>
      <c r="AB426" s="389" t="s">
        <v>411</v>
      </c>
      <c r="AC426" s="389" t="s">
        <v>411</v>
      </c>
      <c r="AD426" s="389" t="s">
        <v>411</v>
      </c>
      <c r="AE426" s="389" t="s">
        <v>411</v>
      </c>
      <c r="AF426" s="389" t="s">
        <v>411</v>
      </c>
      <c r="AG426" s="389" t="s">
        <v>411</v>
      </c>
      <c r="AH426" s="389" t="s">
        <v>411</v>
      </c>
      <c r="AI426" s="367"/>
      <c r="AJ426" s="367"/>
      <c r="AK426" s="367"/>
      <c r="AL426" s="367"/>
      <c r="AM426" s="367"/>
      <c r="AN426" s="367"/>
      <c r="AO426" s="367"/>
      <c r="AP426" s="367"/>
      <c r="AQ426" s="367"/>
      <c r="AR426" s="367"/>
      <c r="AS426" s="367"/>
      <c r="AT426" s="367"/>
      <c r="AU426" s="367"/>
      <c r="AV426" s="367"/>
      <c r="AW426" s="367"/>
      <c r="AX426" s="367"/>
      <c r="AY426" s="367"/>
      <c r="AZ426" s="367"/>
      <c r="BA426" s="367"/>
      <c r="BB426" s="367"/>
      <c r="BC426" s="367"/>
      <c r="BD426" s="367"/>
      <c r="BE426" s="367"/>
      <c r="BF426" s="367"/>
      <c r="BG426" s="367"/>
      <c r="BH426" s="367"/>
      <c r="BI426" s="367"/>
      <c r="BJ426" s="367"/>
      <c r="BK426" s="367"/>
      <c r="BL426" s="367"/>
      <c r="BN426" s="369">
        <v>0</v>
      </c>
      <c r="BO426" s="369">
        <v>0</v>
      </c>
      <c r="BP426" s="369">
        <v>0</v>
      </c>
      <c r="BQ426" s="369">
        <v>0</v>
      </c>
      <c r="BR426" s="369">
        <v>0</v>
      </c>
      <c r="BS426" s="390" t="s">
        <v>411</v>
      </c>
      <c r="BT426" s="390" t="s">
        <v>411</v>
      </c>
      <c r="BU426" s="390" t="s">
        <v>411</v>
      </c>
      <c r="BV426" s="390" t="s">
        <v>411</v>
      </c>
      <c r="BW426" s="390" t="s">
        <v>411</v>
      </c>
      <c r="BX426" s="390" t="s">
        <v>411</v>
      </c>
      <c r="BY426" s="390" t="s">
        <v>411</v>
      </c>
      <c r="BZ426" s="390" t="s">
        <v>411</v>
      </c>
      <c r="CA426" s="390" t="s">
        <v>411</v>
      </c>
      <c r="CB426" s="390" t="s">
        <v>411</v>
      </c>
      <c r="CC426" s="390" t="s">
        <v>411</v>
      </c>
      <c r="CD426" s="390" t="s">
        <v>411</v>
      </c>
      <c r="CE426" s="390" t="s">
        <v>411</v>
      </c>
      <c r="CF426" s="390" t="s">
        <v>411</v>
      </c>
      <c r="CG426" s="390" t="s">
        <v>411</v>
      </c>
      <c r="CH426" s="390" t="s">
        <v>411</v>
      </c>
      <c r="CI426" s="390" t="s">
        <v>411</v>
      </c>
      <c r="CJ426" s="390" t="s">
        <v>411</v>
      </c>
      <c r="CK426" s="390" t="s">
        <v>411</v>
      </c>
      <c r="CL426" s="390" t="s">
        <v>411</v>
      </c>
      <c r="CM426" s="390" t="s">
        <v>411</v>
      </c>
      <c r="CN426" s="390" t="s">
        <v>411</v>
      </c>
      <c r="CO426" s="369"/>
      <c r="CP426" s="369"/>
      <c r="CQ426" s="369"/>
      <c r="CR426" s="369"/>
      <c r="CS426" s="369"/>
      <c r="CT426" s="369"/>
      <c r="CU426" s="369"/>
      <c r="CV426" s="369"/>
      <c r="CW426" s="369"/>
      <c r="CX426" s="369"/>
      <c r="CY426" s="369"/>
      <c r="CZ426" s="369"/>
      <c r="DA426" s="369"/>
      <c r="DB426" s="369"/>
      <c r="DC426" s="369"/>
      <c r="DD426" s="369"/>
      <c r="DE426" s="369"/>
      <c r="DF426" s="369"/>
      <c r="DG426" s="369"/>
      <c r="DH426" s="369"/>
      <c r="DI426" s="369"/>
      <c r="DJ426" s="369"/>
      <c r="DK426" s="369"/>
      <c r="DL426" s="369"/>
      <c r="DM426" s="369"/>
      <c r="DN426" s="369"/>
      <c r="DO426" s="369"/>
      <c r="DP426" s="369"/>
      <c r="DQ426" s="369"/>
      <c r="DR426" s="369"/>
      <c r="DT426" s="366" t="s">
        <v>213</v>
      </c>
      <c r="DU426" s="304"/>
      <c r="DV426" s="304"/>
      <c r="DW426" s="304"/>
      <c r="DX426" s="304"/>
      <c r="DY426" s="304"/>
      <c r="DZ426" s="304"/>
      <c r="EA426" s="255">
        <v>0</v>
      </c>
      <c r="EB426" s="255">
        <v>0</v>
      </c>
      <c r="EC426" s="255">
        <v>0</v>
      </c>
      <c r="ED426" s="255">
        <f t="shared" si="39"/>
        <v>0</v>
      </c>
      <c r="EE426" s="255">
        <f t="shared" si="39"/>
        <v>0</v>
      </c>
      <c r="EF426" s="255">
        <f t="shared" si="38"/>
        <v>0</v>
      </c>
      <c r="EG426" s="255">
        <v>0</v>
      </c>
      <c r="EH426" s="366" t="s">
        <v>200</v>
      </c>
    </row>
    <row r="427" spans="1:138" x14ac:dyDescent="0.4">
      <c r="A427" s="366" t="s">
        <v>225</v>
      </c>
      <c r="B427" s="366" t="s">
        <v>405</v>
      </c>
      <c r="C427" s="366" t="s">
        <v>382</v>
      </c>
      <c r="D427" s="366" t="s">
        <v>359</v>
      </c>
      <c r="E427" s="366" t="s">
        <v>383</v>
      </c>
      <c r="F427" s="367">
        <v>0</v>
      </c>
      <c r="G427" s="367">
        <v>0</v>
      </c>
      <c r="H427" s="281"/>
      <c r="I427" s="281"/>
      <c r="J427" s="281"/>
      <c r="K427" s="281"/>
      <c r="L427" s="281"/>
      <c r="M427" s="389" t="s">
        <v>411</v>
      </c>
      <c r="N427" s="389" t="s">
        <v>411</v>
      </c>
      <c r="O427" s="389" t="s">
        <v>411</v>
      </c>
      <c r="P427" s="389" t="s">
        <v>411</v>
      </c>
      <c r="Q427" s="389" t="s">
        <v>411</v>
      </c>
      <c r="R427" s="389" t="s">
        <v>411</v>
      </c>
      <c r="S427" s="389" t="s">
        <v>411</v>
      </c>
      <c r="T427" s="389" t="s">
        <v>411</v>
      </c>
      <c r="U427" s="389" t="s">
        <v>411</v>
      </c>
      <c r="V427" s="389" t="s">
        <v>411</v>
      </c>
      <c r="W427" s="389" t="s">
        <v>411</v>
      </c>
      <c r="X427" s="389" t="s">
        <v>411</v>
      </c>
      <c r="Y427" s="389" t="s">
        <v>411</v>
      </c>
      <c r="Z427" s="389" t="s">
        <v>411</v>
      </c>
      <c r="AA427" s="389" t="s">
        <v>411</v>
      </c>
      <c r="AB427" s="389" t="s">
        <v>411</v>
      </c>
      <c r="AC427" s="389" t="s">
        <v>411</v>
      </c>
      <c r="AD427" s="389" t="s">
        <v>411</v>
      </c>
      <c r="AE427" s="389" t="s">
        <v>411</v>
      </c>
      <c r="AF427" s="389" t="s">
        <v>411</v>
      </c>
      <c r="AG427" s="389" t="s">
        <v>411</v>
      </c>
      <c r="AH427" s="389" t="s">
        <v>411</v>
      </c>
      <c r="AI427" s="367"/>
      <c r="AJ427" s="367"/>
      <c r="AK427" s="367"/>
      <c r="AL427" s="367"/>
      <c r="AM427" s="367"/>
      <c r="AN427" s="367"/>
      <c r="AO427" s="367"/>
      <c r="AP427" s="367"/>
      <c r="AQ427" s="367"/>
      <c r="AR427" s="367"/>
      <c r="AS427" s="367"/>
      <c r="AT427" s="367"/>
      <c r="AU427" s="367"/>
      <c r="AV427" s="367"/>
      <c r="AW427" s="367"/>
      <c r="AX427" s="367"/>
      <c r="AY427" s="367"/>
      <c r="AZ427" s="367"/>
      <c r="BA427" s="367"/>
      <c r="BB427" s="367"/>
      <c r="BC427" s="367"/>
      <c r="BD427" s="367"/>
      <c r="BE427" s="367"/>
      <c r="BF427" s="367"/>
      <c r="BG427" s="367"/>
      <c r="BH427" s="367"/>
      <c r="BI427" s="367"/>
      <c r="BJ427" s="367"/>
      <c r="BK427" s="367"/>
      <c r="BL427" s="367"/>
      <c r="BN427" s="369">
        <v>0</v>
      </c>
      <c r="BO427" s="369">
        <v>0</v>
      </c>
      <c r="BP427" s="369">
        <v>0</v>
      </c>
      <c r="BQ427" s="369">
        <v>0</v>
      </c>
      <c r="BR427" s="369">
        <v>0</v>
      </c>
      <c r="BS427" s="390" t="s">
        <v>411</v>
      </c>
      <c r="BT427" s="390" t="s">
        <v>411</v>
      </c>
      <c r="BU427" s="390" t="s">
        <v>411</v>
      </c>
      <c r="BV427" s="390" t="s">
        <v>411</v>
      </c>
      <c r="BW427" s="390" t="s">
        <v>411</v>
      </c>
      <c r="BX427" s="390" t="s">
        <v>411</v>
      </c>
      <c r="BY427" s="390" t="s">
        <v>411</v>
      </c>
      <c r="BZ427" s="390" t="s">
        <v>411</v>
      </c>
      <c r="CA427" s="390" t="s">
        <v>411</v>
      </c>
      <c r="CB427" s="390" t="s">
        <v>411</v>
      </c>
      <c r="CC427" s="390" t="s">
        <v>411</v>
      </c>
      <c r="CD427" s="390" t="s">
        <v>411</v>
      </c>
      <c r="CE427" s="390" t="s">
        <v>411</v>
      </c>
      <c r="CF427" s="390" t="s">
        <v>411</v>
      </c>
      <c r="CG427" s="390" t="s">
        <v>411</v>
      </c>
      <c r="CH427" s="390" t="s">
        <v>411</v>
      </c>
      <c r="CI427" s="390" t="s">
        <v>411</v>
      </c>
      <c r="CJ427" s="390" t="s">
        <v>411</v>
      </c>
      <c r="CK427" s="390" t="s">
        <v>411</v>
      </c>
      <c r="CL427" s="390" t="s">
        <v>411</v>
      </c>
      <c r="CM427" s="390" t="s">
        <v>411</v>
      </c>
      <c r="CN427" s="390" t="s">
        <v>411</v>
      </c>
      <c r="CO427" s="369"/>
      <c r="CP427" s="369"/>
      <c r="CQ427" s="369"/>
      <c r="CR427" s="369"/>
      <c r="CS427" s="369"/>
      <c r="CT427" s="369"/>
      <c r="CU427" s="369"/>
      <c r="CV427" s="369"/>
      <c r="CW427" s="369"/>
      <c r="CX427" s="369"/>
      <c r="CY427" s="369"/>
      <c r="CZ427" s="369"/>
      <c r="DA427" s="369"/>
      <c r="DB427" s="369"/>
      <c r="DC427" s="369"/>
      <c r="DD427" s="369"/>
      <c r="DE427" s="369"/>
      <c r="DF427" s="369"/>
      <c r="DG427" s="369"/>
      <c r="DH427" s="369"/>
      <c r="DI427" s="369"/>
      <c r="DJ427" s="369"/>
      <c r="DK427" s="369"/>
      <c r="DL427" s="369"/>
      <c r="DM427" s="369"/>
      <c r="DN427" s="369"/>
      <c r="DO427" s="369"/>
      <c r="DP427" s="369"/>
      <c r="DQ427" s="369"/>
      <c r="DR427" s="369"/>
      <c r="DT427" s="366" t="s">
        <v>213</v>
      </c>
      <c r="DU427" s="304"/>
      <c r="DV427" s="304"/>
      <c r="DW427" s="304"/>
      <c r="DX427" s="304"/>
      <c r="DY427" s="304"/>
      <c r="DZ427" s="304"/>
      <c r="EA427" s="255">
        <v>0</v>
      </c>
      <c r="EB427" s="255">
        <v>0</v>
      </c>
      <c r="EC427" s="255">
        <v>0</v>
      </c>
      <c r="ED427" s="255">
        <f t="shared" si="39"/>
        <v>0</v>
      </c>
      <c r="EE427" s="255">
        <f t="shared" si="39"/>
        <v>0</v>
      </c>
      <c r="EF427" s="255">
        <f t="shared" si="38"/>
        <v>0</v>
      </c>
      <c r="EG427" s="255">
        <v>0</v>
      </c>
      <c r="EH427" s="366" t="s">
        <v>200</v>
      </c>
    </row>
    <row r="428" spans="1:138" x14ac:dyDescent="0.4">
      <c r="A428" s="366" t="s">
        <v>225</v>
      </c>
      <c r="B428" s="366" t="s">
        <v>267</v>
      </c>
      <c r="C428" s="366" t="s">
        <v>46</v>
      </c>
      <c r="D428" s="366" t="s">
        <v>359</v>
      </c>
      <c r="E428" s="366" t="s">
        <v>323</v>
      </c>
      <c r="F428" s="367">
        <v>159.88</v>
      </c>
      <c r="G428" s="367">
        <v>70.034384245562109</v>
      </c>
      <c r="H428" s="281"/>
      <c r="I428" s="281"/>
      <c r="J428" s="281"/>
      <c r="K428" s="281"/>
      <c r="L428" s="281"/>
      <c r="M428" s="389" t="s">
        <v>411</v>
      </c>
      <c r="N428" s="389" t="s">
        <v>411</v>
      </c>
      <c r="O428" s="389" t="s">
        <v>411</v>
      </c>
      <c r="P428" s="389" t="s">
        <v>411</v>
      </c>
      <c r="Q428" s="389" t="s">
        <v>411</v>
      </c>
      <c r="R428" s="389" t="s">
        <v>411</v>
      </c>
      <c r="S428" s="389" t="s">
        <v>411</v>
      </c>
      <c r="T428" s="389" t="s">
        <v>411</v>
      </c>
      <c r="U428" s="389" t="s">
        <v>411</v>
      </c>
      <c r="V428" s="389" t="s">
        <v>411</v>
      </c>
      <c r="W428" s="389" t="s">
        <v>411</v>
      </c>
      <c r="X428" s="389" t="s">
        <v>411</v>
      </c>
      <c r="Y428" s="389" t="s">
        <v>411</v>
      </c>
      <c r="Z428" s="389" t="s">
        <v>411</v>
      </c>
      <c r="AA428" s="389" t="s">
        <v>411</v>
      </c>
      <c r="AB428" s="389" t="s">
        <v>411</v>
      </c>
      <c r="AC428" s="389" t="s">
        <v>411</v>
      </c>
      <c r="AD428" s="389" t="s">
        <v>411</v>
      </c>
      <c r="AE428" s="389" t="s">
        <v>411</v>
      </c>
      <c r="AF428" s="389" t="s">
        <v>411</v>
      </c>
      <c r="AG428" s="389" t="s">
        <v>411</v>
      </c>
      <c r="AH428" s="389" t="s">
        <v>411</v>
      </c>
      <c r="AI428" s="367"/>
      <c r="AJ428" s="367"/>
      <c r="AK428" s="367"/>
      <c r="AL428" s="367"/>
      <c r="AM428" s="367"/>
      <c r="AN428" s="367"/>
      <c r="AO428" s="367"/>
      <c r="AP428" s="367"/>
      <c r="AQ428" s="367"/>
      <c r="AR428" s="367"/>
      <c r="AS428" s="367"/>
      <c r="AT428" s="367"/>
      <c r="AU428" s="367"/>
      <c r="AV428" s="367"/>
      <c r="AW428" s="367"/>
      <c r="AX428" s="367"/>
      <c r="AY428" s="367"/>
      <c r="AZ428" s="367"/>
      <c r="BA428" s="367"/>
      <c r="BB428" s="367"/>
      <c r="BC428" s="367"/>
      <c r="BD428" s="367"/>
      <c r="BE428" s="367"/>
      <c r="BF428" s="367"/>
      <c r="BG428" s="367"/>
      <c r="BH428" s="367"/>
      <c r="BI428" s="367"/>
      <c r="BJ428" s="367"/>
      <c r="BK428" s="367"/>
      <c r="BL428" s="367"/>
      <c r="BN428" s="369">
        <v>0</v>
      </c>
      <c r="BO428" s="369">
        <v>0</v>
      </c>
      <c r="BP428" s="369">
        <v>0</v>
      </c>
      <c r="BQ428" s="369">
        <v>0</v>
      </c>
      <c r="BR428" s="369">
        <v>0</v>
      </c>
      <c r="BS428" s="390" t="s">
        <v>411</v>
      </c>
      <c r="BT428" s="390" t="s">
        <v>411</v>
      </c>
      <c r="BU428" s="390" t="s">
        <v>411</v>
      </c>
      <c r="BV428" s="390" t="s">
        <v>411</v>
      </c>
      <c r="BW428" s="390" t="s">
        <v>411</v>
      </c>
      <c r="BX428" s="390" t="s">
        <v>411</v>
      </c>
      <c r="BY428" s="390" t="s">
        <v>411</v>
      </c>
      <c r="BZ428" s="390" t="s">
        <v>411</v>
      </c>
      <c r="CA428" s="390" t="s">
        <v>411</v>
      </c>
      <c r="CB428" s="390" t="s">
        <v>411</v>
      </c>
      <c r="CC428" s="390" t="s">
        <v>411</v>
      </c>
      <c r="CD428" s="390" t="s">
        <v>411</v>
      </c>
      <c r="CE428" s="390" t="s">
        <v>411</v>
      </c>
      <c r="CF428" s="390" t="s">
        <v>411</v>
      </c>
      <c r="CG428" s="390" t="s">
        <v>411</v>
      </c>
      <c r="CH428" s="390" t="s">
        <v>411</v>
      </c>
      <c r="CI428" s="390" t="s">
        <v>411</v>
      </c>
      <c r="CJ428" s="390" t="s">
        <v>411</v>
      </c>
      <c r="CK428" s="390" t="s">
        <v>411</v>
      </c>
      <c r="CL428" s="390" t="s">
        <v>411</v>
      </c>
      <c r="CM428" s="390" t="s">
        <v>411</v>
      </c>
      <c r="CN428" s="390" t="s">
        <v>411</v>
      </c>
      <c r="CO428" s="369"/>
      <c r="CP428" s="369"/>
      <c r="CQ428" s="369"/>
      <c r="CR428" s="369"/>
      <c r="CS428" s="369"/>
      <c r="CT428" s="369"/>
      <c r="CU428" s="369"/>
      <c r="CV428" s="369"/>
      <c r="CW428" s="369"/>
      <c r="CX428" s="369"/>
      <c r="CY428" s="369"/>
      <c r="CZ428" s="369"/>
      <c r="DA428" s="369"/>
      <c r="DB428" s="369"/>
      <c r="DC428" s="369"/>
      <c r="DD428" s="369"/>
      <c r="DE428" s="369"/>
      <c r="DF428" s="369"/>
      <c r="DG428" s="369"/>
      <c r="DH428" s="369"/>
      <c r="DI428" s="369"/>
      <c r="DJ428" s="369"/>
      <c r="DK428" s="369"/>
      <c r="DL428" s="369"/>
      <c r="DM428" s="369"/>
      <c r="DN428" s="369"/>
      <c r="DO428" s="369"/>
      <c r="DP428" s="369"/>
      <c r="DQ428" s="369"/>
      <c r="DR428" s="369"/>
      <c r="DT428" s="366" t="s">
        <v>213</v>
      </c>
      <c r="DU428" s="304"/>
      <c r="DV428" s="304"/>
      <c r="DW428" s="304"/>
      <c r="DX428" s="304"/>
      <c r="DY428" s="304"/>
      <c r="DZ428" s="304"/>
      <c r="EA428" s="255">
        <v>0</v>
      </c>
      <c r="EB428" s="255">
        <v>0</v>
      </c>
      <c r="EC428" s="255">
        <v>0</v>
      </c>
      <c r="ED428" s="255">
        <f t="shared" si="39"/>
        <v>0</v>
      </c>
      <c r="EE428" s="255">
        <f t="shared" si="39"/>
        <v>0</v>
      </c>
      <c r="EF428" s="255">
        <f t="shared" si="38"/>
        <v>0</v>
      </c>
      <c r="EG428" s="255">
        <v>0</v>
      </c>
      <c r="EH428" s="366" t="s">
        <v>200</v>
      </c>
    </row>
    <row r="429" spans="1:138" x14ac:dyDescent="0.4">
      <c r="A429" s="366" t="s">
        <v>225</v>
      </c>
      <c r="B429" s="366" t="s">
        <v>267</v>
      </c>
      <c r="C429" s="366" t="s">
        <v>46</v>
      </c>
      <c r="D429" s="366" t="s">
        <v>359</v>
      </c>
      <c r="E429" s="366" t="s">
        <v>398</v>
      </c>
      <c r="F429" s="367">
        <v>159.88</v>
      </c>
      <c r="G429" s="367">
        <v>70.034384245562109</v>
      </c>
      <c r="H429" s="281"/>
      <c r="I429" s="281"/>
      <c r="J429" s="281"/>
      <c r="K429" s="281"/>
      <c r="L429" s="281"/>
      <c r="M429" s="389" t="s">
        <v>411</v>
      </c>
      <c r="N429" s="389" t="s">
        <v>411</v>
      </c>
      <c r="O429" s="389" t="s">
        <v>411</v>
      </c>
      <c r="P429" s="389" t="s">
        <v>411</v>
      </c>
      <c r="Q429" s="389" t="s">
        <v>411</v>
      </c>
      <c r="R429" s="389" t="s">
        <v>411</v>
      </c>
      <c r="S429" s="389" t="s">
        <v>411</v>
      </c>
      <c r="T429" s="389" t="s">
        <v>411</v>
      </c>
      <c r="U429" s="389" t="s">
        <v>411</v>
      </c>
      <c r="V429" s="389" t="s">
        <v>411</v>
      </c>
      <c r="W429" s="389" t="s">
        <v>411</v>
      </c>
      <c r="X429" s="389" t="s">
        <v>411</v>
      </c>
      <c r="Y429" s="389" t="s">
        <v>411</v>
      </c>
      <c r="Z429" s="389" t="s">
        <v>411</v>
      </c>
      <c r="AA429" s="389" t="s">
        <v>411</v>
      </c>
      <c r="AB429" s="389" t="s">
        <v>411</v>
      </c>
      <c r="AC429" s="389" t="s">
        <v>411</v>
      </c>
      <c r="AD429" s="389" t="s">
        <v>411</v>
      </c>
      <c r="AE429" s="389" t="s">
        <v>411</v>
      </c>
      <c r="AF429" s="389" t="s">
        <v>411</v>
      </c>
      <c r="AG429" s="389" t="s">
        <v>411</v>
      </c>
      <c r="AH429" s="389" t="s">
        <v>411</v>
      </c>
      <c r="AI429" s="367"/>
      <c r="AJ429" s="367"/>
      <c r="AK429" s="367"/>
      <c r="AL429" s="367"/>
      <c r="AM429" s="367"/>
      <c r="AN429" s="367"/>
      <c r="AO429" s="367"/>
      <c r="AP429" s="367"/>
      <c r="AQ429" s="367"/>
      <c r="AR429" s="367"/>
      <c r="AS429" s="367"/>
      <c r="AT429" s="367"/>
      <c r="AU429" s="367"/>
      <c r="AV429" s="367"/>
      <c r="AW429" s="367"/>
      <c r="AX429" s="367"/>
      <c r="AY429" s="367"/>
      <c r="AZ429" s="367"/>
      <c r="BA429" s="367"/>
      <c r="BB429" s="367"/>
      <c r="BC429" s="367"/>
      <c r="BD429" s="367"/>
      <c r="BE429" s="367"/>
      <c r="BF429" s="367"/>
      <c r="BG429" s="367"/>
      <c r="BH429" s="367"/>
      <c r="BI429" s="367"/>
      <c r="BJ429" s="367"/>
      <c r="BK429" s="367"/>
      <c r="BL429" s="367"/>
      <c r="BN429" s="369">
        <v>0</v>
      </c>
      <c r="BO429" s="369">
        <v>0</v>
      </c>
      <c r="BP429" s="369">
        <v>0</v>
      </c>
      <c r="BQ429" s="369">
        <v>0</v>
      </c>
      <c r="BR429" s="369">
        <v>0</v>
      </c>
      <c r="BS429" s="390" t="s">
        <v>411</v>
      </c>
      <c r="BT429" s="390" t="s">
        <v>411</v>
      </c>
      <c r="BU429" s="390" t="s">
        <v>411</v>
      </c>
      <c r="BV429" s="390" t="s">
        <v>411</v>
      </c>
      <c r="BW429" s="390" t="s">
        <v>411</v>
      </c>
      <c r="BX429" s="390" t="s">
        <v>411</v>
      </c>
      <c r="BY429" s="390" t="s">
        <v>411</v>
      </c>
      <c r="BZ429" s="390" t="s">
        <v>411</v>
      </c>
      <c r="CA429" s="390" t="s">
        <v>411</v>
      </c>
      <c r="CB429" s="390" t="s">
        <v>411</v>
      </c>
      <c r="CC429" s="390" t="s">
        <v>411</v>
      </c>
      <c r="CD429" s="390" t="s">
        <v>411</v>
      </c>
      <c r="CE429" s="390" t="s">
        <v>411</v>
      </c>
      <c r="CF429" s="390" t="s">
        <v>411</v>
      </c>
      <c r="CG429" s="390" t="s">
        <v>411</v>
      </c>
      <c r="CH429" s="390" t="s">
        <v>411</v>
      </c>
      <c r="CI429" s="390" t="s">
        <v>411</v>
      </c>
      <c r="CJ429" s="390" t="s">
        <v>411</v>
      </c>
      <c r="CK429" s="390" t="s">
        <v>411</v>
      </c>
      <c r="CL429" s="390" t="s">
        <v>411</v>
      </c>
      <c r="CM429" s="390" t="s">
        <v>411</v>
      </c>
      <c r="CN429" s="390" t="s">
        <v>411</v>
      </c>
      <c r="CO429" s="369"/>
      <c r="CP429" s="369"/>
      <c r="CQ429" s="369"/>
      <c r="CR429" s="369"/>
      <c r="CS429" s="369"/>
      <c r="CT429" s="369"/>
      <c r="CU429" s="369"/>
      <c r="CV429" s="369"/>
      <c r="CW429" s="369"/>
      <c r="CX429" s="369"/>
      <c r="CY429" s="369"/>
      <c r="CZ429" s="369"/>
      <c r="DA429" s="369"/>
      <c r="DB429" s="369"/>
      <c r="DC429" s="369"/>
      <c r="DD429" s="369"/>
      <c r="DE429" s="369"/>
      <c r="DF429" s="369"/>
      <c r="DG429" s="369"/>
      <c r="DH429" s="369"/>
      <c r="DI429" s="369"/>
      <c r="DJ429" s="369"/>
      <c r="DK429" s="369"/>
      <c r="DL429" s="369"/>
      <c r="DM429" s="369"/>
      <c r="DN429" s="369"/>
      <c r="DO429" s="369"/>
      <c r="DP429" s="369"/>
      <c r="DQ429" s="369"/>
      <c r="DR429" s="369"/>
      <c r="DT429" s="366" t="s">
        <v>213</v>
      </c>
      <c r="DU429" s="304"/>
      <c r="DV429" s="304"/>
      <c r="DW429" s="304"/>
      <c r="DX429" s="304"/>
      <c r="DY429" s="304"/>
      <c r="DZ429" s="304"/>
      <c r="EA429" s="255">
        <v>0</v>
      </c>
      <c r="EB429" s="255">
        <v>0</v>
      </c>
      <c r="EC429" s="255">
        <v>0</v>
      </c>
      <c r="ED429" s="255">
        <f t="shared" si="39"/>
        <v>0</v>
      </c>
      <c r="EE429" s="255">
        <f t="shared" si="39"/>
        <v>0</v>
      </c>
      <c r="EF429" s="255">
        <f t="shared" si="38"/>
        <v>0</v>
      </c>
      <c r="EG429" s="255">
        <v>0</v>
      </c>
      <c r="EH429" s="366" t="s">
        <v>200</v>
      </c>
    </row>
    <row r="430" spans="1:138" x14ac:dyDescent="0.4">
      <c r="A430" s="366" t="s">
        <v>225</v>
      </c>
      <c r="B430" s="366" t="s">
        <v>406</v>
      </c>
      <c r="C430" s="366" t="s">
        <v>382</v>
      </c>
      <c r="D430" s="366" t="s">
        <v>359</v>
      </c>
      <c r="E430" s="366" t="s">
        <v>383</v>
      </c>
      <c r="F430" s="367">
        <v>0</v>
      </c>
      <c r="G430" s="367">
        <v>0</v>
      </c>
      <c r="H430" s="281"/>
      <c r="I430" s="281"/>
      <c r="J430" s="281"/>
      <c r="K430" s="281"/>
      <c r="L430" s="281"/>
      <c r="M430" s="389" t="s">
        <v>411</v>
      </c>
      <c r="N430" s="389" t="s">
        <v>411</v>
      </c>
      <c r="O430" s="389" t="s">
        <v>411</v>
      </c>
      <c r="P430" s="389" t="s">
        <v>411</v>
      </c>
      <c r="Q430" s="389" t="s">
        <v>411</v>
      </c>
      <c r="R430" s="389" t="s">
        <v>411</v>
      </c>
      <c r="S430" s="389" t="s">
        <v>411</v>
      </c>
      <c r="T430" s="389" t="s">
        <v>411</v>
      </c>
      <c r="U430" s="389" t="s">
        <v>411</v>
      </c>
      <c r="V430" s="389" t="s">
        <v>411</v>
      </c>
      <c r="W430" s="389" t="s">
        <v>411</v>
      </c>
      <c r="X430" s="389" t="s">
        <v>411</v>
      </c>
      <c r="Y430" s="389" t="s">
        <v>411</v>
      </c>
      <c r="Z430" s="389" t="s">
        <v>411</v>
      </c>
      <c r="AA430" s="389" t="s">
        <v>411</v>
      </c>
      <c r="AB430" s="389" t="s">
        <v>411</v>
      </c>
      <c r="AC430" s="389" t="s">
        <v>411</v>
      </c>
      <c r="AD430" s="389" t="s">
        <v>411</v>
      </c>
      <c r="AE430" s="389" t="s">
        <v>411</v>
      </c>
      <c r="AF430" s="389" t="s">
        <v>411</v>
      </c>
      <c r="AG430" s="389" t="s">
        <v>411</v>
      </c>
      <c r="AH430" s="389" t="s">
        <v>411</v>
      </c>
      <c r="AI430" s="367"/>
      <c r="AJ430" s="367"/>
      <c r="AK430" s="367"/>
      <c r="AL430" s="367"/>
      <c r="AM430" s="367"/>
      <c r="AN430" s="367"/>
      <c r="AO430" s="367"/>
      <c r="AP430" s="367"/>
      <c r="AQ430" s="367"/>
      <c r="AR430" s="367"/>
      <c r="AS430" s="367"/>
      <c r="AT430" s="367"/>
      <c r="AU430" s="367"/>
      <c r="AV430" s="367"/>
      <c r="AW430" s="367"/>
      <c r="AX430" s="367"/>
      <c r="AY430" s="367"/>
      <c r="AZ430" s="367"/>
      <c r="BA430" s="367"/>
      <c r="BB430" s="367"/>
      <c r="BC430" s="367"/>
      <c r="BD430" s="367"/>
      <c r="BE430" s="367"/>
      <c r="BF430" s="367"/>
      <c r="BG430" s="367"/>
      <c r="BH430" s="367"/>
      <c r="BI430" s="367"/>
      <c r="BJ430" s="367"/>
      <c r="BK430" s="367"/>
      <c r="BL430" s="367"/>
      <c r="BN430" s="369">
        <v>0</v>
      </c>
      <c r="BO430" s="369">
        <v>0</v>
      </c>
      <c r="BP430" s="369">
        <v>0</v>
      </c>
      <c r="BQ430" s="369">
        <v>0</v>
      </c>
      <c r="BR430" s="369">
        <v>0</v>
      </c>
      <c r="BS430" s="390" t="s">
        <v>411</v>
      </c>
      <c r="BT430" s="390" t="s">
        <v>411</v>
      </c>
      <c r="BU430" s="390" t="s">
        <v>411</v>
      </c>
      <c r="BV430" s="390" t="s">
        <v>411</v>
      </c>
      <c r="BW430" s="390" t="s">
        <v>411</v>
      </c>
      <c r="BX430" s="390" t="s">
        <v>411</v>
      </c>
      <c r="BY430" s="390" t="s">
        <v>411</v>
      </c>
      <c r="BZ430" s="390" t="s">
        <v>411</v>
      </c>
      <c r="CA430" s="390" t="s">
        <v>411</v>
      </c>
      <c r="CB430" s="390" t="s">
        <v>411</v>
      </c>
      <c r="CC430" s="390" t="s">
        <v>411</v>
      </c>
      <c r="CD430" s="390" t="s">
        <v>411</v>
      </c>
      <c r="CE430" s="390" t="s">
        <v>411</v>
      </c>
      <c r="CF430" s="390" t="s">
        <v>411</v>
      </c>
      <c r="CG430" s="390" t="s">
        <v>411</v>
      </c>
      <c r="CH430" s="390" t="s">
        <v>411</v>
      </c>
      <c r="CI430" s="390" t="s">
        <v>411</v>
      </c>
      <c r="CJ430" s="390" t="s">
        <v>411</v>
      </c>
      <c r="CK430" s="390" t="s">
        <v>411</v>
      </c>
      <c r="CL430" s="390" t="s">
        <v>411</v>
      </c>
      <c r="CM430" s="390" t="s">
        <v>411</v>
      </c>
      <c r="CN430" s="390" t="s">
        <v>411</v>
      </c>
      <c r="CO430" s="369"/>
      <c r="CP430" s="369"/>
      <c r="CQ430" s="369"/>
      <c r="CR430" s="369"/>
      <c r="CS430" s="369"/>
      <c r="CT430" s="369"/>
      <c r="CU430" s="369"/>
      <c r="CV430" s="369"/>
      <c r="CW430" s="369"/>
      <c r="CX430" s="369"/>
      <c r="CY430" s="369"/>
      <c r="CZ430" s="369"/>
      <c r="DA430" s="369"/>
      <c r="DB430" s="369"/>
      <c r="DC430" s="369"/>
      <c r="DD430" s="369"/>
      <c r="DE430" s="369"/>
      <c r="DF430" s="369"/>
      <c r="DG430" s="369"/>
      <c r="DH430" s="369"/>
      <c r="DI430" s="369"/>
      <c r="DJ430" s="369"/>
      <c r="DK430" s="369"/>
      <c r="DL430" s="369"/>
      <c r="DM430" s="369"/>
      <c r="DN430" s="369"/>
      <c r="DO430" s="369"/>
      <c r="DP430" s="369"/>
      <c r="DQ430" s="369"/>
      <c r="DR430" s="369"/>
      <c r="DT430" s="366" t="s">
        <v>213</v>
      </c>
      <c r="DU430" s="304"/>
      <c r="DV430" s="304"/>
      <c r="DW430" s="304"/>
      <c r="DX430" s="304"/>
      <c r="DY430" s="304"/>
      <c r="DZ430" s="304"/>
      <c r="EA430" s="255">
        <v>0</v>
      </c>
      <c r="EB430" s="255">
        <v>0</v>
      </c>
      <c r="EC430" s="255">
        <v>0</v>
      </c>
      <c r="ED430" s="255">
        <f t="shared" si="39"/>
        <v>0</v>
      </c>
      <c r="EE430" s="255">
        <f t="shared" si="39"/>
        <v>0</v>
      </c>
      <c r="EF430" s="255">
        <f t="shared" si="38"/>
        <v>0</v>
      </c>
      <c r="EG430" s="255">
        <v>0</v>
      </c>
      <c r="EH430" s="366" t="s">
        <v>200</v>
      </c>
    </row>
    <row r="431" spans="1:138" x14ac:dyDescent="0.4">
      <c r="A431" s="366" t="s">
        <v>225</v>
      </c>
      <c r="B431" s="366" t="s">
        <v>267</v>
      </c>
      <c r="C431" s="366" t="s">
        <v>46</v>
      </c>
      <c r="D431" s="366" t="s">
        <v>359</v>
      </c>
      <c r="E431" s="366" t="s">
        <v>356</v>
      </c>
      <c r="F431" s="367">
        <v>167.5</v>
      </c>
      <c r="G431" s="367">
        <v>73.374325073964485</v>
      </c>
      <c r="H431" s="281"/>
      <c r="I431" s="281"/>
      <c r="J431" s="281"/>
      <c r="K431" s="281"/>
      <c r="L431" s="281"/>
      <c r="M431" s="389" t="s">
        <v>411</v>
      </c>
      <c r="N431" s="389" t="s">
        <v>411</v>
      </c>
      <c r="O431" s="389" t="s">
        <v>411</v>
      </c>
      <c r="P431" s="389" t="s">
        <v>411</v>
      </c>
      <c r="Q431" s="389" t="s">
        <v>411</v>
      </c>
      <c r="R431" s="389" t="s">
        <v>411</v>
      </c>
      <c r="S431" s="389" t="s">
        <v>411</v>
      </c>
      <c r="T431" s="389" t="s">
        <v>411</v>
      </c>
      <c r="U431" s="389" t="s">
        <v>411</v>
      </c>
      <c r="V431" s="389" t="s">
        <v>411</v>
      </c>
      <c r="W431" s="389" t="s">
        <v>411</v>
      </c>
      <c r="X431" s="389" t="s">
        <v>411</v>
      </c>
      <c r="Y431" s="389" t="s">
        <v>411</v>
      </c>
      <c r="Z431" s="389" t="s">
        <v>411</v>
      </c>
      <c r="AA431" s="389" t="s">
        <v>411</v>
      </c>
      <c r="AB431" s="389" t="s">
        <v>411</v>
      </c>
      <c r="AC431" s="389" t="s">
        <v>411</v>
      </c>
      <c r="AD431" s="389" t="s">
        <v>411</v>
      </c>
      <c r="AE431" s="389" t="s">
        <v>411</v>
      </c>
      <c r="AF431" s="389" t="s">
        <v>411</v>
      </c>
      <c r="AG431" s="389" t="s">
        <v>411</v>
      </c>
      <c r="AH431" s="389" t="s">
        <v>411</v>
      </c>
      <c r="AI431" s="367"/>
      <c r="AJ431" s="367"/>
      <c r="AK431" s="367"/>
      <c r="AL431" s="367"/>
      <c r="AM431" s="367"/>
      <c r="AN431" s="367"/>
      <c r="AO431" s="367"/>
      <c r="AP431" s="367"/>
      <c r="AQ431" s="367"/>
      <c r="AR431" s="367"/>
      <c r="AS431" s="367"/>
      <c r="AT431" s="367"/>
      <c r="AU431" s="367"/>
      <c r="AV431" s="367"/>
      <c r="AW431" s="367"/>
      <c r="AX431" s="367"/>
      <c r="AY431" s="367"/>
      <c r="AZ431" s="367"/>
      <c r="BA431" s="367"/>
      <c r="BB431" s="367"/>
      <c r="BC431" s="367"/>
      <c r="BD431" s="367"/>
      <c r="BE431" s="367"/>
      <c r="BF431" s="367"/>
      <c r="BG431" s="367"/>
      <c r="BH431" s="367"/>
      <c r="BI431" s="367"/>
      <c r="BJ431" s="367"/>
      <c r="BK431" s="367"/>
      <c r="BL431" s="367"/>
      <c r="BN431" s="369">
        <v>0</v>
      </c>
      <c r="BO431" s="369">
        <v>0</v>
      </c>
      <c r="BP431" s="369">
        <v>0</v>
      </c>
      <c r="BQ431" s="369">
        <v>0</v>
      </c>
      <c r="BR431" s="369">
        <v>0</v>
      </c>
      <c r="BS431" s="390" t="s">
        <v>411</v>
      </c>
      <c r="BT431" s="390" t="s">
        <v>411</v>
      </c>
      <c r="BU431" s="390" t="s">
        <v>411</v>
      </c>
      <c r="BV431" s="390" t="s">
        <v>411</v>
      </c>
      <c r="BW431" s="390" t="s">
        <v>411</v>
      </c>
      <c r="BX431" s="390" t="s">
        <v>411</v>
      </c>
      <c r="BY431" s="390" t="s">
        <v>411</v>
      </c>
      <c r="BZ431" s="390" t="s">
        <v>411</v>
      </c>
      <c r="CA431" s="390" t="s">
        <v>411</v>
      </c>
      <c r="CB431" s="390" t="s">
        <v>411</v>
      </c>
      <c r="CC431" s="390" t="s">
        <v>411</v>
      </c>
      <c r="CD431" s="390" t="s">
        <v>411</v>
      </c>
      <c r="CE431" s="390" t="s">
        <v>411</v>
      </c>
      <c r="CF431" s="390" t="s">
        <v>411</v>
      </c>
      <c r="CG431" s="390" t="s">
        <v>411</v>
      </c>
      <c r="CH431" s="390" t="s">
        <v>411</v>
      </c>
      <c r="CI431" s="390" t="s">
        <v>411</v>
      </c>
      <c r="CJ431" s="390" t="s">
        <v>411</v>
      </c>
      <c r="CK431" s="390" t="s">
        <v>411</v>
      </c>
      <c r="CL431" s="390" t="s">
        <v>411</v>
      </c>
      <c r="CM431" s="390" t="s">
        <v>411</v>
      </c>
      <c r="CN431" s="390" t="s">
        <v>411</v>
      </c>
      <c r="CO431" s="369"/>
      <c r="CP431" s="369"/>
      <c r="CQ431" s="369"/>
      <c r="CR431" s="369"/>
      <c r="CS431" s="369"/>
      <c r="CT431" s="369"/>
      <c r="CU431" s="369"/>
      <c r="CV431" s="369"/>
      <c r="CW431" s="369"/>
      <c r="CX431" s="369"/>
      <c r="CY431" s="369"/>
      <c r="CZ431" s="369"/>
      <c r="DA431" s="369"/>
      <c r="DB431" s="369"/>
      <c r="DC431" s="369"/>
      <c r="DD431" s="369"/>
      <c r="DE431" s="369"/>
      <c r="DF431" s="369"/>
      <c r="DG431" s="369"/>
      <c r="DH431" s="369"/>
      <c r="DI431" s="369"/>
      <c r="DJ431" s="369"/>
      <c r="DK431" s="369"/>
      <c r="DL431" s="369"/>
      <c r="DM431" s="369"/>
      <c r="DN431" s="369"/>
      <c r="DO431" s="369"/>
      <c r="DP431" s="369"/>
      <c r="DQ431" s="369"/>
      <c r="DR431" s="369"/>
      <c r="DT431" s="366" t="s">
        <v>213</v>
      </c>
      <c r="DU431" s="304"/>
      <c r="DV431" s="304"/>
      <c r="DW431" s="304"/>
      <c r="DX431" s="304"/>
      <c r="DY431" s="304"/>
      <c r="DZ431" s="304"/>
      <c r="EA431" s="255">
        <v>0</v>
      </c>
      <c r="EB431" s="255">
        <v>0</v>
      </c>
      <c r="EC431" s="255">
        <v>0</v>
      </c>
      <c r="ED431" s="255">
        <f t="shared" si="39"/>
        <v>0</v>
      </c>
      <c r="EE431" s="255">
        <f t="shared" si="39"/>
        <v>0</v>
      </c>
      <c r="EF431" s="255">
        <f t="shared" si="38"/>
        <v>0</v>
      </c>
      <c r="EG431" s="255">
        <v>0</v>
      </c>
      <c r="EH431" s="366" t="s">
        <v>200</v>
      </c>
    </row>
    <row r="432" spans="1:138" x14ac:dyDescent="0.4">
      <c r="A432" s="366" t="s">
        <v>225</v>
      </c>
      <c r="B432" s="366" t="s">
        <v>267</v>
      </c>
      <c r="C432" s="366" t="s">
        <v>46</v>
      </c>
      <c r="D432" s="366" t="s">
        <v>359</v>
      </c>
      <c r="E432" s="366" t="s">
        <v>407</v>
      </c>
      <c r="F432" s="367">
        <v>167.5</v>
      </c>
      <c r="G432" s="367">
        <v>73.374325073964485</v>
      </c>
      <c r="H432" s="281"/>
      <c r="I432" s="281"/>
      <c r="J432" s="281"/>
      <c r="K432" s="281"/>
      <c r="L432" s="281"/>
      <c r="M432" s="389" t="s">
        <v>411</v>
      </c>
      <c r="N432" s="389" t="s">
        <v>411</v>
      </c>
      <c r="O432" s="389" t="s">
        <v>411</v>
      </c>
      <c r="P432" s="389" t="s">
        <v>411</v>
      </c>
      <c r="Q432" s="389" t="s">
        <v>411</v>
      </c>
      <c r="R432" s="389" t="s">
        <v>411</v>
      </c>
      <c r="S432" s="389" t="s">
        <v>411</v>
      </c>
      <c r="T432" s="389" t="s">
        <v>411</v>
      </c>
      <c r="U432" s="389" t="s">
        <v>411</v>
      </c>
      <c r="V432" s="389" t="s">
        <v>411</v>
      </c>
      <c r="W432" s="389" t="s">
        <v>411</v>
      </c>
      <c r="X432" s="389" t="s">
        <v>411</v>
      </c>
      <c r="Y432" s="389" t="s">
        <v>411</v>
      </c>
      <c r="Z432" s="389" t="s">
        <v>411</v>
      </c>
      <c r="AA432" s="389" t="s">
        <v>411</v>
      </c>
      <c r="AB432" s="389" t="s">
        <v>411</v>
      </c>
      <c r="AC432" s="389" t="s">
        <v>411</v>
      </c>
      <c r="AD432" s="389" t="s">
        <v>411</v>
      </c>
      <c r="AE432" s="389" t="s">
        <v>411</v>
      </c>
      <c r="AF432" s="389" t="s">
        <v>411</v>
      </c>
      <c r="AG432" s="389" t="s">
        <v>411</v>
      </c>
      <c r="AH432" s="389" t="s">
        <v>411</v>
      </c>
      <c r="AI432" s="367"/>
      <c r="AJ432" s="367"/>
      <c r="AK432" s="367"/>
      <c r="AL432" s="367"/>
      <c r="AM432" s="367"/>
      <c r="AN432" s="367"/>
      <c r="AO432" s="367"/>
      <c r="AP432" s="367"/>
      <c r="AQ432" s="367"/>
      <c r="AR432" s="367"/>
      <c r="AS432" s="367"/>
      <c r="AT432" s="367"/>
      <c r="AU432" s="367"/>
      <c r="AV432" s="367"/>
      <c r="AW432" s="367"/>
      <c r="AX432" s="367"/>
      <c r="AY432" s="367"/>
      <c r="AZ432" s="367"/>
      <c r="BA432" s="367"/>
      <c r="BB432" s="367"/>
      <c r="BC432" s="367"/>
      <c r="BD432" s="367"/>
      <c r="BE432" s="367"/>
      <c r="BF432" s="367"/>
      <c r="BG432" s="367"/>
      <c r="BH432" s="367"/>
      <c r="BI432" s="367"/>
      <c r="BJ432" s="367"/>
      <c r="BK432" s="367"/>
      <c r="BL432" s="367"/>
      <c r="BN432" s="369">
        <v>0</v>
      </c>
      <c r="BO432" s="369">
        <v>0</v>
      </c>
      <c r="BP432" s="369">
        <v>0</v>
      </c>
      <c r="BQ432" s="369">
        <v>0</v>
      </c>
      <c r="BR432" s="369">
        <v>0</v>
      </c>
      <c r="BS432" s="390" t="s">
        <v>411</v>
      </c>
      <c r="BT432" s="390" t="s">
        <v>411</v>
      </c>
      <c r="BU432" s="390" t="s">
        <v>411</v>
      </c>
      <c r="BV432" s="390" t="s">
        <v>411</v>
      </c>
      <c r="BW432" s="390" t="s">
        <v>411</v>
      </c>
      <c r="BX432" s="390" t="s">
        <v>411</v>
      </c>
      <c r="BY432" s="390" t="s">
        <v>411</v>
      </c>
      <c r="BZ432" s="390" t="s">
        <v>411</v>
      </c>
      <c r="CA432" s="390" t="s">
        <v>411</v>
      </c>
      <c r="CB432" s="390" t="s">
        <v>411</v>
      </c>
      <c r="CC432" s="390" t="s">
        <v>411</v>
      </c>
      <c r="CD432" s="390" t="s">
        <v>411</v>
      </c>
      <c r="CE432" s="390" t="s">
        <v>411</v>
      </c>
      <c r="CF432" s="390" t="s">
        <v>411</v>
      </c>
      <c r="CG432" s="390" t="s">
        <v>411</v>
      </c>
      <c r="CH432" s="390" t="s">
        <v>411</v>
      </c>
      <c r="CI432" s="390" t="s">
        <v>411</v>
      </c>
      <c r="CJ432" s="390" t="s">
        <v>411</v>
      </c>
      <c r="CK432" s="390" t="s">
        <v>411</v>
      </c>
      <c r="CL432" s="390" t="s">
        <v>411</v>
      </c>
      <c r="CM432" s="390" t="s">
        <v>411</v>
      </c>
      <c r="CN432" s="390" t="s">
        <v>411</v>
      </c>
      <c r="CO432" s="369"/>
      <c r="CP432" s="369"/>
      <c r="CQ432" s="369"/>
      <c r="CR432" s="369"/>
      <c r="CS432" s="369"/>
      <c r="CT432" s="369"/>
      <c r="CU432" s="369"/>
      <c r="CV432" s="369"/>
      <c r="CW432" s="369"/>
      <c r="CX432" s="369"/>
      <c r="CY432" s="369"/>
      <c r="CZ432" s="369"/>
      <c r="DA432" s="369"/>
      <c r="DB432" s="369"/>
      <c r="DC432" s="369"/>
      <c r="DD432" s="369"/>
      <c r="DE432" s="369"/>
      <c r="DF432" s="369"/>
      <c r="DG432" s="369"/>
      <c r="DH432" s="369"/>
      <c r="DI432" s="369"/>
      <c r="DJ432" s="369"/>
      <c r="DK432" s="369"/>
      <c r="DL432" s="369"/>
      <c r="DM432" s="369"/>
      <c r="DN432" s="369"/>
      <c r="DO432" s="369"/>
      <c r="DP432" s="369"/>
      <c r="DQ432" s="369"/>
      <c r="DR432" s="369"/>
      <c r="DT432" s="366" t="s">
        <v>213</v>
      </c>
      <c r="DU432" s="304"/>
      <c r="DV432" s="304"/>
      <c r="DW432" s="304"/>
      <c r="DX432" s="304"/>
      <c r="DY432" s="304"/>
      <c r="DZ432" s="304"/>
      <c r="EA432" s="255">
        <v>0</v>
      </c>
      <c r="EB432" s="255">
        <v>0</v>
      </c>
      <c r="EC432" s="255">
        <v>0</v>
      </c>
      <c r="ED432" s="255">
        <f t="shared" si="39"/>
        <v>0</v>
      </c>
      <c r="EE432" s="255">
        <f t="shared" si="39"/>
        <v>0</v>
      </c>
      <c r="EF432" s="255">
        <f t="shared" si="38"/>
        <v>0</v>
      </c>
      <c r="EG432" s="255">
        <v>0</v>
      </c>
      <c r="EH432" s="366" t="s">
        <v>200</v>
      </c>
    </row>
    <row r="433" spans="1:138" x14ac:dyDescent="0.4">
      <c r="A433" s="366" t="s">
        <v>225</v>
      </c>
      <c r="B433" s="366" t="s">
        <v>356</v>
      </c>
      <c r="C433" s="366" t="s">
        <v>382</v>
      </c>
      <c r="D433" s="366" t="s">
        <v>359</v>
      </c>
      <c r="E433" s="366" t="s">
        <v>383</v>
      </c>
      <c r="F433" s="367">
        <v>0</v>
      </c>
      <c r="G433" s="367">
        <v>0</v>
      </c>
      <c r="H433" s="281"/>
      <c r="I433" s="281"/>
      <c r="J433" s="281"/>
      <c r="K433" s="281"/>
      <c r="L433" s="281"/>
      <c r="M433" s="389" t="s">
        <v>411</v>
      </c>
      <c r="N433" s="389" t="s">
        <v>411</v>
      </c>
      <c r="O433" s="389" t="s">
        <v>411</v>
      </c>
      <c r="P433" s="389" t="s">
        <v>411</v>
      </c>
      <c r="Q433" s="389" t="s">
        <v>411</v>
      </c>
      <c r="R433" s="389" t="s">
        <v>411</v>
      </c>
      <c r="S433" s="389" t="s">
        <v>411</v>
      </c>
      <c r="T433" s="389" t="s">
        <v>411</v>
      </c>
      <c r="U433" s="389" t="s">
        <v>411</v>
      </c>
      <c r="V433" s="389" t="s">
        <v>411</v>
      </c>
      <c r="W433" s="389" t="s">
        <v>411</v>
      </c>
      <c r="X433" s="389" t="s">
        <v>411</v>
      </c>
      <c r="Y433" s="389" t="s">
        <v>411</v>
      </c>
      <c r="Z433" s="389" t="s">
        <v>411</v>
      </c>
      <c r="AA433" s="389" t="s">
        <v>411</v>
      </c>
      <c r="AB433" s="389" t="s">
        <v>411</v>
      </c>
      <c r="AC433" s="389" t="s">
        <v>411</v>
      </c>
      <c r="AD433" s="389" t="s">
        <v>411</v>
      </c>
      <c r="AE433" s="389" t="s">
        <v>411</v>
      </c>
      <c r="AF433" s="389" t="s">
        <v>411</v>
      </c>
      <c r="AG433" s="389" t="s">
        <v>411</v>
      </c>
      <c r="AH433" s="389" t="s">
        <v>411</v>
      </c>
      <c r="AI433" s="367"/>
      <c r="AJ433" s="367"/>
      <c r="AK433" s="367"/>
      <c r="AL433" s="367"/>
      <c r="AM433" s="367"/>
      <c r="AN433" s="367"/>
      <c r="AO433" s="367"/>
      <c r="AP433" s="367"/>
      <c r="AQ433" s="367"/>
      <c r="AR433" s="367"/>
      <c r="AS433" s="367"/>
      <c r="AT433" s="367"/>
      <c r="AU433" s="367"/>
      <c r="AV433" s="367"/>
      <c r="AW433" s="367"/>
      <c r="AX433" s="367"/>
      <c r="AY433" s="367"/>
      <c r="AZ433" s="367"/>
      <c r="BA433" s="367"/>
      <c r="BB433" s="367"/>
      <c r="BC433" s="367"/>
      <c r="BD433" s="367"/>
      <c r="BE433" s="367"/>
      <c r="BF433" s="367"/>
      <c r="BG433" s="367"/>
      <c r="BH433" s="367"/>
      <c r="BI433" s="367"/>
      <c r="BJ433" s="367"/>
      <c r="BK433" s="367"/>
      <c r="BL433" s="367"/>
      <c r="BN433" s="369">
        <v>0</v>
      </c>
      <c r="BO433" s="369">
        <v>0</v>
      </c>
      <c r="BP433" s="369">
        <v>0</v>
      </c>
      <c r="BQ433" s="369">
        <v>0</v>
      </c>
      <c r="BR433" s="369">
        <v>0</v>
      </c>
      <c r="BS433" s="390" t="s">
        <v>411</v>
      </c>
      <c r="BT433" s="390" t="s">
        <v>411</v>
      </c>
      <c r="BU433" s="390" t="s">
        <v>411</v>
      </c>
      <c r="BV433" s="390" t="s">
        <v>411</v>
      </c>
      <c r="BW433" s="390" t="s">
        <v>411</v>
      </c>
      <c r="BX433" s="390" t="s">
        <v>411</v>
      </c>
      <c r="BY433" s="390" t="s">
        <v>411</v>
      </c>
      <c r="BZ433" s="390" t="s">
        <v>411</v>
      </c>
      <c r="CA433" s="390" t="s">
        <v>411</v>
      </c>
      <c r="CB433" s="390" t="s">
        <v>411</v>
      </c>
      <c r="CC433" s="390" t="s">
        <v>411</v>
      </c>
      <c r="CD433" s="390" t="s">
        <v>411</v>
      </c>
      <c r="CE433" s="390" t="s">
        <v>411</v>
      </c>
      <c r="CF433" s="390" t="s">
        <v>411</v>
      </c>
      <c r="CG433" s="390" t="s">
        <v>411</v>
      </c>
      <c r="CH433" s="390" t="s">
        <v>411</v>
      </c>
      <c r="CI433" s="390" t="s">
        <v>411</v>
      </c>
      <c r="CJ433" s="390" t="s">
        <v>411</v>
      </c>
      <c r="CK433" s="390" t="s">
        <v>411</v>
      </c>
      <c r="CL433" s="390" t="s">
        <v>411</v>
      </c>
      <c r="CM433" s="390" t="s">
        <v>411</v>
      </c>
      <c r="CN433" s="390" t="s">
        <v>411</v>
      </c>
      <c r="CO433" s="369"/>
      <c r="CP433" s="369"/>
      <c r="CQ433" s="369"/>
      <c r="CR433" s="369"/>
      <c r="CS433" s="369"/>
      <c r="CT433" s="369"/>
      <c r="CU433" s="369"/>
      <c r="CV433" s="369"/>
      <c r="CW433" s="369"/>
      <c r="CX433" s="369"/>
      <c r="CY433" s="369"/>
      <c r="CZ433" s="369"/>
      <c r="DA433" s="369"/>
      <c r="DB433" s="369"/>
      <c r="DC433" s="369"/>
      <c r="DD433" s="369"/>
      <c r="DE433" s="369"/>
      <c r="DF433" s="369"/>
      <c r="DG433" s="369"/>
      <c r="DH433" s="369"/>
      <c r="DI433" s="369"/>
      <c r="DJ433" s="369"/>
      <c r="DK433" s="369"/>
      <c r="DL433" s="369"/>
      <c r="DM433" s="369"/>
      <c r="DN433" s="369"/>
      <c r="DO433" s="369"/>
      <c r="DP433" s="369"/>
      <c r="DQ433" s="369"/>
      <c r="DR433" s="369"/>
      <c r="DT433" s="366" t="s">
        <v>213</v>
      </c>
      <c r="DU433" s="304"/>
      <c r="DV433" s="304"/>
      <c r="DW433" s="304"/>
      <c r="DX433" s="304"/>
      <c r="DY433" s="304"/>
      <c r="DZ433" s="304"/>
      <c r="EA433" s="255">
        <v>0</v>
      </c>
      <c r="EB433" s="255">
        <v>0</v>
      </c>
      <c r="EC433" s="255">
        <v>0</v>
      </c>
      <c r="ED433" s="255">
        <f t="shared" si="39"/>
        <v>0</v>
      </c>
      <c r="EE433" s="255">
        <f t="shared" si="39"/>
        <v>0</v>
      </c>
      <c r="EF433" s="255">
        <f t="shared" si="38"/>
        <v>0</v>
      </c>
      <c r="EG433" s="255">
        <v>0</v>
      </c>
      <c r="EH433" s="366" t="s">
        <v>200</v>
      </c>
    </row>
    <row r="434" spans="1:138" x14ac:dyDescent="0.4">
      <c r="A434" s="366" t="s">
        <v>225</v>
      </c>
      <c r="B434" s="366" t="s">
        <v>267</v>
      </c>
      <c r="C434" s="366" t="s">
        <v>46</v>
      </c>
      <c r="D434" s="366" t="s">
        <v>359</v>
      </c>
      <c r="E434" s="366" t="s">
        <v>329</v>
      </c>
      <c r="F434" s="367">
        <v>90.32</v>
      </c>
      <c r="G434" s="367">
        <v>39.557424186390527</v>
      </c>
      <c r="H434" s="281"/>
      <c r="I434" s="281"/>
      <c r="J434" s="281"/>
      <c r="K434" s="281"/>
      <c r="L434" s="281"/>
      <c r="M434" s="389" t="s">
        <v>411</v>
      </c>
      <c r="N434" s="389" t="s">
        <v>411</v>
      </c>
      <c r="O434" s="389" t="s">
        <v>411</v>
      </c>
      <c r="P434" s="389" t="s">
        <v>411</v>
      </c>
      <c r="Q434" s="389" t="s">
        <v>411</v>
      </c>
      <c r="R434" s="389" t="s">
        <v>411</v>
      </c>
      <c r="S434" s="389" t="s">
        <v>411</v>
      </c>
      <c r="T434" s="389" t="s">
        <v>411</v>
      </c>
      <c r="U434" s="389" t="s">
        <v>411</v>
      </c>
      <c r="V434" s="389" t="s">
        <v>411</v>
      </c>
      <c r="W434" s="389" t="s">
        <v>411</v>
      </c>
      <c r="X434" s="389" t="s">
        <v>411</v>
      </c>
      <c r="Y434" s="389" t="s">
        <v>411</v>
      </c>
      <c r="Z434" s="389" t="s">
        <v>411</v>
      </c>
      <c r="AA434" s="389" t="s">
        <v>411</v>
      </c>
      <c r="AB434" s="389" t="s">
        <v>411</v>
      </c>
      <c r="AC434" s="389" t="s">
        <v>411</v>
      </c>
      <c r="AD434" s="389" t="s">
        <v>411</v>
      </c>
      <c r="AE434" s="389" t="s">
        <v>411</v>
      </c>
      <c r="AF434" s="389" t="s">
        <v>411</v>
      </c>
      <c r="AG434" s="389" t="s">
        <v>411</v>
      </c>
      <c r="AH434" s="389" t="s">
        <v>411</v>
      </c>
      <c r="AI434" s="367"/>
      <c r="AJ434" s="367"/>
      <c r="AK434" s="367"/>
      <c r="AL434" s="367"/>
      <c r="AM434" s="367"/>
      <c r="AN434" s="367"/>
      <c r="AO434" s="367"/>
      <c r="AP434" s="367"/>
      <c r="AQ434" s="367"/>
      <c r="AR434" s="367"/>
      <c r="AS434" s="367"/>
      <c r="AT434" s="367"/>
      <c r="AU434" s="367"/>
      <c r="AV434" s="367"/>
      <c r="AW434" s="367"/>
      <c r="AX434" s="367"/>
      <c r="AY434" s="367"/>
      <c r="AZ434" s="367"/>
      <c r="BA434" s="367"/>
      <c r="BB434" s="367"/>
      <c r="BC434" s="367"/>
      <c r="BD434" s="367"/>
      <c r="BE434" s="367"/>
      <c r="BF434" s="367"/>
      <c r="BG434" s="367"/>
      <c r="BH434" s="367"/>
      <c r="BI434" s="367"/>
      <c r="BJ434" s="367"/>
      <c r="BK434" s="367"/>
      <c r="BL434" s="367"/>
      <c r="BN434" s="369">
        <v>0</v>
      </c>
      <c r="BO434" s="369">
        <v>0</v>
      </c>
      <c r="BP434" s="369">
        <v>0</v>
      </c>
      <c r="BQ434" s="369">
        <v>0</v>
      </c>
      <c r="BR434" s="369">
        <v>0</v>
      </c>
      <c r="BS434" s="390" t="s">
        <v>411</v>
      </c>
      <c r="BT434" s="390" t="s">
        <v>411</v>
      </c>
      <c r="BU434" s="390" t="s">
        <v>411</v>
      </c>
      <c r="BV434" s="390" t="s">
        <v>411</v>
      </c>
      <c r="BW434" s="390" t="s">
        <v>411</v>
      </c>
      <c r="BX434" s="390" t="s">
        <v>411</v>
      </c>
      <c r="BY434" s="390" t="s">
        <v>411</v>
      </c>
      <c r="BZ434" s="390" t="s">
        <v>411</v>
      </c>
      <c r="CA434" s="390" t="s">
        <v>411</v>
      </c>
      <c r="CB434" s="390" t="s">
        <v>411</v>
      </c>
      <c r="CC434" s="390" t="s">
        <v>411</v>
      </c>
      <c r="CD434" s="390" t="s">
        <v>411</v>
      </c>
      <c r="CE434" s="390" t="s">
        <v>411</v>
      </c>
      <c r="CF434" s="390" t="s">
        <v>411</v>
      </c>
      <c r="CG434" s="390" t="s">
        <v>411</v>
      </c>
      <c r="CH434" s="390" t="s">
        <v>411</v>
      </c>
      <c r="CI434" s="390" t="s">
        <v>411</v>
      </c>
      <c r="CJ434" s="390" t="s">
        <v>411</v>
      </c>
      <c r="CK434" s="390" t="s">
        <v>411</v>
      </c>
      <c r="CL434" s="390" t="s">
        <v>411</v>
      </c>
      <c r="CM434" s="390" t="s">
        <v>411</v>
      </c>
      <c r="CN434" s="390" t="s">
        <v>411</v>
      </c>
      <c r="CO434" s="369"/>
      <c r="CP434" s="369"/>
      <c r="CQ434" s="369"/>
      <c r="CR434" s="369"/>
      <c r="CS434" s="369"/>
      <c r="CT434" s="369"/>
      <c r="CU434" s="369"/>
      <c r="CV434" s="369"/>
      <c r="CW434" s="369"/>
      <c r="CX434" s="369"/>
      <c r="CY434" s="369"/>
      <c r="CZ434" s="369"/>
      <c r="DA434" s="369"/>
      <c r="DB434" s="369"/>
      <c r="DC434" s="369"/>
      <c r="DD434" s="369"/>
      <c r="DE434" s="369"/>
      <c r="DF434" s="369"/>
      <c r="DG434" s="369"/>
      <c r="DH434" s="369"/>
      <c r="DI434" s="369"/>
      <c r="DJ434" s="369"/>
      <c r="DK434" s="369"/>
      <c r="DL434" s="369"/>
      <c r="DM434" s="369"/>
      <c r="DN434" s="369"/>
      <c r="DO434" s="369"/>
      <c r="DP434" s="369"/>
      <c r="DQ434" s="369"/>
      <c r="DR434" s="369"/>
      <c r="DT434" s="366" t="s">
        <v>213</v>
      </c>
      <c r="DU434" s="304"/>
      <c r="DV434" s="304"/>
      <c r="DW434" s="304"/>
      <c r="DX434" s="304"/>
      <c r="DY434" s="304"/>
      <c r="DZ434" s="304"/>
      <c r="EA434" s="255">
        <v>0</v>
      </c>
      <c r="EB434" s="255">
        <v>0</v>
      </c>
      <c r="EC434" s="255">
        <v>0</v>
      </c>
      <c r="ED434" s="255">
        <f t="shared" si="39"/>
        <v>0</v>
      </c>
      <c r="EE434" s="255">
        <f t="shared" si="39"/>
        <v>0</v>
      </c>
      <c r="EF434" s="255">
        <f t="shared" si="38"/>
        <v>0</v>
      </c>
      <c r="EG434" s="255">
        <v>0</v>
      </c>
      <c r="EH434" s="366" t="s">
        <v>200</v>
      </c>
    </row>
    <row r="435" spans="1:138" x14ac:dyDescent="0.4">
      <c r="A435" s="366" t="s">
        <v>225</v>
      </c>
      <c r="B435" s="366" t="s">
        <v>267</v>
      </c>
      <c r="C435" s="366" t="s">
        <v>46</v>
      </c>
      <c r="D435" s="366" t="s">
        <v>359</v>
      </c>
      <c r="E435" s="366" t="s">
        <v>408</v>
      </c>
      <c r="F435" s="367">
        <v>90.32</v>
      </c>
      <c r="G435" s="367">
        <v>39.557424186390527</v>
      </c>
      <c r="H435" s="281"/>
      <c r="I435" s="281"/>
      <c r="J435" s="281"/>
      <c r="K435" s="281"/>
      <c r="L435" s="281"/>
      <c r="M435" s="389" t="s">
        <v>411</v>
      </c>
      <c r="N435" s="389" t="s">
        <v>411</v>
      </c>
      <c r="O435" s="389" t="s">
        <v>411</v>
      </c>
      <c r="P435" s="389" t="s">
        <v>411</v>
      </c>
      <c r="Q435" s="389" t="s">
        <v>411</v>
      </c>
      <c r="R435" s="389" t="s">
        <v>411</v>
      </c>
      <c r="S435" s="389" t="s">
        <v>411</v>
      </c>
      <c r="T435" s="389" t="s">
        <v>411</v>
      </c>
      <c r="U435" s="389" t="s">
        <v>411</v>
      </c>
      <c r="V435" s="389" t="s">
        <v>411</v>
      </c>
      <c r="W435" s="389" t="s">
        <v>411</v>
      </c>
      <c r="X435" s="389" t="s">
        <v>411</v>
      </c>
      <c r="Y435" s="389" t="s">
        <v>411</v>
      </c>
      <c r="Z435" s="389" t="s">
        <v>411</v>
      </c>
      <c r="AA435" s="389" t="s">
        <v>411</v>
      </c>
      <c r="AB435" s="389" t="s">
        <v>411</v>
      </c>
      <c r="AC435" s="389" t="s">
        <v>411</v>
      </c>
      <c r="AD435" s="389" t="s">
        <v>411</v>
      </c>
      <c r="AE435" s="389" t="s">
        <v>411</v>
      </c>
      <c r="AF435" s="389" t="s">
        <v>411</v>
      </c>
      <c r="AG435" s="389" t="s">
        <v>411</v>
      </c>
      <c r="AH435" s="389" t="s">
        <v>411</v>
      </c>
      <c r="AI435" s="367"/>
      <c r="AJ435" s="367"/>
      <c r="AK435" s="367"/>
      <c r="AL435" s="367"/>
      <c r="AM435" s="367"/>
      <c r="AN435" s="367"/>
      <c r="AO435" s="367"/>
      <c r="AP435" s="367"/>
      <c r="AQ435" s="367"/>
      <c r="AR435" s="367"/>
      <c r="AS435" s="367"/>
      <c r="AT435" s="367"/>
      <c r="AU435" s="367"/>
      <c r="AV435" s="367"/>
      <c r="AW435" s="367"/>
      <c r="AX435" s="367"/>
      <c r="AY435" s="367"/>
      <c r="AZ435" s="367"/>
      <c r="BA435" s="367"/>
      <c r="BB435" s="367"/>
      <c r="BC435" s="367"/>
      <c r="BD435" s="367"/>
      <c r="BE435" s="367"/>
      <c r="BF435" s="367"/>
      <c r="BG435" s="367"/>
      <c r="BH435" s="367"/>
      <c r="BI435" s="367"/>
      <c r="BJ435" s="367"/>
      <c r="BK435" s="367"/>
      <c r="BL435" s="367"/>
      <c r="BN435" s="369">
        <v>0</v>
      </c>
      <c r="BO435" s="369">
        <v>0</v>
      </c>
      <c r="BP435" s="369">
        <v>0</v>
      </c>
      <c r="BQ435" s="369">
        <v>0</v>
      </c>
      <c r="BR435" s="369">
        <v>0</v>
      </c>
      <c r="BS435" s="390" t="s">
        <v>411</v>
      </c>
      <c r="BT435" s="390" t="s">
        <v>411</v>
      </c>
      <c r="BU435" s="390" t="s">
        <v>411</v>
      </c>
      <c r="BV435" s="390" t="s">
        <v>411</v>
      </c>
      <c r="BW435" s="390" t="s">
        <v>411</v>
      </c>
      <c r="BX435" s="390" t="s">
        <v>411</v>
      </c>
      <c r="BY435" s="390" t="s">
        <v>411</v>
      </c>
      <c r="BZ435" s="390" t="s">
        <v>411</v>
      </c>
      <c r="CA435" s="390" t="s">
        <v>411</v>
      </c>
      <c r="CB435" s="390" t="s">
        <v>411</v>
      </c>
      <c r="CC435" s="390" t="s">
        <v>411</v>
      </c>
      <c r="CD435" s="390" t="s">
        <v>411</v>
      </c>
      <c r="CE435" s="390" t="s">
        <v>411</v>
      </c>
      <c r="CF435" s="390" t="s">
        <v>411</v>
      </c>
      <c r="CG435" s="390" t="s">
        <v>411</v>
      </c>
      <c r="CH435" s="390" t="s">
        <v>411</v>
      </c>
      <c r="CI435" s="390" t="s">
        <v>411</v>
      </c>
      <c r="CJ435" s="390" t="s">
        <v>411</v>
      </c>
      <c r="CK435" s="390" t="s">
        <v>411</v>
      </c>
      <c r="CL435" s="390" t="s">
        <v>411</v>
      </c>
      <c r="CM435" s="390" t="s">
        <v>411</v>
      </c>
      <c r="CN435" s="390" t="s">
        <v>411</v>
      </c>
      <c r="CO435" s="369"/>
      <c r="CP435" s="369"/>
      <c r="CQ435" s="369"/>
      <c r="CR435" s="369"/>
      <c r="CS435" s="369"/>
      <c r="CT435" s="369"/>
      <c r="CU435" s="369"/>
      <c r="CV435" s="369"/>
      <c r="CW435" s="369"/>
      <c r="CX435" s="369"/>
      <c r="CY435" s="369"/>
      <c r="CZ435" s="369"/>
      <c r="DA435" s="369"/>
      <c r="DB435" s="369"/>
      <c r="DC435" s="369"/>
      <c r="DD435" s="369"/>
      <c r="DE435" s="369"/>
      <c r="DF435" s="369"/>
      <c r="DG435" s="369"/>
      <c r="DH435" s="369"/>
      <c r="DI435" s="369"/>
      <c r="DJ435" s="369"/>
      <c r="DK435" s="369"/>
      <c r="DL435" s="369"/>
      <c r="DM435" s="369"/>
      <c r="DN435" s="369"/>
      <c r="DO435" s="369"/>
      <c r="DP435" s="369"/>
      <c r="DQ435" s="369"/>
      <c r="DR435" s="369"/>
      <c r="DT435" s="366" t="s">
        <v>213</v>
      </c>
      <c r="DU435" s="304"/>
      <c r="DV435" s="304"/>
      <c r="DW435" s="304"/>
      <c r="DX435" s="304"/>
      <c r="DY435" s="304"/>
      <c r="DZ435" s="304"/>
      <c r="EA435" s="255">
        <v>0</v>
      </c>
      <c r="EB435" s="255">
        <v>0</v>
      </c>
      <c r="EC435" s="255">
        <v>0</v>
      </c>
      <c r="ED435" s="255">
        <f t="shared" si="39"/>
        <v>0</v>
      </c>
      <c r="EE435" s="255">
        <f t="shared" si="39"/>
        <v>0</v>
      </c>
      <c r="EF435" s="255">
        <f t="shared" si="38"/>
        <v>0</v>
      </c>
      <c r="EG435" s="255">
        <v>0</v>
      </c>
      <c r="EH435" s="366" t="s">
        <v>200</v>
      </c>
    </row>
    <row r="436" spans="1:138" x14ac:dyDescent="0.4">
      <c r="A436" s="366" t="s">
        <v>225</v>
      </c>
      <c r="B436" s="366" t="s">
        <v>329</v>
      </c>
      <c r="C436" s="366" t="s">
        <v>382</v>
      </c>
      <c r="D436" s="366" t="s">
        <v>359</v>
      </c>
      <c r="E436" s="366" t="s">
        <v>383</v>
      </c>
      <c r="F436" s="367">
        <v>0</v>
      </c>
      <c r="G436" s="367">
        <v>0</v>
      </c>
      <c r="H436" s="281"/>
      <c r="I436" s="281"/>
      <c r="J436" s="281"/>
      <c r="K436" s="281"/>
      <c r="L436" s="281"/>
      <c r="M436" s="389" t="s">
        <v>411</v>
      </c>
      <c r="N436" s="389" t="s">
        <v>411</v>
      </c>
      <c r="O436" s="389" t="s">
        <v>411</v>
      </c>
      <c r="P436" s="389" t="s">
        <v>411</v>
      </c>
      <c r="Q436" s="389" t="s">
        <v>411</v>
      </c>
      <c r="R436" s="389" t="s">
        <v>411</v>
      </c>
      <c r="S436" s="389" t="s">
        <v>411</v>
      </c>
      <c r="T436" s="389" t="s">
        <v>411</v>
      </c>
      <c r="U436" s="389" t="s">
        <v>411</v>
      </c>
      <c r="V436" s="389" t="s">
        <v>411</v>
      </c>
      <c r="W436" s="389" t="s">
        <v>411</v>
      </c>
      <c r="X436" s="389" t="s">
        <v>411</v>
      </c>
      <c r="Y436" s="389" t="s">
        <v>411</v>
      </c>
      <c r="Z436" s="389" t="s">
        <v>411</v>
      </c>
      <c r="AA436" s="389" t="s">
        <v>411</v>
      </c>
      <c r="AB436" s="389" t="s">
        <v>411</v>
      </c>
      <c r="AC436" s="389" t="s">
        <v>411</v>
      </c>
      <c r="AD436" s="389" t="s">
        <v>411</v>
      </c>
      <c r="AE436" s="389" t="s">
        <v>411</v>
      </c>
      <c r="AF436" s="389" t="s">
        <v>411</v>
      </c>
      <c r="AG436" s="389" t="s">
        <v>411</v>
      </c>
      <c r="AH436" s="389" t="s">
        <v>411</v>
      </c>
      <c r="AI436" s="367"/>
      <c r="AJ436" s="367"/>
      <c r="AK436" s="367"/>
      <c r="AL436" s="367"/>
      <c r="AM436" s="367"/>
      <c r="AN436" s="367"/>
      <c r="AO436" s="367"/>
      <c r="AP436" s="367"/>
      <c r="AQ436" s="367"/>
      <c r="AR436" s="367"/>
      <c r="AS436" s="367"/>
      <c r="AT436" s="367"/>
      <c r="AU436" s="367"/>
      <c r="AV436" s="367"/>
      <c r="AW436" s="367"/>
      <c r="AX436" s="367"/>
      <c r="AY436" s="367"/>
      <c r="AZ436" s="367"/>
      <c r="BA436" s="367"/>
      <c r="BB436" s="367"/>
      <c r="BC436" s="367"/>
      <c r="BD436" s="367"/>
      <c r="BE436" s="367"/>
      <c r="BF436" s="367"/>
      <c r="BG436" s="367"/>
      <c r="BH436" s="367"/>
      <c r="BI436" s="367"/>
      <c r="BJ436" s="367"/>
      <c r="BK436" s="367"/>
      <c r="BL436" s="367"/>
      <c r="BN436" s="369">
        <v>0</v>
      </c>
      <c r="BO436" s="369">
        <v>0</v>
      </c>
      <c r="BP436" s="369">
        <v>0</v>
      </c>
      <c r="BQ436" s="369">
        <v>0</v>
      </c>
      <c r="BR436" s="369">
        <v>0</v>
      </c>
      <c r="BS436" s="390" t="s">
        <v>411</v>
      </c>
      <c r="BT436" s="390" t="s">
        <v>411</v>
      </c>
      <c r="BU436" s="390" t="s">
        <v>411</v>
      </c>
      <c r="BV436" s="390" t="s">
        <v>411</v>
      </c>
      <c r="BW436" s="390" t="s">
        <v>411</v>
      </c>
      <c r="BX436" s="390" t="s">
        <v>411</v>
      </c>
      <c r="BY436" s="390" t="s">
        <v>411</v>
      </c>
      <c r="BZ436" s="390" t="s">
        <v>411</v>
      </c>
      <c r="CA436" s="390" t="s">
        <v>411</v>
      </c>
      <c r="CB436" s="390" t="s">
        <v>411</v>
      </c>
      <c r="CC436" s="390" t="s">
        <v>411</v>
      </c>
      <c r="CD436" s="390" t="s">
        <v>411</v>
      </c>
      <c r="CE436" s="390" t="s">
        <v>411</v>
      </c>
      <c r="CF436" s="390" t="s">
        <v>411</v>
      </c>
      <c r="CG436" s="390" t="s">
        <v>411</v>
      </c>
      <c r="CH436" s="390" t="s">
        <v>411</v>
      </c>
      <c r="CI436" s="390" t="s">
        <v>411</v>
      </c>
      <c r="CJ436" s="390" t="s">
        <v>411</v>
      </c>
      <c r="CK436" s="390" t="s">
        <v>411</v>
      </c>
      <c r="CL436" s="390" t="s">
        <v>411</v>
      </c>
      <c r="CM436" s="390" t="s">
        <v>411</v>
      </c>
      <c r="CN436" s="390" t="s">
        <v>411</v>
      </c>
      <c r="CO436" s="369"/>
      <c r="CP436" s="369"/>
      <c r="CQ436" s="369"/>
      <c r="CR436" s="369"/>
      <c r="CS436" s="369"/>
      <c r="CT436" s="369"/>
      <c r="CU436" s="369"/>
      <c r="CV436" s="369"/>
      <c r="CW436" s="369"/>
      <c r="CX436" s="369"/>
      <c r="CY436" s="369"/>
      <c r="CZ436" s="369"/>
      <c r="DA436" s="369"/>
      <c r="DB436" s="369"/>
      <c r="DC436" s="369"/>
      <c r="DD436" s="369"/>
      <c r="DE436" s="369"/>
      <c r="DF436" s="369"/>
      <c r="DG436" s="369"/>
      <c r="DH436" s="369"/>
      <c r="DI436" s="369"/>
      <c r="DJ436" s="369"/>
      <c r="DK436" s="369"/>
      <c r="DL436" s="369"/>
      <c r="DM436" s="369"/>
      <c r="DN436" s="369"/>
      <c r="DO436" s="369"/>
      <c r="DP436" s="369"/>
      <c r="DQ436" s="369"/>
      <c r="DR436" s="369"/>
      <c r="DT436" s="366" t="s">
        <v>213</v>
      </c>
      <c r="DU436" s="304"/>
      <c r="DV436" s="304"/>
      <c r="DW436" s="304"/>
      <c r="DX436" s="304"/>
      <c r="DY436" s="304"/>
      <c r="DZ436" s="304"/>
      <c r="EA436" s="255">
        <v>0</v>
      </c>
      <c r="EB436" s="255">
        <v>0</v>
      </c>
      <c r="EC436" s="255">
        <v>0</v>
      </c>
      <c r="ED436" s="255">
        <f t="shared" si="39"/>
        <v>0</v>
      </c>
      <c r="EE436" s="255">
        <f t="shared" si="39"/>
        <v>0</v>
      </c>
      <c r="EF436" s="255">
        <f t="shared" ref="EF436:EF459" si="40">SUM(DU436:EE436)</f>
        <v>0</v>
      </c>
      <c r="EG436" s="255">
        <v>0</v>
      </c>
      <c r="EH436" s="366" t="s">
        <v>200</v>
      </c>
    </row>
    <row r="437" spans="1:138" x14ac:dyDescent="0.4">
      <c r="A437" s="366" t="s">
        <v>108</v>
      </c>
      <c r="B437" s="366" t="s">
        <v>267</v>
      </c>
      <c r="C437" s="366" t="s">
        <v>46</v>
      </c>
      <c r="D437" s="366" t="s">
        <v>359</v>
      </c>
      <c r="E437" s="366" t="s">
        <v>325</v>
      </c>
      <c r="F437" s="367">
        <v>203.73</v>
      </c>
      <c r="G437" s="367">
        <v>89.239044008875723</v>
      </c>
      <c r="H437" s="281"/>
      <c r="I437" s="281"/>
      <c r="J437" s="281"/>
      <c r="K437" s="281"/>
      <c r="L437" s="281"/>
      <c r="M437" s="389" t="s">
        <v>411</v>
      </c>
      <c r="N437" s="389" t="s">
        <v>411</v>
      </c>
      <c r="O437" s="389" t="s">
        <v>411</v>
      </c>
      <c r="P437" s="389" t="s">
        <v>411</v>
      </c>
      <c r="Q437" s="389" t="s">
        <v>411</v>
      </c>
      <c r="R437" s="389" t="s">
        <v>411</v>
      </c>
      <c r="S437" s="389" t="s">
        <v>411</v>
      </c>
      <c r="T437" s="389" t="s">
        <v>411</v>
      </c>
      <c r="U437" s="389" t="s">
        <v>411</v>
      </c>
      <c r="V437" s="389" t="s">
        <v>411</v>
      </c>
      <c r="W437" s="389" t="s">
        <v>411</v>
      </c>
      <c r="X437" s="389" t="s">
        <v>411</v>
      </c>
      <c r="Y437" s="389" t="s">
        <v>411</v>
      </c>
      <c r="Z437" s="389" t="s">
        <v>411</v>
      </c>
      <c r="AA437" s="389" t="s">
        <v>411</v>
      </c>
      <c r="AB437" s="389" t="s">
        <v>411</v>
      </c>
      <c r="AC437" s="389" t="s">
        <v>411</v>
      </c>
      <c r="AD437" s="389" t="s">
        <v>411</v>
      </c>
      <c r="AE437" s="389" t="s">
        <v>411</v>
      </c>
      <c r="AF437" s="389" t="s">
        <v>411</v>
      </c>
      <c r="AG437" s="389" t="s">
        <v>411</v>
      </c>
      <c r="AH437" s="389" t="s">
        <v>411</v>
      </c>
      <c r="AI437" s="367"/>
      <c r="AJ437" s="367"/>
      <c r="AK437" s="367"/>
      <c r="AL437" s="367"/>
      <c r="AM437" s="367"/>
      <c r="AN437" s="367"/>
      <c r="AO437" s="367"/>
      <c r="AP437" s="367"/>
      <c r="AQ437" s="367"/>
      <c r="AR437" s="367"/>
      <c r="AS437" s="367"/>
      <c r="AT437" s="367"/>
      <c r="AU437" s="367"/>
      <c r="AV437" s="367"/>
      <c r="AW437" s="367"/>
      <c r="AX437" s="367"/>
      <c r="AY437" s="367"/>
      <c r="AZ437" s="367"/>
      <c r="BA437" s="367"/>
      <c r="BB437" s="367"/>
      <c r="BC437" s="367"/>
      <c r="BD437" s="367"/>
      <c r="BE437" s="367"/>
      <c r="BF437" s="367"/>
      <c r="BG437" s="367"/>
      <c r="BH437" s="367"/>
      <c r="BI437" s="367"/>
      <c r="BJ437" s="367"/>
      <c r="BK437" s="367"/>
      <c r="BL437" s="367"/>
      <c r="BN437" s="369">
        <v>0</v>
      </c>
      <c r="BO437" s="369">
        <v>0</v>
      </c>
      <c r="BP437" s="369">
        <v>0</v>
      </c>
      <c r="BQ437" s="369">
        <v>0</v>
      </c>
      <c r="BR437" s="369">
        <v>0</v>
      </c>
      <c r="BS437" s="390" t="s">
        <v>411</v>
      </c>
      <c r="BT437" s="390" t="s">
        <v>411</v>
      </c>
      <c r="BU437" s="390" t="s">
        <v>411</v>
      </c>
      <c r="BV437" s="390" t="s">
        <v>411</v>
      </c>
      <c r="BW437" s="390" t="s">
        <v>411</v>
      </c>
      <c r="BX437" s="390" t="s">
        <v>411</v>
      </c>
      <c r="BY437" s="390" t="s">
        <v>411</v>
      </c>
      <c r="BZ437" s="390" t="s">
        <v>411</v>
      </c>
      <c r="CA437" s="390" t="s">
        <v>411</v>
      </c>
      <c r="CB437" s="390" t="s">
        <v>411</v>
      </c>
      <c r="CC437" s="390" t="s">
        <v>411</v>
      </c>
      <c r="CD437" s="390" t="s">
        <v>411</v>
      </c>
      <c r="CE437" s="390" t="s">
        <v>411</v>
      </c>
      <c r="CF437" s="390" t="s">
        <v>411</v>
      </c>
      <c r="CG437" s="390" t="s">
        <v>411</v>
      </c>
      <c r="CH437" s="390" t="s">
        <v>411</v>
      </c>
      <c r="CI437" s="390" t="s">
        <v>411</v>
      </c>
      <c r="CJ437" s="390" t="s">
        <v>411</v>
      </c>
      <c r="CK437" s="390" t="s">
        <v>411</v>
      </c>
      <c r="CL437" s="390" t="s">
        <v>411</v>
      </c>
      <c r="CM437" s="390" t="s">
        <v>411</v>
      </c>
      <c r="CN437" s="390" t="s">
        <v>411</v>
      </c>
      <c r="CO437" s="369"/>
      <c r="CP437" s="369"/>
      <c r="CQ437" s="369"/>
      <c r="CR437" s="369"/>
      <c r="CS437" s="369"/>
      <c r="CT437" s="369"/>
      <c r="CU437" s="369"/>
      <c r="CV437" s="369"/>
      <c r="CW437" s="369"/>
      <c r="CX437" s="369"/>
      <c r="CY437" s="369"/>
      <c r="CZ437" s="369"/>
      <c r="DA437" s="369"/>
      <c r="DB437" s="369"/>
      <c r="DC437" s="369"/>
      <c r="DD437" s="369"/>
      <c r="DE437" s="369"/>
      <c r="DF437" s="369"/>
      <c r="DG437" s="369"/>
      <c r="DH437" s="369"/>
      <c r="DI437" s="369"/>
      <c r="DJ437" s="369"/>
      <c r="DK437" s="369"/>
      <c r="DL437" s="369"/>
      <c r="DM437" s="369"/>
      <c r="DN437" s="369"/>
      <c r="DO437" s="369"/>
      <c r="DP437" s="369"/>
      <c r="DQ437" s="369"/>
      <c r="DR437" s="369"/>
      <c r="DT437" s="366" t="s">
        <v>213</v>
      </c>
      <c r="DU437" s="304"/>
      <c r="DV437" s="304"/>
      <c r="DW437" s="304"/>
      <c r="DX437" s="304"/>
      <c r="DY437" s="304"/>
      <c r="DZ437" s="304"/>
      <c r="EA437" s="255">
        <v>0</v>
      </c>
      <c r="EB437" s="255">
        <v>0</v>
      </c>
      <c r="EC437" s="255">
        <v>0</v>
      </c>
      <c r="ED437" s="255">
        <f t="shared" si="39"/>
        <v>0</v>
      </c>
      <c r="EE437" s="255">
        <f t="shared" si="39"/>
        <v>0</v>
      </c>
      <c r="EF437" s="255">
        <f t="shared" si="40"/>
        <v>0</v>
      </c>
      <c r="EG437" s="255">
        <v>0</v>
      </c>
      <c r="EH437" s="366" t="s">
        <v>200</v>
      </c>
    </row>
    <row r="438" spans="1:138" x14ac:dyDescent="0.4">
      <c r="A438" s="366" t="s">
        <v>74</v>
      </c>
      <c r="B438" s="366" t="s">
        <v>267</v>
      </c>
      <c r="C438" s="366" t="s">
        <v>46</v>
      </c>
      <c r="D438" s="366" t="s">
        <v>359</v>
      </c>
      <c r="E438" s="366" t="s">
        <v>317</v>
      </c>
      <c r="F438" s="367">
        <v>216.62</v>
      </c>
      <c r="G438" s="367">
        <v>94.875194156804724</v>
      </c>
      <c r="H438" s="281"/>
      <c r="I438" s="281"/>
      <c r="J438" s="281"/>
      <c r="K438" s="281"/>
      <c r="L438" s="281"/>
      <c r="M438" s="389" t="s">
        <v>411</v>
      </c>
      <c r="N438" s="389" t="s">
        <v>411</v>
      </c>
      <c r="O438" s="389" t="s">
        <v>411</v>
      </c>
      <c r="P438" s="389" t="s">
        <v>411</v>
      </c>
      <c r="Q438" s="389" t="s">
        <v>411</v>
      </c>
      <c r="R438" s="389" t="s">
        <v>411</v>
      </c>
      <c r="S438" s="389" t="s">
        <v>411</v>
      </c>
      <c r="T438" s="389" t="s">
        <v>411</v>
      </c>
      <c r="U438" s="389" t="s">
        <v>411</v>
      </c>
      <c r="V438" s="389" t="s">
        <v>411</v>
      </c>
      <c r="W438" s="389" t="s">
        <v>411</v>
      </c>
      <c r="X438" s="389" t="s">
        <v>411</v>
      </c>
      <c r="Y438" s="389" t="s">
        <v>411</v>
      </c>
      <c r="Z438" s="389" t="s">
        <v>411</v>
      </c>
      <c r="AA438" s="389" t="s">
        <v>411</v>
      </c>
      <c r="AB438" s="389" t="s">
        <v>411</v>
      </c>
      <c r="AC438" s="389" t="s">
        <v>411</v>
      </c>
      <c r="AD438" s="389" t="s">
        <v>411</v>
      </c>
      <c r="AE438" s="389" t="s">
        <v>411</v>
      </c>
      <c r="AF438" s="389" t="s">
        <v>411</v>
      </c>
      <c r="AG438" s="389" t="s">
        <v>411</v>
      </c>
      <c r="AH438" s="389" t="s">
        <v>411</v>
      </c>
      <c r="AI438" s="367"/>
      <c r="AJ438" s="367"/>
      <c r="AK438" s="367"/>
      <c r="AL438" s="367"/>
      <c r="AM438" s="367"/>
      <c r="AN438" s="367"/>
      <c r="AO438" s="367"/>
      <c r="AP438" s="367"/>
      <c r="AQ438" s="367"/>
      <c r="AR438" s="367"/>
      <c r="AS438" s="367"/>
      <c r="AT438" s="367"/>
      <c r="AU438" s="367"/>
      <c r="AV438" s="367"/>
      <c r="AW438" s="367"/>
      <c r="AX438" s="367"/>
      <c r="AY438" s="367"/>
      <c r="AZ438" s="367"/>
      <c r="BA438" s="367"/>
      <c r="BB438" s="367"/>
      <c r="BC438" s="367"/>
      <c r="BD438" s="367"/>
      <c r="BE438" s="367"/>
      <c r="BF438" s="367"/>
      <c r="BG438" s="367"/>
      <c r="BH438" s="367"/>
      <c r="BI438" s="367"/>
      <c r="BJ438" s="367"/>
      <c r="BK438" s="367"/>
      <c r="BL438" s="367"/>
      <c r="BN438" s="369">
        <v>0</v>
      </c>
      <c r="BO438" s="369">
        <v>0</v>
      </c>
      <c r="BP438" s="369">
        <v>0</v>
      </c>
      <c r="BQ438" s="369">
        <v>0</v>
      </c>
      <c r="BR438" s="369">
        <v>0</v>
      </c>
      <c r="BS438" s="390" t="s">
        <v>411</v>
      </c>
      <c r="BT438" s="390" t="s">
        <v>411</v>
      </c>
      <c r="BU438" s="390" t="s">
        <v>411</v>
      </c>
      <c r="BV438" s="390" t="s">
        <v>411</v>
      </c>
      <c r="BW438" s="390" t="s">
        <v>411</v>
      </c>
      <c r="BX438" s="390" t="s">
        <v>411</v>
      </c>
      <c r="BY438" s="390" t="s">
        <v>411</v>
      </c>
      <c r="BZ438" s="390" t="s">
        <v>411</v>
      </c>
      <c r="CA438" s="390" t="s">
        <v>411</v>
      </c>
      <c r="CB438" s="390" t="s">
        <v>411</v>
      </c>
      <c r="CC438" s="390" t="s">
        <v>411</v>
      </c>
      <c r="CD438" s="390" t="s">
        <v>411</v>
      </c>
      <c r="CE438" s="390" t="s">
        <v>411</v>
      </c>
      <c r="CF438" s="390" t="s">
        <v>411</v>
      </c>
      <c r="CG438" s="390" t="s">
        <v>411</v>
      </c>
      <c r="CH438" s="390" t="s">
        <v>411</v>
      </c>
      <c r="CI438" s="390" t="s">
        <v>411</v>
      </c>
      <c r="CJ438" s="390" t="s">
        <v>411</v>
      </c>
      <c r="CK438" s="390" t="s">
        <v>411</v>
      </c>
      <c r="CL438" s="390" t="s">
        <v>411</v>
      </c>
      <c r="CM438" s="390" t="s">
        <v>411</v>
      </c>
      <c r="CN438" s="390" t="s">
        <v>411</v>
      </c>
      <c r="CO438" s="369"/>
      <c r="CP438" s="369"/>
      <c r="CQ438" s="369"/>
      <c r="CR438" s="369"/>
      <c r="CS438" s="369"/>
      <c r="CT438" s="369"/>
      <c r="CU438" s="369"/>
      <c r="CV438" s="369"/>
      <c r="CW438" s="369"/>
      <c r="CX438" s="369"/>
      <c r="CY438" s="369"/>
      <c r="CZ438" s="369"/>
      <c r="DA438" s="369"/>
      <c r="DB438" s="369"/>
      <c r="DC438" s="369"/>
      <c r="DD438" s="369"/>
      <c r="DE438" s="369"/>
      <c r="DF438" s="369"/>
      <c r="DG438" s="369"/>
      <c r="DH438" s="369"/>
      <c r="DI438" s="369"/>
      <c r="DJ438" s="369"/>
      <c r="DK438" s="369"/>
      <c r="DL438" s="369"/>
      <c r="DM438" s="369"/>
      <c r="DN438" s="369"/>
      <c r="DO438" s="369"/>
      <c r="DP438" s="369"/>
      <c r="DQ438" s="369"/>
      <c r="DR438" s="369"/>
      <c r="DT438" s="366" t="s">
        <v>213</v>
      </c>
      <c r="DU438" s="304"/>
      <c r="DV438" s="304"/>
      <c r="DW438" s="304"/>
      <c r="DX438" s="304"/>
      <c r="DY438" s="304"/>
      <c r="DZ438" s="304"/>
      <c r="EA438" s="255">
        <v>0</v>
      </c>
      <c r="EB438" s="255">
        <v>0</v>
      </c>
      <c r="EC438" s="255">
        <v>0</v>
      </c>
      <c r="ED438" s="255">
        <f t="shared" si="39"/>
        <v>0</v>
      </c>
      <c r="EE438" s="255">
        <f t="shared" si="39"/>
        <v>0</v>
      </c>
      <c r="EF438" s="255">
        <f t="shared" si="40"/>
        <v>0</v>
      </c>
      <c r="EG438" s="255">
        <v>0</v>
      </c>
      <c r="EH438" s="366" t="s">
        <v>200</v>
      </c>
    </row>
    <row r="439" spans="1:138" x14ac:dyDescent="0.4">
      <c r="A439" s="366" t="s">
        <v>74</v>
      </c>
      <c r="B439" s="366" t="s">
        <v>267</v>
      </c>
      <c r="C439" s="366" t="s">
        <v>46</v>
      </c>
      <c r="D439" s="366" t="s">
        <v>359</v>
      </c>
      <c r="E439" s="366" t="s">
        <v>409</v>
      </c>
      <c r="F439" s="367">
        <v>216.62</v>
      </c>
      <c r="G439" s="367">
        <v>94.875194156804724</v>
      </c>
      <c r="H439" s="281"/>
      <c r="I439" s="281"/>
      <c r="J439" s="281"/>
      <c r="K439" s="281"/>
      <c r="L439" s="281"/>
      <c r="M439" s="389" t="s">
        <v>411</v>
      </c>
      <c r="N439" s="389" t="s">
        <v>411</v>
      </c>
      <c r="O439" s="389" t="s">
        <v>411</v>
      </c>
      <c r="P439" s="389" t="s">
        <v>411</v>
      </c>
      <c r="Q439" s="389" t="s">
        <v>411</v>
      </c>
      <c r="R439" s="389" t="s">
        <v>411</v>
      </c>
      <c r="S439" s="389" t="s">
        <v>411</v>
      </c>
      <c r="T439" s="389" t="s">
        <v>411</v>
      </c>
      <c r="U439" s="389" t="s">
        <v>411</v>
      </c>
      <c r="V439" s="389" t="s">
        <v>411</v>
      </c>
      <c r="W439" s="389" t="s">
        <v>411</v>
      </c>
      <c r="X439" s="389" t="s">
        <v>411</v>
      </c>
      <c r="Y439" s="389" t="s">
        <v>411</v>
      </c>
      <c r="Z439" s="389" t="s">
        <v>411</v>
      </c>
      <c r="AA439" s="389" t="s">
        <v>411</v>
      </c>
      <c r="AB439" s="389" t="s">
        <v>411</v>
      </c>
      <c r="AC439" s="389" t="s">
        <v>411</v>
      </c>
      <c r="AD439" s="389" t="s">
        <v>411</v>
      </c>
      <c r="AE439" s="389" t="s">
        <v>411</v>
      </c>
      <c r="AF439" s="389" t="s">
        <v>411</v>
      </c>
      <c r="AG439" s="389" t="s">
        <v>411</v>
      </c>
      <c r="AH439" s="389" t="s">
        <v>411</v>
      </c>
      <c r="AI439" s="367"/>
      <c r="AJ439" s="367"/>
      <c r="AK439" s="367"/>
      <c r="AL439" s="367"/>
      <c r="AM439" s="367"/>
      <c r="AN439" s="367"/>
      <c r="AO439" s="367"/>
      <c r="AP439" s="367"/>
      <c r="AQ439" s="367"/>
      <c r="AR439" s="367"/>
      <c r="AS439" s="367"/>
      <c r="AT439" s="367"/>
      <c r="AU439" s="367"/>
      <c r="AV439" s="367"/>
      <c r="AW439" s="367"/>
      <c r="AX439" s="367"/>
      <c r="AY439" s="367"/>
      <c r="AZ439" s="367"/>
      <c r="BA439" s="367"/>
      <c r="BB439" s="367"/>
      <c r="BC439" s="367"/>
      <c r="BD439" s="367"/>
      <c r="BE439" s="367"/>
      <c r="BF439" s="367"/>
      <c r="BG439" s="367"/>
      <c r="BH439" s="367"/>
      <c r="BI439" s="367"/>
      <c r="BJ439" s="367"/>
      <c r="BK439" s="367"/>
      <c r="BL439" s="367"/>
      <c r="BN439" s="369">
        <v>0</v>
      </c>
      <c r="BO439" s="369">
        <v>0</v>
      </c>
      <c r="BP439" s="369">
        <v>0</v>
      </c>
      <c r="BQ439" s="369">
        <v>0</v>
      </c>
      <c r="BR439" s="369">
        <v>0</v>
      </c>
      <c r="BS439" s="390" t="s">
        <v>411</v>
      </c>
      <c r="BT439" s="390" t="s">
        <v>411</v>
      </c>
      <c r="BU439" s="390" t="s">
        <v>411</v>
      </c>
      <c r="BV439" s="390" t="s">
        <v>411</v>
      </c>
      <c r="BW439" s="390" t="s">
        <v>411</v>
      </c>
      <c r="BX439" s="390" t="s">
        <v>411</v>
      </c>
      <c r="BY439" s="390" t="s">
        <v>411</v>
      </c>
      <c r="BZ439" s="390" t="s">
        <v>411</v>
      </c>
      <c r="CA439" s="390" t="s">
        <v>411</v>
      </c>
      <c r="CB439" s="390" t="s">
        <v>411</v>
      </c>
      <c r="CC439" s="390" t="s">
        <v>411</v>
      </c>
      <c r="CD439" s="390" t="s">
        <v>411</v>
      </c>
      <c r="CE439" s="390" t="s">
        <v>411</v>
      </c>
      <c r="CF439" s="390" t="s">
        <v>411</v>
      </c>
      <c r="CG439" s="390" t="s">
        <v>411</v>
      </c>
      <c r="CH439" s="390" t="s">
        <v>411</v>
      </c>
      <c r="CI439" s="390" t="s">
        <v>411</v>
      </c>
      <c r="CJ439" s="390" t="s">
        <v>411</v>
      </c>
      <c r="CK439" s="390" t="s">
        <v>411</v>
      </c>
      <c r="CL439" s="390" t="s">
        <v>411</v>
      </c>
      <c r="CM439" s="390" t="s">
        <v>411</v>
      </c>
      <c r="CN439" s="390" t="s">
        <v>411</v>
      </c>
      <c r="CO439" s="369"/>
      <c r="CP439" s="369"/>
      <c r="CQ439" s="369"/>
      <c r="CR439" s="369"/>
      <c r="CS439" s="369"/>
      <c r="CT439" s="369"/>
      <c r="CU439" s="369"/>
      <c r="CV439" s="369"/>
      <c r="CW439" s="369"/>
      <c r="CX439" s="369"/>
      <c r="CY439" s="369"/>
      <c r="CZ439" s="369"/>
      <c r="DA439" s="369"/>
      <c r="DB439" s="369"/>
      <c r="DC439" s="369"/>
      <c r="DD439" s="369"/>
      <c r="DE439" s="369"/>
      <c r="DF439" s="369"/>
      <c r="DG439" s="369"/>
      <c r="DH439" s="369"/>
      <c r="DI439" s="369"/>
      <c r="DJ439" s="369"/>
      <c r="DK439" s="369"/>
      <c r="DL439" s="369"/>
      <c r="DM439" s="369"/>
      <c r="DN439" s="369"/>
      <c r="DO439" s="369"/>
      <c r="DP439" s="369"/>
      <c r="DQ439" s="369"/>
      <c r="DR439" s="369"/>
      <c r="DT439" s="366" t="s">
        <v>213</v>
      </c>
      <c r="DU439" s="304"/>
      <c r="DV439" s="304"/>
      <c r="DW439" s="304"/>
      <c r="DX439" s="304"/>
      <c r="DY439" s="304"/>
      <c r="DZ439" s="304"/>
      <c r="EA439" s="255">
        <v>0</v>
      </c>
      <c r="EB439" s="255">
        <v>0</v>
      </c>
      <c r="EC439" s="255">
        <v>0</v>
      </c>
      <c r="ED439" s="255">
        <f t="shared" si="39"/>
        <v>0</v>
      </c>
      <c r="EE439" s="255">
        <f t="shared" si="39"/>
        <v>0</v>
      </c>
      <c r="EF439" s="255">
        <f t="shared" si="40"/>
        <v>0</v>
      </c>
      <c r="EG439" s="255">
        <v>0</v>
      </c>
      <c r="EH439" s="366" t="s">
        <v>200</v>
      </c>
    </row>
    <row r="440" spans="1:138" x14ac:dyDescent="0.4">
      <c r="A440" s="366" t="s">
        <v>74</v>
      </c>
      <c r="B440" s="366" t="s">
        <v>317</v>
      </c>
      <c r="C440" s="366" t="s">
        <v>382</v>
      </c>
      <c r="D440" s="366" t="s">
        <v>359</v>
      </c>
      <c r="E440" s="366" t="s">
        <v>383</v>
      </c>
      <c r="F440" s="367">
        <v>0</v>
      </c>
      <c r="G440" s="367">
        <v>0</v>
      </c>
      <c r="H440" s="281"/>
      <c r="I440" s="281"/>
      <c r="J440" s="281"/>
      <c r="K440" s="281"/>
      <c r="L440" s="281"/>
      <c r="M440" s="389" t="s">
        <v>411</v>
      </c>
      <c r="N440" s="389" t="s">
        <v>411</v>
      </c>
      <c r="O440" s="389" t="s">
        <v>411</v>
      </c>
      <c r="P440" s="389" t="s">
        <v>411</v>
      </c>
      <c r="Q440" s="389" t="s">
        <v>411</v>
      </c>
      <c r="R440" s="389" t="s">
        <v>411</v>
      </c>
      <c r="S440" s="389" t="s">
        <v>411</v>
      </c>
      <c r="T440" s="389" t="s">
        <v>411</v>
      </c>
      <c r="U440" s="389" t="s">
        <v>411</v>
      </c>
      <c r="V440" s="389" t="s">
        <v>411</v>
      </c>
      <c r="W440" s="389" t="s">
        <v>411</v>
      </c>
      <c r="X440" s="389" t="s">
        <v>411</v>
      </c>
      <c r="Y440" s="389" t="s">
        <v>411</v>
      </c>
      <c r="Z440" s="389" t="s">
        <v>411</v>
      </c>
      <c r="AA440" s="389" t="s">
        <v>411</v>
      </c>
      <c r="AB440" s="389" t="s">
        <v>411</v>
      </c>
      <c r="AC440" s="389" t="s">
        <v>411</v>
      </c>
      <c r="AD440" s="389" t="s">
        <v>411</v>
      </c>
      <c r="AE440" s="389" t="s">
        <v>411</v>
      </c>
      <c r="AF440" s="389" t="s">
        <v>411</v>
      </c>
      <c r="AG440" s="389" t="s">
        <v>411</v>
      </c>
      <c r="AH440" s="389" t="s">
        <v>411</v>
      </c>
      <c r="AI440" s="367"/>
      <c r="AJ440" s="367"/>
      <c r="AK440" s="367"/>
      <c r="AL440" s="367"/>
      <c r="AM440" s="367"/>
      <c r="AN440" s="367"/>
      <c r="AO440" s="367"/>
      <c r="AP440" s="367"/>
      <c r="AQ440" s="367"/>
      <c r="AR440" s="367"/>
      <c r="AS440" s="367"/>
      <c r="AT440" s="367"/>
      <c r="AU440" s="367"/>
      <c r="AV440" s="367"/>
      <c r="AW440" s="367"/>
      <c r="AX440" s="367"/>
      <c r="AY440" s="367"/>
      <c r="AZ440" s="367"/>
      <c r="BA440" s="367"/>
      <c r="BB440" s="367"/>
      <c r="BC440" s="367"/>
      <c r="BD440" s="367"/>
      <c r="BE440" s="367"/>
      <c r="BF440" s="367"/>
      <c r="BG440" s="367"/>
      <c r="BH440" s="367"/>
      <c r="BI440" s="367"/>
      <c r="BJ440" s="367"/>
      <c r="BK440" s="367"/>
      <c r="BL440" s="367"/>
      <c r="BN440" s="369">
        <v>0</v>
      </c>
      <c r="BO440" s="369">
        <v>0</v>
      </c>
      <c r="BP440" s="369">
        <v>0</v>
      </c>
      <c r="BQ440" s="369">
        <v>0</v>
      </c>
      <c r="BR440" s="369">
        <v>0</v>
      </c>
      <c r="BS440" s="390" t="s">
        <v>411</v>
      </c>
      <c r="BT440" s="390" t="s">
        <v>411</v>
      </c>
      <c r="BU440" s="390" t="s">
        <v>411</v>
      </c>
      <c r="BV440" s="390" t="s">
        <v>411</v>
      </c>
      <c r="BW440" s="390" t="s">
        <v>411</v>
      </c>
      <c r="BX440" s="390" t="s">
        <v>411</v>
      </c>
      <c r="BY440" s="390" t="s">
        <v>411</v>
      </c>
      <c r="BZ440" s="390" t="s">
        <v>411</v>
      </c>
      <c r="CA440" s="390" t="s">
        <v>411</v>
      </c>
      <c r="CB440" s="390" t="s">
        <v>411</v>
      </c>
      <c r="CC440" s="390" t="s">
        <v>411</v>
      </c>
      <c r="CD440" s="390" t="s">
        <v>411</v>
      </c>
      <c r="CE440" s="390" t="s">
        <v>411</v>
      </c>
      <c r="CF440" s="390" t="s">
        <v>411</v>
      </c>
      <c r="CG440" s="390" t="s">
        <v>411</v>
      </c>
      <c r="CH440" s="390" t="s">
        <v>411</v>
      </c>
      <c r="CI440" s="390" t="s">
        <v>411</v>
      </c>
      <c r="CJ440" s="390" t="s">
        <v>411</v>
      </c>
      <c r="CK440" s="390" t="s">
        <v>411</v>
      </c>
      <c r="CL440" s="390" t="s">
        <v>411</v>
      </c>
      <c r="CM440" s="390" t="s">
        <v>411</v>
      </c>
      <c r="CN440" s="390" t="s">
        <v>411</v>
      </c>
      <c r="CO440" s="369"/>
      <c r="CP440" s="369"/>
      <c r="CQ440" s="369"/>
      <c r="CR440" s="369"/>
      <c r="CS440" s="369"/>
      <c r="CT440" s="369"/>
      <c r="CU440" s="369"/>
      <c r="CV440" s="369"/>
      <c r="CW440" s="369"/>
      <c r="CX440" s="369"/>
      <c r="CY440" s="369"/>
      <c r="CZ440" s="369"/>
      <c r="DA440" s="369"/>
      <c r="DB440" s="369"/>
      <c r="DC440" s="369"/>
      <c r="DD440" s="369"/>
      <c r="DE440" s="369"/>
      <c r="DF440" s="369"/>
      <c r="DG440" s="369"/>
      <c r="DH440" s="369"/>
      <c r="DI440" s="369"/>
      <c r="DJ440" s="369"/>
      <c r="DK440" s="369"/>
      <c r="DL440" s="369"/>
      <c r="DM440" s="369"/>
      <c r="DN440" s="369"/>
      <c r="DO440" s="369"/>
      <c r="DP440" s="369"/>
      <c r="DQ440" s="369"/>
      <c r="DR440" s="369"/>
      <c r="DT440" s="366" t="s">
        <v>213</v>
      </c>
      <c r="DU440" s="304"/>
      <c r="DV440" s="304"/>
      <c r="DW440" s="304"/>
      <c r="DX440" s="304"/>
      <c r="DY440" s="304"/>
      <c r="DZ440" s="304"/>
      <c r="EA440" s="255">
        <v>0</v>
      </c>
      <c r="EB440" s="255">
        <v>0</v>
      </c>
      <c r="EC440" s="255">
        <v>0</v>
      </c>
      <c r="ED440" s="255">
        <f t="shared" si="39"/>
        <v>0</v>
      </c>
      <c r="EE440" s="255">
        <f t="shared" si="39"/>
        <v>0</v>
      </c>
      <c r="EF440" s="255">
        <f t="shared" si="40"/>
        <v>0</v>
      </c>
      <c r="EG440" s="255">
        <v>0</v>
      </c>
      <c r="EH440" s="366" t="s">
        <v>200</v>
      </c>
    </row>
    <row r="441" spans="1:138" x14ac:dyDescent="0.4">
      <c r="A441" s="366" t="s">
        <v>225</v>
      </c>
      <c r="B441" s="366" t="s">
        <v>267</v>
      </c>
      <c r="C441" s="366" t="s">
        <v>46</v>
      </c>
      <c r="D441" s="366" t="s">
        <v>359</v>
      </c>
      <c r="E441" s="366" t="s">
        <v>321</v>
      </c>
      <c r="F441" s="367">
        <v>195.86</v>
      </c>
      <c r="G441" s="367">
        <v>85.794730029585793</v>
      </c>
      <c r="H441" s="281"/>
      <c r="I441" s="281"/>
      <c r="J441" s="281"/>
      <c r="K441" s="281"/>
      <c r="L441" s="281"/>
      <c r="M441" s="389" t="s">
        <v>411</v>
      </c>
      <c r="N441" s="389" t="s">
        <v>411</v>
      </c>
      <c r="O441" s="389" t="s">
        <v>411</v>
      </c>
      <c r="P441" s="389" t="s">
        <v>411</v>
      </c>
      <c r="Q441" s="389" t="s">
        <v>411</v>
      </c>
      <c r="R441" s="389" t="s">
        <v>411</v>
      </c>
      <c r="S441" s="389" t="s">
        <v>411</v>
      </c>
      <c r="T441" s="389" t="s">
        <v>411</v>
      </c>
      <c r="U441" s="389" t="s">
        <v>411</v>
      </c>
      <c r="V441" s="389" t="s">
        <v>411</v>
      </c>
      <c r="W441" s="389" t="s">
        <v>411</v>
      </c>
      <c r="X441" s="389" t="s">
        <v>411</v>
      </c>
      <c r="Y441" s="389" t="s">
        <v>411</v>
      </c>
      <c r="Z441" s="389" t="s">
        <v>411</v>
      </c>
      <c r="AA441" s="389" t="s">
        <v>411</v>
      </c>
      <c r="AB441" s="389" t="s">
        <v>411</v>
      </c>
      <c r="AC441" s="389" t="s">
        <v>411</v>
      </c>
      <c r="AD441" s="389" t="s">
        <v>411</v>
      </c>
      <c r="AE441" s="389" t="s">
        <v>411</v>
      </c>
      <c r="AF441" s="389" t="s">
        <v>411</v>
      </c>
      <c r="AG441" s="389" t="s">
        <v>411</v>
      </c>
      <c r="AH441" s="389" t="s">
        <v>411</v>
      </c>
      <c r="AI441" s="367"/>
      <c r="AJ441" s="367"/>
      <c r="AK441" s="367"/>
      <c r="AL441" s="367"/>
      <c r="AM441" s="367"/>
      <c r="AN441" s="367"/>
      <c r="AO441" s="367"/>
      <c r="AP441" s="367"/>
      <c r="AQ441" s="367"/>
      <c r="AR441" s="367"/>
      <c r="AS441" s="367"/>
      <c r="AT441" s="367"/>
      <c r="AU441" s="367"/>
      <c r="AV441" s="367"/>
      <c r="AW441" s="367"/>
      <c r="AX441" s="367"/>
      <c r="AY441" s="367"/>
      <c r="AZ441" s="367"/>
      <c r="BA441" s="367"/>
      <c r="BB441" s="367"/>
      <c r="BC441" s="367"/>
      <c r="BD441" s="367"/>
      <c r="BE441" s="367"/>
      <c r="BF441" s="367"/>
      <c r="BG441" s="367"/>
      <c r="BH441" s="367"/>
      <c r="BI441" s="367"/>
      <c r="BJ441" s="367"/>
      <c r="BK441" s="367"/>
      <c r="BL441" s="367"/>
      <c r="BN441" s="369">
        <v>0</v>
      </c>
      <c r="BO441" s="369">
        <v>0</v>
      </c>
      <c r="BP441" s="369">
        <v>0</v>
      </c>
      <c r="BQ441" s="369">
        <v>0</v>
      </c>
      <c r="BR441" s="369">
        <v>0</v>
      </c>
      <c r="BS441" s="390" t="s">
        <v>411</v>
      </c>
      <c r="BT441" s="390" t="s">
        <v>411</v>
      </c>
      <c r="BU441" s="390" t="s">
        <v>411</v>
      </c>
      <c r="BV441" s="390" t="s">
        <v>411</v>
      </c>
      <c r="BW441" s="390" t="s">
        <v>411</v>
      </c>
      <c r="BX441" s="390" t="s">
        <v>411</v>
      </c>
      <c r="BY441" s="390" t="s">
        <v>411</v>
      </c>
      <c r="BZ441" s="390" t="s">
        <v>411</v>
      </c>
      <c r="CA441" s="390" t="s">
        <v>411</v>
      </c>
      <c r="CB441" s="390" t="s">
        <v>411</v>
      </c>
      <c r="CC441" s="390" t="s">
        <v>411</v>
      </c>
      <c r="CD441" s="390" t="s">
        <v>411</v>
      </c>
      <c r="CE441" s="390" t="s">
        <v>411</v>
      </c>
      <c r="CF441" s="390" t="s">
        <v>411</v>
      </c>
      <c r="CG441" s="390" t="s">
        <v>411</v>
      </c>
      <c r="CH441" s="390" t="s">
        <v>411</v>
      </c>
      <c r="CI441" s="390" t="s">
        <v>411</v>
      </c>
      <c r="CJ441" s="390" t="s">
        <v>411</v>
      </c>
      <c r="CK441" s="390" t="s">
        <v>411</v>
      </c>
      <c r="CL441" s="390" t="s">
        <v>411</v>
      </c>
      <c r="CM441" s="390" t="s">
        <v>411</v>
      </c>
      <c r="CN441" s="390" t="s">
        <v>411</v>
      </c>
      <c r="CO441" s="369"/>
      <c r="CP441" s="369"/>
      <c r="CQ441" s="369"/>
      <c r="CR441" s="369"/>
      <c r="CS441" s="369"/>
      <c r="CT441" s="369"/>
      <c r="CU441" s="369"/>
      <c r="CV441" s="369"/>
      <c r="CW441" s="369"/>
      <c r="CX441" s="369"/>
      <c r="CY441" s="369"/>
      <c r="CZ441" s="369"/>
      <c r="DA441" s="369"/>
      <c r="DB441" s="369"/>
      <c r="DC441" s="369"/>
      <c r="DD441" s="369"/>
      <c r="DE441" s="369"/>
      <c r="DF441" s="369"/>
      <c r="DG441" s="369"/>
      <c r="DH441" s="369"/>
      <c r="DI441" s="369"/>
      <c r="DJ441" s="369"/>
      <c r="DK441" s="369"/>
      <c r="DL441" s="369"/>
      <c r="DM441" s="369"/>
      <c r="DN441" s="369"/>
      <c r="DO441" s="369"/>
      <c r="DP441" s="369"/>
      <c r="DQ441" s="369"/>
      <c r="DR441" s="369"/>
      <c r="DT441" s="366" t="s">
        <v>213</v>
      </c>
      <c r="DU441" s="304"/>
      <c r="DV441" s="304"/>
      <c r="DW441" s="304"/>
      <c r="DX441" s="304"/>
      <c r="DY441" s="304"/>
      <c r="DZ441" s="304"/>
      <c r="EA441" s="255">
        <v>0</v>
      </c>
      <c r="EB441" s="255">
        <v>0</v>
      </c>
      <c r="EC441" s="255">
        <v>0</v>
      </c>
      <c r="ED441" s="255">
        <f t="shared" si="39"/>
        <v>0</v>
      </c>
      <c r="EE441" s="255">
        <f t="shared" si="39"/>
        <v>0</v>
      </c>
      <c r="EF441" s="255">
        <f t="shared" si="40"/>
        <v>0</v>
      </c>
      <c r="EG441" s="255">
        <v>0</v>
      </c>
      <c r="EH441" s="366" t="s">
        <v>200</v>
      </c>
    </row>
    <row r="442" spans="1:138" x14ac:dyDescent="0.4">
      <c r="A442" s="366" t="s">
        <v>224</v>
      </c>
      <c r="B442" s="366" t="s">
        <v>267</v>
      </c>
      <c r="C442" s="366" t="s">
        <v>46</v>
      </c>
      <c r="D442" s="366" t="s">
        <v>359</v>
      </c>
      <c r="E442" s="366" t="s">
        <v>278</v>
      </c>
      <c r="F442" s="367">
        <v>318.92</v>
      </c>
      <c r="G442" s="367">
        <v>142.5</v>
      </c>
      <c r="H442" s="281"/>
      <c r="I442" s="281"/>
      <c r="J442" s="281"/>
      <c r="K442" s="281"/>
      <c r="L442" s="281"/>
      <c r="M442" s="389" t="s">
        <v>411</v>
      </c>
      <c r="N442" s="389" t="s">
        <v>411</v>
      </c>
      <c r="O442" s="389" t="s">
        <v>411</v>
      </c>
      <c r="P442" s="389" t="s">
        <v>411</v>
      </c>
      <c r="Q442" s="389" t="s">
        <v>411</v>
      </c>
      <c r="R442" s="389" t="s">
        <v>411</v>
      </c>
      <c r="S442" s="389" t="s">
        <v>411</v>
      </c>
      <c r="T442" s="389" t="s">
        <v>411</v>
      </c>
      <c r="U442" s="389" t="s">
        <v>411</v>
      </c>
      <c r="V442" s="389" t="s">
        <v>411</v>
      </c>
      <c r="W442" s="389" t="s">
        <v>411</v>
      </c>
      <c r="X442" s="389" t="s">
        <v>411</v>
      </c>
      <c r="Y442" s="389" t="s">
        <v>411</v>
      </c>
      <c r="Z442" s="389" t="s">
        <v>411</v>
      </c>
      <c r="AA442" s="389" t="s">
        <v>411</v>
      </c>
      <c r="AB442" s="389" t="s">
        <v>411</v>
      </c>
      <c r="AC442" s="389" t="s">
        <v>411</v>
      </c>
      <c r="AD442" s="389" t="s">
        <v>411</v>
      </c>
      <c r="AE442" s="389" t="s">
        <v>411</v>
      </c>
      <c r="AF442" s="389" t="s">
        <v>411</v>
      </c>
      <c r="AG442" s="389" t="s">
        <v>411</v>
      </c>
      <c r="AH442" s="389" t="s">
        <v>411</v>
      </c>
      <c r="AI442" s="367"/>
      <c r="AJ442" s="367"/>
      <c r="AK442" s="367"/>
      <c r="AL442" s="367"/>
      <c r="AM442" s="367"/>
      <c r="AN442" s="367"/>
      <c r="AO442" s="367"/>
      <c r="AP442" s="367"/>
      <c r="AQ442" s="367"/>
      <c r="AR442" s="367"/>
      <c r="AS442" s="367"/>
      <c r="AT442" s="367"/>
      <c r="AU442" s="367"/>
      <c r="AV442" s="367"/>
      <c r="AW442" s="367"/>
      <c r="AX442" s="367"/>
      <c r="AY442" s="367"/>
      <c r="AZ442" s="367"/>
      <c r="BA442" s="367"/>
      <c r="BB442" s="367"/>
      <c r="BC442" s="367"/>
      <c r="BD442" s="367"/>
      <c r="BE442" s="367"/>
      <c r="BF442" s="367"/>
      <c r="BG442" s="367"/>
      <c r="BH442" s="367"/>
      <c r="BI442" s="367"/>
      <c r="BJ442" s="367"/>
      <c r="BK442" s="367"/>
      <c r="BL442" s="367"/>
      <c r="BN442" s="369">
        <v>0</v>
      </c>
      <c r="BO442" s="369">
        <v>0</v>
      </c>
      <c r="BP442" s="369">
        <v>0</v>
      </c>
      <c r="BQ442" s="369">
        <v>0</v>
      </c>
      <c r="BR442" s="369">
        <v>0</v>
      </c>
      <c r="BS442" s="390" t="s">
        <v>411</v>
      </c>
      <c r="BT442" s="390" t="s">
        <v>411</v>
      </c>
      <c r="BU442" s="390" t="s">
        <v>411</v>
      </c>
      <c r="BV442" s="390" t="s">
        <v>411</v>
      </c>
      <c r="BW442" s="390" t="s">
        <v>411</v>
      </c>
      <c r="BX442" s="390" t="s">
        <v>411</v>
      </c>
      <c r="BY442" s="390" t="s">
        <v>411</v>
      </c>
      <c r="BZ442" s="390" t="s">
        <v>411</v>
      </c>
      <c r="CA442" s="390" t="s">
        <v>411</v>
      </c>
      <c r="CB442" s="390" t="s">
        <v>411</v>
      </c>
      <c r="CC442" s="390" t="s">
        <v>411</v>
      </c>
      <c r="CD442" s="390" t="s">
        <v>411</v>
      </c>
      <c r="CE442" s="390" t="s">
        <v>411</v>
      </c>
      <c r="CF442" s="390" t="s">
        <v>411</v>
      </c>
      <c r="CG442" s="390" t="s">
        <v>411</v>
      </c>
      <c r="CH442" s="390" t="s">
        <v>411</v>
      </c>
      <c r="CI442" s="390" t="s">
        <v>411</v>
      </c>
      <c r="CJ442" s="390" t="s">
        <v>411</v>
      </c>
      <c r="CK442" s="390" t="s">
        <v>411</v>
      </c>
      <c r="CL442" s="390" t="s">
        <v>411</v>
      </c>
      <c r="CM442" s="390" t="s">
        <v>411</v>
      </c>
      <c r="CN442" s="390" t="s">
        <v>411</v>
      </c>
      <c r="CO442" s="369"/>
      <c r="CP442" s="369"/>
      <c r="CQ442" s="369"/>
      <c r="CR442" s="369"/>
      <c r="CS442" s="369"/>
      <c r="CT442" s="369"/>
      <c r="CU442" s="369"/>
      <c r="CV442" s="369"/>
      <c r="CW442" s="369"/>
      <c r="CX442" s="369"/>
      <c r="CY442" s="369"/>
      <c r="CZ442" s="369"/>
      <c r="DA442" s="369"/>
      <c r="DB442" s="369"/>
      <c r="DC442" s="369"/>
      <c r="DD442" s="369"/>
      <c r="DE442" s="369"/>
      <c r="DF442" s="369"/>
      <c r="DG442" s="369"/>
      <c r="DH442" s="369"/>
      <c r="DI442" s="369"/>
      <c r="DJ442" s="369"/>
      <c r="DK442" s="369"/>
      <c r="DL442" s="369"/>
      <c r="DM442" s="369"/>
      <c r="DN442" s="369"/>
      <c r="DO442" s="369"/>
      <c r="DP442" s="369"/>
      <c r="DQ442" s="369"/>
      <c r="DR442" s="369"/>
      <c r="DT442" s="366" t="s">
        <v>213</v>
      </c>
      <c r="DU442" s="304"/>
      <c r="DV442" s="304"/>
      <c r="DW442" s="304"/>
      <c r="DX442" s="304"/>
      <c r="DY442" s="304"/>
      <c r="DZ442" s="304"/>
      <c r="EA442" s="255">
        <v>0</v>
      </c>
      <c r="EB442" s="255">
        <v>0</v>
      </c>
      <c r="EC442" s="255">
        <v>0</v>
      </c>
      <c r="ED442" s="255">
        <f t="shared" si="39"/>
        <v>0</v>
      </c>
      <c r="EE442" s="255">
        <f t="shared" si="39"/>
        <v>0</v>
      </c>
      <c r="EF442" s="255">
        <f t="shared" si="40"/>
        <v>0</v>
      </c>
      <c r="EG442" s="255">
        <v>0</v>
      </c>
      <c r="EH442" s="366" t="s">
        <v>200</v>
      </c>
    </row>
    <row r="443" spans="1:138" x14ac:dyDescent="0.4">
      <c r="A443" s="366" t="s">
        <v>224</v>
      </c>
      <c r="B443" s="366" t="s">
        <v>267</v>
      </c>
      <c r="C443" s="366" t="s">
        <v>46</v>
      </c>
      <c r="D443" s="366" t="s">
        <v>359</v>
      </c>
      <c r="E443" s="366" t="s">
        <v>279</v>
      </c>
      <c r="F443" s="367">
        <v>286.24</v>
      </c>
      <c r="G443" s="367">
        <v>127.9</v>
      </c>
      <c r="H443" s="281"/>
      <c r="I443" s="281"/>
      <c r="J443" s="281"/>
      <c r="K443" s="281"/>
      <c r="L443" s="281"/>
      <c r="M443" s="389" t="s">
        <v>411</v>
      </c>
      <c r="N443" s="389" t="s">
        <v>411</v>
      </c>
      <c r="O443" s="389" t="s">
        <v>411</v>
      </c>
      <c r="P443" s="389" t="s">
        <v>411</v>
      </c>
      <c r="Q443" s="389" t="s">
        <v>411</v>
      </c>
      <c r="R443" s="389" t="s">
        <v>411</v>
      </c>
      <c r="S443" s="389" t="s">
        <v>411</v>
      </c>
      <c r="T443" s="389" t="s">
        <v>411</v>
      </c>
      <c r="U443" s="389" t="s">
        <v>411</v>
      </c>
      <c r="V443" s="389" t="s">
        <v>411</v>
      </c>
      <c r="W443" s="389" t="s">
        <v>411</v>
      </c>
      <c r="X443" s="389" t="s">
        <v>411</v>
      </c>
      <c r="Y443" s="389" t="s">
        <v>411</v>
      </c>
      <c r="Z443" s="389" t="s">
        <v>411</v>
      </c>
      <c r="AA443" s="389" t="s">
        <v>411</v>
      </c>
      <c r="AB443" s="389" t="s">
        <v>411</v>
      </c>
      <c r="AC443" s="389" t="s">
        <v>411</v>
      </c>
      <c r="AD443" s="389" t="s">
        <v>411</v>
      </c>
      <c r="AE443" s="389" t="s">
        <v>411</v>
      </c>
      <c r="AF443" s="389" t="s">
        <v>411</v>
      </c>
      <c r="AG443" s="389" t="s">
        <v>411</v>
      </c>
      <c r="AH443" s="389" t="s">
        <v>411</v>
      </c>
      <c r="AI443" s="367"/>
      <c r="AJ443" s="367"/>
      <c r="AK443" s="367"/>
      <c r="AL443" s="367"/>
      <c r="AM443" s="367"/>
      <c r="AN443" s="367"/>
      <c r="AO443" s="367"/>
      <c r="AP443" s="367"/>
      <c r="AQ443" s="367"/>
      <c r="AR443" s="367"/>
      <c r="AS443" s="367"/>
      <c r="AT443" s="367"/>
      <c r="AU443" s="367"/>
      <c r="AV443" s="367"/>
      <c r="AW443" s="367"/>
      <c r="AX443" s="367"/>
      <c r="AY443" s="367"/>
      <c r="AZ443" s="367"/>
      <c r="BA443" s="367"/>
      <c r="BB443" s="367"/>
      <c r="BC443" s="367"/>
      <c r="BD443" s="367"/>
      <c r="BE443" s="367"/>
      <c r="BF443" s="367"/>
      <c r="BG443" s="367"/>
      <c r="BH443" s="367"/>
      <c r="BI443" s="367"/>
      <c r="BJ443" s="367"/>
      <c r="BK443" s="367"/>
      <c r="BL443" s="367"/>
      <c r="BN443" s="369">
        <v>0</v>
      </c>
      <c r="BO443" s="369">
        <v>0</v>
      </c>
      <c r="BP443" s="369">
        <v>0</v>
      </c>
      <c r="BQ443" s="369">
        <v>0</v>
      </c>
      <c r="BR443" s="369">
        <v>0</v>
      </c>
      <c r="BS443" s="390" t="s">
        <v>411</v>
      </c>
      <c r="BT443" s="390" t="s">
        <v>411</v>
      </c>
      <c r="BU443" s="390" t="s">
        <v>411</v>
      </c>
      <c r="BV443" s="390" t="s">
        <v>411</v>
      </c>
      <c r="BW443" s="390" t="s">
        <v>411</v>
      </c>
      <c r="BX443" s="390" t="s">
        <v>411</v>
      </c>
      <c r="BY443" s="390" t="s">
        <v>411</v>
      </c>
      <c r="BZ443" s="390" t="s">
        <v>411</v>
      </c>
      <c r="CA443" s="390" t="s">
        <v>411</v>
      </c>
      <c r="CB443" s="390" t="s">
        <v>411</v>
      </c>
      <c r="CC443" s="390" t="s">
        <v>411</v>
      </c>
      <c r="CD443" s="390" t="s">
        <v>411</v>
      </c>
      <c r="CE443" s="390" t="s">
        <v>411</v>
      </c>
      <c r="CF443" s="390" t="s">
        <v>411</v>
      </c>
      <c r="CG443" s="390" t="s">
        <v>411</v>
      </c>
      <c r="CH443" s="390" t="s">
        <v>411</v>
      </c>
      <c r="CI443" s="390" t="s">
        <v>411</v>
      </c>
      <c r="CJ443" s="390" t="s">
        <v>411</v>
      </c>
      <c r="CK443" s="390" t="s">
        <v>411</v>
      </c>
      <c r="CL443" s="390" t="s">
        <v>411</v>
      </c>
      <c r="CM443" s="390" t="s">
        <v>411</v>
      </c>
      <c r="CN443" s="390" t="s">
        <v>411</v>
      </c>
      <c r="CO443" s="369"/>
      <c r="CP443" s="369"/>
      <c r="CQ443" s="369"/>
      <c r="CR443" s="369"/>
      <c r="CS443" s="369"/>
      <c r="CT443" s="369"/>
      <c r="CU443" s="369"/>
      <c r="CV443" s="369"/>
      <c r="CW443" s="369"/>
      <c r="CX443" s="369"/>
      <c r="CY443" s="369"/>
      <c r="CZ443" s="369"/>
      <c r="DA443" s="369"/>
      <c r="DB443" s="369"/>
      <c r="DC443" s="369"/>
      <c r="DD443" s="369"/>
      <c r="DE443" s="369"/>
      <c r="DF443" s="369"/>
      <c r="DG443" s="369"/>
      <c r="DH443" s="369"/>
      <c r="DI443" s="369"/>
      <c r="DJ443" s="369"/>
      <c r="DK443" s="369"/>
      <c r="DL443" s="369"/>
      <c r="DM443" s="369"/>
      <c r="DN443" s="369"/>
      <c r="DO443" s="369"/>
      <c r="DP443" s="369"/>
      <c r="DQ443" s="369"/>
      <c r="DR443" s="369"/>
      <c r="DT443" s="366" t="s">
        <v>213</v>
      </c>
      <c r="DU443" s="304"/>
      <c r="DV443" s="304"/>
      <c r="DW443" s="304"/>
      <c r="DX443" s="304"/>
      <c r="DY443" s="304"/>
      <c r="DZ443" s="304"/>
      <c r="EA443" s="255">
        <v>0</v>
      </c>
      <c r="EB443" s="255">
        <v>0</v>
      </c>
      <c r="EC443" s="255">
        <v>0</v>
      </c>
      <c r="ED443" s="255">
        <f t="shared" si="39"/>
        <v>0</v>
      </c>
      <c r="EE443" s="255">
        <f t="shared" si="39"/>
        <v>0</v>
      </c>
      <c r="EF443" s="255">
        <f t="shared" si="40"/>
        <v>0</v>
      </c>
      <c r="EG443" s="255">
        <v>0</v>
      </c>
      <c r="EH443" s="366" t="s">
        <v>200</v>
      </c>
    </row>
    <row r="444" spans="1:138" x14ac:dyDescent="0.4">
      <c r="A444" s="366" t="s">
        <v>224</v>
      </c>
      <c r="B444" s="366" t="s">
        <v>267</v>
      </c>
      <c r="C444" s="366" t="s">
        <v>46</v>
      </c>
      <c r="D444" s="366" t="s">
        <v>359</v>
      </c>
      <c r="E444" s="366" t="s">
        <v>280</v>
      </c>
      <c r="F444" s="367">
        <v>203.73</v>
      </c>
      <c r="G444" s="367">
        <v>89.239044008875723</v>
      </c>
      <c r="H444" s="281"/>
      <c r="I444" s="281"/>
      <c r="J444" s="281"/>
      <c r="K444" s="281"/>
      <c r="L444" s="281"/>
      <c r="M444" s="389" t="s">
        <v>411</v>
      </c>
      <c r="N444" s="389" t="s">
        <v>411</v>
      </c>
      <c r="O444" s="389" t="s">
        <v>411</v>
      </c>
      <c r="P444" s="389" t="s">
        <v>411</v>
      </c>
      <c r="Q444" s="389" t="s">
        <v>411</v>
      </c>
      <c r="R444" s="389" t="s">
        <v>411</v>
      </c>
      <c r="S444" s="389" t="s">
        <v>411</v>
      </c>
      <c r="T444" s="389" t="s">
        <v>411</v>
      </c>
      <c r="U444" s="389" t="s">
        <v>411</v>
      </c>
      <c r="V444" s="389" t="s">
        <v>411</v>
      </c>
      <c r="W444" s="389" t="s">
        <v>411</v>
      </c>
      <c r="X444" s="389" t="s">
        <v>411</v>
      </c>
      <c r="Y444" s="389" t="s">
        <v>411</v>
      </c>
      <c r="Z444" s="389" t="s">
        <v>411</v>
      </c>
      <c r="AA444" s="389" t="s">
        <v>411</v>
      </c>
      <c r="AB444" s="389" t="s">
        <v>411</v>
      </c>
      <c r="AC444" s="389" t="s">
        <v>411</v>
      </c>
      <c r="AD444" s="389" t="s">
        <v>411</v>
      </c>
      <c r="AE444" s="389" t="s">
        <v>411</v>
      </c>
      <c r="AF444" s="389" t="s">
        <v>411</v>
      </c>
      <c r="AG444" s="389" t="s">
        <v>411</v>
      </c>
      <c r="AH444" s="389" t="s">
        <v>411</v>
      </c>
      <c r="AI444" s="367"/>
      <c r="AJ444" s="367"/>
      <c r="AK444" s="367"/>
      <c r="AL444" s="367"/>
      <c r="AM444" s="367"/>
      <c r="AN444" s="367"/>
      <c r="AO444" s="367"/>
      <c r="AP444" s="367"/>
      <c r="AQ444" s="367"/>
      <c r="AR444" s="367"/>
      <c r="AS444" s="367"/>
      <c r="AT444" s="367"/>
      <c r="AU444" s="367"/>
      <c r="AV444" s="367"/>
      <c r="AW444" s="367"/>
      <c r="AX444" s="367"/>
      <c r="AY444" s="367"/>
      <c r="AZ444" s="367"/>
      <c r="BA444" s="367"/>
      <c r="BB444" s="367"/>
      <c r="BC444" s="367"/>
      <c r="BD444" s="367"/>
      <c r="BE444" s="367"/>
      <c r="BF444" s="367"/>
      <c r="BG444" s="367"/>
      <c r="BH444" s="367"/>
      <c r="BI444" s="367"/>
      <c r="BJ444" s="367"/>
      <c r="BK444" s="367"/>
      <c r="BL444" s="367"/>
      <c r="BN444" s="369">
        <v>0</v>
      </c>
      <c r="BO444" s="369">
        <v>0</v>
      </c>
      <c r="BP444" s="369">
        <v>0</v>
      </c>
      <c r="BQ444" s="369">
        <v>0</v>
      </c>
      <c r="BR444" s="369">
        <v>0</v>
      </c>
      <c r="BS444" s="390" t="s">
        <v>411</v>
      </c>
      <c r="BT444" s="390" t="s">
        <v>411</v>
      </c>
      <c r="BU444" s="390" t="s">
        <v>411</v>
      </c>
      <c r="BV444" s="390" t="s">
        <v>411</v>
      </c>
      <c r="BW444" s="390" t="s">
        <v>411</v>
      </c>
      <c r="BX444" s="390" t="s">
        <v>411</v>
      </c>
      <c r="BY444" s="390" t="s">
        <v>411</v>
      </c>
      <c r="BZ444" s="390" t="s">
        <v>411</v>
      </c>
      <c r="CA444" s="390" t="s">
        <v>411</v>
      </c>
      <c r="CB444" s="390" t="s">
        <v>411</v>
      </c>
      <c r="CC444" s="390" t="s">
        <v>411</v>
      </c>
      <c r="CD444" s="390" t="s">
        <v>411</v>
      </c>
      <c r="CE444" s="390" t="s">
        <v>411</v>
      </c>
      <c r="CF444" s="390" t="s">
        <v>411</v>
      </c>
      <c r="CG444" s="390" t="s">
        <v>411</v>
      </c>
      <c r="CH444" s="390" t="s">
        <v>411</v>
      </c>
      <c r="CI444" s="390" t="s">
        <v>411</v>
      </c>
      <c r="CJ444" s="390" t="s">
        <v>411</v>
      </c>
      <c r="CK444" s="390" t="s">
        <v>411</v>
      </c>
      <c r="CL444" s="390" t="s">
        <v>411</v>
      </c>
      <c r="CM444" s="390" t="s">
        <v>411</v>
      </c>
      <c r="CN444" s="390" t="s">
        <v>411</v>
      </c>
      <c r="CO444" s="369"/>
      <c r="CP444" s="369"/>
      <c r="CQ444" s="369"/>
      <c r="CR444" s="369"/>
      <c r="CS444" s="369"/>
      <c r="CT444" s="369"/>
      <c r="CU444" s="369"/>
      <c r="CV444" s="369"/>
      <c r="CW444" s="369"/>
      <c r="CX444" s="369"/>
      <c r="CY444" s="369"/>
      <c r="CZ444" s="369"/>
      <c r="DA444" s="369"/>
      <c r="DB444" s="369"/>
      <c r="DC444" s="369"/>
      <c r="DD444" s="369"/>
      <c r="DE444" s="369"/>
      <c r="DF444" s="369"/>
      <c r="DG444" s="369"/>
      <c r="DH444" s="369"/>
      <c r="DI444" s="369"/>
      <c r="DJ444" s="369"/>
      <c r="DK444" s="369"/>
      <c r="DL444" s="369"/>
      <c r="DM444" s="369"/>
      <c r="DN444" s="369"/>
      <c r="DO444" s="369"/>
      <c r="DP444" s="369"/>
      <c r="DQ444" s="369"/>
      <c r="DR444" s="369"/>
      <c r="DT444" s="366" t="s">
        <v>213</v>
      </c>
      <c r="DU444" s="304"/>
      <c r="DV444" s="304"/>
      <c r="DW444" s="304"/>
      <c r="DX444" s="304"/>
      <c r="DY444" s="304"/>
      <c r="DZ444" s="304"/>
      <c r="EA444" s="255">
        <v>0</v>
      </c>
      <c r="EB444" s="255">
        <v>0</v>
      </c>
      <c r="EC444" s="255">
        <v>0</v>
      </c>
      <c r="ED444" s="255">
        <f t="shared" si="39"/>
        <v>0</v>
      </c>
      <c r="EE444" s="255">
        <f t="shared" si="39"/>
        <v>0</v>
      </c>
      <c r="EF444" s="255">
        <f t="shared" si="40"/>
        <v>0</v>
      </c>
      <c r="EG444" s="255">
        <v>0</v>
      </c>
      <c r="EH444" s="366" t="s">
        <v>200</v>
      </c>
    </row>
    <row r="445" spans="1:138" x14ac:dyDescent="0.4">
      <c r="A445" s="366" t="s">
        <v>224</v>
      </c>
      <c r="B445" s="366" t="s">
        <v>267</v>
      </c>
      <c r="C445" s="366" t="s">
        <v>46</v>
      </c>
      <c r="D445" s="366" t="s">
        <v>359</v>
      </c>
      <c r="E445" s="366" t="s">
        <v>279</v>
      </c>
      <c r="F445" s="367">
        <v>286.24</v>
      </c>
      <c r="G445" s="367">
        <v>127.9</v>
      </c>
      <c r="H445" s="281"/>
      <c r="I445" s="281"/>
      <c r="J445" s="281"/>
      <c r="K445" s="281"/>
      <c r="L445" s="281"/>
      <c r="M445" s="389" t="s">
        <v>411</v>
      </c>
      <c r="N445" s="389" t="s">
        <v>411</v>
      </c>
      <c r="O445" s="389" t="s">
        <v>411</v>
      </c>
      <c r="P445" s="389" t="s">
        <v>411</v>
      </c>
      <c r="Q445" s="389" t="s">
        <v>411</v>
      </c>
      <c r="R445" s="389" t="s">
        <v>411</v>
      </c>
      <c r="S445" s="389" t="s">
        <v>411</v>
      </c>
      <c r="T445" s="389" t="s">
        <v>411</v>
      </c>
      <c r="U445" s="389" t="s">
        <v>411</v>
      </c>
      <c r="V445" s="389" t="s">
        <v>411</v>
      </c>
      <c r="W445" s="389" t="s">
        <v>411</v>
      </c>
      <c r="X445" s="389" t="s">
        <v>411</v>
      </c>
      <c r="Y445" s="389" t="s">
        <v>411</v>
      </c>
      <c r="Z445" s="389" t="s">
        <v>411</v>
      </c>
      <c r="AA445" s="389" t="s">
        <v>411</v>
      </c>
      <c r="AB445" s="389" t="s">
        <v>411</v>
      </c>
      <c r="AC445" s="389" t="s">
        <v>411</v>
      </c>
      <c r="AD445" s="389" t="s">
        <v>411</v>
      </c>
      <c r="AE445" s="389" t="s">
        <v>411</v>
      </c>
      <c r="AF445" s="389" t="s">
        <v>411</v>
      </c>
      <c r="AG445" s="389" t="s">
        <v>411</v>
      </c>
      <c r="AH445" s="389" t="s">
        <v>411</v>
      </c>
      <c r="AI445" s="367"/>
      <c r="AJ445" s="367"/>
      <c r="AK445" s="367"/>
      <c r="AL445" s="367"/>
      <c r="AM445" s="367"/>
      <c r="AN445" s="367"/>
      <c r="AO445" s="367"/>
      <c r="AP445" s="367"/>
      <c r="AQ445" s="367"/>
      <c r="AR445" s="367"/>
      <c r="AS445" s="367"/>
      <c r="AT445" s="367"/>
      <c r="AU445" s="367"/>
      <c r="AV445" s="367"/>
      <c r="AW445" s="367"/>
      <c r="AX445" s="367"/>
      <c r="AY445" s="367"/>
      <c r="AZ445" s="367"/>
      <c r="BA445" s="367"/>
      <c r="BB445" s="367"/>
      <c r="BC445" s="367"/>
      <c r="BD445" s="367"/>
      <c r="BE445" s="367"/>
      <c r="BF445" s="367"/>
      <c r="BG445" s="367"/>
      <c r="BH445" s="367"/>
      <c r="BI445" s="367"/>
      <c r="BJ445" s="367"/>
      <c r="BK445" s="367"/>
      <c r="BL445" s="367"/>
      <c r="BN445" s="369">
        <v>0</v>
      </c>
      <c r="BO445" s="369">
        <v>0</v>
      </c>
      <c r="BP445" s="369">
        <v>0</v>
      </c>
      <c r="BQ445" s="369">
        <v>0</v>
      </c>
      <c r="BR445" s="369">
        <v>0</v>
      </c>
      <c r="BS445" s="390" t="s">
        <v>411</v>
      </c>
      <c r="BT445" s="390" t="s">
        <v>411</v>
      </c>
      <c r="BU445" s="390" t="s">
        <v>411</v>
      </c>
      <c r="BV445" s="390" t="s">
        <v>411</v>
      </c>
      <c r="BW445" s="390" t="s">
        <v>411</v>
      </c>
      <c r="BX445" s="390" t="s">
        <v>411</v>
      </c>
      <c r="BY445" s="390" t="s">
        <v>411</v>
      </c>
      <c r="BZ445" s="390" t="s">
        <v>411</v>
      </c>
      <c r="CA445" s="390" t="s">
        <v>411</v>
      </c>
      <c r="CB445" s="390" t="s">
        <v>411</v>
      </c>
      <c r="CC445" s="390" t="s">
        <v>411</v>
      </c>
      <c r="CD445" s="390" t="s">
        <v>411</v>
      </c>
      <c r="CE445" s="390" t="s">
        <v>411</v>
      </c>
      <c r="CF445" s="390" t="s">
        <v>411</v>
      </c>
      <c r="CG445" s="390" t="s">
        <v>411</v>
      </c>
      <c r="CH445" s="390" t="s">
        <v>411</v>
      </c>
      <c r="CI445" s="390" t="s">
        <v>411</v>
      </c>
      <c r="CJ445" s="390" t="s">
        <v>411</v>
      </c>
      <c r="CK445" s="390" t="s">
        <v>411</v>
      </c>
      <c r="CL445" s="390" t="s">
        <v>411</v>
      </c>
      <c r="CM445" s="390" t="s">
        <v>411</v>
      </c>
      <c r="CN445" s="390" t="s">
        <v>411</v>
      </c>
      <c r="CO445" s="369"/>
      <c r="CP445" s="369"/>
      <c r="CQ445" s="369"/>
      <c r="CR445" s="369"/>
      <c r="CS445" s="369"/>
      <c r="CT445" s="369"/>
      <c r="CU445" s="369"/>
      <c r="CV445" s="369"/>
      <c r="CW445" s="369"/>
      <c r="CX445" s="369"/>
      <c r="CY445" s="369"/>
      <c r="CZ445" s="369"/>
      <c r="DA445" s="369"/>
      <c r="DB445" s="369"/>
      <c r="DC445" s="369"/>
      <c r="DD445" s="369"/>
      <c r="DE445" s="369"/>
      <c r="DF445" s="369"/>
      <c r="DG445" s="369"/>
      <c r="DH445" s="369"/>
      <c r="DI445" s="369"/>
      <c r="DJ445" s="369"/>
      <c r="DK445" s="369"/>
      <c r="DL445" s="369"/>
      <c r="DM445" s="369"/>
      <c r="DN445" s="369"/>
      <c r="DO445" s="369"/>
      <c r="DP445" s="369"/>
      <c r="DQ445" s="369"/>
      <c r="DR445" s="369"/>
      <c r="DT445" s="366" t="s">
        <v>213</v>
      </c>
      <c r="DU445" s="304"/>
      <c r="DV445" s="304"/>
      <c r="DW445" s="304"/>
      <c r="DX445" s="304"/>
      <c r="DY445" s="304"/>
      <c r="DZ445" s="304"/>
      <c r="EA445" s="255">
        <v>0</v>
      </c>
      <c r="EB445" s="255">
        <v>0</v>
      </c>
      <c r="EC445" s="255">
        <v>0</v>
      </c>
      <c r="ED445" s="255">
        <f t="shared" ref="ED445:EE459" si="41">SUMIF($BN$1:$DR$1,ED$2,$BN445:$DR445)</f>
        <v>0</v>
      </c>
      <c r="EE445" s="255">
        <f t="shared" si="41"/>
        <v>0</v>
      </c>
      <c r="EF445" s="255">
        <f t="shared" si="40"/>
        <v>0</v>
      </c>
      <c r="EG445" s="255">
        <v>0</v>
      </c>
      <c r="EH445" s="366" t="s">
        <v>200</v>
      </c>
    </row>
    <row r="446" spans="1:138" x14ac:dyDescent="0.4">
      <c r="A446" s="366" t="s">
        <v>224</v>
      </c>
      <c r="B446" s="366" t="s">
        <v>267</v>
      </c>
      <c r="C446" s="366" t="s">
        <v>46</v>
      </c>
      <c r="D446" s="366" t="s">
        <v>359</v>
      </c>
      <c r="E446" s="366" t="s">
        <v>280</v>
      </c>
      <c r="F446" s="367">
        <v>203.73</v>
      </c>
      <c r="G446" s="367">
        <v>89.239044008875723</v>
      </c>
      <c r="H446" s="281"/>
      <c r="I446" s="281"/>
      <c r="J446" s="281"/>
      <c r="K446" s="281"/>
      <c r="L446" s="281"/>
      <c r="M446" s="389" t="s">
        <v>411</v>
      </c>
      <c r="N446" s="389" t="s">
        <v>411</v>
      </c>
      <c r="O446" s="389" t="s">
        <v>411</v>
      </c>
      <c r="P446" s="389" t="s">
        <v>411</v>
      </c>
      <c r="Q446" s="389" t="s">
        <v>411</v>
      </c>
      <c r="R446" s="389" t="s">
        <v>411</v>
      </c>
      <c r="S446" s="389" t="s">
        <v>411</v>
      </c>
      <c r="T446" s="389" t="s">
        <v>411</v>
      </c>
      <c r="U446" s="389" t="s">
        <v>411</v>
      </c>
      <c r="V446" s="389" t="s">
        <v>411</v>
      </c>
      <c r="W446" s="389" t="s">
        <v>411</v>
      </c>
      <c r="X446" s="389" t="s">
        <v>411</v>
      </c>
      <c r="Y446" s="389" t="s">
        <v>411</v>
      </c>
      <c r="Z446" s="389" t="s">
        <v>411</v>
      </c>
      <c r="AA446" s="389" t="s">
        <v>411</v>
      </c>
      <c r="AB446" s="389" t="s">
        <v>411</v>
      </c>
      <c r="AC446" s="389" t="s">
        <v>411</v>
      </c>
      <c r="AD446" s="389" t="s">
        <v>411</v>
      </c>
      <c r="AE446" s="389" t="s">
        <v>411</v>
      </c>
      <c r="AF446" s="389" t="s">
        <v>411</v>
      </c>
      <c r="AG446" s="389" t="s">
        <v>411</v>
      </c>
      <c r="AH446" s="389" t="s">
        <v>411</v>
      </c>
      <c r="AI446" s="367"/>
      <c r="AJ446" s="367"/>
      <c r="AK446" s="367"/>
      <c r="AL446" s="367"/>
      <c r="AM446" s="367"/>
      <c r="AN446" s="367"/>
      <c r="AO446" s="367"/>
      <c r="AP446" s="367"/>
      <c r="AQ446" s="367"/>
      <c r="AR446" s="367"/>
      <c r="AS446" s="367"/>
      <c r="AT446" s="367"/>
      <c r="AU446" s="367"/>
      <c r="AV446" s="367"/>
      <c r="AW446" s="367"/>
      <c r="AX446" s="367"/>
      <c r="AY446" s="367"/>
      <c r="AZ446" s="367"/>
      <c r="BA446" s="367"/>
      <c r="BB446" s="367"/>
      <c r="BC446" s="367"/>
      <c r="BD446" s="367"/>
      <c r="BE446" s="367"/>
      <c r="BF446" s="367"/>
      <c r="BG446" s="367"/>
      <c r="BH446" s="367"/>
      <c r="BI446" s="367"/>
      <c r="BJ446" s="367"/>
      <c r="BK446" s="367"/>
      <c r="BL446" s="367"/>
      <c r="BN446" s="369">
        <v>0</v>
      </c>
      <c r="BO446" s="369">
        <v>0</v>
      </c>
      <c r="BP446" s="369">
        <v>0</v>
      </c>
      <c r="BQ446" s="369">
        <v>0</v>
      </c>
      <c r="BR446" s="369">
        <v>0</v>
      </c>
      <c r="BS446" s="390" t="s">
        <v>411</v>
      </c>
      <c r="BT446" s="390" t="s">
        <v>411</v>
      </c>
      <c r="BU446" s="390" t="s">
        <v>411</v>
      </c>
      <c r="BV446" s="390" t="s">
        <v>411</v>
      </c>
      <c r="BW446" s="390" t="s">
        <v>411</v>
      </c>
      <c r="BX446" s="390" t="s">
        <v>411</v>
      </c>
      <c r="BY446" s="390" t="s">
        <v>411</v>
      </c>
      <c r="BZ446" s="390" t="s">
        <v>411</v>
      </c>
      <c r="CA446" s="390" t="s">
        <v>411</v>
      </c>
      <c r="CB446" s="390" t="s">
        <v>411</v>
      </c>
      <c r="CC446" s="390" t="s">
        <v>411</v>
      </c>
      <c r="CD446" s="390" t="s">
        <v>411</v>
      </c>
      <c r="CE446" s="390" t="s">
        <v>411</v>
      </c>
      <c r="CF446" s="390" t="s">
        <v>411</v>
      </c>
      <c r="CG446" s="390" t="s">
        <v>411</v>
      </c>
      <c r="CH446" s="390" t="s">
        <v>411</v>
      </c>
      <c r="CI446" s="390" t="s">
        <v>411</v>
      </c>
      <c r="CJ446" s="390" t="s">
        <v>411</v>
      </c>
      <c r="CK446" s="390" t="s">
        <v>411</v>
      </c>
      <c r="CL446" s="390" t="s">
        <v>411</v>
      </c>
      <c r="CM446" s="390" t="s">
        <v>411</v>
      </c>
      <c r="CN446" s="390" t="s">
        <v>411</v>
      </c>
      <c r="CO446" s="369"/>
      <c r="CP446" s="369"/>
      <c r="CQ446" s="369"/>
      <c r="CR446" s="369"/>
      <c r="CS446" s="369"/>
      <c r="CT446" s="369"/>
      <c r="CU446" s="369"/>
      <c r="CV446" s="369"/>
      <c r="CW446" s="369"/>
      <c r="CX446" s="369"/>
      <c r="CY446" s="369"/>
      <c r="CZ446" s="369"/>
      <c r="DA446" s="369"/>
      <c r="DB446" s="369"/>
      <c r="DC446" s="369"/>
      <c r="DD446" s="369"/>
      <c r="DE446" s="369"/>
      <c r="DF446" s="369"/>
      <c r="DG446" s="369"/>
      <c r="DH446" s="369"/>
      <c r="DI446" s="369"/>
      <c r="DJ446" s="369"/>
      <c r="DK446" s="369"/>
      <c r="DL446" s="369"/>
      <c r="DM446" s="369"/>
      <c r="DN446" s="369"/>
      <c r="DO446" s="369"/>
      <c r="DP446" s="369"/>
      <c r="DQ446" s="369"/>
      <c r="DR446" s="369"/>
      <c r="DT446" s="366" t="s">
        <v>213</v>
      </c>
      <c r="DU446" s="304"/>
      <c r="DV446" s="304"/>
      <c r="DW446" s="304"/>
      <c r="DX446" s="304"/>
      <c r="DY446" s="304"/>
      <c r="DZ446" s="304"/>
      <c r="EA446" s="255">
        <v>0</v>
      </c>
      <c r="EB446" s="255">
        <v>0</v>
      </c>
      <c r="EC446" s="255">
        <v>0</v>
      </c>
      <c r="ED446" s="255">
        <f t="shared" si="41"/>
        <v>0</v>
      </c>
      <c r="EE446" s="255">
        <f t="shared" si="41"/>
        <v>0</v>
      </c>
      <c r="EF446" s="255">
        <f t="shared" si="40"/>
        <v>0</v>
      </c>
      <c r="EG446" s="255">
        <v>0</v>
      </c>
      <c r="EH446" s="366" t="s">
        <v>200</v>
      </c>
    </row>
    <row r="447" spans="1:138" x14ac:dyDescent="0.4">
      <c r="A447" s="366" t="s">
        <v>74</v>
      </c>
      <c r="B447" s="366" t="s">
        <v>267</v>
      </c>
      <c r="C447" s="366" t="s">
        <v>46</v>
      </c>
      <c r="D447" s="366" t="s">
        <v>359</v>
      </c>
      <c r="E447" s="366" t="s">
        <v>271</v>
      </c>
      <c r="F447" s="367">
        <v>172.76</v>
      </c>
      <c r="G447" s="367">
        <v>75.67053439349111</v>
      </c>
      <c r="H447" s="281"/>
      <c r="I447" s="281"/>
      <c r="J447" s="281"/>
      <c r="K447" s="281"/>
      <c r="L447" s="281"/>
      <c r="M447" s="389" t="s">
        <v>411</v>
      </c>
      <c r="N447" s="389" t="s">
        <v>411</v>
      </c>
      <c r="O447" s="389" t="s">
        <v>411</v>
      </c>
      <c r="P447" s="389" t="s">
        <v>411</v>
      </c>
      <c r="Q447" s="389" t="s">
        <v>411</v>
      </c>
      <c r="R447" s="389" t="s">
        <v>411</v>
      </c>
      <c r="S447" s="389" t="s">
        <v>411</v>
      </c>
      <c r="T447" s="389" t="s">
        <v>411</v>
      </c>
      <c r="U447" s="389" t="s">
        <v>411</v>
      </c>
      <c r="V447" s="389" t="s">
        <v>411</v>
      </c>
      <c r="W447" s="389" t="s">
        <v>411</v>
      </c>
      <c r="X447" s="389" t="s">
        <v>411</v>
      </c>
      <c r="Y447" s="389" t="s">
        <v>411</v>
      </c>
      <c r="Z447" s="389" t="s">
        <v>411</v>
      </c>
      <c r="AA447" s="389" t="s">
        <v>411</v>
      </c>
      <c r="AB447" s="389" t="s">
        <v>411</v>
      </c>
      <c r="AC447" s="389" t="s">
        <v>411</v>
      </c>
      <c r="AD447" s="389" t="s">
        <v>411</v>
      </c>
      <c r="AE447" s="389" t="s">
        <v>411</v>
      </c>
      <c r="AF447" s="389" t="s">
        <v>411</v>
      </c>
      <c r="AG447" s="389" t="s">
        <v>411</v>
      </c>
      <c r="AH447" s="389" t="s">
        <v>411</v>
      </c>
      <c r="AI447" s="367"/>
      <c r="AJ447" s="367"/>
      <c r="AK447" s="367"/>
      <c r="AL447" s="367"/>
      <c r="AM447" s="367"/>
      <c r="AN447" s="367"/>
      <c r="AO447" s="367"/>
      <c r="AP447" s="367"/>
      <c r="AQ447" s="367"/>
      <c r="AR447" s="367"/>
      <c r="AS447" s="367"/>
      <c r="AT447" s="367"/>
      <c r="AU447" s="367"/>
      <c r="AV447" s="367"/>
      <c r="AW447" s="367"/>
      <c r="AX447" s="367"/>
      <c r="AY447" s="367"/>
      <c r="AZ447" s="367"/>
      <c r="BA447" s="367"/>
      <c r="BB447" s="367"/>
      <c r="BC447" s="367"/>
      <c r="BD447" s="367"/>
      <c r="BE447" s="367"/>
      <c r="BF447" s="367"/>
      <c r="BG447" s="367"/>
      <c r="BH447" s="367"/>
      <c r="BI447" s="367"/>
      <c r="BJ447" s="367"/>
      <c r="BK447" s="367"/>
      <c r="BL447" s="367"/>
      <c r="BN447" s="369">
        <v>0</v>
      </c>
      <c r="BO447" s="369">
        <v>0</v>
      </c>
      <c r="BP447" s="369">
        <v>0</v>
      </c>
      <c r="BQ447" s="369">
        <v>0</v>
      </c>
      <c r="BR447" s="369">
        <v>0</v>
      </c>
      <c r="BS447" s="390" t="s">
        <v>411</v>
      </c>
      <c r="BT447" s="390" t="s">
        <v>411</v>
      </c>
      <c r="BU447" s="390" t="s">
        <v>411</v>
      </c>
      <c r="BV447" s="390" t="s">
        <v>411</v>
      </c>
      <c r="BW447" s="390" t="s">
        <v>411</v>
      </c>
      <c r="BX447" s="390" t="s">
        <v>411</v>
      </c>
      <c r="BY447" s="390" t="s">
        <v>411</v>
      </c>
      <c r="BZ447" s="390" t="s">
        <v>411</v>
      </c>
      <c r="CA447" s="390" t="s">
        <v>411</v>
      </c>
      <c r="CB447" s="390" t="s">
        <v>411</v>
      </c>
      <c r="CC447" s="390" t="s">
        <v>411</v>
      </c>
      <c r="CD447" s="390" t="s">
        <v>411</v>
      </c>
      <c r="CE447" s="390" t="s">
        <v>411</v>
      </c>
      <c r="CF447" s="390" t="s">
        <v>411</v>
      </c>
      <c r="CG447" s="390" t="s">
        <v>411</v>
      </c>
      <c r="CH447" s="390" t="s">
        <v>411</v>
      </c>
      <c r="CI447" s="390" t="s">
        <v>411</v>
      </c>
      <c r="CJ447" s="390" t="s">
        <v>411</v>
      </c>
      <c r="CK447" s="390" t="s">
        <v>411</v>
      </c>
      <c r="CL447" s="390" t="s">
        <v>411</v>
      </c>
      <c r="CM447" s="390" t="s">
        <v>411</v>
      </c>
      <c r="CN447" s="390" t="s">
        <v>411</v>
      </c>
      <c r="CO447" s="369"/>
      <c r="CP447" s="369"/>
      <c r="CQ447" s="369"/>
      <c r="CR447" s="369"/>
      <c r="CS447" s="369"/>
      <c r="CT447" s="369"/>
      <c r="CU447" s="369"/>
      <c r="CV447" s="369"/>
      <c r="CW447" s="369"/>
      <c r="CX447" s="369"/>
      <c r="CY447" s="369"/>
      <c r="CZ447" s="369"/>
      <c r="DA447" s="369"/>
      <c r="DB447" s="369"/>
      <c r="DC447" s="369"/>
      <c r="DD447" s="369"/>
      <c r="DE447" s="369"/>
      <c r="DF447" s="369"/>
      <c r="DG447" s="369"/>
      <c r="DH447" s="369"/>
      <c r="DI447" s="369"/>
      <c r="DJ447" s="369"/>
      <c r="DK447" s="369"/>
      <c r="DL447" s="369"/>
      <c r="DM447" s="369"/>
      <c r="DN447" s="369"/>
      <c r="DO447" s="369"/>
      <c r="DP447" s="369"/>
      <c r="DQ447" s="369"/>
      <c r="DR447" s="369"/>
      <c r="DT447" s="366" t="s">
        <v>213</v>
      </c>
      <c r="DU447" s="304"/>
      <c r="DV447" s="304"/>
      <c r="DW447" s="304"/>
      <c r="DX447" s="304"/>
      <c r="DY447" s="304"/>
      <c r="DZ447" s="304"/>
      <c r="EA447" s="255">
        <v>0</v>
      </c>
      <c r="EB447" s="255">
        <v>0</v>
      </c>
      <c r="EC447" s="255">
        <v>0</v>
      </c>
      <c r="ED447" s="255">
        <f t="shared" si="41"/>
        <v>0</v>
      </c>
      <c r="EE447" s="255">
        <f t="shared" si="41"/>
        <v>0</v>
      </c>
      <c r="EF447" s="255">
        <f t="shared" si="40"/>
        <v>0</v>
      </c>
      <c r="EG447" s="255">
        <v>0</v>
      </c>
      <c r="EH447" s="366" t="s">
        <v>200</v>
      </c>
    </row>
    <row r="448" spans="1:138" x14ac:dyDescent="0.4">
      <c r="A448" s="366" t="s">
        <v>370</v>
      </c>
      <c r="B448" s="366">
        <v>0</v>
      </c>
      <c r="C448" s="366">
        <v>0</v>
      </c>
      <c r="D448" s="366">
        <v>0</v>
      </c>
      <c r="E448" s="366">
        <v>0</v>
      </c>
      <c r="F448" s="367">
        <v>0</v>
      </c>
      <c r="G448" s="367">
        <v>0</v>
      </c>
      <c r="H448" s="281"/>
      <c r="I448" s="281"/>
      <c r="J448" s="281"/>
      <c r="K448" s="281"/>
      <c r="L448" s="281"/>
      <c r="M448" s="389" t="s">
        <v>411</v>
      </c>
      <c r="N448" s="389" t="s">
        <v>411</v>
      </c>
      <c r="O448" s="389" t="s">
        <v>411</v>
      </c>
      <c r="P448" s="389" t="s">
        <v>411</v>
      </c>
      <c r="Q448" s="389" t="s">
        <v>411</v>
      </c>
      <c r="R448" s="389" t="s">
        <v>411</v>
      </c>
      <c r="S448" s="389" t="s">
        <v>411</v>
      </c>
      <c r="T448" s="389" t="s">
        <v>411</v>
      </c>
      <c r="U448" s="389" t="s">
        <v>411</v>
      </c>
      <c r="V448" s="389" t="s">
        <v>411</v>
      </c>
      <c r="W448" s="389" t="s">
        <v>411</v>
      </c>
      <c r="X448" s="389" t="s">
        <v>411</v>
      </c>
      <c r="Y448" s="389" t="s">
        <v>411</v>
      </c>
      <c r="Z448" s="389" t="s">
        <v>411</v>
      </c>
      <c r="AA448" s="389" t="s">
        <v>411</v>
      </c>
      <c r="AB448" s="389" t="s">
        <v>411</v>
      </c>
      <c r="AC448" s="389" t="s">
        <v>411</v>
      </c>
      <c r="AD448" s="389" t="s">
        <v>411</v>
      </c>
      <c r="AE448" s="389" t="s">
        <v>411</v>
      </c>
      <c r="AF448" s="389" t="s">
        <v>411</v>
      </c>
      <c r="AG448" s="389" t="s">
        <v>411</v>
      </c>
      <c r="AH448" s="389" t="s">
        <v>411</v>
      </c>
      <c r="AI448" s="367"/>
      <c r="AJ448" s="367"/>
      <c r="AK448" s="367"/>
      <c r="AL448" s="367"/>
      <c r="AM448" s="367"/>
      <c r="AN448" s="367"/>
      <c r="AO448" s="367"/>
      <c r="AP448" s="367"/>
      <c r="AQ448" s="367"/>
      <c r="AR448" s="367"/>
      <c r="AS448" s="367"/>
      <c r="AT448" s="367"/>
      <c r="AU448" s="367"/>
      <c r="AV448" s="367"/>
      <c r="AW448" s="367"/>
      <c r="AX448" s="367"/>
      <c r="AY448" s="367"/>
      <c r="AZ448" s="367"/>
      <c r="BA448" s="367"/>
      <c r="BB448" s="367"/>
      <c r="BC448" s="367"/>
      <c r="BD448" s="367"/>
      <c r="BE448" s="367"/>
      <c r="BF448" s="367"/>
      <c r="BG448" s="367"/>
      <c r="BH448" s="367"/>
      <c r="BI448" s="367"/>
      <c r="BJ448" s="367"/>
      <c r="BK448" s="367"/>
      <c r="BL448" s="367"/>
      <c r="BN448" s="369">
        <v>0</v>
      </c>
      <c r="BO448" s="369">
        <v>0</v>
      </c>
      <c r="BP448" s="369">
        <v>0</v>
      </c>
      <c r="BQ448" s="369">
        <v>0</v>
      </c>
      <c r="BR448" s="369">
        <v>0</v>
      </c>
      <c r="BS448" s="390" t="s">
        <v>411</v>
      </c>
      <c r="BT448" s="390" t="s">
        <v>411</v>
      </c>
      <c r="BU448" s="390" t="s">
        <v>411</v>
      </c>
      <c r="BV448" s="390" t="s">
        <v>411</v>
      </c>
      <c r="BW448" s="390" t="s">
        <v>411</v>
      </c>
      <c r="BX448" s="390" t="s">
        <v>411</v>
      </c>
      <c r="BY448" s="390" t="s">
        <v>411</v>
      </c>
      <c r="BZ448" s="390" t="s">
        <v>411</v>
      </c>
      <c r="CA448" s="390" t="s">
        <v>411</v>
      </c>
      <c r="CB448" s="390" t="s">
        <v>411</v>
      </c>
      <c r="CC448" s="390" t="s">
        <v>411</v>
      </c>
      <c r="CD448" s="390" t="s">
        <v>411</v>
      </c>
      <c r="CE448" s="390" t="s">
        <v>411</v>
      </c>
      <c r="CF448" s="390" t="s">
        <v>411</v>
      </c>
      <c r="CG448" s="390" t="s">
        <v>411</v>
      </c>
      <c r="CH448" s="390" t="s">
        <v>411</v>
      </c>
      <c r="CI448" s="390" t="s">
        <v>411</v>
      </c>
      <c r="CJ448" s="390" t="s">
        <v>411</v>
      </c>
      <c r="CK448" s="390" t="s">
        <v>411</v>
      </c>
      <c r="CL448" s="390" t="s">
        <v>411</v>
      </c>
      <c r="CM448" s="390" t="s">
        <v>411</v>
      </c>
      <c r="CN448" s="390" t="s">
        <v>411</v>
      </c>
      <c r="CO448" s="369"/>
      <c r="CP448" s="369"/>
      <c r="CQ448" s="369"/>
      <c r="CR448" s="369"/>
      <c r="CS448" s="369"/>
      <c r="CT448" s="369"/>
      <c r="CU448" s="369"/>
      <c r="CV448" s="369"/>
      <c r="CW448" s="369"/>
      <c r="CX448" s="369"/>
      <c r="CY448" s="369"/>
      <c r="CZ448" s="369"/>
      <c r="DA448" s="369"/>
      <c r="DB448" s="369"/>
      <c r="DC448" s="369"/>
      <c r="DD448" s="369"/>
      <c r="DE448" s="369"/>
      <c r="DF448" s="369"/>
      <c r="DG448" s="369"/>
      <c r="DH448" s="369"/>
      <c r="DI448" s="369"/>
      <c r="DJ448" s="369"/>
      <c r="DK448" s="369"/>
      <c r="DL448" s="369"/>
      <c r="DM448" s="369"/>
      <c r="DN448" s="369"/>
      <c r="DO448" s="369"/>
      <c r="DP448" s="369"/>
      <c r="DQ448" s="369"/>
      <c r="DR448" s="369"/>
      <c r="DT448" s="366">
        <v>0</v>
      </c>
      <c r="DU448" s="304"/>
      <c r="DV448" s="304"/>
      <c r="DW448" s="304"/>
      <c r="DX448" s="304"/>
      <c r="DY448" s="304"/>
      <c r="DZ448" s="304"/>
      <c r="EA448" s="255">
        <v>0</v>
      </c>
      <c r="EB448" s="255">
        <v>0</v>
      </c>
      <c r="EC448" s="255">
        <v>0</v>
      </c>
      <c r="ED448" s="255">
        <f t="shared" si="41"/>
        <v>0</v>
      </c>
      <c r="EE448" s="255">
        <f t="shared" si="41"/>
        <v>0</v>
      </c>
      <c r="EF448" s="255">
        <f t="shared" si="40"/>
        <v>0</v>
      </c>
      <c r="EG448" s="255">
        <v>0</v>
      </c>
      <c r="EH448" s="366" t="s">
        <v>200</v>
      </c>
    </row>
    <row r="449" spans="1:138" x14ac:dyDescent="0.4">
      <c r="A449" s="366" t="s">
        <v>276</v>
      </c>
      <c r="B449" s="366" t="s">
        <v>276</v>
      </c>
      <c r="C449" s="366" t="s">
        <v>276</v>
      </c>
      <c r="D449" s="366" t="s">
        <v>359</v>
      </c>
      <c r="E449" s="366" t="s">
        <v>360</v>
      </c>
      <c r="F449" s="367">
        <v>0</v>
      </c>
      <c r="G449" s="367">
        <v>0</v>
      </c>
      <c r="H449" s="281"/>
      <c r="I449" s="281"/>
      <c r="J449" s="281"/>
      <c r="K449" s="281"/>
      <c r="L449" s="281"/>
      <c r="M449" s="389" t="s">
        <v>411</v>
      </c>
      <c r="N449" s="389" t="s">
        <v>411</v>
      </c>
      <c r="O449" s="389" t="s">
        <v>411</v>
      </c>
      <c r="P449" s="389" t="s">
        <v>411</v>
      </c>
      <c r="Q449" s="389" t="s">
        <v>411</v>
      </c>
      <c r="R449" s="389" t="s">
        <v>411</v>
      </c>
      <c r="S449" s="389" t="s">
        <v>411</v>
      </c>
      <c r="T449" s="389" t="s">
        <v>411</v>
      </c>
      <c r="U449" s="389" t="s">
        <v>411</v>
      </c>
      <c r="V449" s="389" t="s">
        <v>411</v>
      </c>
      <c r="W449" s="389" t="s">
        <v>411</v>
      </c>
      <c r="X449" s="389" t="s">
        <v>411</v>
      </c>
      <c r="Y449" s="389" t="s">
        <v>411</v>
      </c>
      <c r="Z449" s="389" t="s">
        <v>411</v>
      </c>
      <c r="AA449" s="389" t="s">
        <v>411</v>
      </c>
      <c r="AB449" s="389" t="s">
        <v>411</v>
      </c>
      <c r="AC449" s="389" t="s">
        <v>411</v>
      </c>
      <c r="AD449" s="389" t="s">
        <v>411</v>
      </c>
      <c r="AE449" s="389" t="s">
        <v>411</v>
      </c>
      <c r="AF449" s="389" t="s">
        <v>411</v>
      </c>
      <c r="AG449" s="389" t="s">
        <v>411</v>
      </c>
      <c r="AH449" s="389" t="s">
        <v>411</v>
      </c>
      <c r="AI449" s="367"/>
      <c r="AJ449" s="367"/>
      <c r="AK449" s="367"/>
      <c r="AL449" s="367"/>
      <c r="AM449" s="367"/>
      <c r="AN449" s="367"/>
      <c r="AO449" s="367"/>
      <c r="AP449" s="367"/>
      <c r="AQ449" s="367"/>
      <c r="AR449" s="367"/>
      <c r="AS449" s="367"/>
      <c r="AT449" s="367"/>
      <c r="AU449" s="367"/>
      <c r="AV449" s="367"/>
      <c r="AW449" s="367"/>
      <c r="AX449" s="367"/>
      <c r="AY449" s="367"/>
      <c r="AZ449" s="367"/>
      <c r="BA449" s="367"/>
      <c r="BB449" s="367"/>
      <c r="BC449" s="367"/>
      <c r="BD449" s="367"/>
      <c r="BE449" s="367"/>
      <c r="BF449" s="367"/>
      <c r="BG449" s="367"/>
      <c r="BH449" s="367"/>
      <c r="BI449" s="367"/>
      <c r="BJ449" s="367"/>
      <c r="BK449" s="367"/>
      <c r="BL449" s="367"/>
      <c r="BN449" s="369">
        <v>0</v>
      </c>
      <c r="BO449" s="369">
        <v>0</v>
      </c>
      <c r="BP449" s="369">
        <v>0</v>
      </c>
      <c r="BQ449" s="369">
        <v>0</v>
      </c>
      <c r="BR449" s="369">
        <v>0</v>
      </c>
      <c r="BS449" s="390" t="s">
        <v>411</v>
      </c>
      <c r="BT449" s="390" t="s">
        <v>411</v>
      </c>
      <c r="BU449" s="390" t="s">
        <v>411</v>
      </c>
      <c r="BV449" s="390" t="s">
        <v>411</v>
      </c>
      <c r="BW449" s="390" t="s">
        <v>411</v>
      </c>
      <c r="BX449" s="390" t="s">
        <v>411</v>
      </c>
      <c r="BY449" s="390" t="s">
        <v>411</v>
      </c>
      <c r="BZ449" s="390" t="s">
        <v>411</v>
      </c>
      <c r="CA449" s="390" t="s">
        <v>411</v>
      </c>
      <c r="CB449" s="390" t="s">
        <v>411</v>
      </c>
      <c r="CC449" s="390" t="s">
        <v>411</v>
      </c>
      <c r="CD449" s="390" t="s">
        <v>411</v>
      </c>
      <c r="CE449" s="390" t="s">
        <v>411</v>
      </c>
      <c r="CF449" s="390" t="s">
        <v>411</v>
      </c>
      <c r="CG449" s="390" t="s">
        <v>411</v>
      </c>
      <c r="CH449" s="390" t="s">
        <v>411</v>
      </c>
      <c r="CI449" s="390" t="s">
        <v>411</v>
      </c>
      <c r="CJ449" s="390" t="s">
        <v>411</v>
      </c>
      <c r="CK449" s="390" t="s">
        <v>411</v>
      </c>
      <c r="CL449" s="390" t="s">
        <v>411</v>
      </c>
      <c r="CM449" s="390" t="s">
        <v>411</v>
      </c>
      <c r="CN449" s="390" t="s">
        <v>411</v>
      </c>
      <c r="CO449" s="369"/>
      <c r="CP449" s="369"/>
      <c r="CQ449" s="369"/>
      <c r="CR449" s="369"/>
      <c r="CS449" s="369"/>
      <c r="CT449" s="369"/>
      <c r="CU449" s="369"/>
      <c r="CV449" s="369"/>
      <c r="CW449" s="369"/>
      <c r="CX449" s="369"/>
      <c r="CY449" s="369"/>
      <c r="CZ449" s="369"/>
      <c r="DA449" s="369"/>
      <c r="DB449" s="369"/>
      <c r="DC449" s="369"/>
      <c r="DD449" s="369"/>
      <c r="DE449" s="369"/>
      <c r="DF449" s="369"/>
      <c r="DG449" s="369"/>
      <c r="DH449" s="369"/>
      <c r="DI449" s="369"/>
      <c r="DJ449" s="369"/>
      <c r="DK449" s="369"/>
      <c r="DL449" s="369"/>
      <c r="DM449" s="369"/>
      <c r="DN449" s="369"/>
      <c r="DO449" s="369"/>
      <c r="DP449" s="369"/>
      <c r="DQ449" s="369"/>
      <c r="DR449" s="369"/>
      <c r="DT449" s="366" t="s">
        <v>276</v>
      </c>
      <c r="DU449" s="304"/>
      <c r="DV449" s="304"/>
      <c r="DW449" s="304"/>
      <c r="DX449" s="304"/>
      <c r="DY449" s="304"/>
      <c r="DZ449" s="304"/>
      <c r="EA449" s="255">
        <v>0</v>
      </c>
      <c r="EB449" s="255">
        <v>0</v>
      </c>
      <c r="EC449" s="255">
        <v>0</v>
      </c>
      <c r="ED449" s="255">
        <f t="shared" si="41"/>
        <v>0</v>
      </c>
      <c r="EE449" s="255">
        <f t="shared" si="41"/>
        <v>0</v>
      </c>
      <c r="EF449" s="255">
        <f t="shared" si="40"/>
        <v>0</v>
      </c>
      <c r="EG449" s="255">
        <v>0</v>
      </c>
      <c r="EH449" s="366" t="s">
        <v>200</v>
      </c>
    </row>
    <row r="450" spans="1:138" x14ac:dyDescent="0.4">
      <c r="A450" s="366" t="s">
        <v>375</v>
      </c>
      <c r="B450" s="366">
        <v>0</v>
      </c>
      <c r="C450" s="366">
        <v>0</v>
      </c>
      <c r="D450" s="366">
        <v>0</v>
      </c>
      <c r="E450" s="366">
        <v>0</v>
      </c>
      <c r="F450" s="367">
        <v>0</v>
      </c>
      <c r="G450" s="367">
        <v>0</v>
      </c>
      <c r="H450" s="281"/>
      <c r="I450" s="281"/>
      <c r="J450" s="281"/>
      <c r="K450" s="281"/>
      <c r="L450" s="281"/>
      <c r="M450" s="389" t="s">
        <v>411</v>
      </c>
      <c r="N450" s="389" t="s">
        <v>411</v>
      </c>
      <c r="O450" s="389" t="s">
        <v>411</v>
      </c>
      <c r="P450" s="389" t="s">
        <v>411</v>
      </c>
      <c r="Q450" s="389" t="s">
        <v>411</v>
      </c>
      <c r="R450" s="389" t="s">
        <v>411</v>
      </c>
      <c r="S450" s="389" t="s">
        <v>411</v>
      </c>
      <c r="T450" s="389" t="s">
        <v>411</v>
      </c>
      <c r="U450" s="389" t="s">
        <v>411</v>
      </c>
      <c r="V450" s="389" t="s">
        <v>411</v>
      </c>
      <c r="W450" s="389" t="s">
        <v>411</v>
      </c>
      <c r="X450" s="389" t="s">
        <v>411</v>
      </c>
      <c r="Y450" s="389" t="s">
        <v>411</v>
      </c>
      <c r="Z450" s="389" t="s">
        <v>411</v>
      </c>
      <c r="AA450" s="389" t="s">
        <v>411</v>
      </c>
      <c r="AB450" s="389" t="s">
        <v>411</v>
      </c>
      <c r="AC450" s="389" t="s">
        <v>411</v>
      </c>
      <c r="AD450" s="389" t="s">
        <v>411</v>
      </c>
      <c r="AE450" s="389" t="s">
        <v>411</v>
      </c>
      <c r="AF450" s="389" t="s">
        <v>411</v>
      </c>
      <c r="AG450" s="389" t="s">
        <v>411</v>
      </c>
      <c r="AH450" s="389" t="s">
        <v>411</v>
      </c>
      <c r="AI450" s="367"/>
      <c r="AJ450" s="367"/>
      <c r="AK450" s="367"/>
      <c r="AL450" s="367"/>
      <c r="AM450" s="367"/>
      <c r="AN450" s="367"/>
      <c r="AO450" s="367"/>
      <c r="AP450" s="367"/>
      <c r="AQ450" s="367"/>
      <c r="AR450" s="367"/>
      <c r="AS450" s="367"/>
      <c r="AT450" s="367"/>
      <c r="AU450" s="367"/>
      <c r="AV450" s="367"/>
      <c r="AW450" s="367"/>
      <c r="AX450" s="367"/>
      <c r="AY450" s="367"/>
      <c r="AZ450" s="367"/>
      <c r="BA450" s="367"/>
      <c r="BB450" s="367"/>
      <c r="BC450" s="367"/>
      <c r="BD450" s="367"/>
      <c r="BE450" s="367"/>
      <c r="BF450" s="367"/>
      <c r="BG450" s="367"/>
      <c r="BH450" s="367"/>
      <c r="BI450" s="367"/>
      <c r="BJ450" s="367"/>
      <c r="BK450" s="367"/>
      <c r="BL450" s="367"/>
      <c r="BN450" s="369">
        <v>0</v>
      </c>
      <c r="BO450" s="369">
        <v>0</v>
      </c>
      <c r="BP450" s="369">
        <v>0</v>
      </c>
      <c r="BQ450" s="369">
        <v>0</v>
      </c>
      <c r="BR450" s="369">
        <v>0</v>
      </c>
      <c r="BS450" s="390" t="s">
        <v>411</v>
      </c>
      <c r="BT450" s="390" t="s">
        <v>411</v>
      </c>
      <c r="BU450" s="390" t="s">
        <v>411</v>
      </c>
      <c r="BV450" s="390" t="s">
        <v>411</v>
      </c>
      <c r="BW450" s="390" t="s">
        <v>411</v>
      </c>
      <c r="BX450" s="390" t="s">
        <v>411</v>
      </c>
      <c r="BY450" s="390" t="s">
        <v>411</v>
      </c>
      <c r="BZ450" s="390" t="s">
        <v>411</v>
      </c>
      <c r="CA450" s="390" t="s">
        <v>411</v>
      </c>
      <c r="CB450" s="390" t="s">
        <v>411</v>
      </c>
      <c r="CC450" s="390" t="s">
        <v>411</v>
      </c>
      <c r="CD450" s="390" t="s">
        <v>411</v>
      </c>
      <c r="CE450" s="390" t="s">
        <v>411</v>
      </c>
      <c r="CF450" s="390" t="s">
        <v>411</v>
      </c>
      <c r="CG450" s="390" t="s">
        <v>411</v>
      </c>
      <c r="CH450" s="390" t="s">
        <v>411</v>
      </c>
      <c r="CI450" s="390" t="s">
        <v>411</v>
      </c>
      <c r="CJ450" s="390" t="s">
        <v>411</v>
      </c>
      <c r="CK450" s="390" t="s">
        <v>411</v>
      </c>
      <c r="CL450" s="390" t="s">
        <v>411</v>
      </c>
      <c r="CM450" s="390" t="s">
        <v>411</v>
      </c>
      <c r="CN450" s="390" t="s">
        <v>411</v>
      </c>
      <c r="CO450" s="369"/>
      <c r="CP450" s="369"/>
      <c r="CQ450" s="369"/>
      <c r="CR450" s="369"/>
      <c r="CS450" s="369"/>
      <c r="CT450" s="369"/>
      <c r="CU450" s="369"/>
      <c r="CV450" s="369"/>
      <c r="CW450" s="369"/>
      <c r="CX450" s="369"/>
      <c r="CY450" s="369"/>
      <c r="CZ450" s="369"/>
      <c r="DA450" s="369"/>
      <c r="DB450" s="369"/>
      <c r="DC450" s="369"/>
      <c r="DD450" s="369"/>
      <c r="DE450" s="369"/>
      <c r="DF450" s="369"/>
      <c r="DG450" s="369"/>
      <c r="DH450" s="369"/>
      <c r="DI450" s="369"/>
      <c r="DJ450" s="369"/>
      <c r="DK450" s="369"/>
      <c r="DL450" s="369"/>
      <c r="DM450" s="369"/>
      <c r="DN450" s="369"/>
      <c r="DO450" s="369"/>
      <c r="DP450" s="369"/>
      <c r="DQ450" s="369"/>
      <c r="DR450" s="369"/>
      <c r="DT450" s="366">
        <v>0</v>
      </c>
      <c r="DU450" s="304"/>
      <c r="DV450" s="304"/>
      <c r="DW450" s="304"/>
      <c r="DX450" s="304"/>
      <c r="DY450" s="304"/>
      <c r="DZ450" s="304"/>
      <c r="EA450" s="255">
        <v>0</v>
      </c>
      <c r="EB450" s="255">
        <v>0</v>
      </c>
      <c r="EC450" s="255">
        <v>0</v>
      </c>
      <c r="ED450" s="255">
        <f t="shared" si="41"/>
        <v>0</v>
      </c>
      <c r="EE450" s="255">
        <f t="shared" si="41"/>
        <v>0</v>
      </c>
      <c r="EF450" s="255">
        <f t="shared" si="40"/>
        <v>0</v>
      </c>
      <c r="EG450" s="255">
        <v>0</v>
      </c>
      <c r="EH450" s="366" t="s">
        <v>200</v>
      </c>
    </row>
    <row r="451" spans="1:138" x14ac:dyDescent="0.4">
      <c r="A451" s="366" t="s">
        <v>276</v>
      </c>
      <c r="B451" s="366" t="s">
        <v>276</v>
      </c>
      <c r="C451" s="366" t="s">
        <v>276</v>
      </c>
      <c r="D451" s="366" t="s">
        <v>359</v>
      </c>
      <c r="E451" s="366" t="s">
        <v>360</v>
      </c>
      <c r="F451" s="367">
        <v>0</v>
      </c>
      <c r="G451" s="367">
        <v>0</v>
      </c>
      <c r="H451" s="281"/>
      <c r="I451" s="281"/>
      <c r="J451" s="281"/>
      <c r="K451" s="281"/>
      <c r="L451" s="281"/>
      <c r="M451" s="389" t="s">
        <v>411</v>
      </c>
      <c r="N451" s="389" t="s">
        <v>411</v>
      </c>
      <c r="O451" s="389" t="s">
        <v>411</v>
      </c>
      <c r="P451" s="389" t="s">
        <v>411</v>
      </c>
      <c r="Q451" s="389" t="s">
        <v>411</v>
      </c>
      <c r="R451" s="389" t="s">
        <v>411</v>
      </c>
      <c r="S451" s="389" t="s">
        <v>411</v>
      </c>
      <c r="T451" s="389" t="s">
        <v>411</v>
      </c>
      <c r="U451" s="389" t="s">
        <v>411</v>
      </c>
      <c r="V451" s="389" t="s">
        <v>411</v>
      </c>
      <c r="W451" s="389" t="s">
        <v>411</v>
      </c>
      <c r="X451" s="389" t="s">
        <v>411</v>
      </c>
      <c r="Y451" s="389" t="s">
        <v>411</v>
      </c>
      <c r="Z451" s="389" t="s">
        <v>411</v>
      </c>
      <c r="AA451" s="389" t="s">
        <v>411</v>
      </c>
      <c r="AB451" s="389" t="s">
        <v>411</v>
      </c>
      <c r="AC451" s="389" t="s">
        <v>411</v>
      </c>
      <c r="AD451" s="389" t="s">
        <v>411</v>
      </c>
      <c r="AE451" s="389" t="s">
        <v>411</v>
      </c>
      <c r="AF451" s="389" t="s">
        <v>411</v>
      </c>
      <c r="AG451" s="389" t="s">
        <v>411</v>
      </c>
      <c r="AH451" s="389" t="s">
        <v>411</v>
      </c>
      <c r="AI451" s="367"/>
      <c r="AJ451" s="367"/>
      <c r="AK451" s="367"/>
      <c r="AL451" s="367"/>
      <c r="AM451" s="367"/>
      <c r="AN451" s="367"/>
      <c r="AO451" s="367"/>
      <c r="AP451" s="367"/>
      <c r="AQ451" s="367"/>
      <c r="AR451" s="367"/>
      <c r="AS451" s="367"/>
      <c r="AT451" s="367"/>
      <c r="AU451" s="367"/>
      <c r="AV451" s="367"/>
      <c r="AW451" s="367"/>
      <c r="AX451" s="367"/>
      <c r="AY451" s="367"/>
      <c r="AZ451" s="367"/>
      <c r="BA451" s="367"/>
      <c r="BB451" s="367"/>
      <c r="BC451" s="367"/>
      <c r="BD451" s="367"/>
      <c r="BE451" s="367"/>
      <c r="BF451" s="367"/>
      <c r="BG451" s="367"/>
      <c r="BH451" s="367"/>
      <c r="BI451" s="367"/>
      <c r="BJ451" s="367"/>
      <c r="BK451" s="367"/>
      <c r="BL451" s="367"/>
      <c r="BN451" s="369">
        <v>0</v>
      </c>
      <c r="BO451" s="369">
        <v>0</v>
      </c>
      <c r="BP451" s="369">
        <v>0</v>
      </c>
      <c r="BQ451" s="369">
        <v>0</v>
      </c>
      <c r="BR451" s="369">
        <v>0</v>
      </c>
      <c r="BS451" s="390" t="s">
        <v>411</v>
      </c>
      <c r="BT451" s="390" t="s">
        <v>411</v>
      </c>
      <c r="BU451" s="390" t="s">
        <v>411</v>
      </c>
      <c r="BV451" s="390" t="s">
        <v>411</v>
      </c>
      <c r="BW451" s="390" t="s">
        <v>411</v>
      </c>
      <c r="BX451" s="390" t="s">
        <v>411</v>
      </c>
      <c r="BY451" s="390" t="s">
        <v>411</v>
      </c>
      <c r="BZ451" s="390" t="s">
        <v>411</v>
      </c>
      <c r="CA451" s="390" t="s">
        <v>411</v>
      </c>
      <c r="CB451" s="390" t="s">
        <v>411</v>
      </c>
      <c r="CC451" s="390" t="s">
        <v>411</v>
      </c>
      <c r="CD451" s="390" t="s">
        <v>411</v>
      </c>
      <c r="CE451" s="390" t="s">
        <v>411</v>
      </c>
      <c r="CF451" s="390" t="s">
        <v>411</v>
      </c>
      <c r="CG451" s="390" t="s">
        <v>411</v>
      </c>
      <c r="CH451" s="390" t="s">
        <v>411</v>
      </c>
      <c r="CI451" s="390" t="s">
        <v>411</v>
      </c>
      <c r="CJ451" s="390" t="s">
        <v>411</v>
      </c>
      <c r="CK451" s="390" t="s">
        <v>411</v>
      </c>
      <c r="CL451" s="390" t="s">
        <v>411</v>
      </c>
      <c r="CM451" s="390" t="s">
        <v>411</v>
      </c>
      <c r="CN451" s="390" t="s">
        <v>411</v>
      </c>
      <c r="CO451" s="369"/>
      <c r="CP451" s="369"/>
      <c r="CQ451" s="369"/>
      <c r="CR451" s="369"/>
      <c r="CS451" s="369"/>
      <c r="CT451" s="369"/>
      <c r="CU451" s="369"/>
      <c r="CV451" s="369"/>
      <c r="CW451" s="369"/>
      <c r="CX451" s="369"/>
      <c r="CY451" s="369"/>
      <c r="CZ451" s="369"/>
      <c r="DA451" s="369"/>
      <c r="DB451" s="369"/>
      <c r="DC451" s="369"/>
      <c r="DD451" s="369"/>
      <c r="DE451" s="369"/>
      <c r="DF451" s="369"/>
      <c r="DG451" s="369"/>
      <c r="DH451" s="369"/>
      <c r="DI451" s="369"/>
      <c r="DJ451" s="369"/>
      <c r="DK451" s="369"/>
      <c r="DL451" s="369"/>
      <c r="DM451" s="369"/>
      <c r="DN451" s="369"/>
      <c r="DO451" s="369"/>
      <c r="DP451" s="369"/>
      <c r="DQ451" s="369"/>
      <c r="DR451" s="369"/>
      <c r="DT451" s="366" t="s">
        <v>276</v>
      </c>
      <c r="DU451" s="304"/>
      <c r="DV451" s="304"/>
      <c r="DW451" s="304"/>
      <c r="DX451" s="304"/>
      <c r="DY451" s="304"/>
      <c r="DZ451" s="304"/>
      <c r="EA451" s="255">
        <v>0</v>
      </c>
      <c r="EB451" s="255">
        <v>0</v>
      </c>
      <c r="EC451" s="255">
        <v>0</v>
      </c>
      <c r="ED451" s="255">
        <f t="shared" si="41"/>
        <v>0</v>
      </c>
      <c r="EE451" s="255">
        <f t="shared" si="41"/>
        <v>0</v>
      </c>
      <c r="EF451" s="255">
        <f t="shared" si="40"/>
        <v>0</v>
      </c>
      <c r="EG451" s="255">
        <v>0</v>
      </c>
      <c r="EH451" s="366" t="s">
        <v>200</v>
      </c>
    </row>
    <row r="452" spans="1:138" x14ac:dyDescent="0.4">
      <c r="A452" s="366" t="s">
        <v>108</v>
      </c>
      <c r="B452" s="381" t="s">
        <v>464</v>
      </c>
      <c r="C452" s="366" t="s">
        <v>376</v>
      </c>
      <c r="D452" s="366" t="s">
        <v>359</v>
      </c>
      <c r="E452" s="366" t="s">
        <v>372</v>
      </c>
      <c r="F452" s="367">
        <v>0</v>
      </c>
      <c r="G452" s="367">
        <v>0</v>
      </c>
      <c r="H452" s="281"/>
      <c r="I452" s="281"/>
      <c r="J452" s="281"/>
      <c r="K452" s="281"/>
      <c r="L452" s="281"/>
      <c r="M452" s="389" t="s">
        <v>411</v>
      </c>
      <c r="N452" s="389" t="s">
        <v>411</v>
      </c>
      <c r="O452" s="389" t="s">
        <v>411</v>
      </c>
      <c r="P452" s="389" t="s">
        <v>411</v>
      </c>
      <c r="Q452" s="389" t="s">
        <v>411</v>
      </c>
      <c r="R452" s="389" t="s">
        <v>411</v>
      </c>
      <c r="S452" s="389" t="s">
        <v>411</v>
      </c>
      <c r="T452" s="389" t="s">
        <v>411</v>
      </c>
      <c r="U452" s="389" t="s">
        <v>411</v>
      </c>
      <c r="V452" s="389" t="s">
        <v>411</v>
      </c>
      <c r="W452" s="389" t="s">
        <v>411</v>
      </c>
      <c r="X452" s="389" t="s">
        <v>411</v>
      </c>
      <c r="Y452" s="389" t="s">
        <v>411</v>
      </c>
      <c r="Z452" s="389" t="s">
        <v>411</v>
      </c>
      <c r="AA452" s="389" t="s">
        <v>411</v>
      </c>
      <c r="AB452" s="389" t="s">
        <v>411</v>
      </c>
      <c r="AC452" s="389" t="s">
        <v>411</v>
      </c>
      <c r="AD452" s="389" t="s">
        <v>411</v>
      </c>
      <c r="AE452" s="389" t="s">
        <v>411</v>
      </c>
      <c r="AF452" s="389" t="s">
        <v>411</v>
      </c>
      <c r="AG452" s="389" t="s">
        <v>411</v>
      </c>
      <c r="AH452" s="389" t="s">
        <v>411</v>
      </c>
      <c r="AI452" s="367"/>
      <c r="AJ452" s="367"/>
      <c r="AK452" s="367"/>
      <c r="AL452" s="367"/>
      <c r="AM452" s="367"/>
      <c r="AN452" s="367"/>
      <c r="AO452" s="367"/>
      <c r="AP452" s="367"/>
      <c r="AQ452" s="367"/>
      <c r="AR452" s="367"/>
      <c r="AS452" s="367"/>
      <c r="AT452" s="367"/>
      <c r="AU452" s="367"/>
      <c r="AV452" s="367"/>
      <c r="AW452" s="367"/>
      <c r="AX452" s="367"/>
      <c r="AY452" s="367"/>
      <c r="AZ452" s="367"/>
      <c r="BA452" s="367"/>
      <c r="BB452" s="367"/>
      <c r="BC452" s="367"/>
      <c r="BD452" s="367"/>
      <c r="BE452" s="367"/>
      <c r="BF452" s="367"/>
      <c r="BG452" s="367"/>
      <c r="BH452" s="367"/>
      <c r="BI452" s="367"/>
      <c r="BJ452" s="367"/>
      <c r="BK452" s="367"/>
      <c r="BL452" s="367"/>
      <c r="BN452" s="369">
        <v>0</v>
      </c>
      <c r="BO452" s="369">
        <v>0</v>
      </c>
      <c r="BP452" s="369">
        <v>0</v>
      </c>
      <c r="BQ452" s="369">
        <v>0</v>
      </c>
      <c r="BR452" s="369">
        <v>0</v>
      </c>
      <c r="BS452" s="390" t="s">
        <v>411</v>
      </c>
      <c r="BT452" s="390" t="s">
        <v>411</v>
      </c>
      <c r="BU452" s="390" t="s">
        <v>411</v>
      </c>
      <c r="BV452" s="390" t="s">
        <v>411</v>
      </c>
      <c r="BW452" s="390" t="s">
        <v>411</v>
      </c>
      <c r="BX452" s="390" t="s">
        <v>411</v>
      </c>
      <c r="BY452" s="390" t="s">
        <v>411</v>
      </c>
      <c r="BZ452" s="390" t="s">
        <v>411</v>
      </c>
      <c r="CA452" s="390" t="s">
        <v>411</v>
      </c>
      <c r="CB452" s="390" t="s">
        <v>411</v>
      </c>
      <c r="CC452" s="390" t="s">
        <v>411</v>
      </c>
      <c r="CD452" s="390" t="s">
        <v>411</v>
      </c>
      <c r="CE452" s="390" t="s">
        <v>411</v>
      </c>
      <c r="CF452" s="390" t="s">
        <v>411</v>
      </c>
      <c r="CG452" s="390" t="s">
        <v>411</v>
      </c>
      <c r="CH452" s="390" t="s">
        <v>411</v>
      </c>
      <c r="CI452" s="390" t="s">
        <v>411</v>
      </c>
      <c r="CJ452" s="390" t="s">
        <v>411</v>
      </c>
      <c r="CK452" s="390" t="s">
        <v>411</v>
      </c>
      <c r="CL452" s="390" t="s">
        <v>411</v>
      </c>
      <c r="CM452" s="390" t="s">
        <v>411</v>
      </c>
      <c r="CN452" s="390" t="s">
        <v>411</v>
      </c>
      <c r="CO452" s="369"/>
      <c r="CP452" s="369"/>
      <c r="CQ452" s="369"/>
      <c r="CR452" s="369"/>
      <c r="CS452" s="369"/>
      <c r="CT452" s="369"/>
      <c r="CU452" s="369"/>
      <c r="CV452" s="369"/>
      <c r="CW452" s="369"/>
      <c r="CX452" s="369"/>
      <c r="CY452" s="369"/>
      <c r="CZ452" s="369"/>
      <c r="DA452" s="369"/>
      <c r="DB452" s="369"/>
      <c r="DC452" s="369"/>
      <c r="DD452" s="369"/>
      <c r="DE452" s="369"/>
      <c r="DF452" s="369"/>
      <c r="DG452" s="369"/>
      <c r="DH452" s="369"/>
      <c r="DI452" s="369"/>
      <c r="DJ452" s="369"/>
      <c r="DK452" s="369"/>
      <c r="DL452" s="369"/>
      <c r="DM452" s="369"/>
      <c r="DN452" s="369"/>
      <c r="DO452" s="369"/>
      <c r="DP452" s="369"/>
      <c r="DQ452" s="369"/>
      <c r="DR452" s="369"/>
      <c r="DT452" s="366" t="s">
        <v>247</v>
      </c>
      <c r="DU452" s="304"/>
      <c r="DV452" s="304"/>
      <c r="DW452" s="304"/>
      <c r="DX452" s="304"/>
      <c r="DY452" s="304"/>
      <c r="DZ452" s="304"/>
      <c r="EA452" s="255">
        <v>0</v>
      </c>
      <c r="EB452" s="255">
        <v>0</v>
      </c>
      <c r="EC452" s="255">
        <v>0</v>
      </c>
      <c r="ED452" s="255">
        <f t="shared" si="41"/>
        <v>0</v>
      </c>
      <c r="EE452" s="255">
        <f t="shared" si="41"/>
        <v>0</v>
      </c>
      <c r="EF452" s="255">
        <f t="shared" si="40"/>
        <v>0</v>
      </c>
      <c r="EG452" s="255">
        <v>0</v>
      </c>
      <c r="EH452" s="366" t="s">
        <v>200</v>
      </c>
    </row>
    <row r="453" spans="1:138" x14ac:dyDescent="0.4">
      <c r="A453" s="366" t="s">
        <v>108</v>
      </c>
      <c r="B453" s="381" t="s">
        <v>465</v>
      </c>
      <c r="C453" s="366" t="s">
        <v>376</v>
      </c>
      <c r="D453" s="366" t="s">
        <v>359</v>
      </c>
      <c r="E453" s="366" t="s">
        <v>378</v>
      </c>
      <c r="F453" s="367">
        <v>0</v>
      </c>
      <c r="G453" s="367">
        <v>0</v>
      </c>
      <c r="H453" s="281"/>
      <c r="I453" s="281"/>
      <c r="J453" s="281"/>
      <c r="K453" s="281"/>
      <c r="L453" s="281"/>
      <c r="M453" s="389" t="s">
        <v>411</v>
      </c>
      <c r="N453" s="389" t="s">
        <v>411</v>
      </c>
      <c r="O453" s="389" t="s">
        <v>411</v>
      </c>
      <c r="P453" s="389" t="s">
        <v>411</v>
      </c>
      <c r="Q453" s="389" t="s">
        <v>411</v>
      </c>
      <c r="R453" s="389" t="s">
        <v>411</v>
      </c>
      <c r="S453" s="389" t="s">
        <v>411</v>
      </c>
      <c r="T453" s="389" t="s">
        <v>411</v>
      </c>
      <c r="U453" s="389" t="s">
        <v>411</v>
      </c>
      <c r="V453" s="389" t="s">
        <v>411</v>
      </c>
      <c r="W453" s="389" t="s">
        <v>411</v>
      </c>
      <c r="X453" s="389" t="s">
        <v>411</v>
      </c>
      <c r="Y453" s="389" t="s">
        <v>411</v>
      </c>
      <c r="Z453" s="389" t="s">
        <v>411</v>
      </c>
      <c r="AA453" s="389" t="s">
        <v>411</v>
      </c>
      <c r="AB453" s="389" t="s">
        <v>411</v>
      </c>
      <c r="AC453" s="389" t="s">
        <v>411</v>
      </c>
      <c r="AD453" s="389" t="s">
        <v>411</v>
      </c>
      <c r="AE453" s="389" t="s">
        <v>411</v>
      </c>
      <c r="AF453" s="389" t="s">
        <v>411</v>
      </c>
      <c r="AG453" s="389" t="s">
        <v>411</v>
      </c>
      <c r="AH453" s="389" t="s">
        <v>411</v>
      </c>
      <c r="AI453" s="367"/>
      <c r="AJ453" s="367"/>
      <c r="AK453" s="367"/>
      <c r="AL453" s="367"/>
      <c r="AM453" s="367"/>
      <c r="AN453" s="367"/>
      <c r="AO453" s="367"/>
      <c r="AP453" s="367"/>
      <c r="AQ453" s="367"/>
      <c r="AR453" s="367"/>
      <c r="AS453" s="367"/>
      <c r="AT453" s="367"/>
      <c r="AU453" s="367"/>
      <c r="AV453" s="367"/>
      <c r="AW453" s="367"/>
      <c r="AX453" s="367"/>
      <c r="AY453" s="367"/>
      <c r="AZ453" s="367"/>
      <c r="BA453" s="367"/>
      <c r="BB453" s="367"/>
      <c r="BC453" s="367"/>
      <c r="BD453" s="367"/>
      <c r="BE453" s="367"/>
      <c r="BF453" s="367"/>
      <c r="BG453" s="367"/>
      <c r="BH453" s="367"/>
      <c r="BI453" s="367"/>
      <c r="BJ453" s="367"/>
      <c r="BK453" s="367"/>
      <c r="BL453" s="367"/>
      <c r="BN453" s="369">
        <v>0</v>
      </c>
      <c r="BO453" s="369">
        <v>0</v>
      </c>
      <c r="BP453" s="369">
        <v>0</v>
      </c>
      <c r="BQ453" s="369">
        <v>0</v>
      </c>
      <c r="BR453" s="369">
        <v>0</v>
      </c>
      <c r="BS453" s="390" t="s">
        <v>411</v>
      </c>
      <c r="BT453" s="390" t="s">
        <v>411</v>
      </c>
      <c r="BU453" s="390" t="s">
        <v>411</v>
      </c>
      <c r="BV453" s="390" t="s">
        <v>411</v>
      </c>
      <c r="BW453" s="390" t="s">
        <v>411</v>
      </c>
      <c r="BX453" s="390" t="s">
        <v>411</v>
      </c>
      <c r="BY453" s="390" t="s">
        <v>411</v>
      </c>
      <c r="BZ453" s="390" t="s">
        <v>411</v>
      </c>
      <c r="CA453" s="390" t="s">
        <v>411</v>
      </c>
      <c r="CB453" s="390" t="s">
        <v>411</v>
      </c>
      <c r="CC453" s="390" t="s">
        <v>411</v>
      </c>
      <c r="CD453" s="390" t="s">
        <v>411</v>
      </c>
      <c r="CE453" s="390" t="s">
        <v>411</v>
      </c>
      <c r="CF453" s="390" t="s">
        <v>411</v>
      </c>
      <c r="CG453" s="390" t="s">
        <v>411</v>
      </c>
      <c r="CH453" s="390" t="s">
        <v>411</v>
      </c>
      <c r="CI453" s="390" t="s">
        <v>411</v>
      </c>
      <c r="CJ453" s="390" t="s">
        <v>411</v>
      </c>
      <c r="CK453" s="390" t="s">
        <v>411</v>
      </c>
      <c r="CL453" s="390" t="s">
        <v>411</v>
      </c>
      <c r="CM453" s="390" t="s">
        <v>411</v>
      </c>
      <c r="CN453" s="390" t="s">
        <v>411</v>
      </c>
      <c r="CO453" s="369"/>
      <c r="CP453" s="369"/>
      <c r="CQ453" s="369"/>
      <c r="CR453" s="369"/>
      <c r="CS453" s="369"/>
      <c r="CT453" s="369"/>
      <c r="CU453" s="369"/>
      <c r="CV453" s="369"/>
      <c r="CW453" s="369"/>
      <c r="CX453" s="369"/>
      <c r="CY453" s="369"/>
      <c r="CZ453" s="369"/>
      <c r="DA453" s="369"/>
      <c r="DB453" s="369"/>
      <c r="DC453" s="369"/>
      <c r="DD453" s="369"/>
      <c r="DE453" s="369"/>
      <c r="DF453" s="369"/>
      <c r="DG453" s="369"/>
      <c r="DH453" s="369"/>
      <c r="DI453" s="369"/>
      <c r="DJ453" s="369"/>
      <c r="DK453" s="369"/>
      <c r="DL453" s="369"/>
      <c r="DM453" s="369"/>
      <c r="DN453" s="369"/>
      <c r="DO453" s="369"/>
      <c r="DP453" s="369"/>
      <c r="DQ453" s="369"/>
      <c r="DR453" s="369"/>
      <c r="DT453" s="366" t="s">
        <v>247</v>
      </c>
      <c r="DU453" s="304"/>
      <c r="DV453" s="304"/>
      <c r="DW453" s="304"/>
      <c r="DX453" s="304"/>
      <c r="DY453" s="304"/>
      <c r="DZ453" s="304"/>
      <c r="EA453" s="255">
        <v>270000</v>
      </c>
      <c r="EB453" s="255">
        <v>0</v>
      </c>
      <c r="EC453" s="255">
        <v>0</v>
      </c>
      <c r="ED453" s="255">
        <f t="shared" si="41"/>
        <v>0</v>
      </c>
      <c r="EE453" s="255">
        <f t="shared" si="41"/>
        <v>0</v>
      </c>
      <c r="EF453" s="255">
        <f t="shared" si="40"/>
        <v>270000</v>
      </c>
      <c r="EG453" s="255">
        <v>-270000</v>
      </c>
      <c r="EH453" s="366" t="s">
        <v>200</v>
      </c>
    </row>
    <row r="454" spans="1:138" x14ac:dyDescent="0.4">
      <c r="A454" s="366" t="s">
        <v>108</v>
      </c>
      <c r="B454" s="381" t="s">
        <v>466</v>
      </c>
      <c r="C454" s="366" t="s">
        <v>376</v>
      </c>
      <c r="D454" s="366" t="s">
        <v>359</v>
      </c>
      <c r="E454" s="366" t="s">
        <v>378</v>
      </c>
      <c r="F454" s="367">
        <v>0</v>
      </c>
      <c r="G454" s="367">
        <v>0</v>
      </c>
      <c r="H454" s="281"/>
      <c r="I454" s="281"/>
      <c r="J454" s="281"/>
      <c r="K454" s="281"/>
      <c r="L454" s="281"/>
      <c r="M454" s="389" t="s">
        <v>411</v>
      </c>
      <c r="N454" s="389" t="s">
        <v>411</v>
      </c>
      <c r="O454" s="389" t="s">
        <v>411</v>
      </c>
      <c r="P454" s="389" t="s">
        <v>411</v>
      </c>
      <c r="Q454" s="389" t="s">
        <v>411</v>
      </c>
      <c r="R454" s="389" t="s">
        <v>411</v>
      </c>
      <c r="S454" s="389" t="s">
        <v>411</v>
      </c>
      <c r="T454" s="389" t="s">
        <v>411</v>
      </c>
      <c r="U454" s="389" t="s">
        <v>411</v>
      </c>
      <c r="V454" s="389" t="s">
        <v>411</v>
      </c>
      <c r="W454" s="389" t="s">
        <v>411</v>
      </c>
      <c r="X454" s="389" t="s">
        <v>411</v>
      </c>
      <c r="Y454" s="389" t="s">
        <v>411</v>
      </c>
      <c r="Z454" s="389" t="s">
        <v>411</v>
      </c>
      <c r="AA454" s="389" t="s">
        <v>411</v>
      </c>
      <c r="AB454" s="389" t="s">
        <v>411</v>
      </c>
      <c r="AC454" s="389" t="s">
        <v>411</v>
      </c>
      <c r="AD454" s="389" t="s">
        <v>411</v>
      </c>
      <c r="AE454" s="389" t="s">
        <v>411</v>
      </c>
      <c r="AF454" s="389" t="s">
        <v>411</v>
      </c>
      <c r="AG454" s="389" t="s">
        <v>411</v>
      </c>
      <c r="AH454" s="389" t="s">
        <v>411</v>
      </c>
      <c r="AI454" s="367"/>
      <c r="AJ454" s="367"/>
      <c r="AK454" s="367"/>
      <c r="AL454" s="367"/>
      <c r="AM454" s="367"/>
      <c r="AN454" s="367"/>
      <c r="AO454" s="367"/>
      <c r="AP454" s="367"/>
      <c r="AQ454" s="367"/>
      <c r="AR454" s="367"/>
      <c r="AS454" s="367"/>
      <c r="AT454" s="367"/>
      <c r="AU454" s="367"/>
      <c r="AV454" s="367"/>
      <c r="AW454" s="367"/>
      <c r="AX454" s="367"/>
      <c r="AY454" s="367"/>
      <c r="AZ454" s="367"/>
      <c r="BA454" s="367"/>
      <c r="BB454" s="367"/>
      <c r="BC454" s="367"/>
      <c r="BD454" s="367"/>
      <c r="BE454" s="367"/>
      <c r="BF454" s="367"/>
      <c r="BG454" s="367"/>
      <c r="BH454" s="367"/>
      <c r="BI454" s="367"/>
      <c r="BJ454" s="367"/>
      <c r="BK454" s="367"/>
      <c r="BL454" s="367"/>
      <c r="BN454" s="369">
        <v>0</v>
      </c>
      <c r="BO454" s="369">
        <v>0</v>
      </c>
      <c r="BP454" s="369">
        <v>0</v>
      </c>
      <c r="BQ454" s="369">
        <v>0</v>
      </c>
      <c r="BR454" s="369">
        <v>0</v>
      </c>
      <c r="BS454" s="390" t="s">
        <v>411</v>
      </c>
      <c r="BT454" s="390" t="s">
        <v>411</v>
      </c>
      <c r="BU454" s="390" t="s">
        <v>411</v>
      </c>
      <c r="BV454" s="390" t="s">
        <v>411</v>
      </c>
      <c r="BW454" s="390" t="s">
        <v>411</v>
      </c>
      <c r="BX454" s="390" t="s">
        <v>411</v>
      </c>
      <c r="BY454" s="390" t="s">
        <v>411</v>
      </c>
      <c r="BZ454" s="390" t="s">
        <v>411</v>
      </c>
      <c r="CA454" s="390" t="s">
        <v>411</v>
      </c>
      <c r="CB454" s="390" t="s">
        <v>411</v>
      </c>
      <c r="CC454" s="390" t="s">
        <v>411</v>
      </c>
      <c r="CD454" s="390" t="s">
        <v>411</v>
      </c>
      <c r="CE454" s="390" t="s">
        <v>411</v>
      </c>
      <c r="CF454" s="390" t="s">
        <v>411</v>
      </c>
      <c r="CG454" s="390" t="s">
        <v>411</v>
      </c>
      <c r="CH454" s="390" t="s">
        <v>411</v>
      </c>
      <c r="CI454" s="390" t="s">
        <v>411</v>
      </c>
      <c r="CJ454" s="390" t="s">
        <v>411</v>
      </c>
      <c r="CK454" s="390" t="s">
        <v>411</v>
      </c>
      <c r="CL454" s="390" t="s">
        <v>411</v>
      </c>
      <c r="CM454" s="390" t="s">
        <v>411</v>
      </c>
      <c r="CN454" s="390" t="s">
        <v>411</v>
      </c>
      <c r="CO454" s="369"/>
      <c r="CP454" s="369"/>
      <c r="CQ454" s="369"/>
      <c r="CR454" s="369"/>
      <c r="CS454" s="369"/>
      <c r="CT454" s="369"/>
      <c r="CU454" s="369"/>
      <c r="CV454" s="369"/>
      <c r="CW454" s="369"/>
      <c r="CX454" s="369"/>
      <c r="CY454" s="369"/>
      <c r="CZ454" s="369"/>
      <c r="DA454" s="369"/>
      <c r="DB454" s="369"/>
      <c r="DC454" s="369"/>
      <c r="DD454" s="369"/>
      <c r="DE454" s="369"/>
      <c r="DF454" s="369"/>
      <c r="DG454" s="369"/>
      <c r="DH454" s="369"/>
      <c r="DI454" s="369"/>
      <c r="DJ454" s="369"/>
      <c r="DK454" s="369"/>
      <c r="DL454" s="369"/>
      <c r="DM454" s="369"/>
      <c r="DN454" s="369"/>
      <c r="DO454" s="369"/>
      <c r="DP454" s="369"/>
      <c r="DQ454" s="369"/>
      <c r="DR454" s="369"/>
      <c r="DT454" s="366" t="s">
        <v>247</v>
      </c>
      <c r="DU454" s="304"/>
      <c r="DV454" s="304"/>
      <c r="DW454" s="304"/>
      <c r="DX454" s="304"/>
      <c r="DY454" s="304"/>
      <c r="DZ454" s="304"/>
      <c r="EA454" s="255">
        <v>120000</v>
      </c>
      <c r="EB454" s="255">
        <v>0</v>
      </c>
      <c r="EC454" s="255">
        <v>0</v>
      </c>
      <c r="ED454" s="255">
        <f t="shared" si="41"/>
        <v>0</v>
      </c>
      <c r="EE454" s="255">
        <f t="shared" si="41"/>
        <v>0</v>
      </c>
      <c r="EF454" s="255">
        <f t="shared" si="40"/>
        <v>120000</v>
      </c>
      <c r="EG454" s="255">
        <v>-120000</v>
      </c>
      <c r="EH454" s="366" t="s">
        <v>200</v>
      </c>
    </row>
    <row r="455" spans="1:138" x14ac:dyDescent="0.4">
      <c r="A455" s="366" t="s">
        <v>108</v>
      </c>
      <c r="B455" s="381" t="s">
        <v>467</v>
      </c>
      <c r="C455" s="366" t="s">
        <v>376</v>
      </c>
      <c r="D455" s="366" t="s">
        <v>359</v>
      </c>
      <c r="E455" s="366" t="s">
        <v>378</v>
      </c>
      <c r="F455" s="367">
        <v>0</v>
      </c>
      <c r="G455" s="367">
        <v>0</v>
      </c>
      <c r="H455" s="281"/>
      <c r="I455" s="281"/>
      <c r="J455" s="281"/>
      <c r="K455" s="281"/>
      <c r="L455" s="281"/>
      <c r="M455" s="389" t="s">
        <v>411</v>
      </c>
      <c r="N455" s="389" t="s">
        <v>411</v>
      </c>
      <c r="O455" s="389" t="s">
        <v>411</v>
      </c>
      <c r="P455" s="389" t="s">
        <v>411</v>
      </c>
      <c r="Q455" s="389" t="s">
        <v>411</v>
      </c>
      <c r="R455" s="389" t="s">
        <v>411</v>
      </c>
      <c r="S455" s="389" t="s">
        <v>411</v>
      </c>
      <c r="T455" s="389" t="s">
        <v>411</v>
      </c>
      <c r="U455" s="389" t="s">
        <v>411</v>
      </c>
      <c r="V455" s="389" t="s">
        <v>411</v>
      </c>
      <c r="W455" s="389" t="s">
        <v>411</v>
      </c>
      <c r="X455" s="389" t="s">
        <v>411</v>
      </c>
      <c r="Y455" s="389" t="s">
        <v>411</v>
      </c>
      <c r="Z455" s="389" t="s">
        <v>411</v>
      </c>
      <c r="AA455" s="389" t="s">
        <v>411</v>
      </c>
      <c r="AB455" s="389" t="s">
        <v>411</v>
      </c>
      <c r="AC455" s="389" t="s">
        <v>411</v>
      </c>
      <c r="AD455" s="389" t="s">
        <v>411</v>
      </c>
      <c r="AE455" s="389" t="s">
        <v>411</v>
      </c>
      <c r="AF455" s="389" t="s">
        <v>411</v>
      </c>
      <c r="AG455" s="389" t="s">
        <v>411</v>
      </c>
      <c r="AH455" s="389" t="s">
        <v>411</v>
      </c>
      <c r="AI455" s="367"/>
      <c r="AJ455" s="367"/>
      <c r="AK455" s="367"/>
      <c r="AL455" s="367"/>
      <c r="AM455" s="367"/>
      <c r="AN455" s="367"/>
      <c r="AO455" s="367"/>
      <c r="AP455" s="367"/>
      <c r="AQ455" s="367"/>
      <c r="AR455" s="367"/>
      <c r="AS455" s="367"/>
      <c r="AT455" s="367"/>
      <c r="AU455" s="367"/>
      <c r="AV455" s="367"/>
      <c r="AW455" s="367"/>
      <c r="AX455" s="367"/>
      <c r="AY455" s="367"/>
      <c r="AZ455" s="367"/>
      <c r="BA455" s="367"/>
      <c r="BB455" s="367"/>
      <c r="BC455" s="367"/>
      <c r="BD455" s="367"/>
      <c r="BE455" s="367"/>
      <c r="BF455" s="367"/>
      <c r="BG455" s="367"/>
      <c r="BH455" s="367"/>
      <c r="BI455" s="367"/>
      <c r="BJ455" s="367"/>
      <c r="BK455" s="367"/>
      <c r="BL455" s="367"/>
      <c r="BN455" s="369">
        <v>0</v>
      </c>
      <c r="BO455" s="369">
        <v>0</v>
      </c>
      <c r="BP455" s="369">
        <v>0</v>
      </c>
      <c r="BQ455" s="369">
        <v>0</v>
      </c>
      <c r="BR455" s="369">
        <v>0</v>
      </c>
      <c r="BS455" s="390" t="s">
        <v>411</v>
      </c>
      <c r="BT455" s="390" t="s">
        <v>411</v>
      </c>
      <c r="BU455" s="390" t="s">
        <v>411</v>
      </c>
      <c r="BV455" s="390" t="s">
        <v>411</v>
      </c>
      <c r="BW455" s="390" t="s">
        <v>411</v>
      </c>
      <c r="BX455" s="390" t="s">
        <v>411</v>
      </c>
      <c r="BY455" s="390" t="s">
        <v>411</v>
      </c>
      <c r="BZ455" s="390" t="s">
        <v>411</v>
      </c>
      <c r="CA455" s="390" t="s">
        <v>411</v>
      </c>
      <c r="CB455" s="390" t="s">
        <v>411</v>
      </c>
      <c r="CC455" s="390" t="s">
        <v>411</v>
      </c>
      <c r="CD455" s="390" t="s">
        <v>411</v>
      </c>
      <c r="CE455" s="390" t="s">
        <v>411</v>
      </c>
      <c r="CF455" s="390" t="s">
        <v>411</v>
      </c>
      <c r="CG455" s="390" t="s">
        <v>411</v>
      </c>
      <c r="CH455" s="390" t="s">
        <v>411</v>
      </c>
      <c r="CI455" s="390" t="s">
        <v>411</v>
      </c>
      <c r="CJ455" s="390" t="s">
        <v>411</v>
      </c>
      <c r="CK455" s="390" t="s">
        <v>411</v>
      </c>
      <c r="CL455" s="390" t="s">
        <v>411</v>
      </c>
      <c r="CM455" s="390" t="s">
        <v>411</v>
      </c>
      <c r="CN455" s="390" t="s">
        <v>411</v>
      </c>
      <c r="CO455" s="369"/>
      <c r="CP455" s="369"/>
      <c r="CQ455" s="369"/>
      <c r="CR455" s="369"/>
      <c r="CS455" s="369"/>
      <c r="CT455" s="369"/>
      <c r="CU455" s="369"/>
      <c r="CV455" s="369"/>
      <c r="CW455" s="369"/>
      <c r="CX455" s="369"/>
      <c r="CY455" s="369"/>
      <c r="CZ455" s="369"/>
      <c r="DA455" s="369"/>
      <c r="DB455" s="369"/>
      <c r="DC455" s="369"/>
      <c r="DD455" s="369"/>
      <c r="DE455" s="369"/>
      <c r="DF455" s="369"/>
      <c r="DG455" s="369"/>
      <c r="DH455" s="369"/>
      <c r="DI455" s="369"/>
      <c r="DJ455" s="369"/>
      <c r="DK455" s="369"/>
      <c r="DL455" s="369"/>
      <c r="DM455" s="369"/>
      <c r="DN455" s="369"/>
      <c r="DO455" s="369"/>
      <c r="DP455" s="369"/>
      <c r="DQ455" s="369"/>
      <c r="DR455" s="369"/>
      <c r="DT455" s="366" t="s">
        <v>247</v>
      </c>
      <c r="DU455" s="304"/>
      <c r="DV455" s="304"/>
      <c r="DW455" s="304"/>
      <c r="DX455" s="304"/>
      <c r="DY455" s="304"/>
      <c r="DZ455" s="304"/>
      <c r="EA455" s="255">
        <v>10000</v>
      </c>
      <c r="EB455" s="255">
        <v>1350000</v>
      </c>
      <c r="EC455" s="255">
        <v>0</v>
      </c>
      <c r="ED455" s="255">
        <f t="shared" si="41"/>
        <v>0</v>
      </c>
      <c r="EE455" s="255">
        <f t="shared" si="41"/>
        <v>0</v>
      </c>
      <c r="EF455" s="255">
        <f t="shared" si="40"/>
        <v>1360000</v>
      </c>
      <c r="EG455" s="255">
        <v>-1360000</v>
      </c>
      <c r="EH455" s="366" t="s">
        <v>200</v>
      </c>
    </row>
    <row r="456" spans="1:138" x14ac:dyDescent="0.4">
      <c r="A456" s="366" t="s">
        <v>108</v>
      </c>
      <c r="B456" s="381" t="s">
        <v>468</v>
      </c>
      <c r="C456" s="366" t="s">
        <v>376</v>
      </c>
      <c r="D456" s="366" t="s">
        <v>359</v>
      </c>
      <c r="E456" s="366" t="s">
        <v>372</v>
      </c>
      <c r="F456" s="367">
        <v>0</v>
      </c>
      <c r="G456" s="367">
        <v>0</v>
      </c>
      <c r="H456" s="281"/>
      <c r="I456" s="281"/>
      <c r="J456" s="281"/>
      <c r="K456" s="281"/>
      <c r="L456" s="281"/>
      <c r="M456" s="389" t="s">
        <v>411</v>
      </c>
      <c r="N456" s="389" t="s">
        <v>411</v>
      </c>
      <c r="O456" s="389" t="s">
        <v>411</v>
      </c>
      <c r="P456" s="389" t="s">
        <v>411</v>
      </c>
      <c r="Q456" s="389" t="s">
        <v>411</v>
      </c>
      <c r="R456" s="389" t="s">
        <v>411</v>
      </c>
      <c r="S456" s="389" t="s">
        <v>411</v>
      </c>
      <c r="T456" s="389" t="s">
        <v>411</v>
      </c>
      <c r="U456" s="389" t="s">
        <v>411</v>
      </c>
      <c r="V456" s="389" t="s">
        <v>411</v>
      </c>
      <c r="W456" s="389" t="s">
        <v>411</v>
      </c>
      <c r="X456" s="389" t="s">
        <v>411</v>
      </c>
      <c r="Y456" s="389" t="s">
        <v>411</v>
      </c>
      <c r="Z456" s="389" t="s">
        <v>411</v>
      </c>
      <c r="AA456" s="389" t="s">
        <v>411</v>
      </c>
      <c r="AB456" s="389" t="s">
        <v>411</v>
      </c>
      <c r="AC456" s="389" t="s">
        <v>411</v>
      </c>
      <c r="AD456" s="389" t="s">
        <v>411</v>
      </c>
      <c r="AE456" s="389" t="s">
        <v>411</v>
      </c>
      <c r="AF456" s="389" t="s">
        <v>411</v>
      </c>
      <c r="AG456" s="389" t="s">
        <v>411</v>
      </c>
      <c r="AH456" s="389" t="s">
        <v>411</v>
      </c>
      <c r="AI456" s="367"/>
      <c r="AJ456" s="367"/>
      <c r="AK456" s="367"/>
      <c r="AL456" s="367"/>
      <c r="AM456" s="367"/>
      <c r="AN456" s="367"/>
      <c r="AO456" s="367"/>
      <c r="AP456" s="367"/>
      <c r="AQ456" s="367"/>
      <c r="AR456" s="367"/>
      <c r="AS456" s="367"/>
      <c r="AT456" s="367"/>
      <c r="AU456" s="367"/>
      <c r="AV456" s="367"/>
      <c r="AW456" s="367"/>
      <c r="AX456" s="367"/>
      <c r="AY456" s="367"/>
      <c r="AZ456" s="367"/>
      <c r="BA456" s="367"/>
      <c r="BB456" s="367"/>
      <c r="BC456" s="367"/>
      <c r="BD456" s="367"/>
      <c r="BE456" s="367"/>
      <c r="BF456" s="367"/>
      <c r="BG456" s="367"/>
      <c r="BH456" s="367"/>
      <c r="BI456" s="367"/>
      <c r="BJ456" s="367"/>
      <c r="BK456" s="367"/>
      <c r="BL456" s="367"/>
      <c r="BN456" s="369">
        <v>0</v>
      </c>
      <c r="BO456" s="369">
        <v>0</v>
      </c>
      <c r="BP456" s="369">
        <v>0</v>
      </c>
      <c r="BQ456" s="369">
        <v>0</v>
      </c>
      <c r="BR456" s="369">
        <v>0</v>
      </c>
      <c r="BS456" s="390" t="s">
        <v>411</v>
      </c>
      <c r="BT456" s="390" t="s">
        <v>411</v>
      </c>
      <c r="BU456" s="390" t="s">
        <v>411</v>
      </c>
      <c r="BV456" s="390" t="s">
        <v>411</v>
      </c>
      <c r="BW456" s="390" t="s">
        <v>411</v>
      </c>
      <c r="BX456" s="390" t="s">
        <v>411</v>
      </c>
      <c r="BY456" s="390" t="s">
        <v>411</v>
      </c>
      <c r="BZ456" s="390" t="s">
        <v>411</v>
      </c>
      <c r="CA456" s="390" t="s">
        <v>411</v>
      </c>
      <c r="CB456" s="390" t="s">
        <v>411</v>
      </c>
      <c r="CC456" s="390" t="s">
        <v>411</v>
      </c>
      <c r="CD456" s="390" t="s">
        <v>411</v>
      </c>
      <c r="CE456" s="390" t="s">
        <v>411</v>
      </c>
      <c r="CF456" s="390" t="s">
        <v>411</v>
      </c>
      <c r="CG456" s="390" t="s">
        <v>411</v>
      </c>
      <c r="CH456" s="390" t="s">
        <v>411</v>
      </c>
      <c r="CI456" s="390" t="s">
        <v>411</v>
      </c>
      <c r="CJ456" s="390" t="s">
        <v>411</v>
      </c>
      <c r="CK456" s="390" t="s">
        <v>411</v>
      </c>
      <c r="CL456" s="390" t="s">
        <v>411</v>
      </c>
      <c r="CM456" s="390" t="s">
        <v>411</v>
      </c>
      <c r="CN456" s="390" t="s">
        <v>411</v>
      </c>
      <c r="CO456" s="369"/>
      <c r="CP456" s="369"/>
      <c r="CQ456" s="369"/>
      <c r="CR456" s="369"/>
      <c r="CS456" s="369"/>
      <c r="CT456" s="369"/>
      <c r="CU456" s="369"/>
      <c r="CV456" s="369"/>
      <c r="CW456" s="369"/>
      <c r="CX456" s="369"/>
      <c r="CY456" s="369"/>
      <c r="CZ456" s="369"/>
      <c r="DA456" s="369"/>
      <c r="DB456" s="369"/>
      <c r="DC456" s="369"/>
      <c r="DD456" s="369"/>
      <c r="DE456" s="369"/>
      <c r="DF456" s="369"/>
      <c r="DG456" s="369"/>
      <c r="DH456" s="369"/>
      <c r="DI456" s="369"/>
      <c r="DJ456" s="369"/>
      <c r="DK456" s="369"/>
      <c r="DL456" s="369"/>
      <c r="DM456" s="369"/>
      <c r="DN456" s="369"/>
      <c r="DO456" s="369"/>
      <c r="DP456" s="369"/>
      <c r="DQ456" s="369"/>
      <c r="DR456" s="369"/>
      <c r="DT456" s="366" t="s">
        <v>247</v>
      </c>
      <c r="DU456" s="304"/>
      <c r="DV456" s="304"/>
      <c r="DW456" s="304"/>
      <c r="DX456" s="304"/>
      <c r="DY456" s="304"/>
      <c r="DZ456" s="304"/>
      <c r="EA456" s="255">
        <v>0</v>
      </c>
      <c r="EB456" s="255">
        <v>0</v>
      </c>
      <c r="EC456" s="255">
        <v>0</v>
      </c>
      <c r="ED456" s="255">
        <f t="shared" si="41"/>
        <v>0</v>
      </c>
      <c r="EE456" s="255">
        <f t="shared" si="41"/>
        <v>0</v>
      </c>
      <c r="EF456" s="255">
        <f t="shared" si="40"/>
        <v>0</v>
      </c>
      <c r="EG456" s="255">
        <v>0</v>
      </c>
      <c r="EH456" s="366" t="s">
        <v>200</v>
      </c>
    </row>
    <row r="457" spans="1:138" x14ac:dyDescent="0.4">
      <c r="A457" s="366" t="s">
        <v>108</v>
      </c>
      <c r="B457" s="381" t="s">
        <v>469</v>
      </c>
      <c r="C457" s="366" t="s">
        <v>376</v>
      </c>
      <c r="D457" s="366" t="s">
        <v>359</v>
      </c>
      <c r="E457" s="366" t="s">
        <v>372</v>
      </c>
      <c r="F457" s="367">
        <v>0</v>
      </c>
      <c r="G457" s="367">
        <v>0</v>
      </c>
      <c r="H457" s="281"/>
      <c r="I457" s="281"/>
      <c r="J457" s="281"/>
      <c r="K457" s="281"/>
      <c r="L457" s="281"/>
      <c r="M457" s="389" t="s">
        <v>411</v>
      </c>
      <c r="N457" s="389" t="s">
        <v>411</v>
      </c>
      <c r="O457" s="389" t="s">
        <v>411</v>
      </c>
      <c r="P457" s="389" t="s">
        <v>411</v>
      </c>
      <c r="Q457" s="389" t="s">
        <v>411</v>
      </c>
      <c r="R457" s="389" t="s">
        <v>411</v>
      </c>
      <c r="S457" s="389" t="s">
        <v>411</v>
      </c>
      <c r="T457" s="389" t="s">
        <v>411</v>
      </c>
      <c r="U457" s="389" t="s">
        <v>411</v>
      </c>
      <c r="V457" s="389" t="s">
        <v>411</v>
      </c>
      <c r="W457" s="389" t="s">
        <v>411</v>
      </c>
      <c r="X457" s="389" t="s">
        <v>411</v>
      </c>
      <c r="Y457" s="389" t="s">
        <v>411</v>
      </c>
      <c r="Z457" s="389" t="s">
        <v>411</v>
      </c>
      <c r="AA457" s="389" t="s">
        <v>411</v>
      </c>
      <c r="AB457" s="389" t="s">
        <v>411</v>
      </c>
      <c r="AC457" s="389" t="s">
        <v>411</v>
      </c>
      <c r="AD457" s="389" t="s">
        <v>411</v>
      </c>
      <c r="AE457" s="389" t="s">
        <v>411</v>
      </c>
      <c r="AF457" s="389" t="s">
        <v>411</v>
      </c>
      <c r="AG457" s="389" t="s">
        <v>411</v>
      </c>
      <c r="AH457" s="389" t="s">
        <v>411</v>
      </c>
      <c r="AI457" s="367"/>
      <c r="AJ457" s="367"/>
      <c r="AK457" s="367"/>
      <c r="AL457" s="367"/>
      <c r="AM457" s="367"/>
      <c r="AN457" s="367"/>
      <c r="AO457" s="367"/>
      <c r="AP457" s="367"/>
      <c r="AQ457" s="367"/>
      <c r="AR457" s="367"/>
      <c r="AS457" s="367"/>
      <c r="AT457" s="367"/>
      <c r="AU457" s="367"/>
      <c r="AV457" s="367"/>
      <c r="AW457" s="367"/>
      <c r="AX457" s="367"/>
      <c r="AY457" s="367"/>
      <c r="AZ457" s="367"/>
      <c r="BA457" s="367"/>
      <c r="BB457" s="367"/>
      <c r="BC457" s="367"/>
      <c r="BD457" s="367"/>
      <c r="BE457" s="367"/>
      <c r="BF457" s="367"/>
      <c r="BG457" s="367"/>
      <c r="BH457" s="367"/>
      <c r="BI457" s="367"/>
      <c r="BJ457" s="367"/>
      <c r="BK457" s="367"/>
      <c r="BL457" s="367"/>
      <c r="BN457" s="369">
        <v>0</v>
      </c>
      <c r="BO457" s="369">
        <v>0</v>
      </c>
      <c r="BP457" s="369">
        <v>0</v>
      </c>
      <c r="BQ457" s="369">
        <v>0</v>
      </c>
      <c r="BR457" s="369">
        <v>0</v>
      </c>
      <c r="BS457" s="390" t="s">
        <v>411</v>
      </c>
      <c r="BT457" s="390" t="s">
        <v>411</v>
      </c>
      <c r="BU457" s="390" t="s">
        <v>411</v>
      </c>
      <c r="BV457" s="390" t="s">
        <v>411</v>
      </c>
      <c r="BW457" s="390" t="s">
        <v>411</v>
      </c>
      <c r="BX457" s="390" t="s">
        <v>411</v>
      </c>
      <c r="BY457" s="390" t="s">
        <v>411</v>
      </c>
      <c r="BZ457" s="390" t="s">
        <v>411</v>
      </c>
      <c r="CA457" s="390" t="s">
        <v>411</v>
      </c>
      <c r="CB457" s="390" t="s">
        <v>411</v>
      </c>
      <c r="CC457" s="390" t="s">
        <v>411</v>
      </c>
      <c r="CD457" s="390" t="s">
        <v>411</v>
      </c>
      <c r="CE457" s="390" t="s">
        <v>411</v>
      </c>
      <c r="CF457" s="390" t="s">
        <v>411</v>
      </c>
      <c r="CG457" s="390" t="s">
        <v>411</v>
      </c>
      <c r="CH457" s="390" t="s">
        <v>411</v>
      </c>
      <c r="CI457" s="390" t="s">
        <v>411</v>
      </c>
      <c r="CJ457" s="390" t="s">
        <v>411</v>
      </c>
      <c r="CK457" s="390" t="s">
        <v>411</v>
      </c>
      <c r="CL457" s="390" t="s">
        <v>411</v>
      </c>
      <c r="CM457" s="390" t="s">
        <v>411</v>
      </c>
      <c r="CN457" s="390" t="s">
        <v>411</v>
      </c>
      <c r="CO457" s="369"/>
      <c r="CP457" s="369"/>
      <c r="CQ457" s="369"/>
      <c r="CR457" s="369"/>
      <c r="CS457" s="369"/>
      <c r="CT457" s="369"/>
      <c r="CU457" s="369"/>
      <c r="CV457" s="369"/>
      <c r="CW457" s="369"/>
      <c r="CX457" s="369"/>
      <c r="CY457" s="369"/>
      <c r="CZ457" s="369"/>
      <c r="DA457" s="369"/>
      <c r="DB457" s="369"/>
      <c r="DC457" s="369"/>
      <c r="DD457" s="369"/>
      <c r="DE457" s="369"/>
      <c r="DF457" s="369"/>
      <c r="DG457" s="369"/>
      <c r="DH457" s="369"/>
      <c r="DI457" s="369"/>
      <c r="DJ457" s="369"/>
      <c r="DK457" s="369"/>
      <c r="DL457" s="369"/>
      <c r="DM457" s="369"/>
      <c r="DN457" s="369"/>
      <c r="DO457" s="369"/>
      <c r="DP457" s="369"/>
      <c r="DQ457" s="369"/>
      <c r="DR457" s="369"/>
      <c r="DT457" s="366" t="s">
        <v>247</v>
      </c>
      <c r="DU457" s="304"/>
      <c r="DV457" s="304"/>
      <c r="DW457" s="304"/>
      <c r="DX457" s="304"/>
      <c r="DY457" s="304"/>
      <c r="DZ457" s="304"/>
      <c r="EA457" s="255">
        <v>0</v>
      </c>
      <c r="EB457" s="255">
        <v>0</v>
      </c>
      <c r="EC457" s="255">
        <v>0</v>
      </c>
      <c r="ED457" s="255">
        <f t="shared" si="41"/>
        <v>0</v>
      </c>
      <c r="EE457" s="255">
        <f t="shared" si="41"/>
        <v>0</v>
      </c>
      <c r="EF457" s="255">
        <f t="shared" si="40"/>
        <v>0</v>
      </c>
      <c r="EG457" s="255">
        <v>0</v>
      </c>
      <c r="EH457" s="366" t="s">
        <v>200</v>
      </c>
    </row>
    <row r="458" spans="1:138" x14ac:dyDescent="0.4">
      <c r="A458" s="366" t="s">
        <v>108</v>
      </c>
      <c r="B458" s="381" t="s">
        <v>470</v>
      </c>
      <c r="C458" s="366" t="s">
        <v>376</v>
      </c>
      <c r="D458" s="366" t="s">
        <v>359</v>
      </c>
      <c r="E458" s="366" t="s">
        <v>372</v>
      </c>
      <c r="F458" s="367">
        <v>0</v>
      </c>
      <c r="G458" s="367">
        <v>0</v>
      </c>
      <c r="H458" s="281"/>
      <c r="I458" s="281"/>
      <c r="J458" s="281"/>
      <c r="K458" s="281"/>
      <c r="L458" s="281"/>
      <c r="M458" s="389" t="s">
        <v>411</v>
      </c>
      <c r="N458" s="389" t="s">
        <v>411</v>
      </c>
      <c r="O458" s="389" t="s">
        <v>411</v>
      </c>
      <c r="P458" s="389" t="s">
        <v>411</v>
      </c>
      <c r="Q458" s="389" t="s">
        <v>411</v>
      </c>
      <c r="R458" s="389" t="s">
        <v>411</v>
      </c>
      <c r="S458" s="389" t="s">
        <v>411</v>
      </c>
      <c r="T458" s="389" t="s">
        <v>411</v>
      </c>
      <c r="U458" s="389" t="s">
        <v>411</v>
      </c>
      <c r="V458" s="389" t="s">
        <v>411</v>
      </c>
      <c r="W458" s="389" t="s">
        <v>411</v>
      </c>
      <c r="X458" s="389" t="s">
        <v>411</v>
      </c>
      <c r="Y458" s="389" t="s">
        <v>411</v>
      </c>
      <c r="Z458" s="389" t="s">
        <v>411</v>
      </c>
      <c r="AA458" s="389" t="s">
        <v>411</v>
      </c>
      <c r="AB458" s="389" t="s">
        <v>411</v>
      </c>
      <c r="AC458" s="389" t="s">
        <v>411</v>
      </c>
      <c r="AD458" s="389" t="s">
        <v>411</v>
      </c>
      <c r="AE458" s="389" t="s">
        <v>411</v>
      </c>
      <c r="AF458" s="389" t="s">
        <v>411</v>
      </c>
      <c r="AG458" s="389" t="s">
        <v>411</v>
      </c>
      <c r="AH458" s="389" t="s">
        <v>411</v>
      </c>
      <c r="AI458" s="367"/>
      <c r="AJ458" s="367"/>
      <c r="AK458" s="367"/>
      <c r="AL458" s="367"/>
      <c r="AM458" s="367"/>
      <c r="AN458" s="367"/>
      <c r="AO458" s="367"/>
      <c r="AP458" s="367"/>
      <c r="AQ458" s="367"/>
      <c r="AR458" s="367"/>
      <c r="AS458" s="367"/>
      <c r="AT458" s="367"/>
      <c r="AU458" s="367"/>
      <c r="AV458" s="367"/>
      <c r="AW458" s="367"/>
      <c r="AX458" s="367"/>
      <c r="AY458" s="367"/>
      <c r="AZ458" s="367"/>
      <c r="BA458" s="367"/>
      <c r="BB458" s="367"/>
      <c r="BC458" s="367"/>
      <c r="BD458" s="367"/>
      <c r="BE458" s="367"/>
      <c r="BF458" s="367"/>
      <c r="BG458" s="367"/>
      <c r="BH458" s="367"/>
      <c r="BI458" s="367"/>
      <c r="BJ458" s="367"/>
      <c r="BK458" s="367"/>
      <c r="BL458" s="367"/>
      <c r="BN458" s="369">
        <v>0</v>
      </c>
      <c r="BO458" s="369">
        <v>0</v>
      </c>
      <c r="BP458" s="369">
        <v>0</v>
      </c>
      <c r="BQ458" s="369">
        <v>0</v>
      </c>
      <c r="BR458" s="369">
        <v>0</v>
      </c>
      <c r="BS458" s="390" t="s">
        <v>411</v>
      </c>
      <c r="BT458" s="390" t="s">
        <v>411</v>
      </c>
      <c r="BU458" s="390" t="s">
        <v>411</v>
      </c>
      <c r="BV458" s="390" t="s">
        <v>411</v>
      </c>
      <c r="BW458" s="390" t="s">
        <v>411</v>
      </c>
      <c r="BX458" s="390" t="s">
        <v>411</v>
      </c>
      <c r="BY458" s="390" t="s">
        <v>411</v>
      </c>
      <c r="BZ458" s="390" t="s">
        <v>411</v>
      </c>
      <c r="CA458" s="390" t="s">
        <v>411</v>
      </c>
      <c r="CB458" s="390" t="s">
        <v>411</v>
      </c>
      <c r="CC458" s="390" t="s">
        <v>411</v>
      </c>
      <c r="CD458" s="390" t="s">
        <v>411</v>
      </c>
      <c r="CE458" s="390" t="s">
        <v>411</v>
      </c>
      <c r="CF458" s="390" t="s">
        <v>411</v>
      </c>
      <c r="CG458" s="390" t="s">
        <v>411</v>
      </c>
      <c r="CH458" s="390" t="s">
        <v>411</v>
      </c>
      <c r="CI458" s="390" t="s">
        <v>411</v>
      </c>
      <c r="CJ458" s="390" t="s">
        <v>411</v>
      </c>
      <c r="CK458" s="390" t="s">
        <v>411</v>
      </c>
      <c r="CL458" s="390" t="s">
        <v>411</v>
      </c>
      <c r="CM458" s="390" t="s">
        <v>411</v>
      </c>
      <c r="CN458" s="390" t="s">
        <v>411</v>
      </c>
      <c r="CO458" s="369"/>
      <c r="CP458" s="369"/>
      <c r="CQ458" s="369"/>
      <c r="CR458" s="369"/>
      <c r="CS458" s="369"/>
      <c r="CT458" s="369"/>
      <c r="CU458" s="369"/>
      <c r="CV458" s="369"/>
      <c r="CW458" s="369"/>
      <c r="CX458" s="369"/>
      <c r="CY458" s="369"/>
      <c r="CZ458" s="369"/>
      <c r="DA458" s="369"/>
      <c r="DB458" s="369"/>
      <c r="DC458" s="369"/>
      <c r="DD458" s="369"/>
      <c r="DE458" s="369"/>
      <c r="DF458" s="369"/>
      <c r="DG458" s="369"/>
      <c r="DH458" s="369"/>
      <c r="DI458" s="369"/>
      <c r="DJ458" s="369"/>
      <c r="DK458" s="369"/>
      <c r="DL458" s="369"/>
      <c r="DM458" s="369"/>
      <c r="DN458" s="369"/>
      <c r="DO458" s="369"/>
      <c r="DP458" s="369"/>
      <c r="DQ458" s="369"/>
      <c r="DR458" s="369"/>
      <c r="DT458" s="366" t="s">
        <v>247</v>
      </c>
      <c r="DU458" s="304"/>
      <c r="DV458" s="304"/>
      <c r="DW458" s="304"/>
      <c r="DX458" s="304"/>
      <c r="DY458" s="304"/>
      <c r="DZ458" s="304"/>
      <c r="EA458" s="255">
        <v>0</v>
      </c>
      <c r="EB458" s="255">
        <v>0</v>
      </c>
      <c r="EC458" s="255">
        <v>0</v>
      </c>
      <c r="ED458" s="255">
        <f t="shared" si="41"/>
        <v>0</v>
      </c>
      <c r="EE458" s="255">
        <f t="shared" si="41"/>
        <v>0</v>
      </c>
      <c r="EF458" s="255">
        <f t="shared" si="40"/>
        <v>0</v>
      </c>
      <c r="EG458" s="255">
        <v>0</v>
      </c>
      <c r="EH458" s="366" t="s">
        <v>200</v>
      </c>
    </row>
    <row r="459" spans="1:138" x14ac:dyDescent="0.4">
      <c r="A459" s="366" t="s">
        <v>108</v>
      </c>
      <c r="B459" s="381" t="s">
        <v>471</v>
      </c>
      <c r="C459" s="366" t="s">
        <v>376</v>
      </c>
      <c r="D459" s="366" t="s">
        <v>359</v>
      </c>
      <c r="E459" s="366" t="s">
        <v>372</v>
      </c>
      <c r="F459" s="367">
        <v>0</v>
      </c>
      <c r="G459" s="367">
        <v>0</v>
      </c>
      <c r="H459" s="281"/>
      <c r="I459" s="281"/>
      <c r="J459" s="281"/>
      <c r="K459" s="281"/>
      <c r="L459" s="281"/>
      <c r="M459" s="389" t="s">
        <v>411</v>
      </c>
      <c r="N459" s="389" t="s">
        <v>411</v>
      </c>
      <c r="O459" s="389" t="s">
        <v>411</v>
      </c>
      <c r="P459" s="389" t="s">
        <v>411</v>
      </c>
      <c r="Q459" s="389" t="s">
        <v>411</v>
      </c>
      <c r="R459" s="389" t="s">
        <v>411</v>
      </c>
      <c r="S459" s="389" t="s">
        <v>411</v>
      </c>
      <c r="T459" s="389" t="s">
        <v>411</v>
      </c>
      <c r="U459" s="389" t="s">
        <v>411</v>
      </c>
      <c r="V459" s="389" t="s">
        <v>411</v>
      </c>
      <c r="W459" s="389" t="s">
        <v>411</v>
      </c>
      <c r="X459" s="389" t="s">
        <v>411</v>
      </c>
      <c r="Y459" s="389" t="s">
        <v>411</v>
      </c>
      <c r="Z459" s="389" t="s">
        <v>411</v>
      </c>
      <c r="AA459" s="389" t="s">
        <v>411</v>
      </c>
      <c r="AB459" s="389" t="s">
        <v>411</v>
      </c>
      <c r="AC459" s="389" t="s">
        <v>411</v>
      </c>
      <c r="AD459" s="389" t="s">
        <v>411</v>
      </c>
      <c r="AE459" s="389" t="s">
        <v>411</v>
      </c>
      <c r="AF459" s="389" t="s">
        <v>411</v>
      </c>
      <c r="AG459" s="389" t="s">
        <v>411</v>
      </c>
      <c r="AH459" s="389" t="s">
        <v>411</v>
      </c>
      <c r="AI459" s="367"/>
      <c r="AJ459" s="367"/>
      <c r="AK459" s="367"/>
      <c r="AL459" s="367"/>
      <c r="AM459" s="367"/>
      <c r="AN459" s="367"/>
      <c r="AO459" s="367"/>
      <c r="AP459" s="367"/>
      <c r="AQ459" s="367"/>
      <c r="AR459" s="367"/>
      <c r="AS459" s="367"/>
      <c r="AT459" s="367"/>
      <c r="AU459" s="367"/>
      <c r="AV459" s="367"/>
      <c r="AW459" s="367"/>
      <c r="AX459" s="367"/>
      <c r="AY459" s="367"/>
      <c r="AZ459" s="367"/>
      <c r="BA459" s="367"/>
      <c r="BB459" s="367"/>
      <c r="BC459" s="367"/>
      <c r="BD459" s="367"/>
      <c r="BE459" s="367"/>
      <c r="BF459" s="367"/>
      <c r="BG459" s="367"/>
      <c r="BH459" s="367"/>
      <c r="BI459" s="367"/>
      <c r="BJ459" s="367"/>
      <c r="BK459" s="367"/>
      <c r="BL459" s="367"/>
      <c r="BN459" s="369">
        <v>0</v>
      </c>
      <c r="BO459" s="369">
        <v>0</v>
      </c>
      <c r="BP459" s="369">
        <v>0</v>
      </c>
      <c r="BQ459" s="369">
        <v>0</v>
      </c>
      <c r="BR459" s="369">
        <v>0</v>
      </c>
      <c r="BS459" s="390" t="s">
        <v>411</v>
      </c>
      <c r="BT459" s="390" t="s">
        <v>411</v>
      </c>
      <c r="BU459" s="390" t="s">
        <v>411</v>
      </c>
      <c r="BV459" s="390" t="s">
        <v>411</v>
      </c>
      <c r="BW459" s="390" t="s">
        <v>411</v>
      </c>
      <c r="BX459" s="390" t="s">
        <v>411</v>
      </c>
      <c r="BY459" s="390" t="s">
        <v>411</v>
      </c>
      <c r="BZ459" s="390" t="s">
        <v>411</v>
      </c>
      <c r="CA459" s="390" t="s">
        <v>411</v>
      </c>
      <c r="CB459" s="390" t="s">
        <v>411</v>
      </c>
      <c r="CC459" s="390" t="s">
        <v>411</v>
      </c>
      <c r="CD459" s="390" t="s">
        <v>411</v>
      </c>
      <c r="CE459" s="390" t="s">
        <v>411</v>
      </c>
      <c r="CF459" s="390" t="s">
        <v>411</v>
      </c>
      <c r="CG459" s="390" t="s">
        <v>411</v>
      </c>
      <c r="CH459" s="390" t="s">
        <v>411</v>
      </c>
      <c r="CI459" s="390" t="s">
        <v>411</v>
      </c>
      <c r="CJ459" s="390" t="s">
        <v>411</v>
      </c>
      <c r="CK459" s="390" t="s">
        <v>411</v>
      </c>
      <c r="CL459" s="390" t="s">
        <v>411</v>
      </c>
      <c r="CM459" s="390" t="s">
        <v>411</v>
      </c>
      <c r="CN459" s="390" t="s">
        <v>411</v>
      </c>
      <c r="CO459" s="369"/>
      <c r="CP459" s="369"/>
      <c r="CQ459" s="369"/>
      <c r="CR459" s="369"/>
      <c r="CS459" s="369"/>
      <c r="CT459" s="369"/>
      <c r="CU459" s="369"/>
      <c r="CV459" s="369"/>
      <c r="CW459" s="369"/>
      <c r="CX459" s="369"/>
      <c r="CY459" s="369"/>
      <c r="CZ459" s="369"/>
      <c r="DA459" s="369"/>
      <c r="DB459" s="369"/>
      <c r="DC459" s="369"/>
      <c r="DD459" s="369"/>
      <c r="DE459" s="369"/>
      <c r="DF459" s="369"/>
      <c r="DG459" s="369"/>
      <c r="DH459" s="369"/>
      <c r="DI459" s="369"/>
      <c r="DJ459" s="369"/>
      <c r="DK459" s="369"/>
      <c r="DL459" s="369"/>
      <c r="DM459" s="369"/>
      <c r="DN459" s="369"/>
      <c r="DO459" s="369"/>
      <c r="DP459" s="369"/>
      <c r="DQ459" s="369"/>
      <c r="DR459" s="369"/>
      <c r="DT459" s="366" t="s">
        <v>247</v>
      </c>
      <c r="DU459" s="304"/>
      <c r="DV459" s="304"/>
      <c r="DW459" s="304"/>
      <c r="DX459" s="304"/>
      <c r="DY459" s="304"/>
      <c r="DZ459" s="304"/>
      <c r="EA459" s="255">
        <v>0</v>
      </c>
      <c r="EB459" s="255">
        <v>0</v>
      </c>
      <c r="EC459" s="255">
        <v>0</v>
      </c>
      <c r="ED459" s="255">
        <f t="shared" si="41"/>
        <v>0</v>
      </c>
      <c r="EE459" s="255">
        <f t="shared" si="41"/>
        <v>0</v>
      </c>
      <c r="EF459" s="255">
        <f t="shared" si="40"/>
        <v>0</v>
      </c>
      <c r="EG459" s="255">
        <v>0</v>
      </c>
      <c r="EH459" s="366" t="s">
        <v>200</v>
      </c>
    </row>
    <row r="460" spans="1:138" x14ac:dyDescent="0.4">
      <c r="F460" s="290"/>
      <c r="H460" s="290"/>
      <c r="I460" s="290"/>
      <c r="J460" s="290"/>
      <c r="K460" s="290"/>
      <c r="L460" s="290"/>
      <c r="M460" s="290"/>
      <c r="N460" s="290"/>
      <c r="O460" s="290"/>
      <c r="P460" s="290"/>
      <c r="Q460" s="290"/>
      <c r="R460" s="290"/>
      <c r="S460" s="290"/>
      <c r="T460" s="290"/>
      <c r="U460" s="290"/>
      <c r="V460" s="290"/>
      <c r="W460" s="290"/>
      <c r="X460" s="290"/>
      <c r="Y460" s="290"/>
      <c r="Z460" s="290"/>
      <c r="AA460" s="290"/>
      <c r="AB460" s="290"/>
      <c r="AC460" s="290"/>
      <c r="AD460" s="290"/>
      <c r="AE460" s="290"/>
      <c r="AF460" s="290"/>
      <c r="AG460" s="290"/>
      <c r="AH460" s="290"/>
      <c r="AI460" s="290"/>
      <c r="AJ460" s="290"/>
      <c r="AK460" s="290"/>
      <c r="AL460" s="290"/>
      <c r="AM460" s="290"/>
      <c r="AN460" s="290"/>
      <c r="AO460" s="290"/>
      <c r="AP460" s="290"/>
      <c r="AQ460" s="290"/>
      <c r="AR460" s="290"/>
      <c r="AS460" s="290"/>
      <c r="AT460" s="290"/>
      <c r="AU460" s="290"/>
      <c r="AV460" s="290"/>
      <c r="AW460" s="290"/>
      <c r="AX460" s="290"/>
      <c r="AY460" s="290"/>
      <c r="AZ460" s="290"/>
      <c r="BA460" s="290"/>
      <c r="BB460" s="290"/>
      <c r="BC460" s="290"/>
      <c r="BD460" s="290"/>
      <c r="BE460" s="290"/>
      <c r="BF460" s="290"/>
      <c r="BG460" s="290"/>
      <c r="BH460" s="290"/>
      <c r="BI460" s="290"/>
      <c r="BJ460" s="290"/>
      <c r="BK460" s="290"/>
      <c r="BL460" s="290"/>
    </row>
    <row r="461" spans="1:138" x14ac:dyDescent="0.4">
      <c r="F461" s="290"/>
      <c r="H461" s="290"/>
      <c r="I461" s="290"/>
      <c r="J461" s="290"/>
      <c r="K461" s="290"/>
      <c r="L461" s="290"/>
      <c r="M461" s="290"/>
      <c r="N461" s="290"/>
      <c r="O461" s="290"/>
      <c r="P461" s="290"/>
      <c r="Q461" s="290"/>
      <c r="R461" s="290"/>
      <c r="S461" s="290"/>
      <c r="T461" s="290"/>
      <c r="U461" s="290"/>
      <c r="V461" s="290"/>
      <c r="W461" s="290"/>
      <c r="X461" s="290"/>
      <c r="Y461" s="290"/>
      <c r="Z461" s="290"/>
      <c r="AA461" s="290"/>
      <c r="AB461" s="290"/>
      <c r="AC461" s="290"/>
      <c r="AD461" s="290"/>
      <c r="AE461" s="290"/>
      <c r="AF461" s="290"/>
      <c r="AG461" s="290"/>
      <c r="AH461" s="290"/>
      <c r="AI461" s="290"/>
      <c r="AJ461" s="290"/>
      <c r="AK461" s="290"/>
      <c r="AL461" s="290"/>
      <c r="AM461" s="290"/>
      <c r="AN461" s="290"/>
      <c r="AO461" s="290"/>
      <c r="AP461" s="290"/>
      <c r="AQ461" s="290"/>
      <c r="AR461" s="290"/>
      <c r="AS461" s="290"/>
      <c r="AT461" s="290"/>
      <c r="AU461" s="290"/>
      <c r="AV461" s="290"/>
      <c r="AW461" s="290"/>
      <c r="AX461" s="290"/>
      <c r="AY461" s="290"/>
      <c r="AZ461" s="290"/>
      <c r="BA461" s="290"/>
      <c r="BB461" s="290"/>
      <c r="BC461" s="290"/>
      <c r="BD461" s="290"/>
      <c r="BE461" s="290"/>
      <c r="BF461" s="290"/>
      <c r="BG461" s="290"/>
      <c r="BH461" s="290"/>
      <c r="BI461" s="290"/>
      <c r="BJ461" s="290"/>
      <c r="BK461" s="290"/>
    </row>
    <row r="462" spans="1:138" x14ac:dyDescent="0.4">
      <c r="F462" s="290"/>
      <c r="H462" s="290"/>
      <c r="I462" s="290"/>
      <c r="J462" s="290"/>
      <c r="K462" s="290"/>
      <c r="L462" s="290"/>
      <c r="M462" s="290"/>
      <c r="N462" s="290"/>
      <c r="O462" s="290"/>
      <c r="P462" s="290"/>
      <c r="Q462" s="290"/>
      <c r="R462" s="290"/>
      <c r="S462" s="290"/>
      <c r="T462" s="290"/>
      <c r="U462" s="290"/>
      <c r="V462" s="290"/>
      <c r="W462" s="290"/>
      <c r="X462" s="290"/>
      <c r="Y462" s="290"/>
      <c r="Z462" s="290"/>
      <c r="AA462" s="290"/>
      <c r="AB462" s="290"/>
      <c r="AC462" s="290"/>
      <c r="AD462" s="290"/>
      <c r="AE462" s="290"/>
      <c r="AF462" s="290"/>
      <c r="AG462" s="290"/>
      <c r="AH462" s="290"/>
      <c r="AI462" s="290"/>
      <c r="AJ462" s="290"/>
      <c r="AK462" s="290"/>
      <c r="AL462" s="290"/>
      <c r="AM462" s="290"/>
      <c r="AN462" s="290"/>
      <c r="AO462" s="290"/>
      <c r="AP462" s="290"/>
      <c r="AQ462" s="290"/>
      <c r="AR462" s="290"/>
      <c r="AS462" s="290"/>
      <c r="AT462" s="290"/>
      <c r="AU462" s="290"/>
      <c r="AV462" s="290"/>
      <c r="AW462" s="290"/>
      <c r="AX462" s="290"/>
      <c r="AY462" s="290"/>
      <c r="AZ462" s="290"/>
      <c r="BA462" s="290"/>
      <c r="BB462" s="290"/>
      <c r="BC462" s="290"/>
      <c r="BD462" s="290"/>
      <c r="BE462" s="290"/>
      <c r="BF462" s="290"/>
      <c r="BG462" s="290"/>
      <c r="BH462" s="290"/>
      <c r="BI462" s="290"/>
      <c r="BJ462" s="290"/>
      <c r="BK462" s="290"/>
    </row>
    <row r="463" spans="1:138" x14ac:dyDescent="0.4">
      <c r="F463" s="290"/>
      <c r="H463" s="290"/>
      <c r="I463" s="290"/>
      <c r="J463" s="290"/>
      <c r="K463" s="290"/>
      <c r="L463" s="290"/>
      <c r="M463" s="290"/>
      <c r="N463" s="290"/>
      <c r="O463" s="290"/>
      <c r="P463" s="290"/>
      <c r="Q463" s="290"/>
      <c r="R463" s="290"/>
      <c r="S463" s="290"/>
      <c r="T463" s="290"/>
      <c r="U463" s="290"/>
      <c r="V463" s="290"/>
      <c r="W463" s="290"/>
      <c r="X463" s="290"/>
      <c r="Y463" s="290"/>
      <c r="Z463" s="290"/>
      <c r="AA463" s="290"/>
      <c r="AB463" s="290"/>
      <c r="AC463" s="290"/>
      <c r="AD463" s="290"/>
      <c r="AE463" s="290"/>
      <c r="AF463" s="290"/>
      <c r="AG463" s="290"/>
      <c r="AH463" s="290"/>
      <c r="AI463" s="290"/>
      <c r="AJ463" s="290"/>
      <c r="AK463" s="290"/>
      <c r="AL463" s="290"/>
      <c r="AM463" s="290"/>
      <c r="AN463" s="290"/>
      <c r="AO463" s="290"/>
      <c r="AP463" s="290"/>
      <c r="AQ463" s="290"/>
      <c r="AR463" s="290"/>
      <c r="AS463" s="290"/>
      <c r="AT463" s="290"/>
      <c r="AU463" s="290"/>
      <c r="AV463" s="290"/>
      <c r="AW463" s="290"/>
      <c r="AX463" s="290"/>
      <c r="AY463" s="290"/>
      <c r="AZ463" s="290"/>
      <c r="BA463" s="290"/>
      <c r="BB463" s="290"/>
      <c r="BC463" s="290"/>
      <c r="BD463" s="290"/>
      <c r="BE463" s="290"/>
      <c r="BF463" s="290"/>
      <c r="BG463" s="290"/>
      <c r="BH463" s="290"/>
      <c r="BI463" s="290"/>
      <c r="BJ463" s="290"/>
      <c r="BK463" s="290"/>
    </row>
    <row r="464" spans="1:138" x14ac:dyDescent="0.4">
      <c r="F464" s="290"/>
      <c r="H464" s="290"/>
      <c r="I464" s="290"/>
      <c r="J464" s="290"/>
      <c r="K464" s="290"/>
      <c r="L464" s="290"/>
      <c r="M464" s="290"/>
      <c r="N464" s="290"/>
      <c r="O464" s="290"/>
      <c r="P464" s="290"/>
      <c r="Q464" s="290"/>
      <c r="R464" s="290"/>
      <c r="S464" s="290"/>
      <c r="T464" s="290"/>
      <c r="U464" s="290"/>
      <c r="V464" s="290"/>
      <c r="W464" s="290"/>
      <c r="X464" s="290"/>
      <c r="Y464" s="290"/>
      <c r="Z464" s="290"/>
      <c r="AA464" s="290"/>
      <c r="AB464" s="290"/>
      <c r="AC464" s="290"/>
      <c r="AD464" s="290"/>
      <c r="AE464" s="290"/>
      <c r="AF464" s="290"/>
      <c r="AG464" s="290"/>
      <c r="AH464" s="290"/>
      <c r="AI464" s="290"/>
      <c r="AJ464" s="290"/>
      <c r="AK464" s="290"/>
      <c r="AL464" s="290"/>
      <c r="AM464" s="290"/>
      <c r="AN464" s="290"/>
      <c r="AO464" s="290"/>
      <c r="AP464" s="290"/>
      <c r="AQ464" s="290"/>
      <c r="AR464" s="290"/>
      <c r="AS464" s="290"/>
      <c r="AT464" s="290"/>
      <c r="AU464" s="290"/>
      <c r="AV464" s="290"/>
      <c r="AW464" s="290"/>
      <c r="AX464" s="290"/>
      <c r="AY464" s="290"/>
      <c r="AZ464" s="290"/>
      <c r="BA464" s="290"/>
      <c r="BB464" s="290"/>
      <c r="BC464" s="290"/>
      <c r="BD464" s="290"/>
      <c r="BE464" s="290"/>
      <c r="BF464" s="290"/>
      <c r="BG464" s="290"/>
      <c r="BH464" s="290"/>
      <c r="BI464" s="290"/>
      <c r="BJ464" s="290"/>
      <c r="BK464" s="290"/>
    </row>
    <row r="465" spans="6:122" x14ac:dyDescent="0.4">
      <c r="F465" s="290"/>
      <c r="H465" s="290"/>
      <c r="I465" s="290"/>
      <c r="J465" s="290"/>
      <c r="K465" s="290"/>
      <c r="L465" s="290"/>
      <c r="M465" s="290"/>
      <c r="N465" s="290"/>
      <c r="O465" s="290"/>
      <c r="P465" s="290"/>
      <c r="Q465" s="290"/>
      <c r="R465" s="290"/>
      <c r="S465" s="290"/>
      <c r="T465" s="290"/>
      <c r="U465" s="290"/>
      <c r="V465" s="290"/>
      <c r="W465" s="290"/>
      <c r="X465" s="290"/>
      <c r="Y465" s="290"/>
      <c r="Z465" s="290"/>
      <c r="AA465" s="290"/>
      <c r="AB465" s="290"/>
      <c r="AC465" s="290"/>
      <c r="AD465" s="290"/>
      <c r="AE465" s="290"/>
      <c r="AF465" s="290"/>
      <c r="AG465" s="290"/>
      <c r="AH465" s="290"/>
      <c r="AI465" s="290"/>
      <c r="AJ465" s="290"/>
      <c r="AK465" s="290"/>
      <c r="AL465" s="290"/>
      <c r="AM465" s="290"/>
      <c r="AN465" s="290"/>
      <c r="AO465" s="290"/>
      <c r="AP465" s="290"/>
      <c r="AQ465" s="290"/>
      <c r="AR465" s="290"/>
      <c r="AS465" s="290"/>
      <c r="AT465" s="290"/>
      <c r="AU465" s="290"/>
      <c r="AV465" s="290"/>
      <c r="AW465" s="290"/>
      <c r="AX465" s="290"/>
      <c r="AY465" s="290"/>
      <c r="AZ465" s="290"/>
      <c r="BA465" s="290"/>
      <c r="BB465" s="290"/>
      <c r="BC465" s="290"/>
      <c r="BD465" s="290"/>
      <c r="BE465" s="290"/>
      <c r="BF465" s="290"/>
      <c r="BG465" s="290"/>
      <c r="BH465" s="290"/>
      <c r="BI465" s="290"/>
      <c r="BJ465" s="290"/>
      <c r="BK465" s="290"/>
    </row>
    <row r="466" spans="6:122" x14ac:dyDescent="0.4">
      <c r="F466" s="290"/>
      <c r="H466" s="290"/>
      <c r="I466" s="290"/>
      <c r="J466" s="290"/>
      <c r="K466" s="290"/>
      <c r="L466" s="290"/>
      <c r="M466" s="290"/>
      <c r="N466" s="290"/>
      <c r="O466" s="290"/>
      <c r="P466" s="290"/>
      <c r="Q466" s="290"/>
      <c r="R466" s="290"/>
      <c r="S466" s="290"/>
      <c r="T466" s="290"/>
      <c r="U466" s="290"/>
      <c r="V466" s="290"/>
      <c r="W466" s="290"/>
      <c r="X466" s="290"/>
      <c r="Y466" s="290"/>
      <c r="Z466" s="290"/>
      <c r="AA466" s="290"/>
      <c r="AB466" s="290"/>
      <c r="AC466" s="290"/>
      <c r="AD466" s="290"/>
      <c r="AE466" s="290"/>
      <c r="AF466" s="290"/>
      <c r="AG466" s="290"/>
      <c r="AH466" s="290"/>
      <c r="AI466" s="290"/>
      <c r="AJ466" s="290"/>
      <c r="AK466" s="290"/>
      <c r="AL466" s="290"/>
      <c r="AM466" s="290"/>
      <c r="AN466" s="290"/>
      <c r="AO466" s="290"/>
      <c r="AP466" s="290"/>
      <c r="AQ466" s="290"/>
      <c r="AR466" s="290"/>
      <c r="AS466" s="290"/>
      <c r="AT466" s="290"/>
      <c r="AU466" s="290"/>
      <c r="AV466" s="290"/>
      <c r="AW466" s="290"/>
      <c r="AX466" s="290"/>
      <c r="AY466" s="290"/>
      <c r="AZ466" s="290"/>
      <c r="BA466" s="290"/>
      <c r="BB466" s="290"/>
      <c r="BC466" s="290"/>
      <c r="BD466" s="290"/>
      <c r="BE466" s="290"/>
      <c r="BF466" s="290"/>
      <c r="BG466" s="290"/>
      <c r="BH466" s="290"/>
      <c r="BI466" s="290"/>
      <c r="BJ466" s="290"/>
      <c r="BK466" s="290"/>
    </row>
    <row r="467" spans="6:122" x14ac:dyDescent="0.4">
      <c r="F467" s="290"/>
      <c r="H467" s="290"/>
      <c r="I467" s="290"/>
      <c r="J467" s="290"/>
      <c r="K467" s="290"/>
      <c r="L467" s="290"/>
      <c r="M467" s="290"/>
      <c r="N467" s="290"/>
      <c r="O467" s="290"/>
      <c r="P467" s="290"/>
      <c r="Q467" s="290"/>
      <c r="R467" s="290"/>
      <c r="S467" s="290"/>
      <c r="T467" s="290"/>
      <c r="U467" s="290"/>
      <c r="V467" s="290"/>
      <c r="W467" s="290"/>
      <c r="X467" s="290"/>
      <c r="Y467" s="290"/>
      <c r="Z467" s="290"/>
      <c r="AA467" s="290"/>
      <c r="AB467" s="290"/>
      <c r="AC467" s="290"/>
      <c r="AD467" s="290"/>
      <c r="AE467" s="290"/>
      <c r="AF467" s="290"/>
      <c r="AG467" s="290"/>
      <c r="AH467" s="290"/>
      <c r="AI467" s="290"/>
      <c r="AJ467" s="290"/>
      <c r="AK467" s="290"/>
      <c r="AL467" s="290"/>
      <c r="AM467" s="290"/>
      <c r="AN467" s="290"/>
      <c r="AO467" s="290"/>
      <c r="AP467" s="290"/>
      <c r="AQ467" s="290"/>
      <c r="AR467" s="290"/>
      <c r="AS467" s="290"/>
      <c r="AT467" s="290"/>
      <c r="AU467" s="290"/>
      <c r="AV467" s="290"/>
      <c r="AW467" s="290"/>
      <c r="AX467" s="290"/>
      <c r="AY467" s="290"/>
      <c r="AZ467" s="290"/>
      <c r="BA467" s="290"/>
      <c r="BB467" s="290"/>
      <c r="BC467" s="290"/>
      <c r="BD467" s="290"/>
      <c r="BE467" s="290"/>
      <c r="BF467" s="290"/>
      <c r="BG467" s="290"/>
      <c r="BH467" s="290"/>
      <c r="BI467" s="290"/>
      <c r="BJ467" s="290"/>
      <c r="BK467" s="290"/>
    </row>
    <row r="468" spans="6:122" x14ac:dyDescent="0.4">
      <c r="F468" s="290"/>
      <c r="H468" s="290"/>
      <c r="I468" s="290"/>
      <c r="J468" s="290"/>
      <c r="K468" s="290"/>
      <c r="L468" s="290"/>
      <c r="M468" s="290"/>
      <c r="N468" s="290"/>
      <c r="O468" s="290"/>
      <c r="P468" s="290"/>
      <c r="Q468" s="290"/>
      <c r="R468" s="290"/>
      <c r="S468" s="290"/>
      <c r="T468" s="290"/>
      <c r="U468" s="290"/>
      <c r="V468" s="290"/>
      <c r="W468" s="290"/>
      <c r="X468" s="290"/>
      <c r="Y468" s="290"/>
      <c r="Z468" s="290"/>
      <c r="AA468" s="290"/>
      <c r="AB468" s="290"/>
      <c r="AC468" s="290"/>
      <c r="AD468" s="290"/>
      <c r="AE468" s="290"/>
      <c r="AF468" s="290"/>
      <c r="AG468" s="290"/>
      <c r="AH468" s="290"/>
      <c r="AI468" s="290"/>
      <c r="AJ468" s="290"/>
      <c r="AK468" s="290"/>
      <c r="AL468" s="290"/>
      <c r="AM468" s="290"/>
      <c r="AN468" s="290"/>
      <c r="AO468" s="290"/>
      <c r="AP468" s="290"/>
      <c r="AQ468" s="290"/>
      <c r="AR468" s="290"/>
      <c r="AS468" s="290"/>
      <c r="AT468" s="290"/>
      <c r="AU468" s="290"/>
      <c r="AV468" s="290"/>
      <c r="AW468" s="290"/>
      <c r="AX468" s="290"/>
      <c r="AY468" s="290"/>
      <c r="AZ468" s="290"/>
      <c r="BA468" s="290"/>
      <c r="BB468" s="290"/>
      <c r="BC468" s="290"/>
      <c r="BD468" s="290"/>
      <c r="BE468" s="290"/>
      <c r="BF468" s="290"/>
      <c r="BG468" s="290"/>
      <c r="BH468" s="290"/>
      <c r="BI468" s="290"/>
      <c r="BJ468" s="290"/>
      <c r="BK468" s="290"/>
    </row>
    <row r="469" spans="6:122" x14ac:dyDescent="0.4">
      <c r="F469" s="290"/>
      <c r="H469" s="290"/>
      <c r="I469" s="290"/>
      <c r="J469" s="290"/>
      <c r="K469" s="290"/>
      <c r="L469" s="290"/>
      <c r="M469" s="290"/>
      <c r="N469" s="290"/>
      <c r="O469" s="290"/>
      <c r="P469" s="290"/>
      <c r="Q469" s="290"/>
      <c r="R469" s="290"/>
      <c r="S469" s="290"/>
      <c r="T469" s="290"/>
      <c r="U469" s="290"/>
      <c r="V469" s="290"/>
      <c r="W469" s="290"/>
      <c r="X469" s="290"/>
      <c r="Y469" s="290"/>
      <c r="Z469" s="290"/>
      <c r="AA469" s="290"/>
      <c r="AB469" s="290"/>
      <c r="AC469" s="290"/>
      <c r="AD469" s="290"/>
      <c r="AE469" s="290"/>
      <c r="AF469" s="290"/>
      <c r="AG469" s="290"/>
      <c r="AH469" s="290"/>
      <c r="AI469" s="290"/>
      <c r="AJ469" s="290"/>
      <c r="AK469" s="290"/>
      <c r="AL469" s="290"/>
      <c r="AM469" s="290"/>
      <c r="AN469" s="290"/>
      <c r="AO469" s="290"/>
      <c r="AP469" s="290"/>
      <c r="AQ469" s="290"/>
      <c r="AR469" s="290"/>
      <c r="AS469" s="290"/>
      <c r="AT469" s="290"/>
      <c r="AU469" s="290"/>
      <c r="AV469" s="290"/>
      <c r="AW469" s="290"/>
      <c r="AX469" s="290"/>
      <c r="AY469" s="290"/>
      <c r="AZ469" s="290"/>
      <c r="BA469" s="290"/>
      <c r="BB469" s="290"/>
      <c r="BC469" s="290"/>
      <c r="BD469" s="290"/>
      <c r="BE469" s="290"/>
      <c r="BF469" s="290"/>
      <c r="BG469" s="290"/>
      <c r="BH469" s="290"/>
      <c r="BI469" s="290"/>
      <c r="BJ469" s="290"/>
      <c r="BK469" s="290"/>
      <c r="BL469" s="290"/>
    </row>
    <row r="470" spans="6:122" x14ac:dyDescent="0.4">
      <c r="F470" s="290"/>
      <c r="H470" s="290"/>
      <c r="I470" s="290"/>
      <c r="J470" s="290"/>
      <c r="K470" s="290"/>
      <c r="L470" s="290"/>
      <c r="M470" s="290"/>
      <c r="N470" s="290"/>
      <c r="O470" s="290"/>
      <c r="P470" s="290"/>
      <c r="Q470" s="290"/>
      <c r="R470" s="290"/>
      <c r="S470" s="290"/>
      <c r="T470" s="290"/>
      <c r="U470" s="290"/>
      <c r="V470" s="290"/>
      <c r="W470" s="290"/>
      <c r="X470" s="290"/>
      <c r="Y470" s="290"/>
      <c r="Z470" s="290"/>
      <c r="AA470" s="290"/>
      <c r="AB470" s="290"/>
      <c r="AC470" s="290"/>
      <c r="AD470" s="290"/>
      <c r="AE470" s="290"/>
      <c r="AF470" s="290"/>
      <c r="AG470" s="290"/>
      <c r="AH470" s="290"/>
      <c r="AI470" s="290"/>
      <c r="AJ470" s="290"/>
      <c r="AK470" s="290"/>
      <c r="AL470" s="290"/>
      <c r="AM470" s="290"/>
      <c r="AN470" s="290"/>
      <c r="AO470" s="290"/>
      <c r="AP470" s="290"/>
      <c r="AQ470" s="290"/>
      <c r="AR470" s="290"/>
      <c r="AS470" s="290"/>
      <c r="AT470" s="290"/>
      <c r="AU470" s="290"/>
      <c r="AV470" s="290"/>
      <c r="AW470" s="290"/>
      <c r="AX470" s="290"/>
      <c r="AY470" s="290"/>
      <c r="AZ470" s="290"/>
      <c r="BA470" s="290"/>
      <c r="BB470" s="290"/>
      <c r="BC470" s="290"/>
      <c r="BD470" s="290"/>
      <c r="BE470" s="290"/>
      <c r="BF470" s="290"/>
      <c r="BG470" s="290"/>
      <c r="BH470" s="290"/>
      <c r="BI470" s="290"/>
      <c r="BJ470" s="290"/>
      <c r="BK470" s="290"/>
      <c r="BL470" s="290"/>
    </row>
    <row r="471" spans="6:122" x14ac:dyDescent="0.4">
      <c r="F471" s="290"/>
      <c r="H471" s="290"/>
      <c r="I471" s="290"/>
      <c r="J471" s="290"/>
      <c r="K471" s="290"/>
      <c r="L471" s="290"/>
      <c r="M471" s="290"/>
      <c r="N471" s="290"/>
      <c r="O471" s="290"/>
      <c r="P471" s="290"/>
      <c r="Q471" s="290"/>
      <c r="R471" s="290"/>
      <c r="S471" s="290"/>
      <c r="T471" s="290"/>
      <c r="U471" s="290"/>
      <c r="V471" s="290"/>
      <c r="W471" s="290"/>
      <c r="X471" s="290"/>
      <c r="Y471" s="290"/>
      <c r="Z471" s="290"/>
      <c r="AA471" s="290"/>
      <c r="AB471" s="290"/>
      <c r="AC471" s="290"/>
      <c r="AD471" s="290"/>
      <c r="AE471" s="290"/>
      <c r="AF471" s="290"/>
      <c r="AG471" s="290"/>
      <c r="AH471" s="290"/>
      <c r="AI471" s="290"/>
      <c r="AJ471" s="290"/>
      <c r="AK471" s="290"/>
      <c r="AL471" s="290"/>
      <c r="AM471" s="290"/>
      <c r="AN471" s="290"/>
      <c r="AO471" s="290"/>
      <c r="AP471" s="290"/>
      <c r="AQ471" s="290"/>
      <c r="AR471" s="290"/>
      <c r="AS471" s="290"/>
      <c r="AT471" s="290"/>
      <c r="AU471" s="290"/>
      <c r="AV471" s="290"/>
      <c r="AW471" s="290"/>
      <c r="AX471" s="290"/>
      <c r="AY471" s="290"/>
      <c r="AZ471" s="290"/>
      <c r="BA471" s="290"/>
      <c r="BB471" s="290"/>
      <c r="BC471" s="290"/>
      <c r="BD471" s="290"/>
      <c r="BE471" s="290"/>
      <c r="BF471" s="290"/>
      <c r="BG471" s="290"/>
      <c r="BH471" s="290"/>
      <c r="BI471" s="290"/>
      <c r="BJ471" s="290"/>
      <c r="BK471" s="290"/>
      <c r="BL471" s="290"/>
    </row>
    <row r="472" spans="6:122" x14ac:dyDescent="0.4">
      <c r="F472" s="290"/>
      <c r="H472" s="290"/>
      <c r="I472" s="290"/>
      <c r="J472" s="290"/>
      <c r="K472" s="290"/>
      <c r="L472" s="290"/>
      <c r="M472" s="290"/>
      <c r="N472" s="290"/>
      <c r="O472" s="290"/>
      <c r="P472" s="290"/>
      <c r="Q472" s="290"/>
      <c r="R472" s="290"/>
      <c r="S472" s="290"/>
      <c r="T472" s="290"/>
      <c r="U472" s="290"/>
      <c r="V472" s="290"/>
      <c r="W472" s="290"/>
      <c r="X472" s="290"/>
      <c r="Y472" s="290"/>
      <c r="Z472" s="290"/>
      <c r="AA472" s="290"/>
      <c r="AB472" s="290"/>
      <c r="AC472" s="290"/>
      <c r="AD472" s="290"/>
      <c r="AE472" s="290"/>
      <c r="AF472" s="290"/>
      <c r="AG472" s="290"/>
      <c r="AH472" s="290"/>
      <c r="AI472" s="290"/>
      <c r="AJ472" s="290"/>
      <c r="AK472" s="290"/>
      <c r="AL472" s="290"/>
      <c r="AM472" s="290"/>
      <c r="AN472" s="290"/>
      <c r="AO472" s="290"/>
      <c r="AP472" s="290"/>
      <c r="AQ472" s="290"/>
      <c r="AR472" s="290"/>
      <c r="AS472" s="290"/>
      <c r="AT472" s="290"/>
      <c r="AU472" s="290"/>
      <c r="AV472" s="290"/>
      <c r="AW472" s="290"/>
      <c r="AX472" s="290"/>
      <c r="AY472" s="290"/>
      <c r="AZ472" s="290"/>
      <c r="BA472" s="290"/>
      <c r="BB472" s="290"/>
      <c r="BC472" s="290"/>
      <c r="BD472" s="290"/>
      <c r="BE472" s="290"/>
      <c r="BF472" s="290"/>
      <c r="BG472" s="290"/>
      <c r="BH472" s="290"/>
      <c r="BI472" s="290"/>
      <c r="BJ472" s="290"/>
      <c r="BK472" s="290"/>
      <c r="BL472" s="290"/>
    </row>
    <row r="473" spans="6:122" x14ac:dyDescent="0.4">
      <c r="F473" s="290"/>
      <c r="H473" s="290"/>
      <c r="I473" s="290"/>
      <c r="J473" s="290"/>
      <c r="K473" s="290"/>
      <c r="L473" s="290"/>
      <c r="M473" s="290"/>
      <c r="N473" s="290"/>
      <c r="O473" s="290"/>
      <c r="P473" s="290"/>
      <c r="Q473" s="290"/>
      <c r="R473" s="290"/>
      <c r="S473" s="290"/>
      <c r="T473" s="290"/>
      <c r="U473" s="290"/>
      <c r="V473" s="290"/>
      <c r="W473" s="290"/>
      <c r="X473" s="290"/>
      <c r="Y473" s="290"/>
      <c r="Z473" s="290"/>
      <c r="AA473" s="290"/>
      <c r="AB473" s="290"/>
      <c r="AC473" s="290"/>
      <c r="AD473" s="290"/>
      <c r="AE473" s="290"/>
      <c r="AF473" s="290"/>
      <c r="AG473" s="290"/>
      <c r="AH473" s="290"/>
      <c r="AI473" s="290"/>
      <c r="AJ473" s="290"/>
      <c r="AK473" s="290"/>
      <c r="AL473" s="290"/>
      <c r="AM473" s="290"/>
      <c r="AN473" s="290"/>
      <c r="AO473" s="290"/>
      <c r="AP473" s="290"/>
      <c r="AQ473" s="290"/>
      <c r="AR473" s="290"/>
      <c r="AS473" s="290"/>
      <c r="AT473" s="290"/>
      <c r="AU473" s="290"/>
      <c r="AV473" s="290"/>
      <c r="AW473" s="290"/>
      <c r="AX473" s="290"/>
      <c r="AY473" s="290"/>
      <c r="AZ473" s="290"/>
      <c r="BA473" s="290"/>
      <c r="BB473" s="290"/>
      <c r="BC473" s="290"/>
      <c r="BD473" s="290"/>
      <c r="BE473" s="290"/>
      <c r="BF473" s="290"/>
      <c r="BG473" s="290"/>
      <c r="BH473" s="290"/>
      <c r="BI473" s="290"/>
      <c r="BJ473" s="290"/>
      <c r="BK473" s="290"/>
      <c r="BL473" s="290"/>
    </row>
    <row r="474" spans="6:122" x14ac:dyDescent="0.4">
      <c r="F474" s="290"/>
      <c r="H474" s="290"/>
      <c r="I474" s="290"/>
      <c r="J474" s="290"/>
      <c r="K474" s="290"/>
      <c r="L474" s="290"/>
      <c r="M474" s="290"/>
      <c r="N474" s="290"/>
      <c r="O474" s="290"/>
      <c r="P474" s="290"/>
      <c r="Q474" s="290"/>
      <c r="R474" s="290"/>
      <c r="S474" s="290"/>
      <c r="T474" s="290"/>
      <c r="U474" s="290"/>
      <c r="V474" s="290"/>
      <c r="W474" s="290"/>
      <c r="X474" s="290"/>
      <c r="Y474" s="290"/>
      <c r="Z474" s="290"/>
      <c r="AA474" s="290"/>
      <c r="AB474" s="290"/>
      <c r="AC474" s="290"/>
      <c r="AD474" s="290"/>
      <c r="AE474" s="290"/>
      <c r="AF474" s="290"/>
      <c r="AG474" s="290"/>
      <c r="AH474" s="290"/>
      <c r="AI474" s="290"/>
      <c r="AJ474" s="290"/>
      <c r="AK474" s="290"/>
      <c r="AL474" s="290"/>
      <c r="AM474" s="290"/>
      <c r="AN474" s="290"/>
      <c r="AO474" s="290"/>
      <c r="AP474" s="290"/>
      <c r="AQ474" s="290"/>
      <c r="AR474" s="290"/>
      <c r="AS474" s="290"/>
      <c r="AT474" s="290"/>
      <c r="AU474" s="290"/>
      <c r="AV474" s="290"/>
      <c r="AW474" s="290"/>
      <c r="AX474" s="290"/>
      <c r="AY474" s="290"/>
      <c r="AZ474" s="290"/>
      <c r="BA474" s="290"/>
      <c r="BB474" s="290"/>
      <c r="BC474" s="290"/>
      <c r="BD474" s="290"/>
      <c r="BE474" s="290"/>
      <c r="BF474" s="290"/>
      <c r="BG474" s="290"/>
      <c r="BH474" s="290"/>
      <c r="BI474" s="290"/>
      <c r="BJ474" s="290"/>
      <c r="BK474" s="290"/>
      <c r="BL474" s="290"/>
    </row>
    <row r="475" spans="6:122" x14ac:dyDescent="0.4">
      <c r="H475" s="254"/>
      <c r="I475" s="254"/>
      <c r="J475" s="254"/>
      <c r="K475" s="254"/>
      <c r="L475" s="254"/>
      <c r="M475" s="254"/>
      <c r="N475" s="254"/>
      <c r="O475" s="254"/>
      <c r="P475" s="254"/>
      <c r="Q475" s="254"/>
      <c r="R475" s="254"/>
      <c r="S475" s="254"/>
      <c r="T475" s="254"/>
      <c r="U475" s="254"/>
      <c r="V475" s="254"/>
      <c r="W475" s="254"/>
      <c r="X475" s="254"/>
      <c r="Y475" s="254"/>
      <c r="Z475" s="254"/>
      <c r="AA475" s="254"/>
      <c r="AB475" s="254"/>
      <c r="AC475" s="254"/>
      <c r="AD475" s="254"/>
      <c r="AE475" s="254"/>
      <c r="AF475" s="254"/>
      <c r="AG475" s="254"/>
      <c r="AH475" s="254"/>
      <c r="AI475" s="254"/>
      <c r="AJ475" s="254"/>
      <c r="AK475" s="254"/>
      <c r="AL475" s="254"/>
      <c r="AM475" s="254"/>
      <c r="AN475" s="254"/>
      <c r="AO475" s="254"/>
      <c r="AP475" s="254"/>
      <c r="AQ475" s="254"/>
      <c r="AR475" s="254"/>
      <c r="AS475" s="254"/>
      <c r="AT475" s="254"/>
      <c r="AU475" s="254"/>
      <c r="AV475" s="254"/>
      <c r="AW475" s="254"/>
      <c r="AX475" s="254"/>
      <c r="AY475" s="254"/>
      <c r="AZ475" s="254"/>
      <c r="BA475" s="254"/>
      <c r="BB475" s="254"/>
      <c r="BC475" s="254"/>
      <c r="BD475" s="254"/>
      <c r="BE475" s="254"/>
      <c r="BF475" s="254"/>
      <c r="BG475" s="254"/>
      <c r="BH475" s="254"/>
      <c r="BI475" s="254"/>
      <c r="BJ475" s="254"/>
      <c r="BK475" s="254"/>
      <c r="BL475" s="254"/>
      <c r="BN475" s="255"/>
      <c r="BO475" s="255"/>
      <c r="BP475" s="255"/>
      <c r="BQ475" s="255"/>
      <c r="BR475" s="255"/>
      <c r="BS475" s="255"/>
      <c r="BT475" s="255"/>
      <c r="BU475" s="255"/>
      <c r="BV475" s="255"/>
      <c r="BW475" s="255"/>
      <c r="BX475" s="255"/>
      <c r="BY475" s="255"/>
      <c r="BZ475" s="255"/>
      <c r="CA475" s="255"/>
      <c r="CB475" s="255"/>
      <c r="CC475" s="255"/>
      <c r="CD475" s="255"/>
      <c r="CE475" s="255"/>
      <c r="CF475" s="255"/>
      <c r="CG475" s="255"/>
      <c r="CH475" s="255"/>
      <c r="CI475" s="255"/>
      <c r="CJ475" s="255"/>
      <c r="CK475" s="255"/>
      <c r="CL475" s="255"/>
      <c r="CM475" s="255"/>
      <c r="CN475" s="255"/>
      <c r="CO475" s="255"/>
      <c r="CP475" s="255"/>
      <c r="CQ475" s="255"/>
      <c r="CR475" s="255"/>
      <c r="CS475" s="255"/>
      <c r="CT475" s="255"/>
      <c r="CU475" s="255"/>
      <c r="CV475" s="255"/>
      <c r="CW475" s="255"/>
      <c r="CX475" s="255"/>
      <c r="CY475" s="255"/>
      <c r="CZ475" s="255"/>
      <c r="DA475" s="255"/>
      <c r="DB475" s="255"/>
      <c r="DC475" s="255"/>
      <c r="DD475" s="255"/>
      <c r="DE475" s="255"/>
      <c r="DF475" s="255"/>
      <c r="DG475" s="255"/>
      <c r="DH475" s="255"/>
      <c r="DI475" s="255"/>
      <c r="DJ475" s="255"/>
      <c r="DK475" s="255"/>
      <c r="DL475" s="255"/>
      <c r="DM475" s="255"/>
      <c r="DN475" s="255"/>
      <c r="DO475" s="255"/>
      <c r="DP475" s="255"/>
      <c r="DQ475" s="255"/>
      <c r="DR475" s="255"/>
    </row>
    <row r="476" spans="6:122" x14ac:dyDescent="0.4">
      <c r="H476" s="254"/>
      <c r="I476" s="254"/>
      <c r="J476" s="254"/>
      <c r="K476" s="254"/>
      <c r="L476" s="254"/>
      <c r="M476" s="254"/>
      <c r="N476" s="254"/>
      <c r="O476" s="254"/>
      <c r="P476" s="254"/>
      <c r="Q476" s="254"/>
      <c r="R476" s="254"/>
      <c r="S476" s="254"/>
      <c r="T476" s="254"/>
      <c r="U476" s="254"/>
      <c r="V476" s="254"/>
      <c r="W476" s="254"/>
      <c r="X476" s="254"/>
      <c r="Y476" s="254"/>
      <c r="Z476" s="254"/>
      <c r="AA476" s="254"/>
      <c r="AB476" s="254"/>
      <c r="AC476" s="254"/>
      <c r="AD476" s="254"/>
      <c r="AE476" s="254"/>
      <c r="AF476" s="254"/>
      <c r="AG476" s="254"/>
      <c r="AH476" s="254"/>
      <c r="AI476" s="254"/>
      <c r="AJ476" s="254"/>
      <c r="AK476" s="254"/>
      <c r="AL476" s="254"/>
      <c r="AM476" s="254"/>
      <c r="AN476" s="254"/>
      <c r="AO476" s="254"/>
      <c r="AP476" s="254"/>
      <c r="AQ476" s="254"/>
      <c r="AR476" s="254"/>
      <c r="AS476" s="254"/>
      <c r="AT476" s="254"/>
      <c r="AU476" s="254"/>
      <c r="AV476" s="254"/>
      <c r="AW476" s="254"/>
      <c r="AX476" s="254"/>
      <c r="AY476" s="254"/>
      <c r="AZ476" s="254"/>
      <c r="BA476" s="254"/>
      <c r="BB476" s="254"/>
      <c r="BC476" s="254"/>
      <c r="BD476" s="254"/>
      <c r="BE476" s="254"/>
      <c r="BF476" s="254"/>
      <c r="BG476" s="254"/>
      <c r="BH476" s="254"/>
      <c r="BI476" s="254"/>
      <c r="BJ476" s="254"/>
      <c r="BK476" s="254"/>
      <c r="BL476" s="254"/>
      <c r="BN476" s="255"/>
      <c r="BO476" s="255"/>
      <c r="BP476" s="255"/>
      <c r="BQ476" s="255"/>
      <c r="BR476" s="255"/>
      <c r="BS476" s="255"/>
      <c r="BT476" s="255"/>
      <c r="BU476" s="255"/>
      <c r="BV476" s="255"/>
      <c r="BW476" s="255"/>
      <c r="BX476" s="255"/>
      <c r="BY476" s="255"/>
      <c r="BZ476" s="255"/>
      <c r="CA476" s="255"/>
      <c r="CB476" s="255"/>
      <c r="CC476" s="255"/>
      <c r="CD476" s="255"/>
      <c r="CE476" s="255"/>
      <c r="CF476" s="255"/>
      <c r="CG476" s="255"/>
      <c r="CH476" s="255"/>
      <c r="CI476" s="255"/>
      <c r="CJ476" s="255"/>
      <c r="CK476" s="255"/>
      <c r="CL476" s="255"/>
      <c r="CM476" s="255"/>
      <c r="CN476" s="255"/>
      <c r="CO476" s="255"/>
      <c r="CP476" s="255"/>
      <c r="CQ476" s="255"/>
      <c r="CR476" s="255"/>
      <c r="CS476" s="255"/>
      <c r="CT476" s="255"/>
      <c r="CU476" s="255"/>
      <c r="CV476" s="255"/>
      <c r="CW476" s="255"/>
      <c r="CX476" s="255"/>
      <c r="CY476" s="255"/>
      <c r="CZ476" s="255"/>
      <c r="DA476" s="255"/>
      <c r="DB476" s="255"/>
      <c r="DC476" s="255"/>
      <c r="DD476" s="255"/>
      <c r="DE476" s="255"/>
      <c r="DF476" s="255"/>
      <c r="DG476" s="255"/>
      <c r="DH476" s="255"/>
      <c r="DI476" s="255"/>
      <c r="DJ476" s="255"/>
      <c r="DK476" s="255"/>
      <c r="DL476" s="255"/>
      <c r="DM476" s="255"/>
      <c r="DN476" s="255"/>
      <c r="DO476" s="255"/>
      <c r="DP476" s="255"/>
      <c r="DQ476" s="255"/>
      <c r="DR476" s="255"/>
    </row>
    <row r="477" spans="6:122" x14ac:dyDescent="0.4">
      <c r="H477" s="254"/>
      <c r="I477" s="254"/>
      <c r="J477" s="254"/>
      <c r="K477" s="254"/>
      <c r="L477" s="254"/>
      <c r="M477" s="254"/>
      <c r="N477" s="254"/>
      <c r="O477" s="254"/>
      <c r="P477" s="254"/>
      <c r="Q477" s="254"/>
      <c r="R477" s="254"/>
      <c r="S477" s="254"/>
      <c r="T477" s="254"/>
      <c r="U477" s="254"/>
      <c r="V477" s="254"/>
      <c r="W477" s="254"/>
      <c r="X477" s="254"/>
      <c r="Y477" s="254"/>
      <c r="Z477" s="254"/>
      <c r="AA477" s="254"/>
      <c r="AB477" s="254"/>
      <c r="AC477" s="254"/>
      <c r="AD477" s="254"/>
      <c r="AE477" s="254"/>
      <c r="AF477" s="254"/>
      <c r="AG477" s="254"/>
      <c r="AH477" s="254"/>
      <c r="AI477" s="254"/>
      <c r="AJ477" s="254"/>
      <c r="AK477" s="254"/>
      <c r="AL477" s="254"/>
      <c r="AM477" s="254"/>
      <c r="AN477" s="254"/>
      <c r="AO477" s="254"/>
      <c r="AP477" s="254"/>
      <c r="AQ477" s="254"/>
      <c r="AR477" s="254"/>
      <c r="AS477" s="254"/>
      <c r="AT477" s="254"/>
      <c r="AU477" s="254"/>
      <c r="AV477" s="254"/>
      <c r="AW477" s="254"/>
      <c r="AX477" s="254"/>
      <c r="AY477" s="254"/>
      <c r="AZ477" s="254"/>
      <c r="BA477" s="254"/>
      <c r="BB477" s="254"/>
      <c r="BC477" s="254"/>
      <c r="BD477" s="254"/>
      <c r="BE477" s="254"/>
      <c r="BF477" s="254"/>
      <c r="BG477" s="254"/>
      <c r="BH477" s="254"/>
      <c r="BI477" s="254"/>
      <c r="BJ477" s="254"/>
      <c r="BK477" s="254"/>
      <c r="BL477" s="254"/>
      <c r="BN477" s="255"/>
      <c r="BO477" s="255"/>
      <c r="BP477" s="255"/>
      <c r="BQ477" s="255"/>
      <c r="BR477" s="255"/>
      <c r="BS477" s="255"/>
      <c r="BT477" s="255"/>
      <c r="BU477" s="255"/>
      <c r="BV477" s="255"/>
      <c r="BW477" s="255"/>
      <c r="BX477" s="255"/>
      <c r="BY477" s="255"/>
      <c r="BZ477" s="255"/>
      <c r="CA477" s="255"/>
      <c r="CB477" s="255"/>
      <c r="CC477" s="255"/>
      <c r="CD477" s="255"/>
      <c r="CE477" s="255"/>
      <c r="CF477" s="255"/>
      <c r="CG477" s="255"/>
      <c r="CH477" s="255"/>
      <c r="CI477" s="255"/>
      <c r="CJ477" s="255"/>
      <c r="CK477" s="255"/>
      <c r="CL477" s="255"/>
      <c r="CM477" s="255"/>
      <c r="CN477" s="255"/>
      <c r="CO477" s="255"/>
      <c r="CP477" s="255"/>
      <c r="CQ477" s="255"/>
      <c r="CR477" s="255"/>
      <c r="CS477" s="255"/>
      <c r="CT477" s="255"/>
      <c r="CU477" s="255"/>
      <c r="CV477" s="255"/>
      <c r="CW477" s="255"/>
      <c r="CX477" s="255"/>
      <c r="CY477" s="255"/>
      <c r="CZ477" s="255"/>
      <c r="DA477" s="255"/>
      <c r="DB477" s="255"/>
      <c r="DC477" s="255"/>
      <c r="DD477" s="255"/>
      <c r="DE477" s="255"/>
      <c r="DF477" s="255"/>
      <c r="DG477" s="255"/>
      <c r="DH477" s="255"/>
      <c r="DI477" s="255"/>
      <c r="DJ477" s="255"/>
      <c r="DK477" s="255"/>
      <c r="DL477" s="255"/>
      <c r="DM477" s="255"/>
      <c r="DN477" s="255"/>
      <c r="DO477" s="255"/>
      <c r="DP477" s="255"/>
      <c r="DQ477" s="255"/>
      <c r="DR477" s="255"/>
    </row>
    <row r="478" spans="6:122" x14ac:dyDescent="0.4">
      <c r="H478" s="254"/>
      <c r="I478" s="254"/>
      <c r="J478" s="254"/>
      <c r="K478" s="254"/>
      <c r="L478" s="254"/>
      <c r="M478" s="254"/>
      <c r="N478" s="254"/>
      <c r="O478" s="254"/>
      <c r="P478" s="254"/>
      <c r="Q478" s="254"/>
      <c r="R478" s="254"/>
      <c r="S478" s="254"/>
      <c r="T478" s="254"/>
      <c r="U478" s="254"/>
      <c r="V478" s="254"/>
      <c r="W478" s="254"/>
      <c r="X478" s="254"/>
      <c r="Y478" s="254"/>
      <c r="Z478" s="254"/>
      <c r="AA478" s="254"/>
      <c r="AB478" s="254"/>
      <c r="AC478" s="254"/>
      <c r="AD478" s="254"/>
      <c r="AE478" s="254"/>
      <c r="AF478" s="254"/>
      <c r="AG478" s="254"/>
      <c r="AH478" s="254"/>
      <c r="AI478" s="254"/>
      <c r="AJ478" s="254"/>
      <c r="AK478" s="254"/>
      <c r="AL478" s="254"/>
      <c r="AM478" s="254"/>
      <c r="AN478" s="254"/>
      <c r="AO478" s="254"/>
      <c r="AP478" s="254"/>
      <c r="AQ478" s="254"/>
      <c r="AR478" s="254"/>
      <c r="AS478" s="254"/>
      <c r="AT478" s="254"/>
      <c r="AU478" s="254"/>
      <c r="AV478" s="254"/>
      <c r="AW478" s="254"/>
      <c r="AX478" s="254"/>
      <c r="AY478" s="254"/>
      <c r="AZ478" s="254"/>
      <c r="BA478" s="254"/>
      <c r="BB478" s="254"/>
      <c r="BC478" s="254"/>
      <c r="BD478" s="254"/>
      <c r="BE478" s="254"/>
      <c r="BF478" s="254"/>
      <c r="BG478" s="254"/>
      <c r="BH478" s="254"/>
      <c r="BI478" s="254"/>
      <c r="BJ478" s="254"/>
      <c r="BK478" s="254"/>
      <c r="BL478" s="254"/>
      <c r="BN478" s="255"/>
      <c r="BO478" s="255"/>
      <c r="BP478" s="255"/>
      <c r="BQ478" s="255"/>
      <c r="BR478" s="255"/>
      <c r="BS478" s="255"/>
      <c r="BT478" s="255"/>
      <c r="BU478" s="255"/>
      <c r="BV478" s="255"/>
      <c r="BW478" s="255"/>
      <c r="BX478" s="255"/>
      <c r="BY478" s="255"/>
      <c r="BZ478" s="255"/>
      <c r="CA478" s="255"/>
      <c r="CB478" s="255"/>
      <c r="CC478" s="255"/>
      <c r="CD478" s="255"/>
      <c r="CE478" s="255"/>
      <c r="CF478" s="255"/>
      <c r="CG478" s="255"/>
      <c r="CH478" s="255"/>
      <c r="CI478" s="255"/>
      <c r="CJ478" s="255"/>
      <c r="CK478" s="255"/>
      <c r="CL478" s="255"/>
      <c r="CM478" s="255"/>
      <c r="CN478" s="255"/>
      <c r="CO478" s="255"/>
      <c r="CP478" s="255"/>
      <c r="CQ478" s="255"/>
      <c r="CR478" s="255"/>
      <c r="CS478" s="255"/>
      <c r="CT478" s="255"/>
      <c r="CU478" s="255"/>
      <c r="CV478" s="255"/>
      <c r="CW478" s="255"/>
      <c r="CX478" s="255"/>
      <c r="CY478" s="255"/>
      <c r="CZ478" s="255"/>
      <c r="DA478" s="255"/>
      <c r="DB478" s="255"/>
      <c r="DC478" s="255"/>
      <c r="DD478" s="255"/>
      <c r="DE478" s="255"/>
      <c r="DF478" s="255"/>
      <c r="DG478" s="255"/>
      <c r="DH478" s="255"/>
      <c r="DI478" s="255"/>
      <c r="DJ478" s="255"/>
      <c r="DK478" s="255"/>
      <c r="DL478" s="255"/>
      <c r="DM478" s="255"/>
      <c r="DN478" s="255"/>
      <c r="DO478" s="255"/>
      <c r="DP478" s="255"/>
      <c r="DQ478" s="255"/>
      <c r="DR478" s="255"/>
    </row>
    <row r="479" spans="6:122" x14ac:dyDescent="0.4">
      <c r="H479" s="254"/>
      <c r="I479" s="254"/>
      <c r="J479" s="254"/>
      <c r="K479" s="254"/>
      <c r="L479" s="254"/>
      <c r="M479" s="254"/>
      <c r="N479" s="254"/>
      <c r="O479" s="254"/>
      <c r="P479" s="254"/>
      <c r="Q479" s="254"/>
      <c r="R479" s="254"/>
      <c r="S479" s="254"/>
      <c r="T479" s="254"/>
      <c r="U479" s="254"/>
      <c r="V479" s="254"/>
      <c r="W479" s="254"/>
      <c r="X479" s="254"/>
      <c r="Y479" s="254"/>
      <c r="Z479" s="254"/>
      <c r="AA479" s="254"/>
      <c r="AB479" s="254"/>
      <c r="AC479" s="254"/>
      <c r="AD479" s="254"/>
      <c r="AE479" s="254"/>
      <c r="AF479" s="254"/>
      <c r="AG479" s="254"/>
      <c r="AH479" s="254"/>
      <c r="AI479" s="254"/>
      <c r="AJ479" s="254"/>
      <c r="AK479" s="254"/>
      <c r="AL479" s="254"/>
      <c r="AM479" s="254"/>
      <c r="AN479" s="254"/>
      <c r="AO479" s="254"/>
      <c r="AP479" s="254"/>
      <c r="AQ479" s="254"/>
      <c r="AR479" s="254"/>
      <c r="AS479" s="254"/>
      <c r="AT479" s="254"/>
      <c r="AU479" s="254"/>
      <c r="AV479" s="254"/>
      <c r="AW479" s="254"/>
      <c r="AX479" s="254"/>
      <c r="AY479" s="254"/>
      <c r="AZ479" s="254"/>
      <c r="BA479" s="254"/>
      <c r="BB479" s="254"/>
      <c r="BC479" s="254"/>
      <c r="BD479" s="254"/>
      <c r="BE479" s="254"/>
      <c r="BF479" s="254"/>
      <c r="BG479" s="254"/>
      <c r="BH479" s="254"/>
      <c r="BI479" s="254"/>
      <c r="BJ479" s="254"/>
      <c r="BK479" s="254"/>
      <c r="BL479" s="254"/>
      <c r="BN479" s="255"/>
      <c r="BO479" s="255"/>
      <c r="BP479" s="255"/>
      <c r="BQ479" s="255"/>
      <c r="BR479" s="255"/>
      <c r="BS479" s="255"/>
      <c r="BT479" s="255"/>
      <c r="BU479" s="255"/>
      <c r="BV479" s="255"/>
      <c r="BW479" s="255"/>
      <c r="BX479" s="255"/>
      <c r="BY479" s="255"/>
      <c r="BZ479" s="255"/>
      <c r="CA479" s="255"/>
      <c r="CB479" s="255"/>
      <c r="CC479" s="255"/>
      <c r="CD479" s="255"/>
      <c r="CE479" s="255"/>
      <c r="CF479" s="255"/>
      <c r="CG479" s="255"/>
      <c r="CH479" s="255"/>
      <c r="CI479" s="255"/>
      <c r="CJ479" s="255"/>
      <c r="CK479" s="255"/>
      <c r="CL479" s="255"/>
      <c r="CM479" s="255"/>
      <c r="CN479" s="255"/>
      <c r="CO479" s="255"/>
      <c r="CP479" s="255"/>
      <c r="CQ479" s="255"/>
      <c r="CR479" s="255"/>
      <c r="CS479" s="255"/>
      <c r="CT479" s="255"/>
      <c r="CU479" s="255"/>
      <c r="CV479" s="255"/>
      <c r="CW479" s="255"/>
      <c r="CX479" s="255"/>
      <c r="CY479" s="255"/>
      <c r="CZ479" s="255"/>
      <c r="DA479" s="255"/>
      <c r="DB479" s="255"/>
      <c r="DC479" s="255"/>
      <c r="DD479" s="255"/>
      <c r="DE479" s="255"/>
      <c r="DF479" s="255"/>
      <c r="DG479" s="255"/>
      <c r="DH479" s="255"/>
      <c r="DI479" s="255"/>
      <c r="DJ479" s="255"/>
      <c r="DK479" s="255"/>
      <c r="DL479" s="255"/>
      <c r="DM479" s="255"/>
      <c r="DN479" s="255"/>
      <c r="DO479" s="255"/>
      <c r="DP479" s="255"/>
      <c r="DQ479" s="255"/>
      <c r="DR479" s="255"/>
    </row>
    <row r="480" spans="6:122" x14ac:dyDescent="0.4">
      <c r="H480" s="254"/>
      <c r="I480" s="254"/>
      <c r="J480" s="254"/>
      <c r="K480" s="254"/>
      <c r="L480" s="254"/>
      <c r="M480" s="254"/>
      <c r="N480" s="254"/>
      <c r="O480" s="254"/>
      <c r="P480" s="254"/>
      <c r="Q480" s="254"/>
      <c r="R480" s="254"/>
      <c r="S480" s="254"/>
      <c r="T480" s="254"/>
      <c r="U480" s="254"/>
      <c r="V480" s="254"/>
      <c r="W480" s="254"/>
      <c r="X480" s="254"/>
      <c r="Y480" s="254"/>
      <c r="Z480" s="254"/>
      <c r="AA480" s="254"/>
      <c r="AB480" s="254"/>
      <c r="AC480" s="254"/>
      <c r="AD480" s="254"/>
      <c r="AE480" s="254"/>
      <c r="AF480" s="254"/>
      <c r="AG480" s="254"/>
      <c r="AH480" s="254"/>
      <c r="AI480" s="254"/>
      <c r="AJ480" s="254"/>
      <c r="AK480" s="254"/>
      <c r="AL480" s="254"/>
      <c r="AM480" s="254"/>
      <c r="AN480" s="254"/>
      <c r="AO480" s="254"/>
      <c r="AP480" s="254"/>
      <c r="AQ480" s="254"/>
      <c r="AR480" s="254"/>
      <c r="AS480" s="254"/>
      <c r="AT480" s="254"/>
      <c r="AU480" s="254"/>
      <c r="AV480" s="254"/>
      <c r="AW480" s="254"/>
      <c r="AX480" s="254"/>
      <c r="AY480" s="254"/>
      <c r="AZ480" s="254"/>
      <c r="BA480" s="254"/>
      <c r="BB480" s="254"/>
      <c r="BC480" s="254"/>
      <c r="BD480" s="254"/>
      <c r="BE480" s="254"/>
      <c r="BF480" s="254"/>
      <c r="BG480" s="254"/>
      <c r="BH480" s="254"/>
      <c r="BI480" s="254"/>
      <c r="BJ480" s="254"/>
      <c r="BK480" s="254"/>
      <c r="BL480" s="254"/>
      <c r="BN480" s="255"/>
      <c r="BO480" s="255"/>
      <c r="BP480" s="255"/>
      <c r="BQ480" s="255"/>
      <c r="BR480" s="255"/>
      <c r="BS480" s="255"/>
      <c r="BT480" s="255"/>
      <c r="BU480" s="255"/>
      <c r="BV480" s="255"/>
      <c r="BW480" s="255"/>
      <c r="BX480" s="255"/>
      <c r="BY480" s="255"/>
      <c r="BZ480" s="255"/>
      <c r="CA480" s="255"/>
      <c r="CB480" s="255"/>
      <c r="CC480" s="255"/>
      <c r="CD480" s="255"/>
      <c r="CE480" s="255"/>
      <c r="CF480" s="255"/>
      <c r="CG480" s="255"/>
      <c r="CH480" s="255"/>
      <c r="CI480" s="255"/>
      <c r="CJ480" s="255"/>
      <c r="CK480" s="255"/>
      <c r="CL480" s="255"/>
      <c r="CM480" s="255"/>
      <c r="CN480" s="255"/>
      <c r="CO480" s="255"/>
      <c r="CP480" s="255"/>
      <c r="CQ480" s="255"/>
      <c r="CR480" s="255"/>
      <c r="CS480" s="255"/>
      <c r="CT480" s="255"/>
      <c r="CU480" s="255"/>
      <c r="CV480" s="255"/>
      <c r="CW480" s="255"/>
      <c r="CX480" s="255"/>
      <c r="CY480" s="255"/>
      <c r="CZ480" s="255"/>
      <c r="DA480" s="255"/>
      <c r="DB480" s="255"/>
      <c r="DC480" s="255"/>
      <c r="DD480" s="255"/>
      <c r="DE480" s="255"/>
      <c r="DF480" s="255"/>
      <c r="DG480" s="255"/>
      <c r="DH480" s="255"/>
      <c r="DI480" s="255"/>
      <c r="DJ480" s="255"/>
      <c r="DK480" s="255"/>
      <c r="DL480" s="255"/>
      <c r="DM480" s="255"/>
      <c r="DN480" s="255"/>
      <c r="DO480" s="255"/>
      <c r="DP480" s="255"/>
      <c r="DQ480" s="255"/>
      <c r="DR480" s="255"/>
    </row>
    <row r="481" spans="8:122" x14ac:dyDescent="0.4">
      <c r="H481" s="254"/>
      <c r="I481" s="254"/>
      <c r="J481" s="254"/>
      <c r="K481" s="254"/>
      <c r="L481" s="254"/>
      <c r="M481" s="254"/>
      <c r="N481" s="254"/>
      <c r="O481" s="254"/>
      <c r="P481" s="254"/>
      <c r="Q481" s="254"/>
      <c r="R481" s="254"/>
      <c r="S481" s="254"/>
      <c r="T481" s="254"/>
      <c r="U481" s="254"/>
      <c r="V481" s="254"/>
      <c r="W481" s="254"/>
      <c r="X481" s="254"/>
      <c r="Y481" s="254"/>
      <c r="Z481" s="254"/>
      <c r="AA481" s="254"/>
      <c r="AB481" s="254"/>
      <c r="AC481" s="254"/>
      <c r="AD481" s="254"/>
      <c r="AE481" s="254"/>
      <c r="AF481" s="254"/>
      <c r="AG481" s="254"/>
      <c r="AH481" s="254"/>
      <c r="AI481" s="254"/>
      <c r="AJ481" s="254"/>
      <c r="AK481" s="254"/>
      <c r="AL481" s="254"/>
      <c r="AM481" s="254"/>
      <c r="AN481" s="254"/>
      <c r="AO481" s="254"/>
      <c r="AP481" s="254"/>
      <c r="AQ481" s="254"/>
      <c r="AR481" s="254"/>
      <c r="AS481" s="254"/>
      <c r="AT481" s="254"/>
      <c r="AU481" s="254"/>
      <c r="AV481" s="254"/>
      <c r="AW481" s="254"/>
      <c r="AX481" s="254"/>
      <c r="AY481" s="254"/>
      <c r="AZ481" s="254"/>
      <c r="BA481" s="254"/>
      <c r="BB481" s="254"/>
      <c r="BC481" s="254"/>
      <c r="BD481" s="254"/>
      <c r="BE481" s="254"/>
      <c r="BF481" s="254"/>
      <c r="BG481" s="254"/>
      <c r="BH481" s="254"/>
      <c r="BI481" s="254"/>
      <c r="BJ481" s="254"/>
      <c r="BK481" s="254"/>
      <c r="BL481" s="254"/>
      <c r="BN481" s="255"/>
      <c r="BO481" s="255"/>
      <c r="BP481" s="255"/>
      <c r="BQ481" s="255"/>
      <c r="BR481" s="255"/>
      <c r="BS481" s="255"/>
      <c r="BT481" s="255"/>
      <c r="BU481" s="255"/>
      <c r="BV481" s="255"/>
      <c r="BW481" s="255"/>
      <c r="BX481" s="255"/>
      <c r="BY481" s="255"/>
      <c r="BZ481" s="255"/>
      <c r="CA481" s="255"/>
      <c r="CB481" s="255"/>
      <c r="CC481" s="255"/>
      <c r="CD481" s="255"/>
      <c r="CE481" s="255"/>
      <c r="CF481" s="255"/>
      <c r="CG481" s="255"/>
      <c r="CH481" s="255"/>
      <c r="CI481" s="255"/>
      <c r="CJ481" s="255"/>
      <c r="CK481" s="255"/>
      <c r="CL481" s="255"/>
      <c r="CM481" s="255"/>
      <c r="CN481" s="255"/>
      <c r="CO481" s="255"/>
      <c r="CP481" s="255"/>
      <c r="CQ481" s="255"/>
      <c r="CR481" s="255"/>
      <c r="CS481" s="255"/>
      <c r="CT481" s="255"/>
      <c r="CU481" s="255"/>
      <c r="CV481" s="255"/>
      <c r="CW481" s="255"/>
      <c r="CX481" s="255"/>
      <c r="CY481" s="255"/>
      <c r="CZ481" s="255"/>
      <c r="DA481" s="255"/>
      <c r="DB481" s="255"/>
      <c r="DC481" s="255"/>
      <c r="DD481" s="255"/>
      <c r="DE481" s="255"/>
      <c r="DF481" s="255"/>
      <c r="DG481" s="255"/>
      <c r="DH481" s="255"/>
      <c r="DI481" s="255"/>
      <c r="DJ481" s="255"/>
      <c r="DK481" s="255"/>
      <c r="DL481" s="255"/>
      <c r="DM481" s="255"/>
      <c r="DN481" s="255"/>
      <c r="DO481" s="255"/>
      <c r="DP481" s="255"/>
      <c r="DQ481" s="255"/>
      <c r="DR481" s="255"/>
    </row>
    <row r="482" spans="8:122" x14ac:dyDescent="0.4">
      <c r="H482" s="254"/>
      <c r="I482" s="254"/>
      <c r="J482" s="254"/>
      <c r="K482" s="254"/>
      <c r="L482" s="254"/>
      <c r="M482" s="254"/>
      <c r="N482" s="254"/>
      <c r="O482" s="254"/>
      <c r="P482" s="254"/>
      <c r="Q482" s="254"/>
      <c r="R482" s="254"/>
      <c r="S482" s="254"/>
      <c r="T482" s="254"/>
      <c r="U482" s="254"/>
      <c r="V482" s="254"/>
      <c r="W482" s="254"/>
      <c r="X482" s="254"/>
      <c r="Y482" s="254"/>
      <c r="Z482" s="254"/>
      <c r="AA482" s="254"/>
      <c r="AB482" s="254"/>
      <c r="AC482" s="254"/>
      <c r="AD482" s="254"/>
      <c r="AE482" s="254"/>
      <c r="AF482" s="254"/>
      <c r="AG482" s="254"/>
      <c r="AH482" s="254"/>
      <c r="AI482" s="254"/>
      <c r="AJ482" s="254"/>
      <c r="AK482" s="254"/>
      <c r="AL482" s="254"/>
      <c r="AM482" s="254"/>
      <c r="AN482" s="254"/>
      <c r="AO482" s="254"/>
      <c r="AP482" s="254"/>
      <c r="AQ482" s="254"/>
      <c r="AR482" s="254"/>
      <c r="AS482" s="254"/>
      <c r="AT482" s="254"/>
      <c r="AU482" s="254"/>
      <c r="AV482" s="254"/>
      <c r="AW482" s="254"/>
      <c r="AX482" s="254"/>
      <c r="AY482" s="254"/>
      <c r="AZ482" s="254"/>
      <c r="BA482" s="254"/>
      <c r="BB482" s="254"/>
      <c r="BC482" s="254"/>
      <c r="BD482" s="254"/>
      <c r="BE482" s="254"/>
      <c r="BF482" s="254"/>
      <c r="BG482" s="254"/>
      <c r="BH482" s="254"/>
      <c r="BI482" s="254"/>
      <c r="BJ482" s="254"/>
      <c r="BK482" s="254"/>
      <c r="BL482" s="254"/>
      <c r="BN482" s="255"/>
      <c r="BO482" s="255"/>
      <c r="BP482" s="255"/>
      <c r="BQ482" s="255"/>
      <c r="BR482" s="255"/>
      <c r="BS482" s="255"/>
      <c r="BT482" s="255"/>
      <c r="BU482" s="255"/>
      <c r="BV482" s="255"/>
      <c r="BW482" s="255"/>
      <c r="BX482" s="255"/>
      <c r="BY482" s="255"/>
      <c r="BZ482" s="255"/>
      <c r="CA482" s="255"/>
      <c r="CB482" s="255"/>
      <c r="CC482" s="255"/>
      <c r="CD482" s="255"/>
      <c r="CE482" s="255"/>
      <c r="CF482" s="255"/>
      <c r="CG482" s="255"/>
      <c r="CH482" s="255"/>
      <c r="CI482" s="255"/>
      <c r="CJ482" s="255"/>
      <c r="CK482" s="255"/>
      <c r="CL482" s="255"/>
      <c r="CM482" s="255"/>
      <c r="CN482" s="255"/>
      <c r="CO482" s="255"/>
      <c r="CP482" s="255"/>
      <c r="CQ482" s="255"/>
      <c r="CR482" s="255"/>
      <c r="CS482" s="255"/>
      <c r="CT482" s="255"/>
      <c r="CU482" s="255"/>
      <c r="CV482" s="255"/>
      <c r="CW482" s="255"/>
      <c r="CX482" s="255"/>
      <c r="CY482" s="255"/>
      <c r="CZ482" s="255"/>
      <c r="DA482" s="255"/>
      <c r="DB482" s="255"/>
      <c r="DC482" s="255"/>
      <c r="DD482" s="255"/>
      <c r="DE482" s="255"/>
      <c r="DF482" s="255"/>
      <c r="DG482" s="255"/>
      <c r="DH482" s="255"/>
      <c r="DI482" s="255"/>
      <c r="DJ482" s="255"/>
      <c r="DK482" s="255"/>
      <c r="DL482" s="255"/>
      <c r="DM482" s="255"/>
      <c r="DN482" s="255"/>
      <c r="DO482" s="255"/>
      <c r="DP482" s="255"/>
      <c r="DQ482" s="255"/>
      <c r="DR482" s="255"/>
    </row>
    <row r="483" spans="8:122" x14ac:dyDescent="0.4">
      <c r="H483" s="254"/>
      <c r="I483" s="254"/>
      <c r="J483" s="254"/>
      <c r="K483" s="254"/>
      <c r="L483" s="254"/>
      <c r="M483" s="254"/>
      <c r="N483" s="254"/>
      <c r="O483" s="254"/>
      <c r="P483" s="254"/>
      <c r="Q483" s="254"/>
      <c r="R483" s="254"/>
      <c r="S483" s="254"/>
      <c r="T483" s="254"/>
      <c r="U483" s="254"/>
      <c r="V483" s="254"/>
      <c r="W483" s="254"/>
      <c r="X483" s="254"/>
      <c r="Y483" s="254"/>
      <c r="Z483" s="254"/>
      <c r="AA483" s="254"/>
      <c r="AB483" s="254"/>
      <c r="AC483" s="254"/>
      <c r="AD483" s="254"/>
      <c r="AE483" s="254"/>
      <c r="AF483" s="254"/>
      <c r="AG483" s="254"/>
      <c r="AH483" s="254"/>
      <c r="AI483" s="254"/>
      <c r="AJ483" s="254"/>
      <c r="AK483" s="254"/>
      <c r="AL483" s="254"/>
      <c r="AM483" s="254"/>
      <c r="AN483" s="254"/>
      <c r="AO483" s="254"/>
      <c r="AP483" s="254"/>
      <c r="AQ483" s="254"/>
      <c r="AR483" s="254"/>
      <c r="AS483" s="254"/>
      <c r="AT483" s="254"/>
      <c r="AU483" s="254"/>
      <c r="AV483" s="254"/>
      <c r="AW483" s="254"/>
      <c r="AX483" s="254"/>
      <c r="AY483" s="254"/>
      <c r="AZ483" s="254"/>
      <c r="BA483" s="254"/>
      <c r="BB483" s="254"/>
      <c r="BC483" s="254"/>
      <c r="BD483" s="254"/>
      <c r="BE483" s="254"/>
      <c r="BF483" s="254"/>
      <c r="BG483" s="254"/>
      <c r="BH483" s="254"/>
      <c r="BI483" s="254"/>
      <c r="BJ483" s="254"/>
      <c r="BK483" s="254"/>
      <c r="BL483" s="254"/>
      <c r="BN483" s="255"/>
      <c r="BO483" s="255"/>
      <c r="BP483" s="255"/>
      <c r="BQ483" s="255"/>
      <c r="BR483" s="255"/>
      <c r="BS483" s="255"/>
      <c r="BT483" s="255"/>
      <c r="BU483" s="255"/>
      <c r="BV483" s="255"/>
      <c r="BW483" s="255"/>
      <c r="BX483" s="255"/>
      <c r="BY483" s="255"/>
      <c r="BZ483" s="255"/>
      <c r="CA483" s="255"/>
      <c r="CB483" s="255"/>
      <c r="CC483" s="255"/>
      <c r="CD483" s="255"/>
      <c r="CE483" s="255"/>
      <c r="CF483" s="255"/>
      <c r="CG483" s="255"/>
      <c r="CH483" s="255"/>
      <c r="CI483" s="255"/>
      <c r="CJ483" s="255"/>
      <c r="CK483" s="255"/>
      <c r="CL483" s="255"/>
      <c r="CM483" s="255"/>
      <c r="CN483" s="255"/>
      <c r="CO483" s="255"/>
      <c r="CP483" s="255"/>
      <c r="CQ483" s="255"/>
      <c r="CR483" s="255"/>
      <c r="CS483" s="255"/>
      <c r="CT483" s="255"/>
      <c r="CU483" s="255"/>
      <c r="CV483" s="255"/>
      <c r="CW483" s="255"/>
      <c r="CX483" s="255"/>
      <c r="CY483" s="255"/>
      <c r="CZ483" s="255"/>
      <c r="DA483" s="255"/>
      <c r="DB483" s="255"/>
      <c r="DC483" s="255"/>
      <c r="DD483" s="255"/>
      <c r="DE483" s="255"/>
      <c r="DF483" s="255"/>
      <c r="DG483" s="255"/>
      <c r="DH483" s="255"/>
      <c r="DI483" s="255"/>
      <c r="DJ483" s="255"/>
      <c r="DK483" s="255"/>
      <c r="DL483" s="255"/>
      <c r="DM483" s="255"/>
      <c r="DN483" s="255"/>
      <c r="DO483" s="255"/>
      <c r="DP483" s="255"/>
      <c r="DQ483" s="255"/>
      <c r="DR483" s="255"/>
    </row>
    <row r="484" spans="8:122" x14ac:dyDescent="0.4">
      <c r="H484" s="254"/>
      <c r="I484" s="254"/>
      <c r="J484" s="254"/>
      <c r="K484" s="254"/>
      <c r="L484" s="254"/>
      <c r="M484" s="254"/>
      <c r="N484" s="254"/>
      <c r="O484" s="254"/>
      <c r="P484" s="254"/>
      <c r="Q484" s="254"/>
      <c r="R484" s="254"/>
      <c r="S484" s="254"/>
      <c r="T484" s="254"/>
      <c r="U484" s="254"/>
      <c r="V484" s="254"/>
      <c r="W484" s="254"/>
      <c r="X484" s="254"/>
      <c r="Y484" s="254"/>
      <c r="Z484" s="254"/>
      <c r="AA484" s="254"/>
      <c r="AB484" s="254"/>
      <c r="AC484" s="254"/>
      <c r="AD484" s="254"/>
      <c r="AE484" s="254"/>
      <c r="AF484" s="254"/>
      <c r="AG484" s="254"/>
      <c r="AH484" s="254"/>
      <c r="AI484" s="254"/>
      <c r="AJ484" s="254"/>
      <c r="AK484" s="254"/>
      <c r="AL484" s="254"/>
      <c r="AM484" s="254"/>
      <c r="AN484" s="254"/>
      <c r="AO484" s="254"/>
      <c r="AP484" s="254"/>
      <c r="AQ484" s="254"/>
      <c r="AR484" s="254"/>
      <c r="AS484" s="254"/>
      <c r="AT484" s="254"/>
      <c r="AU484" s="254"/>
      <c r="AV484" s="254"/>
      <c r="AW484" s="254"/>
      <c r="AX484" s="254"/>
      <c r="AY484" s="254"/>
      <c r="AZ484" s="254"/>
      <c r="BA484" s="254"/>
      <c r="BB484" s="254"/>
      <c r="BC484" s="254"/>
      <c r="BD484" s="254"/>
      <c r="BE484" s="254"/>
      <c r="BF484" s="254"/>
      <c r="BG484" s="254"/>
      <c r="BH484" s="254"/>
      <c r="BI484" s="254"/>
      <c r="BJ484" s="254"/>
      <c r="BK484" s="254"/>
      <c r="BL484" s="254"/>
      <c r="BN484" s="255"/>
      <c r="BO484" s="255"/>
      <c r="BP484" s="255"/>
      <c r="BQ484" s="255"/>
      <c r="BR484" s="255"/>
      <c r="BS484" s="255"/>
      <c r="BT484" s="255"/>
      <c r="BU484" s="255"/>
      <c r="BV484" s="255"/>
      <c r="BW484" s="255"/>
      <c r="BX484" s="255"/>
      <c r="BY484" s="255"/>
      <c r="BZ484" s="255"/>
      <c r="CA484" s="255"/>
      <c r="CB484" s="255"/>
      <c r="CC484" s="255"/>
      <c r="CD484" s="255"/>
      <c r="CE484" s="255"/>
      <c r="CF484" s="255"/>
      <c r="CG484" s="255"/>
      <c r="CH484" s="255"/>
      <c r="CI484" s="255"/>
      <c r="CJ484" s="255"/>
      <c r="CK484" s="255"/>
      <c r="CL484" s="255"/>
      <c r="CM484" s="255"/>
      <c r="CN484" s="255"/>
      <c r="CO484" s="255"/>
      <c r="CP484" s="255"/>
      <c r="CQ484" s="255"/>
      <c r="CR484" s="255"/>
      <c r="CS484" s="255"/>
      <c r="CT484" s="255"/>
      <c r="CU484" s="255"/>
      <c r="CV484" s="255"/>
      <c r="CW484" s="255"/>
      <c r="CX484" s="255"/>
      <c r="CY484" s="255"/>
      <c r="CZ484" s="255"/>
      <c r="DA484" s="255"/>
      <c r="DB484" s="255"/>
      <c r="DC484" s="255"/>
      <c r="DD484" s="255"/>
      <c r="DE484" s="255"/>
      <c r="DF484" s="255"/>
      <c r="DG484" s="255"/>
      <c r="DH484" s="255"/>
      <c r="DI484" s="255"/>
      <c r="DJ484" s="255"/>
      <c r="DK484" s="255"/>
      <c r="DL484" s="255"/>
      <c r="DM484" s="255"/>
      <c r="DN484" s="255"/>
      <c r="DO484" s="255"/>
      <c r="DP484" s="255"/>
      <c r="DQ484" s="255"/>
      <c r="DR484" s="255"/>
    </row>
    <row r="485" spans="8:122" x14ac:dyDescent="0.4">
      <c r="H485" s="254"/>
      <c r="I485" s="254"/>
      <c r="J485" s="254"/>
      <c r="K485" s="254"/>
      <c r="L485" s="254"/>
      <c r="M485" s="254"/>
      <c r="N485" s="254"/>
      <c r="O485" s="254"/>
      <c r="P485" s="254"/>
      <c r="Q485" s="254"/>
      <c r="R485" s="254"/>
      <c r="S485" s="254"/>
      <c r="T485" s="254"/>
      <c r="U485" s="254"/>
      <c r="V485" s="254"/>
      <c r="W485" s="254"/>
      <c r="X485" s="254"/>
      <c r="Y485" s="254"/>
      <c r="Z485" s="254"/>
      <c r="AA485" s="254"/>
      <c r="AB485" s="254"/>
      <c r="AC485" s="254"/>
      <c r="AD485" s="254"/>
      <c r="AE485" s="254"/>
      <c r="AF485" s="254"/>
      <c r="AG485" s="254"/>
      <c r="AH485" s="254"/>
      <c r="AI485" s="254"/>
      <c r="AJ485" s="254"/>
      <c r="AK485" s="254"/>
      <c r="AL485" s="254"/>
      <c r="AM485" s="254"/>
      <c r="AN485" s="254"/>
      <c r="AO485" s="254"/>
      <c r="AP485" s="254"/>
      <c r="AQ485" s="254"/>
      <c r="AR485" s="254"/>
      <c r="AS485" s="254"/>
      <c r="AT485" s="254"/>
      <c r="AU485" s="254"/>
      <c r="AV485" s="254"/>
      <c r="AW485" s="254"/>
      <c r="AX485" s="254"/>
      <c r="AY485" s="254"/>
      <c r="AZ485" s="254"/>
      <c r="BA485" s="254"/>
      <c r="BB485" s="254"/>
      <c r="BC485" s="254"/>
      <c r="BD485" s="254"/>
      <c r="BE485" s="254"/>
      <c r="BF485" s="254"/>
      <c r="BG485" s="254"/>
      <c r="BH485" s="254"/>
      <c r="BI485" s="254"/>
      <c r="BJ485" s="254"/>
      <c r="BK485" s="254"/>
      <c r="BL485" s="254"/>
      <c r="BN485" s="255"/>
      <c r="BO485" s="255"/>
      <c r="BP485" s="255"/>
      <c r="BQ485" s="255"/>
      <c r="BR485" s="255"/>
      <c r="BS485" s="255"/>
      <c r="BT485" s="255"/>
      <c r="BU485" s="255"/>
      <c r="BV485" s="255"/>
      <c r="BW485" s="255"/>
      <c r="BX485" s="255"/>
      <c r="BY485" s="255"/>
      <c r="BZ485" s="255"/>
      <c r="CA485" s="255"/>
      <c r="CB485" s="255"/>
      <c r="CC485" s="255"/>
      <c r="CD485" s="255"/>
      <c r="CE485" s="255"/>
      <c r="CF485" s="255"/>
      <c r="CG485" s="255"/>
      <c r="CH485" s="255"/>
      <c r="CI485" s="255"/>
      <c r="CJ485" s="255"/>
      <c r="CK485" s="255"/>
      <c r="CL485" s="255"/>
      <c r="CM485" s="255"/>
      <c r="CN485" s="255"/>
      <c r="CO485" s="255"/>
      <c r="CP485" s="255"/>
      <c r="CQ485" s="255"/>
      <c r="CR485" s="255"/>
      <c r="CS485" s="255"/>
      <c r="CT485" s="255"/>
      <c r="CU485" s="255"/>
      <c r="CV485" s="255"/>
      <c r="CW485" s="255"/>
      <c r="CX485" s="255"/>
      <c r="CY485" s="255"/>
      <c r="CZ485" s="255"/>
      <c r="DA485" s="255"/>
      <c r="DB485" s="255"/>
      <c r="DC485" s="255"/>
      <c r="DD485" s="255"/>
      <c r="DE485" s="255"/>
      <c r="DF485" s="255"/>
      <c r="DG485" s="255"/>
      <c r="DH485" s="255"/>
      <c r="DI485" s="255"/>
      <c r="DJ485" s="255"/>
      <c r="DK485" s="255"/>
      <c r="DL485" s="255"/>
      <c r="DM485" s="255"/>
      <c r="DN485" s="255"/>
      <c r="DO485" s="255"/>
      <c r="DP485" s="255"/>
      <c r="DQ485" s="255"/>
      <c r="DR485" s="255"/>
    </row>
    <row r="486" spans="8:122" x14ac:dyDescent="0.4">
      <c r="H486" s="254"/>
      <c r="I486" s="254"/>
      <c r="J486" s="254"/>
      <c r="K486" s="254"/>
      <c r="L486" s="254"/>
      <c r="M486" s="254"/>
      <c r="N486" s="254"/>
      <c r="O486" s="254"/>
      <c r="P486" s="254"/>
      <c r="Q486" s="254"/>
      <c r="R486" s="254"/>
      <c r="S486" s="254"/>
      <c r="T486" s="254"/>
      <c r="U486" s="254"/>
      <c r="V486" s="254"/>
      <c r="W486" s="254"/>
      <c r="X486" s="254"/>
      <c r="Y486" s="254"/>
      <c r="Z486" s="254"/>
      <c r="AA486" s="254"/>
      <c r="AB486" s="254"/>
      <c r="AC486" s="254"/>
      <c r="AD486" s="254"/>
      <c r="AE486" s="254"/>
      <c r="AF486" s="254"/>
      <c r="AG486" s="254"/>
      <c r="AH486" s="254"/>
      <c r="AI486" s="254"/>
      <c r="AJ486" s="254"/>
      <c r="AK486" s="254"/>
      <c r="AL486" s="254"/>
      <c r="AM486" s="254"/>
      <c r="AN486" s="254"/>
      <c r="AO486" s="254"/>
      <c r="AP486" s="254"/>
      <c r="AQ486" s="254"/>
      <c r="AR486" s="254"/>
      <c r="AS486" s="254"/>
      <c r="AT486" s="254"/>
      <c r="AU486" s="254"/>
      <c r="AV486" s="254"/>
      <c r="AW486" s="254"/>
      <c r="AX486" s="254"/>
      <c r="AY486" s="254"/>
      <c r="AZ486" s="254"/>
      <c r="BA486" s="254"/>
      <c r="BB486" s="254"/>
      <c r="BC486" s="254"/>
      <c r="BD486" s="254"/>
      <c r="BE486" s="254"/>
      <c r="BF486" s="254"/>
      <c r="BG486" s="254"/>
      <c r="BH486" s="254"/>
      <c r="BI486" s="254"/>
      <c r="BJ486" s="254"/>
      <c r="BK486" s="254"/>
      <c r="BL486" s="254"/>
      <c r="BN486" s="255"/>
      <c r="BO486" s="255"/>
      <c r="BP486" s="255"/>
      <c r="BQ486" s="255"/>
      <c r="BR486" s="255"/>
      <c r="BS486" s="255"/>
      <c r="BT486" s="255"/>
      <c r="BU486" s="255"/>
      <c r="BV486" s="255"/>
      <c r="BW486" s="255"/>
      <c r="BX486" s="255"/>
      <c r="BY486" s="255"/>
      <c r="BZ486" s="255"/>
      <c r="CA486" s="255"/>
      <c r="CB486" s="255"/>
      <c r="CC486" s="255"/>
      <c r="CD486" s="255"/>
      <c r="CE486" s="255"/>
      <c r="CF486" s="255"/>
      <c r="CG486" s="255"/>
      <c r="CH486" s="255"/>
      <c r="CI486" s="255"/>
      <c r="CJ486" s="255"/>
      <c r="CK486" s="255"/>
      <c r="CL486" s="255"/>
      <c r="CM486" s="255"/>
      <c r="CN486" s="255"/>
      <c r="CO486" s="255"/>
      <c r="CP486" s="255"/>
      <c r="CQ486" s="255"/>
      <c r="CR486" s="255"/>
      <c r="CS486" s="255"/>
      <c r="CT486" s="255"/>
      <c r="CU486" s="255"/>
      <c r="CV486" s="255"/>
      <c r="CW486" s="255"/>
      <c r="CX486" s="255"/>
      <c r="CY486" s="255"/>
      <c r="CZ486" s="255"/>
      <c r="DA486" s="255"/>
      <c r="DB486" s="255"/>
      <c r="DC486" s="255"/>
      <c r="DD486" s="255"/>
      <c r="DE486" s="255"/>
      <c r="DF486" s="255"/>
      <c r="DG486" s="255"/>
      <c r="DH486" s="255"/>
      <c r="DI486" s="255"/>
      <c r="DJ486" s="255"/>
      <c r="DK486" s="255"/>
      <c r="DL486" s="255"/>
      <c r="DM486" s="255"/>
      <c r="DN486" s="255"/>
      <c r="DO486" s="255"/>
      <c r="DP486" s="255"/>
      <c r="DQ486" s="255"/>
      <c r="DR486" s="255"/>
    </row>
    <row r="487" spans="8:122" x14ac:dyDescent="0.4">
      <c r="H487" s="254"/>
      <c r="I487" s="254"/>
      <c r="J487" s="254"/>
      <c r="K487" s="254"/>
      <c r="L487" s="254"/>
      <c r="M487" s="254"/>
      <c r="N487" s="254"/>
      <c r="O487" s="254"/>
      <c r="P487" s="254"/>
      <c r="Q487" s="254"/>
      <c r="R487" s="254"/>
      <c r="S487" s="254"/>
      <c r="T487" s="254"/>
      <c r="U487" s="254"/>
      <c r="V487" s="254"/>
      <c r="W487" s="254"/>
      <c r="X487" s="254"/>
      <c r="Y487" s="254"/>
      <c r="Z487" s="254"/>
      <c r="AA487" s="254"/>
      <c r="AB487" s="254"/>
      <c r="AC487" s="254"/>
      <c r="AD487" s="254"/>
      <c r="AE487" s="254"/>
      <c r="AF487" s="254"/>
      <c r="AG487" s="254"/>
      <c r="AH487" s="254"/>
      <c r="AI487" s="254"/>
      <c r="AJ487" s="254"/>
      <c r="AK487" s="254"/>
      <c r="AL487" s="254"/>
      <c r="AM487" s="254"/>
      <c r="AN487" s="254"/>
      <c r="AO487" s="254"/>
      <c r="AP487" s="254"/>
      <c r="AQ487" s="254"/>
      <c r="AR487" s="254"/>
      <c r="AS487" s="254"/>
      <c r="AT487" s="254"/>
      <c r="AU487" s="254"/>
      <c r="AV487" s="254"/>
      <c r="AW487" s="254"/>
      <c r="AX487" s="254"/>
      <c r="AY487" s="254"/>
      <c r="AZ487" s="254"/>
      <c r="BA487" s="254"/>
      <c r="BB487" s="254"/>
      <c r="BC487" s="254"/>
      <c r="BD487" s="254"/>
      <c r="BE487" s="254"/>
      <c r="BF487" s="254"/>
      <c r="BG487" s="254"/>
      <c r="BH487" s="254"/>
      <c r="BI487" s="254"/>
      <c r="BJ487" s="254"/>
      <c r="BK487" s="254"/>
      <c r="BL487" s="254"/>
      <c r="BN487" s="255"/>
      <c r="BO487" s="255"/>
      <c r="BP487" s="255"/>
      <c r="BQ487" s="255"/>
      <c r="BR487" s="255"/>
      <c r="BS487" s="255"/>
      <c r="BT487" s="255"/>
      <c r="BU487" s="255"/>
      <c r="BV487" s="255"/>
      <c r="BW487" s="255"/>
      <c r="BX487" s="255"/>
      <c r="BY487" s="255"/>
      <c r="BZ487" s="255"/>
      <c r="CA487" s="255"/>
      <c r="CB487" s="255"/>
      <c r="CC487" s="255"/>
      <c r="CD487" s="255"/>
      <c r="CE487" s="255"/>
      <c r="CF487" s="255"/>
      <c r="CG487" s="255"/>
      <c r="CH487" s="255"/>
      <c r="CI487" s="255"/>
      <c r="CJ487" s="255"/>
      <c r="CK487" s="255"/>
      <c r="CL487" s="255"/>
      <c r="CM487" s="255"/>
      <c r="CN487" s="255"/>
      <c r="CO487" s="255"/>
      <c r="CP487" s="255"/>
      <c r="CQ487" s="255"/>
      <c r="CR487" s="255"/>
      <c r="CS487" s="255"/>
      <c r="CT487" s="255"/>
      <c r="CU487" s="255"/>
      <c r="CV487" s="255"/>
      <c r="CW487" s="255"/>
      <c r="CX487" s="255"/>
      <c r="CY487" s="255"/>
      <c r="CZ487" s="255"/>
      <c r="DA487" s="255"/>
      <c r="DB487" s="255"/>
      <c r="DC487" s="255"/>
      <c r="DD487" s="255"/>
      <c r="DE487" s="255"/>
      <c r="DF487" s="255"/>
      <c r="DG487" s="255"/>
      <c r="DH487" s="255"/>
      <c r="DI487" s="255"/>
      <c r="DJ487" s="255"/>
      <c r="DK487" s="255"/>
      <c r="DL487" s="255"/>
      <c r="DM487" s="255"/>
      <c r="DN487" s="255"/>
      <c r="DO487" s="255"/>
      <c r="DP487" s="255"/>
      <c r="DQ487" s="255"/>
      <c r="DR487" s="255"/>
    </row>
    <row r="488" spans="8:122" x14ac:dyDescent="0.4">
      <c r="H488" s="254"/>
      <c r="I488" s="254"/>
      <c r="J488" s="254"/>
      <c r="K488" s="254"/>
      <c r="L488" s="254"/>
      <c r="M488" s="254"/>
      <c r="N488" s="254"/>
      <c r="O488" s="254"/>
      <c r="P488" s="254"/>
      <c r="Q488" s="254"/>
      <c r="R488" s="254"/>
      <c r="S488" s="254"/>
      <c r="T488" s="254"/>
      <c r="U488" s="254"/>
      <c r="V488" s="254"/>
      <c r="W488" s="254"/>
      <c r="X488" s="254"/>
      <c r="Y488" s="254"/>
      <c r="Z488" s="254"/>
      <c r="AA488" s="254"/>
      <c r="AB488" s="254"/>
      <c r="AC488" s="254"/>
      <c r="AD488" s="254"/>
      <c r="AE488" s="254"/>
      <c r="AF488" s="254"/>
      <c r="AG488" s="254"/>
      <c r="AH488" s="254"/>
      <c r="AI488" s="254"/>
      <c r="AJ488" s="254"/>
      <c r="AK488" s="254"/>
      <c r="AL488" s="254"/>
      <c r="AM488" s="254"/>
      <c r="AN488" s="254"/>
      <c r="AO488" s="254"/>
      <c r="AP488" s="254"/>
      <c r="AQ488" s="254"/>
      <c r="AR488" s="254"/>
      <c r="AS488" s="254"/>
      <c r="AT488" s="254"/>
      <c r="AU488" s="254"/>
      <c r="AV488" s="254"/>
      <c r="AW488" s="254"/>
      <c r="AX488" s="254"/>
      <c r="AY488" s="254"/>
      <c r="AZ488" s="254"/>
      <c r="BA488" s="254"/>
      <c r="BB488" s="254"/>
      <c r="BC488" s="254"/>
      <c r="BD488" s="254"/>
      <c r="BE488" s="254"/>
      <c r="BF488" s="254"/>
      <c r="BG488" s="254"/>
      <c r="BH488" s="254"/>
      <c r="BI488" s="254"/>
      <c r="BJ488" s="254"/>
      <c r="BK488" s="254"/>
      <c r="BL488" s="254"/>
      <c r="BN488" s="255"/>
      <c r="BO488" s="255"/>
      <c r="BP488" s="255"/>
      <c r="BQ488" s="255"/>
      <c r="BR488" s="255"/>
      <c r="BS488" s="255"/>
      <c r="BT488" s="255"/>
      <c r="BU488" s="255"/>
      <c r="BV488" s="255"/>
      <c r="BW488" s="255"/>
      <c r="BX488" s="255"/>
      <c r="BY488" s="255"/>
      <c r="BZ488" s="255"/>
      <c r="CA488" s="255"/>
      <c r="CB488" s="255"/>
      <c r="CC488" s="255"/>
      <c r="CD488" s="255"/>
      <c r="CE488" s="255"/>
      <c r="CF488" s="255"/>
      <c r="CG488" s="255"/>
      <c r="CH488" s="255"/>
      <c r="CI488" s="255"/>
      <c r="CJ488" s="255"/>
      <c r="CK488" s="255"/>
      <c r="CL488" s="255"/>
      <c r="CM488" s="255"/>
      <c r="CN488" s="255"/>
      <c r="CO488" s="255"/>
      <c r="CP488" s="255"/>
      <c r="CQ488" s="255"/>
      <c r="CR488" s="255"/>
      <c r="CS488" s="255"/>
      <c r="CT488" s="255"/>
      <c r="CU488" s="255"/>
      <c r="CV488" s="255"/>
      <c r="CW488" s="255"/>
      <c r="CX488" s="255"/>
      <c r="CY488" s="255"/>
      <c r="CZ488" s="255"/>
      <c r="DA488" s="255"/>
      <c r="DB488" s="255"/>
      <c r="DC488" s="255"/>
      <c r="DD488" s="255"/>
      <c r="DE488" s="255"/>
      <c r="DF488" s="255"/>
      <c r="DG488" s="255"/>
      <c r="DH488" s="255"/>
      <c r="DI488" s="255"/>
      <c r="DJ488" s="255"/>
      <c r="DK488" s="255"/>
      <c r="DL488" s="255"/>
      <c r="DM488" s="255"/>
      <c r="DN488" s="255"/>
      <c r="DO488" s="255"/>
      <c r="DP488" s="255"/>
      <c r="DQ488" s="255"/>
      <c r="DR488" s="255"/>
    </row>
    <row r="489" spans="8:122" x14ac:dyDescent="0.4">
      <c r="H489" s="254"/>
      <c r="I489" s="254"/>
      <c r="J489" s="254"/>
      <c r="K489" s="254"/>
      <c r="L489" s="254"/>
      <c r="M489" s="254"/>
      <c r="N489" s="254"/>
      <c r="O489" s="254"/>
      <c r="P489" s="254"/>
      <c r="Q489" s="254"/>
      <c r="R489" s="254"/>
      <c r="S489" s="254"/>
      <c r="T489" s="254"/>
      <c r="U489" s="254"/>
      <c r="V489" s="254"/>
      <c r="W489" s="254"/>
      <c r="X489" s="254"/>
      <c r="Y489" s="254"/>
      <c r="Z489" s="254"/>
      <c r="AA489" s="254"/>
      <c r="AB489" s="254"/>
      <c r="AC489" s="254"/>
      <c r="AD489" s="254"/>
      <c r="AE489" s="254"/>
      <c r="AF489" s="254"/>
      <c r="AG489" s="254"/>
      <c r="AH489" s="254"/>
      <c r="AI489" s="254"/>
      <c r="AJ489" s="254"/>
      <c r="AK489" s="254"/>
      <c r="AL489" s="254"/>
      <c r="AM489" s="254"/>
      <c r="AN489" s="254"/>
      <c r="AO489" s="254"/>
      <c r="AP489" s="254"/>
      <c r="AQ489" s="254"/>
      <c r="AR489" s="254"/>
      <c r="AS489" s="254"/>
      <c r="AT489" s="254"/>
      <c r="AU489" s="254"/>
      <c r="AV489" s="254"/>
      <c r="AW489" s="254"/>
      <c r="AX489" s="254"/>
      <c r="AY489" s="254"/>
      <c r="AZ489" s="254"/>
      <c r="BA489" s="254"/>
      <c r="BB489" s="254"/>
      <c r="BC489" s="254"/>
      <c r="BD489" s="254"/>
      <c r="BE489" s="254"/>
      <c r="BF489" s="254"/>
      <c r="BG489" s="254"/>
      <c r="BH489" s="254"/>
      <c r="BI489" s="254"/>
      <c r="BJ489" s="254"/>
      <c r="BK489" s="254"/>
      <c r="BL489" s="254"/>
      <c r="BN489" s="255"/>
      <c r="BO489" s="255"/>
      <c r="BP489" s="255"/>
      <c r="BQ489" s="255"/>
      <c r="BR489" s="255"/>
      <c r="BS489" s="255"/>
      <c r="BT489" s="255"/>
      <c r="BU489" s="255"/>
      <c r="BV489" s="255"/>
      <c r="BW489" s="255"/>
      <c r="BX489" s="255"/>
      <c r="BY489" s="255"/>
      <c r="BZ489" s="255"/>
      <c r="CA489" s="255"/>
      <c r="CB489" s="255"/>
      <c r="CC489" s="255"/>
      <c r="CD489" s="255"/>
      <c r="CE489" s="255"/>
      <c r="CF489" s="255"/>
      <c r="CG489" s="255"/>
      <c r="CH489" s="255"/>
      <c r="CI489" s="255"/>
      <c r="CJ489" s="255"/>
      <c r="CK489" s="255"/>
      <c r="CL489" s="255"/>
      <c r="CM489" s="255"/>
      <c r="CN489" s="255"/>
      <c r="CO489" s="255"/>
      <c r="CP489" s="255"/>
      <c r="CQ489" s="255"/>
      <c r="CR489" s="255"/>
      <c r="CS489" s="255"/>
      <c r="CT489" s="255"/>
      <c r="CU489" s="255"/>
      <c r="CV489" s="255"/>
      <c r="CW489" s="255"/>
      <c r="CX489" s="255"/>
      <c r="CY489" s="255"/>
      <c r="CZ489" s="255"/>
      <c r="DA489" s="255"/>
      <c r="DB489" s="255"/>
      <c r="DC489" s="255"/>
      <c r="DD489" s="255"/>
      <c r="DE489" s="255"/>
      <c r="DF489" s="255"/>
      <c r="DG489" s="255"/>
      <c r="DH489" s="255"/>
      <c r="DI489" s="255"/>
      <c r="DJ489" s="255"/>
      <c r="DK489" s="255"/>
      <c r="DL489" s="255"/>
      <c r="DM489" s="255"/>
      <c r="DN489" s="255"/>
      <c r="DO489" s="255"/>
      <c r="DP489" s="255"/>
      <c r="DQ489" s="255"/>
      <c r="DR489" s="255"/>
    </row>
    <row r="490" spans="8:122" x14ac:dyDescent="0.4">
      <c r="H490" s="254"/>
      <c r="I490" s="254"/>
      <c r="J490" s="254"/>
      <c r="K490" s="254"/>
      <c r="L490" s="254"/>
      <c r="M490" s="254"/>
      <c r="N490" s="254"/>
      <c r="O490" s="254"/>
      <c r="P490" s="254"/>
      <c r="Q490" s="254"/>
      <c r="R490" s="254"/>
      <c r="S490" s="254"/>
      <c r="T490" s="254"/>
      <c r="U490" s="254"/>
      <c r="V490" s="254"/>
      <c r="W490" s="254"/>
      <c r="X490" s="254"/>
      <c r="Y490" s="254"/>
      <c r="Z490" s="254"/>
      <c r="AA490" s="254"/>
      <c r="AB490" s="254"/>
      <c r="AC490" s="254"/>
      <c r="AD490" s="254"/>
      <c r="AE490" s="254"/>
      <c r="AF490" s="254"/>
      <c r="AG490" s="254"/>
      <c r="AH490" s="254"/>
      <c r="AI490" s="254"/>
      <c r="AJ490" s="254"/>
      <c r="AK490" s="254"/>
      <c r="AL490" s="254"/>
      <c r="AM490" s="254"/>
      <c r="AN490" s="254"/>
      <c r="AO490" s="254"/>
      <c r="AP490" s="254"/>
      <c r="AQ490" s="254"/>
      <c r="AR490" s="254"/>
      <c r="AS490" s="254"/>
      <c r="AT490" s="254"/>
      <c r="AU490" s="254"/>
      <c r="AV490" s="254"/>
      <c r="AW490" s="254"/>
      <c r="AX490" s="254"/>
      <c r="AY490" s="254"/>
      <c r="AZ490" s="254"/>
      <c r="BA490" s="254"/>
      <c r="BB490" s="254"/>
      <c r="BC490" s="254"/>
      <c r="BD490" s="254"/>
      <c r="BE490" s="254"/>
      <c r="BF490" s="254"/>
      <c r="BG490" s="254"/>
      <c r="BH490" s="254"/>
      <c r="BI490" s="254"/>
      <c r="BJ490" s="254"/>
      <c r="BK490" s="254"/>
      <c r="BL490" s="254"/>
      <c r="BN490" s="255"/>
      <c r="BO490" s="255"/>
      <c r="BP490" s="255"/>
      <c r="BQ490" s="255"/>
      <c r="BR490" s="255"/>
      <c r="BS490" s="255"/>
      <c r="BT490" s="255"/>
      <c r="BU490" s="255"/>
      <c r="BV490" s="255"/>
      <c r="BW490" s="255"/>
      <c r="BX490" s="255"/>
      <c r="BY490" s="255"/>
      <c r="BZ490" s="255"/>
      <c r="CA490" s="255"/>
      <c r="CB490" s="255"/>
      <c r="CC490" s="255"/>
      <c r="CD490" s="255"/>
      <c r="CE490" s="255"/>
      <c r="CF490" s="255"/>
      <c r="CG490" s="255"/>
      <c r="CH490" s="255"/>
      <c r="CI490" s="255"/>
      <c r="CJ490" s="255"/>
      <c r="CK490" s="255"/>
      <c r="CL490" s="255"/>
      <c r="CM490" s="255"/>
      <c r="CN490" s="255"/>
      <c r="CO490" s="255"/>
      <c r="CP490" s="255"/>
      <c r="CQ490" s="255"/>
      <c r="CR490" s="255"/>
      <c r="CS490" s="255"/>
      <c r="CT490" s="255"/>
      <c r="CU490" s="255"/>
      <c r="CV490" s="255"/>
      <c r="CW490" s="255"/>
      <c r="CX490" s="255"/>
      <c r="CY490" s="255"/>
      <c r="CZ490" s="255"/>
      <c r="DA490" s="255"/>
      <c r="DB490" s="255"/>
      <c r="DC490" s="255"/>
      <c r="DD490" s="255"/>
      <c r="DE490" s="255"/>
      <c r="DF490" s="255"/>
      <c r="DG490" s="255"/>
      <c r="DH490" s="255"/>
      <c r="DI490" s="255"/>
      <c r="DJ490" s="255"/>
      <c r="DK490" s="255"/>
      <c r="DL490" s="255"/>
      <c r="DM490" s="255"/>
      <c r="DN490" s="255"/>
      <c r="DO490" s="255"/>
      <c r="DP490" s="255"/>
      <c r="DQ490" s="255"/>
      <c r="DR490" s="255"/>
    </row>
    <row r="491" spans="8:122" x14ac:dyDescent="0.4">
      <c r="H491" s="254"/>
      <c r="I491" s="254"/>
      <c r="J491" s="254"/>
      <c r="K491" s="254"/>
      <c r="L491" s="254"/>
      <c r="M491" s="254"/>
      <c r="N491" s="254"/>
      <c r="O491" s="254"/>
      <c r="P491" s="254"/>
      <c r="Q491" s="254"/>
      <c r="R491" s="254"/>
      <c r="S491" s="254"/>
      <c r="T491" s="254"/>
      <c r="U491" s="254"/>
      <c r="V491" s="254"/>
      <c r="W491" s="254"/>
      <c r="X491" s="254"/>
      <c r="Y491" s="254"/>
      <c r="Z491" s="254"/>
      <c r="AA491" s="254"/>
      <c r="AB491" s="254"/>
      <c r="AC491" s="254"/>
      <c r="AD491" s="254"/>
      <c r="AE491" s="254"/>
      <c r="AF491" s="254"/>
      <c r="AG491" s="254"/>
      <c r="AH491" s="254"/>
      <c r="AI491" s="254"/>
      <c r="AJ491" s="254"/>
      <c r="AK491" s="254"/>
      <c r="AL491" s="254"/>
      <c r="AM491" s="254"/>
      <c r="AN491" s="254"/>
      <c r="AO491" s="254"/>
      <c r="AP491" s="254"/>
      <c r="AQ491" s="254"/>
      <c r="AR491" s="254"/>
      <c r="AS491" s="254"/>
      <c r="AT491" s="254"/>
      <c r="AU491" s="254"/>
      <c r="AV491" s="254"/>
      <c r="AW491" s="254"/>
      <c r="AX491" s="254"/>
      <c r="AY491" s="254"/>
      <c r="AZ491" s="254"/>
      <c r="BA491" s="254"/>
      <c r="BB491" s="254"/>
      <c r="BC491" s="254"/>
      <c r="BD491" s="254"/>
      <c r="BE491" s="254"/>
      <c r="BF491" s="254"/>
      <c r="BG491" s="254"/>
      <c r="BH491" s="254"/>
      <c r="BI491" s="254"/>
      <c r="BJ491" s="254"/>
      <c r="BK491" s="254"/>
      <c r="BL491" s="254"/>
      <c r="BN491" s="255"/>
      <c r="BO491" s="255"/>
      <c r="BP491" s="255"/>
      <c r="BQ491" s="255"/>
      <c r="BR491" s="255"/>
      <c r="BS491" s="255"/>
      <c r="BT491" s="255"/>
      <c r="BU491" s="255"/>
      <c r="BV491" s="255"/>
      <c r="BW491" s="255"/>
      <c r="BX491" s="255"/>
      <c r="BY491" s="255"/>
      <c r="BZ491" s="255"/>
      <c r="CA491" s="255"/>
      <c r="CB491" s="255"/>
      <c r="CC491" s="255"/>
      <c r="CD491" s="255"/>
      <c r="CE491" s="255"/>
      <c r="CF491" s="255"/>
      <c r="CG491" s="255"/>
      <c r="CH491" s="255"/>
      <c r="CI491" s="255"/>
      <c r="CJ491" s="255"/>
      <c r="CK491" s="255"/>
      <c r="CL491" s="255"/>
      <c r="CM491" s="255"/>
      <c r="CN491" s="255"/>
      <c r="CO491" s="255"/>
      <c r="CP491" s="255"/>
      <c r="CQ491" s="255"/>
      <c r="CR491" s="255"/>
      <c r="CS491" s="255"/>
      <c r="CT491" s="255"/>
      <c r="CU491" s="255"/>
      <c r="CV491" s="255"/>
      <c r="CW491" s="255"/>
      <c r="CX491" s="255"/>
      <c r="CY491" s="255"/>
      <c r="CZ491" s="255"/>
      <c r="DA491" s="255"/>
      <c r="DB491" s="255"/>
      <c r="DC491" s="255"/>
      <c r="DD491" s="255"/>
      <c r="DE491" s="255"/>
      <c r="DF491" s="255"/>
      <c r="DG491" s="255"/>
      <c r="DH491" s="255"/>
      <c r="DI491" s="255"/>
      <c r="DJ491" s="255"/>
      <c r="DK491" s="255"/>
      <c r="DL491" s="255"/>
      <c r="DM491" s="255"/>
      <c r="DN491" s="255"/>
      <c r="DO491" s="255"/>
      <c r="DP491" s="255"/>
      <c r="DQ491" s="255"/>
      <c r="DR491" s="255"/>
    </row>
    <row r="492" spans="8:122" x14ac:dyDescent="0.4">
      <c r="H492" s="254"/>
      <c r="I492" s="254"/>
      <c r="J492" s="254"/>
      <c r="K492" s="254"/>
      <c r="L492" s="254"/>
      <c r="M492" s="254"/>
      <c r="N492" s="254"/>
      <c r="O492" s="254"/>
      <c r="P492" s="254"/>
      <c r="Q492" s="254"/>
      <c r="R492" s="254"/>
      <c r="S492" s="254"/>
      <c r="T492" s="254"/>
      <c r="U492" s="254"/>
      <c r="V492" s="254"/>
      <c r="W492" s="254"/>
      <c r="X492" s="254"/>
      <c r="Y492" s="254"/>
      <c r="Z492" s="254"/>
      <c r="AA492" s="254"/>
      <c r="AB492" s="254"/>
      <c r="AC492" s="254"/>
      <c r="AD492" s="254"/>
      <c r="AE492" s="254"/>
      <c r="AF492" s="254"/>
      <c r="AG492" s="254"/>
      <c r="AH492" s="254"/>
      <c r="AI492" s="254"/>
      <c r="AJ492" s="254"/>
      <c r="AK492" s="254"/>
      <c r="AL492" s="254"/>
      <c r="AM492" s="254"/>
      <c r="AN492" s="254"/>
      <c r="AO492" s="254"/>
      <c r="AP492" s="254"/>
      <c r="AQ492" s="254"/>
      <c r="AR492" s="254"/>
      <c r="AS492" s="254"/>
      <c r="AT492" s="254"/>
      <c r="AU492" s="254"/>
      <c r="AV492" s="254"/>
      <c r="AW492" s="254"/>
      <c r="AX492" s="254"/>
      <c r="AY492" s="254"/>
      <c r="AZ492" s="254"/>
      <c r="BA492" s="254"/>
      <c r="BB492" s="254"/>
      <c r="BC492" s="254"/>
      <c r="BD492" s="254"/>
      <c r="BE492" s="254"/>
      <c r="BF492" s="254"/>
      <c r="BG492" s="254"/>
      <c r="BH492" s="254"/>
      <c r="BI492" s="254"/>
      <c r="BJ492" s="254"/>
      <c r="BK492" s="254"/>
      <c r="BL492" s="254"/>
      <c r="BN492" s="255"/>
      <c r="BO492" s="255"/>
      <c r="BP492" s="255"/>
      <c r="BQ492" s="255"/>
      <c r="BR492" s="255"/>
      <c r="BS492" s="255"/>
      <c r="BT492" s="255"/>
      <c r="BU492" s="255"/>
      <c r="BV492" s="255"/>
      <c r="BW492" s="255"/>
      <c r="BX492" s="255"/>
      <c r="BY492" s="255"/>
      <c r="BZ492" s="255"/>
      <c r="CA492" s="255"/>
      <c r="CB492" s="255"/>
      <c r="CC492" s="255"/>
      <c r="CD492" s="255"/>
      <c r="CE492" s="255"/>
      <c r="CF492" s="255"/>
      <c r="CG492" s="255"/>
      <c r="CH492" s="255"/>
      <c r="CI492" s="255"/>
      <c r="CJ492" s="255"/>
      <c r="CK492" s="255"/>
      <c r="CL492" s="255"/>
      <c r="CM492" s="255"/>
      <c r="CN492" s="255"/>
      <c r="CO492" s="255"/>
      <c r="CP492" s="255"/>
      <c r="CQ492" s="255"/>
      <c r="CR492" s="255"/>
      <c r="CS492" s="255"/>
      <c r="CT492" s="255"/>
      <c r="CU492" s="255"/>
      <c r="CV492" s="255"/>
      <c r="CW492" s="255"/>
      <c r="CX492" s="255"/>
      <c r="CY492" s="255"/>
      <c r="CZ492" s="255"/>
      <c r="DA492" s="255"/>
      <c r="DB492" s="255"/>
      <c r="DC492" s="255"/>
      <c r="DD492" s="255"/>
      <c r="DE492" s="255"/>
      <c r="DF492" s="255"/>
      <c r="DG492" s="255"/>
      <c r="DH492" s="255"/>
      <c r="DI492" s="255"/>
      <c r="DJ492" s="255"/>
      <c r="DK492" s="255"/>
      <c r="DL492" s="255"/>
      <c r="DM492" s="255"/>
      <c r="DN492" s="255"/>
      <c r="DO492" s="255"/>
      <c r="DP492" s="255"/>
      <c r="DQ492" s="255"/>
      <c r="DR492" s="255"/>
    </row>
    <row r="493" spans="8:122" x14ac:dyDescent="0.4">
      <c r="H493" s="254"/>
      <c r="I493" s="254"/>
      <c r="J493" s="254"/>
      <c r="K493" s="254"/>
      <c r="L493" s="254"/>
      <c r="M493" s="254"/>
      <c r="N493" s="254"/>
      <c r="O493" s="254"/>
      <c r="P493" s="254"/>
      <c r="Q493" s="254"/>
      <c r="R493" s="254"/>
      <c r="S493" s="254"/>
      <c r="T493" s="254"/>
      <c r="U493" s="254"/>
      <c r="V493" s="254"/>
      <c r="W493" s="254"/>
      <c r="X493" s="254"/>
      <c r="Y493" s="254"/>
      <c r="Z493" s="254"/>
      <c r="AA493" s="254"/>
      <c r="AB493" s="254"/>
      <c r="AC493" s="254"/>
      <c r="AD493" s="254"/>
      <c r="AE493" s="254"/>
      <c r="AF493" s="254"/>
      <c r="AG493" s="254"/>
      <c r="AH493" s="254"/>
      <c r="AI493" s="254"/>
      <c r="AJ493" s="254"/>
      <c r="AK493" s="254"/>
      <c r="AL493" s="254"/>
      <c r="AM493" s="254"/>
      <c r="AN493" s="254"/>
      <c r="AO493" s="254"/>
      <c r="AP493" s="254"/>
      <c r="AQ493" s="254"/>
      <c r="AR493" s="254"/>
      <c r="AS493" s="254"/>
      <c r="AT493" s="254"/>
      <c r="AU493" s="254"/>
      <c r="AV493" s="254"/>
      <c r="AW493" s="254"/>
      <c r="AX493" s="254"/>
      <c r="AY493" s="254"/>
      <c r="AZ493" s="254"/>
      <c r="BA493" s="254"/>
      <c r="BB493" s="254"/>
      <c r="BC493" s="254"/>
      <c r="BD493" s="254"/>
      <c r="BE493" s="254"/>
      <c r="BF493" s="254"/>
      <c r="BG493" s="254"/>
      <c r="BH493" s="254"/>
      <c r="BI493" s="254"/>
      <c r="BJ493" s="254"/>
      <c r="BK493" s="254"/>
      <c r="BL493" s="254"/>
      <c r="BN493" s="255"/>
      <c r="BO493" s="255"/>
      <c r="BP493" s="255"/>
      <c r="BQ493" s="255"/>
      <c r="BR493" s="255"/>
      <c r="BS493" s="255"/>
      <c r="BT493" s="255"/>
      <c r="BU493" s="255"/>
      <c r="BV493" s="255"/>
      <c r="BW493" s="255"/>
      <c r="BX493" s="255"/>
      <c r="BY493" s="255"/>
      <c r="BZ493" s="255"/>
      <c r="CA493" s="255"/>
      <c r="CB493" s="255"/>
      <c r="CC493" s="255"/>
      <c r="CD493" s="255"/>
      <c r="CE493" s="255"/>
      <c r="CF493" s="255"/>
      <c r="CG493" s="255"/>
      <c r="CH493" s="255"/>
      <c r="CI493" s="255"/>
      <c r="CJ493" s="255"/>
      <c r="CK493" s="255"/>
      <c r="CL493" s="255"/>
      <c r="CM493" s="255"/>
      <c r="CN493" s="255"/>
      <c r="CO493" s="255"/>
      <c r="CP493" s="255"/>
      <c r="CQ493" s="255"/>
      <c r="CR493" s="255"/>
      <c r="CS493" s="255"/>
      <c r="CT493" s="255"/>
      <c r="CU493" s="255"/>
      <c r="CV493" s="255"/>
      <c r="CW493" s="255"/>
      <c r="CX493" s="255"/>
      <c r="CY493" s="255"/>
      <c r="CZ493" s="255"/>
      <c r="DA493" s="255"/>
      <c r="DB493" s="255"/>
      <c r="DC493" s="255"/>
      <c r="DD493" s="255"/>
      <c r="DE493" s="255"/>
      <c r="DF493" s="255"/>
      <c r="DG493" s="255"/>
      <c r="DH493" s="255"/>
      <c r="DI493" s="255"/>
      <c r="DJ493" s="255"/>
      <c r="DK493" s="255"/>
      <c r="DL493" s="255"/>
      <c r="DM493" s="255"/>
      <c r="DN493" s="255"/>
      <c r="DO493" s="255"/>
      <c r="DP493" s="255"/>
      <c r="DQ493" s="255"/>
      <c r="DR493" s="255"/>
    </row>
    <row r="494" spans="8:122" x14ac:dyDescent="0.4">
      <c r="H494" s="254"/>
      <c r="I494" s="254"/>
      <c r="J494" s="254"/>
      <c r="K494" s="254"/>
      <c r="L494" s="254"/>
      <c r="M494" s="254"/>
      <c r="N494" s="254"/>
      <c r="O494" s="254"/>
      <c r="P494" s="254"/>
      <c r="Q494" s="254"/>
      <c r="R494" s="254"/>
      <c r="S494" s="254"/>
      <c r="T494" s="254"/>
      <c r="U494" s="254"/>
      <c r="V494" s="254"/>
      <c r="W494" s="254"/>
      <c r="X494" s="254"/>
      <c r="Y494" s="254"/>
      <c r="Z494" s="254"/>
      <c r="AA494" s="254"/>
      <c r="AB494" s="254"/>
      <c r="AC494" s="254"/>
      <c r="AD494" s="254"/>
      <c r="AE494" s="254"/>
      <c r="AF494" s="254"/>
      <c r="AG494" s="254"/>
      <c r="AH494" s="254"/>
      <c r="AI494" s="254"/>
      <c r="AJ494" s="254"/>
      <c r="AK494" s="254"/>
      <c r="AL494" s="254"/>
      <c r="AM494" s="254"/>
      <c r="AN494" s="254"/>
      <c r="AO494" s="254"/>
      <c r="AP494" s="254"/>
      <c r="AQ494" s="254"/>
      <c r="AR494" s="254"/>
      <c r="AS494" s="254"/>
      <c r="AT494" s="254"/>
      <c r="AU494" s="254"/>
      <c r="AV494" s="254"/>
      <c r="AW494" s="254"/>
      <c r="AX494" s="254"/>
      <c r="AY494" s="254"/>
      <c r="AZ494" s="254"/>
      <c r="BA494" s="254"/>
      <c r="BB494" s="254"/>
      <c r="BC494" s="254"/>
      <c r="BD494" s="254"/>
      <c r="BE494" s="254"/>
      <c r="BF494" s="254"/>
      <c r="BG494" s="254"/>
      <c r="BH494" s="254"/>
      <c r="BI494" s="254"/>
      <c r="BJ494" s="254"/>
      <c r="BK494" s="254"/>
      <c r="BL494" s="254"/>
      <c r="BN494" s="255"/>
      <c r="BO494" s="255"/>
      <c r="BP494" s="255"/>
      <c r="BQ494" s="255"/>
      <c r="BR494" s="255"/>
      <c r="BS494" s="255"/>
      <c r="BT494" s="255"/>
      <c r="BU494" s="255"/>
      <c r="BV494" s="255"/>
      <c r="BW494" s="255"/>
      <c r="BX494" s="255"/>
      <c r="BY494" s="255"/>
      <c r="BZ494" s="255"/>
      <c r="CA494" s="255"/>
      <c r="CB494" s="255"/>
      <c r="CC494" s="255"/>
      <c r="CD494" s="255"/>
      <c r="CE494" s="255"/>
      <c r="CF494" s="255"/>
      <c r="CG494" s="255"/>
      <c r="CH494" s="255"/>
      <c r="CI494" s="255"/>
      <c r="CJ494" s="255"/>
      <c r="CK494" s="255"/>
      <c r="CL494" s="255"/>
      <c r="CM494" s="255"/>
      <c r="CN494" s="255"/>
      <c r="CO494" s="255"/>
      <c r="CP494" s="255"/>
      <c r="CQ494" s="255"/>
      <c r="CR494" s="255"/>
      <c r="CS494" s="255"/>
      <c r="CT494" s="255"/>
      <c r="CU494" s="255"/>
      <c r="CV494" s="255"/>
      <c r="CW494" s="255"/>
      <c r="CX494" s="255"/>
      <c r="CY494" s="255"/>
      <c r="CZ494" s="255"/>
      <c r="DA494" s="255"/>
      <c r="DB494" s="255"/>
      <c r="DC494" s="255"/>
      <c r="DD494" s="255"/>
      <c r="DE494" s="255"/>
      <c r="DF494" s="255"/>
      <c r="DG494" s="255"/>
      <c r="DH494" s="255"/>
      <c r="DI494" s="255"/>
      <c r="DJ494" s="255"/>
      <c r="DK494" s="255"/>
      <c r="DL494" s="255"/>
      <c r="DM494" s="255"/>
      <c r="DN494" s="255"/>
      <c r="DO494" s="255"/>
      <c r="DP494" s="255"/>
      <c r="DQ494" s="255"/>
      <c r="DR494" s="255"/>
    </row>
    <row r="495" spans="8:122" x14ac:dyDescent="0.4">
      <c r="H495" s="254"/>
      <c r="I495" s="254"/>
      <c r="J495" s="254"/>
      <c r="K495" s="254"/>
      <c r="L495" s="254"/>
      <c r="M495" s="254"/>
      <c r="N495" s="254"/>
      <c r="O495" s="254"/>
      <c r="P495" s="254"/>
      <c r="Q495" s="254"/>
      <c r="R495" s="254"/>
      <c r="S495" s="254"/>
      <c r="T495" s="254"/>
      <c r="U495" s="254"/>
      <c r="V495" s="254"/>
      <c r="W495" s="254"/>
      <c r="X495" s="254"/>
      <c r="Y495" s="254"/>
      <c r="Z495" s="254"/>
      <c r="AA495" s="254"/>
      <c r="AB495" s="254"/>
      <c r="AC495" s="254"/>
      <c r="AD495" s="254"/>
      <c r="AE495" s="254"/>
      <c r="AF495" s="254"/>
      <c r="AG495" s="254"/>
      <c r="AH495" s="254"/>
      <c r="AI495" s="254"/>
      <c r="AJ495" s="254"/>
      <c r="AK495" s="254"/>
      <c r="AL495" s="254"/>
      <c r="AM495" s="254"/>
      <c r="AN495" s="254"/>
      <c r="AO495" s="254"/>
      <c r="AP495" s="254"/>
      <c r="AQ495" s="254"/>
      <c r="AR495" s="254"/>
      <c r="AS495" s="254"/>
      <c r="AT495" s="254"/>
      <c r="AU495" s="254"/>
      <c r="AV495" s="254"/>
      <c r="AW495" s="254"/>
      <c r="AX495" s="254"/>
      <c r="AY495" s="254"/>
      <c r="AZ495" s="254"/>
      <c r="BA495" s="254"/>
      <c r="BB495" s="254"/>
      <c r="BC495" s="254"/>
      <c r="BD495" s="254"/>
      <c r="BE495" s="254"/>
      <c r="BF495" s="254"/>
      <c r="BG495" s="254"/>
      <c r="BH495" s="254"/>
      <c r="BI495" s="254"/>
      <c r="BJ495" s="254"/>
      <c r="BK495" s="254"/>
      <c r="BL495" s="254"/>
      <c r="BN495" s="255"/>
      <c r="BO495" s="255"/>
      <c r="BP495" s="255"/>
      <c r="BQ495" s="255"/>
      <c r="BR495" s="255"/>
      <c r="BS495" s="255"/>
      <c r="BT495" s="255"/>
      <c r="BU495" s="255"/>
      <c r="BV495" s="255"/>
      <c r="BW495" s="255"/>
      <c r="BX495" s="255"/>
      <c r="BY495" s="255"/>
      <c r="BZ495" s="255"/>
      <c r="CA495" s="255"/>
      <c r="CB495" s="255"/>
      <c r="CC495" s="255"/>
      <c r="CD495" s="255"/>
      <c r="CE495" s="255"/>
      <c r="CF495" s="255"/>
      <c r="CG495" s="255"/>
      <c r="CH495" s="255"/>
      <c r="CI495" s="255"/>
      <c r="CJ495" s="255"/>
      <c r="CK495" s="255"/>
      <c r="CL495" s="255"/>
      <c r="CM495" s="255"/>
      <c r="CN495" s="255"/>
      <c r="CO495" s="255"/>
      <c r="CP495" s="255"/>
      <c r="CQ495" s="255"/>
      <c r="CR495" s="255"/>
      <c r="CS495" s="255"/>
      <c r="CT495" s="255"/>
      <c r="CU495" s="255"/>
      <c r="CV495" s="255"/>
      <c r="CW495" s="255"/>
      <c r="CX495" s="255"/>
      <c r="CY495" s="255"/>
      <c r="CZ495" s="255"/>
      <c r="DA495" s="255"/>
      <c r="DB495" s="255"/>
      <c r="DC495" s="255"/>
      <c r="DD495" s="255"/>
      <c r="DE495" s="255"/>
      <c r="DF495" s="255"/>
      <c r="DG495" s="255"/>
      <c r="DH495" s="255"/>
      <c r="DI495" s="255"/>
      <c r="DJ495" s="255"/>
      <c r="DK495" s="255"/>
      <c r="DL495" s="255"/>
      <c r="DM495" s="255"/>
      <c r="DN495" s="255"/>
      <c r="DO495" s="255"/>
      <c r="DP495" s="255"/>
      <c r="DQ495" s="255"/>
      <c r="DR495" s="255"/>
    </row>
    <row r="496" spans="8:122" x14ac:dyDescent="0.4">
      <c r="H496" s="254"/>
      <c r="I496" s="254"/>
      <c r="J496" s="254"/>
      <c r="K496" s="254"/>
      <c r="L496" s="254"/>
      <c r="M496" s="254"/>
      <c r="N496" s="254"/>
      <c r="O496" s="254"/>
      <c r="P496" s="254"/>
      <c r="Q496" s="254"/>
      <c r="R496" s="254"/>
      <c r="S496" s="254"/>
      <c r="T496" s="254"/>
      <c r="U496" s="254"/>
      <c r="V496" s="254"/>
      <c r="W496" s="254"/>
      <c r="X496" s="254"/>
      <c r="Y496" s="254"/>
      <c r="Z496" s="254"/>
      <c r="AA496" s="254"/>
      <c r="AB496" s="254"/>
      <c r="AC496" s="254"/>
      <c r="AD496" s="254"/>
      <c r="AE496" s="254"/>
      <c r="AF496" s="254"/>
      <c r="AG496" s="254"/>
      <c r="AH496" s="254"/>
      <c r="AI496" s="254"/>
      <c r="AJ496" s="254"/>
      <c r="AK496" s="254"/>
      <c r="AL496" s="254"/>
      <c r="AM496" s="254"/>
      <c r="AN496" s="254"/>
      <c r="AO496" s="254"/>
      <c r="AP496" s="254"/>
      <c r="AQ496" s="254"/>
      <c r="AR496" s="254"/>
      <c r="AS496" s="254"/>
      <c r="AT496" s="254"/>
      <c r="AU496" s="254"/>
      <c r="AV496" s="254"/>
      <c r="AW496" s="254"/>
      <c r="AX496" s="254"/>
      <c r="AY496" s="254"/>
      <c r="AZ496" s="254"/>
      <c r="BA496" s="254"/>
      <c r="BB496" s="254"/>
      <c r="BC496" s="254"/>
      <c r="BD496" s="254"/>
      <c r="BE496" s="254"/>
      <c r="BF496" s="254"/>
      <c r="BG496" s="254"/>
      <c r="BH496" s="254"/>
      <c r="BI496" s="254"/>
      <c r="BJ496" s="254"/>
      <c r="BK496" s="254"/>
      <c r="BL496" s="254"/>
      <c r="BN496" s="255"/>
      <c r="BO496" s="255"/>
      <c r="BP496" s="255"/>
      <c r="BQ496" s="255"/>
      <c r="BR496" s="255"/>
      <c r="BS496" s="255"/>
      <c r="BT496" s="255"/>
      <c r="BU496" s="255"/>
      <c r="BV496" s="255"/>
      <c r="BW496" s="255"/>
      <c r="BX496" s="255"/>
      <c r="BY496" s="255"/>
      <c r="BZ496" s="255"/>
      <c r="CA496" s="255"/>
      <c r="CB496" s="255"/>
      <c r="CC496" s="255"/>
      <c r="CD496" s="255"/>
      <c r="CE496" s="255"/>
      <c r="CF496" s="255"/>
      <c r="CG496" s="255"/>
      <c r="CH496" s="255"/>
      <c r="CI496" s="255"/>
      <c r="CJ496" s="255"/>
      <c r="CK496" s="255"/>
      <c r="CL496" s="255"/>
      <c r="CM496" s="255"/>
      <c r="CN496" s="255"/>
      <c r="CO496" s="255"/>
      <c r="CP496" s="255"/>
      <c r="CQ496" s="255"/>
      <c r="CR496" s="255"/>
      <c r="CS496" s="255"/>
      <c r="CT496" s="255"/>
      <c r="CU496" s="255"/>
      <c r="CV496" s="255"/>
      <c r="CW496" s="255"/>
      <c r="CX496" s="255"/>
      <c r="CY496" s="255"/>
      <c r="CZ496" s="255"/>
      <c r="DA496" s="255"/>
      <c r="DB496" s="255"/>
      <c r="DC496" s="255"/>
      <c r="DD496" s="255"/>
      <c r="DE496" s="255"/>
      <c r="DF496" s="255"/>
      <c r="DG496" s="255"/>
      <c r="DH496" s="255"/>
      <c r="DI496" s="255"/>
      <c r="DJ496" s="255"/>
      <c r="DK496" s="255"/>
      <c r="DL496" s="255"/>
      <c r="DM496" s="255"/>
      <c r="DN496" s="255"/>
      <c r="DO496" s="255"/>
      <c r="DP496" s="255"/>
      <c r="DQ496" s="255"/>
      <c r="DR496" s="255"/>
    </row>
    <row r="497" spans="8:122" x14ac:dyDescent="0.4">
      <c r="H497" s="254"/>
      <c r="I497" s="254"/>
      <c r="J497" s="254"/>
      <c r="K497" s="254"/>
      <c r="L497" s="254"/>
      <c r="M497" s="254"/>
      <c r="N497" s="254"/>
      <c r="O497" s="254"/>
      <c r="P497" s="254"/>
      <c r="Q497" s="254"/>
      <c r="R497" s="254"/>
      <c r="S497" s="254"/>
      <c r="T497" s="254"/>
      <c r="U497" s="254"/>
      <c r="V497" s="254"/>
      <c r="W497" s="254"/>
      <c r="X497" s="254"/>
      <c r="Y497" s="254"/>
      <c r="Z497" s="254"/>
      <c r="AA497" s="254"/>
      <c r="AB497" s="254"/>
      <c r="AC497" s="254"/>
      <c r="AD497" s="254"/>
      <c r="AE497" s="254"/>
      <c r="AF497" s="254"/>
      <c r="AG497" s="254"/>
      <c r="AH497" s="254"/>
      <c r="AI497" s="254"/>
      <c r="AJ497" s="254"/>
      <c r="AK497" s="254"/>
      <c r="AL497" s="254"/>
      <c r="AM497" s="254"/>
      <c r="AN497" s="254"/>
      <c r="AO497" s="254"/>
      <c r="AP497" s="254"/>
      <c r="AQ497" s="254"/>
      <c r="AR497" s="254"/>
      <c r="AS497" s="254"/>
      <c r="AT497" s="254"/>
      <c r="AU497" s="254"/>
      <c r="AV497" s="254"/>
      <c r="AW497" s="254"/>
      <c r="AX497" s="254"/>
      <c r="AY497" s="254"/>
      <c r="AZ497" s="254"/>
      <c r="BA497" s="254"/>
      <c r="BB497" s="254"/>
      <c r="BC497" s="254"/>
      <c r="BD497" s="254"/>
      <c r="BE497" s="254"/>
      <c r="BF497" s="254"/>
      <c r="BG497" s="254"/>
      <c r="BH497" s="254"/>
      <c r="BI497" s="254"/>
      <c r="BJ497" s="254"/>
      <c r="BK497" s="254"/>
      <c r="BL497" s="254"/>
      <c r="BN497" s="255"/>
      <c r="BO497" s="255"/>
      <c r="BP497" s="255"/>
      <c r="BQ497" s="255"/>
      <c r="BR497" s="255"/>
      <c r="BS497" s="255"/>
      <c r="BT497" s="255"/>
      <c r="BU497" s="255"/>
      <c r="BV497" s="255"/>
      <c r="BW497" s="255"/>
      <c r="BX497" s="255"/>
      <c r="BY497" s="255"/>
      <c r="BZ497" s="255"/>
      <c r="CA497" s="255"/>
      <c r="CB497" s="255"/>
      <c r="CC497" s="255"/>
      <c r="CD497" s="255"/>
      <c r="CE497" s="255"/>
      <c r="CF497" s="255"/>
      <c r="CG497" s="255"/>
      <c r="CH497" s="255"/>
      <c r="CI497" s="255"/>
      <c r="CJ497" s="255"/>
      <c r="CK497" s="255"/>
      <c r="CL497" s="255"/>
      <c r="CM497" s="255"/>
      <c r="CN497" s="255"/>
      <c r="CO497" s="255"/>
      <c r="CP497" s="255"/>
      <c r="CQ497" s="255"/>
      <c r="CR497" s="255"/>
      <c r="CS497" s="255"/>
      <c r="CT497" s="255"/>
      <c r="CU497" s="255"/>
      <c r="CV497" s="255"/>
      <c r="CW497" s="255"/>
      <c r="CX497" s="255"/>
      <c r="CY497" s="255"/>
      <c r="CZ497" s="255"/>
      <c r="DA497" s="255"/>
      <c r="DB497" s="255"/>
      <c r="DC497" s="255"/>
      <c r="DD497" s="255"/>
      <c r="DE497" s="255"/>
      <c r="DF497" s="255"/>
      <c r="DG497" s="255"/>
      <c r="DH497" s="255"/>
      <c r="DI497" s="255"/>
      <c r="DJ497" s="255"/>
      <c r="DK497" s="255"/>
      <c r="DL497" s="255"/>
      <c r="DM497" s="255"/>
      <c r="DN497" s="255"/>
      <c r="DO497" s="255"/>
      <c r="DP497" s="255"/>
      <c r="DQ497" s="255"/>
      <c r="DR497" s="255"/>
    </row>
    <row r="498" spans="8:122" x14ac:dyDescent="0.4">
      <c r="H498" s="254"/>
      <c r="I498" s="254"/>
      <c r="J498" s="254"/>
      <c r="K498" s="254"/>
      <c r="L498" s="254"/>
      <c r="M498" s="254"/>
      <c r="N498" s="254"/>
      <c r="O498" s="254"/>
      <c r="P498" s="254"/>
      <c r="Q498" s="254"/>
      <c r="R498" s="254"/>
      <c r="S498" s="254"/>
      <c r="T498" s="254"/>
      <c r="U498" s="254"/>
      <c r="V498" s="254"/>
      <c r="W498" s="254"/>
      <c r="X498" s="254"/>
      <c r="Y498" s="254"/>
      <c r="Z498" s="254"/>
      <c r="AA498" s="254"/>
      <c r="AB498" s="254"/>
      <c r="AC498" s="254"/>
      <c r="AD498" s="254"/>
      <c r="AE498" s="254"/>
      <c r="AF498" s="254"/>
      <c r="AG498" s="254"/>
      <c r="AH498" s="254"/>
      <c r="AI498" s="254"/>
      <c r="AJ498" s="254"/>
      <c r="AK498" s="254"/>
      <c r="AL498" s="254"/>
      <c r="AM498" s="254"/>
      <c r="AN498" s="254"/>
      <c r="AO498" s="254"/>
      <c r="AP498" s="254"/>
      <c r="AQ498" s="254"/>
      <c r="AR498" s="254"/>
      <c r="AS498" s="254"/>
      <c r="AT498" s="254"/>
      <c r="AU498" s="254"/>
      <c r="AV498" s="254"/>
      <c r="AW498" s="254"/>
      <c r="AX498" s="254"/>
      <c r="AY498" s="254"/>
      <c r="AZ498" s="254"/>
      <c r="BA498" s="254"/>
      <c r="BB498" s="254"/>
      <c r="BC498" s="254"/>
      <c r="BD498" s="254"/>
      <c r="BE498" s="254"/>
      <c r="BF498" s="254"/>
      <c r="BG498" s="254"/>
      <c r="BH498" s="254"/>
      <c r="BI498" s="254"/>
      <c r="BJ498" s="254"/>
      <c r="BK498" s="254"/>
      <c r="BL498" s="254"/>
      <c r="BN498" s="255"/>
      <c r="BO498" s="255"/>
      <c r="BP498" s="255"/>
      <c r="BQ498" s="255"/>
      <c r="BR498" s="255"/>
      <c r="BS498" s="255"/>
      <c r="BT498" s="255"/>
      <c r="BU498" s="255"/>
      <c r="BV498" s="255"/>
      <c r="BW498" s="255"/>
      <c r="BX498" s="255"/>
      <c r="BY498" s="255"/>
      <c r="BZ498" s="255"/>
      <c r="CA498" s="255"/>
      <c r="CB498" s="255"/>
      <c r="CC498" s="255"/>
      <c r="CD498" s="255"/>
      <c r="CE498" s="255"/>
      <c r="CF498" s="255"/>
      <c r="CG498" s="255"/>
      <c r="CH498" s="255"/>
      <c r="CI498" s="255"/>
      <c r="CJ498" s="255"/>
      <c r="CK498" s="255"/>
      <c r="CL498" s="255"/>
      <c r="CM498" s="255"/>
      <c r="CN498" s="255"/>
      <c r="CO498" s="255"/>
      <c r="CP498" s="255"/>
      <c r="CQ498" s="255"/>
      <c r="CR498" s="255"/>
      <c r="CS498" s="255"/>
      <c r="CT498" s="255"/>
      <c r="CU498" s="255"/>
      <c r="CV498" s="255"/>
      <c r="CW498" s="255"/>
      <c r="CX498" s="255"/>
      <c r="CY498" s="255"/>
      <c r="CZ498" s="255"/>
      <c r="DA498" s="255"/>
      <c r="DB498" s="255"/>
      <c r="DC498" s="255"/>
      <c r="DD498" s="255"/>
      <c r="DE498" s="255"/>
      <c r="DF498" s="255"/>
      <c r="DG498" s="255"/>
      <c r="DH498" s="255"/>
      <c r="DI498" s="255"/>
      <c r="DJ498" s="255"/>
      <c r="DK498" s="255"/>
      <c r="DL498" s="255"/>
      <c r="DM498" s="255"/>
      <c r="DN498" s="255"/>
      <c r="DO498" s="255"/>
      <c r="DP498" s="255"/>
      <c r="DQ498" s="255"/>
      <c r="DR498" s="255"/>
    </row>
    <row r="499" spans="8:122" x14ac:dyDescent="0.4">
      <c r="H499" s="254"/>
      <c r="I499" s="254"/>
      <c r="J499" s="254"/>
      <c r="K499" s="254"/>
      <c r="L499" s="254"/>
      <c r="M499" s="254"/>
      <c r="N499" s="254"/>
      <c r="O499" s="254"/>
      <c r="P499" s="254"/>
      <c r="Q499" s="254"/>
      <c r="R499" s="254"/>
      <c r="S499" s="254"/>
      <c r="T499" s="254"/>
      <c r="U499" s="254"/>
      <c r="V499" s="254"/>
      <c r="W499" s="254"/>
      <c r="X499" s="254"/>
      <c r="Y499" s="254"/>
      <c r="Z499" s="254"/>
      <c r="AA499" s="254"/>
      <c r="AB499" s="254"/>
      <c r="AC499" s="254"/>
      <c r="AD499" s="254"/>
      <c r="AE499" s="254"/>
      <c r="AF499" s="254"/>
      <c r="AG499" s="254"/>
      <c r="AH499" s="254"/>
      <c r="AI499" s="254"/>
      <c r="AJ499" s="254"/>
      <c r="AK499" s="254"/>
      <c r="AL499" s="254"/>
      <c r="AM499" s="254"/>
      <c r="AN499" s="254"/>
      <c r="AO499" s="254"/>
      <c r="AP499" s="254"/>
      <c r="AQ499" s="254"/>
      <c r="AR499" s="254"/>
      <c r="AS499" s="254"/>
      <c r="AT499" s="254"/>
      <c r="AU499" s="254"/>
      <c r="AV499" s="254"/>
      <c r="AW499" s="254"/>
      <c r="AX499" s="254"/>
      <c r="AY499" s="254"/>
      <c r="AZ499" s="254"/>
      <c r="BA499" s="254"/>
      <c r="BB499" s="254"/>
      <c r="BC499" s="254"/>
      <c r="BD499" s="254"/>
      <c r="BE499" s="254"/>
      <c r="BF499" s="254"/>
      <c r="BG499" s="254"/>
      <c r="BH499" s="254"/>
      <c r="BI499" s="254"/>
      <c r="BJ499" s="254"/>
      <c r="BK499" s="254"/>
      <c r="BL499" s="254"/>
      <c r="BN499" s="255"/>
      <c r="BO499" s="255"/>
      <c r="BP499" s="255"/>
      <c r="BQ499" s="255"/>
      <c r="BR499" s="255"/>
      <c r="BS499" s="255"/>
      <c r="BT499" s="255"/>
      <c r="BU499" s="255"/>
      <c r="BV499" s="255"/>
      <c r="BW499" s="255"/>
      <c r="BX499" s="255"/>
      <c r="BY499" s="255"/>
      <c r="BZ499" s="255"/>
      <c r="CA499" s="255"/>
      <c r="CB499" s="255"/>
      <c r="CC499" s="255"/>
      <c r="CD499" s="255"/>
      <c r="CE499" s="255"/>
      <c r="CF499" s="255"/>
      <c r="CG499" s="255"/>
      <c r="CH499" s="255"/>
      <c r="CI499" s="255"/>
      <c r="CJ499" s="255"/>
      <c r="CK499" s="255"/>
      <c r="CL499" s="255"/>
      <c r="CM499" s="255"/>
      <c r="CN499" s="255"/>
      <c r="CO499" s="255"/>
      <c r="CP499" s="255"/>
      <c r="CQ499" s="255"/>
      <c r="CR499" s="255"/>
      <c r="CS499" s="255"/>
      <c r="CT499" s="255"/>
      <c r="CU499" s="255"/>
      <c r="CV499" s="255"/>
      <c r="CW499" s="255"/>
      <c r="CX499" s="255"/>
      <c r="CY499" s="255"/>
      <c r="CZ499" s="255"/>
      <c r="DA499" s="255"/>
      <c r="DB499" s="255"/>
      <c r="DC499" s="255"/>
      <c r="DD499" s="255"/>
      <c r="DE499" s="255"/>
      <c r="DF499" s="255"/>
      <c r="DG499" s="255"/>
      <c r="DH499" s="255"/>
      <c r="DI499" s="255"/>
      <c r="DJ499" s="255"/>
      <c r="DK499" s="255"/>
      <c r="DL499" s="255"/>
      <c r="DM499" s="255"/>
      <c r="DN499" s="255"/>
      <c r="DO499" s="255"/>
      <c r="DP499" s="255"/>
      <c r="DQ499" s="255"/>
      <c r="DR499" s="255"/>
    </row>
    <row r="500" spans="8:122" x14ac:dyDescent="0.4">
      <c r="H500" s="254"/>
      <c r="I500" s="254"/>
      <c r="J500" s="254"/>
      <c r="K500" s="254"/>
      <c r="L500" s="254"/>
      <c r="M500" s="254"/>
      <c r="N500" s="254"/>
      <c r="O500" s="254"/>
      <c r="P500" s="254"/>
      <c r="Q500" s="254"/>
      <c r="R500" s="254"/>
      <c r="S500" s="254"/>
      <c r="T500" s="254"/>
      <c r="U500" s="254"/>
      <c r="V500" s="254"/>
      <c r="W500" s="254"/>
      <c r="X500" s="254"/>
      <c r="Y500" s="254"/>
      <c r="Z500" s="254"/>
      <c r="AA500" s="254"/>
      <c r="AB500" s="254"/>
      <c r="AC500" s="254"/>
      <c r="AD500" s="254"/>
      <c r="AE500" s="254"/>
      <c r="AF500" s="254"/>
      <c r="AG500" s="254"/>
      <c r="AH500" s="254"/>
      <c r="AI500" s="254"/>
      <c r="AJ500" s="254"/>
      <c r="AK500" s="254"/>
      <c r="AL500" s="254"/>
      <c r="AM500" s="254"/>
      <c r="AN500" s="254"/>
      <c r="AO500" s="254"/>
      <c r="AP500" s="254"/>
      <c r="AQ500" s="254"/>
      <c r="AR500" s="254"/>
      <c r="AS500" s="254"/>
      <c r="AT500" s="254"/>
      <c r="AU500" s="254"/>
      <c r="AV500" s="254"/>
      <c r="AW500" s="254"/>
      <c r="AX500" s="254"/>
      <c r="AY500" s="254"/>
      <c r="AZ500" s="254"/>
      <c r="BA500" s="254"/>
      <c r="BB500" s="254"/>
      <c r="BC500" s="254"/>
      <c r="BD500" s="254"/>
      <c r="BE500" s="254"/>
      <c r="BF500" s="254"/>
      <c r="BG500" s="254"/>
      <c r="BH500" s="254"/>
      <c r="BI500" s="254"/>
      <c r="BJ500" s="254"/>
      <c r="BK500" s="254"/>
      <c r="BL500" s="254"/>
      <c r="BN500" s="255"/>
      <c r="BO500" s="255"/>
      <c r="BP500" s="255"/>
      <c r="BQ500" s="255"/>
      <c r="BR500" s="255"/>
      <c r="BS500" s="255"/>
      <c r="BT500" s="255"/>
      <c r="BU500" s="255"/>
      <c r="BV500" s="255"/>
      <c r="BW500" s="255"/>
      <c r="BX500" s="255"/>
      <c r="BY500" s="255"/>
      <c r="BZ500" s="255"/>
      <c r="CA500" s="255"/>
      <c r="CB500" s="255"/>
      <c r="CC500" s="255"/>
      <c r="CD500" s="255"/>
      <c r="CE500" s="255"/>
      <c r="CF500" s="255"/>
      <c r="CG500" s="255"/>
      <c r="CH500" s="255"/>
      <c r="CI500" s="255"/>
      <c r="CJ500" s="255"/>
      <c r="CK500" s="255"/>
      <c r="CL500" s="255"/>
      <c r="CM500" s="255"/>
      <c r="CN500" s="255"/>
      <c r="CO500" s="255"/>
      <c r="CP500" s="255"/>
      <c r="CQ500" s="255"/>
      <c r="CR500" s="255"/>
      <c r="CS500" s="255"/>
      <c r="CT500" s="255"/>
      <c r="CU500" s="255"/>
      <c r="CV500" s="255"/>
      <c r="CW500" s="255"/>
      <c r="CX500" s="255"/>
      <c r="CY500" s="255"/>
      <c r="CZ500" s="255"/>
      <c r="DA500" s="255"/>
      <c r="DB500" s="255"/>
      <c r="DC500" s="255"/>
      <c r="DD500" s="255"/>
      <c r="DE500" s="255"/>
      <c r="DF500" s="255"/>
      <c r="DG500" s="255"/>
      <c r="DH500" s="255"/>
      <c r="DI500" s="255"/>
      <c r="DJ500" s="255"/>
      <c r="DK500" s="255"/>
      <c r="DL500" s="255"/>
      <c r="DM500" s="255"/>
      <c r="DN500" s="255"/>
      <c r="DO500" s="255"/>
      <c r="DP500" s="255"/>
      <c r="DQ500" s="255"/>
      <c r="DR500" s="255"/>
    </row>
    <row r="501" spans="8:122" x14ac:dyDescent="0.4">
      <c r="H501" s="254"/>
      <c r="I501" s="254"/>
      <c r="J501" s="254"/>
      <c r="K501" s="254"/>
      <c r="L501" s="254"/>
      <c r="M501" s="254"/>
      <c r="N501" s="254"/>
      <c r="O501" s="254"/>
      <c r="P501" s="254"/>
      <c r="Q501" s="254"/>
      <c r="R501" s="254"/>
      <c r="S501" s="254"/>
      <c r="T501" s="254"/>
      <c r="U501" s="254"/>
      <c r="V501" s="254"/>
      <c r="W501" s="254"/>
      <c r="X501" s="254"/>
      <c r="Y501" s="254"/>
      <c r="Z501" s="254"/>
      <c r="AA501" s="254"/>
      <c r="AB501" s="254"/>
      <c r="AC501" s="254"/>
      <c r="AD501" s="254"/>
      <c r="AE501" s="254"/>
      <c r="AF501" s="254"/>
      <c r="AG501" s="254"/>
      <c r="AH501" s="254"/>
      <c r="AI501" s="254"/>
      <c r="AJ501" s="254"/>
      <c r="AK501" s="254"/>
      <c r="AL501" s="254"/>
      <c r="AM501" s="254"/>
      <c r="AN501" s="254"/>
      <c r="AO501" s="254"/>
      <c r="AP501" s="254"/>
      <c r="AQ501" s="254"/>
      <c r="AR501" s="254"/>
      <c r="AS501" s="254"/>
      <c r="AT501" s="254"/>
      <c r="AU501" s="254"/>
      <c r="AV501" s="254"/>
      <c r="AW501" s="254"/>
      <c r="AX501" s="254"/>
      <c r="AY501" s="254"/>
      <c r="AZ501" s="254"/>
      <c r="BA501" s="254"/>
      <c r="BB501" s="254"/>
      <c r="BC501" s="254"/>
      <c r="BD501" s="254"/>
      <c r="BE501" s="254"/>
      <c r="BF501" s="254"/>
      <c r="BG501" s="254"/>
      <c r="BH501" s="254"/>
      <c r="BI501" s="254"/>
      <c r="BJ501" s="254"/>
      <c r="BK501" s="254"/>
      <c r="BL501" s="254"/>
      <c r="BN501" s="255"/>
      <c r="BO501" s="255"/>
      <c r="BP501" s="255"/>
      <c r="BQ501" s="255"/>
      <c r="BR501" s="255"/>
      <c r="BS501" s="255"/>
      <c r="BT501" s="255"/>
      <c r="BU501" s="255"/>
      <c r="BV501" s="255"/>
      <c r="BW501" s="255"/>
      <c r="BX501" s="255"/>
      <c r="BY501" s="255"/>
      <c r="BZ501" s="255"/>
      <c r="CA501" s="255"/>
      <c r="CB501" s="255"/>
      <c r="CC501" s="255"/>
      <c r="CD501" s="255"/>
      <c r="CE501" s="255"/>
      <c r="CF501" s="255"/>
      <c r="CG501" s="255"/>
      <c r="CH501" s="255"/>
      <c r="CI501" s="255"/>
      <c r="CJ501" s="255"/>
      <c r="CK501" s="255"/>
      <c r="CL501" s="255"/>
      <c r="CM501" s="255"/>
      <c r="CN501" s="255"/>
      <c r="CO501" s="255"/>
      <c r="CP501" s="255"/>
      <c r="CQ501" s="255"/>
      <c r="CR501" s="255"/>
      <c r="CS501" s="255"/>
      <c r="CT501" s="255"/>
      <c r="CU501" s="255"/>
      <c r="CV501" s="255"/>
      <c r="CW501" s="255"/>
      <c r="CX501" s="255"/>
      <c r="CY501" s="255"/>
      <c r="CZ501" s="255"/>
      <c r="DA501" s="255"/>
      <c r="DB501" s="255"/>
      <c r="DC501" s="255"/>
      <c r="DD501" s="255"/>
      <c r="DE501" s="255"/>
      <c r="DF501" s="255"/>
      <c r="DG501" s="255"/>
      <c r="DH501" s="255"/>
      <c r="DI501" s="255"/>
      <c r="DJ501" s="255"/>
      <c r="DK501" s="255"/>
      <c r="DL501" s="255"/>
      <c r="DM501" s="255"/>
      <c r="DN501" s="255"/>
      <c r="DO501" s="255"/>
      <c r="DP501" s="255"/>
      <c r="DQ501" s="255"/>
      <c r="DR501" s="255"/>
    </row>
    <row r="502" spans="8:122" x14ac:dyDescent="0.4">
      <c r="H502" s="254"/>
      <c r="I502" s="254"/>
      <c r="J502" s="254"/>
      <c r="K502" s="254"/>
      <c r="L502" s="254"/>
      <c r="M502" s="254"/>
      <c r="N502" s="254"/>
      <c r="O502" s="254"/>
      <c r="P502" s="254"/>
      <c r="Q502" s="254"/>
      <c r="R502" s="254"/>
      <c r="S502" s="254"/>
      <c r="T502" s="254"/>
      <c r="U502" s="254"/>
      <c r="V502" s="254"/>
      <c r="W502" s="254"/>
      <c r="X502" s="254"/>
      <c r="Y502" s="254"/>
      <c r="Z502" s="254"/>
      <c r="AA502" s="254"/>
      <c r="AB502" s="254"/>
      <c r="AC502" s="254"/>
      <c r="AD502" s="254"/>
      <c r="AE502" s="254"/>
      <c r="AF502" s="254"/>
      <c r="AG502" s="254"/>
      <c r="AH502" s="254"/>
      <c r="AI502" s="254"/>
      <c r="AJ502" s="254"/>
      <c r="AK502" s="254"/>
      <c r="AL502" s="254"/>
      <c r="AM502" s="254"/>
      <c r="AN502" s="254"/>
      <c r="AO502" s="254"/>
      <c r="AP502" s="254"/>
      <c r="AQ502" s="254"/>
      <c r="AR502" s="254"/>
      <c r="AS502" s="254"/>
      <c r="AT502" s="254"/>
      <c r="AU502" s="254"/>
      <c r="AV502" s="254"/>
      <c r="AW502" s="254"/>
      <c r="AX502" s="254"/>
      <c r="AY502" s="254"/>
      <c r="AZ502" s="254"/>
      <c r="BA502" s="254"/>
      <c r="BB502" s="254"/>
      <c r="BC502" s="254"/>
      <c r="BD502" s="254"/>
      <c r="BE502" s="254"/>
      <c r="BF502" s="254"/>
      <c r="BG502" s="254"/>
      <c r="BH502" s="254"/>
      <c r="BI502" s="254"/>
      <c r="BJ502" s="254"/>
      <c r="BK502" s="254"/>
      <c r="BL502" s="254"/>
      <c r="BN502" s="255"/>
      <c r="BO502" s="255"/>
      <c r="BP502" s="255"/>
      <c r="BQ502" s="255"/>
      <c r="BR502" s="255"/>
      <c r="BS502" s="255"/>
      <c r="BT502" s="255"/>
      <c r="BU502" s="255"/>
      <c r="BV502" s="255"/>
      <c r="BW502" s="255"/>
      <c r="BX502" s="255"/>
      <c r="BY502" s="255"/>
      <c r="BZ502" s="255"/>
      <c r="CA502" s="255"/>
      <c r="CB502" s="255"/>
      <c r="CC502" s="255"/>
      <c r="CD502" s="255"/>
      <c r="CE502" s="255"/>
      <c r="CF502" s="255"/>
      <c r="CG502" s="255"/>
      <c r="CH502" s="255"/>
      <c r="CI502" s="255"/>
      <c r="CJ502" s="255"/>
      <c r="CK502" s="255"/>
      <c r="CL502" s="255"/>
      <c r="CM502" s="255"/>
      <c r="CN502" s="255"/>
      <c r="CO502" s="255"/>
      <c r="CP502" s="255"/>
      <c r="CQ502" s="255"/>
      <c r="CR502" s="255"/>
      <c r="CS502" s="255"/>
      <c r="CT502" s="255"/>
      <c r="CU502" s="255"/>
      <c r="CV502" s="255"/>
      <c r="CW502" s="255"/>
      <c r="CX502" s="255"/>
      <c r="CY502" s="255"/>
      <c r="CZ502" s="255"/>
      <c r="DA502" s="255"/>
      <c r="DB502" s="255"/>
      <c r="DC502" s="255"/>
      <c r="DD502" s="255"/>
      <c r="DE502" s="255"/>
      <c r="DF502" s="255"/>
      <c r="DG502" s="255"/>
      <c r="DH502" s="255"/>
      <c r="DI502" s="255"/>
      <c r="DJ502" s="255"/>
      <c r="DK502" s="255"/>
      <c r="DL502" s="255"/>
      <c r="DM502" s="255"/>
      <c r="DN502" s="255"/>
      <c r="DO502" s="255"/>
      <c r="DP502" s="255"/>
      <c r="DQ502" s="255"/>
      <c r="DR502" s="255"/>
    </row>
    <row r="503" spans="8:122" x14ac:dyDescent="0.4">
      <c r="H503" s="254"/>
      <c r="I503" s="254"/>
      <c r="J503" s="254"/>
      <c r="K503" s="254"/>
      <c r="L503" s="254"/>
      <c r="M503" s="254"/>
      <c r="N503" s="254"/>
      <c r="O503" s="254"/>
      <c r="P503" s="254"/>
      <c r="Q503" s="254"/>
      <c r="R503" s="254"/>
      <c r="S503" s="254"/>
      <c r="T503" s="254"/>
      <c r="U503" s="254"/>
      <c r="V503" s="254"/>
      <c r="W503" s="254"/>
      <c r="X503" s="254"/>
      <c r="Y503" s="254"/>
      <c r="Z503" s="254"/>
      <c r="AA503" s="254"/>
      <c r="AB503" s="254"/>
      <c r="AC503" s="254"/>
      <c r="AD503" s="254"/>
      <c r="AE503" s="254"/>
      <c r="AF503" s="254"/>
      <c r="AG503" s="254"/>
      <c r="AH503" s="254"/>
      <c r="AI503" s="254"/>
      <c r="AJ503" s="254"/>
      <c r="AK503" s="254"/>
      <c r="AL503" s="254"/>
      <c r="AM503" s="254"/>
      <c r="AN503" s="254"/>
      <c r="AO503" s="254"/>
      <c r="AP503" s="254"/>
      <c r="AQ503" s="254"/>
      <c r="AR503" s="254"/>
      <c r="AS503" s="254"/>
      <c r="AT503" s="254"/>
      <c r="AU503" s="254"/>
      <c r="AV503" s="254"/>
      <c r="AW503" s="254"/>
      <c r="AX503" s="254"/>
      <c r="AY503" s="254"/>
      <c r="AZ503" s="254"/>
      <c r="BA503" s="254"/>
      <c r="BB503" s="254"/>
      <c r="BC503" s="254"/>
      <c r="BD503" s="254"/>
      <c r="BE503" s="254"/>
      <c r="BF503" s="254"/>
      <c r="BG503" s="254"/>
      <c r="BH503" s="254"/>
      <c r="BI503" s="254"/>
      <c r="BJ503" s="254"/>
      <c r="BK503" s="254"/>
      <c r="BL503" s="254"/>
      <c r="BN503" s="255"/>
      <c r="BO503" s="255"/>
      <c r="BP503" s="255"/>
      <c r="BQ503" s="255"/>
      <c r="BR503" s="255"/>
      <c r="BS503" s="255"/>
      <c r="BT503" s="255"/>
      <c r="BU503" s="255"/>
      <c r="BV503" s="255"/>
      <c r="BW503" s="255"/>
      <c r="BX503" s="255"/>
      <c r="BY503" s="255"/>
      <c r="BZ503" s="255"/>
      <c r="CA503" s="255"/>
      <c r="CB503" s="255"/>
      <c r="CC503" s="255"/>
      <c r="CD503" s="255"/>
      <c r="CE503" s="255"/>
      <c r="CF503" s="255"/>
      <c r="CG503" s="255"/>
      <c r="CH503" s="255"/>
      <c r="CI503" s="255"/>
      <c r="CJ503" s="255"/>
      <c r="CK503" s="255"/>
      <c r="CL503" s="255"/>
      <c r="CM503" s="255"/>
      <c r="CN503" s="255"/>
      <c r="CO503" s="255"/>
      <c r="CP503" s="255"/>
      <c r="CQ503" s="255"/>
      <c r="CR503" s="255"/>
      <c r="CS503" s="255"/>
      <c r="CT503" s="255"/>
      <c r="CU503" s="255"/>
      <c r="CV503" s="255"/>
      <c r="CW503" s="255"/>
      <c r="CX503" s="255"/>
      <c r="CY503" s="255"/>
      <c r="CZ503" s="255"/>
      <c r="DA503" s="255"/>
      <c r="DB503" s="255"/>
      <c r="DC503" s="255"/>
      <c r="DD503" s="255"/>
      <c r="DE503" s="255"/>
      <c r="DF503" s="255"/>
      <c r="DG503" s="255"/>
      <c r="DH503" s="255"/>
      <c r="DI503" s="255"/>
      <c r="DJ503" s="255"/>
      <c r="DK503" s="255"/>
      <c r="DL503" s="255"/>
      <c r="DM503" s="255"/>
      <c r="DN503" s="255"/>
      <c r="DO503" s="255"/>
      <c r="DP503" s="255"/>
      <c r="DQ503" s="255"/>
      <c r="DR503" s="255"/>
    </row>
    <row r="504" spans="8:122" x14ac:dyDescent="0.4">
      <c r="H504" s="254"/>
      <c r="I504" s="254"/>
      <c r="J504" s="254"/>
      <c r="K504" s="254"/>
      <c r="L504" s="254"/>
      <c r="M504" s="254"/>
      <c r="N504" s="254"/>
      <c r="O504" s="254"/>
      <c r="P504" s="254"/>
      <c r="Q504" s="254"/>
      <c r="R504" s="254"/>
      <c r="S504" s="254"/>
      <c r="T504" s="254"/>
      <c r="U504" s="254"/>
      <c r="V504" s="254"/>
      <c r="W504" s="254"/>
      <c r="X504" s="254"/>
      <c r="Y504" s="254"/>
      <c r="Z504" s="254"/>
      <c r="AA504" s="254"/>
      <c r="AB504" s="254"/>
      <c r="AC504" s="254"/>
      <c r="AD504" s="254"/>
      <c r="AE504" s="254"/>
      <c r="AF504" s="254"/>
      <c r="AG504" s="254"/>
      <c r="AH504" s="254"/>
      <c r="AI504" s="254"/>
      <c r="AJ504" s="254"/>
      <c r="AK504" s="254"/>
      <c r="AL504" s="254"/>
      <c r="AM504" s="254"/>
      <c r="AN504" s="254"/>
      <c r="AO504" s="254"/>
      <c r="AP504" s="254"/>
      <c r="AQ504" s="254"/>
      <c r="AR504" s="254"/>
      <c r="AS504" s="254"/>
      <c r="AT504" s="254"/>
      <c r="AU504" s="254"/>
      <c r="AV504" s="254"/>
      <c r="AW504" s="254"/>
      <c r="AX504" s="254"/>
      <c r="AY504" s="254"/>
      <c r="AZ504" s="254"/>
      <c r="BA504" s="254"/>
      <c r="BB504" s="254"/>
      <c r="BC504" s="254"/>
      <c r="BD504" s="254"/>
      <c r="BE504" s="254"/>
      <c r="BF504" s="254"/>
      <c r="BG504" s="254"/>
      <c r="BH504" s="254"/>
      <c r="BI504" s="254"/>
      <c r="BJ504" s="254"/>
      <c r="BK504" s="254"/>
      <c r="BL504" s="254"/>
      <c r="BN504" s="255"/>
      <c r="BO504" s="255"/>
      <c r="BP504" s="255"/>
      <c r="BQ504" s="255"/>
      <c r="BR504" s="255"/>
      <c r="BS504" s="255"/>
      <c r="BT504" s="255"/>
      <c r="BU504" s="255"/>
      <c r="BV504" s="255"/>
      <c r="BW504" s="255"/>
      <c r="BX504" s="255"/>
      <c r="BY504" s="255"/>
      <c r="BZ504" s="255"/>
      <c r="CA504" s="255"/>
      <c r="CB504" s="255"/>
      <c r="CC504" s="255"/>
      <c r="CD504" s="255"/>
      <c r="CE504" s="255"/>
      <c r="CF504" s="255"/>
      <c r="CG504" s="255"/>
      <c r="CH504" s="255"/>
      <c r="CI504" s="255"/>
      <c r="CJ504" s="255"/>
      <c r="CK504" s="255"/>
      <c r="CL504" s="255"/>
      <c r="CM504" s="255"/>
      <c r="CN504" s="255"/>
      <c r="CO504" s="255"/>
      <c r="CP504" s="255"/>
      <c r="CQ504" s="255"/>
      <c r="CR504" s="255"/>
      <c r="CS504" s="255"/>
      <c r="CT504" s="255"/>
      <c r="CU504" s="255"/>
      <c r="CV504" s="255"/>
      <c r="CW504" s="255"/>
      <c r="CX504" s="255"/>
      <c r="CY504" s="255"/>
      <c r="CZ504" s="255"/>
      <c r="DA504" s="255"/>
      <c r="DB504" s="255"/>
      <c r="DC504" s="255"/>
      <c r="DD504" s="255"/>
      <c r="DE504" s="255"/>
      <c r="DF504" s="255"/>
      <c r="DG504" s="255"/>
      <c r="DH504" s="255"/>
      <c r="DI504" s="255"/>
      <c r="DJ504" s="255"/>
      <c r="DK504" s="255"/>
      <c r="DL504" s="255"/>
      <c r="DM504" s="255"/>
      <c r="DN504" s="255"/>
      <c r="DO504" s="255"/>
      <c r="DP504" s="255"/>
      <c r="DQ504" s="255"/>
      <c r="DR504" s="255"/>
    </row>
    <row r="505" spans="8:122" x14ac:dyDescent="0.4">
      <c r="H505" s="254"/>
      <c r="I505" s="254"/>
      <c r="J505" s="254"/>
      <c r="K505" s="254"/>
      <c r="L505" s="254"/>
      <c r="M505" s="254"/>
      <c r="N505" s="254"/>
      <c r="O505" s="254"/>
      <c r="P505" s="254"/>
      <c r="Q505" s="254"/>
      <c r="R505" s="254"/>
      <c r="S505" s="254"/>
      <c r="T505" s="254"/>
      <c r="U505" s="254"/>
      <c r="V505" s="254"/>
      <c r="W505" s="254"/>
      <c r="X505" s="254"/>
      <c r="Y505" s="254"/>
      <c r="Z505" s="254"/>
      <c r="AA505" s="254"/>
      <c r="AB505" s="254"/>
      <c r="AC505" s="254"/>
      <c r="AD505" s="254"/>
      <c r="AE505" s="254"/>
      <c r="AF505" s="254"/>
      <c r="AG505" s="254"/>
      <c r="AH505" s="254"/>
      <c r="AI505" s="254"/>
      <c r="AJ505" s="254"/>
      <c r="AK505" s="254"/>
      <c r="AL505" s="254"/>
      <c r="AM505" s="254"/>
      <c r="AN505" s="254"/>
      <c r="AO505" s="254"/>
      <c r="AP505" s="254"/>
      <c r="AQ505" s="254"/>
      <c r="AR505" s="254"/>
      <c r="AS505" s="254"/>
      <c r="AT505" s="254"/>
      <c r="AU505" s="254"/>
      <c r="AV505" s="254"/>
      <c r="AW505" s="254"/>
      <c r="AX505" s="254"/>
      <c r="AY505" s="254"/>
      <c r="AZ505" s="254"/>
      <c r="BA505" s="254"/>
      <c r="BB505" s="254"/>
      <c r="BC505" s="254"/>
      <c r="BD505" s="254"/>
      <c r="BE505" s="254"/>
      <c r="BF505" s="254"/>
      <c r="BG505" s="254"/>
      <c r="BH505" s="254"/>
      <c r="BI505" s="254"/>
      <c r="BJ505" s="254"/>
      <c r="BK505" s="254"/>
      <c r="BL505" s="254"/>
      <c r="BN505" s="255"/>
      <c r="BO505" s="255"/>
      <c r="BP505" s="255"/>
      <c r="BQ505" s="255"/>
      <c r="BR505" s="255"/>
      <c r="BS505" s="255"/>
      <c r="BT505" s="255"/>
      <c r="BU505" s="255"/>
      <c r="BV505" s="255"/>
      <c r="BW505" s="255"/>
      <c r="BX505" s="255"/>
      <c r="BY505" s="255"/>
      <c r="BZ505" s="255"/>
      <c r="CA505" s="255"/>
      <c r="CB505" s="255"/>
      <c r="CC505" s="255"/>
      <c r="CD505" s="255"/>
      <c r="CE505" s="255"/>
      <c r="CF505" s="255"/>
      <c r="CG505" s="255"/>
      <c r="CH505" s="255"/>
      <c r="CI505" s="255"/>
      <c r="CJ505" s="255"/>
      <c r="CK505" s="255"/>
      <c r="CL505" s="255"/>
      <c r="CM505" s="255"/>
      <c r="CN505" s="255"/>
      <c r="CO505" s="255"/>
      <c r="CP505" s="255"/>
      <c r="CQ505" s="255"/>
      <c r="CR505" s="255"/>
      <c r="CS505" s="255"/>
      <c r="CT505" s="255"/>
      <c r="CU505" s="255"/>
      <c r="CV505" s="255"/>
      <c r="CW505" s="255"/>
      <c r="CX505" s="255"/>
      <c r="CY505" s="255"/>
      <c r="CZ505" s="255"/>
      <c r="DA505" s="255"/>
      <c r="DB505" s="255"/>
      <c r="DC505" s="255"/>
      <c r="DD505" s="255"/>
      <c r="DE505" s="255"/>
      <c r="DF505" s="255"/>
      <c r="DG505" s="255"/>
      <c r="DH505" s="255"/>
      <c r="DI505" s="255"/>
      <c r="DJ505" s="255"/>
      <c r="DK505" s="255"/>
      <c r="DL505" s="255"/>
      <c r="DM505" s="255"/>
      <c r="DN505" s="255"/>
      <c r="DO505" s="255"/>
      <c r="DP505" s="255"/>
      <c r="DQ505" s="255"/>
      <c r="DR505" s="255"/>
    </row>
    <row r="506" spans="8:122" x14ac:dyDescent="0.4">
      <c r="H506" s="254"/>
      <c r="I506" s="254"/>
      <c r="J506" s="254"/>
      <c r="K506" s="254"/>
      <c r="L506" s="254"/>
      <c r="M506" s="254"/>
      <c r="N506" s="254"/>
      <c r="O506" s="254"/>
      <c r="P506" s="254"/>
      <c r="Q506" s="254"/>
      <c r="R506" s="254"/>
      <c r="S506" s="254"/>
      <c r="T506" s="254"/>
      <c r="U506" s="254"/>
      <c r="V506" s="254"/>
      <c r="W506" s="254"/>
      <c r="X506" s="254"/>
      <c r="Y506" s="254"/>
      <c r="Z506" s="254"/>
      <c r="AA506" s="254"/>
      <c r="AB506" s="254"/>
      <c r="AC506" s="254"/>
      <c r="AD506" s="254"/>
      <c r="AE506" s="254"/>
      <c r="AF506" s="254"/>
      <c r="AG506" s="254"/>
      <c r="AH506" s="254"/>
      <c r="AI506" s="254"/>
      <c r="AJ506" s="254"/>
      <c r="AK506" s="254"/>
      <c r="AL506" s="254"/>
      <c r="AM506" s="254"/>
      <c r="AN506" s="254"/>
      <c r="AO506" s="254"/>
      <c r="AP506" s="254"/>
      <c r="AQ506" s="254"/>
      <c r="AR506" s="254"/>
      <c r="AS506" s="254"/>
      <c r="AT506" s="254"/>
      <c r="AU506" s="254"/>
      <c r="AV506" s="254"/>
      <c r="AW506" s="254"/>
      <c r="AX506" s="254"/>
      <c r="AY506" s="254"/>
      <c r="AZ506" s="254"/>
      <c r="BA506" s="254"/>
      <c r="BB506" s="254"/>
      <c r="BC506" s="254"/>
      <c r="BD506" s="254"/>
      <c r="BE506" s="254"/>
      <c r="BF506" s="254"/>
      <c r="BG506" s="254"/>
      <c r="BH506" s="254"/>
      <c r="BI506" s="254"/>
      <c r="BJ506" s="254"/>
      <c r="BK506" s="254"/>
      <c r="BL506" s="254"/>
      <c r="BN506" s="255"/>
      <c r="BO506" s="255"/>
      <c r="BP506" s="255"/>
      <c r="BQ506" s="255"/>
      <c r="BR506" s="255"/>
      <c r="BS506" s="255"/>
      <c r="BT506" s="255"/>
      <c r="BU506" s="255"/>
      <c r="BV506" s="255"/>
      <c r="BW506" s="255"/>
      <c r="BX506" s="255"/>
      <c r="BY506" s="255"/>
      <c r="BZ506" s="255"/>
      <c r="CA506" s="255"/>
      <c r="CB506" s="255"/>
      <c r="CC506" s="255"/>
      <c r="CD506" s="255"/>
      <c r="CE506" s="255"/>
      <c r="CF506" s="255"/>
      <c r="CG506" s="255"/>
      <c r="CH506" s="255"/>
      <c r="CI506" s="255"/>
      <c r="CJ506" s="255"/>
      <c r="CK506" s="255"/>
      <c r="CL506" s="255"/>
      <c r="CM506" s="255"/>
      <c r="CN506" s="255"/>
      <c r="CO506" s="255"/>
      <c r="CP506" s="255"/>
      <c r="CQ506" s="255"/>
      <c r="CR506" s="255"/>
      <c r="CS506" s="255"/>
      <c r="CT506" s="255"/>
      <c r="CU506" s="255"/>
      <c r="CV506" s="255"/>
      <c r="CW506" s="255"/>
      <c r="CX506" s="255"/>
      <c r="CY506" s="255"/>
      <c r="CZ506" s="255"/>
      <c r="DA506" s="255"/>
      <c r="DB506" s="255"/>
      <c r="DC506" s="255"/>
      <c r="DD506" s="255"/>
      <c r="DE506" s="255"/>
      <c r="DF506" s="255"/>
      <c r="DG506" s="255"/>
      <c r="DH506" s="255"/>
      <c r="DI506" s="255"/>
      <c r="DJ506" s="255"/>
      <c r="DK506" s="255"/>
      <c r="DL506" s="255"/>
      <c r="DM506" s="255"/>
      <c r="DN506" s="255"/>
      <c r="DO506" s="255"/>
      <c r="DP506" s="255"/>
      <c r="DQ506" s="255"/>
      <c r="DR506" s="255"/>
    </row>
    <row r="507" spans="8:122" x14ac:dyDescent="0.4">
      <c r="H507" s="254"/>
      <c r="I507" s="254"/>
      <c r="J507" s="254"/>
      <c r="K507" s="254"/>
      <c r="L507" s="254"/>
      <c r="M507" s="254"/>
      <c r="N507" s="254"/>
      <c r="O507" s="254"/>
      <c r="P507" s="254"/>
      <c r="Q507" s="254"/>
      <c r="R507" s="254"/>
      <c r="S507" s="254"/>
      <c r="T507" s="254"/>
      <c r="U507" s="254"/>
      <c r="V507" s="254"/>
      <c r="W507" s="254"/>
      <c r="X507" s="254"/>
      <c r="Y507" s="254"/>
      <c r="Z507" s="254"/>
      <c r="AA507" s="254"/>
      <c r="AB507" s="254"/>
      <c r="AC507" s="254"/>
      <c r="AD507" s="254"/>
      <c r="AE507" s="254"/>
      <c r="AF507" s="254"/>
      <c r="AG507" s="254"/>
      <c r="AH507" s="254"/>
      <c r="AI507" s="254"/>
      <c r="AJ507" s="254"/>
      <c r="AK507" s="254"/>
      <c r="AL507" s="254"/>
      <c r="AM507" s="254"/>
      <c r="AN507" s="254"/>
      <c r="AO507" s="254"/>
      <c r="AP507" s="254"/>
      <c r="AQ507" s="254"/>
      <c r="AR507" s="254"/>
      <c r="AS507" s="254"/>
      <c r="AT507" s="254"/>
      <c r="AU507" s="254"/>
      <c r="AV507" s="254"/>
      <c r="AW507" s="254"/>
      <c r="AX507" s="254"/>
      <c r="AY507" s="254"/>
      <c r="AZ507" s="254"/>
      <c r="BA507" s="254"/>
      <c r="BB507" s="254"/>
      <c r="BC507" s="254"/>
      <c r="BD507" s="254"/>
      <c r="BE507" s="254"/>
      <c r="BF507" s="254"/>
      <c r="BG507" s="254"/>
      <c r="BH507" s="254"/>
      <c r="BI507" s="254"/>
      <c r="BJ507" s="254"/>
      <c r="BK507" s="254"/>
      <c r="BL507" s="254"/>
      <c r="BN507" s="255"/>
      <c r="BO507" s="255"/>
      <c r="BP507" s="255"/>
      <c r="BQ507" s="255"/>
      <c r="BR507" s="255"/>
      <c r="BS507" s="255"/>
      <c r="BT507" s="255"/>
      <c r="BU507" s="255"/>
      <c r="BV507" s="255"/>
      <c r="BW507" s="255"/>
      <c r="BX507" s="255"/>
      <c r="BY507" s="255"/>
      <c r="BZ507" s="255"/>
      <c r="CA507" s="255"/>
      <c r="CB507" s="255"/>
      <c r="CC507" s="255"/>
      <c r="CD507" s="255"/>
      <c r="CE507" s="255"/>
      <c r="CF507" s="255"/>
      <c r="CG507" s="255"/>
      <c r="CH507" s="255"/>
      <c r="CI507" s="255"/>
      <c r="CJ507" s="255"/>
      <c r="CK507" s="255"/>
      <c r="CL507" s="255"/>
      <c r="CM507" s="255"/>
      <c r="CN507" s="255"/>
      <c r="CO507" s="255"/>
      <c r="CP507" s="255"/>
      <c r="CQ507" s="255"/>
      <c r="CR507" s="255"/>
      <c r="CS507" s="255"/>
      <c r="CT507" s="255"/>
      <c r="CU507" s="255"/>
      <c r="CV507" s="255"/>
      <c r="CW507" s="255"/>
      <c r="CX507" s="255"/>
      <c r="CY507" s="255"/>
      <c r="CZ507" s="255"/>
      <c r="DA507" s="255"/>
      <c r="DB507" s="255"/>
      <c r="DC507" s="255"/>
      <c r="DD507" s="255"/>
      <c r="DE507" s="255"/>
      <c r="DF507" s="255"/>
      <c r="DG507" s="255"/>
      <c r="DH507" s="255"/>
      <c r="DI507" s="255"/>
      <c r="DJ507" s="255"/>
      <c r="DK507" s="255"/>
      <c r="DL507" s="255"/>
      <c r="DM507" s="255"/>
      <c r="DN507" s="255"/>
      <c r="DO507" s="255"/>
      <c r="DP507" s="255"/>
      <c r="DQ507" s="255"/>
      <c r="DR507" s="255"/>
    </row>
    <row r="508" spans="8:122" x14ac:dyDescent="0.4">
      <c r="H508" s="254"/>
      <c r="I508" s="254"/>
      <c r="J508" s="254"/>
      <c r="K508" s="254"/>
      <c r="L508" s="254"/>
      <c r="M508" s="254"/>
      <c r="N508" s="254"/>
      <c r="O508" s="254"/>
      <c r="P508" s="254"/>
      <c r="Q508" s="254"/>
      <c r="R508" s="254"/>
      <c r="S508" s="254"/>
      <c r="T508" s="254"/>
      <c r="U508" s="254"/>
      <c r="V508" s="254"/>
      <c r="W508" s="254"/>
      <c r="X508" s="254"/>
      <c r="Y508" s="254"/>
      <c r="Z508" s="254"/>
      <c r="AA508" s="254"/>
      <c r="AB508" s="254"/>
      <c r="AC508" s="254"/>
      <c r="AD508" s="254"/>
      <c r="AE508" s="254"/>
      <c r="AF508" s="254"/>
      <c r="AG508" s="254"/>
      <c r="AH508" s="254"/>
      <c r="AI508" s="254"/>
      <c r="AJ508" s="254"/>
      <c r="AK508" s="254"/>
      <c r="AL508" s="254"/>
      <c r="AM508" s="254"/>
      <c r="AN508" s="254"/>
      <c r="AO508" s="254"/>
      <c r="AP508" s="254"/>
      <c r="AQ508" s="254"/>
      <c r="AR508" s="254"/>
      <c r="AS508" s="254"/>
      <c r="AT508" s="254"/>
      <c r="AU508" s="254"/>
      <c r="AV508" s="254"/>
      <c r="AW508" s="254"/>
      <c r="AX508" s="254"/>
      <c r="AY508" s="254"/>
      <c r="AZ508" s="254"/>
      <c r="BA508" s="254"/>
      <c r="BB508" s="254"/>
      <c r="BC508" s="254"/>
      <c r="BD508" s="254"/>
      <c r="BE508" s="254"/>
      <c r="BF508" s="254"/>
      <c r="BG508" s="254"/>
      <c r="BH508" s="254"/>
      <c r="BI508" s="254"/>
      <c r="BJ508" s="254"/>
      <c r="BK508" s="254"/>
      <c r="BL508" s="254"/>
      <c r="BN508" s="255"/>
      <c r="BO508" s="255"/>
      <c r="BP508" s="255"/>
      <c r="BQ508" s="255"/>
      <c r="BR508" s="255"/>
      <c r="BS508" s="255"/>
      <c r="BT508" s="255"/>
      <c r="BU508" s="255"/>
      <c r="BV508" s="255"/>
      <c r="BW508" s="255"/>
      <c r="BX508" s="255"/>
      <c r="BY508" s="255"/>
      <c r="BZ508" s="255"/>
      <c r="CA508" s="255"/>
      <c r="CB508" s="255"/>
      <c r="CC508" s="255"/>
      <c r="CD508" s="255"/>
      <c r="CE508" s="255"/>
      <c r="CF508" s="255"/>
      <c r="CG508" s="255"/>
      <c r="CH508" s="255"/>
      <c r="CI508" s="255"/>
      <c r="CJ508" s="255"/>
      <c r="CK508" s="255"/>
      <c r="CL508" s="255"/>
      <c r="CM508" s="255"/>
      <c r="CN508" s="255"/>
      <c r="CO508" s="255"/>
      <c r="CP508" s="255"/>
      <c r="CQ508" s="255"/>
      <c r="CR508" s="255"/>
      <c r="CS508" s="255"/>
      <c r="CT508" s="255"/>
      <c r="CU508" s="255"/>
      <c r="CV508" s="255"/>
      <c r="CW508" s="255"/>
      <c r="CX508" s="255"/>
      <c r="CY508" s="255"/>
      <c r="CZ508" s="255"/>
      <c r="DA508" s="255"/>
      <c r="DB508" s="255"/>
      <c r="DC508" s="255"/>
      <c r="DD508" s="255"/>
      <c r="DE508" s="255"/>
      <c r="DF508" s="255"/>
      <c r="DG508" s="255"/>
      <c r="DH508" s="255"/>
      <c r="DI508" s="255"/>
      <c r="DJ508" s="255"/>
      <c r="DK508" s="255"/>
      <c r="DL508" s="255"/>
      <c r="DM508" s="255"/>
      <c r="DN508" s="255"/>
      <c r="DO508" s="255"/>
      <c r="DP508" s="255"/>
      <c r="DQ508" s="255"/>
      <c r="DR508" s="255"/>
    </row>
    <row r="509" spans="8:122" x14ac:dyDescent="0.4">
      <c r="H509" s="254"/>
      <c r="I509" s="254"/>
      <c r="J509" s="254"/>
      <c r="K509" s="254"/>
      <c r="L509" s="254"/>
      <c r="M509" s="254"/>
      <c r="N509" s="254"/>
      <c r="O509" s="254"/>
      <c r="P509" s="254"/>
      <c r="Q509" s="254"/>
      <c r="R509" s="254"/>
      <c r="S509" s="254"/>
      <c r="T509" s="254"/>
      <c r="U509" s="254"/>
      <c r="V509" s="254"/>
      <c r="W509" s="254"/>
      <c r="X509" s="254"/>
      <c r="Y509" s="254"/>
      <c r="Z509" s="254"/>
      <c r="AA509" s="254"/>
      <c r="AB509" s="254"/>
      <c r="AC509" s="254"/>
      <c r="AD509" s="254"/>
      <c r="AE509" s="254"/>
      <c r="AF509" s="254"/>
      <c r="AG509" s="254"/>
      <c r="AH509" s="254"/>
      <c r="AI509" s="254"/>
      <c r="AJ509" s="254"/>
      <c r="AK509" s="254"/>
      <c r="AL509" s="254"/>
      <c r="AM509" s="254"/>
      <c r="AN509" s="254"/>
      <c r="AO509" s="254"/>
      <c r="AP509" s="254"/>
      <c r="AQ509" s="254"/>
      <c r="AR509" s="254"/>
      <c r="AS509" s="254"/>
      <c r="AT509" s="254"/>
      <c r="AU509" s="254"/>
      <c r="AV509" s="254"/>
      <c r="AW509" s="254"/>
      <c r="AX509" s="254"/>
      <c r="AY509" s="254"/>
      <c r="AZ509" s="254"/>
      <c r="BA509" s="254"/>
      <c r="BB509" s="254"/>
      <c r="BC509" s="254"/>
      <c r="BD509" s="254"/>
      <c r="BE509" s="254"/>
      <c r="BF509" s="254"/>
      <c r="BG509" s="254"/>
      <c r="BH509" s="254"/>
      <c r="BI509" s="254"/>
      <c r="BJ509" s="254"/>
      <c r="BK509" s="254"/>
      <c r="BL509" s="254"/>
      <c r="BN509" s="255"/>
      <c r="BO509" s="255"/>
      <c r="BP509" s="255"/>
      <c r="BQ509" s="255"/>
      <c r="BR509" s="255"/>
      <c r="BS509" s="255"/>
      <c r="BT509" s="255"/>
      <c r="BU509" s="255"/>
      <c r="BV509" s="255"/>
      <c r="BW509" s="255"/>
      <c r="BX509" s="255"/>
      <c r="BY509" s="255"/>
      <c r="BZ509" s="255"/>
      <c r="CA509" s="255"/>
      <c r="CB509" s="255"/>
      <c r="CC509" s="255"/>
      <c r="CD509" s="255"/>
      <c r="CE509" s="255"/>
      <c r="CF509" s="255"/>
      <c r="CG509" s="255"/>
      <c r="CH509" s="255"/>
      <c r="CI509" s="255"/>
      <c r="CJ509" s="255"/>
      <c r="CK509" s="255"/>
      <c r="CL509" s="255"/>
      <c r="CM509" s="255"/>
      <c r="CN509" s="255"/>
      <c r="CO509" s="255"/>
      <c r="CP509" s="255"/>
      <c r="CQ509" s="255"/>
      <c r="CR509" s="255"/>
      <c r="CS509" s="255"/>
      <c r="CT509" s="255"/>
      <c r="CU509" s="255"/>
      <c r="CV509" s="255"/>
      <c r="CW509" s="255"/>
      <c r="CX509" s="255"/>
      <c r="CY509" s="255"/>
      <c r="CZ509" s="255"/>
      <c r="DA509" s="255"/>
      <c r="DB509" s="255"/>
      <c r="DC509" s="255"/>
      <c r="DD509" s="255"/>
      <c r="DE509" s="255"/>
      <c r="DF509" s="255"/>
      <c r="DG509" s="255"/>
      <c r="DH509" s="255"/>
      <c r="DI509" s="255"/>
      <c r="DJ509" s="255"/>
      <c r="DK509" s="255"/>
      <c r="DL509" s="255"/>
      <c r="DM509" s="255"/>
      <c r="DN509" s="255"/>
      <c r="DO509" s="255"/>
      <c r="DP509" s="255"/>
      <c r="DQ509" s="255"/>
      <c r="DR509" s="255"/>
    </row>
    <row r="510" spans="8:122" x14ac:dyDescent="0.4">
      <c r="H510" s="254"/>
      <c r="I510" s="254"/>
      <c r="J510" s="254"/>
      <c r="K510" s="254"/>
      <c r="L510" s="254"/>
      <c r="M510" s="254"/>
      <c r="N510" s="254"/>
      <c r="O510" s="254"/>
      <c r="P510" s="254"/>
      <c r="Q510" s="254"/>
      <c r="R510" s="254"/>
      <c r="S510" s="254"/>
      <c r="T510" s="254"/>
      <c r="U510" s="254"/>
      <c r="V510" s="254"/>
      <c r="W510" s="254"/>
      <c r="X510" s="254"/>
      <c r="Y510" s="254"/>
      <c r="Z510" s="254"/>
      <c r="AA510" s="254"/>
      <c r="AB510" s="254"/>
      <c r="AC510" s="254"/>
      <c r="AD510" s="254"/>
      <c r="AE510" s="254"/>
      <c r="AF510" s="254"/>
      <c r="AG510" s="254"/>
      <c r="AH510" s="254"/>
      <c r="AI510" s="254"/>
      <c r="AJ510" s="254"/>
      <c r="AK510" s="254"/>
      <c r="AL510" s="254"/>
      <c r="AM510" s="254"/>
      <c r="AN510" s="254"/>
      <c r="AO510" s="254"/>
      <c r="AP510" s="254"/>
      <c r="AQ510" s="254"/>
      <c r="AR510" s="254"/>
      <c r="AS510" s="254"/>
      <c r="AT510" s="254"/>
      <c r="AU510" s="254"/>
      <c r="AV510" s="254"/>
      <c r="AW510" s="254"/>
      <c r="AX510" s="254"/>
      <c r="AY510" s="254"/>
      <c r="AZ510" s="254"/>
      <c r="BA510" s="254"/>
      <c r="BB510" s="254"/>
      <c r="BC510" s="254"/>
      <c r="BD510" s="254"/>
      <c r="BE510" s="254"/>
      <c r="BF510" s="254"/>
      <c r="BG510" s="254"/>
      <c r="BH510" s="254"/>
      <c r="BI510" s="254"/>
      <c r="BJ510" s="254"/>
      <c r="BK510" s="254"/>
      <c r="BL510" s="254"/>
      <c r="BN510" s="255"/>
      <c r="BO510" s="255"/>
      <c r="BP510" s="255"/>
      <c r="BQ510" s="255"/>
      <c r="BR510" s="255"/>
      <c r="BS510" s="255"/>
      <c r="BT510" s="255"/>
      <c r="BU510" s="255"/>
      <c r="BV510" s="255"/>
      <c r="BW510" s="255"/>
      <c r="BX510" s="255"/>
      <c r="BY510" s="255"/>
      <c r="BZ510" s="255"/>
      <c r="CA510" s="255"/>
      <c r="CB510" s="255"/>
      <c r="CC510" s="255"/>
      <c r="CD510" s="255"/>
      <c r="CE510" s="255"/>
      <c r="CF510" s="255"/>
      <c r="CG510" s="255"/>
      <c r="CH510" s="255"/>
      <c r="CI510" s="255"/>
      <c r="CJ510" s="255"/>
      <c r="CK510" s="255"/>
      <c r="CL510" s="255"/>
      <c r="CM510" s="255"/>
      <c r="CN510" s="255"/>
      <c r="CO510" s="255"/>
      <c r="CP510" s="255"/>
      <c r="CQ510" s="255"/>
      <c r="CR510" s="255"/>
      <c r="CS510" s="255"/>
      <c r="CT510" s="255"/>
      <c r="CU510" s="255"/>
      <c r="CV510" s="255"/>
      <c r="CW510" s="255"/>
      <c r="CX510" s="255"/>
      <c r="CY510" s="255"/>
      <c r="CZ510" s="255"/>
      <c r="DA510" s="255"/>
      <c r="DB510" s="255"/>
      <c r="DC510" s="255"/>
      <c r="DD510" s="255"/>
      <c r="DE510" s="255"/>
      <c r="DF510" s="255"/>
      <c r="DG510" s="255"/>
      <c r="DH510" s="255"/>
      <c r="DI510" s="255"/>
      <c r="DJ510" s="255"/>
      <c r="DK510" s="255"/>
      <c r="DL510" s="255"/>
      <c r="DM510" s="255"/>
      <c r="DN510" s="255"/>
      <c r="DO510" s="255"/>
      <c r="DP510" s="255"/>
      <c r="DQ510" s="255"/>
      <c r="DR510" s="255"/>
    </row>
    <row r="511" spans="8:122" x14ac:dyDescent="0.4">
      <c r="H511" s="254"/>
      <c r="I511" s="254"/>
      <c r="J511" s="254"/>
      <c r="K511" s="254"/>
      <c r="L511" s="254"/>
      <c r="M511" s="254"/>
      <c r="N511" s="254"/>
      <c r="O511" s="254"/>
      <c r="P511" s="254"/>
      <c r="Q511" s="254"/>
      <c r="R511" s="254"/>
      <c r="S511" s="254"/>
      <c r="T511" s="254"/>
      <c r="U511" s="254"/>
      <c r="V511" s="254"/>
      <c r="W511" s="254"/>
      <c r="X511" s="254"/>
      <c r="Y511" s="254"/>
      <c r="Z511" s="254"/>
      <c r="AA511" s="254"/>
      <c r="AB511" s="254"/>
      <c r="AC511" s="254"/>
      <c r="AD511" s="254"/>
      <c r="AE511" s="254"/>
      <c r="AF511" s="254"/>
      <c r="AG511" s="254"/>
      <c r="AH511" s="254"/>
      <c r="AI511" s="254"/>
      <c r="AJ511" s="254"/>
      <c r="AK511" s="254"/>
      <c r="AL511" s="254"/>
      <c r="AM511" s="254"/>
      <c r="AN511" s="254"/>
      <c r="AO511" s="254"/>
      <c r="AP511" s="254"/>
      <c r="AQ511" s="254"/>
      <c r="AR511" s="254"/>
      <c r="AS511" s="254"/>
      <c r="AT511" s="254"/>
      <c r="AU511" s="254"/>
      <c r="AV511" s="254"/>
      <c r="AW511" s="254"/>
      <c r="AX511" s="254"/>
      <c r="AY511" s="254"/>
      <c r="AZ511" s="254"/>
      <c r="BA511" s="254"/>
      <c r="BB511" s="254"/>
      <c r="BC511" s="254"/>
      <c r="BD511" s="254"/>
      <c r="BE511" s="254"/>
      <c r="BF511" s="254"/>
      <c r="BG511" s="254"/>
      <c r="BH511" s="254"/>
      <c r="BI511" s="254"/>
      <c r="BJ511" s="254"/>
      <c r="BK511" s="254"/>
      <c r="BL511" s="254"/>
      <c r="BN511" s="255"/>
      <c r="BO511" s="255"/>
      <c r="BP511" s="255"/>
      <c r="BQ511" s="255"/>
      <c r="BR511" s="255"/>
      <c r="BS511" s="255"/>
      <c r="BT511" s="255"/>
      <c r="BU511" s="255"/>
      <c r="BV511" s="255"/>
      <c r="BW511" s="255"/>
      <c r="BX511" s="255"/>
      <c r="BY511" s="255"/>
      <c r="BZ511" s="255"/>
      <c r="CA511" s="255"/>
      <c r="CB511" s="255"/>
      <c r="CC511" s="255"/>
      <c r="CD511" s="255"/>
      <c r="CE511" s="255"/>
      <c r="CF511" s="255"/>
      <c r="CG511" s="255"/>
      <c r="CH511" s="255"/>
      <c r="CI511" s="255"/>
      <c r="CJ511" s="255"/>
      <c r="CK511" s="255"/>
      <c r="CL511" s="255"/>
      <c r="CM511" s="255"/>
      <c r="CN511" s="255"/>
      <c r="CO511" s="255"/>
      <c r="CP511" s="255"/>
      <c r="CQ511" s="255"/>
      <c r="CR511" s="255"/>
      <c r="CS511" s="255"/>
      <c r="CT511" s="255"/>
      <c r="CU511" s="255"/>
      <c r="CV511" s="255"/>
      <c r="CW511" s="255"/>
      <c r="CX511" s="255"/>
      <c r="CY511" s="255"/>
      <c r="CZ511" s="255"/>
      <c r="DA511" s="255"/>
      <c r="DB511" s="255"/>
      <c r="DC511" s="255"/>
      <c r="DD511" s="255"/>
      <c r="DE511" s="255"/>
      <c r="DF511" s="255"/>
      <c r="DG511" s="255"/>
      <c r="DH511" s="255"/>
      <c r="DI511" s="255"/>
      <c r="DJ511" s="255"/>
      <c r="DK511" s="255"/>
      <c r="DL511" s="255"/>
      <c r="DM511" s="255"/>
      <c r="DN511" s="255"/>
      <c r="DO511" s="255"/>
      <c r="DP511" s="255"/>
      <c r="DQ511" s="255"/>
      <c r="DR511" s="255"/>
    </row>
    <row r="512" spans="8:122" x14ac:dyDescent="0.4">
      <c r="H512" s="254"/>
      <c r="I512" s="254"/>
      <c r="J512" s="254"/>
      <c r="K512" s="254"/>
      <c r="L512" s="254"/>
      <c r="M512" s="254"/>
      <c r="N512" s="254"/>
      <c r="O512" s="254"/>
      <c r="P512" s="254"/>
      <c r="Q512" s="254"/>
      <c r="R512" s="254"/>
      <c r="S512" s="254"/>
      <c r="T512" s="254"/>
      <c r="U512" s="254"/>
      <c r="V512" s="254"/>
      <c r="W512" s="254"/>
      <c r="X512" s="254"/>
      <c r="Y512" s="254"/>
      <c r="Z512" s="254"/>
      <c r="AA512" s="254"/>
      <c r="AB512" s="254"/>
      <c r="AC512" s="254"/>
      <c r="AD512" s="254"/>
      <c r="AE512" s="254"/>
      <c r="AF512" s="254"/>
      <c r="AG512" s="254"/>
      <c r="AH512" s="254"/>
      <c r="AI512" s="254"/>
      <c r="AJ512" s="254"/>
      <c r="AK512" s="254"/>
      <c r="AL512" s="254"/>
      <c r="AM512" s="254"/>
      <c r="AN512" s="254"/>
      <c r="AO512" s="254"/>
      <c r="AP512" s="254"/>
      <c r="AQ512" s="254"/>
      <c r="AR512" s="254"/>
      <c r="AS512" s="254"/>
      <c r="AT512" s="254"/>
      <c r="AU512" s="254"/>
      <c r="AV512" s="254"/>
      <c r="AW512" s="254"/>
      <c r="AX512" s="254"/>
      <c r="AY512" s="254"/>
      <c r="AZ512" s="254"/>
      <c r="BA512" s="254"/>
      <c r="BB512" s="254"/>
      <c r="BC512" s="254"/>
      <c r="BD512" s="254"/>
      <c r="BE512" s="254"/>
      <c r="BF512" s="254"/>
      <c r="BG512" s="254"/>
      <c r="BH512" s="254"/>
      <c r="BI512" s="254"/>
      <c r="BJ512" s="254"/>
      <c r="BK512" s="254"/>
      <c r="BL512" s="254"/>
      <c r="BN512" s="255"/>
      <c r="BO512" s="255"/>
      <c r="BP512" s="255"/>
      <c r="BQ512" s="255"/>
      <c r="BR512" s="255"/>
      <c r="BS512" s="255"/>
      <c r="BT512" s="255"/>
      <c r="BU512" s="255"/>
      <c r="BV512" s="255"/>
      <c r="BW512" s="255"/>
      <c r="BX512" s="255"/>
      <c r="BY512" s="255"/>
      <c r="BZ512" s="255"/>
      <c r="CA512" s="255"/>
      <c r="CB512" s="255"/>
      <c r="CC512" s="255"/>
      <c r="CD512" s="255"/>
      <c r="CE512" s="255"/>
      <c r="CF512" s="255"/>
      <c r="CG512" s="255"/>
      <c r="CH512" s="255"/>
      <c r="CI512" s="255"/>
      <c r="CJ512" s="255"/>
      <c r="CK512" s="255"/>
      <c r="CL512" s="255"/>
      <c r="CM512" s="255"/>
      <c r="CN512" s="255"/>
      <c r="CO512" s="255"/>
      <c r="CP512" s="255"/>
      <c r="CQ512" s="255"/>
      <c r="CR512" s="255"/>
      <c r="CS512" s="255"/>
      <c r="CT512" s="255"/>
      <c r="CU512" s="255"/>
      <c r="CV512" s="255"/>
      <c r="CW512" s="255"/>
      <c r="CX512" s="255"/>
      <c r="CY512" s="255"/>
      <c r="CZ512" s="255"/>
      <c r="DA512" s="255"/>
      <c r="DB512" s="255"/>
      <c r="DC512" s="255"/>
      <c r="DD512" s="255"/>
      <c r="DE512" s="255"/>
      <c r="DF512" s="255"/>
      <c r="DG512" s="255"/>
      <c r="DH512" s="255"/>
      <c r="DI512" s="255"/>
      <c r="DJ512" s="255"/>
      <c r="DK512" s="255"/>
      <c r="DL512" s="255"/>
      <c r="DM512" s="255"/>
      <c r="DN512" s="255"/>
      <c r="DO512" s="255"/>
      <c r="DP512" s="255"/>
      <c r="DQ512" s="255"/>
      <c r="DR512" s="255"/>
    </row>
    <row r="513" spans="8:122" x14ac:dyDescent="0.4">
      <c r="H513" s="254"/>
      <c r="I513" s="254"/>
      <c r="J513" s="254"/>
      <c r="K513" s="254"/>
      <c r="L513" s="254"/>
      <c r="M513" s="254"/>
      <c r="N513" s="254"/>
      <c r="O513" s="254"/>
      <c r="P513" s="254"/>
      <c r="Q513" s="254"/>
      <c r="R513" s="254"/>
      <c r="S513" s="254"/>
      <c r="T513" s="254"/>
      <c r="U513" s="254"/>
      <c r="V513" s="254"/>
      <c r="W513" s="254"/>
      <c r="X513" s="254"/>
      <c r="Y513" s="254"/>
      <c r="Z513" s="254"/>
      <c r="AA513" s="254"/>
      <c r="AB513" s="254"/>
      <c r="AC513" s="254"/>
      <c r="AD513" s="254"/>
      <c r="AE513" s="254"/>
      <c r="AF513" s="254"/>
      <c r="AG513" s="254"/>
      <c r="AH513" s="254"/>
      <c r="AI513" s="254"/>
      <c r="AJ513" s="254"/>
      <c r="AK513" s="254"/>
      <c r="AL513" s="254"/>
      <c r="AM513" s="254"/>
      <c r="AN513" s="254"/>
      <c r="AO513" s="254"/>
      <c r="AP513" s="254"/>
      <c r="AQ513" s="254"/>
      <c r="AR513" s="254"/>
      <c r="AS513" s="254"/>
      <c r="AT513" s="254"/>
      <c r="AU513" s="254"/>
      <c r="AV513" s="254"/>
      <c r="AW513" s="254"/>
      <c r="AX513" s="254"/>
      <c r="AY513" s="254"/>
      <c r="AZ513" s="254"/>
      <c r="BA513" s="254"/>
      <c r="BB513" s="254"/>
      <c r="BC513" s="254"/>
      <c r="BD513" s="254"/>
      <c r="BE513" s="254"/>
      <c r="BF513" s="254"/>
      <c r="BG513" s="254"/>
      <c r="BH513" s="254"/>
      <c r="BI513" s="254"/>
      <c r="BJ513" s="254"/>
      <c r="BK513" s="254"/>
      <c r="BL513" s="254"/>
      <c r="BN513" s="255"/>
      <c r="BO513" s="255"/>
      <c r="BP513" s="255"/>
      <c r="BQ513" s="255"/>
      <c r="BR513" s="255"/>
      <c r="BS513" s="255"/>
      <c r="BT513" s="255"/>
      <c r="BU513" s="255"/>
      <c r="BV513" s="255"/>
      <c r="BW513" s="255"/>
      <c r="BX513" s="255"/>
      <c r="BY513" s="255"/>
      <c r="BZ513" s="255"/>
      <c r="CA513" s="255"/>
      <c r="CB513" s="255"/>
      <c r="CC513" s="255"/>
      <c r="CD513" s="255"/>
      <c r="CE513" s="255"/>
      <c r="CF513" s="255"/>
      <c r="CG513" s="255"/>
      <c r="CH513" s="255"/>
      <c r="CI513" s="255"/>
      <c r="CJ513" s="255"/>
      <c r="CK513" s="255"/>
      <c r="CL513" s="255"/>
      <c r="CM513" s="255"/>
      <c r="CN513" s="255"/>
      <c r="CO513" s="255"/>
      <c r="CP513" s="255"/>
      <c r="CQ513" s="255"/>
      <c r="CR513" s="255"/>
      <c r="CS513" s="255"/>
      <c r="CT513" s="255"/>
      <c r="CU513" s="255"/>
      <c r="CV513" s="255"/>
      <c r="CW513" s="255"/>
      <c r="CX513" s="255"/>
      <c r="CY513" s="255"/>
      <c r="CZ513" s="255"/>
      <c r="DA513" s="255"/>
      <c r="DB513" s="255"/>
      <c r="DC513" s="255"/>
      <c r="DD513" s="255"/>
      <c r="DE513" s="255"/>
      <c r="DF513" s="255"/>
      <c r="DG513" s="255"/>
      <c r="DH513" s="255"/>
      <c r="DI513" s="255"/>
      <c r="DJ513" s="255"/>
      <c r="DK513" s="255"/>
      <c r="DL513" s="255"/>
      <c r="DM513" s="255"/>
      <c r="DN513" s="255"/>
      <c r="DO513" s="255"/>
      <c r="DP513" s="255"/>
      <c r="DQ513" s="255"/>
      <c r="DR513" s="255"/>
    </row>
    <row r="514" spans="8:122" x14ac:dyDescent="0.4">
      <c r="H514" s="254"/>
      <c r="I514" s="254"/>
      <c r="J514" s="254"/>
      <c r="K514" s="254"/>
      <c r="L514" s="254"/>
      <c r="M514" s="254"/>
      <c r="N514" s="254"/>
      <c r="O514" s="254"/>
      <c r="P514" s="254"/>
      <c r="Q514" s="254"/>
      <c r="R514" s="254"/>
      <c r="S514" s="254"/>
      <c r="T514" s="254"/>
      <c r="U514" s="254"/>
      <c r="V514" s="254"/>
      <c r="W514" s="254"/>
      <c r="X514" s="254"/>
      <c r="Y514" s="254"/>
      <c r="Z514" s="254"/>
      <c r="AA514" s="254"/>
      <c r="AB514" s="254"/>
      <c r="AC514" s="254"/>
      <c r="AD514" s="254"/>
      <c r="AE514" s="254"/>
      <c r="AF514" s="254"/>
      <c r="AG514" s="254"/>
      <c r="AH514" s="254"/>
      <c r="AI514" s="254"/>
      <c r="AJ514" s="254"/>
      <c r="AK514" s="254"/>
      <c r="AL514" s="254"/>
      <c r="AM514" s="254"/>
      <c r="AN514" s="254"/>
      <c r="AO514" s="254"/>
      <c r="AP514" s="254"/>
      <c r="AQ514" s="254"/>
      <c r="AR514" s="254"/>
      <c r="AS514" s="254"/>
      <c r="AT514" s="254"/>
      <c r="AU514" s="254"/>
      <c r="AV514" s="254"/>
      <c r="AW514" s="254"/>
      <c r="AX514" s="254"/>
      <c r="AY514" s="254"/>
      <c r="AZ514" s="254"/>
      <c r="BA514" s="254"/>
      <c r="BB514" s="254"/>
      <c r="BC514" s="254"/>
      <c r="BD514" s="254"/>
      <c r="BE514" s="254"/>
      <c r="BF514" s="254"/>
      <c r="BG514" s="254"/>
      <c r="BH514" s="254"/>
      <c r="BI514" s="254"/>
      <c r="BJ514" s="254"/>
      <c r="BK514" s="254"/>
      <c r="BL514" s="254"/>
      <c r="BN514" s="255"/>
      <c r="BO514" s="255"/>
      <c r="BP514" s="255"/>
      <c r="BQ514" s="255"/>
      <c r="BR514" s="255"/>
      <c r="BS514" s="255"/>
      <c r="BT514" s="255"/>
      <c r="BU514" s="255"/>
      <c r="BV514" s="255"/>
      <c r="BW514" s="255"/>
      <c r="BX514" s="255"/>
      <c r="BY514" s="255"/>
      <c r="BZ514" s="255"/>
      <c r="CA514" s="255"/>
      <c r="CB514" s="255"/>
      <c r="CC514" s="255"/>
      <c r="CD514" s="255"/>
      <c r="CE514" s="255"/>
      <c r="CF514" s="255"/>
      <c r="CG514" s="255"/>
      <c r="CH514" s="255"/>
      <c r="CI514" s="255"/>
      <c r="CJ514" s="255"/>
      <c r="CK514" s="255"/>
      <c r="CL514" s="255"/>
      <c r="CM514" s="255"/>
      <c r="CN514" s="255"/>
      <c r="CO514" s="255"/>
      <c r="CP514" s="255"/>
      <c r="CQ514" s="255"/>
      <c r="CR514" s="255"/>
      <c r="CS514" s="255"/>
      <c r="CT514" s="255"/>
      <c r="CU514" s="255"/>
      <c r="CV514" s="255"/>
      <c r="CW514" s="255"/>
      <c r="CX514" s="255"/>
      <c r="CY514" s="255"/>
      <c r="CZ514" s="255"/>
      <c r="DA514" s="255"/>
      <c r="DB514" s="255"/>
      <c r="DC514" s="255"/>
      <c r="DD514" s="255"/>
      <c r="DE514" s="255"/>
      <c r="DF514" s="255"/>
      <c r="DG514" s="255"/>
      <c r="DH514" s="255"/>
      <c r="DI514" s="255"/>
      <c r="DJ514" s="255"/>
      <c r="DK514" s="255"/>
      <c r="DL514" s="255"/>
      <c r="DM514" s="255"/>
      <c r="DN514" s="255"/>
      <c r="DO514" s="255"/>
      <c r="DP514" s="255"/>
      <c r="DQ514" s="255"/>
      <c r="DR514" s="255"/>
    </row>
    <row r="515" spans="8:122" x14ac:dyDescent="0.4">
      <c r="H515" s="254"/>
      <c r="I515" s="254"/>
      <c r="J515" s="254"/>
      <c r="K515" s="254"/>
      <c r="L515" s="254"/>
      <c r="M515" s="254"/>
      <c r="N515" s="254"/>
      <c r="O515" s="254"/>
      <c r="P515" s="254"/>
      <c r="Q515" s="254"/>
      <c r="R515" s="254"/>
      <c r="S515" s="254"/>
      <c r="T515" s="254"/>
      <c r="U515" s="254"/>
      <c r="V515" s="254"/>
      <c r="W515" s="254"/>
      <c r="X515" s="254"/>
      <c r="Y515" s="254"/>
      <c r="Z515" s="254"/>
      <c r="AA515" s="254"/>
      <c r="AB515" s="254"/>
      <c r="AC515" s="254"/>
      <c r="AD515" s="254"/>
      <c r="AE515" s="254"/>
      <c r="AF515" s="254"/>
      <c r="AG515" s="254"/>
      <c r="AH515" s="254"/>
      <c r="AI515" s="254"/>
      <c r="AJ515" s="254"/>
      <c r="AK515" s="254"/>
      <c r="AL515" s="254"/>
      <c r="AM515" s="254"/>
      <c r="AN515" s="254"/>
      <c r="AO515" s="254"/>
      <c r="AP515" s="254"/>
      <c r="AQ515" s="254"/>
      <c r="AR515" s="254"/>
      <c r="AS515" s="254"/>
      <c r="AT515" s="254"/>
      <c r="AU515" s="254"/>
      <c r="AV515" s="254"/>
      <c r="AW515" s="254"/>
      <c r="AX515" s="254"/>
      <c r="AY515" s="254"/>
      <c r="AZ515" s="254"/>
      <c r="BA515" s="254"/>
      <c r="BB515" s="254"/>
      <c r="BC515" s="254"/>
      <c r="BD515" s="254"/>
      <c r="BE515" s="254"/>
      <c r="BF515" s="254"/>
      <c r="BG515" s="254"/>
      <c r="BH515" s="254"/>
      <c r="BI515" s="254"/>
      <c r="BJ515" s="254"/>
      <c r="BK515" s="254"/>
      <c r="BL515" s="254"/>
      <c r="BN515" s="255"/>
      <c r="BO515" s="255"/>
      <c r="BP515" s="255"/>
      <c r="BQ515" s="255"/>
      <c r="BR515" s="255"/>
      <c r="BS515" s="255"/>
      <c r="BT515" s="255"/>
      <c r="BU515" s="255"/>
      <c r="BV515" s="255"/>
      <c r="BW515" s="255"/>
      <c r="BX515" s="255"/>
      <c r="BY515" s="255"/>
      <c r="BZ515" s="255"/>
      <c r="CA515" s="255"/>
      <c r="CB515" s="255"/>
      <c r="CC515" s="255"/>
      <c r="CD515" s="255"/>
      <c r="CE515" s="255"/>
      <c r="CF515" s="255"/>
      <c r="CG515" s="255"/>
      <c r="CH515" s="255"/>
      <c r="CI515" s="255"/>
      <c r="CJ515" s="255"/>
      <c r="CK515" s="255"/>
      <c r="CL515" s="255"/>
      <c r="CM515" s="255"/>
      <c r="CN515" s="255"/>
      <c r="CO515" s="255"/>
      <c r="CP515" s="255"/>
      <c r="CQ515" s="255"/>
      <c r="CR515" s="255"/>
      <c r="CS515" s="255"/>
      <c r="CT515" s="255"/>
      <c r="CU515" s="255"/>
      <c r="CV515" s="255"/>
      <c r="CW515" s="255"/>
      <c r="CX515" s="255"/>
      <c r="CY515" s="255"/>
      <c r="CZ515" s="255"/>
      <c r="DA515" s="255"/>
      <c r="DB515" s="255"/>
      <c r="DC515" s="255"/>
      <c r="DD515" s="255"/>
      <c r="DE515" s="255"/>
      <c r="DF515" s="255"/>
      <c r="DG515" s="255"/>
      <c r="DH515" s="255"/>
      <c r="DI515" s="255"/>
      <c r="DJ515" s="255"/>
      <c r="DK515" s="255"/>
      <c r="DL515" s="255"/>
      <c r="DM515" s="255"/>
      <c r="DN515" s="255"/>
      <c r="DO515" s="255"/>
      <c r="DP515" s="255"/>
      <c r="DQ515" s="255"/>
      <c r="DR515" s="255"/>
    </row>
    <row r="516" spans="8:122" x14ac:dyDescent="0.4">
      <c r="H516" s="254"/>
      <c r="I516" s="254"/>
      <c r="J516" s="254"/>
      <c r="K516" s="254"/>
      <c r="L516" s="254"/>
      <c r="M516" s="254"/>
      <c r="N516" s="254"/>
      <c r="O516" s="254"/>
      <c r="P516" s="254"/>
      <c r="Q516" s="254"/>
      <c r="R516" s="254"/>
      <c r="S516" s="254"/>
      <c r="T516" s="254"/>
      <c r="U516" s="254"/>
      <c r="V516" s="254"/>
      <c r="W516" s="254"/>
      <c r="X516" s="254"/>
      <c r="Y516" s="254"/>
      <c r="Z516" s="254"/>
      <c r="AA516" s="254"/>
      <c r="AB516" s="254"/>
      <c r="AC516" s="254"/>
      <c r="AD516" s="254"/>
      <c r="AE516" s="254"/>
      <c r="AF516" s="254"/>
      <c r="AG516" s="254"/>
      <c r="AH516" s="254"/>
      <c r="AI516" s="254"/>
      <c r="AJ516" s="254"/>
      <c r="AK516" s="254"/>
      <c r="AL516" s="254"/>
      <c r="AM516" s="254"/>
      <c r="AN516" s="254"/>
      <c r="AO516" s="254"/>
      <c r="AP516" s="254"/>
      <c r="AQ516" s="254"/>
      <c r="AR516" s="254"/>
      <c r="AS516" s="254"/>
      <c r="AT516" s="254"/>
      <c r="AU516" s="254"/>
      <c r="AV516" s="254"/>
      <c r="AW516" s="254"/>
      <c r="AX516" s="254"/>
      <c r="AY516" s="254"/>
      <c r="AZ516" s="254"/>
      <c r="BA516" s="254"/>
      <c r="BB516" s="254"/>
      <c r="BC516" s="254"/>
      <c r="BD516" s="254"/>
      <c r="BE516" s="254"/>
      <c r="BF516" s="254"/>
      <c r="BG516" s="254"/>
      <c r="BH516" s="254"/>
      <c r="BI516" s="254"/>
      <c r="BJ516" s="254"/>
      <c r="BK516" s="254"/>
      <c r="BL516" s="254"/>
      <c r="BN516" s="255"/>
      <c r="BO516" s="255"/>
      <c r="BP516" s="255"/>
      <c r="BQ516" s="255"/>
      <c r="BR516" s="255"/>
      <c r="BS516" s="255"/>
      <c r="BT516" s="255"/>
      <c r="BU516" s="255"/>
      <c r="BV516" s="255"/>
      <c r="BW516" s="255"/>
      <c r="BX516" s="255"/>
      <c r="BY516" s="255"/>
      <c r="BZ516" s="255"/>
      <c r="CA516" s="255"/>
      <c r="CB516" s="255"/>
      <c r="CC516" s="255"/>
      <c r="CD516" s="255"/>
      <c r="CE516" s="255"/>
      <c r="CF516" s="255"/>
      <c r="CG516" s="255"/>
      <c r="CH516" s="255"/>
      <c r="CI516" s="255"/>
      <c r="CJ516" s="255"/>
      <c r="CK516" s="255"/>
      <c r="CL516" s="255"/>
      <c r="CM516" s="255"/>
      <c r="CN516" s="255"/>
      <c r="CO516" s="255"/>
      <c r="CP516" s="255"/>
      <c r="CQ516" s="255"/>
      <c r="CR516" s="255"/>
      <c r="CS516" s="255"/>
      <c r="CT516" s="255"/>
      <c r="CU516" s="255"/>
      <c r="CV516" s="255"/>
      <c r="CW516" s="255"/>
      <c r="CX516" s="255"/>
      <c r="CY516" s="255"/>
      <c r="CZ516" s="255"/>
      <c r="DA516" s="255"/>
      <c r="DB516" s="255"/>
      <c r="DC516" s="255"/>
      <c r="DD516" s="255"/>
      <c r="DE516" s="255"/>
      <c r="DF516" s="255"/>
      <c r="DG516" s="255"/>
      <c r="DH516" s="255"/>
      <c r="DI516" s="255"/>
      <c r="DJ516" s="255"/>
      <c r="DK516" s="255"/>
      <c r="DL516" s="255"/>
      <c r="DM516" s="255"/>
      <c r="DN516" s="255"/>
      <c r="DO516" s="255"/>
      <c r="DP516" s="255"/>
      <c r="DQ516" s="255"/>
      <c r="DR516" s="255"/>
    </row>
    <row r="517" spans="8:122" x14ac:dyDescent="0.4">
      <c r="H517" s="254"/>
      <c r="I517" s="254"/>
      <c r="J517" s="254"/>
      <c r="K517" s="254"/>
      <c r="L517" s="254"/>
      <c r="M517" s="254"/>
      <c r="N517" s="254"/>
      <c r="O517" s="254"/>
      <c r="P517" s="254"/>
      <c r="Q517" s="254"/>
      <c r="R517" s="254"/>
      <c r="S517" s="254"/>
      <c r="T517" s="254"/>
      <c r="U517" s="254"/>
      <c r="V517" s="254"/>
      <c r="W517" s="254"/>
      <c r="X517" s="254"/>
      <c r="Y517" s="254"/>
      <c r="Z517" s="254"/>
      <c r="AA517" s="254"/>
      <c r="AB517" s="254"/>
      <c r="AC517" s="254"/>
      <c r="AD517" s="254"/>
      <c r="AE517" s="254"/>
      <c r="AF517" s="254"/>
      <c r="AG517" s="254"/>
      <c r="AH517" s="254"/>
      <c r="AI517" s="254"/>
      <c r="AJ517" s="254"/>
      <c r="AK517" s="254"/>
      <c r="AL517" s="254"/>
      <c r="AM517" s="254"/>
      <c r="AN517" s="254"/>
      <c r="AO517" s="254"/>
      <c r="AP517" s="254"/>
      <c r="AQ517" s="254"/>
      <c r="AR517" s="254"/>
      <c r="AS517" s="254"/>
      <c r="AT517" s="254"/>
      <c r="AU517" s="254"/>
      <c r="AV517" s="254"/>
      <c r="AW517" s="254"/>
      <c r="AX517" s="254"/>
      <c r="AY517" s="254"/>
      <c r="AZ517" s="254"/>
      <c r="BA517" s="254"/>
      <c r="BB517" s="254"/>
      <c r="BC517" s="254"/>
      <c r="BD517" s="254"/>
      <c r="BE517" s="254"/>
      <c r="BF517" s="254"/>
      <c r="BG517" s="254"/>
      <c r="BH517" s="254"/>
      <c r="BI517" s="254"/>
      <c r="BJ517" s="254"/>
      <c r="BK517" s="254"/>
      <c r="BL517" s="254"/>
      <c r="BN517" s="255"/>
      <c r="BO517" s="255"/>
      <c r="BP517" s="255"/>
      <c r="BQ517" s="255"/>
      <c r="BR517" s="255"/>
      <c r="BS517" s="255"/>
      <c r="BT517" s="255"/>
      <c r="BU517" s="255"/>
      <c r="BV517" s="255"/>
      <c r="BW517" s="255"/>
      <c r="BX517" s="255"/>
      <c r="BY517" s="255"/>
      <c r="BZ517" s="255"/>
      <c r="CA517" s="255"/>
      <c r="CB517" s="255"/>
      <c r="CC517" s="255"/>
      <c r="CD517" s="255"/>
      <c r="CE517" s="255"/>
      <c r="CF517" s="255"/>
      <c r="CG517" s="255"/>
      <c r="CH517" s="255"/>
      <c r="CI517" s="255"/>
      <c r="CJ517" s="255"/>
      <c r="CK517" s="255"/>
      <c r="CL517" s="255"/>
      <c r="CM517" s="255"/>
      <c r="CN517" s="255"/>
      <c r="CO517" s="255"/>
      <c r="CP517" s="255"/>
      <c r="CQ517" s="255"/>
      <c r="CR517" s="255"/>
      <c r="CS517" s="255"/>
      <c r="CT517" s="255"/>
      <c r="CU517" s="255"/>
      <c r="CV517" s="255"/>
      <c r="CW517" s="255"/>
      <c r="CX517" s="255"/>
      <c r="CY517" s="255"/>
      <c r="CZ517" s="255"/>
      <c r="DA517" s="255"/>
      <c r="DB517" s="255"/>
      <c r="DC517" s="255"/>
      <c r="DD517" s="255"/>
      <c r="DE517" s="255"/>
      <c r="DF517" s="255"/>
      <c r="DG517" s="255"/>
      <c r="DH517" s="255"/>
      <c r="DI517" s="255"/>
      <c r="DJ517" s="255"/>
      <c r="DK517" s="255"/>
      <c r="DL517" s="255"/>
      <c r="DM517" s="255"/>
      <c r="DN517" s="255"/>
      <c r="DO517" s="255"/>
      <c r="DP517" s="255"/>
      <c r="DQ517" s="255"/>
      <c r="DR517" s="255"/>
    </row>
    <row r="518" spans="8:122" x14ac:dyDescent="0.4">
      <c r="H518" s="254"/>
      <c r="I518" s="254"/>
      <c r="J518" s="254"/>
      <c r="K518" s="254"/>
      <c r="L518" s="254"/>
      <c r="M518" s="254"/>
      <c r="N518" s="254"/>
      <c r="O518" s="254"/>
      <c r="P518" s="254"/>
      <c r="Q518" s="254"/>
      <c r="R518" s="254"/>
      <c r="S518" s="254"/>
      <c r="T518" s="254"/>
      <c r="U518" s="254"/>
      <c r="V518" s="254"/>
      <c r="W518" s="254"/>
      <c r="X518" s="254"/>
      <c r="Y518" s="254"/>
      <c r="Z518" s="254"/>
      <c r="AA518" s="254"/>
      <c r="AB518" s="254"/>
      <c r="AC518" s="254"/>
      <c r="AD518" s="254"/>
      <c r="AE518" s="254"/>
      <c r="AF518" s="254"/>
      <c r="AG518" s="254"/>
      <c r="AH518" s="254"/>
      <c r="AI518" s="254"/>
      <c r="AJ518" s="254"/>
      <c r="AK518" s="254"/>
      <c r="AL518" s="254"/>
      <c r="AM518" s="254"/>
      <c r="AN518" s="254"/>
      <c r="AO518" s="254"/>
      <c r="AP518" s="254"/>
      <c r="AQ518" s="254"/>
      <c r="AR518" s="254"/>
      <c r="AS518" s="254"/>
      <c r="AT518" s="254"/>
      <c r="AU518" s="254"/>
      <c r="AV518" s="254"/>
      <c r="AW518" s="254"/>
      <c r="AX518" s="254"/>
      <c r="AY518" s="254"/>
      <c r="AZ518" s="254"/>
      <c r="BA518" s="254"/>
      <c r="BB518" s="254"/>
      <c r="BC518" s="254"/>
      <c r="BD518" s="254"/>
      <c r="BE518" s="254"/>
      <c r="BF518" s="254"/>
      <c r="BG518" s="254"/>
      <c r="BH518" s="254"/>
      <c r="BI518" s="254"/>
      <c r="BJ518" s="254"/>
      <c r="BK518" s="254"/>
      <c r="BL518" s="254"/>
      <c r="BN518" s="255"/>
      <c r="BO518" s="255"/>
      <c r="BP518" s="255"/>
      <c r="BQ518" s="255"/>
      <c r="BR518" s="255"/>
      <c r="BS518" s="255"/>
      <c r="BT518" s="255"/>
      <c r="BU518" s="255"/>
      <c r="BV518" s="255"/>
      <c r="BW518" s="255"/>
      <c r="BX518" s="255"/>
      <c r="BY518" s="255"/>
      <c r="BZ518" s="255"/>
      <c r="CA518" s="255"/>
      <c r="CB518" s="255"/>
      <c r="CC518" s="255"/>
      <c r="CD518" s="255"/>
      <c r="CE518" s="255"/>
      <c r="CF518" s="255"/>
      <c r="CG518" s="255"/>
      <c r="CH518" s="255"/>
      <c r="CI518" s="255"/>
      <c r="CJ518" s="255"/>
      <c r="CK518" s="255"/>
      <c r="CL518" s="255"/>
      <c r="CM518" s="255"/>
      <c r="CN518" s="255"/>
      <c r="CO518" s="255"/>
      <c r="CP518" s="255"/>
      <c r="CQ518" s="255"/>
      <c r="CR518" s="255"/>
      <c r="CS518" s="255"/>
      <c r="CT518" s="255"/>
      <c r="CU518" s="255"/>
      <c r="CV518" s="255"/>
      <c r="CW518" s="255"/>
      <c r="CX518" s="255"/>
      <c r="CY518" s="255"/>
      <c r="CZ518" s="255"/>
      <c r="DA518" s="255"/>
      <c r="DB518" s="255"/>
      <c r="DC518" s="255"/>
      <c r="DD518" s="255"/>
      <c r="DE518" s="255"/>
      <c r="DF518" s="255"/>
      <c r="DG518" s="255"/>
      <c r="DH518" s="255"/>
      <c r="DI518" s="255"/>
      <c r="DJ518" s="255"/>
      <c r="DK518" s="255"/>
      <c r="DL518" s="255"/>
      <c r="DM518" s="255"/>
      <c r="DN518" s="255"/>
      <c r="DO518" s="255"/>
      <c r="DP518" s="255"/>
      <c r="DQ518" s="255"/>
      <c r="DR518" s="255"/>
    </row>
    <row r="519" spans="8:122" x14ac:dyDescent="0.4">
      <c r="H519" s="254"/>
      <c r="I519" s="254"/>
      <c r="J519" s="254"/>
      <c r="K519" s="254"/>
      <c r="L519" s="254"/>
      <c r="M519" s="254"/>
      <c r="N519" s="254"/>
      <c r="O519" s="254"/>
      <c r="P519" s="254"/>
      <c r="Q519" s="254"/>
      <c r="R519" s="254"/>
      <c r="S519" s="254"/>
      <c r="T519" s="254"/>
      <c r="U519" s="254"/>
      <c r="V519" s="254"/>
      <c r="W519" s="254"/>
      <c r="X519" s="254"/>
      <c r="Y519" s="254"/>
      <c r="Z519" s="254"/>
      <c r="AA519" s="254"/>
      <c r="AB519" s="254"/>
      <c r="AC519" s="254"/>
      <c r="AD519" s="254"/>
      <c r="AE519" s="254"/>
      <c r="AF519" s="254"/>
      <c r="AG519" s="254"/>
      <c r="AH519" s="254"/>
      <c r="AI519" s="254"/>
      <c r="AJ519" s="254"/>
      <c r="AK519" s="254"/>
      <c r="AL519" s="254"/>
      <c r="AM519" s="254"/>
      <c r="AN519" s="254"/>
      <c r="AO519" s="254"/>
      <c r="AP519" s="254"/>
      <c r="AQ519" s="254"/>
      <c r="AR519" s="254"/>
      <c r="AS519" s="254"/>
      <c r="AT519" s="254"/>
      <c r="AU519" s="254"/>
      <c r="AV519" s="254"/>
      <c r="AW519" s="254"/>
      <c r="AX519" s="254"/>
      <c r="AY519" s="254"/>
      <c r="AZ519" s="254"/>
      <c r="BA519" s="254"/>
      <c r="BB519" s="254"/>
      <c r="BC519" s="254"/>
      <c r="BD519" s="254"/>
      <c r="BE519" s="254"/>
      <c r="BF519" s="254"/>
      <c r="BG519" s="254"/>
      <c r="BH519" s="254"/>
      <c r="BI519" s="254"/>
      <c r="BJ519" s="254"/>
      <c r="BK519" s="254"/>
      <c r="BL519" s="254"/>
      <c r="BN519" s="255"/>
      <c r="BO519" s="255"/>
      <c r="BP519" s="255"/>
      <c r="BQ519" s="255"/>
      <c r="BR519" s="255"/>
      <c r="BS519" s="255"/>
      <c r="BT519" s="255"/>
      <c r="BU519" s="255"/>
      <c r="BV519" s="255"/>
      <c r="BW519" s="255"/>
      <c r="BX519" s="255"/>
      <c r="BY519" s="255"/>
      <c r="BZ519" s="255"/>
      <c r="CA519" s="255"/>
      <c r="CB519" s="255"/>
      <c r="CC519" s="255"/>
      <c r="CD519" s="255"/>
      <c r="CE519" s="255"/>
      <c r="CF519" s="255"/>
      <c r="CG519" s="255"/>
      <c r="CH519" s="255"/>
      <c r="CI519" s="255"/>
      <c r="CJ519" s="255"/>
      <c r="CK519" s="255"/>
      <c r="CL519" s="255"/>
      <c r="CM519" s="255"/>
      <c r="CN519" s="255"/>
      <c r="CO519" s="255"/>
      <c r="CP519" s="255"/>
      <c r="CQ519" s="255"/>
      <c r="CR519" s="255"/>
      <c r="CS519" s="255"/>
      <c r="CT519" s="255"/>
      <c r="CU519" s="255"/>
      <c r="CV519" s="255"/>
      <c r="CW519" s="255"/>
      <c r="CX519" s="255"/>
      <c r="CY519" s="255"/>
      <c r="CZ519" s="255"/>
      <c r="DA519" s="255"/>
      <c r="DB519" s="255"/>
      <c r="DC519" s="255"/>
      <c r="DD519" s="255"/>
      <c r="DE519" s="255"/>
      <c r="DF519" s="255"/>
      <c r="DG519" s="255"/>
      <c r="DH519" s="255"/>
      <c r="DI519" s="255"/>
      <c r="DJ519" s="255"/>
      <c r="DK519" s="255"/>
      <c r="DL519" s="255"/>
      <c r="DM519" s="255"/>
      <c r="DN519" s="255"/>
      <c r="DO519" s="255"/>
      <c r="DP519" s="255"/>
      <c r="DQ519" s="255"/>
      <c r="DR519" s="255"/>
    </row>
    <row r="520" spans="8:122" x14ac:dyDescent="0.4">
      <c r="H520" s="254"/>
      <c r="I520" s="254"/>
      <c r="J520" s="254"/>
      <c r="K520" s="254"/>
      <c r="L520" s="254"/>
      <c r="M520" s="254"/>
      <c r="N520" s="254"/>
      <c r="O520" s="254"/>
      <c r="P520" s="254"/>
      <c r="Q520" s="254"/>
      <c r="R520" s="254"/>
      <c r="S520" s="254"/>
      <c r="T520" s="254"/>
      <c r="U520" s="254"/>
      <c r="V520" s="254"/>
      <c r="W520" s="254"/>
      <c r="X520" s="254"/>
      <c r="Y520" s="254"/>
      <c r="Z520" s="254"/>
      <c r="AA520" s="254"/>
      <c r="AB520" s="254"/>
      <c r="AC520" s="254"/>
      <c r="AD520" s="254"/>
      <c r="AE520" s="254"/>
      <c r="AF520" s="254"/>
      <c r="AG520" s="254"/>
      <c r="AH520" s="254"/>
      <c r="AI520" s="254"/>
      <c r="AJ520" s="254"/>
      <c r="AK520" s="254"/>
      <c r="AL520" s="254"/>
      <c r="AM520" s="254"/>
      <c r="AN520" s="254"/>
      <c r="AO520" s="254"/>
      <c r="AP520" s="254"/>
      <c r="AQ520" s="254"/>
      <c r="AR520" s="254"/>
      <c r="AS520" s="254"/>
      <c r="AT520" s="254"/>
      <c r="AU520" s="254"/>
      <c r="AV520" s="254"/>
      <c r="AW520" s="254"/>
      <c r="AX520" s="254"/>
      <c r="AY520" s="254"/>
      <c r="AZ520" s="254"/>
      <c r="BA520" s="254"/>
      <c r="BB520" s="254"/>
      <c r="BC520" s="254"/>
      <c r="BD520" s="254"/>
      <c r="BE520" s="254"/>
      <c r="BF520" s="254"/>
      <c r="BG520" s="254"/>
      <c r="BH520" s="254"/>
      <c r="BI520" s="254"/>
      <c r="BJ520" s="254"/>
      <c r="BK520" s="254"/>
      <c r="BL520" s="254"/>
      <c r="BN520" s="255"/>
      <c r="BO520" s="255"/>
      <c r="BP520" s="255"/>
      <c r="BQ520" s="255"/>
      <c r="BR520" s="255"/>
      <c r="BS520" s="255"/>
      <c r="BT520" s="255"/>
      <c r="BU520" s="255"/>
      <c r="BV520" s="255"/>
      <c r="BW520" s="255"/>
      <c r="BX520" s="255"/>
      <c r="BY520" s="255"/>
      <c r="BZ520" s="255"/>
      <c r="CA520" s="255"/>
      <c r="CB520" s="255"/>
      <c r="CC520" s="255"/>
      <c r="CD520" s="255"/>
      <c r="CE520" s="255"/>
      <c r="CF520" s="255"/>
      <c r="CG520" s="255"/>
      <c r="CH520" s="255"/>
      <c r="CI520" s="255"/>
      <c r="CJ520" s="255"/>
      <c r="CK520" s="255"/>
      <c r="CL520" s="255"/>
      <c r="CM520" s="255"/>
      <c r="CN520" s="255"/>
      <c r="CO520" s="255"/>
      <c r="CP520" s="255"/>
      <c r="CQ520" s="255"/>
      <c r="CR520" s="255"/>
      <c r="CS520" s="255"/>
      <c r="CT520" s="255"/>
      <c r="CU520" s="255"/>
      <c r="CV520" s="255"/>
      <c r="CW520" s="255"/>
      <c r="CX520" s="255"/>
      <c r="CY520" s="255"/>
      <c r="CZ520" s="255"/>
      <c r="DA520" s="255"/>
      <c r="DB520" s="255"/>
      <c r="DC520" s="255"/>
      <c r="DD520" s="255"/>
      <c r="DE520" s="255"/>
      <c r="DF520" s="255"/>
      <c r="DG520" s="255"/>
      <c r="DH520" s="255"/>
      <c r="DI520" s="255"/>
      <c r="DJ520" s="255"/>
      <c r="DK520" s="255"/>
      <c r="DL520" s="255"/>
      <c r="DM520" s="255"/>
      <c r="DN520" s="255"/>
      <c r="DO520" s="255"/>
      <c r="DP520" s="255"/>
      <c r="DQ520" s="255"/>
      <c r="DR520" s="255"/>
    </row>
    <row r="521" spans="8:122" x14ac:dyDescent="0.4">
      <c r="H521" s="254"/>
      <c r="I521" s="254"/>
      <c r="J521" s="254"/>
      <c r="K521" s="254"/>
      <c r="L521" s="254"/>
      <c r="M521" s="254"/>
      <c r="N521" s="254"/>
      <c r="O521" s="254"/>
      <c r="P521" s="254"/>
      <c r="Q521" s="254"/>
      <c r="R521" s="254"/>
      <c r="S521" s="254"/>
      <c r="T521" s="254"/>
      <c r="U521" s="254"/>
      <c r="V521" s="254"/>
      <c r="W521" s="254"/>
      <c r="X521" s="254"/>
      <c r="Y521" s="254"/>
      <c r="Z521" s="254"/>
      <c r="AA521" s="254"/>
      <c r="AB521" s="254"/>
      <c r="AC521" s="254"/>
      <c r="AD521" s="254"/>
      <c r="AE521" s="254"/>
      <c r="AF521" s="254"/>
      <c r="AG521" s="254"/>
      <c r="AH521" s="254"/>
      <c r="AI521" s="254"/>
      <c r="AJ521" s="254"/>
      <c r="AK521" s="254"/>
      <c r="AL521" s="254"/>
      <c r="AM521" s="254"/>
      <c r="AN521" s="254"/>
      <c r="AO521" s="254"/>
      <c r="AP521" s="254"/>
      <c r="AQ521" s="254"/>
      <c r="AR521" s="254"/>
      <c r="AS521" s="254"/>
      <c r="AT521" s="254"/>
      <c r="AU521" s="254"/>
      <c r="AV521" s="254"/>
      <c r="AW521" s="254"/>
      <c r="AX521" s="254"/>
      <c r="AY521" s="254"/>
      <c r="AZ521" s="254"/>
      <c r="BA521" s="254"/>
      <c r="BB521" s="254"/>
      <c r="BC521" s="254"/>
      <c r="BD521" s="254"/>
      <c r="BE521" s="254"/>
      <c r="BF521" s="254"/>
      <c r="BG521" s="254"/>
      <c r="BH521" s="254"/>
      <c r="BI521" s="254"/>
      <c r="BJ521" s="254"/>
      <c r="BK521" s="254"/>
      <c r="BL521" s="254"/>
      <c r="BN521" s="255"/>
      <c r="BO521" s="255"/>
      <c r="BP521" s="255"/>
      <c r="BQ521" s="255"/>
      <c r="BR521" s="255"/>
      <c r="BS521" s="255"/>
      <c r="BT521" s="255"/>
      <c r="BU521" s="255"/>
      <c r="BV521" s="255"/>
      <c r="BW521" s="255"/>
      <c r="BX521" s="255"/>
      <c r="BY521" s="255"/>
      <c r="BZ521" s="255"/>
      <c r="CA521" s="255"/>
      <c r="CB521" s="255"/>
      <c r="CC521" s="255"/>
      <c r="CD521" s="255"/>
      <c r="CE521" s="255"/>
      <c r="CF521" s="255"/>
      <c r="CG521" s="255"/>
      <c r="CH521" s="255"/>
      <c r="CI521" s="255"/>
      <c r="CJ521" s="255"/>
      <c r="CK521" s="255"/>
      <c r="CL521" s="255"/>
      <c r="CM521" s="255"/>
      <c r="CN521" s="255"/>
      <c r="CO521" s="255"/>
      <c r="CP521" s="255"/>
      <c r="CQ521" s="255"/>
      <c r="CR521" s="255"/>
      <c r="CS521" s="255"/>
      <c r="CT521" s="255"/>
      <c r="CU521" s="255"/>
      <c r="CV521" s="255"/>
      <c r="CW521" s="255"/>
      <c r="CX521" s="255"/>
      <c r="CY521" s="255"/>
      <c r="CZ521" s="255"/>
      <c r="DA521" s="255"/>
      <c r="DB521" s="255"/>
      <c r="DC521" s="255"/>
      <c r="DD521" s="255"/>
      <c r="DE521" s="255"/>
      <c r="DF521" s="255"/>
      <c r="DG521" s="255"/>
      <c r="DH521" s="255"/>
      <c r="DI521" s="255"/>
      <c r="DJ521" s="255"/>
      <c r="DK521" s="255"/>
      <c r="DL521" s="255"/>
      <c r="DM521" s="255"/>
      <c r="DN521" s="255"/>
      <c r="DO521" s="255"/>
      <c r="DP521" s="255"/>
      <c r="DQ521" s="255"/>
      <c r="DR521" s="255"/>
    </row>
    <row r="522" spans="8:122" x14ac:dyDescent="0.4">
      <c r="H522" s="254"/>
      <c r="I522" s="254"/>
      <c r="J522" s="254"/>
      <c r="K522" s="254"/>
      <c r="L522" s="254"/>
      <c r="M522" s="254"/>
      <c r="N522" s="254"/>
      <c r="O522" s="254"/>
      <c r="P522" s="254"/>
      <c r="Q522" s="254"/>
      <c r="R522" s="254"/>
      <c r="S522" s="254"/>
      <c r="T522" s="254"/>
      <c r="U522" s="254"/>
      <c r="V522" s="254"/>
      <c r="W522" s="254"/>
      <c r="X522" s="254"/>
      <c r="Y522" s="254"/>
      <c r="Z522" s="254"/>
      <c r="AA522" s="254"/>
      <c r="AB522" s="254"/>
      <c r="AC522" s="254"/>
      <c r="AD522" s="254"/>
      <c r="AE522" s="254"/>
      <c r="AF522" s="254"/>
      <c r="AG522" s="254"/>
      <c r="AH522" s="254"/>
      <c r="AI522" s="254"/>
      <c r="AJ522" s="254"/>
      <c r="AK522" s="254"/>
      <c r="AL522" s="254"/>
      <c r="AM522" s="254"/>
      <c r="AN522" s="254"/>
      <c r="AO522" s="254"/>
      <c r="AP522" s="254"/>
      <c r="AQ522" s="254"/>
      <c r="AR522" s="254"/>
      <c r="AS522" s="254"/>
      <c r="AT522" s="254"/>
      <c r="AU522" s="254"/>
      <c r="AV522" s="254"/>
      <c r="AW522" s="254"/>
      <c r="AX522" s="254"/>
      <c r="AY522" s="254"/>
      <c r="AZ522" s="254"/>
      <c r="BA522" s="254"/>
      <c r="BB522" s="254"/>
      <c r="BC522" s="254"/>
      <c r="BD522" s="254"/>
      <c r="BE522" s="254"/>
      <c r="BF522" s="254"/>
      <c r="BG522" s="254"/>
      <c r="BH522" s="254"/>
      <c r="BI522" s="254"/>
      <c r="BJ522" s="254"/>
      <c r="BK522" s="254"/>
      <c r="BL522" s="254"/>
      <c r="BN522" s="255"/>
      <c r="BO522" s="255"/>
      <c r="BP522" s="255"/>
      <c r="BQ522" s="255"/>
      <c r="BR522" s="255"/>
      <c r="BS522" s="255"/>
      <c r="BT522" s="255"/>
      <c r="BU522" s="255"/>
      <c r="BV522" s="255"/>
      <c r="BW522" s="255"/>
      <c r="BX522" s="255"/>
      <c r="BY522" s="255"/>
      <c r="BZ522" s="255"/>
      <c r="CA522" s="255"/>
      <c r="CB522" s="255"/>
      <c r="CC522" s="255"/>
      <c r="CD522" s="255"/>
      <c r="CE522" s="255"/>
      <c r="CF522" s="255"/>
      <c r="CG522" s="255"/>
      <c r="CH522" s="255"/>
      <c r="CI522" s="255"/>
      <c r="CJ522" s="255"/>
      <c r="CK522" s="255"/>
      <c r="CL522" s="255"/>
      <c r="CM522" s="255"/>
      <c r="CN522" s="255"/>
      <c r="CO522" s="255"/>
      <c r="CP522" s="255"/>
      <c r="CQ522" s="255"/>
      <c r="CR522" s="255"/>
      <c r="CS522" s="255"/>
      <c r="CT522" s="255"/>
      <c r="CU522" s="255"/>
      <c r="CV522" s="255"/>
      <c r="CW522" s="255"/>
      <c r="CX522" s="255"/>
      <c r="CY522" s="255"/>
      <c r="CZ522" s="255"/>
      <c r="DA522" s="255"/>
      <c r="DB522" s="255"/>
      <c r="DC522" s="255"/>
      <c r="DD522" s="255"/>
      <c r="DE522" s="255"/>
      <c r="DF522" s="255"/>
      <c r="DG522" s="255"/>
      <c r="DH522" s="255"/>
      <c r="DI522" s="255"/>
      <c r="DJ522" s="255"/>
      <c r="DK522" s="255"/>
      <c r="DL522" s="255"/>
      <c r="DM522" s="255"/>
      <c r="DN522" s="255"/>
      <c r="DO522" s="255"/>
      <c r="DP522" s="255"/>
      <c r="DQ522" s="255"/>
      <c r="DR522" s="255"/>
    </row>
    <row r="523" spans="8:122" x14ac:dyDescent="0.4">
      <c r="H523" s="254"/>
      <c r="I523" s="254"/>
      <c r="J523" s="254"/>
      <c r="K523" s="254"/>
      <c r="L523" s="254"/>
      <c r="M523" s="254"/>
      <c r="N523" s="254"/>
      <c r="O523" s="254"/>
      <c r="P523" s="254"/>
      <c r="Q523" s="254"/>
      <c r="R523" s="254"/>
      <c r="S523" s="254"/>
      <c r="T523" s="254"/>
      <c r="U523" s="254"/>
      <c r="V523" s="254"/>
      <c r="W523" s="254"/>
      <c r="X523" s="254"/>
      <c r="Y523" s="254"/>
      <c r="Z523" s="254"/>
      <c r="AA523" s="254"/>
      <c r="AB523" s="254"/>
      <c r="AC523" s="254"/>
      <c r="AD523" s="254"/>
      <c r="AE523" s="254"/>
      <c r="AF523" s="254"/>
      <c r="AG523" s="254"/>
      <c r="AH523" s="254"/>
      <c r="AI523" s="254"/>
      <c r="AJ523" s="254"/>
      <c r="AK523" s="254"/>
      <c r="AL523" s="254"/>
      <c r="AM523" s="254"/>
      <c r="AN523" s="254"/>
      <c r="AO523" s="254"/>
      <c r="AP523" s="254"/>
      <c r="AQ523" s="254"/>
      <c r="AR523" s="254"/>
      <c r="AS523" s="254"/>
      <c r="AT523" s="254"/>
      <c r="AU523" s="254"/>
      <c r="AV523" s="254"/>
      <c r="AW523" s="254"/>
      <c r="AX523" s="254"/>
      <c r="AY523" s="254"/>
      <c r="AZ523" s="254"/>
      <c r="BA523" s="254"/>
      <c r="BB523" s="254"/>
      <c r="BC523" s="254"/>
      <c r="BD523" s="254"/>
      <c r="BE523" s="254"/>
      <c r="BF523" s="254"/>
      <c r="BG523" s="254"/>
      <c r="BH523" s="254"/>
      <c r="BI523" s="254"/>
      <c r="BJ523" s="254"/>
      <c r="BK523" s="254"/>
      <c r="BL523" s="254"/>
      <c r="BN523" s="255"/>
      <c r="BO523" s="255"/>
      <c r="BP523" s="255"/>
      <c r="BQ523" s="255"/>
      <c r="BR523" s="255"/>
      <c r="BS523" s="255"/>
      <c r="BT523" s="255"/>
      <c r="BU523" s="255"/>
      <c r="BV523" s="255"/>
      <c r="BW523" s="255"/>
      <c r="BX523" s="255"/>
      <c r="BY523" s="255"/>
      <c r="BZ523" s="255"/>
      <c r="CA523" s="255"/>
      <c r="CB523" s="255"/>
      <c r="CC523" s="255"/>
      <c r="CD523" s="255"/>
      <c r="CE523" s="255"/>
      <c r="CF523" s="255"/>
      <c r="CG523" s="255"/>
      <c r="CH523" s="255"/>
      <c r="CI523" s="255"/>
      <c r="CJ523" s="255"/>
      <c r="CK523" s="255"/>
      <c r="CL523" s="255"/>
      <c r="CM523" s="255"/>
      <c r="CN523" s="255"/>
      <c r="CO523" s="255"/>
      <c r="CP523" s="255"/>
      <c r="CQ523" s="255"/>
      <c r="CR523" s="255"/>
      <c r="CS523" s="255"/>
      <c r="CT523" s="255"/>
      <c r="CU523" s="255"/>
      <c r="CV523" s="255"/>
      <c r="CW523" s="255"/>
      <c r="CX523" s="255"/>
      <c r="CY523" s="255"/>
      <c r="CZ523" s="255"/>
      <c r="DA523" s="255"/>
      <c r="DB523" s="255"/>
      <c r="DC523" s="255"/>
      <c r="DD523" s="255"/>
      <c r="DE523" s="255"/>
      <c r="DF523" s="255"/>
      <c r="DG523" s="255"/>
      <c r="DH523" s="255"/>
      <c r="DI523" s="255"/>
      <c r="DJ523" s="255"/>
      <c r="DK523" s="255"/>
      <c r="DL523" s="255"/>
      <c r="DM523" s="255"/>
      <c r="DN523" s="255"/>
      <c r="DO523" s="255"/>
      <c r="DP523" s="255"/>
      <c r="DQ523" s="255"/>
      <c r="DR523" s="255"/>
    </row>
    <row r="524" spans="8:122" x14ac:dyDescent="0.4">
      <c r="H524" s="254"/>
      <c r="I524" s="254"/>
      <c r="J524" s="254"/>
      <c r="K524" s="254"/>
      <c r="L524" s="254"/>
      <c r="M524" s="254"/>
      <c r="N524" s="254"/>
      <c r="O524" s="254"/>
      <c r="P524" s="254"/>
      <c r="Q524" s="254"/>
      <c r="R524" s="254"/>
      <c r="S524" s="254"/>
      <c r="T524" s="254"/>
      <c r="U524" s="254"/>
      <c r="V524" s="254"/>
      <c r="W524" s="254"/>
      <c r="X524" s="254"/>
      <c r="Y524" s="254"/>
      <c r="Z524" s="254"/>
      <c r="AA524" s="254"/>
      <c r="AB524" s="254"/>
      <c r="AC524" s="254"/>
      <c r="AD524" s="254"/>
      <c r="AE524" s="254"/>
      <c r="AF524" s="254"/>
      <c r="AG524" s="254"/>
      <c r="AH524" s="254"/>
      <c r="AI524" s="254"/>
      <c r="AJ524" s="254"/>
      <c r="AK524" s="254"/>
      <c r="AL524" s="254"/>
      <c r="AM524" s="254"/>
      <c r="AN524" s="254"/>
      <c r="AO524" s="254"/>
      <c r="AP524" s="254"/>
      <c r="AQ524" s="254"/>
      <c r="AR524" s="254"/>
      <c r="AS524" s="254"/>
      <c r="AT524" s="254"/>
      <c r="AU524" s="254"/>
      <c r="AV524" s="254"/>
      <c r="AW524" s="254"/>
      <c r="AX524" s="254"/>
      <c r="AY524" s="254"/>
      <c r="AZ524" s="254"/>
      <c r="BA524" s="254"/>
      <c r="BB524" s="254"/>
      <c r="BC524" s="254"/>
      <c r="BD524" s="254"/>
      <c r="BE524" s="254"/>
      <c r="BF524" s="254"/>
      <c r="BG524" s="254"/>
      <c r="BH524" s="254"/>
      <c r="BI524" s="254"/>
      <c r="BJ524" s="254"/>
      <c r="BK524" s="254"/>
      <c r="BL524" s="254"/>
      <c r="BN524" s="255"/>
      <c r="BO524" s="255"/>
      <c r="BP524" s="255"/>
      <c r="BQ524" s="255"/>
      <c r="BR524" s="255"/>
      <c r="BS524" s="255"/>
      <c r="BT524" s="255"/>
      <c r="BU524" s="255"/>
      <c r="BV524" s="255"/>
      <c r="BW524" s="255"/>
      <c r="BX524" s="255"/>
      <c r="BY524" s="255"/>
      <c r="BZ524" s="255"/>
      <c r="CA524" s="255"/>
      <c r="CB524" s="255"/>
      <c r="CC524" s="255"/>
      <c r="CD524" s="255"/>
      <c r="CE524" s="255"/>
      <c r="CF524" s="255"/>
      <c r="CG524" s="255"/>
      <c r="CH524" s="255"/>
      <c r="CI524" s="255"/>
      <c r="CJ524" s="255"/>
      <c r="CK524" s="255"/>
      <c r="CL524" s="255"/>
      <c r="CM524" s="255"/>
      <c r="CN524" s="255"/>
      <c r="CO524" s="255"/>
      <c r="CP524" s="255"/>
      <c r="CQ524" s="255"/>
      <c r="CR524" s="255"/>
      <c r="CS524" s="255"/>
      <c r="CT524" s="255"/>
      <c r="CU524" s="255"/>
      <c r="CV524" s="255"/>
      <c r="CW524" s="255"/>
      <c r="CX524" s="255"/>
      <c r="CY524" s="255"/>
      <c r="CZ524" s="255"/>
      <c r="DA524" s="255"/>
      <c r="DB524" s="255"/>
      <c r="DC524" s="255"/>
      <c r="DD524" s="255"/>
      <c r="DE524" s="255"/>
      <c r="DF524" s="255"/>
      <c r="DG524" s="255"/>
      <c r="DH524" s="255"/>
      <c r="DI524" s="255"/>
      <c r="DJ524" s="255"/>
      <c r="DK524" s="255"/>
      <c r="DL524" s="255"/>
      <c r="DM524" s="255"/>
      <c r="DN524" s="255"/>
      <c r="DO524" s="255"/>
      <c r="DP524" s="255"/>
      <c r="DQ524" s="255"/>
      <c r="DR524" s="255"/>
    </row>
    <row r="525" spans="8:122" x14ac:dyDescent="0.4">
      <c r="H525" s="254"/>
      <c r="I525" s="254"/>
      <c r="J525" s="254"/>
      <c r="K525" s="254"/>
      <c r="L525" s="254"/>
      <c r="M525" s="254"/>
      <c r="N525" s="254"/>
      <c r="O525" s="254"/>
      <c r="P525" s="254"/>
      <c r="Q525" s="254"/>
      <c r="R525" s="254"/>
      <c r="S525" s="254"/>
      <c r="T525" s="254"/>
      <c r="U525" s="254"/>
      <c r="V525" s="254"/>
      <c r="W525" s="254"/>
      <c r="X525" s="254"/>
      <c r="Y525" s="254"/>
      <c r="Z525" s="254"/>
      <c r="AA525" s="254"/>
      <c r="AB525" s="254"/>
      <c r="AC525" s="254"/>
      <c r="AD525" s="254"/>
      <c r="AE525" s="254"/>
      <c r="AF525" s="254"/>
      <c r="AG525" s="254"/>
      <c r="AH525" s="254"/>
      <c r="AI525" s="254"/>
      <c r="AJ525" s="254"/>
      <c r="AK525" s="254"/>
      <c r="AL525" s="254"/>
      <c r="AM525" s="254"/>
      <c r="AN525" s="254"/>
      <c r="AO525" s="254"/>
      <c r="AP525" s="254"/>
      <c r="AQ525" s="254"/>
      <c r="AR525" s="254"/>
      <c r="AS525" s="254"/>
      <c r="AT525" s="254"/>
      <c r="AU525" s="254"/>
      <c r="AV525" s="254"/>
      <c r="AW525" s="254"/>
      <c r="AX525" s="254"/>
      <c r="AY525" s="254"/>
      <c r="AZ525" s="254"/>
      <c r="BA525" s="254"/>
      <c r="BB525" s="254"/>
      <c r="BC525" s="254"/>
      <c r="BD525" s="254"/>
      <c r="BE525" s="254"/>
      <c r="BF525" s="254"/>
      <c r="BG525" s="254"/>
      <c r="BH525" s="254"/>
      <c r="BI525" s="254"/>
      <c r="BJ525" s="254"/>
      <c r="BK525" s="254"/>
      <c r="BL525" s="254"/>
      <c r="BN525" s="255"/>
      <c r="BO525" s="255"/>
      <c r="BP525" s="255"/>
      <c r="BQ525" s="255"/>
      <c r="BR525" s="255"/>
      <c r="BS525" s="255"/>
      <c r="BT525" s="255"/>
      <c r="BU525" s="255"/>
      <c r="BV525" s="255"/>
      <c r="BW525" s="255"/>
      <c r="BX525" s="255"/>
      <c r="BY525" s="255"/>
      <c r="BZ525" s="255"/>
      <c r="CA525" s="255"/>
      <c r="CB525" s="255"/>
      <c r="CC525" s="255"/>
      <c r="CD525" s="255"/>
      <c r="CE525" s="255"/>
      <c r="CF525" s="255"/>
      <c r="CG525" s="255"/>
      <c r="CH525" s="255"/>
      <c r="CI525" s="255"/>
      <c r="CJ525" s="255"/>
      <c r="CK525" s="255"/>
      <c r="CL525" s="255"/>
      <c r="CM525" s="255"/>
      <c r="CN525" s="255"/>
      <c r="CO525" s="255"/>
      <c r="CP525" s="255"/>
      <c r="CQ525" s="255"/>
      <c r="CR525" s="255"/>
      <c r="CS525" s="255"/>
      <c r="CT525" s="255"/>
      <c r="CU525" s="255"/>
      <c r="CV525" s="255"/>
      <c r="CW525" s="255"/>
      <c r="CX525" s="255"/>
      <c r="CY525" s="255"/>
      <c r="CZ525" s="255"/>
      <c r="DA525" s="255"/>
      <c r="DB525" s="255"/>
      <c r="DC525" s="255"/>
      <c r="DD525" s="255"/>
      <c r="DE525" s="255"/>
      <c r="DF525" s="255"/>
      <c r="DG525" s="255"/>
      <c r="DH525" s="255"/>
      <c r="DI525" s="255"/>
      <c r="DJ525" s="255"/>
      <c r="DK525" s="255"/>
      <c r="DL525" s="255"/>
      <c r="DM525" s="255"/>
      <c r="DN525" s="255"/>
      <c r="DO525" s="255"/>
      <c r="DP525" s="255"/>
      <c r="DQ525" s="255"/>
      <c r="DR525" s="255"/>
    </row>
    <row r="526" spans="8:122" x14ac:dyDescent="0.4">
      <c r="H526" s="254"/>
      <c r="I526" s="254"/>
      <c r="J526" s="254"/>
      <c r="K526" s="254"/>
      <c r="L526" s="254"/>
      <c r="M526" s="254"/>
      <c r="N526" s="254"/>
      <c r="O526" s="254"/>
      <c r="P526" s="254"/>
      <c r="Q526" s="254"/>
      <c r="R526" s="254"/>
      <c r="S526" s="254"/>
      <c r="T526" s="254"/>
      <c r="U526" s="254"/>
      <c r="V526" s="254"/>
      <c r="W526" s="254"/>
      <c r="X526" s="254"/>
      <c r="Y526" s="254"/>
      <c r="Z526" s="254"/>
      <c r="AA526" s="254"/>
      <c r="AB526" s="254"/>
      <c r="AC526" s="254"/>
      <c r="AD526" s="254"/>
      <c r="AE526" s="254"/>
      <c r="AF526" s="254"/>
      <c r="AG526" s="254"/>
      <c r="AH526" s="254"/>
      <c r="AI526" s="254"/>
      <c r="AJ526" s="254"/>
      <c r="AK526" s="254"/>
      <c r="AL526" s="254"/>
      <c r="AM526" s="254"/>
      <c r="AN526" s="254"/>
      <c r="AO526" s="254"/>
      <c r="AP526" s="254"/>
      <c r="AQ526" s="254"/>
      <c r="AR526" s="254"/>
      <c r="AS526" s="254"/>
      <c r="AT526" s="254"/>
      <c r="AU526" s="254"/>
      <c r="AV526" s="254"/>
      <c r="AW526" s="254"/>
      <c r="AX526" s="254"/>
      <c r="AY526" s="254"/>
      <c r="AZ526" s="254"/>
      <c r="BA526" s="254"/>
      <c r="BB526" s="254"/>
      <c r="BC526" s="254"/>
      <c r="BD526" s="254"/>
      <c r="BE526" s="254"/>
      <c r="BF526" s="254"/>
      <c r="BG526" s="254"/>
      <c r="BH526" s="254"/>
      <c r="BI526" s="254"/>
      <c r="BJ526" s="254"/>
      <c r="BK526" s="254"/>
      <c r="BL526" s="254"/>
      <c r="BN526" s="255"/>
      <c r="BO526" s="255"/>
      <c r="BP526" s="255"/>
      <c r="BQ526" s="255"/>
      <c r="BR526" s="255"/>
      <c r="BS526" s="255"/>
      <c r="BT526" s="255"/>
      <c r="BU526" s="255"/>
      <c r="BV526" s="255"/>
      <c r="BW526" s="255"/>
      <c r="BX526" s="255"/>
      <c r="BY526" s="255"/>
      <c r="BZ526" s="255"/>
      <c r="CA526" s="255"/>
      <c r="CB526" s="255"/>
      <c r="CC526" s="255"/>
      <c r="CD526" s="255"/>
      <c r="CE526" s="255"/>
      <c r="CF526" s="255"/>
      <c r="CG526" s="255"/>
      <c r="CH526" s="255"/>
      <c r="CI526" s="255"/>
      <c r="CJ526" s="255"/>
      <c r="CK526" s="255"/>
      <c r="CL526" s="255"/>
      <c r="CM526" s="255"/>
      <c r="CN526" s="255"/>
      <c r="CO526" s="255"/>
      <c r="CP526" s="255"/>
      <c r="CQ526" s="255"/>
      <c r="CR526" s="255"/>
      <c r="CS526" s="255"/>
      <c r="CT526" s="255"/>
      <c r="CU526" s="255"/>
      <c r="CV526" s="255"/>
      <c r="CW526" s="255"/>
      <c r="CX526" s="255"/>
      <c r="CY526" s="255"/>
      <c r="CZ526" s="255"/>
      <c r="DA526" s="255"/>
      <c r="DB526" s="255"/>
      <c r="DC526" s="255"/>
      <c r="DD526" s="255"/>
      <c r="DE526" s="255"/>
      <c r="DF526" s="255"/>
      <c r="DG526" s="255"/>
      <c r="DH526" s="255"/>
      <c r="DI526" s="255"/>
      <c r="DJ526" s="255"/>
      <c r="DK526" s="255"/>
      <c r="DL526" s="255"/>
      <c r="DM526" s="255"/>
      <c r="DN526" s="255"/>
      <c r="DO526" s="255"/>
      <c r="DP526" s="255"/>
      <c r="DQ526" s="255"/>
      <c r="DR526" s="255"/>
    </row>
    <row r="527" spans="8:122" x14ac:dyDescent="0.4">
      <c r="H527" s="254"/>
      <c r="I527" s="254"/>
      <c r="J527" s="254"/>
      <c r="K527" s="254"/>
      <c r="L527" s="254"/>
      <c r="M527" s="254"/>
      <c r="N527" s="254"/>
      <c r="O527" s="254"/>
      <c r="P527" s="254"/>
      <c r="Q527" s="254"/>
      <c r="R527" s="254"/>
      <c r="S527" s="254"/>
      <c r="T527" s="254"/>
      <c r="U527" s="254"/>
      <c r="V527" s="254"/>
      <c r="W527" s="254"/>
      <c r="X527" s="254"/>
      <c r="Y527" s="254"/>
      <c r="Z527" s="254"/>
      <c r="AA527" s="254"/>
      <c r="AB527" s="254"/>
      <c r="AC527" s="254"/>
      <c r="AD527" s="254"/>
      <c r="AE527" s="254"/>
      <c r="AF527" s="254"/>
      <c r="AG527" s="254"/>
      <c r="AH527" s="254"/>
      <c r="AI527" s="254"/>
      <c r="AJ527" s="254"/>
      <c r="AK527" s="254"/>
      <c r="AL527" s="254"/>
      <c r="AM527" s="254"/>
      <c r="AN527" s="254"/>
      <c r="AO527" s="254"/>
      <c r="AP527" s="254"/>
      <c r="AQ527" s="254"/>
      <c r="AR527" s="254"/>
      <c r="AS527" s="254"/>
      <c r="AT527" s="254"/>
      <c r="AU527" s="254"/>
      <c r="AV527" s="254"/>
      <c r="AW527" s="254"/>
      <c r="AX527" s="254"/>
      <c r="AY527" s="254"/>
      <c r="AZ527" s="254"/>
      <c r="BA527" s="254"/>
      <c r="BB527" s="254"/>
      <c r="BC527" s="254"/>
      <c r="BD527" s="254"/>
      <c r="BE527" s="254"/>
      <c r="BF527" s="254"/>
      <c r="BG527" s="254"/>
      <c r="BH527" s="254"/>
      <c r="BI527" s="254"/>
      <c r="BJ527" s="254"/>
      <c r="BK527" s="254"/>
      <c r="BL527" s="254"/>
      <c r="BN527" s="255"/>
      <c r="BO527" s="255"/>
      <c r="BP527" s="255"/>
      <c r="BQ527" s="255"/>
      <c r="BR527" s="255"/>
      <c r="BS527" s="255"/>
      <c r="BT527" s="255"/>
      <c r="BU527" s="255"/>
      <c r="BV527" s="255"/>
      <c r="BW527" s="255"/>
      <c r="BX527" s="255"/>
      <c r="BY527" s="255"/>
      <c r="BZ527" s="255"/>
      <c r="CA527" s="255"/>
      <c r="CB527" s="255"/>
      <c r="CC527" s="255"/>
      <c r="CD527" s="255"/>
      <c r="CE527" s="255"/>
      <c r="CF527" s="255"/>
      <c r="CG527" s="255"/>
      <c r="CH527" s="255"/>
      <c r="CI527" s="255"/>
      <c r="CJ527" s="255"/>
      <c r="CK527" s="255"/>
      <c r="CL527" s="255"/>
      <c r="CM527" s="255"/>
      <c r="CN527" s="255"/>
      <c r="CO527" s="255"/>
      <c r="CP527" s="255"/>
      <c r="CQ527" s="255"/>
      <c r="CR527" s="255"/>
      <c r="CS527" s="255"/>
      <c r="CT527" s="255"/>
      <c r="CU527" s="255"/>
      <c r="CV527" s="255"/>
      <c r="CW527" s="255"/>
      <c r="CX527" s="255"/>
      <c r="CY527" s="255"/>
      <c r="CZ527" s="255"/>
      <c r="DA527" s="255"/>
      <c r="DB527" s="255"/>
      <c r="DC527" s="255"/>
      <c r="DD527" s="255"/>
      <c r="DE527" s="255"/>
      <c r="DF527" s="255"/>
      <c r="DG527" s="255"/>
      <c r="DH527" s="255"/>
      <c r="DI527" s="255"/>
      <c r="DJ527" s="255"/>
      <c r="DK527" s="255"/>
      <c r="DL527" s="255"/>
      <c r="DM527" s="255"/>
      <c r="DN527" s="255"/>
      <c r="DO527" s="255"/>
      <c r="DP527" s="255"/>
      <c r="DQ527" s="255"/>
      <c r="DR527" s="255"/>
    </row>
    <row r="528" spans="8:122" x14ac:dyDescent="0.4">
      <c r="H528" s="254"/>
      <c r="I528" s="254"/>
      <c r="J528" s="254"/>
      <c r="K528" s="254"/>
      <c r="L528" s="254"/>
      <c r="M528" s="254"/>
      <c r="N528" s="254"/>
      <c r="O528" s="254"/>
      <c r="P528" s="254"/>
      <c r="Q528" s="254"/>
      <c r="R528" s="254"/>
      <c r="S528" s="254"/>
      <c r="T528" s="254"/>
      <c r="U528" s="254"/>
      <c r="V528" s="254"/>
      <c r="W528" s="254"/>
      <c r="X528" s="254"/>
      <c r="Y528" s="254"/>
      <c r="Z528" s="254"/>
      <c r="AA528" s="254"/>
      <c r="AB528" s="254"/>
      <c r="AC528" s="254"/>
      <c r="AD528" s="254"/>
      <c r="AE528" s="254"/>
      <c r="AF528" s="254"/>
      <c r="AG528" s="254"/>
      <c r="AH528" s="254"/>
      <c r="AI528" s="254"/>
      <c r="AJ528" s="254"/>
      <c r="AK528" s="254"/>
      <c r="AL528" s="254"/>
      <c r="AM528" s="254"/>
      <c r="AN528" s="254"/>
      <c r="AO528" s="254"/>
      <c r="AP528" s="254"/>
      <c r="AQ528" s="254"/>
      <c r="AR528" s="254"/>
      <c r="AS528" s="254"/>
      <c r="AT528" s="254"/>
      <c r="AU528" s="254"/>
      <c r="AV528" s="254"/>
      <c r="AW528" s="254"/>
      <c r="AX528" s="254"/>
      <c r="AY528" s="254"/>
      <c r="AZ528" s="254"/>
      <c r="BA528" s="254"/>
      <c r="BB528" s="254"/>
      <c r="BC528" s="254"/>
      <c r="BD528" s="254"/>
      <c r="BE528" s="254"/>
      <c r="BF528" s="254"/>
      <c r="BG528" s="254"/>
      <c r="BH528" s="254"/>
      <c r="BI528" s="254"/>
      <c r="BJ528" s="254"/>
      <c r="BK528" s="254"/>
      <c r="BL528" s="254"/>
      <c r="BN528" s="255"/>
      <c r="BO528" s="255"/>
      <c r="BP528" s="255"/>
      <c r="BQ528" s="255"/>
      <c r="BR528" s="255"/>
      <c r="BS528" s="255"/>
      <c r="BT528" s="255"/>
      <c r="BU528" s="255"/>
      <c r="BV528" s="255"/>
      <c r="BW528" s="255"/>
      <c r="BX528" s="255"/>
      <c r="BY528" s="255"/>
      <c r="BZ528" s="255"/>
      <c r="CA528" s="255"/>
      <c r="CB528" s="255"/>
      <c r="CC528" s="255"/>
      <c r="CD528" s="255"/>
      <c r="CE528" s="255"/>
      <c r="CF528" s="255"/>
      <c r="CG528" s="255"/>
      <c r="CH528" s="255"/>
      <c r="CI528" s="255"/>
      <c r="CJ528" s="255"/>
      <c r="CK528" s="255"/>
      <c r="CL528" s="255"/>
      <c r="CM528" s="255"/>
      <c r="CN528" s="255"/>
      <c r="CO528" s="255"/>
      <c r="CP528" s="255"/>
      <c r="CQ528" s="255"/>
      <c r="CR528" s="255"/>
      <c r="CS528" s="255"/>
      <c r="CT528" s="255"/>
      <c r="CU528" s="255"/>
      <c r="CV528" s="255"/>
      <c r="CW528" s="255"/>
      <c r="CX528" s="255"/>
      <c r="CY528" s="255"/>
      <c r="CZ528" s="255"/>
      <c r="DA528" s="255"/>
      <c r="DB528" s="255"/>
      <c r="DC528" s="255"/>
      <c r="DD528" s="255"/>
      <c r="DE528" s="255"/>
      <c r="DF528" s="255"/>
      <c r="DG528" s="255"/>
      <c r="DH528" s="255"/>
      <c r="DI528" s="255"/>
      <c r="DJ528" s="255"/>
      <c r="DK528" s="255"/>
      <c r="DL528" s="255"/>
      <c r="DM528" s="255"/>
      <c r="DN528" s="255"/>
      <c r="DO528" s="255"/>
      <c r="DP528" s="255"/>
      <c r="DQ528" s="255"/>
      <c r="DR528" s="255"/>
    </row>
    <row r="529" spans="8:122" x14ac:dyDescent="0.4">
      <c r="H529" s="254"/>
      <c r="I529" s="254"/>
      <c r="J529" s="254"/>
      <c r="K529" s="254"/>
      <c r="L529" s="254"/>
      <c r="M529" s="254"/>
      <c r="N529" s="254"/>
      <c r="O529" s="254"/>
      <c r="P529" s="254"/>
      <c r="Q529" s="254"/>
      <c r="R529" s="254"/>
      <c r="S529" s="254"/>
      <c r="T529" s="254"/>
      <c r="U529" s="254"/>
      <c r="V529" s="254"/>
      <c r="W529" s="254"/>
      <c r="X529" s="254"/>
      <c r="Y529" s="254"/>
      <c r="Z529" s="254"/>
      <c r="AA529" s="254"/>
      <c r="AB529" s="254"/>
      <c r="AC529" s="254"/>
      <c r="AD529" s="254"/>
      <c r="AE529" s="254"/>
      <c r="AF529" s="254"/>
      <c r="AG529" s="254"/>
      <c r="AH529" s="254"/>
      <c r="AI529" s="254"/>
      <c r="AJ529" s="254"/>
      <c r="AK529" s="254"/>
      <c r="AL529" s="254"/>
      <c r="AM529" s="254"/>
      <c r="AN529" s="254"/>
      <c r="AO529" s="254"/>
      <c r="AP529" s="254"/>
      <c r="AQ529" s="254"/>
      <c r="AR529" s="254"/>
      <c r="AS529" s="254"/>
      <c r="AT529" s="254"/>
      <c r="AU529" s="254"/>
      <c r="AV529" s="254"/>
      <c r="AW529" s="254"/>
      <c r="AX529" s="254"/>
      <c r="AY529" s="254"/>
      <c r="AZ529" s="254"/>
      <c r="BA529" s="254"/>
      <c r="BB529" s="254"/>
      <c r="BC529" s="254"/>
      <c r="BD529" s="254"/>
      <c r="BE529" s="254"/>
      <c r="BF529" s="254"/>
      <c r="BG529" s="254"/>
      <c r="BH529" s="254"/>
      <c r="BI529" s="254"/>
      <c r="BJ529" s="254"/>
      <c r="BK529" s="254"/>
      <c r="BL529" s="254"/>
      <c r="BN529" s="255"/>
      <c r="BO529" s="255"/>
      <c r="BP529" s="255"/>
      <c r="BQ529" s="255"/>
      <c r="BR529" s="255"/>
      <c r="BS529" s="255"/>
      <c r="BT529" s="255"/>
      <c r="BU529" s="255"/>
      <c r="BV529" s="255"/>
      <c r="BW529" s="255"/>
      <c r="BX529" s="255"/>
      <c r="BY529" s="255"/>
      <c r="BZ529" s="255"/>
      <c r="CA529" s="255"/>
      <c r="CB529" s="255"/>
      <c r="CC529" s="255"/>
      <c r="CD529" s="255"/>
      <c r="CE529" s="255"/>
      <c r="CF529" s="255"/>
      <c r="CG529" s="255"/>
      <c r="CH529" s="255"/>
      <c r="CI529" s="255"/>
      <c r="CJ529" s="255"/>
      <c r="CK529" s="255"/>
      <c r="CL529" s="255"/>
      <c r="CM529" s="255"/>
      <c r="CN529" s="255"/>
      <c r="CO529" s="255"/>
      <c r="CP529" s="255"/>
      <c r="CQ529" s="255"/>
      <c r="CR529" s="255"/>
      <c r="CS529" s="255"/>
      <c r="CT529" s="255"/>
      <c r="CU529" s="255"/>
      <c r="CV529" s="255"/>
      <c r="CW529" s="255"/>
      <c r="CX529" s="255"/>
      <c r="CY529" s="255"/>
      <c r="CZ529" s="255"/>
      <c r="DA529" s="255"/>
      <c r="DB529" s="255"/>
      <c r="DC529" s="255"/>
      <c r="DD529" s="255"/>
      <c r="DE529" s="255"/>
      <c r="DF529" s="255"/>
      <c r="DG529" s="255"/>
      <c r="DH529" s="255"/>
      <c r="DI529" s="255"/>
      <c r="DJ529" s="255"/>
      <c r="DK529" s="255"/>
      <c r="DL529" s="255"/>
      <c r="DM529" s="255"/>
      <c r="DN529" s="255"/>
      <c r="DO529" s="255"/>
      <c r="DP529" s="255"/>
      <c r="DQ529" s="255"/>
      <c r="DR529" s="255"/>
    </row>
    <row r="530" spans="8:122" x14ac:dyDescent="0.4">
      <c r="H530" s="254"/>
      <c r="I530" s="254"/>
      <c r="J530" s="254"/>
      <c r="K530" s="254"/>
      <c r="L530" s="254"/>
      <c r="M530" s="254"/>
      <c r="N530" s="254"/>
      <c r="O530" s="254"/>
      <c r="P530" s="254"/>
      <c r="Q530" s="254"/>
      <c r="R530" s="254"/>
      <c r="S530" s="254"/>
      <c r="T530" s="254"/>
      <c r="U530" s="254"/>
      <c r="V530" s="254"/>
      <c r="W530" s="254"/>
      <c r="X530" s="254"/>
      <c r="Y530" s="254"/>
      <c r="Z530" s="254"/>
      <c r="AA530" s="254"/>
      <c r="AB530" s="254"/>
      <c r="AC530" s="254"/>
      <c r="AD530" s="254"/>
      <c r="AE530" s="254"/>
      <c r="AF530" s="254"/>
      <c r="AG530" s="254"/>
      <c r="AH530" s="254"/>
      <c r="AI530" s="254"/>
      <c r="AJ530" s="254"/>
      <c r="AK530" s="254"/>
      <c r="AL530" s="254"/>
      <c r="AM530" s="254"/>
      <c r="AN530" s="254"/>
      <c r="AO530" s="254"/>
      <c r="AP530" s="254"/>
      <c r="AQ530" s="254"/>
      <c r="AR530" s="254"/>
      <c r="AS530" s="254"/>
      <c r="AT530" s="254"/>
      <c r="AU530" s="254"/>
      <c r="AV530" s="254"/>
      <c r="AW530" s="254"/>
      <c r="AX530" s="254"/>
      <c r="AY530" s="254"/>
      <c r="AZ530" s="254"/>
      <c r="BA530" s="254"/>
      <c r="BB530" s="254"/>
      <c r="BC530" s="254"/>
      <c r="BD530" s="254"/>
      <c r="BE530" s="254"/>
      <c r="BF530" s="254"/>
      <c r="BG530" s="254"/>
      <c r="BH530" s="254"/>
      <c r="BI530" s="254"/>
      <c r="BJ530" s="254"/>
      <c r="BK530" s="254"/>
      <c r="BL530" s="254"/>
      <c r="BN530" s="255"/>
      <c r="BO530" s="255"/>
      <c r="BP530" s="255"/>
      <c r="BQ530" s="255"/>
      <c r="BR530" s="255"/>
      <c r="BS530" s="255"/>
      <c r="BT530" s="255"/>
      <c r="BU530" s="255"/>
      <c r="BV530" s="255"/>
      <c r="BW530" s="255"/>
      <c r="BX530" s="255"/>
      <c r="BY530" s="255"/>
      <c r="BZ530" s="255"/>
      <c r="CA530" s="255"/>
      <c r="CB530" s="255"/>
      <c r="CC530" s="255"/>
      <c r="CD530" s="255"/>
      <c r="CE530" s="255"/>
      <c r="CF530" s="255"/>
      <c r="CG530" s="255"/>
      <c r="CH530" s="255"/>
      <c r="CI530" s="255"/>
      <c r="CJ530" s="255"/>
      <c r="CK530" s="255"/>
      <c r="CL530" s="255"/>
      <c r="CM530" s="255"/>
      <c r="CN530" s="255"/>
      <c r="CO530" s="255"/>
      <c r="CP530" s="255"/>
      <c r="CQ530" s="255"/>
      <c r="CR530" s="255"/>
      <c r="CS530" s="255"/>
      <c r="CT530" s="255"/>
      <c r="CU530" s="255"/>
      <c r="CV530" s="255"/>
      <c r="CW530" s="255"/>
      <c r="CX530" s="255"/>
      <c r="CY530" s="255"/>
      <c r="CZ530" s="255"/>
      <c r="DA530" s="255"/>
      <c r="DB530" s="255"/>
      <c r="DC530" s="255"/>
      <c r="DD530" s="255"/>
      <c r="DE530" s="255"/>
      <c r="DF530" s="255"/>
      <c r="DG530" s="255"/>
      <c r="DH530" s="255"/>
      <c r="DI530" s="255"/>
      <c r="DJ530" s="255"/>
      <c r="DK530" s="255"/>
      <c r="DL530" s="255"/>
      <c r="DM530" s="255"/>
      <c r="DN530" s="255"/>
      <c r="DO530" s="255"/>
      <c r="DP530" s="255"/>
      <c r="DQ530" s="255"/>
      <c r="DR530" s="255"/>
    </row>
  </sheetData>
  <autoFilter ref="A2:EG459" xr:uid="{B5E2AF0D-3735-4C80-8EC9-07AC1956106E}"/>
  <conditionalFormatting sqref="B1:G1">
    <cfRule type="cellIs" dxfId="214" priority="1" operator="equal">
      <formula>"OK"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EE10D-A2AC-4404-B7A7-C53C06F8ECF7}">
  <sheetPr codeName="Sheet4">
    <tabColor rgb="FFFFFF00"/>
  </sheetPr>
  <dimension ref="A1:EF530"/>
  <sheetViews>
    <sheetView zoomScaleNormal="100" workbookViewId="0">
      <pane ySplit="2" topLeftCell="A3" activePane="bottomLeft" state="frozen"/>
      <selection activeCell="G2" sqref="G2"/>
      <selection pane="bottomLeft" activeCell="A3" sqref="A3"/>
    </sheetView>
  </sheetViews>
  <sheetFormatPr defaultColWidth="8.85546875" defaultRowHeight="12.3" outlineLevelCol="1" x14ac:dyDescent="0.4"/>
  <cols>
    <col min="1" max="1" width="37.33203125" style="133" bestFit="1" customWidth="1"/>
    <col min="2" max="2" width="41" style="133" bestFit="1" customWidth="1"/>
    <col min="3" max="3" width="15.33203125" style="133" customWidth="1"/>
    <col min="4" max="4" width="25.85546875" style="133" bestFit="1" customWidth="1"/>
    <col min="5" max="7" width="25.85546875" style="133" customWidth="1"/>
    <col min="8" max="65" width="11.33203125" style="133" customWidth="1" outlineLevel="1"/>
    <col min="66" max="66" width="9" style="133" customWidth="1" outlineLevel="1"/>
    <col min="67" max="67" width="9.140625" style="133" customWidth="1" outlineLevel="1"/>
    <col min="68" max="69" width="9" style="133" customWidth="1" outlineLevel="1"/>
    <col min="70" max="74" width="10" style="133" customWidth="1" outlineLevel="1"/>
    <col min="75" max="77" width="11.1875" style="133" customWidth="1" outlineLevel="1"/>
    <col min="78" max="80" width="11.6640625" style="133" customWidth="1" outlineLevel="1"/>
    <col min="81" max="81" width="13.80859375" style="133" customWidth="1" outlineLevel="1"/>
    <col min="82" max="82" width="11.6640625" style="133" customWidth="1" outlineLevel="1"/>
    <col min="83" max="84" width="12" style="133" customWidth="1" outlineLevel="1"/>
    <col min="85" max="85" width="16.85546875" style="133" customWidth="1" outlineLevel="1"/>
    <col min="86" max="87" width="11.6640625" style="133" customWidth="1" outlineLevel="1"/>
    <col min="88" max="89" width="12.1875" style="133" customWidth="1" outlineLevel="1"/>
    <col min="90" max="96" width="12" style="133" customWidth="1" outlineLevel="1"/>
    <col min="97" max="122" width="11.33203125" style="133" customWidth="1" outlineLevel="1"/>
    <col min="123" max="124" width="8.85546875" style="133" customWidth="1" outlineLevel="1"/>
    <col min="125" max="125" width="13.80859375" style="133" bestFit="1" customWidth="1"/>
    <col min="126" max="130" width="8.85546875" style="133"/>
    <col min="131" max="136" width="15.6171875" style="133" customWidth="1"/>
    <col min="137" max="16384" width="8.85546875" style="133"/>
  </cols>
  <sheetData>
    <row r="1" spans="1:136" ht="12.6" thickBot="1" x14ac:dyDescent="0.45">
      <c r="A1" s="133" t="s">
        <v>121</v>
      </c>
      <c r="B1" s="147"/>
      <c r="C1" s="147"/>
      <c r="D1" s="147"/>
      <c r="E1" s="147"/>
      <c r="F1" s="147" t="s">
        <v>213</v>
      </c>
      <c r="G1" s="147"/>
      <c r="H1" s="182" t="s">
        <v>122</v>
      </c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  <c r="AK1" s="182"/>
      <c r="AL1" s="182"/>
      <c r="AM1" s="182"/>
      <c r="AN1" s="182"/>
      <c r="AO1" s="182"/>
      <c r="AP1" s="182"/>
      <c r="AQ1" s="182"/>
      <c r="AR1" s="182"/>
      <c r="AS1" s="182"/>
      <c r="AT1" s="182"/>
      <c r="AU1" s="182"/>
      <c r="AV1" s="182"/>
      <c r="AW1" s="182"/>
      <c r="AX1" s="182"/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  <c r="BM1" s="168" t="s">
        <v>123</v>
      </c>
      <c r="BN1" s="182" t="str">
        <f>$EA$2</f>
        <v>FY2025
(1 Mar 2025 - 30 Jun 2025)</v>
      </c>
      <c r="BO1" s="182" t="str">
        <f t="shared" ref="BO1:BV1" si="0">$EA$2</f>
        <v>FY2025
(1 Mar 2025 - 30 Jun 2025)</v>
      </c>
      <c r="BP1" s="182" t="str">
        <f t="shared" si="0"/>
        <v>FY2025
(1 Mar 2025 - 30 Jun 2025)</v>
      </c>
      <c r="BQ1" s="182" t="str">
        <f t="shared" si="0"/>
        <v>FY2025
(1 Mar 2025 - 30 Jun 2025)</v>
      </c>
      <c r="BR1" s="182" t="str">
        <f t="shared" si="0"/>
        <v>FY2025
(1 Mar 2025 - 30 Jun 2025)</v>
      </c>
      <c r="BS1" s="182" t="str">
        <f t="shared" si="0"/>
        <v>FY2025
(1 Mar 2025 - 30 Jun 2025)</v>
      </c>
      <c r="BT1" s="182" t="str">
        <f t="shared" si="0"/>
        <v>FY2025
(1 Mar 2025 - 30 Jun 2025)</v>
      </c>
      <c r="BU1" s="182" t="str">
        <f t="shared" si="0"/>
        <v>FY2025
(1 Mar 2025 - 30 Jun 2025)</v>
      </c>
      <c r="BV1" s="182" t="str">
        <f t="shared" si="0"/>
        <v>FY2025
(1 Mar 2025 - 30 Jun 2025)</v>
      </c>
      <c r="BW1" s="182" t="str">
        <f>$EB$2</f>
        <v>FY2026</v>
      </c>
      <c r="BX1" s="182" t="str">
        <f t="shared" ref="BX1:CH1" si="1">$EB$2</f>
        <v>FY2026</v>
      </c>
      <c r="BY1" s="182" t="str">
        <f t="shared" si="1"/>
        <v>FY2026</v>
      </c>
      <c r="BZ1" s="182" t="str">
        <f t="shared" si="1"/>
        <v>FY2026</v>
      </c>
      <c r="CA1" s="182" t="str">
        <f t="shared" si="1"/>
        <v>FY2026</v>
      </c>
      <c r="CB1" s="182" t="str">
        <f t="shared" si="1"/>
        <v>FY2026</v>
      </c>
      <c r="CC1" s="182" t="str">
        <f t="shared" si="1"/>
        <v>FY2026</v>
      </c>
      <c r="CD1" s="182" t="str">
        <f t="shared" si="1"/>
        <v>FY2026</v>
      </c>
      <c r="CE1" s="182" t="str">
        <f t="shared" si="1"/>
        <v>FY2026</v>
      </c>
      <c r="CF1" s="182" t="str">
        <f t="shared" si="1"/>
        <v>FY2026</v>
      </c>
      <c r="CG1" s="182" t="str">
        <f t="shared" si="1"/>
        <v>FY2026</v>
      </c>
      <c r="CH1" s="182" t="str">
        <f t="shared" si="1"/>
        <v>FY2026</v>
      </c>
      <c r="CI1" s="182" t="str">
        <f>$EC$2</f>
        <v>FY2027</v>
      </c>
      <c r="CJ1" s="182" t="str">
        <f t="shared" ref="CJ1:CT1" si="2">$EC$2</f>
        <v>FY2027</v>
      </c>
      <c r="CK1" s="182" t="str">
        <f t="shared" si="2"/>
        <v>FY2027</v>
      </c>
      <c r="CL1" s="182" t="str">
        <f t="shared" si="2"/>
        <v>FY2027</v>
      </c>
      <c r="CM1" s="182" t="str">
        <f t="shared" si="2"/>
        <v>FY2027</v>
      </c>
      <c r="CN1" s="182" t="str">
        <f t="shared" si="2"/>
        <v>FY2027</v>
      </c>
      <c r="CO1" s="182" t="str">
        <f t="shared" si="2"/>
        <v>FY2027</v>
      </c>
      <c r="CP1" s="182" t="str">
        <f t="shared" si="2"/>
        <v>FY2027</v>
      </c>
      <c r="CQ1" s="182" t="str">
        <f t="shared" si="2"/>
        <v>FY2027</v>
      </c>
      <c r="CR1" s="182" t="str">
        <f t="shared" si="2"/>
        <v>FY2027</v>
      </c>
      <c r="CS1" s="182" t="str">
        <f t="shared" si="2"/>
        <v>FY2027</v>
      </c>
      <c r="CT1" s="182" t="str">
        <f t="shared" si="2"/>
        <v>FY2027</v>
      </c>
      <c r="CU1" s="182" t="str">
        <f>$ED$2</f>
        <v>FY2028</v>
      </c>
      <c r="CV1" s="182" t="str">
        <f t="shared" ref="CV1:DF1" si="3">$ED$2</f>
        <v>FY2028</v>
      </c>
      <c r="CW1" s="182" t="str">
        <f t="shared" si="3"/>
        <v>FY2028</v>
      </c>
      <c r="CX1" s="182" t="str">
        <f t="shared" si="3"/>
        <v>FY2028</v>
      </c>
      <c r="CY1" s="182" t="str">
        <f t="shared" si="3"/>
        <v>FY2028</v>
      </c>
      <c r="CZ1" s="182" t="str">
        <f t="shared" si="3"/>
        <v>FY2028</v>
      </c>
      <c r="DA1" s="182" t="str">
        <f t="shared" si="3"/>
        <v>FY2028</v>
      </c>
      <c r="DB1" s="182" t="str">
        <f t="shared" si="3"/>
        <v>FY2028</v>
      </c>
      <c r="DC1" s="182" t="str">
        <f t="shared" si="3"/>
        <v>FY2028</v>
      </c>
      <c r="DD1" s="182" t="str">
        <f t="shared" si="3"/>
        <v>FY2028</v>
      </c>
      <c r="DE1" s="182" t="str">
        <f t="shared" si="3"/>
        <v>FY2028</v>
      </c>
      <c r="DF1" s="182" t="str">
        <f t="shared" si="3"/>
        <v>FY2028</v>
      </c>
      <c r="DG1" s="182" t="str">
        <f>$EE$2</f>
        <v>FY2029</v>
      </c>
      <c r="DH1" s="182" t="str">
        <f t="shared" ref="DH1:DR1" si="4">$EE$2</f>
        <v>FY2029</v>
      </c>
      <c r="DI1" s="182" t="str">
        <f t="shared" si="4"/>
        <v>FY2029</v>
      </c>
      <c r="DJ1" s="182" t="str">
        <f t="shared" si="4"/>
        <v>FY2029</v>
      </c>
      <c r="DK1" s="182" t="str">
        <f t="shared" si="4"/>
        <v>FY2029</v>
      </c>
      <c r="DL1" s="182" t="str">
        <f t="shared" si="4"/>
        <v>FY2029</v>
      </c>
      <c r="DM1" s="182" t="str">
        <f t="shared" si="4"/>
        <v>FY2029</v>
      </c>
      <c r="DN1" s="182" t="str">
        <f t="shared" si="4"/>
        <v>FY2029</v>
      </c>
      <c r="DO1" s="182" t="str">
        <f t="shared" si="4"/>
        <v>FY2029</v>
      </c>
      <c r="DP1" s="182" t="str">
        <f t="shared" si="4"/>
        <v>FY2029</v>
      </c>
      <c r="DQ1" s="182" t="str">
        <f t="shared" si="4"/>
        <v>FY2029</v>
      </c>
      <c r="DR1" s="182" t="str">
        <f t="shared" si="4"/>
        <v>FY2029</v>
      </c>
      <c r="DU1" s="182" t="s">
        <v>211</v>
      </c>
      <c r="DV1" s="182"/>
      <c r="DW1" s="182"/>
      <c r="DX1" s="182"/>
      <c r="DY1" s="182"/>
      <c r="DZ1" s="182"/>
      <c r="EA1" s="305">
        <f t="shared" ref="EA1:EF1" si="5">SUM(EA3:EA459)</f>
        <v>15856279.71303924</v>
      </c>
      <c r="EB1" s="305">
        <f t="shared" si="5"/>
        <v>37592930.464192837</v>
      </c>
      <c r="EC1" s="305">
        <f t="shared" si="5"/>
        <v>31586383.271068346</v>
      </c>
      <c r="ED1" s="305">
        <f t="shared" si="5"/>
        <v>33095180.379344888</v>
      </c>
      <c r="EE1" s="305">
        <f t="shared" si="5"/>
        <v>4566122.1820288971</v>
      </c>
      <c r="EF1" s="305">
        <f t="shared" si="5"/>
        <v>122696896.00967422</v>
      </c>
    </row>
    <row r="2" spans="1:136" ht="49.5" thickBot="1" x14ac:dyDescent="0.45">
      <c r="A2" s="183" t="str">
        <f>Inputs!A2</f>
        <v>Broader cost category</v>
      </c>
      <c r="B2" s="183" t="str">
        <f>Inputs!B2</f>
        <v>Item</v>
      </c>
      <c r="C2" s="183" t="str">
        <f>Inputs!C2</f>
        <v>Cost Category</v>
      </c>
      <c r="D2" s="183" t="str">
        <f>Inputs!D2</f>
        <v>CWOREZ (WO)</v>
      </c>
      <c r="E2" s="183" t="str">
        <f>Inputs!E2</f>
        <v>Resource</v>
      </c>
      <c r="F2" s="183" t="s">
        <v>214</v>
      </c>
      <c r="G2" s="183" t="s">
        <v>215</v>
      </c>
      <c r="H2" s="368">
        <f>Inputs!H2</f>
        <v>45566</v>
      </c>
      <c r="I2" s="368">
        <f>Inputs!I2</f>
        <v>45597</v>
      </c>
      <c r="J2" s="368">
        <f>Inputs!J2</f>
        <v>45627</v>
      </c>
      <c r="K2" s="368">
        <f>Inputs!K2</f>
        <v>45658</v>
      </c>
      <c r="L2" s="368">
        <f>Inputs!L2</f>
        <v>45689</v>
      </c>
      <c r="M2" s="368">
        <f>Inputs!M2</f>
        <v>45717</v>
      </c>
      <c r="N2" s="368">
        <f>Inputs!N2</f>
        <v>45748</v>
      </c>
      <c r="O2" s="368">
        <f>Inputs!O2</f>
        <v>45778</v>
      </c>
      <c r="P2" s="368">
        <f>Inputs!P2</f>
        <v>45809</v>
      </c>
      <c r="Q2" s="368">
        <f>Inputs!Q2</f>
        <v>45839</v>
      </c>
      <c r="R2" s="368">
        <f>Inputs!R2</f>
        <v>45870</v>
      </c>
      <c r="S2" s="368">
        <f>Inputs!S2</f>
        <v>45901</v>
      </c>
      <c r="T2" s="368">
        <f>Inputs!T2</f>
        <v>45931</v>
      </c>
      <c r="U2" s="368">
        <f>Inputs!U2</f>
        <v>45962</v>
      </c>
      <c r="V2" s="368">
        <f>Inputs!V2</f>
        <v>45992</v>
      </c>
      <c r="W2" s="368">
        <f>Inputs!W2</f>
        <v>46023</v>
      </c>
      <c r="X2" s="368">
        <f>Inputs!X2</f>
        <v>46054</v>
      </c>
      <c r="Y2" s="368">
        <f>Inputs!Y2</f>
        <v>46082</v>
      </c>
      <c r="Z2" s="368">
        <f>Inputs!Z2</f>
        <v>46113</v>
      </c>
      <c r="AA2" s="368">
        <f>Inputs!AA2</f>
        <v>46143</v>
      </c>
      <c r="AB2" s="368">
        <f>Inputs!AB2</f>
        <v>46174</v>
      </c>
      <c r="AC2" s="368">
        <f>Inputs!AC2</f>
        <v>46204</v>
      </c>
      <c r="AD2" s="368">
        <f>Inputs!AD2</f>
        <v>46235</v>
      </c>
      <c r="AE2" s="368">
        <f>Inputs!AE2</f>
        <v>46266</v>
      </c>
      <c r="AF2" s="368">
        <f>Inputs!AF2</f>
        <v>46296</v>
      </c>
      <c r="AG2" s="368">
        <f>Inputs!AG2</f>
        <v>46327</v>
      </c>
      <c r="AH2" s="368">
        <f>Inputs!AH2</f>
        <v>46357</v>
      </c>
      <c r="AI2" s="368">
        <f>Inputs!AI2</f>
        <v>46388</v>
      </c>
      <c r="AJ2" s="368">
        <f>Inputs!AJ2</f>
        <v>46419</v>
      </c>
      <c r="AK2" s="368">
        <f>Inputs!AK2</f>
        <v>46447</v>
      </c>
      <c r="AL2" s="368">
        <f>Inputs!AL2</f>
        <v>46478</v>
      </c>
      <c r="AM2" s="368">
        <f>Inputs!AM2</f>
        <v>46508</v>
      </c>
      <c r="AN2" s="368">
        <f>Inputs!AN2</f>
        <v>46539</v>
      </c>
      <c r="AO2" s="368">
        <f>Inputs!AO2</f>
        <v>46569</v>
      </c>
      <c r="AP2" s="368">
        <f>Inputs!AP2</f>
        <v>46600</v>
      </c>
      <c r="AQ2" s="368">
        <f>Inputs!AQ2</f>
        <v>46631</v>
      </c>
      <c r="AR2" s="368">
        <f>Inputs!AR2</f>
        <v>46661</v>
      </c>
      <c r="AS2" s="368">
        <f>Inputs!AS2</f>
        <v>46692</v>
      </c>
      <c r="AT2" s="368">
        <f>Inputs!AT2</f>
        <v>46722</v>
      </c>
      <c r="AU2" s="368">
        <f>Inputs!AU2</f>
        <v>46753</v>
      </c>
      <c r="AV2" s="368">
        <f>Inputs!AV2</f>
        <v>46784</v>
      </c>
      <c r="AW2" s="368">
        <f>Inputs!AW2</f>
        <v>46813</v>
      </c>
      <c r="AX2" s="368">
        <f>Inputs!AX2</f>
        <v>46844</v>
      </c>
      <c r="AY2" s="368">
        <f>Inputs!AY2</f>
        <v>46874</v>
      </c>
      <c r="AZ2" s="368">
        <f>Inputs!AZ2</f>
        <v>46905</v>
      </c>
      <c r="BA2" s="368">
        <f>Inputs!BA2</f>
        <v>46935</v>
      </c>
      <c r="BB2" s="368">
        <f>Inputs!BB2</f>
        <v>46966</v>
      </c>
      <c r="BC2" s="368">
        <f>Inputs!BC2</f>
        <v>46997</v>
      </c>
      <c r="BD2" s="368">
        <f>Inputs!BD2</f>
        <v>47027</v>
      </c>
      <c r="BE2" s="368">
        <f>Inputs!BE2</f>
        <v>47058</v>
      </c>
      <c r="BF2" s="368">
        <f>Inputs!BF2</f>
        <v>47088</v>
      </c>
      <c r="BG2" s="368">
        <f>Inputs!BG2</f>
        <v>47119</v>
      </c>
      <c r="BH2" s="368">
        <f>Inputs!BH2</f>
        <v>47150</v>
      </c>
      <c r="BI2" s="368">
        <f>Inputs!BI2</f>
        <v>47178</v>
      </c>
      <c r="BJ2" s="368">
        <f>Inputs!BJ2</f>
        <v>47209</v>
      </c>
      <c r="BK2" s="368">
        <f>Inputs!BK2</f>
        <v>47239</v>
      </c>
      <c r="BL2" s="368">
        <f>Inputs!BL2</f>
        <v>47270</v>
      </c>
      <c r="BM2" s="368" t="str">
        <f>Inputs!BM2</f>
        <v>blank</v>
      </c>
      <c r="BN2" s="368">
        <f>Inputs!BN2</f>
        <v>45566</v>
      </c>
      <c r="BO2" s="368">
        <f>Inputs!BO2</f>
        <v>45597</v>
      </c>
      <c r="BP2" s="368">
        <f>Inputs!BP2</f>
        <v>45627</v>
      </c>
      <c r="BQ2" s="368">
        <f>Inputs!BQ2</f>
        <v>45658</v>
      </c>
      <c r="BR2" s="368">
        <f>Inputs!BR2</f>
        <v>45689</v>
      </c>
      <c r="BS2" s="368">
        <f>Inputs!BS2</f>
        <v>45717</v>
      </c>
      <c r="BT2" s="368">
        <f>Inputs!BT2</f>
        <v>45748</v>
      </c>
      <c r="BU2" s="368">
        <f>Inputs!BU2</f>
        <v>45778</v>
      </c>
      <c r="BV2" s="368">
        <f>Inputs!BV2</f>
        <v>45809</v>
      </c>
      <c r="BW2" s="368">
        <f>Inputs!BW2</f>
        <v>45839</v>
      </c>
      <c r="BX2" s="368">
        <f>Inputs!BX2</f>
        <v>45870</v>
      </c>
      <c r="BY2" s="368">
        <f>Inputs!BY2</f>
        <v>45901</v>
      </c>
      <c r="BZ2" s="368">
        <f>Inputs!BZ2</f>
        <v>45931</v>
      </c>
      <c r="CA2" s="368">
        <f>Inputs!CA2</f>
        <v>45962</v>
      </c>
      <c r="CB2" s="368">
        <f>Inputs!CB2</f>
        <v>45992</v>
      </c>
      <c r="CC2" s="368">
        <f>Inputs!CC2</f>
        <v>46023</v>
      </c>
      <c r="CD2" s="368">
        <f>Inputs!CD2</f>
        <v>46054</v>
      </c>
      <c r="CE2" s="368">
        <f>Inputs!CE2</f>
        <v>46082</v>
      </c>
      <c r="CF2" s="368">
        <f>Inputs!CF2</f>
        <v>46113</v>
      </c>
      <c r="CG2" s="368">
        <f>Inputs!CG2</f>
        <v>46143</v>
      </c>
      <c r="CH2" s="368">
        <f>Inputs!CH2</f>
        <v>46174</v>
      </c>
      <c r="CI2" s="368">
        <f>Inputs!CI2</f>
        <v>46204</v>
      </c>
      <c r="CJ2" s="368">
        <f>Inputs!CJ2</f>
        <v>46235</v>
      </c>
      <c r="CK2" s="368">
        <f>Inputs!CK2</f>
        <v>46266</v>
      </c>
      <c r="CL2" s="368">
        <f>Inputs!CL2</f>
        <v>46296</v>
      </c>
      <c r="CM2" s="368">
        <f>Inputs!CM2</f>
        <v>46327</v>
      </c>
      <c r="CN2" s="368">
        <f>Inputs!CN2</f>
        <v>46357</v>
      </c>
      <c r="CO2" s="368">
        <f>Inputs!CO2</f>
        <v>46388</v>
      </c>
      <c r="CP2" s="368">
        <f>Inputs!CP2</f>
        <v>46419</v>
      </c>
      <c r="CQ2" s="368">
        <f>Inputs!CQ2</f>
        <v>46447</v>
      </c>
      <c r="CR2" s="368">
        <f>Inputs!CR2</f>
        <v>46478</v>
      </c>
      <c r="CS2" s="368">
        <f>Inputs!CS2</f>
        <v>46508</v>
      </c>
      <c r="CT2" s="368">
        <f>Inputs!CT2</f>
        <v>46539</v>
      </c>
      <c r="CU2" s="368">
        <f>Inputs!CU2</f>
        <v>46569</v>
      </c>
      <c r="CV2" s="368">
        <f>Inputs!CV2</f>
        <v>46600</v>
      </c>
      <c r="CW2" s="368">
        <f>Inputs!CW2</f>
        <v>46631</v>
      </c>
      <c r="CX2" s="368">
        <f>Inputs!CX2</f>
        <v>46661</v>
      </c>
      <c r="CY2" s="368">
        <f>Inputs!CY2</f>
        <v>46692</v>
      </c>
      <c r="CZ2" s="368">
        <f>Inputs!CZ2</f>
        <v>46722</v>
      </c>
      <c r="DA2" s="368">
        <f>Inputs!DA2</f>
        <v>46753</v>
      </c>
      <c r="DB2" s="368">
        <f>Inputs!DB2</f>
        <v>46784</v>
      </c>
      <c r="DC2" s="368">
        <f>Inputs!DC2</f>
        <v>46813</v>
      </c>
      <c r="DD2" s="368">
        <f>Inputs!DD2</f>
        <v>46844</v>
      </c>
      <c r="DE2" s="368">
        <f>Inputs!DE2</f>
        <v>46874</v>
      </c>
      <c r="DF2" s="368">
        <f>Inputs!DF2</f>
        <v>46905</v>
      </c>
      <c r="DG2" s="368">
        <f>Inputs!DG2</f>
        <v>46935</v>
      </c>
      <c r="DH2" s="368">
        <f>Inputs!DH2</f>
        <v>46966</v>
      </c>
      <c r="DI2" s="368">
        <f>Inputs!DI2</f>
        <v>46997</v>
      </c>
      <c r="DJ2" s="368">
        <f>Inputs!DJ2</f>
        <v>47027</v>
      </c>
      <c r="DK2" s="368">
        <f>Inputs!DK2</f>
        <v>47058</v>
      </c>
      <c r="DL2" s="368">
        <f>Inputs!DL2</f>
        <v>47088</v>
      </c>
      <c r="DM2" s="368">
        <f>Inputs!DM2</f>
        <v>47119</v>
      </c>
      <c r="DN2" s="368">
        <f>Inputs!DN2</f>
        <v>47150</v>
      </c>
      <c r="DO2" s="368">
        <f>Inputs!DO2</f>
        <v>47178</v>
      </c>
      <c r="DP2" s="368">
        <f>Inputs!DP2</f>
        <v>47209</v>
      </c>
      <c r="DQ2" s="368">
        <f>Inputs!DQ2</f>
        <v>47239</v>
      </c>
      <c r="DR2" s="368">
        <f>Inputs!DR2</f>
        <v>47270</v>
      </c>
      <c r="DS2" s="283" t="s">
        <v>266</v>
      </c>
      <c r="DT2" s="283" t="str">
        <f>Inputs!DT2</f>
        <v>Dollar Basis</v>
      </c>
      <c r="DU2" s="294" t="str">
        <f>Inputs!DU2</f>
        <v>FY2020
(1 Mar 2020 to 30 Jun 2020)</v>
      </c>
      <c r="DV2" s="294" t="str">
        <f>Inputs!DV2</f>
        <v>FY2021</v>
      </c>
      <c r="DW2" s="294" t="str">
        <f>Inputs!DW2</f>
        <v>FY2022</v>
      </c>
      <c r="DX2" s="294" t="str">
        <f>Inputs!DX2</f>
        <v>FY2023</v>
      </c>
      <c r="DY2" s="294" t="str">
        <f>Inputs!DY2</f>
        <v>FY2024</v>
      </c>
      <c r="DZ2" s="294" t="str">
        <f>Inputs!DZ2</f>
        <v>FY2025
(1 Jul 2024 to 28 Feb 2025)</v>
      </c>
      <c r="EA2" s="294" t="str">
        <f>Inputs!EA2</f>
        <v>FY2025
(1 Mar 2025 - 30 Jun 2025)</v>
      </c>
      <c r="EB2" s="294" t="str">
        <f>Inputs!EB2</f>
        <v>FY2026</v>
      </c>
      <c r="EC2" s="294" t="str">
        <f>Inputs!EC2</f>
        <v>FY2027</v>
      </c>
      <c r="ED2" s="294" t="str">
        <f>Inputs!ED2</f>
        <v>FY2028</v>
      </c>
      <c r="EE2" s="294" t="str">
        <f>Inputs!EE2</f>
        <v>FY2029</v>
      </c>
      <c r="EF2" s="294" t="str">
        <f>Inputs!EF2</f>
        <v xml:space="preserve">Total capex </v>
      </c>
    </row>
    <row r="3" spans="1:136" x14ac:dyDescent="0.4">
      <c r="A3" s="133" t="str">
        <f>Inputs!A3</f>
        <v>Project Management</v>
      </c>
      <c r="B3" s="133" t="str">
        <f>Inputs!B3</f>
        <v>N/A</v>
      </c>
      <c r="C3" s="133" t="str">
        <f>Inputs!C3</f>
        <v>Internal Labour</v>
      </c>
      <c r="D3" s="133">
        <f>Inputs!D3</f>
        <v>606795</v>
      </c>
      <c r="E3" s="133" t="str">
        <f>Inputs!E3</f>
        <v>Project Director (CWO REZ)</v>
      </c>
      <c r="F3" s="290">
        <f>IF(Inputs!DT3=$F$1,Inputs!F3,
IF(Inputs!DT3='Key assumptions'!$E$118,Inputs!F3*'Key assumptions'!$H$118,Inputs!F3*'Key assumptions'!$H$119))</f>
        <v>491.02</v>
      </c>
      <c r="G3" s="290">
        <f>IF(Inputs!DT3=$F$1,Inputs!G3,Inputs!G3*'Key assumptions'!$H$118)</f>
        <v>219.4</v>
      </c>
      <c r="H3" s="281"/>
      <c r="I3" s="281"/>
      <c r="J3" s="281"/>
      <c r="K3" s="281"/>
      <c r="L3" s="281"/>
      <c r="M3" s="389" t="str">
        <f>Inputs!M3</f>
        <v>[C-i-C]</v>
      </c>
      <c r="N3" s="389" t="str">
        <f>Inputs!N3</f>
        <v>[C-i-C]</v>
      </c>
      <c r="O3" s="389" t="str">
        <f>Inputs!O3</f>
        <v>[C-i-C]</v>
      </c>
      <c r="P3" s="389" t="str">
        <f>Inputs!P3</f>
        <v>[C-i-C]</v>
      </c>
      <c r="Q3" s="389" t="str">
        <f>Inputs!Q3</f>
        <v>[C-i-C]</v>
      </c>
      <c r="R3" s="389" t="str">
        <f>Inputs!R3</f>
        <v>[C-i-C]</v>
      </c>
      <c r="S3" s="389" t="str">
        <f>Inputs!S3</f>
        <v>[C-i-C]</v>
      </c>
      <c r="T3" s="389" t="str">
        <f>Inputs!T3</f>
        <v>[C-i-C]</v>
      </c>
      <c r="U3" s="389" t="str">
        <f>Inputs!U3</f>
        <v>[C-i-C]</v>
      </c>
      <c r="V3" s="389" t="str">
        <f>Inputs!V3</f>
        <v>[C-i-C]</v>
      </c>
      <c r="W3" s="389" t="str">
        <f>Inputs!W3</f>
        <v>[C-i-C]</v>
      </c>
      <c r="X3" s="389" t="str">
        <f>Inputs!X3</f>
        <v>[C-i-C]</v>
      </c>
      <c r="Y3" s="389" t="str">
        <f>Inputs!Y3</f>
        <v>[C-i-C]</v>
      </c>
      <c r="Z3" s="389" t="str">
        <f>Inputs!Z3</f>
        <v>[C-i-C]</v>
      </c>
      <c r="AA3" s="389" t="str">
        <f>Inputs!AA3</f>
        <v>[C-i-C]</v>
      </c>
      <c r="AB3" s="389" t="str">
        <f>Inputs!AB3</f>
        <v>[C-i-C]</v>
      </c>
      <c r="AC3" s="389" t="str">
        <f>Inputs!AC3</f>
        <v>[C-i-C]</v>
      </c>
      <c r="AD3" s="389" t="str">
        <f>Inputs!AD3</f>
        <v>[C-i-C]</v>
      </c>
      <c r="AE3" s="389" t="str">
        <f>Inputs!AE3</f>
        <v>[C-i-C]</v>
      </c>
      <c r="AF3" s="389" t="str">
        <f>Inputs!AF3</f>
        <v>[C-i-C]</v>
      </c>
      <c r="AG3" s="389" t="str">
        <f>Inputs!AG3</f>
        <v>[C-i-C]</v>
      </c>
      <c r="AH3" s="389" t="str">
        <f>Inputs!AH3</f>
        <v>[C-i-C]</v>
      </c>
      <c r="AI3" s="254">
        <f>Inputs!AI3</f>
        <v>1</v>
      </c>
      <c r="AJ3" s="254">
        <f>Inputs!AJ3</f>
        <v>1</v>
      </c>
      <c r="AK3" s="254">
        <f>Inputs!AK3</f>
        <v>1</v>
      </c>
      <c r="AL3" s="254">
        <f>Inputs!AL3</f>
        <v>1</v>
      </c>
      <c r="AM3" s="254">
        <f>Inputs!AM3</f>
        <v>1</v>
      </c>
      <c r="AN3" s="254">
        <f>Inputs!AN3</f>
        <v>1</v>
      </c>
      <c r="AO3" s="254">
        <f>Inputs!AO3</f>
        <v>1</v>
      </c>
      <c r="AP3" s="254">
        <f>Inputs!AP3</f>
        <v>1</v>
      </c>
      <c r="AQ3" s="254">
        <f>Inputs!AQ3</f>
        <v>1</v>
      </c>
      <c r="AR3" s="254">
        <f>Inputs!AR3</f>
        <v>1</v>
      </c>
      <c r="AS3" s="254">
        <f>Inputs!AS3</f>
        <v>1</v>
      </c>
      <c r="AT3" s="254">
        <f>Inputs!AT3</f>
        <v>1</v>
      </c>
      <c r="AU3" s="254">
        <f>Inputs!AU3</f>
        <v>1</v>
      </c>
      <c r="AV3" s="254">
        <f>Inputs!AV3</f>
        <v>1</v>
      </c>
      <c r="AW3" s="254">
        <f>Inputs!AW3</f>
        <v>1</v>
      </c>
      <c r="AX3" s="254">
        <f>Inputs!AX3</f>
        <v>1</v>
      </c>
      <c r="AY3" s="254">
        <f>Inputs!AY3</f>
        <v>0</v>
      </c>
      <c r="AZ3" s="254">
        <f>Inputs!AZ3</f>
        <v>0</v>
      </c>
      <c r="BA3" s="254">
        <f>Inputs!BA3</f>
        <v>0</v>
      </c>
      <c r="BB3" s="254">
        <f>Inputs!BB3</f>
        <v>0</v>
      </c>
      <c r="BC3" s="254">
        <f>Inputs!BC3</f>
        <v>0</v>
      </c>
      <c r="BD3" s="254">
        <f>Inputs!BD3</f>
        <v>0</v>
      </c>
      <c r="BE3" s="254">
        <f>Inputs!BE3</f>
        <v>0</v>
      </c>
      <c r="BF3" s="254">
        <f>Inputs!BF3</f>
        <v>0</v>
      </c>
      <c r="BG3" s="254">
        <f>Inputs!BG3</f>
        <v>0</v>
      </c>
      <c r="BH3" s="254">
        <f>Inputs!BH3</f>
        <v>0</v>
      </c>
      <c r="BI3" s="254">
        <f>Inputs!BI3</f>
        <v>0</v>
      </c>
      <c r="BJ3" s="254">
        <f>Inputs!BJ3</f>
        <v>0</v>
      </c>
      <c r="BK3" s="254">
        <f>Inputs!BK3</f>
        <v>0</v>
      </c>
      <c r="BL3" s="254">
        <f>Inputs!BL3</f>
        <v>0</v>
      </c>
      <c r="BN3" s="255">
        <f>IF(OR($C3="Non-Labour",$C3="Labour-related"),IF(Inputs!$DT3=$F$1,Inputs!BN3,Inputs!BN3*'Key assumptions'!$H$118),$F3*N(H3)*avg_hrs)</f>
        <v>0</v>
      </c>
      <c r="BO3" s="255">
        <f>IF(OR($C3="Non-Labour",$C3="Labour-related"),IF(Inputs!$DT3=$F$1,Inputs!BO3,Inputs!BO3*'Key assumptions'!$H$118),$F3*N(I3)*avg_hrs)</f>
        <v>0</v>
      </c>
      <c r="BP3" s="255">
        <f>IF(OR($C3="Non-Labour",$C3="Labour-related"),IF(Inputs!$DT3=$F$1,Inputs!BP3,Inputs!BP3*'Key assumptions'!$H$118),$F3*N(J3)*avg_hrs)</f>
        <v>0</v>
      </c>
      <c r="BQ3" s="255">
        <f>IF(OR($C3="Non-Labour",$C3="Labour-related"),IF(Inputs!$DT3=$F$1,Inputs!BQ3,Inputs!BQ3*'Key assumptions'!$H$118),$F3*N(K3)*avg_hrs)</f>
        <v>0</v>
      </c>
      <c r="BR3" s="255">
        <f>IF(OR($C3="Non-Labour",$C3="Labour-related"),IF(Inputs!$DT3=$F$1,Inputs!BR3,Inputs!BR3*'Key assumptions'!$H$118),$F3*N(L3)*avg_hrs)</f>
        <v>0</v>
      </c>
      <c r="BS3" s="390" t="s">
        <v>411</v>
      </c>
      <c r="BT3" s="390" t="s">
        <v>411</v>
      </c>
      <c r="BU3" s="390" t="s">
        <v>411</v>
      </c>
      <c r="BV3" s="390" t="s">
        <v>411</v>
      </c>
      <c r="BW3" s="390" t="s">
        <v>411</v>
      </c>
      <c r="BX3" s="390" t="s">
        <v>411</v>
      </c>
      <c r="BY3" s="390" t="s">
        <v>411</v>
      </c>
      <c r="BZ3" s="390" t="s">
        <v>411</v>
      </c>
      <c r="CA3" s="390" t="s">
        <v>411</v>
      </c>
      <c r="CB3" s="390" t="s">
        <v>411</v>
      </c>
      <c r="CC3" s="390" t="s">
        <v>411</v>
      </c>
      <c r="CD3" s="390" t="s">
        <v>411</v>
      </c>
      <c r="CE3" s="390" t="s">
        <v>411</v>
      </c>
      <c r="CF3" s="390" t="s">
        <v>411</v>
      </c>
      <c r="CG3" s="390" t="s">
        <v>411</v>
      </c>
      <c r="CH3" s="390" t="s">
        <v>411</v>
      </c>
      <c r="CI3" s="390" t="s">
        <v>411</v>
      </c>
      <c r="CJ3" s="390" t="s">
        <v>411</v>
      </c>
      <c r="CK3" s="390" t="s">
        <v>411</v>
      </c>
      <c r="CL3" s="390" t="s">
        <v>411</v>
      </c>
      <c r="CM3" s="390" t="s">
        <v>411</v>
      </c>
      <c r="CN3" s="390" t="s">
        <v>411</v>
      </c>
      <c r="CO3" s="255">
        <f>IF(OR($C3="Non-Labour",$C3="Labour-related"),IF(Inputs!$DT3=$F$1,Inputs!CO3,Inputs!CO3*'Key assumptions'!$H$118),$F3*N(AI3)*avg_hrs)</f>
        <v>73653</v>
      </c>
      <c r="CP3" s="255">
        <f>IF(OR($C3="Non-Labour",$C3="Labour-related"),IF(Inputs!$DT3=$F$1,Inputs!CP3,Inputs!CP3*'Key assumptions'!$H$118),$F3*N(AJ3)*avg_hrs)</f>
        <v>73653</v>
      </c>
      <c r="CQ3" s="255">
        <f>IF(OR($C3="Non-Labour",$C3="Labour-related"),IF(Inputs!$DT3=$F$1,Inputs!CQ3,Inputs!CQ3*'Key assumptions'!$H$118),$F3*N(AK3)*avg_hrs)</f>
        <v>73653</v>
      </c>
      <c r="CR3" s="255">
        <f>IF(OR($C3="Non-Labour",$C3="Labour-related"),IF(Inputs!$DT3=$F$1,Inputs!CR3,Inputs!CR3*'Key assumptions'!$H$118),$F3*N(AL3)*avg_hrs)</f>
        <v>73653</v>
      </c>
      <c r="CS3" s="255">
        <f>IF(OR($C3="Non-Labour",$C3="Labour-related"),IF(Inputs!$DT3=$F$1,Inputs!CS3,Inputs!CS3*'Key assumptions'!$H$118),$F3*N(AM3)*avg_hrs)</f>
        <v>73653</v>
      </c>
      <c r="CT3" s="255">
        <f>IF(OR($C3="Non-Labour",$C3="Labour-related"),IF(Inputs!$DT3=$F$1,Inputs!CT3,Inputs!CT3*'Key assumptions'!$H$118),$F3*N(AN3)*avg_hrs)</f>
        <v>73653</v>
      </c>
      <c r="CU3" s="255">
        <f>IF(OR($C3="Non-Labour",$C3="Labour-related"),IF(Inputs!$DT3=$F$1,Inputs!CU3,Inputs!CU3*'Key assumptions'!$H$118),$F3*N(AO3)*avg_hrs)</f>
        <v>73653</v>
      </c>
      <c r="CV3" s="255">
        <f>IF(OR($C3="Non-Labour",$C3="Labour-related"),IF(Inputs!$DT3=$F$1,Inputs!CV3,Inputs!CV3*'Key assumptions'!$H$118),$F3*N(AP3)*avg_hrs)</f>
        <v>73653</v>
      </c>
      <c r="CW3" s="255">
        <f>IF(OR($C3="Non-Labour",$C3="Labour-related"),IF(Inputs!$DT3=$F$1,Inputs!CW3,Inputs!CW3*'Key assumptions'!$H$118),$F3*N(AQ3)*avg_hrs)</f>
        <v>73653</v>
      </c>
      <c r="CX3" s="255">
        <f>IF(OR($C3="Non-Labour",$C3="Labour-related"),IF(Inputs!$DT3=$F$1,Inputs!CX3,Inputs!CX3*'Key assumptions'!$H$118),$F3*N(AR3)*avg_hrs)</f>
        <v>73653</v>
      </c>
      <c r="CY3" s="255">
        <f>IF(OR($C3="Non-Labour",$C3="Labour-related"),IF(Inputs!$DT3=$F$1,Inputs!CY3,Inputs!CY3*'Key assumptions'!$H$118),$F3*N(AS3)*avg_hrs)</f>
        <v>73653</v>
      </c>
      <c r="CZ3" s="255">
        <f>IF(OR($C3="Non-Labour",$C3="Labour-related"),IF(Inputs!$DT3=$F$1,Inputs!CZ3,Inputs!CZ3*'Key assumptions'!$H$118),$F3*N(AT3)*avg_hrs)</f>
        <v>73653</v>
      </c>
      <c r="DA3" s="255">
        <f>IF(OR($C3="Non-Labour",$C3="Labour-related"),IF(Inputs!$DT3=$F$1,Inputs!DA3,Inputs!DA3*'Key assumptions'!$H$118),$F3*N(AU3)*avg_hrs)</f>
        <v>73653</v>
      </c>
      <c r="DB3" s="255">
        <f>IF(OR($C3="Non-Labour",$C3="Labour-related"),IF(Inputs!$DT3=$F$1,Inputs!DB3,Inputs!DB3*'Key assumptions'!$H$118),$F3*N(AV3)*avg_hrs)</f>
        <v>73653</v>
      </c>
      <c r="DC3" s="255">
        <f>IF(OR($C3="Non-Labour",$C3="Labour-related"),IF(Inputs!$DT3=$F$1,Inputs!DC3,Inputs!DC3*'Key assumptions'!$H$118),$F3*N(AW3)*avg_hrs)</f>
        <v>73653</v>
      </c>
      <c r="DD3" s="255">
        <f>IF(OR($C3="Non-Labour",$C3="Labour-related"),IF(Inputs!$DT3=$F$1,Inputs!DD3,Inputs!DD3*'Key assumptions'!$H$118),$F3*N(AX3)*avg_hrs)</f>
        <v>73653</v>
      </c>
      <c r="DE3" s="255">
        <f>IF(OR($C3="Non-Labour",$C3="Labour-related"),IF(Inputs!$DT3=$F$1,Inputs!DE3,Inputs!DE3*'Key assumptions'!$H$118),$F3*N(AY3)*avg_hrs)</f>
        <v>0</v>
      </c>
      <c r="DF3" s="255">
        <f>IF(OR($C3="Non-Labour",$C3="Labour-related"),IF(Inputs!$DT3=$F$1,Inputs!DF3,Inputs!DF3*'Key assumptions'!$H$118),$F3*N(AZ3)*avg_hrs)</f>
        <v>0</v>
      </c>
      <c r="DG3" s="255">
        <f>IF(OR($C3="Non-Labour",$C3="Labour-related"),IF(Inputs!$DT3=$F$1,Inputs!DG3,Inputs!DG3*'Key assumptions'!$H$118),$F3*N(BA3)*avg_hrs)</f>
        <v>0</v>
      </c>
      <c r="DH3" s="255">
        <f>IF(OR($C3="Non-Labour",$C3="Labour-related"),IF(Inputs!$DT3=$F$1,Inputs!DH3,Inputs!DH3*'Key assumptions'!$H$118),$F3*N(BB3)*avg_hrs)</f>
        <v>0</v>
      </c>
      <c r="DI3" s="255">
        <f>IF(OR($C3="Non-Labour",$C3="Labour-related"),IF(Inputs!$DT3=$F$1,Inputs!DI3,Inputs!DI3*'Key assumptions'!$H$118),$F3*N(BC3)*avg_hrs)</f>
        <v>0</v>
      </c>
      <c r="DJ3" s="255">
        <f>IF(OR($C3="Non-Labour",$C3="Labour-related"),IF(Inputs!$DT3=$F$1,Inputs!DJ3,Inputs!DJ3*'Key assumptions'!$H$118),$F3*N(BD3)*avg_hrs)</f>
        <v>0</v>
      </c>
      <c r="DK3" s="255">
        <f>IF(OR($C3="Non-Labour",$C3="Labour-related"),IF(Inputs!$DT3=$F$1,Inputs!DK3,Inputs!DK3*'Key assumptions'!$H$118),$F3*N(BE3)*avg_hrs)</f>
        <v>0</v>
      </c>
      <c r="DL3" s="255">
        <f>IF(OR($C3="Non-Labour",$C3="Labour-related"),IF(Inputs!$DT3=$F$1,Inputs!DL3,Inputs!DL3*'Key assumptions'!$H$118),$F3*N(BF3)*avg_hrs)</f>
        <v>0</v>
      </c>
      <c r="DM3" s="255">
        <f>IF(OR($C3="Non-Labour",$C3="Labour-related"),IF(Inputs!$DT3=$F$1,Inputs!DM3,Inputs!DM3*'Key assumptions'!$H$118),$F3*N(BG3)*avg_hrs)</f>
        <v>0</v>
      </c>
      <c r="DN3" s="255">
        <f>IF(OR($C3="Non-Labour",$C3="Labour-related"),IF(Inputs!$DT3=$F$1,Inputs!DN3,Inputs!DN3*'Key assumptions'!$H$118),$F3*N(BH3)*avg_hrs)</f>
        <v>0</v>
      </c>
      <c r="DO3" s="255">
        <f>IF(OR($C3="Non-Labour",$C3="Labour-related"),IF(Inputs!$DT3=$F$1,Inputs!DO3,Inputs!DO3*'Key assumptions'!$H$118),$F3*N(BI3)*avg_hrs)</f>
        <v>0</v>
      </c>
      <c r="DP3" s="255">
        <f>IF(OR($C3="Non-Labour",$C3="Labour-related"),IF(Inputs!$DT3=$F$1,Inputs!DP3,Inputs!DP3*'Key assumptions'!$H$118),$F3*N(BJ3)*avg_hrs)</f>
        <v>0</v>
      </c>
      <c r="DQ3" s="255">
        <f>IF(OR($C3="Non-Labour",$C3="Labour-related"),IF(Inputs!$DT3=$F$1,Inputs!DQ3,Inputs!DQ3*'Key assumptions'!$H$118),$F3*N(BK3)*avg_hrs)</f>
        <v>0</v>
      </c>
      <c r="DR3" s="255">
        <f>IF(OR($C3="Non-Labour",$C3="Labour-related"),IF(Inputs!$DT3=$F$1,Inputs!DR3,Inputs!DR3*'Key assumptions'!$H$118),$F3*N(BL3)*avg_hrs)</f>
        <v>0</v>
      </c>
      <c r="DT3" s="133" t="s">
        <v>213</v>
      </c>
      <c r="DU3" s="304"/>
      <c r="DV3" s="304"/>
      <c r="DW3" s="304"/>
      <c r="DX3" s="304"/>
      <c r="DY3" s="304"/>
      <c r="DZ3" s="304"/>
      <c r="EA3" s="255">
        <v>294612</v>
      </c>
      <c r="EB3" s="255">
        <v>883836</v>
      </c>
      <c r="EC3" s="255">
        <v>883836</v>
      </c>
      <c r="ED3" s="255">
        <f t="shared" ref="ED3:EE22" si="6">SUMIF($BN$1:$DR$1,ED$2,$BN3:$DR3)</f>
        <v>736530</v>
      </c>
      <c r="EE3" s="255">
        <f t="shared" si="6"/>
        <v>0</v>
      </c>
      <c r="EF3" s="255">
        <f>SUM(DU3:EE3)</f>
        <v>2798814</v>
      </c>
    </row>
    <row r="4" spans="1:136" x14ac:dyDescent="0.4">
      <c r="A4" s="133" t="str">
        <f>Inputs!A4</f>
        <v>Project Management</v>
      </c>
      <c r="B4" s="133" t="str">
        <f>Inputs!B4</f>
        <v>N/A</v>
      </c>
      <c r="C4" s="133" t="str">
        <f>Inputs!C4</f>
        <v>Internal Labour</v>
      </c>
      <c r="D4" s="133">
        <f>Inputs!D4</f>
        <v>606795</v>
      </c>
      <c r="E4" s="133" t="str">
        <f>Inputs!E4</f>
        <v>Senior Project Manager (CWO REZ)</v>
      </c>
      <c r="F4" s="290">
        <f>IF(Inputs!DT4=$F$1,Inputs!F4,
IF(Inputs!DT4='Key assumptions'!$E$118,Inputs!F4*'Key assumptions'!$H$118,Inputs!F4*'Key assumptions'!$H$119))</f>
        <v>304.81</v>
      </c>
      <c r="G4" s="290">
        <f>IF(Inputs!DT4=$F$1,Inputs!G4,Inputs!G4*'Key assumptions'!$H$118)</f>
        <v>136.19999999999999</v>
      </c>
      <c r="H4" s="281"/>
      <c r="I4" s="281"/>
      <c r="J4" s="281"/>
      <c r="K4" s="281"/>
      <c r="L4" s="281"/>
      <c r="M4" s="389" t="str">
        <f>Inputs!M4</f>
        <v>[C-i-C]</v>
      </c>
      <c r="N4" s="389" t="str">
        <f>Inputs!N4</f>
        <v>[C-i-C]</v>
      </c>
      <c r="O4" s="389" t="str">
        <f>Inputs!O4</f>
        <v>[C-i-C]</v>
      </c>
      <c r="P4" s="389" t="str">
        <f>Inputs!P4</f>
        <v>[C-i-C]</v>
      </c>
      <c r="Q4" s="389" t="str">
        <f>Inputs!Q4</f>
        <v>[C-i-C]</v>
      </c>
      <c r="R4" s="389" t="str">
        <f>Inputs!R4</f>
        <v>[C-i-C]</v>
      </c>
      <c r="S4" s="389" t="str">
        <f>Inputs!S4</f>
        <v>[C-i-C]</v>
      </c>
      <c r="T4" s="389" t="str">
        <f>Inputs!T4</f>
        <v>[C-i-C]</v>
      </c>
      <c r="U4" s="389" t="str">
        <f>Inputs!U4</f>
        <v>[C-i-C]</v>
      </c>
      <c r="V4" s="389" t="str">
        <f>Inputs!V4</f>
        <v>[C-i-C]</v>
      </c>
      <c r="W4" s="389" t="str">
        <f>Inputs!W4</f>
        <v>[C-i-C]</v>
      </c>
      <c r="X4" s="389" t="str">
        <f>Inputs!X4</f>
        <v>[C-i-C]</v>
      </c>
      <c r="Y4" s="389" t="str">
        <f>Inputs!Y4</f>
        <v>[C-i-C]</v>
      </c>
      <c r="Z4" s="389" t="str">
        <f>Inputs!Z4</f>
        <v>[C-i-C]</v>
      </c>
      <c r="AA4" s="389" t="str">
        <f>Inputs!AA4</f>
        <v>[C-i-C]</v>
      </c>
      <c r="AB4" s="389" t="str">
        <f>Inputs!AB4</f>
        <v>[C-i-C]</v>
      </c>
      <c r="AC4" s="389" t="str">
        <f>Inputs!AC4</f>
        <v>[C-i-C]</v>
      </c>
      <c r="AD4" s="389" t="str">
        <f>Inputs!AD4</f>
        <v>[C-i-C]</v>
      </c>
      <c r="AE4" s="389" t="str">
        <f>Inputs!AE4</f>
        <v>[C-i-C]</v>
      </c>
      <c r="AF4" s="389" t="str">
        <f>Inputs!AF4</f>
        <v>[C-i-C]</v>
      </c>
      <c r="AG4" s="389" t="str">
        <f>Inputs!AG4</f>
        <v>[C-i-C]</v>
      </c>
      <c r="AH4" s="389" t="str">
        <f>Inputs!AH4</f>
        <v>[C-i-C]</v>
      </c>
      <c r="AI4" s="254">
        <f>Inputs!AI4</f>
        <v>1</v>
      </c>
      <c r="AJ4" s="254">
        <f>Inputs!AJ4</f>
        <v>1</v>
      </c>
      <c r="AK4" s="254">
        <f>Inputs!AK4</f>
        <v>1</v>
      </c>
      <c r="AL4" s="254">
        <f>Inputs!AL4</f>
        <v>1</v>
      </c>
      <c r="AM4" s="254">
        <f>Inputs!AM4</f>
        <v>1</v>
      </c>
      <c r="AN4" s="254">
        <f>Inputs!AN4</f>
        <v>1</v>
      </c>
      <c r="AO4" s="254">
        <f>Inputs!AO4</f>
        <v>1</v>
      </c>
      <c r="AP4" s="254">
        <f>Inputs!AP4</f>
        <v>1</v>
      </c>
      <c r="AQ4" s="254">
        <f>Inputs!AQ4</f>
        <v>1</v>
      </c>
      <c r="AR4" s="254">
        <f>Inputs!AR4</f>
        <v>1</v>
      </c>
      <c r="AS4" s="254">
        <f>Inputs!AS4</f>
        <v>1</v>
      </c>
      <c r="AT4" s="254">
        <f>Inputs!AT4</f>
        <v>1</v>
      </c>
      <c r="AU4" s="254">
        <f>Inputs!AU4</f>
        <v>1</v>
      </c>
      <c r="AV4" s="254">
        <f>Inputs!AV4</f>
        <v>1</v>
      </c>
      <c r="AW4" s="254">
        <f>Inputs!AW4</f>
        <v>1</v>
      </c>
      <c r="AX4" s="254">
        <f>Inputs!AX4</f>
        <v>0</v>
      </c>
      <c r="AY4" s="254">
        <f>Inputs!AY4</f>
        <v>0</v>
      </c>
      <c r="AZ4" s="254">
        <f>Inputs!AZ4</f>
        <v>0</v>
      </c>
      <c r="BA4" s="254">
        <f>Inputs!BA4</f>
        <v>0</v>
      </c>
      <c r="BB4" s="254">
        <f>Inputs!BB4</f>
        <v>0</v>
      </c>
      <c r="BC4" s="254">
        <f>Inputs!BC4</f>
        <v>0</v>
      </c>
      <c r="BD4" s="254">
        <f>Inputs!BD4</f>
        <v>0</v>
      </c>
      <c r="BE4" s="254">
        <f>Inputs!BE4</f>
        <v>0</v>
      </c>
      <c r="BF4" s="254">
        <f>Inputs!BF4</f>
        <v>0</v>
      </c>
      <c r="BG4" s="254">
        <f>Inputs!BG4</f>
        <v>0</v>
      </c>
      <c r="BH4" s="254">
        <f>Inputs!BH4</f>
        <v>0</v>
      </c>
      <c r="BI4" s="254">
        <f>Inputs!BI4</f>
        <v>0</v>
      </c>
      <c r="BJ4" s="254">
        <f>Inputs!BJ4</f>
        <v>0</v>
      </c>
      <c r="BK4" s="254">
        <f>Inputs!BK4</f>
        <v>0</v>
      </c>
      <c r="BL4" s="254">
        <f>Inputs!BL4</f>
        <v>0</v>
      </c>
      <c r="BN4" s="255">
        <f>IF(OR($C4="Non-Labour",$C4="Labour-related"),IF(Inputs!$DT4=$F$1,Inputs!BN4,Inputs!BN4*'Key assumptions'!$H$118),$F4*N(H4)*avg_hrs)</f>
        <v>0</v>
      </c>
      <c r="BO4" s="255">
        <f>IF(OR($C4="Non-Labour",$C4="Labour-related"),IF(Inputs!$DT4=$F$1,Inputs!BO4,Inputs!BO4*'Key assumptions'!$H$118),$F4*N(I4)*avg_hrs)</f>
        <v>0</v>
      </c>
      <c r="BP4" s="255">
        <f>IF(OR($C4="Non-Labour",$C4="Labour-related"),IF(Inputs!$DT4=$F$1,Inputs!BP4,Inputs!BP4*'Key assumptions'!$H$118),$F4*N(J4)*avg_hrs)</f>
        <v>0</v>
      </c>
      <c r="BQ4" s="255">
        <f>IF(OR($C4="Non-Labour",$C4="Labour-related"),IF(Inputs!$DT4=$F$1,Inputs!BQ4,Inputs!BQ4*'Key assumptions'!$H$118),$F4*N(K4)*avg_hrs)</f>
        <v>0</v>
      </c>
      <c r="BR4" s="255">
        <f>IF(OR($C4="Non-Labour",$C4="Labour-related"),IF(Inputs!$DT4=$F$1,Inputs!BR4,Inputs!BR4*'Key assumptions'!$H$118),$F4*N(L4)*avg_hrs)</f>
        <v>0</v>
      </c>
      <c r="BS4" s="390" t="s">
        <v>411</v>
      </c>
      <c r="BT4" s="390" t="s">
        <v>411</v>
      </c>
      <c r="BU4" s="390" t="s">
        <v>411</v>
      </c>
      <c r="BV4" s="390" t="s">
        <v>411</v>
      </c>
      <c r="BW4" s="390" t="s">
        <v>411</v>
      </c>
      <c r="BX4" s="390" t="s">
        <v>411</v>
      </c>
      <c r="BY4" s="390" t="s">
        <v>411</v>
      </c>
      <c r="BZ4" s="390" t="s">
        <v>411</v>
      </c>
      <c r="CA4" s="390" t="s">
        <v>411</v>
      </c>
      <c r="CB4" s="390" t="s">
        <v>411</v>
      </c>
      <c r="CC4" s="390" t="s">
        <v>411</v>
      </c>
      <c r="CD4" s="390" t="s">
        <v>411</v>
      </c>
      <c r="CE4" s="390" t="s">
        <v>411</v>
      </c>
      <c r="CF4" s="390" t="s">
        <v>411</v>
      </c>
      <c r="CG4" s="390" t="s">
        <v>411</v>
      </c>
      <c r="CH4" s="390" t="s">
        <v>411</v>
      </c>
      <c r="CI4" s="390" t="s">
        <v>411</v>
      </c>
      <c r="CJ4" s="390" t="s">
        <v>411</v>
      </c>
      <c r="CK4" s="390" t="s">
        <v>411</v>
      </c>
      <c r="CL4" s="390" t="s">
        <v>411</v>
      </c>
      <c r="CM4" s="390" t="s">
        <v>411</v>
      </c>
      <c r="CN4" s="390" t="s">
        <v>411</v>
      </c>
      <c r="CO4" s="255">
        <f>IF(OR($C4="Non-Labour",$C4="Labour-related"),IF(Inputs!$DT4=$F$1,Inputs!CO4,Inputs!CO4*'Key assumptions'!$H$118),$F4*N(AI4)*avg_hrs)</f>
        <v>45721.5</v>
      </c>
      <c r="CP4" s="255">
        <f>IF(OR($C4="Non-Labour",$C4="Labour-related"),IF(Inputs!$DT4=$F$1,Inputs!CP4,Inputs!CP4*'Key assumptions'!$H$118),$F4*N(AJ4)*avg_hrs)</f>
        <v>45721.5</v>
      </c>
      <c r="CQ4" s="255">
        <f>IF(OR($C4="Non-Labour",$C4="Labour-related"),IF(Inputs!$DT4=$F$1,Inputs!CQ4,Inputs!CQ4*'Key assumptions'!$H$118),$F4*N(AK4)*avg_hrs)</f>
        <v>45721.5</v>
      </c>
      <c r="CR4" s="255">
        <f>IF(OR($C4="Non-Labour",$C4="Labour-related"),IF(Inputs!$DT4=$F$1,Inputs!CR4,Inputs!CR4*'Key assumptions'!$H$118),$F4*N(AL4)*avg_hrs)</f>
        <v>45721.5</v>
      </c>
      <c r="CS4" s="255">
        <f>IF(OR($C4="Non-Labour",$C4="Labour-related"),IF(Inputs!$DT4=$F$1,Inputs!CS4,Inputs!CS4*'Key assumptions'!$H$118),$F4*N(AM4)*avg_hrs)</f>
        <v>45721.5</v>
      </c>
      <c r="CT4" s="255">
        <f>IF(OR($C4="Non-Labour",$C4="Labour-related"),IF(Inputs!$DT4=$F$1,Inputs!CT4,Inputs!CT4*'Key assumptions'!$H$118),$F4*N(AN4)*avg_hrs)</f>
        <v>45721.5</v>
      </c>
      <c r="CU4" s="255">
        <f>IF(OR($C4="Non-Labour",$C4="Labour-related"),IF(Inputs!$DT4=$F$1,Inputs!CU4,Inputs!CU4*'Key assumptions'!$H$118),$F4*N(AO4)*avg_hrs)</f>
        <v>45721.5</v>
      </c>
      <c r="CV4" s="255">
        <f>IF(OR($C4="Non-Labour",$C4="Labour-related"),IF(Inputs!$DT4=$F$1,Inputs!CV4,Inputs!CV4*'Key assumptions'!$H$118),$F4*N(AP4)*avg_hrs)</f>
        <v>45721.5</v>
      </c>
      <c r="CW4" s="255">
        <f>IF(OR($C4="Non-Labour",$C4="Labour-related"),IF(Inputs!$DT4=$F$1,Inputs!CW4,Inputs!CW4*'Key assumptions'!$H$118),$F4*N(AQ4)*avg_hrs)</f>
        <v>45721.5</v>
      </c>
      <c r="CX4" s="255">
        <f>IF(OR($C4="Non-Labour",$C4="Labour-related"),IF(Inputs!$DT4=$F$1,Inputs!CX4,Inputs!CX4*'Key assumptions'!$H$118),$F4*N(AR4)*avg_hrs)</f>
        <v>45721.5</v>
      </c>
      <c r="CY4" s="255">
        <f>IF(OR($C4="Non-Labour",$C4="Labour-related"),IF(Inputs!$DT4=$F$1,Inputs!CY4,Inputs!CY4*'Key assumptions'!$H$118),$F4*N(AS4)*avg_hrs)</f>
        <v>45721.5</v>
      </c>
      <c r="CZ4" s="255">
        <f>IF(OR($C4="Non-Labour",$C4="Labour-related"),IF(Inputs!$DT4=$F$1,Inputs!CZ4,Inputs!CZ4*'Key assumptions'!$H$118),$F4*N(AT4)*avg_hrs)</f>
        <v>45721.5</v>
      </c>
      <c r="DA4" s="255">
        <f>IF(OR($C4="Non-Labour",$C4="Labour-related"),IF(Inputs!$DT4=$F$1,Inputs!DA4,Inputs!DA4*'Key assumptions'!$H$118),$F4*N(AU4)*avg_hrs)</f>
        <v>45721.5</v>
      </c>
      <c r="DB4" s="255">
        <f>IF(OR($C4="Non-Labour",$C4="Labour-related"),IF(Inputs!$DT4=$F$1,Inputs!DB4,Inputs!DB4*'Key assumptions'!$H$118),$F4*N(AV4)*avg_hrs)</f>
        <v>45721.5</v>
      </c>
      <c r="DC4" s="255">
        <f>IF(OR($C4="Non-Labour",$C4="Labour-related"),IF(Inputs!$DT4=$F$1,Inputs!DC4,Inputs!DC4*'Key assumptions'!$H$118),$F4*N(AW4)*avg_hrs)</f>
        <v>45721.5</v>
      </c>
      <c r="DD4" s="255">
        <f>IF(OR($C4="Non-Labour",$C4="Labour-related"),IF(Inputs!$DT4=$F$1,Inputs!DD4,Inputs!DD4*'Key assumptions'!$H$118),$F4*N(AX4)*avg_hrs)</f>
        <v>0</v>
      </c>
      <c r="DE4" s="255">
        <f>IF(OR($C4="Non-Labour",$C4="Labour-related"),IF(Inputs!$DT4=$F$1,Inputs!DE4,Inputs!DE4*'Key assumptions'!$H$118),$F4*N(AY4)*avg_hrs)</f>
        <v>0</v>
      </c>
      <c r="DF4" s="255">
        <f>IF(OR($C4="Non-Labour",$C4="Labour-related"),IF(Inputs!$DT4=$F$1,Inputs!DF4,Inputs!DF4*'Key assumptions'!$H$118),$F4*N(AZ4)*avg_hrs)</f>
        <v>0</v>
      </c>
      <c r="DG4" s="255">
        <f>IF(OR($C4="Non-Labour",$C4="Labour-related"),IF(Inputs!$DT4=$F$1,Inputs!DG4,Inputs!DG4*'Key assumptions'!$H$118),$F4*N(BA4)*avg_hrs)</f>
        <v>0</v>
      </c>
      <c r="DH4" s="255">
        <f>IF(OR($C4="Non-Labour",$C4="Labour-related"),IF(Inputs!$DT4=$F$1,Inputs!DH4,Inputs!DH4*'Key assumptions'!$H$118),$F4*N(BB4)*avg_hrs)</f>
        <v>0</v>
      </c>
      <c r="DI4" s="255">
        <f>IF(OR($C4="Non-Labour",$C4="Labour-related"),IF(Inputs!$DT4=$F$1,Inputs!DI4,Inputs!DI4*'Key assumptions'!$H$118),$F4*N(BC4)*avg_hrs)</f>
        <v>0</v>
      </c>
      <c r="DJ4" s="255">
        <f>IF(OR($C4="Non-Labour",$C4="Labour-related"),IF(Inputs!$DT4=$F$1,Inputs!DJ4,Inputs!DJ4*'Key assumptions'!$H$118),$F4*N(BD4)*avg_hrs)</f>
        <v>0</v>
      </c>
      <c r="DK4" s="255">
        <f>IF(OR($C4="Non-Labour",$C4="Labour-related"),IF(Inputs!$DT4=$F$1,Inputs!DK4,Inputs!DK4*'Key assumptions'!$H$118),$F4*N(BE4)*avg_hrs)</f>
        <v>0</v>
      </c>
      <c r="DL4" s="255">
        <f>IF(OR($C4="Non-Labour",$C4="Labour-related"),IF(Inputs!$DT4=$F$1,Inputs!DL4,Inputs!DL4*'Key assumptions'!$H$118),$F4*N(BF4)*avg_hrs)</f>
        <v>0</v>
      </c>
      <c r="DM4" s="255">
        <f>IF(OR($C4="Non-Labour",$C4="Labour-related"),IF(Inputs!$DT4=$F$1,Inputs!DM4,Inputs!DM4*'Key assumptions'!$H$118),$F4*N(BG4)*avg_hrs)</f>
        <v>0</v>
      </c>
      <c r="DN4" s="255">
        <f>IF(OR($C4="Non-Labour",$C4="Labour-related"),IF(Inputs!$DT4=$F$1,Inputs!DN4,Inputs!DN4*'Key assumptions'!$H$118),$F4*N(BH4)*avg_hrs)</f>
        <v>0</v>
      </c>
      <c r="DO4" s="255">
        <f>IF(OR($C4="Non-Labour",$C4="Labour-related"),IF(Inputs!$DT4=$F$1,Inputs!DO4,Inputs!DO4*'Key assumptions'!$H$118),$F4*N(BI4)*avg_hrs)</f>
        <v>0</v>
      </c>
      <c r="DP4" s="255">
        <f>IF(OR($C4="Non-Labour",$C4="Labour-related"),IF(Inputs!$DT4=$F$1,Inputs!DP4,Inputs!DP4*'Key assumptions'!$H$118),$F4*N(BJ4)*avg_hrs)</f>
        <v>0</v>
      </c>
      <c r="DQ4" s="255">
        <f>IF(OR($C4="Non-Labour",$C4="Labour-related"),IF(Inputs!$DT4=$F$1,Inputs!DQ4,Inputs!DQ4*'Key assumptions'!$H$118),$F4*N(BK4)*avg_hrs)</f>
        <v>0</v>
      </c>
      <c r="DR4" s="255">
        <f>IF(OR($C4="Non-Labour",$C4="Labour-related"),IF(Inputs!$DT4=$F$1,Inputs!DR4,Inputs!DR4*'Key assumptions'!$H$118),$F4*N(BL4)*avg_hrs)</f>
        <v>0</v>
      </c>
      <c r="DT4" s="133" t="s">
        <v>213</v>
      </c>
      <c r="DU4" s="304"/>
      <c r="DV4" s="304"/>
      <c r="DW4" s="304"/>
      <c r="DX4" s="304"/>
      <c r="DY4" s="304"/>
      <c r="DZ4" s="304"/>
      <c r="EA4" s="255">
        <v>182886</v>
      </c>
      <c r="EB4" s="255">
        <v>548658</v>
      </c>
      <c r="EC4" s="255">
        <v>548658</v>
      </c>
      <c r="ED4" s="255">
        <f t="shared" si="6"/>
        <v>411493.5</v>
      </c>
      <c r="EE4" s="255">
        <f t="shared" si="6"/>
        <v>0</v>
      </c>
      <c r="EF4" s="255">
        <f t="shared" ref="EF4:EF67" si="7">SUM(DU4:EE4)</f>
        <v>1691695.5</v>
      </c>
    </row>
    <row r="5" spans="1:136" x14ac:dyDescent="0.4">
      <c r="A5" s="133" t="str">
        <f>Inputs!A5</f>
        <v>Project Management</v>
      </c>
      <c r="B5" s="133" t="str">
        <f>Inputs!B5</f>
        <v>N/A</v>
      </c>
      <c r="C5" s="133" t="str">
        <f>Inputs!C5</f>
        <v>Internal Labour</v>
      </c>
      <c r="D5" s="133">
        <f>Inputs!D5</f>
        <v>606795</v>
      </c>
      <c r="E5" s="133" t="str">
        <f>Inputs!E5</f>
        <v>Senior Project Manager (CWO REZ)</v>
      </c>
      <c r="F5" s="290">
        <f>IF(Inputs!DT5=$F$1,Inputs!F5,
IF(Inputs!DT5='Key assumptions'!$E$118,Inputs!F5*'Key assumptions'!$H$118,Inputs!F5*'Key assumptions'!$H$119))</f>
        <v>304.81</v>
      </c>
      <c r="G5" s="290">
        <f>IF(Inputs!DT5=$F$1,Inputs!G5,Inputs!G5*'Key assumptions'!$H$118)</f>
        <v>136.19999999999999</v>
      </c>
      <c r="H5" s="281"/>
      <c r="I5" s="281"/>
      <c r="J5" s="281"/>
      <c r="K5" s="281"/>
      <c r="L5" s="281"/>
      <c r="M5" s="389" t="str">
        <f>Inputs!M5</f>
        <v>[C-i-C]</v>
      </c>
      <c r="N5" s="389" t="str">
        <f>Inputs!N5</f>
        <v>[C-i-C]</v>
      </c>
      <c r="O5" s="389" t="str">
        <f>Inputs!O5</f>
        <v>[C-i-C]</v>
      </c>
      <c r="P5" s="389" t="str">
        <f>Inputs!P5</f>
        <v>[C-i-C]</v>
      </c>
      <c r="Q5" s="389" t="str">
        <f>Inputs!Q5</f>
        <v>[C-i-C]</v>
      </c>
      <c r="R5" s="389" t="str">
        <f>Inputs!R5</f>
        <v>[C-i-C]</v>
      </c>
      <c r="S5" s="389" t="str">
        <f>Inputs!S5</f>
        <v>[C-i-C]</v>
      </c>
      <c r="T5" s="389" t="str">
        <f>Inputs!T5</f>
        <v>[C-i-C]</v>
      </c>
      <c r="U5" s="389" t="str">
        <f>Inputs!U5</f>
        <v>[C-i-C]</v>
      </c>
      <c r="V5" s="389" t="str">
        <f>Inputs!V5</f>
        <v>[C-i-C]</v>
      </c>
      <c r="W5" s="389" t="str">
        <f>Inputs!W5</f>
        <v>[C-i-C]</v>
      </c>
      <c r="X5" s="389" t="str">
        <f>Inputs!X5</f>
        <v>[C-i-C]</v>
      </c>
      <c r="Y5" s="389" t="str">
        <f>Inputs!Y5</f>
        <v>[C-i-C]</v>
      </c>
      <c r="Z5" s="389" t="str">
        <f>Inputs!Z5</f>
        <v>[C-i-C]</v>
      </c>
      <c r="AA5" s="389" t="str">
        <f>Inputs!AA5</f>
        <v>[C-i-C]</v>
      </c>
      <c r="AB5" s="389" t="str">
        <f>Inputs!AB5</f>
        <v>[C-i-C]</v>
      </c>
      <c r="AC5" s="389" t="str">
        <f>Inputs!AC5</f>
        <v>[C-i-C]</v>
      </c>
      <c r="AD5" s="389" t="str">
        <f>Inputs!AD5</f>
        <v>[C-i-C]</v>
      </c>
      <c r="AE5" s="389" t="str">
        <f>Inputs!AE5</f>
        <v>[C-i-C]</v>
      </c>
      <c r="AF5" s="389" t="str">
        <f>Inputs!AF5</f>
        <v>[C-i-C]</v>
      </c>
      <c r="AG5" s="389" t="str">
        <f>Inputs!AG5</f>
        <v>[C-i-C]</v>
      </c>
      <c r="AH5" s="389" t="str">
        <f>Inputs!AH5</f>
        <v>[C-i-C]</v>
      </c>
      <c r="AI5" s="254">
        <f>Inputs!AI5</f>
        <v>1</v>
      </c>
      <c r="AJ5" s="254">
        <f>Inputs!AJ5</f>
        <v>1</v>
      </c>
      <c r="AK5" s="254">
        <f>Inputs!AK5</f>
        <v>1</v>
      </c>
      <c r="AL5" s="254">
        <f>Inputs!AL5</f>
        <v>1</v>
      </c>
      <c r="AM5" s="254">
        <f>Inputs!AM5</f>
        <v>1</v>
      </c>
      <c r="AN5" s="254">
        <f>Inputs!AN5</f>
        <v>1</v>
      </c>
      <c r="AO5" s="254">
        <f>Inputs!AO5</f>
        <v>1</v>
      </c>
      <c r="AP5" s="254">
        <f>Inputs!AP5</f>
        <v>1</v>
      </c>
      <c r="AQ5" s="254">
        <f>Inputs!AQ5</f>
        <v>1</v>
      </c>
      <c r="AR5" s="254">
        <f>Inputs!AR5</f>
        <v>1</v>
      </c>
      <c r="AS5" s="254">
        <f>Inputs!AS5</f>
        <v>1</v>
      </c>
      <c r="AT5" s="254">
        <f>Inputs!AT5</f>
        <v>1</v>
      </c>
      <c r="AU5" s="254">
        <f>Inputs!AU5</f>
        <v>1</v>
      </c>
      <c r="AV5" s="254">
        <f>Inputs!AV5</f>
        <v>1</v>
      </c>
      <c r="AW5" s="254">
        <f>Inputs!AW5</f>
        <v>1</v>
      </c>
      <c r="AX5" s="254">
        <f>Inputs!AX5</f>
        <v>0</v>
      </c>
      <c r="AY5" s="254">
        <f>Inputs!AY5</f>
        <v>0</v>
      </c>
      <c r="AZ5" s="254">
        <f>Inputs!AZ5</f>
        <v>0</v>
      </c>
      <c r="BA5" s="254">
        <f>Inputs!BA5</f>
        <v>0</v>
      </c>
      <c r="BB5" s="254">
        <f>Inputs!BB5</f>
        <v>0</v>
      </c>
      <c r="BC5" s="254">
        <f>Inputs!BC5</f>
        <v>0</v>
      </c>
      <c r="BD5" s="254">
        <f>Inputs!BD5</f>
        <v>0</v>
      </c>
      <c r="BE5" s="254">
        <f>Inputs!BE5</f>
        <v>0</v>
      </c>
      <c r="BF5" s="254">
        <f>Inputs!BF5</f>
        <v>0</v>
      </c>
      <c r="BG5" s="254">
        <f>Inputs!BG5</f>
        <v>0</v>
      </c>
      <c r="BH5" s="254">
        <f>Inputs!BH5</f>
        <v>0</v>
      </c>
      <c r="BI5" s="254">
        <f>Inputs!BI5</f>
        <v>0</v>
      </c>
      <c r="BJ5" s="254">
        <f>Inputs!BJ5</f>
        <v>0</v>
      </c>
      <c r="BK5" s="254">
        <f>Inputs!BK5</f>
        <v>0</v>
      </c>
      <c r="BL5" s="254">
        <f>Inputs!BL5</f>
        <v>0</v>
      </c>
      <c r="BN5" s="255">
        <f>IF(OR($C5="Non-Labour",$C5="Labour-related"),IF(Inputs!$DT5=$F$1,Inputs!BN5,Inputs!BN5*'Key assumptions'!$H$118),$F5*N(H5)*avg_hrs)</f>
        <v>0</v>
      </c>
      <c r="BO5" s="255">
        <f>IF(OR($C5="Non-Labour",$C5="Labour-related"),IF(Inputs!$DT5=$F$1,Inputs!BO5,Inputs!BO5*'Key assumptions'!$H$118),$F5*N(I5)*avg_hrs)</f>
        <v>0</v>
      </c>
      <c r="BP5" s="255">
        <f>IF(OR($C5="Non-Labour",$C5="Labour-related"),IF(Inputs!$DT5=$F$1,Inputs!BP5,Inputs!BP5*'Key assumptions'!$H$118),$F5*N(J5)*avg_hrs)</f>
        <v>0</v>
      </c>
      <c r="BQ5" s="255">
        <f>IF(OR($C5="Non-Labour",$C5="Labour-related"),IF(Inputs!$DT5=$F$1,Inputs!BQ5,Inputs!BQ5*'Key assumptions'!$H$118),$F5*N(K5)*avg_hrs)</f>
        <v>0</v>
      </c>
      <c r="BR5" s="255">
        <f>IF(OR($C5="Non-Labour",$C5="Labour-related"),IF(Inputs!$DT5=$F$1,Inputs!BR5,Inputs!BR5*'Key assumptions'!$H$118),$F5*N(L5)*avg_hrs)</f>
        <v>0</v>
      </c>
      <c r="BS5" s="390" t="s">
        <v>411</v>
      </c>
      <c r="BT5" s="390" t="s">
        <v>411</v>
      </c>
      <c r="BU5" s="390" t="s">
        <v>411</v>
      </c>
      <c r="BV5" s="390" t="s">
        <v>411</v>
      </c>
      <c r="BW5" s="390" t="s">
        <v>411</v>
      </c>
      <c r="BX5" s="390" t="s">
        <v>411</v>
      </c>
      <c r="BY5" s="390" t="s">
        <v>411</v>
      </c>
      <c r="BZ5" s="390" t="s">
        <v>411</v>
      </c>
      <c r="CA5" s="390" t="s">
        <v>411</v>
      </c>
      <c r="CB5" s="390" t="s">
        <v>411</v>
      </c>
      <c r="CC5" s="390" t="s">
        <v>411</v>
      </c>
      <c r="CD5" s="390" t="s">
        <v>411</v>
      </c>
      <c r="CE5" s="390" t="s">
        <v>411</v>
      </c>
      <c r="CF5" s="390" t="s">
        <v>411</v>
      </c>
      <c r="CG5" s="390" t="s">
        <v>411</v>
      </c>
      <c r="CH5" s="390" t="s">
        <v>411</v>
      </c>
      <c r="CI5" s="390" t="s">
        <v>411</v>
      </c>
      <c r="CJ5" s="390" t="s">
        <v>411</v>
      </c>
      <c r="CK5" s="390" t="s">
        <v>411</v>
      </c>
      <c r="CL5" s="390" t="s">
        <v>411</v>
      </c>
      <c r="CM5" s="390" t="s">
        <v>411</v>
      </c>
      <c r="CN5" s="390" t="s">
        <v>411</v>
      </c>
      <c r="CO5" s="255">
        <f>IF(OR($C5="Non-Labour",$C5="Labour-related"),IF(Inputs!$DT5=$F$1,Inputs!CO5,Inputs!CO5*'Key assumptions'!$H$118),$F5*N(AI5)*avg_hrs)</f>
        <v>45721.5</v>
      </c>
      <c r="CP5" s="255">
        <f>IF(OR($C5="Non-Labour",$C5="Labour-related"),IF(Inputs!$DT5=$F$1,Inputs!CP5,Inputs!CP5*'Key assumptions'!$H$118),$F5*N(AJ5)*avg_hrs)</f>
        <v>45721.5</v>
      </c>
      <c r="CQ5" s="255">
        <f>IF(OR($C5="Non-Labour",$C5="Labour-related"),IF(Inputs!$DT5=$F$1,Inputs!CQ5,Inputs!CQ5*'Key assumptions'!$H$118),$F5*N(AK5)*avg_hrs)</f>
        <v>45721.5</v>
      </c>
      <c r="CR5" s="255">
        <f>IF(OR($C5="Non-Labour",$C5="Labour-related"),IF(Inputs!$DT5=$F$1,Inputs!CR5,Inputs!CR5*'Key assumptions'!$H$118),$F5*N(AL5)*avg_hrs)</f>
        <v>45721.5</v>
      </c>
      <c r="CS5" s="255">
        <f>IF(OR($C5="Non-Labour",$C5="Labour-related"),IF(Inputs!$DT5=$F$1,Inputs!CS5,Inputs!CS5*'Key assumptions'!$H$118),$F5*N(AM5)*avg_hrs)</f>
        <v>45721.5</v>
      </c>
      <c r="CT5" s="255">
        <f>IF(OR($C5="Non-Labour",$C5="Labour-related"),IF(Inputs!$DT5=$F$1,Inputs!CT5,Inputs!CT5*'Key assumptions'!$H$118),$F5*N(AN5)*avg_hrs)</f>
        <v>45721.5</v>
      </c>
      <c r="CU5" s="255">
        <f>IF(OR($C5="Non-Labour",$C5="Labour-related"),IF(Inputs!$DT5=$F$1,Inputs!CU5,Inputs!CU5*'Key assumptions'!$H$118),$F5*N(AO5)*avg_hrs)</f>
        <v>45721.5</v>
      </c>
      <c r="CV5" s="255">
        <f>IF(OR($C5="Non-Labour",$C5="Labour-related"),IF(Inputs!$DT5=$F$1,Inputs!CV5,Inputs!CV5*'Key assumptions'!$H$118),$F5*N(AP5)*avg_hrs)</f>
        <v>45721.5</v>
      </c>
      <c r="CW5" s="255">
        <f>IF(OR($C5="Non-Labour",$C5="Labour-related"),IF(Inputs!$DT5=$F$1,Inputs!CW5,Inputs!CW5*'Key assumptions'!$H$118),$F5*N(AQ5)*avg_hrs)</f>
        <v>45721.5</v>
      </c>
      <c r="CX5" s="255">
        <f>IF(OR($C5="Non-Labour",$C5="Labour-related"),IF(Inputs!$DT5=$F$1,Inputs!CX5,Inputs!CX5*'Key assumptions'!$H$118),$F5*N(AR5)*avg_hrs)</f>
        <v>45721.5</v>
      </c>
      <c r="CY5" s="255">
        <f>IF(OR($C5="Non-Labour",$C5="Labour-related"),IF(Inputs!$DT5=$F$1,Inputs!CY5,Inputs!CY5*'Key assumptions'!$H$118),$F5*N(AS5)*avg_hrs)</f>
        <v>45721.5</v>
      </c>
      <c r="CZ5" s="255">
        <f>IF(OR($C5="Non-Labour",$C5="Labour-related"),IF(Inputs!$DT5=$F$1,Inputs!CZ5,Inputs!CZ5*'Key assumptions'!$H$118),$F5*N(AT5)*avg_hrs)</f>
        <v>45721.5</v>
      </c>
      <c r="DA5" s="255">
        <f>IF(OR($C5="Non-Labour",$C5="Labour-related"),IF(Inputs!$DT5=$F$1,Inputs!DA5,Inputs!DA5*'Key assumptions'!$H$118),$F5*N(AU5)*avg_hrs)</f>
        <v>45721.5</v>
      </c>
      <c r="DB5" s="255">
        <f>IF(OR($C5="Non-Labour",$C5="Labour-related"),IF(Inputs!$DT5=$F$1,Inputs!DB5,Inputs!DB5*'Key assumptions'!$H$118),$F5*N(AV5)*avg_hrs)</f>
        <v>45721.5</v>
      </c>
      <c r="DC5" s="255">
        <f>IF(OR($C5="Non-Labour",$C5="Labour-related"),IF(Inputs!$DT5=$F$1,Inputs!DC5,Inputs!DC5*'Key assumptions'!$H$118),$F5*N(AW5)*avg_hrs)</f>
        <v>45721.5</v>
      </c>
      <c r="DD5" s="255">
        <f>IF(OR($C5="Non-Labour",$C5="Labour-related"),IF(Inputs!$DT5=$F$1,Inputs!DD5,Inputs!DD5*'Key assumptions'!$H$118),$F5*N(AX5)*avg_hrs)</f>
        <v>0</v>
      </c>
      <c r="DE5" s="255">
        <f>IF(OR($C5="Non-Labour",$C5="Labour-related"),IF(Inputs!$DT5=$F$1,Inputs!DE5,Inputs!DE5*'Key assumptions'!$H$118),$F5*N(AY5)*avg_hrs)</f>
        <v>0</v>
      </c>
      <c r="DF5" s="255">
        <f>IF(OR($C5="Non-Labour",$C5="Labour-related"),IF(Inputs!$DT5=$F$1,Inputs!DF5,Inputs!DF5*'Key assumptions'!$H$118),$F5*N(AZ5)*avg_hrs)</f>
        <v>0</v>
      </c>
      <c r="DG5" s="255">
        <f>IF(OR($C5="Non-Labour",$C5="Labour-related"),IF(Inputs!$DT5=$F$1,Inputs!DG5,Inputs!DG5*'Key assumptions'!$H$118),$F5*N(BA5)*avg_hrs)</f>
        <v>0</v>
      </c>
      <c r="DH5" s="255">
        <f>IF(OR($C5="Non-Labour",$C5="Labour-related"),IF(Inputs!$DT5=$F$1,Inputs!DH5,Inputs!DH5*'Key assumptions'!$H$118),$F5*N(BB5)*avg_hrs)</f>
        <v>0</v>
      </c>
      <c r="DI5" s="255">
        <f>IF(OR($C5="Non-Labour",$C5="Labour-related"),IF(Inputs!$DT5=$F$1,Inputs!DI5,Inputs!DI5*'Key assumptions'!$H$118),$F5*N(BC5)*avg_hrs)</f>
        <v>0</v>
      </c>
      <c r="DJ5" s="255">
        <f>IF(OR($C5="Non-Labour",$C5="Labour-related"),IF(Inputs!$DT5=$F$1,Inputs!DJ5,Inputs!DJ5*'Key assumptions'!$H$118),$F5*N(BD5)*avg_hrs)</f>
        <v>0</v>
      </c>
      <c r="DK5" s="255">
        <f>IF(OR($C5="Non-Labour",$C5="Labour-related"),IF(Inputs!$DT5=$F$1,Inputs!DK5,Inputs!DK5*'Key assumptions'!$H$118),$F5*N(BE5)*avg_hrs)</f>
        <v>0</v>
      </c>
      <c r="DL5" s="255">
        <f>IF(OR($C5="Non-Labour",$C5="Labour-related"),IF(Inputs!$DT5=$F$1,Inputs!DL5,Inputs!DL5*'Key assumptions'!$H$118),$F5*N(BF5)*avg_hrs)</f>
        <v>0</v>
      </c>
      <c r="DM5" s="255">
        <f>IF(OR($C5="Non-Labour",$C5="Labour-related"),IF(Inputs!$DT5=$F$1,Inputs!DM5,Inputs!DM5*'Key assumptions'!$H$118),$F5*N(BG5)*avg_hrs)</f>
        <v>0</v>
      </c>
      <c r="DN5" s="255">
        <f>IF(OR($C5="Non-Labour",$C5="Labour-related"),IF(Inputs!$DT5=$F$1,Inputs!DN5,Inputs!DN5*'Key assumptions'!$H$118),$F5*N(BH5)*avg_hrs)</f>
        <v>0</v>
      </c>
      <c r="DO5" s="255">
        <f>IF(OR($C5="Non-Labour",$C5="Labour-related"),IF(Inputs!$DT5=$F$1,Inputs!DO5,Inputs!DO5*'Key assumptions'!$H$118),$F5*N(BI5)*avg_hrs)</f>
        <v>0</v>
      </c>
      <c r="DP5" s="255">
        <f>IF(OR($C5="Non-Labour",$C5="Labour-related"),IF(Inputs!$DT5=$F$1,Inputs!DP5,Inputs!DP5*'Key assumptions'!$H$118),$F5*N(BJ5)*avg_hrs)</f>
        <v>0</v>
      </c>
      <c r="DQ5" s="255">
        <f>IF(OR($C5="Non-Labour",$C5="Labour-related"),IF(Inputs!$DT5=$F$1,Inputs!DQ5,Inputs!DQ5*'Key assumptions'!$H$118),$F5*N(BK5)*avg_hrs)</f>
        <v>0</v>
      </c>
      <c r="DR5" s="255">
        <f>IF(OR($C5="Non-Labour",$C5="Labour-related"),IF(Inputs!$DT5=$F$1,Inputs!DR5,Inputs!DR5*'Key assumptions'!$H$118),$F5*N(BL5)*avg_hrs)</f>
        <v>0</v>
      </c>
      <c r="DT5" s="133" t="s">
        <v>213</v>
      </c>
      <c r="DU5" s="304"/>
      <c r="DV5" s="304"/>
      <c r="DW5" s="304"/>
      <c r="DX5" s="304"/>
      <c r="DY5" s="304"/>
      <c r="DZ5" s="304"/>
      <c r="EA5" s="255">
        <v>0</v>
      </c>
      <c r="EB5" s="255">
        <v>502936.5</v>
      </c>
      <c r="EC5" s="255">
        <v>548658</v>
      </c>
      <c r="ED5" s="255">
        <f t="shared" si="6"/>
        <v>411493.5</v>
      </c>
      <c r="EE5" s="255">
        <f t="shared" si="6"/>
        <v>0</v>
      </c>
      <c r="EF5" s="255">
        <f t="shared" si="7"/>
        <v>1463088</v>
      </c>
    </row>
    <row r="6" spans="1:136" x14ac:dyDescent="0.4">
      <c r="A6" s="133" t="str">
        <f>Inputs!A6</f>
        <v>Project Management</v>
      </c>
      <c r="B6" s="133" t="str">
        <f>Inputs!B6</f>
        <v>N/A</v>
      </c>
      <c r="C6" s="133" t="str">
        <f>Inputs!C6</f>
        <v>Internal Labour</v>
      </c>
      <c r="D6" s="133">
        <f>Inputs!D6</f>
        <v>606795</v>
      </c>
      <c r="E6" s="133" t="str">
        <f>Inputs!E6</f>
        <v>Project Manager (CWO REZ)</v>
      </c>
      <c r="F6" s="290">
        <f>IF(Inputs!DT6=$F$1,Inputs!F6,
IF(Inputs!DT6='Key assumptions'!$E$118,Inputs!F6*'Key assumptions'!$H$118,Inputs!F6*'Key assumptions'!$H$119))</f>
        <v>224.23</v>
      </c>
      <c r="G6" s="290">
        <f>IF(Inputs!DT6=$F$1,Inputs!G6,Inputs!G6*'Key assumptions'!$H$118)</f>
        <v>98.215134985207087</v>
      </c>
      <c r="H6" s="281"/>
      <c r="I6" s="281"/>
      <c r="J6" s="281"/>
      <c r="K6" s="281"/>
      <c r="L6" s="281"/>
      <c r="M6" s="389" t="str">
        <f>Inputs!M6</f>
        <v>[C-i-C]</v>
      </c>
      <c r="N6" s="389" t="str">
        <f>Inputs!N6</f>
        <v>[C-i-C]</v>
      </c>
      <c r="O6" s="389" t="str">
        <f>Inputs!O6</f>
        <v>[C-i-C]</v>
      </c>
      <c r="P6" s="389" t="str">
        <f>Inputs!P6</f>
        <v>[C-i-C]</v>
      </c>
      <c r="Q6" s="389" t="str">
        <f>Inputs!Q6</f>
        <v>[C-i-C]</v>
      </c>
      <c r="R6" s="389" t="str">
        <f>Inputs!R6</f>
        <v>[C-i-C]</v>
      </c>
      <c r="S6" s="389" t="str">
        <f>Inputs!S6</f>
        <v>[C-i-C]</v>
      </c>
      <c r="T6" s="389" t="str">
        <f>Inputs!T6</f>
        <v>[C-i-C]</v>
      </c>
      <c r="U6" s="389" t="str">
        <f>Inputs!U6</f>
        <v>[C-i-C]</v>
      </c>
      <c r="V6" s="389" t="str">
        <f>Inputs!V6</f>
        <v>[C-i-C]</v>
      </c>
      <c r="W6" s="389" t="str">
        <f>Inputs!W6</f>
        <v>[C-i-C]</v>
      </c>
      <c r="X6" s="389" t="str">
        <f>Inputs!X6</f>
        <v>[C-i-C]</v>
      </c>
      <c r="Y6" s="389" t="str">
        <f>Inputs!Y6</f>
        <v>[C-i-C]</v>
      </c>
      <c r="Z6" s="389" t="str">
        <f>Inputs!Z6</f>
        <v>[C-i-C]</v>
      </c>
      <c r="AA6" s="389" t="str">
        <f>Inputs!AA6</f>
        <v>[C-i-C]</v>
      </c>
      <c r="AB6" s="389" t="str">
        <f>Inputs!AB6</f>
        <v>[C-i-C]</v>
      </c>
      <c r="AC6" s="389" t="str">
        <f>Inputs!AC6</f>
        <v>[C-i-C]</v>
      </c>
      <c r="AD6" s="389" t="str">
        <f>Inputs!AD6</f>
        <v>[C-i-C]</v>
      </c>
      <c r="AE6" s="389" t="str">
        <f>Inputs!AE6</f>
        <v>[C-i-C]</v>
      </c>
      <c r="AF6" s="389" t="str">
        <f>Inputs!AF6</f>
        <v>[C-i-C]</v>
      </c>
      <c r="AG6" s="389" t="str">
        <f>Inputs!AG6</f>
        <v>[C-i-C]</v>
      </c>
      <c r="AH6" s="389" t="str">
        <f>Inputs!AH6</f>
        <v>[C-i-C]</v>
      </c>
      <c r="AI6" s="254">
        <f>Inputs!AI6</f>
        <v>1</v>
      </c>
      <c r="AJ6" s="254">
        <f>Inputs!AJ6</f>
        <v>1</v>
      </c>
      <c r="AK6" s="254">
        <f>Inputs!AK6</f>
        <v>1</v>
      </c>
      <c r="AL6" s="254">
        <f>Inputs!AL6</f>
        <v>1</v>
      </c>
      <c r="AM6" s="254">
        <f>Inputs!AM6</f>
        <v>1</v>
      </c>
      <c r="AN6" s="254">
        <f>Inputs!AN6</f>
        <v>1</v>
      </c>
      <c r="AO6" s="254">
        <f>Inputs!AO6</f>
        <v>1</v>
      </c>
      <c r="AP6" s="254">
        <f>Inputs!AP6</f>
        <v>1</v>
      </c>
      <c r="AQ6" s="254">
        <f>Inputs!AQ6</f>
        <v>1</v>
      </c>
      <c r="AR6" s="254">
        <f>Inputs!AR6</f>
        <v>1</v>
      </c>
      <c r="AS6" s="254">
        <f>Inputs!AS6</f>
        <v>1</v>
      </c>
      <c r="AT6" s="254">
        <f>Inputs!AT6</f>
        <v>1</v>
      </c>
      <c r="AU6" s="254">
        <f>Inputs!AU6</f>
        <v>1</v>
      </c>
      <c r="AV6" s="254">
        <f>Inputs!AV6</f>
        <v>1</v>
      </c>
      <c r="AW6" s="254">
        <f>Inputs!AW6</f>
        <v>1</v>
      </c>
      <c r="AX6" s="254">
        <f>Inputs!AX6</f>
        <v>0</v>
      </c>
      <c r="AY6" s="254">
        <f>Inputs!AY6</f>
        <v>0</v>
      </c>
      <c r="AZ6" s="254">
        <f>Inputs!AZ6</f>
        <v>0</v>
      </c>
      <c r="BA6" s="254">
        <f>Inputs!BA6</f>
        <v>0</v>
      </c>
      <c r="BB6" s="254">
        <f>Inputs!BB6</f>
        <v>0</v>
      </c>
      <c r="BC6" s="254">
        <f>Inputs!BC6</f>
        <v>0</v>
      </c>
      <c r="BD6" s="254">
        <f>Inputs!BD6</f>
        <v>0</v>
      </c>
      <c r="BE6" s="254">
        <f>Inputs!BE6</f>
        <v>0</v>
      </c>
      <c r="BF6" s="254">
        <f>Inputs!BF6</f>
        <v>0</v>
      </c>
      <c r="BG6" s="254">
        <f>Inputs!BG6</f>
        <v>0</v>
      </c>
      <c r="BH6" s="254">
        <f>Inputs!BH6</f>
        <v>0</v>
      </c>
      <c r="BI6" s="254">
        <f>Inputs!BI6</f>
        <v>0</v>
      </c>
      <c r="BJ6" s="254">
        <f>Inputs!BJ6</f>
        <v>0</v>
      </c>
      <c r="BK6" s="254">
        <f>Inputs!BK6</f>
        <v>0</v>
      </c>
      <c r="BL6" s="254">
        <f>Inputs!BL6</f>
        <v>0</v>
      </c>
      <c r="BN6" s="255">
        <f>IF(OR($C6="Non-Labour",$C6="Labour-related"),IF(Inputs!$DT6=$F$1,Inputs!BN6,Inputs!BN6*'Key assumptions'!$H$118),$F6*N(H6)*avg_hrs)</f>
        <v>0</v>
      </c>
      <c r="BO6" s="255">
        <f>IF(OR($C6="Non-Labour",$C6="Labour-related"),IF(Inputs!$DT6=$F$1,Inputs!BO6,Inputs!BO6*'Key assumptions'!$H$118),$F6*N(I6)*avg_hrs)</f>
        <v>0</v>
      </c>
      <c r="BP6" s="255">
        <f>IF(OR($C6="Non-Labour",$C6="Labour-related"),IF(Inputs!$DT6=$F$1,Inputs!BP6,Inputs!BP6*'Key assumptions'!$H$118),$F6*N(J6)*avg_hrs)</f>
        <v>0</v>
      </c>
      <c r="BQ6" s="255">
        <f>IF(OR($C6="Non-Labour",$C6="Labour-related"),IF(Inputs!$DT6=$F$1,Inputs!BQ6,Inputs!BQ6*'Key assumptions'!$H$118),$F6*N(K6)*avg_hrs)</f>
        <v>0</v>
      </c>
      <c r="BR6" s="255">
        <f>IF(OR($C6="Non-Labour",$C6="Labour-related"),IF(Inputs!$DT6=$F$1,Inputs!BR6,Inputs!BR6*'Key assumptions'!$H$118),$F6*N(L6)*avg_hrs)</f>
        <v>0</v>
      </c>
      <c r="BS6" s="390" t="s">
        <v>411</v>
      </c>
      <c r="BT6" s="390" t="s">
        <v>411</v>
      </c>
      <c r="BU6" s="390" t="s">
        <v>411</v>
      </c>
      <c r="BV6" s="390" t="s">
        <v>411</v>
      </c>
      <c r="BW6" s="390" t="s">
        <v>411</v>
      </c>
      <c r="BX6" s="390" t="s">
        <v>411</v>
      </c>
      <c r="BY6" s="390" t="s">
        <v>411</v>
      </c>
      <c r="BZ6" s="390" t="s">
        <v>411</v>
      </c>
      <c r="CA6" s="390" t="s">
        <v>411</v>
      </c>
      <c r="CB6" s="390" t="s">
        <v>411</v>
      </c>
      <c r="CC6" s="390" t="s">
        <v>411</v>
      </c>
      <c r="CD6" s="390" t="s">
        <v>411</v>
      </c>
      <c r="CE6" s="390" t="s">
        <v>411</v>
      </c>
      <c r="CF6" s="390" t="s">
        <v>411</v>
      </c>
      <c r="CG6" s="390" t="s">
        <v>411</v>
      </c>
      <c r="CH6" s="390" t="s">
        <v>411</v>
      </c>
      <c r="CI6" s="390" t="s">
        <v>411</v>
      </c>
      <c r="CJ6" s="390" t="s">
        <v>411</v>
      </c>
      <c r="CK6" s="390" t="s">
        <v>411</v>
      </c>
      <c r="CL6" s="390" t="s">
        <v>411</v>
      </c>
      <c r="CM6" s="390" t="s">
        <v>411</v>
      </c>
      <c r="CN6" s="390" t="s">
        <v>411</v>
      </c>
      <c r="CO6" s="255">
        <f>IF(OR($C6="Non-Labour",$C6="Labour-related"),IF(Inputs!$DT6=$F$1,Inputs!CO6,Inputs!CO6*'Key assumptions'!$H$118),$F6*N(AI6)*avg_hrs)</f>
        <v>33634.5</v>
      </c>
      <c r="CP6" s="255">
        <f>IF(OR($C6="Non-Labour",$C6="Labour-related"),IF(Inputs!$DT6=$F$1,Inputs!CP6,Inputs!CP6*'Key assumptions'!$H$118),$F6*N(AJ6)*avg_hrs)</f>
        <v>33634.5</v>
      </c>
      <c r="CQ6" s="255">
        <f>IF(OR($C6="Non-Labour",$C6="Labour-related"),IF(Inputs!$DT6=$F$1,Inputs!CQ6,Inputs!CQ6*'Key assumptions'!$H$118),$F6*N(AK6)*avg_hrs)</f>
        <v>33634.5</v>
      </c>
      <c r="CR6" s="255">
        <f>IF(OR($C6="Non-Labour",$C6="Labour-related"),IF(Inputs!$DT6=$F$1,Inputs!CR6,Inputs!CR6*'Key assumptions'!$H$118),$F6*N(AL6)*avg_hrs)</f>
        <v>33634.5</v>
      </c>
      <c r="CS6" s="255">
        <f>IF(OR($C6="Non-Labour",$C6="Labour-related"),IF(Inputs!$DT6=$F$1,Inputs!CS6,Inputs!CS6*'Key assumptions'!$H$118),$F6*N(AM6)*avg_hrs)</f>
        <v>33634.5</v>
      </c>
      <c r="CT6" s="255">
        <f>IF(OR($C6="Non-Labour",$C6="Labour-related"),IF(Inputs!$DT6=$F$1,Inputs!CT6,Inputs!CT6*'Key assumptions'!$H$118),$F6*N(AN6)*avg_hrs)</f>
        <v>33634.5</v>
      </c>
      <c r="CU6" s="255">
        <f>IF(OR($C6="Non-Labour",$C6="Labour-related"),IF(Inputs!$DT6=$F$1,Inputs!CU6,Inputs!CU6*'Key assumptions'!$H$118),$F6*N(AO6)*avg_hrs)</f>
        <v>33634.5</v>
      </c>
      <c r="CV6" s="255">
        <f>IF(OR($C6="Non-Labour",$C6="Labour-related"),IF(Inputs!$DT6=$F$1,Inputs!CV6,Inputs!CV6*'Key assumptions'!$H$118),$F6*N(AP6)*avg_hrs)</f>
        <v>33634.5</v>
      </c>
      <c r="CW6" s="255">
        <f>IF(OR($C6="Non-Labour",$C6="Labour-related"),IF(Inputs!$DT6=$F$1,Inputs!CW6,Inputs!CW6*'Key assumptions'!$H$118),$F6*N(AQ6)*avg_hrs)</f>
        <v>33634.5</v>
      </c>
      <c r="CX6" s="255">
        <f>IF(OR($C6="Non-Labour",$C6="Labour-related"),IF(Inputs!$DT6=$F$1,Inputs!CX6,Inputs!CX6*'Key assumptions'!$H$118),$F6*N(AR6)*avg_hrs)</f>
        <v>33634.5</v>
      </c>
      <c r="CY6" s="255">
        <f>IF(OR($C6="Non-Labour",$C6="Labour-related"),IF(Inputs!$DT6=$F$1,Inputs!CY6,Inputs!CY6*'Key assumptions'!$H$118),$F6*N(AS6)*avg_hrs)</f>
        <v>33634.5</v>
      </c>
      <c r="CZ6" s="255">
        <f>IF(OR($C6="Non-Labour",$C6="Labour-related"),IF(Inputs!$DT6=$F$1,Inputs!CZ6,Inputs!CZ6*'Key assumptions'!$H$118),$F6*N(AT6)*avg_hrs)</f>
        <v>33634.5</v>
      </c>
      <c r="DA6" s="255">
        <f>IF(OR($C6="Non-Labour",$C6="Labour-related"),IF(Inputs!$DT6=$F$1,Inputs!DA6,Inputs!DA6*'Key assumptions'!$H$118),$F6*N(AU6)*avg_hrs)</f>
        <v>33634.5</v>
      </c>
      <c r="DB6" s="255">
        <f>IF(OR($C6="Non-Labour",$C6="Labour-related"),IF(Inputs!$DT6=$F$1,Inputs!DB6,Inputs!DB6*'Key assumptions'!$H$118),$F6*N(AV6)*avg_hrs)</f>
        <v>33634.5</v>
      </c>
      <c r="DC6" s="255">
        <f>IF(OR($C6="Non-Labour",$C6="Labour-related"),IF(Inputs!$DT6=$F$1,Inputs!DC6,Inputs!DC6*'Key assumptions'!$H$118),$F6*N(AW6)*avg_hrs)</f>
        <v>33634.5</v>
      </c>
      <c r="DD6" s="255">
        <f>IF(OR($C6="Non-Labour",$C6="Labour-related"),IF(Inputs!$DT6=$F$1,Inputs!DD6,Inputs!DD6*'Key assumptions'!$H$118),$F6*N(AX6)*avg_hrs)</f>
        <v>0</v>
      </c>
      <c r="DE6" s="255">
        <f>IF(OR($C6="Non-Labour",$C6="Labour-related"),IF(Inputs!$DT6=$F$1,Inputs!DE6,Inputs!DE6*'Key assumptions'!$H$118),$F6*N(AY6)*avg_hrs)</f>
        <v>0</v>
      </c>
      <c r="DF6" s="255">
        <f>IF(OR($C6="Non-Labour",$C6="Labour-related"),IF(Inputs!$DT6=$F$1,Inputs!DF6,Inputs!DF6*'Key assumptions'!$H$118),$F6*N(AZ6)*avg_hrs)</f>
        <v>0</v>
      </c>
      <c r="DG6" s="255">
        <f>IF(OR($C6="Non-Labour",$C6="Labour-related"),IF(Inputs!$DT6=$F$1,Inputs!DG6,Inputs!DG6*'Key assumptions'!$H$118),$F6*N(BA6)*avg_hrs)</f>
        <v>0</v>
      </c>
      <c r="DH6" s="255">
        <f>IF(OR($C6="Non-Labour",$C6="Labour-related"),IF(Inputs!$DT6=$F$1,Inputs!DH6,Inputs!DH6*'Key assumptions'!$H$118),$F6*N(BB6)*avg_hrs)</f>
        <v>0</v>
      </c>
      <c r="DI6" s="255">
        <f>IF(OR($C6="Non-Labour",$C6="Labour-related"),IF(Inputs!$DT6=$F$1,Inputs!DI6,Inputs!DI6*'Key assumptions'!$H$118),$F6*N(BC6)*avg_hrs)</f>
        <v>0</v>
      </c>
      <c r="DJ6" s="255">
        <f>IF(OR($C6="Non-Labour",$C6="Labour-related"),IF(Inputs!$DT6=$F$1,Inputs!DJ6,Inputs!DJ6*'Key assumptions'!$H$118),$F6*N(BD6)*avg_hrs)</f>
        <v>0</v>
      </c>
      <c r="DK6" s="255">
        <f>IF(OR($C6="Non-Labour",$C6="Labour-related"),IF(Inputs!$DT6=$F$1,Inputs!DK6,Inputs!DK6*'Key assumptions'!$H$118),$F6*N(BE6)*avg_hrs)</f>
        <v>0</v>
      </c>
      <c r="DL6" s="255">
        <f>IF(OR($C6="Non-Labour",$C6="Labour-related"),IF(Inputs!$DT6=$F$1,Inputs!DL6,Inputs!DL6*'Key assumptions'!$H$118),$F6*N(BF6)*avg_hrs)</f>
        <v>0</v>
      </c>
      <c r="DM6" s="255">
        <f>IF(OR($C6="Non-Labour",$C6="Labour-related"),IF(Inputs!$DT6=$F$1,Inputs!DM6,Inputs!DM6*'Key assumptions'!$H$118),$F6*N(BG6)*avg_hrs)</f>
        <v>0</v>
      </c>
      <c r="DN6" s="255">
        <f>IF(OR($C6="Non-Labour",$C6="Labour-related"),IF(Inputs!$DT6=$F$1,Inputs!DN6,Inputs!DN6*'Key assumptions'!$H$118),$F6*N(BH6)*avg_hrs)</f>
        <v>0</v>
      </c>
      <c r="DO6" s="255">
        <f>IF(OR($C6="Non-Labour",$C6="Labour-related"),IF(Inputs!$DT6=$F$1,Inputs!DO6,Inputs!DO6*'Key assumptions'!$H$118),$F6*N(BI6)*avg_hrs)</f>
        <v>0</v>
      </c>
      <c r="DP6" s="255">
        <f>IF(OR($C6="Non-Labour",$C6="Labour-related"),IF(Inputs!$DT6=$F$1,Inputs!DP6,Inputs!DP6*'Key assumptions'!$H$118),$F6*N(BJ6)*avg_hrs)</f>
        <v>0</v>
      </c>
      <c r="DQ6" s="255">
        <f>IF(OR($C6="Non-Labour",$C6="Labour-related"),IF(Inputs!$DT6=$F$1,Inputs!DQ6,Inputs!DQ6*'Key assumptions'!$H$118),$F6*N(BK6)*avg_hrs)</f>
        <v>0</v>
      </c>
      <c r="DR6" s="255">
        <f>IF(OR($C6="Non-Labour",$C6="Labour-related"),IF(Inputs!$DT6=$F$1,Inputs!DR6,Inputs!DR6*'Key assumptions'!$H$118),$F6*N(BL6)*avg_hrs)</f>
        <v>0</v>
      </c>
      <c r="DT6" s="133" t="s">
        <v>213</v>
      </c>
      <c r="DU6" s="304"/>
      <c r="DV6" s="304"/>
      <c r="DW6" s="304"/>
      <c r="DX6" s="304"/>
      <c r="DY6" s="304"/>
      <c r="DZ6" s="304"/>
      <c r="EA6" s="255">
        <v>127811.09999999999</v>
      </c>
      <c r="EB6" s="255">
        <v>393523.65</v>
      </c>
      <c r="EC6" s="255">
        <v>403614</v>
      </c>
      <c r="ED6" s="255">
        <f t="shared" si="6"/>
        <v>302710.5</v>
      </c>
      <c r="EE6" s="255">
        <f t="shared" si="6"/>
        <v>0</v>
      </c>
      <c r="EF6" s="255">
        <f t="shared" si="7"/>
        <v>1227659.25</v>
      </c>
    </row>
    <row r="7" spans="1:136" x14ac:dyDescent="0.4">
      <c r="A7" s="133" t="str">
        <f>Inputs!A7</f>
        <v>Project Management</v>
      </c>
      <c r="B7" s="133" t="str">
        <f>Inputs!B7</f>
        <v>N/A</v>
      </c>
      <c r="C7" s="133" t="str">
        <f>Inputs!C7</f>
        <v>Internal Labour</v>
      </c>
      <c r="D7" s="133">
        <f>Inputs!D7</f>
        <v>606795</v>
      </c>
      <c r="E7" s="133" t="str">
        <f>Inputs!E7</f>
        <v>Project Manager (CWO REZ)</v>
      </c>
      <c r="F7" s="290">
        <f>IF(Inputs!DT7=$F$1,Inputs!F7,
IF(Inputs!DT7='Key assumptions'!$E$118,Inputs!F7*'Key assumptions'!$H$118,Inputs!F7*'Key assumptions'!$H$119))</f>
        <v>224.23</v>
      </c>
      <c r="G7" s="290">
        <f>IF(Inputs!DT7=$F$1,Inputs!G7,Inputs!G7*'Key assumptions'!$H$118)</f>
        <v>98.215134985207087</v>
      </c>
      <c r="H7" s="281"/>
      <c r="I7" s="281"/>
      <c r="J7" s="281"/>
      <c r="K7" s="281"/>
      <c r="L7" s="281"/>
      <c r="M7" s="389" t="str">
        <f>Inputs!M7</f>
        <v>[C-i-C]</v>
      </c>
      <c r="N7" s="389" t="str">
        <f>Inputs!N7</f>
        <v>[C-i-C]</v>
      </c>
      <c r="O7" s="389" t="str">
        <f>Inputs!O7</f>
        <v>[C-i-C]</v>
      </c>
      <c r="P7" s="389" t="str">
        <f>Inputs!P7</f>
        <v>[C-i-C]</v>
      </c>
      <c r="Q7" s="389" t="str">
        <f>Inputs!Q7</f>
        <v>[C-i-C]</v>
      </c>
      <c r="R7" s="389" t="str">
        <f>Inputs!R7</f>
        <v>[C-i-C]</v>
      </c>
      <c r="S7" s="389" t="str">
        <f>Inputs!S7</f>
        <v>[C-i-C]</v>
      </c>
      <c r="T7" s="389" t="str">
        <f>Inputs!T7</f>
        <v>[C-i-C]</v>
      </c>
      <c r="U7" s="389" t="str">
        <f>Inputs!U7</f>
        <v>[C-i-C]</v>
      </c>
      <c r="V7" s="389" t="str">
        <f>Inputs!V7</f>
        <v>[C-i-C]</v>
      </c>
      <c r="W7" s="389" t="str">
        <f>Inputs!W7</f>
        <v>[C-i-C]</v>
      </c>
      <c r="X7" s="389" t="str">
        <f>Inputs!X7</f>
        <v>[C-i-C]</v>
      </c>
      <c r="Y7" s="389" t="str">
        <f>Inputs!Y7</f>
        <v>[C-i-C]</v>
      </c>
      <c r="Z7" s="389" t="str">
        <f>Inputs!Z7</f>
        <v>[C-i-C]</v>
      </c>
      <c r="AA7" s="389" t="str">
        <f>Inputs!AA7</f>
        <v>[C-i-C]</v>
      </c>
      <c r="AB7" s="389" t="str">
        <f>Inputs!AB7</f>
        <v>[C-i-C]</v>
      </c>
      <c r="AC7" s="389" t="str">
        <f>Inputs!AC7</f>
        <v>[C-i-C]</v>
      </c>
      <c r="AD7" s="389" t="str">
        <f>Inputs!AD7</f>
        <v>[C-i-C]</v>
      </c>
      <c r="AE7" s="389" t="str">
        <f>Inputs!AE7</f>
        <v>[C-i-C]</v>
      </c>
      <c r="AF7" s="389" t="str">
        <f>Inputs!AF7</f>
        <v>[C-i-C]</v>
      </c>
      <c r="AG7" s="389" t="str">
        <f>Inputs!AG7</f>
        <v>[C-i-C]</v>
      </c>
      <c r="AH7" s="389" t="str">
        <f>Inputs!AH7</f>
        <v>[C-i-C]</v>
      </c>
      <c r="AI7" s="254">
        <f>Inputs!AI7</f>
        <v>1</v>
      </c>
      <c r="AJ7" s="254">
        <f>Inputs!AJ7</f>
        <v>1</v>
      </c>
      <c r="AK7" s="254">
        <f>Inputs!AK7</f>
        <v>1</v>
      </c>
      <c r="AL7" s="254">
        <f>Inputs!AL7</f>
        <v>1</v>
      </c>
      <c r="AM7" s="254">
        <f>Inputs!AM7</f>
        <v>1</v>
      </c>
      <c r="AN7" s="254">
        <f>Inputs!AN7</f>
        <v>1</v>
      </c>
      <c r="AO7" s="254">
        <f>Inputs!AO7</f>
        <v>1</v>
      </c>
      <c r="AP7" s="254">
        <f>Inputs!AP7</f>
        <v>1</v>
      </c>
      <c r="AQ7" s="254">
        <f>Inputs!AQ7</f>
        <v>1</v>
      </c>
      <c r="AR7" s="254">
        <f>Inputs!AR7</f>
        <v>1</v>
      </c>
      <c r="AS7" s="254">
        <f>Inputs!AS7</f>
        <v>1</v>
      </c>
      <c r="AT7" s="254">
        <f>Inputs!AT7</f>
        <v>1</v>
      </c>
      <c r="AU7" s="254">
        <f>Inputs!AU7</f>
        <v>1</v>
      </c>
      <c r="AV7" s="254">
        <f>Inputs!AV7</f>
        <v>1</v>
      </c>
      <c r="AW7" s="254">
        <f>Inputs!AW7</f>
        <v>1</v>
      </c>
      <c r="AX7" s="254">
        <f>Inputs!AX7</f>
        <v>0</v>
      </c>
      <c r="AY7" s="254">
        <f>Inputs!AY7</f>
        <v>0</v>
      </c>
      <c r="AZ7" s="254">
        <f>Inputs!AZ7</f>
        <v>0</v>
      </c>
      <c r="BA7" s="254">
        <f>Inputs!BA7</f>
        <v>0</v>
      </c>
      <c r="BB7" s="254">
        <f>Inputs!BB7</f>
        <v>0</v>
      </c>
      <c r="BC7" s="254">
        <f>Inputs!BC7</f>
        <v>0</v>
      </c>
      <c r="BD7" s="254">
        <f>Inputs!BD7</f>
        <v>0</v>
      </c>
      <c r="BE7" s="254">
        <f>Inputs!BE7</f>
        <v>0</v>
      </c>
      <c r="BF7" s="254">
        <f>Inputs!BF7</f>
        <v>0</v>
      </c>
      <c r="BG7" s="254">
        <f>Inputs!BG7</f>
        <v>0</v>
      </c>
      <c r="BH7" s="254">
        <f>Inputs!BH7</f>
        <v>0</v>
      </c>
      <c r="BI7" s="254">
        <f>Inputs!BI7</f>
        <v>0</v>
      </c>
      <c r="BJ7" s="254">
        <f>Inputs!BJ7</f>
        <v>0</v>
      </c>
      <c r="BK7" s="254">
        <f>Inputs!BK7</f>
        <v>0</v>
      </c>
      <c r="BL7" s="254">
        <f>Inputs!BL7</f>
        <v>0</v>
      </c>
      <c r="BN7" s="255">
        <f>IF(OR($C7="Non-Labour",$C7="Labour-related"),IF(Inputs!$DT7=$F$1,Inputs!BN7,Inputs!BN7*'Key assumptions'!$H$118),$F7*N(H7)*avg_hrs)</f>
        <v>0</v>
      </c>
      <c r="BO7" s="255">
        <f>IF(OR($C7="Non-Labour",$C7="Labour-related"),IF(Inputs!$DT7=$F$1,Inputs!BO7,Inputs!BO7*'Key assumptions'!$H$118),$F7*N(I7)*avg_hrs)</f>
        <v>0</v>
      </c>
      <c r="BP7" s="255">
        <f>IF(OR($C7="Non-Labour",$C7="Labour-related"),IF(Inputs!$DT7=$F$1,Inputs!BP7,Inputs!BP7*'Key assumptions'!$H$118),$F7*N(J7)*avg_hrs)</f>
        <v>0</v>
      </c>
      <c r="BQ7" s="255">
        <f>IF(OR($C7="Non-Labour",$C7="Labour-related"),IF(Inputs!$DT7=$F$1,Inputs!BQ7,Inputs!BQ7*'Key assumptions'!$H$118),$F7*N(K7)*avg_hrs)</f>
        <v>0</v>
      </c>
      <c r="BR7" s="255">
        <f>IF(OR($C7="Non-Labour",$C7="Labour-related"),IF(Inputs!$DT7=$F$1,Inputs!BR7,Inputs!BR7*'Key assumptions'!$H$118),$F7*N(L7)*avg_hrs)</f>
        <v>0</v>
      </c>
      <c r="BS7" s="390" t="s">
        <v>411</v>
      </c>
      <c r="BT7" s="390" t="s">
        <v>411</v>
      </c>
      <c r="BU7" s="390" t="s">
        <v>411</v>
      </c>
      <c r="BV7" s="390" t="s">
        <v>411</v>
      </c>
      <c r="BW7" s="390" t="s">
        <v>411</v>
      </c>
      <c r="BX7" s="390" t="s">
        <v>411</v>
      </c>
      <c r="BY7" s="390" t="s">
        <v>411</v>
      </c>
      <c r="BZ7" s="390" t="s">
        <v>411</v>
      </c>
      <c r="CA7" s="390" t="s">
        <v>411</v>
      </c>
      <c r="CB7" s="390" t="s">
        <v>411</v>
      </c>
      <c r="CC7" s="390" t="s">
        <v>411</v>
      </c>
      <c r="CD7" s="390" t="s">
        <v>411</v>
      </c>
      <c r="CE7" s="390" t="s">
        <v>411</v>
      </c>
      <c r="CF7" s="390" t="s">
        <v>411</v>
      </c>
      <c r="CG7" s="390" t="s">
        <v>411</v>
      </c>
      <c r="CH7" s="390" t="s">
        <v>411</v>
      </c>
      <c r="CI7" s="390" t="s">
        <v>411</v>
      </c>
      <c r="CJ7" s="390" t="s">
        <v>411</v>
      </c>
      <c r="CK7" s="390" t="s">
        <v>411</v>
      </c>
      <c r="CL7" s="390" t="s">
        <v>411</v>
      </c>
      <c r="CM7" s="390" t="s">
        <v>411</v>
      </c>
      <c r="CN7" s="390" t="s">
        <v>411</v>
      </c>
      <c r="CO7" s="255">
        <f>IF(OR($C7="Non-Labour",$C7="Labour-related"),IF(Inputs!$DT7=$F$1,Inputs!CO7,Inputs!CO7*'Key assumptions'!$H$118),$F7*N(AI7)*avg_hrs)</f>
        <v>33634.5</v>
      </c>
      <c r="CP7" s="255">
        <f>IF(OR($C7="Non-Labour",$C7="Labour-related"),IF(Inputs!$DT7=$F$1,Inputs!CP7,Inputs!CP7*'Key assumptions'!$H$118),$F7*N(AJ7)*avg_hrs)</f>
        <v>33634.5</v>
      </c>
      <c r="CQ7" s="255">
        <f>IF(OR($C7="Non-Labour",$C7="Labour-related"),IF(Inputs!$DT7=$F$1,Inputs!CQ7,Inputs!CQ7*'Key assumptions'!$H$118),$F7*N(AK7)*avg_hrs)</f>
        <v>33634.5</v>
      </c>
      <c r="CR7" s="255">
        <f>IF(OR($C7="Non-Labour",$C7="Labour-related"),IF(Inputs!$DT7=$F$1,Inputs!CR7,Inputs!CR7*'Key assumptions'!$H$118),$F7*N(AL7)*avg_hrs)</f>
        <v>33634.5</v>
      </c>
      <c r="CS7" s="255">
        <f>IF(OR($C7="Non-Labour",$C7="Labour-related"),IF(Inputs!$DT7=$F$1,Inputs!CS7,Inputs!CS7*'Key assumptions'!$H$118),$F7*N(AM7)*avg_hrs)</f>
        <v>33634.5</v>
      </c>
      <c r="CT7" s="255">
        <f>IF(OR($C7="Non-Labour",$C7="Labour-related"),IF(Inputs!$DT7=$F$1,Inputs!CT7,Inputs!CT7*'Key assumptions'!$H$118),$F7*N(AN7)*avg_hrs)</f>
        <v>33634.5</v>
      </c>
      <c r="CU7" s="255">
        <f>IF(OR($C7="Non-Labour",$C7="Labour-related"),IF(Inputs!$DT7=$F$1,Inputs!CU7,Inputs!CU7*'Key assumptions'!$H$118),$F7*N(AO7)*avg_hrs)</f>
        <v>33634.5</v>
      </c>
      <c r="CV7" s="255">
        <f>IF(OR($C7="Non-Labour",$C7="Labour-related"),IF(Inputs!$DT7=$F$1,Inputs!CV7,Inputs!CV7*'Key assumptions'!$H$118),$F7*N(AP7)*avg_hrs)</f>
        <v>33634.5</v>
      </c>
      <c r="CW7" s="255">
        <f>IF(OR($C7="Non-Labour",$C7="Labour-related"),IF(Inputs!$DT7=$F$1,Inputs!CW7,Inputs!CW7*'Key assumptions'!$H$118),$F7*N(AQ7)*avg_hrs)</f>
        <v>33634.5</v>
      </c>
      <c r="CX7" s="255">
        <f>IF(OR($C7="Non-Labour",$C7="Labour-related"),IF(Inputs!$DT7=$F$1,Inputs!CX7,Inputs!CX7*'Key assumptions'!$H$118),$F7*N(AR7)*avg_hrs)</f>
        <v>33634.5</v>
      </c>
      <c r="CY7" s="255">
        <f>IF(OR($C7="Non-Labour",$C7="Labour-related"),IF(Inputs!$DT7=$F$1,Inputs!CY7,Inputs!CY7*'Key assumptions'!$H$118),$F7*N(AS7)*avg_hrs)</f>
        <v>33634.5</v>
      </c>
      <c r="CZ7" s="255">
        <f>IF(OR($C7="Non-Labour",$C7="Labour-related"),IF(Inputs!$DT7=$F$1,Inputs!CZ7,Inputs!CZ7*'Key assumptions'!$H$118),$F7*N(AT7)*avg_hrs)</f>
        <v>33634.5</v>
      </c>
      <c r="DA7" s="255">
        <f>IF(OR($C7="Non-Labour",$C7="Labour-related"),IF(Inputs!$DT7=$F$1,Inputs!DA7,Inputs!DA7*'Key assumptions'!$H$118),$F7*N(AU7)*avg_hrs)</f>
        <v>33634.5</v>
      </c>
      <c r="DB7" s="255">
        <f>IF(OR($C7="Non-Labour",$C7="Labour-related"),IF(Inputs!$DT7=$F$1,Inputs!DB7,Inputs!DB7*'Key assumptions'!$H$118),$F7*N(AV7)*avg_hrs)</f>
        <v>33634.5</v>
      </c>
      <c r="DC7" s="255">
        <f>IF(OR($C7="Non-Labour",$C7="Labour-related"),IF(Inputs!$DT7=$F$1,Inputs!DC7,Inputs!DC7*'Key assumptions'!$H$118),$F7*N(AW7)*avg_hrs)</f>
        <v>33634.5</v>
      </c>
      <c r="DD7" s="255">
        <f>IF(OR($C7="Non-Labour",$C7="Labour-related"),IF(Inputs!$DT7=$F$1,Inputs!DD7,Inputs!DD7*'Key assumptions'!$H$118),$F7*N(AX7)*avg_hrs)</f>
        <v>0</v>
      </c>
      <c r="DE7" s="255">
        <f>IF(OR($C7="Non-Labour",$C7="Labour-related"),IF(Inputs!$DT7=$F$1,Inputs!DE7,Inputs!DE7*'Key assumptions'!$H$118),$F7*N(AY7)*avg_hrs)</f>
        <v>0</v>
      </c>
      <c r="DF7" s="255">
        <f>IF(OR($C7="Non-Labour",$C7="Labour-related"),IF(Inputs!$DT7=$F$1,Inputs!DF7,Inputs!DF7*'Key assumptions'!$H$118),$F7*N(AZ7)*avg_hrs)</f>
        <v>0</v>
      </c>
      <c r="DG7" s="255">
        <f>IF(OR($C7="Non-Labour",$C7="Labour-related"),IF(Inputs!$DT7=$F$1,Inputs!DG7,Inputs!DG7*'Key assumptions'!$H$118),$F7*N(BA7)*avg_hrs)</f>
        <v>0</v>
      </c>
      <c r="DH7" s="255">
        <f>IF(OR($C7="Non-Labour",$C7="Labour-related"),IF(Inputs!$DT7=$F$1,Inputs!DH7,Inputs!DH7*'Key assumptions'!$H$118),$F7*N(BB7)*avg_hrs)</f>
        <v>0</v>
      </c>
      <c r="DI7" s="255">
        <f>IF(OR($C7="Non-Labour",$C7="Labour-related"),IF(Inputs!$DT7=$F$1,Inputs!DI7,Inputs!DI7*'Key assumptions'!$H$118),$F7*N(BC7)*avg_hrs)</f>
        <v>0</v>
      </c>
      <c r="DJ7" s="255">
        <f>IF(OR($C7="Non-Labour",$C7="Labour-related"),IF(Inputs!$DT7=$F$1,Inputs!DJ7,Inputs!DJ7*'Key assumptions'!$H$118),$F7*N(BD7)*avg_hrs)</f>
        <v>0</v>
      </c>
      <c r="DK7" s="255">
        <f>IF(OR($C7="Non-Labour",$C7="Labour-related"),IF(Inputs!$DT7=$F$1,Inputs!DK7,Inputs!DK7*'Key assumptions'!$H$118),$F7*N(BE7)*avg_hrs)</f>
        <v>0</v>
      </c>
      <c r="DL7" s="255">
        <f>IF(OR($C7="Non-Labour",$C7="Labour-related"),IF(Inputs!$DT7=$F$1,Inputs!DL7,Inputs!DL7*'Key assumptions'!$H$118),$F7*N(BF7)*avg_hrs)</f>
        <v>0</v>
      </c>
      <c r="DM7" s="255">
        <f>IF(OR($C7="Non-Labour",$C7="Labour-related"),IF(Inputs!$DT7=$F$1,Inputs!DM7,Inputs!DM7*'Key assumptions'!$H$118),$F7*N(BG7)*avg_hrs)</f>
        <v>0</v>
      </c>
      <c r="DN7" s="255">
        <f>IF(OR($C7="Non-Labour",$C7="Labour-related"),IF(Inputs!$DT7=$F$1,Inputs!DN7,Inputs!DN7*'Key assumptions'!$H$118),$F7*N(BH7)*avg_hrs)</f>
        <v>0</v>
      </c>
      <c r="DO7" s="255">
        <f>IF(OR($C7="Non-Labour",$C7="Labour-related"),IF(Inputs!$DT7=$F$1,Inputs!DO7,Inputs!DO7*'Key assumptions'!$H$118),$F7*N(BI7)*avg_hrs)</f>
        <v>0</v>
      </c>
      <c r="DP7" s="255">
        <f>IF(OR($C7="Non-Labour",$C7="Labour-related"),IF(Inputs!$DT7=$F$1,Inputs!DP7,Inputs!DP7*'Key assumptions'!$H$118),$F7*N(BJ7)*avg_hrs)</f>
        <v>0</v>
      </c>
      <c r="DQ7" s="255">
        <f>IF(OR($C7="Non-Labour",$C7="Labour-related"),IF(Inputs!$DT7=$F$1,Inputs!DQ7,Inputs!DQ7*'Key assumptions'!$H$118),$F7*N(BK7)*avg_hrs)</f>
        <v>0</v>
      </c>
      <c r="DR7" s="255">
        <f>IF(OR($C7="Non-Labour",$C7="Labour-related"),IF(Inputs!$DT7=$F$1,Inputs!DR7,Inputs!DR7*'Key assumptions'!$H$118),$F7*N(BL7)*avg_hrs)</f>
        <v>0</v>
      </c>
      <c r="DT7" s="133" t="s">
        <v>213</v>
      </c>
      <c r="DU7" s="304"/>
      <c r="DV7" s="304"/>
      <c r="DW7" s="304"/>
      <c r="DX7" s="304"/>
      <c r="DY7" s="304"/>
      <c r="DZ7" s="304"/>
      <c r="EA7" s="255">
        <v>134538</v>
      </c>
      <c r="EB7" s="255">
        <v>403614</v>
      </c>
      <c r="EC7" s="255">
        <v>403614</v>
      </c>
      <c r="ED7" s="255">
        <f t="shared" si="6"/>
        <v>302710.5</v>
      </c>
      <c r="EE7" s="255">
        <f t="shared" si="6"/>
        <v>0</v>
      </c>
      <c r="EF7" s="255">
        <f t="shared" si="7"/>
        <v>1244476.5</v>
      </c>
    </row>
    <row r="8" spans="1:136" x14ac:dyDescent="0.4">
      <c r="A8" s="133" t="str">
        <f>Inputs!A8</f>
        <v>Project Management</v>
      </c>
      <c r="B8" s="133" t="str">
        <f>Inputs!B8</f>
        <v>N/A</v>
      </c>
      <c r="C8" s="133" t="str">
        <f>Inputs!C8</f>
        <v>Internal Labour</v>
      </c>
      <c r="D8" s="133">
        <f>Inputs!D8</f>
        <v>606795</v>
      </c>
      <c r="E8" s="133" t="str">
        <f>Inputs!E8</f>
        <v>Project Manager (CWO REZ)</v>
      </c>
      <c r="F8" s="290">
        <f>IF(Inputs!DT8=$F$1,Inputs!F8,
IF(Inputs!DT8='Key assumptions'!$E$118,Inputs!F8*'Key assumptions'!$H$118,Inputs!F8*'Key assumptions'!$H$119))</f>
        <v>224.23</v>
      </c>
      <c r="G8" s="290">
        <f>IF(Inputs!DT8=$F$1,Inputs!G8,Inputs!G8*'Key assumptions'!$H$118)</f>
        <v>98.215134985207087</v>
      </c>
      <c r="H8" s="281"/>
      <c r="I8" s="281"/>
      <c r="J8" s="281"/>
      <c r="K8" s="281"/>
      <c r="L8" s="281"/>
      <c r="M8" s="389" t="str">
        <f>Inputs!M8</f>
        <v>[C-i-C]</v>
      </c>
      <c r="N8" s="389" t="str">
        <f>Inputs!N8</f>
        <v>[C-i-C]</v>
      </c>
      <c r="O8" s="389" t="str">
        <f>Inputs!O8</f>
        <v>[C-i-C]</v>
      </c>
      <c r="P8" s="389" t="str">
        <f>Inputs!P8</f>
        <v>[C-i-C]</v>
      </c>
      <c r="Q8" s="389" t="str">
        <f>Inputs!Q8</f>
        <v>[C-i-C]</v>
      </c>
      <c r="R8" s="389" t="str">
        <f>Inputs!R8</f>
        <v>[C-i-C]</v>
      </c>
      <c r="S8" s="389" t="str">
        <f>Inputs!S8</f>
        <v>[C-i-C]</v>
      </c>
      <c r="T8" s="389" t="str">
        <f>Inputs!T8</f>
        <v>[C-i-C]</v>
      </c>
      <c r="U8" s="389" t="str">
        <f>Inputs!U8</f>
        <v>[C-i-C]</v>
      </c>
      <c r="V8" s="389" t="str">
        <f>Inputs!V8</f>
        <v>[C-i-C]</v>
      </c>
      <c r="W8" s="389" t="str">
        <f>Inputs!W8</f>
        <v>[C-i-C]</v>
      </c>
      <c r="X8" s="389" t="str">
        <f>Inputs!X8</f>
        <v>[C-i-C]</v>
      </c>
      <c r="Y8" s="389" t="str">
        <f>Inputs!Y8</f>
        <v>[C-i-C]</v>
      </c>
      <c r="Z8" s="389" t="str">
        <f>Inputs!Z8</f>
        <v>[C-i-C]</v>
      </c>
      <c r="AA8" s="389" t="str">
        <f>Inputs!AA8</f>
        <v>[C-i-C]</v>
      </c>
      <c r="AB8" s="389" t="str">
        <f>Inputs!AB8</f>
        <v>[C-i-C]</v>
      </c>
      <c r="AC8" s="389" t="str">
        <f>Inputs!AC8</f>
        <v>[C-i-C]</v>
      </c>
      <c r="AD8" s="389" t="str">
        <f>Inputs!AD8</f>
        <v>[C-i-C]</v>
      </c>
      <c r="AE8" s="389" t="str">
        <f>Inputs!AE8</f>
        <v>[C-i-C]</v>
      </c>
      <c r="AF8" s="389" t="str">
        <f>Inputs!AF8</f>
        <v>[C-i-C]</v>
      </c>
      <c r="AG8" s="389" t="str">
        <f>Inputs!AG8</f>
        <v>[C-i-C]</v>
      </c>
      <c r="AH8" s="389" t="str">
        <f>Inputs!AH8</f>
        <v>[C-i-C]</v>
      </c>
      <c r="AI8" s="254">
        <f>Inputs!AI8</f>
        <v>1</v>
      </c>
      <c r="AJ8" s="254">
        <f>Inputs!AJ8</f>
        <v>1</v>
      </c>
      <c r="AK8" s="254">
        <f>Inputs!AK8</f>
        <v>1</v>
      </c>
      <c r="AL8" s="254">
        <f>Inputs!AL8</f>
        <v>1</v>
      </c>
      <c r="AM8" s="254">
        <f>Inputs!AM8</f>
        <v>1</v>
      </c>
      <c r="AN8" s="254">
        <f>Inputs!AN8</f>
        <v>1</v>
      </c>
      <c r="AO8" s="254">
        <f>Inputs!AO8</f>
        <v>1</v>
      </c>
      <c r="AP8" s="254">
        <f>Inputs!AP8</f>
        <v>1</v>
      </c>
      <c r="AQ8" s="254">
        <f>Inputs!AQ8</f>
        <v>1</v>
      </c>
      <c r="AR8" s="254">
        <f>Inputs!AR8</f>
        <v>1</v>
      </c>
      <c r="AS8" s="254">
        <f>Inputs!AS8</f>
        <v>1</v>
      </c>
      <c r="AT8" s="254">
        <f>Inputs!AT8</f>
        <v>1</v>
      </c>
      <c r="AU8" s="254">
        <f>Inputs!AU8</f>
        <v>1</v>
      </c>
      <c r="AV8" s="254">
        <f>Inputs!AV8</f>
        <v>1</v>
      </c>
      <c r="AW8" s="254">
        <f>Inputs!AW8</f>
        <v>1</v>
      </c>
      <c r="AX8" s="254">
        <f>Inputs!AX8</f>
        <v>0</v>
      </c>
      <c r="AY8" s="254">
        <f>Inputs!AY8</f>
        <v>0</v>
      </c>
      <c r="AZ8" s="254">
        <f>Inputs!AZ8</f>
        <v>0</v>
      </c>
      <c r="BA8" s="254">
        <f>Inputs!BA8</f>
        <v>0</v>
      </c>
      <c r="BB8" s="254">
        <f>Inputs!BB8</f>
        <v>0</v>
      </c>
      <c r="BC8" s="254">
        <f>Inputs!BC8</f>
        <v>0</v>
      </c>
      <c r="BD8" s="254">
        <f>Inputs!BD8</f>
        <v>0</v>
      </c>
      <c r="BE8" s="254">
        <f>Inputs!BE8</f>
        <v>0</v>
      </c>
      <c r="BF8" s="254">
        <f>Inputs!BF8</f>
        <v>0</v>
      </c>
      <c r="BG8" s="254">
        <f>Inputs!BG8</f>
        <v>0</v>
      </c>
      <c r="BH8" s="254">
        <f>Inputs!BH8</f>
        <v>0</v>
      </c>
      <c r="BI8" s="254">
        <f>Inputs!BI8</f>
        <v>0</v>
      </c>
      <c r="BJ8" s="254">
        <f>Inputs!BJ8</f>
        <v>0</v>
      </c>
      <c r="BK8" s="254">
        <f>Inputs!BK8</f>
        <v>0</v>
      </c>
      <c r="BL8" s="254">
        <f>Inputs!BL8</f>
        <v>0</v>
      </c>
      <c r="BN8" s="255">
        <f>IF(OR($C8="Non-Labour",$C8="Labour-related"),IF(Inputs!$DT8=$F$1,Inputs!BN8,Inputs!BN8*'Key assumptions'!$H$118),$F8*N(H8)*avg_hrs)</f>
        <v>0</v>
      </c>
      <c r="BO8" s="255">
        <f>IF(OR($C8="Non-Labour",$C8="Labour-related"),IF(Inputs!$DT8=$F$1,Inputs!BO8,Inputs!BO8*'Key assumptions'!$H$118),$F8*N(I8)*avg_hrs)</f>
        <v>0</v>
      </c>
      <c r="BP8" s="255">
        <f>IF(OR($C8="Non-Labour",$C8="Labour-related"),IF(Inputs!$DT8=$F$1,Inputs!BP8,Inputs!BP8*'Key assumptions'!$H$118),$F8*N(J8)*avg_hrs)</f>
        <v>0</v>
      </c>
      <c r="BQ8" s="255">
        <f>IF(OR($C8="Non-Labour",$C8="Labour-related"),IF(Inputs!$DT8=$F$1,Inputs!BQ8,Inputs!BQ8*'Key assumptions'!$H$118),$F8*N(K8)*avg_hrs)</f>
        <v>0</v>
      </c>
      <c r="BR8" s="255">
        <f>IF(OR($C8="Non-Labour",$C8="Labour-related"),IF(Inputs!$DT8=$F$1,Inputs!BR8,Inputs!BR8*'Key assumptions'!$H$118),$F8*N(L8)*avg_hrs)</f>
        <v>0</v>
      </c>
      <c r="BS8" s="390" t="s">
        <v>411</v>
      </c>
      <c r="BT8" s="390" t="s">
        <v>411</v>
      </c>
      <c r="BU8" s="390" t="s">
        <v>411</v>
      </c>
      <c r="BV8" s="390" t="s">
        <v>411</v>
      </c>
      <c r="BW8" s="390" t="s">
        <v>411</v>
      </c>
      <c r="BX8" s="390" t="s">
        <v>411</v>
      </c>
      <c r="BY8" s="390" t="s">
        <v>411</v>
      </c>
      <c r="BZ8" s="390" t="s">
        <v>411</v>
      </c>
      <c r="CA8" s="390" t="s">
        <v>411</v>
      </c>
      <c r="CB8" s="390" t="s">
        <v>411</v>
      </c>
      <c r="CC8" s="390" t="s">
        <v>411</v>
      </c>
      <c r="CD8" s="390" t="s">
        <v>411</v>
      </c>
      <c r="CE8" s="390" t="s">
        <v>411</v>
      </c>
      <c r="CF8" s="390" t="s">
        <v>411</v>
      </c>
      <c r="CG8" s="390" t="s">
        <v>411</v>
      </c>
      <c r="CH8" s="390" t="s">
        <v>411</v>
      </c>
      <c r="CI8" s="390" t="s">
        <v>411</v>
      </c>
      <c r="CJ8" s="390" t="s">
        <v>411</v>
      </c>
      <c r="CK8" s="390" t="s">
        <v>411</v>
      </c>
      <c r="CL8" s="390" t="s">
        <v>411</v>
      </c>
      <c r="CM8" s="390" t="s">
        <v>411</v>
      </c>
      <c r="CN8" s="390" t="s">
        <v>411</v>
      </c>
      <c r="CO8" s="255">
        <f>IF(OR($C8="Non-Labour",$C8="Labour-related"),IF(Inputs!$DT8=$F$1,Inputs!CO8,Inputs!CO8*'Key assumptions'!$H$118),$F8*N(AI8)*avg_hrs)</f>
        <v>33634.5</v>
      </c>
      <c r="CP8" s="255">
        <f>IF(OR($C8="Non-Labour",$C8="Labour-related"),IF(Inputs!$DT8=$F$1,Inputs!CP8,Inputs!CP8*'Key assumptions'!$H$118),$F8*N(AJ8)*avg_hrs)</f>
        <v>33634.5</v>
      </c>
      <c r="CQ8" s="255">
        <f>IF(OR($C8="Non-Labour",$C8="Labour-related"),IF(Inputs!$DT8=$F$1,Inputs!CQ8,Inputs!CQ8*'Key assumptions'!$H$118),$F8*N(AK8)*avg_hrs)</f>
        <v>33634.5</v>
      </c>
      <c r="CR8" s="255">
        <f>IF(OR($C8="Non-Labour",$C8="Labour-related"),IF(Inputs!$DT8=$F$1,Inputs!CR8,Inputs!CR8*'Key assumptions'!$H$118),$F8*N(AL8)*avg_hrs)</f>
        <v>33634.5</v>
      </c>
      <c r="CS8" s="255">
        <f>IF(OR($C8="Non-Labour",$C8="Labour-related"),IF(Inputs!$DT8=$F$1,Inputs!CS8,Inputs!CS8*'Key assumptions'!$H$118),$F8*N(AM8)*avg_hrs)</f>
        <v>33634.5</v>
      </c>
      <c r="CT8" s="255">
        <f>IF(OR($C8="Non-Labour",$C8="Labour-related"),IF(Inputs!$DT8=$F$1,Inputs!CT8,Inputs!CT8*'Key assumptions'!$H$118),$F8*N(AN8)*avg_hrs)</f>
        <v>33634.5</v>
      </c>
      <c r="CU8" s="255">
        <f>IF(OR($C8="Non-Labour",$C8="Labour-related"),IF(Inputs!$DT8=$F$1,Inputs!CU8,Inputs!CU8*'Key assumptions'!$H$118),$F8*N(AO8)*avg_hrs)</f>
        <v>33634.5</v>
      </c>
      <c r="CV8" s="255">
        <f>IF(OR($C8="Non-Labour",$C8="Labour-related"),IF(Inputs!$DT8=$F$1,Inputs!CV8,Inputs!CV8*'Key assumptions'!$H$118),$F8*N(AP8)*avg_hrs)</f>
        <v>33634.5</v>
      </c>
      <c r="CW8" s="255">
        <f>IF(OR($C8="Non-Labour",$C8="Labour-related"),IF(Inputs!$DT8=$F$1,Inputs!CW8,Inputs!CW8*'Key assumptions'!$H$118),$F8*N(AQ8)*avg_hrs)</f>
        <v>33634.5</v>
      </c>
      <c r="CX8" s="255">
        <f>IF(OR($C8="Non-Labour",$C8="Labour-related"),IF(Inputs!$DT8=$F$1,Inputs!CX8,Inputs!CX8*'Key assumptions'!$H$118),$F8*N(AR8)*avg_hrs)</f>
        <v>33634.5</v>
      </c>
      <c r="CY8" s="255">
        <f>IF(OR($C8="Non-Labour",$C8="Labour-related"),IF(Inputs!$DT8=$F$1,Inputs!CY8,Inputs!CY8*'Key assumptions'!$H$118),$F8*N(AS8)*avg_hrs)</f>
        <v>33634.5</v>
      </c>
      <c r="CZ8" s="255">
        <f>IF(OR($C8="Non-Labour",$C8="Labour-related"),IF(Inputs!$DT8=$F$1,Inputs!CZ8,Inputs!CZ8*'Key assumptions'!$H$118),$F8*N(AT8)*avg_hrs)</f>
        <v>33634.5</v>
      </c>
      <c r="DA8" s="255">
        <f>IF(OR($C8="Non-Labour",$C8="Labour-related"),IF(Inputs!$DT8=$F$1,Inputs!DA8,Inputs!DA8*'Key assumptions'!$H$118),$F8*N(AU8)*avg_hrs)</f>
        <v>33634.5</v>
      </c>
      <c r="DB8" s="255">
        <f>IF(OR($C8="Non-Labour",$C8="Labour-related"),IF(Inputs!$DT8=$F$1,Inputs!DB8,Inputs!DB8*'Key assumptions'!$H$118),$F8*N(AV8)*avg_hrs)</f>
        <v>33634.5</v>
      </c>
      <c r="DC8" s="255">
        <f>IF(OR($C8="Non-Labour",$C8="Labour-related"),IF(Inputs!$DT8=$F$1,Inputs!DC8,Inputs!DC8*'Key assumptions'!$H$118),$F8*N(AW8)*avg_hrs)</f>
        <v>33634.5</v>
      </c>
      <c r="DD8" s="255">
        <f>IF(OR($C8="Non-Labour",$C8="Labour-related"),IF(Inputs!$DT8=$F$1,Inputs!DD8,Inputs!DD8*'Key assumptions'!$H$118),$F8*N(AX8)*avg_hrs)</f>
        <v>0</v>
      </c>
      <c r="DE8" s="255">
        <f>IF(OR($C8="Non-Labour",$C8="Labour-related"),IF(Inputs!$DT8=$F$1,Inputs!DE8,Inputs!DE8*'Key assumptions'!$H$118),$F8*N(AY8)*avg_hrs)</f>
        <v>0</v>
      </c>
      <c r="DF8" s="255">
        <f>IF(OR($C8="Non-Labour",$C8="Labour-related"),IF(Inputs!$DT8=$F$1,Inputs!DF8,Inputs!DF8*'Key assumptions'!$H$118),$F8*N(AZ8)*avg_hrs)</f>
        <v>0</v>
      </c>
      <c r="DG8" s="255">
        <f>IF(OR($C8="Non-Labour",$C8="Labour-related"),IF(Inputs!$DT8=$F$1,Inputs!DG8,Inputs!DG8*'Key assumptions'!$H$118),$F8*N(BA8)*avg_hrs)</f>
        <v>0</v>
      </c>
      <c r="DH8" s="255">
        <f>IF(OR($C8="Non-Labour",$C8="Labour-related"),IF(Inputs!$DT8=$F$1,Inputs!DH8,Inputs!DH8*'Key assumptions'!$H$118),$F8*N(BB8)*avg_hrs)</f>
        <v>0</v>
      </c>
      <c r="DI8" s="255">
        <f>IF(OR($C8="Non-Labour",$C8="Labour-related"),IF(Inputs!$DT8=$F$1,Inputs!DI8,Inputs!DI8*'Key assumptions'!$H$118),$F8*N(BC8)*avg_hrs)</f>
        <v>0</v>
      </c>
      <c r="DJ8" s="255">
        <f>IF(OR($C8="Non-Labour",$C8="Labour-related"),IF(Inputs!$DT8=$F$1,Inputs!DJ8,Inputs!DJ8*'Key assumptions'!$H$118),$F8*N(BD8)*avg_hrs)</f>
        <v>0</v>
      </c>
      <c r="DK8" s="255">
        <f>IF(OR($C8="Non-Labour",$C8="Labour-related"),IF(Inputs!$DT8=$F$1,Inputs!DK8,Inputs!DK8*'Key assumptions'!$H$118),$F8*N(BE8)*avg_hrs)</f>
        <v>0</v>
      </c>
      <c r="DL8" s="255">
        <f>IF(OR($C8="Non-Labour",$C8="Labour-related"),IF(Inputs!$DT8=$F$1,Inputs!DL8,Inputs!DL8*'Key assumptions'!$H$118),$F8*N(BF8)*avg_hrs)</f>
        <v>0</v>
      </c>
      <c r="DM8" s="255">
        <f>IF(OR($C8="Non-Labour",$C8="Labour-related"),IF(Inputs!$DT8=$F$1,Inputs!DM8,Inputs!DM8*'Key assumptions'!$H$118),$F8*N(BG8)*avg_hrs)</f>
        <v>0</v>
      </c>
      <c r="DN8" s="255">
        <f>IF(OR($C8="Non-Labour",$C8="Labour-related"),IF(Inputs!$DT8=$F$1,Inputs!DN8,Inputs!DN8*'Key assumptions'!$H$118),$F8*N(BH8)*avg_hrs)</f>
        <v>0</v>
      </c>
      <c r="DO8" s="255">
        <f>IF(OR($C8="Non-Labour",$C8="Labour-related"),IF(Inputs!$DT8=$F$1,Inputs!DO8,Inputs!DO8*'Key assumptions'!$H$118),$F8*N(BI8)*avg_hrs)</f>
        <v>0</v>
      </c>
      <c r="DP8" s="255">
        <f>IF(OR($C8="Non-Labour",$C8="Labour-related"),IF(Inputs!$DT8=$F$1,Inputs!DP8,Inputs!DP8*'Key assumptions'!$H$118),$F8*N(BJ8)*avg_hrs)</f>
        <v>0</v>
      </c>
      <c r="DQ8" s="255">
        <f>IF(OR($C8="Non-Labour",$C8="Labour-related"),IF(Inputs!$DT8=$F$1,Inputs!DQ8,Inputs!DQ8*'Key assumptions'!$H$118),$F8*N(BK8)*avg_hrs)</f>
        <v>0</v>
      </c>
      <c r="DR8" s="255">
        <f>IF(OR($C8="Non-Labour",$C8="Labour-related"),IF(Inputs!$DT8=$F$1,Inputs!DR8,Inputs!DR8*'Key assumptions'!$H$118),$F8*N(BL8)*avg_hrs)</f>
        <v>0</v>
      </c>
      <c r="DT8" s="133" t="s">
        <v>213</v>
      </c>
      <c r="DU8" s="304"/>
      <c r="DV8" s="304"/>
      <c r="DW8" s="304"/>
      <c r="DX8" s="304"/>
      <c r="DY8" s="304"/>
      <c r="DZ8" s="304"/>
      <c r="EA8" s="255">
        <v>0</v>
      </c>
      <c r="EB8" s="255">
        <v>0</v>
      </c>
      <c r="EC8" s="255">
        <v>403614</v>
      </c>
      <c r="ED8" s="255">
        <f t="shared" si="6"/>
        <v>302710.5</v>
      </c>
      <c r="EE8" s="255">
        <f t="shared" si="6"/>
        <v>0</v>
      </c>
      <c r="EF8" s="255">
        <f t="shared" si="7"/>
        <v>706324.5</v>
      </c>
    </row>
    <row r="9" spans="1:136" x14ac:dyDescent="0.4">
      <c r="A9" s="133" t="str">
        <f>Inputs!A9</f>
        <v>Other support and corporate roles</v>
      </c>
      <c r="B9" s="133" t="str">
        <f>Inputs!B9</f>
        <v>N/A</v>
      </c>
      <c r="C9" s="133" t="str">
        <f>Inputs!C9</f>
        <v>Internal Labour</v>
      </c>
      <c r="D9" s="133">
        <f>Inputs!D9</f>
        <v>606795</v>
      </c>
      <c r="E9" s="133" t="str">
        <f>Inputs!E9</f>
        <v>Project Admin (close out, etc.)</v>
      </c>
      <c r="F9" s="290">
        <f>IF(Inputs!DT9=$F$1,Inputs!F9,
IF(Inputs!DT9='Key assumptions'!$E$118,Inputs!F9*'Key assumptions'!$H$118,Inputs!F9*'Key assumptions'!$H$119))</f>
        <v>172.76</v>
      </c>
      <c r="G9" s="290">
        <f>IF(Inputs!DT9=$F$1,Inputs!G9,Inputs!G9*'Key assumptions'!$H$118)</f>
        <v>75.67053439349111</v>
      </c>
      <c r="H9" s="281"/>
      <c r="I9" s="281"/>
      <c r="J9" s="281"/>
      <c r="K9" s="281"/>
      <c r="L9" s="281"/>
      <c r="M9" s="389" t="str">
        <f>Inputs!M9</f>
        <v>[C-i-C]</v>
      </c>
      <c r="N9" s="389" t="str">
        <f>Inputs!N9</f>
        <v>[C-i-C]</v>
      </c>
      <c r="O9" s="389" t="str">
        <f>Inputs!O9</f>
        <v>[C-i-C]</v>
      </c>
      <c r="P9" s="389" t="str">
        <f>Inputs!P9</f>
        <v>[C-i-C]</v>
      </c>
      <c r="Q9" s="389" t="str">
        <f>Inputs!Q9</f>
        <v>[C-i-C]</v>
      </c>
      <c r="R9" s="389" t="str">
        <f>Inputs!R9</f>
        <v>[C-i-C]</v>
      </c>
      <c r="S9" s="389" t="str">
        <f>Inputs!S9</f>
        <v>[C-i-C]</v>
      </c>
      <c r="T9" s="389" t="str">
        <f>Inputs!T9</f>
        <v>[C-i-C]</v>
      </c>
      <c r="U9" s="389" t="str">
        <f>Inputs!U9</f>
        <v>[C-i-C]</v>
      </c>
      <c r="V9" s="389" t="str">
        <f>Inputs!V9</f>
        <v>[C-i-C]</v>
      </c>
      <c r="W9" s="389" t="str">
        <f>Inputs!W9</f>
        <v>[C-i-C]</v>
      </c>
      <c r="X9" s="389" t="str">
        <f>Inputs!X9</f>
        <v>[C-i-C]</v>
      </c>
      <c r="Y9" s="389" t="str">
        <f>Inputs!Y9</f>
        <v>[C-i-C]</v>
      </c>
      <c r="Z9" s="389" t="str">
        <f>Inputs!Z9</f>
        <v>[C-i-C]</v>
      </c>
      <c r="AA9" s="389" t="str">
        <f>Inputs!AA9</f>
        <v>[C-i-C]</v>
      </c>
      <c r="AB9" s="389" t="str">
        <f>Inputs!AB9</f>
        <v>[C-i-C]</v>
      </c>
      <c r="AC9" s="389" t="str">
        <f>Inputs!AC9</f>
        <v>[C-i-C]</v>
      </c>
      <c r="AD9" s="389" t="str">
        <f>Inputs!AD9</f>
        <v>[C-i-C]</v>
      </c>
      <c r="AE9" s="389" t="str">
        <f>Inputs!AE9</f>
        <v>[C-i-C]</v>
      </c>
      <c r="AF9" s="389" t="str">
        <f>Inputs!AF9</f>
        <v>[C-i-C]</v>
      </c>
      <c r="AG9" s="389" t="str">
        <f>Inputs!AG9</f>
        <v>[C-i-C]</v>
      </c>
      <c r="AH9" s="389" t="str">
        <f>Inputs!AH9</f>
        <v>[C-i-C]</v>
      </c>
      <c r="AI9" s="254">
        <f>Inputs!AI9</f>
        <v>0.5</v>
      </c>
      <c r="AJ9" s="254">
        <f>Inputs!AJ9</f>
        <v>0.5</v>
      </c>
      <c r="AK9" s="254">
        <f>Inputs!AK9</f>
        <v>0.5</v>
      </c>
      <c r="AL9" s="254">
        <f>Inputs!AL9</f>
        <v>0.5</v>
      </c>
      <c r="AM9" s="254">
        <f>Inputs!AM9</f>
        <v>0.5</v>
      </c>
      <c r="AN9" s="254">
        <f>Inputs!AN9</f>
        <v>0.5</v>
      </c>
      <c r="AO9" s="254">
        <f>Inputs!AO9</f>
        <v>0.5</v>
      </c>
      <c r="AP9" s="254">
        <f>Inputs!AP9</f>
        <v>0.5</v>
      </c>
      <c r="AQ9" s="254">
        <f>Inputs!AQ9</f>
        <v>0.7</v>
      </c>
      <c r="AR9" s="254">
        <f>Inputs!AR9</f>
        <v>0.7</v>
      </c>
      <c r="AS9" s="254">
        <f>Inputs!AS9</f>
        <v>0.7</v>
      </c>
      <c r="AT9" s="254">
        <f>Inputs!AT9</f>
        <v>0.7</v>
      </c>
      <c r="AU9" s="254">
        <f>Inputs!AU9</f>
        <v>0.7</v>
      </c>
      <c r="AV9" s="254">
        <f>Inputs!AV9</f>
        <v>0.7</v>
      </c>
      <c r="AW9" s="254">
        <f>Inputs!AW9</f>
        <v>0.7</v>
      </c>
      <c r="AX9" s="254">
        <f>Inputs!AX9</f>
        <v>0</v>
      </c>
      <c r="AY9" s="254">
        <f>Inputs!AY9</f>
        <v>0</v>
      </c>
      <c r="AZ9" s="254">
        <f>Inputs!AZ9</f>
        <v>0</v>
      </c>
      <c r="BA9" s="254">
        <f>Inputs!BA9</f>
        <v>0</v>
      </c>
      <c r="BB9" s="254">
        <f>Inputs!BB9</f>
        <v>0</v>
      </c>
      <c r="BC9" s="254">
        <f>Inputs!BC9</f>
        <v>0</v>
      </c>
      <c r="BD9" s="254">
        <f>Inputs!BD9</f>
        <v>0</v>
      </c>
      <c r="BE9" s="254">
        <f>Inputs!BE9</f>
        <v>0</v>
      </c>
      <c r="BF9" s="254">
        <f>Inputs!BF9</f>
        <v>0</v>
      </c>
      <c r="BG9" s="254">
        <f>Inputs!BG9</f>
        <v>0</v>
      </c>
      <c r="BH9" s="254">
        <f>Inputs!BH9</f>
        <v>0</v>
      </c>
      <c r="BI9" s="254">
        <f>Inputs!BI9</f>
        <v>0</v>
      </c>
      <c r="BJ9" s="254">
        <f>Inputs!BJ9</f>
        <v>0</v>
      </c>
      <c r="BK9" s="254">
        <f>Inputs!BK9</f>
        <v>0</v>
      </c>
      <c r="BL9" s="254">
        <f>Inputs!BL9</f>
        <v>0</v>
      </c>
      <c r="BN9" s="255">
        <f>IF(OR($C9="Non-Labour",$C9="Labour-related"),IF(Inputs!$DT9=$F$1,Inputs!BN9,Inputs!BN9*'Key assumptions'!$H$118),$F9*N(H9)*avg_hrs)</f>
        <v>0</v>
      </c>
      <c r="BO9" s="255">
        <f>IF(OR($C9="Non-Labour",$C9="Labour-related"),IF(Inputs!$DT9=$F$1,Inputs!BO9,Inputs!BO9*'Key assumptions'!$H$118),$F9*N(I9)*avg_hrs)</f>
        <v>0</v>
      </c>
      <c r="BP9" s="255">
        <f>IF(OR($C9="Non-Labour",$C9="Labour-related"),IF(Inputs!$DT9=$F$1,Inputs!BP9,Inputs!BP9*'Key assumptions'!$H$118),$F9*N(J9)*avg_hrs)</f>
        <v>0</v>
      </c>
      <c r="BQ9" s="255">
        <f>IF(OR($C9="Non-Labour",$C9="Labour-related"),IF(Inputs!$DT9=$F$1,Inputs!BQ9,Inputs!BQ9*'Key assumptions'!$H$118),$F9*N(K9)*avg_hrs)</f>
        <v>0</v>
      </c>
      <c r="BR9" s="255">
        <f>IF(OR($C9="Non-Labour",$C9="Labour-related"),IF(Inputs!$DT9=$F$1,Inputs!BR9,Inputs!BR9*'Key assumptions'!$H$118),$F9*N(L9)*avg_hrs)</f>
        <v>0</v>
      </c>
      <c r="BS9" s="390" t="s">
        <v>411</v>
      </c>
      <c r="BT9" s="390" t="s">
        <v>411</v>
      </c>
      <c r="BU9" s="390" t="s">
        <v>411</v>
      </c>
      <c r="BV9" s="390" t="s">
        <v>411</v>
      </c>
      <c r="BW9" s="390" t="s">
        <v>411</v>
      </c>
      <c r="BX9" s="390" t="s">
        <v>411</v>
      </c>
      <c r="BY9" s="390" t="s">
        <v>411</v>
      </c>
      <c r="BZ9" s="390" t="s">
        <v>411</v>
      </c>
      <c r="CA9" s="390" t="s">
        <v>411</v>
      </c>
      <c r="CB9" s="390" t="s">
        <v>411</v>
      </c>
      <c r="CC9" s="390" t="s">
        <v>411</v>
      </c>
      <c r="CD9" s="390" t="s">
        <v>411</v>
      </c>
      <c r="CE9" s="390" t="s">
        <v>411</v>
      </c>
      <c r="CF9" s="390" t="s">
        <v>411</v>
      </c>
      <c r="CG9" s="390" t="s">
        <v>411</v>
      </c>
      <c r="CH9" s="390" t="s">
        <v>411</v>
      </c>
      <c r="CI9" s="390" t="s">
        <v>411</v>
      </c>
      <c r="CJ9" s="390" t="s">
        <v>411</v>
      </c>
      <c r="CK9" s="390" t="s">
        <v>411</v>
      </c>
      <c r="CL9" s="390" t="s">
        <v>411</v>
      </c>
      <c r="CM9" s="390" t="s">
        <v>411</v>
      </c>
      <c r="CN9" s="390" t="s">
        <v>411</v>
      </c>
      <c r="CO9" s="255">
        <f>IF(OR($C9="Non-Labour",$C9="Labour-related"),IF(Inputs!$DT9=$F$1,Inputs!CO9,Inputs!CO9*'Key assumptions'!$H$118),$F9*N(AI9)*avg_hrs)</f>
        <v>12957</v>
      </c>
      <c r="CP9" s="255">
        <f>IF(OR($C9="Non-Labour",$C9="Labour-related"),IF(Inputs!$DT9=$F$1,Inputs!CP9,Inputs!CP9*'Key assumptions'!$H$118),$F9*N(AJ9)*avg_hrs)</f>
        <v>12957</v>
      </c>
      <c r="CQ9" s="255">
        <f>IF(OR($C9="Non-Labour",$C9="Labour-related"),IF(Inputs!$DT9=$F$1,Inputs!CQ9,Inputs!CQ9*'Key assumptions'!$H$118),$F9*N(AK9)*avg_hrs)</f>
        <v>12957</v>
      </c>
      <c r="CR9" s="255">
        <f>IF(OR($C9="Non-Labour",$C9="Labour-related"),IF(Inputs!$DT9=$F$1,Inputs!CR9,Inputs!CR9*'Key assumptions'!$H$118),$F9*N(AL9)*avg_hrs)</f>
        <v>12957</v>
      </c>
      <c r="CS9" s="255">
        <f>IF(OR($C9="Non-Labour",$C9="Labour-related"),IF(Inputs!$DT9=$F$1,Inputs!CS9,Inputs!CS9*'Key assumptions'!$H$118),$F9*N(AM9)*avg_hrs)</f>
        <v>12957</v>
      </c>
      <c r="CT9" s="255">
        <f>IF(OR($C9="Non-Labour",$C9="Labour-related"),IF(Inputs!$DT9=$F$1,Inputs!CT9,Inputs!CT9*'Key assumptions'!$H$118),$F9*N(AN9)*avg_hrs)</f>
        <v>12957</v>
      </c>
      <c r="CU9" s="255">
        <f>IF(OR($C9="Non-Labour",$C9="Labour-related"),IF(Inputs!$DT9=$F$1,Inputs!CU9,Inputs!CU9*'Key assumptions'!$H$118),$F9*N(AO9)*avg_hrs)</f>
        <v>12957</v>
      </c>
      <c r="CV9" s="255">
        <f>IF(OR($C9="Non-Labour",$C9="Labour-related"),IF(Inputs!$DT9=$F$1,Inputs!CV9,Inputs!CV9*'Key assumptions'!$H$118),$F9*N(AP9)*avg_hrs)</f>
        <v>12957</v>
      </c>
      <c r="CW9" s="255">
        <f>IF(OR($C9="Non-Labour",$C9="Labour-related"),IF(Inputs!$DT9=$F$1,Inputs!CW9,Inputs!CW9*'Key assumptions'!$H$118),$F9*N(AQ9)*avg_hrs)</f>
        <v>18139.8</v>
      </c>
      <c r="CX9" s="255">
        <f>IF(OR($C9="Non-Labour",$C9="Labour-related"),IF(Inputs!$DT9=$F$1,Inputs!CX9,Inputs!CX9*'Key assumptions'!$H$118),$F9*N(AR9)*avg_hrs)</f>
        <v>18139.8</v>
      </c>
      <c r="CY9" s="255">
        <f>IF(OR($C9="Non-Labour",$C9="Labour-related"),IF(Inputs!$DT9=$F$1,Inputs!CY9,Inputs!CY9*'Key assumptions'!$H$118),$F9*N(AS9)*avg_hrs)</f>
        <v>18139.8</v>
      </c>
      <c r="CZ9" s="255">
        <f>IF(OR($C9="Non-Labour",$C9="Labour-related"),IF(Inputs!$DT9=$F$1,Inputs!CZ9,Inputs!CZ9*'Key assumptions'!$H$118),$F9*N(AT9)*avg_hrs)</f>
        <v>18139.8</v>
      </c>
      <c r="DA9" s="255">
        <f>IF(OR($C9="Non-Labour",$C9="Labour-related"),IF(Inputs!$DT9=$F$1,Inputs!DA9,Inputs!DA9*'Key assumptions'!$H$118),$F9*N(AU9)*avg_hrs)</f>
        <v>18139.8</v>
      </c>
      <c r="DB9" s="255">
        <f>IF(OR($C9="Non-Labour",$C9="Labour-related"),IF(Inputs!$DT9=$F$1,Inputs!DB9,Inputs!DB9*'Key assumptions'!$H$118),$F9*N(AV9)*avg_hrs)</f>
        <v>18139.8</v>
      </c>
      <c r="DC9" s="255">
        <f>IF(OR($C9="Non-Labour",$C9="Labour-related"),IF(Inputs!$DT9=$F$1,Inputs!DC9,Inputs!DC9*'Key assumptions'!$H$118),$F9*N(AW9)*avg_hrs)</f>
        <v>18139.8</v>
      </c>
      <c r="DD9" s="255">
        <f>IF(OR($C9="Non-Labour",$C9="Labour-related"),IF(Inputs!$DT9=$F$1,Inputs!DD9,Inputs!DD9*'Key assumptions'!$H$118),$F9*N(AX9)*avg_hrs)</f>
        <v>0</v>
      </c>
      <c r="DE9" s="255">
        <f>IF(OR($C9="Non-Labour",$C9="Labour-related"),IF(Inputs!$DT9=$F$1,Inputs!DE9,Inputs!DE9*'Key assumptions'!$H$118),$F9*N(AY9)*avg_hrs)</f>
        <v>0</v>
      </c>
      <c r="DF9" s="255">
        <f>IF(OR($C9="Non-Labour",$C9="Labour-related"),IF(Inputs!$DT9=$F$1,Inputs!DF9,Inputs!DF9*'Key assumptions'!$H$118),$F9*N(AZ9)*avg_hrs)</f>
        <v>0</v>
      </c>
      <c r="DG9" s="255">
        <f>IF(OR($C9="Non-Labour",$C9="Labour-related"),IF(Inputs!$DT9=$F$1,Inputs!DG9,Inputs!DG9*'Key assumptions'!$H$118),$F9*N(BA9)*avg_hrs)</f>
        <v>0</v>
      </c>
      <c r="DH9" s="255">
        <f>IF(OR($C9="Non-Labour",$C9="Labour-related"),IF(Inputs!$DT9=$F$1,Inputs!DH9,Inputs!DH9*'Key assumptions'!$H$118),$F9*N(BB9)*avg_hrs)</f>
        <v>0</v>
      </c>
      <c r="DI9" s="255">
        <f>IF(OR($C9="Non-Labour",$C9="Labour-related"),IF(Inputs!$DT9=$F$1,Inputs!DI9,Inputs!DI9*'Key assumptions'!$H$118),$F9*N(BC9)*avg_hrs)</f>
        <v>0</v>
      </c>
      <c r="DJ9" s="255">
        <f>IF(OR($C9="Non-Labour",$C9="Labour-related"),IF(Inputs!$DT9=$F$1,Inputs!DJ9,Inputs!DJ9*'Key assumptions'!$H$118),$F9*N(BD9)*avg_hrs)</f>
        <v>0</v>
      </c>
      <c r="DK9" s="255">
        <f>IF(OR($C9="Non-Labour",$C9="Labour-related"),IF(Inputs!$DT9=$F$1,Inputs!DK9,Inputs!DK9*'Key assumptions'!$H$118),$F9*N(BE9)*avg_hrs)</f>
        <v>0</v>
      </c>
      <c r="DL9" s="255">
        <f>IF(OR($C9="Non-Labour",$C9="Labour-related"),IF(Inputs!$DT9=$F$1,Inputs!DL9,Inputs!DL9*'Key assumptions'!$H$118),$F9*N(BF9)*avg_hrs)</f>
        <v>0</v>
      </c>
      <c r="DM9" s="255">
        <f>IF(OR($C9="Non-Labour",$C9="Labour-related"),IF(Inputs!$DT9=$F$1,Inputs!DM9,Inputs!DM9*'Key assumptions'!$H$118),$F9*N(BG9)*avg_hrs)</f>
        <v>0</v>
      </c>
      <c r="DN9" s="255">
        <f>IF(OR($C9="Non-Labour",$C9="Labour-related"),IF(Inputs!$DT9=$F$1,Inputs!DN9,Inputs!DN9*'Key assumptions'!$H$118),$F9*N(BH9)*avg_hrs)</f>
        <v>0</v>
      </c>
      <c r="DO9" s="255">
        <f>IF(OR($C9="Non-Labour",$C9="Labour-related"),IF(Inputs!$DT9=$F$1,Inputs!DO9,Inputs!DO9*'Key assumptions'!$H$118),$F9*N(BI9)*avg_hrs)</f>
        <v>0</v>
      </c>
      <c r="DP9" s="255">
        <f>IF(OR($C9="Non-Labour",$C9="Labour-related"),IF(Inputs!$DT9=$F$1,Inputs!DP9,Inputs!DP9*'Key assumptions'!$H$118),$F9*N(BJ9)*avg_hrs)</f>
        <v>0</v>
      </c>
      <c r="DQ9" s="255">
        <f>IF(OR($C9="Non-Labour",$C9="Labour-related"),IF(Inputs!$DT9=$F$1,Inputs!DQ9,Inputs!DQ9*'Key assumptions'!$H$118),$F9*N(BK9)*avg_hrs)</f>
        <v>0</v>
      </c>
      <c r="DR9" s="255">
        <f>IF(OR($C9="Non-Labour",$C9="Labour-related"),IF(Inputs!$DT9=$F$1,Inputs!DR9,Inputs!DR9*'Key assumptions'!$H$118),$F9*N(BL9)*avg_hrs)</f>
        <v>0</v>
      </c>
      <c r="DT9" s="133" t="s">
        <v>213</v>
      </c>
      <c r="DU9" s="304"/>
      <c r="DV9" s="304"/>
      <c r="DW9" s="304"/>
      <c r="DX9" s="304"/>
      <c r="DY9" s="304"/>
      <c r="DZ9" s="304"/>
      <c r="EA9" s="255">
        <v>51828</v>
      </c>
      <c r="EB9" s="255">
        <v>155484</v>
      </c>
      <c r="EC9" s="255">
        <v>155484</v>
      </c>
      <c r="ED9" s="255">
        <f t="shared" si="6"/>
        <v>152892.6</v>
      </c>
      <c r="EE9" s="255">
        <f t="shared" si="6"/>
        <v>0</v>
      </c>
      <c r="EF9" s="255">
        <f t="shared" si="7"/>
        <v>515688.6</v>
      </c>
    </row>
    <row r="10" spans="1:136" x14ac:dyDescent="0.4">
      <c r="A10" s="133" t="str">
        <f>Inputs!A10</f>
        <v>Other support and corporate roles</v>
      </c>
      <c r="B10" s="133" t="str">
        <f>Inputs!B10</f>
        <v>N/A</v>
      </c>
      <c r="C10" s="133" t="str">
        <f>Inputs!C10</f>
        <v>Internal Labour</v>
      </c>
      <c r="D10" s="133">
        <f>Inputs!D10</f>
        <v>606795</v>
      </c>
      <c r="E10" s="133" t="str">
        <f>Inputs!E10</f>
        <v>Project Admin (close out, etc.)</v>
      </c>
      <c r="F10" s="290">
        <f>IF(Inputs!DT10=$F$1,Inputs!F10,
IF(Inputs!DT10='Key assumptions'!$E$118,Inputs!F10*'Key assumptions'!$H$118,Inputs!F10*'Key assumptions'!$H$119))</f>
        <v>172.76</v>
      </c>
      <c r="G10" s="290">
        <f>IF(Inputs!DT10=$F$1,Inputs!G10,Inputs!G10*'Key assumptions'!$H$118)</f>
        <v>75.67053439349111</v>
      </c>
      <c r="H10" s="281"/>
      <c r="I10" s="281"/>
      <c r="J10" s="281"/>
      <c r="K10" s="281"/>
      <c r="L10" s="281"/>
      <c r="M10" s="389" t="str">
        <f>Inputs!M10</f>
        <v>[C-i-C]</v>
      </c>
      <c r="N10" s="389" t="str">
        <f>Inputs!N10</f>
        <v>[C-i-C]</v>
      </c>
      <c r="O10" s="389" t="str">
        <f>Inputs!O10</f>
        <v>[C-i-C]</v>
      </c>
      <c r="P10" s="389" t="str">
        <f>Inputs!P10</f>
        <v>[C-i-C]</v>
      </c>
      <c r="Q10" s="389" t="str">
        <f>Inputs!Q10</f>
        <v>[C-i-C]</v>
      </c>
      <c r="R10" s="389" t="str">
        <f>Inputs!R10</f>
        <v>[C-i-C]</v>
      </c>
      <c r="S10" s="389" t="str">
        <f>Inputs!S10</f>
        <v>[C-i-C]</v>
      </c>
      <c r="T10" s="389" t="str">
        <f>Inputs!T10</f>
        <v>[C-i-C]</v>
      </c>
      <c r="U10" s="389" t="str">
        <f>Inputs!U10</f>
        <v>[C-i-C]</v>
      </c>
      <c r="V10" s="389" t="str">
        <f>Inputs!V10</f>
        <v>[C-i-C]</v>
      </c>
      <c r="W10" s="389" t="str">
        <f>Inputs!W10</f>
        <v>[C-i-C]</v>
      </c>
      <c r="X10" s="389" t="str">
        <f>Inputs!X10</f>
        <v>[C-i-C]</v>
      </c>
      <c r="Y10" s="389" t="str">
        <f>Inputs!Y10</f>
        <v>[C-i-C]</v>
      </c>
      <c r="Z10" s="389" t="str">
        <f>Inputs!Z10</f>
        <v>[C-i-C]</v>
      </c>
      <c r="AA10" s="389" t="str">
        <f>Inputs!AA10</f>
        <v>[C-i-C]</v>
      </c>
      <c r="AB10" s="389" t="str">
        <f>Inputs!AB10</f>
        <v>[C-i-C]</v>
      </c>
      <c r="AC10" s="389" t="str">
        <f>Inputs!AC10</f>
        <v>[C-i-C]</v>
      </c>
      <c r="AD10" s="389" t="str">
        <f>Inputs!AD10</f>
        <v>[C-i-C]</v>
      </c>
      <c r="AE10" s="389" t="str">
        <f>Inputs!AE10</f>
        <v>[C-i-C]</v>
      </c>
      <c r="AF10" s="389" t="str">
        <f>Inputs!AF10</f>
        <v>[C-i-C]</v>
      </c>
      <c r="AG10" s="389" t="str">
        <f>Inputs!AG10</f>
        <v>[C-i-C]</v>
      </c>
      <c r="AH10" s="389" t="str">
        <f>Inputs!AH10</f>
        <v>[C-i-C]</v>
      </c>
      <c r="AI10" s="254">
        <f>Inputs!AI10</f>
        <v>1</v>
      </c>
      <c r="AJ10" s="254">
        <f>Inputs!AJ10</f>
        <v>1</v>
      </c>
      <c r="AK10" s="254">
        <f>Inputs!AK10</f>
        <v>1</v>
      </c>
      <c r="AL10" s="254">
        <f>Inputs!AL10</f>
        <v>1</v>
      </c>
      <c r="AM10" s="254">
        <f>Inputs!AM10</f>
        <v>1</v>
      </c>
      <c r="AN10" s="254">
        <f>Inputs!AN10</f>
        <v>1</v>
      </c>
      <c r="AO10" s="254">
        <f>Inputs!AO10</f>
        <v>1</v>
      </c>
      <c r="AP10" s="254">
        <f>Inputs!AP10</f>
        <v>1</v>
      </c>
      <c r="AQ10" s="254">
        <f>Inputs!AQ10</f>
        <v>1</v>
      </c>
      <c r="AR10" s="254">
        <f>Inputs!AR10</f>
        <v>1</v>
      </c>
      <c r="AS10" s="254">
        <f>Inputs!AS10</f>
        <v>1</v>
      </c>
      <c r="AT10" s="254">
        <f>Inputs!AT10</f>
        <v>1</v>
      </c>
      <c r="AU10" s="254">
        <f>Inputs!AU10</f>
        <v>1</v>
      </c>
      <c r="AV10" s="254">
        <f>Inputs!AV10</f>
        <v>1</v>
      </c>
      <c r="AW10" s="254">
        <f>Inputs!AW10</f>
        <v>1</v>
      </c>
      <c r="AX10" s="254">
        <f>Inputs!AX10</f>
        <v>0</v>
      </c>
      <c r="AY10" s="254">
        <f>Inputs!AY10</f>
        <v>0</v>
      </c>
      <c r="AZ10" s="254">
        <f>Inputs!AZ10</f>
        <v>0</v>
      </c>
      <c r="BA10" s="254">
        <f>Inputs!BA10</f>
        <v>0</v>
      </c>
      <c r="BB10" s="254">
        <f>Inputs!BB10</f>
        <v>0</v>
      </c>
      <c r="BC10" s="254">
        <f>Inputs!BC10</f>
        <v>0</v>
      </c>
      <c r="BD10" s="254">
        <f>Inputs!BD10</f>
        <v>0</v>
      </c>
      <c r="BE10" s="254">
        <f>Inputs!BE10</f>
        <v>0</v>
      </c>
      <c r="BF10" s="254">
        <f>Inputs!BF10</f>
        <v>0</v>
      </c>
      <c r="BG10" s="254">
        <f>Inputs!BG10</f>
        <v>0</v>
      </c>
      <c r="BH10" s="254">
        <f>Inputs!BH10</f>
        <v>0</v>
      </c>
      <c r="BI10" s="254">
        <f>Inputs!BI10</f>
        <v>0</v>
      </c>
      <c r="BJ10" s="254">
        <f>Inputs!BJ10</f>
        <v>0</v>
      </c>
      <c r="BK10" s="254">
        <f>Inputs!BK10</f>
        <v>0</v>
      </c>
      <c r="BL10" s="254">
        <f>Inputs!BL10</f>
        <v>0</v>
      </c>
      <c r="BN10" s="255">
        <f>IF(OR($C10="Non-Labour",$C10="Labour-related"),IF(Inputs!$DT10=$F$1,Inputs!BN10,Inputs!BN10*'Key assumptions'!$H$118),$F10*N(H10)*avg_hrs)</f>
        <v>0</v>
      </c>
      <c r="BO10" s="255">
        <f>IF(OR($C10="Non-Labour",$C10="Labour-related"),IF(Inputs!$DT10=$F$1,Inputs!BO10,Inputs!BO10*'Key assumptions'!$H$118),$F10*N(I10)*avg_hrs)</f>
        <v>0</v>
      </c>
      <c r="BP10" s="255">
        <f>IF(OR($C10="Non-Labour",$C10="Labour-related"),IF(Inputs!$DT10=$F$1,Inputs!BP10,Inputs!BP10*'Key assumptions'!$H$118),$F10*N(J10)*avg_hrs)</f>
        <v>0</v>
      </c>
      <c r="BQ10" s="255">
        <f>IF(OR($C10="Non-Labour",$C10="Labour-related"),IF(Inputs!$DT10=$F$1,Inputs!BQ10,Inputs!BQ10*'Key assumptions'!$H$118),$F10*N(K10)*avg_hrs)</f>
        <v>0</v>
      </c>
      <c r="BR10" s="255">
        <f>IF(OR($C10="Non-Labour",$C10="Labour-related"),IF(Inputs!$DT10=$F$1,Inputs!BR10,Inputs!BR10*'Key assumptions'!$H$118),$F10*N(L10)*avg_hrs)</f>
        <v>0</v>
      </c>
      <c r="BS10" s="390" t="s">
        <v>411</v>
      </c>
      <c r="BT10" s="390" t="s">
        <v>411</v>
      </c>
      <c r="BU10" s="390" t="s">
        <v>411</v>
      </c>
      <c r="BV10" s="390" t="s">
        <v>411</v>
      </c>
      <c r="BW10" s="390" t="s">
        <v>411</v>
      </c>
      <c r="BX10" s="390" t="s">
        <v>411</v>
      </c>
      <c r="BY10" s="390" t="s">
        <v>411</v>
      </c>
      <c r="BZ10" s="390" t="s">
        <v>411</v>
      </c>
      <c r="CA10" s="390" t="s">
        <v>411</v>
      </c>
      <c r="CB10" s="390" t="s">
        <v>411</v>
      </c>
      <c r="CC10" s="390" t="s">
        <v>411</v>
      </c>
      <c r="CD10" s="390" t="s">
        <v>411</v>
      </c>
      <c r="CE10" s="390" t="s">
        <v>411</v>
      </c>
      <c r="CF10" s="390" t="s">
        <v>411</v>
      </c>
      <c r="CG10" s="390" t="s">
        <v>411</v>
      </c>
      <c r="CH10" s="390" t="s">
        <v>411</v>
      </c>
      <c r="CI10" s="390" t="s">
        <v>411</v>
      </c>
      <c r="CJ10" s="390" t="s">
        <v>411</v>
      </c>
      <c r="CK10" s="390" t="s">
        <v>411</v>
      </c>
      <c r="CL10" s="390" t="s">
        <v>411</v>
      </c>
      <c r="CM10" s="390" t="s">
        <v>411</v>
      </c>
      <c r="CN10" s="390" t="s">
        <v>411</v>
      </c>
      <c r="CO10" s="255">
        <f>IF(OR($C10="Non-Labour",$C10="Labour-related"),IF(Inputs!$DT10=$F$1,Inputs!CO10,Inputs!CO10*'Key assumptions'!$H$118),$F10*N(AI10)*avg_hrs)</f>
        <v>25914</v>
      </c>
      <c r="CP10" s="255">
        <f>IF(OR($C10="Non-Labour",$C10="Labour-related"),IF(Inputs!$DT10=$F$1,Inputs!CP10,Inputs!CP10*'Key assumptions'!$H$118),$F10*N(AJ10)*avg_hrs)</f>
        <v>25914</v>
      </c>
      <c r="CQ10" s="255">
        <f>IF(OR($C10="Non-Labour",$C10="Labour-related"),IF(Inputs!$DT10=$F$1,Inputs!CQ10,Inputs!CQ10*'Key assumptions'!$H$118),$F10*N(AK10)*avg_hrs)</f>
        <v>25914</v>
      </c>
      <c r="CR10" s="255">
        <f>IF(OR($C10="Non-Labour",$C10="Labour-related"),IF(Inputs!$DT10=$F$1,Inputs!CR10,Inputs!CR10*'Key assumptions'!$H$118),$F10*N(AL10)*avg_hrs)</f>
        <v>25914</v>
      </c>
      <c r="CS10" s="255">
        <f>IF(OR($C10="Non-Labour",$C10="Labour-related"),IF(Inputs!$DT10=$F$1,Inputs!CS10,Inputs!CS10*'Key assumptions'!$H$118),$F10*N(AM10)*avg_hrs)</f>
        <v>25914</v>
      </c>
      <c r="CT10" s="255">
        <f>IF(OR($C10="Non-Labour",$C10="Labour-related"),IF(Inputs!$DT10=$F$1,Inputs!CT10,Inputs!CT10*'Key assumptions'!$H$118),$F10*N(AN10)*avg_hrs)</f>
        <v>25914</v>
      </c>
      <c r="CU10" s="255">
        <f>IF(OR($C10="Non-Labour",$C10="Labour-related"),IF(Inputs!$DT10=$F$1,Inputs!CU10,Inputs!CU10*'Key assumptions'!$H$118),$F10*N(AO10)*avg_hrs)</f>
        <v>25914</v>
      </c>
      <c r="CV10" s="255">
        <f>IF(OR($C10="Non-Labour",$C10="Labour-related"),IF(Inputs!$DT10=$F$1,Inputs!CV10,Inputs!CV10*'Key assumptions'!$H$118),$F10*N(AP10)*avg_hrs)</f>
        <v>25914</v>
      </c>
      <c r="CW10" s="255">
        <f>IF(OR($C10="Non-Labour",$C10="Labour-related"),IF(Inputs!$DT10=$F$1,Inputs!CW10,Inputs!CW10*'Key assumptions'!$H$118),$F10*N(AQ10)*avg_hrs)</f>
        <v>25914</v>
      </c>
      <c r="CX10" s="255">
        <f>IF(OR($C10="Non-Labour",$C10="Labour-related"),IF(Inputs!$DT10=$F$1,Inputs!CX10,Inputs!CX10*'Key assumptions'!$H$118),$F10*N(AR10)*avg_hrs)</f>
        <v>25914</v>
      </c>
      <c r="CY10" s="255">
        <f>IF(OR($C10="Non-Labour",$C10="Labour-related"),IF(Inputs!$DT10=$F$1,Inputs!CY10,Inputs!CY10*'Key assumptions'!$H$118),$F10*N(AS10)*avg_hrs)</f>
        <v>25914</v>
      </c>
      <c r="CZ10" s="255">
        <f>IF(OR($C10="Non-Labour",$C10="Labour-related"),IF(Inputs!$DT10=$F$1,Inputs!CZ10,Inputs!CZ10*'Key assumptions'!$H$118),$F10*N(AT10)*avg_hrs)</f>
        <v>25914</v>
      </c>
      <c r="DA10" s="255">
        <f>IF(OR($C10="Non-Labour",$C10="Labour-related"),IF(Inputs!$DT10=$F$1,Inputs!DA10,Inputs!DA10*'Key assumptions'!$H$118),$F10*N(AU10)*avg_hrs)</f>
        <v>25914</v>
      </c>
      <c r="DB10" s="255">
        <f>IF(OR($C10="Non-Labour",$C10="Labour-related"),IF(Inputs!$DT10=$F$1,Inputs!DB10,Inputs!DB10*'Key assumptions'!$H$118),$F10*N(AV10)*avg_hrs)</f>
        <v>25914</v>
      </c>
      <c r="DC10" s="255">
        <f>IF(OR($C10="Non-Labour",$C10="Labour-related"),IF(Inputs!$DT10=$F$1,Inputs!DC10,Inputs!DC10*'Key assumptions'!$H$118),$F10*N(AW10)*avg_hrs)</f>
        <v>25914</v>
      </c>
      <c r="DD10" s="255">
        <f>IF(OR($C10="Non-Labour",$C10="Labour-related"),IF(Inputs!$DT10=$F$1,Inputs!DD10,Inputs!DD10*'Key assumptions'!$H$118),$F10*N(AX10)*avg_hrs)</f>
        <v>0</v>
      </c>
      <c r="DE10" s="255">
        <f>IF(OR($C10="Non-Labour",$C10="Labour-related"),IF(Inputs!$DT10=$F$1,Inputs!DE10,Inputs!DE10*'Key assumptions'!$H$118),$F10*N(AY10)*avg_hrs)</f>
        <v>0</v>
      </c>
      <c r="DF10" s="255">
        <f>IF(OR($C10="Non-Labour",$C10="Labour-related"),IF(Inputs!$DT10=$F$1,Inputs!DF10,Inputs!DF10*'Key assumptions'!$H$118),$F10*N(AZ10)*avg_hrs)</f>
        <v>0</v>
      </c>
      <c r="DG10" s="255">
        <f>IF(OR($C10="Non-Labour",$C10="Labour-related"),IF(Inputs!$DT10=$F$1,Inputs!DG10,Inputs!DG10*'Key assumptions'!$H$118),$F10*N(BA10)*avg_hrs)</f>
        <v>0</v>
      </c>
      <c r="DH10" s="255">
        <f>IF(OR($C10="Non-Labour",$C10="Labour-related"),IF(Inputs!$DT10=$F$1,Inputs!DH10,Inputs!DH10*'Key assumptions'!$H$118),$F10*N(BB10)*avg_hrs)</f>
        <v>0</v>
      </c>
      <c r="DI10" s="255">
        <f>IF(OR($C10="Non-Labour",$C10="Labour-related"),IF(Inputs!$DT10=$F$1,Inputs!DI10,Inputs!DI10*'Key assumptions'!$H$118),$F10*N(BC10)*avg_hrs)</f>
        <v>0</v>
      </c>
      <c r="DJ10" s="255">
        <f>IF(OR($C10="Non-Labour",$C10="Labour-related"),IF(Inputs!$DT10=$F$1,Inputs!DJ10,Inputs!DJ10*'Key assumptions'!$H$118),$F10*N(BD10)*avg_hrs)</f>
        <v>0</v>
      </c>
      <c r="DK10" s="255">
        <f>IF(OR($C10="Non-Labour",$C10="Labour-related"),IF(Inputs!$DT10=$F$1,Inputs!DK10,Inputs!DK10*'Key assumptions'!$H$118),$F10*N(BE10)*avg_hrs)</f>
        <v>0</v>
      </c>
      <c r="DL10" s="255">
        <f>IF(OR($C10="Non-Labour",$C10="Labour-related"),IF(Inputs!$DT10=$F$1,Inputs!DL10,Inputs!DL10*'Key assumptions'!$H$118),$F10*N(BF10)*avg_hrs)</f>
        <v>0</v>
      </c>
      <c r="DM10" s="255">
        <f>IF(OR($C10="Non-Labour",$C10="Labour-related"),IF(Inputs!$DT10=$F$1,Inputs!DM10,Inputs!DM10*'Key assumptions'!$H$118),$F10*N(BG10)*avg_hrs)</f>
        <v>0</v>
      </c>
      <c r="DN10" s="255">
        <f>IF(OR($C10="Non-Labour",$C10="Labour-related"),IF(Inputs!$DT10=$F$1,Inputs!DN10,Inputs!DN10*'Key assumptions'!$H$118),$F10*N(BH10)*avg_hrs)</f>
        <v>0</v>
      </c>
      <c r="DO10" s="255">
        <f>IF(OR($C10="Non-Labour",$C10="Labour-related"),IF(Inputs!$DT10=$F$1,Inputs!DO10,Inputs!DO10*'Key assumptions'!$H$118),$F10*N(BI10)*avg_hrs)</f>
        <v>0</v>
      </c>
      <c r="DP10" s="255">
        <f>IF(OR($C10="Non-Labour",$C10="Labour-related"),IF(Inputs!$DT10=$F$1,Inputs!DP10,Inputs!DP10*'Key assumptions'!$H$118),$F10*N(BJ10)*avg_hrs)</f>
        <v>0</v>
      </c>
      <c r="DQ10" s="255">
        <f>IF(OR($C10="Non-Labour",$C10="Labour-related"),IF(Inputs!$DT10=$F$1,Inputs!DQ10,Inputs!DQ10*'Key assumptions'!$H$118),$F10*N(BK10)*avg_hrs)</f>
        <v>0</v>
      </c>
      <c r="DR10" s="255">
        <f>IF(OR($C10="Non-Labour",$C10="Labour-related"),IF(Inputs!$DT10=$F$1,Inputs!DR10,Inputs!DR10*'Key assumptions'!$H$118),$F10*N(BL10)*avg_hrs)</f>
        <v>0</v>
      </c>
      <c r="DT10" s="133" t="s">
        <v>213</v>
      </c>
      <c r="DU10" s="304"/>
      <c r="DV10" s="304"/>
      <c r="DW10" s="304"/>
      <c r="DX10" s="304"/>
      <c r="DY10" s="304"/>
      <c r="DZ10" s="304"/>
      <c r="EA10" s="255">
        <v>77742</v>
      </c>
      <c r="EB10" s="255">
        <v>310968</v>
      </c>
      <c r="EC10" s="255">
        <v>310968</v>
      </c>
      <c r="ED10" s="255">
        <f t="shared" si="6"/>
        <v>233226</v>
      </c>
      <c r="EE10" s="255">
        <f t="shared" si="6"/>
        <v>0</v>
      </c>
      <c r="EF10" s="255">
        <f t="shared" si="7"/>
        <v>932904</v>
      </c>
    </row>
    <row r="11" spans="1:136" x14ac:dyDescent="0.4">
      <c r="A11" s="133" t="str">
        <f>Inputs!A11</f>
        <v>Project Management</v>
      </c>
      <c r="B11" s="133" t="str">
        <f>Inputs!B11</f>
        <v>N/A</v>
      </c>
      <c r="C11" s="133" t="str">
        <f>Inputs!C11</f>
        <v>Internal Labour</v>
      </c>
      <c r="D11" s="133">
        <f>Inputs!D11</f>
        <v>606795</v>
      </c>
      <c r="E11" s="133" t="str">
        <f>Inputs!E11</f>
        <v>Project Engineer (CWO REZ)</v>
      </c>
      <c r="F11" s="290">
        <f>IF(Inputs!DT11=$F$1,Inputs!F11,
IF(Inputs!DT11='Key assumptions'!$E$118,Inputs!F11*'Key assumptions'!$H$118,Inputs!F11*'Key assumptions'!$H$119))</f>
        <v>206.11</v>
      </c>
      <c r="G11" s="290">
        <f>IF(Inputs!DT11=$F$1,Inputs!G11,Inputs!G11*'Key assumptions'!$H$118)</f>
        <v>90.282775517751475</v>
      </c>
      <c r="H11" s="281"/>
      <c r="I11" s="281"/>
      <c r="J11" s="281"/>
      <c r="K11" s="281"/>
      <c r="L11" s="281"/>
      <c r="M11" s="389" t="str">
        <f>Inputs!M11</f>
        <v>[C-i-C]</v>
      </c>
      <c r="N11" s="389" t="str">
        <f>Inputs!N11</f>
        <v>[C-i-C]</v>
      </c>
      <c r="O11" s="389" t="str">
        <f>Inputs!O11</f>
        <v>[C-i-C]</v>
      </c>
      <c r="P11" s="389" t="str">
        <f>Inputs!P11</f>
        <v>[C-i-C]</v>
      </c>
      <c r="Q11" s="389" t="str">
        <f>Inputs!Q11</f>
        <v>[C-i-C]</v>
      </c>
      <c r="R11" s="389" t="str">
        <f>Inputs!R11</f>
        <v>[C-i-C]</v>
      </c>
      <c r="S11" s="389" t="str">
        <f>Inputs!S11</f>
        <v>[C-i-C]</v>
      </c>
      <c r="T11" s="389" t="str">
        <f>Inputs!T11</f>
        <v>[C-i-C]</v>
      </c>
      <c r="U11" s="389" t="str">
        <f>Inputs!U11</f>
        <v>[C-i-C]</v>
      </c>
      <c r="V11" s="389" t="str">
        <f>Inputs!V11</f>
        <v>[C-i-C]</v>
      </c>
      <c r="W11" s="389" t="str">
        <f>Inputs!W11</f>
        <v>[C-i-C]</v>
      </c>
      <c r="X11" s="389" t="str">
        <f>Inputs!X11</f>
        <v>[C-i-C]</v>
      </c>
      <c r="Y11" s="389" t="str">
        <f>Inputs!Y11</f>
        <v>[C-i-C]</v>
      </c>
      <c r="Z11" s="389" t="str">
        <f>Inputs!Z11</f>
        <v>[C-i-C]</v>
      </c>
      <c r="AA11" s="389" t="str">
        <f>Inputs!AA11</f>
        <v>[C-i-C]</v>
      </c>
      <c r="AB11" s="389" t="str">
        <f>Inputs!AB11</f>
        <v>[C-i-C]</v>
      </c>
      <c r="AC11" s="389" t="str">
        <f>Inputs!AC11</f>
        <v>[C-i-C]</v>
      </c>
      <c r="AD11" s="389" t="str">
        <f>Inputs!AD11</f>
        <v>[C-i-C]</v>
      </c>
      <c r="AE11" s="389" t="str">
        <f>Inputs!AE11</f>
        <v>[C-i-C]</v>
      </c>
      <c r="AF11" s="389" t="str">
        <f>Inputs!AF11</f>
        <v>[C-i-C]</v>
      </c>
      <c r="AG11" s="389" t="str">
        <f>Inputs!AG11</f>
        <v>[C-i-C]</v>
      </c>
      <c r="AH11" s="389" t="str">
        <f>Inputs!AH11</f>
        <v>[C-i-C]</v>
      </c>
      <c r="AI11" s="254">
        <f>Inputs!AI11</f>
        <v>1.0333333333333332</v>
      </c>
      <c r="AJ11" s="254">
        <f>Inputs!AJ11</f>
        <v>1.0333333333333332</v>
      </c>
      <c r="AK11" s="254">
        <f>Inputs!AK11</f>
        <v>1.0333333333333332</v>
      </c>
      <c r="AL11" s="254">
        <f>Inputs!AL11</f>
        <v>1.0333333333333332</v>
      </c>
      <c r="AM11" s="254">
        <f>Inputs!AM11</f>
        <v>1.0333333333333332</v>
      </c>
      <c r="AN11" s="254">
        <f>Inputs!AN11</f>
        <v>1.0333333333333332</v>
      </c>
      <c r="AO11" s="254">
        <f>Inputs!AO11</f>
        <v>1.0666666666666667</v>
      </c>
      <c r="AP11" s="254">
        <f>Inputs!AP11</f>
        <v>1.0666666666666667</v>
      </c>
      <c r="AQ11" s="254">
        <f>Inputs!AQ11</f>
        <v>1.5</v>
      </c>
      <c r="AR11" s="254">
        <f>Inputs!AR11</f>
        <v>1.5</v>
      </c>
      <c r="AS11" s="254">
        <f>Inputs!AS11</f>
        <v>1.5</v>
      </c>
      <c r="AT11" s="254">
        <f>Inputs!AT11</f>
        <v>1.5</v>
      </c>
      <c r="AU11" s="254">
        <f>Inputs!AU11</f>
        <v>1.1666666666666667</v>
      </c>
      <c r="AV11" s="254">
        <f>Inputs!AV11</f>
        <v>1.1666666666666667</v>
      </c>
      <c r="AW11" s="254">
        <f>Inputs!AW11</f>
        <v>1.1666666666666667</v>
      </c>
      <c r="AX11" s="254">
        <f>Inputs!AX11</f>
        <v>0</v>
      </c>
      <c r="AY11" s="254">
        <f>Inputs!AY11</f>
        <v>0</v>
      </c>
      <c r="AZ11" s="254">
        <f>Inputs!AZ11</f>
        <v>0</v>
      </c>
      <c r="BA11" s="254">
        <f>Inputs!BA11</f>
        <v>0</v>
      </c>
      <c r="BB11" s="254">
        <f>Inputs!BB11</f>
        <v>0</v>
      </c>
      <c r="BC11" s="254">
        <f>Inputs!BC11</f>
        <v>0</v>
      </c>
      <c r="BD11" s="254">
        <f>Inputs!BD11</f>
        <v>0</v>
      </c>
      <c r="BE11" s="254">
        <f>Inputs!BE11</f>
        <v>0</v>
      </c>
      <c r="BF11" s="254">
        <f>Inputs!BF11</f>
        <v>0</v>
      </c>
      <c r="BG11" s="254">
        <f>Inputs!BG11</f>
        <v>0</v>
      </c>
      <c r="BH11" s="254">
        <f>Inputs!BH11</f>
        <v>0</v>
      </c>
      <c r="BI11" s="254">
        <f>Inputs!BI11</f>
        <v>0</v>
      </c>
      <c r="BJ11" s="254">
        <f>Inputs!BJ11</f>
        <v>0</v>
      </c>
      <c r="BK11" s="254">
        <f>Inputs!BK11</f>
        <v>0</v>
      </c>
      <c r="BL11" s="254">
        <f>Inputs!BL11</f>
        <v>0</v>
      </c>
      <c r="BN11" s="255">
        <f>IF(OR($C11="Non-Labour",$C11="Labour-related"),IF(Inputs!$DT11=$F$1,Inputs!BN11,Inputs!BN11*'Key assumptions'!$H$118),$F11*N(H11)*avg_hrs)</f>
        <v>0</v>
      </c>
      <c r="BO11" s="255">
        <f>IF(OR($C11="Non-Labour",$C11="Labour-related"),IF(Inputs!$DT11=$F$1,Inputs!BO11,Inputs!BO11*'Key assumptions'!$H$118),$F11*N(I11)*avg_hrs)</f>
        <v>0</v>
      </c>
      <c r="BP11" s="255">
        <f>IF(OR($C11="Non-Labour",$C11="Labour-related"),IF(Inputs!$DT11=$F$1,Inputs!BP11,Inputs!BP11*'Key assumptions'!$H$118),$F11*N(J11)*avg_hrs)</f>
        <v>0</v>
      </c>
      <c r="BQ11" s="255">
        <f>IF(OR($C11="Non-Labour",$C11="Labour-related"),IF(Inputs!$DT11=$F$1,Inputs!BQ11,Inputs!BQ11*'Key assumptions'!$H$118),$F11*N(K11)*avg_hrs)</f>
        <v>0</v>
      </c>
      <c r="BR11" s="255">
        <f>IF(OR($C11="Non-Labour",$C11="Labour-related"),IF(Inputs!$DT11=$F$1,Inputs!BR11,Inputs!BR11*'Key assumptions'!$H$118),$F11*N(L11)*avg_hrs)</f>
        <v>0</v>
      </c>
      <c r="BS11" s="390" t="s">
        <v>411</v>
      </c>
      <c r="BT11" s="390" t="s">
        <v>411</v>
      </c>
      <c r="BU11" s="390" t="s">
        <v>411</v>
      </c>
      <c r="BV11" s="390" t="s">
        <v>411</v>
      </c>
      <c r="BW11" s="390" t="s">
        <v>411</v>
      </c>
      <c r="BX11" s="390" t="s">
        <v>411</v>
      </c>
      <c r="BY11" s="390" t="s">
        <v>411</v>
      </c>
      <c r="BZ11" s="390" t="s">
        <v>411</v>
      </c>
      <c r="CA11" s="390" t="s">
        <v>411</v>
      </c>
      <c r="CB11" s="390" t="s">
        <v>411</v>
      </c>
      <c r="CC11" s="390" t="s">
        <v>411</v>
      </c>
      <c r="CD11" s="390" t="s">
        <v>411</v>
      </c>
      <c r="CE11" s="390" t="s">
        <v>411</v>
      </c>
      <c r="CF11" s="390" t="s">
        <v>411</v>
      </c>
      <c r="CG11" s="390" t="s">
        <v>411</v>
      </c>
      <c r="CH11" s="390" t="s">
        <v>411</v>
      </c>
      <c r="CI11" s="390" t="s">
        <v>411</v>
      </c>
      <c r="CJ11" s="390" t="s">
        <v>411</v>
      </c>
      <c r="CK11" s="390" t="s">
        <v>411</v>
      </c>
      <c r="CL11" s="390" t="s">
        <v>411</v>
      </c>
      <c r="CM11" s="390" t="s">
        <v>411</v>
      </c>
      <c r="CN11" s="390" t="s">
        <v>411</v>
      </c>
      <c r="CO11" s="255">
        <f>IF(OR($C11="Non-Labour",$C11="Labour-related"),IF(Inputs!$DT11=$F$1,Inputs!CO11,Inputs!CO11*'Key assumptions'!$H$118),$F11*N(AI11)*avg_hrs)</f>
        <v>31947.05</v>
      </c>
      <c r="CP11" s="255">
        <f>IF(OR($C11="Non-Labour",$C11="Labour-related"),IF(Inputs!$DT11=$F$1,Inputs!CP11,Inputs!CP11*'Key assumptions'!$H$118),$F11*N(AJ11)*avg_hrs)</f>
        <v>31947.05</v>
      </c>
      <c r="CQ11" s="255">
        <f>IF(OR($C11="Non-Labour",$C11="Labour-related"),IF(Inputs!$DT11=$F$1,Inputs!CQ11,Inputs!CQ11*'Key assumptions'!$H$118),$F11*N(AK11)*avg_hrs)</f>
        <v>31947.05</v>
      </c>
      <c r="CR11" s="255">
        <f>IF(OR($C11="Non-Labour",$C11="Labour-related"),IF(Inputs!$DT11=$F$1,Inputs!CR11,Inputs!CR11*'Key assumptions'!$H$118),$F11*N(AL11)*avg_hrs)</f>
        <v>31947.05</v>
      </c>
      <c r="CS11" s="255">
        <f>IF(OR($C11="Non-Labour",$C11="Labour-related"),IF(Inputs!$DT11=$F$1,Inputs!CS11,Inputs!CS11*'Key assumptions'!$H$118),$F11*N(AM11)*avg_hrs)</f>
        <v>31947.05</v>
      </c>
      <c r="CT11" s="255">
        <f>IF(OR($C11="Non-Labour",$C11="Labour-related"),IF(Inputs!$DT11=$F$1,Inputs!CT11,Inputs!CT11*'Key assumptions'!$H$118),$F11*N(AN11)*avg_hrs)</f>
        <v>31947.05</v>
      </c>
      <c r="CU11" s="255">
        <f>IF(OR($C11="Non-Labour",$C11="Labour-related"),IF(Inputs!$DT11=$F$1,Inputs!CU11,Inputs!CU11*'Key assumptions'!$H$118),$F11*N(AO11)*avg_hrs)</f>
        <v>32977.600000000006</v>
      </c>
      <c r="CV11" s="255">
        <f>IF(OR($C11="Non-Labour",$C11="Labour-related"),IF(Inputs!$DT11=$F$1,Inputs!CV11,Inputs!CV11*'Key assumptions'!$H$118),$F11*N(AP11)*avg_hrs)</f>
        <v>32977.600000000006</v>
      </c>
      <c r="CW11" s="255">
        <f>IF(OR($C11="Non-Labour",$C11="Labour-related"),IF(Inputs!$DT11=$F$1,Inputs!CW11,Inputs!CW11*'Key assumptions'!$H$118),$F11*N(AQ11)*avg_hrs)</f>
        <v>46374.75</v>
      </c>
      <c r="CX11" s="255">
        <f>IF(OR($C11="Non-Labour",$C11="Labour-related"),IF(Inputs!$DT11=$F$1,Inputs!CX11,Inputs!CX11*'Key assumptions'!$H$118),$F11*N(AR11)*avg_hrs)</f>
        <v>46374.75</v>
      </c>
      <c r="CY11" s="255">
        <f>IF(OR($C11="Non-Labour",$C11="Labour-related"),IF(Inputs!$DT11=$F$1,Inputs!CY11,Inputs!CY11*'Key assumptions'!$H$118),$F11*N(AS11)*avg_hrs)</f>
        <v>46374.75</v>
      </c>
      <c r="CZ11" s="255">
        <f>IF(OR($C11="Non-Labour",$C11="Labour-related"),IF(Inputs!$DT11=$F$1,Inputs!CZ11,Inputs!CZ11*'Key assumptions'!$H$118),$F11*N(AT11)*avg_hrs)</f>
        <v>46374.75</v>
      </c>
      <c r="DA11" s="255">
        <f>IF(OR($C11="Non-Labour",$C11="Labour-related"),IF(Inputs!$DT11=$F$1,Inputs!DA11,Inputs!DA11*'Key assumptions'!$H$118),$F11*N(AU11)*avg_hrs)</f>
        <v>36069.250000000007</v>
      </c>
      <c r="DB11" s="255">
        <f>IF(OR($C11="Non-Labour",$C11="Labour-related"),IF(Inputs!$DT11=$F$1,Inputs!DB11,Inputs!DB11*'Key assumptions'!$H$118),$F11*N(AV11)*avg_hrs)</f>
        <v>36069.250000000007</v>
      </c>
      <c r="DC11" s="255">
        <f>IF(OR($C11="Non-Labour",$C11="Labour-related"),IF(Inputs!$DT11=$F$1,Inputs!DC11,Inputs!DC11*'Key assumptions'!$H$118),$F11*N(AW11)*avg_hrs)</f>
        <v>36069.250000000007</v>
      </c>
      <c r="DD11" s="255">
        <f>IF(OR($C11="Non-Labour",$C11="Labour-related"),IF(Inputs!$DT11=$F$1,Inputs!DD11,Inputs!DD11*'Key assumptions'!$H$118),$F11*N(AX11)*avg_hrs)</f>
        <v>0</v>
      </c>
      <c r="DE11" s="255">
        <f>IF(OR($C11="Non-Labour",$C11="Labour-related"),IF(Inputs!$DT11=$F$1,Inputs!DE11,Inputs!DE11*'Key assumptions'!$H$118),$F11*N(AY11)*avg_hrs)</f>
        <v>0</v>
      </c>
      <c r="DF11" s="255">
        <f>IF(OR($C11="Non-Labour",$C11="Labour-related"),IF(Inputs!$DT11=$F$1,Inputs!DF11,Inputs!DF11*'Key assumptions'!$H$118),$F11*N(AZ11)*avg_hrs)</f>
        <v>0</v>
      </c>
      <c r="DG11" s="255">
        <f>IF(OR($C11="Non-Labour",$C11="Labour-related"),IF(Inputs!$DT11=$F$1,Inputs!DG11,Inputs!DG11*'Key assumptions'!$H$118),$F11*N(BA11)*avg_hrs)</f>
        <v>0</v>
      </c>
      <c r="DH11" s="255">
        <f>IF(OR($C11="Non-Labour",$C11="Labour-related"),IF(Inputs!$DT11=$F$1,Inputs!DH11,Inputs!DH11*'Key assumptions'!$H$118),$F11*N(BB11)*avg_hrs)</f>
        <v>0</v>
      </c>
      <c r="DI11" s="255">
        <f>IF(OR($C11="Non-Labour",$C11="Labour-related"),IF(Inputs!$DT11=$F$1,Inputs!DI11,Inputs!DI11*'Key assumptions'!$H$118),$F11*N(BC11)*avg_hrs)</f>
        <v>0</v>
      </c>
      <c r="DJ11" s="255">
        <f>IF(OR($C11="Non-Labour",$C11="Labour-related"),IF(Inputs!$DT11=$F$1,Inputs!DJ11,Inputs!DJ11*'Key assumptions'!$H$118),$F11*N(BD11)*avg_hrs)</f>
        <v>0</v>
      </c>
      <c r="DK11" s="255">
        <f>IF(OR($C11="Non-Labour",$C11="Labour-related"),IF(Inputs!$DT11=$F$1,Inputs!DK11,Inputs!DK11*'Key assumptions'!$H$118),$F11*N(BE11)*avg_hrs)</f>
        <v>0</v>
      </c>
      <c r="DL11" s="255">
        <f>IF(OR($C11="Non-Labour",$C11="Labour-related"),IF(Inputs!$DT11=$F$1,Inputs!DL11,Inputs!DL11*'Key assumptions'!$H$118),$F11*N(BF11)*avg_hrs)</f>
        <v>0</v>
      </c>
      <c r="DM11" s="255">
        <f>IF(OR($C11="Non-Labour",$C11="Labour-related"),IF(Inputs!$DT11=$F$1,Inputs!DM11,Inputs!DM11*'Key assumptions'!$H$118),$F11*N(BG11)*avg_hrs)</f>
        <v>0</v>
      </c>
      <c r="DN11" s="255">
        <f>IF(OR($C11="Non-Labour",$C11="Labour-related"),IF(Inputs!$DT11=$F$1,Inputs!DN11,Inputs!DN11*'Key assumptions'!$H$118),$F11*N(BH11)*avg_hrs)</f>
        <v>0</v>
      </c>
      <c r="DO11" s="255">
        <f>IF(OR($C11="Non-Labour",$C11="Labour-related"),IF(Inputs!$DT11=$F$1,Inputs!DO11,Inputs!DO11*'Key assumptions'!$H$118),$F11*N(BI11)*avg_hrs)</f>
        <v>0</v>
      </c>
      <c r="DP11" s="255">
        <f>IF(OR($C11="Non-Labour",$C11="Labour-related"),IF(Inputs!$DT11=$F$1,Inputs!DP11,Inputs!DP11*'Key assumptions'!$H$118),$F11*N(BJ11)*avg_hrs)</f>
        <v>0</v>
      </c>
      <c r="DQ11" s="255">
        <f>IF(OR($C11="Non-Labour",$C11="Labour-related"),IF(Inputs!$DT11=$F$1,Inputs!DQ11,Inputs!DQ11*'Key assumptions'!$H$118),$F11*N(BK11)*avg_hrs)</f>
        <v>0</v>
      </c>
      <c r="DR11" s="255">
        <f>IF(OR($C11="Non-Labour",$C11="Labour-related"),IF(Inputs!$DT11=$F$1,Inputs!DR11,Inputs!DR11*'Key assumptions'!$H$118),$F11*N(BL11)*avg_hrs)</f>
        <v>0</v>
      </c>
      <c r="DT11" s="133" t="s">
        <v>213</v>
      </c>
      <c r="DU11" s="304"/>
      <c r="DV11" s="304"/>
      <c r="DW11" s="304"/>
      <c r="DX11" s="304"/>
      <c r="DY11" s="304"/>
      <c r="DZ11" s="304"/>
      <c r="EA11" s="255">
        <v>0</v>
      </c>
      <c r="EB11" s="255">
        <v>0</v>
      </c>
      <c r="EC11" s="255">
        <v>377181.3</v>
      </c>
      <c r="ED11" s="255">
        <f t="shared" si="6"/>
        <v>359661.95</v>
      </c>
      <c r="EE11" s="255">
        <f t="shared" si="6"/>
        <v>0</v>
      </c>
      <c r="EF11" s="255">
        <f t="shared" si="7"/>
        <v>736843.25</v>
      </c>
    </row>
    <row r="12" spans="1:136" x14ac:dyDescent="0.4">
      <c r="A12" s="133" t="str">
        <f>Inputs!A12</f>
        <v>Project Management</v>
      </c>
      <c r="B12" s="133" t="str">
        <f>Inputs!B12</f>
        <v>N/A</v>
      </c>
      <c r="C12" s="133" t="str">
        <f>Inputs!C12</f>
        <v>Internal Labour</v>
      </c>
      <c r="D12" s="133">
        <f>Inputs!D12</f>
        <v>606795</v>
      </c>
      <c r="E12" s="133" t="str">
        <f>Inputs!E12</f>
        <v>Project Engineer (CWO REZ)</v>
      </c>
      <c r="F12" s="290">
        <f>IF(Inputs!DT12=$F$1,Inputs!F12,
IF(Inputs!DT12='Key assumptions'!$E$118,Inputs!F12*'Key assumptions'!$H$118,Inputs!F12*'Key assumptions'!$H$119))</f>
        <v>206.11</v>
      </c>
      <c r="G12" s="290">
        <f>IF(Inputs!DT12=$F$1,Inputs!G12,Inputs!G12*'Key assumptions'!$H$118)</f>
        <v>90.282775517751475</v>
      </c>
      <c r="H12" s="281"/>
      <c r="I12" s="281"/>
      <c r="J12" s="281"/>
      <c r="K12" s="281"/>
      <c r="L12" s="281"/>
      <c r="M12" s="389" t="str">
        <f>Inputs!M12</f>
        <v>[C-i-C]</v>
      </c>
      <c r="N12" s="389" t="str">
        <f>Inputs!N12</f>
        <v>[C-i-C]</v>
      </c>
      <c r="O12" s="389" t="str">
        <f>Inputs!O12</f>
        <v>[C-i-C]</v>
      </c>
      <c r="P12" s="389" t="str">
        <f>Inputs!P12</f>
        <v>[C-i-C]</v>
      </c>
      <c r="Q12" s="389" t="str">
        <f>Inputs!Q12</f>
        <v>[C-i-C]</v>
      </c>
      <c r="R12" s="389" t="str">
        <f>Inputs!R12</f>
        <v>[C-i-C]</v>
      </c>
      <c r="S12" s="389" t="str">
        <f>Inputs!S12</f>
        <v>[C-i-C]</v>
      </c>
      <c r="T12" s="389" t="str">
        <f>Inputs!T12</f>
        <v>[C-i-C]</v>
      </c>
      <c r="U12" s="389" t="str">
        <f>Inputs!U12</f>
        <v>[C-i-C]</v>
      </c>
      <c r="V12" s="389" t="str">
        <f>Inputs!V12</f>
        <v>[C-i-C]</v>
      </c>
      <c r="W12" s="389" t="str">
        <f>Inputs!W12</f>
        <v>[C-i-C]</v>
      </c>
      <c r="X12" s="389" t="str">
        <f>Inputs!X12</f>
        <v>[C-i-C]</v>
      </c>
      <c r="Y12" s="389" t="str">
        <f>Inputs!Y12</f>
        <v>[C-i-C]</v>
      </c>
      <c r="Z12" s="389" t="str">
        <f>Inputs!Z12</f>
        <v>[C-i-C]</v>
      </c>
      <c r="AA12" s="389" t="str">
        <f>Inputs!AA12</f>
        <v>[C-i-C]</v>
      </c>
      <c r="AB12" s="389" t="str">
        <f>Inputs!AB12</f>
        <v>[C-i-C]</v>
      </c>
      <c r="AC12" s="389" t="str">
        <f>Inputs!AC12</f>
        <v>[C-i-C]</v>
      </c>
      <c r="AD12" s="389" t="str">
        <f>Inputs!AD12</f>
        <v>[C-i-C]</v>
      </c>
      <c r="AE12" s="389" t="str">
        <f>Inputs!AE12</f>
        <v>[C-i-C]</v>
      </c>
      <c r="AF12" s="389" t="str">
        <f>Inputs!AF12</f>
        <v>[C-i-C]</v>
      </c>
      <c r="AG12" s="389" t="str">
        <f>Inputs!AG12</f>
        <v>[C-i-C]</v>
      </c>
      <c r="AH12" s="389" t="str">
        <f>Inputs!AH12</f>
        <v>[C-i-C]</v>
      </c>
      <c r="AI12" s="254">
        <f>Inputs!AI12</f>
        <v>1.0333333333333332</v>
      </c>
      <c r="AJ12" s="254">
        <f>Inputs!AJ12</f>
        <v>1.0333333333333332</v>
      </c>
      <c r="AK12" s="254">
        <f>Inputs!AK12</f>
        <v>1.0333333333333332</v>
      </c>
      <c r="AL12" s="254">
        <f>Inputs!AL12</f>
        <v>1.0333333333333332</v>
      </c>
      <c r="AM12" s="254">
        <f>Inputs!AM12</f>
        <v>1.0333333333333332</v>
      </c>
      <c r="AN12" s="254">
        <f>Inputs!AN12</f>
        <v>1.0333333333333332</v>
      </c>
      <c r="AO12" s="254">
        <f>Inputs!AO12</f>
        <v>1.0666666666666667</v>
      </c>
      <c r="AP12" s="254">
        <f>Inputs!AP12</f>
        <v>1.0666666666666667</v>
      </c>
      <c r="AQ12" s="254">
        <f>Inputs!AQ12</f>
        <v>1.5</v>
      </c>
      <c r="AR12" s="254">
        <f>Inputs!AR12</f>
        <v>1.5</v>
      </c>
      <c r="AS12" s="254">
        <f>Inputs!AS12</f>
        <v>1.5</v>
      </c>
      <c r="AT12" s="254">
        <f>Inputs!AT12</f>
        <v>1.5</v>
      </c>
      <c r="AU12" s="254">
        <f>Inputs!AU12</f>
        <v>1.1666666666666667</v>
      </c>
      <c r="AV12" s="254">
        <f>Inputs!AV12</f>
        <v>1.1666666666666667</v>
      </c>
      <c r="AW12" s="254">
        <f>Inputs!AW12</f>
        <v>1.1666666666666667</v>
      </c>
      <c r="AX12" s="254">
        <f>Inputs!AX12</f>
        <v>0</v>
      </c>
      <c r="AY12" s="254">
        <f>Inputs!AY12</f>
        <v>0</v>
      </c>
      <c r="AZ12" s="254">
        <f>Inputs!AZ12</f>
        <v>0</v>
      </c>
      <c r="BA12" s="254">
        <f>Inputs!BA12</f>
        <v>0</v>
      </c>
      <c r="BB12" s="254">
        <f>Inputs!BB12</f>
        <v>0</v>
      </c>
      <c r="BC12" s="254">
        <f>Inputs!BC12</f>
        <v>0</v>
      </c>
      <c r="BD12" s="254">
        <f>Inputs!BD12</f>
        <v>0</v>
      </c>
      <c r="BE12" s="254">
        <f>Inputs!BE12</f>
        <v>0</v>
      </c>
      <c r="BF12" s="254">
        <f>Inputs!BF12</f>
        <v>0</v>
      </c>
      <c r="BG12" s="254">
        <f>Inputs!BG12</f>
        <v>0</v>
      </c>
      <c r="BH12" s="254">
        <f>Inputs!BH12</f>
        <v>0</v>
      </c>
      <c r="BI12" s="254">
        <f>Inputs!BI12</f>
        <v>0</v>
      </c>
      <c r="BJ12" s="254">
        <f>Inputs!BJ12</f>
        <v>0</v>
      </c>
      <c r="BK12" s="254">
        <f>Inputs!BK12</f>
        <v>0</v>
      </c>
      <c r="BL12" s="254">
        <f>Inputs!BL12</f>
        <v>0</v>
      </c>
      <c r="BN12" s="255">
        <f>IF(OR($C12="Non-Labour",$C12="Labour-related"),IF(Inputs!$DT12=$F$1,Inputs!BN12,Inputs!BN12*'Key assumptions'!$H$118),$F12*N(H12)*avg_hrs)</f>
        <v>0</v>
      </c>
      <c r="BO12" s="255">
        <f>IF(OR($C12="Non-Labour",$C12="Labour-related"),IF(Inputs!$DT12=$F$1,Inputs!BO12,Inputs!BO12*'Key assumptions'!$H$118),$F12*N(I12)*avg_hrs)</f>
        <v>0</v>
      </c>
      <c r="BP12" s="255">
        <f>IF(OR($C12="Non-Labour",$C12="Labour-related"),IF(Inputs!$DT12=$F$1,Inputs!BP12,Inputs!BP12*'Key assumptions'!$H$118),$F12*N(J12)*avg_hrs)</f>
        <v>0</v>
      </c>
      <c r="BQ12" s="255">
        <f>IF(OR($C12="Non-Labour",$C12="Labour-related"),IF(Inputs!$DT12=$F$1,Inputs!BQ12,Inputs!BQ12*'Key assumptions'!$H$118),$F12*N(K12)*avg_hrs)</f>
        <v>0</v>
      </c>
      <c r="BR12" s="255">
        <f>IF(OR($C12="Non-Labour",$C12="Labour-related"),IF(Inputs!$DT12=$F$1,Inputs!BR12,Inputs!BR12*'Key assumptions'!$H$118),$F12*N(L12)*avg_hrs)</f>
        <v>0</v>
      </c>
      <c r="BS12" s="390" t="s">
        <v>411</v>
      </c>
      <c r="BT12" s="390" t="s">
        <v>411</v>
      </c>
      <c r="BU12" s="390" t="s">
        <v>411</v>
      </c>
      <c r="BV12" s="390" t="s">
        <v>411</v>
      </c>
      <c r="BW12" s="390" t="s">
        <v>411</v>
      </c>
      <c r="BX12" s="390" t="s">
        <v>411</v>
      </c>
      <c r="BY12" s="390" t="s">
        <v>411</v>
      </c>
      <c r="BZ12" s="390" t="s">
        <v>411</v>
      </c>
      <c r="CA12" s="390" t="s">
        <v>411</v>
      </c>
      <c r="CB12" s="390" t="s">
        <v>411</v>
      </c>
      <c r="CC12" s="390" t="s">
        <v>411</v>
      </c>
      <c r="CD12" s="390" t="s">
        <v>411</v>
      </c>
      <c r="CE12" s="390" t="s">
        <v>411</v>
      </c>
      <c r="CF12" s="390" t="s">
        <v>411</v>
      </c>
      <c r="CG12" s="390" t="s">
        <v>411</v>
      </c>
      <c r="CH12" s="390" t="s">
        <v>411</v>
      </c>
      <c r="CI12" s="390" t="s">
        <v>411</v>
      </c>
      <c r="CJ12" s="390" t="s">
        <v>411</v>
      </c>
      <c r="CK12" s="390" t="s">
        <v>411</v>
      </c>
      <c r="CL12" s="390" t="s">
        <v>411</v>
      </c>
      <c r="CM12" s="390" t="s">
        <v>411</v>
      </c>
      <c r="CN12" s="390" t="s">
        <v>411</v>
      </c>
      <c r="CO12" s="255">
        <f>IF(OR($C12="Non-Labour",$C12="Labour-related"),IF(Inputs!$DT12=$F$1,Inputs!CO12,Inputs!CO12*'Key assumptions'!$H$118),$F12*N(AI12)*avg_hrs)</f>
        <v>31947.05</v>
      </c>
      <c r="CP12" s="255">
        <f>IF(OR($C12="Non-Labour",$C12="Labour-related"),IF(Inputs!$DT12=$F$1,Inputs!CP12,Inputs!CP12*'Key assumptions'!$H$118),$F12*N(AJ12)*avg_hrs)</f>
        <v>31947.05</v>
      </c>
      <c r="CQ12" s="255">
        <f>IF(OR($C12="Non-Labour",$C12="Labour-related"),IF(Inputs!$DT12=$F$1,Inputs!CQ12,Inputs!CQ12*'Key assumptions'!$H$118),$F12*N(AK12)*avg_hrs)</f>
        <v>31947.05</v>
      </c>
      <c r="CR12" s="255">
        <f>IF(OR($C12="Non-Labour",$C12="Labour-related"),IF(Inputs!$DT12=$F$1,Inputs!CR12,Inputs!CR12*'Key assumptions'!$H$118),$F12*N(AL12)*avg_hrs)</f>
        <v>31947.05</v>
      </c>
      <c r="CS12" s="255">
        <f>IF(OR($C12="Non-Labour",$C12="Labour-related"),IF(Inputs!$DT12=$F$1,Inputs!CS12,Inputs!CS12*'Key assumptions'!$H$118),$F12*N(AM12)*avg_hrs)</f>
        <v>31947.05</v>
      </c>
      <c r="CT12" s="255">
        <f>IF(OR($C12="Non-Labour",$C12="Labour-related"),IF(Inputs!$DT12=$F$1,Inputs!CT12,Inputs!CT12*'Key assumptions'!$H$118),$F12*N(AN12)*avg_hrs)</f>
        <v>31947.05</v>
      </c>
      <c r="CU12" s="255">
        <f>IF(OR($C12="Non-Labour",$C12="Labour-related"),IF(Inputs!$DT12=$F$1,Inputs!CU12,Inputs!CU12*'Key assumptions'!$H$118),$F12*N(AO12)*avg_hrs)</f>
        <v>32977.600000000006</v>
      </c>
      <c r="CV12" s="255">
        <f>IF(OR($C12="Non-Labour",$C12="Labour-related"),IF(Inputs!$DT12=$F$1,Inputs!CV12,Inputs!CV12*'Key assumptions'!$H$118),$F12*N(AP12)*avg_hrs)</f>
        <v>32977.600000000006</v>
      </c>
      <c r="CW12" s="255">
        <f>IF(OR($C12="Non-Labour",$C12="Labour-related"),IF(Inputs!$DT12=$F$1,Inputs!CW12,Inputs!CW12*'Key assumptions'!$H$118),$F12*N(AQ12)*avg_hrs)</f>
        <v>46374.75</v>
      </c>
      <c r="CX12" s="255">
        <f>IF(OR($C12="Non-Labour",$C12="Labour-related"),IF(Inputs!$DT12=$F$1,Inputs!CX12,Inputs!CX12*'Key assumptions'!$H$118),$F12*N(AR12)*avg_hrs)</f>
        <v>46374.75</v>
      </c>
      <c r="CY12" s="255">
        <f>IF(OR($C12="Non-Labour",$C12="Labour-related"),IF(Inputs!$DT12=$F$1,Inputs!CY12,Inputs!CY12*'Key assumptions'!$H$118),$F12*N(AS12)*avg_hrs)</f>
        <v>46374.75</v>
      </c>
      <c r="CZ12" s="255">
        <f>IF(OR($C12="Non-Labour",$C12="Labour-related"),IF(Inputs!$DT12=$F$1,Inputs!CZ12,Inputs!CZ12*'Key assumptions'!$H$118),$F12*N(AT12)*avg_hrs)</f>
        <v>46374.75</v>
      </c>
      <c r="DA12" s="255">
        <f>IF(OR($C12="Non-Labour",$C12="Labour-related"),IF(Inputs!$DT12=$F$1,Inputs!DA12,Inputs!DA12*'Key assumptions'!$H$118),$F12*N(AU12)*avg_hrs)</f>
        <v>36069.250000000007</v>
      </c>
      <c r="DB12" s="255">
        <f>IF(OR($C12="Non-Labour",$C12="Labour-related"),IF(Inputs!$DT12=$F$1,Inputs!DB12,Inputs!DB12*'Key assumptions'!$H$118),$F12*N(AV12)*avg_hrs)</f>
        <v>36069.250000000007</v>
      </c>
      <c r="DC12" s="255">
        <f>IF(OR($C12="Non-Labour",$C12="Labour-related"),IF(Inputs!$DT12=$F$1,Inputs!DC12,Inputs!DC12*'Key assumptions'!$H$118),$F12*N(AW12)*avg_hrs)</f>
        <v>36069.250000000007</v>
      </c>
      <c r="DD12" s="255">
        <f>IF(OR($C12="Non-Labour",$C12="Labour-related"),IF(Inputs!$DT12=$F$1,Inputs!DD12,Inputs!DD12*'Key assumptions'!$H$118),$F12*N(AX12)*avg_hrs)</f>
        <v>0</v>
      </c>
      <c r="DE12" s="255">
        <f>IF(OR($C12="Non-Labour",$C12="Labour-related"),IF(Inputs!$DT12=$F$1,Inputs!DE12,Inputs!DE12*'Key assumptions'!$H$118),$F12*N(AY12)*avg_hrs)</f>
        <v>0</v>
      </c>
      <c r="DF12" s="255">
        <f>IF(OR($C12="Non-Labour",$C12="Labour-related"),IF(Inputs!$DT12=$F$1,Inputs!DF12,Inputs!DF12*'Key assumptions'!$H$118),$F12*N(AZ12)*avg_hrs)</f>
        <v>0</v>
      </c>
      <c r="DG12" s="255">
        <f>IF(OR($C12="Non-Labour",$C12="Labour-related"),IF(Inputs!$DT12=$F$1,Inputs!DG12,Inputs!DG12*'Key assumptions'!$H$118),$F12*N(BA12)*avg_hrs)</f>
        <v>0</v>
      </c>
      <c r="DH12" s="255">
        <f>IF(OR($C12="Non-Labour",$C12="Labour-related"),IF(Inputs!$DT12=$F$1,Inputs!DH12,Inputs!DH12*'Key assumptions'!$H$118),$F12*N(BB12)*avg_hrs)</f>
        <v>0</v>
      </c>
      <c r="DI12" s="255">
        <f>IF(OR($C12="Non-Labour",$C12="Labour-related"),IF(Inputs!$DT12=$F$1,Inputs!DI12,Inputs!DI12*'Key assumptions'!$H$118),$F12*N(BC12)*avg_hrs)</f>
        <v>0</v>
      </c>
      <c r="DJ12" s="255">
        <f>IF(OR($C12="Non-Labour",$C12="Labour-related"),IF(Inputs!$DT12=$F$1,Inputs!DJ12,Inputs!DJ12*'Key assumptions'!$H$118),$F12*N(BD12)*avg_hrs)</f>
        <v>0</v>
      </c>
      <c r="DK12" s="255">
        <f>IF(OR($C12="Non-Labour",$C12="Labour-related"),IF(Inputs!$DT12=$F$1,Inputs!DK12,Inputs!DK12*'Key assumptions'!$H$118),$F12*N(BE12)*avg_hrs)</f>
        <v>0</v>
      </c>
      <c r="DL12" s="255">
        <f>IF(OR($C12="Non-Labour",$C12="Labour-related"),IF(Inputs!$DT12=$F$1,Inputs!DL12,Inputs!DL12*'Key assumptions'!$H$118),$F12*N(BF12)*avg_hrs)</f>
        <v>0</v>
      </c>
      <c r="DM12" s="255">
        <f>IF(OR($C12="Non-Labour",$C12="Labour-related"),IF(Inputs!$DT12=$F$1,Inputs!DM12,Inputs!DM12*'Key assumptions'!$H$118),$F12*N(BG12)*avg_hrs)</f>
        <v>0</v>
      </c>
      <c r="DN12" s="255">
        <f>IF(OR($C12="Non-Labour",$C12="Labour-related"),IF(Inputs!$DT12=$F$1,Inputs!DN12,Inputs!DN12*'Key assumptions'!$H$118),$F12*N(BH12)*avg_hrs)</f>
        <v>0</v>
      </c>
      <c r="DO12" s="255">
        <f>IF(OR($C12="Non-Labour",$C12="Labour-related"),IF(Inputs!$DT12=$F$1,Inputs!DO12,Inputs!DO12*'Key assumptions'!$H$118),$F12*N(BI12)*avg_hrs)</f>
        <v>0</v>
      </c>
      <c r="DP12" s="255">
        <f>IF(OR($C12="Non-Labour",$C12="Labour-related"),IF(Inputs!$DT12=$F$1,Inputs!DP12,Inputs!DP12*'Key assumptions'!$H$118),$F12*N(BJ12)*avg_hrs)</f>
        <v>0</v>
      </c>
      <c r="DQ12" s="255">
        <f>IF(OR($C12="Non-Labour",$C12="Labour-related"),IF(Inputs!$DT12=$F$1,Inputs!DQ12,Inputs!DQ12*'Key assumptions'!$H$118),$F12*N(BK12)*avg_hrs)</f>
        <v>0</v>
      </c>
      <c r="DR12" s="255">
        <f>IF(OR($C12="Non-Labour",$C12="Labour-related"),IF(Inputs!$DT12=$F$1,Inputs!DR12,Inputs!DR12*'Key assumptions'!$H$118),$F12*N(BL12)*avg_hrs)</f>
        <v>0</v>
      </c>
      <c r="DT12" s="133" t="s">
        <v>213</v>
      </c>
      <c r="DU12" s="304"/>
      <c r="DV12" s="304"/>
      <c r="DW12" s="304"/>
      <c r="DX12" s="304"/>
      <c r="DY12" s="304"/>
      <c r="DZ12" s="304"/>
      <c r="EA12" s="255">
        <v>120574.35</v>
      </c>
      <c r="EB12" s="255">
        <v>366360.52500000002</v>
      </c>
      <c r="EC12" s="255">
        <v>377181.3</v>
      </c>
      <c r="ED12" s="255">
        <f t="shared" si="6"/>
        <v>359661.95</v>
      </c>
      <c r="EE12" s="255">
        <f t="shared" si="6"/>
        <v>0</v>
      </c>
      <c r="EF12" s="255">
        <f t="shared" si="7"/>
        <v>1223778.125</v>
      </c>
    </row>
    <row r="13" spans="1:136" x14ac:dyDescent="0.4">
      <c r="A13" s="133" t="str">
        <f>Inputs!A13</f>
        <v>Project Management</v>
      </c>
      <c r="B13" s="133" t="str">
        <f>Inputs!B13</f>
        <v>N/A</v>
      </c>
      <c r="C13" s="133" t="str">
        <f>Inputs!C13</f>
        <v>Internal Labour</v>
      </c>
      <c r="D13" s="133">
        <f>Inputs!D13</f>
        <v>606795</v>
      </c>
      <c r="E13" s="133" t="str">
        <f>Inputs!E13</f>
        <v>Project Engineer (CWO REZ)</v>
      </c>
      <c r="F13" s="290">
        <f>IF(Inputs!DT13=$F$1,Inputs!F13,
IF(Inputs!DT13='Key assumptions'!$E$118,Inputs!F13*'Key assumptions'!$H$118,Inputs!F13*'Key assumptions'!$H$119))</f>
        <v>206.11</v>
      </c>
      <c r="G13" s="290">
        <f>IF(Inputs!DT13=$F$1,Inputs!G13,Inputs!G13*'Key assumptions'!$H$118)</f>
        <v>90.282775517751475</v>
      </c>
      <c r="H13" s="281"/>
      <c r="I13" s="281"/>
      <c r="J13" s="281"/>
      <c r="K13" s="281"/>
      <c r="L13" s="281"/>
      <c r="M13" s="389" t="str">
        <f>Inputs!M13</f>
        <v>[C-i-C]</v>
      </c>
      <c r="N13" s="389" t="str">
        <f>Inputs!N13</f>
        <v>[C-i-C]</v>
      </c>
      <c r="O13" s="389" t="str">
        <f>Inputs!O13</f>
        <v>[C-i-C]</v>
      </c>
      <c r="P13" s="389" t="str">
        <f>Inputs!P13</f>
        <v>[C-i-C]</v>
      </c>
      <c r="Q13" s="389" t="str">
        <f>Inputs!Q13</f>
        <v>[C-i-C]</v>
      </c>
      <c r="R13" s="389" t="str">
        <f>Inputs!R13</f>
        <v>[C-i-C]</v>
      </c>
      <c r="S13" s="389" t="str">
        <f>Inputs!S13</f>
        <v>[C-i-C]</v>
      </c>
      <c r="T13" s="389" t="str">
        <f>Inputs!T13</f>
        <v>[C-i-C]</v>
      </c>
      <c r="U13" s="389" t="str">
        <f>Inputs!U13</f>
        <v>[C-i-C]</v>
      </c>
      <c r="V13" s="389" t="str">
        <f>Inputs!V13</f>
        <v>[C-i-C]</v>
      </c>
      <c r="W13" s="389" t="str">
        <f>Inputs!W13</f>
        <v>[C-i-C]</v>
      </c>
      <c r="X13" s="389" t="str">
        <f>Inputs!X13</f>
        <v>[C-i-C]</v>
      </c>
      <c r="Y13" s="389" t="str">
        <f>Inputs!Y13</f>
        <v>[C-i-C]</v>
      </c>
      <c r="Z13" s="389" t="str">
        <f>Inputs!Z13</f>
        <v>[C-i-C]</v>
      </c>
      <c r="AA13" s="389" t="str">
        <f>Inputs!AA13</f>
        <v>[C-i-C]</v>
      </c>
      <c r="AB13" s="389" t="str">
        <f>Inputs!AB13</f>
        <v>[C-i-C]</v>
      </c>
      <c r="AC13" s="389" t="str">
        <f>Inputs!AC13</f>
        <v>[C-i-C]</v>
      </c>
      <c r="AD13" s="389" t="str">
        <f>Inputs!AD13</f>
        <v>[C-i-C]</v>
      </c>
      <c r="AE13" s="389" t="str">
        <f>Inputs!AE13</f>
        <v>[C-i-C]</v>
      </c>
      <c r="AF13" s="389" t="str">
        <f>Inputs!AF13</f>
        <v>[C-i-C]</v>
      </c>
      <c r="AG13" s="389" t="str">
        <f>Inputs!AG13</f>
        <v>[C-i-C]</v>
      </c>
      <c r="AH13" s="389" t="str">
        <f>Inputs!AH13</f>
        <v>[C-i-C]</v>
      </c>
      <c r="AI13" s="254">
        <f>Inputs!AI13</f>
        <v>1.0333333333333332</v>
      </c>
      <c r="AJ13" s="254">
        <f>Inputs!AJ13</f>
        <v>1.0333333333333332</v>
      </c>
      <c r="AK13" s="254">
        <f>Inputs!AK13</f>
        <v>1.0333333333333332</v>
      </c>
      <c r="AL13" s="254">
        <f>Inputs!AL13</f>
        <v>1.0333333333333332</v>
      </c>
      <c r="AM13" s="254">
        <f>Inputs!AM13</f>
        <v>1.0333333333333332</v>
      </c>
      <c r="AN13" s="254">
        <f>Inputs!AN13</f>
        <v>1.0333333333333332</v>
      </c>
      <c r="AO13" s="254">
        <f>Inputs!AO13</f>
        <v>1.0666666666666667</v>
      </c>
      <c r="AP13" s="254">
        <f>Inputs!AP13</f>
        <v>1.0666666666666667</v>
      </c>
      <c r="AQ13" s="254">
        <f>Inputs!AQ13</f>
        <v>1.5</v>
      </c>
      <c r="AR13" s="254">
        <f>Inputs!AR13</f>
        <v>1.5</v>
      </c>
      <c r="AS13" s="254">
        <f>Inputs!AS13</f>
        <v>1.5</v>
      </c>
      <c r="AT13" s="254">
        <f>Inputs!AT13</f>
        <v>1.5</v>
      </c>
      <c r="AU13" s="254">
        <f>Inputs!AU13</f>
        <v>1.1666666666666667</v>
      </c>
      <c r="AV13" s="254">
        <f>Inputs!AV13</f>
        <v>1.1666666666666667</v>
      </c>
      <c r="AW13" s="254">
        <f>Inputs!AW13</f>
        <v>1.1666666666666667</v>
      </c>
      <c r="AX13" s="254">
        <f>Inputs!AX13</f>
        <v>0</v>
      </c>
      <c r="AY13" s="254">
        <f>Inputs!AY13</f>
        <v>0</v>
      </c>
      <c r="AZ13" s="254">
        <f>Inputs!AZ13</f>
        <v>0</v>
      </c>
      <c r="BA13" s="254">
        <f>Inputs!BA13</f>
        <v>0</v>
      </c>
      <c r="BB13" s="254">
        <f>Inputs!BB13</f>
        <v>0</v>
      </c>
      <c r="BC13" s="254">
        <f>Inputs!BC13</f>
        <v>0</v>
      </c>
      <c r="BD13" s="254">
        <f>Inputs!BD13</f>
        <v>0</v>
      </c>
      <c r="BE13" s="254">
        <f>Inputs!BE13</f>
        <v>0</v>
      </c>
      <c r="BF13" s="254">
        <f>Inputs!BF13</f>
        <v>0</v>
      </c>
      <c r="BG13" s="254">
        <f>Inputs!BG13</f>
        <v>0</v>
      </c>
      <c r="BH13" s="254">
        <f>Inputs!BH13</f>
        <v>0</v>
      </c>
      <c r="BI13" s="254">
        <f>Inputs!BI13</f>
        <v>0</v>
      </c>
      <c r="BJ13" s="254">
        <f>Inputs!BJ13</f>
        <v>0</v>
      </c>
      <c r="BK13" s="254">
        <f>Inputs!BK13</f>
        <v>0</v>
      </c>
      <c r="BL13" s="254">
        <f>Inputs!BL13</f>
        <v>0</v>
      </c>
      <c r="BN13" s="255">
        <f>IF(OR($C13="Non-Labour",$C13="Labour-related"),IF(Inputs!$DT13=$F$1,Inputs!BN13,Inputs!BN13*'Key assumptions'!$H$118),$F13*N(H13)*avg_hrs)</f>
        <v>0</v>
      </c>
      <c r="BO13" s="255">
        <f>IF(OR($C13="Non-Labour",$C13="Labour-related"),IF(Inputs!$DT13=$F$1,Inputs!BO13,Inputs!BO13*'Key assumptions'!$H$118),$F13*N(I13)*avg_hrs)</f>
        <v>0</v>
      </c>
      <c r="BP13" s="255">
        <f>IF(OR($C13="Non-Labour",$C13="Labour-related"),IF(Inputs!$DT13=$F$1,Inputs!BP13,Inputs!BP13*'Key assumptions'!$H$118),$F13*N(J13)*avg_hrs)</f>
        <v>0</v>
      </c>
      <c r="BQ13" s="255">
        <f>IF(OR($C13="Non-Labour",$C13="Labour-related"),IF(Inputs!$DT13=$F$1,Inputs!BQ13,Inputs!BQ13*'Key assumptions'!$H$118),$F13*N(K13)*avg_hrs)</f>
        <v>0</v>
      </c>
      <c r="BR13" s="255">
        <f>IF(OR($C13="Non-Labour",$C13="Labour-related"),IF(Inputs!$DT13=$F$1,Inputs!BR13,Inputs!BR13*'Key assumptions'!$H$118),$F13*N(L13)*avg_hrs)</f>
        <v>0</v>
      </c>
      <c r="BS13" s="390" t="s">
        <v>411</v>
      </c>
      <c r="BT13" s="390" t="s">
        <v>411</v>
      </c>
      <c r="BU13" s="390" t="s">
        <v>411</v>
      </c>
      <c r="BV13" s="390" t="s">
        <v>411</v>
      </c>
      <c r="BW13" s="390" t="s">
        <v>411</v>
      </c>
      <c r="BX13" s="390" t="s">
        <v>411</v>
      </c>
      <c r="BY13" s="390" t="s">
        <v>411</v>
      </c>
      <c r="BZ13" s="390" t="s">
        <v>411</v>
      </c>
      <c r="CA13" s="390" t="s">
        <v>411</v>
      </c>
      <c r="CB13" s="390" t="s">
        <v>411</v>
      </c>
      <c r="CC13" s="390" t="s">
        <v>411</v>
      </c>
      <c r="CD13" s="390" t="s">
        <v>411</v>
      </c>
      <c r="CE13" s="390" t="s">
        <v>411</v>
      </c>
      <c r="CF13" s="390" t="s">
        <v>411</v>
      </c>
      <c r="CG13" s="390" t="s">
        <v>411</v>
      </c>
      <c r="CH13" s="390" t="s">
        <v>411</v>
      </c>
      <c r="CI13" s="390" t="s">
        <v>411</v>
      </c>
      <c r="CJ13" s="390" t="s">
        <v>411</v>
      </c>
      <c r="CK13" s="390" t="s">
        <v>411</v>
      </c>
      <c r="CL13" s="390" t="s">
        <v>411</v>
      </c>
      <c r="CM13" s="390" t="s">
        <v>411</v>
      </c>
      <c r="CN13" s="390" t="s">
        <v>411</v>
      </c>
      <c r="CO13" s="255">
        <f>IF(OR($C13="Non-Labour",$C13="Labour-related"),IF(Inputs!$DT13=$F$1,Inputs!CO13,Inputs!CO13*'Key assumptions'!$H$118),$F13*N(AI13)*avg_hrs)</f>
        <v>31947.05</v>
      </c>
      <c r="CP13" s="255">
        <f>IF(OR($C13="Non-Labour",$C13="Labour-related"),IF(Inputs!$DT13=$F$1,Inputs!CP13,Inputs!CP13*'Key assumptions'!$H$118),$F13*N(AJ13)*avg_hrs)</f>
        <v>31947.05</v>
      </c>
      <c r="CQ13" s="255">
        <f>IF(OR($C13="Non-Labour",$C13="Labour-related"),IF(Inputs!$DT13=$F$1,Inputs!CQ13,Inputs!CQ13*'Key assumptions'!$H$118),$F13*N(AK13)*avg_hrs)</f>
        <v>31947.05</v>
      </c>
      <c r="CR13" s="255">
        <f>IF(OR($C13="Non-Labour",$C13="Labour-related"),IF(Inputs!$DT13=$F$1,Inputs!CR13,Inputs!CR13*'Key assumptions'!$H$118),$F13*N(AL13)*avg_hrs)</f>
        <v>31947.05</v>
      </c>
      <c r="CS13" s="255">
        <f>IF(OR($C13="Non-Labour",$C13="Labour-related"),IF(Inputs!$DT13=$F$1,Inputs!CS13,Inputs!CS13*'Key assumptions'!$H$118),$F13*N(AM13)*avg_hrs)</f>
        <v>31947.05</v>
      </c>
      <c r="CT13" s="255">
        <f>IF(OR($C13="Non-Labour",$C13="Labour-related"),IF(Inputs!$DT13=$F$1,Inputs!CT13,Inputs!CT13*'Key assumptions'!$H$118),$F13*N(AN13)*avg_hrs)</f>
        <v>31947.05</v>
      </c>
      <c r="CU13" s="255">
        <f>IF(OR($C13="Non-Labour",$C13="Labour-related"),IF(Inputs!$DT13=$F$1,Inputs!CU13,Inputs!CU13*'Key assumptions'!$H$118),$F13*N(AO13)*avg_hrs)</f>
        <v>32977.600000000006</v>
      </c>
      <c r="CV13" s="255">
        <f>IF(OR($C13="Non-Labour",$C13="Labour-related"),IF(Inputs!$DT13=$F$1,Inputs!CV13,Inputs!CV13*'Key assumptions'!$H$118),$F13*N(AP13)*avg_hrs)</f>
        <v>32977.600000000006</v>
      </c>
      <c r="CW13" s="255">
        <f>IF(OR($C13="Non-Labour",$C13="Labour-related"),IF(Inputs!$DT13=$F$1,Inputs!CW13,Inputs!CW13*'Key assumptions'!$H$118),$F13*N(AQ13)*avg_hrs)</f>
        <v>46374.75</v>
      </c>
      <c r="CX13" s="255">
        <f>IF(OR($C13="Non-Labour",$C13="Labour-related"),IF(Inputs!$DT13=$F$1,Inputs!CX13,Inputs!CX13*'Key assumptions'!$H$118),$F13*N(AR13)*avg_hrs)</f>
        <v>46374.75</v>
      </c>
      <c r="CY13" s="255">
        <f>IF(OR($C13="Non-Labour",$C13="Labour-related"),IF(Inputs!$DT13=$F$1,Inputs!CY13,Inputs!CY13*'Key assumptions'!$H$118),$F13*N(AS13)*avg_hrs)</f>
        <v>46374.75</v>
      </c>
      <c r="CZ13" s="255">
        <f>IF(OR($C13="Non-Labour",$C13="Labour-related"),IF(Inputs!$DT13=$F$1,Inputs!CZ13,Inputs!CZ13*'Key assumptions'!$H$118),$F13*N(AT13)*avg_hrs)</f>
        <v>46374.75</v>
      </c>
      <c r="DA13" s="255">
        <f>IF(OR($C13="Non-Labour",$C13="Labour-related"),IF(Inputs!$DT13=$F$1,Inputs!DA13,Inputs!DA13*'Key assumptions'!$H$118),$F13*N(AU13)*avg_hrs)</f>
        <v>36069.250000000007</v>
      </c>
      <c r="DB13" s="255">
        <f>IF(OR($C13="Non-Labour",$C13="Labour-related"),IF(Inputs!$DT13=$F$1,Inputs!DB13,Inputs!DB13*'Key assumptions'!$H$118),$F13*N(AV13)*avg_hrs)</f>
        <v>36069.250000000007</v>
      </c>
      <c r="DC13" s="255">
        <f>IF(OR($C13="Non-Labour",$C13="Labour-related"),IF(Inputs!$DT13=$F$1,Inputs!DC13,Inputs!DC13*'Key assumptions'!$H$118),$F13*N(AW13)*avg_hrs)</f>
        <v>36069.250000000007</v>
      </c>
      <c r="DD13" s="255">
        <f>IF(OR($C13="Non-Labour",$C13="Labour-related"),IF(Inputs!$DT13=$F$1,Inputs!DD13,Inputs!DD13*'Key assumptions'!$H$118),$F13*N(AX13)*avg_hrs)</f>
        <v>0</v>
      </c>
      <c r="DE13" s="255">
        <f>IF(OR($C13="Non-Labour",$C13="Labour-related"),IF(Inputs!$DT13=$F$1,Inputs!DE13,Inputs!DE13*'Key assumptions'!$H$118),$F13*N(AY13)*avg_hrs)</f>
        <v>0</v>
      </c>
      <c r="DF13" s="255">
        <f>IF(OR($C13="Non-Labour",$C13="Labour-related"),IF(Inputs!$DT13=$F$1,Inputs!DF13,Inputs!DF13*'Key assumptions'!$H$118),$F13*N(AZ13)*avg_hrs)</f>
        <v>0</v>
      </c>
      <c r="DG13" s="255">
        <f>IF(OR($C13="Non-Labour",$C13="Labour-related"),IF(Inputs!$DT13=$F$1,Inputs!DG13,Inputs!DG13*'Key assumptions'!$H$118),$F13*N(BA13)*avg_hrs)</f>
        <v>0</v>
      </c>
      <c r="DH13" s="255">
        <f>IF(OR($C13="Non-Labour",$C13="Labour-related"),IF(Inputs!$DT13=$F$1,Inputs!DH13,Inputs!DH13*'Key assumptions'!$H$118),$F13*N(BB13)*avg_hrs)</f>
        <v>0</v>
      </c>
      <c r="DI13" s="255">
        <f>IF(OR($C13="Non-Labour",$C13="Labour-related"),IF(Inputs!$DT13=$F$1,Inputs!DI13,Inputs!DI13*'Key assumptions'!$H$118),$F13*N(BC13)*avg_hrs)</f>
        <v>0</v>
      </c>
      <c r="DJ13" s="255">
        <f>IF(OR($C13="Non-Labour",$C13="Labour-related"),IF(Inputs!$DT13=$F$1,Inputs!DJ13,Inputs!DJ13*'Key assumptions'!$H$118),$F13*N(BD13)*avg_hrs)</f>
        <v>0</v>
      </c>
      <c r="DK13" s="255">
        <f>IF(OR($C13="Non-Labour",$C13="Labour-related"),IF(Inputs!$DT13=$F$1,Inputs!DK13,Inputs!DK13*'Key assumptions'!$H$118),$F13*N(BE13)*avg_hrs)</f>
        <v>0</v>
      </c>
      <c r="DL13" s="255">
        <f>IF(OR($C13="Non-Labour",$C13="Labour-related"),IF(Inputs!$DT13=$F$1,Inputs!DL13,Inputs!DL13*'Key assumptions'!$H$118),$F13*N(BF13)*avg_hrs)</f>
        <v>0</v>
      </c>
      <c r="DM13" s="255">
        <f>IF(OR($C13="Non-Labour",$C13="Labour-related"),IF(Inputs!$DT13=$F$1,Inputs!DM13,Inputs!DM13*'Key assumptions'!$H$118),$F13*N(BG13)*avg_hrs)</f>
        <v>0</v>
      </c>
      <c r="DN13" s="255">
        <f>IF(OR($C13="Non-Labour",$C13="Labour-related"),IF(Inputs!$DT13=$F$1,Inputs!DN13,Inputs!DN13*'Key assumptions'!$H$118),$F13*N(BH13)*avg_hrs)</f>
        <v>0</v>
      </c>
      <c r="DO13" s="255">
        <f>IF(OR($C13="Non-Labour",$C13="Labour-related"),IF(Inputs!$DT13=$F$1,Inputs!DO13,Inputs!DO13*'Key assumptions'!$H$118),$F13*N(BI13)*avg_hrs)</f>
        <v>0</v>
      </c>
      <c r="DP13" s="255">
        <f>IF(OR($C13="Non-Labour",$C13="Labour-related"),IF(Inputs!$DT13=$F$1,Inputs!DP13,Inputs!DP13*'Key assumptions'!$H$118),$F13*N(BJ13)*avg_hrs)</f>
        <v>0</v>
      </c>
      <c r="DQ13" s="255">
        <f>IF(OR($C13="Non-Labour",$C13="Labour-related"),IF(Inputs!$DT13=$F$1,Inputs!DQ13,Inputs!DQ13*'Key assumptions'!$H$118),$F13*N(BK13)*avg_hrs)</f>
        <v>0</v>
      </c>
      <c r="DR13" s="255">
        <f>IF(OR($C13="Non-Labour",$C13="Labour-related"),IF(Inputs!$DT13=$F$1,Inputs!DR13,Inputs!DR13*'Key assumptions'!$H$118),$F13*N(BL13)*avg_hrs)</f>
        <v>0</v>
      </c>
      <c r="DT13" s="133" t="s">
        <v>213</v>
      </c>
      <c r="DU13" s="304"/>
      <c r="DV13" s="304"/>
      <c r="DW13" s="304"/>
      <c r="DX13" s="304"/>
      <c r="DY13" s="304"/>
      <c r="DZ13" s="304"/>
      <c r="EA13" s="255">
        <v>0</v>
      </c>
      <c r="EB13" s="255">
        <v>0</v>
      </c>
      <c r="EC13" s="255">
        <v>377181.3</v>
      </c>
      <c r="ED13" s="255">
        <f t="shared" si="6"/>
        <v>359661.95</v>
      </c>
      <c r="EE13" s="255">
        <f t="shared" si="6"/>
        <v>0</v>
      </c>
      <c r="EF13" s="255">
        <f t="shared" si="7"/>
        <v>736843.25</v>
      </c>
    </row>
    <row r="14" spans="1:136" x14ac:dyDescent="0.4">
      <c r="A14" s="133" t="str">
        <f>Inputs!A14</f>
        <v>Project Management</v>
      </c>
      <c r="B14" s="133" t="str">
        <f>Inputs!B14</f>
        <v>N/A</v>
      </c>
      <c r="C14" s="133" t="str">
        <f>Inputs!C14</f>
        <v>Internal Labour</v>
      </c>
      <c r="D14" s="133">
        <f>Inputs!D14</f>
        <v>606795</v>
      </c>
      <c r="E14" s="133" t="str">
        <f>Inputs!E14</f>
        <v>Project Engineer (CWO REZ)</v>
      </c>
      <c r="F14" s="290">
        <f>IF(Inputs!DT14=$F$1,Inputs!F14,
IF(Inputs!DT14='Key assumptions'!$E$118,Inputs!F14*'Key assumptions'!$H$118,Inputs!F14*'Key assumptions'!$H$119))</f>
        <v>206.11</v>
      </c>
      <c r="G14" s="290">
        <f>IF(Inputs!DT14=$F$1,Inputs!G14,Inputs!G14*'Key assumptions'!$H$118)</f>
        <v>90.282775517751475</v>
      </c>
      <c r="H14" s="281"/>
      <c r="I14" s="281"/>
      <c r="J14" s="281"/>
      <c r="K14" s="281"/>
      <c r="L14" s="281"/>
      <c r="M14" s="389" t="str">
        <f>Inputs!M14</f>
        <v>[C-i-C]</v>
      </c>
      <c r="N14" s="389" t="str">
        <f>Inputs!N14</f>
        <v>[C-i-C]</v>
      </c>
      <c r="O14" s="389" t="str">
        <f>Inputs!O14</f>
        <v>[C-i-C]</v>
      </c>
      <c r="P14" s="389" t="str">
        <f>Inputs!P14</f>
        <v>[C-i-C]</v>
      </c>
      <c r="Q14" s="389" t="str">
        <f>Inputs!Q14</f>
        <v>[C-i-C]</v>
      </c>
      <c r="R14" s="389" t="str">
        <f>Inputs!R14</f>
        <v>[C-i-C]</v>
      </c>
      <c r="S14" s="389" t="str">
        <f>Inputs!S14</f>
        <v>[C-i-C]</v>
      </c>
      <c r="T14" s="389" t="str">
        <f>Inputs!T14</f>
        <v>[C-i-C]</v>
      </c>
      <c r="U14" s="389" t="str">
        <f>Inputs!U14</f>
        <v>[C-i-C]</v>
      </c>
      <c r="V14" s="389" t="str">
        <f>Inputs!V14</f>
        <v>[C-i-C]</v>
      </c>
      <c r="W14" s="389" t="str">
        <f>Inputs!W14</f>
        <v>[C-i-C]</v>
      </c>
      <c r="X14" s="389" t="str">
        <f>Inputs!X14</f>
        <v>[C-i-C]</v>
      </c>
      <c r="Y14" s="389" t="str">
        <f>Inputs!Y14</f>
        <v>[C-i-C]</v>
      </c>
      <c r="Z14" s="389" t="str">
        <f>Inputs!Z14</f>
        <v>[C-i-C]</v>
      </c>
      <c r="AA14" s="389" t="str">
        <f>Inputs!AA14</f>
        <v>[C-i-C]</v>
      </c>
      <c r="AB14" s="389" t="str">
        <f>Inputs!AB14</f>
        <v>[C-i-C]</v>
      </c>
      <c r="AC14" s="389" t="str">
        <f>Inputs!AC14</f>
        <v>[C-i-C]</v>
      </c>
      <c r="AD14" s="389" t="str">
        <f>Inputs!AD14</f>
        <v>[C-i-C]</v>
      </c>
      <c r="AE14" s="389" t="str">
        <f>Inputs!AE14</f>
        <v>[C-i-C]</v>
      </c>
      <c r="AF14" s="389" t="str">
        <f>Inputs!AF14</f>
        <v>[C-i-C]</v>
      </c>
      <c r="AG14" s="389" t="str">
        <f>Inputs!AG14</f>
        <v>[C-i-C]</v>
      </c>
      <c r="AH14" s="389" t="str">
        <f>Inputs!AH14</f>
        <v>[C-i-C]</v>
      </c>
      <c r="AI14" s="254">
        <f>Inputs!AI14</f>
        <v>1.0333333333333332</v>
      </c>
      <c r="AJ14" s="254">
        <f>Inputs!AJ14</f>
        <v>1.0333333333333332</v>
      </c>
      <c r="AK14" s="254">
        <f>Inputs!AK14</f>
        <v>1.0333333333333332</v>
      </c>
      <c r="AL14" s="254">
        <f>Inputs!AL14</f>
        <v>1.0333333333333332</v>
      </c>
      <c r="AM14" s="254">
        <f>Inputs!AM14</f>
        <v>1.0333333333333332</v>
      </c>
      <c r="AN14" s="254">
        <f>Inputs!AN14</f>
        <v>1.0333333333333332</v>
      </c>
      <c r="AO14" s="254">
        <f>Inputs!AO14</f>
        <v>1.0666666666666667</v>
      </c>
      <c r="AP14" s="254">
        <f>Inputs!AP14</f>
        <v>1.0666666666666667</v>
      </c>
      <c r="AQ14" s="254">
        <f>Inputs!AQ14</f>
        <v>1.5</v>
      </c>
      <c r="AR14" s="254">
        <f>Inputs!AR14</f>
        <v>1.5</v>
      </c>
      <c r="AS14" s="254">
        <f>Inputs!AS14</f>
        <v>1.5</v>
      </c>
      <c r="AT14" s="254">
        <f>Inputs!AT14</f>
        <v>1.5</v>
      </c>
      <c r="AU14" s="254">
        <f>Inputs!AU14</f>
        <v>1.1666666666666667</v>
      </c>
      <c r="AV14" s="254">
        <f>Inputs!AV14</f>
        <v>1.1666666666666667</v>
      </c>
      <c r="AW14" s="254">
        <f>Inputs!AW14</f>
        <v>1.1666666666666667</v>
      </c>
      <c r="AX14" s="254">
        <f>Inputs!AX14</f>
        <v>0</v>
      </c>
      <c r="AY14" s="254">
        <f>Inputs!AY14</f>
        <v>0</v>
      </c>
      <c r="AZ14" s="254">
        <f>Inputs!AZ14</f>
        <v>0</v>
      </c>
      <c r="BA14" s="254">
        <f>Inputs!BA14</f>
        <v>0</v>
      </c>
      <c r="BB14" s="254">
        <f>Inputs!BB14</f>
        <v>0</v>
      </c>
      <c r="BC14" s="254">
        <f>Inputs!BC14</f>
        <v>0</v>
      </c>
      <c r="BD14" s="254">
        <f>Inputs!BD14</f>
        <v>0</v>
      </c>
      <c r="BE14" s="254">
        <f>Inputs!BE14</f>
        <v>0</v>
      </c>
      <c r="BF14" s="254">
        <f>Inputs!BF14</f>
        <v>0</v>
      </c>
      <c r="BG14" s="254">
        <f>Inputs!BG14</f>
        <v>0</v>
      </c>
      <c r="BH14" s="254">
        <f>Inputs!BH14</f>
        <v>0</v>
      </c>
      <c r="BI14" s="254">
        <f>Inputs!BI14</f>
        <v>0</v>
      </c>
      <c r="BJ14" s="254">
        <f>Inputs!BJ14</f>
        <v>0</v>
      </c>
      <c r="BK14" s="254">
        <f>Inputs!BK14</f>
        <v>0</v>
      </c>
      <c r="BL14" s="254">
        <f>Inputs!BL14</f>
        <v>0</v>
      </c>
      <c r="BN14" s="255">
        <f>IF(OR($C14="Non-Labour",$C14="Labour-related"),IF(Inputs!$DT14=$F$1,Inputs!BN14,Inputs!BN14*'Key assumptions'!$H$118),$F14*N(H14)*avg_hrs)</f>
        <v>0</v>
      </c>
      <c r="BO14" s="255">
        <f>IF(OR($C14="Non-Labour",$C14="Labour-related"),IF(Inputs!$DT14=$F$1,Inputs!BO14,Inputs!BO14*'Key assumptions'!$H$118),$F14*N(I14)*avg_hrs)</f>
        <v>0</v>
      </c>
      <c r="BP14" s="255">
        <f>IF(OR($C14="Non-Labour",$C14="Labour-related"),IF(Inputs!$DT14=$F$1,Inputs!BP14,Inputs!BP14*'Key assumptions'!$H$118),$F14*N(J14)*avg_hrs)</f>
        <v>0</v>
      </c>
      <c r="BQ14" s="255">
        <f>IF(OR($C14="Non-Labour",$C14="Labour-related"),IF(Inputs!$DT14=$F$1,Inputs!BQ14,Inputs!BQ14*'Key assumptions'!$H$118),$F14*N(K14)*avg_hrs)</f>
        <v>0</v>
      </c>
      <c r="BR14" s="255">
        <f>IF(OR($C14="Non-Labour",$C14="Labour-related"),IF(Inputs!$DT14=$F$1,Inputs!BR14,Inputs!BR14*'Key assumptions'!$H$118),$F14*N(L14)*avg_hrs)</f>
        <v>0</v>
      </c>
      <c r="BS14" s="390" t="s">
        <v>411</v>
      </c>
      <c r="BT14" s="390" t="s">
        <v>411</v>
      </c>
      <c r="BU14" s="390" t="s">
        <v>411</v>
      </c>
      <c r="BV14" s="390" t="s">
        <v>411</v>
      </c>
      <c r="BW14" s="390" t="s">
        <v>411</v>
      </c>
      <c r="BX14" s="390" t="s">
        <v>411</v>
      </c>
      <c r="BY14" s="390" t="s">
        <v>411</v>
      </c>
      <c r="BZ14" s="390" t="s">
        <v>411</v>
      </c>
      <c r="CA14" s="390" t="s">
        <v>411</v>
      </c>
      <c r="CB14" s="390" t="s">
        <v>411</v>
      </c>
      <c r="CC14" s="390" t="s">
        <v>411</v>
      </c>
      <c r="CD14" s="390" t="s">
        <v>411</v>
      </c>
      <c r="CE14" s="390" t="s">
        <v>411</v>
      </c>
      <c r="CF14" s="390" t="s">
        <v>411</v>
      </c>
      <c r="CG14" s="390" t="s">
        <v>411</v>
      </c>
      <c r="CH14" s="390" t="s">
        <v>411</v>
      </c>
      <c r="CI14" s="390" t="s">
        <v>411</v>
      </c>
      <c r="CJ14" s="390" t="s">
        <v>411</v>
      </c>
      <c r="CK14" s="390" t="s">
        <v>411</v>
      </c>
      <c r="CL14" s="390" t="s">
        <v>411</v>
      </c>
      <c r="CM14" s="390" t="s">
        <v>411</v>
      </c>
      <c r="CN14" s="390" t="s">
        <v>411</v>
      </c>
      <c r="CO14" s="255">
        <f>IF(OR($C14="Non-Labour",$C14="Labour-related"),IF(Inputs!$DT14=$F$1,Inputs!CO14,Inputs!CO14*'Key assumptions'!$H$118),$F14*N(AI14)*avg_hrs)</f>
        <v>31947.05</v>
      </c>
      <c r="CP14" s="255">
        <f>IF(OR($C14="Non-Labour",$C14="Labour-related"),IF(Inputs!$DT14=$F$1,Inputs!CP14,Inputs!CP14*'Key assumptions'!$H$118),$F14*N(AJ14)*avg_hrs)</f>
        <v>31947.05</v>
      </c>
      <c r="CQ14" s="255">
        <f>IF(OR($C14="Non-Labour",$C14="Labour-related"),IF(Inputs!$DT14=$F$1,Inputs!CQ14,Inputs!CQ14*'Key assumptions'!$H$118),$F14*N(AK14)*avg_hrs)</f>
        <v>31947.05</v>
      </c>
      <c r="CR14" s="255">
        <f>IF(OR($C14="Non-Labour",$C14="Labour-related"),IF(Inputs!$DT14=$F$1,Inputs!CR14,Inputs!CR14*'Key assumptions'!$H$118),$F14*N(AL14)*avg_hrs)</f>
        <v>31947.05</v>
      </c>
      <c r="CS14" s="255">
        <f>IF(OR($C14="Non-Labour",$C14="Labour-related"),IF(Inputs!$DT14=$F$1,Inputs!CS14,Inputs!CS14*'Key assumptions'!$H$118),$F14*N(AM14)*avg_hrs)</f>
        <v>31947.05</v>
      </c>
      <c r="CT14" s="255">
        <f>IF(OR($C14="Non-Labour",$C14="Labour-related"),IF(Inputs!$DT14=$F$1,Inputs!CT14,Inputs!CT14*'Key assumptions'!$H$118),$F14*N(AN14)*avg_hrs)</f>
        <v>31947.05</v>
      </c>
      <c r="CU14" s="255">
        <f>IF(OR($C14="Non-Labour",$C14="Labour-related"),IF(Inputs!$DT14=$F$1,Inputs!CU14,Inputs!CU14*'Key assumptions'!$H$118),$F14*N(AO14)*avg_hrs)</f>
        <v>32977.600000000006</v>
      </c>
      <c r="CV14" s="255">
        <f>IF(OR($C14="Non-Labour",$C14="Labour-related"),IF(Inputs!$DT14=$F$1,Inputs!CV14,Inputs!CV14*'Key assumptions'!$H$118),$F14*N(AP14)*avg_hrs)</f>
        <v>32977.600000000006</v>
      </c>
      <c r="CW14" s="255">
        <f>IF(OR($C14="Non-Labour",$C14="Labour-related"),IF(Inputs!$DT14=$F$1,Inputs!CW14,Inputs!CW14*'Key assumptions'!$H$118),$F14*N(AQ14)*avg_hrs)</f>
        <v>46374.75</v>
      </c>
      <c r="CX14" s="255">
        <f>IF(OR($C14="Non-Labour",$C14="Labour-related"),IF(Inputs!$DT14=$F$1,Inputs!CX14,Inputs!CX14*'Key assumptions'!$H$118),$F14*N(AR14)*avg_hrs)</f>
        <v>46374.75</v>
      </c>
      <c r="CY14" s="255">
        <f>IF(OR($C14="Non-Labour",$C14="Labour-related"),IF(Inputs!$DT14=$F$1,Inputs!CY14,Inputs!CY14*'Key assumptions'!$H$118),$F14*N(AS14)*avg_hrs)</f>
        <v>46374.75</v>
      </c>
      <c r="CZ14" s="255">
        <f>IF(OR($C14="Non-Labour",$C14="Labour-related"),IF(Inputs!$DT14=$F$1,Inputs!CZ14,Inputs!CZ14*'Key assumptions'!$H$118),$F14*N(AT14)*avg_hrs)</f>
        <v>46374.75</v>
      </c>
      <c r="DA14" s="255">
        <f>IF(OR($C14="Non-Labour",$C14="Labour-related"),IF(Inputs!$DT14=$F$1,Inputs!DA14,Inputs!DA14*'Key assumptions'!$H$118),$F14*N(AU14)*avg_hrs)</f>
        <v>36069.250000000007</v>
      </c>
      <c r="DB14" s="255">
        <f>IF(OR($C14="Non-Labour",$C14="Labour-related"),IF(Inputs!$DT14=$F$1,Inputs!DB14,Inputs!DB14*'Key assumptions'!$H$118),$F14*N(AV14)*avg_hrs)</f>
        <v>36069.250000000007</v>
      </c>
      <c r="DC14" s="255">
        <f>IF(OR($C14="Non-Labour",$C14="Labour-related"),IF(Inputs!$DT14=$F$1,Inputs!DC14,Inputs!DC14*'Key assumptions'!$H$118),$F14*N(AW14)*avg_hrs)</f>
        <v>36069.250000000007</v>
      </c>
      <c r="DD14" s="255">
        <f>IF(OR($C14="Non-Labour",$C14="Labour-related"),IF(Inputs!$DT14=$F$1,Inputs!DD14,Inputs!DD14*'Key assumptions'!$H$118),$F14*N(AX14)*avg_hrs)</f>
        <v>0</v>
      </c>
      <c r="DE14" s="255">
        <f>IF(OR($C14="Non-Labour",$C14="Labour-related"),IF(Inputs!$DT14=$F$1,Inputs!DE14,Inputs!DE14*'Key assumptions'!$H$118),$F14*N(AY14)*avg_hrs)</f>
        <v>0</v>
      </c>
      <c r="DF14" s="255">
        <f>IF(OR($C14="Non-Labour",$C14="Labour-related"),IF(Inputs!$DT14=$F$1,Inputs!DF14,Inputs!DF14*'Key assumptions'!$H$118),$F14*N(AZ14)*avg_hrs)</f>
        <v>0</v>
      </c>
      <c r="DG14" s="255">
        <f>IF(OR($C14="Non-Labour",$C14="Labour-related"),IF(Inputs!$DT14=$F$1,Inputs!DG14,Inputs!DG14*'Key assumptions'!$H$118),$F14*N(BA14)*avg_hrs)</f>
        <v>0</v>
      </c>
      <c r="DH14" s="255">
        <f>IF(OR($C14="Non-Labour",$C14="Labour-related"),IF(Inputs!$DT14=$F$1,Inputs!DH14,Inputs!DH14*'Key assumptions'!$H$118),$F14*N(BB14)*avg_hrs)</f>
        <v>0</v>
      </c>
      <c r="DI14" s="255">
        <f>IF(OR($C14="Non-Labour",$C14="Labour-related"),IF(Inputs!$DT14=$F$1,Inputs!DI14,Inputs!DI14*'Key assumptions'!$H$118),$F14*N(BC14)*avg_hrs)</f>
        <v>0</v>
      </c>
      <c r="DJ14" s="255">
        <f>IF(OR($C14="Non-Labour",$C14="Labour-related"),IF(Inputs!$DT14=$F$1,Inputs!DJ14,Inputs!DJ14*'Key assumptions'!$H$118),$F14*N(BD14)*avg_hrs)</f>
        <v>0</v>
      </c>
      <c r="DK14" s="255">
        <f>IF(OR($C14="Non-Labour",$C14="Labour-related"),IF(Inputs!$DT14=$F$1,Inputs!DK14,Inputs!DK14*'Key assumptions'!$H$118),$F14*N(BE14)*avg_hrs)</f>
        <v>0</v>
      </c>
      <c r="DL14" s="255">
        <f>IF(OR($C14="Non-Labour",$C14="Labour-related"),IF(Inputs!$DT14=$F$1,Inputs!DL14,Inputs!DL14*'Key assumptions'!$H$118),$F14*N(BF14)*avg_hrs)</f>
        <v>0</v>
      </c>
      <c r="DM14" s="255">
        <f>IF(OR($C14="Non-Labour",$C14="Labour-related"),IF(Inputs!$DT14=$F$1,Inputs!DM14,Inputs!DM14*'Key assumptions'!$H$118),$F14*N(BG14)*avg_hrs)</f>
        <v>0</v>
      </c>
      <c r="DN14" s="255">
        <f>IF(OR($C14="Non-Labour",$C14="Labour-related"),IF(Inputs!$DT14=$F$1,Inputs!DN14,Inputs!DN14*'Key assumptions'!$H$118),$F14*N(BH14)*avg_hrs)</f>
        <v>0</v>
      </c>
      <c r="DO14" s="255">
        <f>IF(OR($C14="Non-Labour",$C14="Labour-related"),IF(Inputs!$DT14=$F$1,Inputs!DO14,Inputs!DO14*'Key assumptions'!$H$118),$F14*N(BI14)*avg_hrs)</f>
        <v>0</v>
      </c>
      <c r="DP14" s="255">
        <f>IF(OR($C14="Non-Labour",$C14="Labour-related"),IF(Inputs!$DT14=$F$1,Inputs!DP14,Inputs!DP14*'Key assumptions'!$H$118),$F14*N(BJ14)*avg_hrs)</f>
        <v>0</v>
      </c>
      <c r="DQ14" s="255">
        <f>IF(OR($C14="Non-Labour",$C14="Labour-related"),IF(Inputs!$DT14=$F$1,Inputs!DQ14,Inputs!DQ14*'Key assumptions'!$H$118),$F14*N(BK14)*avg_hrs)</f>
        <v>0</v>
      </c>
      <c r="DR14" s="255">
        <f>IF(OR($C14="Non-Labour",$C14="Labour-related"),IF(Inputs!$DT14=$F$1,Inputs!DR14,Inputs!DR14*'Key assumptions'!$H$118),$F14*N(BL14)*avg_hrs)</f>
        <v>0</v>
      </c>
      <c r="DT14" s="133" t="s">
        <v>213</v>
      </c>
      <c r="DU14" s="304"/>
      <c r="DV14" s="304"/>
      <c r="DW14" s="304"/>
      <c r="DX14" s="304"/>
      <c r="DY14" s="304"/>
      <c r="DZ14" s="304"/>
      <c r="EA14" s="255">
        <v>0</v>
      </c>
      <c r="EB14" s="255">
        <v>0</v>
      </c>
      <c r="EC14" s="255">
        <v>377181.3</v>
      </c>
      <c r="ED14" s="255">
        <f t="shared" si="6"/>
        <v>359661.95</v>
      </c>
      <c r="EE14" s="255">
        <f t="shared" si="6"/>
        <v>0</v>
      </c>
      <c r="EF14" s="255">
        <f t="shared" si="7"/>
        <v>736843.25</v>
      </c>
    </row>
    <row r="15" spans="1:136" x14ac:dyDescent="0.4">
      <c r="A15" s="133" t="str">
        <f>Inputs!A15</f>
        <v>Project Management</v>
      </c>
      <c r="B15" s="133" t="str">
        <f>Inputs!B15</f>
        <v>N/A</v>
      </c>
      <c r="C15" s="133" t="str">
        <f>Inputs!C15</f>
        <v>Internal Labour</v>
      </c>
      <c r="D15" s="133">
        <f>Inputs!D15</f>
        <v>606795</v>
      </c>
      <c r="E15" s="133" t="str">
        <f>Inputs!E15</f>
        <v>Project Engineer (CWO REZ)</v>
      </c>
      <c r="F15" s="290">
        <f>IF(Inputs!DT15=$F$1,Inputs!F15,
IF(Inputs!DT15='Key assumptions'!$E$118,Inputs!F15*'Key assumptions'!$H$118,Inputs!F15*'Key assumptions'!$H$119))</f>
        <v>206.11</v>
      </c>
      <c r="G15" s="290">
        <f>IF(Inputs!DT15=$F$1,Inputs!G15,Inputs!G15*'Key assumptions'!$H$118)</f>
        <v>90.282775517751475</v>
      </c>
      <c r="H15" s="281"/>
      <c r="I15" s="281"/>
      <c r="J15" s="281"/>
      <c r="K15" s="281"/>
      <c r="L15" s="281"/>
      <c r="M15" s="389" t="str">
        <f>Inputs!M15</f>
        <v>[C-i-C]</v>
      </c>
      <c r="N15" s="389" t="str">
        <f>Inputs!N15</f>
        <v>[C-i-C]</v>
      </c>
      <c r="O15" s="389" t="str">
        <f>Inputs!O15</f>
        <v>[C-i-C]</v>
      </c>
      <c r="P15" s="389" t="str">
        <f>Inputs!P15</f>
        <v>[C-i-C]</v>
      </c>
      <c r="Q15" s="389" t="str">
        <f>Inputs!Q15</f>
        <v>[C-i-C]</v>
      </c>
      <c r="R15" s="389" t="str">
        <f>Inputs!R15</f>
        <v>[C-i-C]</v>
      </c>
      <c r="S15" s="389" t="str">
        <f>Inputs!S15</f>
        <v>[C-i-C]</v>
      </c>
      <c r="T15" s="389" t="str">
        <f>Inputs!T15</f>
        <v>[C-i-C]</v>
      </c>
      <c r="U15" s="389" t="str">
        <f>Inputs!U15</f>
        <v>[C-i-C]</v>
      </c>
      <c r="V15" s="389" t="str">
        <f>Inputs!V15</f>
        <v>[C-i-C]</v>
      </c>
      <c r="W15" s="389" t="str">
        <f>Inputs!W15</f>
        <v>[C-i-C]</v>
      </c>
      <c r="X15" s="389" t="str">
        <f>Inputs!X15</f>
        <v>[C-i-C]</v>
      </c>
      <c r="Y15" s="389" t="str">
        <f>Inputs!Y15</f>
        <v>[C-i-C]</v>
      </c>
      <c r="Z15" s="389" t="str">
        <f>Inputs!Z15</f>
        <v>[C-i-C]</v>
      </c>
      <c r="AA15" s="389" t="str">
        <f>Inputs!AA15</f>
        <v>[C-i-C]</v>
      </c>
      <c r="AB15" s="389" t="str">
        <f>Inputs!AB15</f>
        <v>[C-i-C]</v>
      </c>
      <c r="AC15" s="389" t="str">
        <f>Inputs!AC15</f>
        <v>[C-i-C]</v>
      </c>
      <c r="AD15" s="389" t="str">
        <f>Inputs!AD15</f>
        <v>[C-i-C]</v>
      </c>
      <c r="AE15" s="389" t="str">
        <f>Inputs!AE15</f>
        <v>[C-i-C]</v>
      </c>
      <c r="AF15" s="389" t="str">
        <f>Inputs!AF15</f>
        <v>[C-i-C]</v>
      </c>
      <c r="AG15" s="389" t="str">
        <f>Inputs!AG15</f>
        <v>[C-i-C]</v>
      </c>
      <c r="AH15" s="389" t="str">
        <f>Inputs!AH15</f>
        <v>[C-i-C]</v>
      </c>
      <c r="AI15" s="254">
        <f>Inputs!AI15</f>
        <v>1.0333333333333332</v>
      </c>
      <c r="AJ15" s="254">
        <f>Inputs!AJ15</f>
        <v>1.0333333333333332</v>
      </c>
      <c r="AK15" s="254">
        <f>Inputs!AK15</f>
        <v>1.0333333333333332</v>
      </c>
      <c r="AL15" s="254">
        <f>Inputs!AL15</f>
        <v>1.0333333333333332</v>
      </c>
      <c r="AM15" s="254">
        <f>Inputs!AM15</f>
        <v>1.0333333333333332</v>
      </c>
      <c r="AN15" s="254">
        <f>Inputs!AN15</f>
        <v>1.0333333333333332</v>
      </c>
      <c r="AO15" s="254">
        <f>Inputs!AO15</f>
        <v>1.0666666666666667</v>
      </c>
      <c r="AP15" s="254">
        <f>Inputs!AP15</f>
        <v>1.0666666666666667</v>
      </c>
      <c r="AQ15" s="254">
        <f>Inputs!AQ15</f>
        <v>1.5</v>
      </c>
      <c r="AR15" s="254">
        <f>Inputs!AR15</f>
        <v>1.5</v>
      </c>
      <c r="AS15" s="254">
        <f>Inputs!AS15</f>
        <v>1.5</v>
      </c>
      <c r="AT15" s="254">
        <f>Inputs!AT15</f>
        <v>1.5</v>
      </c>
      <c r="AU15" s="254">
        <f>Inputs!AU15</f>
        <v>1.1666666666666667</v>
      </c>
      <c r="AV15" s="254">
        <f>Inputs!AV15</f>
        <v>1.1666666666666667</v>
      </c>
      <c r="AW15" s="254">
        <f>Inputs!AW15</f>
        <v>1.1666666666666667</v>
      </c>
      <c r="AX15" s="254">
        <f>Inputs!AX15</f>
        <v>0</v>
      </c>
      <c r="AY15" s="254">
        <f>Inputs!AY15</f>
        <v>0</v>
      </c>
      <c r="AZ15" s="254">
        <f>Inputs!AZ15</f>
        <v>0</v>
      </c>
      <c r="BA15" s="254">
        <f>Inputs!BA15</f>
        <v>0</v>
      </c>
      <c r="BB15" s="254">
        <f>Inputs!BB15</f>
        <v>0</v>
      </c>
      <c r="BC15" s="254">
        <f>Inputs!BC15</f>
        <v>0</v>
      </c>
      <c r="BD15" s="254">
        <f>Inputs!BD15</f>
        <v>0</v>
      </c>
      <c r="BE15" s="254">
        <f>Inputs!BE15</f>
        <v>0</v>
      </c>
      <c r="BF15" s="254">
        <f>Inputs!BF15</f>
        <v>0</v>
      </c>
      <c r="BG15" s="254">
        <f>Inputs!BG15</f>
        <v>0</v>
      </c>
      <c r="BH15" s="254">
        <f>Inputs!BH15</f>
        <v>0</v>
      </c>
      <c r="BI15" s="254">
        <f>Inputs!BI15</f>
        <v>0</v>
      </c>
      <c r="BJ15" s="254">
        <f>Inputs!BJ15</f>
        <v>0</v>
      </c>
      <c r="BK15" s="254">
        <f>Inputs!BK15</f>
        <v>0</v>
      </c>
      <c r="BL15" s="254">
        <f>Inputs!BL15</f>
        <v>0</v>
      </c>
      <c r="BN15" s="255">
        <f>IF(OR($C15="Non-Labour",$C15="Labour-related"),IF(Inputs!$DT15=$F$1,Inputs!BN15,Inputs!BN15*'Key assumptions'!$H$118),$F15*N(H15)*avg_hrs)</f>
        <v>0</v>
      </c>
      <c r="BO15" s="255">
        <f>IF(OR($C15="Non-Labour",$C15="Labour-related"),IF(Inputs!$DT15=$F$1,Inputs!BO15,Inputs!BO15*'Key assumptions'!$H$118),$F15*N(I15)*avg_hrs)</f>
        <v>0</v>
      </c>
      <c r="BP15" s="255">
        <f>IF(OR($C15="Non-Labour",$C15="Labour-related"),IF(Inputs!$DT15=$F$1,Inputs!BP15,Inputs!BP15*'Key assumptions'!$H$118),$F15*N(J15)*avg_hrs)</f>
        <v>0</v>
      </c>
      <c r="BQ15" s="255">
        <f>IF(OR($C15="Non-Labour",$C15="Labour-related"),IF(Inputs!$DT15=$F$1,Inputs!BQ15,Inputs!BQ15*'Key assumptions'!$H$118),$F15*N(K15)*avg_hrs)</f>
        <v>0</v>
      </c>
      <c r="BR15" s="255">
        <f>IF(OR($C15="Non-Labour",$C15="Labour-related"),IF(Inputs!$DT15=$F$1,Inputs!BR15,Inputs!BR15*'Key assumptions'!$H$118),$F15*N(L15)*avg_hrs)</f>
        <v>0</v>
      </c>
      <c r="BS15" s="390" t="s">
        <v>411</v>
      </c>
      <c r="BT15" s="390" t="s">
        <v>411</v>
      </c>
      <c r="BU15" s="390" t="s">
        <v>411</v>
      </c>
      <c r="BV15" s="390" t="s">
        <v>411</v>
      </c>
      <c r="BW15" s="390" t="s">
        <v>411</v>
      </c>
      <c r="BX15" s="390" t="s">
        <v>411</v>
      </c>
      <c r="BY15" s="390" t="s">
        <v>411</v>
      </c>
      <c r="BZ15" s="390" t="s">
        <v>411</v>
      </c>
      <c r="CA15" s="390" t="s">
        <v>411</v>
      </c>
      <c r="CB15" s="390" t="s">
        <v>411</v>
      </c>
      <c r="CC15" s="390" t="s">
        <v>411</v>
      </c>
      <c r="CD15" s="390" t="s">
        <v>411</v>
      </c>
      <c r="CE15" s="390" t="s">
        <v>411</v>
      </c>
      <c r="CF15" s="390" t="s">
        <v>411</v>
      </c>
      <c r="CG15" s="390" t="s">
        <v>411</v>
      </c>
      <c r="CH15" s="390" t="s">
        <v>411</v>
      </c>
      <c r="CI15" s="390" t="s">
        <v>411</v>
      </c>
      <c r="CJ15" s="390" t="s">
        <v>411</v>
      </c>
      <c r="CK15" s="390" t="s">
        <v>411</v>
      </c>
      <c r="CL15" s="390" t="s">
        <v>411</v>
      </c>
      <c r="CM15" s="390" t="s">
        <v>411</v>
      </c>
      <c r="CN15" s="390" t="s">
        <v>411</v>
      </c>
      <c r="CO15" s="255">
        <f>IF(OR($C15="Non-Labour",$C15="Labour-related"),IF(Inputs!$DT15=$F$1,Inputs!CO15,Inputs!CO15*'Key assumptions'!$H$118),$F15*N(AI15)*avg_hrs)</f>
        <v>31947.05</v>
      </c>
      <c r="CP15" s="255">
        <f>IF(OR($C15="Non-Labour",$C15="Labour-related"),IF(Inputs!$DT15=$F$1,Inputs!CP15,Inputs!CP15*'Key assumptions'!$H$118),$F15*N(AJ15)*avg_hrs)</f>
        <v>31947.05</v>
      </c>
      <c r="CQ15" s="255">
        <f>IF(OR($C15="Non-Labour",$C15="Labour-related"),IF(Inputs!$DT15=$F$1,Inputs!CQ15,Inputs!CQ15*'Key assumptions'!$H$118),$F15*N(AK15)*avg_hrs)</f>
        <v>31947.05</v>
      </c>
      <c r="CR15" s="255">
        <f>IF(OR($C15="Non-Labour",$C15="Labour-related"),IF(Inputs!$DT15=$F$1,Inputs!CR15,Inputs!CR15*'Key assumptions'!$H$118),$F15*N(AL15)*avg_hrs)</f>
        <v>31947.05</v>
      </c>
      <c r="CS15" s="255">
        <f>IF(OR($C15="Non-Labour",$C15="Labour-related"),IF(Inputs!$DT15=$F$1,Inputs!CS15,Inputs!CS15*'Key assumptions'!$H$118),$F15*N(AM15)*avg_hrs)</f>
        <v>31947.05</v>
      </c>
      <c r="CT15" s="255">
        <f>IF(OR($C15="Non-Labour",$C15="Labour-related"),IF(Inputs!$DT15=$F$1,Inputs!CT15,Inputs!CT15*'Key assumptions'!$H$118),$F15*N(AN15)*avg_hrs)</f>
        <v>31947.05</v>
      </c>
      <c r="CU15" s="255">
        <f>IF(OR($C15="Non-Labour",$C15="Labour-related"),IF(Inputs!$DT15=$F$1,Inputs!CU15,Inputs!CU15*'Key assumptions'!$H$118),$F15*N(AO15)*avg_hrs)</f>
        <v>32977.600000000006</v>
      </c>
      <c r="CV15" s="255">
        <f>IF(OR($C15="Non-Labour",$C15="Labour-related"),IF(Inputs!$DT15=$F$1,Inputs!CV15,Inputs!CV15*'Key assumptions'!$H$118),$F15*N(AP15)*avg_hrs)</f>
        <v>32977.600000000006</v>
      </c>
      <c r="CW15" s="255">
        <f>IF(OR($C15="Non-Labour",$C15="Labour-related"),IF(Inputs!$DT15=$F$1,Inputs!CW15,Inputs!CW15*'Key assumptions'!$H$118),$F15*N(AQ15)*avg_hrs)</f>
        <v>46374.75</v>
      </c>
      <c r="CX15" s="255">
        <f>IF(OR($C15="Non-Labour",$C15="Labour-related"),IF(Inputs!$DT15=$F$1,Inputs!CX15,Inputs!CX15*'Key assumptions'!$H$118),$F15*N(AR15)*avg_hrs)</f>
        <v>46374.75</v>
      </c>
      <c r="CY15" s="255">
        <f>IF(OR($C15="Non-Labour",$C15="Labour-related"),IF(Inputs!$DT15=$F$1,Inputs!CY15,Inputs!CY15*'Key assumptions'!$H$118),$F15*N(AS15)*avg_hrs)</f>
        <v>46374.75</v>
      </c>
      <c r="CZ15" s="255">
        <f>IF(OR($C15="Non-Labour",$C15="Labour-related"),IF(Inputs!$DT15=$F$1,Inputs!CZ15,Inputs!CZ15*'Key assumptions'!$H$118),$F15*N(AT15)*avg_hrs)</f>
        <v>46374.75</v>
      </c>
      <c r="DA15" s="255">
        <f>IF(OR($C15="Non-Labour",$C15="Labour-related"),IF(Inputs!$DT15=$F$1,Inputs!DA15,Inputs!DA15*'Key assumptions'!$H$118),$F15*N(AU15)*avg_hrs)</f>
        <v>36069.250000000007</v>
      </c>
      <c r="DB15" s="255">
        <f>IF(OR($C15="Non-Labour",$C15="Labour-related"),IF(Inputs!$DT15=$F$1,Inputs!DB15,Inputs!DB15*'Key assumptions'!$H$118),$F15*N(AV15)*avg_hrs)</f>
        <v>36069.250000000007</v>
      </c>
      <c r="DC15" s="255">
        <f>IF(OR($C15="Non-Labour",$C15="Labour-related"),IF(Inputs!$DT15=$F$1,Inputs!DC15,Inputs!DC15*'Key assumptions'!$H$118),$F15*N(AW15)*avg_hrs)</f>
        <v>36069.250000000007</v>
      </c>
      <c r="DD15" s="255">
        <f>IF(OR($C15="Non-Labour",$C15="Labour-related"),IF(Inputs!$DT15=$F$1,Inputs!DD15,Inputs!DD15*'Key assumptions'!$H$118),$F15*N(AX15)*avg_hrs)</f>
        <v>0</v>
      </c>
      <c r="DE15" s="255">
        <f>IF(OR($C15="Non-Labour",$C15="Labour-related"),IF(Inputs!$DT15=$F$1,Inputs!DE15,Inputs!DE15*'Key assumptions'!$H$118),$F15*N(AY15)*avg_hrs)</f>
        <v>0</v>
      </c>
      <c r="DF15" s="255">
        <f>IF(OR($C15="Non-Labour",$C15="Labour-related"),IF(Inputs!$DT15=$F$1,Inputs!DF15,Inputs!DF15*'Key assumptions'!$H$118),$F15*N(AZ15)*avg_hrs)</f>
        <v>0</v>
      </c>
      <c r="DG15" s="255">
        <f>IF(OR($C15="Non-Labour",$C15="Labour-related"),IF(Inputs!$DT15=$F$1,Inputs!DG15,Inputs!DG15*'Key assumptions'!$H$118),$F15*N(BA15)*avg_hrs)</f>
        <v>0</v>
      </c>
      <c r="DH15" s="255">
        <f>IF(OR($C15="Non-Labour",$C15="Labour-related"),IF(Inputs!$DT15=$F$1,Inputs!DH15,Inputs!DH15*'Key assumptions'!$H$118),$F15*N(BB15)*avg_hrs)</f>
        <v>0</v>
      </c>
      <c r="DI15" s="255">
        <f>IF(OR($C15="Non-Labour",$C15="Labour-related"),IF(Inputs!$DT15=$F$1,Inputs!DI15,Inputs!DI15*'Key assumptions'!$H$118),$F15*N(BC15)*avg_hrs)</f>
        <v>0</v>
      </c>
      <c r="DJ15" s="255">
        <f>IF(OR($C15="Non-Labour",$C15="Labour-related"),IF(Inputs!$DT15=$F$1,Inputs!DJ15,Inputs!DJ15*'Key assumptions'!$H$118),$F15*N(BD15)*avg_hrs)</f>
        <v>0</v>
      </c>
      <c r="DK15" s="255">
        <f>IF(OR($C15="Non-Labour",$C15="Labour-related"),IF(Inputs!$DT15=$F$1,Inputs!DK15,Inputs!DK15*'Key assumptions'!$H$118),$F15*N(BE15)*avg_hrs)</f>
        <v>0</v>
      </c>
      <c r="DL15" s="255">
        <f>IF(OR($C15="Non-Labour",$C15="Labour-related"),IF(Inputs!$DT15=$F$1,Inputs!DL15,Inputs!DL15*'Key assumptions'!$H$118),$F15*N(BF15)*avg_hrs)</f>
        <v>0</v>
      </c>
      <c r="DM15" s="255">
        <f>IF(OR($C15="Non-Labour",$C15="Labour-related"),IF(Inputs!$DT15=$F$1,Inputs!DM15,Inputs!DM15*'Key assumptions'!$H$118),$F15*N(BG15)*avg_hrs)</f>
        <v>0</v>
      </c>
      <c r="DN15" s="255">
        <f>IF(OR($C15="Non-Labour",$C15="Labour-related"),IF(Inputs!$DT15=$F$1,Inputs!DN15,Inputs!DN15*'Key assumptions'!$H$118),$F15*N(BH15)*avg_hrs)</f>
        <v>0</v>
      </c>
      <c r="DO15" s="255">
        <f>IF(OR($C15="Non-Labour",$C15="Labour-related"),IF(Inputs!$DT15=$F$1,Inputs!DO15,Inputs!DO15*'Key assumptions'!$H$118),$F15*N(BI15)*avg_hrs)</f>
        <v>0</v>
      </c>
      <c r="DP15" s="255">
        <f>IF(OR($C15="Non-Labour",$C15="Labour-related"),IF(Inputs!$DT15=$F$1,Inputs!DP15,Inputs!DP15*'Key assumptions'!$H$118),$F15*N(BJ15)*avg_hrs)</f>
        <v>0</v>
      </c>
      <c r="DQ15" s="255">
        <f>IF(OR($C15="Non-Labour",$C15="Labour-related"),IF(Inputs!$DT15=$F$1,Inputs!DQ15,Inputs!DQ15*'Key assumptions'!$H$118),$F15*N(BK15)*avg_hrs)</f>
        <v>0</v>
      </c>
      <c r="DR15" s="255">
        <f>IF(OR($C15="Non-Labour",$C15="Labour-related"),IF(Inputs!$DT15=$F$1,Inputs!DR15,Inputs!DR15*'Key assumptions'!$H$118),$F15*N(BL15)*avg_hrs)</f>
        <v>0</v>
      </c>
      <c r="DT15" s="133" t="s">
        <v>213</v>
      </c>
      <c r="DU15" s="304"/>
      <c r="DV15" s="304"/>
      <c r="DW15" s="304"/>
      <c r="DX15" s="304"/>
      <c r="DY15" s="304"/>
      <c r="DZ15" s="304"/>
      <c r="EA15" s="255">
        <v>0</v>
      </c>
      <c r="EB15" s="255">
        <v>0</v>
      </c>
      <c r="EC15" s="255">
        <v>377181.3</v>
      </c>
      <c r="ED15" s="255">
        <f t="shared" si="6"/>
        <v>359661.95</v>
      </c>
      <c r="EE15" s="255">
        <f t="shared" si="6"/>
        <v>0</v>
      </c>
      <c r="EF15" s="255">
        <f t="shared" si="7"/>
        <v>736843.25</v>
      </c>
    </row>
    <row r="16" spans="1:136" x14ac:dyDescent="0.4">
      <c r="A16" s="133" t="str">
        <f>Inputs!A16</f>
        <v>Project Management</v>
      </c>
      <c r="B16" s="133" t="str">
        <f>Inputs!B16</f>
        <v>N/A</v>
      </c>
      <c r="C16" s="133" t="str">
        <f>Inputs!C16</f>
        <v>Internal Labour</v>
      </c>
      <c r="D16" s="133">
        <f>Inputs!D16</f>
        <v>606795</v>
      </c>
      <c r="E16" s="133" t="str">
        <f>Inputs!E16</f>
        <v>Project Engineer (CWO REZ)</v>
      </c>
      <c r="F16" s="290">
        <f>IF(Inputs!DT16=$F$1,Inputs!F16,
IF(Inputs!DT16='Key assumptions'!$E$118,Inputs!F16*'Key assumptions'!$H$118,Inputs!F16*'Key assumptions'!$H$119))</f>
        <v>206.11</v>
      </c>
      <c r="G16" s="290">
        <f>IF(Inputs!DT16=$F$1,Inputs!G16,Inputs!G16*'Key assumptions'!$H$118)</f>
        <v>90.282775517751475</v>
      </c>
      <c r="H16" s="281"/>
      <c r="I16" s="281"/>
      <c r="J16" s="281"/>
      <c r="K16" s="281"/>
      <c r="L16" s="281"/>
      <c r="M16" s="389" t="str">
        <f>Inputs!M16</f>
        <v>[C-i-C]</v>
      </c>
      <c r="N16" s="389" t="str">
        <f>Inputs!N16</f>
        <v>[C-i-C]</v>
      </c>
      <c r="O16" s="389" t="str">
        <f>Inputs!O16</f>
        <v>[C-i-C]</v>
      </c>
      <c r="P16" s="389" t="str">
        <f>Inputs!P16</f>
        <v>[C-i-C]</v>
      </c>
      <c r="Q16" s="389" t="str">
        <f>Inputs!Q16</f>
        <v>[C-i-C]</v>
      </c>
      <c r="R16" s="389" t="str">
        <f>Inputs!R16</f>
        <v>[C-i-C]</v>
      </c>
      <c r="S16" s="389" t="str">
        <f>Inputs!S16</f>
        <v>[C-i-C]</v>
      </c>
      <c r="T16" s="389" t="str">
        <f>Inputs!T16</f>
        <v>[C-i-C]</v>
      </c>
      <c r="U16" s="389" t="str">
        <f>Inputs!U16</f>
        <v>[C-i-C]</v>
      </c>
      <c r="V16" s="389" t="str">
        <f>Inputs!V16</f>
        <v>[C-i-C]</v>
      </c>
      <c r="W16" s="389" t="str">
        <f>Inputs!W16</f>
        <v>[C-i-C]</v>
      </c>
      <c r="X16" s="389" t="str">
        <f>Inputs!X16</f>
        <v>[C-i-C]</v>
      </c>
      <c r="Y16" s="389" t="str">
        <f>Inputs!Y16</f>
        <v>[C-i-C]</v>
      </c>
      <c r="Z16" s="389" t="str">
        <f>Inputs!Z16</f>
        <v>[C-i-C]</v>
      </c>
      <c r="AA16" s="389" t="str">
        <f>Inputs!AA16</f>
        <v>[C-i-C]</v>
      </c>
      <c r="AB16" s="389" t="str">
        <f>Inputs!AB16</f>
        <v>[C-i-C]</v>
      </c>
      <c r="AC16" s="389" t="str">
        <f>Inputs!AC16</f>
        <v>[C-i-C]</v>
      </c>
      <c r="AD16" s="389" t="str">
        <f>Inputs!AD16</f>
        <v>[C-i-C]</v>
      </c>
      <c r="AE16" s="389" t="str">
        <f>Inputs!AE16</f>
        <v>[C-i-C]</v>
      </c>
      <c r="AF16" s="389" t="str">
        <f>Inputs!AF16</f>
        <v>[C-i-C]</v>
      </c>
      <c r="AG16" s="389" t="str">
        <f>Inputs!AG16</f>
        <v>[C-i-C]</v>
      </c>
      <c r="AH16" s="389" t="str">
        <f>Inputs!AH16</f>
        <v>[C-i-C]</v>
      </c>
      <c r="AI16" s="254">
        <f>Inputs!AI16</f>
        <v>1.0333333333333332</v>
      </c>
      <c r="AJ16" s="254">
        <f>Inputs!AJ16</f>
        <v>1.0333333333333332</v>
      </c>
      <c r="AK16" s="254">
        <f>Inputs!AK16</f>
        <v>1.0333333333333332</v>
      </c>
      <c r="AL16" s="254">
        <f>Inputs!AL16</f>
        <v>1.0333333333333332</v>
      </c>
      <c r="AM16" s="254">
        <f>Inputs!AM16</f>
        <v>1.0333333333333332</v>
      </c>
      <c r="AN16" s="254">
        <f>Inputs!AN16</f>
        <v>1.0333333333333332</v>
      </c>
      <c r="AO16" s="254">
        <f>Inputs!AO16</f>
        <v>1.0666666666666667</v>
      </c>
      <c r="AP16" s="254">
        <f>Inputs!AP16</f>
        <v>1.0666666666666667</v>
      </c>
      <c r="AQ16" s="254">
        <f>Inputs!AQ16</f>
        <v>1.5</v>
      </c>
      <c r="AR16" s="254">
        <f>Inputs!AR16</f>
        <v>1.5</v>
      </c>
      <c r="AS16" s="254">
        <f>Inputs!AS16</f>
        <v>1.5</v>
      </c>
      <c r="AT16" s="254">
        <f>Inputs!AT16</f>
        <v>1.5</v>
      </c>
      <c r="AU16" s="254">
        <f>Inputs!AU16</f>
        <v>1.1666666666666667</v>
      </c>
      <c r="AV16" s="254">
        <f>Inputs!AV16</f>
        <v>1.1666666666666667</v>
      </c>
      <c r="AW16" s="254">
        <f>Inputs!AW16</f>
        <v>1.1666666666666667</v>
      </c>
      <c r="AX16" s="254">
        <f>Inputs!AX16</f>
        <v>0</v>
      </c>
      <c r="AY16" s="254">
        <f>Inputs!AY16</f>
        <v>0</v>
      </c>
      <c r="AZ16" s="254">
        <f>Inputs!AZ16</f>
        <v>0</v>
      </c>
      <c r="BA16" s="254">
        <f>Inputs!BA16</f>
        <v>0</v>
      </c>
      <c r="BB16" s="254">
        <f>Inputs!BB16</f>
        <v>0</v>
      </c>
      <c r="BC16" s="254">
        <f>Inputs!BC16</f>
        <v>0</v>
      </c>
      <c r="BD16" s="254">
        <f>Inputs!BD16</f>
        <v>0</v>
      </c>
      <c r="BE16" s="254">
        <f>Inputs!BE16</f>
        <v>0</v>
      </c>
      <c r="BF16" s="254">
        <f>Inputs!BF16</f>
        <v>0</v>
      </c>
      <c r="BG16" s="254">
        <f>Inputs!BG16</f>
        <v>0</v>
      </c>
      <c r="BH16" s="254">
        <f>Inputs!BH16</f>
        <v>0</v>
      </c>
      <c r="BI16" s="254">
        <f>Inputs!BI16</f>
        <v>0</v>
      </c>
      <c r="BJ16" s="254">
        <f>Inputs!BJ16</f>
        <v>0</v>
      </c>
      <c r="BK16" s="254">
        <f>Inputs!BK16</f>
        <v>0</v>
      </c>
      <c r="BL16" s="254">
        <f>Inputs!BL16</f>
        <v>0</v>
      </c>
      <c r="BN16" s="255">
        <f>IF(OR($C16="Non-Labour",$C16="Labour-related"),IF(Inputs!$DT16=$F$1,Inputs!BN16,Inputs!BN16*'Key assumptions'!$H$118),$F16*N(H16)*avg_hrs)</f>
        <v>0</v>
      </c>
      <c r="BO16" s="255">
        <f>IF(OR($C16="Non-Labour",$C16="Labour-related"),IF(Inputs!$DT16=$F$1,Inputs!BO16,Inputs!BO16*'Key assumptions'!$H$118),$F16*N(I16)*avg_hrs)</f>
        <v>0</v>
      </c>
      <c r="BP16" s="255">
        <f>IF(OR($C16="Non-Labour",$C16="Labour-related"),IF(Inputs!$DT16=$F$1,Inputs!BP16,Inputs!BP16*'Key assumptions'!$H$118),$F16*N(J16)*avg_hrs)</f>
        <v>0</v>
      </c>
      <c r="BQ16" s="255">
        <f>IF(OR($C16="Non-Labour",$C16="Labour-related"),IF(Inputs!$DT16=$F$1,Inputs!BQ16,Inputs!BQ16*'Key assumptions'!$H$118),$F16*N(K16)*avg_hrs)</f>
        <v>0</v>
      </c>
      <c r="BR16" s="255">
        <f>IF(OR($C16="Non-Labour",$C16="Labour-related"),IF(Inputs!$DT16=$F$1,Inputs!BR16,Inputs!BR16*'Key assumptions'!$H$118),$F16*N(L16)*avg_hrs)</f>
        <v>0</v>
      </c>
      <c r="BS16" s="390" t="s">
        <v>411</v>
      </c>
      <c r="BT16" s="390" t="s">
        <v>411</v>
      </c>
      <c r="BU16" s="390" t="s">
        <v>411</v>
      </c>
      <c r="BV16" s="390" t="s">
        <v>411</v>
      </c>
      <c r="BW16" s="390" t="s">
        <v>411</v>
      </c>
      <c r="BX16" s="390" t="s">
        <v>411</v>
      </c>
      <c r="BY16" s="390" t="s">
        <v>411</v>
      </c>
      <c r="BZ16" s="390" t="s">
        <v>411</v>
      </c>
      <c r="CA16" s="390" t="s">
        <v>411</v>
      </c>
      <c r="CB16" s="390" t="s">
        <v>411</v>
      </c>
      <c r="CC16" s="390" t="s">
        <v>411</v>
      </c>
      <c r="CD16" s="390" t="s">
        <v>411</v>
      </c>
      <c r="CE16" s="390" t="s">
        <v>411</v>
      </c>
      <c r="CF16" s="390" t="s">
        <v>411</v>
      </c>
      <c r="CG16" s="390" t="s">
        <v>411</v>
      </c>
      <c r="CH16" s="390" t="s">
        <v>411</v>
      </c>
      <c r="CI16" s="390" t="s">
        <v>411</v>
      </c>
      <c r="CJ16" s="390" t="s">
        <v>411</v>
      </c>
      <c r="CK16" s="390" t="s">
        <v>411</v>
      </c>
      <c r="CL16" s="390" t="s">
        <v>411</v>
      </c>
      <c r="CM16" s="390" t="s">
        <v>411</v>
      </c>
      <c r="CN16" s="390" t="s">
        <v>411</v>
      </c>
      <c r="CO16" s="255">
        <f>IF(OR($C16="Non-Labour",$C16="Labour-related"),IF(Inputs!$DT16=$F$1,Inputs!CO16,Inputs!CO16*'Key assumptions'!$H$118),$F16*N(AI16)*avg_hrs)</f>
        <v>31947.05</v>
      </c>
      <c r="CP16" s="255">
        <f>IF(OR($C16="Non-Labour",$C16="Labour-related"),IF(Inputs!$DT16=$F$1,Inputs!CP16,Inputs!CP16*'Key assumptions'!$H$118),$F16*N(AJ16)*avg_hrs)</f>
        <v>31947.05</v>
      </c>
      <c r="CQ16" s="255">
        <f>IF(OR($C16="Non-Labour",$C16="Labour-related"),IF(Inputs!$DT16=$F$1,Inputs!CQ16,Inputs!CQ16*'Key assumptions'!$H$118),$F16*N(AK16)*avg_hrs)</f>
        <v>31947.05</v>
      </c>
      <c r="CR16" s="255">
        <f>IF(OR($C16="Non-Labour",$C16="Labour-related"),IF(Inputs!$DT16=$F$1,Inputs!CR16,Inputs!CR16*'Key assumptions'!$H$118),$F16*N(AL16)*avg_hrs)</f>
        <v>31947.05</v>
      </c>
      <c r="CS16" s="255">
        <f>IF(OR($C16="Non-Labour",$C16="Labour-related"),IF(Inputs!$DT16=$F$1,Inputs!CS16,Inputs!CS16*'Key assumptions'!$H$118),$F16*N(AM16)*avg_hrs)</f>
        <v>31947.05</v>
      </c>
      <c r="CT16" s="255">
        <f>IF(OR($C16="Non-Labour",$C16="Labour-related"),IF(Inputs!$DT16=$F$1,Inputs!CT16,Inputs!CT16*'Key assumptions'!$H$118),$F16*N(AN16)*avg_hrs)</f>
        <v>31947.05</v>
      </c>
      <c r="CU16" s="255">
        <f>IF(OR($C16="Non-Labour",$C16="Labour-related"),IF(Inputs!$DT16=$F$1,Inputs!CU16,Inputs!CU16*'Key assumptions'!$H$118),$F16*N(AO16)*avg_hrs)</f>
        <v>32977.600000000006</v>
      </c>
      <c r="CV16" s="255">
        <f>IF(OR($C16="Non-Labour",$C16="Labour-related"),IF(Inputs!$DT16=$F$1,Inputs!CV16,Inputs!CV16*'Key assumptions'!$H$118),$F16*N(AP16)*avg_hrs)</f>
        <v>32977.600000000006</v>
      </c>
      <c r="CW16" s="255">
        <f>IF(OR($C16="Non-Labour",$C16="Labour-related"),IF(Inputs!$DT16=$F$1,Inputs!CW16,Inputs!CW16*'Key assumptions'!$H$118),$F16*N(AQ16)*avg_hrs)</f>
        <v>46374.75</v>
      </c>
      <c r="CX16" s="255">
        <f>IF(OR($C16="Non-Labour",$C16="Labour-related"),IF(Inputs!$DT16=$F$1,Inputs!CX16,Inputs!CX16*'Key assumptions'!$H$118),$F16*N(AR16)*avg_hrs)</f>
        <v>46374.75</v>
      </c>
      <c r="CY16" s="255">
        <f>IF(OR($C16="Non-Labour",$C16="Labour-related"),IF(Inputs!$DT16=$F$1,Inputs!CY16,Inputs!CY16*'Key assumptions'!$H$118),$F16*N(AS16)*avg_hrs)</f>
        <v>46374.75</v>
      </c>
      <c r="CZ16" s="255">
        <f>IF(OR($C16="Non-Labour",$C16="Labour-related"),IF(Inputs!$DT16=$F$1,Inputs!CZ16,Inputs!CZ16*'Key assumptions'!$H$118),$F16*N(AT16)*avg_hrs)</f>
        <v>46374.75</v>
      </c>
      <c r="DA16" s="255">
        <f>IF(OR($C16="Non-Labour",$C16="Labour-related"),IF(Inputs!$DT16=$F$1,Inputs!DA16,Inputs!DA16*'Key assumptions'!$H$118),$F16*N(AU16)*avg_hrs)</f>
        <v>36069.250000000007</v>
      </c>
      <c r="DB16" s="255">
        <f>IF(OR($C16="Non-Labour",$C16="Labour-related"),IF(Inputs!$DT16=$F$1,Inputs!DB16,Inputs!DB16*'Key assumptions'!$H$118),$F16*N(AV16)*avg_hrs)</f>
        <v>36069.250000000007</v>
      </c>
      <c r="DC16" s="255">
        <f>IF(OR($C16="Non-Labour",$C16="Labour-related"),IF(Inputs!$DT16=$F$1,Inputs!DC16,Inputs!DC16*'Key assumptions'!$H$118),$F16*N(AW16)*avg_hrs)</f>
        <v>36069.250000000007</v>
      </c>
      <c r="DD16" s="255">
        <f>IF(OR($C16="Non-Labour",$C16="Labour-related"),IF(Inputs!$DT16=$F$1,Inputs!DD16,Inputs!DD16*'Key assumptions'!$H$118),$F16*N(AX16)*avg_hrs)</f>
        <v>0</v>
      </c>
      <c r="DE16" s="255">
        <f>IF(OR($C16="Non-Labour",$C16="Labour-related"),IF(Inputs!$DT16=$F$1,Inputs!DE16,Inputs!DE16*'Key assumptions'!$H$118),$F16*N(AY16)*avg_hrs)</f>
        <v>0</v>
      </c>
      <c r="DF16" s="255">
        <f>IF(OR($C16="Non-Labour",$C16="Labour-related"),IF(Inputs!$DT16=$F$1,Inputs!DF16,Inputs!DF16*'Key assumptions'!$H$118),$F16*N(AZ16)*avg_hrs)</f>
        <v>0</v>
      </c>
      <c r="DG16" s="255">
        <f>IF(OR($C16="Non-Labour",$C16="Labour-related"),IF(Inputs!$DT16=$F$1,Inputs!DG16,Inputs!DG16*'Key assumptions'!$H$118),$F16*N(BA16)*avg_hrs)</f>
        <v>0</v>
      </c>
      <c r="DH16" s="255">
        <f>IF(OR($C16="Non-Labour",$C16="Labour-related"),IF(Inputs!$DT16=$F$1,Inputs!DH16,Inputs!DH16*'Key assumptions'!$H$118),$F16*N(BB16)*avg_hrs)</f>
        <v>0</v>
      </c>
      <c r="DI16" s="255">
        <f>IF(OR($C16="Non-Labour",$C16="Labour-related"),IF(Inputs!$DT16=$F$1,Inputs!DI16,Inputs!DI16*'Key assumptions'!$H$118),$F16*N(BC16)*avg_hrs)</f>
        <v>0</v>
      </c>
      <c r="DJ16" s="255">
        <f>IF(OR($C16="Non-Labour",$C16="Labour-related"),IF(Inputs!$DT16=$F$1,Inputs!DJ16,Inputs!DJ16*'Key assumptions'!$H$118),$F16*N(BD16)*avg_hrs)</f>
        <v>0</v>
      </c>
      <c r="DK16" s="255">
        <f>IF(OR($C16="Non-Labour",$C16="Labour-related"),IF(Inputs!$DT16=$F$1,Inputs!DK16,Inputs!DK16*'Key assumptions'!$H$118),$F16*N(BE16)*avg_hrs)</f>
        <v>0</v>
      </c>
      <c r="DL16" s="255">
        <f>IF(OR($C16="Non-Labour",$C16="Labour-related"),IF(Inputs!$DT16=$F$1,Inputs!DL16,Inputs!DL16*'Key assumptions'!$H$118),$F16*N(BF16)*avg_hrs)</f>
        <v>0</v>
      </c>
      <c r="DM16" s="255">
        <f>IF(OR($C16="Non-Labour",$C16="Labour-related"),IF(Inputs!$DT16=$F$1,Inputs!DM16,Inputs!DM16*'Key assumptions'!$H$118),$F16*N(BG16)*avg_hrs)</f>
        <v>0</v>
      </c>
      <c r="DN16" s="255">
        <f>IF(OR($C16="Non-Labour",$C16="Labour-related"),IF(Inputs!$DT16=$F$1,Inputs!DN16,Inputs!DN16*'Key assumptions'!$H$118),$F16*N(BH16)*avg_hrs)</f>
        <v>0</v>
      </c>
      <c r="DO16" s="255">
        <f>IF(OR($C16="Non-Labour",$C16="Labour-related"),IF(Inputs!$DT16=$F$1,Inputs!DO16,Inputs!DO16*'Key assumptions'!$H$118),$F16*N(BI16)*avg_hrs)</f>
        <v>0</v>
      </c>
      <c r="DP16" s="255">
        <f>IF(OR($C16="Non-Labour",$C16="Labour-related"),IF(Inputs!$DT16=$F$1,Inputs!DP16,Inputs!DP16*'Key assumptions'!$H$118),$F16*N(BJ16)*avg_hrs)</f>
        <v>0</v>
      </c>
      <c r="DQ16" s="255">
        <f>IF(OR($C16="Non-Labour",$C16="Labour-related"),IF(Inputs!$DT16=$F$1,Inputs!DQ16,Inputs!DQ16*'Key assumptions'!$H$118),$F16*N(BK16)*avg_hrs)</f>
        <v>0</v>
      </c>
      <c r="DR16" s="255">
        <f>IF(OR($C16="Non-Labour",$C16="Labour-related"),IF(Inputs!$DT16=$F$1,Inputs!DR16,Inputs!DR16*'Key assumptions'!$H$118),$F16*N(BL16)*avg_hrs)</f>
        <v>0</v>
      </c>
      <c r="DT16" s="133" t="s">
        <v>213</v>
      </c>
      <c r="DU16" s="304"/>
      <c r="DV16" s="304"/>
      <c r="DW16" s="304"/>
      <c r="DX16" s="304"/>
      <c r="DY16" s="304"/>
      <c r="DZ16" s="304"/>
      <c r="EA16" s="255">
        <v>0</v>
      </c>
      <c r="EB16" s="255">
        <v>0</v>
      </c>
      <c r="EC16" s="255">
        <v>377181.3</v>
      </c>
      <c r="ED16" s="255">
        <f t="shared" si="6"/>
        <v>359661.95</v>
      </c>
      <c r="EE16" s="255">
        <f t="shared" si="6"/>
        <v>0</v>
      </c>
      <c r="EF16" s="255">
        <f t="shared" si="7"/>
        <v>736843.25</v>
      </c>
    </row>
    <row r="17" spans="1:136" x14ac:dyDescent="0.4">
      <c r="A17" s="133" t="str">
        <f>Inputs!A17</f>
        <v>Other support and corporate roles</v>
      </c>
      <c r="B17" s="133" t="str">
        <f>Inputs!B17</f>
        <v>N/A</v>
      </c>
      <c r="C17" s="133" t="str">
        <f>Inputs!C17</f>
        <v>Internal Labour</v>
      </c>
      <c r="D17" s="133">
        <f>Inputs!D17</f>
        <v>606795</v>
      </c>
      <c r="E17" s="133" t="str">
        <f>Inputs!E17</f>
        <v>Project Admin (close out, etc.)</v>
      </c>
      <c r="F17" s="290">
        <f>IF(Inputs!DT17=$F$1,Inputs!F17,
IF(Inputs!DT17='Key assumptions'!$E$118,Inputs!F17*'Key assumptions'!$H$118,Inputs!F17*'Key assumptions'!$H$119))</f>
        <v>172.76</v>
      </c>
      <c r="G17" s="290">
        <f>IF(Inputs!DT17=$F$1,Inputs!G17,Inputs!G17*'Key assumptions'!$H$118)</f>
        <v>75.67053439349111</v>
      </c>
      <c r="H17" s="281"/>
      <c r="I17" s="281"/>
      <c r="J17" s="281"/>
      <c r="K17" s="281"/>
      <c r="L17" s="281"/>
      <c r="M17" s="389" t="str">
        <f>Inputs!M17</f>
        <v>[C-i-C]</v>
      </c>
      <c r="N17" s="389" t="str">
        <f>Inputs!N17</f>
        <v>[C-i-C]</v>
      </c>
      <c r="O17" s="389" t="str">
        <f>Inputs!O17</f>
        <v>[C-i-C]</v>
      </c>
      <c r="P17" s="389" t="str">
        <f>Inputs!P17</f>
        <v>[C-i-C]</v>
      </c>
      <c r="Q17" s="389" t="str">
        <f>Inputs!Q17</f>
        <v>[C-i-C]</v>
      </c>
      <c r="R17" s="389" t="str">
        <f>Inputs!R17</f>
        <v>[C-i-C]</v>
      </c>
      <c r="S17" s="389" t="str">
        <f>Inputs!S17</f>
        <v>[C-i-C]</v>
      </c>
      <c r="T17" s="389" t="str">
        <f>Inputs!T17</f>
        <v>[C-i-C]</v>
      </c>
      <c r="U17" s="389" t="str">
        <f>Inputs!U17</f>
        <v>[C-i-C]</v>
      </c>
      <c r="V17" s="389" t="str">
        <f>Inputs!V17</f>
        <v>[C-i-C]</v>
      </c>
      <c r="W17" s="389" t="str">
        <f>Inputs!W17</f>
        <v>[C-i-C]</v>
      </c>
      <c r="X17" s="389" t="str">
        <f>Inputs!X17</f>
        <v>[C-i-C]</v>
      </c>
      <c r="Y17" s="389" t="str">
        <f>Inputs!Y17</f>
        <v>[C-i-C]</v>
      </c>
      <c r="Z17" s="389" t="str">
        <f>Inputs!Z17</f>
        <v>[C-i-C]</v>
      </c>
      <c r="AA17" s="389" t="str">
        <f>Inputs!AA17</f>
        <v>[C-i-C]</v>
      </c>
      <c r="AB17" s="389" t="str">
        <f>Inputs!AB17</f>
        <v>[C-i-C]</v>
      </c>
      <c r="AC17" s="389" t="str">
        <f>Inputs!AC17</f>
        <v>[C-i-C]</v>
      </c>
      <c r="AD17" s="389" t="str">
        <f>Inputs!AD17</f>
        <v>[C-i-C]</v>
      </c>
      <c r="AE17" s="389" t="str">
        <f>Inputs!AE17</f>
        <v>[C-i-C]</v>
      </c>
      <c r="AF17" s="389" t="str">
        <f>Inputs!AF17</f>
        <v>[C-i-C]</v>
      </c>
      <c r="AG17" s="389" t="str">
        <f>Inputs!AG17</f>
        <v>[C-i-C]</v>
      </c>
      <c r="AH17" s="389" t="str">
        <f>Inputs!AH17</f>
        <v>[C-i-C]</v>
      </c>
      <c r="AI17" s="254">
        <f>Inputs!AI17</f>
        <v>1</v>
      </c>
      <c r="AJ17" s="254">
        <f>Inputs!AJ17</f>
        <v>1</v>
      </c>
      <c r="AK17" s="254">
        <f>Inputs!AK17</f>
        <v>1</v>
      </c>
      <c r="AL17" s="254">
        <f>Inputs!AL17</f>
        <v>1</v>
      </c>
      <c r="AM17" s="254">
        <f>Inputs!AM17</f>
        <v>1</v>
      </c>
      <c r="AN17" s="254">
        <f>Inputs!AN17</f>
        <v>1</v>
      </c>
      <c r="AO17" s="254">
        <f>Inputs!AO17</f>
        <v>1</v>
      </c>
      <c r="AP17" s="254">
        <f>Inputs!AP17</f>
        <v>1</v>
      </c>
      <c r="AQ17" s="254">
        <f>Inputs!AQ17</f>
        <v>1</v>
      </c>
      <c r="AR17" s="254">
        <f>Inputs!AR17</f>
        <v>1</v>
      </c>
      <c r="AS17" s="254">
        <f>Inputs!AS17</f>
        <v>1</v>
      </c>
      <c r="AT17" s="254">
        <f>Inputs!AT17</f>
        <v>1</v>
      </c>
      <c r="AU17" s="254">
        <f>Inputs!AU17</f>
        <v>1</v>
      </c>
      <c r="AV17" s="254">
        <f>Inputs!AV17</f>
        <v>1</v>
      </c>
      <c r="AW17" s="254">
        <f>Inputs!AW17</f>
        <v>1</v>
      </c>
      <c r="AX17" s="254">
        <f>Inputs!AX17</f>
        <v>0</v>
      </c>
      <c r="AY17" s="254">
        <f>Inputs!AY17</f>
        <v>0</v>
      </c>
      <c r="AZ17" s="254">
        <f>Inputs!AZ17</f>
        <v>0</v>
      </c>
      <c r="BA17" s="254">
        <f>Inputs!BA17</f>
        <v>0</v>
      </c>
      <c r="BB17" s="254">
        <f>Inputs!BB17</f>
        <v>0</v>
      </c>
      <c r="BC17" s="254">
        <f>Inputs!BC17</f>
        <v>0</v>
      </c>
      <c r="BD17" s="254">
        <f>Inputs!BD17</f>
        <v>0</v>
      </c>
      <c r="BE17" s="254">
        <f>Inputs!BE17</f>
        <v>0</v>
      </c>
      <c r="BF17" s="254">
        <f>Inputs!BF17</f>
        <v>0</v>
      </c>
      <c r="BG17" s="254">
        <f>Inputs!BG17</f>
        <v>0</v>
      </c>
      <c r="BH17" s="254">
        <f>Inputs!BH17</f>
        <v>0</v>
      </c>
      <c r="BI17" s="254">
        <f>Inputs!BI17</f>
        <v>0</v>
      </c>
      <c r="BJ17" s="254">
        <f>Inputs!BJ17</f>
        <v>0</v>
      </c>
      <c r="BK17" s="254">
        <f>Inputs!BK17</f>
        <v>0</v>
      </c>
      <c r="BL17" s="254">
        <f>Inputs!BL17</f>
        <v>0</v>
      </c>
      <c r="BN17" s="255">
        <f>IF(OR($C17="Non-Labour",$C17="Labour-related"),IF(Inputs!$DT17=$F$1,Inputs!BN17,Inputs!BN17*'Key assumptions'!$H$118),$F17*N(H17)*avg_hrs)</f>
        <v>0</v>
      </c>
      <c r="BO17" s="255">
        <f>IF(OR($C17="Non-Labour",$C17="Labour-related"),IF(Inputs!$DT17=$F$1,Inputs!BO17,Inputs!BO17*'Key assumptions'!$H$118),$F17*N(I17)*avg_hrs)</f>
        <v>0</v>
      </c>
      <c r="BP17" s="255">
        <f>IF(OR($C17="Non-Labour",$C17="Labour-related"),IF(Inputs!$DT17=$F$1,Inputs!BP17,Inputs!BP17*'Key assumptions'!$H$118),$F17*N(J17)*avg_hrs)</f>
        <v>0</v>
      </c>
      <c r="BQ17" s="255">
        <f>IF(OR($C17="Non-Labour",$C17="Labour-related"),IF(Inputs!$DT17=$F$1,Inputs!BQ17,Inputs!BQ17*'Key assumptions'!$H$118),$F17*N(K17)*avg_hrs)</f>
        <v>0</v>
      </c>
      <c r="BR17" s="255">
        <f>IF(OR($C17="Non-Labour",$C17="Labour-related"),IF(Inputs!$DT17=$F$1,Inputs!BR17,Inputs!BR17*'Key assumptions'!$H$118),$F17*N(L17)*avg_hrs)</f>
        <v>0</v>
      </c>
      <c r="BS17" s="390" t="s">
        <v>411</v>
      </c>
      <c r="BT17" s="390" t="s">
        <v>411</v>
      </c>
      <c r="BU17" s="390" t="s">
        <v>411</v>
      </c>
      <c r="BV17" s="390" t="s">
        <v>411</v>
      </c>
      <c r="BW17" s="390" t="s">
        <v>411</v>
      </c>
      <c r="BX17" s="390" t="s">
        <v>411</v>
      </c>
      <c r="BY17" s="390" t="s">
        <v>411</v>
      </c>
      <c r="BZ17" s="390" t="s">
        <v>411</v>
      </c>
      <c r="CA17" s="390" t="s">
        <v>411</v>
      </c>
      <c r="CB17" s="390" t="s">
        <v>411</v>
      </c>
      <c r="CC17" s="390" t="s">
        <v>411</v>
      </c>
      <c r="CD17" s="390" t="s">
        <v>411</v>
      </c>
      <c r="CE17" s="390" t="s">
        <v>411</v>
      </c>
      <c r="CF17" s="390" t="s">
        <v>411</v>
      </c>
      <c r="CG17" s="390" t="s">
        <v>411</v>
      </c>
      <c r="CH17" s="390" t="s">
        <v>411</v>
      </c>
      <c r="CI17" s="390" t="s">
        <v>411</v>
      </c>
      <c r="CJ17" s="390" t="s">
        <v>411</v>
      </c>
      <c r="CK17" s="390" t="s">
        <v>411</v>
      </c>
      <c r="CL17" s="390" t="s">
        <v>411</v>
      </c>
      <c r="CM17" s="390" t="s">
        <v>411</v>
      </c>
      <c r="CN17" s="390" t="s">
        <v>411</v>
      </c>
      <c r="CO17" s="255">
        <f>IF(OR($C17="Non-Labour",$C17="Labour-related"),IF(Inputs!$DT17=$F$1,Inputs!CO17,Inputs!CO17*'Key assumptions'!$H$118),$F17*N(AI17)*avg_hrs)</f>
        <v>25914</v>
      </c>
      <c r="CP17" s="255">
        <f>IF(OR($C17="Non-Labour",$C17="Labour-related"),IF(Inputs!$DT17=$F$1,Inputs!CP17,Inputs!CP17*'Key assumptions'!$H$118),$F17*N(AJ17)*avg_hrs)</f>
        <v>25914</v>
      </c>
      <c r="CQ17" s="255">
        <f>IF(OR($C17="Non-Labour",$C17="Labour-related"),IF(Inputs!$DT17=$F$1,Inputs!CQ17,Inputs!CQ17*'Key assumptions'!$H$118),$F17*N(AK17)*avg_hrs)</f>
        <v>25914</v>
      </c>
      <c r="CR17" s="255">
        <f>IF(OR($C17="Non-Labour",$C17="Labour-related"),IF(Inputs!$DT17=$F$1,Inputs!CR17,Inputs!CR17*'Key assumptions'!$H$118),$F17*N(AL17)*avg_hrs)</f>
        <v>25914</v>
      </c>
      <c r="CS17" s="255">
        <f>IF(OR($C17="Non-Labour",$C17="Labour-related"),IF(Inputs!$DT17=$F$1,Inputs!CS17,Inputs!CS17*'Key assumptions'!$H$118),$F17*N(AM17)*avg_hrs)</f>
        <v>25914</v>
      </c>
      <c r="CT17" s="255">
        <f>IF(OR($C17="Non-Labour",$C17="Labour-related"),IF(Inputs!$DT17=$F$1,Inputs!CT17,Inputs!CT17*'Key assumptions'!$H$118),$F17*N(AN17)*avg_hrs)</f>
        <v>25914</v>
      </c>
      <c r="CU17" s="255">
        <f>IF(OR($C17="Non-Labour",$C17="Labour-related"),IF(Inputs!$DT17=$F$1,Inputs!CU17,Inputs!CU17*'Key assumptions'!$H$118),$F17*N(AO17)*avg_hrs)</f>
        <v>25914</v>
      </c>
      <c r="CV17" s="255">
        <f>IF(OR($C17="Non-Labour",$C17="Labour-related"),IF(Inputs!$DT17=$F$1,Inputs!CV17,Inputs!CV17*'Key assumptions'!$H$118),$F17*N(AP17)*avg_hrs)</f>
        <v>25914</v>
      </c>
      <c r="CW17" s="255">
        <f>IF(OR($C17="Non-Labour",$C17="Labour-related"),IF(Inputs!$DT17=$F$1,Inputs!CW17,Inputs!CW17*'Key assumptions'!$H$118),$F17*N(AQ17)*avg_hrs)</f>
        <v>25914</v>
      </c>
      <c r="CX17" s="255">
        <f>IF(OR($C17="Non-Labour",$C17="Labour-related"),IF(Inputs!$DT17=$F$1,Inputs!CX17,Inputs!CX17*'Key assumptions'!$H$118),$F17*N(AR17)*avg_hrs)</f>
        <v>25914</v>
      </c>
      <c r="CY17" s="255">
        <f>IF(OR($C17="Non-Labour",$C17="Labour-related"),IF(Inputs!$DT17=$F$1,Inputs!CY17,Inputs!CY17*'Key assumptions'!$H$118),$F17*N(AS17)*avg_hrs)</f>
        <v>25914</v>
      </c>
      <c r="CZ17" s="255">
        <f>IF(OR($C17="Non-Labour",$C17="Labour-related"),IF(Inputs!$DT17=$F$1,Inputs!CZ17,Inputs!CZ17*'Key assumptions'!$H$118),$F17*N(AT17)*avg_hrs)</f>
        <v>25914</v>
      </c>
      <c r="DA17" s="255">
        <f>IF(OR($C17="Non-Labour",$C17="Labour-related"),IF(Inputs!$DT17=$F$1,Inputs!DA17,Inputs!DA17*'Key assumptions'!$H$118),$F17*N(AU17)*avg_hrs)</f>
        <v>25914</v>
      </c>
      <c r="DB17" s="255">
        <f>IF(OR($C17="Non-Labour",$C17="Labour-related"),IF(Inputs!$DT17=$F$1,Inputs!DB17,Inputs!DB17*'Key assumptions'!$H$118),$F17*N(AV17)*avg_hrs)</f>
        <v>25914</v>
      </c>
      <c r="DC17" s="255">
        <f>IF(OR($C17="Non-Labour",$C17="Labour-related"),IF(Inputs!$DT17=$F$1,Inputs!DC17,Inputs!DC17*'Key assumptions'!$H$118),$F17*N(AW17)*avg_hrs)</f>
        <v>25914</v>
      </c>
      <c r="DD17" s="255">
        <f>IF(OR($C17="Non-Labour",$C17="Labour-related"),IF(Inputs!$DT17=$F$1,Inputs!DD17,Inputs!DD17*'Key assumptions'!$H$118),$F17*N(AX17)*avg_hrs)</f>
        <v>0</v>
      </c>
      <c r="DE17" s="255">
        <f>IF(OR($C17="Non-Labour",$C17="Labour-related"),IF(Inputs!$DT17=$F$1,Inputs!DE17,Inputs!DE17*'Key assumptions'!$H$118),$F17*N(AY17)*avg_hrs)</f>
        <v>0</v>
      </c>
      <c r="DF17" s="255">
        <f>IF(OR($C17="Non-Labour",$C17="Labour-related"),IF(Inputs!$DT17=$F$1,Inputs!DF17,Inputs!DF17*'Key assumptions'!$H$118),$F17*N(AZ17)*avg_hrs)</f>
        <v>0</v>
      </c>
      <c r="DG17" s="255">
        <f>IF(OR($C17="Non-Labour",$C17="Labour-related"),IF(Inputs!$DT17=$F$1,Inputs!DG17,Inputs!DG17*'Key assumptions'!$H$118),$F17*N(BA17)*avg_hrs)</f>
        <v>0</v>
      </c>
      <c r="DH17" s="255">
        <f>IF(OR($C17="Non-Labour",$C17="Labour-related"),IF(Inputs!$DT17=$F$1,Inputs!DH17,Inputs!DH17*'Key assumptions'!$H$118),$F17*N(BB17)*avg_hrs)</f>
        <v>0</v>
      </c>
      <c r="DI17" s="255">
        <f>IF(OR($C17="Non-Labour",$C17="Labour-related"),IF(Inputs!$DT17=$F$1,Inputs!DI17,Inputs!DI17*'Key assumptions'!$H$118),$F17*N(BC17)*avg_hrs)</f>
        <v>0</v>
      </c>
      <c r="DJ17" s="255">
        <f>IF(OR($C17="Non-Labour",$C17="Labour-related"),IF(Inputs!$DT17=$F$1,Inputs!DJ17,Inputs!DJ17*'Key assumptions'!$H$118),$F17*N(BD17)*avg_hrs)</f>
        <v>0</v>
      </c>
      <c r="DK17" s="255">
        <f>IF(OR($C17="Non-Labour",$C17="Labour-related"),IF(Inputs!$DT17=$F$1,Inputs!DK17,Inputs!DK17*'Key assumptions'!$H$118),$F17*N(BE17)*avg_hrs)</f>
        <v>0</v>
      </c>
      <c r="DL17" s="255">
        <f>IF(OR($C17="Non-Labour",$C17="Labour-related"),IF(Inputs!$DT17=$F$1,Inputs!DL17,Inputs!DL17*'Key assumptions'!$H$118),$F17*N(BF17)*avg_hrs)</f>
        <v>0</v>
      </c>
      <c r="DM17" s="255">
        <f>IF(OR($C17="Non-Labour",$C17="Labour-related"),IF(Inputs!$DT17=$F$1,Inputs!DM17,Inputs!DM17*'Key assumptions'!$H$118),$F17*N(BG17)*avg_hrs)</f>
        <v>0</v>
      </c>
      <c r="DN17" s="255">
        <f>IF(OR($C17="Non-Labour",$C17="Labour-related"),IF(Inputs!$DT17=$F$1,Inputs!DN17,Inputs!DN17*'Key assumptions'!$H$118),$F17*N(BH17)*avg_hrs)</f>
        <v>0</v>
      </c>
      <c r="DO17" s="255">
        <f>IF(OR($C17="Non-Labour",$C17="Labour-related"),IF(Inputs!$DT17=$F$1,Inputs!DO17,Inputs!DO17*'Key assumptions'!$H$118),$F17*N(BI17)*avg_hrs)</f>
        <v>0</v>
      </c>
      <c r="DP17" s="255">
        <f>IF(OR($C17="Non-Labour",$C17="Labour-related"),IF(Inputs!$DT17=$F$1,Inputs!DP17,Inputs!DP17*'Key assumptions'!$H$118),$F17*N(BJ17)*avg_hrs)</f>
        <v>0</v>
      </c>
      <c r="DQ17" s="255">
        <f>IF(OR($C17="Non-Labour",$C17="Labour-related"),IF(Inputs!$DT17=$F$1,Inputs!DQ17,Inputs!DQ17*'Key assumptions'!$H$118),$F17*N(BK17)*avg_hrs)</f>
        <v>0</v>
      </c>
      <c r="DR17" s="255">
        <f>IF(OR($C17="Non-Labour",$C17="Labour-related"),IF(Inputs!$DT17=$F$1,Inputs!DR17,Inputs!DR17*'Key assumptions'!$H$118),$F17*N(BL17)*avg_hrs)</f>
        <v>0</v>
      </c>
      <c r="DT17" s="133" t="s">
        <v>213</v>
      </c>
      <c r="DU17" s="304"/>
      <c r="DV17" s="304"/>
      <c r="DW17" s="304"/>
      <c r="DX17" s="304"/>
      <c r="DY17" s="304"/>
      <c r="DZ17" s="304"/>
      <c r="EA17" s="255">
        <v>103656</v>
      </c>
      <c r="EB17" s="255">
        <v>310968</v>
      </c>
      <c r="EC17" s="255">
        <v>310968</v>
      </c>
      <c r="ED17" s="255">
        <f t="shared" si="6"/>
        <v>233226</v>
      </c>
      <c r="EE17" s="255">
        <f t="shared" si="6"/>
        <v>0</v>
      </c>
      <c r="EF17" s="255">
        <f t="shared" si="7"/>
        <v>958818</v>
      </c>
    </row>
    <row r="18" spans="1:136" x14ac:dyDescent="0.4">
      <c r="A18" s="133" t="str">
        <f>Inputs!A18</f>
        <v>Project Management</v>
      </c>
      <c r="B18" s="133" t="str">
        <f>Inputs!B18</f>
        <v>N/A</v>
      </c>
      <c r="C18" s="133" t="str">
        <f>Inputs!C18</f>
        <v>Internal Labour</v>
      </c>
      <c r="D18" s="133">
        <f>Inputs!D18</f>
        <v>606795</v>
      </c>
      <c r="E18" s="133" t="str">
        <f>Inputs!E18</f>
        <v>Graduate</v>
      </c>
      <c r="F18" s="290">
        <f>IF(Inputs!DT18=$F$1,Inputs!F18,
IF(Inputs!DT18='Key assumptions'!$E$118,Inputs!F18*'Key assumptions'!$H$118,Inputs!F18*'Key assumptions'!$H$119))</f>
        <v>131.29</v>
      </c>
      <c r="G18" s="290">
        <f>IF(Inputs!DT18=$F$1,Inputs!G18,Inputs!G18*'Key assumptions'!$H$118)</f>
        <v>57.509606139053247</v>
      </c>
      <c r="H18" s="281"/>
      <c r="I18" s="281"/>
      <c r="J18" s="281"/>
      <c r="K18" s="281"/>
      <c r="L18" s="281"/>
      <c r="M18" s="389" t="str">
        <f>Inputs!M18</f>
        <v>[C-i-C]</v>
      </c>
      <c r="N18" s="389" t="str">
        <f>Inputs!N18</f>
        <v>[C-i-C]</v>
      </c>
      <c r="O18" s="389" t="str">
        <f>Inputs!O18</f>
        <v>[C-i-C]</v>
      </c>
      <c r="P18" s="389" t="str">
        <f>Inputs!P18</f>
        <v>[C-i-C]</v>
      </c>
      <c r="Q18" s="389" t="str">
        <f>Inputs!Q18</f>
        <v>[C-i-C]</v>
      </c>
      <c r="R18" s="389" t="str">
        <f>Inputs!R18</f>
        <v>[C-i-C]</v>
      </c>
      <c r="S18" s="389" t="str">
        <f>Inputs!S18</f>
        <v>[C-i-C]</v>
      </c>
      <c r="T18" s="389" t="str">
        <f>Inputs!T18</f>
        <v>[C-i-C]</v>
      </c>
      <c r="U18" s="389" t="str">
        <f>Inputs!U18</f>
        <v>[C-i-C]</v>
      </c>
      <c r="V18" s="389" t="str">
        <f>Inputs!V18</f>
        <v>[C-i-C]</v>
      </c>
      <c r="W18" s="389" t="str">
        <f>Inputs!W18</f>
        <v>[C-i-C]</v>
      </c>
      <c r="X18" s="389" t="str">
        <f>Inputs!X18</f>
        <v>[C-i-C]</v>
      </c>
      <c r="Y18" s="389" t="str">
        <f>Inputs!Y18</f>
        <v>[C-i-C]</v>
      </c>
      <c r="Z18" s="389" t="str">
        <f>Inputs!Z18</f>
        <v>[C-i-C]</v>
      </c>
      <c r="AA18" s="389" t="str">
        <f>Inputs!AA18</f>
        <v>[C-i-C]</v>
      </c>
      <c r="AB18" s="389" t="str">
        <f>Inputs!AB18</f>
        <v>[C-i-C]</v>
      </c>
      <c r="AC18" s="389" t="str">
        <f>Inputs!AC18</f>
        <v>[C-i-C]</v>
      </c>
      <c r="AD18" s="389" t="str">
        <f>Inputs!AD18</f>
        <v>[C-i-C]</v>
      </c>
      <c r="AE18" s="389" t="str">
        <f>Inputs!AE18</f>
        <v>[C-i-C]</v>
      </c>
      <c r="AF18" s="389" t="str">
        <f>Inputs!AF18</f>
        <v>[C-i-C]</v>
      </c>
      <c r="AG18" s="389" t="str">
        <f>Inputs!AG18</f>
        <v>[C-i-C]</v>
      </c>
      <c r="AH18" s="389" t="str">
        <f>Inputs!AH18</f>
        <v>[C-i-C]</v>
      </c>
      <c r="AI18" s="254">
        <f>Inputs!AI18</f>
        <v>1</v>
      </c>
      <c r="AJ18" s="254">
        <f>Inputs!AJ18</f>
        <v>1</v>
      </c>
      <c r="AK18" s="254">
        <f>Inputs!AK18</f>
        <v>1</v>
      </c>
      <c r="AL18" s="254">
        <f>Inputs!AL18</f>
        <v>1</v>
      </c>
      <c r="AM18" s="254">
        <f>Inputs!AM18</f>
        <v>1</v>
      </c>
      <c r="AN18" s="254">
        <f>Inputs!AN18</f>
        <v>1</v>
      </c>
      <c r="AO18" s="254">
        <f>Inputs!AO18</f>
        <v>1</v>
      </c>
      <c r="AP18" s="254">
        <f>Inputs!AP18</f>
        <v>1</v>
      </c>
      <c r="AQ18" s="254">
        <f>Inputs!AQ18</f>
        <v>1</v>
      </c>
      <c r="AR18" s="254">
        <f>Inputs!AR18</f>
        <v>1</v>
      </c>
      <c r="AS18" s="254">
        <f>Inputs!AS18</f>
        <v>1</v>
      </c>
      <c r="AT18" s="254">
        <f>Inputs!AT18</f>
        <v>1</v>
      </c>
      <c r="AU18" s="254">
        <f>Inputs!AU18</f>
        <v>1</v>
      </c>
      <c r="AV18" s="254">
        <f>Inputs!AV18</f>
        <v>1</v>
      </c>
      <c r="AW18" s="254">
        <f>Inputs!AW18</f>
        <v>1</v>
      </c>
      <c r="AX18" s="254">
        <f>Inputs!AX18</f>
        <v>0</v>
      </c>
      <c r="AY18" s="254">
        <f>Inputs!AY18</f>
        <v>0</v>
      </c>
      <c r="AZ18" s="254">
        <f>Inputs!AZ18</f>
        <v>0</v>
      </c>
      <c r="BA18" s="254">
        <f>Inputs!BA18</f>
        <v>0</v>
      </c>
      <c r="BB18" s="254">
        <f>Inputs!BB18</f>
        <v>0</v>
      </c>
      <c r="BC18" s="254">
        <f>Inputs!BC18</f>
        <v>0</v>
      </c>
      <c r="BD18" s="254">
        <f>Inputs!BD18</f>
        <v>0</v>
      </c>
      <c r="BE18" s="254">
        <f>Inputs!BE18</f>
        <v>0</v>
      </c>
      <c r="BF18" s="254">
        <f>Inputs!BF18</f>
        <v>0</v>
      </c>
      <c r="BG18" s="254">
        <f>Inputs!BG18</f>
        <v>0</v>
      </c>
      <c r="BH18" s="254">
        <f>Inputs!BH18</f>
        <v>0</v>
      </c>
      <c r="BI18" s="254">
        <f>Inputs!BI18</f>
        <v>0</v>
      </c>
      <c r="BJ18" s="254">
        <f>Inputs!BJ18</f>
        <v>0</v>
      </c>
      <c r="BK18" s="254">
        <f>Inputs!BK18</f>
        <v>0</v>
      </c>
      <c r="BL18" s="254">
        <f>Inputs!BL18</f>
        <v>0</v>
      </c>
      <c r="BN18" s="255">
        <f>IF(OR($C18="Non-Labour",$C18="Labour-related"),IF(Inputs!$DT18=$F$1,Inputs!BN18,Inputs!BN18*'Key assumptions'!$H$118),$F18*N(H18)*avg_hrs)</f>
        <v>0</v>
      </c>
      <c r="BO18" s="255">
        <f>IF(OR($C18="Non-Labour",$C18="Labour-related"),IF(Inputs!$DT18=$F$1,Inputs!BO18,Inputs!BO18*'Key assumptions'!$H$118),$F18*N(I18)*avg_hrs)</f>
        <v>0</v>
      </c>
      <c r="BP18" s="255">
        <f>IF(OR($C18="Non-Labour",$C18="Labour-related"),IF(Inputs!$DT18=$F$1,Inputs!BP18,Inputs!BP18*'Key assumptions'!$H$118),$F18*N(J18)*avg_hrs)</f>
        <v>0</v>
      </c>
      <c r="BQ18" s="255">
        <f>IF(OR($C18="Non-Labour",$C18="Labour-related"),IF(Inputs!$DT18=$F$1,Inputs!BQ18,Inputs!BQ18*'Key assumptions'!$H$118),$F18*N(K18)*avg_hrs)</f>
        <v>0</v>
      </c>
      <c r="BR18" s="255">
        <f>IF(OR($C18="Non-Labour",$C18="Labour-related"),IF(Inputs!$DT18=$F$1,Inputs!BR18,Inputs!BR18*'Key assumptions'!$H$118),$F18*N(L18)*avg_hrs)</f>
        <v>0</v>
      </c>
      <c r="BS18" s="390" t="s">
        <v>411</v>
      </c>
      <c r="BT18" s="390" t="s">
        <v>411</v>
      </c>
      <c r="BU18" s="390" t="s">
        <v>411</v>
      </c>
      <c r="BV18" s="390" t="s">
        <v>411</v>
      </c>
      <c r="BW18" s="390" t="s">
        <v>411</v>
      </c>
      <c r="BX18" s="390" t="s">
        <v>411</v>
      </c>
      <c r="BY18" s="390" t="s">
        <v>411</v>
      </c>
      <c r="BZ18" s="390" t="s">
        <v>411</v>
      </c>
      <c r="CA18" s="390" t="s">
        <v>411</v>
      </c>
      <c r="CB18" s="390" t="s">
        <v>411</v>
      </c>
      <c r="CC18" s="390" t="s">
        <v>411</v>
      </c>
      <c r="CD18" s="390" t="s">
        <v>411</v>
      </c>
      <c r="CE18" s="390" t="s">
        <v>411</v>
      </c>
      <c r="CF18" s="390" t="s">
        <v>411</v>
      </c>
      <c r="CG18" s="390" t="s">
        <v>411</v>
      </c>
      <c r="CH18" s="390" t="s">
        <v>411</v>
      </c>
      <c r="CI18" s="390" t="s">
        <v>411</v>
      </c>
      <c r="CJ18" s="390" t="s">
        <v>411</v>
      </c>
      <c r="CK18" s="390" t="s">
        <v>411</v>
      </c>
      <c r="CL18" s="390" t="s">
        <v>411</v>
      </c>
      <c r="CM18" s="390" t="s">
        <v>411</v>
      </c>
      <c r="CN18" s="390" t="s">
        <v>411</v>
      </c>
      <c r="CO18" s="255">
        <f>IF(OR($C18="Non-Labour",$C18="Labour-related"),IF(Inputs!$DT18=$F$1,Inputs!CO18,Inputs!CO18*'Key assumptions'!$H$118),$F18*N(AI18)*avg_hrs)</f>
        <v>19693.5</v>
      </c>
      <c r="CP18" s="255">
        <f>IF(OR($C18="Non-Labour",$C18="Labour-related"),IF(Inputs!$DT18=$F$1,Inputs!CP18,Inputs!CP18*'Key assumptions'!$H$118),$F18*N(AJ18)*avg_hrs)</f>
        <v>19693.5</v>
      </c>
      <c r="CQ18" s="255">
        <f>IF(OR($C18="Non-Labour",$C18="Labour-related"),IF(Inputs!$DT18=$F$1,Inputs!CQ18,Inputs!CQ18*'Key assumptions'!$H$118),$F18*N(AK18)*avg_hrs)</f>
        <v>19693.5</v>
      </c>
      <c r="CR18" s="255">
        <f>IF(OR($C18="Non-Labour",$C18="Labour-related"),IF(Inputs!$DT18=$F$1,Inputs!CR18,Inputs!CR18*'Key assumptions'!$H$118),$F18*N(AL18)*avg_hrs)</f>
        <v>19693.5</v>
      </c>
      <c r="CS18" s="255">
        <f>IF(OR($C18="Non-Labour",$C18="Labour-related"),IF(Inputs!$DT18=$F$1,Inputs!CS18,Inputs!CS18*'Key assumptions'!$H$118),$F18*N(AM18)*avg_hrs)</f>
        <v>19693.5</v>
      </c>
      <c r="CT18" s="255">
        <f>IF(OR($C18="Non-Labour",$C18="Labour-related"),IF(Inputs!$DT18=$F$1,Inputs!CT18,Inputs!CT18*'Key assumptions'!$H$118),$F18*N(AN18)*avg_hrs)</f>
        <v>19693.5</v>
      </c>
      <c r="CU18" s="255">
        <f>IF(OR($C18="Non-Labour",$C18="Labour-related"),IF(Inputs!$DT18=$F$1,Inputs!CU18,Inputs!CU18*'Key assumptions'!$H$118),$F18*N(AO18)*avg_hrs)</f>
        <v>19693.5</v>
      </c>
      <c r="CV18" s="255">
        <f>IF(OR($C18="Non-Labour",$C18="Labour-related"),IF(Inputs!$DT18=$F$1,Inputs!CV18,Inputs!CV18*'Key assumptions'!$H$118),$F18*N(AP18)*avg_hrs)</f>
        <v>19693.5</v>
      </c>
      <c r="CW18" s="255">
        <f>IF(OR($C18="Non-Labour",$C18="Labour-related"),IF(Inputs!$DT18=$F$1,Inputs!CW18,Inputs!CW18*'Key assumptions'!$H$118),$F18*N(AQ18)*avg_hrs)</f>
        <v>19693.5</v>
      </c>
      <c r="CX18" s="255">
        <f>IF(OR($C18="Non-Labour",$C18="Labour-related"),IF(Inputs!$DT18=$F$1,Inputs!CX18,Inputs!CX18*'Key assumptions'!$H$118),$F18*N(AR18)*avg_hrs)</f>
        <v>19693.5</v>
      </c>
      <c r="CY18" s="255">
        <f>IF(OR($C18="Non-Labour",$C18="Labour-related"),IF(Inputs!$DT18=$F$1,Inputs!CY18,Inputs!CY18*'Key assumptions'!$H$118),$F18*N(AS18)*avg_hrs)</f>
        <v>19693.5</v>
      </c>
      <c r="CZ18" s="255">
        <f>IF(OR($C18="Non-Labour",$C18="Labour-related"),IF(Inputs!$DT18=$F$1,Inputs!CZ18,Inputs!CZ18*'Key assumptions'!$H$118),$F18*N(AT18)*avg_hrs)</f>
        <v>19693.5</v>
      </c>
      <c r="DA18" s="255">
        <f>IF(OR($C18="Non-Labour",$C18="Labour-related"),IF(Inputs!$DT18=$F$1,Inputs!DA18,Inputs!DA18*'Key assumptions'!$H$118),$F18*N(AU18)*avg_hrs)</f>
        <v>19693.5</v>
      </c>
      <c r="DB18" s="255">
        <f>IF(OR($C18="Non-Labour",$C18="Labour-related"),IF(Inputs!$DT18=$F$1,Inputs!DB18,Inputs!DB18*'Key assumptions'!$H$118),$F18*N(AV18)*avg_hrs)</f>
        <v>19693.5</v>
      </c>
      <c r="DC18" s="255">
        <f>IF(OR($C18="Non-Labour",$C18="Labour-related"),IF(Inputs!$DT18=$F$1,Inputs!DC18,Inputs!DC18*'Key assumptions'!$H$118),$F18*N(AW18)*avg_hrs)</f>
        <v>19693.5</v>
      </c>
      <c r="DD18" s="255">
        <f>IF(OR($C18="Non-Labour",$C18="Labour-related"),IF(Inputs!$DT18=$F$1,Inputs!DD18,Inputs!DD18*'Key assumptions'!$H$118),$F18*N(AX18)*avg_hrs)</f>
        <v>0</v>
      </c>
      <c r="DE18" s="255">
        <f>IF(OR($C18="Non-Labour",$C18="Labour-related"),IF(Inputs!$DT18=$F$1,Inputs!DE18,Inputs!DE18*'Key assumptions'!$H$118),$F18*N(AY18)*avg_hrs)</f>
        <v>0</v>
      </c>
      <c r="DF18" s="255">
        <f>IF(OR($C18="Non-Labour",$C18="Labour-related"),IF(Inputs!$DT18=$F$1,Inputs!DF18,Inputs!DF18*'Key assumptions'!$H$118),$F18*N(AZ18)*avg_hrs)</f>
        <v>0</v>
      </c>
      <c r="DG18" s="255">
        <f>IF(OR($C18="Non-Labour",$C18="Labour-related"),IF(Inputs!$DT18=$F$1,Inputs!DG18,Inputs!DG18*'Key assumptions'!$H$118),$F18*N(BA18)*avg_hrs)</f>
        <v>0</v>
      </c>
      <c r="DH18" s="255">
        <f>IF(OR($C18="Non-Labour",$C18="Labour-related"),IF(Inputs!$DT18=$F$1,Inputs!DH18,Inputs!DH18*'Key assumptions'!$H$118),$F18*N(BB18)*avg_hrs)</f>
        <v>0</v>
      </c>
      <c r="DI18" s="255">
        <f>IF(OR($C18="Non-Labour",$C18="Labour-related"),IF(Inputs!$DT18=$F$1,Inputs!DI18,Inputs!DI18*'Key assumptions'!$H$118),$F18*N(BC18)*avg_hrs)</f>
        <v>0</v>
      </c>
      <c r="DJ18" s="255">
        <f>IF(OR($C18="Non-Labour",$C18="Labour-related"),IF(Inputs!$DT18=$F$1,Inputs!DJ18,Inputs!DJ18*'Key assumptions'!$H$118),$F18*N(BD18)*avg_hrs)</f>
        <v>0</v>
      </c>
      <c r="DK18" s="255">
        <f>IF(OR($C18="Non-Labour",$C18="Labour-related"),IF(Inputs!$DT18=$F$1,Inputs!DK18,Inputs!DK18*'Key assumptions'!$H$118),$F18*N(BE18)*avg_hrs)</f>
        <v>0</v>
      </c>
      <c r="DL18" s="255">
        <f>IF(OR($C18="Non-Labour",$C18="Labour-related"),IF(Inputs!$DT18=$F$1,Inputs!DL18,Inputs!DL18*'Key assumptions'!$H$118),$F18*N(BF18)*avg_hrs)</f>
        <v>0</v>
      </c>
      <c r="DM18" s="255">
        <f>IF(OR($C18="Non-Labour",$C18="Labour-related"),IF(Inputs!$DT18=$F$1,Inputs!DM18,Inputs!DM18*'Key assumptions'!$H$118),$F18*N(BG18)*avg_hrs)</f>
        <v>0</v>
      </c>
      <c r="DN18" s="255">
        <f>IF(OR($C18="Non-Labour",$C18="Labour-related"),IF(Inputs!$DT18=$F$1,Inputs!DN18,Inputs!DN18*'Key assumptions'!$H$118),$F18*N(BH18)*avg_hrs)</f>
        <v>0</v>
      </c>
      <c r="DO18" s="255">
        <f>IF(OR($C18="Non-Labour",$C18="Labour-related"),IF(Inputs!$DT18=$F$1,Inputs!DO18,Inputs!DO18*'Key assumptions'!$H$118),$F18*N(BI18)*avg_hrs)</f>
        <v>0</v>
      </c>
      <c r="DP18" s="255">
        <f>IF(OR($C18="Non-Labour",$C18="Labour-related"),IF(Inputs!$DT18=$F$1,Inputs!DP18,Inputs!DP18*'Key assumptions'!$H$118),$F18*N(BJ18)*avg_hrs)</f>
        <v>0</v>
      </c>
      <c r="DQ18" s="255">
        <f>IF(OR($C18="Non-Labour",$C18="Labour-related"),IF(Inputs!$DT18=$F$1,Inputs!DQ18,Inputs!DQ18*'Key assumptions'!$H$118),$F18*N(BK18)*avg_hrs)</f>
        <v>0</v>
      </c>
      <c r="DR18" s="255">
        <f>IF(OR($C18="Non-Labour",$C18="Labour-related"),IF(Inputs!$DT18=$F$1,Inputs!DR18,Inputs!DR18*'Key assumptions'!$H$118),$F18*N(BL18)*avg_hrs)</f>
        <v>0</v>
      </c>
      <c r="DT18" s="133" t="s">
        <v>213</v>
      </c>
      <c r="DU18" s="304"/>
      <c r="DV18" s="304"/>
      <c r="DW18" s="304"/>
      <c r="DX18" s="304"/>
      <c r="DY18" s="304"/>
      <c r="DZ18" s="304"/>
      <c r="EA18" s="255">
        <v>78774</v>
      </c>
      <c r="EB18" s="255">
        <v>236322</v>
      </c>
      <c r="EC18" s="255">
        <v>236322</v>
      </c>
      <c r="ED18" s="255">
        <f t="shared" si="6"/>
        <v>177241.5</v>
      </c>
      <c r="EE18" s="255">
        <f t="shared" si="6"/>
        <v>0</v>
      </c>
      <c r="EF18" s="255">
        <f t="shared" si="7"/>
        <v>728659.5</v>
      </c>
    </row>
    <row r="19" spans="1:136" x14ac:dyDescent="0.4">
      <c r="A19" s="133" t="str">
        <f>Inputs!A19</f>
        <v>Project Controls</v>
      </c>
      <c r="B19" s="133" t="str">
        <f>Inputs!B19</f>
        <v>N/A</v>
      </c>
      <c r="C19" s="133" t="str">
        <f>Inputs!C19</f>
        <v>Internal Labour</v>
      </c>
      <c r="D19" s="133">
        <f>Inputs!D19</f>
        <v>606795</v>
      </c>
      <c r="E19" s="133" t="str">
        <f>Inputs!E19</f>
        <v>Project Controller - Senior</v>
      </c>
      <c r="F19" s="290">
        <f>IF(Inputs!DT19=$F$1,Inputs!F19,
IF(Inputs!DT19='Key assumptions'!$E$118,Inputs!F19*'Key assumptions'!$H$118,Inputs!F19*'Key assumptions'!$H$119))</f>
        <v>286.24</v>
      </c>
      <c r="G19" s="290">
        <f>IF(Inputs!DT19=$F$1,Inputs!G19,Inputs!G19*'Key assumptions'!$H$118)</f>
        <v>127.9</v>
      </c>
      <c r="H19" s="281"/>
      <c r="I19" s="281"/>
      <c r="J19" s="281"/>
      <c r="K19" s="281"/>
      <c r="L19" s="281"/>
      <c r="M19" s="389" t="str">
        <f>Inputs!M19</f>
        <v>[C-i-C]</v>
      </c>
      <c r="N19" s="389" t="str">
        <f>Inputs!N19</f>
        <v>[C-i-C]</v>
      </c>
      <c r="O19" s="389" t="str">
        <f>Inputs!O19</f>
        <v>[C-i-C]</v>
      </c>
      <c r="P19" s="389" t="str">
        <f>Inputs!P19</f>
        <v>[C-i-C]</v>
      </c>
      <c r="Q19" s="389" t="str">
        <f>Inputs!Q19</f>
        <v>[C-i-C]</v>
      </c>
      <c r="R19" s="389" t="str">
        <f>Inputs!R19</f>
        <v>[C-i-C]</v>
      </c>
      <c r="S19" s="389" t="str">
        <f>Inputs!S19</f>
        <v>[C-i-C]</v>
      </c>
      <c r="T19" s="389" t="str">
        <f>Inputs!T19</f>
        <v>[C-i-C]</v>
      </c>
      <c r="U19" s="389" t="str">
        <f>Inputs!U19</f>
        <v>[C-i-C]</v>
      </c>
      <c r="V19" s="389" t="str">
        <f>Inputs!V19</f>
        <v>[C-i-C]</v>
      </c>
      <c r="W19" s="389" t="str">
        <f>Inputs!W19</f>
        <v>[C-i-C]</v>
      </c>
      <c r="X19" s="389" t="str">
        <f>Inputs!X19</f>
        <v>[C-i-C]</v>
      </c>
      <c r="Y19" s="389" t="str">
        <f>Inputs!Y19</f>
        <v>[C-i-C]</v>
      </c>
      <c r="Z19" s="389" t="str">
        <f>Inputs!Z19</f>
        <v>[C-i-C]</v>
      </c>
      <c r="AA19" s="389" t="str">
        <f>Inputs!AA19</f>
        <v>[C-i-C]</v>
      </c>
      <c r="AB19" s="389" t="str">
        <f>Inputs!AB19</f>
        <v>[C-i-C]</v>
      </c>
      <c r="AC19" s="389" t="str">
        <f>Inputs!AC19</f>
        <v>[C-i-C]</v>
      </c>
      <c r="AD19" s="389" t="str">
        <f>Inputs!AD19</f>
        <v>[C-i-C]</v>
      </c>
      <c r="AE19" s="389" t="str">
        <f>Inputs!AE19</f>
        <v>[C-i-C]</v>
      </c>
      <c r="AF19" s="389" t="str">
        <f>Inputs!AF19</f>
        <v>[C-i-C]</v>
      </c>
      <c r="AG19" s="389" t="str">
        <f>Inputs!AG19</f>
        <v>[C-i-C]</v>
      </c>
      <c r="AH19" s="389" t="str">
        <f>Inputs!AH19</f>
        <v>[C-i-C]</v>
      </c>
      <c r="AI19" s="254">
        <f>Inputs!AI19</f>
        <v>1</v>
      </c>
      <c r="AJ19" s="254">
        <f>Inputs!AJ19</f>
        <v>1</v>
      </c>
      <c r="AK19" s="254">
        <f>Inputs!AK19</f>
        <v>1</v>
      </c>
      <c r="AL19" s="254">
        <f>Inputs!AL19</f>
        <v>1</v>
      </c>
      <c r="AM19" s="254">
        <f>Inputs!AM19</f>
        <v>1</v>
      </c>
      <c r="AN19" s="254">
        <f>Inputs!AN19</f>
        <v>1</v>
      </c>
      <c r="AO19" s="254">
        <f>Inputs!AO19</f>
        <v>1</v>
      </c>
      <c r="AP19" s="254">
        <f>Inputs!AP19</f>
        <v>1</v>
      </c>
      <c r="AQ19" s="254">
        <f>Inputs!AQ19</f>
        <v>1</v>
      </c>
      <c r="AR19" s="254">
        <f>Inputs!AR19</f>
        <v>1</v>
      </c>
      <c r="AS19" s="254">
        <f>Inputs!AS19</f>
        <v>1</v>
      </c>
      <c r="AT19" s="254">
        <f>Inputs!AT19</f>
        <v>1</v>
      </c>
      <c r="AU19" s="254">
        <f>Inputs!AU19</f>
        <v>1</v>
      </c>
      <c r="AV19" s="254">
        <f>Inputs!AV19</f>
        <v>1</v>
      </c>
      <c r="AW19" s="254">
        <f>Inputs!AW19</f>
        <v>1</v>
      </c>
      <c r="AX19" s="254">
        <f>Inputs!AX19</f>
        <v>0</v>
      </c>
      <c r="AY19" s="254">
        <f>Inputs!AY19</f>
        <v>0</v>
      </c>
      <c r="AZ19" s="254">
        <f>Inputs!AZ19</f>
        <v>0</v>
      </c>
      <c r="BA19" s="254">
        <f>Inputs!BA19</f>
        <v>0</v>
      </c>
      <c r="BB19" s="254">
        <f>Inputs!BB19</f>
        <v>0</v>
      </c>
      <c r="BC19" s="254">
        <f>Inputs!BC19</f>
        <v>0</v>
      </c>
      <c r="BD19" s="254">
        <f>Inputs!BD19</f>
        <v>0</v>
      </c>
      <c r="BE19" s="254">
        <f>Inputs!BE19</f>
        <v>0</v>
      </c>
      <c r="BF19" s="254">
        <f>Inputs!BF19</f>
        <v>0</v>
      </c>
      <c r="BG19" s="254">
        <f>Inputs!BG19</f>
        <v>0</v>
      </c>
      <c r="BH19" s="254">
        <f>Inputs!BH19</f>
        <v>0</v>
      </c>
      <c r="BI19" s="254">
        <f>Inputs!BI19</f>
        <v>0</v>
      </c>
      <c r="BJ19" s="254">
        <f>Inputs!BJ19</f>
        <v>0</v>
      </c>
      <c r="BK19" s="254">
        <f>Inputs!BK19</f>
        <v>0</v>
      </c>
      <c r="BL19" s="254">
        <f>Inputs!BL19</f>
        <v>0</v>
      </c>
      <c r="BN19" s="255">
        <f>IF(OR($C19="Non-Labour",$C19="Labour-related"),IF(Inputs!$DT19=$F$1,Inputs!BN19,Inputs!BN19*'Key assumptions'!$H$118),$F19*N(H19)*avg_hrs)</f>
        <v>0</v>
      </c>
      <c r="BO19" s="255">
        <f>IF(OR($C19="Non-Labour",$C19="Labour-related"),IF(Inputs!$DT19=$F$1,Inputs!BO19,Inputs!BO19*'Key assumptions'!$H$118),$F19*N(I19)*avg_hrs)</f>
        <v>0</v>
      </c>
      <c r="BP19" s="255">
        <f>IF(OR($C19="Non-Labour",$C19="Labour-related"),IF(Inputs!$DT19=$F$1,Inputs!BP19,Inputs!BP19*'Key assumptions'!$H$118),$F19*N(J19)*avg_hrs)</f>
        <v>0</v>
      </c>
      <c r="BQ19" s="255">
        <f>IF(OR($C19="Non-Labour",$C19="Labour-related"),IF(Inputs!$DT19=$F$1,Inputs!BQ19,Inputs!BQ19*'Key assumptions'!$H$118),$F19*N(K19)*avg_hrs)</f>
        <v>0</v>
      </c>
      <c r="BR19" s="255">
        <f>IF(OR($C19="Non-Labour",$C19="Labour-related"),IF(Inputs!$DT19=$F$1,Inputs!BR19,Inputs!BR19*'Key assumptions'!$H$118),$F19*N(L19)*avg_hrs)</f>
        <v>0</v>
      </c>
      <c r="BS19" s="390" t="s">
        <v>411</v>
      </c>
      <c r="BT19" s="390" t="s">
        <v>411</v>
      </c>
      <c r="BU19" s="390" t="s">
        <v>411</v>
      </c>
      <c r="BV19" s="390" t="s">
        <v>411</v>
      </c>
      <c r="BW19" s="390" t="s">
        <v>411</v>
      </c>
      <c r="BX19" s="390" t="s">
        <v>411</v>
      </c>
      <c r="BY19" s="390" t="s">
        <v>411</v>
      </c>
      <c r="BZ19" s="390" t="s">
        <v>411</v>
      </c>
      <c r="CA19" s="390" t="s">
        <v>411</v>
      </c>
      <c r="CB19" s="390" t="s">
        <v>411</v>
      </c>
      <c r="CC19" s="390" t="s">
        <v>411</v>
      </c>
      <c r="CD19" s="390" t="s">
        <v>411</v>
      </c>
      <c r="CE19" s="390" t="s">
        <v>411</v>
      </c>
      <c r="CF19" s="390" t="s">
        <v>411</v>
      </c>
      <c r="CG19" s="390" t="s">
        <v>411</v>
      </c>
      <c r="CH19" s="390" t="s">
        <v>411</v>
      </c>
      <c r="CI19" s="390" t="s">
        <v>411</v>
      </c>
      <c r="CJ19" s="390" t="s">
        <v>411</v>
      </c>
      <c r="CK19" s="390" t="s">
        <v>411</v>
      </c>
      <c r="CL19" s="390" t="s">
        <v>411</v>
      </c>
      <c r="CM19" s="390" t="s">
        <v>411</v>
      </c>
      <c r="CN19" s="390" t="s">
        <v>411</v>
      </c>
      <c r="CO19" s="255">
        <f>IF(OR($C19="Non-Labour",$C19="Labour-related"),IF(Inputs!$DT19=$F$1,Inputs!CO19,Inputs!CO19*'Key assumptions'!$H$118),$F19*N(AI19)*avg_hrs)</f>
        <v>42936</v>
      </c>
      <c r="CP19" s="255">
        <f>IF(OR($C19="Non-Labour",$C19="Labour-related"),IF(Inputs!$DT19=$F$1,Inputs!CP19,Inputs!CP19*'Key assumptions'!$H$118),$F19*N(AJ19)*avg_hrs)</f>
        <v>42936</v>
      </c>
      <c r="CQ19" s="255">
        <f>IF(OR($C19="Non-Labour",$C19="Labour-related"),IF(Inputs!$DT19=$F$1,Inputs!CQ19,Inputs!CQ19*'Key assumptions'!$H$118),$F19*N(AK19)*avg_hrs)</f>
        <v>42936</v>
      </c>
      <c r="CR19" s="255">
        <f>IF(OR($C19="Non-Labour",$C19="Labour-related"),IF(Inputs!$DT19=$F$1,Inputs!CR19,Inputs!CR19*'Key assumptions'!$H$118),$F19*N(AL19)*avg_hrs)</f>
        <v>42936</v>
      </c>
      <c r="CS19" s="255">
        <f>IF(OR($C19="Non-Labour",$C19="Labour-related"),IF(Inputs!$DT19=$F$1,Inputs!CS19,Inputs!CS19*'Key assumptions'!$H$118),$F19*N(AM19)*avg_hrs)</f>
        <v>42936</v>
      </c>
      <c r="CT19" s="255">
        <f>IF(OR($C19="Non-Labour",$C19="Labour-related"),IF(Inputs!$DT19=$F$1,Inputs!CT19,Inputs!CT19*'Key assumptions'!$H$118),$F19*N(AN19)*avg_hrs)</f>
        <v>42936</v>
      </c>
      <c r="CU19" s="255">
        <f>IF(OR($C19="Non-Labour",$C19="Labour-related"),IF(Inputs!$DT19=$F$1,Inputs!CU19,Inputs!CU19*'Key assumptions'!$H$118),$F19*N(AO19)*avg_hrs)</f>
        <v>42936</v>
      </c>
      <c r="CV19" s="255">
        <f>IF(OR($C19="Non-Labour",$C19="Labour-related"),IF(Inputs!$DT19=$F$1,Inputs!CV19,Inputs!CV19*'Key assumptions'!$H$118),$F19*N(AP19)*avg_hrs)</f>
        <v>42936</v>
      </c>
      <c r="CW19" s="255">
        <f>IF(OR($C19="Non-Labour",$C19="Labour-related"),IF(Inputs!$DT19=$F$1,Inputs!CW19,Inputs!CW19*'Key assumptions'!$H$118),$F19*N(AQ19)*avg_hrs)</f>
        <v>42936</v>
      </c>
      <c r="CX19" s="255">
        <f>IF(OR($C19="Non-Labour",$C19="Labour-related"),IF(Inputs!$DT19=$F$1,Inputs!CX19,Inputs!CX19*'Key assumptions'!$H$118),$F19*N(AR19)*avg_hrs)</f>
        <v>42936</v>
      </c>
      <c r="CY19" s="255">
        <f>IF(OR($C19="Non-Labour",$C19="Labour-related"),IF(Inputs!$DT19=$F$1,Inputs!CY19,Inputs!CY19*'Key assumptions'!$H$118),$F19*N(AS19)*avg_hrs)</f>
        <v>42936</v>
      </c>
      <c r="CZ19" s="255">
        <f>IF(OR($C19="Non-Labour",$C19="Labour-related"),IF(Inputs!$DT19=$F$1,Inputs!CZ19,Inputs!CZ19*'Key assumptions'!$H$118),$F19*N(AT19)*avg_hrs)</f>
        <v>42936</v>
      </c>
      <c r="DA19" s="255">
        <f>IF(OR($C19="Non-Labour",$C19="Labour-related"),IF(Inputs!$DT19=$F$1,Inputs!DA19,Inputs!DA19*'Key assumptions'!$H$118),$F19*N(AU19)*avg_hrs)</f>
        <v>42936</v>
      </c>
      <c r="DB19" s="255">
        <f>IF(OR($C19="Non-Labour",$C19="Labour-related"),IF(Inputs!$DT19=$F$1,Inputs!DB19,Inputs!DB19*'Key assumptions'!$H$118),$F19*N(AV19)*avg_hrs)</f>
        <v>42936</v>
      </c>
      <c r="DC19" s="255">
        <f>IF(OR($C19="Non-Labour",$C19="Labour-related"),IF(Inputs!$DT19=$F$1,Inputs!DC19,Inputs!DC19*'Key assumptions'!$H$118),$F19*N(AW19)*avg_hrs)</f>
        <v>42936</v>
      </c>
      <c r="DD19" s="255">
        <f>IF(OR($C19="Non-Labour",$C19="Labour-related"),IF(Inputs!$DT19=$F$1,Inputs!DD19,Inputs!DD19*'Key assumptions'!$H$118),$F19*N(AX19)*avg_hrs)</f>
        <v>0</v>
      </c>
      <c r="DE19" s="255">
        <f>IF(OR($C19="Non-Labour",$C19="Labour-related"),IF(Inputs!$DT19=$F$1,Inputs!DE19,Inputs!DE19*'Key assumptions'!$H$118),$F19*N(AY19)*avg_hrs)</f>
        <v>0</v>
      </c>
      <c r="DF19" s="255">
        <f>IF(OR($C19="Non-Labour",$C19="Labour-related"),IF(Inputs!$DT19=$F$1,Inputs!DF19,Inputs!DF19*'Key assumptions'!$H$118),$F19*N(AZ19)*avg_hrs)</f>
        <v>0</v>
      </c>
      <c r="DG19" s="255">
        <f>IF(OR($C19="Non-Labour",$C19="Labour-related"),IF(Inputs!$DT19=$F$1,Inputs!DG19,Inputs!DG19*'Key assumptions'!$H$118),$F19*N(BA19)*avg_hrs)</f>
        <v>0</v>
      </c>
      <c r="DH19" s="255">
        <f>IF(OR($C19="Non-Labour",$C19="Labour-related"),IF(Inputs!$DT19=$F$1,Inputs!DH19,Inputs!DH19*'Key assumptions'!$H$118),$F19*N(BB19)*avg_hrs)</f>
        <v>0</v>
      </c>
      <c r="DI19" s="255">
        <f>IF(OR($C19="Non-Labour",$C19="Labour-related"),IF(Inputs!$DT19=$F$1,Inputs!DI19,Inputs!DI19*'Key assumptions'!$H$118),$F19*N(BC19)*avg_hrs)</f>
        <v>0</v>
      </c>
      <c r="DJ19" s="255">
        <f>IF(OR($C19="Non-Labour",$C19="Labour-related"),IF(Inputs!$DT19=$F$1,Inputs!DJ19,Inputs!DJ19*'Key assumptions'!$H$118),$F19*N(BD19)*avg_hrs)</f>
        <v>0</v>
      </c>
      <c r="DK19" s="255">
        <f>IF(OR($C19="Non-Labour",$C19="Labour-related"),IF(Inputs!$DT19=$F$1,Inputs!DK19,Inputs!DK19*'Key assumptions'!$H$118),$F19*N(BE19)*avg_hrs)</f>
        <v>0</v>
      </c>
      <c r="DL19" s="255">
        <f>IF(OR($C19="Non-Labour",$C19="Labour-related"),IF(Inputs!$DT19=$F$1,Inputs!DL19,Inputs!DL19*'Key assumptions'!$H$118),$F19*N(BF19)*avg_hrs)</f>
        <v>0</v>
      </c>
      <c r="DM19" s="255">
        <f>IF(OR($C19="Non-Labour",$C19="Labour-related"),IF(Inputs!$DT19=$F$1,Inputs!DM19,Inputs!DM19*'Key assumptions'!$H$118),$F19*N(BG19)*avg_hrs)</f>
        <v>0</v>
      </c>
      <c r="DN19" s="255">
        <f>IF(OR($C19="Non-Labour",$C19="Labour-related"),IF(Inputs!$DT19=$F$1,Inputs!DN19,Inputs!DN19*'Key assumptions'!$H$118),$F19*N(BH19)*avg_hrs)</f>
        <v>0</v>
      </c>
      <c r="DO19" s="255">
        <f>IF(OR($C19="Non-Labour",$C19="Labour-related"),IF(Inputs!$DT19=$F$1,Inputs!DO19,Inputs!DO19*'Key assumptions'!$H$118),$F19*N(BI19)*avg_hrs)</f>
        <v>0</v>
      </c>
      <c r="DP19" s="255">
        <f>IF(OR($C19="Non-Labour",$C19="Labour-related"),IF(Inputs!$DT19=$F$1,Inputs!DP19,Inputs!DP19*'Key assumptions'!$H$118),$F19*N(BJ19)*avg_hrs)</f>
        <v>0</v>
      </c>
      <c r="DQ19" s="255">
        <f>IF(OR($C19="Non-Labour",$C19="Labour-related"),IF(Inputs!$DT19=$F$1,Inputs!DQ19,Inputs!DQ19*'Key assumptions'!$H$118),$F19*N(BK19)*avg_hrs)</f>
        <v>0</v>
      </c>
      <c r="DR19" s="255">
        <f>IF(OR($C19="Non-Labour",$C19="Labour-related"),IF(Inputs!$DT19=$F$1,Inputs!DR19,Inputs!DR19*'Key assumptions'!$H$118),$F19*N(BL19)*avg_hrs)</f>
        <v>0</v>
      </c>
      <c r="DT19" s="133" t="s">
        <v>213</v>
      </c>
      <c r="DU19" s="304"/>
      <c r="DV19" s="304"/>
      <c r="DW19" s="304"/>
      <c r="DX19" s="304"/>
      <c r="DY19" s="304"/>
      <c r="DZ19" s="304"/>
      <c r="EA19" s="255">
        <v>171744</v>
      </c>
      <c r="EB19" s="255">
        <v>515232</v>
      </c>
      <c r="EC19" s="255">
        <v>515232</v>
      </c>
      <c r="ED19" s="255">
        <f t="shared" si="6"/>
        <v>386424</v>
      </c>
      <c r="EE19" s="255">
        <f t="shared" si="6"/>
        <v>0</v>
      </c>
      <c r="EF19" s="255">
        <f t="shared" si="7"/>
        <v>1588632</v>
      </c>
    </row>
    <row r="20" spans="1:136" x14ac:dyDescent="0.4">
      <c r="A20" s="133" t="str">
        <f>Inputs!A20</f>
        <v>Project Controls</v>
      </c>
      <c r="B20" s="133" t="str">
        <f>Inputs!B20</f>
        <v>N/A</v>
      </c>
      <c r="C20" s="133" t="str">
        <f>Inputs!C20</f>
        <v>Internal Labour</v>
      </c>
      <c r="D20" s="133">
        <f>Inputs!D20</f>
        <v>606795</v>
      </c>
      <c r="E20" s="133" t="str">
        <f>Inputs!E20</f>
        <v>Senior Project Estimator</v>
      </c>
      <c r="F20" s="290">
        <f>IF(Inputs!DT20=$F$1,Inputs!F20,
IF(Inputs!DT20='Key assumptions'!$E$118,Inputs!F20*'Key assumptions'!$H$118,Inputs!F20*'Key assumptions'!$H$119))</f>
        <v>270.69</v>
      </c>
      <c r="G20" s="290">
        <f>IF(Inputs!DT20=$F$1,Inputs!G20,Inputs!G20*'Key assumptions'!$H$118)</f>
        <v>118.56789940828401</v>
      </c>
      <c r="H20" s="281"/>
      <c r="I20" s="281"/>
      <c r="J20" s="281"/>
      <c r="K20" s="281"/>
      <c r="L20" s="281"/>
      <c r="M20" s="389" t="str">
        <f>Inputs!M20</f>
        <v>[C-i-C]</v>
      </c>
      <c r="N20" s="389" t="str">
        <f>Inputs!N20</f>
        <v>[C-i-C]</v>
      </c>
      <c r="O20" s="389" t="str">
        <f>Inputs!O20</f>
        <v>[C-i-C]</v>
      </c>
      <c r="P20" s="389" t="str">
        <f>Inputs!P20</f>
        <v>[C-i-C]</v>
      </c>
      <c r="Q20" s="389" t="str">
        <f>Inputs!Q20</f>
        <v>[C-i-C]</v>
      </c>
      <c r="R20" s="389" t="str">
        <f>Inputs!R20</f>
        <v>[C-i-C]</v>
      </c>
      <c r="S20" s="389" t="str">
        <f>Inputs!S20</f>
        <v>[C-i-C]</v>
      </c>
      <c r="T20" s="389" t="str">
        <f>Inputs!T20</f>
        <v>[C-i-C]</v>
      </c>
      <c r="U20" s="389" t="str">
        <f>Inputs!U20</f>
        <v>[C-i-C]</v>
      </c>
      <c r="V20" s="389" t="str">
        <f>Inputs!V20</f>
        <v>[C-i-C]</v>
      </c>
      <c r="W20" s="389" t="str">
        <f>Inputs!W20</f>
        <v>[C-i-C]</v>
      </c>
      <c r="X20" s="389" t="str">
        <f>Inputs!X20</f>
        <v>[C-i-C]</v>
      </c>
      <c r="Y20" s="389" t="str">
        <f>Inputs!Y20</f>
        <v>[C-i-C]</v>
      </c>
      <c r="Z20" s="389" t="str">
        <f>Inputs!Z20</f>
        <v>[C-i-C]</v>
      </c>
      <c r="AA20" s="389" t="str">
        <f>Inputs!AA20</f>
        <v>[C-i-C]</v>
      </c>
      <c r="AB20" s="389" t="str">
        <f>Inputs!AB20</f>
        <v>[C-i-C]</v>
      </c>
      <c r="AC20" s="389" t="str">
        <f>Inputs!AC20</f>
        <v>[C-i-C]</v>
      </c>
      <c r="AD20" s="389" t="str">
        <f>Inputs!AD20</f>
        <v>[C-i-C]</v>
      </c>
      <c r="AE20" s="389" t="str">
        <f>Inputs!AE20</f>
        <v>[C-i-C]</v>
      </c>
      <c r="AF20" s="389" t="str">
        <f>Inputs!AF20</f>
        <v>[C-i-C]</v>
      </c>
      <c r="AG20" s="389" t="str">
        <f>Inputs!AG20</f>
        <v>[C-i-C]</v>
      </c>
      <c r="AH20" s="389" t="str">
        <f>Inputs!AH20</f>
        <v>[C-i-C]</v>
      </c>
      <c r="AI20" s="254">
        <f>Inputs!AI20</f>
        <v>1</v>
      </c>
      <c r="AJ20" s="254">
        <f>Inputs!AJ20</f>
        <v>1</v>
      </c>
      <c r="AK20" s="254">
        <f>Inputs!AK20</f>
        <v>1</v>
      </c>
      <c r="AL20" s="254">
        <f>Inputs!AL20</f>
        <v>1</v>
      </c>
      <c r="AM20" s="254">
        <f>Inputs!AM20</f>
        <v>1</v>
      </c>
      <c r="AN20" s="254">
        <f>Inputs!AN20</f>
        <v>1</v>
      </c>
      <c r="AO20" s="254">
        <f>Inputs!AO20</f>
        <v>1</v>
      </c>
      <c r="AP20" s="254">
        <f>Inputs!AP20</f>
        <v>1</v>
      </c>
      <c r="AQ20" s="254">
        <f>Inputs!AQ20</f>
        <v>1</v>
      </c>
      <c r="AR20" s="254">
        <f>Inputs!AR20</f>
        <v>1</v>
      </c>
      <c r="AS20" s="254">
        <f>Inputs!AS20</f>
        <v>1</v>
      </c>
      <c r="AT20" s="254">
        <f>Inputs!AT20</f>
        <v>1</v>
      </c>
      <c r="AU20" s="254">
        <f>Inputs!AU20</f>
        <v>1</v>
      </c>
      <c r="AV20" s="254">
        <f>Inputs!AV20</f>
        <v>1</v>
      </c>
      <c r="AW20" s="254">
        <f>Inputs!AW20</f>
        <v>1</v>
      </c>
      <c r="AX20" s="254">
        <f>Inputs!AX20</f>
        <v>0</v>
      </c>
      <c r="AY20" s="254">
        <f>Inputs!AY20</f>
        <v>0</v>
      </c>
      <c r="AZ20" s="254">
        <f>Inputs!AZ20</f>
        <v>0</v>
      </c>
      <c r="BA20" s="254">
        <f>Inputs!BA20</f>
        <v>0</v>
      </c>
      <c r="BB20" s="254">
        <f>Inputs!BB20</f>
        <v>0</v>
      </c>
      <c r="BC20" s="254">
        <f>Inputs!BC20</f>
        <v>0</v>
      </c>
      <c r="BD20" s="254">
        <f>Inputs!BD20</f>
        <v>0</v>
      </c>
      <c r="BE20" s="254">
        <f>Inputs!BE20</f>
        <v>0</v>
      </c>
      <c r="BF20" s="254">
        <f>Inputs!BF20</f>
        <v>0</v>
      </c>
      <c r="BG20" s="254">
        <f>Inputs!BG20</f>
        <v>0</v>
      </c>
      <c r="BH20" s="254">
        <f>Inputs!BH20</f>
        <v>0</v>
      </c>
      <c r="BI20" s="254">
        <f>Inputs!BI20</f>
        <v>0</v>
      </c>
      <c r="BJ20" s="254">
        <f>Inputs!BJ20</f>
        <v>0</v>
      </c>
      <c r="BK20" s="254">
        <f>Inputs!BK20</f>
        <v>0</v>
      </c>
      <c r="BL20" s="254">
        <f>Inputs!BL20</f>
        <v>0</v>
      </c>
      <c r="BN20" s="255">
        <f>IF(OR($C20="Non-Labour",$C20="Labour-related"),IF(Inputs!$DT20=$F$1,Inputs!BN20,Inputs!BN20*'Key assumptions'!$H$118),$F20*N(H20)*avg_hrs)</f>
        <v>0</v>
      </c>
      <c r="BO20" s="255">
        <f>IF(OR($C20="Non-Labour",$C20="Labour-related"),IF(Inputs!$DT20=$F$1,Inputs!BO20,Inputs!BO20*'Key assumptions'!$H$118),$F20*N(I20)*avg_hrs)</f>
        <v>0</v>
      </c>
      <c r="BP20" s="255">
        <f>IF(OR($C20="Non-Labour",$C20="Labour-related"),IF(Inputs!$DT20=$F$1,Inputs!BP20,Inputs!BP20*'Key assumptions'!$H$118),$F20*N(J20)*avg_hrs)</f>
        <v>0</v>
      </c>
      <c r="BQ20" s="255">
        <f>IF(OR($C20="Non-Labour",$C20="Labour-related"),IF(Inputs!$DT20=$F$1,Inputs!BQ20,Inputs!BQ20*'Key assumptions'!$H$118),$F20*N(K20)*avg_hrs)</f>
        <v>0</v>
      </c>
      <c r="BR20" s="255">
        <f>IF(OR($C20="Non-Labour",$C20="Labour-related"),IF(Inputs!$DT20=$F$1,Inputs!BR20,Inputs!BR20*'Key assumptions'!$H$118),$F20*N(L20)*avg_hrs)</f>
        <v>0</v>
      </c>
      <c r="BS20" s="390" t="s">
        <v>411</v>
      </c>
      <c r="BT20" s="390" t="s">
        <v>411</v>
      </c>
      <c r="BU20" s="390" t="s">
        <v>411</v>
      </c>
      <c r="BV20" s="390" t="s">
        <v>411</v>
      </c>
      <c r="BW20" s="390" t="s">
        <v>411</v>
      </c>
      <c r="BX20" s="390" t="s">
        <v>411</v>
      </c>
      <c r="BY20" s="390" t="s">
        <v>411</v>
      </c>
      <c r="BZ20" s="390" t="s">
        <v>411</v>
      </c>
      <c r="CA20" s="390" t="s">
        <v>411</v>
      </c>
      <c r="CB20" s="390" t="s">
        <v>411</v>
      </c>
      <c r="CC20" s="390" t="s">
        <v>411</v>
      </c>
      <c r="CD20" s="390" t="s">
        <v>411</v>
      </c>
      <c r="CE20" s="390" t="s">
        <v>411</v>
      </c>
      <c r="CF20" s="390" t="s">
        <v>411</v>
      </c>
      <c r="CG20" s="390" t="s">
        <v>411</v>
      </c>
      <c r="CH20" s="390" t="s">
        <v>411</v>
      </c>
      <c r="CI20" s="390" t="s">
        <v>411</v>
      </c>
      <c r="CJ20" s="390" t="s">
        <v>411</v>
      </c>
      <c r="CK20" s="390" t="s">
        <v>411</v>
      </c>
      <c r="CL20" s="390" t="s">
        <v>411</v>
      </c>
      <c r="CM20" s="390" t="s">
        <v>411</v>
      </c>
      <c r="CN20" s="390" t="s">
        <v>411</v>
      </c>
      <c r="CO20" s="255">
        <f>IF(OR($C20="Non-Labour",$C20="Labour-related"),IF(Inputs!$DT20=$F$1,Inputs!CO20,Inputs!CO20*'Key assumptions'!$H$118),$F20*N(AI20)*avg_hrs)</f>
        <v>40603.5</v>
      </c>
      <c r="CP20" s="255">
        <f>IF(OR($C20="Non-Labour",$C20="Labour-related"),IF(Inputs!$DT20=$F$1,Inputs!CP20,Inputs!CP20*'Key assumptions'!$H$118),$F20*N(AJ20)*avg_hrs)</f>
        <v>40603.5</v>
      </c>
      <c r="CQ20" s="255">
        <f>IF(OR($C20="Non-Labour",$C20="Labour-related"),IF(Inputs!$DT20=$F$1,Inputs!CQ20,Inputs!CQ20*'Key assumptions'!$H$118),$F20*N(AK20)*avg_hrs)</f>
        <v>40603.5</v>
      </c>
      <c r="CR20" s="255">
        <f>IF(OR($C20="Non-Labour",$C20="Labour-related"),IF(Inputs!$DT20=$F$1,Inputs!CR20,Inputs!CR20*'Key assumptions'!$H$118),$F20*N(AL20)*avg_hrs)</f>
        <v>40603.5</v>
      </c>
      <c r="CS20" s="255">
        <f>IF(OR($C20="Non-Labour",$C20="Labour-related"),IF(Inputs!$DT20=$F$1,Inputs!CS20,Inputs!CS20*'Key assumptions'!$H$118),$F20*N(AM20)*avg_hrs)</f>
        <v>40603.5</v>
      </c>
      <c r="CT20" s="255">
        <f>IF(OR($C20="Non-Labour",$C20="Labour-related"),IF(Inputs!$DT20=$F$1,Inputs!CT20,Inputs!CT20*'Key assumptions'!$H$118),$F20*N(AN20)*avg_hrs)</f>
        <v>40603.5</v>
      </c>
      <c r="CU20" s="255">
        <f>IF(OR($C20="Non-Labour",$C20="Labour-related"),IF(Inputs!$DT20=$F$1,Inputs!CU20,Inputs!CU20*'Key assumptions'!$H$118),$F20*N(AO20)*avg_hrs)</f>
        <v>40603.5</v>
      </c>
      <c r="CV20" s="255">
        <f>IF(OR($C20="Non-Labour",$C20="Labour-related"),IF(Inputs!$DT20=$F$1,Inputs!CV20,Inputs!CV20*'Key assumptions'!$H$118),$F20*N(AP20)*avg_hrs)</f>
        <v>40603.5</v>
      </c>
      <c r="CW20" s="255">
        <f>IF(OR($C20="Non-Labour",$C20="Labour-related"),IF(Inputs!$DT20=$F$1,Inputs!CW20,Inputs!CW20*'Key assumptions'!$H$118),$F20*N(AQ20)*avg_hrs)</f>
        <v>40603.5</v>
      </c>
      <c r="CX20" s="255">
        <f>IF(OR($C20="Non-Labour",$C20="Labour-related"),IF(Inputs!$DT20=$F$1,Inputs!CX20,Inputs!CX20*'Key assumptions'!$H$118),$F20*N(AR20)*avg_hrs)</f>
        <v>40603.5</v>
      </c>
      <c r="CY20" s="255">
        <f>IF(OR($C20="Non-Labour",$C20="Labour-related"),IF(Inputs!$DT20=$F$1,Inputs!CY20,Inputs!CY20*'Key assumptions'!$H$118),$F20*N(AS20)*avg_hrs)</f>
        <v>40603.5</v>
      </c>
      <c r="CZ20" s="255">
        <f>IF(OR($C20="Non-Labour",$C20="Labour-related"),IF(Inputs!$DT20=$F$1,Inputs!CZ20,Inputs!CZ20*'Key assumptions'!$H$118),$F20*N(AT20)*avg_hrs)</f>
        <v>40603.5</v>
      </c>
      <c r="DA20" s="255">
        <f>IF(OR($C20="Non-Labour",$C20="Labour-related"),IF(Inputs!$DT20=$F$1,Inputs!DA20,Inputs!DA20*'Key assumptions'!$H$118),$F20*N(AU20)*avg_hrs)</f>
        <v>40603.5</v>
      </c>
      <c r="DB20" s="255">
        <f>IF(OR($C20="Non-Labour",$C20="Labour-related"),IF(Inputs!$DT20=$F$1,Inputs!DB20,Inputs!DB20*'Key assumptions'!$H$118),$F20*N(AV20)*avg_hrs)</f>
        <v>40603.5</v>
      </c>
      <c r="DC20" s="255">
        <f>IF(OR($C20="Non-Labour",$C20="Labour-related"),IF(Inputs!$DT20=$F$1,Inputs!DC20,Inputs!DC20*'Key assumptions'!$H$118),$F20*N(AW20)*avg_hrs)</f>
        <v>40603.5</v>
      </c>
      <c r="DD20" s="255">
        <f>IF(OR($C20="Non-Labour",$C20="Labour-related"),IF(Inputs!$DT20=$F$1,Inputs!DD20,Inputs!DD20*'Key assumptions'!$H$118),$F20*N(AX20)*avg_hrs)</f>
        <v>0</v>
      </c>
      <c r="DE20" s="255">
        <f>IF(OR($C20="Non-Labour",$C20="Labour-related"),IF(Inputs!$DT20=$F$1,Inputs!DE20,Inputs!DE20*'Key assumptions'!$H$118),$F20*N(AY20)*avg_hrs)</f>
        <v>0</v>
      </c>
      <c r="DF20" s="255">
        <f>IF(OR($C20="Non-Labour",$C20="Labour-related"),IF(Inputs!$DT20=$F$1,Inputs!DF20,Inputs!DF20*'Key assumptions'!$H$118),$F20*N(AZ20)*avg_hrs)</f>
        <v>0</v>
      </c>
      <c r="DG20" s="255">
        <f>IF(OR($C20="Non-Labour",$C20="Labour-related"),IF(Inputs!$DT20=$F$1,Inputs!DG20,Inputs!DG20*'Key assumptions'!$H$118),$F20*N(BA20)*avg_hrs)</f>
        <v>0</v>
      </c>
      <c r="DH20" s="255">
        <f>IF(OR($C20="Non-Labour",$C20="Labour-related"),IF(Inputs!$DT20=$F$1,Inputs!DH20,Inputs!DH20*'Key assumptions'!$H$118),$F20*N(BB20)*avg_hrs)</f>
        <v>0</v>
      </c>
      <c r="DI20" s="255">
        <f>IF(OR($C20="Non-Labour",$C20="Labour-related"),IF(Inputs!$DT20=$F$1,Inputs!DI20,Inputs!DI20*'Key assumptions'!$H$118),$F20*N(BC20)*avg_hrs)</f>
        <v>0</v>
      </c>
      <c r="DJ20" s="255">
        <f>IF(OR($C20="Non-Labour",$C20="Labour-related"),IF(Inputs!$DT20=$F$1,Inputs!DJ20,Inputs!DJ20*'Key assumptions'!$H$118),$F20*N(BD20)*avg_hrs)</f>
        <v>0</v>
      </c>
      <c r="DK20" s="255">
        <f>IF(OR($C20="Non-Labour",$C20="Labour-related"),IF(Inputs!$DT20=$F$1,Inputs!DK20,Inputs!DK20*'Key assumptions'!$H$118),$F20*N(BE20)*avg_hrs)</f>
        <v>0</v>
      </c>
      <c r="DL20" s="255">
        <f>IF(OR($C20="Non-Labour",$C20="Labour-related"),IF(Inputs!$DT20=$F$1,Inputs!DL20,Inputs!DL20*'Key assumptions'!$H$118),$F20*N(BF20)*avg_hrs)</f>
        <v>0</v>
      </c>
      <c r="DM20" s="255">
        <f>IF(OR($C20="Non-Labour",$C20="Labour-related"),IF(Inputs!$DT20=$F$1,Inputs!DM20,Inputs!DM20*'Key assumptions'!$H$118),$F20*N(BG20)*avg_hrs)</f>
        <v>0</v>
      </c>
      <c r="DN20" s="255">
        <f>IF(OR($C20="Non-Labour",$C20="Labour-related"),IF(Inputs!$DT20=$F$1,Inputs!DN20,Inputs!DN20*'Key assumptions'!$H$118),$F20*N(BH20)*avg_hrs)</f>
        <v>0</v>
      </c>
      <c r="DO20" s="255">
        <f>IF(OR($C20="Non-Labour",$C20="Labour-related"),IF(Inputs!$DT20=$F$1,Inputs!DO20,Inputs!DO20*'Key assumptions'!$H$118),$F20*N(BI20)*avg_hrs)</f>
        <v>0</v>
      </c>
      <c r="DP20" s="255">
        <f>IF(OR($C20="Non-Labour",$C20="Labour-related"),IF(Inputs!$DT20=$F$1,Inputs!DP20,Inputs!DP20*'Key assumptions'!$H$118),$F20*N(BJ20)*avg_hrs)</f>
        <v>0</v>
      </c>
      <c r="DQ20" s="255">
        <f>IF(OR($C20="Non-Labour",$C20="Labour-related"),IF(Inputs!$DT20=$F$1,Inputs!DQ20,Inputs!DQ20*'Key assumptions'!$H$118),$F20*N(BK20)*avg_hrs)</f>
        <v>0</v>
      </c>
      <c r="DR20" s="255">
        <f>IF(OR($C20="Non-Labour",$C20="Labour-related"),IF(Inputs!$DT20=$F$1,Inputs!DR20,Inputs!DR20*'Key assumptions'!$H$118),$F20*N(BL20)*avg_hrs)</f>
        <v>0</v>
      </c>
      <c r="DT20" s="133" t="s">
        <v>213</v>
      </c>
      <c r="DU20" s="304"/>
      <c r="DV20" s="304"/>
      <c r="DW20" s="304"/>
      <c r="DX20" s="304"/>
      <c r="DY20" s="304"/>
      <c r="DZ20" s="304"/>
      <c r="EA20" s="255">
        <v>0</v>
      </c>
      <c r="EB20" s="255">
        <v>284224.5</v>
      </c>
      <c r="EC20" s="255">
        <v>487242</v>
      </c>
      <c r="ED20" s="255">
        <f t="shared" si="6"/>
        <v>365431.5</v>
      </c>
      <c r="EE20" s="255">
        <f t="shared" si="6"/>
        <v>0</v>
      </c>
      <c r="EF20" s="255">
        <f t="shared" si="7"/>
        <v>1136898</v>
      </c>
    </row>
    <row r="21" spans="1:136" x14ac:dyDescent="0.4">
      <c r="A21" s="133" t="str">
        <f>Inputs!A21</f>
        <v/>
      </c>
      <c r="B21" s="133" t="str">
        <f>Inputs!B21</f>
        <v/>
      </c>
      <c r="C21" s="133" t="str">
        <f>Inputs!C21</f>
        <v/>
      </c>
      <c r="D21" s="133">
        <f>Inputs!D21</f>
        <v>606796</v>
      </c>
      <c r="E21" s="133" t="str">
        <f>Inputs!E21</f>
        <v>CWO - Commercial / Procurement</v>
      </c>
      <c r="F21" s="290">
        <f>IF(Inputs!DT21=$F$1,Inputs!F21,
IF(Inputs!DT21='Key assumptions'!$E$118,Inputs!F21*'Key assumptions'!$H$118,Inputs!F21*'Key assumptions'!$H$119))</f>
        <v>0</v>
      </c>
      <c r="G21" s="290">
        <f>IF(Inputs!DT21=$F$1,Inputs!G21,Inputs!G21*'Key assumptions'!$H$118)</f>
        <v>0</v>
      </c>
      <c r="H21" s="281"/>
      <c r="I21" s="281"/>
      <c r="J21" s="281"/>
      <c r="K21" s="281"/>
      <c r="L21" s="281"/>
      <c r="M21" s="389" t="str">
        <f>Inputs!M21</f>
        <v>[C-i-C]</v>
      </c>
      <c r="N21" s="389" t="str">
        <f>Inputs!N21</f>
        <v>[C-i-C]</v>
      </c>
      <c r="O21" s="389" t="str">
        <f>Inputs!O21</f>
        <v>[C-i-C]</v>
      </c>
      <c r="P21" s="389" t="str">
        <f>Inputs!P21</f>
        <v>[C-i-C]</v>
      </c>
      <c r="Q21" s="389" t="str">
        <f>Inputs!Q21</f>
        <v>[C-i-C]</v>
      </c>
      <c r="R21" s="389" t="str">
        <f>Inputs!R21</f>
        <v>[C-i-C]</v>
      </c>
      <c r="S21" s="389" t="str">
        <f>Inputs!S21</f>
        <v>[C-i-C]</v>
      </c>
      <c r="T21" s="389" t="str">
        <f>Inputs!T21</f>
        <v>[C-i-C]</v>
      </c>
      <c r="U21" s="389" t="str">
        <f>Inputs!U21</f>
        <v>[C-i-C]</v>
      </c>
      <c r="V21" s="389" t="str">
        <f>Inputs!V21</f>
        <v>[C-i-C]</v>
      </c>
      <c r="W21" s="389" t="str">
        <f>Inputs!W21</f>
        <v>[C-i-C]</v>
      </c>
      <c r="X21" s="389" t="str">
        <f>Inputs!X21</f>
        <v>[C-i-C]</v>
      </c>
      <c r="Y21" s="389" t="str">
        <f>Inputs!Y21</f>
        <v>[C-i-C]</v>
      </c>
      <c r="Z21" s="389" t="str">
        <f>Inputs!Z21</f>
        <v>[C-i-C]</v>
      </c>
      <c r="AA21" s="389" t="str">
        <f>Inputs!AA21</f>
        <v>[C-i-C]</v>
      </c>
      <c r="AB21" s="389" t="str">
        <f>Inputs!AB21</f>
        <v>[C-i-C]</v>
      </c>
      <c r="AC21" s="389" t="str">
        <f>Inputs!AC21</f>
        <v>[C-i-C]</v>
      </c>
      <c r="AD21" s="389" t="str">
        <f>Inputs!AD21</f>
        <v>[C-i-C]</v>
      </c>
      <c r="AE21" s="389" t="str">
        <f>Inputs!AE21</f>
        <v>[C-i-C]</v>
      </c>
      <c r="AF21" s="389" t="str">
        <f>Inputs!AF21</f>
        <v>[C-i-C]</v>
      </c>
      <c r="AG21" s="389" t="str">
        <f>Inputs!AG21</f>
        <v>[C-i-C]</v>
      </c>
      <c r="AH21" s="389" t="str">
        <f>Inputs!AH21</f>
        <v>[C-i-C]</v>
      </c>
      <c r="AI21" s="254" t="str">
        <f>Inputs!AI21</f>
        <v/>
      </c>
      <c r="AJ21" s="254" t="str">
        <f>Inputs!AJ21</f>
        <v/>
      </c>
      <c r="AK21" s="254" t="str">
        <f>Inputs!AK21</f>
        <v/>
      </c>
      <c r="AL21" s="254" t="str">
        <f>Inputs!AL21</f>
        <v/>
      </c>
      <c r="AM21" s="254" t="str">
        <f>Inputs!AM21</f>
        <v/>
      </c>
      <c r="AN21" s="254" t="str">
        <f>Inputs!AN21</f>
        <v/>
      </c>
      <c r="AO21" s="254" t="str">
        <f>Inputs!AO21</f>
        <v/>
      </c>
      <c r="AP21" s="254" t="str">
        <f>Inputs!AP21</f>
        <v/>
      </c>
      <c r="AQ21" s="254" t="str">
        <f>Inputs!AQ21</f>
        <v/>
      </c>
      <c r="AR21" s="254" t="str">
        <f>Inputs!AR21</f>
        <v/>
      </c>
      <c r="AS21" s="254" t="str">
        <f>Inputs!AS21</f>
        <v/>
      </c>
      <c r="AT21" s="254" t="str">
        <f>Inputs!AT21</f>
        <v/>
      </c>
      <c r="AU21" s="254" t="str">
        <f>Inputs!AU21</f>
        <v/>
      </c>
      <c r="AV21" s="254" t="str">
        <f>Inputs!AV21</f>
        <v/>
      </c>
      <c r="AW21" s="254" t="str">
        <f>Inputs!AW21</f>
        <v/>
      </c>
      <c r="AX21" s="254" t="str">
        <f>Inputs!AX21</f>
        <v/>
      </c>
      <c r="AY21" s="254" t="str">
        <f>Inputs!AY21</f>
        <v/>
      </c>
      <c r="AZ21" s="254" t="str">
        <f>Inputs!AZ21</f>
        <v/>
      </c>
      <c r="BA21" s="254" t="str">
        <f>Inputs!BA21</f>
        <v/>
      </c>
      <c r="BB21" s="254" t="str">
        <f>Inputs!BB21</f>
        <v/>
      </c>
      <c r="BC21" s="254" t="str">
        <f>Inputs!BC21</f>
        <v/>
      </c>
      <c r="BD21" s="254" t="str">
        <f>Inputs!BD21</f>
        <v/>
      </c>
      <c r="BE21" s="254" t="str">
        <f>Inputs!BE21</f>
        <v/>
      </c>
      <c r="BF21" s="254" t="str">
        <f>Inputs!BF21</f>
        <v/>
      </c>
      <c r="BG21" s="254" t="str">
        <f>Inputs!BG21</f>
        <v/>
      </c>
      <c r="BH21" s="254" t="str">
        <f>Inputs!BH21</f>
        <v/>
      </c>
      <c r="BI21" s="254" t="str">
        <f>Inputs!BI21</f>
        <v/>
      </c>
      <c r="BJ21" s="254" t="str">
        <f>Inputs!BJ21</f>
        <v/>
      </c>
      <c r="BK21" s="254" t="str">
        <f>Inputs!BK21</f>
        <v/>
      </c>
      <c r="BL21" s="254" t="str">
        <f>Inputs!BL21</f>
        <v/>
      </c>
      <c r="BN21" s="255">
        <f>IF(OR($C21="Non-Labour",$C21="Labour-related"),IF(Inputs!$DT21=$F$1,Inputs!BN21,Inputs!BN21*'Key assumptions'!$H$118),$F21*N(H21)*avg_hrs)</f>
        <v>0</v>
      </c>
      <c r="BO21" s="255">
        <f>IF(OR($C21="Non-Labour",$C21="Labour-related"),IF(Inputs!$DT21=$F$1,Inputs!BO21,Inputs!BO21*'Key assumptions'!$H$118),$F21*N(I21)*avg_hrs)</f>
        <v>0</v>
      </c>
      <c r="BP21" s="255">
        <f>IF(OR($C21="Non-Labour",$C21="Labour-related"),IF(Inputs!$DT21=$F$1,Inputs!BP21,Inputs!BP21*'Key assumptions'!$H$118),$F21*N(J21)*avg_hrs)</f>
        <v>0</v>
      </c>
      <c r="BQ21" s="255">
        <f>IF(OR($C21="Non-Labour",$C21="Labour-related"),IF(Inputs!$DT21=$F$1,Inputs!BQ21,Inputs!BQ21*'Key assumptions'!$H$118),$F21*N(K21)*avg_hrs)</f>
        <v>0</v>
      </c>
      <c r="BR21" s="255">
        <f>IF(OR($C21="Non-Labour",$C21="Labour-related"),IF(Inputs!$DT21=$F$1,Inputs!BR21,Inputs!BR21*'Key assumptions'!$H$118),$F21*N(L21)*avg_hrs)</f>
        <v>0</v>
      </c>
      <c r="BS21" s="390" t="s">
        <v>411</v>
      </c>
      <c r="BT21" s="390" t="s">
        <v>411</v>
      </c>
      <c r="BU21" s="390" t="s">
        <v>411</v>
      </c>
      <c r="BV21" s="390" t="s">
        <v>411</v>
      </c>
      <c r="BW21" s="390" t="s">
        <v>411</v>
      </c>
      <c r="BX21" s="390" t="s">
        <v>411</v>
      </c>
      <c r="BY21" s="390" t="s">
        <v>411</v>
      </c>
      <c r="BZ21" s="390" t="s">
        <v>411</v>
      </c>
      <c r="CA21" s="390" t="s">
        <v>411</v>
      </c>
      <c r="CB21" s="390" t="s">
        <v>411</v>
      </c>
      <c r="CC21" s="390" t="s">
        <v>411</v>
      </c>
      <c r="CD21" s="390" t="s">
        <v>411</v>
      </c>
      <c r="CE21" s="390" t="s">
        <v>411</v>
      </c>
      <c r="CF21" s="390" t="s">
        <v>411</v>
      </c>
      <c r="CG21" s="390" t="s">
        <v>411</v>
      </c>
      <c r="CH21" s="390" t="s">
        <v>411</v>
      </c>
      <c r="CI21" s="390" t="s">
        <v>411</v>
      </c>
      <c r="CJ21" s="390" t="s">
        <v>411</v>
      </c>
      <c r="CK21" s="390" t="s">
        <v>411</v>
      </c>
      <c r="CL21" s="390" t="s">
        <v>411</v>
      </c>
      <c r="CM21" s="390" t="s">
        <v>411</v>
      </c>
      <c r="CN21" s="390" t="s">
        <v>411</v>
      </c>
      <c r="CO21" s="255">
        <f>IF(OR($C21="Non-Labour",$C21="Labour-related"),IF(Inputs!$DT21=$F$1,Inputs!CO21,Inputs!CO21*'Key assumptions'!$H$118),$F21*N(AI21)*avg_hrs)</f>
        <v>0</v>
      </c>
      <c r="CP21" s="255">
        <f>IF(OR($C21="Non-Labour",$C21="Labour-related"),IF(Inputs!$DT21=$F$1,Inputs!CP21,Inputs!CP21*'Key assumptions'!$H$118),$F21*N(AJ21)*avg_hrs)</f>
        <v>0</v>
      </c>
      <c r="CQ21" s="255">
        <f>IF(OR($C21="Non-Labour",$C21="Labour-related"),IF(Inputs!$DT21=$F$1,Inputs!CQ21,Inputs!CQ21*'Key assumptions'!$H$118),$F21*N(AK21)*avg_hrs)</f>
        <v>0</v>
      </c>
      <c r="CR21" s="255">
        <f>IF(OR($C21="Non-Labour",$C21="Labour-related"),IF(Inputs!$DT21=$F$1,Inputs!CR21,Inputs!CR21*'Key assumptions'!$H$118),$F21*N(AL21)*avg_hrs)</f>
        <v>0</v>
      </c>
      <c r="CS21" s="255">
        <f>IF(OR($C21="Non-Labour",$C21="Labour-related"),IF(Inputs!$DT21=$F$1,Inputs!CS21,Inputs!CS21*'Key assumptions'!$H$118),$F21*N(AM21)*avg_hrs)</f>
        <v>0</v>
      </c>
      <c r="CT21" s="255">
        <f>IF(OR($C21="Non-Labour",$C21="Labour-related"),IF(Inputs!$DT21=$F$1,Inputs!CT21,Inputs!CT21*'Key assumptions'!$H$118),$F21*N(AN21)*avg_hrs)</f>
        <v>0</v>
      </c>
      <c r="CU21" s="255">
        <f>IF(OR($C21="Non-Labour",$C21="Labour-related"),IF(Inputs!$DT21=$F$1,Inputs!CU21,Inputs!CU21*'Key assumptions'!$H$118),$F21*N(AO21)*avg_hrs)</f>
        <v>0</v>
      </c>
      <c r="CV21" s="255">
        <f>IF(OR($C21="Non-Labour",$C21="Labour-related"),IF(Inputs!$DT21=$F$1,Inputs!CV21,Inputs!CV21*'Key assumptions'!$H$118),$F21*N(AP21)*avg_hrs)</f>
        <v>0</v>
      </c>
      <c r="CW21" s="255">
        <f>IF(OR($C21="Non-Labour",$C21="Labour-related"),IF(Inputs!$DT21=$F$1,Inputs!CW21,Inputs!CW21*'Key assumptions'!$H$118),$F21*N(AQ21)*avg_hrs)</f>
        <v>0</v>
      </c>
      <c r="CX21" s="255">
        <f>IF(OR($C21="Non-Labour",$C21="Labour-related"),IF(Inputs!$DT21=$F$1,Inputs!CX21,Inputs!CX21*'Key assumptions'!$H$118),$F21*N(AR21)*avg_hrs)</f>
        <v>0</v>
      </c>
      <c r="CY21" s="255">
        <f>IF(OR($C21="Non-Labour",$C21="Labour-related"),IF(Inputs!$DT21=$F$1,Inputs!CY21,Inputs!CY21*'Key assumptions'!$H$118),$F21*N(AS21)*avg_hrs)</f>
        <v>0</v>
      </c>
      <c r="CZ21" s="255">
        <f>IF(OR($C21="Non-Labour",$C21="Labour-related"),IF(Inputs!$DT21=$F$1,Inputs!CZ21,Inputs!CZ21*'Key assumptions'!$H$118),$F21*N(AT21)*avg_hrs)</f>
        <v>0</v>
      </c>
      <c r="DA21" s="255">
        <f>IF(OR($C21="Non-Labour",$C21="Labour-related"),IF(Inputs!$DT21=$F$1,Inputs!DA21,Inputs!DA21*'Key assumptions'!$H$118),$F21*N(AU21)*avg_hrs)</f>
        <v>0</v>
      </c>
      <c r="DB21" s="255">
        <f>IF(OR($C21="Non-Labour",$C21="Labour-related"),IF(Inputs!$DT21=$F$1,Inputs!DB21,Inputs!DB21*'Key assumptions'!$H$118),$F21*N(AV21)*avg_hrs)</f>
        <v>0</v>
      </c>
      <c r="DC21" s="255">
        <f>IF(OR($C21="Non-Labour",$C21="Labour-related"),IF(Inputs!$DT21=$F$1,Inputs!DC21,Inputs!DC21*'Key assumptions'!$H$118),$F21*N(AW21)*avg_hrs)</f>
        <v>0</v>
      </c>
      <c r="DD21" s="255">
        <f>IF(OR($C21="Non-Labour",$C21="Labour-related"),IF(Inputs!$DT21=$F$1,Inputs!DD21,Inputs!DD21*'Key assumptions'!$H$118),$F21*N(AX21)*avg_hrs)</f>
        <v>0</v>
      </c>
      <c r="DE21" s="255">
        <f>IF(OR($C21="Non-Labour",$C21="Labour-related"),IF(Inputs!$DT21=$F$1,Inputs!DE21,Inputs!DE21*'Key assumptions'!$H$118),$F21*N(AY21)*avg_hrs)</f>
        <v>0</v>
      </c>
      <c r="DF21" s="255">
        <f>IF(OR($C21="Non-Labour",$C21="Labour-related"),IF(Inputs!$DT21=$F$1,Inputs!DF21,Inputs!DF21*'Key assumptions'!$H$118),$F21*N(AZ21)*avg_hrs)</f>
        <v>0</v>
      </c>
      <c r="DG21" s="255">
        <f>IF(OR($C21="Non-Labour",$C21="Labour-related"),IF(Inputs!$DT21=$F$1,Inputs!DG21,Inputs!DG21*'Key assumptions'!$H$118),$F21*N(BA21)*avg_hrs)</f>
        <v>0</v>
      </c>
      <c r="DH21" s="255">
        <f>IF(OR($C21="Non-Labour",$C21="Labour-related"),IF(Inputs!$DT21=$F$1,Inputs!DH21,Inputs!DH21*'Key assumptions'!$H$118),$F21*N(BB21)*avg_hrs)</f>
        <v>0</v>
      </c>
      <c r="DI21" s="255">
        <f>IF(OR($C21="Non-Labour",$C21="Labour-related"),IF(Inputs!$DT21=$F$1,Inputs!DI21,Inputs!DI21*'Key assumptions'!$H$118),$F21*N(BC21)*avg_hrs)</f>
        <v>0</v>
      </c>
      <c r="DJ21" s="255">
        <f>IF(OR($C21="Non-Labour",$C21="Labour-related"),IF(Inputs!$DT21=$F$1,Inputs!DJ21,Inputs!DJ21*'Key assumptions'!$H$118),$F21*N(BD21)*avg_hrs)</f>
        <v>0</v>
      </c>
      <c r="DK21" s="255">
        <f>IF(OR($C21="Non-Labour",$C21="Labour-related"),IF(Inputs!$DT21=$F$1,Inputs!DK21,Inputs!DK21*'Key assumptions'!$H$118),$F21*N(BE21)*avg_hrs)</f>
        <v>0</v>
      </c>
      <c r="DL21" s="255">
        <f>IF(OR($C21="Non-Labour",$C21="Labour-related"),IF(Inputs!$DT21=$F$1,Inputs!DL21,Inputs!DL21*'Key assumptions'!$H$118),$F21*N(BF21)*avg_hrs)</f>
        <v>0</v>
      </c>
      <c r="DM21" s="255">
        <f>IF(OR($C21="Non-Labour",$C21="Labour-related"),IF(Inputs!$DT21=$F$1,Inputs!DM21,Inputs!DM21*'Key assumptions'!$H$118),$F21*N(BG21)*avg_hrs)</f>
        <v>0</v>
      </c>
      <c r="DN21" s="255">
        <f>IF(OR($C21="Non-Labour",$C21="Labour-related"),IF(Inputs!$DT21=$F$1,Inputs!DN21,Inputs!DN21*'Key assumptions'!$H$118),$F21*N(BH21)*avg_hrs)</f>
        <v>0</v>
      </c>
      <c r="DO21" s="255">
        <f>IF(OR($C21="Non-Labour",$C21="Labour-related"),IF(Inputs!$DT21=$F$1,Inputs!DO21,Inputs!DO21*'Key assumptions'!$H$118),$F21*N(BI21)*avg_hrs)</f>
        <v>0</v>
      </c>
      <c r="DP21" s="255">
        <f>IF(OR($C21="Non-Labour",$C21="Labour-related"),IF(Inputs!$DT21=$F$1,Inputs!DP21,Inputs!DP21*'Key assumptions'!$H$118),$F21*N(BJ21)*avg_hrs)</f>
        <v>0</v>
      </c>
      <c r="DQ21" s="255">
        <f>IF(OR($C21="Non-Labour",$C21="Labour-related"),IF(Inputs!$DT21=$F$1,Inputs!DQ21,Inputs!DQ21*'Key assumptions'!$H$118),$F21*N(BK21)*avg_hrs)</f>
        <v>0</v>
      </c>
      <c r="DR21" s="255">
        <f>IF(OR($C21="Non-Labour",$C21="Labour-related"),IF(Inputs!$DT21=$F$1,Inputs!DR21,Inputs!DR21*'Key assumptions'!$H$118),$F21*N(BL21)*avg_hrs)</f>
        <v>0</v>
      </c>
      <c r="DT21" s="133" t="s">
        <v>213</v>
      </c>
      <c r="DU21" s="304"/>
      <c r="DV21" s="304"/>
      <c r="DW21" s="304"/>
      <c r="DX21" s="304"/>
      <c r="DY21" s="304"/>
      <c r="DZ21" s="304"/>
      <c r="EA21" s="255">
        <v>0</v>
      </c>
      <c r="EB21" s="255">
        <v>0</v>
      </c>
      <c r="EC21" s="255">
        <v>0</v>
      </c>
      <c r="ED21" s="255">
        <f t="shared" si="6"/>
        <v>0</v>
      </c>
      <c r="EE21" s="255">
        <f t="shared" si="6"/>
        <v>0</v>
      </c>
      <c r="EF21" s="255">
        <f t="shared" si="7"/>
        <v>0</v>
      </c>
    </row>
    <row r="22" spans="1:136" x14ac:dyDescent="0.4">
      <c r="A22" s="133" t="str">
        <f>Inputs!A22</f>
        <v>Commercial Management</v>
      </c>
      <c r="B22" s="133" t="str">
        <f>Inputs!B22</f>
        <v>N/A</v>
      </c>
      <c r="C22" s="133" t="str">
        <f>Inputs!C22</f>
        <v>Internal Labour</v>
      </c>
      <c r="D22" s="133">
        <f>Inputs!D22</f>
        <v>606796</v>
      </c>
      <c r="E22" s="133" t="str">
        <f>Inputs!E22</f>
        <v>L5 Manager</v>
      </c>
      <c r="F22" s="290">
        <f>IF(Inputs!DT22=$F$1,Inputs!F22,
IF(Inputs!DT22='Key assumptions'!$E$118,Inputs!F22*'Key assumptions'!$H$118,Inputs!F22*'Key assumptions'!$H$119))</f>
        <v>318.92</v>
      </c>
      <c r="G22" s="290">
        <f>IF(Inputs!DT22=$F$1,Inputs!G22,Inputs!G22*'Key assumptions'!$H$118)</f>
        <v>142.5</v>
      </c>
      <c r="H22" s="281"/>
      <c r="I22" s="281"/>
      <c r="J22" s="281"/>
      <c r="K22" s="281"/>
      <c r="L22" s="281"/>
      <c r="M22" s="389" t="str">
        <f>Inputs!M22</f>
        <v>[C-i-C]</v>
      </c>
      <c r="N22" s="389" t="str">
        <f>Inputs!N22</f>
        <v>[C-i-C]</v>
      </c>
      <c r="O22" s="389" t="str">
        <f>Inputs!O22</f>
        <v>[C-i-C]</v>
      </c>
      <c r="P22" s="389" t="str">
        <f>Inputs!P22</f>
        <v>[C-i-C]</v>
      </c>
      <c r="Q22" s="389" t="str">
        <f>Inputs!Q22</f>
        <v>[C-i-C]</v>
      </c>
      <c r="R22" s="389" t="str">
        <f>Inputs!R22</f>
        <v>[C-i-C]</v>
      </c>
      <c r="S22" s="389" t="str">
        <f>Inputs!S22</f>
        <v>[C-i-C]</v>
      </c>
      <c r="T22" s="389" t="str">
        <f>Inputs!T22</f>
        <v>[C-i-C]</v>
      </c>
      <c r="U22" s="389" t="str">
        <f>Inputs!U22</f>
        <v>[C-i-C]</v>
      </c>
      <c r="V22" s="389" t="str">
        <f>Inputs!V22</f>
        <v>[C-i-C]</v>
      </c>
      <c r="W22" s="389" t="str">
        <f>Inputs!W22</f>
        <v>[C-i-C]</v>
      </c>
      <c r="X22" s="389" t="str">
        <f>Inputs!X22</f>
        <v>[C-i-C]</v>
      </c>
      <c r="Y22" s="389" t="str">
        <f>Inputs!Y22</f>
        <v>[C-i-C]</v>
      </c>
      <c r="Z22" s="389" t="str">
        <f>Inputs!Z22</f>
        <v>[C-i-C]</v>
      </c>
      <c r="AA22" s="389" t="str">
        <f>Inputs!AA22</f>
        <v>[C-i-C]</v>
      </c>
      <c r="AB22" s="389" t="str">
        <f>Inputs!AB22</f>
        <v>[C-i-C]</v>
      </c>
      <c r="AC22" s="389" t="str">
        <f>Inputs!AC22</f>
        <v>[C-i-C]</v>
      </c>
      <c r="AD22" s="389" t="str">
        <f>Inputs!AD22</f>
        <v>[C-i-C]</v>
      </c>
      <c r="AE22" s="389" t="str">
        <f>Inputs!AE22</f>
        <v>[C-i-C]</v>
      </c>
      <c r="AF22" s="389" t="str">
        <f>Inputs!AF22</f>
        <v>[C-i-C]</v>
      </c>
      <c r="AG22" s="389" t="str">
        <f>Inputs!AG22</f>
        <v>[C-i-C]</v>
      </c>
      <c r="AH22" s="389" t="str">
        <f>Inputs!AH22</f>
        <v>[C-i-C]</v>
      </c>
      <c r="AI22" s="254">
        <f>Inputs!AI22</f>
        <v>2</v>
      </c>
      <c r="AJ22" s="254">
        <f>Inputs!AJ22</f>
        <v>2</v>
      </c>
      <c r="AK22" s="254">
        <f>Inputs!AK22</f>
        <v>2</v>
      </c>
      <c r="AL22" s="254">
        <f>Inputs!AL22</f>
        <v>2</v>
      </c>
      <c r="AM22" s="254">
        <f>Inputs!AM22</f>
        <v>2</v>
      </c>
      <c r="AN22" s="254">
        <f>Inputs!AN22</f>
        <v>2</v>
      </c>
      <c r="AO22" s="254">
        <f>Inputs!AO22</f>
        <v>2</v>
      </c>
      <c r="AP22" s="254">
        <f>Inputs!AP22</f>
        <v>2</v>
      </c>
      <c r="AQ22" s="254">
        <f>Inputs!AQ22</f>
        <v>2</v>
      </c>
      <c r="AR22" s="254">
        <f>Inputs!AR22</f>
        <v>2</v>
      </c>
      <c r="AS22" s="254">
        <f>Inputs!AS22</f>
        <v>2</v>
      </c>
      <c r="AT22" s="254">
        <f>Inputs!AT22</f>
        <v>2</v>
      </c>
      <c r="AU22" s="254">
        <f>Inputs!AU22</f>
        <v>2</v>
      </c>
      <c r="AV22" s="254">
        <f>Inputs!AV22</f>
        <v>2</v>
      </c>
      <c r="AW22" s="254">
        <f>Inputs!AW22</f>
        <v>2</v>
      </c>
      <c r="AX22" s="254">
        <f>Inputs!AX22</f>
        <v>1</v>
      </c>
      <c r="AY22" s="254">
        <f>Inputs!AY22</f>
        <v>1</v>
      </c>
      <c r="AZ22" s="254">
        <f>Inputs!AZ22</f>
        <v>0</v>
      </c>
      <c r="BA22" s="254">
        <f>Inputs!BA22</f>
        <v>0</v>
      </c>
      <c r="BB22" s="254">
        <f>Inputs!BB22</f>
        <v>0</v>
      </c>
      <c r="BC22" s="254">
        <f>Inputs!BC22</f>
        <v>0</v>
      </c>
      <c r="BD22" s="254">
        <f>Inputs!BD22</f>
        <v>0</v>
      </c>
      <c r="BE22" s="254">
        <f>Inputs!BE22</f>
        <v>0</v>
      </c>
      <c r="BF22" s="254">
        <f>Inputs!BF22</f>
        <v>0</v>
      </c>
      <c r="BG22" s="254">
        <f>Inputs!BG22</f>
        <v>0</v>
      </c>
      <c r="BH22" s="254">
        <f>Inputs!BH22</f>
        <v>0</v>
      </c>
      <c r="BI22" s="254">
        <f>Inputs!BI22</f>
        <v>0</v>
      </c>
      <c r="BJ22" s="254">
        <f>Inputs!BJ22</f>
        <v>0</v>
      </c>
      <c r="BK22" s="254">
        <f>Inputs!BK22</f>
        <v>0</v>
      </c>
      <c r="BL22" s="254">
        <f>Inputs!BL22</f>
        <v>0</v>
      </c>
      <c r="BN22" s="255">
        <f>IF(OR($C22="Non-Labour",$C22="Labour-related"),IF(Inputs!$DT22=$F$1,Inputs!BN22,Inputs!BN22*'Key assumptions'!$H$118),$F22*N(H22)*avg_hrs)</f>
        <v>0</v>
      </c>
      <c r="BO22" s="255">
        <f>IF(OR($C22="Non-Labour",$C22="Labour-related"),IF(Inputs!$DT22=$F$1,Inputs!BO22,Inputs!BO22*'Key assumptions'!$H$118),$F22*N(I22)*avg_hrs)</f>
        <v>0</v>
      </c>
      <c r="BP22" s="255">
        <f>IF(OR($C22="Non-Labour",$C22="Labour-related"),IF(Inputs!$DT22=$F$1,Inputs!BP22,Inputs!BP22*'Key assumptions'!$H$118),$F22*N(J22)*avg_hrs)</f>
        <v>0</v>
      </c>
      <c r="BQ22" s="255">
        <f>IF(OR($C22="Non-Labour",$C22="Labour-related"),IF(Inputs!$DT22=$F$1,Inputs!BQ22,Inputs!BQ22*'Key assumptions'!$H$118),$F22*N(K22)*avg_hrs)</f>
        <v>0</v>
      </c>
      <c r="BR22" s="255">
        <f>IF(OR($C22="Non-Labour",$C22="Labour-related"),IF(Inputs!$DT22=$F$1,Inputs!BR22,Inputs!BR22*'Key assumptions'!$H$118),$F22*N(L22)*avg_hrs)</f>
        <v>0</v>
      </c>
      <c r="BS22" s="390" t="s">
        <v>411</v>
      </c>
      <c r="BT22" s="390" t="s">
        <v>411</v>
      </c>
      <c r="BU22" s="390" t="s">
        <v>411</v>
      </c>
      <c r="BV22" s="390" t="s">
        <v>411</v>
      </c>
      <c r="BW22" s="390" t="s">
        <v>411</v>
      </c>
      <c r="BX22" s="390" t="s">
        <v>411</v>
      </c>
      <c r="BY22" s="390" t="s">
        <v>411</v>
      </c>
      <c r="BZ22" s="390" t="s">
        <v>411</v>
      </c>
      <c r="CA22" s="390" t="s">
        <v>411</v>
      </c>
      <c r="CB22" s="390" t="s">
        <v>411</v>
      </c>
      <c r="CC22" s="390" t="s">
        <v>411</v>
      </c>
      <c r="CD22" s="390" t="s">
        <v>411</v>
      </c>
      <c r="CE22" s="390" t="s">
        <v>411</v>
      </c>
      <c r="CF22" s="390" t="s">
        <v>411</v>
      </c>
      <c r="CG22" s="390" t="s">
        <v>411</v>
      </c>
      <c r="CH22" s="390" t="s">
        <v>411</v>
      </c>
      <c r="CI22" s="390" t="s">
        <v>411</v>
      </c>
      <c r="CJ22" s="390" t="s">
        <v>411</v>
      </c>
      <c r="CK22" s="390" t="s">
        <v>411</v>
      </c>
      <c r="CL22" s="390" t="s">
        <v>411</v>
      </c>
      <c r="CM22" s="390" t="s">
        <v>411</v>
      </c>
      <c r="CN22" s="390" t="s">
        <v>411</v>
      </c>
      <c r="CO22" s="255">
        <f>IF(OR($C22="Non-Labour",$C22="Labour-related"),IF(Inputs!$DT22=$F$1,Inputs!CO22,Inputs!CO22*'Key assumptions'!$H$118),$F22*N(AI22)*avg_hrs)</f>
        <v>95676</v>
      </c>
      <c r="CP22" s="255">
        <f>IF(OR($C22="Non-Labour",$C22="Labour-related"),IF(Inputs!$DT22=$F$1,Inputs!CP22,Inputs!CP22*'Key assumptions'!$H$118),$F22*N(AJ22)*avg_hrs)</f>
        <v>95676</v>
      </c>
      <c r="CQ22" s="255">
        <f>IF(OR($C22="Non-Labour",$C22="Labour-related"),IF(Inputs!$DT22=$F$1,Inputs!CQ22,Inputs!CQ22*'Key assumptions'!$H$118),$F22*N(AK22)*avg_hrs)</f>
        <v>95676</v>
      </c>
      <c r="CR22" s="255">
        <f>IF(OR($C22="Non-Labour",$C22="Labour-related"),IF(Inputs!$DT22=$F$1,Inputs!CR22,Inputs!CR22*'Key assumptions'!$H$118),$F22*N(AL22)*avg_hrs)</f>
        <v>95676</v>
      </c>
      <c r="CS22" s="255">
        <f>IF(OR($C22="Non-Labour",$C22="Labour-related"),IF(Inputs!$DT22=$F$1,Inputs!CS22,Inputs!CS22*'Key assumptions'!$H$118),$F22*N(AM22)*avg_hrs)</f>
        <v>95676</v>
      </c>
      <c r="CT22" s="255">
        <f>IF(OR($C22="Non-Labour",$C22="Labour-related"),IF(Inputs!$DT22=$F$1,Inputs!CT22,Inputs!CT22*'Key assumptions'!$H$118),$F22*N(AN22)*avg_hrs)</f>
        <v>95676</v>
      </c>
      <c r="CU22" s="255">
        <f>IF(OR($C22="Non-Labour",$C22="Labour-related"),IF(Inputs!$DT22=$F$1,Inputs!CU22,Inputs!CU22*'Key assumptions'!$H$118),$F22*N(AO22)*avg_hrs)</f>
        <v>95676</v>
      </c>
      <c r="CV22" s="255">
        <f>IF(OR($C22="Non-Labour",$C22="Labour-related"),IF(Inputs!$DT22=$F$1,Inputs!CV22,Inputs!CV22*'Key assumptions'!$H$118),$F22*N(AP22)*avg_hrs)</f>
        <v>95676</v>
      </c>
      <c r="CW22" s="255">
        <f>IF(OR($C22="Non-Labour",$C22="Labour-related"),IF(Inputs!$DT22=$F$1,Inputs!CW22,Inputs!CW22*'Key assumptions'!$H$118),$F22*N(AQ22)*avg_hrs)</f>
        <v>95676</v>
      </c>
      <c r="CX22" s="255">
        <f>IF(OR($C22="Non-Labour",$C22="Labour-related"),IF(Inputs!$DT22=$F$1,Inputs!CX22,Inputs!CX22*'Key assumptions'!$H$118),$F22*N(AR22)*avg_hrs)</f>
        <v>95676</v>
      </c>
      <c r="CY22" s="255">
        <f>IF(OR($C22="Non-Labour",$C22="Labour-related"),IF(Inputs!$DT22=$F$1,Inputs!CY22,Inputs!CY22*'Key assumptions'!$H$118),$F22*N(AS22)*avg_hrs)</f>
        <v>95676</v>
      </c>
      <c r="CZ22" s="255">
        <f>IF(OR($C22="Non-Labour",$C22="Labour-related"),IF(Inputs!$DT22=$F$1,Inputs!CZ22,Inputs!CZ22*'Key assumptions'!$H$118),$F22*N(AT22)*avg_hrs)</f>
        <v>95676</v>
      </c>
      <c r="DA22" s="255">
        <f>IF(OR($C22="Non-Labour",$C22="Labour-related"),IF(Inputs!$DT22=$F$1,Inputs!DA22,Inputs!DA22*'Key assumptions'!$H$118),$F22*N(AU22)*avg_hrs)</f>
        <v>95676</v>
      </c>
      <c r="DB22" s="255">
        <f>IF(OR($C22="Non-Labour",$C22="Labour-related"),IF(Inputs!$DT22=$F$1,Inputs!DB22,Inputs!DB22*'Key assumptions'!$H$118),$F22*N(AV22)*avg_hrs)</f>
        <v>95676</v>
      </c>
      <c r="DC22" s="255">
        <f>IF(OR($C22="Non-Labour",$C22="Labour-related"),IF(Inputs!$DT22=$F$1,Inputs!DC22,Inputs!DC22*'Key assumptions'!$H$118),$F22*N(AW22)*avg_hrs)</f>
        <v>95676</v>
      </c>
      <c r="DD22" s="255">
        <f>IF(OR($C22="Non-Labour",$C22="Labour-related"),IF(Inputs!$DT22=$F$1,Inputs!DD22,Inputs!DD22*'Key assumptions'!$H$118),$F22*N(AX22)*avg_hrs)</f>
        <v>47838</v>
      </c>
      <c r="DE22" s="255">
        <f>IF(OR($C22="Non-Labour",$C22="Labour-related"),IF(Inputs!$DT22=$F$1,Inputs!DE22,Inputs!DE22*'Key assumptions'!$H$118),$F22*N(AY22)*avg_hrs)</f>
        <v>47838</v>
      </c>
      <c r="DF22" s="255">
        <f>IF(OR($C22="Non-Labour",$C22="Labour-related"),IF(Inputs!$DT22=$F$1,Inputs!DF22,Inputs!DF22*'Key assumptions'!$H$118),$F22*N(AZ22)*avg_hrs)</f>
        <v>0</v>
      </c>
      <c r="DG22" s="255">
        <f>IF(OR($C22="Non-Labour",$C22="Labour-related"),IF(Inputs!$DT22=$F$1,Inputs!DG22,Inputs!DG22*'Key assumptions'!$H$118),$F22*N(BA22)*avg_hrs)</f>
        <v>0</v>
      </c>
      <c r="DH22" s="255">
        <f>IF(OR($C22="Non-Labour",$C22="Labour-related"),IF(Inputs!$DT22=$F$1,Inputs!DH22,Inputs!DH22*'Key assumptions'!$H$118),$F22*N(BB22)*avg_hrs)</f>
        <v>0</v>
      </c>
      <c r="DI22" s="255">
        <f>IF(OR($C22="Non-Labour",$C22="Labour-related"),IF(Inputs!$DT22=$F$1,Inputs!DI22,Inputs!DI22*'Key assumptions'!$H$118),$F22*N(BC22)*avg_hrs)</f>
        <v>0</v>
      </c>
      <c r="DJ22" s="255">
        <f>IF(OR($C22="Non-Labour",$C22="Labour-related"),IF(Inputs!$DT22=$F$1,Inputs!DJ22,Inputs!DJ22*'Key assumptions'!$H$118),$F22*N(BD22)*avg_hrs)</f>
        <v>0</v>
      </c>
      <c r="DK22" s="255">
        <f>IF(OR($C22="Non-Labour",$C22="Labour-related"),IF(Inputs!$DT22=$F$1,Inputs!DK22,Inputs!DK22*'Key assumptions'!$H$118),$F22*N(BE22)*avg_hrs)</f>
        <v>0</v>
      </c>
      <c r="DL22" s="255">
        <f>IF(OR($C22="Non-Labour",$C22="Labour-related"),IF(Inputs!$DT22=$F$1,Inputs!DL22,Inputs!DL22*'Key assumptions'!$H$118),$F22*N(BF22)*avg_hrs)</f>
        <v>0</v>
      </c>
      <c r="DM22" s="255">
        <f>IF(OR($C22="Non-Labour",$C22="Labour-related"),IF(Inputs!$DT22=$F$1,Inputs!DM22,Inputs!DM22*'Key assumptions'!$H$118),$F22*N(BG22)*avg_hrs)</f>
        <v>0</v>
      </c>
      <c r="DN22" s="255">
        <f>IF(OR($C22="Non-Labour",$C22="Labour-related"),IF(Inputs!$DT22=$F$1,Inputs!DN22,Inputs!DN22*'Key assumptions'!$H$118),$F22*N(BH22)*avg_hrs)</f>
        <v>0</v>
      </c>
      <c r="DO22" s="255">
        <f>IF(OR($C22="Non-Labour",$C22="Labour-related"),IF(Inputs!$DT22=$F$1,Inputs!DO22,Inputs!DO22*'Key assumptions'!$H$118),$F22*N(BI22)*avg_hrs)</f>
        <v>0</v>
      </c>
      <c r="DP22" s="255">
        <f>IF(OR($C22="Non-Labour",$C22="Labour-related"),IF(Inputs!$DT22=$F$1,Inputs!DP22,Inputs!DP22*'Key assumptions'!$H$118),$F22*N(BJ22)*avg_hrs)</f>
        <v>0</v>
      </c>
      <c r="DQ22" s="255">
        <f>IF(OR($C22="Non-Labour",$C22="Labour-related"),IF(Inputs!$DT22=$F$1,Inputs!DQ22,Inputs!DQ22*'Key assumptions'!$H$118),$F22*N(BK22)*avg_hrs)</f>
        <v>0</v>
      </c>
      <c r="DR22" s="255">
        <f>IF(OR($C22="Non-Labour",$C22="Labour-related"),IF(Inputs!$DT22=$F$1,Inputs!DR22,Inputs!DR22*'Key assumptions'!$H$118),$F22*N(BL22)*avg_hrs)</f>
        <v>0</v>
      </c>
      <c r="DT22" s="133" t="s">
        <v>213</v>
      </c>
      <c r="DU22" s="304"/>
      <c r="DV22" s="304"/>
      <c r="DW22" s="304"/>
      <c r="DX22" s="304"/>
      <c r="DY22" s="304"/>
      <c r="DZ22" s="304"/>
      <c r="EA22" s="255">
        <v>0</v>
      </c>
      <c r="EB22" s="255">
        <v>526218</v>
      </c>
      <c r="EC22" s="255">
        <v>861084</v>
      </c>
      <c r="ED22" s="255">
        <f t="shared" si="6"/>
        <v>956760</v>
      </c>
      <c r="EE22" s="255">
        <f t="shared" si="6"/>
        <v>0</v>
      </c>
      <c r="EF22" s="255">
        <f t="shared" si="7"/>
        <v>2344062</v>
      </c>
    </row>
    <row r="23" spans="1:136" x14ac:dyDescent="0.4">
      <c r="A23" s="133" t="str">
        <f>Inputs!A23</f>
        <v>Commercial Management</v>
      </c>
      <c r="B23" s="133" t="str">
        <f>Inputs!B23</f>
        <v>N/A</v>
      </c>
      <c r="C23" s="133" t="str">
        <f>Inputs!C23</f>
        <v>Internal Labour</v>
      </c>
      <c r="D23" s="133">
        <f>Inputs!D23</f>
        <v>606796</v>
      </c>
      <c r="E23" s="133" t="str">
        <f>Inputs!E23</f>
        <v>Project Controller - Senior</v>
      </c>
      <c r="F23" s="290">
        <f>IF(Inputs!DT23=$F$1,Inputs!F23,
IF(Inputs!DT23='Key assumptions'!$E$118,Inputs!F23*'Key assumptions'!$H$118,Inputs!F23*'Key assumptions'!$H$119))</f>
        <v>302.58</v>
      </c>
      <c r="G23" s="290">
        <f>IF(Inputs!DT23=$F$1,Inputs!G23,Inputs!G23*'Key assumptions'!$H$118)</f>
        <v>135.19999999999999</v>
      </c>
      <c r="H23" s="281"/>
      <c r="I23" s="281"/>
      <c r="J23" s="281"/>
      <c r="K23" s="281"/>
      <c r="L23" s="281"/>
      <c r="M23" s="389" t="str">
        <f>Inputs!M23</f>
        <v>[C-i-C]</v>
      </c>
      <c r="N23" s="389" t="str">
        <f>Inputs!N23</f>
        <v>[C-i-C]</v>
      </c>
      <c r="O23" s="389" t="str">
        <f>Inputs!O23</f>
        <v>[C-i-C]</v>
      </c>
      <c r="P23" s="389" t="str">
        <f>Inputs!P23</f>
        <v>[C-i-C]</v>
      </c>
      <c r="Q23" s="389" t="str">
        <f>Inputs!Q23</f>
        <v>[C-i-C]</v>
      </c>
      <c r="R23" s="389" t="str">
        <f>Inputs!R23</f>
        <v>[C-i-C]</v>
      </c>
      <c r="S23" s="389" t="str">
        <f>Inputs!S23</f>
        <v>[C-i-C]</v>
      </c>
      <c r="T23" s="389" t="str">
        <f>Inputs!T23</f>
        <v>[C-i-C]</v>
      </c>
      <c r="U23" s="389" t="str">
        <f>Inputs!U23</f>
        <v>[C-i-C]</v>
      </c>
      <c r="V23" s="389" t="str">
        <f>Inputs!V23</f>
        <v>[C-i-C]</v>
      </c>
      <c r="W23" s="389" t="str">
        <f>Inputs!W23</f>
        <v>[C-i-C]</v>
      </c>
      <c r="X23" s="389" t="str">
        <f>Inputs!X23</f>
        <v>[C-i-C]</v>
      </c>
      <c r="Y23" s="389" t="str">
        <f>Inputs!Y23</f>
        <v>[C-i-C]</v>
      </c>
      <c r="Z23" s="389" t="str">
        <f>Inputs!Z23</f>
        <v>[C-i-C]</v>
      </c>
      <c r="AA23" s="389" t="str">
        <f>Inputs!AA23</f>
        <v>[C-i-C]</v>
      </c>
      <c r="AB23" s="389" t="str">
        <f>Inputs!AB23</f>
        <v>[C-i-C]</v>
      </c>
      <c r="AC23" s="389" t="str">
        <f>Inputs!AC23</f>
        <v>[C-i-C]</v>
      </c>
      <c r="AD23" s="389" t="str">
        <f>Inputs!AD23</f>
        <v>[C-i-C]</v>
      </c>
      <c r="AE23" s="389" t="str">
        <f>Inputs!AE23</f>
        <v>[C-i-C]</v>
      </c>
      <c r="AF23" s="389" t="str">
        <f>Inputs!AF23</f>
        <v>[C-i-C]</v>
      </c>
      <c r="AG23" s="389" t="str">
        <f>Inputs!AG23</f>
        <v>[C-i-C]</v>
      </c>
      <c r="AH23" s="389" t="str">
        <f>Inputs!AH23</f>
        <v>[C-i-C]</v>
      </c>
      <c r="AI23" s="254">
        <f>Inputs!AI23</f>
        <v>1</v>
      </c>
      <c r="AJ23" s="254">
        <f>Inputs!AJ23</f>
        <v>1</v>
      </c>
      <c r="AK23" s="254">
        <f>Inputs!AK23</f>
        <v>1</v>
      </c>
      <c r="AL23" s="254">
        <f>Inputs!AL23</f>
        <v>1</v>
      </c>
      <c r="AM23" s="254">
        <f>Inputs!AM23</f>
        <v>1</v>
      </c>
      <c r="AN23" s="254">
        <f>Inputs!AN23</f>
        <v>1</v>
      </c>
      <c r="AO23" s="254">
        <f>Inputs!AO23</f>
        <v>1</v>
      </c>
      <c r="AP23" s="254">
        <f>Inputs!AP23</f>
        <v>1</v>
      </c>
      <c r="AQ23" s="254">
        <f>Inputs!AQ23</f>
        <v>1</v>
      </c>
      <c r="AR23" s="254">
        <f>Inputs!AR23</f>
        <v>1</v>
      </c>
      <c r="AS23" s="254">
        <f>Inputs!AS23</f>
        <v>1</v>
      </c>
      <c r="AT23" s="254">
        <f>Inputs!AT23</f>
        <v>1</v>
      </c>
      <c r="AU23" s="254">
        <f>Inputs!AU23</f>
        <v>1</v>
      </c>
      <c r="AV23" s="254">
        <f>Inputs!AV23</f>
        <v>1</v>
      </c>
      <c r="AW23" s="254">
        <f>Inputs!AW23</f>
        <v>1</v>
      </c>
      <c r="AX23" s="254">
        <f>Inputs!AX23</f>
        <v>0</v>
      </c>
      <c r="AY23" s="254">
        <f>Inputs!AY23</f>
        <v>0</v>
      </c>
      <c r="AZ23" s="254">
        <f>Inputs!AZ23</f>
        <v>0</v>
      </c>
      <c r="BA23" s="254">
        <f>Inputs!BA23</f>
        <v>0</v>
      </c>
      <c r="BB23" s="254">
        <f>Inputs!BB23</f>
        <v>0</v>
      </c>
      <c r="BC23" s="254">
        <f>Inputs!BC23</f>
        <v>0</v>
      </c>
      <c r="BD23" s="254">
        <f>Inputs!BD23</f>
        <v>0</v>
      </c>
      <c r="BE23" s="254">
        <f>Inputs!BE23</f>
        <v>0</v>
      </c>
      <c r="BF23" s="254">
        <f>Inputs!BF23</f>
        <v>0</v>
      </c>
      <c r="BG23" s="254">
        <f>Inputs!BG23</f>
        <v>0</v>
      </c>
      <c r="BH23" s="254">
        <f>Inputs!BH23</f>
        <v>0</v>
      </c>
      <c r="BI23" s="254">
        <f>Inputs!BI23</f>
        <v>0</v>
      </c>
      <c r="BJ23" s="254">
        <f>Inputs!BJ23</f>
        <v>0</v>
      </c>
      <c r="BK23" s="254">
        <f>Inputs!BK23</f>
        <v>0</v>
      </c>
      <c r="BL23" s="254">
        <f>Inputs!BL23</f>
        <v>0</v>
      </c>
      <c r="BN23" s="255">
        <f>IF(OR($C23="Non-Labour",$C23="Labour-related"),IF(Inputs!$DT23=$F$1,Inputs!BN23,Inputs!BN23*'Key assumptions'!$H$118),$F23*N(H23)*avg_hrs)</f>
        <v>0</v>
      </c>
      <c r="BO23" s="255">
        <f>IF(OR($C23="Non-Labour",$C23="Labour-related"),IF(Inputs!$DT23=$F$1,Inputs!BO23,Inputs!BO23*'Key assumptions'!$H$118),$F23*N(I23)*avg_hrs)</f>
        <v>0</v>
      </c>
      <c r="BP23" s="255">
        <f>IF(OR($C23="Non-Labour",$C23="Labour-related"),IF(Inputs!$DT23=$F$1,Inputs!BP23,Inputs!BP23*'Key assumptions'!$H$118),$F23*N(J23)*avg_hrs)</f>
        <v>0</v>
      </c>
      <c r="BQ23" s="255">
        <f>IF(OR($C23="Non-Labour",$C23="Labour-related"),IF(Inputs!$DT23=$F$1,Inputs!BQ23,Inputs!BQ23*'Key assumptions'!$H$118),$F23*N(K23)*avg_hrs)</f>
        <v>0</v>
      </c>
      <c r="BR23" s="255">
        <f>IF(OR($C23="Non-Labour",$C23="Labour-related"),IF(Inputs!$DT23=$F$1,Inputs!BR23,Inputs!BR23*'Key assumptions'!$H$118),$F23*N(L23)*avg_hrs)</f>
        <v>0</v>
      </c>
      <c r="BS23" s="390" t="s">
        <v>411</v>
      </c>
      <c r="BT23" s="390" t="s">
        <v>411</v>
      </c>
      <c r="BU23" s="390" t="s">
        <v>411</v>
      </c>
      <c r="BV23" s="390" t="s">
        <v>411</v>
      </c>
      <c r="BW23" s="390" t="s">
        <v>411</v>
      </c>
      <c r="BX23" s="390" t="s">
        <v>411</v>
      </c>
      <c r="BY23" s="390" t="s">
        <v>411</v>
      </c>
      <c r="BZ23" s="390" t="s">
        <v>411</v>
      </c>
      <c r="CA23" s="390" t="s">
        <v>411</v>
      </c>
      <c r="CB23" s="390" t="s">
        <v>411</v>
      </c>
      <c r="CC23" s="390" t="s">
        <v>411</v>
      </c>
      <c r="CD23" s="390" t="s">
        <v>411</v>
      </c>
      <c r="CE23" s="390" t="s">
        <v>411</v>
      </c>
      <c r="CF23" s="390" t="s">
        <v>411</v>
      </c>
      <c r="CG23" s="390" t="s">
        <v>411</v>
      </c>
      <c r="CH23" s="390" t="s">
        <v>411</v>
      </c>
      <c r="CI23" s="390" t="s">
        <v>411</v>
      </c>
      <c r="CJ23" s="390" t="s">
        <v>411</v>
      </c>
      <c r="CK23" s="390" t="s">
        <v>411</v>
      </c>
      <c r="CL23" s="390" t="s">
        <v>411</v>
      </c>
      <c r="CM23" s="390" t="s">
        <v>411</v>
      </c>
      <c r="CN23" s="390" t="s">
        <v>411</v>
      </c>
      <c r="CO23" s="255">
        <f>IF(OR($C23="Non-Labour",$C23="Labour-related"),IF(Inputs!$DT23=$F$1,Inputs!CO23,Inputs!CO23*'Key assumptions'!$H$118),$F23*N(AI23)*avg_hrs)</f>
        <v>45387</v>
      </c>
      <c r="CP23" s="255">
        <f>IF(OR($C23="Non-Labour",$C23="Labour-related"),IF(Inputs!$DT23=$F$1,Inputs!CP23,Inputs!CP23*'Key assumptions'!$H$118),$F23*N(AJ23)*avg_hrs)</f>
        <v>45387</v>
      </c>
      <c r="CQ23" s="255">
        <f>IF(OR($C23="Non-Labour",$C23="Labour-related"),IF(Inputs!$DT23=$F$1,Inputs!CQ23,Inputs!CQ23*'Key assumptions'!$H$118),$F23*N(AK23)*avg_hrs)</f>
        <v>45387</v>
      </c>
      <c r="CR23" s="255">
        <f>IF(OR($C23="Non-Labour",$C23="Labour-related"),IF(Inputs!$DT23=$F$1,Inputs!CR23,Inputs!CR23*'Key assumptions'!$H$118),$F23*N(AL23)*avg_hrs)</f>
        <v>45387</v>
      </c>
      <c r="CS23" s="255">
        <f>IF(OR($C23="Non-Labour",$C23="Labour-related"),IF(Inputs!$DT23=$F$1,Inputs!CS23,Inputs!CS23*'Key assumptions'!$H$118),$F23*N(AM23)*avg_hrs)</f>
        <v>45387</v>
      </c>
      <c r="CT23" s="255">
        <f>IF(OR($C23="Non-Labour",$C23="Labour-related"),IF(Inputs!$DT23=$F$1,Inputs!CT23,Inputs!CT23*'Key assumptions'!$H$118),$F23*N(AN23)*avg_hrs)</f>
        <v>45387</v>
      </c>
      <c r="CU23" s="255">
        <f>IF(OR($C23="Non-Labour",$C23="Labour-related"),IF(Inputs!$DT23=$F$1,Inputs!CU23,Inputs!CU23*'Key assumptions'!$H$118),$F23*N(AO23)*avg_hrs)</f>
        <v>45387</v>
      </c>
      <c r="CV23" s="255">
        <f>IF(OR($C23="Non-Labour",$C23="Labour-related"),IF(Inputs!$DT23=$F$1,Inputs!CV23,Inputs!CV23*'Key assumptions'!$H$118),$F23*N(AP23)*avg_hrs)</f>
        <v>45387</v>
      </c>
      <c r="CW23" s="255">
        <f>IF(OR($C23="Non-Labour",$C23="Labour-related"),IF(Inputs!$DT23=$F$1,Inputs!CW23,Inputs!CW23*'Key assumptions'!$H$118),$F23*N(AQ23)*avg_hrs)</f>
        <v>45387</v>
      </c>
      <c r="CX23" s="255">
        <f>IF(OR($C23="Non-Labour",$C23="Labour-related"),IF(Inputs!$DT23=$F$1,Inputs!CX23,Inputs!CX23*'Key assumptions'!$H$118),$F23*N(AR23)*avg_hrs)</f>
        <v>45387</v>
      </c>
      <c r="CY23" s="255">
        <f>IF(OR($C23="Non-Labour",$C23="Labour-related"),IF(Inputs!$DT23=$F$1,Inputs!CY23,Inputs!CY23*'Key assumptions'!$H$118),$F23*N(AS23)*avg_hrs)</f>
        <v>45387</v>
      </c>
      <c r="CZ23" s="255">
        <f>IF(OR($C23="Non-Labour",$C23="Labour-related"),IF(Inputs!$DT23=$F$1,Inputs!CZ23,Inputs!CZ23*'Key assumptions'!$H$118),$F23*N(AT23)*avg_hrs)</f>
        <v>45387</v>
      </c>
      <c r="DA23" s="255">
        <f>IF(OR($C23="Non-Labour",$C23="Labour-related"),IF(Inputs!$DT23=$F$1,Inputs!DA23,Inputs!DA23*'Key assumptions'!$H$118),$F23*N(AU23)*avg_hrs)</f>
        <v>45387</v>
      </c>
      <c r="DB23" s="255">
        <f>IF(OR($C23="Non-Labour",$C23="Labour-related"),IF(Inputs!$DT23=$F$1,Inputs!DB23,Inputs!DB23*'Key assumptions'!$H$118),$F23*N(AV23)*avg_hrs)</f>
        <v>45387</v>
      </c>
      <c r="DC23" s="255">
        <f>IF(OR($C23="Non-Labour",$C23="Labour-related"),IF(Inputs!$DT23=$F$1,Inputs!DC23,Inputs!DC23*'Key assumptions'!$H$118),$F23*N(AW23)*avg_hrs)</f>
        <v>45387</v>
      </c>
      <c r="DD23" s="255">
        <f>IF(OR($C23="Non-Labour",$C23="Labour-related"),IF(Inputs!$DT23=$F$1,Inputs!DD23,Inputs!DD23*'Key assumptions'!$H$118),$F23*N(AX23)*avg_hrs)</f>
        <v>0</v>
      </c>
      <c r="DE23" s="255">
        <f>IF(OR($C23="Non-Labour",$C23="Labour-related"),IF(Inputs!$DT23=$F$1,Inputs!DE23,Inputs!DE23*'Key assumptions'!$H$118),$F23*N(AY23)*avg_hrs)</f>
        <v>0</v>
      </c>
      <c r="DF23" s="255">
        <f>IF(OR($C23="Non-Labour",$C23="Labour-related"),IF(Inputs!$DT23=$F$1,Inputs!DF23,Inputs!DF23*'Key assumptions'!$H$118),$F23*N(AZ23)*avg_hrs)</f>
        <v>0</v>
      </c>
      <c r="DG23" s="255">
        <f>IF(OR($C23="Non-Labour",$C23="Labour-related"),IF(Inputs!$DT23=$F$1,Inputs!DG23,Inputs!DG23*'Key assumptions'!$H$118),$F23*N(BA23)*avg_hrs)</f>
        <v>0</v>
      </c>
      <c r="DH23" s="255">
        <f>IF(OR($C23="Non-Labour",$C23="Labour-related"),IF(Inputs!$DT23=$F$1,Inputs!DH23,Inputs!DH23*'Key assumptions'!$H$118),$F23*N(BB23)*avg_hrs)</f>
        <v>0</v>
      </c>
      <c r="DI23" s="255">
        <f>IF(OR($C23="Non-Labour",$C23="Labour-related"),IF(Inputs!$DT23=$F$1,Inputs!DI23,Inputs!DI23*'Key assumptions'!$H$118),$F23*N(BC23)*avg_hrs)</f>
        <v>0</v>
      </c>
      <c r="DJ23" s="255">
        <f>IF(OR($C23="Non-Labour",$C23="Labour-related"),IF(Inputs!$DT23=$F$1,Inputs!DJ23,Inputs!DJ23*'Key assumptions'!$H$118),$F23*N(BD23)*avg_hrs)</f>
        <v>0</v>
      </c>
      <c r="DK23" s="255">
        <f>IF(OR($C23="Non-Labour",$C23="Labour-related"),IF(Inputs!$DT23=$F$1,Inputs!DK23,Inputs!DK23*'Key assumptions'!$H$118),$F23*N(BE23)*avg_hrs)</f>
        <v>0</v>
      </c>
      <c r="DL23" s="255">
        <f>IF(OR($C23="Non-Labour",$C23="Labour-related"),IF(Inputs!$DT23=$F$1,Inputs!DL23,Inputs!DL23*'Key assumptions'!$H$118),$F23*N(BF23)*avg_hrs)</f>
        <v>0</v>
      </c>
      <c r="DM23" s="255">
        <f>IF(OR($C23="Non-Labour",$C23="Labour-related"),IF(Inputs!$DT23=$F$1,Inputs!DM23,Inputs!DM23*'Key assumptions'!$H$118),$F23*N(BG23)*avg_hrs)</f>
        <v>0</v>
      </c>
      <c r="DN23" s="255">
        <f>IF(OR($C23="Non-Labour",$C23="Labour-related"),IF(Inputs!$DT23=$F$1,Inputs!DN23,Inputs!DN23*'Key assumptions'!$H$118),$F23*N(BH23)*avg_hrs)</f>
        <v>0</v>
      </c>
      <c r="DO23" s="255">
        <f>IF(OR($C23="Non-Labour",$C23="Labour-related"),IF(Inputs!$DT23=$F$1,Inputs!DO23,Inputs!DO23*'Key assumptions'!$H$118),$F23*N(BI23)*avg_hrs)</f>
        <v>0</v>
      </c>
      <c r="DP23" s="255">
        <f>IF(OR($C23="Non-Labour",$C23="Labour-related"),IF(Inputs!$DT23=$F$1,Inputs!DP23,Inputs!DP23*'Key assumptions'!$H$118),$F23*N(BJ23)*avg_hrs)</f>
        <v>0</v>
      </c>
      <c r="DQ23" s="255">
        <f>IF(OR($C23="Non-Labour",$C23="Labour-related"),IF(Inputs!$DT23=$F$1,Inputs!DQ23,Inputs!DQ23*'Key assumptions'!$H$118),$F23*N(BK23)*avg_hrs)</f>
        <v>0</v>
      </c>
      <c r="DR23" s="255">
        <f>IF(OR($C23="Non-Labour",$C23="Labour-related"),IF(Inputs!$DT23=$F$1,Inputs!DR23,Inputs!DR23*'Key assumptions'!$H$118),$F23*N(BL23)*avg_hrs)</f>
        <v>0</v>
      </c>
      <c r="DT23" s="133" t="s">
        <v>213</v>
      </c>
      <c r="DU23" s="304"/>
      <c r="DV23" s="304"/>
      <c r="DW23" s="304"/>
      <c r="DX23" s="304"/>
      <c r="DY23" s="304"/>
      <c r="DZ23" s="304"/>
      <c r="EA23" s="255">
        <v>0</v>
      </c>
      <c r="EB23" s="255">
        <v>158854.5</v>
      </c>
      <c r="EC23" s="255">
        <v>544644</v>
      </c>
      <c r="ED23" s="255">
        <f t="shared" ref="ED23:EE35" si="8">SUMIF($BN$1:$DR$1,ED$2,$BN23:$DR23)</f>
        <v>408483</v>
      </c>
      <c r="EE23" s="255">
        <f t="shared" si="8"/>
        <v>0</v>
      </c>
      <c r="EF23" s="255">
        <f t="shared" si="7"/>
        <v>1111981.5</v>
      </c>
    </row>
    <row r="24" spans="1:136" x14ac:dyDescent="0.4">
      <c r="A24" s="133" t="str">
        <f>Inputs!A24</f>
        <v>Commercial Management</v>
      </c>
      <c r="B24" s="133" t="str">
        <f>Inputs!B24</f>
        <v>N/A</v>
      </c>
      <c r="C24" s="133" t="str">
        <f>Inputs!C24</f>
        <v>Internal Labour</v>
      </c>
      <c r="D24" s="133">
        <f>Inputs!D24</f>
        <v>606796</v>
      </c>
      <c r="E24" s="133" t="str">
        <f>Inputs!E24</f>
        <v>Senior Contract Manager</v>
      </c>
      <c r="F24" s="290">
        <f>IF(Inputs!DT24=$F$1,Inputs!F24,
IF(Inputs!DT24='Key assumptions'!$E$118,Inputs!F24*'Key assumptions'!$H$118,Inputs!F24*'Key assumptions'!$H$119))</f>
        <v>286.24</v>
      </c>
      <c r="G24" s="290">
        <f>IF(Inputs!DT24=$F$1,Inputs!G24,Inputs!G24*'Key assumptions'!$H$118)</f>
        <v>127.9</v>
      </c>
      <c r="H24" s="281"/>
      <c r="I24" s="281"/>
      <c r="J24" s="281"/>
      <c r="K24" s="281"/>
      <c r="L24" s="281"/>
      <c r="M24" s="389" t="str">
        <f>Inputs!M24</f>
        <v>[C-i-C]</v>
      </c>
      <c r="N24" s="389" t="str">
        <f>Inputs!N24</f>
        <v>[C-i-C]</v>
      </c>
      <c r="O24" s="389" t="str">
        <f>Inputs!O24</f>
        <v>[C-i-C]</v>
      </c>
      <c r="P24" s="389" t="str">
        <f>Inputs!P24</f>
        <v>[C-i-C]</v>
      </c>
      <c r="Q24" s="389" t="str">
        <f>Inputs!Q24</f>
        <v>[C-i-C]</v>
      </c>
      <c r="R24" s="389" t="str">
        <f>Inputs!R24</f>
        <v>[C-i-C]</v>
      </c>
      <c r="S24" s="389" t="str">
        <f>Inputs!S24</f>
        <v>[C-i-C]</v>
      </c>
      <c r="T24" s="389" t="str">
        <f>Inputs!T24</f>
        <v>[C-i-C]</v>
      </c>
      <c r="U24" s="389" t="str">
        <f>Inputs!U24</f>
        <v>[C-i-C]</v>
      </c>
      <c r="V24" s="389" t="str">
        <f>Inputs!V24</f>
        <v>[C-i-C]</v>
      </c>
      <c r="W24" s="389" t="str">
        <f>Inputs!W24</f>
        <v>[C-i-C]</v>
      </c>
      <c r="X24" s="389" t="str">
        <f>Inputs!X24</f>
        <v>[C-i-C]</v>
      </c>
      <c r="Y24" s="389" t="str">
        <f>Inputs!Y24</f>
        <v>[C-i-C]</v>
      </c>
      <c r="Z24" s="389" t="str">
        <f>Inputs!Z24</f>
        <v>[C-i-C]</v>
      </c>
      <c r="AA24" s="389" t="str">
        <f>Inputs!AA24</f>
        <v>[C-i-C]</v>
      </c>
      <c r="AB24" s="389" t="str">
        <f>Inputs!AB24</f>
        <v>[C-i-C]</v>
      </c>
      <c r="AC24" s="389" t="str">
        <f>Inputs!AC24</f>
        <v>[C-i-C]</v>
      </c>
      <c r="AD24" s="389" t="str">
        <f>Inputs!AD24</f>
        <v>[C-i-C]</v>
      </c>
      <c r="AE24" s="389" t="str">
        <f>Inputs!AE24</f>
        <v>[C-i-C]</v>
      </c>
      <c r="AF24" s="389" t="str">
        <f>Inputs!AF24</f>
        <v>[C-i-C]</v>
      </c>
      <c r="AG24" s="389" t="str">
        <f>Inputs!AG24</f>
        <v>[C-i-C]</v>
      </c>
      <c r="AH24" s="389" t="str">
        <f>Inputs!AH24</f>
        <v>[C-i-C]</v>
      </c>
      <c r="AI24" s="254">
        <f>Inputs!AI24</f>
        <v>6</v>
      </c>
      <c r="AJ24" s="254">
        <f>Inputs!AJ24</f>
        <v>6</v>
      </c>
      <c r="AK24" s="254">
        <f>Inputs!AK24</f>
        <v>6</v>
      </c>
      <c r="AL24" s="254">
        <f>Inputs!AL24</f>
        <v>6</v>
      </c>
      <c r="AM24" s="254">
        <f>Inputs!AM24</f>
        <v>6</v>
      </c>
      <c r="AN24" s="254">
        <f>Inputs!AN24</f>
        <v>6</v>
      </c>
      <c r="AO24" s="254">
        <f>Inputs!AO24</f>
        <v>5.5</v>
      </c>
      <c r="AP24" s="254">
        <f>Inputs!AP24</f>
        <v>5.5</v>
      </c>
      <c r="AQ24" s="254">
        <f>Inputs!AQ24</f>
        <v>5.5</v>
      </c>
      <c r="AR24" s="254">
        <f>Inputs!AR24</f>
        <v>5.5</v>
      </c>
      <c r="AS24" s="254">
        <f>Inputs!AS24</f>
        <v>5.5</v>
      </c>
      <c r="AT24" s="254">
        <f>Inputs!AT24</f>
        <v>5.5</v>
      </c>
      <c r="AU24" s="254">
        <f>Inputs!AU24</f>
        <v>5.5</v>
      </c>
      <c r="AV24" s="254">
        <f>Inputs!AV24</f>
        <v>5.5</v>
      </c>
      <c r="AW24" s="254">
        <f>Inputs!AW24</f>
        <v>5</v>
      </c>
      <c r="AX24" s="254">
        <f>Inputs!AX24</f>
        <v>3</v>
      </c>
      <c r="AY24" s="254">
        <f>Inputs!AY24</f>
        <v>3</v>
      </c>
      <c r="AZ24" s="254">
        <f>Inputs!AZ24</f>
        <v>0</v>
      </c>
      <c r="BA24" s="254">
        <f>Inputs!BA24</f>
        <v>0</v>
      </c>
      <c r="BB24" s="254">
        <f>Inputs!BB24</f>
        <v>0</v>
      </c>
      <c r="BC24" s="254">
        <f>Inputs!BC24</f>
        <v>0</v>
      </c>
      <c r="BD24" s="254">
        <f>Inputs!BD24</f>
        <v>0</v>
      </c>
      <c r="BE24" s="254">
        <f>Inputs!BE24</f>
        <v>0</v>
      </c>
      <c r="BF24" s="254">
        <f>Inputs!BF24</f>
        <v>0</v>
      </c>
      <c r="BG24" s="254">
        <f>Inputs!BG24</f>
        <v>0</v>
      </c>
      <c r="BH24" s="254">
        <f>Inputs!BH24</f>
        <v>0</v>
      </c>
      <c r="BI24" s="254">
        <f>Inputs!BI24</f>
        <v>0</v>
      </c>
      <c r="BJ24" s="254">
        <f>Inputs!BJ24</f>
        <v>0</v>
      </c>
      <c r="BK24" s="254">
        <f>Inputs!BK24</f>
        <v>0</v>
      </c>
      <c r="BL24" s="254">
        <f>Inputs!BL24</f>
        <v>0</v>
      </c>
      <c r="BN24" s="255">
        <f>IF(OR($C24="Non-Labour",$C24="Labour-related"),IF(Inputs!$DT24=$F$1,Inputs!BN24,Inputs!BN24*'Key assumptions'!$H$118),$F24*N(H24)*avg_hrs)</f>
        <v>0</v>
      </c>
      <c r="BO24" s="255">
        <f>IF(OR($C24="Non-Labour",$C24="Labour-related"),IF(Inputs!$DT24=$F$1,Inputs!BO24,Inputs!BO24*'Key assumptions'!$H$118),$F24*N(I24)*avg_hrs)</f>
        <v>0</v>
      </c>
      <c r="BP24" s="255">
        <f>IF(OR($C24="Non-Labour",$C24="Labour-related"),IF(Inputs!$DT24=$F$1,Inputs!BP24,Inputs!BP24*'Key assumptions'!$H$118),$F24*N(J24)*avg_hrs)</f>
        <v>0</v>
      </c>
      <c r="BQ24" s="255">
        <f>IF(OR($C24="Non-Labour",$C24="Labour-related"),IF(Inputs!$DT24=$F$1,Inputs!BQ24,Inputs!BQ24*'Key assumptions'!$H$118),$F24*N(K24)*avg_hrs)</f>
        <v>0</v>
      </c>
      <c r="BR24" s="255">
        <f>IF(OR($C24="Non-Labour",$C24="Labour-related"),IF(Inputs!$DT24=$F$1,Inputs!BR24,Inputs!BR24*'Key assumptions'!$H$118),$F24*N(L24)*avg_hrs)</f>
        <v>0</v>
      </c>
      <c r="BS24" s="390" t="s">
        <v>411</v>
      </c>
      <c r="BT24" s="390" t="s">
        <v>411</v>
      </c>
      <c r="BU24" s="390" t="s">
        <v>411</v>
      </c>
      <c r="BV24" s="390" t="s">
        <v>411</v>
      </c>
      <c r="BW24" s="390" t="s">
        <v>411</v>
      </c>
      <c r="BX24" s="390" t="s">
        <v>411</v>
      </c>
      <c r="BY24" s="390" t="s">
        <v>411</v>
      </c>
      <c r="BZ24" s="390" t="s">
        <v>411</v>
      </c>
      <c r="CA24" s="390" t="s">
        <v>411</v>
      </c>
      <c r="CB24" s="390" t="s">
        <v>411</v>
      </c>
      <c r="CC24" s="390" t="s">
        <v>411</v>
      </c>
      <c r="CD24" s="390" t="s">
        <v>411</v>
      </c>
      <c r="CE24" s="390" t="s">
        <v>411</v>
      </c>
      <c r="CF24" s="390" t="s">
        <v>411</v>
      </c>
      <c r="CG24" s="390" t="s">
        <v>411</v>
      </c>
      <c r="CH24" s="390" t="s">
        <v>411</v>
      </c>
      <c r="CI24" s="390" t="s">
        <v>411</v>
      </c>
      <c r="CJ24" s="390" t="s">
        <v>411</v>
      </c>
      <c r="CK24" s="390" t="s">
        <v>411</v>
      </c>
      <c r="CL24" s="390" t="s">
        <v>411</v>
      </c>
      <c r="CM24" s="390" t="s">
        <v>411</v>
      </c>
      <c r="CN24" s="390" t="s">
        <v>411</v>
      </c>
      <c r="CO24" s="255">
        <f>IF(OR($C24="Non-Labour",$C24="Labour-related"),IF(Inputs!$DT24=$F$1,Inputs!CO24,Inputs!CO24*'Key assumptions'!$H$118),$F24*N(AI24)*avg_hrs)</f>
        <v>257616</v>
      </c>
      <c r="CP24" s="255">
        <f>IF(OR($C24="Non-Labour",$C24="Labour-related"),IF(Inputs!$DT24=$F$1,Inputs!CP24,Inputs!CP24*'Key assumptions'!$H$118),$F24*N(AJ24)*avg_hrs)</f>
        <v>257616</v>
      </c>
      <c r="CQ24" s="255">
        <f>IF(OR($C24="Non-Labour",$C24="Labour-related"),IF(Inputs!$DT24=$F$1,Inputs!CQ24,Inputs!CQ24*'Key assumptions'!$H$118),$F24*N(AK24)*avg_hrs)</f>
        <v>257616</v>
      </c>
      <c r="CR24" s="255">
        <f>IF(OR($C24="Non-Labour",$C24="Labour-related"),IF(Inputs!$DT24=$F$1,Inputs!CR24,Inputs!CR24*'Key assumptions'!$H$118),$F24*N(AL24)*avg_hrs)</f>
        <v>257616</v>
      </c>
      <c r="CS24" s="255">
        <f>IF(OR($C24="Non-Labour",$C24="Labour-related"),IF(Inputs!$DT24=$F$1,Inputs!CS24,Inputs!CS24*'Key assumptions'!$H$118),$F24*N(AM24)*avg_hrs)</f>
        <v>257616</v>
      </c>
      <c r="CT24" s="255">
        <f>IF(OR($C24="Non-Labour",$C24="Labour-related"),IF(Inputs!$DT24=$F$1,Inputs!CT24,Inputs!CT24*'Key assumptions'!$H$118),$F24*N(AN24)*avg_hrs)</f>
        <v>257616</v>
      </c>
      <c r="CU24" s="255">
        <f>IF(OR($C24="Non-Labour",$C24="Labour-related"),IF(Inputs!$DT24=$F$1,Inputs!CU24,Inputs!CU24*'Key assumptions'!$H$118),$F24*N(AO24)*avg_hrs)</f>
        <v>236148.00000000003</v>
      </c>
      <c r="CV24" s="255">
        <f>IF(OR($C24="Non-Labour",$C24="Labour-related"),IF(Inputs!$DT24=$F$1,Inputs!CV24,Inputs!CV24*'Key assumptions'!$H$118),$F24*N(AP24)*avg_hrs)</f>
        <v>236148.00000000003</v>
      </c>
      <c r="CW24" s="255">
        <f>IF(OR($C24="Non-Labour",$C24="Labour-related"),IF(Inputs!$DT24=$F$1,Inputs!CW24,Inputs!CW24*'Key assumptions'!$H$118),$F24*N(AQ24)*avg_hrs)</f>
        <v>236148.00000000003</v>
      </c>
      <c r="CX24" s="255">
        <f>IF(OR($C24="Non-Labour",$C24="Labour-related"),IF(Inputs!$DT24=$F$1,Inputs!CX24,Inputs!CX24*'Key assumptions'!$H$118),$F24*N(AR24)*avg_hrs)</f>
        <v>236148.00000000003</v>
      </c>
      <c r="CY24" s="255">
        <f>IF(OR($C24="Non-Labour",$C24="Labour-related"),IF(Inputs!$DT24=$F$1,Inputs!CY24,Inputs!CY24*'Key assumptions'!$H$118),$F24*N(AS24)*avg_hrs)</f>
        <v>236148.00000000003</v>
      </c>
      <c r="CZ24" s="255">
        <f>IF(OR($C24="Non-Labour",$C24="Labour-related"),IF(Inputs!$DT24=$F$1,Inputs!CZ24,Inputs!CZ24*'Key assumptions'!$H$118),$F24*N(AT24)*avg_hrs)</f>
        <v>236148.00000000003</v>
      </c>
      <c r="DA24" s="255">
        <f>IF(OR($C24="Non-Labour",$C24="Labour-related"),IF(Inputs!$DT24=$F$1,Inputs!DA24,Inputs!DA24*'Key assumptions'!$H$118),$F24*N(AU24)*avg_hrs)</f>
        <v>236148.00000000003</v>
      </c>
      <c r="DB24" s="255">
        <f>IF(OR($C24="Non-Labour",$C24="Labour-related"),IF(Inputs!$DT24=$F$1,Inputs!DB24,Inputs!DB24*'Key assumptions'!$H$118),$F24*N(AV24)*avg_hrs)</f>
        <v>236148.00000000003</v>
      </c>
      <c r="DC24" s="255">
        <f>IF(OR($C24="Non-Labour",$C24="Labour-related"),IF(Inputs!$DT24=$F$1,Inputs!DC24,Inputs!DC24*'Key assumptions'!$H$118),$F24*N(AW24)*avg_hrs)</f>
        <v>214680</v>
      </c>
      <c r="DD24" s="255">
        <f>IF(OR($C24="Non-Labour",$C24="Labour-related"),IF(Inputs!$DT24=$F$1,Inputs!DD24,Inputs!DD24*'Key assumptions'!$H$118),$F24*N(AX24)*avg_hrs)</f>
        <v>128808</v>
      </c>
      <c r="DE24" s="255">
        <f>IF(OR($C24="Non-Labour",$C24="Labour-related"),IF(Inputs!$DT24=$F$1,Inputs!DE24,Inputs!DE24*'Key assumptions'!$H$118),$F24*N(AY24)*avg_hrs)</f>
        <v>128808</v>
      </c>
      <c r="DF24" s="255">
        <f>IF(OR($C24="Non-Labour",$C24="Labour-related"),IF(Inputs!$DT24=$F$1,Inputs!DF24,Inputs!DF24*'Key assumptions'!$H$118),$F24*N(AZ24)*avg_hrs)</f>
        <v>0</v>
      </c>
      <c r="DG24" s="255">
        <f>IF(OR($C24="Non-Labour",$C24="Labour-related"),IF(Inputs!$DT24=$F$1,Inputs!DG24,Inputs!DG24*'Key assumptions'!$H$118),$F24*N(BA24)*avg_hrs)</f>
        <v>0</v>
      </c>
      <c r="DH24" s="255">
        <f>IF(OR($C24="Non-Labour",$C24="Labour-related"),IF(Inputs!$DT24=$F$1,Inputs!DH24,Inputs!DH24*'Key assumptions'!$H$118),$F24*N(BB24)*avg_hrs)</f>
        <v>0</v>
      </c>
      <c r="DI24" s="255">
        <f>IF(OR($C24="Non-Labour",$C24="Labour-related"),IF(Inputs!$DT24=$F$1,Inputs!DI24,Inputs!DI24*'Key assumptions'!$H$118),$F24*N(BC24)*avg_hrs)</f>
        <v>0</v>
      </c>
      <c r="DJ24" s="255">
        <f>IF(OR($C24="Non-Labour",$C24="Labour-related"),IF(Inputs!$DT24=$F$1,Inputs!DJ24,Inputs!DJ24*'Key assumptions'!$H$118),$F24*N(BD24)*avg_hrs)</f>
        <v>0</v>
      </c>
      <c r="DK24" s="255">
        <f>IF(OR($C24="Non-Labour",$C24="Labour-related"),IF(Inputs!$DT24=$F$1,Inputs!DK24,Inputs!DK24*'Key assumptions'!$H$118),$F24*N(BE24)*avg_hrs)</f>
        <v>0</v>
      </c>
      <c r="DL24" s="255">
        <f>IF(OR($C24="Non-Labour",$C24="Labour-related"),IF(Inputs!$DT24=$F$1,Inputs!DL24,Inputs!DL24*'Key assumptions'!$H$118),$F24*N(BF24)*avg_hrs)</f>
        <v>0</v>
      </c>
      <c r="DM24" s="255">
        <f>IF(OR($C24="Non-Labour",$C24="Labour-related"),IF(Inputs!$DT24=$F$1,Inputs!DM24,Inputs!DM24*'Key assumptions'!$H$118),$F24*N(BG24)*avg_hrs)</f>
        <v>0</v>
      </c>
      <c r="DN24" s="255">
        <f>IF(OR($C24="Non-Labour",$C24="Labour-related"),IF(Inputs!$DT24=$F$1,Inputs!DN24,Inputs!DN24*'Key assumptions'!$H$118),$F24*N(BH24)*avg_hrs)</f>
        <v>0</v>
      </c>
      <c r="DO24" s="255">
        <f>IF(OR($C24="Non-Labour",$C24="Labour-related"),IF(Inputs!$DT24=$F$1,Inputs!DO24,Inputs!DO24*'Key assumptions'!$H$118),$F24*N(BI24)*avg_hrs)</f>
        <v>0</v>
      </c>
      <c r="DP24" s="255">
        <f>IF(OR($C24="Non-Labour",$C24="Labour-related"),IF(Inputs!$DT24=$F$1,Inputs!DP24,Inputs!DP24*'Key assumptions'!$H$118),$F24*N(BJ24)*avg_hrs)</f>
        <v>0</v>
      </c>
      <c r="DQ24" s="255">
        <f>IF(OR($C24="Non-Labour",$C24="Labour-related"),IF(Inputs!$DT24=$F$1,Inputs!DQ24,Inputs!DQ24*'Key assumptions'!$H$118),$F24*N(BK24)*avg_hrs)</f>
        <v>0</v>
      </c>
      <c r="DR24" s="255">
        <f>IF(OR($C24="Non-Labour",$C24="Labour-related"),IF(Inputs!$DT24=$F$1,Inputs!DR24,Inputs!DR24*'Key assumptions'!$H$118),$F24*N(BL24)*avg_hrs)</f>
        <v>0</v>
      </c>
      <c r="DT24" s="133" t="s">
        <v>213</v>
      </c>
      <c r="DU24" s="304"/>
      <c r="DV24" s="304"/>
      <c r="DW24" s="304"/>
      <c r="DX24" s="304"/>
      <c r="DY24" s="304"/>
      <c r="DZ24" s="304"/>
      <c r="EA24" s="255">
        <v>171744</v>
      </c>
      <c r="EB24" s="255">
        <v>515232</v>
      </c>
      <c r="EC24" s="255">
        <v>1803312</v>
      </c>
      <c r="ED24" s="255">
        <f t="shared" si="8"/>
        <v>2361480</v>
      </c>
      <c r="EE24" s="255">
        <f t="shared" si="8"/>
        <v>0</v>
      </c>
      <c r="EF24" s="255">
        <f t="shared" si="7"/>
        <v>4851768</v>
      </c>
    </row>
    <row r="25" spans="1:136" x14ac:dyDescent="0.4">
      <c r="A25" s="133" t="str">
        <f>Inputs!A25</f>
        <v>Commercial Management</v>
      </c>
      <c r="B25" s="133" t="str">
        <f>Inputs!B25</f>
        <v>N/A</v>
      </c>
      <c r="C25" s="133" t="str">
        <f>Inputs!C25</f>
        <v>Internal Labour</v>
      </c>
      <c r="D25" s="133">
        <f>Inputs!D25</f>
        <v>606796</v>
      </c>
      <c r="E25" s="133" t="str">
        <f>Inputs!E25</f>
        <v>Contract Manager</v>
      </c>
      <c r="F25" s="290">
        <f>IF(Inputs!DT25=$F$1,Inputs!F25,
IF(Inputs!DT25='Key assumptions'!$E$118,Inputs!F25*'Key assumptions'!$H$118,Inputs!F25*'Key assumptions'!$H$119))</f>
        <v>203.73</v>
      </c>
      <c r="G25" s="290">
        <f>IF(Inputs!DT25=$F$1,Inputs!G25,Inputs!G25*'Key assumptions'!$H$118)</f>
        <v>89.239044008875723</v>
      </c>
      <c r="H25" s="281"/>
      <c r="I25" s="281"/>
      <c r="J25" s="281"/>
      <c r="K25" s="281"/>
      <c r="L25" s="281"/>
      <c r="M25" s="389" t="str">
        <f>Inputs!M25</f>
        <v>[C-i-C]</v>
      </c>
      <c r="N25" s="389" t="str">
        <f>Inputs!N25</f>
        <v>[C-i-C]</v>
      </c>
      <c r="O25" s="389" t="str">
        <f>Inputs!O25</f>
        <v>[C-i-C]</v>
      </c>
      <c r="P25" s="389" t="str">
        <f>Inputs!P25</f>
        <v>[C-i-C]</v>
      </c>
      <c r="Q25" s="389" t="str">
        <f>Inputs!Q25</f>
        <v>[C-i-C]</v>
      </c>
      <c r="R25" s="389" t="str">
        <f>Inputs!R25</f>
        <v>[C-i-C]</v>
      </c>
      <c r="S25" s="389" t="str">
        <f>Inputs!S25</f>
        <v>[C-i-C]</v>
      </c>
      <c r="T25" s="389" t="str">
        <f>Inputs!T25</f>
        <v>[C-i-C]</v>
      </c>
      <c r="U25" s="389" t="str">
        <f>Inputs!U25</f>
        <v>[C-i-C]</v>
      </c>
      <c r="V25" s="389" t="str">
        <f>Inputs!V25</f>
        <v>[C-i-C]</v>
      </c>
      <c r="W25" s="389" t="str">
        <f>Inputs!W25</f>
        <v>[C-i-C]</v>
      </c>
      <c r="X25" s="389" t="str">
        <f>Inputs!X25</f>
        <v>[C-i-C]</v>
      </c>
      <c r="Y25" s="389" t="str">
        <f>Inputs!Y25</f>
        <v>[C-i-C]</v>
      </c>
      <c r="Z25" s="389" t="str">
        <f>Inputs!Z25</f>
        <v>[C-i-C]</v>
      </c>
      <c r="AA25" s="389" t="str">
        <f>Inputs!AA25</f>
        <v>[C-i-C]</v>
      </c>
      <c r="AB25" s="389" t="str">
        <f>Inputs!AB25</f>
        <v>[C-i-C]</v>
      </c>
      <c r="AC25" s="389" t="str">
        <f>Inputs!AC25</f>
        <v>[C-i-C]</v>
      </c>
      <c r="AD25" s="389" t="str">
        <f>Inputs!AD25</f>
        <v>[C-i-C]</v>
      </c>
      <c r="AE25" s="389" t="str">
        <f>Inputs!AE25</f>
        <v>[C-i-C]</v>
      </c>
      <c r="AF25" s="389" t="str">
        <f>Inputs!AF25</f>
        <v>[C-i-C]</v>
      </c>
      <c r="AG25" s="389" t="str">
        <f>Inputs!AG25</f>
        <v>[C-i-C]</v>
      </c>
      <c r="AH25" s="389" t="str">
        <f>Inputs!AH25</f>
        <v>[C-i-C]</v>
      </c>
      <c r="AI25" s="254">
        <f>Inputs!AI25</f>
        <v>6</v>
      </c>
      <c r="AJ25" s="254">
        <f>Inputs!AJ25</f>
        <v>6</v>
      </c>
      <c r="AK25" s="254">
        <f>Inputs!AK25</f>
        <v>6</v>
      </c>
      <c r="AL25" s="254">
        <f>Inputs!AL25</f>
        <v>6</v>
      </c>
      <c r="AM25" s="254">
        <f>Inputs!AM25</f>
        <v>6</v>
      </c>
      <c r="AN25" s="254">
        <f>Inputs!AN25</f>
        <v>6</v>
      </c>
      <c r="AO25" s="254">
        <f>Inputs!AO25</f>
        <v>5.5</v>
      </c>
      <c r="AP25" s="254">
        <f>Inputs!AP25</f>
        <v>5.5</v>
      </c>
      <c r="AQ25" s="254">
        <f>Inputs!AQ25</f>
        <v>5.5</v>
      </c>
      <c r="AR25" s="254">
        <f>Inputs!AR25</f>
        <v>5.5</v>
      </c>
      <c r="AS25" s="254">
        <f>Inputs!AS25</f>
        <v>5.5</v>
      </c>
      <c r="AT25" s="254">
        <f>Inputs!AT25</f>
        <v>5.5</v>
      </c>
      <c r="AU25" s="254">
        <f>Inputs!AU25</f>
        <v>5.5</v>
      </c>
      <c r="AV25" s="254">
        <f>Inputs!AV25</f>
        <v>5.5</v>
      </c>
      <c r="AW25" s="254">
        <f>Inputs!AW25</f>
        <v>5</v>
      </c>
      <c r="AX25" s="254">
        <f>Inputs!AX25</f>
        <v>3</v>
      </c>
      <c r="AY25" s="254">
        <f>Inputs!AY25</f>
        <v>3</v>
      </c>
      <c r="AZ25" s="254">
        <f>Inputs!AZ25</f>
        <v>0</v>
      </c>
      <c r="BA25" s="254">
        <f>Inputs!BA25</f>
        <v>0</v>
      </c>
      <c r="BB25" s="254">
        <f>Inputs!BB25</f>
        <v>0</v>
      </c>
      <c r="BC25" s="254">
        <f>Inputs!BC25</f>
        <v>0</v>
      </c>
      <c r="BD25" s="254">
        <f>Inputs!BD25</f>
        <v>0</v>
      </c>
      <c r="BE25" s="254">
        <f>Inputs!BE25</f>
        <v>0</v>
      </c>
      <c r="BF25" s="254">
        <f>Inputs!BF25</f>
        <v>0</v>
      </c>
      <c r="BG25" s="254">
        <f>Inputs!BG25</f>
        <v>0</v>
      </c>
      <c r="BH25" s="254">
        <f>Inputs!BH25</f>
        <v>0</v>
      </c>
      <c r="BI25" s="254">
        <f>Inputs!BI25</f>
        <v>0</v>
      </c>
      <c r="BJ25" s="254">
        <f>Inputs!BJ25</f>
        <v>0</v>
      </c>
      <c r="BK25" s="254">
        <f>Inputs!BK25</f>
        <v>0</v>
      </c>
      <c r="BL25" s="254">
        <f>Inputs!BL25</f>
        <v>0</v>
      </c>
      <c r="BN25" s="255">
        <f>IF(OR($C25="Non-Labour",$C25="Labour-related"),IF(Inputs!$DT25=$F$1,Inputs!BN25,Inputs!BN25*'Key assumptions'!$H$118),$F25*N(H25)*avg_hrs)</f>
        <v>0</v>
      </c>
      <c r="BO25" s="255">
        <f>IF(OR($C25="Non-Labour",$C25="Labour-related"),IF(Inputs!$DT25=$F$1,Inputs!BO25,Inputs!BO25*'Key assumptions'!$H$118),$F25*N(I25)*avg_hrs)</f>
        <v>0</v>
      </c>
      <c r="BP25" s="255">
        <f>IF(OR($C25="Non-Labour",$C25="Labour-related"),IF(Inputs!$DT25=$F$1,Inputs!BP25,Inputs!BP25*'Key assumptions'!$H$118),$F25*N(J25)*avg_hrs)</f>
        <v>0</v>
      </c>
      <c r="BQ25" s="255">
        <f>IF(OR($C25="Non-Labour",$C25="Labour-related"),IF(Inputs!$DT25=$F$1,Inputs!BQ25,Inputs!BQ25*'Key assumptions'!$H$118),$F25*N(K25)*avg_hrs)</f>
        <v>0</v>
      </c>
      <c r="BR25" s="255">
        <f>IF(OR($C25="Non-Labour",$C25="Labour-related"),IF(Inputs!$DT25=$F$1,Inputs!BR25,Inputs!BR25*'Key assumptions'!$H$118),$F25*N(L25)*avg_hrs)</f>
        <v>0</v>
      </c>
      <c r="BS25" s="390" t="s">
        <v>411</v>
      </c>
      <c r="BT25" s="390" t="s">
        <v>411</v>
      </c>
      <c r="BU25" s="390" t="s">
        <v>411</v>
      </c>
      <c r="BV25" s="390" t="s">
        <v>411</v>
      </c>
      <c r="BW25" s="390" t="s">
        <v>411</v>
      </c>
      <c r="BX25" s="390" t="s">
        <v>411</v>
      </c>
      <c r="BY25" s="390" t="s">
        <v>411</v>
      </c>
      <c r="BZ25" s="390" t="s">
        <v>411</v>
      </c>
      <c r="CA25" s="390" t="s">
        <v>411</v>
      </c>
      <c r="CB25" s="390" t="s">
        <v>411</v>
      </c>
      <c r="CC25" s="390" t="s">
        <v>411</v>
      </c>
      <c r="CD25" s="390" t="s">
        <v>411</v>
      </c>
      <c r="CE25" s="390" t="s">
        <v>411</v>
      </c>
      <c r="CF25" s="390" t="s">
        <v>411</v>
      </c>
      <c r="CG25" s="390" t="s">
        <v>411</v>
      </c>
      <c r="CH25" s="390" t="s">
        <v>411</v>
      </c>
      <c r="CI25" s="390" t="s">
        <v>411</v>
      </c>
      <c r="CJ25" s="390" t="s">
        <v>411</v>
      </c>
      <c r="CK25" s="390" t="s">
        <v>411</v>
      </c>
      <c r="CL25" s="390" t="s">
        <v>411</v>
      </c>
      <c r="CM25" s="390" t="s">
        <v>411</v>
      </c>
      <c r="CN25" s="390" t="s">
        <v>411</v>
      </c>
      <c r="CO25" s="255">
        <f>IF(OR($C25="Non-Labour",$C25="Labour-related"),IF(Inputs!$DT25=$F$1,Inputs!CO25,Inputs!CO25*'Key assumptions'!$H$118),$F25*N(AI25)*avg_hrs)</f>
        <v>183356.99999999997</v>
      </c>
      <c r="CP25" s="255">
        <f>IF(OR($C25="Non-Labour",$C25="Labour-related"),IF(Inputs!$DT25=$F$1,Inputs!CP25,Inputs!CP25*'Key assumptions'!$H$118),$F25*N(AJ25)*avg_hrs)</f>
        <v>183356.99999999997</v>
      </c>
      <c r="CQ25" s="255">
        <f>IF(OR($C25="Non-Labour",$C25="Labour-related"),IF(Inputs!$DT25=$F$1,Inputs!CQ25,Inputs!CQ25*'Key assumptions'!$H$118),$F25*N(AK25)*avg_hrs)</f>
        <v>183356.99999999997</v>
      </c>
      <c r="CR25" s="255">
        <f>IF(OR($C25="Non-Labour",$C25="Labour-related"),IF(Inputs!$DT25=$F$1,Inputs!CR25,Inputs!CR25*'Key assumptions'!$H$118),$F25*N(AL25)*avg_hrs)</f>
        <v>183356.99999999997</v>
      </c>
      <c r="CS25" s="255">
        <f>IF(OR($C25="Non-Labour",$C25="Labour-related"),IF(Inputs!$DT25=$F$1,Inputs!CS25,Inputs!CS25*'Key assumptions'!$H$118),$F25*N(AM25)*avg_hrs)</f>
        <v>183356.99999999997</v>
      </c>
      <c r="CT25" s="255">
        <f>IF(OR($C25="Non-Labour",$C25="Labour-related"),IF(Inputs!$DT25=$F$1,Inputs!CT25,Inputs!CT25*'Key assumptions'!$H$118),$F25*N(AN25)*avg_hrs)</f>
        <v>183356.99999999997</v>
      </c>
      <c r="CU25" s="255">
        <f>IF(OR($C25="Non-Labour",$C25="Labour-related"),IF(Inputs!$DT25=$F$1,Inputs!CU25,Inputs!CU25*'Key assumptions'!$H$118),$F25*N(AO25)*avg_hrs)</f>
        <v>168077.24999999997</v>
      </c>
      <c r="CV25" s="255">
        <f>IF(OR($C25="Non-Labour",$C25="Labour-related"),IF(Inputs!$DT25=$F$1,Inputs!CV25,Inputs!CV25*'Key assumptions'!$H$118),$F25*N(AP25)*avg_hrs)</f>
        <v>168077.24999999997</v>
      </c>
      <c r="CW25" s="255">
        <f>IF(OR($C25="Non-Labour",$C25="Labour-related"),IF(Inputs!$DT25=$F$1,Inputs!CW25,Inputs!CW25*'Key assumptions'!$H$118),$F25*N(AQ25)*avg_hrs)</f>
        <v>168077.24999999997</v>
      </c>
      <c r="CX25" s="255">
        <f>IF(OR($C25="Non-Labour",$C25="Labour-related"),IF(Inputs!$DT25=$F$1,Inputs!CX25,Inputs!CX25*'Key assumptions'!$H$118),$F25*N(AR25)*avg_hrs)</f>
        <v>168077.24999999997</v>
      </c>
      <c r="CY25" s="255">
        <f>IF(OR($C25="Non-Labour",$C25="Labour-related"),IF(Inputs!$DT25=$F$1,Inputs!CY25,Inputs!CY25*'Key assumptions'!$H$118),$F25*N(AS25)*avg_hrs)</f>
        <v>168077.24999999997</v>
      </c>
      <c r="CZ25" s="255">
        <f>IF(OR($C25="Non-Labour",$C25="Labour-related"),IF(Inputs!$DT25=$F$1,Inputs!CZ25,Inputs!CZ25*'Key assumptions'!$H$118),$F25*N(AT25)*avg_hrs)</f>
        <v>168077.24999999997</v>
      </c>
      <c r="DA25" s="255">
        <f>IF(OR($C25="Non-Labour",$C25="Labour-related"),IF(Inputs!$DT25=$F$1,Inputs!DA25,Inputs!DA25*'Key assumptions'!$H$118),$F25*N(AU25)*avg_hrs)</f>
        <v>168077.24999999997</v>
      </c>
      <c r="DB25" s="255">
        <f>IF(OR($C25="Non-Labour",$C25="Labour-related"),IF(Inputs!$DT25=$F$1,Inputs!DB25,Inputs!DB25*'Key assumptions'!$H$118),$F25*N(AV25)*avg_hrs)</f>
        <v>168077.24999999997</v>
      </c>
      <c r="DC25" s="255">
        <f>IF(OR($C25="Non-Labour",$C25="Labour-related"),IF(Inputs!$DT25=$F$1,Inputs!DC25,Inputs!DC25*'Key assumptions'!$H$118),$F25*N(AW25)*avg_hrs)</f>
        <v>152797.5</v>
      </c>
      <c r="DD25" s="255">
        <f>IF(OR($C25="Non-Labour",$C25="Labour-related"),IF(Inputs!$DT25=$F$1,Inputs!DD25,Inputs!DD25*'Key assumptions'!$H$118),$F25*N(AX25)*avg_hrs)</f>
        <v>91678.499999999985</v>
      </c>
      <c r="DE25" s="255">
        <f>IF(OR($C25="Non-Labour",$C25="Labour-related"),IF(Inputs!$DT25=$F$1,Inputs!DE25,Inputs!DE25*'Key assumptions'!$H$118),$F25*N(AY25)*avg_hrs)</f>
        <v>91678.499999999985</v>
      </c>
      <c r="DF25" s="255">
        <f>IF(OR($C25="Non-Labour",$C25="Labour-related"),IF(Inputs!$DT25=$F$1,Inputs!DF25,Inputs!DF25*'Key assumptions'!$H$118),$F25*N(AZ25)*avg_hrs)</f>
        <v>0</v>
      </c>
      <c r="DG25" s="255">
        <f>IF(OR($C25="Non-Labour",$C25="Labour-related"),IF(Inputs!$DT25=$F$1,Inputs!DG25,Inputs!DG25*'Key assumptions'!$H$118),$F25*N(BA25)*avg_hrs)</f>
        <v>0</v>
      </c>
      <c r="DH25" s="255">
        <f>IF(OR($C25="Non-Labour",$C25="Labour-related"),IF(Inputs!$DT25=$F$1,Inputs!DH25,Inputs!DH25*'Key assumptions'!$H$118),$F25*N(BB25)*avg_hrs)</f>
        <v>0</v>
      </c>
      <c r="DI25" s="255">
        <f>IF(OR($C25="Non-Labour",$C25="Labour-related"),IF(Inputs!$DT25=$F$1,Inputs!DI25,Inputs!DI25*'Key assumptions'!$H$118),$F25*N(BC25)*avg_hrs)</f>
        <v>0</v>
      </c>
      <c r="DJ25" s="255">
        <f>IF(OR($C25="Non-Labour",$C25="Labour-related"),IF(Inputs!$DT25=$F$1,Inputs!DJ25,Inputs!DJ25*'Key assumptions'!$H$118),$F25*N(BD25)*avg_hrs)</f>
        <v>0</v>
      </c>
      <c r="DK25" s="255">
        <f>IF(OR($C25="Non-Labour",$C25="Labour-related"),IF(Inputs!$DT25=$F$1,Inputs!DK25,Inputs!DK25*'Key assumptions'!$H$118),$F25*N(BE25)*avg_hrs)</f>
        <v>0</v>
      </c>
      <c r="DL25" s="255">
        <f>IF(OR($C25="Non-Labour",$C25="Labour-related"),IF(Inputs!$DT25=$F$1,Inputs!DL25,Inputs!DL25*'Key assumptions'!$H$118),$F25*N(BF25)*avg_hrs)</f>
        <v>0</v>
      </c>
      <c r="DM25" s="255">
        <f>IF(OR($C25="Non-Labour",$C25="Labour-related"),IF(Inputs!$DT25=$F$1,Inputs!DM25,Inputs!DM25*'Key assumptions'!$H$118),$F25*N(BG25)*avg_hrs)</f>
        <v>0</v>
      </c>
      <c r="DN25" s="255">
        <f>IF(OR($C25="Non-Labour",$C25="Labour-related"),IF(Inputs!$DT25=$F$1,Inputs!DN25,Inputs!DN25*'Key assumptions'!$H$118),$F25*N(BH25)*avg_hrs)</f>
        <v>0</v>
      </c>
      <c r="DO25" s="255">
        <f>IF(OR($C25="Non-Labour",$C25="Labour-related"),IF(Inputs!$DT25=$F$1,Inputs!DO25,Inputs!DO25*'Key assumptions'!$H$118),$F25*N(BI25)*avg_hrs)</f>
        <v>0</v>
      </c>
      <c r="DP25" s="255">
        <f>IF(OR($C25="Non-Labour",$C25="Labour-related"),IF(Inputs!$DT25=$F$1,Inputs!DP25,Inputs!DP25*'Key assumptions'!$H$118),$F25*N(BJ25)*avg_hrs)</f>
        <v>0</v>
      </c>
      <c r="DQ25" s="255">
        <f>IF(OR($C25="Non-Labour",$C25="Labour-related"),IF(Inputs!$DT25=$F$1,Inputs!DQ25,Inputs!DQ25*'Key assumptions'!$H$118),$F25*N(BK25)*avg_hrs)</f>
        <v>0</v>
      </c>
      <c r="DR25" s="255">
        <f>IF(OR($C25="Non-Labour",$C25="Labour-related"),IF(Inputs!$DT25=$F$1,Inputs!DR25,Inputs!DR25*'Key assumptions'!$H$118),$F25*N(BL25)*avg_hrs)</f>
        <v>0</v>
      </c>
      <c r="DT25" s="133" t="s">
        <v>213</v>
      </c>
      <c r="DU25" s="304"/>
      <c r="DV25" s="304"/>
      <c r="DW25" s="304"/>
      <c r="DX25" s="304"/>
      <c r="DY25" s="304"/>
      <c r="DZ25" s="304"/>
      <c r="EA25" s="255">
        <v>122238</v>
      </c>
      <c r="EB25" s="255">
        <v>366714</v>
      </c>
      <c r="EC25" s="255">
        <v>1283499</v>
      </c>
      <c r="ED25" s="255">
        <f t="shared" si="8"/>
        <v>1680772.4999999998</v>
      </c>
      <c r="EE25" s="255">
        <f t="shared" si="8"/>
        <v>0</v>
      </c>
      <c r="EF25" s="255">
        <f t="shared" si="7"/>
        <v>3453223.5</v>
      </c>
    </row>
    <row r="26" spans="1:136" x14ac:dyDescent="0.4">
      <c r="A26" s="133" t="str">
        <f>Inputs!A26</f>
        <v>Project Management</v>
      </c>
      <c r="B26" s="133" t="str">
        <f>Inputs!B26</f>
        <v>N/A</v>
      </c>
      <c r="C26" s="133" t="str">
        <f>Inputs!C26</f>
        <v>Internal Labour</v>
      </c>
      <c r="D26" s="133">
        <f>Inputs!D26</f>
        <v>606796</v>
      </c>
      <c r="E26" s="133" t="str">
        <f>Inputs!E26</f>
        <v>Procurement Officer</v>
      </c>
      <c r="F26" s="290">
        <f>IF(Inputs!DT26=$F$1,Inputs!F26,
IF(Inputs!DT26='Key assumptions'!$E$118,Inputs!F26*'Key assumptions'!$H$118,Inputs!F26*'Key assumptions'!$H$119))</f>
        <v>185.63</v>
      </c>
      <c r="G26" s="290">
        <f>IF(Inputs!DT26=$F$1,Inputs!G26,Inputs!G26*'Key assumptions'!$H$118)</f>
        <v>81.306684541420111</v>
      </c>
      <c r="H26" s="281"/>
      <c r="I26" s="281"/>
      <c r="J26" s="281"/>
      <c r="K26" s="281"/>
      <c r="L26" s="281"/>
      <c r="M26" s="389" t="str">
        <f>Inputs!M26</f>
        <v>[C-i-C]</v>
      </c>
      <c r="N26" s="389" t="str">
        <f>Inputs!N26</f>
        <v>[C-i-C]</v>
      </c>
      <c r="O26" s="389" t="str">
        <f>Inputs!O26</f>
        <v>[C-i-C]</v>
      </c>
      <c r="P26" s="389" t="str">
        <f>Inputs!P26</f>
        <v>[C-i-C]</v>
      </c>
      <c r="Q26" s="389" t="str">
        <f>Inputs!Q26</f>
        <v>[C-i-C]</v>
      </c>
      <c r="R26" s="389" t="str">
        <f>Inputs!R26</f>
        <v>[C-i-C]</v>
      </c>
      <c r="S26" s="389" t="str">
        <f>Inputs!S26</f>
        <v>[C-i-C]</v>
      </c>
      <c r="T26" s="389" t="str">
        <f>Inputs!T26</f>
        <v>[C-i-C]</v>
      </c>
      <c r="U26" s="389" t="str">
        <f>Inputs!U26</f>
        <v>[C-i-C]</v>
      </c>
      <c r="V26" s="389" t="str">
        <f>Inputs!V26</f>
        <v>[C-i-C]</v>
      </c>
      <c r="W26" s="389" t="str">
        <f>Inputs!W26</f>
        <v>[C-i-C]</v>
      </c>
      <c r="X26" s="389" t="str">
        <f>Inputs!X26</f>
        <v>[C-i-C]</v>
      </c>
      <c r="Y26" s="389" t="str">
        <f>Inputs!Y26</f>
        <v>[C-i-C]</v>
      </c>
      <c r="Z26" s="389" t="str">
        <f>Inputs!Z26</f>
        <v>[C-i-C]</v>
      </c>
      <c r="AA26" s="389" t="str">
        <f>Inputs!AA26</f>
        <v>[C-i-C]</v>
      </c>
      <c r="AB26" s="389" t="str">
        <f>Inputs!AB26</f>
        <v>[C-i-C]</v>
      </c>
      <c r="AC26" s="389" t="str">
        <f>Inputs!AC26</f>
        <v>[C-i-C]</v>
      </c>
      <c r="AD26" s="389" t="str">
        <f>Inputs!AD26</f>
        <v>[C-i-C]</v>
      </c>
      <c r="AE26" s="389" t="str">
        <f>Inputs!AE26</f>
        <v>[C-i-C]</v>
      </c>
      <c r="AF26" s="389" t="str">
        <f>Inputs!AF26</f>
        <v>[C-i-C]</v>
      </c>
      <c r="AG26" s="389" t="str">
        <f>Inputs!AG26</f>
        <v>[C-i-C]</v>
      </c>
      <c r="AH26" s="389" t="str">
        <f>Inputs!AH26</f>
        <v>[C-i-C]</v>
      </c>
      <c r="AI26" s="254">
        <f>Inputs!AI26</f>
        <v>0.2</v>
      </c>
      <c r="AJ26" s="254">
        <f>Inputs!AJ26</f>
        <v>0.2</v>
      </c>
      <c r="AK26" s="254">
        <f>Inputs!AK26</f>
        <v>0.2</v>
      </c>
      <c r="AL26" s="254">
        <f>Inputs!AL26</f>
        <v>0.2</v>
      </c>
      <c r="AM26" s="254">
        <f>Inputs!AM26</f>
        <v>0.2</v>
      </c>
      <c r="AN26" s="254">
        <f>Inputs!AN26</f>
        <v>0.2</v>
      </c>
      <c r="AO26" s="254">
        <f>Inputs!AO26</f>
        <v>0.2</v>
      </c>
      <c r="AP26" s="254">
        <f>Inputs!AP26</f>
        <v>0.2</v>
      </c>
      <c r="AQ26" s="254">
        <f>Inputs!AQ26</f>
        <v>0.2</v>
      </c>
      <c r="AR26" s="254">
        <f>Inputs!AR26</f>
        <v>0.2</v>
      </c>
      <c r="AS26" s="254">
        <f>Inputs!AS26</f>
        <v>0.2</v>
      </c>
      <c r="AT26" s="254">
        <f>Inputs!AT26</f>
        <v>0.2</v>
      </c>
      <c r="AU26" s="254">
        <f>Inputs!AU26</f>
        <v>0.2</v>
      </c>
      <c r="AV26" s="254">
        <f>Inputs!AV26</f>
        <v>0.2</v>
      </c>
      <c r="AW26" s="254">
        <f>Inputs!AW26</f>
        <v>0.2</v>
      </c>
      <c r="AX26" s="254">
        <f>Inputs!AX26</f>
        <v>0</v>
      </c>
      <c r="AY26" s="254">
        <f>Inputs!AY26</f>
        <v>0</v>
      </c>
      <c r="AZ26" s="254">
        <f>Inputs!AZ26</f>
        <v>0</v>
      </c>
      <c r="BA26" s="254">
        <f>Inputs!BA26</f>
        <v>0</v>
      </c>
      <c r="BB26" s="254">
        <f>Inputs!BB26</f>
        <v>0</v>
      </c>
      <c r="BC26" s="254">
        <f>Inputs!BC26</f>
        <v>0</v>
      </c>
      <c r="BD26" s="254">
        <f>Inputs!BD26</f>
        <v>0</v>
      </c>
      <c r="BE26" s="254">
        <f>Inputs!BE26</f>
        <v>0</v>
      </c>
      <c r="BF26" s="254">
        <f>Inputs!BF26</f>
        <v>0</v>
      </c>
      <c r="BG26" s="254">
        <f>Inputs!BG26</f>
        <v>0</v>
      </c>
      <c r="BH26" s="254">
        <f>Inputs!BH26</f>
        <v>0</v>
      </c>
      <c r="BI26" s="254">
        <f>Inputs!BI26</f>
        <v>0</v>
      </c>
      <c r="BJ26" s="254">
        <f>Inputs!BJ26</f>
        <v>0</v>
      </c>
      <c r="BK26" s="254">
        <f>Inputs!BK26</f>
        <v>0</v>
      </c>
      <c r="BL26" s="254">
        <f>Inputs!BL26</f>
        <v>0</v>
      </c>
      <c r="BN26" s="255">
        <f>IF(OR($C26="Non-Labour",$C26="Labour-related"),IF(Inputs!$DT26=$F$1,Inputs!BN26,Inputs!BN26*'Key assumptions'!$H$118),$F26*N(H26)*avg_hrs)</f>
        <v>0</v>
      </c>
      <c r="BO26" s="255">
        <f>IF(OR($C26="Non-Labour",$C26="Labour-related"),IF(Inputs!$DT26=$F$1,Inputs!BO26,Inputs!BO26*'Key assumptions'!$H$118),$F26*N(I26)*avg_hrs)</f>
        <v>0</v>
      </c>
      <c r="BP26" s="255">
        <f>IF(OR($C26="Non-Labour",$C26="Labour-related"),IF(Inputs!$DT26=$F$1,Inputs!BP26,Inputs!BP26*'Key assumptions'!$H$118),$F26*N(J26)*avg_hrs)</f>
        <v>0</v>
      </c>
      <c r="BQ26" s="255">
        <f>IF(OR($C26="Non-Labour",$C26="Labour-related"),IF(Inputs!$DT26=$F$1,Inputs!BQ26,Inputs!BQ26*'Key assumptions'!$H$118),$F26*N(K26)*avg_hrs)</f>
        <v>0</v>
      </c>
      <c r="BR26" s="255">
        <f>IF(OR($C26="Non-Labour",$C26="Labour-related"),IF(Inputs!$DT26=$F$1,Inputs!BR26,Inputs!BR26*'Key assumptions'!$H$118),$F26*N(L26)*avg_hrs)</f>
        <v>0</v>
      </c>
      <c r="BS26" s="390" t="s">
        <v>411</v>
      </c>
      <c r="BT26" s="390" t="s">
        <v>411</v>
      </c>
      <c r="BU26" s="390" t="s">
        <v>411</v>
      </c>
      <c r="BV26" s="390" t="s">
        <v>411</v>
      </c>
      <c r="BW26" s="390" t="s">
        <v>411</v>
      </c>
      <c r="BX26" s="390" t="s">
        <v>411</v>
      </c>
      <c r="BY26" s="390" t="s">
        <v>411</v>
      </c>
      <c r="BZ26" s="390" t="s">
        <v>411</v>
      </c>
      <c r="CA26" s="390" t="s">
        <v>411</v>
      </c>
      <c r="CB26" s="390" t="s">
        <v>411</v>
      </c>
      <c r="CC26" s="390" t="s">
        <v>411</v>
      </c>
      <c r="CD26" s="390" t="s">
        <v>411</v>
      </c>
      <c r="CE26" s="390" t="s">
        <v>411</v>
      </c>
      <c r="CF26" s="390" t="s">
        <v>411</v>
      </c>
      <c r="CG26" s="390" t="s">
        <v>411</v>
      </c>
      <c r="CH26" s="390" t="s">
        <v>411</v>
      </c>
      <c r="CI26" s="390" t="s">
        <v>411</v>
      </c>
      <c r="CJ26" s="390" t="s">
        <v>411</v>
      </c>
      <c r="CK26" s="390" t="s">
        <v>411</v>
      </c>
      <c r="CL26" s="390" t="s">
        <v>411</v>
      </c>
      <c r="CM26" s="390" t="s">
        <v>411</v>
      </c>
      <c r="CN26" s="390" t="s">
        <v>411</v>
      </c>
      <c r="CO26" s="255">
        <f>IF(OR($C26="Non-Labour",$C26="Labour-related"),IF(Inputs!$DT26=$F$1,Inputs!CO26,Inputs!CO26*'Key assumptions'!$H$118),$F26*N(AI26)*avg_hrs)</f>
        <v>5568.9</v>
      </c>
      <c r="CP26" s="255">
        <f>IF(OR($C26="Non-Labour",$C26="Labour-related"),IF(Inputs!$DT26=$F$1,Inputs!CP26,Inputs!CP26*'Key assumptions'!$H$118),$F26*N(AJ26)*avg_hrs)</f>
        <v>5568.9</v>
      </c>
      <c r="CQ26" s="255">
        <f>IF(OR($C26="Non-Labour",$C26="Labour-related"),IF(Inputs!$DT26=$F$1,Inputs!CQ26,Inputs!CQ26*'Key assumptions'!$H$118),$F26*N(AK26)*avg_hrs)</f>
        <v>5568.9</v>
      </c>
      <c r="CR26" s="255">
        <f>IF(OR($C26="Non-Labour",$C26="Labour-related"),IF(Inputs!$DT26=$F$1,Inputs!CR26,Inputs!CR26*'Key assumptions'!$H$118),$F26*N(AL26)*avg_hrs)</f>
        <v>5568.9</v>
      </c>
      <c r="CS26" s="255">
        <f>IF(OR($C26="Non-Labour",$C26="Labour-related"),IF(Inputs!$DT26=$F$1,Inputs!CS26,Inputs!CS26*'Key assumptions'!$H$118),$F26*N(AM26)*avg_hrs)</f>
        <v>5568.9</v>
      </c>
      <c r="CT26" s="255">
        <f>IF(OR($C26="Non-Labour",$C26="Labour-related"),IF(Inputs!$DT26=$F$1,Inputs!CT26,Inputs!CT26*'Key assumptions'!$H$118),$F26*N(AN26)*avg_hrs)</f>
        <v>5568.9</v>
      </c>
      <c r="CU26" s="255">
        <f>IF(OR($C26="Non-Labour",$C26="Labour-related"),IF(Inputs!$DT26=$F$1,Inputs!CU26,Inputs!CU26*'Key assumptions'!$H$118),$F26*N(AO26)*avg_hrs)</f>
        <v>5568.9</v>
      </c>
      <c r="CV26" s="255">
        <f>IF(OR($C26="Non-Labour",$C26="Labour-related"),IF(Inputs!$DT26=$F$1,Inputs!CV26,Inputs!CV26*'Key assumptions'!$H$118),$F26*N(AP26)*avg_hrs)</f>
        <v>5568.9</v>
      </c>
      <c r="CW26" s="255">
        <f>IF(OR($C26="Non-Labour",$C26="Labour-related"),IF(Inputs!$DT26=$F$1,Inputs!CW26,Inputs!CW26*'Key assumptions'!$H$118),$F26*N(AQ26)*avg_hrs)</f>
        <v>5568.9</v>
      </c>
      <c r="CX26" s="255">
        <f>IF(OR($C26="Non-Labour",$C26="Labour-related"),IF(Inputs!$DT26=$F$1,Inputs!CX26,Inputs!CX26*'Key assumptions'!$H$118),$F26*N(AR26)*avg_hrs)</f>
        <v>5568.9</v>
      </c>
      <c r="CY26" s="255">
        <f>IF(OR($C26="Non-Labour",$C26="Labour-related"),IF(Inputs!$DT26=$F$1,Inputs!CY26,Inputs!CY26*'Key assumptions'!$H$118),$F26*N(AS26)*avg_hrs)</f>
        <v>5568.9</v>
      </c>
      <c r="CZ26" s="255">
        <f>IF(OR($C26="Non-Labour",$C26="Labour-related"),IF(Inputs!$DT26=$F$1,Inputs!CZ26,Inputs!CZ26*'Key assumptions'!$H$118),$F26*N(AT26)*avg_hrs)</f>
        <v>5568.9</v>
      </c>
      <c r="DA26" s="255">
        <f>IF(OR($C26="Non-Labour",$C26="Labour-related"),IF(Inputs!$DT26=$F$1,Inputs!DA26,Inputs!DA26*'Key assumptions'!$H$118),$F26*N(AU26)*avg_hrs)</f>
        <v>5568.9</v>
      </c>
      <c r="DB26" s="255">
        <f>IF(OR($C26="Non-Labour",$C26="Labour-related"),IF(Inputs!$DT26=$F$1,Inputs!DB26,Inputs!DB26*'Key assumptions'!$H$118),$F26*N(AV26)*avg_hrs)</f>
        <v>5568.9</v>
      </c>
      <c r="DC26" s="255">
        <f>IF(OR($C26="Non-Labour",$C26="Labour-related"),IF(Inputs!$DT26=$F$1,Inputs!DC26,Inputs!DC26*'Key assumptions'!$H$118),$F26*N(AW26)*avg_hrs)</f>
        <v>5568.9</v>
      </c>
      <c r="DD26" s="255">
        <f>IF(OR($C26="Non-Labour",$C26="Labour-related"),IF(Inputs!$DT26=$F$1,Inputs!DD26,Inputs!DD26*'Key assumptions'!$H$118),$F26*N(AX26)*avg_hrs)</f>
        <v>0</v>
      </c>
      <c r="DE26" s="255">
        <f>IF(OR($C26="Non-Labour",$C26="Labour-related"),IF(Inputs!$DT26=$F$1,Inputs!DE26,Inputs!DE26*'Key assumptions'!$H$118),$F26*N(AY26)*avg_hrs)</f>
        <v>0</v>
      </c>
      <c r="DF26" s="255">
        <f>IF(OR($C26="Non-Labour",$C26="Labour-related"),IF(Inputs!$DT26=$F$1,Inputs!DF26,Inputs!DF26*'Key assumptions'!$H$118),$F26*N(AZ26)*avg_hrs)</f>
        <v>0</v>
      </c>
      <c r="DG26" s="255">
        <f>IF(OR($C26="Non-Labour",$C26="Labour-related"),IF(Inputs!$DT26=$F$1,Inputs!DG26,Inputs!DG26*'Key assumptions'!$H$118),$F26*N(BA26)*avg_hrs)</f>
        <v>0</v>
      </c>
      <c r="DH26" s="255">
        <f>IF(OR($C26="Non-Labour",$C26="Labour-related"),IF(Inputs!$DT26=$F$1,Inputs!DH26,Inputs!DH26*'Key assumptions'!$H$118),$F26*N(BB26)*avg_hrs)</f>
        <v>0</v>
      </c>
      <c r="DI26" s="255">
        <f>IF(OR($C26="Non-Labour",$C26="Labour-related"),IF(Inputs!$DT26=$F$1,Inputs!DI26,Inputs!DI26*'Key assumptions'!$H$118),$F26*N(BC26)*avg_hrs)</f>
        <v>0</v>
      </c>
      <c r="DJ26" s="255">
        <f>IF(OR($C26="Non-Labour",$C26="Labour-related"),IF(Inputs!$DT26=$F$1,Inputs!DJ26,Inputs!DJ26*'Key assumptions'!$H$118),$F26*N(BD26)*avg_hrs)</f>
        <v>0</v>
      </c>
      <c r="DK26" s="255">
        <f>IF(OR($C26="Non-Labour",$C26="Labour-related"),IF(Inputs!$DT26=$F$1,Inputs!DK26,Inputs!DK26*'Key assumptions'!$H$118),$F26*N(BE26)*avg_hrs)</f>
        <v>0</v>
      </c>
      <c r="DL26" s="255">
        <f>IF(OR($C26="Non-Labour",$C26="Labour-related"),IF(Inputs!$DT26=$F$1,Inputs!DL26,Inputs!DL26*'Key assumptions'!$H$118),$F26*N(BF26)*avg_hrs)</f>
        <v>0</v>
      </c>
      <c r="DM26" s="255">
        <f>IF(OR($C26="Non-Labour",$C26="Labour-related"),IF(Inputs!$DT26=$F$1,Inputs!DM26,Inputs!DM26*'Key assumptions'!$H$118),$F26*N(BG26)*avg_hrs)</f>
        <v>0</v>
      </c>
      <c r="DN26" s="255">
        <f>IF(OR($C26="Non-Labour",$C26="Labour-related"),IF(Inputs!$DT26=$F$1,Inputs!DN26,Inputs!DN26*'Key assumptions'!$H$118),$F26*N(BH26)*avg_hrs)</f>
        <v>0</v>
      </c>
      <c r="DO26" s="255">
        <f>IF(OR($C26="Non-Labour",$C26="Labour-related"),IF(Inputs!$DT26=$F$1,Inputs!DO26,Inputs!DO26*'Key assumptions'!$H$118),$F26*N(BI26)*avg_hrs)</f>
        <v>0</v>
      </c>
      <c r="DP26" s="255">
        <f>IF(OR($C26="Non-Labour",$C26="Labour-related"),IF(Inputs!$DT26=$F$1,Inputs!DP26,Inputs!DP26*'Key assumptions'!$H$118),$F26*N(BJ26)*avg_hrs)</f>
        <v>0</v>
      </c>
      <c r="DQ26" s="255">
        <f>IF(OR($C26="Non-Labour",$C26="Labour-related"),IF(Inputs!$DT26=$F$1,Inputs!DQ26,Inputs!DQ26*'Key assumptions'!$H$118),$F26*N(BK26)*avg_hrs)</f>
        <v>0</v>
      </c>
      <c r="DR26" s="255">
        <f>IF(OR($C26="Non-Labour",$C26="Labour-related"),IF(Inputs!$DT26=$F$1,Inputs!DR26,Inputs!DR26*'Key assumptions'!$H$118),$F26*N(BL26)*avg_hrs)</f>
        <v>0</v>
      </c>
      <c r="DT26" s="133" t="s">
        <v>213</v>
      </c>
      <c r="DU26" s="304"/>
      <c r="DV26" s="304"/>
      <c r="DW26" s="304"/>
      <c r="DX26" s="304"/>
      <c r="DY26" s="304"/>
      <c r="DZ26" s="304"/>
      <c r="EA26" s="255">
        <v>22275.599999999999</v>
      </c>
      <c r="EB26" s="255">
        <v>66826.8</v>
      </c>
      <c r="EC26" s="255">
        <v>66826.8</v>
      </c>
      <c r="ED26" s="255">
        <f t="shared" si="8"/>
        <v>50120.100000000006</v>
      </c>
      <c r="EE26" s="255">
        <f t="shared" si="8"/>
        <v>0</v>
      </c>
      <c r="EF26" s="255">
        <f t="shared" si="7"/>
        <v>206049.30000000002</v>
      </c>
    </row>
    <row r="27" spans="1:136" x14ac:dyDescent="0.4">
      <c r="A27" s="133" t="str">
        <f>Inputs!A27</f>
        <v>Project Management</v>
      </c>
      <c r="B27" s="133" t="str">
        <f>Inputs!B27</f>
        <v>N/A</v>
      </c>
      <c r="C27" s="133" t="str">
        <f>Inputs!C27</f>
        <v>Internal Labour</v>
      </c>
      <c r="D27" s="133">
        <f>Inputs!D27</f>
        <v>606796</v>
      </c>
      <c r="E27" s="133" t="str">
        <f>Inputs!E27</f>
        <v>Procurement Officer</v>
      </c>
      <c r="F27" s="290">
        <f>IF(Inputs!DT27=$F$1,Inputs!F27,
IF(Inputs!DT27='Key assumptions'!$E$118,Inputs!F27*'Key assumptions'!$H$118,Inputs!F27*'Key assumptions'!$H$119))</f>
        <v>185.63</v>
      </c>
      <c r="G27" s="290">
        <f>IF(Inputs!DT27=$F$1,Inputs!G27,Inputs!G27*'Key assumptions'!$H$118)</f>
        <v>81.306684541420111</v>
      </c>
      <c r="H27" s="281"/>
      <c r="I27" s="281"/>
      <c r="J27" s="281"/>
      <c r="K27" s="281"/>
      <c r="L27" s="281"/>
      <c r="M27" s="389" t="str">
        <f>Inputs!M27</f>
        <v>[C-i-C]</v>
      </c>
      <c r="N27" s="389" t="str">
        <f>Inputs!N27</f>
        <v>[C-i-C]</v>
      </c>
      <c r="O27" s="389" t="str">
        <f>Inputs!O27</f>
        <v>[C-i-C]</v>
      </c>
      <c r="P27" s="389" t="str">
        <f>Inputs!P27</f>
        <v>[C-i-C]</v>
      </c>
      <c r="Q27" s="389" t="str">
        <f>Inputs!Q27</f>
        <v>[C-i-C]</v>
      </c>
      <c r="R27" s="389" t="str">
        <f>Inputs!R27</f>
        <v>[C-i-C]</v>
      </c>
      <c r="S27" s="389" t="str">
        <f>Inputs!S27</f>
        <v>[C-i-C]</v>
      </c>
      <c r="T27" s="389" t="str">
        <f>Inputs!T27</f>
        <v>[C-i-C]</v>
      </c>
      <c r="U27" s="389" t="str">
        <f>Inputs!U27</f>
        <v>[C-i-C]</v>
      </c>
      <c r="V27" s="389" t="str">
        <f>Inputs!V27</f>
        <v>[C-i-C]</v>
      </c>
      <c r="W27" s="389" t="str">
        <f>Inputs!W27</f>
        <v>[C-i-C]</v>
      </c>
      <c r="X27" s="389" t="str">
        <f>Inputs!X27</f>
        <v>[C-i-C]</v>
      </c>
      <c r="Y27" s="389" t="str">
        <f>Inputs!Y27</f>
        <v>[C-i-C]</v>
      </c>
      <c r="Z27" s="389" t="str">
        <f>Inputs!Z27</f>
        <v>[C-i-C]</v>
      </c>
      <c r="AA27" s="389" t="str">
        <f>Inputs!AA27</f>
        <v>[C-i-C]</v>
      </c>
      <c r="AB27" s="389" t="str">
        <f>Inputs!AB27</f>
        <v>[C-i-C]</v>
      </c>
      <c r="AC27" s="389" t="str">
        <f>Inputs!AC27</f>
        <v>[C-i-C]</v>
      </c>
      <c r="AD27" s="389" t="str">
        <f>Inputs!AD27</f>
        <v>[C-i-C]</v>
      </c>
      <c r="AE27" s="389" t="str">
        <f>Inputs!AE27</f>
        <v>[C-i-C]</v>
      </c>
      <c r="AF27" s="389" t="str">
        <f>Inputs!AF27</f>
        <v>[C-i-C]</v>
      </c>
      <c r="AG27" s="389" t="str">
        <f>Inputs!AG27</f>
        <v>[C-i-C]</v>
      </c>
      <c r="AH27" s="389" t="str">
        <f>Inputs!AH27</f>
        <v>[C-i-C]</v>
      </c>
      <c r="AI27" s="254">
        <f>Inputs!AI27</f>
        <v>0.05</v>
      </c>
      <c r="AJ27" s="254">
        <f>Inputs!AJ27</f>
        <v>0.05</v>
      </c>
      <c r="AK27" s="254">
        <f>Inputs!AK27</f>
        <v>0.05</v>
      </c>
      <c r="AL27" s="254">
        <f>Inputs!AL27</f>
        <v>0.05</v>
      </c>
      <c r="AM27" s="254">
        <f>Inputs!AM27</f>
        <v>0.05</v>
      </c>
      <c r="AN27" s="254">
        <f>Inputs!AN27</f>
        <v>0.05</v>
      </c>
      <c r="AO27" s="254">
        <f>Inputs!AO27</f>
        <v>0.05</v>
      </c>
      <c r="AP27" s="254">
        <f>Inputs!AP27</f>
        <v>0.05</v>
      </c>
      <c r="AQ27" s="254">
        <f>Inputs!AQ27</f>
        <v>0.05</v>
      </c>
      <c r="AR27" s="254">
        <f>Inputs!AR27</f>
        <v>0.05</v>
      </c>
      <c r="AS27" s="254">
        <f>Inputs!AS27</f>
        <v>0.05</v>
      </c>
      <c r="AT27" s="254">
        <f>Inputs!AT27</f>
        <v>0.05</v>
      </c>
      <c r="AU27" s="254">
        <f>Inputs!AU27</f>
        <v>0.05</v>
      </c>
      <c r="AV27" s="254">
        <f>Inputs!AV27</f>
        <v>0.05</v>
      </c>
      <c r="AW27" s="254">
        <f>Inputs!AW27</f>
        <v>0.05</v>
      </c>
      <c r="AX27" s="254">
        <f>Inputs!AX27</f>
        <v>0</v>
      </c>
      <c r="AY27" s="254">
        <f>Inputs!AY27</f>
        <v>0</v>
      </c>
      <c r="AZ27" s="254">
        <f>Inputs!AZ27</f>
        <v>0</v>
      </c>
      <c r="BA27" s="254">
        <f>Inputs!BA27</f>
        <v>0</v>
      </c>
      <c r="BB27" s="254">
        <f>Inputs!BB27</f>
        <v>0</v>
      </c>
      <c r="BC27" s="254">
        <f>Inputs!BC27</f>
        <v>0</v>
      </c>
      <c r="BD27" s="254">
        <f>Inputs!BD27</f>
        <v>0</v>
      </c>
      <c r="BE27" s="254">
        <f>Inputs!BE27</f>
        <v>0</v>
      </c>
      <c r="BF27" s="254">
        <f>Inputs!BF27</f>
        <v>0</v>
      </c>
      <c r="BG27" s="254">
        <f>Inputs!BG27</f>
        <v>0</v>
      </c>
      <c r="BH27" s="254">
        <f>Inputs!BH27</f>
        <v>0</v>
      </c>
      <c r="BI27" s="254">
        <f>Inputs!BI27</f>
        <v>0</v>
      </c>
      <c r="BJ27" s="254">
        <f>Inputs!BJ27</f>
        <v>0</v>
      </c>
      <c r="BK27" s="254">
        <f>Inputs!BK27</f>
        <v>0</v>
      </c>
      <c r="BL27" s="254">
        <f>Inputs!BL27</f>
        <v>0</v>
      </c>
      <c r="BN27" s="255">
        <f>IF(OR($C27="Non-Labour",$C27="Labour-related"),IF(Inputs!$DT27=$F$1,Inputs!BN27,Inputs!BN27*'Key assumptions'!$H$118),$F27*N(H27)*avg_hrs)</f>
        <v>0</v>
      </c>
      <c r="BO27" s="255">
        <f>IF(OR($C27="Non-Labour",$C27="Labour-related"),IF(Inputs!$DT27=$F$1,Inputs!BO27,Inputs!BO27*'Key assumptions'!$H$118),$F27*N(I27)*avg_hrs)</f>
        <v>0</v>
      </c>
      <c r="BP27" s="255">
        <f>IF(OR($C27="Non-Labour",$C27="Labour-related"),IF(Inputs!$DT27=$F$1,Inputs!BP27,Inputs!BP27*'Key assumptions'!$H$118),$F27*N(J27)*avg_hrs)</f>
        <v>0</v>
      </c>
      <c r="BQ27" s="255">
        <f>IF(OR($C27="Non-Labour",$C27="Labour-related"),IF(Inputs!$DT27=$F$1,Inputs!BQ27,Inputs!BQ27*'Key assumptions'!$H$118),$F27*N(K27)*avg_hrs)</f>
        <v>0</v>
      </c>
      <c r="BR27" s="255">
        <f>IF(OR($C27="Non-Labour",$C27="Labour-related"),IF(Inputs!$DT27=$F$1,Inputs!BR27,Inputs!BR27*'Key assumptions'!$H$118),$F27*N(L27)*avg_hrs)</f>
        <v>0</v>
      </c>
      <c r="BS27" s="390" t="s">
        <v>411</v>
      </c>
      <c r="BT27" s="390" t="s">
        <v>411</v>
      </c>
      <c r="BU27" s="390" t="s">
        <v>411</v>
      </c>
      <c r="BV27" s="390" t="s">
        <v>411</v>
      </c>
      <c r="BW27" s="390" t="s">
        <v>411</v>
      </c>
      <c r="BX27" s="390" t="s">
        <v>411</v>
      </c>
      <c r="BY27" s="390" t="s">
        <v>411</v>
      </c>
      <c r="BZ27" s="390" t="s">
        <v>411</v>
      </c>
      <c r="CA27" s="390" t="s">
        <v>411</v>
      </c>
      <c r="CB27" s="390" t="s">
        <v>411</v>
      </c>
      <c r="CC27" s="390" t="s">
        <v>411</v>
      </c>
      <c r="CD27" s="390" t="s">
        <v>411</v>
      </c>
      <c r="CE27" s="390" t="s">
        <v>411</v>
      </c>
      <c r="CF27" s="390" t="s">
        <v>411</v>
      </c>
      <c r="CG27" s="390" t="s">
        <v>411</v>
      </c>
      <c r="CH27" s="390" t="s">
        <v>411</v>
      </c>
      <c r="CI27" s="390" t="s">
        <v>411</v>
      </c>
      <c r="CJ27" s="390" t="s">
        <v>411</v>
      </c>
      <c r="CK27" s="390" t="s">
        <v>411</v>
      </c>
      <c r="CL27" s="390" t="s">
        <v>411</v>
      </c>
      <c r="CM27" s="390" t="s">
        <v>411</v>
      </c>
      <c r="CN27" s="390" t="s">
        <v>411</v>
      </c>
      <c r="CO27" s="255">
        <f>IF(OR($C27="Non-Labour",$C27="Labour-related"),IF(Inputs!$DT27=$F$1,Inputs!CO27,Inputs!CO27*'Key assumptions'!$H$118),$F27*N(AI27)*avg_hrs)</f>
        <v>1392.2249999999999</v>
      </c>
      <c r="CP27" s="255">
        <f>IF(OR($C27="Non-Labour",$C27="Labour-related"),IF(Inputs!$DT27=$F$1,Inputs!CP27,Inputs!CP27*'Key assumptions'!$H$118),$F27*N(AJ27)*avg_hrs)</f>
        <v>1392.2249999999999</v>
      </c>
      <c r="CQ27" s="255">
        <f>IF(OR($C27="Non-Labour",$C27="Labour-related"),IF(Inputs!$DT27=$F$1,Inputs!CQ27,Inputs!CQ27*'Key assumptions'!$H$118),$F27*N(AK27)*avg_hrs)</f>
        <v>1392.2249999999999</v>
      </c>
      <c r="CR27" s="255">
        <f>IF(OR($C27="Non-Labour",$C27="Labour-related"),IF(Inputs!$DT27=$F$1,Inputs!CR27,Inputs!CR27*'Key assumptions'!$H$118),$F27*N(AL27)*avg_hrs)</f>
        <v>1392.2249999999999</v>
      </c>
      <c r="CS27" s="255">
        <f>IF(OR($C27="Non-Labour",$C27="Labour-related"),IF(Inputs!$DT27=$F$1,Inputs!CS27,Inputs!CS27*'Key assumptions'!$H$118),$F27*N(AM27)*avg_hrs)</f>
        <v>1392.2249999999999</v>
      </c>
      <c r="CT27" s="255">
        <f>IF(OR($C27="Non-Labour",$C27="Labour-related"),IF(Inputs!$DT27=$F$1,Inputs!CT27,Inputs!CT27*'Key assumptions'!$H$118),$F27*N(AN27)*avg_hrs)</f>
        <v>1392.2249999999999</v>
      </c>
      <c r="CU27" s="255">
        <f>IF(OR($C27="Non-Labour",$C27="Labour-related"),IF(Inputs!$DT27=$F$1,Inputs!CU27,Inputs!CU27*'Key assumptions'!$H$118),$F27*N(AO27)*avg_hrs)</f>
        <v>1392.2249999999999</v>
      </c>
      <c r="CV27" s="255">
        <f>IF(OR($C27="Non-Labour",$C27="Labour-related"),IF(Inputs!$DT27=$F$1,Inputs!CV27,Inputs!CV27*'Key assumptions'!$H$118),$F27*N(AP27)*avg_hrs)</f>
        <v>1392.2249999999999</v>
      </c>
      <c r="CW27" s="255">
        <f>IF(OR($C27="Non-Labour",$C27="Labour-related"),IF(Inputs!$DT27=$F$1,Inputs!CW27,Inputs!CW27*'Key assumptions'!$H$118),$F27*N(AQ27)*avg_hrs)</f>
        <v>1392.2249999999999</v>
      </c>
      <c r="CX27" s="255">
        <f>IF(OR($C27="Non-Labour",$C27="Labour-related"),IF(Inputs!$DT27=$F$1,Inputs!CX27,Inputs!CX27*'Key assumptions'!$H$118),$F27*N(AR27)*avg_hrs)</f>
        <v>1392.2249999999999</v>
      </c>
      <c r="CY27" s="255">
        <f>IF(OR($C27="Non-Labour",$C27="Labour-related"),IF(Inputs!$DT27=$F$1,Inputs!CY27,Inputs!CY27*'Key assumptions'!$H$118),$F27*N(AS27)*avg_hrs)</f>
        <v>1392.2249999999999</v>
      </c>
      <c r="CZ27" s="255">
        <f>IF(OR($C27="Non-Labour",$C27="Labour-related"),IF(Inputs!$DT27=$F$1,Inputs!CZ27,Inputs!CZ27*'Key assumptions'!$H$118),$F27*N(AT27)*avg_hrs)</f>
        <v>1392.2249999999999</v>
      </c>
      <c r="DA27" s="255">
        <f>IF(OR($C27="Non-Labour",$C27="Labour-related"),IF(Inputs!$DT27=$F$1,Inputs!DA27,Inputs!DA27*'Key assumptions'!$H$118),$F27*N(AU27)*avg_hrs)</f>
        <v>1392.2249999999999</v>
      </c>
      <c r="DB27" s="255">
        <f>IF(OR($C27="Non-Labour",$C27="Labour-related"),IF(Inputs!$DT27=$F$1,Inputs!DB27,Inputs!DB27*'Key assumptions'!$H$118),$F27*N(AV27)*avg_hrs)</f>
        <v>1392.2249999999999</v>
      </c>
      <c r="DC27" s="255">
        <f>IF(OR($C27="Non-Labour",$C27="Labour-related"),IF(Inputs!$DT27=$F$1,Inputs!DC27,Inputs!DC27*'Key assumptions'!$H$118),$F27*N(AW27)*avg_hrs)</f>
        <v>1392.2249999999999</v>
      </c>
      <c r="DD27" s="255">
        <f>IF(OR($C27="Non-Labour",$C27="Labour-related"),IF(Inputs!$DT27=$F$1,Inputs!DD27,Inputs!DD27*'Key assumptions'!$H$118),$F27*N(AX27)*avg_hrs)</f>
        <v>0</v>
      </c>
      <c r="DE27" s="255">
        <f>IF(OR($C27="Non-Labour",$C27="Labour-related"),IF(Inputs!$DT27=$F$1,Inputs!DE27,Inputs!DE27*'Key assumptions'!$H$118),$F27*N(AY27)*avg_hrs)</f>
        <v>0</v>
      </c>
      <c r="DF27" s="255">
        <f>IF(OR($C27="Non-Labour",$C27="Labour-related"),IF(Inputs!$DT27=$F$1,Inputs!DF27,Inputs!DF27*'Key assumptions'!$H$118),$F27*N(AZ27)*avg_hrs)</f>
        <v>0</v>
      </c>
      <c r="DG27" s="255">
        <f>IF(OR($C27="Non-Labour",$C27="Labour-related"),IF(Inputs!$DT27=$F$1,Inputs!DG27,Inputs!DG27*'Key assumptions'!$H$118),$F27*N(BA27)*avg_hrs)</f>
        <v>0</v>
      </c>
      <c r="DH27" s="255">
        <f>IF(OR($C27="Non-Labour",$C27="Labour-related"),IF(Inputs!$DT27=$F$1,Inputs!DH27,Inputs!DH27*'Key assumptions'!$H$118),$F27*N(BB27)*avg_hrs)</f>
        <v>0</v>
      </c>
      <c r="DI27" s="255">
        <f>IF(OR($C27="Non-Labour",$C27="Labour-related"),IF(Inputs!$DT27=$F$1,Inputs!DI27,Inputs!DI27*'Key assumptions'!$H$118),$F27*N(BC27)*avg_hrs)</f>
        <v>0</v>
      </c>
      <c r="DJ27" s="255">
        <f>IF(OR($C27="Non-Labour",$C27="Labour-related"),IF(Inputs!$DT27=$F$1,Inputs!DJ27,Inputs!DJ27*'Key assumptions'!$H$118),$F27*N(BD27)*avg_hrs)</f>
        <v>0</v>
      </c>
      <c r="DK27" s="255">
        <f>IF(OR($C27="Non-Labour",$C27="Labour-related"),IF(Inputs!$DT27=$F$1,Inputs!DK27,Inputs!DK27*'Key assumptions'!$H$118),$F27*N(BE27)*avg_hrs)</f>
        <v>0</v>
      </c>
      <c r="DL27" s="255">
        <f>IF(OR($C27="Non-Labour",$C27="Labour-related"),IF(Inputs!$DT27=$F$1,Inputs!DL27,Inputs!DL27*'Key assumptions'!$H$118),$F27*N(BF27)*avg_hrs)</f>
        <v>0</v>
      </c>
      <c r="DM27" s="255">
        <f>IF(OR($C27="Non-Labour",$C27="Labour-related"),IF(Inputs!$DT27=$F$1,Inputs!DM27,Inputs!DM27*'Key assumptions'!$H$118),$F27*N(BG27)*avg_hrs)</f>
        <v>0</v>
      </c>
      <c r="DN27" s="255">
        <f>IF(OR($C27="Non-Labour",$C27="Labour-related"),IF(Inputs!$DT27=$F$1,Inputs!DN27,Inputs!DN27*'Key assumptions'!$H$118),$F27*N(BH27)*avg_hrs)</f>
        <v>0</v>
      </c>
      <c r="DO27" s="255">
        <f>IF(OR($C27="Non-Labour",$C27="Labour-related"),IF(Inputs!$DT27=$F$1,Inputs!DO27,Inputs!DO27*'Key assumptions'!$H$118),$F27*N(BI27)*avg_hrs)</f>
        <v>0</v>
      </c>
      <c r="DP27" s="255">
        <f>IF(OR($C27="Non-Labour",$C27="Labour-related"),IF(Inputs!$DT27=$F$1,Inputs!DP27,Inputs!DP27*'Key assumptions'!$H$118),$F27*N(BJ27)*avg_hrs)</f>
        <v>0</v>
      </c>
      <c r="DQ27" s="255">
        <f>IF(OR($C27="Non-Labour",$C27="Labour-related"),IF(Inputs!$DT27=$F$1,Inputs!DQ27,Inputs!DQ27*'Key assumptions'!$H$118),$F27*N(BK27)*avg_hrs)</f>
        <v>0</v>
      </c>
      <c r="DR27" s="255">
        <f>IF(OR($C27="Non-Labour",$C27="Labour-related"),IF(Inputs!$DT27=$F$1,Inputs!DR27,Inputs!DR27*'Key assumptions'!$H$118),$F27*N(BL27)*avg_hrs)</f>
        <v>0</v>
      </c>
      <c r="DT27" s="133" t="s">
        <v>213</v>
      </c>
      <c r="DU27" s="304"/>
      <c r="DV27" s="304"/>
      <c r="DW27" s="304"/>
      <c r="DX27" s="304"/>
      <c r="DY27" s="304"/>
      <c r="DZ27" s="304"/>
      <c r="EA27" s="255">
        <v>6364.4571428571426</v>
      </c>
      <c r="EB27" s="255">
        <v>17104.478571428572</v>
      </c>
      <c r="EC27" s="255">
        <v>16706.7</v>
      </c>
      <c r="ED27" s="255">
        <f t="shared" si="8"/>
        <v>12530.025000000001</v>
      </c>
      <c r="EE27" s="255">
        <f t="shared" si="8"/>
        <v>0</v>
      </c>
      <c r="EF27" s="255">
        <f t="shared" si="7"/>
        <v>52705.660714285717</v>
      </c>
    </row>
    <row r="28" spans="1:136" x14ac:dyDescent="0.4">
      <c r="A28" s="133" t="str">
        <f>Inputs!A28</f>
        <v>Other support and corporate roles</v>
      </c>
      <c r="B28" s="133" t="str">
        <f>Inputs!B28</f>
        <v>N/A</v>
      </c>
      <c r="C28" s="133" t="str">
        <f>Inputs!C28</f>
        <v>Internal Labour</v>
      </c>
      <c r="D28" s="133">
        <f>Inputs!D28</f>
        <v>606796</v>
      </c>
      <c r="E28" s="133" t="str">
        <f>Inputs!E28</f>
        <v>GM - Regulation</v>
      </c>
      <c r="F28" s="290">
        <f>IF(Inputs!DT28=$F$1,Inputs!F28,
IF(Inputs!DT28='Key assumptions'!$E$118,Inputs!F28*'Key assumptions'!$H$118,Inputs!F28*'Key assumptions'!$H$119))</f>
        <v>491.02</v>
      </c>
      <c r="G28" s="290">
        <f>IF(Inputs!DT28=$F$1,Inputs!G28,Inputs!G28*'Key assumptions'!$H$118)</f>
        <v>219.4</v>
      </c>
      <c r="H28" s="281"/>
      <c r="I28" s="281"/>
      <c r="J28" s="281"/>
      <c r="K28" s="281"/>
      <c r="L28" s="281"/>
      <c r="M28" s="389" t="str">
        <f>Inputs!M28</f>
        <v>[C-i-C]</v>
      </c>
      <c r="N28" s="389" t="str">
        <f>Inputs!N28</f>
        <v>[C-i-C]</v>
      </c>
      <c r="O28" s="389" t="str">
        <f>Inputs!O28</f>
        <v>[C-i-C]</v>
      </c>
      <c r="P28" s="389" t="str">
        <f>Inputs!P28</f>
        <v>[C-i-C]</v>
      </c>
      <c r="Q28" s="389" t="str">
        <f>Inputs!Q28</f>
        <v>[C-i-C]</v>
      </c>
      <c r="R28" s="389" t="str">
        <f>Inputs!R28</f>
        <v>[C-i-C]</v>
      </c>
      <c r="S28" s="389" t="str">
        <f>Inputs!S28</f>
        <v>[C-i-C]</v>
      </c>
      <c r="T28" s="389" t="str">
        <f>Inputs!T28</f>
        <v>[C-i-C]</v>
      </c>
      <c r="U28" s="389" t="str">
        <f>Inputs!U28</f>
        <v>[C-i-C]</v>
      </c>
      <c r="V28" s="389" t="str">
        <f>Inputs!V28</f>
        <v>[C-i-C]</v>
      </c>
      <c r="W28" s="389" t="str">
        <f>Inputs!W28</f>
        <v>[C-i-C]</v>
      </c>
      <c r="X28" s="389" t="str">
        <f>Inputs!X28</f>
        <v>[C-i-C]</v>
      </c>
      <c r="Y28" s="389" t="str">
        <f>Inputs!Y28</f>
        <v>[C-i-C]</v>
      </c>
      <c r="Z28" s="389" t="str">
        <f>Inputs!Z28</f>
        <v>[C-i-C]</v>
      </c>
      <c r="AA28" s="389" t="str">
        <f>Inputs!AA28</f>
        <v>[C-i-C]</v>
      </c>
      <c r="AB28" s="389" t="str">
        <f>Inputs!AB28</f>
        <v>[C-i-C]</v>
      </c>
      <c r="AC28" s="389" t="str">
        <f>Inputs!AC28</f>
        <v>[C-i-C]</v>
      </c>
      <c r="AD28" s="389" t="str">
        <f>Inputs!AD28</f>
        <v>[C-i-C]</v>
      </c>
      <c r="AE28" s="389" t="str">
        <f>Inputs!AE28</f>
        <v>[C-i-C]</v>
      </c>
      <c r="AF28" s="389" t="str">
        <f>Inputs!AF28</f>
        <v>[C-i-C]</v>
      </c>
      <c r="AG28" s="389" t="str">
        <f>Inputs!AG28</f>
        <v>[C-i-C]</v>
      </c>
      <c r="AH28" s="389" t="str">
        <f>Inputs!AH28</f>
        <v>[C-i-C]</v>
      </c>
      <c r="AI28" s="254">
        <f>Inputs!AI28</f>
        <v>0.05</v>
      </c>
      <c r="AJ28" s="254">
        <f>Inputs!AJ28</f>
        <v>0.05</v>
      </c>
      <c r="AK28" s="254">
        <f>Inputs!AK28</f>
        <v>0.05</v>
      </c>
      <c r="AL28" s="254">
        <f>Inputs!AL28</f>
        <v>0.05</v>
      </c>
      <c r="AM28" s="254">
        <f>Inputs!AM28</f>
        <v>0.05</v>
      </c>
      <c r="AN28" s="254">
        <f>Inputs!AN28</f>
        <v>0.05</v>
      </c>
      <c r="AO28" s="254">
        <f>Inputs!AO28</f>
        <v>0.05</v>
      </c>
      <c r="AP28" s="254">
        <f>Inputs!AP28</f>
        <v>0.05</v>
      </c>
      <c r="AQ28" s="254">
        <f>Inputs!AQ28</f>
        <v>0.05</v>
      </c>
      <c r="AR28" s="254">
        <f>Inputs!AR28</f>
        <v>0.05</v>
      </c>
      <c r="AS28" s="254">
        <f>Inputs!AS28</f>
        <v>0.05</v>
      </c>
      <c r="AT28" s="254">
        <f>Inputs!AT28</f>
        <v>0.05</v>
      </c>
      <c r="AU28" s="254">
        <f>Inputs!AU28</f>
        <v>0.05</v>
      </c>
      <c r="AV28" s="254">
        <f>Inputs!AV28</f>
        <v>0.05</v>
      </c>
      <c r="AW28" s="254">
        <f>Inputs!AW28</f>
        <v>0.05</v>
      </c>
      <c r="AX28" s="254">
        <f>Inputs!AX28</f>
        <v>0.05</v>
      </c>
      <c r="AY28" s="254">
        <f>Inputs!AY28</f>
        <v>0.05</v>
      </c>
      <c r="AZ28" s="254">
        <f>Inputs!AZ28</f>
        <v>0</v>
      </c>
      <c r="BA28" s="254">
        <f>Inputs!BA28</f>
        <v>0</v>
      </c>
      <c r="BB28" s="254">
        <f>Inputs!BB28</f>
        <v>0</v>
      </c>
      <c r="BC28" s="254">
        <f>Inputs!BC28</f>
        <v>0</v>
      </c>
      <c r="BD28" s="254">
        <f>Inputs!BD28</f>
        <v>0</v>
      </c>
      <c r="BE28" s="254">
        <f>Inputs!BE28</f>
        <v>0</v>
      </c>
      <c r="BF28" s="254">
        <f>Inputs!BF28</f>
        <v>0</v>
      </c>
      <c r="BG28" s="254">
        <f>Inputs!BG28</f>
        <v>0</v>
      </c>
      <c r="BH28" s="254">
        <f>Inputs!BH28</f>
        <v>0</v>
      </c>
      <c r="BI28" s="254">
        <f>Inputs!BI28</f>
        <v>0</v>
      </c>
      <c r="BJ28" s="254">
        <f>Inputs!BJ28</f>
        <v>0</v>
      </c>
      <c r="BK28" s="254">
        <f>Inputs!BK28</f>
        <v>0</v>
      </c>
      <c r="BL28" s="254">
        <f>Inputs!BL28</f>
        <v>0</v>
      </c>
      <c r="BN28" s="255">
        <f>IF(OR($C28="Non-Labour",$C28="Labour-related"),IF(Inputs!$DT28=$F$1,Inputs!BN28,Inputs!BN28*'Key assumptions'!$H$118),$F28*N(H28)*avg_hrs)</f>
        <v>0</v>
      </c>
      <c r="BO28" s="255">
        <f>IF(OR($C28="Non-Labour",$C28="Labour-related"),IF(Inputs!$DT28=$F$1,Inputs!BO28,Inputs!BO28*'Key assumptions'!$H$118),$F28*N(I28)*avg_hrs)</f>
        <v>0</v>
      </c>
      <c r="BP28" s="255">
        <f>IF(OR($C28="Non-Labour",$C28="Labour-related"),IF(Inputs!$DT28=$F$1,Inputs!BP28,Inputs!BP28*'Key assumptions'!$H$118),$F28*N(J28)*avg_hrs)</f>
        <v>0</v>
      </c>
      <c r="BQ28" s="255">
        <f>IF(OR($C28="Non-Labour",$C28="Labour-related"),IF(Inputs!$DT28=$F$1,Inputs!BQ28,Inputs!BQ28*'Key assumptions'!$H$118),$F28*N(K28)*avg_hrs)</f>
        <v>0</v>
      </c>
      <c r="BR28" s="255">
        <f>IF(OR($C28="Non-Labour",$C28="Labour-related"),IF(Inputs!$DT28=$F$1,Inputs!BR28,Inputs!BR28*'Key assumptions'!$H$118),$F28*N(L28)*avg_hrs)</f>
        <v>0</v>
      </c>
      <c r="BS28" s="390" t="s">
        <v>411</v>
      </c>
      <c r="BT28" s="390" t="s">
        <v>411</v>
      </c>
      <c r="BU28" s="390" t="s">
        <v>411</v>
      </c>
      <c r="BV28" s="390" t="s">
        <v>411</v>
      </c>
      <c r="BW28" s="390" t="s">
        <v>411</v>
      </c>
      <c r="BX28" s="390" t="s">
        <v>411</v>
      </c>
      <c r="BY28" s="390" t="s">
        <v>411</v>
      </c>
      <c r="BZ28" s="390" t="s">
        <v>411</v>
      </c>
      <c r="CA28" s="390" t="s">
        <v>411</v>
      </c>
      <c r="CB28" s="390" t="s">
        <v>411</v>
      </c>
      <c r="CC28" s="390" t="s">
        <v>411</v>
      </c>
      <c r="CD28" s="390" t="s">
        <v>411</v>
      </c>
      <c r="CE28" s="390" t="s">
        <v>411</v>
      </c>
      <c r="CF28" s="390" t="s">
        <v>411</v>
      </c>
      <c r="CG28" s="390" t="s">
        <v>411</v>
      </c>
      <c r="CH28" s="390" t="s">
        <v>411</v>
      </c>
      <c r="CI28" s="390" t="s">
        <v>411</v>
      </c>
      <c r="CJ28" s="390" t="s">
        <v>411</v>
      </c>
      <c r="CK28" s="390" t="s">
        <v>411</v>
      </c>
      <c r="CL28" s="390" t="s">
        <v>411</v>
      </c>
      <c r="CM28" s="390" t="s">
        <v>411</v>
      </c>
      <c r="CN28" s="390" t="s">
        <v>411</v>
      </c>
      <c r="CO28" s="255">
        <f>IF(OR($C28="Non-Labour",$C28="Labour-related"),IF(Inputs!$DT28=$F$1,Inputs!CO28,Inputs!CO28*'Key assumptions'!$H$118),$F28*N(AI28)*avg_hrs)</f>
        <v>3682.65</v>
      </c>
      <c r="CP28" s="255">
        <f>IF(OR($C28="Non-Labour",$C28="Labour-related"),IF(Inputs!$DT28=$F$1,Inputs!CP28,Inputs!CP28*'Key assumptions'!$H$118),$F28*N(AJ28)*avg_hrs)</f>
        <v>3682.65</v>
      </c>
      <c r="CQ28" s="255">
        <f>IF(OR($C28="Non-Labour",$C28="Labour-related"),IF(Inputs!$DT28=$F$1,Inputs!CQ28,Inputs!CQ28*'Key assumptions'!$H$118),$F28*N(AK28)*avg_hrs)</f>
        <v>3682.65</v>
      </c>
      <c r="CR28" s="255">
        <f>IF(OR($C28="Non-Labour",$C28="Labour-related"),IF(Inputs!$DT28=$F$1,Inputs!CR28,Inputs!CR28*'Key assumptions'!$H$118),$F28*N(AL28)*avg_hrs)</f>
        <v>3682.65</v>
      </c>
      <c r="CS28" s="255">
        <f>IF(OR($C28="Non-Labour",$C28="Labour-related"),IF(Inputs!$DT28=$F$1,Inputs!CS28,Inputs!CS28*'Key assumptions'!$H$118),$F28*N(AM28)*avg_hrs)</f>
        <v>3682.65</v>
      </c>
      <c r="CT28" s="255">
        <f>IF(OR($C28="Non-Labour",$C28="Labour-related"),IF(Inputs!$DT28=$F$1,Inputs!CT28,Inputs!CT28*'Key assumptions'!$H$118),$F28*N(AN28)*avg_hrs)</f>
        <v>3682.65</v>
      </c>
      <c r="CU28" s="255">
        <f>IF(OR($C28="Non-Labour",$C28="Labour-related"),IF(Inputs!$DT28=$F$1,Inputs!CU28,Inputs!CU28*'Key assumptions'!$H$118),$F28*N(AO28)*avg_hrs)</f>
        <v>3682.65</v>
      </c>
      <c r="CV28" s="255">
        <f>IF(OR($C28="Non-Labour",$C28="Labour-related"),IF(Inputs!$DT28=$F$1,Inputs!CV28,Inputs!CV28*'Key assumptions'!$H$118),$F28*N(AP28)*avg_hrs)</f>
        <v>3682.65</v>
      </c>
      <c r="CW28" s="255">
        <f>IF(OR($C28="Non-Labour",$C28="Labour-related"),IF(Inputs!$DT28=$F$1,Inputs!CW28,Inputs!CW28*'Key assumptions'!$H$118),$F28*N(AQ28)*avg_hrs)</f>
        <v>3682.65</v>
      </c>
      <c r="CX28" s="255">
        <f>IF(OR($C28="Non-Labour",$C28="Labour-related"),IF(Inputs!$DT28=$F$1,Inputs!CX28,Inputs!CX28*'Key assumptions'!$H$118),$F28*N(AR28)*avg_hrs)</f>
        <v>3682.65</v>
      </c>
      <c r="CY28" s="255">
        <f>IF(OR($C28="Non-Labour",$C28="Labour-related"),IF(Inputs!$DT28=$F$1,Inputs!CY28,Inputs!CY28*'Key assumptions'!$H$118),$F28*N(AS28)*avg_hrs)</f>
        <v>3682.65</v>
      </c>
      <c r="CZ28" s="255">
        <f>IF(OR($C28="Non-Labour",$C28="Labour-related"),IF(Inputs!$DT28=$F$1,Inputs!CZ28,Inputs!CZ28*'Key assumptions'!$H$118),$F28*N(AT28)*avg_hrs)</f>
        <v>3682.65</v>
      </c>
      <c r="DA28" s="255">
        <f>IF(OR($C28="Non-Labour",$C28="Labour-related"),IF(Inputs!$DT28=$F$1,Inputs!DA28,Inputs!DA28*'Key assumptions'!$H$118),$F28*N(AU28)*avg_hrs)</f>
        <v>3682.65</v>
      </c>
      <c r="DB28" s="255">
        <f>IF(OR($C28="Non-Labour",$C28="Labour-related"),IF(Inputs!$DT28=$F$1,Inputs!DB28,Inputs!DB28*'Key assumptions'!$H$118),$F28*N(AV28)*avg_hrs)</f>
        <v>3682.65</v>
      </c>
      <c r="DC28" s="255">
        <f>IF(OR($C28="Non-Labour",$C28="Labour-related"),IF(Inputs!$DT28=$F$1,Inputs!DC28,Inputs!DC28*'Key assumptions'!$H$118),$F28*N(AW28)*avg_hrs)</f>
        <v>3682.65</v>
      </c>
      <c r="DD28" s="255">
        <f>IF(OR($C28="Non-Labour",$C28="Labour-related"),IF(Inputs!$DT28=$F$1,Inputs!DD28,Inputs!DD28*'Key assumptions'!$H$118),$F28*N(AX28)*avg_hrs)</f>
        <v>3682.65</v>
      </c>
      <c r="DE28" s="255">
        <f>IF(OR($C28="Non-Labour",$C28="Labour-related"),IF(Inputs!$DT28=$F$1,Inputs!DE28,Inputs!DE28*'Key assumptions'!$H$118),$F28*N(AY28)*avg_hrs)</f>
        <v>3682.65</v>
      </c>
      <c r="DF28" s="255">
        <f>IF(OR($C28="Non-Labour",$C28="Labour-related"),IF(Inputs!$DT28=$F$1,Inputs!DF28,Inputs!DF28*'Key assumptions'!$H$118),$F28*N(AZ28)*avg_hrs)</f>
        <v>0</v>
      </c>
      <c r="DG28" s="255">
        <f>IF(OR($C28="Non-Labour",$C28="Labour-related"),IF(Inputs!$DT28=$F$1,Inputs!DG28,Inputs!DG28*'Key assumptions'!$H$118),$F28*N(BA28)*avg_hrs)</f>
        <v>0</v>
      </c>
      <c r="DH28" s="255">
        <f>IF(OR($C28="Non-Labour",$C28="Labour-related"),IF(Inputs!$DT28=$F$1,Inputs!DH28,Inputs!DH28*'Key assumptions'!$H$118),$F28*N(BB28)*avg_hrs)</f>
        <v>0</v>
      </c>
      <c r="DI28" s="255">
        <f>IF(OR($C28="Non-Labour",$C28="Labour-related"),IF(Inputs!$DT28=$F$1,Inputs!DI28,Inputs!DI28*'Key assumptions'!$H$118),$F28*N(BC28)*avg_hrs)</f>
        <v>0</v>
      </c>
      <c r="DJ28" s="255">
        <f>IF(OR($C28="Non-Labour",$C28="Labour-related"),IF(Inputs!$DT28=$F$1,Inputs!DJ28,Inputs!DJ28*'Key assumptions'!$H$118),$F28*N(BD28)*avg_hrs)</f>
        <v>0</v>
      </c>
      <c r="DK28" s="255">
        <f>IF(OR($C28="Non-Labour",$C28="Labour-related"),IF(Inputs!$DT28=$F$1,Inputs!DK28,Inputs!DK28*'Key assumptions'!$H$118),$F28*N(BE28)*avg_hrs)</f>
        <v>0</v>
      </c>
      <c r="DL28" s="255">
        <f>IF(OR($C28="Non-Labour",$C28="Labour-related"),IF(Inputs!$DT28=$F$1,Inputs!DL28,Inputs!DL28*'Key assumptions'!$H$118),$F28*N(BF28)*avg_hrs)</f>
        <v>0</v>
      </c>
      <c r="DM28" s="255">
        <f>IF(OR($C28="Non-Labour",$C28="Labour-related"),IF(Inputs!$DT28=$F$1,Inputs!DM28,Inputs!DM28*'Key assumptions'!$H$118),$F28*N(BG28)*avg_hrs)</f>
        <v>0</v>
      </c>
      <c r="DN28" s="255">
        <f>IF(OR($C28="Non-Labour",$C28="Labour-related"),IF(Inputs!$DT28=$F$1,Inputs!DN28,Inputs!DN28*'Key assumptions'!$H$118),$F28*N(BH28)*avg_hrs)</f>
        <v>0</v>
      </c>
      <c r="DO28" s="255">
        <f>IF(OR($C28="Non-Labour",$C28="Labour-related"),IF(Inputs!$DT28=$F$1,Inputs!DO28,Inputs!DO28*'Key assumptions'!$H$118),$F28*N(BI28)*avg_hrs)</f>
        <v>0</v>
      </c>
      <c r="DP28" s="255">
        <f>IF(OR($C28="Non-Labour",$C28="Labour-related"),IF(Inputs!$DT28=$F$1,Inputs!DP28,Inputs!DP28*'Key assumptions'!$H$118),$F28*N(BJ28)*avg_hrs)</f>
        <v>0</v>
      </c>
      <c r="DQ28" s="255">
        <f>IF(OR($C28="Non-Labour",$C28="Labour-related"),IF(Inputs!$DT28=$F$1,Inputs!DQ28,Inputs!DQ28*'Key assumptions'!$H$118),$F28*N(BK28)*avg_hrs)</f>
        <v>0</v>
      </c>
      <c r="DR28" s="255">
        <f>IF(OR($C28="Non-Labour",$C28="Labour-related"),IF(Inputs!$DT28=$F$1,Inputs!DR28,Inputs!DR28*'Key assumptions'!$H$118),$F28*N(BL28)*avg_hrs)</f>
        <v>0</v>
      </c>
      <c r="DT28" s="133" t="s">
        <v>213</v>
      </c>
      <c r="DU28" s="304"/>
      <c r="DV28" s="304"/>
      <c r="DW28" s="304"/>
      <c r="DX28" s="304"/>
      <c r="DY28" s="304"/>
      <c r="DZ28" s="304"/>
      <c r="EA28" s="255">
        <v>117844.8</v>
      </c>
      <c r="EB28" s="255">
        <v>88383.60000000002</v>
      </c>
      <c r="EC28" s="255">
        <v>44191.80000000001</v>
      </c>
      <c r="ED28" s="255">
        <f t="shared" si="8"/>
        <v>40509.150000000009</v>
      </c>
      <c r="EE28" s="255">
        <f t="shared" si="8"/>
        <v>0</v>
      </c>
      <c r="EF28" s="255">
        <f t="shared" si="7"/>
        <v>290929.35000000003</v>
      </c>
    </row>
    <row r="29" spans="1:136" x14ac:dyDescent="0.4">
      <c r="A29" s="133" t="str">
        <f>Inputs!A29</f>
        <v>Other support and corporate roles</v>
      </c>
      <c r="B29" s="133" t="str">
        <f>Inputs!B29</f>
        <v>N/A</v>
      </c>
      <c r="C29" s="133" t="str">
        <f>Inputs!C29</f>
        <v>Internal Labour</v>
      </c>
      <c r="D29" s="133">
        <f>Inputs!D29</f>
        <v>606796</v>
      </c>
      <c r="E29" s="133" t="str">
        <f>Inputs!E29</f>
        <v>GM - Regulation</v>
      </c>
      <c r="F29" s="290">
        <f>IF(Inputs!DT29=$F$1,Inputs!F29,
IF(Inputs!DT29='Key assumptions'!$E$118,Inputs!F29*'Key assumptions'!$H$118,Inputs!F29*'Key assumptions'!$H$119))</f>
        <v>491.02</v>
      </c>
      <c r="G29" s="290">
        <f>IF(Inputs!DT29=$F$1,Inputs!G29,Inputs!G29*'Key assumptions'!$H$118)</f>
        <v>219.4</v>
      </c>
      <c r="H29" s="281"/>
      <c r="I29" s="281"/>
      <c r="J29" s="281"/>
      <c r="K29" s="281"/>
      <c r="L29" s="281"/>
      <c r="M29" s="389" t="str">
        <f>Inputs!M29</f>
        <v>[C-i-C]</v>
      </c>
      <c r="N29" s="389" t="str">
        <f>Inputs!N29</f>
        <v>[C-i-C]</v>
      </c>
      <c r="O29" s="389" t="str">
        <f>Inputs!O29</f>
        <v>[C-i-C]</v>
      </c>
      <c r="P29" s="389" t="str">
        <f>Inputs!P29</f>
        <v>[C-i-C]</v>
      </c>
      <c r="Q29" s="389" t="str">
        <f>Inputs!Q29</f>
        <v>[C-i-C]</v>
      </c>
      <c r="R29" s="389" t="str">
        <f>Inputs!R29</f>
        <v>[C-i-C]</v>
      </c>
      <c r="S29" s="389" t="str">
        <f>Inputs!S29</f>
        <v>[C-i-C]</v>
      </c>
      <c r="T29" s="389" t="str">
        <f>Inputs!T29</f>
        <v>[C-i-C]</v>
      </c>
      <c r="U29" s="389" t="str">
        <f>Inputs!U29</f>
        <v>[C-i-C]</v>
      </c>
      <c r="V29" s="389" t="str">
        <f>Inputs!V29</f>
        <v>[C-i-C]</v>
      </c>
      <c r="W29" s="389" t="str">
        <f>Inputs!W29</f>
        <v>[C-i-C]</v>
      </c>
      <c r="X29" s="389" t="str">
        <f>Inputs!X29</f>
        <v>[C-i-C]</v>
      </c>
      <c r="Y29" s="389" t="str">
        <f>Inputs!Y29</f>
        <v>[C-i-C]</v>
      </c>
      <c r="Z29" s="389" t="str">
        <f>Inputs!Z29</f>
        <v>[C-i-C]</v>
      </c>
      <c r="AA29" s="389" t="str">
        <f>Inputs!AA29</f>
        <v>[C-i-C]</v>
      </c>
      <c r="AB29" s="389" t="str">
        <f>Inputs!AB29</f>
        <v>[C-i-C]</v>
      </c>
      <c r="AC29" s="389" t="str">
        <f>Inputs!AC29</f>
        <v>[C-i-C]</v>
      </c>
      <c r="AD29" s="389" t="str">
        <f>Inputs!AD29</f>
        <v>[C-i-C]</v>
      </c>
      <c r="AE29" s="389" t="str">
        <f>Inputs!AE29</f>
        <v>[C-i-C]</v>
      </c>
      <c r="AF29" s="389" t="str">
        <f>Inputs!AF29</f>
        <v>[C-i-C]</v>
      </c>
      <c r="AG29" s="389" t="str">
        <f>Inputs!AG29</f>
        <v>[C-i-C]</v>
      </c>
      <c r="AH29" s="389" t="str">
        <f>Inputs!AH29</f>
        <v>[C-i-C]</v>
      </c>
      <c r="AI29" s="254">
        <f>Inputs!AI29</f>
        <v>0.1</v>
      </c>
      <c r="AJ29" s="254">
        <f>Inputs!AJ29</f>
        <v>0.1</v>
      </c>
      <c r="AK29" s="254">
        <f>Inputs!AK29</f>
        <v>0.1</v>
      </c>
      <c r="AL29" s="254">
        <f>Inputs!AL29</f>
        <v>0.1</v>
      </c>
      <c r="AM29" s="254">
        <f>Inputs!AM29</f>
        <v>0.1</v>
      </c>
      <c r="AN29" s="254">
        <f>Inputs!AN29</f>
        <v>0.1</v>
      </c>
      <c r="AO29" s="254">
        <f>Inputs!AO29</f>
        <v>0.1</v>
      </c>
      <c r="AP29" s="254">
        <f>Inputs!AP29</f>
        <v>0.1</v>
      </c>
      <c r="AQ29" s="254">
        <f>Inputs!AQ29</f>
        <v>0.1</v>
      </c>
      <c r="AR29" s="254">
        <f>Inputs!AR29</f>
        <v>0.1</v>
      </c>
      <c r="AS29" s="254">
        <f>Inputs!AS29</f>
        <v>0.1</v>
      </c>
      <c r="AT29" s="254">
        <f>Inputs!AT29</f>
        <v>0.1</v>
      </c>
      <c r="AU29" s="254">
        <f>Inputs!AU29</f>
        <v>0.1</v>
      </c>
      <c r="AV29" s="254">
        <f>Inputs!AV29</f>
        <v>0.1</v>
      </c>
      <c r="AW29" s="254">
        <f>Inputs!AW29</f>
        <v>0.1</v>
      </c>
      <c r="AX29" s="254">
        <f>Inputs!AX29</f>
        <v>0.1</v>
      </c>
      <c r="AY29" s="254">
        <f>Inputs!AY29</f>
        <v>0.1</v>
      </c>
      <c r="AZ29" s="254">
        <f>Inputs!AZ29</f>
        <v>0</v>
      </c>
      <c r="BA29" s="254">
        <f>Inputs!BA29</f>
        <v>0</v>
      </c>
      <c r="BB29" s="254">
        <f>Inputs!BB29</f>
        <v>0</v>
      </c>
      <c r="BC29" s="254">
        <f>Inputs!BC29</f>
        <v>0</v>
      </c>
      <c r="BD29" s="254">
        <f>Inputs!BD29</f>
        <v>0</v>
      </c>
      <c r="BE29" s="254">
        <f>Inputs!BE29</f>
        <v>0</v>
      </c>
      <c r="BF29" s="254">
        <f>Inputs!BF29</f>
        <v>0</v>
      </c>
      <c r="BG29" s="254">
        <f>Inputs!BG29</f>
        <v>0</v>
      </c>
      <c r="BH29" s="254">
        <f>Inputs!BH29</f>
        <v>0</v>
      </c>
      <c r="BI29" s="254">
        <f>Inputs!BI29</f>
        <v>0</v>
      </c>
      <c r="BJ29" s="254">
        <f>Inputs!BJ29</f>
        <v>0</v>
      </c>
      <c r="BK29" s="254">
        <f>Inputs!BK29</f>
        <v>0</v>
      </c>
      <c r="BL29" s="254">
        <f>Inputs!BL29</f>
        <v>0</v>
      </c>
      <c r="BN29" s="255">
        <f>IF(OR($C29="Non-Labour",$C29="Labour-related"),IF(Inputs!$DT29=$F$1,Inputs!BN29,Inputs!BN29*'Key assumptions'!$H$118),$F29*N(H29)*avg_hrs)</f>
        <v>0</v>
      </c>
      <c r="BO29" s="255">
        <f>IF(OR($C29="Non-Labour",$C29="Labour-related"),IF(Inputs!$DT29=$F$1,Inputs!BO29,Inputs!BO29*'Key assumptions'!$H$118),$F29*N(I29)*avg_hrs)</f>
        <v>0</v>
      </c>
      <c r="BP29" s="255">
        <f>IF(OR($C29="Non-Labour",$C29="Labour-related"),IF(Inputs!$DT29=$F$1,Inputs!BP29,Inputs!BP29*'Key assumptions'!$H$118),$F29*N(J29)*avg_hrs)</f>
        <v>0</v>
      </c>
      <c r="BQ29" s="255">
        <f>IF(OR($C29="Non-Labour",$C29="Labour-related"),IF(Inputs!$DT29=$F$1,Inputs!BQ29,Inputs!BQ29*'Key assumptions'!$H$118),$F29*N(K29)*avg_hrs)</f>
        <v>0</v>
      </c>
      <c r="BR29" s="255">
        <f>IF(OR($C29="Non-Labour",$C29="Labour-related"),IF(Inputs!$DT29=$F$1,Inputs!BR29,Inputs!BR29*'Key assumptions'!$H$118),$F29*N(L29)*avg_hrs)</f>
        <v>0</v>
      </c>
      <c r="BS29" s="390" t="s">
        <v>411</v>
      </c>
      <c r="BT29" s="390" t="s">
        <v>411</v>
      </c>
      <c r="BU29" s="390" t="s">
        <v>411</v>
      </c>
      <c r="BV29" s="390" t="s">
        <v>411</v>
      </c>
      <c r="BW29" s="390" t="s">
        <v>411</v>
      </c>
      <c r="BX29" s="390" t="s">
        <v>411</v>
      </c>
      <c r="BY29" s="390" t="s">
        <v>411</v>
      </c>
      <c r="BZ29" s="390" t="s">
        <v>411</v>
      </c>
      <c r="CA29" s="390" t="s">
        <v>411</v>
      </c>
      <c r="CB29" s="390" t="s">
        <v>411</v>
      </c>
      <c r="CC29" s="390" t="s">
        <v>411</v>
      </c>
      <c r="CD29" s="390" t="s">
        <v>411</v>
      </c>
      <c r="CE29" s="390" t="s">
        <v>411</v>
      </c>
      <c r="CF29" s="390" t="s">
        <v>411</v>
      </c>
      <c r="CG29" s="390" t="s">
        <v>411</v>
      </c>
      <c r="CH29" s="390" t="s">
        <v>411</v>
      </c>
      <c r="CI29" s="390" t="s">
        <v>411</v>
      </c>
      <c r="CJ29" s="390" t="s">
        <v>411</v>
      </c>
      <c r="CK29" s="390" t="s">
        <v>411</v>
      </c>
      <c r="CL29" s="390" t="s">
        <v>411</v>
      </c>
      <c r="CM29" s="390" t="s">
        <v>411</v>
      </c>
      <c r="CN29" s="390" t="s">
        <v>411</v>
      </c>
      <c r="CO29" s="255">
        <f>IF(OR($C29="Non-Labour",$C29="Labour-related"),IF(Inputs!$DT29=$F$1,Inputs!CO29,Inputs!CO29*'Key assumptions'!$H$118),$F29*N(AI29)*avg_hrs)</f>
        <v>7365.3</v>
      </c>
      <c r="CP29" s="255">
        <f>IF(OR($C29="Non-Labour",$C29="Labour-related"),IF(Inputs!$DT29=$F$1,Inputs!CP29,Inputs!CP29*'Key assumptions'!$H$118),$F29*N(AJ29)*avg_hrs)</f>
        <v>7365.3</v>
      </c>
      <c r="CQ29" s="255">
        <f>IF(OR($C29="Non-Labour",$C29="Labour-related"),IF(Inputs!$DT29=$F$1,Inputs!CQ29,Inputs!CQ29*'Key assumptions'!$H$118),$F29*N(AK29)*avg_hrs)</f>
        <v>7365.3</v>
      </c>
      <c r="CR29" s="255">
        <f>IF(OR($C29="Non-Labour",$C29="Labour-related"),IF(Inputs!$DT29=$F$1,Inputs!CR29,Inputs!CR29*'Key assumptions'!$H$118),$F29*N(AL29)*avg_hrs)</f>
        <v>7365.3</v>
      </c>
      <c r="CS29" s="255">
        <f>IF(OR($C29="Non-Labour",$C29="Labour-related"),IF(Inputs!$DT29=$F$1,Inputs!CS29,Inputs!CS29*'Key assumptions'!$H$118),$F29*N(AM29)*avg_hrs)</f>
        <v>7365.3</v>
      </c>
      <c r="CT29" s="255">
        <f>IF(OR($C29="Non-Labour",$C29="Labour-related"),IF(Inputs!$DT29=$F$1,Inputs!CT29,Inputs!CT29*'Key assumptions'!$H$118),$F29*N(AN29)*avg_hrs)</f>
        <v>7365.3</v>
      </c>
      <c r="CU29" s="255">
        <f>IF(OR($C29="Non-Labour",$C29="Labour-related"),IF(Inputs!$DT29=$F$1,Inputs!CU29,Inputs!CU29*'Key assumptions'!$H$118),$F29*N(AO29)*avg_hrs)</f>
        <v>7365.3</v>
      </c>
      <c r="CV29" s="255">
        <f>IF(OR($C29="Non-Labour",$C29="Labour-related"),IF(Inputs!$DT29=$F$1,Inputs!CV29,Inputs!CV29*'Key assumptions'!$H$118),$F29*N(AP29)*avg_hrs)</f>
        <v>7365.3</v>
      </c>
      <c r="CW29" s="255">
        <f>IF(OR($C29="Non-Labour",$C29="Labour-related"),IF(Inputs!$DT29=$F$1,Inputs!CW29,Inputs!CW29*'Key assumptions'!$H$118),$F29*N(AQ29)*avg_hrs)</f>
        <v>7365.3</v>
      </c>
      <c r="CX29" s="255">
        <f>IF(OR($C29="Non-Labour",$C29="Labour-related"),IF(Inputs!$DT29=$F$1,Inputs!CX29,Inputs!CX29*'Key assumptions'!$H$118),$F29*N(AR29)*avg_hrs)</f>
        <v>7365.3</v>
      </c>
      <c r="CY29" s="255">
        <f>IF(OR($C29="Non-Labour",$C29="Labour-related"),IF(Inputs!$DT29=$F$1,Inputs!CY29,Inputs!CY29*'Key assumptions'!$H$118),$F29*N(AS29)*avg_hrs)</f>
        <v>7365.3</v>
      </c>
      <c r="CZ29" s="255">
        <f>IF(OR($C29="Non-Labour",$C29="Labour-related"),IF(Inputs!$DT29=$F$1,Inputs!CZ29,Inputs!CZ29*'Key assumptions'!$H$118),$F29*N(AT29)*avg_hrs)</f>
        <v>7365.3</v>
      </c>
      <c r="DA29" s="255">
        <f>IF(OR($C29="Non-Labour",$C29="Labour-related"),IF(Inputs!$DT29=$F$1,Inputs!DA29,Inputs!DA29*'Key assumptions'!$H$118),$F29*N(AU29)*avg_hrs)</f>
        <v>7365.3</v>
      </c>
      <c r="DB29" s="255">
        <f>IF(OR($C29="Non-Labour",$C29="Labour-related"),IF(Inputs!$DT29=$F$1,Inputs!DB29,Inputs!DB29*'Key assumptions'!$H$118),$F29*N(AV29)*avg_hrs)</f>
        <v>7365.3</v>
      </c>
      <c r="DC29" s="255">
        <f>IF(OR($C29="Non-Labour",$C29="Labour-related"),IF(Inputs!$DT29=$F$1,Inputs!DC29,Inputs!DC29*'Key assumptions'!$H$118),$F29*N(AW29)*avg_hrs)</f>
        <v>7365.3</v>
      </c>
      <c r="DD29" s="255">
        <f>IF(OR($C29="Non-Labour",$C29="Labour-related"),IF(Inputs!$DT29=$F$1,Inputs!DD29,Inputs!DD29*'Key assumptions'!$H$118),$F29*N(AX29)*avg_hrs)</f>
        <v>7365.3</v>
      </c>
      <c r="DE29" s="255">
        <f>IF(OR($C29="Non-Labour",$C29="Labour-related"),IF(Inputs!$DT29=$F$1,Inputs!DE29,Inputs!DE29*'Key assumptions'!$H$118),$F29*N(AY29)*avg_hrs)</f>
        <v>7365.3</v>
      </c>
      <c r="DF29" s="255">
        <f>IF(OR($C29="Non-Labour",$C29="Labour-related"),IF(Inputs!$DT29=$F$1,Inputs!DF29,Inputs!DF29*'Key assumptions'!$H$118),$F29*N(AZ29)*avg_hrs)</f>
        <v>0</v>
      </c>
      <c r="DG29" s="255">
        <f>IF(OR($C29="Non-Labour",$C29="Labour-related"),IF(Inputs!$DT29=$F$1,Inputs!DG29,Inputs!DG29*'Key assumptions'!$H$118),$F29*N(BA29)*avg_hrs)</f>
        <v>0</v>
      </c>
      <c r="DH29" s="255">
        <f>IF(OR($C29="Non-Labour",$C29="Labour-related"),IF(Inputs!$DT29=$F$1,Inputs!DH29,Inputs!DH29*'Key assumptions'!$H$118),$F29*N(BB29)*avg_hrs)</f>
        <v>0</v>
      </c>
      <c r="DI29" s="255">
        <f>IF(OR($C29="Non-Labour",$C29="Labour-related"),IF(Inputs!$DT29=$F$1,Inputs!DI29,Inputs!DI29*'Key assumptions'!$H$118),$F29*N(BC29)*avg_hrs)</f>
        <v>0</v>
      </c>
      <c r="DJ29" s="255">
        <f>IF(OR($C29="Non-Labour",$C29="Labour-related"),IF(Inputs!$DT29=$F$1,Inputs!DJ29,Inputs!DJ29*'Key assumptions'!$H$118),$F29*N(BD29)*avg_hrs)</f>
        <v>0</v>
      </c>
      <c r="DK29" s="255">
        <f>IF(OR($C29="Non-Labour",$C29="Labour-related"),IF(Inputs!$DT29=$F$1,Inputs!DK29,Inputs!DK29*'Key assumptions'!$H$118),$F29*N(BE29)*avg_hrs)</f>
        <v>0</v>
      </c>
      <c r="DL29" s="255">
        <f>IF(OR($C29="Non-Labour",$C29="Labour-related"),IF(Inputs!$DT29=$F$1,Inputs!DL29,Inputs!DL29*'Key assumptions'!$H$118),$F29*N(BF29)*avg_hrs)</f>
        <v>0</v>
      </c>
      <c r="DM29" s="255">
        <f>IF(OR($C29="Non-Labour",$C29="Labour-related"),IF(Inputs!$DT29=$F$1,Inputs!DM29,Inputs!DM29*'Key assumptions'!$H$118),$F29*N(BG29)*avg_hrs)</f>
        <v>0</v>
      </c>
      <c r="DN29" s="255">
        <f>IF(OR($C29="Non-Labour",$C29="Labour-related"),IF(Inputs!$DT29=$F$1,Inputs!DN29,Inputs!DN29*'Key assumptions'!$H$118),$F29*N(BH29)*avg_hrs)</f>
        <v>0</v>
      </c>
      <c r="DO29" s="255">
        <f>IF(OR($C29="Non-Labour",$C29="Labour-related"),IF(Inputs!$DT29=$F$1,Inputs!DO29,Inputs!DO29*'Key assumptions'!$H$118),$F29*N(BI29)*avg_hrs)</f>
        <v>0</v>
      </c>
      <c r="DP29" s="255">
        <f>IF(OR($C29="Non-Labour",$C29="Labour-related"),IF(Inputs!$DT29=$F$1,Inputs!DP29,Inputs!DP29*'Key assumptions'!$H$118),$F29*N(BJ29)*avg_hrs)</f>
        <v>0</v>
      </c>
      <c r="DQ29" s="255">
        <f>IF(OR($C29="Non-Labour",$C29="Labour-related"),IF(Inputs!$DT29=$F$1,Inputs!DQ29,Inputs!DQ29*'Key assumptions'!$H$118),$F29*N(BK29)*avg_hrs)</f>
        <v>0</v>
      </c>
      <c r="DR29" s="255">
        <f>IF(OR($C29="Non-Labour",$C29="Labour-related"),IF(Inputs!$DT29=$F$1,Inputs!DR29,Inputs!DR29*'Key assumptions'!$H$118),$F29*N(BL29)*avg_hrs)</f>
        <v>0</v>
      </c>
      <c r="DT29" s="133" t="s">
        <v>213</v>
      </c>
      <c r="DU29" s="304"/>
      <c r="DV29" s="304"/>
      <c r="DW29" s="304"/>
      <c r="DX29" s="304"/>
      <c r="DY29" s="304"/>
      <c r="DZ29" s="304"/>
      <c r="EA29" s="255">
        <v>0</v>
      </c>
      <c r="EB29" s="255">
        <v>147306.00000000003</v>
      </c>
      <c r="EC29" s="255">
        <v>88383.60000000002</v>
      </c>
      <c r="ED29" s="255">
        <f t="shared" si="8"/>
        <v>81018.300000000017</v>
      </c>
      <c r="EE29" s="255">
        <f t="shared" si="8"/>
        <v>0</v>
      </c>
      <c r="EF29" s="255">
        <f t="shared" si="7"/>
        <v>316707.90000000002</v>
      </c>
    </row>
    <row r="30" spans="1:136" x14ac:dyDescent="0.4">
      <c r="A30" s="133" t="str">
        <f>Inputs!A30</f>
        <v>Commercial Management</v>
      </c>
      <c r="B30" s="133" t="str">
        <f>Inputs!B30</f>
        <v>N/A</v>
      </c>
      <c r="C30" s="133" t="str">
        <f>Inputs!C30</f>
        <v>Internal Labour</v>
      </c>
      <c r="D30" s="133">
        <f>Inputs!D30</f>
        <v>606796</v>
      </c>
      <c r="E30" s="133" t="str">
        <f>Inputs!E30</f>
        <v>L4 Manager</v>
      </c>
      <c r="F30" s="290">
        <f>IF(Inputs!DT30=$F$1,Inputs!F30,
IF(Inputs!DT30='Key assumptions'!$E$118,Inputs!F30*'Key assumptions'!$H$118,Inputs!F30*'Key assumptions'!$H$119))</f>
        <v>353.83</v>
      </c>
      <c r="G30" s="290">
        <f>IF(Inputs!DT30=$F$1,Inputs!G30,Inputs!G30*'Key assumptions'!$H$118)</f>
        <v>158.1</v>
      </c>
      <c r="H30" s="281"/>
      <c r="I30" s="281"/>
      <c r="J30" s="281"/>
      <c r="K30" s="281"/>
      <c r="L30" s="281"/>
      <c r="M30" s="389" t="str">
        <f>Inputs!M30</f>
        <v>[C-i-C]</v>
      </c>
      <c r="N30" s="389" t="str">
        <f>Inputs!N30</f>
        <v>[C-i-C]</v>
      </c>
      <c r="O30" s="389" t="str">
        <f>Inputs!O30</f>
        <v>[C-i-C]</v>
      </c>
      <c r="P30" s="389" t="str">
        <f>Inputs!P30</f>
        <v>[C-i-C]</v>
      </c>
      <c r="Q30" s="389" t="str">
        <f>Inputs!Q30</f>
        <v>[C-i-C]</v>
      </c>
      <c r="R30" s="389" t="str">
        <f>Inputs!R30</f>
        <v>[C-i-C]</v>
      </c>
      <c r="S30" s="389" t="str">
        <f>Inputs!S30</f>
        <v>[C-i-C]</v>
      </c>
      <c r="T30" s="389" t="str">
        <f>Inputs!T30</f>
        <v>[C-i-C]</v>
      </c>
      <c r="U30" s="389" t="str">
        <f>Inputs!U30</f>
        <v>[C-i-C]</v>
      </c>
      <c r="V30" s="389" t="str">
        <f>Inputs!V30</f>
        <v>[C-i-C]</v>
      </c>
      <c r="W30" s="389" t="str">
        <f>Inputs!W30</f>
        <v>[C-i-C]</v>
      </c>
      <c r="X30" s="389" t="str">
        <f>Inputs!X30</f>
        <v>[C-i-C]</v>
      </c>
      <c r="Y30" s="389" t="str">
        <f>Inputs!Y30</f>
        <v>[C-i-C]</v>
      </c>
      <c r="Z30" s="389" t="str">
        <f>Inputs!Z30</f>
        <v>[C-i-C]</v>
      </c>
      <c r="AA30" s="389" t="str">
        <f>Inputs!AA30</f>
        <v>[C-i-C]</v>
      </c>
      <c r="AB30" s="389" t="str">
        <f>Inputs!AB30</f>
        <v>[C-i-C]</v>
      </c>
      <c r="AC30" s="389" t="str">
        <f>Inputs!AC30</f>
        <v>[C-i-C]</v>
      </c>
      <c r="AD30" s="389" t="str">
        <f>Inputs!AD30</f>
        <v>[C-i-C]</v>
      </c>
      <c r="AE30" s="389" t="str">
        <f>Inputs!AE30</f>
        <v>[C-i-C]</v>
      </c>
      <c r="AF30" s="389" t="str">
        <f>Inputs!AF30</f>
        <v>[C-i-C]</v>
      </c>
      <c r="AG30" s="389" t="str">
        <f>Inputs!AG30</f>
        <v>[C-i-C]</v>
      </c>
      <c r="AH30" s="389" t="str">
        <f>Inputs!AH30</f>
        <v>[C-i-C]</v>
      </c>
      <c r="AI30" s="254">
        <f>Inputs!AI30</f>
        <v>0.5</v>
      </c>
      <c r="AJ30" s="254">
        <f>Inputs!AJ30</f>
        <v>0.5</v>
      </c>
      <c r="AK30" s="254">
        <f>Inputs!AK30</f>
        <v>0.5</v>
      </c>
      <c r="AL30" s="254">
        <f>Inputs!AL30</f>
        <v>0.5</v>
      </c>
      <c r="AM30" s="254">
        <f>Inputs!AM30</f>
        <v>0.5</v>
      </c>
      <c r="AN30" s="254">
        <f>Inputs!AN30</f>
        <v>0.5</v>
      </c>
      <c r="AO30" s="254">
        <f>Inputs!AO30</f>
        <v>0.5</v>
      </c>
      <c r="AP30" s="254">
        <f>Inputs!AP30</f>
        <v>0.5</v>
      </c>
      <c r="AQ30" s="254">
        <f>Inputs!AQ30</f>
        <v>0.5</v>
      </c>
      <c r="AR30" s="254">
        <f>Inputs!AR30</f>
        <v>0.5</v>
      </c>
      <c r="AS30" s="254">
        <f>Inputs!AS30</f>
        <v>0.5</v>
      </c>
      <c r="AT30" s="254">
        <f>Inputs!AT30</f>
        <v>0.5</v>
      </c>
      <c r="AU30" s="254">
        <f>Inputs!AU30</f>
        <v>0.5</v>
      </c>
      <c r="AV30" s="254">
        <f>Inputs!AV30</f>
        <v>0.5</v>
      </c>
      <c r="AW30" s="254">
        <f>Inputs!AW30</f>
        <v>0.5</v>
      </c>
      <c r="AX30" s="254">
        <f>Inputs!AX30</f>
        <v>0.5</v>
      </c>
      <c r="AY30" s="254">
        <f>Inputs!AY30</f>
        <v>0.5</v>
      </c>
      <c r="AZ30" s="254">
        <f>Inputs!AZ30</f>
        <v>0</v>
      </c>
      <c r="BA30" s="254">
        <f>Inputs!BA30</f>
        <v>0</v>
      </c>
      <c r="BB30" s="254">
        <f>Inputs!BB30</f>
        <v>0</v>
      </c>
      <c r="BC30" s="254">
        <f>Inputs!BC30</f>
        <v>0</v>
      </c>
      <c r="BD30" s="254">
        <f>Inputs!BD30</f>
        <v>0</v>
      </c>
      <c r="BE30" s="254">
        <f>Inputs!BE30</f>
        <v>0</v>
      </c>
      <c r="BF30" s="254">
        <f>Inputs!BF30</f>
        <v>0</v>
      </c>
      <c r="BG30" s="254">
        <f>Inputs!BG30</f>
        <v>0</v>
      </c>
      <c r="BH30" s="254">
        <f>Inputs!BH30</f>
        <v>0</v>
      </c>
      <c r="BI30" s="254">
        <f>Inputs!BI30</f>
        <v>0</v>
      </c>
      <c r="BJ30" s="254">
        <f>Inputs!BJ30</f>
        <v>0</v>
      </c>
      <c r="BK30" s="254">
        <f>Inputs!BK30</f>
        <v>0</v>
      </c>
      <c r="BL30" s="254">
        <f>Inputs!BL30</f>
        <v>0</v>
      </c>
      <c r="BN30" s="255">
        <f>IF(OR($C30="Non-Labour",$C30="Labour-related"),IF(Inputs!$DT30=$F$1,Inputs!BN30,Inputs!BN30*'Key assumptions'!$H$118),$F30*N(H30)*avg_hrs)</f>
        <v>0</v>
      </c>
      <c r="BO30" s="255">
        <f>IF(OR($C30="Non-Labour",$C30="Labour-related"),IF(Inputs!$DT30=$F$1,Inputs!BO30,Inputs!BO30*'Key assumptions'!$H$118),$F30*N(I30)*avg_hrs)</f>
        <v>0</v>
      </c>
      <c r="BP30" s="255">
        <f>IF(OR($C30="Non-Labour",$C30="Labour-related"),IF(Inputs!$DT30=$F$1,Inputs!BP30,Inputs!BP30*'Key assumptions'!$H$118),$F30*N(J30)*avg_hrs)</f>
        <v>0</v>
      </c>
      <c r="BQ30" s="255">
        <f>IF(OR($C30="Non-Labour",$C30="Labour-related"),IF(Inputs!$DT30=$F$1,Inputs!BQ30,Inputs!BQ30*'Key assumptions'!$H$118),$F30*N(K30)*avg_hrs)</f>
        <v>0</v>
      </c>
      <c r="BR30" s="255">
        <f>IF(OR($C30="Non-Labour",$C30="Labour-related"),IF(Inputs!$DT30=$F$1,Inputs!BR30,Inputs!BR30*'Key assumptions'!$H$118),$F30*N(L30)*avg_hrs)</f>
        <v>0</v>
      </c>
      <c r="BS30" s="390" t="s">
        <v>411</v>
      </c>
      <c r="BT30" s="390" t="s">
        <v>411</v>
      </c>
      <c r="BU30" s="390" t="s">
        <v>411</v>
      </c>
      <c r="BV30" s="390" t="s">
        <v>411</v>
      </c>
      <c r="BW30" s="390" t="s">
        <v>411</v>
      </c>
      <c r="BX30" s="390" t="s">
        <v>411</v>
      </c>
      <c r="BY30" s="390" t="s">
        <v>411</v>
      </c>
      <c r="BZ30" s="390" t="s">
        <v>411</v>
      </c>
      <c r="CA30" s="390" t="s">
        <v>411</v>
      </c>
      <c r="CB30" s="390" t="s">
        <v>411</v>
      </c>
      <c r="CC30" s="390" t="s">
        <v>411</v>
      </c>
      <c r="CD30" s="390" t="s">
        <v>411</v>
      </c>
      <c r="CE30" s="390" t="s">
        <v>411</v>
      </c>
      <c r="CF30" s="390" t="s">
        <v>411</v>
      </c>
      <c r="CG30" s="390" t="s">
        <v>411</v>
      </c>
      <c r="CH30" s="390" t="s">
        <v>411</v>
      </c>
      <c r="CI30" s="390" t="s">
        <v>411</v>
      </c>
      <c r="CJ30" s="390" t="s">
        <v>411</v>
      </c>
      <c r="CK30" s="390" t="s">
        <v>411</v>
      </c>
      <c r="CL30" s="390" t="s">
        <v>411</v>
      </c>
      <c r="CM30" s="390" t="s">
        <v>411</v>
      </c>
      <c r="CN30" s="390" t="s">
        <v>411</v>
      </c>
      <c r="CO30" s="255">
        <f>IF(OR($C30="Non-Labour",$C30="Labour-related"),IF(Inputs!$DT30=$F$1,Inputs!CO30,Inputs!CO30*'Key assumptions'!$H$118),$F30*N(AI30)*avg_hrs)</f>
        <v>26537.25</v>
      </c>
      <c r="CP30" s="255">
        <f>IF(OR($C30="Non-Labour",$C30="Labour-related"),IF(Inputs!$DT30=$F$1,Inputs!CP30,Inputs!CP30*'Key assumptions'!$H$118),$F30*N(AJ30)*avg_hrs)</f>
        <v>26537.25</v>
      </c>
      <c r="CQ30" s="255">
        <f>IF(OR($C30="Non-Labour",$C30="Labour-related"),IF(Inputs!$DT30=$F$1,Inputs!CQ30,Inputs!CQ30*'Key assumptions'!$H$118),$F30*N(AK30)*avg_hrs)</f>
        <v>26537.25</v>
      </c>
      <c r="CR30" s="255">
        <f>IF(OR($C30="Non-Labour",$C30="Labour-related"),IF(Inputs!$DT30=$F$1,Inputs!CR30,Inputs!CR30*'Key assumptions'!$H$118),$F30*N(AL30)*avg_hrs)</f>
        <v>26537.25</v>
      </c>
      <c r="CS30" s="255">
        <f>IF(OR($C30="Non-Labour",$C30="Labour-related"),IF(Inputs!$DT30=$F$1,Inputs!CS30,Inputs!CS30*'Key assumptions'!$H$118),$F30*N(AM30)*avg_hrs)</f>
        <v>26537.25</v>
      </c>
      <c r="CT30" s="255">
        <f>IF(OR($C30="Non-Labour",$C30="Labour-related"),IF(Inputs!$DT30=$F$1,Inputs!CT30,Inputs!CT30*'Key assumptions'!$H$118),$F30*N(AN30)*avg_hrs)</f>
        <v>26537.25</v>
      </c>
      <c r="CU30" s="255">
        <f>IF(OR($C30="Non-Labour",$C30="Labour-related"),IF(Inputs!$DT30=$F$1,Inputs!CU30,Inputs!CU30*'Key assumptions'!$H$118),$F30*N(AO30)*avg_hrs)</f>
        <v>26537.25</v>
      </c>
      <c r="CV30" s="255">
        <f>IF(OR($C30="Non-Labour",$C30="Labour-related"),IF(Inputs!$DT30=$F$1,Inputs!CV30,Inputs!CV30*'Key assumptions'!$H$118),$F30*N(AP30)*avg_hrs)</f>
        <v>26537.25</v>
      </c>
      <c r="CW30" s="255">
        <f>IF(OR($C30="Non-Labour",$C30="Labour-related"),IF(Inputs!$DT30=$F$1,Inputs!CW30,Inputs!CW30*'Key assumptions'!$H$118),$F30*N(AQ30)*avg_hrs)</f>
        <v>26537.25</v>
      </c>
      <c r="CX30" s="255">
        <f>IF(OR($C30="Non-Labour",$C30="Labour-related"),IF(Inputs!$DT30=$F$1,Inputs!CX30,Inputs!CX30*'Key assumptions'!$H$118),$F30*N(AR30)*avg_hrs)</f>
        <v>26537.25</v>
      </c>
      <c r="CY30" s="255">
        <f>IF(OR($C30="Non-Labour",$C30="Labour-related"),IF(Inputs!$DT30=$F$1,Inputs!CY30,Inputs!CY30*'Key assumptions'!$H$118),$F30*N(AS30)*avg_hrs)</f>
        <v>26537.25</v>
      </c>
      <c r="CZ30" s="255">
        <f>IF(OR($C30="Non-Labour",$C30="Labour-related"),IF(Inputs!$DT30=$F$1,Inputs!CZ30,Inputs!CZ30*'Key assumptions'!$H$118),$F30*N(AT30)*avg_hrs)</f>
        <v>26537.25</v>
      </c>
      <c r="DA30" s="255">
        <f>IF(OR($C30="Non-Labour",$C30="Labour-related"),IF(Inputs!$DT30=$F$1,Inputs!DA30,Inputs!DA30*'Key assumptions'!$H$118),$F30*N(AU30)*avg_hrs)</f>
        <v>26537.25</v>
      </c>
      <c r="DB30" s="255">
        <f>IF(OR($C30="Non-Labour",$C30="Labour-related"),IF(Inputs!$DT30=$F$1,Inputs!DB30,Inputs!DB30*'Key assumptions'!$H$118),$F30*N(AV30)*avg_hrs)</f>
        <v>26537.25</v>
      </c>
      <c r="DC30" s="255">
        <f>IF(OR($C30="Non-Labour",$C30="Labour-related"),IF(Inputs!$DT30=$F$1,Inputs!DC30,Inputs!DC30*'Key assumptions'!$H$118),$F30*N(AW30)*avg_hrs)</f>
        <v>26537.25</v>
      </c>
      <c r="DD30" s="255">
        <f>IF(OR($C30="Non-Labour",$C30="Labour-related"),IF(Inputs!$DT30=$F$1,Inputs!DD30,Inputs!DD30*'Key assumptions'!$H$118),$F30*N(AX30)*avg_hrs)</f>
        <v>26537.25</v>
      </c>
      <c r="DE30" s="255">
        <f>IF(OR($C30="Non-Labour",$C30="Labour-related"),IF(Inputs!$DT30=$F$1,Inputs!DE30,Inputs!DE30*'Key assumptions'!$H$118),$F30*N(AY30)*avg_hrs)</f>
        <v>26537.25</v>
      </c>
      <c r="DF30" s="255">
        <f>IF(OR($C30="Non-Labour",$C30="Labour-related"),IF(Inputs!$DT30=$F$1,Inputs!DF30,Inputs!DF30*'Key assumptions'!$H$118),$F30*N(AZ30)*avg_hrs)</f>
        <v>0</v>
      </c>
      <c r="DG30" s="255">
        <f>IF(OR($C30="Non-Labour",$C30="Labour-related"),IF(Inputs!$DT30=$F$1,Inputs!DG30,Inputs!DG30*'Key assumptions'!$H$118),$F30*N(BA30)*avg_hrs)</f>
        <v>0</v>
      </c>
      <c r="DH30" s="255">
        <f>IF(OR($C30="Non-Labour",$C30="Labour-related"),IF(Inputs!$DT30=$F$1,Inputs!DH30,Inputs!DH30*'Key assumptions'!$H$118),$F30*N(BB30)*avg_hrs)</f>
        <v>0</v>
      </c>
      <c r="DI30" s="255">
        <f>IF(OR($C30="Non-Labour",$C30="Labour-related"),IF(Inputs!$DT30=$F$1,Inputs!DI30,Inputs!DI30*'Key assumptions'!$H$118),$F30*N(BC30)*avg_hrs)</f>
        <v>0</v>
      </c>
      <c r="DJ30" s="255">
        <f>IF(OR($C30="Non-Labour",$C30="Labour-related"),IF(Inputs!$DT30=$F$1,Inputs!DJ30,Inputs!DJ30*'Key assumptions'!$H$118),$F30*N(BD30)*avg_hrs)</f>
        <v>0</v>
      </c>
      <c r="DK30" s="255">
        <f>IF(OR($C30="Non-Labour",$C30="Labour-related"),IF(Inputs!$DT30=$F$1,Inputs!DK30,Inputs!DK30*'Key assumptions'!$H$118),$F30*N(BE30)*avg_hrs)</f>
        <v>0</v>
      </c>
      <c r="DL30" s="255">
        <f>IF(OR($C30="Non-Labour",$C30="Labour-related"),IF(Inputs!$DT30=$F$1,Inputs!DL30,Inputs!DL30*'Key assumptions'!$H$118),$F30*N(BF30)*avg_hrs)</f>
        <v>0</v>
      </c>
      <c r="DM30" s="255">
        <f>IF(OR($C30="Non-Labour",$C30="Labour-related"),IF(Inputs!$DT30=$F$1,Inputs!DM30,Inputs!DM30*'Key assumptions'!$H$118),$F30*N(BG30)*avg_hrs)</f>
        <v>0</v>
      </c>
      <c r="DN30" s="255">
        <f>IF(OR($C30="Non-Labour",$C30="Labour-related"),IF(Inputs!$DT30=$F$1,Inputs!DN30,Inputs!DN30*'Key assumptions'!$H$118),$F30*N(BH30)*avg_hrs)</f>
        <v>0</v>
      </c>
      <c r="DO30" s="255">
        <f>IF(OR($C30="Non-Labour",$C30="Labour-related"),IF(Inputs!$DT30=$F$1,Inputs!DO30,Inputs!DO30*'Key assumptions'!$H$118),$F30*N(BI30)*avg_hrs)</f>
        <v>0</v>
      </c>
      <c r="DP30" s="255">
        <f>IF(OR($C30="Non-Labour",$C30="Labour-related"),IF(Inputs!$DT30=$F$1,Inputs!DP30,Inputs!DP30*'Key assumptions'!$H$118),$F30*N(BJ30)*avg_hrs)</f>
        <v>0</v>
      </c>
      <c r="DQ30" s="255">
        <f>IF(OR($C30="Non-Labour",$C30="Labour-related"),IF(Inputs!$DT30=$F$1,Inputs!DQ30,Inputs!DQ30*'Key assumptions'!$H$118),$F30*N(BK30)*avg_hrs)</f>
        <v>0</v>
      </c>
      <c r="DR30" s="255">
        <f>IF(OR($C30="Non-Labour",$C30="Labour-related"),IF(Inputs!$DT30=$F$1,Inputs!DR30,Inputs!DR30*'Key assumptions'!$H$118),$F30*N(BL30)*avg_hrs)</f>
        <v>0</v>
      </c>
      <c r="DT30" s="133" t="s">
        <v>213</v>
      </c>
      <c r="DU30" s="304"/>
      <c r="DV30" s="304"/>
      <c r="DW30" s="304"/>
      <c r="DX30" s="304"/>
      <c r="DY30" s="304"/>
      <c r="DZ30" s="304"/>
      <c r="EA30" s="255">
        <v>127378.79999999999</v>
      </c>
      <c r="EB30" s="255">
        <v>382136.40000000008</v>
      </c>
      <c r="EC30" s="255">
        <v>318447</v>
      </c>
      <c r="ED30" s="255">
        <f t="shared" si="8"/>
        <v>291909.75</v>
      </c>
      <c r="EE30" s="255">
        <f t="shared" si="8"/>
        <v>0</v>
      </c>
      <c r="EF30" s="255">
        <f t="shared" si="7"/>
        <v>1119871.9500000002</v>
      </c>
    </row>
    <row r="31" spans="1:136" x14ac:dyDescent="0.4">
      <c r="A31" s="133" t="str">
        <f>Inputs!A31</f>
        <v>Commercial Management</v>
      </c>
      <c r="B31" s="133" t="str">
        <f>Inputs!B31</f>
        <v>N/A</v>
      </c>
      <c r="C31" s="133" t="str">
        <f>Inputs!C31</f>
        <v>Internal Labour</v>
      </c>
      <c r="D31" s="133">
        <f>Inputs!D31</f>
        <v>606796</v>
      </c>
      <c r="E31" s="133" t="str">
        <f>Inputs!E31</f>
        <v>L5 Manager</v>
      </c>
      <c r="F31" s="290">
        <f>IF(Inputs!DT31=$F$1,Inputs!F31,
IF(Inputs!DT31='Key assumptions'!$E$118,Inputs!F31*'Key assumptions'!$H$118,Inputs!F31*'Key assumptions'!$H$119))</f>
        <v>318.92</v>
      </c>
      <c r="G31" s="290">
        <f>IF(Inputs!DT31=$F$1,Inputs!G31,Inputs!G31*'Key assumptions'!$H$118)</f>
        <v>142.5</v>
      </c>
      <c r="H31" s="281"/>
      <c r="I31" s="281"/>
      <c r="J31" s="281"/>
      <c r="K31" s="281"/>
      <c r="L31" s="281"/>
      <c r="M31" s="389" t="str">
        <f>Inputs!M31</f>
        <v>[C-i-C]</v>
      </c>
      <c r="N31" s="389" t="str">
        <f>Inputs!N31</f>
        <v>[C-i-C]</v>
      </c>
      <c r="O31" s="389" t="str">
        <f>Inputs!O31</f>
        <v>[C-i-C]</v>
      </c>
      <c r="P31" s="389" t="str">
        <f>Inputs!P31</f>
        <v>[C-i-C]</v>
      </c>
      <c r="Q31" s="389" t="str">
        <f>Inputs!Q31</f>
        <v>[C-i-C]</v>
      </c>
      <c r="R31" s="389" t="str">
        <f>Inputs!R31</f>
        <v>[C-i-C]</v>
      </c>
      <c r="S31" s="389" t="str">
        <f>Inputs!S31</f>
        <v>[C-i-C]</v>
      </c>
      <c r="T31" s="389" t="str">
        <f>Inputs!T31</f>
        <v>[C-i-C]</v>
      </c>
      <c r="U31" s="389" t="str">
        <f>Inputs!U31</f>
        <v>[C-i-C]</v>
      </c>
      <c r="V31" s="389" t="str">
        <f>Inputs!V31</f>
        <v>[C-i-C]</v>
      </c>
      <c r="W31" s="389" t="str">
        <f>Inputs!W31</f>
        <v>[C-i-C]</v>
      </c>
      <c r="X31" s="389" t="str">
        <f>Inputs!X31</f>
        <v>[C-i-C]</v>
      </c>
      <c r="Y31" s="389" t="str">
        <f>Inputs!Y31</f>
        <v>[C-i-C]</v>
      </c>
      <c r="Z31" s="389" t="str">
        <f>Inputs!Z31</f>
        <v>[C-i-C]</v>
      </c>
      <c r="AA31" s="389" t="str">
        <f>Inputs!AA31</f>
        <v>[C-i-C]</v>
      </c>
      <c r="AB31" s="389" t="str">
        <f>Inputs!AB31</f>
        <v>[C-i-C]</v>
      </c>
      <c r="AC31" s="389" t="str">
        <f>Inputs!AC31</f>
        <v>[C-i-C]</v>
      </c>
      <c r="AD31" s="389" t="str">
        <f>Inputs!AD31</f>
        <v>[C-i-C]</v>
      </c>
      <c r="AE31" s="389" t="str">
        <f>Inputs!AE31</f>
        <v>[C-i-C]</v>
      </c>
      <c r="AF31" s="389" t="str">
        <f>Inputs!AF31</f>
        <v>[C-i-C]</v>
      </c>
      <c r="AG31" s="389" t="str">
        <f>Inputs!AG31</f>
        <v>[C-i-C]</v>
      </c>
      <c r="AH31" s="389" t="str">
        <f>Inputs!AH31</f>
        <v>[C-i-C]</v>
      </c>
      <c r="AI31" s="254">
        <f>Inputs!AI31</f>
        <v>0.8</v>
      </c>
      <c r="AJ31" s="254">
        <f>Inputs!AJ31</f>
        <v>0.8</v>
      </c>
      <c r="AK31" s="254">
        <f>Inputs!AK31</f>
        <v>0.8</v>
      </c>
      <c r="AL31" s="254">
        <f>Inputs!AL31</f>
        <v>0.8</v>
      </c>
      <c r="AM31" s="254">
        <f>Inputs!AM31</f>
        <v>0.8</v>
      </c>
      <c r="AN31" s="254">
        <f>Inputs!AN31</f>
        <v>0.8</v>
      </c>
      <c r="AO31" s="254">
        <f>Inputs!AO31</f>
        <v>0.8</v>
      </c>
      <c r="AP31" s="254">
        <f>Inputs!AP31</f>
        <v>0.8</v>
      </c>
      <c r="AQ31" s="254">
        <f>Inputs!AQ31</f>
        <v>1</v>
      </c>
      <c r="AR31" s="254">
        <f>Inputs!AR31</f>
        <v>1</v>
      </c>
      <c r="AS31" s="254">
        <f>Inputs!AS31</f>
        <v>1</v>
      </c>
      <c r="AT31" s="254">
        <f>Inputs!AT31</f>
        <v>1</v>
      </c>
      <c r="AU31" s="254">
        <f>Inputs!AU31</f>
        <v>1</v>
      </c>
      <c r="AV31" s="254">
        <f>Inputs!AV31</f>
        <v>1</v>
      </c>
      <c r="AW31" s="254">
        <f>Inputs!AW31</f>
        <v>1</v>
      </c>
      <c r="AX31" s="254">
        <f>Inputs!AX31</f>
        <v>0.8</v>
      </c>
      <c r="AY31" s="254">
        <f>Inputs!AY31</f>
        <v>0.8</v>
      </c>
      <c r="AZ31" s="254">
        <f>Inputs!AZ31</f>
        <v>0</v>
      </c>
      <c r="BA31" s="254">
        <f>Inputs!BA31</f>
        <v>0</v>
      </c>
      <c r="BB31" s="254">
        <f>Inputs!BB31</f>
        <v>0</v>
      </c>
      <c r="BC31" s="254">
        <f>Inputs!BC31</f>
        <v>0</v>
      </c>
      <c r="BD31" s="254">
        <f>Inputs!BD31</f>
        <v>0</v>
      </c>
      <c r="BE31" s="254">
        <f>Inputs!BE31</f>
        <v>0</v>
      </c>
      <c r="BF31" s="254">
        <f>Inputs!BF31</f>
        <v>0</v>
      </c>
      <c r="BG31" s="254">
        <f>Inputs!BG31</f>
        <v>0</v>
      </c>
      <c r="BH31" s="254">
        <f>Inputs!BH31</f>
        <v>0</v>
      </c>
      <c r="BI31" s="254">
        <f>Inputs!BI31</f>
        <v>0</v>
      </c>
      <c r="BJ31" s="254">
        <f>Inputs!BJ31</f>
        <v>0</v>
      </c>
      <c r="BK31" s="254">
        <f>Inputs!BK31</f>
        <v>0</v>
      </c>
      <c r="BL31" s="254">
        <f>Inputs!BL31</f>
        <v>0</v>
      </c>
      <c r="BN31" s="255">
        <f>IF(OR($C31="Non-Labour",$C31="Labour-related"),IF(Inputs!$DT31=$F$1,Inputs!BN31,Inputs!BN31*'Key assumptions'!$H$118),$F31*N(H31)*avg_hrs)</f>
        <v>0</v>
      </c>
      <c r="BO31" s="255">
        <f>IF(OR($C31="Non-Labour",$C31="Labour-related"),IF(Inputs!$DT31=$F$1,Inputs!BO31,Inputs!BO31*'Key assumptions'!$H$118),$F31*N(I31)*avg_hrs)</f>
        <v>0</v>
      </c>
      <c r="BP31" s="255">
        <f>IF(OR($C31="Non-Labour",$C31="Labour-related"),IF(Inputs!$DT31=$F$1,Inputs!BP31,Inputs!BP31*'Key assumptions'!$H$118),$F31*N(J31)*avg_hrs)</f>
        <v>0</v>
      </c>
      <c r="BQ31" s="255">
        <f>IF(OR($C31="Non-Labour",$C31="Labour-related"),IF(Inputs!$DT31=$F$1,Inputs!BQ31,Inputs!BQ31*'Key assumptions'!$H$118),$F31*N(K31)*avg_hrs)</f>
        <v>0</v>
      </c>
      <c r="BR31" s="255">
        <f>IF(OR($C31="Non-Labour",$C31="Labour-related"),IF(Inputs!$DT31=$F$1,Inputs!BR31,Inputs!BR31*'Key assumptions'!$H$118),$F31*N(L31)*avg_hrs)</f>
        <v>0</v>
      </c>
      <c r="BS31" s="390" t="s">
        <v>411</v>
      </c>
      <c r="BT31" s="390" t="s">
        <v>411</v>
      </c>
      <c r="BU31" s="390" t="s">
        <v>411</v>
      </c>
      <c r="BV31" s="390" t="s">
        <v>411</v>
      </c>
      <c r="BW31" s="390" t="s">
        <v>411</v>
      </c>
      <c r="BX31" s="390" t="s">
        <v>411</v>
      </c>
      <c r="BY31" s="390" t="s">
        <v>411</v>
      </c>
      <c r="BZ31" s="390" t="s">
        <v>411</v>
      </c>
      <c r="CA31" s="390" t="s">
        <v>411</v>
      </c>
      <c r="CB31" s="390" t="s">
        <v>411</v>
      </c>
      <c r="CC31" s="390" t="s">
        <v>411</v>
      </c>
      <c r="CD31" s="390" t="s">
        <v>411</v>
      </c>
      <c r="CE31" s="390" t="s">
        <v>411</v>
      </c>
      <c r="CF31" s="390" t="s">
        <v>411</v>
      </c>
      <c r="CG31" s="390" t="s">
        <v>411</v>
      </c>
      <c r="CH31" s="390" t="s">
        <v>411</v>
      </c>
      <c r="CI31" s="390" t="s">
        <v>411</v>
      </c>
      <c r="CJ31" s="390" t="s">
        <v>411</v>
      </c>
      <c r="CK31" s="390" t="s">
        <v>411</v>
      </c>
      <c r="CL31" s="390" t="s">
        <v>411</v>
      </c>
      <c r="CM31" s="390" t="s">
        <v>411</v>
      </c>
      <c r="CN31" s="390" t="s">
        <v>411</v>
      </c>
      <c r="CO31" s="255">
        <f>IF(OR($C31="Non-Labour",$C31="Labour-related"),IF(Inputs!$DT31=$F$1,Inputs!CO31,Inputs!CO31*'Key assumptions'!$H$118),$F31*N(AI31)*avg_hrs)</f>
        <v>38270.400000000001</v>
      </c>
      <c r="CP31" s="255">
        <f>IF(OR($C31="Non-Labour",$C31="Labour-related"),IF(Inputs!$DT31=$F$1,Inputs!CP31,Inputs!CP31*'Key assumptions'!$H$118),$F31*N(AJ31)*avg_hrs)</f>
        <v>38270.400000000001</v>
      </c>
      <c r="CQ31" s="255">
        <f>IF(OR($C31="Non-Labour",$C31="Labour-related"),IF(Inputs!$DT31=$F$1,Inputs!CQ31,Inputs!CQ31*'Key assumptions'!$H$118),$F31*N(AK31)*avg_hrs)</f>
        <v>38270.400000000001</v>
      </c>
      <c r="CR31" s="255">
        <f>IF(OR($C31="Non-Labour",$C31="Labour-related"),IF(Inputs!$DT31=$F$1,Inputs!CR31,Inputs!CR31*'Key assumptions'!$H$118),$F31*N(AL31)*avg_hrs)</f>
        <v>38270.400000000001</v>
      </c>
      <c r="CS31" s="255">
        <f>IF(OR($C31="Non-Labour",$C31="Labour-related"),IF(Inputs!$DT31=$F$1,Inputs!CS31,Inputs!CS31*'Key assumptions'!$H$118),$F31*N(AM31)*avg_hrs)</f>
        <v>38270.400000000001</v>
      </c>
      <c r="CT31" s="255">
        <f>IF(OR($C31="Non-Labour",$C31="Labour-related"),IF(Inputs!$DT31=$F$1,Inputs!CT31,Inputs!CT31*'Key assumptions'!$H$118),$F31*N(AN31)*avg_hrs)</f>
        <v>38270.400000000001</v>
      </c>
      <c r="CU31" s="255">
        <f>IF(OR($C31="Non-Labour",$C31="Labour-related"),IF(Inputs!$DT31=$F$1,Inputs!CU31,Inputs!CU31*'Key assumptions'!$H$118),$F31*N(AO31)*avg_hrs)</f>
        <v>38270.400000000001</v>
      </c>
      <c r="CV31" s="255">
        <f>IF(OR($C31="Non-Labour",$C31="Labour-related"),IF(Inputs!$DT31=$F$1,Inputs!CV31,Inputs!CV31*'Key assumptions'!$H$118),$F31*N(AP31)*avg_hrs)</f>
        <v>38270.400000000001</v>
      </c>
      <c r="CW31" s="255">
        <f>IF(OR($C31="Non-Labour",$C31="Labour-related"),IF(Inputs!$DT31=$F$1,Inputs!CW31,Inputs!CW31*'Key assumptions'!$H$118),$F31*N(AQ31)*avg_hrs)</f>
        <v>47838</v>
      </c>
      <c r="CX31" s="255">
        <f>IF(OR($C31="Non-Labour",$C31="Labour-related"),IF(Inputs!$DT31=$F$1,Inputs!CX31,Inputs!CX31*'Key assumptions'!$H$118),$F31*N(AR31)*avg_hrs)</f>
        <v>47838</v>
      </c>
      <c r="CY31" s="255">
        <f>IF(OR($C31="Non-Labour",$C31="Labour-related"),IF(Inputs!$DT31=$F$1,Inputs!CY31,Inputs!CY31*'Key assumptions'!$H$118),$F31*N(AS31)*avg_hrs)</f>
        <v>47838</v>
      </c>
      <c r="CZ31" s="255">
        <f>IF(OR($C31="Non-Labour",$C31="Labour-related"),IF(Inputs!$DT31=$F$1,Inputs!CZ31,Inputs!CZ31*'Key assumptions'!$H$118),$F31*N(AT31)*avg_hrs)</f>
        <v>47838</v>
      </c>
      <c r="DA31" s="255">
        <f>IF(OR($C31="Non-Labour",$C31="Labour-related"),IF(Inputs!$DT31=$F$1,Inputs!DA31,Inputs!DA31*'Key assumptions'!$H$118),$F31*N(AU31)*avg_hrs)</f>
        <v>47838</v>
      </c>
      <c r="DB31" s="255">
        <f>IF(OR($C31="Non-Labour",$C31="Labour-related"),IF(Inputs!$DT31=$F$1,Inputs!DB31,Inputs!DB31*'Key assumptions'!$H$118),$F31*N(AV31)*avg_hrs)</f>
        <v>47838</v>
      </c>
      <c r="DC31" s="255">
        <f>IF(OR($C31="Non-Labour",$C31="Labour-related"),IF(Inputs!$DT31=$F$1,Inputs!DC31,Inputs!DC31*'Key assumptions'!$H$118),$F31*N(AW31)*avg_hrs)</f>
        <v>47838</v>
      </c>
      <c r="DD31" s="255">
        <f>IF(OR($C31="Non-Labour",$C31="Labour-related"),IF(Inputs!$DT31=$F$1,Inputs!DD31,Inputs!DD31*'Key assumptions'!$H$118),$F31*N(AX31)*avg_hrs)</f>
        <v>38270.400000000001</v>
      </c>
      <c r="DE31" s="255">
        <f>IF(OR($C31="Non-Labour",$C31="Labour-related"),IF(Inputs!$DT31=$F$1,Inputs!DE31,Inputs!DE31*'Key assumptions'!$H$118),$F31*N(AY31)*avg_hrs)</f>
        <v>38270.400000000001</v>
      </c>
      <c r="DF31" s="255">
        <f>IF(OR($C31="Non-Labour",$C31="Labour-related"),IF(Inputs!$DT31=$F$1,Inputs!DF31,Inputs!DF31*'Key assumptions'!$H$118),$F31*N(AZ31)*avg_hrs)</f>
        <v>0</v>
      </c>
      <c r="DG31" s="255">
        <f>IF(OR($C31="Non-Labour",$C31="Labour-related"),IF(Inputs!$DT31=$F$1,Inputs!DG31,Inputs!DG31*'Key assumptions'!$H$118),$F31*N(BA31)*avg_hrs)</f>
        <v>0</v>
      </c>
      <c r="DH31" s="255">
        <f>IF(OR($C31="Non-Labour",$C31="Labour-related"),IF(Inputs!$DT31=$F$1,Inputs!DH31,Inputs!DH31*'Key assumptions'!$H$118),$F31*N(BB31)*avg_hrs)</f>
        <v>0</v>
      </c>
      <c r="DI31" s="255">
        <f>IF(OR($C31="Non-Labour",$C31="Labour-related"),IF(Inputs!$DT31=$F$1,Inputs!DI31,Inputs!DI31*'Key assumptions'!$H$118),$F31*N(BC31)*avg_hrs)</f>
        <v>0</v>
      </c>
      <c r="DJ31" s="255">
        <f>IF(OR($C31="Non-Labour",$C31="Labour-related"),IF(Inputs!$DT31=$F$1,Inputs!DJ31,Inputs!DJ31*'Key assumptions'!$H$118),$F31*N(BD31)*avg_hrs)</f>
        <v>0</v>
      </c>
      <c r="DK31" s="255">
        <f>IF(OR($C31="Non-Labour",$C31="Labour-related"),IF(Inputs!$DT31=$F$1,Inputs!DK31,Inputs!DK31*'Key assumptions'!$H$118),$F31*N(BE31)*avg_hrs)</f>
        <v>0</v>
      </c>
      <c r="DL31" s="255">
        <f>IF(OR($C31="Non-Labour",$C31="Labour-related"),IF(Inputs!$DT31=$F$1,Inputs!DL31,Inputs!DL31*'Key assumptions'!$H$118),$F31*N(BF31)*avg_hrs)</f>
        <v>0</v>
      </c>
      <c r="DM31" s="255">
        <f>IF(OR($C31="Non-Labour",$C31="Labour-related"),IF(Inputs!$DT31=$F$1,Inputs!DM31,Inputs!DM31*'Key assumptions'!$H$118),$F31*N(BG31)*avg_hrs)</f>
        <v>0</v>
      </c>
      <c r="DN31" s="255">
        <f>IF(OR($C31="Non-Labour",$C31="Labour-related"),IF(Inputs!$DT31=$F$1,Inputs!DN31,Inputs!DN31*'Key assumptions'!$H$118),$F31*N(BH31)*avg_hrs)</f>
        <v>0</v>
      </c>
      <c r="DO31" s="255">
        <f>IF(OR($C31="Non-Labour",$C31="Labour-related"),IF(Inputs!$DT31=$F$1,Inputs!DO31,Inputs!DO31*'Key assumptions'!$H$118),$F31*N(BI31)*avg_hrs)</f>
        <v>0</v>
      </c>
      <c r="DP31" s="255">
        <f>IF(OR($C31="Non-Labour",$C31="Labour-related"),IF(Inputs!$DT31=$F$1,Inputs!DP31,Inputs!DP31*'Key assumptions'!$H$118),$F31*N(BJ31)*avg_hrs)</f>
        <v>0</v>
      </c>
      <c r="DQ31" s="255">
        <f>IF(OR($C31="Non-Labour",$C31="Labour-related"),IF(Inputs!$DT31=$F$1,Inputs!DQ31,Inputs!DQ31*'Key assumptions'!$H$118),$F31*N(BK31)*avg_hrs)</f>
        <v>0</v>
      </c>
      <c r="DR31" s="255">
        <f>IF(OR($C31="Non-Labour",$C31="Labour-related"),IF(Inputs!$DT31=$F$1,Inputs!DR31,Inputs!DR31*'Key assumptions'!$H$118),$F31*N(BL31)*avg_hrs)</f>
        <v>0</v>
      </c>
      <c r="DT31" s="133" t="s">
        <v>213</v>
      </c>
      <c r="DU31" s="304"/>
      <c r="DV31" s="304"/>
      <c r="DW31" s="304"/>
      <c r="DX31" s="304"/>
      <c r="DY31" s="304"/>
      <c r="DZ31" s="304"/>
      <c r="EA31" s="255">
        <v>0</v>
      </c>
      <c r="EB31" s="255">
        <v>239190</v>
      </c>
      <c r="EC31" s="255">
        <v>459244.8000000001</v>
      </c>
      <c r="ED31" s="255">
        <f t="shared" si="8"/>
        <v>487947.60000000003</v>
      </c>
      <c r="EE31" s="255">
        <f t="shared" si="8"/>
        <v>0</v>
      </c>
      <c r="EF31" s="255">
        <f t="shared" si="7"/>
        <v>1186382.4000000001</v>
      </c>
    </row>
    <row r="32" spans="1:136" x14ac:dyDescent="0.4">
      <c r="A32" s="133" t="str">
        <f>Inputs!A32</f>
        <v>Commercial Management</v>
      </c>
      <c r="B32" s="133" t="str">
        <f>Inputs!B32</f>
        <v>N/A</v>
      </c>
      <c r="C32" s="133" t="str">
        <f>Inputs!C32</f>
        <v>Internal Labour</v>
      </c>
      <c r="D32" s="133">
        <f>Inputs!D32</f>
        <v>606796</v>
      </c>
      <c r="E32" s="133" t="str">
        <f>Inputs!E32</f>
        <v xml:space="preserve">	Network Planning - Senior</v>
      </c>
      <c r="F32" s="290">
        <f>IF(Inputs!DT32=$F$1,Inputs!F32,
IF(Inputs!DT32='Key assumptions'!$E$118,Inputs!F32*'Key assumptions'!$H$118,Inputs!F32*'Key assumptions'!$H$119))</f>
        <v>307.27999999999997</v>
      </c>
      <c r="G32" s="290">
        <f>IF(Inputs!DT32=$F$1,Inputs!G32,Inputs!G32*'Key assumptions'!$H$118)</f>
        <v>137.30000000000001</v>
      </c>
      <c r="H32" s="281"/>
      <c r="I32" s="281"/>
      <c r="J32" s="281"/>
      <c r="K32" s="281"/>
      <c r="L32" s="281"/>
      <c r="M32" s="389" t="str">
        <f>Inputs!M32</f>
        <v>[C-i-C]</v>
      </c>
      <c r="N32" s="389" t="str">
        <f>Inputs!N32</f>
        <v>[C-i-C]</v>
      </c>
      <c r="O32" s="389" t="str">
        <f>Inputs!O32</f>
        <v>[C-i-C]</v>
      </c>
      <c r="P32" s="389" t="str">
        <f>Inputs!P32</f>
        <v>[C-i-C]</v>
      </c>
      <c r="Q32" s="389" t="str">
        <f>Inputs!Q32</f>
        <v>[C-i-C]</v>
      </c>
      <c r="R32" s="389" t="str">
        <f>Inputs!R32</f>
        <v>[C-i-C]</v>
      </c>
      <c r="S32" s="389" t="str">
        <f>Inputs!S32</f>
        <v>[C-i-C]</v>
      </c>
      <c r="T32" s="389" t="str">
        <f>Inputs!T32</f>
        <v>[C-i-C]</v>
      </c>
      <c r="U32" s="389" t="str">
        <f>Inputs!U32</f>
        <v>[C-i-C]</v>
      </c>
      <c r="V32" s="389" t="str">
        <f>Inputs!V32</f>
        <v>[C-i-C]</v>
      </c>
      <c r="W32" s="389" t="str">
        <f>Inputs!W32</f>
        <v>[C-i-C]</v>
      </c>
      <c r="X32" s="389" t="str">
        <f>Inputs!X32</f>
        <v>[C-i-C]</v>
      </c>
      <c r="Y32" s="389" t="str">
        <f>Inputs!Y32</f>
        <v>[C-i-C]</v>
      </c>
      <c r="Z32" s="389" t="str">
        <f>Inputs!Z32</f>
        <v>[C-i-C]</v>
      </c>
      <c r="AA32" s="389" t="str">
        <f>Inputs!AA32</f>
        <v>[C-i-C]</v>
      </c>
      <c r="AB32" s="389" t="str">
        <f>Inputs!AB32</f>
        <v>[C-i-C]</v>
      </c>
      <c r="AC32" s="389" t="str">
        <f>Inputs!AC32</f>
        <v>[C-i-C]</v>
      </c>
      <c r="AD32" s="389" t="str">
        <f>Inputs!AD32</f>
        <v>[C-i-C]</v>
      </c>
      <c r="AE32" s="389" t="str">
        <f>Inputs!AE32</f>
        <v>[C-i-C]</v>
      </c>
      <c r="AF32" s="389" t="str">
        <f>Inputs!AF32</f>
        <v>[C-i-C]</v>
      </c>
      <c r="AG32" s="389" t="str">
        <f>Inputs!AG32</f>
        <v>[C-i-C]</v>
      </c>
      <c r="AH32" s="389" t="str">
        <f>Inputs!AH32</f>
        <v>[C-i-C]</v>
      </c>
      <c r="AI32" s="254">
        <f>Inputs!AI32</f>
        <v>1</v>
      </c>
      <c r="AJ32" s="254">
        <f>Inputs!AJ32</f>
        <v>1</v>
      </c>
      <c r="AK32" s="254">
        <f>Inputs!AK32</f>
        <v>1</v>
      </c>
      <c r="AL32" s="254">
        <f>Inputs!AL32</f>
        <v>1</v>
      </c>
      <c r="AM32" s="254">
        <f>Inputs!AM32</f>
        <v>1</v>
      </c>
      <c r="AN32" s="254">
        <f>Inputs!AN32</f>
        <v>1</v>
      </c>
      <c r="AO32" s="254">
        <f>Inputs!AO32</f>
        <v>1</v>
      </c>
      <c r="AP32" s="254">
        <f>Inputs!AP32</f>
        <v>1</v>
      </c>
      <c r="AQ32" s="254">
        <f>Inputs!AQ32</f>
        <v>1</v>
      </c>
      <c r="AR32" s="254">
        <f>Inputs!AR32</f>
        <v>1</v>
      </c>
      <c r="AS32" s="254">
        <f>Inputs!AS32</f>
        <v>1</v>
      </c>
      <c r="AT32" s="254">
        <f>Inputs!AT32</f>
        <v>1</v>
      </c>
      <c r="AU32" s="254">
        <f>Inputs!AU32</f>
        <v>1</v>
      </c>
      <c r="AV32" s="254">
        <f>Inputs!AV32</f>
        <v>1</v>
      </c>
      <c r="AW32" s="254">
        <f>Inputs!AW32</f>
        <v>1</v>
      </c>
      <c r="AX32" s="254">
        <f>Inputs!AX32</f>
        <v>1</v>
      </c>
      <c r="AY32" s="254">
        <f>Inputs!AY32</f>
        <v>1</v>
      </c>
      <c r="AZ32" s="254">
        <f>Inputs!AZ32</f>
        <v>0</v>
      </c>
      <c r="BA32" s="254">
        <f>Inputs!BA32</f>
        <v>0</v>
      </c>
      <c r="BB32" s="254">
        <f>Inputs!BB32</f>
        <v>0</v>
      </c>
      <c r="BC32" s="254">
        <f>Inputs!BC32</f>
        <v>0</v>
      </c>
      <c r="BD32" s="254">
        <f>Inputs!BD32</f>
        <v>0</v>
      </c>
      <c r="BE32" s="254">
        <f>Inputs!BE32</f>
        <v>0</v>
      </c>
      <c r="BF32" s="254">
        <f>Inputs!BF32</f>
        <v>0</v>
      </c>
      <c r="BG32" s="254">
        <f>Inputs!BG32</f>
        <v>0</v>
      </c>
      <c r="BH32" s="254">
        <f>Inputs!BH32</f>
        <v>0</v>
      </c>
      <c r="BI32" s="254">
        <f>Inputs!BI32</f>
        <v>0</v>
      </c>
      <c r="BJ32" s="254">
        <f>Inputs!BJ32</f>
        <v>0</v>
      </c>
      <c r="BK32" s="254">
        <f>Inputs!BK32</f>
        <v>0</v>
      </c>
      <c r="BL32" s="254">
        <f>Inputs!BL32</f>
        <v>0</v>
      </c>
      <c r="BN32" s="255">
        <f>IF(OR($C32="Non-Labour",$C32="Labour-related"),IF(Inputs!$DT32=$F$1,Inputs!BN32,Inputs!BN32*'Key assumptions'!$H$118),$F32*N(H32)*avg_hrs)</f>
        <v>0</v>
      </c>
      <c r="BO32" s="255">
        <f>IF(OR($C32="Non-Labour",$C32="Labour-related"),IF(Inputs!$DT32=$F$1,Inputs!BO32,Inputs!BO32*'Key assumptions'!$H$118),$F32*N(I32)*avg_hrs)</f>
        <v>0</v>
      </c>
      <c r="BP32" s="255">
        <f>IF(OR($C32="Non-Labour",$C32="Labour-related"),IF(Inputs!$DT32=$F$1,Inputs!BP32,Inputs!BP32*'Key assumptions'!$H$118),$F32*N(J32)*avg_hrs)</f>
        <v>0</v>
      </c>
      <c r="BQ32" s="255">
        <f>IF(OR($C32="Non-Labour",$C32="Labour-related"),IF(Inputs!$DT32=$F$1,Inputs!BQ32,Inputs!BQ32*'Key assumptions'!$H$118),$F32*N(K32)*avg_hrs)</f>
        <v>0</v>
      </c>
      <c r="BR32" s="255">
        <f>IF(OR($C32="Non-Labour",$C32="Labour-related"),IF(Inputs!$DT32=$F$1,Inputs!BR32,Inputs!BR32*'Key assumptions'!$H$118),$F32*N(L32)*avg_hrs)</f>
        <v>0</v>
      </c>
      <c r="BS32" s="390" t="s">
        <v>411</v>
      </c>
      <c r="BT32" s="390" t="s">
        <v>411</v>
      </c>
      <c r="BU32" s="390" t="s">
        <v>411</v>
      </c>
      <c r="BV32" s="390" t="s">
        <v>411</v>
      </c>
      <c r="BW32" s="390" t="s">
        <v>411</v>
      </c>
      <c r="BX32" s="390" t="s">
        <v>411</v>
      </c>
      <c r="BY32" s="390" t="s">
        <v>411</v>
      </c>
      <c r="BZ32" s="390" t="s">
        <v>411</v>
      </c>
      <c r="CA32" s="390" t="s">
        <v>411</v>
      </c>
      <c r="CB32" s="390" t="s">
        <v>411</v>
      </c>
      <c r="CC32" s="390" t="s">
        <v>411</v>
      </c>
      <c r="CD32" s="390" t="s">
        <v>411</v>
      </c>
      <c r="CE32" s="390" t="s">
        <v>411</v>
      </c>
      <c r="CF32" s="390" t="s">
        <v>411</v>
      </c>
      <c r="CG32" s="390" t="s">
        <v>411</v>
      </c>
      <c r="CH32" s="390" t="s">
        <v>411</v>
      </c>
      <c r="CI32" s="390" t="s">
        <v>411</v>
      </c>
      <c r="CJ32" s="390" t="s">
        <v>411</v>
      </c>
      <c r="CK32" s="390" t="s">
        <v>411</v>
      </c>
      <c r="CL32" s="390" t="s">
        <v>411</v>
      </c>
      <c r="CM32" s="390" t="s">
        <v>411</v>
      </c>
      <c r="CN32" s="390" t="s">
        <v>411</v>
      </c>
      <c r="CO32" s="255">
        <f>IF(OR($C32="Non-Labour",$C32="Labour-related"),IF(Inputs!$DT32=$F$1,Inputs!CO32,Inputs!CO32*'Key assumptions'!$H$118),$F32*N(AI32)*avg_hrs)</f>
        <v>46091.999999999993</v>
      </c>
      <c r="CP32" s="255">
        <f>IF(OR($C32="Non-Labour",$C32="Labour-related"),IF(Inputs!$DT32=$F$1,Inputs!CP32,Inputs!CP32*'Key assumptions'!$H$118),$F32*N(AJ32)*avg_hrs)</f>
        <v>46091.999999999993</v>
      </c>
      <c r="CQ32" s="255">
        <f>IF(OR($C32="Non-Labour",$C32="Labour-related"),IF(Inputs!$DT32=$F$1,Inputs!CQ32,Inputs!CQ32*'Key assumptions'!$H$118),$F32*N(AK32)*avg_hrs)</f>
        <v>46091.999999999993</v>
      </c>
      <c r="CR32" s="255">
        <f>IF(OR($C32="Non-Labour",$C32="Labour-related"),IF(Inputs!$DT32=$F$1,Inputs!CR32,Inputs!CR32*'Key assumptions'!$H$118),$F32*N(AL32)*avg_hrs)</f>
        <v>46091.999999999993</v>
      </c>
      <c r="CS32" s="255">
        <f>IF(OR($C32="Non-Labour",$C32="Labour-related"),IF(Inputs!$DT32=$F$1,Inputs!CS32,Inputs!CS32*'Key assumptions'!$H$118),$F32*N(AM32)*avg_hrs)</f>
        <v>46091.999999999993</v>
      </c>
      <c r="CT32" s="255">
        <f>IF(OR($C32="Non-Labour",$C32="Labour-related"),IF(Inputs!$DT32=$F$1,Inputs!CT32,Inputs!CT32*'Key assumptions'!$H$118),$F32*N(AN32)*avg_hrs)</f>
        <v>46091.999999999993</v>
      </c>
      <c r="CU32" s="255">
        <f>IF(OR($C32="Non-Labour",$C32="Labour-related"),IF(Inputs!$DT32=$F$1,Inputs!CU32,Inputs!CU32*'Key assumptions'!$H$118),$F32*N(AO32)*avg_hrs)</f>
        <v>46091.999999999993</v>
      </c>
      <c r="CV32" s="255">
        <f>IF(OR($C32="Non-Labour",$C32="Labour-related"),IF(Inputs!$DT32=$F$1,Inputs!CV32,Inputs!CV32*'Key assumptions'!$H$118),$F32*N(AP32)*avg_hrs)</f>
        <v>46091.999999999993</v>
      </c>
      <c r="CW32" s="255">
        <f>IF(OR($C32="Non-Labour",$C32="Labour-related"),IF(Inputs!$DT32=$F$1,Inputs!CW32,Inputs!CW32*'Key assumptions'!$H$118),$F32*N(AQ32)*avg_hrs)</f>
        <v>46091.999999999993</v>
      </c>
      <c r="CX32" s="255">
        <f>IF(OR($C32="Non-Labour",$C32="Labour-related"),IF(Inputs!$DT32=$F$1,Inputs!CX32,Inputs!CX32*'Key assumptions'!$H$118),$F32*N(AR32)*avg_hrs)</f>
        <v>46091.999999999993</v>
      </c>
      <c r="CY32" s="255">
        <f>IF(OR($C32="Non-Labour",$C32="Labour-related"),IF(Inputs!$DT32=$F$1,Inputs!CY32,Inputs!CY32*'Key assumptions'!$H$118),$F32*N(AS32)*avg_hrs)</f>
        <v>46091.999999999993</v>
      </c>
      <c r="CZ32" s="255">
        <f>IF(OR($C32="Non-Labour",$C32="Labour-related"),IF(Inputs!$DT32=$F$1,Inputs!CZ32,Inputs!CZ32*'Key assumptions'!$H$118),$F32*N(AT32)*avg_hrs)</f>
        <v>46091.999999999993</v>
      </c>
      <c r="DA32" s="255">
        <f>IF(OR($C32="Non-Labour",$C32="Labour-related"),IF(Inputs!$DT32=$F$1,Inputs!DA32,Inputs!DA32*'Key assumptions'!$H$118),$F32*N(AU32)*avg_hrs)</f>
        <v>46091.999999999993</v>
      </c>
      <c r="DB32" s="255">
        <f>IF(OR($C32="Non-Labour",$C32="Labour-related"),IF(Inputs!$DT32=$F$1,Inputs!DB32,Inputs!DB32*'Key assumptions'!$H$118),$F32*N(AV32)*avg_hrs)</f>
        <v>46091.999999999993</v>
      </c>
      <c r="DC32" s="255">
        <f>IF(OR($C32="Non-Labour",$C32="Labour-related"),IF(Inputs!$DT32=$F$1,Inputs!DC32,Inputs!DC32*'Key assumptions'!$H$118),$F32*N(AW32)*avg_hrs)</f>
        <v>46091.999999999993</v>
      </c>
      <c r="DD32" s="255">
        <f>IF(OR($C32="Non-Labour",$C32="Labour-related"),IF(Inputs!$DT32=$F$1,Inputs!DD32,Inputs!DD32*'Key assumptions'!$H$118),$F32*N(AX32)*avg_hrs)</f>
        <v>46091.999999999993</v>
      </c>
      <c r="DE32" s="255">
        <f>IF(OR($C32="Non-Labour",$C32="Labour-related"),IF(Inputs!$DT32=$F$1,Inputs!DE32,Inputs!DE32*'Key assumptions'!$H$118),$F32*N(AY32)*avg_hrs)</f>
        <v>46091.999999999993</v>
      </c>
      <c r="DF32" s="255">
        <f>IF(OR($C32="Non-Labour",$C32="Labour-related"),IF(Inputs!$DT32=$F$1,Inputs!DF32,Inputs!DF32*'Key assumptions'!$H$118),$F32*N(AZ32)*avg_hrs)</f>
        <v>0</v>
      </c>
      <c r="DG32" s="255">
        <f>IF(OR($C32="Non-Labour",$C32="Labour-related"),IF(Inputs!$DT32=$F$1,Inputs!DG32,Inputs!DG32*'Key assumptions'!$H$118),$F32*N(BA32)*avg_hrs)</f>
        <v>0</v>
      </c>
      <c r="DH32" s="255">
        <f>IF(OR($C32="Non-Labour",$C32="Labour-related"),IF(Inputs!$DT32=$F$1,Inputs!DH32,Inputs!DH32*'Key assumptions'!$H$118),$F32*N(BB32)*avg_hrs)</f>
        <v>0</v>
      </c>
      <c r="DI32" s="255">
        <f>IF(OR($C32="Non-Labour",$C32="Labour-related"),IF(Inputs!$DT32=$F$1,Inputs!DI32,Inputs!DI32*'Key assumptions'!$H$118),$F32*N(BC32)*avg_hrs)</f>
        <v>0</v>
      </c>
      <c r="DJ32" s="255">
        <f>IF(OR($C32="Non-Labour",$C32="Labour-related"),IF(Inputs!$DT32=$F$1,Inputs!DJ32,Inputs!DJ32*'Key assumptions'!$H$118),$F32*N(BD32)*avg_hrs)</f>
        <v>0</v>
      </c>
      <c r="DK32" s="255">
        <f>IF(OR($C32="Non-Labour",$C32="Labour-related"),IF(Inputs!$DT32=$F$1,Inputs!DK32,Inputs!DK32*'Key assumptions'!$H$118),$F32*N(BE32)*avg_hrs)</f>
        <v>0</v>
      </c>
      <c r="DL32" s="255">
        <f>IF(OR($C32="Non-Labour",$C32="Labour-related"),IF(Inputs!$DT32=$F$1,Inputs!DL32,Inputs!DL32*'Key assumptions'!$H$118),$F32*N(BF32)*avg_hrs)</f>
        <v>0</v>
      </c>
      <c r="DM32" s="255">
        <f>IF(OR($C32="Non-Labour",$C32="Labour-related"),IF(Inputs!$DT32=$F$1,Inputs!DM32,Inputs!DM32*'Key assumptions'!$H$118),$F32*N(BG32)*avg_hrs)</f>
        <v>0</v>
      </c>
      <c r="DN32" s="255">
        <f>IF(OR($C32="Non-Labour",$C32="Labour-related"),IF(Inputs!$DT32=$F$1,Inputs!DN32,Inputs!DN32*'Key assumptions'!$H$118),$F32*N(BH32)*avg_hrs)</f>
        <v>0</v>
      </c>
      <c r="DO32" s="255">
        <f>IF(OR($C32="Non-Labour",$C32="Labour-related"),IF(Inputs!$DT32=$F$1,Inputs!DO32,Inputs!DO32*'Key assumptions'!$H$118),$F32*N(BI32)*avg_hrs)</f>
        <v>0</v>
      </c>
      <c r="DP32" s="255">
        <f>IF(OR($C32="Non-Labour",$C32="Labour-related"),IF(Inputs!$DT32=$F$1,Inputs!DP32,Inputs!DP32*'Key assumptions'!$H$118),$F32*N(BJ32)*avg_hrs)</f>
        <v>0</v>
      </c>
      <c r="DQ32" s="255">
        <f>IF(OR($C32="Non-Labour",$C32="Labour-related"),IF(Inputs!$DT32=$F$1,Inputs!DQ32,Inputs!DQ32*'Key assumptions'!$H$118),$F32*N(BK32)*avg_hrs)</f>
        <v>0</v>
      </c>
      <c r="DR32" s="255">
        <f>IF(OR($C32="Non-Labour",$C32="Labour-related"),IF(Inputs!$DT32=$F$1,Inputs!DR32,Inputs!DR32*'Key assumptions'!$H$118),$F32*N(BL32)*avg_hrs)</f>
        <v>0</v>
      </c>
      <c r="DT32" s="133" t="s">
        <v>213</v>
      </c>
      <c r="DU32" s="304"/>
      <c r="DV32" s="304"/>
      <c r="DW32" s="304"/>
      <c r="DX32" s="304"/>
      <c r="DY32" s="304"/>
      <c r="DZ32" s="304"/>
      <c r="EA32" s="255">
        <v>0</v>
      </c>
      <c r="EB32" s="255">
        <v>0</v>
      </c>
      <c r="EC32" s="255">
        <v>553103.99999999988</v>
      </c>
      <c r="ED32" s="255">
        <f t="shared" si="8"/>
        <v>507011.99999999994</v>
      </c>
      <c r="EE32" s="255">
        <f t="shared" si="8"/>
        <v>0</v>
      </c>
      <c r="EF32" s="255">
        <f t="shared" si="7"/>
        <v>1060115.9999999998</v>
      </c>
    </row>
    <row r="33" spans="1:136" x14ac:dyDescent="0.4">
      <c r="A33" s="133" t="str">
        <f>Inputs!A33</f>
        <v>Other support and corporate roles</v>
      </c>
      <c r="B33" s="133" t="str">
        <f>Inputs!B33</f>
        <v>N/A</v>
      </c>
      <c r="C33" s="133" t="str">
        <f>Inputs!C33</f>
        <v>Internal Labour</v>
      </c>
      <c r="D33" s="133">
        <f>Inputs!D33</f>
        <v>606796</v>
      </c>
      <c r="E33" s="133" t="str">
        <f>Inputs!E33</f>
        <v>Legal Counsel Senior</v>
      </c>
      <c r="F33" s="290">
        <f>IF(Inputs!DT33=$F$1,Inputs!F33,
IF(Inputs!DT33='Key assumptions'!$E$118,Inputs!F33*'Key assumptions'!$H$118,Inputs!F33*'Key assumptions'!$H$119))</f>
        <v>316.45</v>
      </c>
      <c r="G33" s="290">
        <f>IF(Inputs!DT33=$F$1,Inputs!G33,Inputs!G33*'Key assumptions'!$H$118)</f>
        <v>141.4</v>
      </c>
      <c r="H33" s="281"/>
      <c r="I33" s="281"/>
      <c r="J33" s="281"/>
      <c r="K33" s="281"/>
      <c r="L33" s="281"/>
      <c r="M33" s="389" t="str">
        <f>Inputs!M33</f>
        <v>[C-i-C]</v>
      </c>
      <c r="N33" s="389" t="str">
        <f>Inputs!N33</f>
        <v>[C-i-C]</v>
      </c>
      <c r="O33" s="389" t="str">
        <f>Inputs!O33</f>
        <v>[C-i-C]</v>
      </c>
      <c r="P33" s="389" t="str">
        <f>Inputs!P33</f>
        <v>[C-i-C]</v>
      </c>
      <c r="Q33" s="389" t="str">
        <f>Inputs!Q33</f>
        <v>[C-i-C]</v>
      </c>
      <c r="R33" s="389" t="str">
        <f>Inputs!R33</f>
        <v>[C-i-C]</v>
      </c>
      <c r="S33" s="389" t="str">
        <f>Inputs!S33</f>
        <v>[C-i-C]</v>
      </c>
      <c r="T33" s="389" t="str">
        <f>Inputs!T33</f>
        <v>[C-i-C]</v>
      </c>
      <c r="U33" s="389" t="str">
        <f>Inputs!U33</f>
        <v>[C-i-C]</v>
      </c>
      <c r="V33" s="389" t="str">
        <f>Inputs!V33</f>
        <v>[C-i-C]</v>
      </c>
      <c r="W33" s="389" t="str">
        <f>Inputs!W33</f>
        <v>[C-i-C]</v>
      </c>
      <c r="X33" s="389" t="str">
        <f>Inputs!X33</f>
        <v>[C-i-C]</v>
      </c>
      <c r="Y33" s="389" t="str">
        <f>Inputs!Y33</f>
        <v>[C-i-C]</v>
      </c>
      <c r="Z33" s="389" t="str">
        <f>Inputs!Z33</f>
        <v>[C-i-C]</v>
      </c>
      <c r="AA33" s="389" t="str">
        <f>Inputs!AA33</f>
        <v>[C-i-C]</v>
      </c>
      <c r="AB33" s="389" t="str">
        <f>Inputs!AB33</f>
        <v>[C-i-C]</v>
      </c>
      <c r="AC33" s="389" t="str">
        <f>Inputs!AC33</f>
        <v>[C-i-C]</v>
      </c>
      <c r="AD33" s="389" t="str">
        <f>Inputs!AD33</f>
        <v>[C-i-C]</v>
      </c>
      <c r="AE33" s="389" t="str">
        <f>Inputs!AE33</f>
        <v>[C-i-C]</v>
      </c>
      <c r="AF33" s="389" t="str">
        <f>Inputs!AF33</f>
        <v>[C-i-C]</v>
      </c>
      <c r="AG33" s="389" t="str">
        <f>Inputs!AG33</f>
        <v>[C-i-C]</v>
      </c>
      <c r="AH33" s="389" t="str">
        <f>Inputs!AH33</f>
        <v>[C-i-C]</v>
      </c>
      <c r="AI33" s="254">
        <f>Inputs!AI33</f>
        <v>0</v>
      </c>
      <c r="AJ33" s="254">
        <f>Inputs!AJ33</f>
        <v>0</v>
      </c>
      <c r="AK33" s="254">
        <f>Inputs!AK33</f>
        <v>0</v>
      </c>
      <c r="AL33" s="254">
        <f>Inputs!AL33</f>
        <v>0</v>
      </c>
      <c r="AM33" s="254">
        <f>Inputs!AM33</f>
        <v>0</v>
      </c>
      <c r="AN33" s="254">
        <f>Inputs!AN33</f>
        <v>0</v>
      </c>
      <c r="AO33" s="254">
        <f>Inputs!AO33</f>
        <v>0</v>
      </c>
      <c r="AP33" s="254">
        <f>Inputs!AP33</f>
        <v>0</v>
      </c>
      <c r="AQ33" s="254">
        <f>Inputs!AQ33</f>
        <v>0</v>
      </c>
      <c r="AR33" s="254">
        <f>Inputs!AR33</f>
        <v>0</v>
      </c>
      <c r="AS33" s="254">
        <f>Inputs!AS33</f>
        <v>0</v>
      </c>
      <c r="AT33" s="254">
        <f>Inputs!AT33</f>
        <v>0</v>
      </c>
      <c r="AU33" s="254">
        <f>Inputs!AU33</f>
        <v>0</v>
      </c>
      <c r="AV33" s="254">
        <f>Inputs!AV33</f>
        <v>0</v>
      </c>
      <c r="AW33" s="254">
        <f>Inputs!AW33</f>
        <v>0</v>
      </c>
      <c r="AX33" s="254">
        <f>Inputs!AX33</f>
        <v>0</v>
      </c>
      <c r="AY33" s="254">
        <f>Inputs!AY33</f>
        <v>0</v>
      </c>
      <c r="AZ33" s="254">
        <f>Inputs!AZ33</f>
        <v>0</v>
      </c>
      <c r="BA33" s="254">
        <f>Inputs!BA33</f>
        <v>0</v>
      </c>
      <c r="BB33" s="254">
        <f>Inputs!BB33</f>
        <v>0</v>
      </c>
      <c r="BC33" s="254">
        <f>Inputs!BC33</f>
        <v>0</v>
      </c>
      <c r="BD33" s="254">
        <f>Inputs!BD33</f>
        <v>0</v>
      </c>
      <c r="BE33" s="254">
        <f>Inputs!BE33</f>
        <v>0</v>
      </c>
      <c r="BF33" s="254">
        <f>Inputs!BF33</f>
        <v>0</v>
      </c>
      <c r="BG33" s="254">
        <f>Inputs!BG33</f>
        <v>0</v>
      </c>
      <c r="BH33" s="254">
        <f>Inputs!BH33</f>
        <v>0</v>
      </c>
      <c r="BI33" s="254">
        <f>Inputs!BI33</f>
        <v>0</v>
      </c>
      <c r="BJ33" s="254">
        <f>Inputs!BJ33</f>
        <v>0</v>
      </c>
      <c r="BK33" s="254">
        <f>Inputs!BK33</f>
        <v>0</v>
      </c>
      <c r="BL33" s="254">
        <f>Inputs!BL33</f>
        <v>0</v>
      </c>
      <c r="BN33" s="255">
        <f>IF(OR($C33="Non-Labour",$C33="Labour-related"),IF(Inputs!$DT33=$F$1,Inputs!BN33,Inputs!BN33*'Key assumptions'!$H$118),$F33*N(H33)*avg_hrs)</f>
        <v>0</v>
      </c>
      <c r="BO33" s="255">
        <f>IF(OR($C33="Non-Labour",$C33="Labour-related"),IF(Inputs!$DT33=$F$1,Inputs!BO33,Inputs!BO33*'Key assumptions'!$H$118),$F33*N(I33)*avg_hrs)</f>
        <v>0</v>
      </c>
      <c r="BP33" s="255">
        <f>IF(OR($C33="Non-Labour",$C33="Labour-related"),IF(Inputs!$DT33=$F$1,Inputs!BP33,Inputs!BP33*'Key assumptions'!$H$118),$F33*N(J33)*avg_hrs)</f>
        <v>0</v>
      </c>
      <c r="BQ33" s="255">
        <f>IF(OR($C33="Non-Labour",$C33="Labour-related"),IF(Inputs!$DT33=$F$1,Inputs!BQ33,Inputs!BQ33*'Key assumptions'!$H$118),$F33*N(K33)*avg_hrs)</f>
        <v>0</v>
      </c>
      <c r="BR33" s="255">
        <f>IF(OR($C33="Non-Labour",$C33="Labour-related"),IF(Inputs!$DT33=$F$1,Inputs!BR33,Inputs!BR33*'Key assumptions'!$H$118),$F33*N(L33)*avg_hrs)</f>
        <v>0</v>
      </c>
      <c r="BS33" s="390" t="s">
        <v>411</v>
      </c>
      <c r="BT33" s="390" t="s">
        <v>411</v>
      </c>
      <c r="BU33" s="390" t="s">
        <v>411</v>
      </c>
      <c r="BV33" s="390" t="s">
        <v>411</v>
      </c>
      <c r="BW33" s="390" t="s">
        <v>411</v>
      </c>
      <c r="BX33" s="390" t="s">
        <v>411</v>
      </c>
      <c r="BY33" s="390" t="s">
        <v>411</v>
      </c>
      <c r="BZ33" s="390" t="s">
        <v>411</v>
      </c>
      <c r="CA33" s="390" t="s">
        <v>411</v>
      </c>
      <c r="CB33" s="390" t="s">
        <v>411</v>
      </c>
      <c r="CC33" s="390" t="s">
        <v>411</v>
      </c>
      <c r="CD33" s="390" t="s">
        <v>411</v>
      </c>
      <c r="CE33" s="390" t="s">
        <v>411</v>
      </c>
      <c r="CF33" s="390" t="s">
        <v>411</v>
      </c>
      <c r="CG33" s="390" t="s">
        <v>411</v>
      </c>
      <c r="CH33" s="390" t="s">
        <v>411</v>
      </c>
      <c r="CI33" s="390" t="s">
        <v>411</v>
      </c>
      <c r="CJ33" s="390" t="s">
        <v>411</v>
      </c>
      <c r="CK33" s="390" t="s">
        <v>411</v>
      </c>
      <c r="CL33" s="390" t="s">
        <v>411</v>
      </c>
      <c r="CM33" s="390" t="s">
        <v>411</v>
      </c>
      <c r="CN33" s="390" t="s">
        <v>411</v>
      </c>
      <c r="CO33" s="255">
        <f>IF(OR($C33="Non-Labour",$C33="Labour-related"),IF(Inputs!$DT33=$F$1,Inputs!CO33,Inputs!CO33*'Key assumptions'!$H$118),$F33*N(AI33)*avg_hrs)</f>
        <v>0</v>
      </c>
      <c r="CP33" s="255">
        <f>IF(OR($C33="Non-Labour",$C33="Labour-related"),IF(Inputs!$DT33=$F$1,Inputs!CP33,Inputs!CP33*'Key assumptions'!$H$118),$F33*N(AJ33)*avg_hrs)</f>
        <v>0</v>
      </c>
      <c r="CQ33" s="255">
        <f>IF(OR($C33="Non-Labour",$C33="Labour-related"),IF(Inputs!$DT33=$F$1,Inputs!CQ33,Inputs!CQ33*'Key assumptions'!$H$118),$F33*N(AK33)*avg_hrs)</f>
        <v>0</v>
      </c>
      <c r="CR33" s="255">
        <f>IF(OR($C33="Non-Labour",$C33="Labour-related"),IF(Inputs!$DT33=$F$1,Inputs!CR33,Inputs!CR33*'Key assumptions'!$H$118),$F33*N(AL33)*avg_hrs)</f>
        <v>0</v>
      </c>
      <c r="CS33" s="255">
        <f>IF(OR($C33="Non-Labour",$C33="Labour-related"),IF(Inputs!$DT33=$F$1,Inputs!CS33,Inputs!CS33*'Key assumptions'!$H$118),$F33*N(AM33)*avg_hrs)</f>
        <v>0</v>
      </c>
      <c r="CT33" s="255">
        <f>IF(OR($C33="Non-Labour",$C33="Labour-related"),IF(Inputs!$DT33=$F$1,Inputs!CT33,Inputs!CT33*'Key assumptions'!$H$118),$F33*N(AN33)*avg_hrs)</f>
        <v>0</v>
      </c>
      <c r="CU33" s="255">
        <f>IF(OR($C33="Non-Labour",$C33="Labour-related"),IF(Inputs!$DT33=$F$1,Inputs!CU33,Inputs!CU33*'Key assumptions'!$H$118),$F33*N(AO33)*avg_hrs)</f>
        <v>0</v>
      </c>
      <c r="CV33" s="255">
        <f>IF(OR($C33="Non-Labour",$C33="Labour-related"),IF(Inputs!$DT33=$F$1,Inputs!CV33,Inputs!CV33*'Key assumptions'!$H$118),$F33*N(AP33)*avg_hrs)</f>
        <v>0</v>
      </c>
      <c r="CW33" s="255">
        <f>IF(OR($C33="Non-Labour",$C33="Labour-related"),IF(Inputs!$DT33=$F$1,Inputs!CW33,Inputs!CW33*'Key assumptions'!$H$118),$F33*N(AQ33)*avg_hrs)</f>
        <v>0</v>
      </c>
      <c r="CX33" s="255">
        <f>IF(OR($C33="Non-Labour",$C33="Labour-related"),IF(Inputs!$DT33=$F$1,Inputs!CX33,Inputs!CX33*'Key assumptions'!$H$118),$F33*N(AR33)*avg_hrs)</f>
        <v>0</v>
      </c>
      <c r="CY33" s="255">
        <f>IF(OR($C33="Non-Labour",$C33="Labour-related"),IF(Inputs!$DT33=$F$1,Inputs!CY33,Inputs!CY33*'Key assumptions'!$H$118),$F33*N(AS33)*avg_hrs)</f>
        <v>0</v>
      </c>
      <c r="CZ33" s="255">
        <f>IF(OR($C33="Non-Labour",$C33="Labour-related"),IF(Inputs!$DT33=$F$1,Inputs!CZ33,Inputs!CZ33*'Key assumptions'!$H$118),$F33*N(AT33)*avg_hrs)</f>
        <v>0</v>
      </c>
      <c r="DA33" s="255">
        <f>IF(OR($C33="Non-Labour",$C33="Labour-related"),IF(Inputs!$DT33=$F$1,Inputs!DA33,Inputs!DA33*'Key assumptions'!$H$118),$F33*N(AU33)*avg_hrs)</f>
        <v>0</v>
      </c>
      <c r="DB33" s="255">
        <f>IF(OR($C33="Non-Labour",$C33="Labour-related"),IF(Inputs!$DT33=$F$1,Inputs!DB33,Inputs!DB33*'Key assumptions'!$H$118),$F33*N(AV33)*avg_hrs)</f>
        <v>0</v>
      </c>
      <c r="DC33" s="255">
        <f>IF(OR($C33="Non-Labour",$C33="Labour-related"),IF(Inputs!$DT33=$F$1,Inputs!DC33,Inputs!DC33*'Key assumptions'!$H$118),$F33*N(AW33)*avg_hrs)</f>
        <v>0</v>
      </c>
      <c r="DD33" s="255">
        <f>IF(OR($C33="Non-Labour",$C33="Labour-related"),IF(Inputs!$DT33=$F$1,Inputs!DD33,Inputs!DD33*'Key assumptions'!$H$118),$F33*N(AX33)*avg_hrs)</f>
        <v>0</v>
      </c>
      <c r="DE33" s="255">
        <f>IF(OR($C33="Non-Labour",$C33="Labour-related"),IF(Inputs!$DT33=$F$1,Inputs!DE33,Inputs!DE33*'Key assumptions'!$H$118),$F33*N(AY33)*avg_hrs)</f>
        <v>0</v>
      </c>
      <c r="DF33" s="255">
        <f>IF(OR($C33="Non-Labour",$C33="Labour-related"),IF(Inputs!$DT33=$F$1,Inputs!DF33,Inputs!DF33*'Key assumptions'!$H$118),$F33*N(AZ33)*avg_hrs)</f>
        <v>0</v>
      </c>
      <c r="DG33" s="255">
        <f>IF(OR($C33="Non-Labour",$C33="Labour-related"),IF(Inputs!$DT33=$F$1,Inputs!DG33,Inputs!DG33*'Key assumptions'!$H$118),$F33*N(BA33)*avg_hrs)</f>
        <v>0</v>
      </c>
      <c r="DH33" s="255">
        <f>IF(OR($C33="Non-Labour",$C33="Labour-related"),IF(Inputs!$DT33=$F$1,Inputs!DH33,Inputs!DH33*'Key assumptions'!$H$118),$F33*N(BB33)*avg_hrs)</f>
        <v>0</v>
      </c>
      <c r="DI33" s="255">
        <f>IF(OR($C33="Non-Labour",$C33="Labour-related"),IF(Inputs!$DT33=$F$1,Inputs!DI33,Inputs!DI33*'Key assumptions'!$H$118),$F33*N(BC33)*avg_hrs)</f>
        <v>0</v>
      </c>
      <c r="DJ33" s="255">
        <f>IF(OR($C33="Non-Labour",$C33="Labour-related"),IF(Inputs!$DT33=$F$1,Inputs!DJ33,Inputs!DJ33*'Key assumptions'!$H$118),$F33*N(BD33)*avg_hrs)</f>
        <v>0</v>
      </c>
      <c r="DK33" s="255">
        <f>IF(OR($C33="Non-Labour",$C33="Labour-related"),IF(Inputs!$DT33=$F$1,Inputs!DK33,Inputs!DK33*'Key assumptions'!$H$118),$F33*N(BE33)*avg_hrs)</f>
        <v>0</v>
      </c>
      <c r="DL33" s="255">
        <f>IF(OR($C33="Non-Labour",$C33="Labour-related"),IF(Inputs!$DT33=$F$1,Inputs!DL33,Inputs!DL33*'Key assumptions'!$H$118),$F33*N(BF33)*avg_hrs)</f>
        <v>0</v>
      </c>
      <c r="DM33" s="255">
        <f>IF(OR($C33="Non-Labour",$C33="Labour-related"),IF(Inputs!$DT33=$F$1,Inputs!DM33,Inputs!DM33*'Key assumptions'!$H$118),$F33*N(BG33)*avg_hrs)</f>
        <v>0</v>
      </c>
      <c r="DN33" s="255">
        <f>IF(OR($C33="Non-Labour",$C33="Labour-related"),IF(Inputs!$DT33=$F$1,Inputs!DN33,Inputs!DN33*'Key assumptions'!$H$118),$F33*N(BH33)*avg_hrs)</f>
        <v>0</v>
      </c>
      <c r="DO33" s="255">
        <f>IF(OR($C33="Non-Labour",$C33="Labour-related"),IF(Inputs!$DT33=$F$1,Inputs!DO33,Inputs!DO33*'Key assumptions'!$H$118),$F33*N(BI33)*avg_hrs)</f>
        <v>0</v>
      </c>
      <c r="DP33" s="255">
        <f>IF(OR($C33="Non-Labour",$C33="Labour-related"),IF(Inputs!$DT33=$F$1,Inputs!DP33,Inputs!DP33*'Key assumptions'!$H$118),$F33*N(BJ33)*avg_hrs)</f>
        <v>0</v>
      </c>
      <c r="DQ33" s="255">
        <f>IF(OR($C33="Non-Labour",$C33="Labour-related"),IF(Inputs!$DT33=$F$1,Inputs!DQ33,Inputs!DQ33*'Key assumptions'!$H$118),$F33*N(BK33)*avg_hrs)</f>
        <v>0</v>
      </c>
      <c r="DR33" s="255">
        <f>IF(OR($C33="Non-Labour",$C33="Labour-related"),IF(Inputs!$DT33=$F$1,Inputs!DR33,Inputs!DR33*'Key assumptions'!$H$118),$F33*N(BL33)*avg_hrs)</f>
        <v>0</v>
      </c>
      <c r="DT33" s="133" t="s">
        <v>213</v>
      </c>
      <c r="DU33" s="304"/>
      <c r="DV33" s="304"/>
      <c r="DW33" s="304"/>
      <c r="DX33" s="304"/>
      <c r="DY33" s="304"/>
      <c r="DZ33" s="304"/>
      <c r="EA33" s="255">
        <v>18987</v>
      </c>
      <c r="EB33" s="255">
        <v>56961</v>
      </c>
      <c r="EC33" s="255">
        <v>4746.75</v>
      </c>
      <c r="ED33" s="255">
        <f t="shared" si="8"/>
        <v>0</v>
      </c>
      <c r="EE33" s="255">
        <f t="shared" si="8"/>
        <v>0</v>
      </c>
      <c r="EF33" s="255">
        <f t="shared" si="7"/>
        <v>80694.75</v>
      </c>
    </row>
    <row r="34" spans="1:136" x14ac:dyDescent="0.4">
      <c r="A34" s="133" t="str">
        <f>Inputs!A34</f>
        <v/>
      </c>
      <c r="B34" s="133" t="str">
        <f>Inputs!B34</f>
        <v/>
      </c>
      <c r="C34" s="133" t="str">
        <f>Inputs!C34</f>
        <v/>
      </c>
      <c r="D34" s="133">
        <f>Inputs!D34</f>
        <v>606798</v>
      </c>
      <c r="E34" s="133" t="str">
        <f>Inputs!E34</f>
        <v>CWO - Community &amp; Stakeholder</v>
      </c>
      <c r="F34" s="290">
        <f>IF(Inputs!DT34=$F$1,Inputs!F34,
IF(Inputs!DT34='Key assumptions'!$E$118,Inputs!F34*'Key assumptions'!$H$118,Inputs!F34*'Key assumptions'!$H$119))</f>
        <v>0</v>
      </c>
      <c r="G34" s="290">
        <f>IF(Inputs!DT34=$F$1,Inputs!G34,Inputs!G34*'Key assumptions'!$H$118)</f>
        <v>0</v>
      </c>
      <c r="H34" s="281"/>
      <c r="I34" s="281"/>
      <c r="J34" s="281"/>
      <c r="K34" s="281"/>
      <c r="L34" s="281"/>
      <c r="M34" s="389" t="str">
        <f>Inputs!M34</f>
        <v>[C-i-C]</v>
      </c>
      <c r="N34" s="389" t="str">
        <f>Inputs!N34</f>
        <v>[C-i-C]</v>
      </c>
      <c r="O34" s="389" t="str">
        <f>Inputs!O34</f>
        <v>[C-i-C]</v>
      </c>
      <c r="P34" s="389" t="str">
        <f>Inputs!P34</f>
        <v>[C-i-C]</v>
      </c>
      <c r="Q34" s="389" t="str">
        <f>Inputs!Q34</f>
        <v>[C-i-C]</v>
      </c>
      <c r="R34" s="389" t="str">
        <f>Inputs!R34</f>
        <v>[C-i-C]</v>
      </c>
      <c r="S34" s="389" t="str">
        <f>Inputs!S34</f>
        <v>[C-i-C]</v>
      </c>
      <c r="T34" s="389" t="str">
        <f>Inputs!T34</f>
        <v>[C-i-C]</v>
      </c>
      <c r="U34" s="389" t="str">
        <f>Inputs!U34</f>
        <v>[C-i-C]</v>
      </c>
      <c r="V34" s="389" t="str">
        <f>Inputs!V34</f>
        <v>[C-i-C]</v>
      </c>
      <c r="W34" s="389" t="str">
        <f>Inputs!W34</f>
        <v>[C-i-C]</v>
      </c>
      <c r="X34" s="389" t="str">
        <f>Inputs!X34</f>
        <v>[C-i-C]</v>
      </c>
      <c r="Y34" s="389" t="str">
        <f>Inputs!Y34</f>
        <v>[C-i-C]</v>
      </c>
      <c r="Z34" s="389" t="str">
        <f>Inputs!Z34</f>
        <v>[C-i-C]</v>
      </c>
      <c r="AA34" s="389" t="str">
        <f>Inputs!AA34</f>
        <v>[C-i-C]</v>
      </c>
      <c r="AB34" s="389" t="str">
        <f>Inputs!AB34</f>
        <v>[C-i-C]</v>
      </c>
      <c r="AC34" s="389" t="str">
        <f>Inputs!AC34</f>
        <v>[C-i-C]</v>
      </c>
      <c r="AD34" s="389" t="str">
        <f>Inputs!AD34</f>
        <v>[C-i-C]</v>
      </c>
      <c r="AE34" s="389" t="str">
        <f>Inputs!AE34</f>
        <v>[C-i-C]</v>
      </c>
      <c r="AF34" s="389" t="str">
        <f>Inputs!AF34</f>
        <v>[C-i-C]</v>
      </c>
      <c r="AG34" s="389" t="str">
        <f>Inputs!AG34</f>
        <v>[C-i-C]</v>
      </c>
      <c r="AH34" s="389" t="str">
        <f>Inputs!AH34</f>
        <v>[C-i-C]</v>
      </c>
      <c r="AI34" s="254" t="str">
        <f>Inputs!AI34</f>
        <v/>
      </c>
      <c r="AJ34" s="254" t="str">
        <f>Inputs!AJ34</f>
        <v/>
      </c>
      <c r="AK34" s="254" t="str">
        <f>Inputs!AK34</f>
        <v/>
      </c>
      <c r="AL34" s="254" t="str">
        <f>Inputs!AL34</f>
        <v/>
      </c>
      <c r="AM34" s="254" t="str">
        <f>Inputs!AM34</f>
        <v/>
      </c>
      <c r="AN34" s="254" t="str">
        <f>Inputs!AN34</f>
        <v/>
      </c>
      <c r="AO34" s="254" t="str">
        <f>Inputs!AO34</f>
        <v/>
      </c>
      <c r="AP34" s="254" t="str">
        <f>Inputs!AP34</f>
        <v/>
      </c>
      <c r="AQ34" s="254" t="str">
        <f>Inputs!AQ34</f>
        <v/>
      </c>
      <c r="AR34" s="254" t="str">
        <f>Inputs!AR34</f>
        <v/>
      </c>
      <c r="AS34" s="254" t="str">
        <f>Inputs!AS34</f>
        <v/>
      </c>
      <c r="AT34" s="254" t="str">
        <f>Inputs!AT34</f>
        <v/>
      </c>
      <c r="AU34" s="254" t="str">
        <f>Inputs!AU34</f>
        <v/>
      </c>
      <c r="AV34" s="254" t="str">
        <f>Inputs!AV34</f>
        <v/>
      </c>
      <c r="AW34" s="254" t="str">
        <f>Inputs!AW34</f>
        <v/>
      </c>
      <c r="AX34" s="254" t="str">
        <f>Inputs!AX34</f>
        <v/>
      </c>
      <c r="AY34" s="254" t="str">
        <f>Inputs!AY34</f>
        <v/>
      </c>
      <c r="AZ34" s="254" t="str">
        <f>Inputs!AZ34</f>
        <v/>
      </c>
      <c r="BA34" s="254" t="str">
        <f>Inputs!BA34</f>
        <v/>
      </c>
      <c r="BB34" s="254" t="str">
        <f>Inputs!BB34</f>
        <v/>
      </c>
      <c r="BC34" s="254" t="str">
        <f>Inputs!BC34</f>
        <v/>
      </c>
      <c r="BD34" s="254" t="str">
        <f>Inputs!BD34</f>
        <v/>
      </c>
      <c r="BE34" s="254" t="str">
        <f>Inputs!BE34</f>
        <v/>
      </c>
      <c r="BF34" s="254" t="str">
        <f>Inputs!BF34</f>
        <v/>
      </c>
      <c r="BG34" s="254" t="str">
        <f>Inputs!BG34</f>
        <v/>
      </c>
      <c r="BH34" s="254" t="str">
        <f>Inputs!BH34</f>
        <v/>
      </c>
      <c r="BI34" s="254" t="str">
        <f>Inputs!BI34</f>
        <v/>
      </c>
      <c r="BJ34" s="254" t="str">
        <f>Inputs!BJ34</f>
        <v/>
      </c>
      <c r="BK34" s="254" t="str">
        <f>Inputs!BK34</f>
        <v/>
      </c>
      <c r="BL34" s="254" t="str">
        <f>Inputs!BL34</f>
        <v/>
      </c>
      <c r="BN34" s="255">
        <f>IF(OR($C34="Non-Labour",$C34="Labour-related"),IF(Inputs!$DT34=$F$1,Inputs!BN34,Inputs!BN34*'Key assumptions'!$H$118),$F34*N(H34)*avg_hrs)</f>
        <v>0</v>
      </c>
      <c r="BO34" s="255">
        <f>IF(OR($C34="Non-Labour",$C34="Labour-related"),IF(Inputs!$DT34=$F$1,Inputs!BO34,Inputs!BO34*'Key assumptions'!$H$118),$F34*N(I34)*avg_hrs)</f>
        <v>0</v>
      </c>
      <c r="BP34" s="255">
        <f>IF(OR($C34="Non-Labour",$C34="Labour-related"),IF(Inputs!$DT34=$F$1,Inputs!BP34,Inputs!BP34*'Key assumptions'!$H$118),$F34*N(J34)*avg_hrs)</f>
        <v>0</v>
      </c>
      <c r="BQ34" s="255">
        <f>IF(OR($C34="Non-Labour",$C34="Labour-related"),IF(Inputs!$DT34=$F$1,Inputs!BQ34,Inputs!BQ34*'Key assumptions'!$H$118),$F34*N(K34)*avg_hrs)</f>
        <v>0</v>
      </c>
      <c r="BR34" s="255">
        <f>IF(OR($C34="Non-Labour",$C34="Labour-related"),IF(Inputs!$DT34=$F$1,Inputs!BR34,Inputs!BR34*'Key assumptions'!$H$118),$F34*N(L34)*avg_hrs)</f>
        <v>0</v>
      </c>
      <c r="BS34" s="390" t="s">
        <v>411</v>
      </c>
      <c r="BT34" s="390" t="s">
        <v>411</v>
      </c>
      <c r="BU34" s="390" t="s">
        <v>411</v>
      </c>
      <c r="BV34" s="390" t="s">
        <v>411</v>
      </c>
      <c r="BW34" s="390" t="s">
        <v>411</v>
      </c>
      <c r="BX34" s="390" t="s">
        <v>411</v>
      </c>
      <c r="BY34" s="390" t="s">
        <v>411</v>
      </c>
      <c r="BZ34" s="390" t="s">
        <v>411</v>
      </c>
      <c r="CA34" s="390" t="s">
        <v>411</v>
      </c>
      <c r="CB34" s="390" t="s">
        <v>411</v>
      </c>
      <c r="CC34" s="390" t="s">
        <v>411</v>
      </c>
      <c r="CD34" s="390" t="s">
        <v>411</v>
      </c>
      <c r="CE34" s="390" t="s">
        <v>411</v>
      </c>
      <c r="CF34" s="390" t="s">
        <v>411</v>
      </c>
      <c r="CG34" s="390" t="s">
        <v>411</v>
      </c>
      <c r="CH34" s="390" t="s">
        <v>411</v>
      </c>
      <c r="CI34" s="390" t="s">
        <v>411</v>
      </c>
      <c r="CJ34" s="390" t="s">
        <v>411</v>
      </c>
      <c r="CK34" s="390" t="s">
        <v>411</v>
      </c>
      <c r="CL34" s="390" t="s">
        <v>411</v>
      </c>
      <c r="CM34" s="390" t="s">
        <v>411</v>
      </c>
      <c r="CN34" s="390" t="s">
        <v>411</v>
      </c>
      <c r="CO34" s="255">
        <f>IF(OR($C34="Non-Labour",$C34="Labour-related"),IF(Inputs!$DT34=$F$1,Inputs!CO34,Inputs!CO34*'Key assumptions'!$H$118),$F34*N(AI34)*avg_hrs)</f>
        <v>0</v>
      </c>
      <c r="CP34" s="255">
        <f>IF(OR($C34="Non-Labour",$C34="Labour-related"),IF(Inputs!$DT34=$F$1,Inputs!CP34,Inputs!CP34*'Key assumptions'!$H$118),$F34*N(AJ34)*avg_hrs)</f>
        <v>0</v>
      </c>
      <c r="CQ34" s="255">
        <f>IF(OR($C34="Non-Labour",$C34="Labour-related"),IF(Inputs!$DT34=$F$1,Inputs!CQ34,Inputs!CQ34*'Key assumptions'!$H$118),$F34*N(AK34)*avg_hrs)</f>
        <v>0</v>
      </c>
      <c r="CR34" s="255">
        <f>IF(OR($C34="Non-Labour",$C34="Labour-related"),IF(Inputs!$DT34=$F$1,Inputs!CR34,Inputs!CR34*'Key assumptions'!$H$118),$F34*N(AL34)*avg_hrs)</f>
        <v>0</v>
      </c>
      <c r="CS34" s="255">
        <f>IF(OR($C34="Non-Labour",$C34="Labour-related"),IF(Inputs!$DT34=$F$1,Inputs!CS34,Inputs!CS34*'Key assumptions'!$H$118),$F34*N(AM34)*avg_hrs)</f>
        <v>0</v>
      </c>
      <c r="CT34" s="255">
        <f>IF(OR($C34="Non-Labour",$C34="Labour-related"),IF(Inputs!$DT34=$F$1,Inputs!CT34,Inputs!CT34*'Key assumptions'!$H$118),$F34*N(AN34)*avg_hrs)</f>
        <v>0</v>
      </c>
      <c r="CU34" s="255">
        <f>IF(OR($C34="Non-Labour",$C34="Labour-related"),IF(Inputs!$DT34=$F$1,Inputs!CU34,Inputs!CU34*'Key assumptions'!$H$118),$F34*N(AO34)*avg_hrs)</f>
        <v>0</v>
      </c>
      <c r="CV34" s="255">
        <f>IF(OR($C34="Non-Labour",$C34="Labour-related"),IF(Inputs!$DT34=$F$1,Inputs!CV34,Inputs!CV34*'Key assumptions'!$H$118),$F34*N(AP34)*avg_hrs)</f>
        <v>0</v>
      </c>
      <c r="CW34" s="255">
        <f>IF(OR($C34="Non-Labour",$C34="Labour-related"),IF(Inputs!$DT34=$F$1,Inputs!CW34,Inputs!CW34*'Key assumptions'!$H$118),$F34*N(AQ34)*avg_hrs)</f>
        <v>0</v>
      </c>
      <c r="CX34" s="255">
        <f>IF(OR($C34="Non-Labour",$C34="Labour-related"),IF(Inputs!$DT34=$F$1,Inputs!CX34,Inputs!CX34*'Key assumptions'!$H$118),$F34*N(AR34)*avg_hrs)</f>
        <v>0</v>
      </c>
      <c r="CY34" s="255">
        <f>IF(OR($C34="Non-Labour",$C34="Labour-related"),IF(Inputs!$DT34=$F$1,Inputs!CY34,Inputs!CY34*'Key assumptions'!$H$118),$F34*N(AS34)*avg_hrs)</f>
        <v>0</v>
      </c>
      <c r="CZ34" s="255">
        <f>IF(OR($C34="Non-Labour",$C34="Labour-related"),IF(Inputs!$DT34=$F$1,Inputs!CZ34,Inputs!CZ34*'Key assumptions'!$H$118),$F34*N(AT34)*avg_hrs)</f>
        <v>0</v>
      </c>
      <c r="DA34" s="255">
        <f>IF(OR($C34="Non-Labour",$C34="Labour-related"),IF(Inputs!$DT34=$F$1,Inputs!DA34,Inputs!DA34*'Key assumptions'!$H$118),$F34*N(AU34)*avg_hrs)</f>
        <v>0</v>
      </c>
      <c r="DB34" s="255">
        <f>IF(OR($C34="Non-Labour",$C34="Labour-related"),IF(Inputs!$DT34=$F$1,Inputs!DB34,Inputs!DB34*'Key assumptions'!$H$118),$F34*N(AV34)*avg_hrs)</f>
        <v>0</v>
      </c>
      <c r="DC34" s="255">
        <f>IF(OR($C34="Non-Labour",$C34="Labour-related"),IF(Inputs!$DT34=$F$1,Inputs!DC34,Inputs!DC34*'Key assumptions'!$H$118),$F34*N(AW34)*avg_hrs)</f>
        <v>0</v>
      </c>
      <c r="DD34" s="255">
        <f>IF(OR($C34="Non-Labour",$C34="Labour-related"),IF(Inputs!$DT34=$F$1,Inputs!DD34,Inputs!DD34*'Key assumptions'!$H$118),$F34*N(AX34)*avg_hrs)</f>
        <v>0</v>
      </c>
      <c r="DE34" s="255">
        <f>IF(OR($C34="Non-Labour",$C34="Labour-related"),IF(Inputs!$DT34=$F$1,Inputs!DE34,Inputs!DE34*'Key assumptions'!$H$118),$F34*N(AY34)*avg_hrs)</f>
        <v>0</v>
      </c>
      <c r="DF34" s="255">
        <f>IF(OR($C34="Non-Labour",$C34="Labour-related"),IF(Inputs!$DT34=$F$1,Inputs!DF34,Inputs!DF34*'Key assumptions'!$H$118),$F34*N(AZ34)*avg_hrs)</f>
        <v>0</v>
      </c>
      <c r="DG34" s="255">
        <f>IF(OR($C34="Non-Labour",$C34="Labour-related"),IF(Inputs!$DT34=$F$1,Inputs!DG34,Inputs!DG34*'Key assumptions'!$H$118),$F34*N(BA34)*avg_hrs)</f>
        <v>0</v>
      </c>
      <c r="DH34" s="255">
        <f>IF(OR($C34="Non-Labour",$C34="Labour-related"),IF(Inputs!$DT34=$F$1,Inputs!DH34,Inputs!DH34*'Key assumptions'!$H$118),$F34*N(BB34)*avg_hrs)</f>
        <v>0</v>
      </c>
      <c r="DI34" s="255">
        <f>IF(OR($C34="Non-Labour",$C34="Labour-related"),IF(Inputs!$DT34=$F$1,Inputs!DI34,Inputs!DI34*'Key assumptions'!$H$118),$F34*N(BC34)*avg_hrs)</f>
        <v>0</v>
      </c>
      <c r="DJ34" s="255">
        <f>IF(OR($C34="Non-Labour",$C34="Labour-related"),IF(Inputs!$DT34=$F$1,Inputs!DJ34,Inputs!DJ34*'Key assumptions'!$H$118),$F34*N(BD34)*avg_hrs)</f>
        <v>0</v>
      </c>
      <c r="DK34" s="255">
        <f>IF(OR($C34="Non-Labour",$C34="Labour-related"),IF(Inputs!$DT34=$F$1,Inputs!DK34,Inputs!DK34*'Key assumptions'!$H$118),$F34*N(BE34)*avg_hrs)</f>
        <v>0</v>
      </c>
      <c r="DL34" s="255">
        <f>IF(OR($C34="Non-Labour",$C34="Labour-related"),IF(Inputs!$DT34=$F$1,Inputs!DL34,Inputs!DL34*'Key assumptions'!$H$118),$F34*N(BF34)*avg_hrs)</f>
        <v>0</v>
      </c>
      <c r="DM34" s="255">
        <f>IF(OR($C34="Non-Labour",$C34="Labour-related"),IF(Inputs!$DT34=$F$1,Inputs!DM34,Inputs!DM34*'Key assumptions'!$H$118),$F34*N(BG34)*avg_hrs)</f>
        <v>0</v>
      </c>
      <c r="DN34" s="255">
        <f>IF(OR($C34="Non-Labour",$C34="Labour-related"),IF(Inputs!$DT34=$F$1,Inputs!DN34,Inputs!DN34*'Key assumptions'!$H$118),$F34*N(BH34)*avg_hrs)</f>
        <v>0</v>
      </c>
      <c r="DO34" s="255">
        <f>IF(OR($C34="Non-Labour",$C34="Labour-related"),IF(Inputs!$DT34=$F$1,Inputs!DO34,Inputs!DO34*'Key assumptions'!$H$118),$F34*N(BI34)*avg_hrs)</f>
        <v>0</v>
      </c>
      <c r="DP34" s="255">
        <f>IF(OR($C34="Non-Labour",$C34="Labour-related"),IF(Inputs!$DT34=$F$1,Inputs!DP34,Inputs!DP34*'Key assumptions'!$H$118),$F34*N(BJ34)*avg_hrs)</f>
        <v>0</v>
      </c>
      <c r="DQ34" s="255">
        <f>IF(OR($C34="Non-Labour",$C34="Labour-related"),IF(Inputs!$DT34=$F$1,Inputs!DQ34,Inputs!DQ34*'Key assumptions'!$H$118),$F34*N(BK34)*avg_hrs)</f>
        <v>0</v>
      </c>
      <c r="DR34" s="255">
        <f>IF(OR($C34="Non-Labour",$C34="Labour-related"),IF(Inputs!$DT34=$F$1,Inputs!DR34,Inputs!DR34*'Key assumptions'!$H$118),$F34*N(BL34)*avg_hrs)</f>
        <v>0</v>
      </c>
      <c r="DT34" s="133" t="s">
        <v>213</v>
      </c>
      <c r="DU34" s="304"/>
      <c r="DV34" s="304"/>
      <c r="DW34" s="304"/>
      <c r="DX34" s="304"/>
      <c r="DY34" s="304"/>
      <c r="DZ34" s="304"/>
      <c r="EA34" s="255">
        <v>0</v>
      </c>
      <c r="EB34" s="255">
        <v>0</v>
      </c>
      <c r="EC34" s="255">
        <v>0</v>
      </c>
      <c r="ED34" s="255">
        <f t="shared" si="8"/>
        <v>0</v>
      </c>
      <c r="EE34" s="255">
        <f t="shared" si="8"/>
        <v>0</v>
      </c>
      <c r="EF34" s="255">
        <f t="shared" si="7"/>
        <v>0</v>
      </c>
    </row>
    <row r="35" spans="1:136" x14ac:dyDescent="0.4">
      <c r="A35" s="133" t="str">
        <f>Inputs!A35</f>
        <v>Other support and corporate roles</v>
      </c>
      <c r="B35" s="133" t="str">
        <f>Inputs!B35</f>
        <v>N/A</v>
      </c>
      <c r="C35" s="133" t="str">
        <f>Inputs!C35</f>
        <v>Internal Labour</v>
      </c>
      <c r="D35" s="133">
        <f>Inputs!D35</f>
        <v>606798</v>
      </c>
      <c r="E35" s="133" t="str">
        <f>Inputs!E35</f>
        <v>GM - Regulation</v>
      </c>
      <c r="F35" s="290">
        <f>IF(Inputs!DT35=$F$1,Inputs!F35,
IF(Inputs!DT35='Key assumptions'!$E$118,Inputs!F35*'Key assumptions'!$H$118,Inputs!F35*'Key assumptions'!$H$119))</f>
        <v>491.02</v>
      </c>
      <c r="G35" s="290">
        <f>IF(Inputs!DT35=$F$1,Inputs!G35,Inputs!G35*'Key assumptions'!$H$118)</f>
        <v>219.4</v>
      </c>
      <c r="H35" s="281"/>
      <c r="I35" s="281"/>
      <c r="J35" s="281"/>
      <c r="K35" s="281"/>
      <c r="L35" s="281"/>
      <c r="M35" s="389" t="str">
        <f>Inputs!M35</f>
        <v>[C-i-C]</v>
      </c>
      <c r="N35" s="389" t="str">
        <f>Inputs!N35</f>
        <v>[C-i-C]</v>
      </c>
      <c r="O35" s="389" t="str">
        <f>Inputs!O35</f>
        <v>[C-i-C]</v>
      </c>
      <c r="P35" s="389" t="str">
        <f>Inputs!P35</f>
        <v>[C-i-C]</v>
      </c>
      <c r="Q35" s="389" t="str">
        <f>Inputs!Q35</f>
        <v>[C-i-C]</v>
      </c>
      <c r="R35" s="389" t="str">
        <f>Inputs!R35</f>
        <v>[C-i-C]</v>
      </c>
      <c r="S35" s="389" t="str">
        <f>Inputs!S35</f>
        <v>[C-i-C]</v>
      </c>
      <c r="T35" s="389" t="str">
        <f>Inputs!T35</f>
        <v>[C-i-C]</v>
      </c>
      <c r="U35" s="389" t="str">
        <f>Inputs!U35</f>
        <v>[C-i-C]</v>
      </c>
      <c r="V35" s="389" t="str">
        <f>Inputs!V35</f>
        <v>[C-i-C]</v>
      </c>
      <c r="W35" s="389" t="str">
        <f>Inputs!W35</f>
        <v>[C-i-C]</v>
      </c>
      <c r="X35" s="389" t="str">
        <f>Inputs!X35</f>
        <v>[C-i-C]</v>
      </c>
      <c r="Y35" s="389" t="str">
        <f>Inputs!Y35</f>
        <v>[C-i-C]</v>
      </c>
      <c r="Z35" s="389" t="str">
        <f>Inputs!Z35</f>
        <v>[C-i-C]</v>
      </c>
      <c r="AA35" s="389" t="str">
        <f>Inputs!AA35</f>
        <v>[C-i-C]</v>
      </c>
      <c r="AB35" s="389" t="str">
        <f>Inputs!AB35</f>
        <v>[C-i-C]</v>
      </c>
      <c r="AC35" s="389" t="str">
        <f>Inputs!AC35</f>
        <v>[C-i-C]</v>
      </c>
      <c r="AD35" s="389" t="str">
        <f>Inputs!AD35</f>
        <v>[C-i-C]</v>
      </c>
      <c r="AE35" s="389" t="str">
        <f>Inputs!AE35</f>
        <v>[C-i-C]</v>
      </c>
      <c r="AF35" s="389" t="str">
        <f>Inputs!AF35</f>
        <v>[C-i-C]</v>
      </c>
      <c r="AG35" s="389" t="str">
        <f>Inputs!AG35</f>
        <v>[C-i-C]</v>
      </c>
      <c r="AH35" s="389" t="str">
        <f>Inputs!AH35</f>
        <v>[C-i-C]</v>
      </c>
      <c r="AI35" s="254">
        <f>Inputs!AI35</f>
        <v>0.05</v>
      </c>
      <c r="AJ35" s="254">
        <f>Inputs!AJ35</f>
        <v>0.05</v>
      </c>
      <c r="AK35" s="254">
        <f>Inputs!AK35</f>
        <v>0.05</v>
      </c>
      <c r="AL35" s="254">
        <f>Inputs!AL35</f>
        <v>0.05</v>
      </c>
      <c r="AM35" s="254">
        <f>Inputs!AM35</f>
        <v>0.05</v>
      </c>
      <c r="AN35" s="254">
        <f>Inputs!AN35</f>
        <v>0.05</v>
      </c>
      <c r="AO35" s="254">
        <f>Inputs!AO35</f>
        <v>0.05</v>
      </c>
      <c r="AP35" s="254">
        <f>Inputs!AP35</f>
        <v>0.05</v>
      </c>
      <c r="AQ35" s="254">
        <f>Inputs!AQ35</f>
        <v>0.05</v>
      </c>
      <c r="AR35" s="254">
        <f>Inputs!AR35</f>
        <v>0.05</v>
      </c>
      <c r="AS35" s="254">
        <f>Inputs!AS35</f>
        <v>0.05</v>
      </c>
      <c r="AT35" s="254">
        <f>Inputs!AT35</f>
        <v>0.05</v>
      </c>
      <c r="AU35" s="254">
        <f>Inputs!AU35</f>
        <v>0.05</v>
      </c>
      <c r="AV35" s="254">
        <f>Inputs!AV35</f>
        <v>0.05</v>
      </c>
      <c r="AW35" s="254">
        <f>Inputs!AW35</f>
        <v>0.05</v>
      </c>
      <c r="AX35" s="254">
        <f>Inputs!AX35</f>
        <v>0</v>
      </c>
      <c r="AY35" s="254">
        <f>Inputs!AY35</f>
        <v>0</v>
      </c>
      <c r="AZ35" s="254">
        <f>Inputs!AZ35</f>
        <v>0</v>
      </c>
      <c r="BA35" s="254">
        <f>Inputs!BA35</f>
        <v>0</v>
      </c>
      <c r="BB35" s="254">
        <f>Inputs!BB35</f>
        <v>0</v>
      </c>
      <c r="BC35" s="254">
        <f>Inputs!BC35</f>
        <v>0</v>
      </c>
      <c r="BD35" s="254">
        <f>Inputs!BD35</f>
        <v>0</v>
      </c>
      <c r="BE35" s="254">
        <f>Inputs!BE35</f>
        <v>0</v>
      </c>
      <c r="BF35" s="254">
        <f>Inputs!BF35</f>
        <v>0</v>
      </c>
      <c r="BG35" s="254">
        <f>Inputs!BG35</f>
        <v>0</v>
      </c>
      <c r="BH35" s="254">
        <f>Inputs!BH35</f>
        <v>0</v>
      </c>
      <c r="BI35" s="254">
        <f>Inputs!BI35</f>
        <v>0</v>
      </c>
      <c r="BJ35" s="254">
        <f>Inputs!BJ35</f>
        <v>0</v>
      </c>
      <c r="BK35" s="254">
        <f>Inputs!BK35</f>
        <v>0</v>
      </c>
      <c r="BL35" s="254">
        <f>Inputs!BL35</f>
        <v>0</v>
      </c>
      <c r="BN35" s="255">
        <f>IF(OR($C35="Non-Labour",$C35="Labour-related"),IF(Inputs!$DT35=$F$1,Inputs!BN35,Inputs!BN35*'Key assumptions'!$H$118),$F35*N(H35)*avg_hrs)</f>
        <v>0</v>
      </c>
      <c r="BO35" s="255">
        <f>IF(OR($C35="Non-Labour",$C35="Labour-related"),IF(Inputs!$DT35=$F$1,Inputs!BO35,Inputs!BO35*'Key assumptions'!$H$118),$F35*N(I35)*avg_hrs)</f>
        <v>0</v>
      </c>
      <c r="BP35" s="255">
        <f>IF(OR($C35="Non-Labour",$C35="Labour-related"),IF(Inputs!$DT35=$F$1,Inputs!BP35,Inputs!BP35*'Key assumptions'!$H$118),$F35*N(J35)*avg_hrs)</f>
        <v>0</v>
      </c>
      <c r="BQ35" s="255">
        <f>IF(OR($C35="Non-Labour",$C35="Labour-related"),IF(Inputs!$DT35=$F$1,Inputs!BQ35,Inputs!BQ35*'Key assumptions'!$H$118),$F35*N(K35)*avg_hrs)</f>
        <v>0</v>
      </c>
      <c r="BR35" s="255">
        <f>IF(OR($C35="Non-Labour",$C35="Labour-related"),IF(Inputs!$DT35=$F$1,Inputs!BR35,Inputs!BR35*'Key assumptions'!$H$118),$F35*N(L35)*avg_hrs)</f>
        <v>0</v>
      </c>
      <c r="BS35" s="390" t="s">
        <v>411</v>
      </c>
      <c r="BT35" s="390" t="s">
        <v>411</v>
      </c>
      <c r="BU35" s="390" t="s">
        <v>411</v>
      </c>
      <c r="BV35" s="390" t="s">
        <v>411</v>
      </c>
      <c r="BW35" s="390" t="s">
        <v>411</v>
      </c>
      <c r="BX35" s="390" t="s">
        <v>411</v>
      </c>
      <c r="BY35" s="390" t="s">
        <v>411</v>
      </c>
      <c r="BZ35" s="390" t="s">
        <v>411</v>
      </c>
      <c r="CA35" s="390" t="s">
        <v>411</v>
      </c>
      <c r="CB35" s="390" t="s">
        <v>411</v>
      </c>
      <c r="CC35" s="390" t="s">
        <v>411</v>
      </c>
      <c r="CD35" s="390" t="s">
        <v>411</v>
      </c>
      <c r="CE35" s="390" t="s">
        <v>411</v>
      </c>
      <c r="CF35" s="390" t="s">
        <v>411</v>
      </c>
      <c r="CG35" s="390" t="s">
        <v>411</v>
      </c>
      <c r="CH35" s="390" t="s">
        <v>411</v>
      </c>
      <c r="CI35" s="390" t="s">
        <v>411</v>
      </c>
      <c r="CJ35" s="390" t="s">
        <v>411</v>
      </c>
      <c r="CK35" s="390" t="s">
        <v>411</v>
      </c>
      <c r="CL35" s="390" t="s">
        <v>411</v>
      </c>
      <c r="CM35" s="390" t="s">
        <v>411</v>
      </c>
      <c r="CN35" s="390" t="s">
        <v>411</v>
      </c>
      <c r="CO35" s="255">
        <f>IF(OR($C35="Non-Labour",$C35="Labour-related"),IF(Inputs!$DT35=$F$1,Inputs!CO35,Inputs!CO35*'Key assumptions'!$H$118),$F35*N(AI35)*avg_hrs)</f>
        <v>3682.65</v>
      </c>
      <c r="CP35" s="255">
        <f>IF(OR($C35="Non-Labour",$C35="Labour-related"),IF(Inputs!$DT35=$F$1,Inputs!CP35,Inputs!CP35*'Key assumptions'!$H$118),$F35*N(AJ35)*avg_hrs)</f>
        <v>3682.65</v>
      </c>
      <c r="CQ35" s="255">
        <f>IF(OR($C35="Non-Labour",$C35="Labour-related"),IF(Inputs!$DT35=$F$1,Inputs!CQ35,Inputs!CQ35*'Key assumptions'!$H$118),$F35*N(AK35)*avg_hrs)</f>
        <v>3682.65</v>
      </c>
      <c r="CR35" s="255">
        <f>IF(OR($C35="Non-Labour",$C35="Labour-related"),IF(Inputs!$DT35=$F$1,Inputs!CR35,Inputs!CR35*'Key assumptions'!$H$118),$F35*N(AL35)*avg_hrs)</f>
        <v>3682.65</v>
      </c>
      <c r="CS35" s="255">
        <f>IF(OR($C35="Non-Labour",$C35="Labour-related"),IF(Inputs!$DT35=$F$1,Inputs!CS35,Inputs!CS35*'Key assumptions'!$H$118),$F35*N(AM35)*avg_hrs)</f>
        <v>3682.65</v>
      </c>
      <c r="CT35" s="255">
        <f>IF(OR($C35="Non-Labour",$C35="Labour-related"),IF(Inputs!$DT35=$F$1,Inputs!CT35,Inputs!CT35*'Key assumptions'!$H$118),$F35*N(AN35)*avg_hrs)</f>
        <v>3682.65</v>
      </c>
      <c r="CU35" s="255">
        <f>IF(OR($C35="Non-Labour",$C35="Labour-related"),IF(Inputs!$DT35=$F$1,Inputs!CU35,Inputs!CU35*'Key assumptions'!$H$118),$F35*N(AO35)*avg_hrs)</f>
        <v>3682.65</v>
      </c>
      <c r="CV35" s="255">
        <f>IF(OR($C35="Non-Labour",$C35="Labour-related"),IF(Inputs!$DT35=$F$1,Inputs!CV35,Inputs!CV35*'Key assumptions'!$H$118),$F35*N(AP35)*avg_hrs)</f>
        <v>3682.65</v>
      </c>
      <c r="CW35" s="255">
        <f>IF(OR($C35="Non-Labour",$C35="Labour-related"),IF(Inputs!$DT35=$F$1,Inputs!CW35,Inputs!CW35*'Key assumptions'!$H$118),$F35*N(AQ35)*avg_hrs)</f>
        <v>3682.65</v>
      </c>
      <c r="CX35" s="255">
        <f>IF(OR($C35="Non-Labour",$C35="Labour-related"),IF(Inputs!$DT35=$F$1,Inputs!CX35,Inputs!CX35*'Key assumptions'!$H$118),$F35*N(AR35)*avg_hrs)</f>
        <v>3682.65</v>
      </c>
      <c r="CY35" s="255">
        <f>IF(OR($C35="Non-Labour",$C35="Labour-related"),IF(Inputs!$DT35=$F$1,Inputs!CY35,Inputs!CY35*'Key assumptions'!$H$118),$F35*N(AS35)*avg_hrs)</f>
        <v>3682.65</v>
      </c>
      <c r="CZ35" s="255">
        <f>IF(OR($C35="Non-Labour",$C35="Labour-related"),IF(Inputs!$DT35=$F$1,Inputs!CZ35,Inputs!CZ35*'Key assumptions'!$H$118),$F35*N(AT35)*avg_hrs)</f>
        <v>3682.65</v>
      </c>
      <c r="DA35" s="255">
        <f>IF(OR($C35="Non-Labour",$C35="Labour-related"),IF(Inputs!$DT35=$F$1,Inputs!DA35,Inputs!DA35*'Key assumptions'!$H$118),$F35*N(AU35)*avg_hrs)</f>
        <v>3682.65</v>
      </c>
      <c r="DB35" s="255">
        <f>IF(OR($C35="Non-Labour",$C35="Labour-related"),IF(Inputs!$DT35=$F$1,Inputs!DB35,Inputs!DB35*'Key assumptions'!$H$118),$F35*N(AV35)*avg_hrs)</f>
        <v>3682.65</v>
      </c>
      <c r="DC35" s="255">
        <f>IF(OR($C35="Non-Labour",$C35="Labour-related"),IF(Inputs!$DT35=$F$1,Inputs!DC35,Inputs!DC35*'Key assumptions'!$H$118),$F35*N(AW35)*avg_hrs)</f>
        <v>3682.65</v>
      </c>
      <c r="DD35" s="255">
        <f>IF(OR($C35="Non-Labour",$C35="Labour-related"),IF(Inputs!$DT35=$F$1,Inputs!DD35,Inputs!DD35*'Key assumptions'!$H$118),$F35*N(AX35)*avg_hrs)</f>
        <v>0</v>
      </c>
      <c r="DE35" s="255">
        <f>IF(OR($C35="Non-Labour",$C35="Labour-related"),IF(Inputs!$DT35=$F$1,Inputs!DE35,Inputs!DE35*'Key assumptions'!$H$118),$F35*N(AY35)*avg_hrs)</f>
        <v>0</v>
      </c>
      <c r="DF35" s="255">
        <f>IF(OR($C35="Non-Labour",$C35="Labour-related"),IF(Inputs!$DT35=$F$1,Inputs!DF35,Inputs!DF35*'Key assumptions'!$H$118),$F35*N(AZ35)*avg_hrs)</f>
        <v>0</v>
      </c>
      <c r="DG35" s="255">
        <f>IF(OR($C35="Non-Labour",$C35="Labour-related"),IF(Inputs!$DT35=$F$1,Inputs!DG35,Inputs!DG35*'Key assumptions'!$H$118),$F35*N(BA35)*avg_hrs)</f>
        <v>0</v>
      </c>
      <c r="DH35" s="255">
        <f>IF(OR($C35="Non-Labour",$C35="Labour-related"),IF(Inputs!$DT35=$F$1,Inputs!DH35,Inputs!DH35*'Key assumptions'!$H$118),$F35*N(BB35)*avg_hrs)</f>
        <v>0</v>
      </c>
      <c r="DI35" s="255">
        <f>IF(OR($C35="Non-Labour",$C35="Labour-related"),IF(Inputs!$DT35=$F$1,Inputs!DI35,Inputs!DI35*'Key assumptions'!$H$118),$F35*N(BC35)*avg_hrs)</f>
        <v>0</v>
      </c>
      <c r="DJ35" s="255">
        <f>IF(OR($C35="Non-Labour",$C35="Labour-related"),IF(Inputs!$DT35=$F$1,Inputs!DJ35,Inputs!DJ35*'Key assumptions'!$H$118),$F35*N(BD35)*avg_hrs)</f>
        <v>0</v>
      </c>
      <c r="DK35" s="255">
        <f>IF(OR($C35="Non-Labour",$C35="Labour-related"),IF(Inputs!$DT35=$F$1,Inputs!DK35,Inputs!DK35*'Key assumptions'!$H$118),$F35*N(BE35)*avg_hrs)</f>
        <v>0</v>
      </c>
      <c r="DL35" s="255">
        <f>IF(OR($C35="Non-Labour",$C35="Labour-related"),IF(Inputs!$DT35=$F$1,Inputs!DL35,Inputs!DL35*'Key assumptions'!$H$118),$F35*N(BF35)*avg_hrs)</f>
        <v>0</v>
      </c>
      <c r="DM35" s="255">
        <f>IF(OR($C35="Non-Labour",$C35="Labour-related"),IF(Inputs!$DT35=$F$1,Inputs!DM35,Inputs!DM35*'Key assumptions'!$H$118),$F35*N(BG35)*avg_hrs)</f>
        <v>0</v>
      </c>
      <c r="DN35" s="255">
        <f>IF(OR($C35="Non-Labour",$C35="Labour-related"),IF(Inputs!$DT35=$F$1,Inputs!DN35,Inputs!DN35*'Key assumptions'!$H$118),$F35*N(BH35)*avg_hrs)</f>
        <v>0</v>
      </c>
      <c r="DO35" s="255">
        <f>IF(OR($C35="Non-Labour",$C35="Labour-related"),IF(Inputs!$DT35=$F$1,Inputs!DO35,Inputs!DO35*'Key assumptions'!$H$118),$F35*N(BI35)*avg_hrs)</f>
        <v>0</v>
      </c>
      <c r="DP35" s="255">
        <f>IF(OR($C35="Non-Labour",$C35="Labour-related"),IF(Inputs!$DT35=$F$1,Inputs!DP35,Inputs!DP35*'Key assumptions'!$H$118),$F35*N(BJ35)*avg_hrs)</f>
        <v>0</v>
      </c>
      <c r="DQ35" s="255">
        <f>IF(OR($C35="Non-Labour",$C35="Labour-related"),IF(Inputs!$DT35=$F$1,Inputs!DQ35,Inputs!DQ35*'Key assumptions'!$H$118),$F35*N(BK35)*avg_hrs)</f>
        <v>0</v>
      </c>
      <c r="DR35" s="255">
        <f>IF(OR($C35="Non-Labour",$C35="Labour-related"),IF(Inputs!$DT35=$F$1,Inputs!DR35,Inputs!DR35*'Key assumptions'!$H$118),$F35*N(BL35)*avg_hrs)</f>
        <v>0</v>
      </c>
      <c r="DT35" s="133" t="s">
        <v>213</v>
      </c>
      <c r="DU35" s="304"/>
      <c r="DV35" s="304"/>
      <c r="DW35" s="304"/>
      <c r="DX35" s="304"/>
      <c r="DY35" s="304"/>
      <c r="DZ35" s="304"/>
      <c r="EA35" s="255">
        <v>62605.05</v>
      </c>
      <c r="EB35" s="255">
        <v>44191.80000000001</v>
      </c>
      <c r="EC35" s="255">
        <v>44191.80000000001</v>
      </c>
      <c r="ED35" s="255">
        <f t="shared" si="8"/>
        <v>33143.850000000006</v>
      </c>
      <c r="EE35" s="255">
        <f t="shared" si="8"/>
        <v>0</v>
      </c>
      <c r="EF35" s="255">
        <f t="shared" si="7"/>
        <v>184132.50000000003</v>
      </c>
    </row>
    <row r="36" spans="1:136" x14ac:dyDescent="0.4">
      <c r="A36" s="133" t="str">
        <f>Inputs!A36</f>
        <v>Community and Stakeholder Engagement</v>
      </c>
      <c r="B36" s="133" t="str">
        <f>Inputs!B36</f>
        <v>N/A</v>
      </c>
      <c r="C36" s="133" t="str">
        <f>Inputs!C36</f>
        <v>Internal Labour</v>
      </c>
      <c r="D36" s="133">
        <f>Inputs!D36</f>
        <v>606798</v>
      </c>
      <c r="E36" s="133" t="str">
        <f>Inputs!E36</f>
        <v>Community/Stakeholder Officer - Senior</v>
      </c>
      <c r="F36" s="290">
        <f>IF(Inputs!DT36=$F$1,Inputs!F36,
IF(Inputs!DT36='Key assumptions'!$E$118,Inputs!F36*'Key assumptions'!$H$118,Inputs!F36*'Key assumptions'!$H$119))</f>
        <v>262.95999999999998</v>
      </c>
      <c r="G36" s="290">
        <f>IF(Inputs!DT36=$F$1,Inputs!G36,Inputs!G36*'Key assumptions'!$H$118)</f>
        <v>117.5</v>
      </c>
      <c r="H36" s="281"/>
      <c r="I36" s="281"/>
      <c r="J36" s="281"/>
      <c r="K36" s="281"/>
      <c r="L36" s="281"/>
      <c r="M36" s="389" t="str">
        <f>Inputs!M36</f>
        <v>[C-i-C]</v>
      </c>
      <c r="N36" s="389" t="str">
        <f>Inputs!N36</f>
        <v>[C-i-C]</v>
      </c>
      <c r="O36" s="389" t="str">
        <f>Inputs!O36</f>
        <v>[C-i-C]</v>
      </c>
      <c r="P36" s="389" t="str">
        <f>Inputs!P36</f>
        <v>[C-i-C]</v>
      </c>
      <c r="Q36" s="389" t="str">
        <f>Inputs!Q36</f>
        <v>[C-i-C]</v>
      </c>
      <c r="R36" s="389" t="str">
        <f>Inputs!R36</f>
        <v>[C-i-C]</v>
      </c>
      <c r="S36" s="389" t="str">
        <f>Inputs!S36</f>
        <v>[C-i-C]</v>
      </c>
      <c r="T36" s="389" t="str">
        <f>Inputs!T36</f>
        <v>[C-i-C]</v>
      </c>
      <c r="U36" s="389" t="str">
        <f>Inputs!U36</f>
        <v>[C-i-C]</v>
      </c>
      <c r="V36" s="389" t="str">
        <f>Inputs!V36</f>
        <v>[C-i-C]</v>
      </c>
      <c r="W36" s="389" t="str">
        <f>Inputs!W36</f>
        <v>[C-i-C]</v>
      </c>
      <c r="X36" s="389" t="str">
        <f>Inputs!X36</f>
        <v>[C-i-C]</v>
      </c>
      <c r="Y36" s="389" t="str">
        <f>Inputs!Y36</f>
        <v>[C-i-C]</v>
      </c>
      <c r="Z36" s="389" t="str">
        <f>Inputs!Z36</f>
        <v>[C-i-C]</v>
      </c>
      <c r="AA36" s="389" t="str">
        <f>Inputs!AA36</f>
        <v>[C-i-C]</v>
      </c>
      <c r="AB36" s="389" t="str">
        <f>Inputs!AB36</f>
        <v>[C-i-C]</v>
      </c>
      <c r="AC36" s="389" t="str">
        <f>Inputs!AC36</f>
        <v>[C-i-C]</v>
      </c>
      <c r="AD36" s="389" t="str">
        <f>Inputs!AD36</f>
        <v>[C-i-C]</v>
      </c>
      <c r="AE36" s="389" t="str">
        <f>Inputs!AE36</f>
        <v>[C-i-C]</v>
      </c>
      <c r="AF36" s="389" t="str">
        <f>Inputs!AF36</f>
        <v>[C-i-C]</v>
      </c>
      <c r="AG36" s="389" t="str">
        <f>Inputs!AG36</f>
        <v>[C-i-C]</v>
      </c>
      <c r="AH36" s="389" t="str">
        <f>Inputs!AH36</f>
        <v>[C-i-C]</v>
      </c>
      <c r="AI36" s="254">
        <f>Inputs!AI36</f>
        <v>0.2</v>
      </c>
      <c r="AJ36" s="254">
        <f>Inputs!AJ36</f>
        <v>0.2</v>
      </c>
      <c r="AK36" s="254">
        <f>Inputs!AK36</f>
        <v>0.2</v>
      </c>
      <c r="AL36" s="254">
        <f>Inputs!AL36</f>
        <v>0.2</v>
      </c>
      <c r="AM36" s="254">
        <f>Inputs!AM36</f>
        <v>0.2</v>
      </c>
      <c r="AN36" s="254">
        <f>Inputs!AN36</f>
        <v>0.2</v>
      </c>
      <c r="AO36" s="254">
        <f>Inputs!AO36</f>
        <v>0.2</v>
      </c>
      <c r="AP36" s="254">
        <f>Inputs!AP36</f>
        <v>0.2</v>
      </c>
      <c r="AQ36" s="254">
        <f>Inputs!AQ36</f>
        <v>0.2</v>
      </c>
      <c r="AR36" s="254">
        <f>Inputs!AR36</f>
        <v>0.2</v>
      </c>
      <c r="AS36" s="254">
        <f>Inputs!AS36</f>
        <v>0.2</v>
      </c>
      <c r="AT36" s="254">
        <f>Inputs!AT36</f>
        <v>0.2</v>
      </c>
      <c r="AU36" s="254">
        <f>Inputs!AU36</f>
        <v>0.2</v>
      </c>
      <c r="AV36" s="254">
        <f>Inputs!AV36</f>
        <v>0.2</v>
      </c>
      <c r="AW36" s="254">
        <f>Inputs!AW36</f>
        <v>0.2</v>
      </c>
      <c r="AX36" s="254">
        <f>Inputs!AX36</f>
        <v>0</v>
      </c>
      <c r="AY36" s="254">
        <f>Inputs!AY36</f>
        <v>0</v>
      </c>
      <c r="AZ36" s="254">
        <f>Inputs!AZ36</f>
        <v>0</v>
      </c>
      <c r="BA36" s="254">
        <f>Inputs!BA36</f>
        <v>0</v>
      </c>
      <c r="BB36" s="254">
        <f>Inputs!BB36</f>
        <v>0</v>
      </c>
      <c r="BC36" s="254">
        <f>Inputs!BC36</f>
        <v>0</v>
      </c>
      <c r="BD36" s="254">
        <f>Inputs!BD36</f>
        <v>0</v>
      </c>
      <c r="BE36" s="254">
        <f>Inputs!BE36</f>
        <v>0</v>
      </c>
      <c r="BF36" s="254">
        <f>Inputs!BF36</f>
        <v>0</v>
      </c>
      <c r="BG36" s="254">
        <f>Inputs!BG36</f>
        <v>0</v>
      </c>
      <c r="BH36" s="254">
        <f>Inputs!BH36</f>
        <v>0</v>
      </c>
      <c r="BI36" s="254">
        <f>Inputs!BI36</f>
        <v>0</v>
      </c>
      <c r="BJ36" s="254">
        <f>Inputs!BJ36</f>
        <v>0</v>
      </c>
      <c r="BK36" s="254">
        <f>Inputs!BK36</f>
        <v>0</v>
      </c>
      <c r="BL36" s="254">
        <f>Inputs!BL36</f>
        <v>0</v>
      </c>
      <c r="BN36" s="255">
        <f>IF(OR($C36="Non-Labour",$C36="Labour-related"),IF(Inputs!$DT36=$F$1,Inputs!BN36,Inputs!BN36*'Key assumptions'!$H$118),$F36*N(H36)*avg_hrs)</f>
        <v>0</v>
      </c>
      <c r="BO36" s="255">
        <f>IF(OR($C36="Non-Labour",$C36="Labour-related"),IF(Inputs!$DT36=$F$1,Inputs!BO36,Inputs!BO36*'Key assumptions'!$H$118),$F36*N(I36)*avg_hrs)</f>
        <v>0</v>
      </c>
      <c r="BP36" s="255">
        <f>IF(OR($C36="Non-Labour",$C36="Labour-related"),IF(Inputs!$DT36=$F$1,Inputs!BP36,Inputs!BP36*'Key assumptions'!$H$118),$F36*N(J36)*avg_hrs)</f>
        <v>0</v>
      </c>
      <c r="BQ36" s="255">
        <f>IF(OR($C36="Non-Labour",$C36="Labour-related"),IF(Inputs!$DT36=$F$1,Inputs!BQ36,Inputs!BQ36*'Key assumptions'!$H$118),$F36*N(K36)*avg_hrs)</f>
        <v>0</v>
      </c>
      <c r="BR36" s="255">
        <f>IF(OR($C36="Non-Labour",$C36="Labour-related"),IF(Inputs!$DT36=$F$1,Inputs!BR36,Inputs!BR36*'Key assumptions'!$H$118),$F36*N(L36)*avg_hrs)</f>
        <v>0</v>
      </c>
      <c r="BS36" s="390" t="s">
        <v>411</v>
      </c>
      <c r="BT36" s="390" t="s">
        <v>411</v>
      </c>
      <c r="BU36" s="390" t="s">
        <v>411</v>
      </c>
      <c r="BV36" s="390" t="s">
        <v>411</v>
      </c>
      <c r="BW36" s="390" t="s">
        <v>411</v>
      </c>
      <c r="BX36" s="390" t="s">
        <v>411</v>
      </c>
      <c r="BY36" s="390" t="s">
        <v>411</v>
      </c>
      <c r="BZ36" s="390" t="s">
        <v>411</v>
      </c>
      <c r="CA36" s="390" t="s">
        <v>411</v>
      </c>
      <c r="CB36" s="390" t="s">
        <v>411</v>
      </c>
      <c r="CC36" s="390" t="s">
        <v>411</v>
      </c>
      <c r="CD36" s="390" t="s">
        <v>411</v>
      </c>
      <c r="CE36" s="390" t="s">
        <v>411</v>
      </c>
      <c r="CF36" s="390" t="s">
        <v>411</v>
      </c>
      <c r="CG36" s="390" t="s">
        <v>411</v>
      </c>
      <c r="CH36" s="390" t="s">
        <v>411</v>
      </c>
      <c r="CI36" s="390" t="s">
        <v>411</v>
      </c>
      <c r="CJ36" s="390" t="s">
        <v>411</v>
      </c>
      <c r="CK36" s="390" t="s">
        <v>411</v>
      </c>
      <c r="CL36" s="390" t="s">
        <v>411</v>
      </c>
      <c r="CM36" s="390" t="s">
        <v>411</v>
      </c>
      <c r="CN36" s="390" t="s">
        <v>411</v>
      </c>
      <c r="CO36" s="255">
        <f>IF(OR($C36="Non-Labour",$C36="Labour-related"),IF(Inputs!$DT36=$F$1,Inputs!CO36,Inputs!CO36*'Key assumptions'!$H$118),$F36*N(AI36)*avg_hrs)</f>
        <v>7888.8</v>
      </c>
      <c r="CP36" s="255">
        <f>IF(OR($C36="Non-Labour",$C36="Labour-related"),IF(Inputs!$DT36=$F$1,Inputs!CP36,Inputs!CP36*'Key assumptions'!$H$118),$F36*N(AJ36)*avg_hrs)</f>
        <v>7888.8</v>
      </c>
      <c r="CQ36" s="255">
        <f>IF(OR($C36="Non-Labour",$C36="Labour-related"),IF(Inputs!$DT36=$F$1,Inputs!CQ36,Inputs!CQ36*'Key assumptions'!$H$118),$F36*N(AK36)*avg_hrs)</f>
        <v>7888.8</v>
      </c>
      <c r="CR36" s="255">
        <f>IF(OR($C36="Non-Labour",$C36="Labour-related"),IF(Inputs!$DT36=$F$1,Inputs!CR36,Inputs!CR36*'Key assumptions'!$H$118),$F36*N(AL36)*avg_hrs)</f>
        <v>7888.8</v>
      </c>
      <c r="CS36" s="255">
        <f>IF(OR($C36="Non-Labour",$C36="Labour-related"),IF(Inputs!$DT36=$F$1,Inputs!CS36,Inputs!CS36*'Key assumptions'!$H$118),$F36*N(AM36)*avg_hrs)</f>
        <v>7888.8</v>
      </c>
      <c r="CT36" s="255">
        <f>IF(OR($C36="Non-Labour",$C36="Labour-related"),IF(Inputs!$DT36=$F$1,Inputs!CT36,Inputs!CT36*'Key assumptions'!$H$118),$F36*N(AN36)*avg_hrs)</f>
        <v>7888.8</v>
      </c>
      <c r="CU36" s="255">
        <f>IF(OR($C36="Non-Labour",$C36="Labour-related"),IF(Inputs!$DT36=$F$1,Inputs!CU36,Inputs!CU36*'Key assumptions'!$H$118),$F36*N(AO36)*avg_hrs)</f>
        <v>7888.8</v>
      </c>
      <c r="CV36" s="255">
        <f>IF(OR($C36="Non-Labour",$C36="Labour-related"),IF(Inputs!$DT36=$F$1,Inputs!CV36,Inputs!CV36*'Key assumptions'!$H$118),$F36*N(AP36)*avg_hrs)</f>
        <v>7888.8</v>
      </c>
      <c r="CW36" s="255">
        <f>IF(OR($C36="Non-Labour",$C36="Labour-related"),IF(Inputs!$DT36=$F$1,Inputs!CW36,Inputs!CW36*'Key assumptions'!$H$118),$F36*N(AQ36)*avg_hrs)</f>
        <v>7888.8</v>
      </c>
      <c r="CX36" s="255">
        <f>IF(OR($C36="Non-Labour",$C36="Labour-related"),IF(Inputs!$DT36=$F$1,Inputs!CX36,Inputs!CX36*'Key assumptions'!$H$118),$F36*N(AR36)*avg_hrs)</f>
        <v>7888.8</v>
      </c>
      <c r="CY36" s="255">
        <f>IF(OR($C36="Non-Labour",$C36="Labour-related"),IF(Inputs!$DT36=$F$1,Inputs!CY36,Inputs!CY36*'Key assumptions'!$H$118),$F36*N(AS36)*avg_hrs)</f>
        <v>7888.8</v>
      </c>
      <c r="CZ36" s="255">
        <f>IF(OR($C36="Non-Labour",$C36="Labour-related"),IF(Inputs!$DT36=$F$1,Inputs!CZ36,Inputs!CZ36*'Key assumptions'!$H$118),$F36*N(AT36)*avg_hrs)</f>
        <v>7888.8</v>
      </c>
      <c r="DA36" s="255">
        <f>IF(OR($C36="Non-Labour",$C36="Labour-related"),IF(Inputs!$DT36=$F$1,Inputs!DA36,Inputs!DA36*'Key assumptions'!$H$118),$F36*N(AU36)*avg_hrs)</f>
        <v>7888.8</v>
      </c>
      <c r="DB36" s="255">
        <f>IF(OR($C36="Non-Labour",$C36="Labour-related"),IF(Inputs!$DT36=$F$1,Inputs!DB36,Inputs!DB36*'Key assumptions'!$H$118),$F36*N(AV36)*avg_hrs)</f>
        <v>7888.8</v>
      </c>
      <c r="DC36" s="255">
        <f>IF(OR($C36="Non-Labour",$C36="Labour-related"),IF(Inputs!$DT36=$F$1,Inputs!DC36,Inputs!DC36*'Key assumptions'!$H$118),$F36*N(AW36)*avg_hrs)</f>
        <v>7888.8</v>
      </c>
      <c r="DD36" s="255">
        <f>IF(OR($C36="Non-Labour",$C36="Labour-related"),IF(Inputs!$DT36=$F$1,Inputs!DD36,Inputs!DD36*'Key assumptions'!$H$118),$F36*N(AX36)*avg_hrs)</f>
        <v>0</v>
      </c>
      <c r="DE36" s="255">
        <f>IF(OR($C36="Non-Labour",$C36="Labour-related"),IF(Inputs!$DT36=$F$1,Inputs!DE36,Inputs!DE36*'Key assumptions'!$H$118),$F36*N(AY36)*avg_hrs)</f>
        <v>0</v>
      </c>
      <c r="DF36" s="255">
        <f>IF(OR($C36="Non-Labour",$C36="Labour-related"),IF(Inputs!$DT36=$F$1,Inputs!DF36,Inputs!DF36*'Key assumptions'!$H$118),$F36*N(AZ36)*avg_hrs)</f>
        <v>0</v>
      </c>
      <c r="DG36" s="255">
        <f>IF(OR($C36="Non-Labour",$C36="Labour-related"),IF(Inputs!$DT36=$F$1,Inputs!DG36,Inputs!DG36*'Key assumptions'!$H$118),$F36*N(BA36)*avg_hrs)</f>
        <v>0</v>
      </c>
      <c r="DH36" s="255">
        <f>IF(OR($C36="Non-Labour",$C36="Labour-related"),IF(Inputs!$DT36=$F$1,Inputs!DH36,Inputs!DH36*'Key assumptions'!$H$118),$F36*N(BB36)*avg_hrs)</f>
        <v>0</v>
      </c>
      <c r="DI36" s="255">
        <f>IF(OR($C36="Non-Labour",$C36="Labour-related"),IF(Inputs!$DT36=$F$1,Inputs!DI36,Inputs!DI36*'Key assumptions'!$H$118),$F36*N(BC36)*avg_hrs)</f>
        <v>0</v>
      </c>
      <c r="DJ36" s="255">
        <f>IF(OR($C36="Non-Labour",$C36="Labour-related"),IF(Inputs!$DT36=$F$1,Inputs!DJ36,Inputs!DJ36*'Key assumptions'!$H$118),$F36*N(BD36)*avg_hrs)</f>
        <v>0</v>
      </c>
      <c r="DK36" s="255">
        <f>IF(OR($C36="Non-Labour",$C36="Labour-related"),IF(Inputs!$DT36=$F$1,Inputs!DK36,Inputs!DK36*'Key assumptions'!$H$118),$F36*N(BE36)*avg_hrs)</f>
        <v>0</v>
      </c>
      <c r="DL36" s="255">
        <f>IF(OR($C36="Non-Labour",$C36="Labour-related"),IF(Inputs!$DT36=$F$1,Inputs!DL36,Inputs!DL36*'Key assumptions'!$H$118),$F36*N(BF36)*avg_hrs)</f>
        <v>0</v>
      </c>
      <c r="DM36" s="255">
        <f>IF(OR($C36="Non-Labour",$C36="Labour-related"),IF(Inputs!$DT36=$F$1,Inputs!DM36,Inputs!DM36*'Key assumptions'!$H$118),$F36*N(BG36)*avg_hrs)</f>
        <v>0</v>
      </c>
      <c r="DN36" s="255">
        <f>IF(OR($C36="Non-Labour",$C36="Labour-related"),IF(Inputs!$DT36=$F$1,Inputs!DN36,Inputs!DN36*'Key assumptions'!$H$118),$F36*N(BH36)*avg_hrs)</f>
        <v>0</v>
      </c>
      <c r="DO36" s="255">
        <f>IF(OR($C36="Non-Labour",$C36="Labour-related"),IF(Inputs!$DT36=$F$1,Inputs!DO36,Inputs!DO36*'Key assumptions'!$H$118),$F36*N(BI36)*avg_hrs)</f>
        <v>0</v>
      </c>
      <c r="DP36" s="255">
        <f>IF(OR($C36="Non-Labour",$C36="Labour-related"),IF(Inputs!$DT36=$F$1,Inputs!DP36,Inputs!DP36*'Key assumptions'!$H$118),$F36*N(BJ36)*avg_hrs)</f>
        <v>0</v>
      </c>
      <c r="DQ36" s="255">
        <f>IF(OR($C36="Non-Labour",$C36="Labour-related"),IF(Inputs!$DT36=$F$1,Inputs!DQ36,Inputs!DQ36*'Key assumptions'!$H$118),$F36*N(BK36)*avg_hrs)</f>
        <v>0</v>
      </c>
      <c r="DR36" s="255">
        <f>IF(OR($C36="Non-Labour",$C36="Labour-related"),IF(Inputs!$DT36=$F$1,Inputs!DR36,Inputs!DR36*'Key assumptions'!$H$118),$F36*N(BL36)*avg_hrs)</f>
        <v>0</v>
      </c>
      <c r="DT36" s="133" t="s">
        <v>213</v>
      </c>
      <c r="DU36" s="304"/>
      <c r="DV36" s="304"/>
      <c r="DW36" s="304"/>
      <c r="DX36" s="304"/>
      <c r="DY36" s="304"/>
      <c r="DZ36" s="304"/>
      <c r="EA36" s="255">
        <v>55221.600000000006</v>
      </c>
      <c r="EB36" s="255">
        <v>94665.60000000002</v>
      </c>
      <c r="EC36" s="255">
        <v>94665.60000000002</v>
      </c>
      <c r="ED36" s="255">
        <f t="shared" ref="ED36:EE51" si="9">SUMIF($BN$1:$DR$1,ED$2,$BN36:$DR36)</f>
        <v>70999.200000000012</v>
      </c>
      <c r="EE36" s="255">
        <f t="shared" si="9"/>
        <v>0</v>
      </c>
      <c r="EF36" s="255">
        <f t="shared" si="7"/>
        <v>315552.00000000006</v>
      </c>
    </row>
    <row r="37" spans="1:136" x14ac:dyDescent="0.4">
      <c r="A37" s="133" t="str">
        <f>Inputs!A37</f>
        <v>Community and Stakeholder Engagement</v>
      </c>
      <c r="B37" s="133" t="str">
        <f>Inputs!B37</f>
        <v>N/A</v>
      </c>
      <c r="C37" s="133" t="str">
        <f>Inputs!C37</f>
        <v>Internal Labour</v>
      </c>
      <c r="D37" s="133">
        <f>Inputs!D37</f>
        <v>606798</v>
      </c>
      <c r="E37" s="133" t="str">
        <f>Inputs!E37</f>
        <v>Community Engagement Specialist</v>
      </c>
      <c r="F37" s="290">
        <f>IF(Inputs!DT37=$F$1,Inputs!F37,
IF(Inputs!DT37='Key assumptions'!$E$118,Inputs!F37*'Key assumptions'!$H$118,Inputs!F37*'Key assumptions'!$H$119))</f>
        <v>208.74</v>
      </c>
      <c r="G37" s="290">
        <f>IF(Inputs!DT37=$F$1,Inputs!G37,Inputs!G37*'Key assumptions'!$H$118)</f>
        <v>91.43088017751478</v>
      </c>
      <c r="H37" s="281"/>
      <c r="I37" s="281"/>
      <c r="J37" s="281"/>
      <c r="K37" s="281"/>
      <c r="L37" s="281"/>
      <c r="M37" s="389" t="str">
        <f>Inputs!M37</f>
        <v>[C-i-C]</v>
      </c>
      <c r="N37" s="389" t="str">
        <f>Inputs!N37</f>
        <v>[C-i-C]</v>
      </c>
      <c r="O37" s="389" t="str">
        <f>Inputs!O37</f>
        <v>[C-i-C]</v>
      </c>
      <c r="P37" s="389" t="str">
        <f>Inputs!P37</f>
        <v>[C-i-C]</v>
      </c>
      <c r="Q37" s="389" t="str">
        <f>Inputs!Q37</f>
        <v>[C-i-C]</v>
      </c>
      <c r="R37" s="389" t="str">
        <f>Inputs!R37</f>
        <v>[C-i-C]</v>
      </c>
      <c r="S37" s="389" t="str">
        <f>Inputs!S37</f>
        <v>[C-i-C]</v>
      </c>
      <c r="T37" s="389" t="str">
        <f>Inputs!T37</f>
        <v>[C-i-C]</v>
      </c>
      <c r="U37" s="389" t="str">
        <f>Inputs!U37</f>
        <v>[C-i-C]</v>
      </c>
      <c r="V37" s="389" t="str">
        <f>Inputs!V37</f>
        <v>[C-i-C]</v>
      </c>
      <c r="W37" s="389" t="str">
        <f>Inputs!W37</f>
        <v>[C-i-C]</v>
      </c>
      <c r="X37" s="389" t="str">
        <f>Inputs!X37</f>
        <v>[C-i-C]</v>
      </c>
      <c r="Y37" s="389" t="str">
        <f>Inputs!Y37</f>
        <v>[C-i-C]</v>
      </c>
      <c r="Z37" s="389" t="str">
        <f>Inputs!Z37</f>
        <v>[C-i-C]</v>
      </c>
      <c r="AA37" s="389" t="str">
        <f>Inputs!AA37</f>
        <v>[C-i-C]</v>
      </c>
      <c r="AB37" s="389" t="str">
        <f>Inputs!AB37</f>
        <v>[C-i-C]</v>
      </c>
      <c r="AC37" s="389" t="str">
        <f>Inputs!AC37</f>
        <v>[C-i-C]</v>
      </c>
      <c r="AD37" s="389" t="str">
        <f>Inputs!AD37</f>
        <v>[C-i-C]</v>
      </c>
      <c r="AE37" s="389" t="str">
        <f>Inputs!AE37</f>
        <v>[C-i-C]</v>
      </c>
      <c r="AF37" s="389" t="str">
        <f>Inputs!AF37</f>
        <v>[C-i-C]</v>
      </c>
      <c r="AG37" s="389" t="str">
        <f>Inputs!AG37</f>
        <v>[C-i-C]</v>
      </c>
      <c r="AH37" s="389" t="str">
        <f>Inputs!AH37</f>
        <v>[C-i-C]</v>
      </c>
      <c r="AI37" s="254">
        <f>Inputs!AI37</f>
        <v>0.05</v>
      </c>
      <c r="AJ37" s="254">
        <f>Inputs!AJ37</f>
        <v>0.05</v>
      </c>
      <c r="AK37" s="254">
        <f>Inputs!AK37</f>
        <v>0.05</v>
      </c>
      <c r="AL37" s="254">
        <f>Inputs!AL37</f>
        <v>0.05</v>
      </c>
      <c r="AM37" s="254">
        <f>Inputs!AM37</f>
        <v>0.05</v>
      </c>
      <c r="AN37" s="254">
        <f>Inputs!AN37</f>
        <v>0.05</v>
      </c>
      <c r="AO37" s="254">
        <f>Inputs!AO37</f>
        <v>0.05</v>
      </c>
      <c r="AP37" s="254">
        <f>Inputs!AP37</f>
        <v>0.05</v>
      </c>
      <c r="AQ37" s="254">
        <f>Inputs!AQ37</f>
        <v>0.05</v>
      </c>
      <c r="AR37" s="254">
        <f>Inputs!AR37</f>
        <v>0.05</v>
      </c>
      <c r="AS37" s="254">
        <f>Inputs!AS37</f>
        <v>0.05</v>
      </c>
      <c r="AT37" s="254">
        <f>Inputs!AT37</f>
        <v>0.05</v>
      </c>
      <c r="AU37" s="254">
        <f>Inputs!AU37</f>
        <v>0.05</v>
      </c>
      <c r="AV37" s="254">
        <f>Inputs!AV37</f>
        <v>0.05</v>
      </c>
      <c r="AW37" s="254">
        <f>Inputs!AW37</f>
        <v>0.05</v>
      </c>
      <c r="AX37" s="254">
        <f>Inputs!AX37</f>
        <v>0</v>
      </c>
      <c r="AY37" s="254">
        <f>Inputs!AY37</f>
        <v>0</v>
      </c>
      <c r="AZ37" s="254">
        <f>Inputs!AZ37</f>
        <v>0</v>
      </c>
      <c r="BA37" s="254">
        <f>Inputs!BA37</f>
        <v>0</v>
      </c>
      <c r="BB37" s="254">
        <f>Inputs!BB37</f>
        <v>0</v>
      </c>
      <c r="BC37" s="254">
        <f>Inputs!BC37</f>
        <v>0</v>
      </c>
      <c r="BD37" s="254">
        <f>Inputs!BD37</f>
        <v>0</v>
      </c>
      <c r="BE37" s="254">
        <f>Inputs!BE37</f>
        <v>0</v>
      </c>
      <c r="BF37" s="254">
        <f>Inputs!BF37</f>
        <v>0</v>
      </c>
      <c r="BG37" s="254">
        <f>Inputs!BG37</f>
        <v>0</v>
      </c>
      <c r="BH37" s="254">
        <f>Inputs!BH37</f>
        <v>0</v>
      </c>
      <c r="BI37" s="254">
        <f>Inputs!BI37</f>
        <v>0</v>
      </c>
      <c r="BJ37" s="254">
        <f>Inputs!BJ37</f>
        <v>0</v>
      </c>
      <c r="BK37" s="254">
        <f>Inputs!BK37</f>
        <v>0</v>
      </c>
      <c r="BL37" s="254">
        <f>Inputs!BL37</f>
        <v>0</v>
      </c>
      <c r="BN37" s="255">
        <f>IF(OR($C37="Non-Labour",$C37="Labour-related"),IF(Inputs!$DT37=$F$1,Inputs!BN37,Inputs!BN37*'Key assumptions'!$H$118),$F37*N(H37)*avg_hrs)</f>
        <v>0</v>
      </c>
      <c r="BO37" s="255">
        <f>IF(OR($C37="Non-Labour",$C37="Labour-related"),IF(Inputs!$DT37=$F$1,Inputs!BO37,Inputs!BO37*'Key assumptions'!$H$118),$F37*N(I37)*avg_hrs)</f>
        <v>0</v>
      </c>
      <c r="BP37" s="255">
        <f>IF(OR($C37="Non-Labour",$C37="Labour-related"),IF(Inputs!$DT37=$F$1,Inputs!BP37,Inputs!BP37*'Key assumptions'!$H$118),$F37*N(J37)*avg_hrs)</f>
        <v>0</v>
      </c>
      <c r="BQ37" s="255">
        <f>IF(OR($C37="Non-Labour",$C37="Labour-related"),IF(Inputs!$DT37=$F$1,Inputs!BQ37,Inputs!BQ37*'Key assumptions'!$H$118),$F37*N(K37)*avg_hrs)</f>
        <v>0</v>
      </c>
      <c r="BR37" s="255">
        <f>IF(OR($C37="Non-Labour",$C37="Labour-related"),IF(Inputs!$DT37=$F$1,Inputs!BR37,Inputs!BR37*'Key assumptions'!$H$118),$F37*N(L37)*avg_hrs)</f>
        <v>0</v>
      </c>
      <c r="BS37" s="390" t="s">
        <v>411</v>
      </c>
      <c r="BT37" s="390" t="s">
        <v>411</v>
      </c>
      <c r="BU37" s="390" t="s">
        <v>411</v>
      </c>
      <c r="BV37" s="390" t="s">
        <v>411</v>
      </c>
      <c r="BW37" s="390" t="s">
        <v>411</v>
      </c>
      <c r="BX37" s="390" t="s">
        <v>411</v>
      </c>
      <c r="BY37" s="390" t="s">
        <v>411</v>
      </c>
      <c r="BZ37" s="390" t="s">
        <v>411</v>
      </c>
      <c r="CA37" s="390" t="s">
        <v>411</v>
      </c>
      <c r="CB37" s="390" t="s">
        <v>411</v>
      </c>
      <c r="CC37" s="390" t="s">
        <v>411</v>
      </c>
      <c r="CD37" s="390" t="s">
        <v>411</v>
      </c>
      <c r="CE37" s="390" t="s">
        <v>411</v>
      </c>
      <c r="CF37" s="390" t="s">
        <v>411</v>
      </c>
      <c r="CG37" s="390" t="s">
        <v>411</v>
      </c>
      <c r="CH37" s="390" t="s">
        <v>411</v>
      </c>
      <c r="CI37" s="390" t="s">
        <v>411</v>
      </c>
      <c r="CJ37" s="390" t="s">
        <v>411</v>
      </c>
      <c r="CK37" s="390" t="s">
        <v>411</v>
      </c>
      <c r="CL37" s="390" t="s">
        <v>411</v>
      </c>
      <c r="CM37" s="390" t="s">
        <v>411</v>
      </c>
      <c r="CN37" s="390" t="s">
        <v>411</v>
      </c>
      <c r="CO37" s="255">
        <f>IF(OR($C37="Non-Labour",$C37="Labour-related"),IF(Inputs!$DT37=$F$1,Inputs!CO37,Inputs!CO37*'Key assumptions'!$H$118),$F37*N(AI37)*avg_hrs)</f>
        <v>1565.5500000000002</v>
      </c>
      <c r="CP37" s="255">
        <f>IF(OR($C37="Non-Labour",$C37="Labour-related"),IF(Inputs!$DT37=$F$1,Inputs!CP37,Inputs!CP37*'Key assumptions'!$H$118),$F37*N(AJ37)*avg_hrs)</f>
        <v>1565.5500000000002</v>
      </c>
      <c r="CQ37" s="255">
        <f>IF(OR($C37="Non-Labour",$C37="Labour-related"),IF(Inputs!$DT37=$F$1,Inputs!CQ37,Inputs!CQ37*'Key assumptions'!$H$118),$F37*N(AK37)*avg_hrs)</f>
        <v>1565.5500000000002</v>
      </c>
      <c r="CR37" s="255">
        <f>IF(OR($C37="Non-Labour",$C37="Labour-related"),IF(Inputs!$DT37=$F$1,Inputs!CR37,Inputs!CR37*'Key assumptions'!$H$118),$F37*N(AL37)*avg_hrs)</f>
        <v>1565.5500000000002</v>
      </c>
      <c r="CS37" s="255">
        <f>IF(OR($C37="Non-Labour",$C37="Labour-related"),IF(Inputs!$DT37=$F$1,Inputs!CS37,Inputs!CS37*'Key assumptions'!$H$118),$F37*N(AM37)*avg_hrs)</f>
        <v>1565.5500000000002</v>
      </c>
      <c r="CT37" s="255">
        <f>IF(OR($C37="Non-Labour",$C37="Labour-related"),IF(Inputs!$DT37=$F$1,Inputs!CT37,Inputs!CT37*'Key assumptions'!$H$118),$F37*N(AN37)*avg_hrs)</f>
        <v>1565.5500000000002</v>
      </c>
      <c r="CU37" s="255">
        <f>IF(OR($C37="Non-Labour",$C37="Labour-related"),IF(Inputs!$DT37=$F$1,Inputs!CU37,Inputs!CU37*'Key assumptions'!$H$118),$F37*N(AO37)*avg_hrs)</f>
        <v>1565.5500000000002</v>
      </c>
      <c r="CV37" s="255">
        <f>IF(OR($C37="Non-Labour",$C37="Labour-related"),IF(Inputs!$DT37=$F$1,Inputs!CV37,Inputs!CV37*'Key assumptions'!$H$118),$F37*N(AP37)*avg_hrs)</f>
        <v>1565.5500000000002</v>
      </c>
      <c r="CW37" s="255">
        <f>IF(OR($C37="Non-Labour",$C37="Labour-related"),IF(Inputs!$DT37=$F$1,Inputs!CW37,Inputs!CW37*'Key assumptions'!$H$118),$F37*N(AQ37)*avg_hrs)</f>
        <v>1565.5500000000002</v>
      </c>
      <c r="CX37" s="255">
        <f>IF(OR($C37="Non-Labour",$C37="Labour-related"),IF(Inputs!$DT37=$F$1,Inputs!CX37,Inputs!CX37*'Key assumptions'!$H$118),$F37*N(AR37)*avg_hrs)</f>
        <v>1565.5500000000002</v>
      </c>
      <c r="CY37" s="255">
        <f>IF(OR($C37="Non-Labour",$C37="Labour-related"),IF(Inputs!$DT37=$F$1,Inputs!CY37,Inputs!CY37*'Key assumptions'!$H$118),$F37*N(AS37)*avg_hrs)</f>
        <v>1565.5500000000002</v>
      </c>
      <c r="CZ37" s="255">
        <f>IF(OR($C37="Non-Labour",$C37="Labour-related"),IF(Inputs!$DT37=$F$1,Inputs!CZ37,Inputs!CZ37*'Key assumptions'!$H$118),$F37*N(AT37)*avg_hrs)</f>
        <v>1565.5500000000002</v>
      </c>
      <c r="DA37" s="255">
        <f>IF(OR($C37="Non-Labour",$C37="Labour-related"),IF(Inputs!$DT37=$F$1,Inputs!DA37,Inputs!DA37*'Key assumptions'!$H$118),$F37*N(AU37)*avg_hrs)</f>
        <v>1565.5500000000002</v>
      </c>
      <c r="DB37" s="255">
        <f>IF(OR($C37="Non-Labour",$C37="Labour-related"),IF(Inputs!$DT37=$F$1,Inputs!DB37,Inputs!DB37*'Key assumptions'!$H$118),$F37*N(AV37)*avg_hrs)</f>
        <v>1565.5500000000002</v>
      </c>
      <c r="DC37" s="255">
        <f>IF(OR($C37="Non-Labour",$C37="Labour-related"),IF(Inputs!$DT37=$F$1,Inputs!DC37,Inputs!DC37*'Key assumptions'!$H$118),$F37*N(AW37)*avg_hrs)</f>
        <v>1565.5500000000002</v>
      </c>
      <c r="DD37" s="255">
        <f>IF(OR($C37="Non-Labour",$C37="Labour-related"),IF(Inputs!$DT37=$F$1,Inputs!DD37,Inputs!DD37*'Key assumptions'!$H$118),$F37*N(AX37)*avg_hrs)</f>
        <v>0</v>
      </c>
      <c r="DE37" s="255">
        <f>IF(OR($C37="Non-Labour",$C37="Labour-related"),IF(Inputs!$DT37=$F$1,Inputs!DE37,Inputs!DE37*'Key assumptions'!$H$118),$F37*N(AY37)*avg_hrs)</f>
        <v>0</v>
      </c>
      <c r="DF37" s="255">
        <f>IF(OR($C37="Non-Labour",$C37="Labour-related"),IF(Inputs!$DT37=$F$1,Inputs!DF37,Inputs!DF37*'Key assumptions'!$H$118),$F37*N(AZ37)*avg_hrs)</f>
        <v>0</v>
      </c>
      <c r="DG37" s="255">
        <f>IF(OR($C37="Non-Labour",$C37="Labour-related"),IF(Inputs!$DT37=$F$1,Inputs!DG37,Inputs!DG37*'Key assumptions'!$H$118),$F37*N(BA37)*avg_hrs)</f>
        <v>0</v>
      </c>
      <c r="DH37" s="255">
        <f>IF(OR($C37="Non-Labour",$C37="Labour-related"),IF(Inputs!$DT37=$F$1,Inputs!DH37,Inputs!DH37*'Key assumptions'!$H$118),$F37*N(BB37)*avg_hrs)</f>
        <v>0</v>
      </c>
      <c r="DI37" s="255">
        <f>IF(OR($C37="Non-Labour",$C37="Labour-related"),IF(Inputs!$DT37=$F$1,Inputs!DI37,Inputs!DI37*'Key assumptions'!$H$118),$F37*N(BC37)*avg_hrs)</f>
        <v>0</v>
      </c>
      <c r="DJ37" s="255">
        <f>IF(OR($C37="Non-Labour",$C37="Labour-related"),IF(Inputs!$DT37=$F$1,Inputs!DJ37,Inputs!DJ37*'Key assumptions'!$H$118),$F37*N(BD37)*avg_hrs)</f>
        <v>0</v>
      </c>
      <c r="DK37" s="255">
        <f>IF(OR($C37="Non-Labour",$C37="Labour-related"),IF(Inputs!$DT37=$F$1,Inputs!DK37,Inputs!DK37*'Key assumptions'!$H$118),$F37*N(BE37)*avg_hrs)</f>
        <v>0</v>
      </c>
      <c r="DL37" s="255">
        <f>IF(OR($C37="Non-Labour",$C37="Labour-related"),IF(Inputs!$DT37=$F$1,Inputs!DL37,Inputs!DL37*'Key assumptions'!$H$118),$F37*N(BF37)*avg_hrs)</f>
        <v>0</v>
      </c>
      <c r="DM37" s="255">
        <f>IF(OR($C37="Non-Labour",$C37="Labour-related"),IF(Inputs!$DT37=$F$1,Inputs!DM37,Inputs!DM37*'Key assumptions'!$H$118),$F37*N(BG37)*avg_hrs)</f>
        <v>0</v>
      </c>
      <c r="DN37" s="255">
        <f>IF(OR($C37="Non-Labour",$C37="Labour-related"),IF(Inputs!$DT37=$F$1,Inputs!DN37,Inputs!DN37*'Key assumptions'!$H$118),$F37*N(BH37)*avg_hrs)</f>
        <v>0</v>
      </c>
      <c r="DO37" s="255">
        <f>IF(OR($C37="Non-Labour",$C37="Labour-related"),IF(Inputs!$DT37=$F$1,Inputs!DO37,Inputs!DO37*'Key assumptions'!$H$118),$F37*N(BI37)*avg_hrs)</f>
        <v>0</v>
      </c>
      <c r="DP37" s="255">
        <f>IF(OR($C37="Non-Labour",$C37="Labour-related"),IF(Inputs!$DT37=$F$1,Inputs!DP37,Inputs!DP37*'Key assumptions'!$H$118),$F37*N(BJ37)*avg_hrs)</f>
        <v>0</v>
      </c>
      <c r="DQ37" s="255">
        <f>IF(OR($C37="Non-Labour",$C37="Labour-related"),IF(Inputs!$DT37=$F$1,Inputs!DQ37,Inputs!DQ37*'Key assumptions'!$H$118),$F37*N(BK37)*avg_hrs)</f>
        <v>0</v>
      </c>
      <c r="DR37" s="255">
        <f>IF(OR($C37="Non-Labour",$C37="Labour-related"),IF(Inputs!$DT37=$F$1,Inputs!DR37,Inputs!DR37*'Key assumptions'!$H$118),$F37*N(BL37)*avg_hrs)</f>
        <v>0</v>
      </c>
      <c r="DT37" s="133" t="s">
        <v>213</v>
      </c>
      <c r="DU37" s="304"/>
      <c r="DV37" s="304"/>
      <c r="DW37" s="304"/>
      <c r="DX37" s="304"/>
      <c r="DY37" s="304"/>
      <c r="DZ37" s="304"/>
      <c r="EA37" s="255">
        <v>6262.2000000000007</v>
      </c>
      <c r="EB37" s="255">
        <v>18786.599999999999</v>
      </c>
      <c r="EC37" s="255">
        <v>18786.599999999999</v>
      </c>
      <c r="ED37" s="255">
        <f t="shared" si="9"/>
        <v>14089.95</v>
      </c>
      <c r="EE37" s="255">
        <f t="shared" si="9"/>
        <v>0</v>
      </c>
      <c r="EF37" s="255">
        <f t="shared" si="7"/>
        <v>57925.349999999991</v>
      </c>
    </row>
    <row r="38" spans="1:136" x14ac:dyDescent="0.4">
      <c r="A38" s="133" t="str">
        <f>Inputs!A38</f>
        <v/>
      </c>
      <c r="B38" s="133" t="str">
        <f>Inputs!B38</f>
        <v/>
      </c>
      <c r="C38" s="133" t="str">
        <f>Inputs!C38</f>
        <v/>
      </c>
      <c r="D38" s="133">
        <f>Inputs!D38</f>
        <v>606799</v>
      </c>
      <c r="E38" s="133" t="str">
        <f>Inputs!E38</f>
        <v>CWO - Legal</v>
      </c>
      <c r="F38" s="290">
        <f>IF(Inputs!DT38=$F$1,Inputs!F38,
IF(Inputs!DT38='Key assumptions'!$E$118,Inputs!F38*'Key assumptions'!$H$118,Inputs!F38*'Key assumptions'!$H$119))</f>
        <v>0</v>
      </c>
      <c r="G38" s="290">
        <f>IF(Inputs!DT38=$F$1,Inputs!G38,Inputs!G38*'Key assumptions'!$H$118)</f>
        <v>0</v>
      </c>
      <c r="H38" s="281"/>
      <c r="I38" s="281"/>
      <c r="J38" s="281"/>
      <c r="K38" s="281"/>
      <c r="L38" s="281"/>
      <c r="M38" s="389" t="str">
        <f>Inputs!M38</f>
        <v>[C-i-C]</v>
      </c>
      <c r="N38" s="389" t="str">
        <f>Inputs!N38</f>
        <v>[C-i-C]</v>
      </c>
      <c r="O38" s="389" t="str">
        <f>Inputs!O38</f>
        <v>[C-i-C]</v>
      </c>
      <c r="P38" s="389" t="str">
        <f>Inputs!P38</f>
        <v>[C-i-C]</v>
      </c>
      <c r="Q38" s="389" t="str">
        <f>Inputs!Q38</f>
        <v>[C-i-C]</v>
      </c>
      <c r="R38" s="389" t="str">
        <f>Inputs!R38</f>
        <v>[C-i-C]</v>
      </c>
      <c r="S38" s="389" t="str">
        <f>Inputs!S38</f>
        <v>[C-i-C]</v>
      </c>
      <c r="T38" s="389" t="str">
        <f>Inputs!T38</f>
        <v>[C-i-C]</v>
      </c>
      <c r="U38" s="389" t="str">
        <f>Inputs!U38</f>
        <v>[C-i-C]</v>
      </c>
      <c r="V38" s="389" t="str">
        <f>Inputs!V38</f>
        <v>[C-i-C]</v>
      </c>
      <c r="W38" s="389" t="str">
        <f>Inputs!W38</f>
        <v>[C-i-C]</v>
      </c>
      <c r="X38" s="389" t="str">
        <f>Inputs!X38</f>
        <v>[C-i-C]</v>
      </c>
      <c r="Y38" s="389" t="str">
        <f>Inputs!Y38</f>
        <v>[C-i-C]</v>
      </c>
      <c r="Z38" s="389" t="str">
        <f>Inputs!Z38</f>
        <v>[C-i-C]</v>
      </c>
      <c r="AA38" s="389" t="str">
        <f>Inputs!AA38</f>
        <v>[C-i-C]</v>
      </c>
      <c r="AB38" s="389" t="str">
        <f>Inputs!AB38</f>
        <v>[C-i-C]</v>
      </c>
      <c r="AC38" s="389" t="str">
        <f>Inputs!AC38</f>
        <v>[C-i-C]</v>
      </c>
      <c r="AD38" s="389" t="str">
        <f>Inputs!AD38</f>
        <v>[C-i-C]</v>
      </c>
      <c r="AE38" s="389" t="str">
        <f>Inputs!AE38</f>
        <v>[C-i-C]</v>
      </c>
      <c r="AF38" s="389" t="str">
        <f>Inputs!AF38</f>
        <v>[C-i-C]</v>
      </c>
      <c r="AG38" s="389" t="str">
        <f>Inputs!AG38</f>
        <v>[C-i-C]</v>
      </c>
      <c r="AH38" s="389" t="str">
        <f>Inputs!AH38</f>
        <v>[C-i-C]</v>
      </c>
      <c r="AI38" s="254" t="str">
        <f>Inputs!AI38</f>
        <v/>
      </c>
      <c r="AJ38" s="254" t="str">
        <f>Inputs!AJ38</f>
        <v/>
      </c>
      <c r="AK38" s="254" t="str">
        <f>Inputs!AK38</f>
        <v/>
      </c>
      <c r="AL38" s="254" t="str">
        <f>Inputs!AL38</f>
        <v/>
      </c>
      <c r="AM38" s="254" t="str">
        <f>Inputs!AM38</f>
        <v/>
      </c>
      <c r="AN38" s="254" t="str">
        <f>Inputs!AN38</f>
        <v/>
      </c>
      <c r="AO38" s="254" t="str">
        <f>Inputs!AO38</f>
        <v/>
      </c>
      <c r="AP38" s="254" t="str">
        <f>Inputs!AP38</f>
        <v/>
      </c>
      <c r="AQ38" s="254" t="str">
        <f>Inputs!AQ38</f>
        <v/>
      </c>
      <c r="AR38" s="254" t="str">
        <f>Inputs!AR38</f>
        <v/>
      </c>
      <c r="AS38" s="254" t="str">
        <f>Inputs!AS38</f>
        <v/>
      </c>
      <c r="AT38" s="254" t="str">
        <f>Inputs!AT38</f>
        <v/>
      </c>
      <c r="AU38" s="254" t="str">
        <f>Inputs!AU38</f>
        <v/>
      </c>
      <c r="AV38" s="254" t="str">
        <f>Inputs!AV38</f>
        <v/>
      </c>
      <c r="AW38" s="254" t="str">
        <f>Inputs!AW38</f>
        <v/>
      </c>
      <c r="AX38" s="254" t="str">
        <f>Inputs!AX38</f>
        <v/>
      </c>
      <c r="AY38" s="254" t="str">
        <f>Inputs!AY38</f>
        <v/>
      </c>
      <c r="AZ38" s="254" t="str">
        <f>Inputs!AZ38</f>
        <v/>
      </c>
      <c r="BA38" s="254" t="str">
        <f>Inputs!BA38</f>
        <v/>
      </c>
      <c r="BB38" s="254" t="str">
        <f>Inputs!BB38</f>
        <v/>
      </c>
      <c r="BC38" s="254" t="str">
        <f>Inputs!BC38</f>
        <v/>
      </c>
      <c r="BD38" s="254" t="str">
        <f>Inputs!BD38</f>
        <v/>
      </c>
      <c r="BE38" s="254" t="str">
        <f>Inputs!BE38</f>
        <v/>
      </c>
      <c r="BF38" s="254" t="str">
        <f>Inputs!BF38</f>
        <v/>
      </c>
      <c r="BG38" s="254" t="str">
        <f>Inputs!BG38</f>
        <v/>
      </c>
      <c r="BH38" s="254" t="str">
        <f>Inputs!BH38</f>
        <v/>
      </c>
      <c r="BI38" s="254" t="str">
        <f>Inputs!BI38</f>
        <v/>
      </c>
      <c r="BJ38" s="254" t="str">
        <f>Inputs!BJ38</f>
        <v/>
      </c>
      <c r="BK38" s="254" t="str">
        <f>Inputs!BK38</f>
        <v/>
      </c>
      <c r="BL38" s="254" t="str">
        <f>Inputs!BL38</f>
        <v/>
      </c>
      <c r="BN38" s="255">
        <f>IF(OR($C38="Non-Labour",$C38="Labour-related"),IF(Inputs!$DT38=$F$1,Inputs!BN38,Inputs!BN38*'Key assumptions'!$H$118),$F38*N(H38)*avg_hrs)</f>
        <v>0</v>
      </c>
      <c r="BO38" s="255">
        <f>IF(OR($C38="Non-Labour",$C38="Labour-related"),IF(Inputs!$DT38=$F$1,Inputs!BO38,Inputs!BO38*'Key assumptions'!$H$118),$F38*N(I38)*avg_hrs)</f>
        <v>0</v>
      </c>
      <c r="BP38" s="255">
        <f>IF(OR($C38="Non-Labour",$C38="Labour-related"),IF(Inputs!$DT38=$F$1,Inputs!BP38,Inputs!BP38*'Key assumptions'!$H$118),$F38*N(J38)*avg_hrs)</f>
        <v>0</v>
      </c>
      <c r="BQ38" s="255">
        <f>IF(OR($C38="Non-Labour",$C38="Labour-related"),IF(Inputs!$DT38=$F$1,Inputs!BQ38,Inputs!BQ38*'Key assumptions'!$H$118),$F38*N(K38)*avg_hrs)</f>
        <v>0</v>
      </c>
      <c r="BR38" s="255">
        <f>IF(OR($C38="Non-Labour",$C38="Labour-related"),IF(Inputs!$DT38=$F$1,Inputs!BR38,Inputs!BR38*'Key assumptions'!$H$118),$F38*N(L38)*avg_hrs)</f>
        <v>0</v>
      </c>
      <c r="BS38" s="390" t="s">
        <v>411</v>
      </c>
      <c r="BT38" s="390" t="s">
        <v>411</v>
      </c>
      <c r="BU38" s="390" t="s">
        <v>411</v>
      </c>
      <c r="BV38" s="390" t="s">
        <v>411</v>
      </c>
      <c r="BW38" s="390" t="s">
        <v>411</v>
      </c>
      <c r="BX38" s="390" t="s">
        <v>411</v>
      </c>
      <c r="BY38" s="390" t="s">
        <v>411</v>
      </c>
      <c r="BZ38" s="390" t="s">
        <v>411</v>
      </c>
      <c r="CA38" s="390" t="s">
        <v>411</v>
      </c>
      <c r="CB38" s="390" t="s">
        <v>411</v>
      </c>
      <c r="CC38" s="390" t="s">
        <v>411</v>
      </c>
      <c r="CD38" s="390" t="s">
        <v>411</v>
      </c>
      <c r="CE38" s="390" t="s">
        <v>411</v>
      </c>
      <c r="CF38" s="390" t="s">
        <v>411</v>
      </c>
      <c r="CG38" s="390" t="s">
        <v>411</v>
      </c>
      <c r="CH38" s="390" t="s">
        <v>411</v>
      </c>
      <c r="CI38" s="390" t="s">
        <v>411</v>
      </c>
      <c r="CJ38" s="390" t="s">
        <v>411</v>
      </c>
      <c r="CK38" s="390" t="s">
        <v>411</v>
      </c>
      <c r="CL38" s="390" t="s">
        <v>411</v>
      </c>
      <c r="CM38" s="390" t="s">
        <v>411</v>
      </c>
      <c r="CN38" s="390" t="s">
        <v>411</v>
      </c>
      <c r="CO38" s="255">
        <f>IF(OR($C38="Non-Labour",$C38="Labour-related"),IF(Inputs!$DT38=$F$1,Inputs!CO38,Inputs!CO38*'Key assumptions'!$H$118),$F38*N(AI38)*avg_hrs)</f>
        <v>0</v>
      </c>
      <c r="CP38" s="255">
        <f>IF(OR($C38="Non-Labour",$C38="Labour-related"),IF(Inputs!$DT38=$F$1,Inputs!CP38,Inputs!CP38*'Key assumptions'!$H$118),$F38*N(AJ38)*avg_hrs)</f>
        <v>0</v>
      </c>
      <c r="CQ38" s="255">
        <f>IF(OR($C38="Non-Labour",$C38="Labour-related"),IF(Inputs!$DT38=$F$1,Inputs!CQ38,Inputs!CQ38*'Key assumptions'!$H$118),$F38*N(AK38)*avg_hrs)</f>
        <v>0</v>
      </c>
      <c r="CR38" s="255">
        <f>IF(OR($C38="Non-Labour",$C38="Labour-related"),IF(Inputs!$DT38=$F$1,Inputs!CR38,Inputs!CR38*'Key assumptions'!$H$118),$F38*N(AL38)*avg_hrs)</f>
        <v>0</v>
      </c>
      <c r="CS38" s="255">
        <f>IF(OR($C38="Non-Labour",$C38="Labour-related"),IF(Inputs!$DT38=$F$1,Inputs!CS38,Inputs!CS38*'Key assumptions'!$H$118),$F38*N(AM38)*avg_hrs)</f>
        <v>0</v>
      </c>
      <c r="CT38" s="255">
        <f>IF(OR($C38="Non-Labour",$C38="Labour-related"),IF(Inputs!$DT38=$F$1,Inputs!CT38,Inputs!CT38*'Key assumptions'!$H$118),$F38*N(AN38)*avg_hrs)</f>
        <v>0</v>
      </c>
      <c r="CU38" s="255">
        <f>IF(OR($C38="Non-Labour",$C38="Labour-related"),IF(Inputs!$DT38=$F$1,Inputs!CU38,Inputs!CU38*'Key assumptions'!$H$118),$F38*N(AO38)*avg_hrs)</f>
        <v>0</v>
      </c>
      <c r="CV38" s="255">
        <f>IF(OR($C38="Non-Labour",$C38="Labour-related"),IF(Inputs!$DT38=$F$1,Inputs!CV38,Inputs!CV38*'Key assumptions'!$H$118),$F38*N(AP38)*avg_hrs)</f>
        <v>0</v>
      </c>
      <c r="CW38" s="255">
        <f>IF(OR($C38="Non-Labour",$C38="Labour-related"),IF(Inputs!$DT38=$F$1,Inputs!CW38,Inputs!CW38*'Key assumptions'!$H$118),$F38*N(AQ38)*avg_hrs)</f>
        <v>0</v>
      </c>
      <c r="CX38" s="255">
        <f>IF(OR($C38="Non-Labour",$C38="Labour-related"),IF(Inputs!$DT38=$F$1,Inputs!CX38,Inputs!CX38*'Key assumptions'!$H$118),$F38*N(AR38)*avg_hrs)</f>
        <v>0</v>
      </c>
      <c r="CY38" s="255">
        <f>IF(OR($C38="Non-Labour",$C38="Labour-related"),IF(Inputs!$DT38=$F$1,Inputs!CY38,Inputs!CY38*'Key assumptions'!$H$118),$F38*N(AS38)*avg_hrs)</f>
        <v>0</v>
      </c>
      <c r="CZ38" s="255">
        <f>IF(OR($C38="Non-Labour",$C38="Labour-related"),IF(Inputs!$DT38=$F$1,Inputs!CZ38,Inputs!CZ38*'Key assumptions'!$H$118),$F38*N(AT38)*avg_hrs)</f>
        <v>0</v>
      </c>
      <c r="DA38" s="255">
        <f>IF(OR($C38="Non-Labour",$C38="Labour-related"),IF(Inputs!$DT38=$F$1,Inputs!DA38,Inputs!DA38*'Key assumptions'!$H$118),$F38*N(AU38)*avg_hrs)</f>
        <v>0</v>
      </c>
      <c r="DB38" s="255">
        <f>IF(OR($C38="Non-Labour",$C38="Labour-related"),IF(Inputs!$DT38=$F$1,Inputs!DB38,Inputs!DB38*'Key assumptions'!$H$118),$F38*N(AV38)*avg_hrs)</f>
        <v>0</v>
      </c>
      <c r="DC38" s="255">
        <f>IF(OR($C38="Non-Labour",$C38="Labour-related"),IF(Inputs!$DT38=$F$1,Inputs!DC38,Inputs!DC38*'Key assumptions'!$H$118),$F38*N(AW38)*avg_hrs)</f>
        <v>0</v>
      </c>
      <c r="DD38" s="255">
        <f>IF(OR($C38="Non-Labour",$C38="Labour-related"),IF(Inputs!$DT38=$F$1,Inputs!DD38,Inputs!DD38*'Key assumptions'!$H$118),$F38*N(AX38)*avg_hrs)</f>
        <v>0</v>
      </c>
      <c r="DE38" s="255">
        <f>IF(OR($C38="Non-Labour",$C38="Labour-related"),IF(Inputs!$DT38=$F$1,Inputs!DE38,Inputs!DE38*'Key assumptions'!$H$118),$F38*N(AY38)*avg_hrs)</f>
        <v>0</v>
      </c>
      <c r="DF38" s="255">
        <f>IF(OR($C38="Non-Labour",$C38="Labour-related"),IF(Inputs!$DT38=$F$1,Inputs!DF38,Inputs!DF38*'Key assumptions'!$H$118),$F38*N(AZ38)*avg_hrs)</f>
        <v>0</v>
      </c>
      <c r="DG38" s="255">
        <f>IF(OR($C38="Non-Labour",$C38="Labour-related"),IF(Inputs!$DT38=$F$1,Inputs!DG38,Inputs!DG38*'Key assumptions'!$H$118),$F38*N(BA38)*avg_hrs)</f>
        <v>0</v>
      </c>
      <c r="DH38" s="255">
        <f>IF(OR($C38="Non-Labour",$C38="Labour-related"),IF(Inputs!$DT38=$F$1,Inputs!DH38,Inputs!DH38*'Key assumptions'!$H$118),$F38*N(BB38)*avg_hrs)</f>
        <v>0</v>
      </c>
      <c r="DI38" s="255">
        <f>IF(OR($C38="Non-Labour",$C38="Labour-related"),IF(Inputs!$DT38=$F$1,Inputs!DI38,Inputs!DI38*'Key assumptions'!$H$118),$F38*N(BC38)*avg_hrs)</f>
        <v>0</v>
      </c>
      <c r="DJ38" s="255">
        <f>IF(OR($C38="Non-Labour",$C38="Labour-related"),IF(Inputs!$DT38=$F$1,Inputs!DJ38,Inputs!DJ38*'Key assumptions'!$H$118),$F38*N(BD38)*avg_hrs)</f>
        <v>0</v>
      </c>
      <c r="DK38" s="255">
        <f>IF(OR($C38="Non-Labour",$C38="Labour-related"),IF(Inputs!$DT38=$F$1,Inputs!DK38,Inputs!DK38*'Key assumptions'!$H$118),$F38*N(BE38)*avg_hrs)</f>
        <v>0</v>
      </c>
      <c r="DL38" s="255">
        <f>IF(OR($C38="Non-Labour",$C38="Labour-related"),IF(Inputs!$DT38=$F$1,Inputs!DL38,Inputs!DL38*'Key assumptions'!$H$118),$F38*N(BF38)*avg_hrs)</f>
        <v>0</v>
      </c>
      <c r="DM38" s="255">
        <f>IF(OR($C38="Non-Labour",$C38="Labour-related"),IF(Inputs!$DT38=$F$1,Inputs!DM38,Inputs!DM38*'Key assumptions'!$H$118),$F38*N(BG38)*avg_hrs)</f>
        <v>0</v>
      </c>
      <c r="DN38" s="255">
        <f>IF(OR($C38="Non-Labour",$C38="Labour-related"),IF(Inputs!$DT38=$F$1,Inputs!DN38,Inputs!DN38*'Key assumptions'!$H$118),$F38*N(BH38)*avg_hrs)</f>
        <v>0</v>
      </c>
      <c r="DO38" s="255">
        <f>IF(OR($C38="Non-Labour",$C38="Labour-related"),IF(Inputs!$DT38=$F$1,Inputs!DO38,Inputs!DO38*'Key assumptions'!$H$118),$F38*N(BI38)*avg_hrs)</f>
        <v>0</v>
      </c>
      <c r="DP38" s="255">
        <f>IF(OR($C38="Non-Labour",$C38="Labour-related"),IF(Inputs!$DT38=$F$1,Inputs!DP38,Inputs!DP38*'Key assumptions'!$H$118),$F38*N(BJ38)*avg_hrs)</f>
        <v>0</v>
      </c>
      <c r="DQ38" s="255">
        <f>IF(OR($C38="Non-Labour",$C38="Labour-related"),IF(Inputs!$DT38=$F$1,Inputs!DQ38,Inputs!DQ38*'Key assumptions'!$H$118),$F38*N(BK38)*avg_hrs)</f>
        <v>0</v>
      </c>
      <c r="DR38" s="255">
        <f>IF(OR($C38="Non-Labour",$C38="Labour-related"),IF(Inputs!$DT38=$F$1,Inputs!DR38,Inputs!DR38*'Key assumptions'!$H$118),$F38*N(BL38)*avg_hrs)</f>
        <v>0</v>
      </c>
      <c r="DT38" s="133" t="s">
        <v>213</v>
      </c>
      <c r="DU38" s="304"/>
      <c r="DV38" s="304"/>
      <c r="DW38" s="304"/>
      <c r="DX38" s="304"/>
      <c r="DY38" s="304"/>
      <c r="DZ38" s="304"/>
      <c r="EA38" s="255">
        <v>0</v>
      </c>
      <c r="EB38" s="255">
        <v>0</v>
      </c>
      <c r="EC38" s="255">
        <v>0</v>
      </c>
      <c r="ED38" s="255">
        <f t="shared" si="9"/>
        <v>0</v>
      </c>
      <c r="EE38" s="255">
        <f t="shared" si="9"/>
        <v>0</v>
      </c>
      <c r="EF38" s="255">
        <f t="shared" si="7"/>
        <v>0</v>
      </c>
    </row>
    <row r="39" spans="1:136" x14ac:dyDescent="0.4">
      <c r="A39" s="133" t="str">
        <f>Inputs!A39</f>
        <v>Other support and corporate roles</v>
      </c>
      <c r="B39" s="133" t="str">
        <f>Inputs!B39</f>
        <v>N/A</v>
      </c>
      <c r="C39" s="133" t="str">
        <f>Inputs!C39</f>
        <v>Internal Labour</v>
      </c>
      <c r="D39" s="133">
        <f>Inputs!D39</f>
        <v>606799</v>
      </c>
      <c r="E39" s="133" t="str">
        <f>Inputs!E39</f>
        <v>GM - Regulation</v>
      </c>
      <c r="F39" s="290">
        <f>IF(Inputs!DT39=$F$1,Inputs!F39,
IF(Inputs!DT39='Key assumptions'!$E$118,Inputs!F39*'Key assumptions'!$H$118,Inputs!F39*'Key assumptions'!$H$119))</f>
        <v>491.02</v>
      </c>
      <c r="G39" s="290">
        <f>IF(Inputs!DT39=$F$1,Inputs!G39,Inputs!G39*'Key assumptions'!$H$118)</f>
        <v>219.4</v>
      </c>
      <c r="H39" s="281"/>
      <c r="I39" s="281"/>
      <c r="J39" s="281"/>
      <c r="K39" s="281"/>
      <c r="L39" s="281"/>
      <c r="M39" s="389" t="str">
        <f>Inputs!M39</f>
        <v>[C-i-C]</v>
      </c>
      <c r="N39" s="389" t="str">
        <f>Inputs!N39</f>
        <v>[C-i-C]</v>
      </c>
      <c r="O39" s="389" t="str">
        <f>Inputs!O39</f>
        <v>[C-i-C]</v>
      </c>
      <c r="P39" s="389" t="str">
        <f>Inputs!P39</f>
        <v>[C-i-C]</v>
      </c>
      <c r="Q39" s="389" t="str">
        <f>Inputs!Q39</f>
        <v>[C-i-C]</v>
      </c>
      <c r="R39" s="389" t="str">
        <f>Inputs!R39</f>
        <v>[C-i-C]</v>
      </c>
      <c r="S39" s="389" t="str">
        <f>Inputs!S39</f>
        <v>[C-i-C]</v>
      </c>
      <c r="T39" s="389" t="str">
        <f>Inputs!T39</f>
        <v>[C-i-C]</v>
      </c>
      <c r="U39" s="389" t="str">
        <f>Inputs!U39</f>
        <v>[C-i-C]</v>
      </c>
      <c r="V39" s="389" t="str">
        <f>Inputs!V39</f>
        <v>[C-i-C]</v>
      </c>
      <c r="W39" s="389" t="str">
        <f>Inputs!W39</f>
        <v>[C-i-C]</v>
      </c>
      <c r="X39" s="389" t="str">
        <f>Inputs!X39</f>
        <v>[C-i-C]</v>
      </c>
      <c r="Y39" s="389" t="str">
        <f>Inputs!Y39</f>
        <v>[C-i-C]</v>
      </c>
      <c r="Z39" s="389" t="str">
        <f>Inputs!Z39</f>
        <v>[C-i-C]</v>
      </c>
      <c r="AA39" s="389" t="str">
        <f>Inputs!AA39</f>
        <v>[C-i-C]</v>
      </c>
      <c r="AB39" s="389" t="str">
        <f>Inputs!AB39</f>
        <v>[C-i-C]</v>
      </c>
      <c r="AC39" s="389" t="str">
        <f>Inputs!AC39</f>
        <v>[C-i-C]</v>
      </c>
      <c r="AD39" s="389" t="str">
        <f>Inputs!AD39</f>
        <v>[C-i-C]</v>
      </c>
      <c r="AE39" s="389" t="str">
        <f>Inputs!AE39</f>
        <v>[C-i-C]</v>
      </c>
      <c r="AF39" s="389" t="str">
        <f>Inputs!AF39</f>
        <v>[C-i-C]</v>
      </c>
      <c r="AG39" s="389" t="str">
        <f>Inputs!AG39</f>
        <v>[C-i-C]</v>
      </c>
      <c r="AH39" s="389" t="str">
        <f>Inputs!AH39</f>
        <v>[C-i-C]</v>
      </c>
      <c r="AI39" s="254">
        <f>Inputs!AI39</f>
        <v>0.05</v>
      </c>
      <c r="AJ39" s="254">
        <f>Inputs!AJ39</f>
        <v>0.05</v>
      </c>
      <c r="AK39" s="254">
        <f>Inputs!AK39</f>
        <v>0.05</v>
      </c>
      <c r="AL39" s="254">
        <f>Inputs!AL39</f>
        <v>0.05</v>
      </c>
      <c r="AM39" s="254">
        <f>Inputs!AM39</f>
        <v>0.05</v>
      </c>
      <c r="AN39" s="254">
        <f>Inputs!AN39</f>
        <v>0.05</v>
      </c>
      <c r="AO39" s="254">
        <f>Inputs!AO39</f>
        <v>0.05</v>
      </c>
      <c r="AP39" s="254">
        <f>Inputs!AP39</f>
        <v>0.05</v>
      </c>
      <c r="AQ39" s="254">
        <f>Inputs!AQ39</f>
        <v>0.05</v>
      </c>
      <c r="AR39" s="254">
        <f>Inputs!AR39</f>
        <v>0.05</v>
      </c>
      <c r="AS39" s="254">
        <f>Inputs!AS39</f>
        <v>0.05</v>
      </c>
      <c r="AT39" s="254">
        <f>Inputs!AT39</f>
        <v>0.05</v>
      </c>
      <c r="AU39" s="254">
        <f>Inputs!AU39</f>
        <v>0.05</v>
      </c>
      <c r="AV39" s="254">
        <f>Inputs!AV39</f>
        <v>0.05</v>
      </c>
      <c r="AW39" s="254">
        <f>Inputs!AW39</f>
        <v>0.05</v>
      </c>
      <c r="AX39" s="254">
        <f>Inputs!AX39</f>
        <v>0</v>
      </c>
      <c r="AY39" s="254">
        <f>Inputs!AY39</f>
        <v>0</v>
      </c>
      <c r="AZ39" s="254">
        <f>Inputs!AZ39</f>
        <v>0</v>
      </c>
      <c r="BA39" s="254">
        <f>Inputs!BA39</f>
        <v>0</v>
      </c>
      <c r="BB39" s="254">
        <f>Inputs!BB39</f>
        <v>0</v>
      </c>
      <c r="BC39" s="254">
        <f>Inputs!BC39</f>
        <v>0</v>
      </c>
      <c r="BD39" s="254">
        <f>Inputs!BD39</f>
        <v>0</v>
      </c>
      <c r="BE39" s="254">
        <f>Inputs!BE39</f>
        <v>0</v>
      </c>
      <c r="BF39" s="254">
        <f>Inputs!BF39</f>
        <v>0</v>
      </c>
      <c r="BG39" s="254">
        <f>Inputs!BG39</f>
        <v>0</v>
      </c>
      <c r="BH39" s="254">
        <f>Inputs!BH39</f>
        <v>0</v>
      </c>
      <c r="BI39" s="254">
        <f>Inputs!BI39</f>
        <v>0</v>
      </c>
      <c r="BJ39" s="254">
        <f>Inputs!BJ39</f>
        <v>0</v>
      </c>
      <c r="BK39" s="254">
        <f>Inputs!BK39</f>
        <v>0</v>
      </c>
      <c r="BL39" s="254">
        <f>Inputs!BL39</f>
        <v>0</v>
      </c>
      <c r="BN39" s="255">
        <f>IF(OR($C39="Non-Labour",$C39="Labour-related"),IF(Inputs!$DT39=$F$1,Inputs!BN39,Inputs!BN39*'Key assumptions'!$H$118),$F39*N(H39)*avg_hrs)</f>
        <v>0</v>
      </c>
      <c r="BO39" s="255">
        <f>IF(OR($C39="Non-Labour",$C39="Labour-related"),IF(Inputs!$DT39=$F$1,Inputs!BO39,Inputs!BO39*'Key assumptions'!$H$118),$F39*N(I39)*avg_hrs)</f>
        <v>0</v>
      </c>
      <c r="BP39" s="255">
        <f>IF(OR($C39="Non-Labour",$C39="Labour-related"),IF(Inputs!$DT39=$F$1,Inputs!BP39,Inputs!BP39*'Key assumptions'!$H$118),$F39*N(J39)*avg_hrs)</f>
        <v>0</v>
      </c>
      <c r="BQ39" s="255">
        <f>IF(OR($C39="Non-Labour",$C39="Labour-related"),IF(Inputs!$DT39=$F$1,Inputs!BQ39,Inputs!BQ39*'Key assumptions'!$H$118),$F39*N(K39)*avg_hrs)</f>
        <v>0</v>
      </c>
      <c r="BR39" s="255">
        <f>IF(OR($C39="Non-Labour",$C39="Labour-related"),IF(Inputs!$DT39=$F$1,Inputs!BR39,Inputs!BR39*'Key assumptions'!$H$118),$F39*N(L39)*avg_hrs)</f>
        <v>0</v>
      </c>
      <c r="BS39" s="390" t="s">
        <v>411</v>
      </c>
      <c r="BT39" s="390" t="s">
        <v>411</v>
      </c>
      <c r="BU39" s="390" t="s">
        <v>411</v>
      </c>
      <c r="BV39" s="390" t="s">
        <v>411</v>
      </c>
      <c r="BW39" s="390" t="s">
        <v>411</v>
      </c>
      <c r="BX39" s="390" t="s">
        <v>411</v>
      </c>
      <c r="BY39" s="390" t="s">
        <v>411</v>
      </c>
      <c r="BZ39" s="390" t="s">
        <v>411</v>
      </c>
      <c r="CA39" s="390" t="s">
        <v>411</v>
      </c>
      <c r="CB39" s="390" t="s">
        <v>411</v>
      </c>
      <c r="CC39" s="390" t="s">
        <v>411</v>
      </c>
      <c r="CD39" s="390" t="s">
        <v>411</v>
      </c>
      <c r="CE39" s="390" t="s">
        <v>411</v>
      </c>
      <c r="CF39" s="390" t="s">
        <v>411</v>
      </c>
      <c r="CG39" s="390" t="s">
        <v>411</v>
      </c>
      <c r="CH39" s="390" t="s">
        <v>411</v>
      </c>
      <c r="CI39" s="390" t="s">
        <v>411</v>
      </c>
      <c r="CJ39" s="390" t="s">
        <v>411</v>
      </c>
      <c r="CK39" s="390" t="s">
        <v>411</v>
      </c>
      <c r="CL39" s="390" t="s">
        <v>411</v>
      </c>
      <c r="CM39" s="390" t="s">
        <v>411</v>
      </c>
      <c r="CN39" s="390" t="s">
        <v>411</v>
      </c>
      <c r="CO39" s="255">
        <f>IF(OR($C39="Non-Labour",$C39="Labour-related"),IF(Inputs!$DT39=$F$1,Inputs!CO39,Inputs!CO39*'Key assumptions'!$H$118),$F39*N(AI39)*avg_hrs)</f>
        <v>3682.65</v>
      </c>
      <c r="CP39" s="255">
        <f>IF(OR($C39="Non-Labour",$C39="Labour-related"),IF(Inputs!$DT39=$F$1,Inputs!CP39,Inputs!CP39*'Key assumptions'!$H$118),$F39*N(AJ39)*avg_hrs)</f>
        <v>3682.65</v>
      </c>
      <c r="CQ39" s="255">
        <f>IF(OR($C39="Non-Labour",$C39="Labour-related"),IF(Inputs!$DT39=$F$1,Inputs!CQ39,Inputs!CQ39*'Key assumptions'!$H$118),$F39*N(AK39)*avg_hrs)</f>
        <v>3682.65</v>
      </c>
      <c r="CR39" s="255">
        <f>IF(OR($C39="Non-Labour",$C39="Labour-related"),IF(Inputs!$DT39=$F$1,Inputs!CR39,Inputs!CR39*'Key assumptions'!$H$118),$F39*N(AL39)*avg_hrs)</f>
        <v>3682.65</v>
      </c>
      <c r="CS39" s="255">
        <f>IF(OR($C39="Non-Labour",$C39="Labour-related"),IF(Inputs!$DT39=$F$1,Inputs!CS39,Inputs!CS39*'Key assumptions'!$H$118),$F39*N(AM39)*avg_hrs)</f>
        <v>3682.65</v>
      </c>
      <c r="CT39" s="255">
        <f>IF(OR($C39="Non-Labour",$C39="Labour-related"),IF(Inputs!$DT39=$F$1,Inputs!CT39,Inputs!CT39*'Key assumptions'!$H$118),$F39*N(AN39)*avg_hrs)</f>
        <v>3682.65</v>
      </c>
      <c r="CU39" s="255">
        <f>IF(OR($C39="Non-Labour",$C39="Labour-related"),IF(Inputs!$DT39=$F$1,Inputs!CU39,Inputs!CU39*'Key assumptions'!$H$118),$F39*N(AO39)*avg_hrs)</f>
        <v>3682.65</v>
      </c>
      <c r="CV39" s="255">
        <f>IF(OR($C39="Non-Labour",$C39="Labour-related"),IF(Inputs!$DT39=$F$1,Inputs!CV39,Inputs!CV39*'Key assumptions'!$H$118),$F39*N(AP39)*avg_hrs)</f>
        <v>3682.65</v>
      </c>
      <c r="CW39" s="255">
        <f>IF(OR($C39="Non-Labour",$C39="Labour-related"),IF(Inputs!$DT39=$F$1,Inputs!CW39,Inputs!CW39*'Key assumptions'!$H$118),$F39*N(AQ39)*avg_hrs)</f>
        <v>3682.65</v>
      </c>
      <c r="CX39" s="255">
        <f>IF(OR($C39="Non-Labour",$C39="Labour-related"),IF(Inputs!$DT39=$F$1,Inputs!CX39,Inputs!CX39*'Key assumptions'!$H$118),$F39*N(AR39)*avg_hrs)</f>
        <v>3682.65</v>
      </c>
      <c r="CY39" s="255">
        <f>IF(OR($C39="Non-Labour",$C39="Labour-related"),IF(Inputs!$DT39=$F$1,Inputs!CY39,Inputs!CY39*'Key assumptions'!$H$118),$F39*N(AS39)*avg_hrs)</f>
        <v>3682.65</v>
      </c>
      <c r="CZ39" s="255">
        <f>IF(OR($C39="Non-Labour",$C39="Labour-related"),IF(Inputs!$DT39=$F$1,Inputs!CZ39,Inputs!CZ39*'Key assumptions'!$H$118),$F39*N(AT39)*avg_hrs)</f>
        <v>3682.65</v>
      </c>
      <c r="DA39" s="255">
        <f>IF(OR($C39="Non-Labour",$C39="Labour-related"),IF(Inputs!$DT39=$F$1,Inputs!DA39,Inputs!DA39*'Key assumptions'!$H$118),$F39*N(AU39)*avg_hrs)</f>
        <v>3682.65</v>
      </c>
      <c r="DB39" s="255">
        <f>IF(OR($C39="Non-Labour",$C39="Labour-related"),IF(Inputs!$DT39=$F$1,Inputs!DB39,Inputs!DB39*'Key assumptions'!$H$118),$F39*N(AV39)*avg_hrs)</f>
        <v>3682.65</v>
      </c>
      <c r="DC39" s="255">
        <f>IF(OR($C39="Non-Labour",$C39="Labour-related"),IF(Inputs!$DT39=$F$1,Inputs!DC39,Inputs!DC39*'Key assumptions'!$H$118),$F39*N(AW39)*avg_hrs)</f>
        <v>3682.65</v>
      </c>
      <c r="DD39" s="255">
        <f>IF(OR($C39="Non-Labour",$C39="Labour-related"),IF(Inputs!$DT39=$F$1,Inputs!DD39,Inputs!DD39*'Key assumptions'!$H$118),$F39*N(AX39)*avg_hrs)</f>
        <v>0</v>
      </c>
      <c r="DE39" s="255">
        <f>IF(OR($C39="Non-Labour",$C39="Labour-related"),IF(Inputs!$DT39=$F$1,Inputs!DE39,Inputs!DE39*'Key assumptions'!$H$118),$F39*N(AY39)*avg_hrs)</f>
        <v>0</v>
      </c>
      <c r="DF39" s="255">
        <f>IF(OR($C39="Non-Labour",$C39="Labour-related"),IF(Inputs!$DT39=$F$1,Inputs!DF39,Inputs!DF39*'Key assumptions'!$H$118),$F39*N(AZ39)*avg_hrs)</f>
        <v>0</v>
      </c>
      <c r="DG39" s="255">
        <f>IF(OR($C39="Non-Labour",$C39="Labour-related"),IF(Inputs!$DT39=$F$1,Inputs!DG39,Inputs!DG39*'Key assumptions'!$H$118),$F39*N(BA39)*avg_hrs)</f>
        <v>0</v>
      </c>
      <c r="DH39" s="255">
        <f>IF(OR($C39="Non-Labour",$C39="Labour-related"),IF(Inputs!$DT39=$F$1,Inputs!DH39,Inputs!DH39*'Key assumptions'!$H$118),$F39*N(BB39)*avg_hrs)</f>
        <v>0</v>
      </c>
      <c r="DI39" s="255">
        <f>IF(OR($C39="Non-Labour",$C39="Labour-related"),IF(Inputs!$DT39=$F$1,Inputs!DI39,Inputs!DI39*'Key assumptions'!$H$118),$F39*N(BC39)*avg_hrs)</f>
        <v>0</v>
      </c>
      <c r="DJ39" s="255">
        <f>IF(OR($C39="Non-Labour",$C39="Labour-related"),IF(Inputs!$DT39=$F$1,Inputs!DJ39,Inputs!DJ39*'Key assumptions'!$H$118),$F39*N(BD39)*avg_hrs)</f>
        <v>0</v>
      </c>
      <c r="DK39" s="255">
        <f>IF(OR($C39="Non-Labour",$C39="Labour-related"),IF(Inputs!$DT39=$F$1,Inputs!DK39,Inputs!DK39*'Key assumptions'!$H$118),$F39*N(BE39)*avg_hrs)</f>
        <v>0</v>
      </c>
      <c r="DL39" s="255">
        <f>IF(OR($C39="Non-Labour",$C39="Labour-related"),IF(Inputs!$DT39=$F$1,Inputs!DL39,Inputs!DL39*'Key assumptions'!$H$118),$F39*N(BF39)*avg_hrs)</f>
        <v>0</v>
      </c>
      <c r="DM39" s="255">
        <f>IF(OR($C39="Non-Labour",$C39="Labour-related"),IF(Inputs!$DT39=$F$1,Inputs!DM39,Inputs!DM39*'Key assumptions'!$H$118),$F39*N(BG39)*avg_hrs)</f>
        <v>0</v>
      </c>
      <c r="DN39" s="255">
        <f>IF(OR($C39="Non-Labour",$C39="Labour-related"),IF(Inputs!$DT39=$F$1,Inputs!DN39,Inputs!DN39*'Key assumptions'!$H$118),$F39*N(BH39)*avg_hrs)</f>
        <v>0</v>
      </c>
      <c r="DO39" s="255">
        <f>IF(OR($C39="Non-Labour",$C39="Labour-related"),IF(Inputs!$DT39=$F$1,Inputs!DO39,Inputs!DO39*'Key assumptions'!$H$118),$F39*N(BI39)*avg_hrs)</f>
        <v>0</v>
      </c>
      <c r="DP39" s="255">
        <f>IF(OR($C39="Non-Labour",$C39="Labour-related"),IF(Inputs!$DT39=$F$1,Inputs!DP39,Inputs!DP39*'Key assumptions'!$H$118),$F39*N(BJ39)*avg_hrs)</f>
        <v>0</v>
      </c>
      <c r="DQ39" s="255">
        <f>IF(OR($C39="Non-Labour",$C39="Labour-related"),IF(Inputs!$DT39=$F$1,Inputs!DQ39,Inputs!DQ39*'Key assumptions'!$H$118),$F39*N(BK39)*avg_hrs)</f>
        <v>0</v>
      </c>
      <c r="DR39" s="255">
        <f>IF(OR($C39="Non-Labour",$C39="Labour-related"),IF(Inputs!$DT39=$F$1,Inputs!DR39,Inputs!DR39*'Key assumptions'!$H$118),$F39*N(BL39)*avg_hrs)</f>
        <v>0</v>
      </c>
      <c r="DT39" s="133" t="s">
        <v>213</v>
      </c>
      <c r="DU39" s="304"/>
      <c r="DV39" s="304"/>
      <c r="DW39" s="304"/>
      <c r="DX39" s="304"/>
      <c r="DY39" s="304"/>
      <c r="DZ39" s="304"/>
      <c r="EA39" s="255">
        <v>62605.05</v>
      </c>
      <c r="EB39" s="255">
        <v>44191.80000000001</v>
      </c>
      <c r="EC39" s="255">
        <v>44191.80000000001</v>
      </c>
      <c r="ED39" s="255">
        <f t="shared" si="9"/>
        <v>33143.850000000006</v>
      </c>
      <c r="EE39" s="255">
        <f t="shared" si="9"/>
        <v>0</v>
      </c>
      <c r="EF39" s="255">
        <f t="shared" si="7"/>
        <v>184132.50000000003</v>
      </c>
    </row>
    <row r="40" spans="1:136" x14ac:dyDescent="0.4">
      <c r="A40" s="133" t="str">
        <f>Inputs!A40</f>
        <v>Other support and corporate roles</v>
      </c>
      <c r="B40" s="133" t="str">
        <f>Inputs!B40</f>
        <v>N/A</v>
      </c>
      <c r="C40" s="133" t="str">
        <f>Inputs!C40</f>
        <v>Internal Labour</v>
      </c>
      <c r="D40" s="133">
        <f>Inputs!D40</f>
        <v>606799</v>
      </c>
      <c r="E40" s="133" t="str">
        <f>Inputs!E40</f>
        <v>Legal Counsel Senior</v>
      </c>
      <c r="F40" s="290">
        <f>IF(Inputs!DT40=$F$1,Inputs!F40,
IF(Inputs!DT40='Key assumptions'!$E$118,Inputs!F40*'Key assumptions'!$H$118,Inputs!F40*'Key assumptions'!$H$119))</f>
        <v>316.45</v>
      </c>
      <c r="G40" s="290">
        <f>IF(Inputs!DT40=$F$1,Inputs!G40,Inputs!G40*'Key assumptions'!$H$118)</f>
        <v>141.4</v>
      </c>
      <c r="H40" s="281"/>
      <c r="I40" s="281"/>
      <c r="J40" s="281"/>
      <c r="K40" s="281"/>
      <c r="L40" s="281"/>
      <c r="M40" s="389" t="str">
        <f>Inputs!M40</f>
        <v>[C-i-C]</v>
      </c>
      <c r="N40" s="389" t="str">
        <f>Inputs!N40</f>
        <v>[C-i-C]</v>
      </c>
      <c r="O40" s="389" t="str">
        <f>Inputs!O40</f>
        <v>[C-i-C]</v>
      </c>
      <c r="P40" s="389" t="str">
        <f>Inputs!P40</f>
        <v>[C-i-C]</v>
      </c>
      <c r="Q40" s="389" t="str">
        <f>Inputs!Q40</f>
        <v>[C-i-C]</v>
      </c>
      <c r="R40" s="389" t="str">
        <f>Inputs!R40</f>
        <v>[C-i-C]</v>
      </c>
      <c r="S40" s="389" t="str">
        <f>Inputs!S40</f>
        <v>[C-i-C]</v>
      </c>
      <c r="T40" s="389" t="str">
        <f>Inputs!T40</f>
        <v>[C-i-C]</v>
      </c>
      <c r="U40" s="389" t="str">
        <f>Inputs!U40</f>
        <v>[C-i-C]</v>
      </c>
      <c r="V40" s="389" t="str">
        <f>Inputs!V40</f>
        <v>[C-i-C]</v>
      </c>
      <c r="W40" s="389" t="str">
        <f>Inputs!W40</f>
        <v>[C-i-C]</v>
      </c>
      <c r="X40" s="389" t="str">
        <f>Inputs!X40</f>
        <v>[C-i-C]</v>
      </c>
      <c r="Y40" s="389" t="str">
        <f>Inputs!Y40</f>
        <v>[C-i-C]</v>
      </c>
      <c r="Z40" s="389" t="str">
        <f>Inputs!Z40</f>
        <v>[C-i-C]</v>
      </c>
      <c r="AA40" s="389" t="str">
        <f>Inputs!AA40</f>
        <v>[C-i-C]</v>
      </c>
      <c r="AB40" s="389" t="str">
        <f>Inputs!AB40</f>
        <v>[C-i-C]</v>
      </c>
      <c r="AC40" s="389" t="str">
        <f>Inputs!AC40</f>
        <v>[C-i-C]</v>
      </c>
      <c r="AD40" s="389" t="str">
        <f>Inputs!AD40</f>
        <v>[C-i-C]</v>
      </c>
      <c r="AE40" s="389" t="str">
        <f>Inputs!AE40</f>
        <v>[C-i-C]</v>
      </c>
      <c r="AF40" s="389" t="str">
        <f>Inputs!AF40</f>
        <v>[C-i-C]</v>
      </c>
      <c r="AG40" s="389" t="str">
        <f>Inputs!AG40</f>
        <v>[C-i-C]</v>
      </c>
      <c r="AH40" s="389" t="str">
        <f>Inputs!AH40</f>
        <v>[C-i-C]</v>
      </c>
      <c r="AI40" s="254">
        <f>Inputs!AI40</f>
        <v>0.2</v>
      </c>
      <c r="AJ40" s="254">
        <f>Inputs!AJ40</f>
        <v>0.2</v>
      </c>
      <c r="AK40" s="254">
        <f>Inputs!AK40</f>
        <v>0.2</v>
      </c>
      <c r="AL40" s="254">
        <f>Inputs!AL40</f>
        <v>0.2</v>
      </c>
      <c r="AM40" s="254">
        <f>Inputs!AM40</f>
        <v>0.2</v>
      </c>
      <c r="AN40" s="254">
        <f>Inputs!AN40</f>
        <v>0.2</v>
      </c>
      <c r="AO40" s="254">
        <f>Inputs!AO40</f>
        <v>0.2</v>
      </c>
      <c r="AP40" s="254">
        <f>Inputs!AP40</f>
        <v>0.2</v>
      </c>
      <c r="AQ40" s="254">
        <f>Inputs!AQ40</f>
        <v>0.2</v>
      </c>
      <c r="AR40" s="254">
        <f>Inputs!AR40</f>
        <v>0.2</v>
      </c>
      <c r="AS40" s="254">
        <f>Inputs!AS40</f>
        <v>0.2</v>
      </c>
      <c r="AT40" s="254">
        <f>Inputs!AT40</f>
        <v>0.2</v>
      </c>
      <c r="AU40" s="254">
        <f>Inputs!AU40</f>
        <v>0.2</v>
      </c>
      <c r="AV40" s="254">
        <f>Inputs!AV40</f>
        <v>0.2</v>
      </c>
      <c r="AW40" s="254">
        <f>Inputs!AW40</f>
        <v>0.2</v>
      </c>
      <c r="AX40" s="254">
        <f>Inputs!AX40</f>
        <v>0</v>
      </c>
      <c r="AY40" s="254">
        <f>Inputs!AY40</f>
        <v>0</v>
      </c>
      <c r="AZ40" s="254">
        <f>Inputs!AZ40</f>
        <v>0</v>
      </c>
      <c r="BA40" s="254">
        <f>Inputs!BA40</f>
        <v>0</v>
      </c>
      <c r="BB40" s="254">
        <f>Inputs!BB40</f>
        <v>0</v>
      </c>
      <c r="BC40" s="254">
        <f>Inputs!BC40</f>
        <v>0</v>
      </c>
      <c r="BD40" s="254">
        <f>Inputs!BD40</f>
        <v>0</v>
      </c>
      <c r="BE40" s="254">
        <f>Inputs!BE40</f>
        <v>0</v>
      </c>
      <c r="BF40" s="254">
        <f>Inputs!BF40</f>
        <v>0</v>
      </c>
      <c r="BG40" s="254">
        <f>Inputs!BG40</f>
        <v>0</v>
      </c>
      <c r="BH40" s="254">
        <f>Inputs!BH40</f>
        <v>0</v>
      </c>
      <c r="BI40" s="254">
        <f>Inputs!BI40</f>
        <v>0</v>
      </c>
      <c r="BJ40" s="254">
        <f>Inputs!BJ40</f>
        <v>0</v>
      </c>
      <c r="BK40" s="254">
        <f>Inputs!BK40</f>
        <v>0</v>
      </c>
      <c r="BL40" s="254">
        <f>Inputs!BL40</f>
        <v>0</v>
      </c>
      <c r="BN40" s="255">
        <f>IF(OR($C40="Non-Labour",$C40="Labour-related"),IF(Inputs!$DT40=$F$1,Inputs!BN40,Inputs!BN40*'Key assumptions'!$H$118),$F40*N(H40)*avg_hrs)</f>
        <v>0</v>
      </c>
      <c r="BO40" s="255">
        <f>IF(OR($C40="Non-Labour",$C40="Labour-related"),IF(Inputs!$DT40=$F$1,Inputs!BO40,Inputs!BO40*'Key assumptions'!$H$118),$F40*N(I40)*avg_hrs)</f>
        <v>0</v>
      </c>
      <c r="BP40" s="255">
        <f>IF(OR($C40="Non-Labour",$C40="Labour-related"),IF(Inputs!$DT40=$F$1,Inputs!BP40,Inputs!BP40*'Key assumptions'!$H$118),$F40*N(J40)*avg_hrs)</f>
        <v>0</v>
      </c>
      <c r="BQ40" s="255">
        <f>IF(OR($C40="Non-Labour",$C40="Labour-related"),IF(Inputs!$DT40=$F$1,Inputs!BQ40,Inputs!BQ40*'Key assumptions'!$H$118),$F40*N(K40)*avg_hrs)</f>
        <v>0</v>
      </c>
      <c r="BR40" s="255">
        <f>IF(OR($C40="Non-Labour",$C40="Labour-related"),IF(Inputs!$DT40=$F$1,Inputs!BR40,Inputs!BR40*'Key assumptions'!$H$118),$F40*N(L40)*avg_hrs)</f>
        <v>0</v>
      </c>
      <c r="BS40" s="390" t="s">
        <v>411</v>
      </c>
      <c r="BT40" s="390" t="s">
        <v>411</v>
      </c>
      <c r="BU40" s="390" t="s">
        <v>411</v>
      </c>
      <c r="BV40" s="390" t="s">
        <v>411</v>
      </c>
      <c r="BW40" s="390" t="s">
        <v>411</v>
      </c>
      <c r="BX40" s="390" t="s">
        <v>411</v>
      </c>
      <c r="BY40" s="390" t="s">
        <v>411</v>
      </c>
      <c r="BZ40" s="390" t="s">
        <v>411</v>
      </c>
      <c r="CA40" s="390" t="s">
        <v>411</v>
      </c>
      <c r="CB40" s="390" t="s">
        <v>411</v>
      </c>
      <c r="CC40" s="390" t="s">
        <v>411</v>
      </c>
      <c r="CD40" s="390" t="s">
        <v>411</v>
      </c>
      <c r="CE40" s="390" t="s">
        <v>411</v>
      </c>
      <c r="CF40" s="390" t="s">
        <v>411</v>
      </c>
      <c r="CG40" s="390" t="s">
        <v>411</v>
      </c>
      <c r="CH40" s="390" t="s">
        <v>411</v>
      </c>
      <c r="CI40" s="390" t="s">
        <v>411</v>
      </c>
      <c r="CJ40" s="390" t="s">
        <v>411</v>
      </c>
      <c r="CK40" s="390" t="s">
        <v>411</v>
      </c>
      <c r="CL40" s="390" t="s">
        <v>411</v>
      </c>
      <c r="CM40" s="390" t="s">
        <v>411</v>
      </c>
      <c r="CN40" s="390" t="s">
        <v>411</v>
      </c>
      <c r="CO40" s="255">
        <f>IF(OR($C40="Non-Labour",$C40="Labour-related"),IF(Inputs!$DT40=$F$1,Inputs!CO40,Inputs!CO40*'Key assumptions'!$H$118),$F40*N(AI40)*avg_hrs)</f>
        <v>9493.5</v>
      </c>
      <c r="CP40" s="255">
        <f>IF(OR($C40="Non-Labour",$C40="Labour-related"),IF(Inputs!$DT40=$F$1,Inputs!CP40,Inputs!CP40*'Key assumptions'!$H$118),$F40*N(AJ40)*avg_hrs)</f>
        <v>9493.5</v>
      </c>
      <c r="CQ40" s="255">
        <f>IF(OR($C40="Non-Labour",$C40="Labour-related"),IF(Inputs!$DT40=$F$1,Inputs!CQ40,Inputs!CQ40*'Key assumptions'!$H$118),$F40*N(AK40)*avg_hrs)</f>
        <v>9493.5</v>
      </c>
      <c r="CR40" s="255">
        <f>IF(OR($C40="Non-Labour",$C40="Labour-related"),IF(Inputs!$DT40=$F$1,Inputs!CR40,Inputs!CR40*'Key assumptions'!$H$118),$F40*N(AL40)*avg_hrs)</f>
        <v>9493.5</v>
      </c>
      <c r="CS40" s="255">
        <f>IF(OR($C40="Non-Labour",$C40="Labour-related"),IF(Inputs!$DT40=$F$1,Inputs!CS40,Inputs!CS40*'Key assumptions'!$H$118),$F40*N(AM40)*avg_hrs)</f>
        <v>9493.5</v>
      </c>
      <c r="CT40" s="255">
        <f>IF(OR($C40="Non-Labour",$C40="Labour-related"),IF(Inputs!$DT40=$F$1,Inputs!CT40,Inputs!CT40*'Key assumptions'!$H$118),$F40*N(AN40)*avg_hrs)</f>
        <v>9493.5</v>
      </c>
      <c r="CU40" s="255">
        <f>IF(OR($C40="Non-Labour",$C40="Labour-related"),IF(Inputs!$DT40=$F$1,Inputs!CU40,Inputs!CU40*'Key assumptions'!$H$118),$F40*N(AO40)*avg_hrs)</f>
        <v>9493.5</v>
      </c>
      <c r="CV40" s="255">
        <f>IF(OR($C40="Non-Labour",$C40="Labour-related"),IF(Inputs!$DT40=$F$1,Inputs!CV40,Inputs!CV40*'Key assumptions'!$H$118),$F40*N(AP40)*avg_hrs)</f>
        <v>9493.5</v>
      </c>
      <c r="CW40" s="255">
        <f>IF(OR($C40="Non-Labour",$C40="Labour-related"),IF(Inputs!$DT40=$F$1,Inputs!CW40,Inputs!CW40*'Key assumptions'!$H$118),$F40*N(AQ40)*avg_hrs)</f>
        <v>9493.5</v>
      </c>
      <c r="CX40" s="255">
        <f>IF(OR($C40="Non-Labour",$C40="Labour-related"),IF(Inputs!$DT40=$F$1,Inputs!CX40,Inputs!CX40*'Key assumptions'!$H$118),$F40*N(AR40)*avg_hrs)</f>
        <v>9493.5</v>
      </c>
      <c r="CY40" s="255">
        <f>IF(OR($C40="Non-Labour",$C40="Labour-related"),IF(Inputs!$DT40=$F$1,Inputs!CY40,Inputs!CY40*'Key assumptions'!$H$118),$F40*N(AS40)*avg_hrs)</f>
        <v>9493.5</v>
      </c>
      <c r="CZ40" s="255">
        <f>IF(OR($C40="Non-Labour",$C40="Labour-related"),IF(Inputs!$DT40=$F$1,Inputs!CZ40,Inputs!CZ40*'Key assumptions'!$H$118),$F40*N(AT40)*avg_hrs)</f>
        <v>9493.5</v>
      </c>
      <c r="DA40" s="255">
        <f>IF(OR($C40="Non-Labour",$C40="Labour-related"),IF(Inputs!$DT40=$F$1,Inputs!DA40,Inputs!DA40*'Key assumptions'!$H$118),$F40*N(AU40)*avg_hrs)</f>
        <v>9493.5</v>
      </c>
      <c r="DB40" s="255">
        <f>IF(OR($C40="Non-Labour",$C40="Labour-related"),IF(Inputs!$DT40=$F$1,Inputs!DB40,Inputs!DB40*'Key assumptions'!$H$118),$F40*N(AV40)*avg_hrs)</f>
        <v>9493.5</v>
      </c>
      <c r="DC40" s="255">
        <f>IF(OR($C40="Non-Labour",$C40="Labour-related"),IF(Inputs!$DT40=$F$1,Inputs!DC40,Inputs!DC40*'Key assumptions'!$H$118),$F40*N(AW40)*avg_hrs)</f>
        <v>9493.5</v>
      </c>
      <c r="DD40" s="255">
        <f>IF(OR($C40="Non-Labour",$C40="Labour-related"),IF(Inputs!$DT40=$F$1,Inputs!DD40,Inputs!DD40*'Key assumptions'!$H$118),$F40*N(AX40)*avg_hrs)</f>
        <v>0</v>
      </c>
      <c r="DE40" s="255">
        <f>IF(OR($C40="Non-Labour",$C40="Labour-related"),IF(Inputs!$DT40=$F$1,Inputs!DE40,Inputs!DE40*'Key assumptions'!$H$118),$F40*N(AY40)*avg_hrs)</f>
        <v>0</v>
      </c>
      <c r="DF40" s="255">
        <f>IF(OR($C40="Non-Labour",$C40="Labour-related"),IF(Inputs!$DT40=$F$1,Inputs!DF40,Inputs!DF40*'Key assumptions'!$H$118),$F40*N(AZ40)*avg_hrs)</f>
        <v>0</v>
      </c>
      <c r="DG40" s="255">
        <f>IF(OR($C40="Non-Labour",$C40="Labour-related"),IF(Inputs!$DT40=$F$1,Inputs!DG40,Inputs!DG40*'Key assumptions'!$H$118),$F40*N(BA40)*avg_hrs)</f>
        <v>0</v>
      </c>
      <c r="DH40" s="255">
        <f>IF(OR($C40="Non-Labour",$C40="Labour-related"),IF(Inputs!$DT40=$F$1,Inputs!DH40,Inputs!DH40*'Key assumptions'!$H$118),$F40*N(BB40)*avg_hrs)</f>
        <v>0</v>
      </c>
      <c r="DI40" s="255">
        <f>IF(OR($C40="Non-Labour",$C40="Labour-related"),IF(Inputs!$DT40=$F$1,Inputs!DI40,Inputs!DI40*'Key assumptions'!$H$118),$F40*N(BC40)*avg_hrs)</f>
        <v>0</v>
      </c>
      <c r="DJ40" s="255">
        <f>IF(OR($C40="Non-Labour",$C40="Labour-related"),IF(Inputs!$DT40=$F$1,Inputs!DJ40,Inputs!DJ40*'Key assumptions'!$H$118),$F40*N(BD40)*avg_hrs)</f>
        <v>0</v>
      </c>
      <c r="DK40" s="255">
        <f>IF(OR($C40="Non-Labour",$C40="Labour-related"),IF(Inputs!$DT40=$F$1,Inputs!DK40,Inputs!DK40*'Key assumptions'!$H$118),$F40*N(BE40)*avg_hrs)</f>
        <v>0</v>
      </c>
      <c r="DL40" s="255">
        <f>IF(OR($C40="Non-Labour",$C40="Labour-related"),IF(Inputs!$DT40=$F$1,Inputs!DL40,Inputs!DL40*'Key assumptions'!$H$118),$F40*N(BF40)*avg_hrs)</f>
        <v>0</v>
      </c>
      <c r="DM40" s="255">
        <f>IF(OR($C40="Non-Labour",$C40="Labour-related"),IF(Inputs!$DT40=$F$1,Inputs!DM40,Inputs!DM40*'Key assumptions'!$H$118),$F40*N(BG40)*avg_hrs)</f>
        <v>0</v>
      </c>
      <c r="DN40" s="255">
        <f>IF(OR($C40="Non-Labour",$C40="Labour-related"),IF(Inputs!$DT40=$F$1,Inputs!DN40,Inputs!DN40*'Key assumptions'!$H$118),$F40*N(BH40)*avg_hrs)</f>
        <v>0</v>
      </c>
      <c r="DO40" s="255">
        <f>IF(OR($C40="Non-Labour",$C40="Labour-related"),IF(Inputs!$DT40=$F$1,Inputs!DO40,Inputs!DO40*'Key assumptions'!$H$118),$F40*N(BI40)*avg_hrs)</f>
        <v>0</v>
      </c>
      <c r="DP40" s="255">
        <f>IF(OR($C40="Non-Labour",$C40="Labour-related"),IF(Inputs!$DT40=$F$1,Inputs!DP40,Inputs!DP40*'Key assumptions'!$H$118),$F40*N(BJ40)*avg_hrs)</f>
        <v>0</v>
      </c>
      <c r="DQ40" s="255">
        <f>IF(OR($C40="Non-Labour",$C40="Labour-related"),IF(Inputs!$DT40=$F$1,Inputs!DQ40,Inputs!DQ40*'Key assumptions'!$H$118),$F40*N(BK40)*avg_hrs)</f>
        <v>0</v>
      </c>
      <c r="DR40" s="255">
        <f>IF(OR($C40="Non-Labour",$C40="Labour-related"),IF(Inputs!$DT40=$F$1,Inputs!DR40,Inputs!DR40*'Key assumptions'!$H$118),$F40*N(BL40)*avg_hrs)</f>
        <v>0</v>
      </c>
      <c r="DT40" s="133" t="s">
        <v>213</v>
      </c>
      <c r="DU40" s="304"/>
      <c r="DV40" s="304"/>
      <c r="DW40" s="304"/>
      <c r="DX40" s="304"/>
      <c r="DY40" s="304"/>
      <c r="DZ40" s="304"/>
      <c r="EA40" s="255">
        <v>66454.5</v>
      </c>
      <c r="EB40" s="255">
        <v>113922</v>
      </c>
      <c r="EC40" s="255">
        <v>113922</v>
      </c>
      <c r="ED40" s="255">
        <f t="shared" si="9"/>
        <v>85441.5</v>
      </c>
      <c r="EE40" s="255">
        <f t="shared" si="9"/>
        <v>0</v>
      </c>
      <c r="EF40" s="255">
        <f t="shared" si="7"/>
        <v>379740</v>
      </c>
    </row>
    <row r="41" spans="1:136" x14ac:dyDescent="0.4">
      <c r="A41" s="133" t="str">
        <f>Inputs!A41</f>
        <v>Other support and corporate roles</v>
      </c>
      <c r="B41" s="133" t="str">
        <f>Inputs!B41</f>
        <v>N/A</v>
      </c>
      <c r="C41" s="133" t="str">
        <f>Inputs!C41</f>
        <v>Internal Labour</v>
      </c>
      <c r="D41" s="133">
        <f>Inputs!D41</f>
        <v>606799</v>
      </c>
      <c r="E41" s="133" t="str">
        <f>Inputs!E41</f>
        <v>GM - Regulation</v>
      </c>
      <c r="F41" s="290">
        <f>IF(Inputs!DT41=$F$1,Inputs!F41,
IF(Inputs!DT41='Key assumptions'!$E$118,Inputs!F41*'Key assumptions'!$H$118,Inputs!F41*'Key assumptions'!$H$119))</f>
        <v>491.02</v>
      </c>
      <c r="G41" s="290">
        <f>IF(Inputs!DT41=$F$1,Inputs!G41,Inputs!G41*'Key assumptions'!$H$118)</f>
        <v>219.4</v>
      </c>
      <c r="H41" s="281"/>
      <c r="I41" s="281"/>
      <c r="J41" s="281"/>
      <c r="K41" s="281"/>
      <c r="L41" s="281"/>
      <c r="M41" s="389" t="str">
        <f>Inputs!M41</f>
        <v>[C-i-C]</v>
      </c>
      <c r="N41" s="389" t="str">
        <f>Inputs!N41</f>
        <v>[C-i-C]</v>
      </c>
      <c r="O41" s="389" t="str">
        <f>Inputs!O41</f>
        <v>[C-i-C]</v>
      </c>
      <c r="P41" s="389" t="str">
        <f>Inputs!P41</f>
        <v>[C-i-C]</v>
      </c>
      <c r="Q41" s="389" t="str">
        <f>Inputs!Q41</f>
        <v>[C-i-C]</v>
      </c>
      <c r="R41" s="389" t="str">
        <f>Inputs!R41</f>
        <v>[C-i-C]</v>
      </c>
      <c r="S41" s="389" t="str">
        <f>Inputs!S41</f>
        <v>[C-i-C]</v>
      </c>
      <c r="T41" s="389" t="str">
        <f>Inputs!T41</f>
        <v>[C-i-C]</v>
      </c>
      <c r="U41" s="389" t="str">
        <f>Inputs!U41</f>
        <v>[C-i-C]</v>
      </c>
      <c r="V41" s="389" t="str">
        <f>Inputs!V41</f>
        <v>[C-i-C]</v>
      </c>
      <c r="W41" s="389" t="str">
        <f>Inputs!W41</f>
        <v>[C-i-C]</v>
      </c>
      <c r="X41" s="389" t="str">
        <f>Inputs!X41</f>
        <v>[C-i-C]</v>
      </c>
      <c r="Y41" s="389" t="str">
        <f>Inputs!Y41</f>
        <v>[C-i-C]</v>
      </c>
      <c r="Z41" s="389" t="str">
        <f>Inputs!Z41</f>
        <v>[C-i-C]</v>
      </c>
      <c r="AA41" s="389" t="str">
        <f>Inputs!AA41</f>
        <v>[C-i-C]</v>
      </c>
      <c r="AB41" s="389" t="str">
        <f>Inputs!AB41</f>
        <v>[C-i-C]</v>
      </c>
      <c r="AC41" s="389" t="str">
        <f>Inputs!AC41</f>
        <v>[C-i-C]</v>
      </c>
      <c r="AD41" s="389" t="str">
        <f>Inputs!AD41</f>
        <v>[C-i-C]</v>
      </c>
      <c r="AE41" s="389" t="str">
        <f>Inputs!AE41</f>
        <v>[C-i-C]</v>
      </c>
      <c r="AF41" s="389" t="str">
        <f>Inputs!AF41</f>
        <v>[C-i-C]</v>
      </c>
      <c r="AG41" s="389" t="str">
        <f>Inputs!AG41</f>
        <v>[C-i-C]</v>
      </c>
      <c r="AH41" s="389" t="str">
        <f>Inputs!AH41</f>
        <v>[C-i-C]</v>
      </c>
      <c r="AI41" s="254">
        <f>Inputs!AI41</f>
        <v>0.05</v>
      </c>
      <c r="AJ41" s="254">
        <f>Inputs!AJ41</f>
        <v>0.05</v>
      </c>
      <c r="AK41" s="254">
        <f>Inputs!AK41</f>
        <v>0.05</v>
      </c>
      <c r="AL41" s="254">
        <f>Inputs!AL41</f>
        <v>0.05</v>
      </c>
      <c r="AM41" s="254">
        <f>Inputs!AM41</f>
        <v>0.05</v>
      </c>
      <c r="AN41" s="254">
        <f>Inputs!AN41</f>
        <v>0.05</v>
      </c>
      <c r="AO41" s="254">
        <f>Inputs!AO41</f>
        <v>0.05</v>
      </c>
      <c r="AP41" s="254">
        <f>Inputs!AP41</f>
        <v>0.05</v>
      </c>
      <c r="AQ41" s="254">
        <f>Inputs!AQ41</f>
        <v>0.05</v>
      </c>
      <c r="AR41" s="254">
        <f>Inputs!AR41</f>
        <v>0.05</v>
      </c>
      <c r="AS41" s="254">
        <f>Inputs!AS41</f>
        <v>0.05</v>
      </c>
      <c r="AT41" s="254">
        <f>Inputs!AT41</f>
        <v>0.05</v>
      </c>
      <c r="AU41" s="254">
        <f>Inputs!AU41</f>
        <v>0.05</v>
      </c>
      <c r="AV41" s="254">
        <f>Inputs!AV41</f>
        <v>0.05</v>
      </c>
      <c r="AW41" s="254">
        <f>Inputs!AW41</f>
        <v>0.05</v>
      </c>
      <c r="AX41" s="254">
        <f>Inputs!AX41</f>
        <v>0</v>
      </c>
      <c r="AY41" s="254">
        <f>Inputs!AY41</f>
        <v>0</v>
      </c>
      <c r="AZ41" s="254">
        <f>Inputs!AZ41</f>
        <v>0</v>
      </c>
      <c r="BA41" s="254">
        <f>Inputs!BA41</f>
        <v>0</v>
      </c>
      <c r="BB41" s="254">
        <f>Inputs!BB41</f>
        <v>0</v>
      </c>
      <c r="BC41" s="254">
        <f>Inputs!BC41</f>
        <v>0</v>
      </c>
      <c r="BD41" s="254">
        <f>Inputs!BD41</f>
        <v>0</v>
      </c>
      <c r="BE41" s="254">
        <f>Inputs!BE41</f>
        <v>0</v>
      </c>
      <c r="BF41" s="254">
        <f>Inputs!BF41</f>
        <v>0</v>
      </c>
      <c r="BG41" s="254">
        <f>Inputs!BG41</f>
        <v>0</v>
      </c>
      <c r="BH41" s="254">
        <f>Inputs!BH41</f>
        <v>0</v>
      </c>
      <c r="BI41" s="254">
        <f>Inputs!BI41</f>
        <v>0</v>
      </c>
      <c r="BJ41" s="254">
        <f>Inputs!BJ41</f>
        <v>0</v>
      </c>
      <c r="BK41" s="254">
        <f>Inputs!BK41</f>
        <v>0</v>
      </c>
      <c r="BL41" s="254">
        <f>Inputs!BL41</f>
        <v>0</v>
      </c>
      <c r="BN41" s="255">
        <f>IF(OR($C41="Non-Labour",$C41="Labour-related"),IF(Inputs!$DT41=$F$1,Inputs!BN41,Inputs!BN41*'Key assumptions'!$H$118),$F41*N(H41)*avg_hrs)</f>
        <v>0</v>
      </c>
      <c r="BO41" s="255">
        <f>IF(OR($C41="Non-Labour",$C41="Labour-related"),IF(Inputs!$DT41=$F$1,Inputs!BO41,Inputs!BO41*'Key assumptions'!$H$118),$F41*N(I41)*avg_hrs)</f>
        <v>0</v>
      </c>
      <c r="BP41" s="255">
        <f>IF(OR($C41="Non-Labour",$C41="Labour-related"),IF(Inputs!$DT41=$F$1,Inputs!BP41,Inputs!BP41*'Key assumptions'!$H$118),$F41*N(J41)*avg_hrs)</f>
        <v>0</v>
      </c>
      <c r="BQ41" s="255">
        <f>IF(OR($C41="Non-Labour",$C41="Labour-related"),IF(Inputs!$DT41=$F$1,Inputs!BQ41,Inputs!BQ41*'Key assumptions'!$H$118),$F41*N(K41)*avg_hrs)</f>
        <v>0</v>
      </c>
      <c r="BR41" s="255">
        <f>IF(OR($C41="Non-Labour",$C41="Labour-related"),IF(Inputs!$DT41=$F$1,Inputs!BR41,Inputs!BR41*'Key assumptions'!$H$118),$F41*N(L41)*avg_hrs)</f>
        <v>0</v>
      </c>
      <c r="BS41" s="390" t="s">
        <v>411</v>
      </c>
      <c r="BT41" s="390" t="s">
        <v>411</v>
      </c>
      <c r="BU41" s="390" t="s">
        <v>411</v>
      </c>
      <c r="BV41" s="390" t="s">
        <v>411</v>
      </c>
      <c r="BW41" s="390" t="s">
        <v>411</v>
      </c>
      <c r="BX41" s="390" t="s">
        <v>411</v>
      </c>
      <c r="BY41" s="390" t="s">
        <v>411</v>
      </c>
      <c r="BZ41" s="390" t="s">
        <v>411</v>
      </c>
      <c r="CA41" s="390" t="s">
        <v>411</v>
      </c>
      <c r="CB41" s="390" t="s">
        <v>411</v>
      </c>
      <c r="CC41" s="390" t="s">
        <v>411</v>
      </c>
      <c r="CD41" s="390" t="s">
        <v>411</v>
      </c>
      <c r="CE41" s="390" t="s">
        <v>411</v>
      </c>
      <c r="CF41" s="390" t="s">
        <v>411</v>
      </c>
      <c r="CG41" s="390" t="s">
        <v>411</v>
      </c>
      <c r="CH41" s="390" t="s">
        <v>411</v>
      </c>
      <c r="CI41" s="390" t="s">
        <v>411</v>
      </c>
      <c r="CJ41" s="390" t="s">
        <v>411</v>
      </c>
      <c r="CK41" s="390" t="s">
        <v>411</v>
      </c>
      <c r="CL41" s="390" t="s">
        <v>411</v>
      </c>
      <c r="CM41" s="390" t="s">
        <v>411</v>
      </c>
      <c r="CN41" s="390" t="s">
        <v>411</v>
      </c>
      <c r="CO41" s="255">
        <f>IF(OR($C41="Non-Labour",$C41="Labour-related"),IF(Inputs!$DT41=$F$1,Inputs!CO41,Inputs!CO41*'Key assumptions'!$H$118),$F41*N(AI41)*avg_hrs)</f>
        <v>3682.65</v>
      </c>
      <c r="CP41" s="255">
        <f>IF(OR($C41="Non-Labour",$C41="Labour-related"),IF(Inputs!$DT41=$F$1,Inputs!CP41,Inputs!CP41*'Key assumptions'!$H$118),$F41*N(AJ41)*avg_hrs)</f>
        <v>3682.65</v>
      </c>
      <c r="CQ41" s="255">
        <f>IF(OR($C41="Non-Labour",$C41="Labour-related"),IF(Inputs!$DT41=$F$1,Inputs!CQ41,Inputs!CQ41*'Key assumptions'!$H$118),$F41*N(AK41)*avg_hrs)</f>
        <v>3682.65</v>
      </c>
      <c r="CR41" s="255">
        <f>IF(OR($C41="Non-Labour",$C41="Labour-related"),IF(Inputs!$DT41=$F$1,Inputs!CR41,Inputs!CR41*'Key assumptions'!$H$118),$F41*N(AL41)*avg_hrs)</f>
        <v>3682.65</v>
      </c>
      <c r="CS41" s="255">
        <f>IF(OR($C41="Non-Labour",$C41="Labour-related"),IF(Inputs!$DT41=$F$1,Inputs!CS41,Inputs!CS41*'Key assumptions'!$H$118),$F41*N(AM41)*avg_hrs)</f>
        <v>3682.65</v>
      </c>
      <c r="CT41" s="255">
        <f>IF(OR($C41="Non-Labour",$C41="Labour-related"),IF(Inputs!$DT41=$F$1,Inputs!CT41,Inputs!CT41*'Key assumptions'!$H$118),$F41*N(AN41)*avg_hrs)</f>
        <v>3682.65</v>
      </c>
      <c r="CU41" s="255">
        <f>IF(OR($C41="Non-Labour",$C41="Labour-related"),IF(Inputs!$DT41=$F$1,Inputs!CU41,Inputs!CU41*'Key assumptions'!$H$118),$F41*N(AO41)*avg_hrs)</f>
        <v>3682.65</v>
      </c>
      <c r="CV41" s="255">
        <f>IF(OR($C41="Non-Labour",$C41="Labour-related"),IF(Inputs!$DT41=$F$1,Inputs!CV41,Inputs!CV41*'Key assumptions'!$H$118),$F41*N(AP41)*avg_hrs)</f>
        <v>3682.65</v>
      </c>
      <c r="CW41" s="255">
        <f>IF(OR($C41="Non-Labour",$C41="Labour-related"),IF(Inputs!$DT41=$F$1,Inputs!CW41,Inputs!CW41*'Key assumptions'!$H$118),$F41*N(AQ41)*avg_hrs)</f>
        <v>3682.65</v>
      </c>
      <c r="CX41" s="255">
        <f>IF(OR($C41="Non-Labour",$C41="Labour-related"),IF(Inputs!$DT41=$F$1,Inputs!CX41,Inputs!CX41*'Key assumptions'!$H$118),$F41*N(AR41)*avg_hrs)</f>
        <v>3682.65</v>
      </c>
      <c r="CY41" s="255">
        <f>IF(OR($C41="Non-Labour",$C41="Labour-related"),IF(Inputs!$DT41=$F$1,Inputs!CY41,Inputs!CY41*'Key assumptions'!$H$118),$F41*N(AS41)*avg_hrs)</f>
        <v>3682.65</v>
      </c>
      <c r="CZ41" s="255">
        <f>IF(OR($C41="Non-Labour",$C41="Labour-related"),IF(Inputs!$DT41=$F$1,Inputs!CZ41,Inputs!CZ41*'Key assumptions'!$H$118),$F41*N(AT41)*avg_hrs)</f>
        <v>3682.65</v>
      </c>
      <c r="DA41" s="255">
        <f>IF(OR($C41="Non-Labour",$C41="Labour-related"),IF(Inputs!$DT41=$F$1,Inputs!DA41,Inputs!DA41*'Key assumptions'!$H$118),$F41*N(AU41)*avg_hrs)</f>
        <v>3682.65</v>
      </c>
      <c r="DB41" s="255">
        <f>IF(OR($C41="Non-Labour",$C41="Labour-related"),IF(Inputs!$DT41=$F$1,Inputs!DB41,Inputs!DB41*'Key assumptions'!$H$118),$F41*N(AV41)*avg_hrs)</f>
        <v>3682.65</v>
      </c>
      <c r="DC41" s="255">
        <f>IF(OR($C41="Non-Labour",$C41="Labour-related"),IF(Inputs!$DT41=$F$1,Inputs!DC41,Inputs!DC41*'Key assumptions'!$H$118),$F41*N(AW41)*avg_hrs)</f>
        <v>3682.65</v>
      </c>
      <c r="DD41" s="255">
        <f>IF(OR($C41="Non-Labour",$C41="Labour-related"),IF(Inputs!$DT41=$F$1,Inputs!DD41,Inputs!DD41*'Key assumptions'!$H$118),$F41*N(AX41)*avg_hrs)</f>
        <v>0</v>
      </c>
      <c r="DE41" s="255">
        <f>IF(OR($C41="Non-Labour",$C41="Labour-related"),IF(Inputs!$DT41=$F$1,Inputs!DE41,Inputs!DE41*'Key assumptions'!$H$118),$F41*N(AY41)*avg_hrs)</f>
        <v>0</v>
      </c>
      <c r="DF41" s="255">
        <f>IF(OR($C41="Non-Labour",$C41="Labour-related"),IF(Inputs!$DT41=$F$1,Inputs!DF41,Inputs!DF41*'Key assumptions'!$H$118),$F41*N(AZ41)*avg_hrs)</f>
        <v>0</v>
      </c>
      <c r="DG41" s="255">
        <f>IF(OR($C41="Non-Labour",$C41="Labour-related"),IF(Inputs!$DT41=$F$1,Inputs!DG41,Inputs!DG41*'Key assumptions'!$H$118),$F41*N(BA41)*avg_hrs)</f>
        <v>0</v>
      </c>
      <c r="DH41" s="255">
        <f>IF(OR($C41="Non-Labour",$C41="Labour-related"),IF(Inputs!$DT41=$F$1,Inputs!DH41,Inputs!DH41*'Key assumptions'!$H$118),$F41*N(BB41)*avg_hrs)</f>
        <v>0</v>
      </c>
      <c r="DI41" s="255">
        <f>IF(OR($C41="Non-Labour",$C41="Labour-related"),IF(Inputs!$DT41=$F$1,Inputs!DI41,Inputs!DI41*'Key assumptions'!$H$118),$F41*N(BC41)*avg_hrs)</f>
        <v>0</v>
      </c>
      <c r="DJ41" s="255">
        <f>IF(OR($C41="Non-Labour",$C41="Labour-related"),IF(Inputs!$DT41=$F$1,Inputs!DJ41,Inputs!DJ41*'Key assumptions'!$H$118),$F41*N(BD41)*avg_hrs)</f>
        <v>0</v>
      </c>
      <c r="DK41" s="255">
        <f>IF(OR($C41="Non-Labour",$C41="Labour-related"),IF(Inputs!$DT41=$F$1,Inputs!DK41,Inputs!DK41*'Key assumptions'!$H$118),$F41*N(BE41)*avg_hrs)</f>
        <v>0</v>
      </c>
      <c r="DL41" s="255">
        <f>IF(OR($C41="Non-Labour",$C41="Labour-related"),IF(Inputs!$DT41=$F$1,Inputs!DL41,Inputs!DL41*'Key assumptions'!$H$118),$F41*N(BF41)*avg_hrs)</f>
        <v>0</v>
      </c>
      <c r="DM41" s="255">
        <f>IF(OR($C41="Non-Labour",$C41="Labour-related"),IF(Inputs!$DT41=$F$1,Inputs!DM41,Inputs!DM41*'Key assumptions'!$H$118),$F41*N(BG41)*avg_hrs)</f>
        <v>0</v>
      </c>
      <c r="DN41" s="255">
        <f>IF(OR($C41="Non-Labour",$C41="Labour-related"),IF(Inputs!$DT41=$F$1,Inputs!DN41,Inputs!DN41*'Key assumptions'!$H$118),$F41*N(BH41)*avg_hrs)</f>
        <v>0</v>
      </c>
      <c r="DO41" s="255">
        <f>IF(OR($C41="Non-Labour",$C41="Labour-related"),IF(Inputs!$DT41=$F$1,Inputs!DO41,Inputs!DO41*'Key assumptions'!$H$118),$F41*N(BI41)*avg_hrs)</f>
        <v>0</v>
      </c>
      <c r="DP41" s="255">
        <f>IF(OR($C41="Non-Labour",$C41="Labour-related"),IF(Inputs!$DT41=$F$1,Inputs!DP41,Inputs!DP41*'Key assumptions'!$H$118),$F41*N(BJ41)*avg_hrs)</f>
        <v>0</v>
      </c>
      <c r="DQ41" s="255">
        <f>IF(OR($C41="Non-Labour",$C41="Labour-related"),IF(Inputs!$DT41=$F$1,Inputs!DQ41,Inputs!DQ41*'Key assumptions'!$H$118),$F41*N(BK41)*avg_hrs)</f>
        <v>0</v>
      </c>
      <c r="DR41" s="255">
        <f>IF(OR($C41="Non-Labour",$C41="Labour-related"),IF(Inputs!$DT41=$F$1,Inputs!DR41,Inputs!DR41*'Key assumptions'!$H$118),$F41*N(BL41)*avg_hrs)</f>
        <v>0</v>
      </c>
      <c r="DT41" s="133" t="s">
        <v>213</v>
      </c>
      <c r="DU41" s="304"/>
      <c r="DV41" s="304"/>
      <c r="DW41" s="304"/>
      <c r="DX41" s="304"/>
      <c r="DY41" s="304"/>
      <c r="DZ41" s="304"/>
      <c r="EA41" s="255">
        <v>14730.6</v>
      </c>
      <c r="EB41" s="255">
        <v>44191.80000000001</v>
      </c>
      <c r="EC41" s="255">
        <v>44191.80000000001</v>
      </c>
      <c r="ED41" s="255">
        <f t="shared" si="9"/>
        <v>33143.850000000006</v>
      </c>
      <c r="EE41" s="255">
        <f t="shared" si="9"/>
        <v>0</v>
      </c>
      <c r="EF41" s="255">
        <f t="shared" si="7"/>
        <v>136258.05000000002</v>
      </c>
    </row>
    <row r="42" spans="1:136" x14ac:dyDescent="0.4">
      <c r="A42" s="133" t="str">
        <f>Inputs!A42</f>
        <v/>
      </c>
      <c r="B42" s="133" t="str">
        <f>Inputs!B42</f>
        <v/>
      </c>
      <c r="C42" s="133" t="str">
        <f>Inputs!C42</f>
        <v/>
      </c>
      <c r="D42" s="133">
        <f>Inputs!D42</f>
        <v>606800</v>
      </c>
      <c r="E42" s="133" t="str">
        <f>Inputs!E42</f>
        <v>CWO - Regulatory</v>
      </c>
      <c r="F42" s="290">
        <f>IF(Inputs!DT42=$F$1,Inputs!F42,
IF(Inputs!DT42='Key assumptions'!$E$118,Inputs!F42*'Key assumptions'!$H$118,Inputs!F42*'Key assumptions'!$H$119))</f>
        <v>0</v>
      </c>
      <c r="G42" s="290">
        <f>IF(Inputs!DT42=$F$1,Inputs!G42,Inputs!G42*'Key assumptions'!$H$118)</f>
        <v>0</v>
      </c>
      <c r="H42" s="281"/>
      <c r="I42" s="281"/>
      <c r="J42" s="281"/>
      <c r="K42" s="281"/>
      <c r="L42" s="281"/>
      <c r="M42" s="389" t="str">
        <f>Inputs!M42</f>
        <v>[C-i-C]</v>
      </c>
      <c r="N42" s="389" t="str">
        <f>Inputs!N42</f>
        <v>[C-i-C]</v>
      </c>
      <c r="O42" s="389" t="str">
        <f>Inputs!O42</f>
        <v>[C-i-C]</v>
      </c>
      <c r="P42" s="389" t="str">
        <f>Inputs!P42</f>
        <v>[C-i-C]</v>
      </c>
      <c r="Q42" s="389" t="str">
        <f>Inputs!Q42</f>
        <v>[C-i-C]</v>
      </c>
      <c r="R42" s="389" t="str">
        <f>Inputs!R42</f>
        <v>[C-i-C]</v>
      </c>
      <c r="S42" s="389" t="str">
        <f>Inputs!S42</f>
        <v>[C-i-C]</v>
      </c>
      <c r="T42" s="389" t="str">
        <f>Inputs!T42</f>
        <v>[C-i-C]</v>
      </c>
      <c r="U42" s="389" t="str">
        <f>Inputs!U42</f>
        <v>[C-i-C]</v>
      </c>
      <c r="V42" s="389" t="str">
        <f>Inputs!V42</f>
        <v>[C-i-C]</v>
      </c>
      <c r="W42" s="389" t="str">
        <f>Inputs!W42</f>
        <v>[C-i-C]</v>
      </c>
      <c r="X42" s="389" t="str">
        <f>Inputs!X42</f>
        <v>[C-i-C]</v>
      </c>
      <c r="Y42" s="389" t="str">
        <f>Inputs!Y42</f>
        <v>[C-i-C]</v>
      </c>
      <c r="Z42" s="389" t="str">
        <f>Inputs!Z42</f>
        <v>[C-i-C]</v>
      </c>
      <c r="AA42" s="389" t="str">
        <f>Inputs!AA42</f>
        <v>[C-i-C]</v>
      </c>
      <c r="AB42" s="389" t="str">
        <f>Inputs!AB42</f>
        <v>[C-i-C]</v>
      </c>
      <c r="AC42" s="389" t="str">
        <f>Inputs!AC42</f>
        <v>[C-i-C]</v>
      </c>
      <c r="AD42" s="389" t="str">
        <f>Inputs!AD42</f>
        <v>[C-i-C]</v>
      </c>
      <c r="AE42" s="389" t="str">
        <f>Inputs!AE42</f>
        <v>[C-i-C]</v>
      </c>
      <c r="AF42" s="389" t="str">
        <f>Inputs!AF42</f>
        <v>[C-i-C]</v>
      </c>
      <c r="AG42" s="389" t="str">
        <f>Inputs!AG42</f>
        <v>[C-i-C]</v>
      </c>
      <c r="AH42" s="389" t="str">
        <f>Inputs!AH42</f>
        <v>[C-i-C]</v>
      </c>
      <c r="AI42" s="254" t="str">
        <f>Inputs!AI42</f>
        <v/>
      </c>
      <c r="AJ42" s="254" t="str">
        <f>Inputs!AJ42</f>
        <v/>
      </c>
      <c r="AK42" s="254" t="str">
        <f>Inputs!AK42</f>
        <v/>
      </c>
      <c r="AL42" s="254" t="str">
        <f>Inputs!AL42</f>
        <v/>
      </c>
      <c r="AM42" s="254" t="str">
        <f>Inputs!AM42</f>
        <v/>
      </c>
      <c r="AN42" s="254" t="str">
        <f>Inputs!AN42</f>
        <v/>
      </c>
      <c r="AO42" s="254" t="str">
        <f>Inputs!AO42</f>
        <v/>
      </c>
      <c r="AP42" s="254" t="str">
        <f>Inputs!AP42</f>
        <v/>
      </c>
      <c r="AQ42" s="254" t="str">
        <f>Inputs!AQ42</f>
        <v/>
      </c>
      <c r="AR42" s="254" t="str">
        <f>Inputs!AR42</f>
        <v/>
      </c>
      <c r="AS42" s="254" t="str">
        <f>Inputs!AS42</f>
        <v/>
      </c>
      <c r="AT42" s="254" t="str">
        <f>Inputs!AT42</f>
        <v/>
      </c>
      <c r="AU42" s="254" t="str">
        <f>Inputs!AU42</f>
        <v/>
      </c>
      <c r="AV42" s="254" t="str">
        <f>Inputs!AV42</f>
        <v/>
      </c>
      <c r="AW42" s="254" t="str">
        <f>Inputs!AW42</f>
        <v/>
      </c>
      <c r="AX42" s="254" t="str">
        <f>Inputs!AX42</f>
        <v/>
      </c>
      <c r="AY42" s="254" t="str">
        <f>Inputs!AY42</f>
        <v/>
      </c>
      <c r="AZ42" s="254" t="str">
        <f>Inputs!AZ42</f>
        <v/>
      </c>
      <c r="BA42" s="254" t="str">
        <f>Inputs!BA42</f>
        <v/>
      </c>
      <c r="BB42" s="254" t="str">
        <f>Inputs!BB42</f>
        <v/>
      </c>
      <c r="BC42" s="254" t="str">
        <f>Inputs!BC42</f>
        <v/>
      </c>
      <c r="BD42" s="254" t="str">
        <f>Inputs!BD42</f>
        <v/>
      </c>
      <c r="BE42" s="254" t="str">
        <f>Inputs!BE42</f>
        <v/>
      </c>
      <c r="BF42" s="254" t="str">
        <f>Inputs!BF42</f>
        <v/>
      </c>
      <c r="BG42" s="254" t="str">
        <f>Inputs!BG42</f>
        <v/>
      </c>
      <c r="BH42" s="254" t="str">
        <f>Inputs!BH42</f>
        <v/>
      </c>
      <c r="BI42" s="254" t="str">
        <f>Inputs!BI42</f>
        <v/>
      </c>
      <c r="BJ42" s="254" t="str">
        <f>Inputs!BJ42</f>
        <v/>
      </c>
      <c r="BK42" s="254" t="str">
        <f>Inputs!BK42</f>
        <v/>
      </c>
      <c r="BL42" s="254" t="str">
        <f>Inputs!BL42</f>
        <v/>
      </c>
      <c r="BN42" s="255">
        <f>IF(OR($C42="Non-Labour",$C42="Labour-related"),IF(Inputs!$DT42=$F$1,Inputs!BN42,Inputs!BN42*'Key assumptions'!$H$118),$F42*N(H42)*avg_hrs)</f>
        <v>0</v>
      </c>
      <c r="BO42" s="255">
        <f>IF(OR($C42="Non-Labour",$C42="Labour-related"),IF(Inputs!$DT42=$F$1,Inputs!BO42,Inputs!BO42*'Key assumptions'!$H$118),$F42*N(I42)*avg_hrs)</f>
        <v>0</v>
      </c>
      <c r="BP42" s="255">
        <f>IF(OR($C42="Non-Labour",$C42="Labour-related"),IF(Inputs!$DT42=$F$1,Inputs!BP42,Inputs!BP42*'Key assumptions'!$H$118),$F42*N(J42)*avg_hrs)</f>
        <v>0</v>
      </c>
      <c r="BQ42" s="255">
        <f>IF(OR($C42="Non-Labour",$C42="Labour-related"),IF(Inputs!$DT42=$F$1,Inputs!BQ42,Inputs!BQ42*'Key assumptions'!$H$118),$F42*N(K42)*avg_hrs)</f>
        <v>0</v>
      </c>
      <c r="BR42" s="255">
        <f>IF(OR($C42="Non-Labour",$C42="Labour-related"),IF(Inputs!$DT42=$F$1,Inputs!BR42,Inputs!BR42*'Key assumptions'!$H$118),$F42*N(L42)*avg_hrs)</f>
        <v>0</v>
      </c>
      <c r="BS42" s="390" t="s">
        <v>411</v>
      </c>
      <c r="BT42" s="390" t="s">
        <v>411</v>
      </c>
      <c r="BU42" s="390" t="s">
        <v>411</v>
      </c>
      <c r="BV42" s="390" t="s">
        <v>411</v>
      </c>
      <c r="BW42" s="390" t="s">
        <v>411</v>
      </c>
      <c r="BX42" s="390" t="s">
        <v>411</v>
      </c>
      <c r="BY42" s="390" t="s">
        <v>411</v>
      </c>
      <c r="BZ42" s="390" t="s">
        <v>411</v>
      </c>
      <c r="CA42" s="390" t="s">
        <v>411</v>
      </c>
      <c r="CB42" s="390" t="s">
        <v>411</v>
      </c>
      <c r="CC42" s="390" t="s">
        <v>411</v>
      </c>
      <c r="CD42" s="390" t="s">
        <v>411</v>
      </c>
      <c r="CE42" s="390" t="s">
        <v>411</v>
      </c>
      <c r="CF42" s="390" t="s">
        <v>411</v>
      </c>
      <c r="CG42" s="390" t="s">
        <v>411</v>
      </c>
      <c r="CH42" s="390" t="s">
        <v>411</v>
      </c>
      <c r="CI42" s="390" t="s">
        <v>411</v>
      </c>
      <c r="CJ42" s="390" t="s">
        <v>411</v>
      </c>
      <c r="CK42" s="390" t="s">
        <v>411</v>
      </c>
      <c r="CL42" s="390" t="s">
        <v>411</v>
      </c>
      <c r="CM42" s="390" t="s">
        <v>411</v>
      </c>
      <c r="CN42" s="390" t="s">
        <v>411</v>
      </c>
      <c r="CO42" s="255">
        <f>IF(OR($C42="Non-Labour",$C42="Labour-related"),IF(Inputs!$DT42=$F$1,Inputs!CO42,Inputs!CO42*'Key assumptions'!$H$118),$F42*N(AI42)*avg_hrs)</f>
        <v>0</v>
      </c>
      <c r="CP42" s="255">
        <f>IF(OR($C42="Non-Labour",$C42="Labour-related"),IF(Inputs!$DT42=$F$1,Inputs!CP42,Inputs!CP42*'Key assumptions'!$H$118),$F42*N(AJ42)*avg_hrs)</f>
        <v>0</v>
      </c>
      <c r="CQ42" s="255">
        <f>IF(OR($C42="Non-Labour",$C42="Labour-related"),IF(Inputs!$DT42=$F$1,Inputs!CQ42,Inputs!CQ42*'Key assumptions'!$H$118),$F42*N(AK42)*avg_hrs)</f>
        <v>0</v>
      </c>
      <c r="CR42" s="255">
        <f>IF(OR($C42="Non-Labour",$C42="Labour-related"),IF(Inputs!$DT42=$F$1,Inputs!CR42,Inputs!CR42*'Key assumptions'!$H$118),$F42*N(AL42)*avg_hrs)</f>
        <v>0</v>
      </c>
      <c r="CS42" s="255">
        <f>IF(OR($C42="Non-Labour",$C42="Labour-related"),IF(Inputs!$DT42=$F$1,Inputs!CS42,Inputs!CS42*'Key assumptions'!$H$118),$F42*N(AM42)*avg_hrs)</f>
        <v>0</v>
      </c>
      <c r="CT42" s="255">
        <f>IF(OR($C42="Non-Labour",$C42="Labour-related"),IF(Inputs!$DT42=$F$1,Inputs!CT42,Inputs!CT42*'Key assumptions'!$H$118),$F42*N(AN42)*avg_hrs)</f>
        <v>0</v>
      </c>
      <c r="CU42" s="255">
        <f>IF(OR($C42="Non-Labour",$C42="Labour-related"),IF(Inputs!$DT42=$F$1,Inputs!CU42,Inputs!CU42*'Key assumptions'!$H$118),$F42*N(AO42)*avg_hrs)</f>
        <v>0</v>
      </c>
      <c r="CV42" s="255">
        <f>IF(OR($C42="Non-Labour",$C42="Labour-related"),IF(Inputs!$DT42=$F$1,Inputs!CV42,Inputs!CV42*'Key assumptions'!$H$118),$F42*N(AP42)*avg_hrs)</f>
        <v>0</v>
      </c>
      <c r="CW42" s="255">
        <f>IF(OR($C42="Non-Labour",$C42="Labour-related"),IF(Inputs!$DT42=$F$1,Inputs!CW42,Inputs!CW42*'Key assumptions'!$H$118),$F42*N(AQ42)*avg_hrs)</f>
        <v>0</v>
      </c>
      <c r="CX42" s="255">
        <f>IF(OR($C42="Non-Labour",$C42="Labour-related"),IF(Inputs!$DT42=$F$1,Inputs!CX42,Inputs!CX42*'Key assumptions'!$H$118),$F42*N(AR42)*avg_hrs)</f>
        <v>0</v>
      </c>
      <c r="CY42" s="255">
        <f>IF(OR($C42="Non-Labour",$C42="Labour-related"),IF(Inputs!$DT42=$F$1,Inputs!CY42,Inputs!CY42*'Key assumptions'!$H$118),$F42*N(AS42)*avg_hrs)</f>
        <v>0</v>
      </c>
      <c r="CZ42" s="255">
        <f>IF(OR($C42="Non-Labour",$C42="Labour-related"),IF(Inputs!$DT42=$F$1,Inputs!CZ42,Inputs!CZ42*'Key assumptions'!$H$118),$F42*N(AT42)*avg_hrs)</f>
        <v>0</v>
      </c>
      <c r="DA42" s="255">
        <f>IF(OR($C42="Non-Labour",$C42="Labour-related"),IF(Inputs!$DT42=$F$1,Inputs!DA42,Inputs!DA42*'Key assumptions'!$H$118),$F42*N(AU42)*avg_hrs)</f>
        <v>0</v>
      </c>
      <c r="DB42" s="255">
        <f>IF(OR($C42="Non-Labour",$C42="Labour-related"),IF(Inputs!$DT42=$F$1,Inputs!DB42,Inputs!DB42*'Key assumptions'!$H$118),$F42*N(AV42)*avg_hrs)</f>
        <v>0</v>
      </c>
      <c r="DC42" s="255">
        <f>IF(OR($C42="Non-Labour",$C42="Labour-related"),IF(Inputs!$DT42=$F$1,Inputs!DC42,Inputs!DC42*'Key assumptions'!$H$118),$F42*N(AW42)*avg_hrs)</f>
        <v>0</v>
      </c>
      <c r="DD42" s="255">
        <f>IF(OR($C42="Non-Labour",$C42="Labour-related"),IF(Inputs!$DT42=$F$1,Inputs!DD42,Inputs!DD42*'Key assumptions'!$H$118),$F42*N(AX42)*avg_hrs)</f>
        <v>0</v>
      </c>
      <c r="DE42" s="255">
        <f>IF(OR($C42="Non-Labour",$C42="Labour-related"),IF(Inputs!$DT42=$F$1,Inputs!DE42,Inputs!DE42*'Key assumptions'!$H$118),$F42*N(AY42)*avg_hrs)</f>
        <v>0</v>
      </c>
      <c r="DF42" s="255">
        <f>IF(OR($C42="Non-Labour",$C42="Labour-related"),IF(Inputs!$DT42=$F$1,Inputs!DF42,Inputs!DF42*'Key assumptions'!$H$118),$F42*N(AZ42)*avg_hrs)</f>
        <v>0</v>
      </c>
      <c r="DG42" s="255">
        <f>IF(OR($C42="Non-Labour",$C42="Labour-related"),IF(Inputs!$DT42=$F$1,Inputs!DG42,Inputs!DG42*'Key assumptions'!$H$118),$F42*N(BA42)*avg_hrs)</f>
        <v>0</v>
      </c>
      <c r="DH42" s="255">
        <f>IF(OR($C42="Non-Labour",$C42="Labour-related"),IF(Inputs!$DT42=$F$1,Inputs!DH42,Inputs!DH42*'Key assumptions'!$H$118),$F42*N(BB42)*avg_hrs)</f>
        <v>0</v>
      </c>
      <c r="DI42" s="255">
        <f>IF(OR($C42="Non-Labour",$C42="Labour-related"),IF(Inputs!$DT42=$F$1,Inputs!DI42,Inputs!DI42*'Key assumptions'!$H$118),$F42*N(BC42)*avg_hrs)</f>
        <v>0</v>
      </c>
      <c r="DJ42" s="255">
        <f>IF(OR($C42="Non-Labour",$C42="Labour-related"),IF(Inputs!$DT42=$F$1,Inputs!DJ42,Inputs!DJ42*'Key assumptions'!$H$118),$F42*N(BD42)*avg_hrs)</f>
        <v>0</v>
      </c>
      <c r="DK42" s="255">
        <f>IF(OR($C42="Non-Labour",$C42="Labour-related"),IF(Inputs!$DT42=$F$1,Inputs!DK42,Inputs!DK42*'Key assumptions'!$H$118),$F42*N(BE42)*avg_hrs)</f>
        <v>0</v>
      </c>
      <c r="DL42" s="255">
        <f>IF(OR($C42="Non-Labour",$C42="Labour-related"),IF(Inputs!$DT42=$F$1,Inputs!DL42,Inputs!DL42*'Key assumptions'!$H$118),$F42*N(BF42)*avg_hrs)</f>
        <v>0</v>
      </c>
      <c r="DM42" s="255">
        <f>IF(OR($C42="Non-Labour",$C42="Labour-related"),IF(Inputs!$DT42=$F$1,Inputs!DM42,Inputs!DM42*'Key assumptions'!$H$118),$F42*N(BG42)*avg_hrs)</f>
        <v>0</v>
      </c>
      <c r="DN42" s="255">
        <f>IF(OR($C42="Non-Labour",$C42="Labour-related"),IF(Inputs!$DT42=$F$1,Inputs!DN42,Inputs!DN42*'Key assumptions'!$H$118),$F42*N(BH42)*avg_hrs)</f>
        <v>0</v>
      </c>
      <c r="DO42" s="255">
        <f>IF(OR($C42="Non-Labour",$C42="Labour-related"),IF(Inputs!$DT42=$F$1,Inputs!DO42,Inputs!DO42*'Key assumptions'!$H$118),$F42*N(BI42)*avg_hrs)</f>
        <v>0</v>
      </c>
      <c r="DP42" s="255">
        <f>IF(OR($C42="Non-Labour",$C42="Labour-related"),IF(Inputs!$DT42=$F$1,Inputs!DP42,Inputs!DP42*'Key assumptions'!$H$118),$F42*N(BJ42)*avg_hrs)</f>
        <v>0</v>
      </c>
      <c r="DQ42" s="255">
        <f>IF(OR($C42="Non-Labour",$C42="Labour-related"),IF(Inputs!$DT42=$F$1,Inputs!DQ42,Inputs!DQ42*'Key assumptions'!$H$118),$F42*N(BK42)*avg_hrs)</f>
        <v>0</v>
      </c>
      <c r="DR42" s="255">
        <f>IF(OR($C42="Non-Labour",$C42="Labour-related"),IF(Inputs!$DT42=$F$1,Inputs!DR42,Inputs!DR42*'Key assumptions'!$H$118),$F42*N(BL42)*avg_hrs)</f>
        <v>0</v>
      </c>
      <c r="DT42" s="133" t="s">
        <v>213</v>
      </c>
      <c r="DU42" s="304"/>
      <c r="DV42" s="304"/>
      <c r="DW42" s="304"/>
      <c r="DX42" s="304"/>
      <c r="DY42" s="304"/>
      <c r="DZ42" s="304"/>
      <c r="EA42" s="255">
        <v>0</v>
      </c>
      <c r="EB42" s="255">
        <v>0</v>
      </c>
      <c r="EC42" s="255">
        <v>0</v>
      </c>
      <c r="ED42" s="255">
        <f t="shared" si="9"/>
        <v>0</v>
      </c>
      <c r="EE42" s="255">
        <f t="shared" si="9"/>
        <v>0</v>
      </c>
      <c r="EF42" s="255">
        <f t="shared" si="7"/>
        <v>0</v>
      </c>
    </row>
    <row r="43" spans="1:136" x14ac:dyDescent="0.4">
      <c r="A43" s="133" t="str">
        <f>Inputs!A43</f>
        <v>Other support and corporate roles</v>
      </c>
      <c r="B43" s="133" t="str">
        <f>Inputs!B43</f>
        <v>N/A</v>
      </c>
      <c r="C43" s="133" t="str">
        <f>Inputs!C43</f>
        <v>Internal Labour</v>
      </c>
      <c r="D43" s="133">
        <f>Inputs!D43</f>
        <v>606800</v>
      </c>
      <c r="E43" s="133" t="str">
        <f>Inputs!E43</f>
        <v>Regulatory Officer</v>
      </c>
      <c r="F43" s="290">
        <f>IF(Inputs!DT43=$F$1,Inputs!F43,
IF(Inputs!DT43='Key assumptions'!$E$118,Inputs!F43*'Key assumptions'!$H$118,Inputs!F43*'Key assumptions'!$H$119))</f>
        <v>224.23</v>
      </c>
      <c r="G43" s="290">
        <f>IF(Inputs!DT43=$F$1,Inputs!G43,Inputs!G43*'Key assumptions'!$H$118)</f>
        <v>98.215134985207087</v>
      </c>
      <c r="H43" s="281"/>
      <c r="I43" s="281"/>
      <c r="J43" s="281"/>
      <c r="K43" s="281"/>
      <c r="L43" s="281"/>
      <c r="M43" s="389" t="str">
        <f>Inputs!M43</f>
        <v>[C-i-C]</v>
      </c>
      <c r="N43" s="389" t="str">
        <f>Inputs!N43</f>
        <v>[C-i-C]</v>
      </c>
      <c r="O43" s="389" t="str">
        <f>Inputs!O43</f>
        <v>[C-i-C]</v>
      </c>
      <c r="P43" s="389" t="str">
        <f>Inputs!P43</f>
        <v>[C-i-C]</v>
      </c>
      <c r="Q43" s="389" t="str">
        <f>Inputs!Q43</f>
        <v>[C-i-C]</v>
      </c>
      <c r="R43" s="389" t="str">
        <f>Inputs!R43</f>
        <v>[C-i-C]</v>
      </c>
      <c r="S43" s="389" t="str">
        <f>Inputs!S43</f>
        <v>[C-i-C]</v>
      </c>
      <c r="T43" s="389" t="str">
        <f>Inputs!T43</f>
        <v>[C-i-C]</v>
      </c>
      <c r="U43" s="389" t="str">
        <f>Inputs!U43</f>
        <v>[C-i-C]</v>
      </c>
      <c r="V43" s="389" t="str">
        <f>Inputs!V43</f>
        <v>[C-i-C]</v>
      </c>
      <c r="W43" s="389" t="str">
        <f>Inputs!W43</f>
        <v>[C-i-C]</v>
      </c>
      <c r="X43" s="389" t="str">
        <f>Inputs!X43</f>
        <v>[C-i-C]</v>
      </c>
      <c r="Y43" s="389" t="str">
        <f>Inputs!Y43</f>
        <v>[C-i-C]</v>
      </c>
      <c r="Z43" s="389" t="str">
        <f>Inputs!Z43</f>
        <v>[C-i-C]</v>
      </c>
      <c r="AA43" s="389" t="str">
        <f>Inputs!AA43</f>
        <v>[C-i-C]</v>
      </c>
      <c r="AB43" s="389" t="str">
        <f>Inputs!AB43</f>
        <v>[C-i-C]</v>
      </c>
      <c r="AC43" s="389" t="str">
        <f>Inputs!AC43</f>
        <v>[C-i-C]</v>
      </c>
      <c r="AD43" s="389" t="str">
        <f>Inputs!AD43</f>
        <v>[C-i-C]</v>
      </c>
      <c r="AE43" s="389" t="str">
        <f>Inputs!AE43</f>
        <v>[C-i-C]</v>
      </c>
      <c r="AF43" s="389" t="str">
        <f>Inputs!AF43</f>
        <v>[C-i-C]</v>
      </c>
      <c r="AG43" s="389" t="str">
        <f>Inputs!AG43</f>
        <v>[C-i-C]</v>
      </c>
      <c r="AH43" s="389" t="str">
        <f>Inputs!AH43</f>
        <v>[C-i-C]</v>
      </c>
      <c r="AI43" s="254">
        <f>Inputs!AI43</f>
        <v>0</v>
      </c>
      <c r="AJ43" s="254">
        <f>Inputs!AJ43</f>
        <v>0</v>
      </c>
      <c r="AK43" s="254">
        <f>Inputs!AK43</f>
        <v>0</v>
      </c>
      <c r="AL43" s="254">
        <f>Inputs!AL43</f>
        <v>0</v>
      </c>
      <c r="AM43" s="254">
        <f>Inputs!AM43</f>
        <v>0</v>
      </c>
      <c r="AN43" s="254">
        <f>Inputs!AN43</f>
        <v>0</v>
      </c>
      <c r="AO43" s="254">
        <f>Inputs!AO43</f>
        <v>0</v>
      </c>
      <c r="AP43" s="254">
        <f>Inputs!AP43</f>
        <v>0</v>
      </c>
      <c r="AQ43" s="254">
        <f>Inputs!AQ43</f>
        <v>0</v>
      </c>
      <c r="AR43" s="254">
        <f>Inputs!AR43</f>
        <v>0</v>
      </c>
      <c r="AS43" s="254">
        <f>Inputs!AS43</f>
        <v>0</v>
      </c>
      <c r="AT43" s="254">
        <f>Inputs!AT43</f>
        <v>0</v>
      </c>
      <c r="AU43" s="254">
        <f>Inputs!AU43</f>
        <v>0</v>
      </c>
      <c r="AV43" s="254">
        <f>Inputs!AV43</f>
        <v>0</v>
      </c>
      <c r="AW43" s="254">
        <f>Inputs!AW43</f>
        <v>0</v>
      </c>
      <c r="AX43" s="254">
        <f>Inputs!AX43</f>
        <v>0</v>
      </c>
      <c r="AY43" s="254">
        <f>Inputs!AY43</f>
        <v>0</v>
      </c>
      <c r="AZ43" s="254">
        <f>Inputs!AZ43</f>
        <v>0</v>
      </c>
      <c r="BA43" s="254">
        <f>Inputs!BA43</f>
        <v>0</v>
      </c>
      <c r="BB43" s="254">
        <f>Inputs!BB43</f>
        <v>0</v>
      </c>
      <c r="BC43" s="254">
        <f>Inputs!BC43</f>
        <v>0</v>
      </c>
      <c r="BD43" s="254">
        <f>Inputs!BD43</f>
        <v>0</v>
      </c>
      <c r="BE43" s="254">
        <f>Inputs!BE43</f>
        <v>0</v>
      </c>
      <c r="BF43" s="254">
        <f>Inputs!BF43</f>
        <v>0</v>
      </c>
      <c r="BG43" s="254">
        <f>Inputs!BG43</f>
        <v>0</v>
      </c>
      <c r="BH43" s="254">
        <f>Inputs!BH43</f>
        <v>0</v>
      </c>
      <c r="BI43" s="254">
        <f>Inputs!BI43</f>
        <v>0</v>
      </c>
      <c r="BJ43" s="254">
        <f>Inputs!BJ43</f>
        <v>0</v>
      </c>
      <c r="BK43" s="254">
        <f>Inputs!BK43</f>
        <v>0</v>
      </c>
      <c r="BL43" s="254">
        <f>Inputs!BL43</f>
        <v>0</v>
      </c>
      <c r="BN43" s="255">
        <f>IF(OR($C43="Non-Labour",$C43="Labour-related"),IF(Inputs!$DT43=$F$1,Inputs!BN43,Inputs!BN43*'Key assumptions'!$H$118),$F43*N(H43)*avg_hrs)</f>
        <v>0</v>
      </c>
      <c r="BO43" s="255">
        <f>IF(OR($C43="Non-Labour",$C43="Labour-related"),IF(Inputs!$DT43=$F$1,Inputs!BO43,Inputs!BO43*'Key assumptions'!$H$118),$F43*N(I43)*avg_hrs)</f>
        <v>0</v>
      </c>
      <c r="BP43" s="255">
        <f>IF(OR($C43="Non-Labour",$C43="Labour-related"),IF(Inputs!$DT43=$F$1,Inputs!BP43,Inputs!BP43*'Key assumptions'!$H$118),$F43*N(J43)*avg_hrs)</f>
        <v>0</v>
      </c>
      <c r="BQ43" s="255">
        <f>IF(OR($C43="Non-Labour",$C43="Labour-related"),IF(Inputs!$DT43=$F$1,Inputs!BQ43,Inputs!BQ43*'Key assumptions'!$H$118),$F43*N(K43)*avg_hrs)</f>
        <v>0</v>
      </c>
      <c r="BR43" s="255">
        <f>IF(OR($C43="Non-Labour",$C43="Labour-related"),IF(Inputs!$DT43=$F$1,Inputs!BR43,Inputs!BR43*'Key assumptions'!$H$118),$F43*N(L43)*avg_hrs)</f>
        <v>0</v>
      </c>
      <c r="BS43" s="390" t="s">
        <v>411</v>
      </c>
      <c r="BT43" s="390" t="s">
        <v>411</v>
      </c>
      <c r="BU43" s="390" t="s">
        <v>411</v>
      </c>
      <c r="BV43" s="390" t="s">
        <v>411</v>
      </c>
      <c r="BW43" s="390" t="s">
        <v>411</v>
      </c>
      <c r="BX43" s="390" t="s">
        <v>411</v>
      </c>
      <c r="BY43" s="390" t="s">
        <v>411</v>
      </c>
      <c r="BZ43" s="390" t="s">
        <v>411</v>
      </c>
      <c r="CA43" s="390" t="s">
        <v>411</v>
      </c>
      <c r="CB43" s="390" t="s">
        <v>411</v>
      </c>
      <c r="CC43" s="390" t="s">
        <v>411</v>
      </c>
      <c r="CD43" s="390" t="s">
        <v>411</v>
      </c>
      <c r="CE43" s="390" t="s">
        <v>411</v>
      </c>
      <c r="CF43" s="390" t="s">
        <v>411</v>
      </c>
      <c r="CG43" s="390" t="s">
        <v>411</v>
      </c>
      <c r="CH43" s="390" t="s">
        <v>411</v>
      </c>
      <c r="CI43" s="390" t="s">
        <v>411</v>
      </c>
      <c r="CJ43" s="390" t="s">
        <v>411</v>
      </c>
      <c r="CK43" s="390" t="s">
        <v>411</v>
      </c>
      <c r="CL43" s="390" t="s">
        <v>411</v>
      </c>
      <c r="CM43" s="390" t="s">
        <v>411</v>
      </c>
      <c r="CN43" s="390" t="s">
        <v>411</v>
      </c>
      <c r="CO43" s="255">
        <f>IF(OR($C43="Non-Labour",$C43="Labour-related"),IF(Inputs!$DT43=$F$1,Inputs!CO43,Inputs!CO43*'Key assumptions'!$H$118),$F43*N(AI43)*avg_hrs)</f>
        <v>0</v>
      </c>
      <c r="CP43" s="255">
        <f>IF(OR($C43="Non-Labour",$C43="Labour-related"),IF(Inputs!$DT43=$F$1,Inputs!CP43,Inputs!CP43*'Key assumptions'!$H$118),$F43*N(AJ43)*avg_hrs)</f>
        <v>0</v>
      </c>
      <c r="CQ43" s="255">
        <f>IF(OR($C43="Non-Labour",$C43="Labour-related"),IF(Inputs!$DT43=$F$1,Inputs!CQ43,Inputs!CQ43*'Key assumptions'!$H$118),$F43*N(AK43)*avg_hrs)</f>
        <v>0</v>
      </c>
      <c r="CR43" s="255">
        <f>IF(OR($C43="Non-Labour",$C43="Labour-related"),IF(Inputs!$DT43=$F$1,Inputs!CR43,Inputs!CR43*'Key assumptions'!$H$118),$F43*N(AL43)*avg_hrs)</f>
        <v>0</v>
      </c>
      <c r="CS43" s="255">
        <f>IF(OR($C43="Non-Labour",$C43="Labour-related"),IF(Inputs!$DT43=$F$1,Inputs!CS43,Inputs!CS43*'Key assumptions'!$H$118),$F43*N(AM43)*avg_hrs)</f>
        <v>0</v>
      </c>
      <c r="CT43" s="255">
        <f>IF(OR($C43="Non-Labour",$C43="Labour-related"),IF(Inputs!$DT43=$F$1,Inputs!CT43,Inputs!CT43*'Key assumptions'!$H$118),$F43*N(AN43)*avg_hrs)</f>
        <v>0</v>
      </c>
      <c r="CU43" s="255">
        <f>IF(OR($C43="Non-Labour",$C43="Labour-related"),IF(Inputs!$DT43=$F$1,Inputs!CU43,Inputs!CU43*'Key assumptions'!$H$118),$F43*N(AO43)*avg_hrs)</f>
        <v>0</v>
      </c>
      <c r="CV43" s="255">
        <f>IF(OR($C43="Non-Labour",$C43="Labour-related"),IF(Inputs!$DT43=$F$1,Inputs!CV43,Inputs!CV43*'Key assumptions'!$H$118),$F43*N(AP43)*avg_hrs)</f>
        <v>0</v>
      </c>
      <c r="CW43" s="255">
        <f>IF(OR($C43="Non-Labour",$C43="Labour-related"),IF(Inputs!$DT43=$F$1,Inputs!CW43,Inputs!CW43*'Key assumptions'!$H$118),$F43*N(AQ43)*avg_hrs)</f>
        <v>0</v>
      </c>
      <c r="CX43" s="255">
        <f>IF(OR($C43="Non-Labour",$C43="Labour-related"),IF(Inputs!$DT43=$F$1,Inputs!CX43,Inputs!CX43*'Key assumptions'!$H$118),$F43*N(AR43)*avg_hrs)</f>
        <v>0</v>
      </c>
      <c r="CY43" s="255">
        <f>IF(OR($C43="Non-Labour",$C43="Labour-related"),IF(Inputs!$DT43=$F$1,Inputs!CY43,Inputs!CY43*'Key assumptions'!$H$118),$F43*N(AS43)*avg_hrs)</f>
        <v>0</v>
      </c>
      <c r="CZ43" s="255">
        <f>IF(OR($C43="Non-Labour",$C43="Labour-related"),IF(Inputs!$DT43=$F$1,Inputs!CZ43,Inputs!CZ43*'Key assumptions'!$H$118),$F43*N(AT43)*avg_hrs)</f>
        <v>0</v>
      </c>
      <c r="DA43" s="255">
        <f>IF(OR($C43="Non-Labour",$C43="Labour-related"),IF(Inputs!$DT43=$F$1,Inputs!DA43,Inputs!DA43*'Key assumptions'!$H$118),$F43*N(AU43)*avg_hrs)</f>
        <v>0</v>
      </c>
      <c r="DB43" s="255">
        <f>IF(OR($C43="Non-Labour",$C43="Labour-related"),IF(Inputs!$DT43=$F$1,Inputs!DB43,Inputs!DB43*'Key assumptions'!$H$118),$F43*N(AV43)*avg_hrs)</f>
        <v>0</v>
      </c>
      <c r="DC43" s="255">
        <f>IF(OR($C43="Non-Labour",$C43="Labour-related"),IF(Inputs!$DT43=$F$1,Inputs!DC43,Inputs!DC43*'Key assumptions'!$H$118),$F43*N(AW43)*avg_hrs)</f>
        <v>0</v>
      </c>
      <c r="DD43" s="255">
        <f>IF(OR($C43="Non-Labour",$C43="Labour-related"),IF(Inputs!$DT43=$F$1,Inputs!DD43,Inputs!DD43*'Key assumptions'!$H$118),$F43*N(AX43)*avg_hrs)</f>
        <v>0</v>
      </c>
      <c r="DE43" s="255">
        <f>IF(OR($C43="Non-Labour",$C43="Labour-related"),IF(Inputs!$DT43=$F$1,Inputs!DE43,Inputs!DE43*'Key assumptions'!$H$118),$F43*N(AY43)*avg_hrs)</f>
        <v>0</v>
      </c>
      <c r="DF43" s="255">
        <f>IF(OR($C43="Non-Labour",$C43="Labour-related"),IF(Inputs!$DT43=$F$1,Inputs!DF43,Inputs!DF43*'Key assumptions'!$H$118),$F43*N(AZ43)*avg_hrs)</f>
        <v>0</v>
      </c>
      <c r="DG43" s="255">
        <f>IF(OR($C43="Non-Labour",$C43="Labour-related"),IF(Inputs!$DT43=$F$1,Inputs!DG43,Inputs!DG43*'Key assumptions'!$H$118),$F43*N(BA43)*avg_hrs)</f>
        <v>0</v>
      </c>
      <c r="DH43" s="255">
        <f>IF(OR($C43="Non-Labour",$C43="Labour-related"),IF(Inputs!$DT43=$F$1,Inputs!DH43,Inputs!DH43*'Key assumptions'!$H$118),$F43*N(BB43)*avg_hrs)</f>
        <v>0</v>
      </c>
      <c r="DI43" s="255">
        <f>IF(OR($C43="Non-Labour",$C43="Labour-related"),IF(Inputs!$DT43=$F$1,Inputs!DI43,Inputs!DI43*'Key assumptions'!$H$118),$F43*N(BC43)*avg_hrs)</f>
        <v>0</v>
      </c>
      <c r="DJ43" s="255">
        <f>IF(OR($C43="Non-Labour",$C43="Labour-related"),IF(Inputs!$DT43=$F$1,Inputs!DJ43,Inputs!DJ43*'Key assumptions'!$H$118),$F43*N(BD43)*avg_hrs)</f>
        <v>0</v>
      </c>
      <c r="DK43" s="255">
        <f>IF(OR($C43="Non-Labour",$C43="Labour-related"),IF(Inputs!$DT43=$F$1,Inputs!DK43,Inputs!DK43*'Key assumptions'!$H$118),$F43*N(BE43)*avg_hrs)</f>
        <v>0</v>
      </c>
      <c r="DL43" s="255">
        <f>IF(OR($C43="Non-Labour",$C43="Labour-related"),IF(Inputs!$DT43=$F$1,Inputs!DL43,Inputs!DL43*'Key assumptions'!$H$118),$F43*N(BF43)*avg_hrs)</f>
        <v>0</v>
      </c>
      <c r="DM43" s="255">
        <f>IF(OR($C43="Non-Labour",$C43="Labour-related"),IF(Inputs!$DT43=$F$1,Inputs!DM43,Inputs!DM43*'Key assumptions'!$H$118),$F43*N(BG43)*avg_hrs)</f>
        <v>0</v>
      </c>
      <c r="DN43" s="255">
        <f>IF(OR($C43="Non-Labour",$C43="Labour-related"),IF(Inputs!$DT43=$F$1,Inputs!DN43,Inputs!DN43*'Key assumptions'!$H$118),$F43*N(BH43)*avg_hrs)</f>
        <v>0</v>
      </c>
      <c r="DO43" s="255">
        <f>IF(OR($C43="Non-Labour",$C43="Labour-related"),IF(Inputs!$DT43=$F$1,Inputs!DO43,Inputs!DO43*'Key assumptions'!$H$118),$F43*N(BI43)*avg_hrs)</f>
        <v>0</v>
      </c>
      <c r="DP43" s="255">
        <f>IF(OR($C43="Non-Labour",$C43="Labour-related"),IF(Inputs!$DT43=$F$1,Inputs!DP43,Inputs!DP43*'Key assumptions'!$H$118),$F43*N(BJ43)*avg_hrs)</f>
        <v>0</v>
      </c>
      <c r="DQ43" s="255">
        <f>IF(OR($C43="Non-Labour",$C43="Labour-related"),IF(Inputs!$DT43=$F$1,Inputs!DQ43,Inputs!DQ43*'Key assumptions'!$H$118),$F43*N(BK43)*avg_hrs)</f>
        <v>0</v>
      </c>
      <c r="DR43" s="255">
        <f>IF(OR($C43="Non-Labour",$C43="Labour-related"),IF(Inputs!$DT43=$F$1,Inputs!DR43,Inputs!DR43*'Key assumptions'!$H$118),$F43*N(BL43)*avg_hrs)</f>
        <v>0</v>
      </c>
      <c r="DT43" s="133" t="s">
        <v>213</v>
      </c>
      <c r="DU43" s="304"/>
      <c r="DV43" s="304"/>
      <c r="DW43" s="304"/>
      <c r="DX43" s="304"/>
      <c r="DY43" s="304"/>
      <c r="DZ43" s="304"/>
      <c r="EA43" s="255">
        <v>53815.200000000004</v>
      </c>
      <c r="EB43" s="255">
        <v>0</v>
      </c>
      <c r="EC43" s="255">
        <v>0</v>
      </c>
      <c r="ED43" s="255">
        <f t="shared" si="9"/>
        <v>0</v>
      </c>
      <c r="EE43" s="255">
        <f t="shared" si="9"/>
        <v>0</v>
      </c>
      <c r="EF43" s="255">
        <f t="shared" si="7"/>
        <v>53815.200000000004</v>
      </c>
    </row>
    <row r="44" spans="1:136" x14ac:dyDescent="0.4">
      <c r="A44" s="133" t="str">
        <f>Inputs!A44</f>
        <v>Other support and corporate roles</v>
      </c>
      <c r="B44" s="133" t="str">
        <f>Inputs!B44</f>
        <v>N/A</v>
      </c>
      <c r="C44" s="133" t="str">
        <f>Inputs!C44</f>
        <v>Internal Labour</v>
      </c>
      <c r="D44" s="133">
        <f>Inputs!D44</f>
        <v>606800</v>
      </c>
      <c r="E44" s="133" t="str">
        <f>Inputs!E44</f>
        <v>L4 Manager</v>
      </c>
      <c r="F44" s="290">
        <f>IF(Inputs!DT44=$F$1,Inputs!F44,
IF(Inputs!DT44='Key assumptions'!$E$118,Inputs!F44*'Key assumptions'!$H$118,Inputs!F44*'Key assumptions'!$H$119))</f>
        <v>353.83</v>
      </c>
      <c r="G44" s="290">
        <f>IF(Inputs!DT44=$F$1,Inputs!G44,Inputs!G44*'Key assumptions'!$H$118)</f>
        <v>158.1</v>
      </c>
      <c r="H44" s="281"/>
      <c r="I44" s="281"/>
      <c r="J44" s="281"/>
      <c r="K44" s="281"/>
      <c r="L44" s="281"/>
      <c r="M44" s="389" t="str">
        <f>Inputs!M44</f>
        <v>[C-i-C]</v>
      </c>
      <c r="N44" s="389" t="str">
        <f>Inputs!N44</f>
        <v>[C-i-C]</v>
      </c>
      <c r="O44" s="389" t="str">
        <f>Inputs!O44</f>
        <v>[C-i-C]</v>
      </c>
      <c r="P44" s="389" t="str">
        <f>Inputs!P44</f>
        <v>[C-i-C]</v>
      </c>
      <c r="Q44" s="389" t="str">
        <f>Inputs!Q44</f>
        <v>[C-i-C]</v>
      </c>
      <c r="R44" s="389" t="str">
        <f>Inputs!R44</f>
        <v>[C-i-C]</v>
      </c>
      <c r="S44" s="389" t="str">
        <f>Inputs!S44</f>
        <v>[C-i-C]</v>
      </c>
      <c r="T44" s="389" t="str">
        <f>Inputs!T44</f>
        <v>[C-i-C]</v>
      </c>
      <c r="U44" s="389" t="str">
        <f>Inputs!U44</f>
        <v>[C-i-C]</v>
      </c>
      <c r="V44" s="389" t="str">
        <f>Inputs!V44</f>
        <v>[C-i-C]</v>
      </c>
      <c r="W44" s="389" t="str">
        <f>Inputs!W44</f>
        <v>[C-i-C]</v>
      </c>
      <c r="X44" s="389" t="str">
        <f>Inputs!X44</f>
        <v>[C-i-C]</v>
      </c>
      <c r="Y44" s="389" t="str">
        <f>Inputs!Y44</f>
        <v>[C-i-C]</v>
      </c>
      <c r="Z44" s="389" t="str">
        <f>Inputs!Z44</f>
        <v>[C-i-C]</v>
      </c>
      <c r="AA44" s="389" t="str">
        <f>Inputs!AA44</f>
        <v>[C-i-C]</v>
      </c>
      <c r="AB44" s="389" t="str">
        <f>Inputs!AB44</f>
        <v>[C-i-C]</v>
      </c>
      <c r="AC44" s="389" t="str">
        <f>Inputs!AC44</f>
        <v>[C-i-C]</v>
      </c>
      <c r="AD44" s="389" t="str">
        <f>Inputs!AD44</f>
        <v>[C-i-C]</v>
      </c>
      <c r="AE44" s="389" t="str">
        <f>Inputs!AE44</f>
        <v>[C-i-C]</v>
      </c>
      <c r="AF44" s="389" t="str">
        <f>Inputs!AF44</f>
        <v>[C-i-C]</v>
      </c>
      <c r="AG44" s="389" t="str">
        <f>Inputs!AG44</f>
        <v>[C-i-C]</v>
      </c>
      <c r="AH44" s="389" t="str">
        <f>Inputs!AH44</f>
        <v>[C-i-C]</v>
      </c>
      <c r="AI44" s="254">
        <f>Inputs!AI44</f>
        <v>0</v>
      </c>
      <c r="AJ44" s="254">
        <f>Inputs!AJ44</f>
        <v>0</v>
      </c>
      <c r="AK44" s="254">
        <f>Inputs!AK44</f>
        <v>0</v>
      </c>
      <c r="AL44" s="254">
        <f>Inputs!AL44</f>
        <v>0</v>
      </c>
      <c r="AM44" s="254">
        <f>Inputs!AM44</f>
        <v>0</v>
      </c>
      <c r="AN44" s="254">
        <f>Inputs!AN44</f>
        <v>0</v>
      </c>
      <c r="AO44" s="254">
        <f>Inputs!AO44</f>
        <v>0</v>
      </c>
      <c r="AP44" s="254">
        <f>Inputs!AP44</f>
        <v>0</v>
      </c>
      <c r="AQ44" s="254">
        <f>Inputs!AQ44</f>
        <v>0</v>
      </c>
      <c r="AR44" s="254">
        <f>Inputs!AR44</f>
        <v>0</v>
      </c>
      <c r="AS44" s="254">
        <f>Inputs!AS44</f>
        <v>0</v>
      </c>
      <c r="AT44" s="254">
        <f>Inputs!AT44</f>
        <v>0</v>
      </c>
      <c r="AU44" s="254">
        <f>Inputs!AU44</f>
        <v>0</v>
      </c>
      <c r="AV44" s="254">
        <f>Inputs!AV44</f>
        <v>0</v>
      </c>
      <c r="AW44" s="254">
        <f>Inputs!AW44</f>
        <v>0</v>
      </c>
      <c r="AX44" s="254">
        <f>Inputs!AX44</f>
        <v>0</v>
      </c>
      <c r="AY44" s="254">
        <f>Inputs!AY44</f>
        <v>0</v>
      </c>
      <c r="AZ44" s="254">
        <f>Inputs!AZ44</f>
        <v>0</v>
      </c>
      <c r="BA44" s="254">
        <f>Inputs!BA44</f>
        <v>0</v>
      </c>
      <c r="BB44" s="254">
        <f>Inputs!BB44</f>
        <v>0</v>
      </c>
      <c r="BC44" s="254">
        <f>Inputs!BC44</f>
        <v>0</v>
      </c>
      <c r="BD44" s="254">
        <f>Inputs!BD44</f>
        <v>0</v>
      </c>
      <c r="BE44" s="254">
        <f>Inputs!BE44</f>
        <v>0</v>
      </c>
      <c r="BF44" s="254">
        <f>Inputs!BF44</f>
        <v>0</v>
      </c>
      <c r="BG44" s="254">
        <f>Inputs!BG44</f>
        <v>0</v>
      </c>
      <c r="BH44" s="254">
        <f>Inputs!BH44</f>
        <v>0</v>
      </c>
      <c r="BI44" s="254">
        <f>Inputs!BI44</f>
        <v>0</v>
      </c>
      <c r="BJ44" s="254">
        <f>Inputs!BJ44</f>
        <v>0</v>
      </c>
      <c r="BK44" s="254">
        <f>Inputs!BK44</f>
        <v>0</v>
      </c>
      <c r="BL44" s="254">
        <f>Inputs!BL44</f>
        <v>0</v>
      </c>
      <c r="BN44" s="255">
        <f>IF(OR($C44="Non-Labour",$C44="Labour-related"),IF(Inputs!$DT44=$F$1,Inputs!BN44,Inputs!BN44*'Key assumptions'!$H$118),$F44*N(H44)*avg_hrs)</f>
        <v>0</v>
      </c>
      <c r="BO44" s="255">
        <f>IF(OR($C44="Non-Labour",$C44="Labour-related"),IF(Inputs!$DT44=$F$1,Inputs!BO44,Inputs!BO44*'Key assumptions'!$H$118),$F44*N(I44)*avg_hrs)</f>
        <v>0</v>
      </c>
      <c r="BP44" s="255">
        <f>IF(OR($C44="Non-Labour",$C44="Labour-related"),IF(Inputs!$DT44=$F$1,Inputs!BP44,Inputs!BP44*'Key assumptions'!$H$118),$F44*N(J44)*avg_hrs)</f>
        <v>0</v>
      </c>
      <c r="BQ44" s="255">
        <f>IF(OR($C44="Non-Labour",$C44="Labour-related"),IF(Inputs!$DT44=$F$1,Inputs!BQ44,Inputs!BQ44*'Key assumptions'!$H$118),$F44*N(K44)*avg_hrs)</f>
        <v>0</v>
      </c>
      <c r="BR44" s="255">
        <f>IF(OR($C44="Non-Labour",$C44="Labour-related"),IF(Inputs!$DT44=$F$1,Inputs!BR44,Inputs!BR44*'Key assumptions'!$H$118),$F44*N(L44)*avg_hrs)</f>
        <v>0</v>
      </c>
      <c r="BS44" s="390" t="s">
        <v>411</v>
      </c>
      <c r="BT44" s="390" t="s">
        <v>411</v>
      </c>
      <c r="BU44" s="390" t="s">
        <v>411</v>
      </c>
      <c r="BV44" s="390" t="s">
        <v>411</v>
      </c>
      <c r="BW44" s="390" t="s">
        <v>411</v>
      </c>
      <c r="BX44" s="390" t="s">
        <v>411</v>
      </c>
      <c r="BY44" s="390" t="s">
        <v>411</v>
      </c>
      <c r="BZ44" s="390" t="s">
        <v>411</v>
      </c>
      <c r="CA44" s="390" t="s">
        <v>411</v>
      </c>
      <c r="CB44" s="390" t="s">
        <v>411</v>
      </c>
      <c r="CC44" s="390" t="s">
        <v>411</v>
      </c>
      <c r="CD44" s="390" t="s">
        <v>411</v>
      </c>
      <c r="CE44" s="390" t="s">
        <v>411</v>
      </c>
      <c r="CF44" s="390" t="s">
        <v>411</v>
      </c>
      <c r="CG44" s="390" t="s">
        <v>411</v>
      </c>
      <c r="CH44" s="390" t="s">
        <v>411</v>
      </c>
      <c r="CI44" s="390" t="s">
        <v>411</v>
      </c>
      <c r="CJ44" s="390" t="s">
        <v>411</v>
      </c>
      <c r="CK44" s="390" t="s">
        <v>411</v>
      </c>
      <c r="CL44" s="390" t="s">
        <v>411</v>
      </c>
      <c r="CM44" s="390" t="s">
        <v>411</v>
      </c>
      <c r="CN44" s="390" t="s">
        <v>411</v>
      </c>
      <c r="CO44" s="255">
        <f>IF(OR($C44="Non-Labour",$C44="Labour-related"),IF(Inputs!$DT44=$F$1,Inputs!CO44,Inputs!CO44*'Key assumptions'!$H$118),$F44*N(AI44)*avg_hrs)</f>
        <v>0</v>
      </c>
      <c r="CP44" s="255">
        <f>IF(OR($C44="Non-Labour",$C44="Labour-related"),IF(Inputs!$DT44=$F$1,Inputs!CP44,Inputs!CP44*'Key assumptions'!$H$118),$F44*N(AJ44)*avg_hrs)</f>
        <v>0</v>
      </c>
      <c r="CQ44" s="255">
        <f>IF(OR($C44="Non-Labour",$C44="Labour-related"),IF(Inputs!$DT44=$F$1,Inputs!CQ44,Inputs!CQ44*'Key assumptions'!$H$118),$F44*N(AK44)*avg_hrs)</f>
        <v>0</v>
      </c>
      <c r="CR44" s="255">
        <f>IF(OR($C44="Non-Labour",$C44="Labour-related"),IF(Inputs!$DT44=$F$1,Inputs!CR44,Inputs!CR44*'Key assumptions'!$H$118),$F44*N(AL44)*avg_hrs)</f>
        <v>0</v>
      </c>
      <c r="CS44" s="255">
        <f>IF(OR($C44="Non-Labour",$C44="Labour-related"),IF(Inputs!$DT44=$F$1,Inputs!CS44,Inputs!CS44*'Key assumptions'!$H$118),$F44*N(AM44)*avg_hrs)</f>
        <v>0</v>
      </c>
      <c r="CT44" s="255">
        <f>IF(OR($C44="Non-Labour",$C44="Labour-related"),IF(Inputs!$DT44=$F$1,Inputs!CT44,Inputs!CT44*'Key assumptions'!$H$118),$F44*N(AN44)*avg_hrs)</f>
        <v>0</v>
      </c>
      <c r="CU44" s="255">
        <f>IF(OR($C44="Non-Labour",$C44="Labour-related"),IF(Inputs!$DT44=$F$1,Inputs!CU44,Inputs!CU44*'Key assumptions'!$H$118),$F44*N(AO44)*avg_hrs)</f>
        <v>0</v>
      </c>
      <c r="CV44" s="255">
        <f>IF(OR($C44="Non-Labour",$C44="Labour-related"),IF(Inputs!$DT44=$F$1,Inputs!CV44,Inputs!CV44*'Key assumptions'!$H$118),$F44*N(AP44)*avg_hrs)</f>
        <v>0</v>
      </c>
      <c r="CW44" s="255">
        <f>IF(OR($C44="Non-Labour",$C44="Labour-related"),IF(Inputs!$DT44=$F$1,Inputs!CW44,Inputs!CW44*'Key assumptions'!$H$118),$F44*N(AQ44)*avg_hrs)</f>
        <v>0</v>
      </c>
      <c r="CX44" s="255">
        <f>IF(OR($C44="Non-Labour",$C44="Labour-related"),IF(Inputs!$DT44=$F$1,Inputs!CX44,Inputs!CX44*'Key assumptions'!$H$118),$F44*N(AR44)*avg_hrs)</f>
        <v>0</v>
      </c>
      <c r="CY44" s="255">
        <f>IF(OR($C44="Non-Labour",$C44="Labour-related"),IF(Inputs!$DT44=$F$1,Inputs!CY44,Inputs!CY44*'Key assumptions'!$H$118),$F44*N(AS44)*avg_hrs)</f>
        <v>0</v>
      </c>
      <c r="CZ44" s="255">
        <f>IF(OR($C44="Non-Labour",$C44="Labour-related"),IF(Inputs!$DT44=$F$1,Inputs!CZ44,Inputs!CZ44*'Key assumptions'!$H$118),$F44*N(AT44)*avg_hrs)</f>
        <v>0</v>
      </c>
      <c r="DA44" s="255">
        <f>IF(OR($C44="Non-Labour",$C44="Labour-related"),IF(Inputs!$DT44=$F$1,Inputs!DA44,Inputs!DA44*'Key assumptions'!$H$118),$F44*N(AU44)*avg_hrs)</f>
        <v>0</v>
      </c>
      <c r="DB44" s="255">
        <f>IF(OR($C44="Non-Labour",$C44="Labour-related"),IF(Inputs!$DT44=$F$1,Inputs!DB44,Inputs!DB44*'Key assumptions'!$H$118),$F44*N(AV44)*avg_hrs)</f>
        <v>0</v>
      </c>
      <c r="DC44" s="255">
        <f>IF(OR($C44="Non-Labour",$C44="Labour-related"),IF(Inputs!$DT44=$F$1,Inputs!DC44,Inputs!DC44*'Key assumptions'!$H$118),$F44*N(AW44)*avg_hrs)</f>
        <v>0</v>
      </c>
      <c r="DD44" s="255">
        <f>IF(OR($C44="Non-Labour",$C44="Labour-related"),IF(Inputs!$DT44=$F$1,Inputs!DD44,Inputs!DD44*'Key assumptions'!$H$118),$F44*N(AX44)*avg_hrs)</f>
        <v>0</v>
      </c>
      <c r="DE44" s="255">
        <f>IF(OR($C44="Non-Labour",$C44="Labour-related"),IF(Inputs!$DT44=$F$1,Inputs!DE44,Inputs!DE44*'Key assumptions'!$H$118),$F44*N(AY44)*avg_hrs)</f>
        <v>0</v>
      </c>
      <c r="DF44" s="255">
        <f>IF(OR($C44="Non-Labour",$C44="Labour-related"),IF(Inputs!$DT44=$F$1,Inputs!DF44,Inputs!DF44*'Key assumptions'!$H$118),$F44*N(AZ44)*avg_hrs)</f>
        <v>0</v>
      </c>
      <c r="DG44" s="255">
        <f>IF(OR($C44="Non-Labour",$C44="Labour-related"),IF(Inputs!$DT44=$F$1,Inputs!DG44,Inputs!DG44*'Key assumptions'!$H$118),$F44*N(BA44)*avg_hrs)</f>
        <v>0</v>
      </c>
      <c r="DH44" s="255">
        <f>IF(OR($C44="Non-Labour",$C44="Labour-related"),IF(Inputs!$DT44=$F$1,Inputs!DH44,Inputs!DH44*'Key assumptions'!$H$118),$F44*N(BB44)*avg_hrs)</f>
        <v>0</v>
      </c>
      <c r="DI44" s="255">
        <f>IF(OR($C44="Non-Labour",$C44="Labour-related"),IF(Inputs!$DT44=$F$1,Inputs!DI44,Inputs!DI44*'Key assumptions'!$H$118),$F44*N(BC44)*avg_hrs)</f>
        <v>0</v>
      </c>
      <c r="DJ44" s="255">
        <f>IF(OR($C44="Non-Labour",$C44="Labour-related"),IF(Inputs!$DT44=$F$1,Inputs!DJ44,Inputs!DJ44*'Key assumptions'!$H$118),$F44*N(BD44)*avg_hrs)</f>
        <v>0</v>
      </c>
      <c r="DK44" s="255">
        <f>IF(OR($C44="Non-Labour",$C44="Labour-related"),IF(Inputs!$DT44=$F$1,Inputs!DK44,Inputs!DK44*'Key assumptions'!$H$118),$F44*N(BE44)*avg_hrs)</f>
        <v>0</v>
      </c>
      <c r="DL44" s="255">
        <f>IF(OR($C44="Non-Labour",$C44="Labour-related"),IF(Inputs!$DT44=$F$1,Inputs!DL44,Inputs!DL44*'Key assumptions'!$H$118),$F44*N(BF44)*avg_hrs)</f>
        <v>0</v>
      </c>
      <c r="DM44" s="255">
        <f>IF(OR($C44="Non-Labour",$C44="Labour-related"),IF(Inputs!$DT44=$F$1,Inputs!DM44,Inputs!DM44*'Key assumptions'!$H$118),$F44*N(BG44)*avg_hrs)</f>
        <v>0</v>
      </c>
      <c r="DN44" s="255">
        <f>IF(OR($C44="Non-Labour",$C44="Labour-related"),IF(Inputs!$DT44=$F$1,Inputs!DN44,Inputs!DN44*'Key assumptions'!$H$118),$F44*N(BH44)*avg_hrs)</f>
        <v>0</v>
      </c>
      <c r="DO44" s="255">
        <f>IF(OR($C44="Non-Labour",$C44="Labour-related"),IF(Inputs!$DT44=$F$1,Inputs!DO44,Inputs!DO44*'Key assumptions'!$H$118),$F44*N(BI44)*avg_hrs)</f>
        <v>0</v>
      </c>
      <c r="DP44" s="255">
        <f>IF(OR($C44="Non-Labour",$C44="Labour-related"),IF(Inputs!$DT44=$F$1,Inputs!DP44,Inputs!DP44*'Key assumptions'!$H$118),$F44*N(BJ44)*avg_hrs)</f>
        <v>0</v>
      </c>
      <c r="DQ44" s="255">
        <f>IF(OR($C44="Non-Labour",$C44="Labour-related"),IF(Inputs!$DT44=$F$1,Inputs!DQ44,Inputs!DQ44*'Key assumptions'!$H$118),$F44*N(BK44)*avg_hrs)</f>
        <v>0</v>
      </c>
      <c r="DR44" s="255">
        <f>IF(OR($C44="Non-Labour",$C44="Labour-related"),IF(Inputs!$DT44=$F$1,Inputs!DR44,Inputs!DR44*'Key assumptions'!$H$118),$F44*N(BL44)*avg_hrs)</f>
        <v>0</v>
      </c>
      <c r="DT44" s="133" t="s">
        <v>213</v>
      </c>
      <c r="DU44" s="304"/>
      <c r="DV44" s="304"/>
      <c r="DW44" s="304"/>
      <c r="DX44" s="304"/>
      <c r="DY44" s="304"/>
      <c r="DZ44" s="304"/>
      <c r="EA44" s="255">
        <v>106149</v>
      </c>
      <c r="EB44" s="255">
        <v>31844.700000000004</v>
      </c>
      <c r="EC44" s="255">
        <v>0</v>
      </c>
      <c r="ED44" s="255">
        <f t="shared" si="9"/>
        <v>0</v>
      </c>
      <c r="EE44" s="255">
        <f t="shared" si="9"/>
        <v>0</v>
      </c>
      <c r="EF44" s="255">
        <f t="shared" si="7"/>
        <v>137993.70000000001</v>
      </c>
    </row>
    <row r="45" spans="1:136" x14ac:dyDescent="0.4">
      <c r="A45" s="133" t="str">
        <f>Inputs!A45</f>
        <v>Other support and corporate roles</v>
      </c>
      <c r="B45" s="133" t="str">
        <f>Inputs!B45</f>
        <v>N/A</v>
      </c>
      <c r="C45" s="133" t="str">
        <f>Inputs!C45</f>
        <v>Internal Labour</v>
      </c>
      <c r="D45" s="133">
        <f>Inputs!D45</f>
        <v>606800</v>
      </c>
      <c r="E45" s="133" t="str">
        <f>Inputs!E45</f>
        <v>Legal Counsel Senior</v>
      </c>
      <c r="F45" s="290">
        <f>IF(Inputs!DT45=$F$1,Inputs!F45,
IF(Inputs!DT45='Key assumptions'!$E$118,Inputs!F45*'Key assumptions'!$H$118,Inputs!F45*'Key assumptions'!$H$119))</f>
        <v>316.45</v>
      </c>
      <c r="G45" s="290">
        <f>IF(Inputs!DT45=$F$1,Inputs!G45,Inputs!G45*'Key assumptions'!$H$118)</f>
        <v>141.4</v>
      </c>
      <c r="H45" s="281"/>
      <c r="I45" s="281"/>
      <c r="J45" s="281"/>
      <c r="K45" s="281"/>
      <c r="L45" s="281"/>
      <c r="M45" s="389" t="str">
        <f>Inputs!M45</f>
        <v>[C-i-C]</v>
      </c>
      <c r="N45" s="389" t="str">
        <f>Inputs!N45</f>
        <v>[C-i-C]</v>
      </c>
      <c r="O45" s="389" t="str">
        <f>Inputs!O45</f>
        <v>[C-i-C]</v>
      </c>
      <c r="P45" s="389" t="str">
        <f>Inputs!P45</f>
        <v>[C-i-C]</v>
      </c>
      <c r="Q45" s="389" t="str">
        <f>Inputs!Q45</f>
        <v>[C-i-C]</v>
      </c>
      <c r="R45" s="389" t="str">
        <f>Inputs!R45</f>
        <v>[C-i-C]</v>
      </c>
      <c r="S45" s="389" t="str">
        <f>Inputs!S45</f>
        <v>[C-i-C]</v>
      </c>
      <c r="T45" s="389" t="str">
        <f>Inputs!T45</f>
        <v>[C-i-C]</v>
      </c>
      <c r="U45" s="389" t="str">
        <f>Inputs!U45</f>
        <v>[C-i-C]</v>
      </c>
      <c r="V45" s="389" t="str">
        <f>Inputs!V45</f>
        <v>[C-i-C]</v>
      </c>
      <c r="W45" s="389" t="str">
        <f>Inputs!W45</f>
        <v>[C-i-C]</v>
      </c>
      <c r="X45" s="389" t="str">
        <f>Inputs!X45</f>
        <v>[C-i-C]</v>
      </c>
      <c r="Y45" s="389" t="str">
        <f>Inputs!Y45</f>
        <v>[C-i-C]</v>
      </c>
      <c r="Z45" s="389" t="str">
        <f>Inputs!Z45</f>
        <v>[C-i-C]</v>
      </c>
      <c r="AA45" s="389" t="str">
        <f>Inputs!AA45</f>
        <v>[C-i-C]</v>
      </c>
      <c r="AB45" s="389" t="str">
        <f>Inputs!AB45</f>
        <v>[C-i-C]</v>
      </c>
      <c r="AC45" s="389" t="str">
        <f>Inputs!AC45</f>
        <v>[C-i-C]</v>
      </c>
      <c r="AD45" s="389" t="str">
        <f>Inputs!AD45</f>
        <v>[C-i-C]</v>
      </c>
      <c r="AE45" s="389" t="str">
        <f>Inputs!AE45</f>
        <v>[C-i-C]</v>
      </c>
      <c r="AF45" s="389" t="str">
        <f>Inputs!AF45</f>
        <v>[C-i-C]</v>
      </c>
      <c r="AG45" s="389" t="str">
        <f>Inputs!AG45</f>
        <v>[C-i-C]</v>
      </c>
      <c r="AH45" s="389" t="str">
        <f>Inputs!AH45</f>
        <v>[C-i-C]</v>
      </c>
      <c r="AI45" s="254">
        <f>Inputs!AI45</f>
        <v>0</v>
      </c>
      <c r="AJ45" s="254">
        <f>Inputs!AJ45</f>
        <v>0</v>
      </c>
      <c r="AK45" s="254">
        <f>Inputs!AK45</f>
        <v>0</v>
      </c>
      <c r="AL45" s="254">
        <f>Inputs!AL45</f>
        <v>0</v>
      </c>
      <c r="AM45" s="254">
        <f>Inputs!AM45</f>
        <v>0</v>
      </c>
      <c r="AN45" s="254">
        <f>Inputs!AN45</f>
        <v>0</v>
      </c>
      <c r="AO45" s="254">
        <f>Inputs!AO45</f>
        <v>0</v>
      </c>
      <c r="AP45" s="254">
        <f>Inputs!AP45</f>
        <v>0</v>
      </c>
      <c r="AQ45" s="254">
        <f>Inputs!AQ45</f>
        <v>0</v>
      </c>
      <c r="AR45" s="254">
        <f>Inputs!AR45</f>
        <v>0</v>
      </c>
      <c r="AS45" s="254">
        <f>Inputs!AS45</f>
        <v>0</v>
      </c>
      <c r="AT45" s="254">
        <f>Inputs!AT45</f>
        <v>0</v>
      </c>
      <c r="AU45" s="254">
        <f>Inputs!AU45</f>
        <v>0</v>
      </c>
      <c r="AV45" s="254">
        <f>Inputs!AV45</f>
        <v>0</v>
      </c>
      <c r="AW45" s="254">
        <f>Inputs!AW45</f>
        <v>0</v>
      </c>
      <c r="AX45" s="254">
        <f>Inputs!AX45</f>
        <v>0</v>
      </c>
      <c r="AY45" s="254">
        <f>Inputs!AY45</f>
        <v>0</v>
      </c>
      <c r="AZ45" s="254">
        <f>Inputs!AZ45</f>
        <v>0</v>
      </c>
      <c r="BA45" s="254">
        <f>Inputs!BA45</f>
        <v>0</v>
      </c>
      <c r="BB45" s="254">
        <f>Inputs!BB45</f>
        <v>0</v>
      </c>
      <c r="BC45" s="254">
        <f>Inputs!BC45</f>
        <v>0</v>
      </c>
      <c r="BD45" s="254">
        <f>Inputs!BD45</f>
        <v>0</v>
      </c>
      <c r="BE45" s="254">
        <f>Inputs!BE45</f>
        <v>0</v>
      </c>
      <c r="BF45" s="254">
        <f>Inputs!BF45</f>
        <v>0</v>
      </c>
      <c r="BG45" s="254">
        <f>Inputs!BG45</f>
        <v>0</v>
      </c>
      <c r="BH45" s="254">
        <f>Inputs!BH45</f>
        <v>0</v>
      </c>
      <c r="BI45" s="254">
        <f>Inputs!BI45</f>
        <v>0</v>
      </c>
      <c r="BJ45" s="254">
        <f>Inputs!BJ45</f>
        <v>0</v>
      </c>
      <c r="BK45" s="254">
        <f>Inputs!BK45</f>
        <v>0</v>
      </c>
      <c r="BL45" s="254">
        <f>Inputs!BL45</f>
        <v>0</v>
      </c>
      <c r="BN45" s="255">
        <f>IF(OR($C45="Non-Labour",$C45="Labour-related"),IF(Inputs!$DT45=$F$1,Inputs!BN45,Inputs!BN45*'Key assumptions'!$H$118),$F45*N(H45)*avg_hrs)</f>
        <v>0</v>
      </c>
      <c r="BO45" s="255">
        <f>IF(OR($C45="Non-Labour",$C45="Labour-related"),IF(Inputs!$DT45=$F$1,Inputs!BO45,Inputs!BO45*'Key assumptions'!$H$118),$F45*N(I45)*avg_hrs)</f>
        <v>0</v>
      </c>
      <c r="BP45" s="255">
        <f>IF(OR($C45="Non-Labour",$C45="Labour-related"),IF(Inputs!$DT45=$F$1,Inputs!BP45,Inputs!BP45*'Key assumptions'!$H$118),$F45*N(J45)*avg_hrs)</f>
        <v>0</v>
      </c>
      <c r="BQ45" s="255">
        <f>IF(OR($C45="Non-Labour",$C45="Labour-related"),IF(Inputs!$DT45=$F$1,Inputs!BQ45,Inputs!BQ45*'Key assumptions'!$H$118),$F45*N(K45)*avg_hrs)</f>
        <v>0</v>
      </c>
      <c r="BR45" s="255">
        <f>IF(OR($C45="Non-Labour",$C45="Labour-related"),IF(Inputs!$DT45=$F$1,Inputs!BR45,Inputs!BR45*'Key assumptions'!$H$118),$F45*N(L45)*avg_hrs)</f>
        <v>0</v>
      </c>
      <c r="BS45" s="390" t="s">
        <v>411</v>
      </c>
      <c r="BT45" s="390" t="s">
        <v>411</v>
      </c>
      <c r="BU45" s="390" t="s">
        <v>411</v>
      </c>
      <c r="BV45" s="390" t="s">
        <v>411</v>
      </c>
      <c r="BW45" s="390" t="s">
        <v>411</v>
      </c>
      <c r="BX45" s="390" t="s">
        <v>411</v>
      </c>
      <c r="BY45" s="390" t="s">
        <v>411</v>
      </c>
      <c r="BZ45" s="390" t="s">
        <v>411</v>
      </c>
      <c r="CA45" s="390" t="s">
        <v>411</v>
      </c>
      <c r="CB45" s="390" t="s">
        <v>411</v>
      </c>
      <c r="CC45" s="390" t="s">
        <v>411</v>
      </c>
      <c r="CD45" s="390" t="s">
        <v>411</v>
      </c>
      <c r="CE45" s="390" t="s">
        <v>411</v>
      </c>
      <c r="CF45" s="390" t="s">
        <v>411</v>
      </c>
      <c r="CG45" s="390" t="s">
        <v>411</v>
      </c>
      <c r="CH45" s="390" t="s">
        <v>411</v>
      </c>
      <c r="CI45" s="390" t="s">
        <v>411</v>
      </c>
      <c r="CJ45" s="390" t="s">
        <v>411</v>
      </c>
      <c r="CK45" s="390" t="s">
        <v>411</v>
      </c>
      <c r="CL45" s="390" t="s">
        <v>411</v>
      </c>
      <c r="CM45" s="390" t="s">
        <v>411</v>
      </c>
      <c r="CN45" s="390" t="s">
        <v>411</v>
      </c>
      <c r="CO45" s="255">
        <f>IF(OR($C45="Non-Labour",$C45="Labour-related"),IF(Inputs!$DT45=$F$1,Inputs!CO45,Inputs!CO45*'Key assumptions'!$H$118),$F45*N(AI45)*avg_hrs)</f>
        <v>0</v>
      </c>
      <c r="CP45" s="255">
        <f>IF(OR($C45="Non-Labour",$C45="Labour-related"),IF(Inputs!$DT45=$F$1,Inputs!CP45,Inputs!CP45*'Key assumptions'!$H$118),$F45*N(AJ45)*avg_hrs)</f>
        <v>0</v>
      </c>
      <c r="CQ45" s="255">
        <f>IF(OR($C45="Non-Labour",$C45="Labour-related"),IF(Inputs!$DT45=$F$1,Inputs!CQ45,Inputs!CQ45*'Key assumptions'!$H$118),$F45*N(AK45)*avg_hrs)</f>
        <v>0</v>
      </c>
      <c r="CR45" s="255">
        <f>IF(OR($C45="Non-Labour",$C45="Labour-related"),IF(Inputs!$DT45=$F$1,Inputs!CR45,Inputs!CR45*'Key assumptions'!$H$118),$F45*N(AL45)*avg_hrs)</f>
        <v>0</v>
      </c>
      <c r="CS45" s="255">
        <f>IF(OR($C45="Non-Labour",$C45="Labour-related"),IF(Inputs!$DT45=$F$1,Inputs!CS45,Inputs!CS45*'Key assumptions'!$H$118),$F45*N(AM45)*avg_hrs)</f>
        <v>0</v>
      </c>
      <c r="CT45" s="255">
        <f>IF(OR($C45="Non-Labour",$C45="Labour-related"),IF(Inputs!$DT45=$F$1,Inputs!CT45,Inputs!CT45*'Key assumptions'!$H$118),$F45*N(AN45)*avg_hrs)</f>
        <v>0</v>
      </c>
      <c r="CU45" s="255">
        <f>IF(OR($C45="Non-Labour",$C45="Labour-related"),IF(Inputs!$DT45=$F$1,Inputs!CU45,Inputs!CU45*'Key assumptions'!$H$118),$F45*N(AO45)*avg_hrs)</f>
        <v>0</v>
      </c>
      <c r="CV45" s="255">
        <f>IF(OR($C45="Non-Labour",$C45="Labour-related"),IF(Inputs!$DT45=$F$1,Inputs!CV45,Inputs!CV45*'Key assumptions'!$H$118),$F45*N(AP45)*avg_hrs)</f>
        <v>0</v>
      </c>
      <c r="CW45" s="255">
        <f>IF(OR($C45="Non-Labour",$C45="Labour-related"),IF(Inputs!$DT45=$F$1,Inputs!CW45,Inputs!CW45*'Key assumptions'!$H$118),$F45*N(AQ45)*avg_hrs)</f>
        <v>0</v>
      </c>
      <c r="CX45" s="255">
        <f>IF(OR($C45="Non-Labour",$C45="Labour-related"),IF(Inputs!$DT45=$F$1,Inputs!CX45,Inputs!CX45*'Key assumptions'!$H$118),$F45*N(AR45)*avg_hrs)</f>
        <v>0</v>
      </c>
      <c r="CY45" s="255">
        <f>IF(OR($C45="Non-Labour",$C45="Labour-related"),IF(Inputs!$DT45=$F$1,Inputs!CY45,Inputs!CY45*'Key assumptions'!$H$118),$F45*N(AS45)*avg_hrs)</f>
        <v>0</v>
      </c>
      <c r="CZ45" s="255">
        <f>IF(OR($C45="Non-Labour",$C45="Labour-related"),IF(Inputs!$DT45=$F$1,Inputs!CZ45,Inputs!CZ45*'Key assumptions'!$H$118),$F45*N(AT45)*avg_hrs)</f>
        <v>0</v>
      </c>
      <c r="DA45" s="255">
        <f>IF(OR($C45="Non-Labour",$C45="Labour-related"),IF(Inputs!$DT45=$F$1,Inputs!DA45,Inputs!DA45*'Key assumptions'!$H$118),$F45*N(AU45)*avg_hrs)</f>
        <v>0</v>
      </c>
      <c r="DB45" s="255">
        <f>IF(OR($C45="Non-Labour",$C45="Labour-related"),IF(Inputs!$DT45=$F$1,Inputs!DB45,Inputs!DB45*'Key assumptions'!$H$118),$F45*N(AV45)*avg_hrs)</f>
        <v>0</v>
      </c>
      <c r="DC45" s="255">
        <f>IF(OR($C45="Non-Labour",$C45="Labour-related"),IF(Inputs!$DT45=$F$1,Inputs!DC45,Inputs!DC45*'Key assumptions'!$H$118),$F45*N(AW45)*avg_hrs)</f>
        <v>0</v>
      </c>
      <c r="DD45" s="255">
        <f>IF(OR($C45="Non-Labour",$C45="Labour-related"),IF(Inputs!$DT45=$F$1,Inputs!DD45,Inputs!DD45*'Key assumptions'!$H$118),$F45*N(AX45)*avg_hrs)</f>
        <v>0</v>
      </c>
      <c r="DE45" s="255">
        <f>IF(OR($C45="Non-Labour",$C45="Labour-related"),IF(Inputs!$DT45=$F$1,Inputs!DE45,Inputs!DE45*'Key assumptions'!$H$118),$F45*N(AY45)*avg_hrs)</f>
        <v>0</v>
      </c>
      <c r="DF45" s="255">
        <f>IF(OR($C45="Non-Labour",$C45="Labour-related"),IF(Inputs!$DT45=$F$1,Inputs!DF45,Inputs!DF45*'Key assumptions'!$H$118),$F45*N(AZ45)*avg_hrs)</f>
        <v>0</v>
      </c>
      <c r="DG45" s="255">
        <f>IF(OR($C45="Non-Labour",$C45="Labour-related"),IF(Inputs!$DT45=$F$1,Inputs!DG45,Inputs!DG45*'Key assumptions'!$H$118),$F45*N(BA45)*avg_hrs)</f>
        <v>0</v>
      </c>
      <c r="DH45" s="255">
        <f>IF(OR($C45="Non-Labour",$C45="Labour-related"),IF(Inputs!$DT45=$F$1,Inputs!DH45,Inputs!DH45*'Key assumptions'!$H$118),$F45*N(BB45)*avg_hrs)</f>
        <v>0</v>
      </c>
      <c r="DI45" s="255">
        <f>IF(OR($C45="Non-Labour",$C45="Labour-related"),IF(Inputs!$DT45=$F$1,Inputs!DI45,Inputs!DI45*'Key assumptions'!$H$118),$F45*N(BC45)*avg_hrs)</f>
        <v>0</v>
      </c>
      <c r="DJ45" s="255">
        <f>IF(OR($C45="Non-Labour",$C45="Labour-related"),IF(Inputs!$DT45=$F$1,Inputs!DJ45,Inputs!DJ45*'Key assumptions'!$H$118),$F45*N(BD45)*avg_hrs)</f>
        <v>0</v>
      </c>
      <c r="DK45" s="255">
        <f>IF(OR($C45="Non-Labour",$C45="Labour-related"),IF(Inputs!$DT45=$F$1,Inputs!DK45,Inputs!DK45*'Key assumptions'!$H$118),$F45*N(BE45)*avg_hrs)</f>
        <v>0</v>
      </c>
      <c r="DL45" s="255">
        <f>IF(OR($C45="Non-Labour",$C45="Labour-related"),IF(Inputs!$DT45=$F$1,Inputs!DL45,Inputs!DL45*'Key assumptions'!$H$118),$F45*N(BF45)*avg_hrs)</f>
        <v>0</v>
      </c>
      <c r="DM45" s="255">
        <f>IF(OR($C45="Non-Labour",$C45="Labour-related"),IF(Inputs!$DT45=$F$1,Inputs!DM45,Inputs!DM45*'Key assumptions'!$H$118),$F45*N(BG45)*avg_hrs)</f>
        <v>0</v>
      </c>
      <c r="DN45" s="255">
        <f>IF(OR($C45="Non-Labour",$C45="Labour-related"),IF(Inputs!$DT45=$F$1,Inputs!DN45,Inputs!DN45*'Key assumptions'!$H$118),$F45*N(BH45)*avg_hrs)</f>
        <v>0</v>
      </c>
      <c r="DO45" s="255">
        <f>IF(OR($C45="Non-Labour",$C45="Labour-related"),IF(Inputs!$DT45=$F$1,Inputs!DO45,Inputs!DO45*'Key assumptions'!$H$118),$F45*N(BI45)*avg_hrs)</f>
        <v>0</v>
      </c>
      <c r="DP45" s="255">
        <f>IF(OR($C45="Non-Labour",$C45="Labour-related"),IF(Inputs!$DT45=$F$1,Inputs!DP45,Inputs!DP45*'Key assumptions'!$H$118),$F45*N(BJ45)*avg_hrs)</f>
        <v>0</v>
      </c>
      <c r="DQ45" s="255">
        <f>IF(OR($C45="Non-Labour",$C45="Labour-related"),IF(Inputs!$DT45=$F$1,Inputs!DQ45,Inputs!DQ45*'Key assumptions'!$H$118),$F45*N(BK45)*avg_hrs)</f>
        <v>0</v>
      </c>
      <c r="DR45" s="255">
        <f>IF(OR($C45="Non-Labour",$C45="Labour-related"),IF(Inputs!$DT45=$F$1,Inputs!DR45,Inputs!DR45*'Key assumptions'!$H$118),$F45*N(BL45)*avg_hrs)</f>
        <v>0</v>
      </c>
      <c r="DT45" s="133" t="s">
        <v>213</v>
      </c>
      <c r="DU45" s="304"/>
      <c r="DV45" s="304"/>
      <c r="DW45" s="304"/>
      <c r="DX45" s="304"/>
      <c r="DY45" s="304"/>
      <c r="DZ45" s="304"/>
      <c r="EA45" s="255">
        <v>189870</v>
      </c>
      <c r="EB45" s="255">
        <v>61707.75</v>
      </c>
      <c r="EC45" s="255">
        <v>0</v>
      </c>
      <c r="ED45" s="255">
        <f t="shared" si="9"/>
        <v>0</v>
      </c>
      <c r="EE45" s="255">
        <f t="shared" si="9"/>
        <v>0</v>
      </c>
      <c r="EF45" s="255">
        <f t="shared" si="7"/>
        <v>251577.75</v>
      </c>
    </row>
    <row r="46" spans="1:136" x14ac:dyDescent="0.4">
      <c r="A46" s="133" t="str">
        <f>Inputs!A46</f>
        <v>Other support and corporate roles</v>
      </c>
      <c r="B46" s="133" t="str">
        <f>Inputs!B46</f>
        <v>N/A</v>
      </c>
      <c r="C46" s="133" t="str">
        <f>Inputs!C46</f>
        <v>Internal Labour</v>
      </c>
      <c r="D46" s="133">
        <f>Inputs!D46</f>
        <v>606800</v>
      </c>
      <c r="E46" s="133" t="str">
        <f>Inputs!E46</f>
        <v>GM - Regulation</v>
      </c>
      <c r="F46" s="290">
        <f>IF(Inputs!DT46=$F$1,Inputs!F46,
IF(Inputs!DT46='Key assumptions'!$E$118,Inputs!F46*'Key assumptions'!$H$118,Inputs!F46*'Key assumptions'!$H$119))</f>
        <v>491.02</v>
      </c>
      <c r="G46" s="290">
        <f>IF(Inputs!DT46=$F$1,Inputs!G46,Inputs!G46*'Key assumptions'!$H$118)</f>
        <v>219.4</v>
      </c>
      <c r="H46" s="281"/>
      <c r="I46" s="281"/>
      <c r="J46" s="281"/>
      <c r="K46" s="281"/>
      <c r="L46" s="281"/>
      <c r="M46" s="389" t="str">
        <f>Inputs!M46</f>
        <v>[C-i-C]</v>
      </c>
      <c r="N46" s="389" t="str">
        <f>Inputs!N46</f>
        <v>[C-i-C]</v>
      </c>
      <c r="O46" s="389" t="str">
        <f>Inputs!O46</f>
        <v>[C-i-C]</v>
      </c>
      <c r="P46" s="389" t="str">
        <f>Inputs!P46</f>
        <v>[C-i-C]</v>
      </c>
      <c r="Q46" s="389" t="str">
        <f>Inputs!Q46</f>
        <v>[C-i-C]</v>
      </c>
      <c r="R46" s="389" t="str">
        <f>Inputs!R46</f>
        <v>[C-i-C]</v>
      </c>
      <c r="S46" s="389" t="str">
        <f>Inputs!S46</f>
        <v>[C-i-C]</v>
      </c>
      <c r="T46" s="389" t="str">
        <f>Inputs!T46</f>
        <v>[C-i-C]</v>
      </c>
      <c r="U46" s="389" t="str">
        <f>Inputs!U46</f>
        <v>[C-i-C]</v>
      </c>
      <c r="V46" s="389" t="str">
        <f>Inputs!V46</f>
        <v>[C-i-C]</v>
      </c>
      <c r="W46" s="389" t="str">
        <f>Inputs!W46</f>
        <v>[C-i-C]</v>
      </c>
      <c r="X46" s="389" t="str">
        <f>Inputs!X46</f>
        <v>[C-i-C]</v>
      </c>
      <c r="Y46" s="389" t="str">
        <f>Inputs!Y46</f>
        <v>[C-i-C]</v>
      </c>
      <c r="Z46" s="389" t="str">
        <f>Inputs!Z46</f>
        <v>[C-i-C]</v>
      </c>
      <c r="AA46" s="389" t="str">
        <f>Inputs!AA46</f>
        <v>[C-i-C]</v>
      </c>
      <c r="AB46" s="389" t="str">
        <f>Inputs!AB46</f>
        <v>[C-i-C]</v>
      </c>
      <c r="AC46" s="389" t="str">
        <f>Inputs!AC46</f>
        <v>[C-i-C]</v>
      </c>
      <c r="AD46" s="389" t="str">
        <f>Inputs!AD46</f>
        <v>[C-i-C]</v>
      </c>
      <c r="AE46" s="389" t="str">
        <f>Inputs!AE46</f>
        <v>[C-i-C]</v>
      </c>
      <c r="AF46" s="389" t="str">
        <f>Inputs!AF46</f>
        <v>[C-i-C]</v>
      </c>
      <c r="AG46" s="389" t="str">
        <f>Inputs!AG46</f>
        <v>[C-i-C]</v>
      </c>
      <c r="AH46" s="389" t="str">
        <f>Inputs!AH46</f>
        <v>[C-i-C]</v>
      </c>
      <c r="AI46" s="254">
        <f>Inputs!AI46</f>
        <v>0</v>
      </c>
      <c r="AJ46" s="254">
        <f>Inputs!AJ46</f>
        <v>0</v>
      </c>
      <c r="AK46" s="254">
        <f>Inputs!AK46</f>
        <v>0</v>
      </c>
      <c r="AL46" s="254">
        <f>Inputs!AL46</f>
        <v>0</v>
      </c>
      <c r="AM46" s="254">
        <f>Inputs!AM46</f>
        <v>0</v>
      </c>
      <c r="AN46" s="254">
        <f>Inputs!AN46</f>
        <v>0</v>
      </c>
      <c r="AO46" s="254">
        <f>Inputs!AO46</f>
        <v>0</v>
      </c>
      <c r="AP46" s="254">
        <f>Inputs!AP46</f>
        <v>0</v>
      </c>
      <c r="AQ46" s="254">
        <f>Inputs!AQ46</f>
        <v>0</v>
      </c>
      <c r="AR46" s="254">
        <f>Inputs!AR46</f>
        <v>0</v>
      </c>
      <c r="AS46" s="254">
        <f>Inputs!AS46</f>
        <v>0</v>
      </c>
      <c r="AT46" s="254">
        <f>Inputs!AT46</f>
        <v>0</v>
      </c>
      <c r="AU46" s="254">
        <f>Inputs!AU46</f>
        <v>0</v>
      </c>
      <c r="AV46" s="254">
        <f>Inputs!AV46</f>
        <v>0</v>
      </c>
      <c r="AW46" s="254">
        <f>Inputs!AW46</f>
        <v>0</v>
      </c>
      <c r="AX46" s="254">
        <f>Inputs!AX46</f>
        <v>0</v>
      </c>
      <c r="AY46" s="254">
        <f>Inputs!AY46</f>
        <v>0</v>
      </c>
      <c r="AZ46" s="254">
        <f>Inputs!AZ46</f>
        <v>0</v>
      </c>
      <c r="BA46" s="254">
        <f>Inputs!BA46</f>
        <v>0</v>
      </c>
      <c r="BB46" s="254">
        <f>Inputs!BB46</f>
        <v>0</v>
      </c>
      <c r="BC46" s="254">
        <f>Inputs!BC46</f>
        <v>0</v>
      </c>
      <c r="BD46" s="254">
        <f>Inputs!BD46</f>
        <v>0</v>
      </c>
      <c r="BE46" s="254">
        <f>Inputs!BE46</f>
        <v>0</v>
      </c>
      <c r="BF46" s="254">
        <f>Inputs!BF46</f>
        <v>0</v>
      </c>
      <c r="BG46" s="254">
        <f>Inputs!BG46</f>
        <v>0</v>
      </c>
      <c r="BH46" s="254">
        <f>Inputs!BH46</f>
        <v>0</v>
      </c>
      <c r="BI46" s="254">
        <f>Inputs!BI46</f>
        <v>0</v>
      </c>
      <c r="BJ46" s="254">
        <f>Inputs!BJ46</f>
        <v>0</v>
      </c>
      <c r="BK46" s="254">
        <f>Inputs!BK46</f>
        <v>0</v>
      </c>
      <c r="BL46" s="254">
        <f>Inputs!BL46</f>
        <v>0</v>
      </c>
      <c r="BN46" s="255">
        <f>IF(OR($C46="Non-Labour",$C46="Labour-related"),IF(Inputs!$DT46=$F$1,Inputs!BN46,Inputs!BN46*'Key assumptions'!$H$118),$F46*N(H46)*avg_hrs)</f>
        <v>0</v>
      </c>
      <c r="BO46" s="255">
        <f>IF(OR($C46="Non-Labour",$C46="Labour-related"),IF(Inputs!$DT46=$F$1,Inputs!BO46,Inputs!BO46*'Key assumptions'!$H$118),$F46*N(I46)*avg_hrs)</f>
        <v>0</v>
      </c>
      <c r="BP46" s="255">
        <f>IF(OR($C46="Non-Labour",$C46="Labour-related"),IF(Inputs!$DT46=$F$1,Inputs!BP46,Inputs!BP46*'Key assumptions'!$H$118),$F46*N(J46)*avg_hrs)</f>
        <v>0</v>
      </c>
      <c r="BQ46" s="255">
        <f>IF(OR($C46="Non-Labour",$C46="Labour-related"),IF(Inputs!$DT46=$F$1,Inputs!BQ46,Inputs!BQ46*'Key assumptions'!$H$118),$F46*N(K46)*avg_hrs)</f>
        <v>0</v>
      </c>
      <c r="BR46" s="255">
        <f>IF(OR($C46="Non-Labour",$C46="Labour-related"),IF(Inputs!$DT46=$F$1,Inputs!BR46,Inputs!BR46*'Key assumptions'!$H$118),$F46*N(L46)*avg_hrs)</f>
        <v>0</v>
      </c>
      <c r="BS46" s="390" t="s">
        <v>411</v>
      </c>
      <c r="BT46" s="390" t="s">
        <v>411</v>
      </c>
      <c r="BU46" s="390" t="s">
        <v>411</v>
      </c>
      <c r="BV46" s="390" t="s">
        <v>411</v>
      </c>
      <c r="BW46" s="390" t="s">
        <v>411</v>
      </c>
      <c r="BX46" s="390" t="s">
        <v>411</v>
      </c>
      <c r="BY46" s="390" t="s">
        <v>411</v>
      </c>
      <c r="BZ46" s="390" t="s">
        <v>411</v>
      </c>
      <c r="CA46" s="390" t="s">
        <v>411</v>
      </c>
      <c r="CB46" s="390" t="s">
        <v>411</v>
      </c>
      <c r="CC46" s="390" t="s">
        <v>411</v>
      </c>
      <c r="CD46" s="390" t="s">
        <v>411</v>
      </c>
      <c r="CE46" s="390" t="s">
        <v>411</v>
      </c>
      <c r="CF46" s="390" t="s">
        <v>411</v>
      </c>
      <c r="CG46" s="390" t="s">
        <v>411</v>
      </c>
      <c r="CH46" s="390" t="s">
        <v>411</v>
      </c>
      <c r="CI46" s="390" t="s">
        <v>411</v>
      </c>
      <c r="CJ46" s="390" t="s">
        <v>411</v>
      </c>
      <c r="CK46" s="390" t="s">
        <v>411</v>
      </c>
      <c r="CL46" s="390" t="s">
        <v>411</v>
      </c>
      <c r="CM46" s="390" t="s">
        <v>411</v>
      </c>
      <c r="CN46" s="390" t="s">
        <v>411</v>
      </c>
      <c r="CO46" s="255">
        <f>IF(OR($C46="Non-Labour",$C46="Labour-related"),IF(Inputs!$DT46=$F$1,Inputs!CO46,Inputs!CO46*'Key assumptions'!$H$118),$F46*N(AI46)*avg_hrs)</f>
        <v>0</v>
      </c>
      <c r="CP46" s="255">
        <f>IF(OR($C46="Non-Labour",$C46="Labour-related"),IF(Inputs!$DT46=$F$1,Inputs!CP46,Inputs!CP46*'Key assumptions'!$H$118),$F46*N(AJ46)*avg_hrs)</f>
        <v>0</v>
      </c>
      <c r="CQ46" s="255">
        <f>IF(OR($C46="Non-Labour",$C46="Labour-related"),IF(Inputs!$DT46=$F$1,Inputs!CQ46,Inputs!CQ46*'Key assumptions'!$H$118),$F46*N(AK46)*avg_hrs)</f>
        <v>0</v>
      </c>
      <c r="CR46" s="255">
        <f>IF(OR($C46="Non-Labour",$C46="Labour-related"),IF(Inputs!$DT46=$F$1,Inputs!CR46,Inputs!CR46*'Key assumptions'!$H$118),$F46*N(AL46)*avg_hrs)</f>
        <v>0</v>
      </c>
      <c r="CS46" s="255">
        <f>IF(OR($C46="Non-Labour",$C46="Labour-related"),IF(Inputs!$DT46=$F$1,Inputs!CS46,Inputs!CS46*'Key assumptions'!$H$118),$F46*N(AM46)*avg_hrs)</f>
        <v>0</v>
      </c>
      <c r="CT46" s="255">
        <f>IF(OR($C46="Non-Labour",$C46="Labour-related"),IF(Inputs!$DT46=$F$1,Inputs!CT46,Inputs!CT46*'Key assumptions'!$H$118),$F46*N(AN46)*avg_hrs)</f>
        <v>0</v>
      </c>
      <c r="CU46" s="255">
        <f>IF(OR($C46="Non-Labour",$C46="Labour-related"),IF(Inputs!$DT46=$F$1,Inputs!CU46,Inputs!CU46*'Key assumptions'!$H$118),$F46*N(AO46)*avg_hrs)</f>
        <v>0</v>
      </c>
      <c r="CV46" s="255">
        <f>IF(OR($C46="Non-Labour",$C46="Labour-related"),IF(Inputs!$DT46=$F$1,Inputs!CV46,Inputs!CV46*'Key assumptions'!$H$118),$F46*N(AP46)*avg_hrs)</f>
        <v>0</v>
      </c>
      <c r="CW46" s="255">
        <f>IF(OR($C46="Non-Labour",$C46="Labour-related"),IF(Inputs!$DT46=$F$1,Inputs!CW46,Inputs!CW46*'Key assumptions'!$H$118),$F46*N(AQ46)*avg_hrs)</f>
        <v>0</v>
      </c>
      <c r="CX46" s="255">
        <f>IF(OR($C46="Non-Labour",$C46="Labour-related"),IF(Inputs!$DT46=$F$1,Inputs!CX46,Inputs!CX46*'Key assumptions'!$H$118),$F46*N(AR46)*avg_hrs)</f>
        <v>0</v>
      </c>
      <c r="CY46" s="255">
        <f>IF(OR($C46="Non-Labour",$C46="Labour-related"),IF(Inputs!$DT46=$F$1,Inputs!CY46,Inputs!CY46*'Key assumptions'!$H$118),$F46*N(AS46)*avg_hrs)</f>
        <v>0</v>
      </c>
      <c r="CZ46" s="255">
        <f>IF(OR($C46="Non-Labour",$C46="Labour-related"),IF(Inputs!$DT46=$F$1,Inputs!CZ46,Inputs!CZ46*'Key assumptions'!$H$118),$F46*N(AT46)*avg_hrs)</f>
        <v>0</v>
      </c>
      <c r="DA46" s="255">
        <f>IF(OR($C46="Non-Labour",$C46="Labour-related"),IF(Inputs!$DT46=$F$1,Inputs!DA46,Inputs!DA46*'Key assumptions'!$H$118),$F46*N(AU46)*avg_hrs)</f>
        <v>0</v>
      </c>
      <c r="DB46" s="255">
        <f>IF(OR($C46="Non-Labour",$C46="Labour-related"),IF(Inputs!$DT46=$F$1,Inputs!DB46,Inputs!DB46*'Key assumptions'!$H$118),$F46*N(AV46)*avg_hrs)</f>
        <v>0</v>
      </c>
      <c r="DC46" s="255">
        <f>IF(OR($C46="Non-Labour",$C46="Labour-related"),IF(Inputs!$DT46=$F$1,Inputs!DC46,Inputs!DC46*'Key assumptions'!$H$118),$F46*N(AW46)*avg_hrs)</f>
        <v>0</v>
      </c>
      <c r="DD46" s="255">
        <f>IF(OR($C46="Non-Labour",$C46="Labour-related"),IF(Inputs!$DT46=$F$1,Inputs!DD46,Inputs!DD46*'Key assumptions'!$H$118),$F46*N(AX46)*avg_hrs)</f>
        <v>0</v>
      </c>
      <c r="DE46" s="255">
        <f>IF(OR($C46="Non-Labour",$C46="Labour-related"),IF(Inputs!$DT46=$F$1,Inputs!DE46,Inputs!DE46*'Key assumptions'!$H$118),$F46*N(AY46)*avg_hrs)</f>
        <v>0</v>
      </c>
      <c r="DF46" s="255">
        <f>IF(OR($C46="Non-Labour",$C46="Labour-related"),IF(Inputs!$DT46=$F$1,Inputs!DF46,Inputs!DF46*'Key assumptions'!$H$118),$F46*N(AZ46)*avg_hrs)</f>
        <v>0</v>
      </c>
      <c r="DG46" s="255">
        <f>IF(OR($C46="Non-Labour",$C46="Labour-related"),IF(Inputs!$DT46=$F$1,Inputs!DG46,Inputs!DG46*'Key assumptions'!$H$118),$F46*N(BA46)*avg_hrs)</f>
        <v>0</v>
      </c>
      <c r="DH46" s="255">
        <f>IF(OR($C46="Non-Labour",$C46="Labour-related"),IF(Inputs!$DT46=$F$1,Inputs!DH46,Inputs!DH46*'Key assumptions'!$H$118),$F46*N(BB46)*avg_hrs)</f>
        <v>0</v>
      </c>
      <c r="DI46" s="255">
        <f>IF(OR($C46="Non-Labour",$C46="Labour-related"),IF(Inputs!$DT46=$F$1,Inputs!DI46,Inputs!DI46*'Key assumptions'!$H$118),$F46*N(BC46)*avg_hrs)</f>
        <v>0</v>
      </c>
      <c r="DJ46" s="255">
        <f>IF(OR($C46="Non-Labour",$C46="Labour-related"),IF(Inputs!$DT46=$F$1,Inputs!DJ46,Inputs!DJ46*'Key assumptions'!$H$118),$F46*N(BD46)*avg_hrs)</f>
        <v>0</v>
      </c>
      <c r="DK46" s="255">
        <f>IF(OR($C46="Non-Labour",$C46="Labour-related"),IF(Inputs!$DT46=$F$1,Inputs!DK46,Inputs!DK46*'Key assumptions'!$H$118),$F46*N(BE46)*avg_hrs)</f>
        <v>0</v>
      </c>
      <c r="DL46" s="255">
        <f>IF(OR($C46="Non-Labour",$C46="Labour-related"),IF(Inputs!$DT46=$F$1,Inputs!DL46,Inputs!DL46*'Key assumptions'!$H$118),$F46*N(BF46)*avg_hrs)</f>
        <v>0</v>
      </c>
      <c r="DM46" s="255">
        <f>IF(OR($C46="Non-Labour",$C46="Labour-related"),IF(Inputs!$DT46=$F$1,Inputs!DM46,Inputs!DM46*'Key assumptions'!$H$118),$F46*N(BG46)*avg_hrs)</f>
        <v>0</v>
      </c>
      <c r="DN46" s="255">
        <f>IF(OR($C46="Non-Labour",$C46="Labour-related"),IF(Inputs!$DT46=$F$1,Inputs!DN46,Inputs!DN46*'Key assumptions'!$H$118),$F46*N(BH46)*avg_hrs)</f>
        <v>0</v>
      </c>
      <c r="DO46" s="255">
        <f>IF(OR($C46="Non-Labour",$C46="Labour-related"),IF(Inputs!$DT46=$F$1,Inputs!DO46,Inputs!DO46*'Key assumptions'!$H$118),$F46*N(BI46)*avg_hrs)</f>
        <v>0</v>
      </c>
      <c r="DP46" s="255">
        <f>IF(OR($C46="Non-Labour",$C46="Labour-related"),IF(Inputs!$DT46=$F$1,Inputs!DP46,Inputs!DP46*'Key assumptions'!$H$118),$F46*N(BJ46)*avg_hrs)</f>
        <v>0</v>
      </c>
      <c r="DQ46" s="255">
        <f>IF(OR($C46="Non-Labour",$C46="Labour-related"),IF(Inputs!$DT46=$F$1,Inputs!DQ46,Inputs!DQ46*'Key assumptions'!$H$118),$F46*N(BK46)*avg_hrs)</f>
        <v>0</v>
      </c>
      <c r="DR46" s="255">
        <f>IF(OR($C46="Non-Labour",$C46="Labour-related"),IF(Inputs!$DT46=$F$1,Inputs!DR46,Inputs!DR46*'Key assumptions'!$H$118),$F46*N(BL46)*avg_hrs)</f>
        <v>0</v>
      </c>
      <c r="DT46" s="133" t="s">
        <v>213</v>
      </c>
      <c r="DU46" s="304"/>
      <c r="DV46" s="304"/>
      <c r="DW46" s="304"/>
      <c r="DX46" s="304"/>
      <c r="DY46" s="304"/>
      <c r="DZ46" s="304"/>
      <c r="EA46" s="255">
        <v>7365.3</v>
      </c>
      <c r="EB46" s="255">
        <v>3682.65</v>
      </c>
      <c r="EC46" s="255">
        <v>0</v>
      </c>
      <c r="ED46" s="255">
        <f t="shared" si="9"/>
        <v>0</v>
      </c>
      <c r="EE46" s="255">
        <f t="shared" si="9"/>
        <v>0</v>
      </c>
      <c r="EF46" s="255">
        <f t="shared" si="7"/>
        <v>11047.95</v>
      </c>
    </row>
    <row r="47" spans="1:136" x14ac:dyDescent="0.4">
      <c r="A47" s="133" t="str">
        <f>Inputs!A47</f>
        <v/>
      </c>
      <c r="B47" s="133" t="str">
        <f>Inputs!B47</f>
        <v/>
      </c>
      <c r="C47" s="133" t="str">
        <f>Inputs!C47</f>
        <v/>
      </c>
      <c r="D47" s="133">
        <f>Inputs!D47</f>
        <v>606801</v>
      </c>
      <c r="E47" s="133" t="str">
        <f>Inputs!E47</f>
        <v>CWO - Network Planning</v>
      </c>
      <c r="F47" s="290">
        <f>IF(Inputs!DT47=$F$1,Inputs!F47,
IF(Inputs!DT47='Key assumptions'!$E$118,Inputs!F47*'Key assumptions'!$H$118,Inputs!F47*'Key assumptions'!$H$119))</f>
        <v>0</v>
      </c>
      <c r="G47" s="290">
        <f>IF(Inputs!DT47=$F$1,Inputs!G47,Inputs!G47*'Key assumptions'!$H$118)</f>
        <v>0</v>
      </c>
      <c r="H47" s="281"/>
      <c r="I47" s="281"/>
      <c r="J47" s="281"/>
      <c r="K47" s="281"/>
      <c r="L47" s="281"/>
      <c r="M47" s="389" t="str">
        <f>Inputs!M47</f>
        <v>[C-i-C]</v>
      </c>
      <c r="N47" s="389" t="str">
        <f>Inputs!N47</f>
        <v>[C-i-C]</v>
      </c>
      <c r="O47" s="389" t="str">
        <f>Inputs!O47</f>
        <v>[C-i-C]</v>
      </c>
      <c r="P47" s="389" t="str">
        <f>Inputs!P47</f>
        <v>[C-i-C]</v>
      </c>
      <c r="Q47" s="389" t="str">
        <f>Inputs!Q47</f>
        <v>[C-i-C]</v>
      </c>
      <c r="R47" s="389" t="str">
        <f>Inputs!R47</f>
        <v>[C-i-C]</v>
      </c>
      <c r="S47" s="389" t="str">
        <f>Inputs!S47</f>
        <v>[C-i-C]</v>
      </c>
      <c r="T47" s="389" t="str">
        <f>Inputs!T47</f>
        <v>[C-i-C]</v>
      </c>
      <c r="U47" s="389" t="str">
        <f>Inputs!U47</f>
        <v>[C-i-C]</v>
      </c>
      <c r="V47" s="389" t="str">
        <f>Inputs!V47</f>
        <v>[C-i-C]</v>
      </c>
      <c r="W47" s="389" t="str">
        <f>Inputs!W47</f>
        <v>[C-i-C]</v>
      </c>
      <c r="X47" s="389" t="str">
        <f>Inputs!X47</f>
        <v>[C-i-C]</v>
      </c>
      <c r="Y47" s="389" t="str">
        <f>Inputs!Y47</f>
        <v>[C-i-C]</v>
      </c>
      <c r="Z47" s="389" t="str">
        <f>Inputs!Z47</f>
        <v>[C-i-C]</v>
      </c>
      <c r="AA47" s="389" t="str">
        <f>Inputs!AA47</f>
        <v>[C-i-C]</v>
      </c>
      <c r="AB47" s="389" t="str">
        <f>Inputs!AB47</f>
        <v>[C-i-C]</v>
      </c>
      <c r="AC47" s="389" t="str">
        <f>Inputs!AC47</f>
        <v>[C-i-C]</v>
      </c>
      <c r="AD47" s="389" t="str">
        <f>Inputs!AD47</f>
        <v>[C-i-C]</v>
      </c>
      <c r="AE47" s="389" t="str">
        <f>Inputs!AE47</f>
        <v>[C-i-C]</v>
      </c>
      <c r="AF47" s="389" t="str">
        <f>Inputs!AF47</f>
        <v>[C-i-C]</v>
      </c>
      <c r="AG47" s="389" t="str">
        <f>Inputs!AG47</f>
        <v>[C-i-C]</v>
      </c>
      <c r="AH47" s="389" t="str">
        <f>Inputs!AH47</f>
        <v>[C-i-C]</v>
      </c>
      <c r="AI47" s="254" t="str">
        <f>Inputs!AI47</f>
        <v/>
      </c>
      <c r="AJ47" s="254" t="str">
        <f>Inputs!AJ47</f>
        <v/>
      </c>
      <c r="AK47" s="254" t="str">
        <f>Inputs!AK47</f>
        <v/>
      </c>
      <c r="AL47" s="254" t="str">
        <f>Inputs!AL47</f>
        <v/>
      </c>
      <c r="AM47" s="254" t="str">
        <f>Inputs!AM47</f>
        <v/>
      </c>
      <c r="AN47" s="254" t="str">
        <f>Inputs!AN47</f>
        <v/>
      </c>
      <c r="AO47" s="254" t="str">
        <f>Inputs!AO47</f>
        <v/>
      </c>
      <c r="AP47" s="254" t="str">
        <f>Inputs!AP47</f>
        <v/>
      </c>
      <c r="AQ47" s="254" t="str">
        <f>Inputs!AQ47</f>
        <v/>
      </c>
      <c r="AR47" s="254" t="str">
        <f>Inputs!AR47</f>
        <v/>
      </c>
      <c r="AS47" s="254" t="str">
        <f>Inputs!AS47</f>
        <v/>
      </c>
      <c r="AT47" s="254" t="str">
        <f>Inputs!AT47</f>
        <v/>
      </c>
      <c r="AU47" s="254" t="str">
        <f>Inputs!AU47</f>
        <v/>
      </c>
      <c r="AV47" s="254" t="str">
        <f>Inputs!AV47</f>
        <v/>
      </c>
      <c r="AW47" s="254" t="str">
        <f>Inputs!AW47</f>
        <v/>
      </c>
      <c r="AX47" s="254" t="str">
        <f>Inputs!AX47</f>
        <v/>
      </c>
      <c r="AY47" s="254" t="str">
        <f>Inputs!AY47</f>
        <v/>
      </c>
      <c r="AZ47" s="254" t="str">
        <f>Inputs!AZ47</f>
        <v/>
      </c>
      <c r="BA47" s="254" t="str">
        <f>Inputs!BA47</f>
        <v/>
      </c>
      <c r="BB47" s="254" t="str">
        <f>Inputs!BB47</f>
        <v/>
      </c>
      <c r="BC47" s="254" t="str">
        <f>Inputs!BC47</f>
        <v/>
      </c>
      <c r="BD47" s="254" t="str">
        <f>Inputs!BD47</f>
        <v/>
      </c>
      <c r="BE47" s="254" t="str">
        <f>Inputs!BE47</f>
        <v/>
      </c>
      <c r="BF47" s="254" t="str">
        <f>Inputs!BF47</f>
        <v/>
      </c>
      <c r="BG47" s="254" t="str">
        <f>Inputs!BG47</f>
        <v/>
      </c>
      <c r="BH47" s="254" t="str">
        <f>Inputs!BH47</f>
        <v/>
      </c>
      <c r="BI47" s="254" t="str">
        <f>Inputs!BI47</f>
        <v/>
      </c>
      <c r="BJ47" s="254" t="str">
        <f>Inputs!BJ47</f>
        <v/>
      </c>
      <c r="BK47" s="254" t="str">
        <f>Inputs!BK47</f>
        <v/>
      </c>
      <c r="BL47" s="254" t="str">
        <f>Inputs!BL47</f>
        <v/>
      </c>
      <c r="BN47" s="255">
        <f>IF(OR($C47="Non-Labour",$C47="Labour-related"),IF(Inputs!$DT47=$F$1,Inputs!BN47,Inputs!BN47*'Key assumptions'!$H$118),$F47*N(H47)*avg_hrs)</f>
        <v>0</v>
      </c>
      <c r="BO47" s="255">
        <f>IF(OR($C47="Non-Labour",$C47="Labour-related"),IF(Inputs!$DT47=$F$1,Inputs!BO47,Inputs!BO47*'Key assumptions'!$H$118),$F47*N(I47)*avg_hrs)</f>
        <v>0</v>
      </c>
      <c r="BP47" s="255">
        <f>IF(OR($C47="Non-Labour",$C47="Labour-related"),IF(Inputs!$DT47=$F$1,Inputs!BP47,Inputs!BP47*'Key assumptions'!$H$118),$F47*N(J47)*avg_hrs)</f>
        <v>0</v>
      </c>
      <c r="BQ47" s="255">
        <f>IF(OR($C47="Non-Labour",$C47="Labour-related"),IF(Inputs!$DT47=$F$1,Inputs!BQ47,Inputs!BQ47*'Key assumptions'!$H$118),$F47*N(K47)*avg_hrs)</f>
        <v>0</v>
      </c>
      <c r="BR47" s="255">
        <f>IF(OR($C47="Non-Labour",$C47="Labour-related"),IF(Inputs!$DT47=$F$1,Inputs!BR47,Inputs!BR47*'Key assumptions'!$H$118),$F47*N(L47)*avg_hrs)</f>
        <v>0</v>
      </c>
      <c r="BS47" s="390" t="s">
        <v>411</v>
      </c>
      <c r="BT47" s="390" t="s">
        <v>411</v>
      </c>
      <c r="BU47" s="390" t="s">
        <v>411</v>
      </c>
      <c r="BV47" s="390" t="s">
        <v>411</v>
      </c>
      <c r="BW47" s="390" t="s">
        <v>411</v>
      </c>
      <c r="BX47" s="390" t="s">
        <v>411</v>
      </c>
      <c r="BY47" s="390" t="s">
        <v>411</v>
      </c>
      <c r="BZ47" s="390" t="s">
        <v>411</v>
      </c>
      <c r="CA47" s="390" t="s">
        <v>411</v>
      </c>
      <c r="CB47" s="390" t="s">
        <v>411</v>
      </c>
      <c r="CC47" s="390" t="s">
        <v>411</v>
      </c>
      <c r="CD47" s="390" t="s">
        <v>411</v>
      </c>
      <c r="CE47" s="390" t="s">
        <v>411</v>
      </c>
      <c r="CF47" s="390" t="s">
        <v>411</v>
      </c>
      <c r="CG47" s="390" t="s">
        <v>411</v>
      </c>
      <c r="CH47" s="390" t="s">
        <v>411</v>
      </c>
      <c r="CI47" s="390" t="s">
        <v>411</v>
      </c>
      <c r="CJ47" s="390" t="s">
        <v>411</v>
      </c>
      <c r="CK47" s="390" t="s">
        <v>411</v>
      </c>
      <c r="CL47" s="390" t="s">
        <v>411</v>
      </c>
      <c r="CM47" s="390" t="s">
        <v>411</v>
      </c>
      <c r="CN47" s="390" t="s">
        <v>411</v>
      </c>
      <c r="CO47" s="255">
        <f>IF(OR($C47="Non-Labour",$C47="Labour-related"),IF(Inputs!$DT47=$F$1,Inputs!CO47,Inputs!CO47*'Key assumptions'!$H$118),$F47*N(AI47)*avg_hrs)</f>
        <v>0</v>
      </c>
      <c r="CP47" s="255">
        <f>IF(OR($C47="Non-Labour",$C47="Labour-related"),IF(Inputs!$DT47=$F$1,Inputs!CP47,Inputs!CP47*'Key assumptions'!$H$118),$F47*N(AJ47)*avg_hrs)</f>
        <v>0</v>
      </c>
      <c r="CQ47" s="255">
        <f>IF(OR($C47="Non-Labour",$C47="Labour-related"),IF(Inputs!$DT47=$F$1,Inputs!CQ47,Inputs!CQ47*'Key assumptions'!$H$118),$F47*N(AK47)*avg_hrs)</f>
        <v>0</v>
      </c>
      <c r="CR47" s="255">
        <f>IF(OR($C47="Non-Labour",$C47="Labour-related"),IF(Inputs!$DT47=$F$1,Inputs!CR47,Inputs!CR47*'Key assumptions'!$H$118),$F47*N(AL47)*avg_hrs)</f>
        <v>0</v>
      </c>
      <c r="CS47" s="255">
        <f>IF(OR($C47="Non-Labour",$C47="Labour-related"),IF(Inputs!$DT47=$F$1,Inputs!CS47,Inputs!CS47*'Key assumptions'!$H$118),$F47*N(AM47)*avg_hrs)</f>
        <v>0</v>
      </c>
      <c r="CT47" s="255">
        <f>IF(OR($C47="Non-Labour",$C47="Labour-related"),IF(Inputs!$DT47=$F$1,Inputs!CT47,Inputs!CT47*'Key assumptions'!$H$118),$F47*N(AN47)*avg_hrs)</f>
        <v>0</v>
      </c>
      <c r="CU47" s="255">
        <f>IF(OR($C47="Non-Labour",$C47="Labour-related"),IF(Inputs!$DT47=$F$1,Inputs!CU47,Inputs!CU47*'Key assumptions'!$H$118),$F47*N(AO47)*avg_hrs)</f>
        <v>0</v>
      </c>
      <c r="CV47" s="255">
        <f>IF(OR($C47="Non-Labour",$C47="Labour-related"),IF(Inputs!$DT47=$F$1,Inputs!CV47,Inputs!CV47*'Key assumptions'!$H$118),$F47*N(AP47)*avg_hrs)</f>
        <v>0</v>
      </c>
      <c r="CW47" s="255">
        <f>IF(OR($C47="Non-Labour",$C47="Labour-related"),IF(Inputs!$DT47=$F$1,Inputs!CW47,Inputs!CW47*'Key assumptions'!$H$118),$F47*N(AQ47)*avg_hrs)</f>
        <v>0</v>
      </c>
      <c r="CX47" s="255">
        <f>IF(OR($C47="Non-Labour",$C47="Labour-related"),IF(Inputs!$DT47=$F$1,Inputs!CX47,Inputs!CX47*'Key assumptions'!$H$118),$F47*N(AR47)*avg_hrs)</f>
        <v>0</v>
      </c>
      <c r="CY47" s="255">
        <f>IF(OR($C47="Non-Labour",$C47="Labour-related"),IF(Inputs!$DT47=$F$1,Inputs!CY47,Inputs!CY47*'Key assumptions'!$H$118),$F47*N(AS47)*avg_hrs)</f>
        <v>0</v>
      </c>
      <c r="CZ47" s="255">
        <f>IF(OR($C47="Non-Labour",$C47="Labour-related"),IF(Inputs!$DT47=$F$1,Inputs!CZ47,Inputs!CZ47*'Key assumptions'!$H$118),$F47*N(AT47)*avg_hrs)</f>
        <v>0</v>
      </c>
      <c r="DA47" s="255">
        <f>IF(OR($C47="Non-Labour",$C47="Labour-related"),IF(Inputs!$DT47=$F$1,Inputs!DA47,Inputs!DA47*'Key assumptions'!$H$118),$F47*N(AU47)*avg_hrs)</f>
        <v>0</v>
      </c>
      <c r="DB47" s="255">
        <f>IF(OR($C47="Non-Labour",$C47="Labour-related"),IF(Inputs!$DT47=$F$1,Inputs!DB47,Inputs!DB47*'Key assumptions'!$H$118),$F47*N(AV47)*avg_hrs)</f>
        <v>0</v>
      </c>
      <c r="DC47" s="255">
        <f>IF(OR($C47="Non-Labour",$C47="Labour-related"),IF(Inputs!$DT47=$F$1,Inputs!DC47,Inputs!DC47*'Key assumptions'!$H$118),$F47*N(AW47)*avg_hrs)</f>
        <v>0</v>
      </c>
      <c r="DD47" s="255">
        <f>IF(OR($C47="Non-Labour",$C47="Labour-related"),IF(Inputs!$DT47=$F$1,Inputs!DD47,Inputs!DD47*'Key assumptions'!$H$118),$F47*N(AX47)*avg_hrs)</f>
        <v>0</v>
      </c>
      <c r="DE47" s="255">
        <f>IF(OR($C47="Non-Labour",$C47="Labour-related"),IF(Inputs!$DT47=$F$1,Inputs!DE47,Inputs!DE47*'Key assumptions'!$H$118),$F47*N(AY47)*avg_hrs)</f>
        <v>0</v>
      </c>
      <c r="DF47" s="255">
        <f>IF(OR($C47="Non-Labour",$C47="Labour-related"),IF(Inputs!$DT47=$F$1,Inputs!DF47,Inputs!DF47*'Key assumptions'!$H$118),$F47*N(AZ47)*avg_hrs)</f>
        <v>0</v>
      </c>
      <c r="DG47" s="255">
        <f>IF(OR($C47="Non-Labour",$C47="Labour-related"),IF(Inputs!$DT47=$F$1,Inputs!DG47,Inputs!DG47*'Key assumptions'!$H$118),$F47*N(BA47)*avg_hrs)</f>
        <v>0</v>
      </c>
      <c r="DH47" s="255">
        <f>IF(OR($C47="Non-Labour",$C47="Labour-related"),IF(Inputs!$DT47=$F$1,Inputs!DH47,Inputs!DH47*'Key assumptions'!$H$118),$F47*N(BB47)*avg_hrs)</f>
        <v>0</v>
      </c>
      <c r="DI47" s="255">
        <f>IF(OR($C47="Non-Labour",$C47="Labour-related"),IF(Inputs!$DT47=$F$1,Inputs!DI47,Inputs!DI47*'Key assumptions'!$H$118),$F47*N(BC47)*avg_hrs)</f>
        <v>0</v>
      </c>
      <c r="DJ47" s="255">
        <f>IF(OR($C47="Non-Labour",$C47="Labour-related"),IF(Inputs!$DT47=$F$1,Inputs!DJ47,Inputs!DJ47*'Key assumptions'!$H$118),$F47*N(BD47)*avg_hrs)</f>
        <v>0</v>
      </c>
      <c r="DK47" s="255">
        <f>IF(OR($C47="Non-Labour",$C47="Labour-related"),IF(Inputs!$DT47=$F$1,Inputs!DK47,Inputs!DK47*'Key assumptions'!$H$118),$F47*N(BE47)*avg_hrs)</f>
        <v>0</v>
      </c>
      <c r="DL47" s="255">
        <f>IF(OR($C47="Non-Labour",$C47="Labour-related"),IF(Inputs!$DT47=$F$1,Inputs!DL47,Inputs!DL47*'Key assumptions'!$H$118),$F47*N(BF47)*avg_hrs)</f>
        <v>0</v>
      </c>
      <c r="DM47" s="255">
        <f>IF(OR($C47="Non-Labour",$C47="Labour-related"),IF(Inputs!$DT47=$F$1,Inputs!DM47,Inputs!DM47*'Key assumptions'!$H$118),$F47*N(BG47)*avg_hrs)</f>
        <v>0</v>
      </c>
      <c r="DN47" s="255">
        <f>IF(OR($C47="Non-Labour",$C47="Labour-related"),IF(Inputs!$DT47=$F$1,Inputs!DN47,Inputs!DN47*'Key assumptions'!$H$118),$F47*N(BH47)*avg_hrs)</f>
        <v>0</v>
      </c>
      <c r="DO47" s="255">
        <f>IF(OR($C47="Non-Labour",$C47="Labour-related"),IF(Inputs!$DT47=$F$1,Inputs!DO47,Inputs!DO47*'Key assumptions'!$H$118),$F47*N(BI47)*avg_hrs)</f>
        <v>0</v>
      </c>
      <c r="DP47" s="255">
        <f>IF(OR($C47="Non-Labour",$C47="Labour-related"),IF(Inputs!$DT47=$F$1,Inputs!DP47,Inputs!DP47*'Key assumptions'!$H$118),$F47*N(BJ47)*avg_hrs)</f>
        <v>0</v>
      </c>
      <c r="DQ47" s="255">
        <f>IF(OR($C47="Non-Labour",$C47="Labour-related"),IF(Inputs!$DT47=$F$1,Inputs!DQ47,Inputs!DQ47*'Key assumptions'!$H$118),$F47*N(BK47)*avg_hrs)</f>
        <v>0</v>
      </c>
      <c r="DR47" s="255">
        <f>IF(OR($C47="Non-Labour",$C47="Labour-related"),IF(Inputs!$DT47=$F$1,Inputs!DR47,Inputs!DR47*'Key assumptions'!$H$118),$F47*N(BL47)*avg_hrs)</f>
        <v>0</v>
      </c>
      <c r="DT47" s="133" t="s">
        <v>213</v>
      </c>
      <c r="DU47" s="304"/>
      <c r="DV47" s="304"/>
      <c r="DW47" s="304"/>
      <c r="DX47" s="304"/>
      <c r="DY47" s="304"/>
      <c r="DZ47" s="304"/>
      <c r="EA47" s="255">
        <v>0</v>
      </c>
      <c r="EB47" s="255">
        <v>0</v>
      </c>
      <c r="EC47" s="255">
        <v>0</v>
      </c>
      <c r="ED47" s="255">
        <f t="shared" si="9"/>
        <v>0</v>
      </c>
      <c r="EE47" s="255">
        <f t="shared" si="9"/>
        <v>0</v>
      </c>
      <c r="EF47" s="255">
        <f t="shared" si="7"/>
        <v>0</v>
      </c>
    </row>
    <row r="48" spans="1:136" x14ac:dyDescent="0.4">
      <c r="A48" s="133" t="str">
        <f>Inputs!A48</f>
        <v>Project Development</v>
      </c>
      <c r="B48" s="133" t="str">
        <f>Inputs!B48</f>
        <v>N/A</v>
      </c>
      <c r="C48" s="133" t="str">
        <f>Inputs!C48</f>
        <v>Internal Labour</v>
      </c>
      <c r="D48" s="133">
        <f>Inputs!D48</f>
        <v>606801</v>
      </c>
      <c r="E48" s="133" t="str">
        <f>Inputs!E48</f>
        <v xml:space="preserve">	Network Planning - Senior</v>
      </c>
      <c r="F48" s="290">
        <f>IF(Inputs!DT48=$F$1,Inputs!F48,
IF(Inputs!DT48='Key assumptions'!$E$118,Inputs!F48*'Key assumptions'!$H$118,Inputs!F48*'Key assumptions'!$H$119))</f>
        <v>307.27999999999997</v>
      </c>
      <c r="G48" s="290">
        <f>IF(Inputs!DT48=$F$1,Inputs!G48,Inputs!G48*'Key assumptions'!$H$118)</f>
        <v>137.30000000000001</v>
      </c>
      <c r="H48" s="281"/>
      <c r="I48" s="281"/>
      <c r="J48" s="281"/>
      <c r="K48" s="281"/>
      <c r="L48" s="281"/>
      <c r="M48" s="389" t="str">
        <f>Inputs!M48</f>
        <v>[C-i-C]</v>
      </c>
      <c r="N48" s="389" t="str">
        <f>Inputs!N48</f>
        <v>[C-i-C]</v>
      </c>
      <c r="O48" s="389" t="str">
        <f>Inputs!O48</f>
        <v>[C-i-C]</v>
      </c>
      <c r="P48" s="389" t="str">
        <f>Inputs!P48</f>
        <v>[C-i-C]</v>
      </c>
      <c r="Q48" s="389" t="str">
        <f>Inputs!Q48</f>
        <v>[C-i-C]</v>
      </c>
      <c r="R48" s="389" t="str">
        <f>Inputs!R48</f>
        <v>[C-i-C]</v>
      </c>
      <c r="S48" s="389" t="str">
        <f>Inputs!S48</f>
        <v>[C-i-C]</v>
      </c>
      <c r="T48" s="389" t="str">
        <f>Inputs!T48</f>
        <v>[C-i-C]</v>
      </c>
      <c r="U48" s="389" t="str">
        <f>Inputs!U48</f>
        <v>[C-i-C]</v>
      </c>
      <c r="V48" s="389" t="str">
        <f>Inputs!V48</f>
        <v>[C-i-C]</v>
      </c>
      <c r="W48" s="389" t="str">
        <f>Inputs!W48</f>
        <v>[C-i-C]</v>
      </c>
      <c r="X48" s="389" t="str">
        <f>Inputs!X48</f>
        <v>[C-i-C]</v>
      </c>
      <c r="Y48" s="389" t="str">
        <f>Inputs!Y48</f>
        <v>[C-i-C]</v>
      </c>
      <c r="Z48" s="389" t="str">
        <f>Inputs!Z48</f>
        <v>[C-i-C]</v>
      </c>
      <c r="AA48" s="389" t="str">
        <f>Inputs!AA48</f>
        <v>[C-i-C]</v>
      </c>
      <c r="AB48" s="389" t="str">
        <f>Inputs!AB48</f>
        <v>[C-i-C]</v>
      </c>
      <c r="AC48" s="389" t="str">
        <f>Inputs!AC48</f>
        <v>[C-i-C]</v>
      </c>
      <c r="AD48" s="389" t="str">
        <f>Inputs!AD48</f>
        <v>[C-i-C]</v>
      </c>
      <c r="AE48" s="389" t="str">
        <f>Inputs!AE48</f>
        <v>[C-i-C]</v>
      </c>
      <c r="AF48" s="389" t="str">
        <f>Inputs!AF48</f>
        <v>[C-i-C]</v>
      </c>
      <c r="AG48" s="389" t="str">
        <f>Inputs!AG48</f>
        <v>[C-i-C]</v>
      </c>
      <c r="AH48" s="389" t="str">
        <f>Inputs!AH48</f>
        <v>[C-i-C]</v>
      </c>
      <c r="AI48" s="254">
        <f>Inputs!AI48</f>
        <v>0</v>
      </c>
      <c r="AJ48" s="254">
        <f>Inputs!AJ48</f>
        <v>0</v>
      </c>
      <c r="AK48" s="254">
        <f>Inputs!AK48</f>
        <v>0</v>
      </c>
      <c r="AL48" s="254">
        <f>Inputs!AL48</f>
        <v>0</v>
      </c>
      <c r="AM48" s="254">
        <f>Inputs!AM48</f>
        <v>0</v>
      </c>
      <c r="AN48" s="254">
        <f>Inputs!AN48</f>
        <v>0</v>
      </c>
      <c r="AO48" s="254">
        <f>Inputs!AO48</f>
        <v>0</v>
      </c>
      <c r="AP48" s="254">
        <f>Inputs!AP48</f>
        <v>0</v>
      </c>
      <c r="AQ48" s="254">
        <f>Inputs!AQ48</f>
        <v>0</v>
      </c>
      <c r="AR48" s="254">
        <f>Inputs!AR48</f>
        <v>0</v>
      </c>
      <c r="AS48" s="254">
        <f>Inputs!AS48</f>
        <v>0</v>
      </c>
      <c r="AT48" s="254">
        <f>Inputs!AT48</f>
        <v>0</v>
      </c>
      <c r="AU48" s="254">
        <f>Inputs!AU48</f>
        <v>0</v>
      </c>
      <c r="AV48" s="254">
        <f>Inputs!AV48</f>
        <v>0</v>
      </c>
      <c r="AW48" s="254">
        <f>Inputs!AW48</f>
        <v>0</v>
      </c>
      <c r="AX48" s="254">
        <f>Inputs!AX48</f>
        <v>0</v>
      </c>
      <c r="AY48" s="254">
        <f>Inputs!AY48</f>
        <v>0</v>
      </c>
      <c r="AZ48" s="254">
        <f>Inputs!AZ48</f>
        <v>0</v>
      </c>
      <c r="BA48" s="254">
        <f>Inputs!BA48</f>
        <v>0</v>
      </c>
      <c r="BB48" s="254">
        <f>Inputs!BB48</f>
        <v>0</v>
      </c>
      <c r="BC48" s="254">
        <f>Inputs!BC48</f>
        <v>0</v>
      </c>
      <c r="BD48" s="254">
        <f>Inputs!BD48</f>
        <v>0</v>
      </c>
      <c r="BE48" s="254">
        <f>Inputs!BE48</f>
        <v>0</v>
      </c>
      <c r="BF48" s="254">
        <f>Inputs!BF48</f>
        <v>0</v>
      </c>
      <c r="BG48" s="254">
        <f>Inputs!BG48</f>
        <v>0</v>
      </c>
      <c r="BH48" s="254">
        <f>Inputs!BH48</f>
        <v>0</v>
      </c>
      <c r="BI48" s="254">
        <f>Inputs!BI48</f>
        <v>0</v>
      </c>
      <c r="BJ48" s="254">
        <f>Inputs!BJ48</f>
        <v>0</v>
      </c>
      <c r="BK48" s="254">
        <f>Inputs!BK48</f>
        <v>0</v>
      </c>
      <c r="BL48" s="254">
        <f>Inputs!BL48</f>
        <v>0</v>
      </c>
      <c r="BN48" s="255">
        <f>IF(OR($C48="Non-Labour",$C48="Labour-related"),IF(Inputs!$DT48=$F$1,Inputs!BN48,Inputs!BN48*'Key assumptions'!$H$118),$F48*N(H48)*avg_hrs)</f>
        <v>0</v>
      </c>
      <c r="BO48" s="255">
        <f>IF(OR($C48="Non-Labour",$C48="Labour-related"),IF(Inputs!$DT48=$F$1,Inputs!BO48,Inputs!BO48*'Key assumptions'!$H$118),$F48*N(I48)*avg_hrs)</f>
        <v>0</v>
      </c>
      <c r="BP48" s="255">
        <f>IF(OR($C48="Non-Labour",$C48="Labour-related"),IF(Inputs!$DT48=$F$1,Inputs!BP48,Inputs!BP48*'Key assumptions'!$H$118),$F48*N(J48)*avg_hrs)</f>
        <v>0</v>
      </c>
      <c r="BQ48" s="255">
        <f>IF(OR($C48="Non-Labour",$C48="Labour-related"),IF(Inputs!$DT48=$F$1,Inputs!BQ48,Inputs!BQ48*'Key assumptions'!$H$118),$F48*N(K48)*avg_hrs)</f>
        <v>0</v>
      </c>
      <c r="BR48" s="255">
        <f>IF(OR($C48="Non-Labour",$C48="Labour-related"),IF(Inputs!$DT48=$F$1,Inputs!BR48,Inputs!BR48*'Key assumptions'!$H$118),$F48*N(L48)*avg_hrs)</f>
        <v>0</v>
      </c>
      <c r="BS48" s="390" t="s">
        <v>411</v>
      </c>
      <c r="BT48" s="390" t="s">
        <v>411</v>
      </c>
      <c r="BU48" s="390" t="s">
        <v>411</v>
      </c>
      <c r="BV48" s="390" t="s">
        <v>411</v>
      </c>
      <c r="BW48" s="390" t="s">
        <v>411</v>
      </c>
      <c r="BX48" s="390" t="s">
        <v>411</v>
      </c>
      <c r="BY48" s="390" t="s">
        <v>411</v>
      </c>
      <c r="BZ48" s="390" t="s">
        <v>411</v>
      </c>
      <c r="CA48" s="390" t="s">
        <v>411</v>
      </c>
      <c r="CB48" s="390" t="s">
        <v>411</v>
      </c>
      <c r="CC48" s="390" t="s">
        <v>411</v>
      </c>
      <c r="CD48" s="390" t="s">
        <v>411</v>
      </c>
      <c r="CE48" s="390" t="s">
        <v>411</v>
      </c>
      <c r="CF48" s="390" t="s">
        <v>411</v>
      </c>
      <c r="CG48" s="390" t="s">
        <v>411</v>
      </c>
      <c r="CH48" s="390" t="s">
        <v>411</v>
      </c>
      <c r="CI48" s="390" t="s">
        <v>411</v>
      </c>
      <c r="CJ48" s="390" t="s">
        <v>411</v>
      </c>
      <c r="CK48" s="390" t="s">
        <v>411</v>
      </c>
      <c r="CL48" s="390" t="s">
        <v>411</v>
      </c>
      <c r="CM48" s="390" t="s">
        <v>411</v>
      </c>
      <c r="CN48" s="390" t="s">
        <v>411</v>
      </c>
      <c r="CO48" s="255">
        <f>IF(OR($C48="Non-Labour",$C48="Labour-related"),IF(Inputs!$DT48=$F$1,Inputs!CO48,Inputs!CO48*'Key assumptions'!$H$118),$F48*N(AI48)*avg_hrs)</f>
        <v>0</v>
      </c>
      <c r="CP48" s="255">
        <f>IF(OR($C48="Non-Labour",$C48="Labour-related"),IF(Inputs!$DT48=$F$1,Inputs!CP48,Inputs!CP48*'Key assumptions'!$H$118),$F48*N(AJ48)*avg_hrs)</f>
        <v>0</v>
      </c>
      <c r="CQ48" s="255">
        <f>IF(OR($C48="Non-Labour",$C48="Labour-related"),IF(Inputs!$DT48=$F$1,Inputs!CQ48,Inputs!CQ48*'Key assumptions'!$H$118),$F48*N(AK48)*avg_hrs)</f>
        <v>0</v>
      </c>
      <c r="CR48" s="255">
        <f>IF(OR($C48="Non-Labour",$C48="Labour-related"),IF(Inputs!$DT48=$F$1,Inputs!CR48,Inputs!CR48*'Key assumptions'!$H$118),$F48*N(AL48)*avg_hrs)</f>
        <v>0</v>
      </c>
      <c r="CS48" s="255">
        <f>IF(OR($C48="Non-Labour",$C48="Labour-related"),IF(Inputs!$DT48=$F$1,Inputs!CS48,Inputs!CS48*'Key assumptions'!$H$118),$F48*N(AM48)*avg_hrs)</f>
        <v>0</v>
      </c>
      <c r="CT48" s="255">
        <f>IF(OR($C48="Non-Labour",$C48="Labour-related"),IF(Inputs!$DT48=$F$1,Inputs!CT48,Inputs!CT48*'Key assumptions'!$H$118),$F48*N(AN48)*avg_hrs)</f>
        <v>0</v>
      </c>
      <c r="CU48" s="255">
        <f>IF(OR($C48="Non-Labour",$C48="Labour-related"),IF(Inputs!$DT48=$F$1,Inputs!CU48,Inputs!CU48*'Key assumptions'!$H$118),$F48*N(AO48)*avg_hrs)</f>
        <v>0</v>
      </c>
      <c r="CV48" s="255">
        <f>IF(OR($C48="Non-Labour",$C48="Labour-related"),IF(Inputs!$DT48=$F$1,Inputs!CV48,Inputs!CV48*'Key assumptions'!$H$118),$F48*N(AP48)*avg_hrs)</f>
        <v>0</v>
      </c>
      <c r="CW48" s="255">
        <f>IF(OR($C48="Non-Labour",$C48="Labour-related"),IF(Inputs!$DT48=$F$1,Inputs!CW48,Inputs!CW48*'Key assumptions'!$H$118),$F48*N(AQ48)*avg_hrs)</f>
        <v>0</v>
      </c>
      <c r="CX48" s="255">
        <f>IF(OR($C48="Non-Labour",$C48="Labour-related"),IF(Inputs!$DT48=$F$1,Inputs!CX48,Inputs!CX48*'Key assumptions'!$H$118),$F48*N(AR48)*avg_hrs)</f>
        <v>0</v>
      </c>
      <c r="CY48" s="255">
        <f>IF(OR($C48="Non-Labour",$C48="Labour-related"),IF(Inputs!$DT48=$F$1,Inputs!CY48,Inputs!CY48*'Key assumptions'!$H$118),$F48*N(AS48)*avg_hrs)</f>
        <v>0</v>
      </c>
      <c r="CZ48" s="255">
        <f>IF(OR($C48="Non-Labour",$C48="Labour-related"),IF(Inputs!$DT48=$F$1,Inputs!CZ48,Inputs!CZ48*'Key assumptions'!$H$118),$F48*N(AT48)*avg_hrs)</f>
        <v>0</v>
      </c>
      <c r="DA48" s="255">
        <f>IF(OR($C48="Non-Labour",$C48="Labour-related"),IF(Inputs!$DT48=$F$1,Inputs!DA48,Inputs!DA48*'Key assumptions'!$H$118),$F48*N(AU48)*avg_hrs)</f>
        <v>0</v>
      </c>
      <c r="DB48" s="255">
        <f>IF(OR($C48="Non-Labour",$C48="Labour-related"),IF(Inputs!$DT48=$F$1,Inputs!DB48,Inputs!DB48*'Key assumptions'!$H$118),$F48*N(AV48)*avg_hrs)</f>
        <v>0</v>
      </c>
      <c r="DC48" s="255">
        <f>IF(OR($C48="Non-Labour",$C48="Labour-related"),IF(Inputs!$DT48=$F$1,Inputs!DC48,Inputs!DC48*'Key assumptions'!$H$118),$F48*N(AW48)*avg_hrs)</f>
        <v>0</v>
      </c>
      <c r="DD48" s="255">
        <f>IF(OR($C48="Non-Labour",$C48="Labour-related"),IF(Inputs!$DT48=$F$1,Inputs!DD48,Inputs!DD48*'Key assumptions'!$H$118),$F48*N(AX48)*avg_hrs)</f>
        <v>0</v>
      </c>
      <c r="DE48" s="255">
        <f>IF(OR($C48="Non-Labour",$C48="Labour-related"),IF(Inputs!$DT48=$F$1,Inputs!DE48,Inputs!DE48*'Key assumptions'!$H$118),$F48*N(AY48)*avg_hrs)</f>
        <v>0</v>
      </c>
      <c r="DF48" s="255">
        <f>IF(OR($C48="Non-Labour",$C48="Labour-related"),IF(Inputs!$DT48=$F$1,Inputs!DF48,Inputs!DF48*'Key assumptions'!$H$118),$F48*N(AZ48)*avg_hrs)</f>
        <v>0</v>
      </c>
      <c r="DG48" s="255">
        <f>IF(OR($C48="Non-Labour",$C48="Labour-related"),IF(Inputs!$DT48=$F$1,Inputs!DG48,Inputs!DG48*'Key assumptions'!$H$118),$F48*N(BA48)*avg_hrs)</f>
        <v>0</v>
      </c>
      <c r="DH48" s="255">
        <f>IF(OR($C48="Non-Labour",$C48="Labour-related"),IF(Inputs!$DT48=$F$1,Inputs!DH48,Inputs!DH48*'Key assumptions'!$H$118),$F48*N(BB48)*avg_hrs)</f>
        <v>0</v>
      </c>
      <c r="DI48" s="255">
        <f>IF(OR($C48="Non-Labour",$C48="Labour-related"),IF(Inputs!$DT48=$F$1,Inputs!DI48,Inputs!DI48*'Key assumptions'!$H$118),$F48*N(BC48)*avg_hrs)</f>
        <v>0</v>
      </c>
      <c r="DJ48" s="255">
        <f>IF(OR($C48="Non-Labour",$C48="Labour-related"),IF(Inputs!$DT48=$F$1,Inputs!DJ48,Inputs!DJ48*'Key assumptions'!$H$118),$F48*N(BD48)*avg_hrs)</f>
        <v>0</v>
      </c>
      <c r="DK48" s="255">
        <f>IF(OR($C48="Non-Labour",$C48="Labour-related"),IF(Inputs!$DT48=$F$1,Inputs!DK48,Inputs!DK48*'Key assumptions'!$H$118),$F48*N(BE48)*avg_hrs)</f>
        <v>0</v>
      </c>
      <c r="DL48" s="255">
        <f>IF(OR($C48="Non-Labour",$C48="Labour-related"),IF(Inputs!$DT48=$F$1,Inputs!DL48,Inputs!DL48*'Key assumptions'!$H$118),$F48*N(BF48)*avg_hrs)</f>
        <v>0</v>
      </c>
      <c r="DM48" s="255">
        <f>IF(OR($C48="Non-Labour",$C48="Labour-related"),IF(Inputs!$DT48=$F$1,Inputs!DM48,Inputs!DM48*'Key assumptions'!$H$118),$F48*N(BG48)*avg_hrs)</f>
        <v>0</v>
      </c>
      <c r="DN48" s="255">
        <f>IF(OR($C48="Non-Labour",$C48="Labour-related"),IF(Inputs!$DT48=$F$1,Inputs!DN48,Inputs!DN48*'Key assumptions'!$H$118),$F48*N(BH48)*avg_hrs)</f>
        <v>0</v>
      </c>
      <c r="DO48" s="255">
        <f>IF(OR($C48="Non-Labour",$C48="Labour-related"),IF(Inputs!$DT48=$F$1,Inputs!DO48,Inputs!DO48*'Key assumptions'!$H$118),$F48*N(BI48)*avg_hrs)</f>
        <v>0</v>
      </c>
      <c r="DP48" s="255">
        <f>IF(OR($C48="Non-Labour",$C48="Labour-related"),IF(Inputs!$DT48=$F$1,Inputs!DP48,Inputs!DP48*'Key assumptions'!$H$118),$F48*N(BJ48)*avg_hrs)</f>
        <v>0</v>
      </c>
      <c r="DQ48" s="255">
        <f>IF(OR($C48="Non-Labour",$C48="Labour-related"),IF(Inputs!$DT48=$F$1,Inputs!DQ48,Inputs!DQ48*'Key assumptions'!$H$118),$F48*N(BK48)*avg_hrs)</f>
        <v>0</v>
      </c>
      <c r="DR48" s="255">
        <f>IF(OR($C48="Non-Labour",$C48="Labour-related"),IF(Inputs!$DT48=$F$1,Inputs!DR48,Inputs!DR48*'Key assumptions'!$H$118),$F48*N(BL48)*avg_hrs)</f>
        <v>0</v>
      </c>
      <c r="DT48" s="133" t="s">
        <v>213</v>
      </c>
      <c r="DU48" s="304"/>
      <c r="DV48" s="304"/>
      <c r="DW48" s="304"/>
      <c r="DX48" s="304"/>
      <c r="DY48" s="304"/>
      <c r="DZ48" s="304"/>
      <c r="EA48" s="255">
        <v>1152.3</v>
      </c>
      <c r="EB48" s="255">
        <v>0</v>
      </c>
      <c r="EC48" s="255">
        <v>0</v>
      </c>
      <c r="ED48" s="255">
        <f t="shared" si="9"/>
        <v>0</v>
      </c>
      <c r="EE48" s="255">
        <f t="shared" si="9"/>
        <v>0</v>
      </c>
      <c r="EF48" s="255">
        <f t="shared" si="7"/>
        <v>1152.3</v>
      </c>
    </row>
    <row r="49" spans="1:136" x14ac:dyDescent="0.4">
      <c r="A49" s="133" t="str">
        <f>Inputs!A49</f>
        <v>Project Development</v>
      </c>
      <c r="B49" s="133" t="str">
        <f>Inputs!B49</f>
        <v>N/A</v>
      </c>
      <c r="C49" s="133" t="str">
        <f>Inputs!C49</f>
        <v>Internal Labour</v>
      </c>
      <c r="D49" s="133">
        <f>Inputs!D49</f>
        <v>606801</v>
      </c>
      <c r="E49" s="133" t="str">
        <f>Inputs!E49</f>
        <v xml:space="preserve">	Network Planning - Senior</v>
      </c>
      <c r="F49" s="290">
        <f>IF(Inputs!DT49=$F$1,Inputs!F49,
IF(Inputs!DT49='Key assumptions'!$E$118,Inputs!F49*'Key assumptions'!$H$118,Inputs!F49*'Key assumptions'!$H$119))</f>
        <v>307.27999999999997</v>
      </c>
      <c r="G49" s="290">
        <f>IF(Inputs!DT49=$F$1,Inputs!G49,Inputs!G49*'Key assumptions'!$H$118)</f>
        <v>137.30000000000001</v>
      </c>
      <c r="H49" s="281"/>
      <c r="I49" s="281"/>
      <c r="J49" s="281"/>
      <c r="K49" s="281"/>
      <c r="L49" s="281"/>
      <c r="M49" s="389" t="str">
        <f>Inputs!M49</f>
        <v>[C-i-C]</v>
      </c>
      <c r="N49" s="389" t="str">
        <f>Inputs!N49</f>
        <v>[C-i-C]</v>
      </c>
      <c r="O49" s="389" t="str">
        <f>Inputs!O49</f>
        <v>[C-i-C]</v>
      </c>
      <c r="P49" s="389" t="str">
        <f>Inputs!P49</f>
        <v>[C-i-C]</v>
      </c>
      <c r="Q49" s="389" t="str">
        <f>Inputs!Q49</f>
        <v>[C-i-C]</v>
      </c>
      <c r="R49" s="389" t="str">
        <f>Inputs!R49</f>
        <v>[C-i-C]</v>
      </c>
      <c r="S49" s="389" t="str">
        <f>Inputs!S49</f>
        <v>[C-i-C]</v>
      </c>
      <c r="T49" s="389" t="str">
        <f>Inputs!T49</f>
        <v>[C-i-C]</v>
      </c>
      <c r="U49" s="389" t="str">
        <f>Inputs!U49</f>
        <v>[C-i-C]</v>
      </c>
      <c r="V49" s="389" t="str">
        <f>Inputs!V49</f>
        <v>[C-i-C]</v>
      </c>
      <c r="W49" s="389" t="str">
        <f>Inputs!W49</f>
        <v>[C-i-C]</v>
      </c>
      <c r="X49" s="389" t="str">
        <f>Inputs!X49</f>
        <v>[C-i-C]</v>
      </c>
      <c r="Y49" s="389" t="str">
        <f>Inputs!Y49</f>
        <v>[C-i-C]</v>
      </c>
      <c r="Z49" s="389" t="str">
        <f>Inputs!Z49</f>
        <v>[C-i-C]</v>
      </c>
      <c r="AA49" s="389" t="str">
        <f>Inputs!AA49</f>
        <v>[C-i-C]</v>
      </c>
      <c r="AB49" s="389" t="str">
        <f>Inputs!AB49</f>
        <v>[C-i-C]</v>
      </c>
      <c r="AC49" s="389" t="str">
        <f>Inputs!AC49</f>
        <v>[C-i-C]</v>
      </c>
      <c r="AD49" s="389" t="str">
        <f>Inputs!AD49</f>
        <v>[C-i-C]</v>
      </c>
      <c r="AE49" s="389" t="str">
        <f>Inputs!AE49</f>
        <v>[C-i-C]</v>
      </c>
      <c r="AF49" s="389" t="str">
        <f>Inputs!AF49</f>
        <v>[C-i-C]</v>
      </c>
      <c r="AG49" s="389" t="str">
        <f>Inputs!AG49</f>
        <v>[C-i-C]</v>
      </c>
      <c r="AH49" s="389" t="str">
        <f>Inputs!AH49</f>
        <v>[C-i-C]</v>
      </c>
      <c r="AI49" s="254">
        <f>Inputs!AI49</f>
        <v>2.5000000000000001E-2</v>
      </c>
      <c r="AJ49" s="254">
        <f>Inputs!AJ49</f>
        <v>2.5000000000000001E-2</v>
      </c>
      <c r="AK49" s="254">
        <f>Inputs!AK49</f>
        <v>2.5000000000000001E-2</v>
      </c>
      <c r="AL49" s="254">
        <f>Inputs!AL49</f>
        <v>2.5000000000000001E-2</v>
      </c>
      <c r="AM49" s="254">
        <f>Inputs!AM49</f>
        <v>2.5000000000000001E-2</v>
      </c>
      <c r="AN49" s="254">
        <f>Inputs!AN49</f>
        <v>2.5000000000000001E-2</v>
      </c>
      <c r="AO49" s="254">
        <f>Inputs!AO49</f>
        <v>2.5000000000000001E-2</v>
      </c>
      <c r="AP49" s="254">
        <f>Inputs!AP49</f>
        <v>2.5000000000000001E-2</v>
      </c>
      <c r="AQ49" s="254">
        <f>Inputs!AQ49</f>
        <v>2.5000000000000001E-2</v>
      </c>
      <c r="AR49" s="254">
        <f>Inputs!AR49</f>
        <v>2.5000000000000001E-2</v>
      </c>
      <c r="AS49" s="254">
        <f>Inputs!AS49</f>
        <v>2.5000000000000001E-2</v>
      </c>
      <c r="AT49" s="254">
        <f>Inputs!AT49</f>
        <v>2.5000000000000001E-2</v>
      </c>
      <c r="AU49" s="254">
        <f>Inputs!AU49</f>
        <v>2.5000000000000001E-2</v>
      </c>
      <c r="AV49" s="254">
        <f>Inputs!AV49</f>
        <v>2.5000000000000001E-2</v>
      </c>
      <c r="AW49" s="254">
        <f>Inputs!AW49</f>
        <v>2.5000000000000001E-2</v>
      </c>
      <c r="AX49" s="254">
        <f>Inputs!AX49</f>
        <v>0</v>
      </c>
      <c r="AY49" s="254">
        <f>Inputs!AY49</f>
        <v>0</v>
      </c>
      <c r="AZ49" s="254">
        <f>Inputs!AZ49</f>
        <v>0</v>
      </c>
      <c r="BA49" s="254">
        <f>Inputs!BA49</f>
        <v>0</v>
      </c>
      <c r="BB49" s="254">
        <f>Inputs!BB49</f>
        <v>0</v>
      </c>
      <c r="BC49" s="254">
        <f>Inputs!BC49</f>
        <v>0</v>
      </c>
      <c r="BD49" s="254">
        <f>Inputs!BD49</f>
        <v>0</v>
      </c>
      <c r="BE49" s="254">
        <f>Inputs!BE49</f>
        <v>0</v>
      </c>
      <c r="BF49" s="254">
        <f>Inputs!BF49</f>
        <v>0</v>
      </c>
      <c r="BG49" s="254">
        <f>Inputs!BG49</f>
        <v>0</v>
      </c>
      <c r="BH49" s="254">
        <f>Inputs!BH49</f>
        <v>0</v>
      </c>
      <c r="BI49" s="254">
        <f>Inputs!BI49</f>
        <v>0</v>
      </c>
      <c r="BJ49" s="254">
        <f>Inputs!BJ49</f>
        <v>0</v>
      </c>
      <c r="BK49" s="254">
        <f>Inputs!BK49</f>
        <v>0</v>
      </c>
      <c r="BL49" s="254">
        <f>Inputs!BL49</f>
        <v>0</v>
      </c>
      <c r="BN49" s="255">
        <f>IF(OR($C49="Non-Labour",$C49="Labour-related"),IF(Inputs!$DT49=$F$1,Inputs!BN49,Inputs!BN49*'Key assumptions'!$H$118),$F49*N(H49)*avg_hrs)</f>
        <v>0</v>
      </c>
      <c r="BO49" s="255">
        <f>IF(OR($C49="Non-Labour",$C49="Labour-related"),IF(Inputs!$DT49=$F$1,Inputs!BO49,Inputs!BO49*'Key assumptions'!$H$118),$F49*N(I49)*avg_hrs)</f>
        <v>0</v>
      </c>
      <c r="BP49" s="255">
        <f>IF(OR($C49="Non-Labour",$C49="Labour-related"),IF(Inputs!$DT49=$F$1,Inputs!BP49,Inputs!BP49*'Key assumptions'!$H$118),$F49*N(J49)*avg_hrs)</f>
        <v>0</v>
      </c>
      <c r="BQ49" s="255">
        <f>IF(OR($C49="Non-Labour",$C49="Labour-related"),IF(Inputs!$DT49=$F$1,Inputs!BQ49,Inputs!BQ49*'Key assumptions'!$H$118),$F49*N(K49)*avg_hrs)</f>
        <v>0</v>
      </c>
      <c r="BR49" s="255">
        <f>IF(OR($C49="Non-Labour",$C49="Labour-related"),IF(Inputs!$DT49=$F$1,Inputs!BR49,Inputs!BR49*'Key assumptions'!$H$118),$F49*N(L49)*avg_hrs)</f>
        <v>0</v>
      </c>
      <c r="BS49" s="390" t="s">
        <v>411</v>
      </c>
      <c r="BT49" s="390" t="s">
        <v>411</v>
      </c>
      <c r="BU49" s="390" t="s">
        <v>411</v>
      </c>
      <c r="BV49" s="390" t="s">
        <v>411</v>
      </c>
      <c r="BW49" s="390" t="s">
        <v>411</v>
      </c>
      <c r="BX49" s="390" t="s">
        <v>411</v>
      </c>
      <c r="BY49" s="390" t="s">
        <v>411</v>
      </c>
      <c r="BZ49" s="390" t="s">
        <v>411</v>
      </c>
      <c r="CA49" s="390" t="s">
        <v>411</v>
      </c>
      <c r="CB49" s="390" t="s">
        <v>411</v>
      </c>
      <c r="CC49" s="390" t="s">
        <v>411</v>
      </c>
      <c r="CD49" s="390" t="s">
        <v>411</v>
      </c>
      <c r="CE49" s="390" t="s">
        <v>411</v>
      </c>
      <c r="CF49" s="390" t="s">
        <v>411</v>
      </c>
      <c r="CG49" s="390" t="s">
        <v>411</v>
      </c>
      <c r="CH49" s="390" t="s">
        <v>411</v>
      </c>
      <c r="CI49" s="390" t="s">
        <v>411</v>
      </c>
      <c r="CJ49" s="390" t="s">
        <v>411</v>
      </c>
      <c r="CK49" s="390" t="s">
        <v>411</v>
      </c>
      <c r="CL49" s="390" t="s">
        <v>411</v>
      </c>
      <c r="CM49" s="390" t="s">
        <v>411</v>
      </c>
      <c r="CN49" s="390" t="s">
        <v>411</v>
      </c>
      <c r="CO49" s="255">
        <f>IF(OR($C49="Non-Labour",$C49="Labour-related"),IF(Inputs!$DT49=$F$1,Inputs!CO49,Inputs!CO49*'Key assumptions'!$H$118),$F49*N(AI49)*avg_hrs)</f>
        <v>1152.3</v>
      </c>
      <c r="CP49" s="255">
        <f>IF(OR($C49="Non-Labour",$C49="Labour-related"),IF(Inputs!$DT49=$F$1,Inputs!CP49,Inputs!CP49*'Key assumptions'!$H$118),$F49*N(AJ49)*avg_hrs)</f>
        <v>1152.3</v>
      </c>
      <c r="CQ49" s="255">
        <f>IF(OR($C49="Non-Labour",$C49="Labour-related"),IF(Inputs!$DT49=$F$1,Inputs!CQ49,Inputs!CQ49*'Key assumptions'!$H$118),$F49*N(AK49)*avg_hrs)</f>
        <v>1152.3</v>
      </c>
      <c r="CR49" s="255">
        <f>IF(OR($C49="Non-Labour",$C49="Labour-related"),IF(Inputs!$DT49=$F$1,Inputs!CR49,Inputs!CR49*'Key assumptions'!$H$118),$F49*N(AL49)*avg_hrs)</f>
        <v>1152.3</v>
      </c>
      <c r="CS49" s="255">
        <f>IF(OR($C49="Non-Labour",$C49="Labour-related"),IF(Inputs!$DT49=$F$1,Inputs!CS49,Inputs!CS49*'Key assumptions'!$H$118),$F49*N(AM49)*avg_hrs)</f>
        <v>1152.3</v>
      </c>
      <c r="CT49" s="255">
        <f>IF(OR($C49="Non-Labour",$C49="Labour-related"),IF(Inputs!$DT49=$F$1,Inputs!CT49,Inputs!CT49*'Key assumptions'!$H$118),$F49*N(AN49)*avg_hrs)</f>
        <v>1152.3</v>
      </c>
      <c r="CU49" s="255">
        <f>IF(OR($C49="Non-Labour",$C49="Labour-related"),IF(Inputs!$DT49=$F$1,Inputs!CU49,Inputs!CU49*'Key assumptions'!$H$118),$F49*N(AO49)*avg_hrs)</f>
        <v>1152.3</v>
      </c>
      <c r="CV49" s="255">
        <f>IF(OR($C49="Non-Labour",$C49="Labour-related"),IF(Inputs!$DT49=$F$1,Inputs!CV49,Inputs!CV49*'Key assumptions'!$H$118),$F49*N(AP49)*avg_hrs)</f>
        <v>1152.3</v>
      </c>
      <c r="CW49" s="255">
        <f>IF(OR($C49="Non-Labour",$C49="Labour-related"),IF(Inputs!$DT49=$F$1,Inputs!CW49,Inputs!CW49*'Key assumptions'!$H$118),$F49*N(AQ49)*avg_hrs)</f>
        <v>1152.3</v>
      </c>
      <c r="CX49" s="255">
        <f>IF(OR($C49="Non-Labour",$C49="Labour-related"),IF(Inputs!$DT49=$F$1,Inputs!CX49,Inputs!CX49*'Key assumptions'!$H$118),$F49*N(AR49)*avg_hrs)</f>
        <v>1152.3</v>
      </c>
      <c r="CY49" s="255">
        <f>IF(OR($C49="Non-Labour",$C49="Labour-related"),IF(Inputs!$DT49=$F$1,Inputs!CY49,Inputs!CY49*'Key assumptions'!$H$118),$F49*N(AS49)*avg_hrs)</f>
        <v>1152.3</v>
      </c>
      <c r="CZ49" s="255">
        <f>IF(OR($C49="Non-Labour",$C49="Labour-related"),IF(Inputs!$DT49=$F$1,Inputs!CZ49,Inputs!CZ49*'Key assumptions'!$H$118),$F49*N(AT49)*avg_hrs)</f>
        <v>1152.3</v>
      </c>
      <c r="DA49" s="255">
        <f>IF(OR($C49="Non-Labour",$C49="Labour-related"),IF(Inputs!$DT49=$F$1,Inputs!DA49,Inputs!DA49*'Key assumptions'!$H$118),$F49*N(AU49)*avg_hrs)</f>
        <v>1152.3</v>
      </c>
      <c r="DB49" s="255">
        <f>IF(OR($C49="Non-Labour",$C49="Labour-related"),IF(Inputs!$DT49=$F$1,Inputs!DB49,Inputs!DB49*'Key assumptions'!$H$118),$F49*N(AV49)*avg_hrs)</f>
        <v>1152.3</v>
      </c>
      <c r="DC49" s="255">
        <f>IF(OR($C49="Non-Labour",$C49="Labour-related"),IF(Inputs!$DT49=$F$1,Inputs!DC49,Inputs!DC49*'Key assumptions'!$H$118),$F49*N(AW49)*avg_hrs)</f>
        <v>1152.3</v>
      </c>
      <c r="DD49" s="255">
        <f>IF(OR($C49="Non-Labour",$C49="Labour-related"),IF(Inputs!$DT49=$F$1,Inputs!DD49,Inputs!DD49*'Key assumptions'!$H$118),$F49*N(AX49)*avg_hrs)</f>
        <v>0</v>
      </c>
      <c r="DE49" s="255">
        <f>IF(OR($C49="Non-Labour",$C49="Labour-related"),IF(Inputs!$DT49=$F$1,Inputs!DE49,Inputs!DE49*'Key assumptions'!$H$118),$F49*N(AY49)*avg_hrs)</f>
        <v>0</v>
      </c>
      <c r="DF49" s="255">
        <f>IF(OR($C49="Non-Labour",$C49="Labour-related"),IF(Inputs!$DT49=$F$1,Inputs!DF49,Inputs!DF49*'Key assumptions'!$H$118),$F49*N(AZ49)*avg_hrs)</f>
        <v>0</v>
      </c>
      <c r="DG49" s="255">
        <f>IF(OR($C49="Non-Labour",$C49="Labour-related"),IF(Inputs!$DT49=$F$1,Inputs!DG49,Inputs!DG49*'Key assumptions'!$H$118),$F49*N(BA49)*avg_hrs)</f>
        <v>0</v>
      </c>
      <c r="DH49" s="255">
        <f>IF(OR($C49="Non-Labour",$C49="Labour-related"),IF(Inputs!$DT49=$F$1,Inputs!DH49,Inputs!DH49*'Key assumptions'!$H$118),$F49*N(BB49)*avg_hrs)</f>
        <v>0</v>
      </c>
      <c r="DI49" s="255">
        <f>IF(OR($C49="Non-Labour",$C49="Labour-related"),IF(Inputs!$DT49=$F$1,Inputs!DI49,Inputs!DI49*'Key assumptions'!$H$118),$F49*N(BC49)*avg_hrs)</f>
        <v>0</v>
      </c>
      <c r="DJ49" s="255">
        <f>IF(OR($C49="Non-Labour",$C49="Labour-related"),IF(Inputs!$DT49=$F$1,Inputs!DJ49,Inputs!DJ49*'Key assumptions'!$H$118),$F49*N(BD49)*avg_hrs)</f>
        <v>0</v>
      </c>
      <c r="DK49" s="255">
        <f>IF(OR($C49="Non-Labour",$C49="Labour-related"),IF(Inputs!$DT49=$F$1,Inputs!DK49,Inputs!DK49*'Key assumptions'!$H$118),$F49*N(BE49)*avg_hrs)</f>
        <v>0</v>
      </c>
      <c r="DL49" s="255">
        <f>IF(OR($C49="Non-Labour",$C49="Labour-related"),IF(Inputs!$DT49=$F$1,Inputs!DL49,Inputs!DL49*'Key assumptions'!$H$118),$F49*N(BF49)*avg_hrs)</f>
        <v>0</v>
      </c>
      <c r="DM49" s="255">
        <f>IF(OR($C49="Non-Labour",$C49="Labour-related"),IF(Inputs!$DT49=$F$1,Inputs!DM49,Inputs!DM49*'Key assumptions'!$H$118),$F49*N(BG49)*avg_hrs)</f>
        <v>0</v>
      </c>
      <c r="DN49" s="255">
        <f>IF(OR($C49="Non-Labour",$C49="Labour-related"),IF(Inputs!$DT49=$F$1,Inputs!DN49,Inputs!DN49*'Key assumptions'!$H$118),$F49*N(BH49)*avg_hrs)</f>
        <v>0</v>
      </c>
      <c r="DO49" s="255">
        <f>IF(OR($C49="Non-Labour",$C49="Labour-related"),IF(Inputs!$DT49=$F$1,Inputs!DO49,Inputs!DO49*'Key assumptions'!$H$118),$F49*N(BI49)*avg_hrs)</f>
        <v>0</v>
      </c>
      <c r="DP49" s="255">
        <f>IF(OR($C49="Non-Labour",$C49="Labour-related"),IF(Inputs!$DT49=$F$1,Inputs!DP49,Inputs!DP49*'Key assumptions'!$H$118),$F49*N(BJ49)*avg_hrs)</f>
        <v>0</v>
      </c>
      <c r="DQ49" s="255">
        <f>IF(OR($C49="Non-Labour",$C49="Labour-related"),IF(Inputs!$DT49=$F$1,Inputs!DQ49,Inputs!DQ49*'Key assumptions'!$H$118),$F49*N(BK49)*avg_hrs)</f>
        <v>0</v>
      </c>
      <c r="DR49" s="255">
        <f>IF(OR($C49="Non-Labour",$C49="Labour-related"),IF(Inputs!$DT49=$F$1,Inputs!DR49,Inputs!DR49*'Key assumptions'!$H$118),$F49*N(BL49)*avg_hrs)</f>
        <v>0</v>
      </c>
      <c r="DT49" s="133" t="s">
        <v>213</v>
      </c>
      <c r="DU49" s="304"/>
      <c r="DV49" s="304"/>
      <c r="DW49" s="304"/>
      <c r="DX49" s="304"/>
      <c r="DY49" s="304"/>
      <c r="DZ49" s="304"/>
      <c r="EA49" s="255">
        <v>4609.2</v>
      </c>
      <c r="EB49" s="255">
        <v>13827.599999999997</v>
      </c>
      <c r="EC49" s="255">
        <v>13827.599999999997</v>
      </c>
      <c r="ED49" s="255">
        <f t="shared" si="9"/>
        <v>10370.699999999999</v>
      </c>
      <c r="EE49" s="255">
        <f t="shared" si="9"/>
        <v>0</v>
      </c>
      <c r="EF49" s="255">
        <f t="shared" si="7"/>
        <v>42635.099999999991</v>
      </c>
    </row>
    <row r="50" spans="1:136" x14ac:dyDescent="0.4">
      <c r="A50" s="133" t="str">
        <f>Inputs!A50</f>
        <v>Project Development</v>
      </c>
      <c r="B50" s="133" t="str">
        <f>Inputs!B50</f>
        <v>N/A</v>
      </c>
      <c r="C50" s="133" t="str">
        <f>Inputs!C50</f>
        <v>Internal Labour</v>
      </c>
      <c r="D50" s="133">
        <f>Inputs!D50</f>
        <v>606801</v>
      </c>
      <c r="E50" s="133" t="str">
        <f>Inputs!E50</f>
        <v xml:space="preserve">	Network Planning - Senior</v>
      </c>
      <c r="F50" s="290">
        <f>IF(Inputs!DT50=$F$1,Inputs!F50,
IF(Inputs!DT50='Key assumptions'!$E$118,Inputs!F50*'Key assumptions'!$H$118,Inputs!F50*'Key assumptions'!$H$119))</f>
        <v>307.27999999999997</v>
      </c>
      <c r="G50" s="290">
        <f>IF(Inputs!DT50=$F$1,Inputs!G50,Inputs!G50*'Key assumptions'!$H$118)</f>
        <v>137.30000000000001</v>
      </c>
      <c r="H50" s="281"/>
      <c r="I50" s="281"/>
      <c r="J50" s="281"/>
      <c r="K50" s="281"/>
      <c r="L50" s="281"/>
      <c r="M50" s="389" t="str">
        <f>Inputs!M50</f>
        <v>[C-i-C]</v>
      </c>
      <c r="N50" s="389" t="str">
        <f>Inputs!N50</f>
        <v>[C-i-C]</v>
      </c>
      <c r="O50" s="389" t="str">
        <f>Inputs!O50</f>
        <v>[C-i-C]</v>
      </c>
      <c r="P50" s="389" t="str">
        <f>Inputs!P50</f>
        <v>[C-i-C]</v>
      </c>
      <c r="Q50" s="389" t="str">
        <f>Inputs!Q50</f>
        <v>[C-i-C]</v>
      </c>
      <c r="R50" s="389" t="str">
        <f>Inputs!R50</f>
        <v>[C-i-C]</v>
      </c>
      <c r="S50" s="389" t="str">
        <f>Inputs!S50</f>
        <v>[C-i-C]</v>
      </c>
      <c r="T50" s="389" t="str">
        <f>Inputs!T50</f>
        <v>[C-i-C]</v>
      </c>
      <c r="U50" s="389" t="str">
        <f>Inputs!U50</f>
        <v>[C-i-C]</v>
      </c>
      <c r="V50" s="389" t="str">
        <f>Inputs!V50</f>
        <v>[C-i-C]</v>
      </c>
      <c r="W50" s="389" t="str">
        <f>Inputs!W50</f>
        <v>[C-i-C]</v>
      </c>
      <c r="X50" s="389" t="str">
        <f>Inputs!X50</f>
        <v>[C-i-C]</v>
      </c>
      <c r="Y50" s="389" t="str">
        <f>Inputs!Y50</f>
        <v>[C-i-C]</v>
      </c>
      <c r="Z50" s="389" t="str">
        <f>Inputs!Z50</f>
        <v>[C-i-C]</v>
      </c>
      <c r="AA50" s="389" t="str">
        <f>Inputs!AA50</f>
        <v>[C-i-C]</v>
      </c>
      <c r="AB50" s="389" t="str">
        <f>Inputs!AB50</f>
        <v>[C-i-C]</v>
      </c>
      <c r="AC50" s="389" t="str">
        <f>Inputs!AC50</f>
        <v>[C-i-C]</v>
      </c>
      <c r="AD50" s="389" t="str">
        <f>Inputs!AD50</f>
        <v>[C-i-C]</v>
      </c>
      <c r="AE50" s="389" t="str">
        <f>Inputs!AE50</f>
        <v>[C-i-C]</v>
      </c>
      <c r="AF50" s="389" t="str">
        <f>Inputs!AF50</f>
        <v>[C-i-C]</v>
      </c>
      <c r="AG50" s="389" t="str">
        <f>Inputs!AG50</f>
        <v>[C-i-C]</v>
      </c>
      <c r="AH50" s="389" t="str">
        <f>Inputs!AH50</f>
        <v>[C-i-C]</v>
      </c>
      <c r="AI50" s="254">
        <f>Inputs!AI50</f>
        <v>0</v>
      </c>
      <c r="AJ50" s="254">
        <f>Inputs!AJ50</f>
        <v>0</v>
      </c>
      <c r="AK50" s="254">
        <f>Inputs!AK50</f>
        <v>0</v>
      </c>
      <c r="AL50" s="254">
        <f>Inputs!AL50</f>
        <v>0</v>
      </c>
      <c r="AM50" s="254">
        <f>Inputs!AM50</f>
        <v>0</v>
      </c>
      <c r="AN50" s="254">
        <f>Inputs!AN50</f>
        <v>0</v>
      </c>
      <c r="AO50" s="254">
        <f>Inputs!AO50</f>
        <v>0</v>
      </c>
      <c r="AP50" s="254">
        <f>Inputs!AP50</f>
        <v>0</v>
      </c>
      <c r="AQ50" s="254">
        <f>Inputs!AQ50</f>
        <v>0</v>
      </c>
      <c r="AR50" s="254">
        <f>Inputs!AR50</f>
        <v>0</v>
      </c>
      <c r="AS50" s="254">
        <f>Inputs!AS50</f>
        <v>0</v>
      </c>
      <c r="AT50" s="254">
        <f>Inputs!AT50</f>
        <v>0</v>
      </c>
      <c r="AU50" s="254">
        <f>Inputs!AU50</f>
        <v>0</v>
      </c>
      <c r="AV50" s="254">
        <f>Inputs!AV50</f>
        <v>0</v>
      </c>
      <c r="AW50" s="254">
        <f>Inputs!AW50</f>
        <v>0</v>
      </c>
      <c r="AX50" s="254">
        <f>Inputs!AX50</f>
        <v>0</v>
      </c>
      <c r="AY50" s="254">
        <f>Inputs!AY50</f>
        <v>0</v>
      </c>
      <c r="AZ50" s="254">
        <f>Inputs!AZ50</f>
        <v>0</v>
      </c>
      <c r="BA50" s="254">
        <f>Inputs!BA50</f>
        <v>0</v>
      </c>
      <c r="BB50" s="254">
        <f>Inputs!BB50</f>
        <v>0</v>
      </c>
      <c r="BC50" s="254">
        <f>Inputs!BC50</f>
        <v>0</v>
      </c>
      <c r="BD50" s="254">
        <f>Inputs!BD50</f>
        <v>0</v>
      </c>
      <c r="BE50" s="254">
        <f>Inputs!BE50</f>
        <v>0</v>
      </c>
      <c r="BF50" s="254">
        <f>Inputs!BF50</f>
        <v>0</v>
      </c>
      <c r="BG50" s="254">
        <f>Inputs!BG50</f>
        <v>0</v>
      </c>
      <c r="BH50" s="254">
        <f>Inputs!BH50</f>
        <v>0</v>
      </c>
      <c r="BI50" s="254">
        <f>Inputs!BI50</f>
        <v>0</v>
      </c>
      <c r="BJ50" s="254">
        <f>Inputs!BJ50</f>
        <v>0</v>
      </c>
      <c r="BK50" s="254">
        <f>Inputs!BK50</f>
        <v>0</v>
      </c>
      <c r="BL50" s="254">
        <f>Inputs!BL50</f>
        <v>0</v>
      </c>
      <c r="BN50" s="255">
        <f>IF(OR($C50="Non-Labour",$C50="Labour-related"),IF(Inputs!$DT50=$F$1,Inputs!BN50,Inputs!BN50*'Key assumptions'!$H$118),$F50*N(H50)*avg_hrs)</f>
        <v>0</v>
      </c>
      <c r="BO50" s="255">
        <f>IF(OR($C50="Non-Labour",$C50="Labour-related"),IF(Inputs!$DT50=$F$1,Inputs!BO50,Inputs!BO50*'Key assumptions'!$H$118),$F50*N(I50)*avg_hrs)</f>
        <v>0</v>
      </c>
      <c r="BP50" s="255">
        <f>IF(OR($C50="Non-Labour",$C50="Labour-related"),IF(Inputs!$DT50=$F$1,Inputs!BP50,Inputs!BP50*'Key assumptions'!$H$118),$F50*N(J50)*avg_hrs)</f>
        <v>0</v>
      </c>
      <c r="BQ50" s="255">
        <f>IF(OR($C50="Non-Labour",$C50="Labour-related"),IF(Inputs!$DT50=$F$1,Inputs!BQ50,Inputs!BQ50*'Key assumptions'!$H$118),$F50*N(K50)*avg_hrs)</f>
        <v>0</v>
      </c>
      <c r="BR50" s="255">
        <f>IF(OR($C50="Non-Labour",$C50="Labour-related"),IF(Inputs!$DT50=$F$1,Inputs!BR50,Inputs!BR50*'Key assumptions'!$H$118),$F50*N(L50)*avg_hrs)</f>
        <v>0</v>
      </c>
      <c r="BS50" s="390" t="s">
        <v>411</v>
      </c>
      <c r="BT50" s="390" t="s">
        <v>411</v>
      </c>
      <c r="BU50" s="390" t="s">
        <v>411</v>
      </c>
      <c r="BV50" s="390" t="s">
        <v>411</v>
      </c>
      <c r="BW50" s="390" t="s">
        <v>411</v>
      </c>
      <c r="BX50" s="390" t="s">
        <v>411</v>
      </c>
      <c r="BY50" s="390" t="s">
        <v>411</v>
      </c>
      <c r="BZ50" s="390" t="s">
        <v>411</v>
      </c>
      <c r="CA50" s="390" t="s">
        <v>411</v>
      </c>
      <c r="CB50" s="390" t="s">
        <v>411</v>
      </c>
      <c r="CC50" s="390" t="s">
        <v>411</v>
      </c>
      <c r="CD50" s="390" t="s">
        <v>411</v>
      </c>
      <c r="CE50" s="390" t="s">
        <v>411</v>
      </c>
      <c r="CF50" s="390" t="s">
        <v>411</v>
      </c>
      <c r="CG50" s="390" t="s">
        <v>411</v>
      </c>
      <c r="CH50" s="390" t="s">
        <v>411</v>
      </c>
      <c r="CI50" s="390" t="s">
        <v>411</v>
      </c>
      <c r="CJ50" s="390" t="s">
        <v>411</v>
      </c>
      <c r="CK50" s="390" t="s">
        <v>411</v>
      </c>
      <c r="CL50" s="390" t="s">
        <v>411</v>
      </c>
      <c r="CM50" s="390" t="s">
        <v>411</v>
      </c>
      <c r="CN50" s="390" t="s">
        <v>411</v>
      </c>
      <c r="CO50" s="255">
        <f>IF(OR($C50="Non-Labour",$C50="Labour-related"),IF(Inputs!$DT50=$F$1,Inputs!CO50,Inputs!CO50*'Key assumptions'!$H$118),$F50*N(AI50)*avg_hrs)</f>
        <v>0</v>
      </c>
      <c r="CP50" s="255">
        <f>IF(OR($C50="Non-Labour",$C50="Labour-related"),IF(Inputs!$DT50=$F$1,Inputs!CP50,Inputs!CP50*'Key assumptions'!$H$118),$F50*N(AJ50)*avg_hrs)</f>
        <v>0</v>
      </c>
      <c r="CQ50" s="255">
        <f>IF(OR($C50="Non-Labour",$C50="Labour-related"),IF(Inputs!$DT50=$F$1,Inputs!CQ50,Inputs!CQ50*'Key assumptions'!$H$118),$F50*N(AK50)*avg_hrs)</f>
        <v>0</v>
      </c>
      <c r="CR50" s="255">
        <f>IF(OR($C50="Non-Labour",$C50="Labour-related"),IF(Inputs!$DT50=$F$1,Inputs!CR50,Inputs!CR50*'Key assumptions'!$H$118),$F50*N(AL50)*avg_hrs)</f>
        <v>0</v>
      </c>
      <c r="CS50" s="255">
        <f>IF(OR($C50="Non-Labour",$C50="Labour-related"),IF(Inputs!$DT50=$F$1,Inputs!CS50,Inputs!CS50*'Key assumptions'!$H$118),$F50*N(AM50)*avg_hrs)</f>
        <v>0</v>
      </c>
      <c r="CT50" s="255">
        <f>IF(OR($C50="Non-Labour",$C50="Labour-related"),IF(Inputs!$DT50=$F$1,Inputs!CT50,Inputs!CT50*'Key assumptions'!$H$118),$F50*N(AN50)*avg_hrs)</f>
        <v>0</v>
      </c>
      <c r="CU50" s="255">
        <f>IF(OR($C50="Non-Labour",$C50="Labour-related"),IF(Inputs!$DT50=$F$1,Inputs!CU50,Inputs!CU50*'Key assumptions'!$H$118),$F50*N(AO50)*avg_hrs)</f>
        <v>0</v>
      </c>
      <c r="CV50" s="255">
        <f>IF(OR($C50="Non-Labour",$C50="Labour-related"),IF(Inputs!$DT50=$F$1,Inputs!CV50,Inputs!CV50*'Key assumptions'!$H$118),$F50*N(AP50)*avg_hrs)</f>
        <v>0</v>
      </c>
      <c r="CW50" s="255">
        <f>IF(OR($C50="Non-Labour",$C50="Labour-related"),IF(Inputs!$DT50=$F$1,Inputs!CW50,Inputs!CW50*'Key assumptions'!$H$118),$F50*N(AQ50)*avg_hrs)</f>
        <v>0</v>
      </c>
      <c r="CX50" s="255">
        <f>IF(OR($C50="Non-Labour",$C50="Labour-related"),IF(Inputs!$DT50=$F$1,Inputs!CX50,Inputs!CX50*'Key assumptions'!$H$118),$F50*N(AR50)*avg_hrs)</f>
        <v>0</v>
      </c>
      <c r="CY50" s="255">
        <f>IF(OR($C50="Non-Labour",$C50="Labour-related"),IF(Inputs!$DT50=$F$1,Inputs!CY50,Inputs!CY50*'Key assumptions'!$H$118),$F50*N(AS50)*avg_hrs)</f>
        <v>0</v>
      </c>
      <c r="CZ50" s="255">
        <f>IF(OR($C50="Non-Labour",$C50="Labour-related"),IF(Inputs!$DT50=$F$1,Inputs!CZ50,Inputs!CZ50*'Key assumptions'!$H$118),$F50*N(AT50)*avg_hrs)</f>
        <v>0</v>
      </c>
      <c r="DA50" s="255">
        <f>IF(OR($C50="Non-Labour",$C50="Labour-related"),IF(Inputs!$DT50=$F$1,Inputs!DA50,Inputs!DA50*'Key assumptions'!$H$118),$F50*N(AU50)*avg_hrs)</f>
        <v>0</v>
      </c>
      <c r="DB50" s="255">
        <f>IF(OR($C50="Non-Labour",$C50="Labour-related"),IF(Inputs!$DT50=$F$1,Inputs!DB50,Inputs!DB50*'Key assumptions'!$H$118),$F50*N(AV50)*avg_hrs)</f>
        <v>0</v>
      </c>
      <c r="DC50" s="255">
        <f>IF(OR($C50="Non-Labour",$C50="Labour-related"),IF(Inputs!$DT50=$F$1,Inputs!DC50,Inputs!DC50*'Key assumptions'!$H$118),$F50*N(AW50)*avg_hrs)</f>
        <v>0</v>
      </c>
      <c r="DD50" s="255">
        <f>IF(OR($C50="Non-Labour",$C50="Labour-related"),IF(Inputs!$DT50=$F$1,Inputs!DD50,Inputs!DD50*'Key assumptions'!$H$118),$F50*N(AX50)*avg_hrs)</f>
        <v>0</v>
      </c>
      <c r="DE50" s="255">
        <f>IF(OR($C50="Non-Labour",$C50="Labour-related"),IF(Inputs!$DT50=$F$1,Inputs!DE50,Inputs!DE50*'Key assumptions'!$H$118),$F50*N(AY50)*avg_hrs)</f>
        <v>0</v>
      </c>
      <c r="DF50" s="255">
        <f>IF(OR($C50="Non-Labour",$C50="Labour-related"),IF(Inputs!$DT50=$F$1,Inputs!DF50,Inputs!DF50*'Key assumptions'!$H$118),$F50*N(AZ50)*avg_hrs)</f>
        <v>0</v>
      </c>
      <c r="DG50" s="255">
        <f>IF(OR($C50="Non-Labour",$C50="Labour-related"),IF(Inputs!$DT50=$F$1,Inputs!DG50,Inputs!DG50*'Key assumptions'!$H$118),$F50*N(BA50)*avg_hrs)</f>
        <v>0</v>
      </c>
      <c r="DH50" s="255">
        <f>IF(OR($C50="Non-Labour",$C50="Labour-related"),IF(Inputs!$DT50=$F$1,Inputs!DH50,Inputs!DH50*'Key assumptions'!$H$118),$F50*N(BB50)*avg_hrs)</f>
        <v>0</v>
      </c>
      <c r="DI50" s="255">
        <f>IF(OR($C50="Non-Labour",$C50="Labour-related"),IF(Inputs!$DT50=$F$1,Inputs!DI50,Inputs!DI50*'Key assumptions'!$H$118),$F50*N(BC50)*avg_hrs)</f>
        <v>0</v>
      </c>
      <c r="DJ50" s="255">
        <f>IF(OR($C50="Non-Labour",$C50="Labour-related"),IF(Inputs!$DT50=$F$1,Inputs!DJ50,Inputs!DJ50*'Key assumptions'!$H$118),$F50*N(BD50)*avg_hrs)</f>
        <v>0</v>
      </c>
      <c r="DK50" s="255">
        <f>IF(OR($C50="Non-Labour",$C50="Labour-related"),IF(Inputs!$DT50=$F$1,Inputs!DK50,Inputs!DK50*'Key assumptions'!$H$118),$F50*N(BE50)*avg_hrs)</f>
        <v>0</v>
      </c>
      <c r="DL50" s="255">
        <f>IF(OR($C50="Non-Labour",$C50="Labour-related"),IF(Inputs!$DT50=$F$1,Inputs!DL50,Inputs!DL50*'Key assumptions'!$H$118),$F50*N(BF50)*avg_hrs)</f>
        <v>0</v>
      </c>
      <c r="DM50" s="255">
        <f>IF(OR($C50="Non-Labour",$C50="Labour-related"),IF(Inputs!$DT50=$F$1,Inputs!DM50,Inputs!DM50*'Key assumptions'!$H$118),$F50*N(BG50)*avg_hrs)</f>
        <v>0</v>
      </c>
      <c r="DN50" s="255">
        <f>IF(OR($C50="Non-Labour",$C50="Labour-related"),IF(Inputs!$DT50=$F$1,Inputs!DN50,Inputs!DN50*'Key assumptions'!$H$118),$F50*N(BH50)*avg_hrs)</f>
        <v>0</v>
      </c>
      <c r="DO50" s="255">
        <f>IF(OR($C50="Non-Labour",$C50="Labour-related"),IF(Inputs!$DT50=$F$1,Inputs!DO50,Inputs!DO50*'Key assumptions'!$H$118),$F50*N(BI50)*avg_hrs)</f>
        <v>0</v>
      </c>
      <c r="DP50" s="255">
        <f>IF(OR($C50="Non-Labour",$C50="Labour-related"),IF(Inputs!$DT50=$F$1,Inputs!DP50,Inputs!DP50*'Key assumptions'!$H$118),$F50*N(BJ50)*avg_hrs)</f>
        <v>0</v>
      </c>
      <c r="DQ50" s="255">
        <f>IF(OR($C50="Non-Labour",$C50="Labour-related"),IF(Inputs!$DT50=$F$1,Inputs!DQ50,Inputs!DQ50*'Key assumptions'!$H$118),$F50*N(BK50)*avg_hrs)</f>
        <v>0</v>
      </c>
      <c r="DR50" s="255">
        <f>IF(OR($C50="Non-Labour",$C50="Labour-related"),IF(Inputs!$DT50=$F$1,Inputs!DR50,Inputs!DR50*'Key assumptions'!$H$118),$F50*N(BL50)*avg_hrs)</f>
        <v>0</v>
      </c>
      <c r="DT50" s="133" t="s">
        <v>213</v>
      </c>
      <c r="DU50" s="304"/>
      <c r="DV50" s="304"/>
      <c r="DW50" s="304"/>
      <c r="DX50" s="304"/>
      <c r="DY50" s="304"/>
      <c r="DZ50" s="304"/>
      <c r="EA50" s="255">
        <v>1152.3</v>
      </c>
      <c r="EB50" s="255">
        <v>0</v>
      </c>
      <c r="EC50" s="255">
        <v>0</v>
      </c>
      <c r="ED50" s="255">
        <f t="shared" si="9"/>
        <v>0</v>
      </c>
      <c r="EE50" s="255">
        <f t="shared" si="9"/>
        <v>0</v>
      </c>
      <c r="EF50" s="255">
        <f t="shared" si="7"/>
        <v>1152.3</v>
      </c>
    </row>
    <row r="51" spans="1:136" x14ac:dyDescent="0.4">
      <c r="A51" s="133" t="str">
        <f>Inputs!A51</f>
        <v/>
      </c>
      <c r="B51" s="133" t="str">
        <f>Inputs!B51</f>
        <v/>
      </c>
      <c r="C51" s="133" t="str">
        <f>Inputs!C51</f>
        <v/>
      </c>
      <c r="D51" s="133" t="str">
        <f>Inputs!D51</f>
        <v>PT001717</v>
      </c>
      <c r="E51" s="133" t="str">
        <f>Inputs!E51</f>
        <v>CWO – Project Development</v>
      </c>
      <c r="F51" s="290">
        <f>IF(Inputs!DT51=$F$1,Inputs!F51,
IF(Inputs!DT51='Key assumptions'!$E$118,Inputs!F51*'Key assumptions'!$H$118,Inputs!F51*'Key assumptions'!$H$119))</f>
        <v>0</v>
      </c>
      <c r="G51" s="290">
        <f>IF(Inputs!DT51=$F$1,Inputs!G51,Inputs!G51*'Key assumptions'!$H$118)</f>
        <v>0</v>
      </c>
      <c r="H51" s="281"/>
      <c r="I51" s="281"/>
      <c r="J51" s="281"/>
      <c r="K51" s="281"/>
      <c r="L51" s="281"/>
      <c r="M51" s="389" t="str">
        <f>Inputs!M51</f>
        <v>[C-i-C]</v>
      </c>
      <c r="N51" s="389" t="str">
        <f>Inputs!N51</f>
        <v>[C-i-C]</v>
      </c>
      <c r="O51" s="389" t="str">
        <f>Inputs!O51</f>
        <v>[C-i-C]</v>
      </c>
      <c r="P51" s="389" t="str">
        <f>Inputs!P51</f>
        <v>[C-i-C]</v>
      </c>
      <c r="Q51" s="389" t="str">
        <f>Inputs!Q51</f>
        <v>[C-i-C]</v>
      </c>
      <c r="R51" s="389" t="str">
        <f>Inputs!R51</f>
        <v>[C-i-C]</v>
      </c>
      <c r="S51" s="389" t="str">
        <f>Inputs!S51</f>
        <v>[C-i-C]</v>
      </c>
      <c r="T51" s="389" t="str">
        <f>Inputs!T51</f>
        <v>[C-i-C]</v>
      </c>
      <c r="U51" s="389" t="str">
        <f>Inputs!U51</f>
        <v>[C-i-C]</v>
      </c>
      <c r="V51" s="389" t="str">
        <f>Inputs!V51</f>
        <v>[C-i-C]</v>
      </c>
      <c r="W51" s="389" t="str">
        <f>Inputs!W51</f>
        <v>[C-i-C]</v>
      </c>
      <c r="X51" s="389" t="str">
        <f>Inputs!X51</f>
        <v>[C-i-C]</v>
      </c>
      <c r="Y51" s="389" t="str">
        <f>Inputs!Y51</f>
        <v>[C-i-C]</v>
      </c>
      <c r="Z51" s="389" t="str">
        <f>Inputs!Z51</f>
        <v>[C-i-C]</v>
      </c>
      <c r="AA51" s="389" t="str">
        <f>Inputs!AA51</f>
        <v>[C-i-C]</v>
      </c>
      <c r="AB51" s="389" t="str">
        <f>Inputs!AB51</f>
        <v>[C-i-C]</v>
      </c>
      <c r="AC51" s="389" t="str">
        <f>Inputs!AC51</f>
        <v>[C-i-C]</v>
      </c>
      <c r="AD51" s="389" t="str">
        <f>Inputs!AD51</f>
        <v>[C-i-C]</v>
      </c>
      <c r="AE51" s="389" t="str">
        <f>Inputs!AE51</f>
        <v>[C-i-C]</v>
      </c>
      <c r="AF51" s="389" t="str">
        <f>Inputs!AF51</f>
        <v>[C-i-C]</v>
      </c>
      <c r="AG51" s="389" t="str">
        <f>Inputs!AG51</f>
        <v>[C-i-C]</v>
      </c>
      <c r="AH51" s="389" t="str">
        <f>Inputs!AH51</f>
        <v>[C-i-C]</v>
      </c>
      <c r="AI51" s="254" t="str">
        <f>Inputs!AI51</f>
        <v/>
      </c>
      <c r="AJ51" s="254" t="str">
        <f>Inputs!AJ51</f>
        <v/>
      </c>
      <c r="AK51" s="254" t="str">
        <f>Inputs!AK51</f>
        <v/>
      </c>
      <c r="AL51" s="254" t="str">
        <f>Inputs!AL51</f>
        <v/>
      </c>
      <c r="AM51" s="254" t="str">
        <f>Inputs!AM51</f>
        <v/>
      </c>
      <c r="AN51" s="254" t="str">
        <f>Inputs!AN51</f>
        <v/>
      </c>
      <c r="AO51" s="254" t="str">
        <f>Inputs!AO51</f>
        <v/>
      </c>
      <c r="AP51" s="254" t="str">
        <f>Inputs!AP51</f>
        <v/>
      </c>
      <c r="AQ51" s="254" t="str">
        <f>Inputs!AQ51</f>
        <v/>
      </c>
      <c r="AR51" s="254" t="str">
        <f>Inputs!AR51</f>
        <v/>
      </c>
      <c r="AS51" s="254" t="str">
        <f>Inputs!AS51</f>
        <v/>
      </c>
      <c r="AT51" s="254" t="str">
        <f>Inputs!AT51</f>
        <v/>
      </c>
      <c r="AU51" s="254" t="str">
        <f>Inputs!AU51</f>
        <v/>
      </c>
      <c r="AV51" s="254" t="str">
        <f>Inputs!AV51</f>
        <v/>
      </c>
      <c r="AW51" s="254" t="str">
        <f>Inputs!AW51</f>
        <v/>
      </c>
      <c r="AX51" s="254" t="str">
        <f>Inputs!AX51</f>
        <v/>
      </c>
      <c r="AY51" s="254" t="str">
        <f>Inputs!AY51</f>
        <v/>
      </c>
      <c r="AZ51" s="254" t="str">
        <f>Inputs!AZ51</f>
        <v/>
      </c>
      <c r="BA51" s="254" t="str">
        <f>Inputs!BA51</f>
        <v/>
      </c>
      <c r="BB51" s="254" t="str">
        <f>Inputs!BB51</f>
        <v/>
      </c>
      <c r="BC51" s="254" t="str">
        <f>Inputs!BC51</f>
        <v/>
      </c>
      <c r="BD51" s="254" t="str">
        <f>Inputs!BD51</f>
        <v/>
      </c>
      <c r="BE51" s="254" t="str">
        <f>Inputs!BE51</f>
        <v/>
      </c>
      <c r="BF51" s="254" t="str">
        <f>Inputs!BF51</f>
        <v/>
      </c>
      <c r="BG51" s="254" t="str">
        <f>Inputs!BG51</f>
        <v/>
      </c>
      <c r="BH51" s="254" t="str">
        <f>Inputs!BH51</f>
        <v/>
      </c>
      <c r="BI51" s="254" t="str">
        <f>Inputs!BI51</f>
        <v/>
      </c>
      <c r="BJ51" s="254" t="str">
        <f>Inputs!BJ51</f>
        <v/>
      </c>
      <c r="BK51" s="254" t="str">
        <f>Inputs!BK51</f>
        <v/>
      </c>
      <c r="BL51" s="254" t="str">
        <f>Inputs!BL51</f>
        <v/>
      </c>
      <c r="BN51" s="255">
        <f>IF(OR($C51="Non-Labour",$C51="Labour-related"),IF(Inputs!$DT51=$F$1,Inputs!BN51,Inputs!BN51*'Key assumptions'!$H$118),$F51*N(H51)*avg_hrs)</f>
        <v>0</v>
      </c>
      <c r="BO51" s="255">
        <f>IF(OR($C51="Non-Labour",$C51="Labour-related"),IF(Inputs!$DT51=$F$1,Inputs!BO51,Inputs!BO51*'Key assumptions'!$H$118),$F51*N(I51)*avg_hrs)</f>
        <v>0</v>
      </c>
      <c r="BP51" s="255">
        <f>IF(OR($C51="Non-Labour",$C51="Labour-related"),IF(Inputs!$DT51=$F$1,Inputs!BP51,Inputs!BP51*'Key assumptions'!$H$118),$F51*N(J51)*avg_hrs)</f>
        <v>0</v>
      </c>
      <c r="BQ51" s="255">
        <f>IF(OR($C51="Non-Labour",$C51="Labour-related"),IF(Inputs!$DT51=$F$1,Inputs!BQ51,Inputs!BQ51*'Key assumptions'!$H$118),$F51*N(K51)*avg_hrs)</f>
        <v>0</v>
      </c>
      <c r="BR51" s="255">
        <f>IF(OR($C51="Non-Labour",$C51="Labour-related"),IF(Inputs!$DT51=$F$1,Inputs!BR51,Inputs!BR51*'Key assumptions'!$H$118),$F51*N(L51)*avg_hrs)</f>
        <v>0</v>
      </c>
      <c r="BS51" s="390" t="s">
        <v>411</v>
      </c>
      <c r="BT51" s="390" t="s">
        <v>411</v>
      </c>
      <c r="BU51" s="390" t="s">
        <v>411</v>
      </c>
      <c r="BV51" s="390" t="s">
        <v>411</v>
      </c>
      <c r="BW51" s="390" t="s">
        <v>411</v>
      </c>
      <c r="BX51" s="390" t="s">
        <v>411</v>
      </c>
      <c r="BY51" s="390" t="s">
        <v>411</v>
      </c>
      <c r="BZ51" s="390" t="s">
        <v>411</v>
      </c>
      <c r="CA51" s="390" t="s">
        <v>411</v>
      </c>
      <c r="CB51" s="390" t="s">
        <v>411</v>
      </c>
      <c r="CC51" s="390" t="s">
        <v>411</v>
      </c>
      <c r="CD51" s="390" t="s">
        <v>411</v>
      </c>
      <c r="CE51" s="390" t="s">
        <v>411</v>
      </c>
      <c r="CF51" s="390" t="s">
        <v>411</v>
      </c>
      <c r="CG51" s="390" t="s">
        <v>411</v>
      </c>
      <c r="CH51" s="390" t="s">
        <v>411</v>
      </c>
      <c r="CI51" s="390" t="s">
        <v>411</v>
      </c>
      <c r="CJ51" s="390" t="s">
        <v>411</v>
      </c>
      <c r="CK51" s="390" t="s">
        <v>411</v>
      </c>
      <c r="CL51" s="390" t="s">
        <v>411</v>
      </c>
      <c r="CM51" s="390" t="s">
        <v>411</v>
      </c>
      <c r="CN51" s="390" t="s">
        <v>411</v>
      </c>
      <c r="CO51" s="255">
        <f>IF(OR($C51="Non-Labour",$C51="Labour-related"),IF(Inputs!$DT51=$F$1,Inputs!CO51,Inputs!CO51*'Key assumptions'!$H$118),$F51*N(AI51)*avg_hrs)</f>
        <v>0</v>
      </c>
      <c r="CP51" s="255">
        <f>IF(OR($C51="Non-Labour",$C51="Labour-related"),IF(Inputs!$DT51=$F$1,Inputs!CP51,Inputs!CP51*'Key assumptions'!$H$118),$F51*N(AJ51)*avg_hrs)</f>
        <v>0</v>
      </c>
      <c r="CQ51" s="255">
        <f>IF(OR($C51="Non-Labour",$C51="Labour-related"),IF(Inputs!$DT51=$F$1,Inputs!CQ51,Inputs!CQ51*'Key assumptions'!$H$118),$F51*N(AK51)*avg_hrs)</f>
        <v>0</v>
      </c>
      <c r="CR51" s="255">
        <f>IF(OR($C51="Non-Labour",$C51="Labour-related"),IF(Inputs!$DT51=$F$1,Inputs!CR51,Inputs!CR51*'Key assumptions'!$H$118),$F51*N(AL51)*avg_hrs)</f>
        <v>0</v>
      </c>
      <c r="CS51" s="255">
        <f>IF(OR($C51="Non-Labour",$C51="Labour-related"),IF(Inputs!$DT51=$F$1,Inputs!CS51,Inputs!CS51*'Key assumptions'!$H$118),$F51*N(AM51)*avg_hrs)</f>
        <v>0</v>
      </c>
      <c r="CT51" s="255">
        <f>IF(OR($C51="Non-Labour",$C51="Labour-related"),IF(Inputs!$DT51=$F$1,Inputs!CT51,Inputs!CT51*'Key assumptions'!$H$118),$F51*N(AN51)*avg_hrs)</f>
        <v>0</v>
      </c>
      <c r="CU51" s="255">
        <f>IF(OR($C51="Non-Labour",$C51="Labour-related"),IF(Inputs!$DT51=$F$1,Inputs!CU51,Inputs!CU51*'Key assumptions'!$H$118),$F51*N(AO51)*avg_hrs)</f>
        <v>0</v>
      </c>
      <c r="CV51" s="255">
        <f>IF(OR($C51="Non-Labour",$C51="Labour-related"),IF(Inputs!$DT51=$F$1,Inputs!CV51,Inputs!CV51*'Key assumptions'!$H$118),$F51*N(AP51)*avg_hrs)</f>
        <v>0</v>
      </c>
      <c r="CW51" s="255">
        <f>IF(OR($C51="Non-Labour",$C51="Labour-related"),IF(Inputs!$DT51=$F$1,Inputs!CW51,Inputs!CW51*'Key assumptions'!$H$118),$F51*N(AQ51)*avg_hrs)</f>
        <v>0</v>
      </c>
      <c r="CX51" s="255">
        <f>IF(OR($C51="Non-Labour",$C51="Labour-related"),IF(Inputs!$DT51=$F$1,Inputs!CX51,Inputs!CX51*'Key assumptions'!$H$118),$F51*N(AR51)*avg_hrs)</f>
        <v>0</v>
      </c>
      <c r="CY51" s="255">
        <f>IF(OR($C51="Non-Labour",$C51="Labour-related"),IF(Inputs!$DT51=$F$1,Inputs!CY51,Inputs!CY51*'Key assumptions'!$H$118),$F51*N(AS51)*avg_hrs)</f>
        <v>0</v>
      </c>
      <c r="CZ51" s="255">
        <f>IF(OR($C51="Non-Labour",$C51="Labour-related"),IF(Inputs!$DT51=$F$1,Inputs!CZ51,Inputs!CZ51*'Key assumptions'!$H$118),$F51*N(AT51)*avg_hrs)</f>
        <v>0</v>
      </c>
      <c r="DA51" s="255">
        <f>IF(OR($C51="Non-Labour",$C51="Labour-related"),IF(Inputs!$DT51=$F$1,Inputs!DA51,Inputs!DA51*'Key assumptions'!$H$118),$F51*N(AU51)*avg_hrs)</f>
        <v>0</v>
      </c>
      <c r="DB51" s="255">
        <f>IF(OR($C51="Non-Labour",$C51="Labour-related"),IF(Inputs!$DT51=$F$1,Inputs!DB51,Inputs!DB51*'Key assumptions'!$H$118),$F51*N(AV51)*avg_hrs)</f>
        <v>0</v>
      </c>
      <c r="DC51" s="255">
        <f>IF(OR($C51="Non-Labour",$C51="Labour-related"),IF(Inputs!$DT51=$F$1,Inputs!DC51,Inputs!DC51*'Key assumptions'!$H$118),$F51*N(AW51)*avg_hrs)</f>
        <v>0</v>
      </c>
      <c r="DD51" s="255">
        <f>IF(OR($C51="Non-Labour",$C51="Labour-related"),IF(Inputs!$DT51=$F$1,Inputs!DD51,Inputs!DD51*'Key assumptions'!$H$118),$F51*N(AX51)*avg_hrs)</f>
        <v>0</v>
      </c>
      <c r="DE51" s="255">
        <f>IF(OR($C51="Non-Labour",$C51="Labour-related"),IF(Inputs!$DT51=$F$1,Inputs!DE51,Inputs!DE51*'Key assumptions'!$H$118),$F51*N(AY51)*avg_hrs)</f>
        <v>0</v>
      </c>
      <c r="DF51" s="255">
        <f>IF(OR($C51="Non-Labour",$C51="Labour-related"),IF(Inputs!$DT51=$F$1,Inputs!DF51,Inputs!DF51*'Key assumptions'!$H$118),$F51*N(AZ51)*avg_hrs)</f>
        <v>0</v>
      </c>
      <c r="DG51" s="255">
        <f>IF(OR($C51="Non-Labour",$C51="Labour-related"),IF(Inputs!$DT51=$F$1,Inputs!DG51,Inputs!DG51*'Key assumptions'!$H$118),$F51*N(BA51)*avg_hrs)</f>
        <v>0</v>
      </c>
      <c r="DH51" s="255">
        <f>IF(OR($C51="Non-Labour",$C51="Labour-related"),IF(Inputs!$DT51=$F$1,Inputs!DH51,Inputs!DH51*'Key assumptions'!$H$118),$F51*N(BB51)*avg_hrs)</f>
        <v>0</v>
      </c>
      <c r="DI51" s="255">
        <f>IF(OR($C51="Non-Labour",$C51="Labour-related"),IF(Inputs!$DT51=$F$1,Inputs!DI51,Inputs!DI51*'Key assumptions'!$H$118),$F51*N(BC51)*avg_hrs)</f>
        <v>0</v>
      </c>
      <c r="DJ51" s="255">
        <f>IF(OR($C51="Non-Labour",$C51="Labour-related"),IF(Inputs!$DT51=$F$1,Inputs!DJ51,Inputs!DJ51*'Key assumptions'!$H$118),$F51*N(BD51)*avg_hrs)</f>
        <v>0</v>
      </c>
      <c r="DK51" s="255">
        <f>IF(OR($C51="Non-Labour",$C51="Labour-related"),IF(Inputs!$DT51=$F$1,Inputs!DK51,Inputs!DK51*'Key assumptions'!$H$118),$F51*N(BE51)*avg_hrs)</f>
        <v>0</v>
      </c>
      <c r="DL51" s="255">
        <f>IF(OR($C51="Non-Labour",$C51="Labour-related"),IF(Inputs!$DT51=$F$1,Inputs!DL51,Inputs!DL51*'Key assumptions'!$H$118),$F51*N(BF51)*avg_hrs)</f>
        <v>0</v>
      </c>
      <c r="DM51" s="255">
        <f>IF(OR($C51="Non-Labour",$C51="Labour-related"),IF(Inputs!$DT51=$F$1,Inputs!DM51,Inputs!DM51*'Key assumptions'!$H$118),$F51*N(BG51)*avg_hrs)</f>
        <v>0</v>
      </c>
      <c r="DN51" s="255">
        <f>IF(OR($C51="Non-Labour",$C51="Labour-related"),IF(Inputs!$DT51=$F$1,Inputs!DN51,Inputs!DN51*'Key assumptions'!$H$118),$F51*N(BH51)*avg_hrs)</f>
        <v>0</v>
      </c>
      <c r="DO51" s="255">
        <f>IF(OR($C51="Non-Labour",$C51="Labour-related"),IF(Inputs!$DT51=$F$1,Inputs!DO51,Inputs!DO51*'Key assumptions'!$H$118),$F51*N(BI51)*avg_hrs)</f>
        <v>0</v>
      </c>
      <c r="DP51" s="255">
        <f>IF(OR($C51="Non-Labour",$C51="Labour-related"),IF(Inputs!$DT51=$F$1,Inputs!DP51,Inputs!DP51*'Key assumptions'!$H$118),$F51*N(BJ51)*avg_hrs)</f>
        <v>0</v>
      </c>
      <c r="DQ51" s="255">
        <f>IF(OR($C51="Non-Labour",$C51="Labour-related"),IF(Inputs!$DT51=$F$1,Inputs!DQ51,Inputs!DQ51*'Key assumptions'!$H$118),$F51*N(BK51)*avg_hrs)</f>
        <v>0</v>
      </c>
      <c r="DR51" s="255">
        <f>IF(OR($C51="Non-Labour",$C51="Labour-related"),IF(Inputs!$DT51=$F$1,Inputs!DR51,Inputs!DR51*'Key assumptions'!$H$118),$F51*N(BL51)*avg_hrs)</f>
        <v>0</v>
      </c>
      <c r="DT51" s="133" t="s">
        <v>213</v>
      </c>
      <c r="DU51" s="304"/>
      <c r="DV51" s="304"/>
      <c r="DW51" s="304"/>
      <c r="DX51" s="304"/>
      <c r="DY51" s="304"/>
      <c r="DZ51" s="304"/>
      <c r="EA51" s="255">
        <v>0</v>
      </c>
      <c r="EB51" s="255">
        <v>0</v>
      </c>
      <c r="EC51" s="255">
        <v>0</v>
      </c>
      <c r="ED51" s="255">
        <f t="shared" si="9"/>
        <v>0</v>
      </c>
      <c r="EE51" s="255">
        <f t="shared" si="9"/>
        <v>0</v>
      </c>
      <c r="EF51" s="255">
        <f t="shared" si="7"/>
        <v>0</v>
      </c>
    </row>
    <row r="52" spans="1:136" x14ac:dyDescent="0.4">
      <c r="A52" s="133" t="str">
        <f>Inputs!A52</f>
        <v>Project Development</v>
      </c>
      <c r="B52" s="133" t="str">
        <f>Inputs!B52</f>
        <v>N/A</v>
      </c>
      <c r="C52" s="133" t="str">
        <f>Inputs!C52</f>
        <v>Internal Labour</v>
      </c>
      <c r="D52" s="133" t="str">
        <f>Inputs!D52</f>
        <v>PT001717</v>
      </c>
      <c r="E52" s="133" t="str">
        <f>Inputs!E52</f>
        <v>Senior Project Developer</v>
      </c>
      <c r="F52" s="290">
        <f>IF(Inputs!DT52=$F$1,Inputs!F52,
IF(Inputs!DT52='Key assumptions'!$E$118,Inputs!F52*'Key assumptions'!$H$118,Inputs!F52*'Key assumptions'!$H$119))</f>
        <v>300.33999999999997</v>
      </c>
      <c r="G52" s="290">
        <f>IF(Inputs!DT52=$F$1,Inputs!G52,Inputs!G52*'Key assumptions'!$H$118)</f>
        <v>134.19999999999999</v>
      </c>
      <c r="H52" s="281"/>
      <c r="I52" s="281"/>
      <c r="J52" s="281"/>
      <c r="K52" s="281"/>
      <c r="L52" s="281"/>
      <c r="M52" s="389" t="str">
        <f>Inputs!M52</f>
        <v>[C-i-C]</v>
      </c>
      <c r="N52" s="389" t="str">
        <f>Inputs!N52</f>
        <v>[C-i-C]</v>
      </c>
      <c r="O52" s="389" t="str">
        <f>Inputs!O52</f>
        <v>[C-i-C]</v>
      </c>
      <c r="P52" s="389" t="str">
        <f>Inputs!P52</f>
        <v>[C-i-C]</v>
      </c>
      <c r="Q52" s="389" t="str">
        <f>Inputs!Q52</f>
        <v>[C-i-C]</v>
      </c>
      <c r="R52" s="389" t="str">
        <f>Inputs!R52</f>
        <v>[C-i-C]</v>
      </c>
      <c r="S52" s="389" t="str">
        <f>Inputs!S52</f>
        <v>[C-i-C]</v>
      </c>
      <c r="T52" s="389" t="str">
        <f>Inputs!T52</f>
        <v>[C-i-C]</v>
      </c>
      <c r="U52" s="389" t="str">
        <f>Inputs!U52</f>
        <v>[C-i-C]</v>
      </c>
      <c r="V52" s="389" t="str">
        <f>Inputs!V52</f>
        <v>[C-i-C]</v>
      </c>
      <c r="W52" s="389" t="str">
        <f>Inputs!W52</f>
        <v>[C-i-C]</v>
      </c>
      <c r="X52" s="389" t="str">
        <f>Inputs!X52</f>
        <v>[C-i-C]</v>
      </c>
      <c r="Y52" s="389" t="str">
        <f>Inputs!Y52</f>
        <v>[C-i-C]</v>
      </c>
      <c r="Z52" s="389" t="str">
        <f>Inputs!Z52</f>
        <v>[C-i-C]</v>
      </c>
      <c r="AA52" s="389" t="str">
        <f>Inputs!AA52</f>
        <v>[C-i-C]</v>
      </c>
      <c r="AB52" s="389" t="str">
        <f>Inputs!AB52</f>
        <v>[C-i-C]</v>
      </c>
      <c r="AC52" s="389" t="str">
        <f>Inputs!AC52</f>
        <v>[C-i-C]</v>
      </c>
      <c r="AD52" s="389" t="str">
        <f>Inputs!AD52</f>
        <v>[C-i-C]</v>
      </c>
      <c r="AE52" s="389" t="str">
        <f>Inputs!AE52</f>
        <v>[C-i-C]</v>
      </c>
      <c r="AF52" s="389" t="str">
        <f>Inputs!AF52</f>
        <v>[C-i-C]</v>
      </c>
      <c r="AG52" s="389" t="str">
        <f>Inputs!AG52</f>
        <v>[C-i-C]</v>
      </c>
      <c r="AH52" s="389" t="str">
        <f>Inputs!AH52</f>
        <v>[C-i-C]</v>
      </c>
      <c r="AI52" s="254">
        <f>Inputs!AI52</f>
        <v>0</v>
      </c>
      <c r="AJ52" s="254">
        <f>Inputs!AJ52</f>
        <v>0</v>
      </c>
      <c r="AK52" s="254">
        <f>Inputs!AK52</f>
        <v>0</v>
      </c>
      <c r="AL52" s="254">
        <f>Inputs!AL52</f>
        <v>0</v>
      </c>
      <c r="AM52" s="254">
        <f>Inputs!AM52</f>
        <v>0</v>
      </c>
      <c r="AN52" s="254">
        <f>Inputs!AN52</f>
        <v>0</v>
      </c>
      <c r="AO52" s="254">
        <f>Inputs!AO52</f>
        <v>0</v>
      </c>
      <c r="AP52" s="254">
        <f>Inputs!AP52</f>
        <v>0</v>
      </c>
      <c r="AQ52" s="254">
        <f>Inputs!AQ52</f>
        <v>0</v>
      </c>
      <c r="AR52" s="254">
        <f>Inputs!AR52</f>
        <v>0</v>
      </c>
      <c r="AS52" s="254">
        <f>Inputs!AS52</f>
        <v>0</v>
      </c>
      <c r="AT52" s="254">
        <f>Inputs!AT52</f>
        <v>0</v>
      </c>
      <c r="AU52" s="254">
        <f>Inputs!AU52</f>
        <v>0</v>
      </c>
      <c r="AV52" s="254">
        <f>Inputs!AV52</f>
        <v>0</v>
      </c>
      <c r="AW52" s="254">
        <f>Inputs!AW52</f>
        <v>0</v>
      </c>
      <c r="AX52" s="254">
        <f>Inputs!AX52</f>
        <v>0</v>
      </c>
      <c r="AY52" s="254">
        <f>Inputs!AY52</f>
        <v>0</v>
      </c>
      <c r="AZ52" s="254">
        <f>Inputs!AZ52</f>
        <v>0</v>
      </c>
      <c r="BA52" s="254">
        <f>Inputs!BA52</f>
        <v>0</v>
      </c>
      <c r="BB52" s="254">
        <f>Inputs!BB52</f>
        <v>0</v>
      </c>
      <c r="BC52" s="254">
        <f>Inputs!BC52</f>
        <v>0</v>
      </c>
      <c r="BD52" s="254">
        <f>Inputs!BD52</f>
        <v>0</v>
      </c>
      <c r="BE52" s="254">
        <f>Inputs!BE52</f>
        <v>0</v>
      </c>
      <c r="BF52" s="254">
        <f>Inputs!BF52</f>
        <v>0</v>
      </c>
      <c r="BG52" s="254">
        <f>Inputs!BG52</f>
        <v>0</v>
      </c>
      <c r="BH52" s="254">
        <f>Inputs!BH52</f>
        <v>0</v>
      </c>
      <c r="BI52" s="254">
        <f>Inputs!BI52</f>
        <v>0</v>
      </c>
      <c r="BJ52" s="254">
        <f>Inputs!BJ52</f>
        <v>0</v>
      </c>
      <c r="BK52" s="254">
        <f>Inputs!BK52</f>
        <v>0</v>
      </c>
      <c r="BL52" s="254">
        <f>Inputs!BL52</f>
        <v>0</v>
      </c>
      <c r="BN52" s="255">
        <f>IF(OR($C52="Non-Labour",$C52="Labour-related"),IF(Inputs!$DT52=$F$1,Inputs!BN52,Inputs!BN52*'Key assumptions'!$H$118),$F52*N(H52)*avg_hrs)</f>
        <v>0</v>
      </c>
      <c r="BO52" s="255">
        <f>IF(OR($C52="Non-Labour",$C52="Labour-related"),IF(Inputs!$DT52=$F$1,Inputs!BO52,Inputs!BO52*'Key assumptions'!$H$118),$F52*N(I52)*avg_hrs)</f>
        <v>0</v>
      </c>
      <c r="BP52" s="255">
        <f>IF(OR($C52="Non-Labour",$C52="Labour-related"),IF(Inputs!$DT52=$F$1,Inputs!BP52,Inputs!BP52*'Key assumptions'!$H$118),$F52*N(J52)*avg_hrs)</f>
        <v>0</v>
      </c>
      <c r="BQ52" s="255">
        <f>IF(OR($C52="Non-Labour",$C52="Labour-related"),IF(Inputs!$DT52=$F$1,Inputs!BQ52,Inputs!BQ52*'Key assumptions'!$H$118),$F52*N(K52)*avg_hrs)</f>
        <v>0</v>
      </c>
      <c r="BR52" s="255">
        <f>IF(OR($C52="Non-Labour",$C52="Labour-related"),IF(Inputs!$DT52=$F$1,Inputs!BR52,Inputs!BR52*'Key assumptions'!$H$118),$F52*N(L52)*avg_hrs)</f>
        <v>0</v>
      </c>
      <c r="BS52" s="390" t="s">
        <v>411</v>
      </c>
      <c r="BT52" s="390" t="s">
        <v>411</v>
      </c>
      <c r="BU52" s="390" t="s">
        <v>411</v>
      </c>
      <c r="BV52" s="390" t="s">
        <v>411</v>
      </c>
      <c r="BW52" s="390" t="s">
        <v>411</v>
      </c>
      <c r="BX52" s="390" t="s">
        <v>411</v>
      </c>
      <c r="BY52" s="390" t="s">
        <v>411</v>
      </c>
      <c r="BZ52" s="390" t="s">
        <v>411</v>
      </c>
      <c r="CA52" s="390" t="s">
        <v>411</v>
      </c>
      <c r="CB52" s="390" t="s">
        <v>411</v>
      </c>
      <c r="CC52" s="390" t="s">
        <v>411</v>
      </c>
      <c r="CD52" s="390" t="s">
        <v>411</v>
      </c>
      <c r="CE52" s="390" t="s">
        <v>411</v>
      </c>
      <c r="CF52" s="390" t="s">
        <v>411</v>
      </c>
      <c r="CG52" s="390" t="s">
        <v>411</v>
      </c>
      <c r="CH52" s="390" t="s">
        <v>411</v>
      </c>
      <c r="CI52" s="390" t="s">
        <v>411</v>
      </c>
      <c r="CJ52" s="390" t="s">
        <v>411</v>
      </c>
      <c r="CK52" s="390" t="s">
        <v>411</v>
      </c>
      <c r="CL52" s="390" t="s">
        <v>411</v>
      </c>
      <c r="CM52" s="390" t="s">
        <v>411</v>
      </c>
      <c r="CN52" s="390" t="s">
        <v>411</v>
      </c>
      <c r="CO52" s="255">
        <f>IF(OR($C52="Non-Labour",$C52="Labour-related"),IF(Inputs!$DT52=$F$1,Inputs!CO52,Inputs!CO52*'Key assumptions'!$H$118),$F52*N(AI52)*avg_hrs)</f>
        <v>0</v>
      </c>
      <c r="CP52" s="255">
        <f>IF(OR($C52="Non-Labour",$C52="Labour-related"),IF(Inputs!$DT52=$F$1,Inputs!CP52,Inputs!CP52*'Key assumptions'!$H$118),$F52*N(AJ52)*avg_hrs)</f>
        <v>0</v>
      </c>
      <c r="CQ52" s="255">
        <f>IF(OR($C52="Non-Labour",$C52="Labour-related"),IF(Inputs!$DT52=$F$1,Inputs!CQ52,Inputs!CQ52*'Key assumptions'!$H$118),$F52*N(AK52)*avg_hrs)</f>
        <v>0</v>
      </c>
      <c r="CR52" s="255">
        <f>IF(OR($C52="Non-Labour",$C52="Labour-related"),IF(Inputs!$DT52=$F$1,Inputs!CR52,Inputs!CR52*'Key assumptions'!$H$118),$F52*N(AL52)*avg_hrs)</f>
        <v>0</v>
      </c>
      <c r="CS52" s="255">
        <f>IF(OR($C52="Non-Labour",$C52="Labour-related"),IF(Inputs!$DT52=$F$1,Inputs!CS52,Inputs!CS52*'Key assumptions'!$H$118),$F52*N(AM52)*avg_hrs)</f>
        <v>0</v>
      </c>
      <c r="CT52" s="255">
        <f>IF(OR($C52="Non-Labour",$C52="Labour-related"),IF(Inputs!$DT52=$F$1,Inputs!CT52,Inputs!CT52*'Key assumptions'!$H$118),$F52*N(AN52)*avg_hrs)</f>
        <v>0</v>
      </c>
      <c r="CU52" s="255">
        <f>IF(OR($C52="Non-Labour",$C52="Labour-related"),IF(Inputs!$DT52=$F$1,Inputs!CU52,Inputs!CU52*'Key assumptions'!$H$118),$F52*N(AO52)*avg_hrs)</f>
        <v>0</v>
      </c>
      <c r="CV52" s="255">
        <f>IF(OR($C52="Non-Labour",$C52="Labour-related"),IF(Inputs!$DT52=$F$1,Inputs!CV52,Inputs!CV52*'Key assumptions'!$H$118),$F52*N(AP52)*avg_hrs)</f>
        <v>0</v>
      </c>
      <c r="CW52" s="255">
        <f>IF(OR($C52="Non-Labour",$C52="Labour-related"),IF(Inputs!$DT52=$F$1,Inputs!CW52,Inputs!CW52*'Key assumptions'!$H$118),$F52*N(AQ52)*avg_hrs)</f>
        <v>0</v>
      </c>
      <c r="CX52" s="255">
        <f>IF(OR($C52="Non-Labour",$C52="Labour-related"),IF(Inputs!$DT52=$F$1,Inputs!CX52,Inputs!CX52*'Key assumptions'!$H$118),$F52*N(AR52)*avg_hrs)</f>
        <v>0</v>
      </c>
      <c r="CY52" s="255">
        <f>IF(OR($C52="Non-Labour",$C52="Labour-related"),IF(Inputs!$DT52=$F$1,Inputs!CY52,Inputs!CY52*'Key assumptions'!$H$118),$F52*N(AS52)*avg_hrs)</f>
        <v>0</v>
      </c>
      <c r="CZ52" s="255">
        <f>IF(OR($C52="Non-Labour",$C52="Labour-related"),IF(Inputs!$DT52=$F$1,Inputs!CZ52,Inputs!CZ52*'Key assumptions'!$H$118),$F52*N(AT52)*avg_hrs)</f>
        <v>0</v>
      </c>
      <c r="DA52" s="255">
        <f>IF(OR($C52="Non-Labour",$C52="Labour-related"),IF(Inputs!$DT52=$F$1,Inputs!DA52,Inputs!DA52*'Key assumptions'!$H$118),$F52*N(AU52)*avg_hrs)</f>
        <v>0</v>
      </c>
      <c r="DB52" s="255">
        <f>IF(OR($C52="Non-Labour",$C52="Labour-related"),IF(Inputs!$DT52=$F$1,Inputs!DB52,Inputs!DB52*'Key assumptions'!$H$118),$F52*N(AV52)*avg_hrs)</f>
        <v>0</v>
      </c>
      <c r="DC52" s="255">
        <f>IF(OR($C52="Non-Labour",$C52="Labour-related"),IF(Inputs!$DT52=$F$1,Inputs!DC52,Inputs!DC52*'Key assumptions'!$H$118),$F52*N(AW52)*avg_hrs)</f>
        <v>0</v>
      </c>
      <c r="DD52" s="255">
        <f>IF(OR($C52="Non-Labour",$C52="Labour-related"),IF(Inputs!$DT52=$F$1,Inputs!DD52,Inputs!DD52*'Key assumptions'!$H$118),$F52*N(AX52)*avg_hrs)</f>
        <v>0</v>
      </c>
      <c r="DE52" s="255">
        <f>IF(OR($C52="Non-Labour",$C52="Labour-related"),IF(Inputs!$DT52=$F$1,Inputs!DE52,Inputs!DE52*'Key assumptions'!$H$118),$F52*N(AY52)*avg_hrs)</f>
        <v>0</v>
      </c>
      <c r="DF52" s="255">
        <f>IF(OR($C52="Non-Labour",$C52="Labour-related"),IF(Inputs!$DT52=$F$1,Inputs!DF52,Inputs!DF52*'Key assumptions'!$H$118),$F52*N(AZ52)*avg_hrs)</f>
        <v>0</v>
      </c>
      <c r="DG52" s="255">
        <f>IF(OR($C52="Non-Labour",$C52="Labour-related"),IF(Inputs!$DT52=$F$1,Inputs!DG52,Inputs!DG52*'Key assumptions'!$H$118),$F52*N(BA52)*avg_hrs)</f>
        <v>0</v>
      </c>
      <c r="DH52" s="255">
        <f>IF(OR($C52="Non-Labour",$C52="Labour-related"),IF(Inputs!$DT52=$F$1,Inputs!DH52,Inputs!DH52*'Key assumptions'!$H$118),$F52*N(BB52)*avg_hrs)</f>
        <v>0</v>
      </c>
      <c r="DI52" s="255">
        <f>IF(OR($C52="Non-Labour",$C52="Labour-related"),IF(Inputs!$DT52=$F$1,Inputs!DI52,Inputs!DI52*'Key assumptions'!$H$118),$F52*N(BC52)*avg_hrs)</f>
        <v>0</v>
      </c>
      <c r="DJ52" s="255">
        <f>IF(OR($C52="Non-Labour",$C52="Labour-related"),IF(Inputs!$DT52=$F$1,Inputs!DJ52,Inputs!DJ52*'Key assumptions'!$H$118),$F52*N(BD52)*avg_hrs)</f>
        <v>0</v>
      </c>
      <c r="DK52" s="255">
        <f>IF(OR($C52="Non-Labour",$C52="Labour-related"),IF(Inputs!$DT52=$F$1,Inputs!DK52,Inputs!DK52*'Key assumptions'!$H$118),$F52*N(BE52)*avg_hrs)</f>
        <v>0</v>
      </c>
      <c r="DL52" s="255">
        <f>IF(OR($C52="Non-Labour",$C52="Labour-related"),IF(Inputs!$DT52=$F$1,Inputs!DL52,Inputs!DL52*'Key assumptions'!$H$118),$F52*N(BF52)*avg_hrs)</f>
        <v>0</v>
      </c>
      <c r="DM52" s="255">
        <f>IF(OR($C52="Non-Labour",$C52="Labour-related"),IF(Inputs!$DT52=$F$1,Inputs!DM52,Inputs!DM52*'Key assumptions'!$H$118),$F52*N(BG52)*avg_hrs)</f>
        <v>0</v>
      </c>
      <c r="DN52" s="255">
        <f>IF(OR($C52="Non-Labour",$C52="Labour-related"),IF(Inputs!$DT52=$F$1,Inputs!DN52,Inputs!DN52*'Key assumptions'!$H$118),$F52*N(BH52)*avg_hrs)</f>
        <v>0</v>
      </c>
      <c r="DO52" s="255">
        <f>IF(OR($C52="Non-Labour",$C52="Labour-related"),IF(Inputs!$DT52=$F$1,Inputs!DO52,Inputs!DO52*'Key assumptions'!$H$118),$F52*N(BI52)*avg_hrs)</f>
        <v>0</v>
      </c>
      <c r="DP52" s="255">
        <f>IF(OR($C52="Non-Labour",$C52="Labour-related"),IF(Inputs!$DT52=$F$1,Inputs!DP52,Inputs!DP52*'Key assumptions'!$H$118),$F52*N(BJ52)*avg_hrs)</f>
        <v>0</v>
      </c>
      <c r="DQ52" s="255">
        <f>IF(OR($C52="Non-Labour",$C52="Labour-related"),IF(Inputs!$DT52=$F$1,Inputs!DQ52,Inputs!DQ52*'Key assumptions'!$H$118),$F52*N(BK52)*avg_hrs)</f>
        <v>0</v>
      </c>
      <c r="DR52" s="255">
        <f>IF(OR($C52="Non-Labour",$C52="Labour-related"),IF(Inputs!$DT52=$F$1,Inputs!DR52,Inputs!DR52*'Key assumptions'!$H$118),$F52*N(BL52)*avg_hrs)</f>
        <v>0</v>
      </c>
      <c r="DT52" s="133" t="s">
        <v>213</v>
      </c>
      <c r="DU52" s="304"/>
      <c r="DV52" s="304"/>
      <c r="DW52" s="304"/>
      <c r="DX52" s="304"/>
      <c r="DY52" s="304"/>
      <c r="DZ52" s="304"/>
      <c r="EA52" s="255">
        <v>135153</v>
      </c>
      <c r="EB52" s="255">
        <v>371670.75</v>
      </c>
      <c r="EC52" s="255">
        <v>0</v>
      </c>
      <c r="ED52" s="255">
        <f t="shared" ref="ED52:EE67" si="10">SUMIF($BN$1:$DR$1,ED$2,$BN52:$DR52)</f>
        <v>0</v>
      </c>
      <c r="EE52" s="255">
        <f t="shared" si="10"/>
        <v>0</v>
      </c>
      <c r="EF52" s="255">
        <f t="shared" si="7"/>
        <v>506823.75</v>
      </c>
    </row>
    <row r="53" spans="1:136" x14ac:dyDescent="0.4">
      <c r="A53" s="133" t="str">
        <f>Inputs!A53</f>
        <v>Project Development</v>
      </c>
      <c r="B53" s="133" t="str">
        <f>Inputs!B53</f>
        <v>N/A</v>
      </c>
      <c r="C53" s="133" t="str">
        <f>Inputs!C53</f>
        <v>Internal Labour</v>
      </c>
      <c r="D53" s="133" t="str">
        <f>Inputs!D53</f>
        <v>PT001717</v>
      </c>
      <c r="E53" s="133" t="str">
        <f>Inputs!E53</f>
        <v>Senior Project Developer</v>
      </c>
      <c r="F53" s="290">
        <f>IF(Inputs!DT53=$F$1,Inputs!F53,
IF(Inputs!DT53='Key assumptions'!$E$118,Inputs!F53*'Key assumptions'!$H$118,Inputs!F53*'Key assumptions'!$H$119))</f>
        <v>300.33999999999997</v>
      </c>
      <c r="G53" s="290">
        <f>IF(Inputs!DT53=$F$1,Inputs!G53,Inputs!G53*'Key assumptions'!$H$118)</f>
        <v>134.19999999999999</v>
      </c>
      <c r="H53" s="281"/>
      <c r="I53" s="281"/>
      <c r="J53" s="281"/>
      <c r="K53" s="281"/>
      <c r="L53" s="281"/>
      <c r="M53" s="389" t="str">
        <f>Inputs!M53</f>
        <v>[C-i-C]</v>
      </c>
      <c r="N53" s="389" t="str">
        <f>Inputs!N53</f>
        <v>[C-i-C]</v>
      </c>
      <c r="O53" s="389" t="str">
        <f>Inputs!O53</f>
        <v>[C-i-C]</v>
      </c>
      <c r="P53" s="389" t="str">
        <f>Inputs!P53</f>
        <v>[C-i-C]</v>
      </c>
      <c r="Q53" s="389" t="str">
        <f>Inputs!Q53</f>
        <v>[C-i-C]</v>
      </c>
      <c r="R53" s="389" t="str">
        <f>Inputs!R53</f>
        <v>[C-i-C]</v>
      </c>
      <c r="S53" s="389" t="str">
        <f>Inputs!S53</f>
        <v>[C-i-C]</v>
      </c>
      <c r="T53" s="389" t="str">
        <f>Inputs!T53</f>
        <v>[C-i-C]</v>
      </c>
      <c r="U53" s="389" t="str">
        <f>Inputs!U53</f>
        <v>[C-i-C]</v>
      </c>
      <c r="V53" s="389" t="str">
        <f>Inputs!V53</f>
        <v>[C-i-C]</v>
      </c>
      <c r="W53" s="389" t="str">
        <f>Inputs!W53</f>
        <v>[C-i-C]</v>
      </c>
      <c r="X53" s="389" t="str">
        <f>Inputs!X53</f>
        <v>[C-i-C]</v>
      </c>
      <c r="Y53" s="389" t="str">
        <f>Inputs!Y53</f>
        <v>[C-i-C]</v>
      </c>
      <c r="Z53" s="389" t="str">
        <f>Inputs!Z53</f>
        <v>[C-i-C]</v>
      </c>
      <c r="AA53" s="389" t="str">
        <f>Inputs!AA53</f>
        <v>[C-i-C]</v>
      </c>
      <c r="AB53" s="389" t="str">
        <f>Inputs!AB53</f>
        <v>[C-i-C]</v>
      </c>
      <c r="AC53" s="389" t="str">
        <f>Inputs!AC53</f>
        <v>[C-i-C]</v>
      </c>
      <c r="AD53" s="389" t="str">
        <f>Inputs!AD53</f>
        <v>[C-i-C]</v>
      </c>
      <c r="AE53" s="389" t="str">
        <f>Inputs!AE53</f>
        <v>[C-i-C]</v>
      </c>
      <c r="AF53" s="389" t="str">
        <f>Inputs!AF53</f>
        <v>[C-i-C]</v>
      </c>
      <c r="AG53" s="389" t="str">
        <f>Inputs!AG53</f>
        <v>[C-i-C]</v>
      </c>
      <c r="AH53" s="389" t="str">
        <f>Inputs!AH53</f>
        <v>[C-i-C]</v>
      </c>
      <c r="AI53" s="254">
        <f>Inputs!AI53</f>
        <v>0</v>
      </c>
      <c r="AJ53" s="254">
        <f>Inputs!AJ53</f>
        <v>0</v>
      </c>
      <c r="AK53" s="254">
        <f>Inputs!AK53</f>
        <v>0</v>
      </c>
      <c r="AL53" s="254">
        <f>Inputs!AL53</f>
        <v>0</v>
      </c>
      <c r="AM53" s="254">
        <f>Inputs!AM53</f>
        <v>0</v>
      </c>
      <c r="AN53" s="254">
        <f>Inputs!AN53</f>
        <v>0</v>
      </c>
      <c r="AO53" s="254">
        <f>Inputs!AO53</f>
        <v>0</v>
      </c>
      <c r="AP53" s="254">
        <f>Inputs!AP53</f>
        <v>0</v>
      </c>
      <c r="AQ53" s="254">
        <f>Inputs!AQ53</f>
        <v>0</v>
      </c>
      <c r="AR53" s="254">
        <f>Inputs!AR53</f>
        <v>0</v>
      </c>
      <c r="AS53" s="254">
        <f>Inputs!AS53</f>
        <v>0</v>
      </c>
      <c r="AT53" s="254">
        <f>Inputs!AT53</f>
        <v>0</v>
      </c>
      <c r="AU53" s="254">
        <f>Inputs!AU53</f>
        <v>0</v>
      </c>
      <c r="AV53" s="254">
        <f>Inputs!AV53</f>
        <v>0</v>
      </c>
      <c r="AW53" s="254">
        <f>Inputs!AW53</f>
        <v>0</v>
      </c>
      <c r="AX53" s="254">
        <f>Inputs!AX53</f>
        <v>0</v>
      </c>
      <c r="AY53" s="254">
        <f>Inputs!AY53</f>
        <v>0</v>
      </c>
      <c r="AZ53" s="254">
        <f>Inputs!AZ53</f>
        <v>0</v>
      </c>
      <c r="BA53" s="254">
        <f>Inputs!BA53</f>
        <v>0</v>
      </c>
      <c r="BB53" s="254">
        <f>Inputs!BB53</f>
        <v>0</v>
      </c>
      <c r="BC53" s="254">
        <f>Inputs!BC53</f>
        <v>0</v>
      </c>
      <c r="BD53" s="254">
        <f>Inputs!BD53</f>
        <v>0</v>
      </c>
      <c r="BE53" s="254">
        <f>Inputs!BE53</f>
        <v>0</v>
      </c>
      <c r="BF53" s="254">
        <f>Inputs!BF53</f>
        <v>0</v>
      </c>
      <c r="BG53" s="254">
        <f>Inputs!BG53</f>
        <v>0</v>
      </c>
      <c r="BH53" s="254">
        <f>Inputs!BH53</f>
        <v>0</v>
      </c>
      <c r="BI53" s="254">
        <f>Inputs!BI53</f>
        <v>0</v>
      </c>
      <c r="BJ53" s="254">
        <f>Inputs!BJ53</f>
        <v>0</v>
      </c>
      <c r="BK53" s="254">
        <f>Inputs!BK53</f>
        <v>0</v>
      </c>
      <c r="BL53" s="254">
        <f>Inputs!BL53</f>
        <v>0</v>
      </c>
      <c r="BN53" s="255">
        <f>IF(OR($C53="Non-Labour",$C53="Labour-related"),IF(Inputs!$DT53=$F$1,Inputs!BN53,Inputs!BN53*'Key assumptions'!$H$118),$F53*N(H53)*avg_hrs)</f>
        <v>0</v>
      </c>
      <c r="BO53" s="255">
        <f>IF(OR($C53="Non-Labour",$C53="Labour-related"),IF(Inputs!$DT53=$F$1,Inputs!BO53,Inputs!BO53*'Key assumptions'!$H$118),$F53*N(I53)*avg_hrs)</f>
        <v>0</v>
      </c>
      <c r="BP53" s="255">
        <f>IF(OR($C53="Non-Labour",$C53="Labour-related"),IF(Inputs!$DT53=$F$1,Inputs!BP53,Inputs!BP53*'Key assumptions'!$H$118),$F53*N(J53)*avg_hrs)</f>
        <v>0</v>
      </c>
      <c r="BQ53" s="255">
        <f>IF(OR($C53="Non-Labour",$C53="Labour-related"),IF(Inputs!$DT53=$F$1,Inputs!BQ53,Inputs!BQ53*'Key assumptions'!$H$118),$F53*N(K53)*avg_hrs)</f>
        <v>0</v>
      </c>
      <c r="BR53" s="255">
        <f>IF(OR($C53="Non-Labour",$C53="Labour-related"),IF(Inputs!$DT53=$F$1,Inputs!BR53,Inputs!BR53*'Key assumptions'!$H$118),$F53*N(L53)*avg_hrs)</f>
        <v>0</v>
      </c>
      <c r="BS53" s="390" t="s">
        <v>411</v>
      </c>
      <c r="BT53" s="390" t="s">
        <v>411</v>
      </c>
      <c r="BU53" s="390" t="s">
        <v>411</v>
      </c>
      <c r="BV53" s="390" t="s">
        <v>411</v>
      </c>
      <c r="BW53" s="390" t="s">
        <v>411</v>
      </c>
      <c r="BX53" s="390" t="s">
        <v>411</v>
      </c>
      <c r="BY53" s="390" t="s">
        <v>411</v>
      </c>
      <c r="BZ53" s="390" t="s">
        <v>411</v>
      </c>
      <c r="CA53" s="390" t="s">
        <v>411</v>
      </c>
      <c r="CB53" s="390" t="s">
        <v>411</v>
      </c>
      <c r="CC53" s="390" t="s">
        <v>411</v>
      </c>
      <c r="CD53" s="390" t="s">
        <v>411</v>
      </c>
      <c r="CE53" s="390" t="s">
        <v>411</v>
      </c>
      <c r="CF53" s="390" t="s">
        <v>411</v>
      </c>
      <c r="CG53" s="390" t="s">
        <v>411</v>
      </c>
      <c r="CH53" s="390" t="s">
        <v>411</v>
      </c>
      <c r="CI53" s="390" t="s">
        <v>411</v>
      </c>
      <c r="CJ53" s="390" t="s">
        <v>411</v>
      </c>
      <c r="CK53" s="390" t="s">
        <v>411</v>
      </c>
      <c r="CL53" s="390" t="s">
        <v>411</v>
      </c>
      <c r="CM53" s="390" t="s">
        <v>411</v>
      </c>
      <c r="CN53" s="390" t="s">
        <v>411</v>
      </c>
      <c r="CO53" s="255">
        <f>IF(OR($C53="Non-Labour",$C53="Labour-related"),IF(Inputs!$DT53=$F$1,Inputs!CO53,Inputs!CO53*'Key assumptions'!$H$118),$F53*N(AI53)*avg_hrs)</f>
        <v>0</v>
      </c>
      <c r="CP53" s="255">
        <f>IF(OR($C53="Non-Labour",$C53="Labour-related"),IF(Inputs!$DT53=$F$1,Inputs!CP53,Inputs!CP53*'Key assumptions'!$H$118),$F53*N(AJ53)*avg_hrs)</f>
        <v>0</v>
      </c>
      <c r="CQ53" s="255">
        <f>IF(OR($C53="Non-Labour",$C53="Labour-related"),IF(Inputs!$DT53=$F$1,Inputs!CQ53,Inputs!CQ53*'Key assumptions'!$H$118),$F53*N(AK53)*avg_hrs)</f>
        <v>0</v>
      </c>
      <c r="CR53" s="255">
        <f>IF(OR($C53="Non-Labour",$C53="Labour-related"),IF(Inputs!$DT53=$F$1,Inputs!CR53,Inputs!CR53*'Key assumptions'!$H$118),$F53*N(AL53)*avg_hrs)</f>
        <v>0</v>
      </c>
      <c r="CS53" s="255">
        <f>IF(OR($C53="Non-Labour",$C53="Labour-related"),IF(Inputs!$DT53=$F$1,Inputs!CS53,Inputs!CS53*'Key assumptions'!$H$118),$F53*N(AM53)*avg_hrs)</f>
        <v>0</v>
      </c>
      <c r="CT53" s="255">
        <f>IF(OR($C53="Non-Labour",$C53="Labour-related"),IF(Inputs!$DT53=$F$1,Inputs!CT53,Inputs!CT53*'Key assumptions'!$H$118),$F53*N(AN53)*avg_hrs)</f>
        <v>0</v>
      </c>
      <c r="CU53" s="255">
        <f>IF(OR($C53="Non-Labour",$C53="Labour-related"),IF(Inputs!$DT53=$F$1,Inputs!CU53,Inputs!CU53*'Key assumptions'!$H$118),$F53*N(AO53)*avg_hrs)</f>
        <v>0</v>
      </c>
      <c r="CV53" s="255">
        <f>IF(OR($C53="Non-Labour",$C53="Labour-related"),IF(Inputs!$DT53=$F$1,Inputs!CV53,Inputs!CV53*'Key assumptions'!$H$118),$F53*N(AP53)*avg_hrs)</f>
        <v>0</v>
      </c>
      <c r="CW53" s="255">
        <f>IF(OR($C53="Non-Labour",$C53="Labour-related"),IF(Inputs!$DT53=$F$1,Inputs!CW53,Inputs!CW53*'Key assumptions'!$H$118),$F53*N(AQ53)*avg_hrs)</f>
        <v>0</v>
      </c>
      <c r="CX53" s="255">
        <f>IF(OR($C53="Non-Labour",$C53="Labour-related"),IF(Inputs!$DT53=$F$1,Inputs!CX53,Inputs!CX53*'Key assumptions'!$H$118),$F53*N(AR53)*avg_hrs)</f>
        <v>0</v>
      </c>
      <c r="CY53" s="255">
        <f>IF(OR($C53="Non-Labour",$C53="Labour-related"),IF(Inputs!$DT53=$F$1,Inputs!CY53,Inputs!CY53*'Key assumptions'!$H$118),$F53*N(AS53)*avg_hrs)</f>
        <v>0</v>
      </c>
      <c r="CZ53" s="255">
        <f>IF(OR($C53="Non-Labour",$C53="Labour-related"),IF(Inputs!$DT53=$F$1,Inputs!CZ53,Inputs!CZ53*'Key assumptions'!$H$118),$F53*N(AT53)*avg_hrs)</f>
        <v>0</v>
      </c>
      <c r="DA53" s="255">
        <f>IF(OR($C53="Non-Labour",$C53="Labour-related"),IF(Inputs!$DT53=$F$1,Inputs!DA53,Inputs!DA53*'Key assumptions'!$H$118),$F53*N(AU53)*avg_hrs)</f>
        <v>0</v>
      </c>
      <c r="DB53" s="255">
        <f>IF(OR($C53="Non-Labour",$C53="Labour-related"),IF(Inputs!$DT53=$F$1,Inputs!DB53,Inputs!DB53*'Key assumptions'!$H$118),$F53*N(AV53)*avg_hrs)</f>
        <v>0</v>
      </c>
      <c r="DC53" s="255">
        <f>IF(OR($C53="Non-Labour",$C53="Labour-related"),IF(Inputs!$DT53=$F$1,Inputs!DC53,Inputs!DC53*'Key assumptions'!$H$118),$F53*N(AW53)*avg_hrs)</f>
        <v>0</v>
      </c>
      <c r="DD53" s="255">
        <f>IF(OR($C53="Non-Labour",$C53="Labour-related"),IF(Inputs!$DT53=$F$1,Inputs!DD53,Inputs!DD53*'Key assumptions'!$H$118),$F53*N(AX53)*avg_hrs)</f>
        <v>0</v>
      </c>
      <c r="DE53" s="255">
        <f>IF(OR($C53="Non-Labour",$C53="Labour-related"),IF(Inputs!$DT53=$F$1,Inputs!DE53,Inputs!DE53*'Key assumptions'!$H$118),$F53*N(AY53)*avg_hrs)</f>
        <v>0</v>
      </c>
      <c r="DF53" s="255">
        <f>IF(OR($C53="Non-Labour",$C53="Labour-related"),IF(Inputs!$DT53=$F$1,Inputs!DF53,Inputs!DF53*'Key assumptions'!$H$118),$F53*N(AZ53)*avg_hrs)</f>
        <v>0</v>
      </c>
      <c r="DG53" s="255">
        <f>IF(OR($C53="Non-Labour",$C53="Labour-related"),IF(Inputs!$DT53=$F$1,Inputs!DG53,Inputs!DG53*'Key assumptions'!$H$118),$F53*N(BA53)*avg_hrs)</f>
        <v>0</v>
      </c>
      <c r="DH53" s="255">
        <f>IF(OR($C53="Non-Labour",$C53="Labour-related"),IF(Inputs!$DT53=$F$1,Inputs!DH53,Inputs!DH53*'Key assumptions'!$H$118),$F53*N(BB53)*avg_hrs)</f>
        <v>0</v>
      </c>
      <c r="DI53" s="255">
        <f>IF(OR($C53="Non-Labour",$C53="Labour-related"),IF(Inputs!$DT53=$F$1,Inputs!DI53,Inputs!DI53*'Key assumptions'!$H$118),$F53*N(BC53)*avg_hrs)</f>
        <v>0</v>
      </c>
      <c r="DJ53" s="255">
        <f>IF(OR($C53="Non-Labour",$C53="Labour-related"),IF(Inputs!$DT53=$F$1,Inputs!DJ53,Inputs!DJ53*'Key assumptions'!$H$118),$F53*N(BD53)*avg_hrs)</f>
        <v>0</v>
      </c>
      <c r="DK53" s="255">
        <f>IF(OR($C53="Non-Labour",$C53="Labour-related"),IF(Inputs!$DT53=$F$1,Inputs!DK53,Inputs!DK53*'Key assumptions'!$H$118),$F53*N(BE53)*avg_hrs)</f>
        <v>0</v>
      </c>
      <c r="DL53" s="255">
        <f>IF(OR($C53="Non-Labour",$C53="Labour-related"),IF(Inputs!$DT53=$F$1,Inputs!DL53,Inputs!DL53*'Key assumptions'!$H$118),$F53*N(BF53)*avg_hrs)</f>
        <v>0</v>
      </c>
      <c r="DM53" s="255">
        <f>IF(OR($C53="Non-Labour",$C53="Labour-related"),IF(Inputs!$DT53=$F$1,Inputs!DM53,Inputs!DM53*'Key assumptions'!$H$118),$F53*N(BG53)*avg_hrs)</f>
        <v>0</v>
      </c>
      <c r="DN53" s="255">
        <f>IF(OR($C53="Non-Labour",$C53="Labour-related"),IF(Inputs!$DT53=$F$1,Inputs!DN53,Inputs!DN53*'Key assumptions'!$H$118),$F53*N(BH53)*avg_hrs)</f>
        <v>0</v>
      </c>
      <c r="DO53" s="255">
        <f>IF(OR($C53="Non-Labour",$C53="Labour-related"),IF(Inputs!$DT53=$F$1,Inputs!DO53,Inputs!DO53*'Key assumptions'!$H$118),$F53*N(BI53)*avg_hrs)</f>
        <v>0</v>
      </c>
      <c r="DP53" s="255">
        <f>IF(OR($C53="Non-Labour",$C53="Labour-related"),IF(Inputs!$DT53=$F$1,Inputs!DP53,Inputs!DP53*'Key assumptions'!$H$118),$F53*N(BJ53)*avg_hrs)</f>
        <v>0</v>
      </c>
      <c r="DQ53" s="255">
        <f>IF(OR($C53="Non-Labour",$C53="Labour-related"),IF(Inputs!$DT53=$F$1,Inputs!DQ53,Inputs!DQ53*'Key assumptions'!$H$118),$F53*N(BK53)*avg_hrs)</f>
        <v>0</v>
      </c>
      <c r="DR53" s="255">
        <f>IF(OR($C53="Non-Labour",$C53="Labour-related"),IF(Inputs!$DT53=$F$1,Inputs!DR53,Inputs!DR53*'Key assumptions'!$H$118),$F53*N(BL53)*avg_hrs)</f>
        <v>0</v>
      </c>
      <c r="DT53" s="133" t="s">
        <v>213</v>
      </c>
      <c r="DU53" s="304"/>
      <c r="DV53" s="304"/>
      <c r="DW53" s="304"/>
      <c r="DX53" s="304"/>
      <c r="DY53" s="304"/>
      <c r="DZ53" s="304"/>
      <c r="EA53" s="255">
        <v>33788.249999999993</v>
      </c>
      <c r="EB53" s="255">
        <v>135152.99999999997</v>
      </c>
      <c r="EC53" s="255">
        <v>45050.999999999993</v>
      </c>
      <c r="ED53" s="255">
        <f t="shared" si="10"/>
        <v>0</v>
      </c>
      <c r="EE53" s="255">
        <f t="shared" si="10"/>
        <v>0</v>
      </c>
      <c r="EF53" s="255">
        <f t="shared" si="7"/>
        <v>213992.24999999997</v>
      </c>
    </row>
    <row r="54" spans="1:136" x14ac:dyDescent="0.4">
      <c r="A54" s="133" t="str">
        <f>Inputs!A54</f>
        <v>Project Development</v>
      </c>
      <c r="B54" s="133" t="str">
        <f>Inputs!B54</f>
        <v>N/A</v>
      </c>
      <c r="C54" s="133" t="str">
        <f>Inputs!C54</f>
        <v>Internal Labour</v>
      </c>
      <c r="D54" s="133" t="str">
        <f>Inputs!D54</f>
        <v>PT001717</v>
      </c>
      <c r="E54" s="133" t="str">
        <f>Inputs!E54</f>
        <v>Project Developer</v>
      </c>
      <c r="F54" s="290">
        <f>IF(Inputs!DT54=$F$1,Inputs!F54,
IF(Inputs!DT54='Key assumptions'!$E$118,Inputs!F54*'Key assumptions'!$H$118,Inputs!F54*'Key assumptions'!$H$119))</f>
        <v>247.34</v>
      </c>
      <c r="G54" s="290">
        <f>IF(Inputs!DT54=$F$1,Inputs!G54,Inputs!G54*'Key assumptions'!$H$118)</f>
        <v>108.33933062130176</v>
      </c>
      <c r="H54" s="281"/>
      <c r="I54" s="281"/>
      <c r="J54" s="281"/>
      <c r="K54" s="281"/>
      <c r="L54" s="281"/>
      <c r="M54" s="389" t="str">
        <f>Inputs!M54</f>
        <v>[C-i-C]</v>
      </c>
      <c r="N54" s="389" t="str">
        <f>Inputs!N54</f>
        <v>[C-i-C]</v>
      </c>
      <c r="O54" s="389" t="str">
        <f>Inputs!O54</f>
        <v>[C-i-C]</v>
      </c>
      <c r="P54" s="389" t="str">
        <f>Inputs!P54</f>
        <v>[C-i-C]</v>
      </c>
      <c r="Q54" s="389" t="str">
        <f>Inputs!Q54</f>
        <v>[C-i-C]</v>
      </c>
      <c r="R54" s="389" t="str">
        <f>Inputs!R54</f>
        <v>[C-i-C]</v>
      </c>
      <c r="S54" s="389" t="str">
        <f>Inputs!S54</f>
        <v>[C-i-C]</v>
      </c>
      <c r="T54" s="389" t="str">
        <f>Inputs!T54</f>
        <v>[C-i-C]</v>
      </c>
      <c r="U54" s="389" t="str">
        <f>Inputs!U54</f>
        <v>[C-i-C]</v>
      </c>
      <c r="V54" s="389" t="str">
        <f>Inputs!V54</f>
        <v>[C-i-C]</v>
      </c>
      <c r="W54" s="389" t="str">
        <f>Inputs!W54</f>
        <v>[C-i-C]</v>
      </c>
      <c r="X54" s="389" t="str">
        <f>Inputs!X54</f>
        <v>[C-i-C]</v>
      </c>
      <c r="Y54" s="389" t="str">
        <f>Inputs!Y54</f>
        <v>[C-i-C]</v>
      </c>
      <c r="Z54" s="389" t="str">
        <f>Inputs!Z54</f>
        <v>[C-i-C]</v>
      </c>
      <c r="AA54" s="389" t="str">
        <f>Inputs!AA54</f>
        <v>[C-i-C]</v>
      </c>
      <c r="AB54" s="389" t="str">
        <f>Inputs!AB54</f>
        <v>[C-i-C]</v>
      </c>
      <c r="AC54" s="389" t="str">
        <f>Inputs!AC54</f>
        <v>[C-i-C]</v>
      </c>
      <c r="AD54" s="389" t="str">
        <f>Inputs!AD54</f>
        <v>[C-i-C]</v>
      </c>
      <c r="AE54" s="389" t="str">
        <f>Inputs!AE54</f>
        <v>[C-i-C]</v>
      </c>
      <c r="AF54" s="389" t="str">
        <f>Inputs!AF54</f>
        <v>[C-i-C]</v>
      </c>
      <c r="AG54" s="389" t="str">
        <f>Inputs!AG54</f>
        <v>[C-i-C]</v>
      </c>
      <c r="AH54" s="389" t="str">
        <f>Inputs!AH54</f>
        <v>[C-i-C]</v>
      </c>
      <c r="AI54" s="254">
        <f>Inputs!AI54</f>
        <v>0</v>
      </c>
      <c r="AJ54" s="254">
        <f>Inputs!AJ54</f>
        <v>0</v>
      </c>
      <c r="AK54" s="254">
        <f>Inputs!AK54</f>
        <v>0</v>
      </c>
      <c r="AL54" s="254">
        <f>Inputs!AL54</f>
        <v>0</v>
      </c>
      <c r="AM54" s="254">
        <f>Inputs!AM54</f>
        <v>0</v>
      </c>
      <c r="AN54" s="254">
        <f>Inputs!AN54</f>
        <v>0</v>
      </c>
      <c r="AO54" s="254">
        <f>Inputs!AO54</f>
        <v>0</v>
      </c>
      <c r="AP54" s="254">
        <f>Inputs!AP54</f>
        <v>0</v>
      </c>
      <c r="AQ54" s="254">
        <f>Inputs!AQ54</f>
        <v>0</v>
      </c>
      <c r="AR54" s="254">
        <f>Inputs!AR54</f>
        <v>0</v>
      </c>
      <c r="AS54" s="254">
        <f>Inputs!AS54</f>
        <v>0</v>
      </c>
      <c r="AT54" s="254">
        <f>Inputs!AT54</f>
        <v>0</v>
      </c>
      <c r="AU54" s="254">
        <f>Inputs!AU54</f>
        <v>0</v>
      </c>
      <c r="AV54" s="254">
        <f>Inputs!AV54</f>
        <v>0</v>
      </c>
      <c r="AW54" s="254">
        <f>Inputs!AW54</f>
        <v>0</v>
      </c>
      <c r="AX54" s="254">
        <f>Inputs!AX54</f>
        <v>0</v>
      </c>
      <c r="AY54" s="254">
        <f>Inputs!AY54</f>
        <v>0</v>
      </c>
      <c r="AZ54" s="254">
        <f>Inputs!AZ54</f>
        <v>0</v>
      </c>
      <c r="BA54" s="254">
        <f>Inputs!BA54</f>
        <v>0</v>
      </c>
      <c r="BB54" s="254">
        <f>Inputs!BB54</f>
        <v>0</v>
      </c>
      <c r="BC54" s="254">
        <f>Inputs!BC54</f>
        <v>0</v>
      </c>
      <c r="BD54" s="254">
        <f>Inputs!BD54</f>
        <v>0</v>
      </c>
      <c r="BE54" s="254">
        <f>Inputs!BE54</f>
        <v>0</v>
      </c>
      <c r="BF54" s="254">
        <f>Inputs!BF54</f>
        <v>0</v>
      </c>
      <c r="BG54" s="254">
        <f>Inputs!BG54</f>
        <v>0</v>
      </c>
      <c r="BH54" s="254">
        <f>Inputs!BH54</f>
        <v>0</v>
      </c>
      <c r="BI54" s="254">
        <f>Inputs!BI54</f>
        <v>0</v>
      </c>
      <c r="BJ54" s="254">
        <f>Inputs!BJ54</f>
        <v>0</v>
      </c>
      <c r="BK54" s="254">
        <f>Inputs!BK54</f>
        <v>0</v>
      </c>
      <c r="BL54" s="254">
        <f>Inputs!BL54</f>
        <v>0</v>
      </c>
      <c r="BN54" s="255">
        <f>IF(OR($C54="Non-Labour",$C54="Labour-related"),IF(Inputs!$DT54=$F$1,Inputs!BN54,Inputs!BN54*'Key assumptions'!$H$118),$F54*N(H54)*avg_hrs)</f>
        <v>0</v>
      </c>
      <c r="BO54" s="255">
        <f>IF(OR($C54="Non-Labour",$C54="Labour-related"),IF(Inputs!$DT54=$F$1,Inputs!BO54,Inputs!BO54*'Key assumptions'!$H$118),$F54*N(I54)*avg_hrs)</f>
        <v>0</v>
      </c>
      <c r="BP54" s="255">
        <f>IF(OR($C54="Non-Labour",$C54="Labour-related"),IF(Inputs!$DT54=$F$1,Inputs!BP54,Inputs!BP54*'Key assumptions'!$H$118),$F54*N(J54)*avg_hrs)</f>
        <v>0</v>
      </c>
      <c r="BQ54" s="255">
        <f>IF(OR($C54="Non-Labour",$C54="Labour-related"),IF(Inputs!$DT54=$F$1,Inputs!BQ54,Inputs!BQ54*'Key assumptions'!$H$118),$F54*N(K54)*avg_hrs)</f>
        <v>0</v>
      </c>
      <c r="BR54" s="255">
        <f>IF(OR($C54="Non-Labour",$C54="Labour-related"),IF(Inputs!$DT54=$F$1,Inputs!BR54,Inputs!BR54*'Key assumptions'!$H$118),$F54*N(L54)*avg_hrs)</f>
        <v>0</v>
      </c>
      <c r="BS54" s="390" t="s">
        <v>411</v>
      </c>
      <c r="BT54" s="390" t="s">
        <v>411</v>
      </c>
      <c r="BU54" s="390" t="s">
        <v>411</v>
      </c>
      <c r="BV54" s="390" t="s">
        <v>411</v>
      </c>
      <c r="BW54" s="390" t="s">
        <v>411</v>
      </c>
      <c r="BX54" s="390" t="s">
        <v>411</v>
      </c>
      <c r="BY54" s="390" t="s">
        <v>411</v>
      </c>
      <c r="BZ54" s="390" t="s">
        <v>411</v>
      </c>
      <c r="CA54" s="390" t="s">
        <v>411</v>
      </c>
      <c r="CB54" s="390" t="s">
        <v>411</v>
      </c>
      <c r="CC54" s="390" t="s">
        <v>411</v>
      </c>
      <c r="CD54" s="390" t="s">
        <v>411</v>
      </c>
      <c r="CE54" s="390" t="s">
        <v>411</v>
      </c>
      <c r="CF54" s="390" t="s">
        <v>411</v>
      </c>
      <c r="CG54" s="390" t="s">
        <v>411</v>
      </c>
      <c r="CH54" s="390" t="s">
        <v>411</v>
      </c>
      <c r="CI54" s="390" t="s">
        <v>411</v>
      </c>
      <c r="CJ54" s="390" t="s">
        <v>411</v>
      </c>
      <c r="CK54" s="390" t="s">
        <v>411</v>
      </c>
      <c r="CL54" s="390" t="s">
        <v>411</v>
      </c>
      <c r="CM54" s="390" t="s">
        <v>411</v>
      </c>
      <c r="CN54" s="390" t="s">
        <v>411</v>
      </c>
      <c r="CO54" s="255">
        <f>IF(OR($C54="Non-Labour",$C54="Labour-related"),IF(Inputs!$DT54=$F$1,Inputs!CO54,Inputs!CO54*'Key assumptions'!$H$118),$F54*N(AI54)*avg_hrs)</f>
        <v>0</v>
      </c>
      <c r="CP54" s="255">
        <f>IF(OR($C54="Non-Labour",$C54="Labour-related"),IF(Inputs!$DT54=$F$1,Inputs!CP54,Inputs!CP54*'Key assumptions'!$H$118),$F54*N(AJ54)*avg_hrs)</f>
        <v>0</v>
      </c>
      <c r="CQ54" s="255">
        <f>IF(OR($C54="Non-Labour",$C54="Labour-related"),IF(Inputs!$DT54=$F$1,Inputs!CQ54,Inputs!CQ54*'Key assumptions'!$H$118),$F54*N(AK54)*avg_hrs)</f>
        <v>0</v>
      </c>
      <c r="CR54" s="255">
        <f>IF(OR($C54="Non-Labour",$C54="Labour-related"),IF(Inputs!$DT54=$F$1,Inputs!CR54,Inputs!CR54*'Key assumptions'!$H$118),$F54*N(AL54)*avg_hrs)</f>
        <v>0</v>
      </c>
      <c r="CS54" s="255">
        <f>IF(OR($C54="Non-Labour",$C54="Labour-related"),IF(Inputs!$DT54=$F$1,Inputs!CS54,Inputs!CS54*'Key assumptions'!$H$118),$F54*N(AM54)*avg_hrs)</f>
        <v>0</v>
      </c>
      <c r="CT54" s="255">
        <f>IF(OR($C54="Non-Labour",$C54="Labour-related"),IF(Inputs!$DT54=$F$1,Inputs!CT54,Inputs!CT54*'Key assumptions'!$H$118),$F54*N(AN54)*avg_hrs)</f>
        <v>0</v>
      </c>
      <c r="CU54" s="255">
        <f>IF(OR($C54="Non-Labour",$C54="Labour-related"),IF(Inputs!$DT54=$F$1,Inputs!CU54,Inputs!CU54*'Key assumptions'!$H$118),$F54*N(AO54)*avg_hrs)</f>
        <v>0</v>
      </c>
      <c r="CV54" s="255">
        <f>IF(OR($C54="Non-Labour",$C54="Labour-related"),IF(Inputs!$DT54=$F$1,Inputs!CV54,Inputs!CV54*'Key assumptions'!$H$118),$F54*N(AP54)*avg_hrs)</f>
        <v>0</v>
      </c>
      <c r="CW54" s="255">
        <f>IF(OR($C54="Non-Labour",$C54="Labour-related"),IF(Inputs!$DT54=$F$1,Inputs!CW54,Inputs!CW54*'Key assumptions'!$H$118),$F54*N(AQ54)*avg_hrs)</f>
        <v>0</v>
      </c>
      <c r="CX54" s="255">
        <f>IF(OR($C54="Non-Labour",$C54="Labour-related"),IF(Inputs!$DT54=$F$1,Inputs!CX54,Inputs!CX54*'Key assumptions'!$H$118),$F54*N(AR54)*avg_hrs)</f>
        <v>0</v>
      </c>
      <c r="CY54" s="255">
        <f>IF(OR($C54="Non-Labour",$C54="Labour-related"),IF(Inputs!$DT54=$F$1,Inputs!CY54,Inputs!CY54*'Key assumptions'!$H$118),$F54*N(AS54)*avg_hrs)</f>
        <v>0</v>
      </c>
      <c r="CZ54" s="255">
        <f>IF(OR($C54="Non-Labour",$C54="Labour-related"),IF(Inputs!$DT54=$F$1,Inputs!CZ54,Inputs!CZ54*'Key assumptions'!$H$118),$F54*N(AT54)*avg_hrs)</f>
        <v>0</v>
      </c>
      <c r="DA54" s="255">
        <f>IF(OR($C54="Non-Labour",$C54="Labour-related"),IF(Inputs!$DT54=$F$1,Inputs!DA54,Inputs!DA54*'Key assumptions'!$H$118),$F54*N(AU54)*avg_hrs)</f>
        <v>0</v>
      </c>
      <c r="DB54" s="255">
        <f>IF(OR($C54="Non-Labour",$C54="Labour-related"),IF(Inputs!$DT54=$F$1,Inputs!DB54,Inputs!DB54*'Key assumptions'!$H$118),$F54*N(AV54)*avg_hrs)</f>
        <v>0</v>
      </c>
      <c r="DC54" s="255">
        <f>IF(OR($C54="Non-Labour",$C54="Labour-related"),IF(Inputs!$DT54=$F$1,Inputs!DC54,Inputs!DC54*'Key assumptions'!$H$118),$F54*N(AW54)*avg_hrs)</f>
        <v>0</v>
      </c>
      <c r="DD54" s="255">
        <f>IF(OR($C54="Non-Labour",$C54="Labour-related"),IF(Inputs!$DT54=$F$1,Inputs!DD54,Inputs!DD54*'Key assumptions'!$H$118),$F54*N(AX54)*avg_hrs)</f>
        <v>0</v>
      </c>
      <c r="DE54" s="255">
        <f>IF(OR($C54="Non-Labour",$C54="Labour-related"),IF(Inputs!$DT54=$F$1,Inputs!DE54,Inputs!DE54*'Key assumptions'!$H$118),$F54*N(AY54)*avg_hrs)</f>
        <v>0</v>
      </c>
      <c r="DF54" s="255">
        <f>IF(OR($C54="Non-Labour",$C54="Labour-related"),IF(Inputs!$DT54=$F$1,Inputs!DF54,Inputs!DF54*'Key assumptions'!$H$118),$F54*N(AZ54)*avg_hrs)</f>
        <v>0</v>
      </c>
      <c r="DG54" s="255">
        <f>IF(OR($C54="Non-Labour",$C54="Labour-related"),IF(Inputs!$DT54=$F$1,Inputs!DG54,Inputs!DG54*'Key assumptions'!$H$118),$F54*N(BA54)*avg_hrs)</f>
        <v>0</v>
      </c>
      <c r="DH54" s="255">
        <f>IF(OR($C54="Non-Labour",$C54="Labour-related"),IF(Inputs!$DT54=$F$1,Inputs!DH54,Inputs!DH54*'Key assumptions'!$H$118),$F54*N(BB54)*avg_hrs)</f>
        <v>0</v>
      </c>
      <c r="DI54" s="255">
        <f>IF(OR($C54="Non-Labour",$C54="Labour-related"),IF(Inputs!$DT54=$F$1,Inputs!DI54,Inputs!DI54*'Key assumptions'!$H$118),$F54*N(BC54)*avg_hrs)</f>
        <v>0</v>
      </c>
      <c r="DJ54" s="255">
        <f>IF(OR($C54="Non-Labour",$C54="Labour-related"),IF(Inputs!$DT54=$F$1,Inputs!DJ54,Inputs!DJ54*'Key assumptions'!$H$118),$F54*N(BD54)*avg_hrs)</f>
        <v>0</v>
      </c>
      <c r="DK54" s="255">
        <f>IF(OR($C54="Non-Labour",$C54="Labour-related"),IF(Inputs!$DT54=$F$1,Inputs!DK54,Inputs!DK54*'Key assumptions'!$H$118),$F54*N(BE54)*avg_hrs)</f>
        <v>0</v>
      </c>
      <c r="DL54" s="255">
        <f>IF(OR($C54="Non-Labour",$C54="Labour-related"),IF(Inputs!$DT54=$F$1,Inputs!DL54,Inputs!DL54*'Key assumptions'!$H$118),$F54*N(BF54)*avg_hrs)</f>
        <v>0</v>
      </c>
      <c r="DM54" s="255">
        <f>IF(OR($C54="Non-Labour",$C54="Labour-related"),IF(Inputs!$DT54=$F$1,Inputs!DM54,Inputs!DM54*'Key assumptions'!$H$118),$F54*N(BG54)*avg_hrs)</f>
        <v>0</v>
      </c>
      <c r="DN54" s="255">
        <f>IF(OR($C54="Non-Labour",$C54="Labour-related"),IF(Inputs!$DT54=$F$1,Inputs!DN54,Inputs!DN54*'Key assumptions'!$H$118),$F54*N(BH54)*avg_hrs)</f>
        <v>0</v>
      </c>
      <c r="DO54" s="255">
        <f>IF(OR($C54="Non-Labour",$C54="Labour-related"),IF(Inputs!$DT54=$F$1,Inputs!DO54,Inputs!DO54*'Key assumptions'!$H$118),$F54*N(BI54)*avg_hrs)</f>
        <v>0</v>
      </c>
      <c r="DP54" s="255">
        <f>IF(OR($C54="Non-Labour",$C54="Labour-related"),IF(Inputs!$DT54=$F$1,Inputs!DP54,Inputs!DP54*'Key assumptions'!$H$118),$F54*N(BJ54)*avg_hrs)</f>
        <v>0</v>
      </c>
      <c r="DQ54" s="255">
        <f>IF(OR($C54="Non-Labour",$C54="Labour-related"),IF(Inputs!$DT54=$F$1,Inputs!DQ54,Inputs!DQ54*'Key assumptions'!$H$118),$F54*N(BK54)*avg_hrs)</f>
        <v>0</v>
      </c>
      <c r="DR54" s="255">
        <f>IF(OR($C54="Non-Labour",$C54="Labour-related"),IF(Inputs!$DT54=$F$1,Inputs!DR54,Inputs!DR54*'Key assumptions'!$H$118),$F54*N(BL54)*avg_hrs)</f>
        <v>0</v>
      </c>
      <c r="DT54" s="133" t="s">
        <v>213</v>
      </c>
      <c r="DU54" s="304"/>
      <c r="DV54" s="304"/>
      <c r="DW54" s="304"/>
      <c r="DX54" s="304"/>
      <c r="DY54" s="304"/>
      <c r="DZ54" s="304"/>
      <c r="EA54" s="255">
        <v>74202</v>
      </c>
      <c r="EB54" s="255">
        <v>18550.5</v>
      </c>
      <c r="EC54" s="255">
        <v>0</v>
      </c>
      <c r="ED54" s="255">
        <f t="shared" si="10"/>
        <v>0</v>
      </c>
      <c r="EE54" s="255">
        <f t="shared" si="10"/>
        <v>0</v>
      </c>
      <c r="EF54" s="255">
        <f t="shared" si="7"/>
        <v>92752.5</v>
      </c>
    </row>
    <row r="55" spans="1:136" x14ac:dyDescent="0.4">
      <c r="A55" s="133" t="str">
        <f>Inputs!A55</f>
        <v>Project Development</v>
      </c>
      <c r="B55" s="133" t="str">
        <f>Inputs!B55</f>
        <v>N/A</v>
      </c>
      <c r="C55" s="133" t="str">
        <f>Inputs!C55</f>
        <v>Internal Labour</v>
      </c>
      <c r="D55" s="133" t="str">
        <f>Inputs!D55</f>
        <v>PT001717</v>
      </c>
      <c r="E55" s="133" t="str">
        <f>Inputs!E55</f>
        <v>Graduate</v>
      </c>
      <c r="F55" s="290">
        <f>IF(Inputs!DT55=$F$1,Inputs!F55,
IF(Inputs!DT55='Key assumptions'!$E$118,Inputs!F55*'Key assumptions'!$H$118,Inputs!F55*'Key assumptions'!$H$119))</f>
        <v>131.29</v>
      </c>
      <c r="G55" s="290">
        <f>IF(Inputs!DT55=$F$1,Inputs!G55,Inputs!G55*'Key assumptions'!$H$118)</f>
        <v>57.509606139053247</v>
      </c>
      <c r="H55" s="281"/>
      <c r="I55" s="281"/>
      <c r="J55" s="281"/>
      <c r="K55" s="281"/>
      <c r="L55" s="281"/>
      <c r="M55" s="389" t="str">
        <f>Inputs!M55</f>
        <v>[C-i-C]</v>
      </c>
      <c r="N55" s="389" t="str">
        <f>Inputs!N55</f>
        <v>[C-i-C]</v>
      </c>
      <c r="O55" s="389" t="str">
        <f>Inputs!O55</f>
        <v>[C-i-C]</v>
      </c>
      <c r="P55" s="389" t="str">
        <f>Inputs!P55</f>
        <v>[C-i-C]</v>
      </c>
      <c r="Q55" s="389" t="str">
        <f>Inputs!Q55</f>
        <v>[C-i-C]</v>
      </c>
      <c r="R55" s="389" t="str">
        <f>Inputs!R55</f>
        <v>[C-i-C]</v>
      </c>
      <c r="S55" s="389" t="str">
        <f>Inputs!S55</f>
        <v>[C-i-C]</v>
      </c>
      <c r="T55" s="389" t="str">
        <f>Inputs!T55</f>
        <v>[C-i-C]</v>
      </c>
      <c r="U55" s="389" t="str">
        <f>Inputs!U55</f>
        <v>[C-i-C]</v>
      </c>
      <c r="V55" s="389" t="str">
        <f>Inputs!V55</f>
        <v>[C-i-C]</v>
      </c>
      <c r="W55" s="389" t="str">
        <f>Inputs!W55</f>
        <v>[C-i-C]</v>
      </c>
      <c r="X55" s="389" t="str">
        <f>Inputs!X55</f>
        <v>[C-i-C]</v>
      </c>
      <c r="Y55" s="389" t="str">
        <f>Inputs!Y55</f>
        <v>[C-i-C]</v>
      </c>
      <c r="Z55" s="389" t="str">
        <f>Inputs!Z55</f>
        <v>[C-i-C]</v>
      </c>
      <c r="AA55" s="389" t="str">
        <f>Inputs!AA55</f>
        <v>[C-i-C]</v>
      </c>
      <c r="AB55" s="389" t="str">
        <f>Inputs!AB55</f>
        <v>[C-i-C]</v>
      </c>
      <c r="AC55" s="389" t="str">
        <f>Inputs!AC55</f>
        <v>[C-i-C]</v>
      </c>
      <c r="AD55" s="389" t="str">
        <f>Inputs!AD55</f>
        <v>[C-i-C]</v>
      </c>
      <c r="AE55" s="389" t="str">
        <f>Inputs!AE55</f>
        <v>[C-i-C]</v>
      </c>
      <c r="AF55" s="389" t="str">
        <f>Inputs!AF55</f>
        <v>[C-i-C]</v>
      </c>
      <c r="AG55" s="389" t="str">
        <f>Inputs!AG55</f>
        <v>[C-i-C]</v>
      </c>
      <c r="AH55" s="389" t="str">
        <f>Inputs!AH55</f>
        <v>[C-i-C]</v>
      </c>
      <c r="AI55" s="254">
        <f>Inputs!AI55</f>
        <v>0</v>
      </c>
      <c r="AJ55" s="254">
        <f>Inputs!AJ55</f>
        <v>0</v>
      </c>
      <c r="AK55" s="254">
        <f>Inputs!AK55</f>
        <v>0</v>
      </c>
      <c r="AL55" s="254">
        <f>Inputs!AL55</f>
        <v>0</v>
      </c>
      <c r="AM55" s="254">
        <f>Inputs!AM55</f>
        <v>0</v>
      </c>
      <c r="AN55" s="254">
        <f>Inputs!AN55</f>
        <v>0</v>
      </c>
      <c r="AO55" s="254">
        <f>Inputs!AO55</f>
        <v>0</v>
      </c>
      <c r="AP55" s="254">
        <f>Inputs!AP55</f>
        <v>0</v>
      </c>
      <c r="AQ55" s="254">
        <f>Inputs!AQ55</f>
        <v>0</v>
      </c>
      <c r="AR55" s="254">
        <f>Inputs!AR55</f>
        <v>0</v>
      </c>
      <c r="AS55" s="254">
        <f>Inputs!AS55</f>
        <v>0</v>
      </c>
      <c r="AT55" s="254">
        <f>Inputs!AT55</f>
        <v>0</v>
      </c>
      <c r="AU55" s="254">
        <f>Inputs!AU55</f>
        <v>0</v>
      </c>
      <c r="AV55" s="254">
        <f>Inputs!AV55</f>
        <v>0</v>
      </c>
      <c r="AW55" s="254">
        <f>Inputs!AW55</f>
        <v>0</v>
      </c>
      <c r="AX55" s="254">
        <f>Inputs!AX55</f>
        <v>0</v>
      </c>
      <c r="AY55" s="254">
        <f>Inputs!AY55</f>
        <v>0</v>
      </c>
      <c r="AZ55" s="254">
        <f>Inputs!AZ55</f>
        <v>0</v>
      </c>
      <c r="BA55" s="254">
        <f>Inputs!BA55</f>
        <v>0</v>
      </c>
      <c r="BB55" s="254">
        <f>Inputs!BB55</f>
        <v>0</v>
      </c>
      <c r="BC55" s="254">
        <f>Inputs!BC55</f>
        <v>0</v>
      </c>
      <c r="BD55" s="254">
        <f>Inputs!BD55</f>
        <v>0</v>
      </c>
      <c r="BE55" s="254">
        <f>Inputs!BE55</f>
        <v>0</v>
      </c>
      <c r="BF55" s="254">
        <f>Inputs!BF55</f>
        <v>0</v>
      </c>
      <c r="BG55" s="254">
        <f>Inputs!BG55</f>
        <v>0</v>
      </c>
      <c r="BH55" s="254">
        <f>Inputs!BH55</f>
        <v>0</v>
      </c>
      <c r="BI55" s="254">
        <f>Inputs!BI55</f>
        <v>0</v>
      </c>
      <c r="BJ55" s="254">
        <f>Inputs!BJ55</f>
        <v>0</v>
      </c>
      <c r="BK55" s="254">
        <f>Inputs!BK55</f>
        <v>0</v>
      </c>
      <c r="BL55" s="254">
        <f>Inputs!BL55</f>
        <v>0</v>
      </c>
      <c r="BN55" s="255">
        <f>IF(OR($C55="Non-Labour",$C55="Labour-related"),IF(Inputs!$DT55=$F$1,Inputs!BN55,Inputs!BN55*'Key assumptions'!$H$118),$F55*N(H55)*avg_hrs)</f>
        <v>0</v>
      </c>
      <c r="BO55" s="255">
        <f>IF(OR($C55="Non-Labour",$C55="Labour-related"),IF(Inputs!$DT55=$F$1,Inputs!BO55,Inputs!BO55*'Key assumptions'!$H$118),$F55*N(I55)*avg_hrs)</f>
        <v>0</v>
      </c>
      <c r="BP55" s="255">
        <f>IF(OR($C55="Non-Labour",$C55="Labour-related"),IF(Inputs!$DT55=$F$1,Inputs!BP55,Inputs!BP55*'Key assumptions'!$H$118),$F55*N(J55)*avg_hrs)</f>
        <v>0</v>
      </c>
      <c r="BQ55" s="255">
        <f>IF(OR($C55="Non-Labour",$C55="Labour-related"),IF(Inputs!$DT55=$F$1,Inputs!BQ55,Inputs!BQ55*'Key assumptions'!$H$118),$F55*N(K55)*avg_hrs)</f>
        <v>0</v>
      </c>
      <c r="BR55" s="255">
        <f>IF(OR($C55="Non-Labour",$C55="Labour-related"),IF(Inputs!$DT55=$F$1,Inputs!BR55,Inputs!BR55*'Key assumptions'!$H$118),$F55*N(L55)*avg_hrs)</f>
        <v>0</v>
      </c>
      <c r="BS55" s="390" t="s">
        <v>411</v>
      </c>
      <c r="BT55" s="390" t="s">
        <v>411</v>
      </c>
      <c r="BU55" s="390" t="s">
        <v>411</v>
      </c>
      <c r="BV55" s="390" t="s">
        <v>411</v>
      </c>
      <c r="BW55" s="390" t="s">
        <v>411</v>
      </c>
      <c r="BX55" s="390" t="s">
        <v>411</v>
      </c>
      <c r="BY55" s="390" t="s">
        <v>411</v>
      </c>
      <c r="BZ55" s="390" t="s">
        <v>411</v>
      </c>
      <c r="CA55" s="390" t="s">
        <v>411</v>
      </c>
      <c r="CB55" s="390" t="s">
        <v>411</v>
      </c>
      <c r="CC55" s="390" t="s">
        <v>411</v>
      </c>
      <c r="CD55" s="390" t="s">
        <v>411</v>
      </c>
      <c r="CE55" s="390" t="s">
        <v>411</v>
      </c>
      <c r="CF55" s="390" t="s">
        <v>411</v>
      </c>
      <c r="CG55" s="390" t="s">
        <v>411</v>
      </c>
      <c r="CH55" s="390" t="s">
        <v>411</v>
      </c>
      <c r="CI55" s="390" t="s">
        <v>411</v>
      </c>
      <c r="CJ55" s="390" t="s">
        <v>411</v>
      </c>
      <c r="CK55" s="390" t="s">
        <v>411</v>
      </c>
      <c r="CL55" s="390" t="s">
        <v>411</v>
      </c>
      <c r="CM55" s="390" t="s">
        <v>411</v>
      </c>
      <c r="CN55" s="390" t="s">
        <v>411</v>
      </c>
      <c r="CO55" s="255">
        <f>IF(OR($C55="Non-Labour",$C55="Labour-related"),IF(Inputs!$DT55=$F$1,Inputs!CO55,Inputs!CO55*'Key assumptions'!$H$118),$F55*N(AI55)*avg_hrs)</f>
        <v>0</v>
      </c>
      <c r="CP55" s="255">
        <f>IF(OR($C55="Non-Labour",$C55="Labour-related"),IF(Inputs!$DT55=$F$1,Inputs!CP55,Inputs!CP55*'Key assumptions'!$H$118),$F55*N(AJ55)*avg_hrs)</f>
        <v>0</v>
      </c>
      <c r="CQ55" s="255">
        <f>IF(OR($C55="Non-Labour",$C55="Labour-related"),IF(Inputs!$DT55=$F$1,Inputs!CQ55,Inputs!CQ55*'Key assumptions'!$H$118),$F55*N(AK55)*avg_hrs)</f>
        <v>0</v>
      </c>
      <c r="CR55" s="255">
        <f>IF(OR($C55="Non-Labour",$C55="Labour-related"),IF(Inputs!$DT55=$F$1,Inputs!CR55,Inputs!CR55*'Key assumptions'!$H$118),$F55*N(AL55)*avg_hrs)</f>
        <v>0</v>
      </c>
      <c r="CS55" s="255">
        <f>IF(OR($C55="Non-Labour",$C55="Labour-related"),IF(Inputs!$DT55=$F$1,Inputs!CS55,Inputs!CS55*'Key assumptions'!$H$118),$F55*N(AM55)*avg_hrs)</f>
        <v>0</v>
      </c>
      <c r="CT55" s="255">
        <f>IF(OR($C55="Non-Labour",$C55="Labour-related"),IF(Inputs!$DT55=$F$1,Inputs!CT55,Inputs!CT55*'Key assumptions'!$H$118),$F55*N(AN55)*avg_hrs)</f>
        <v>0</v>
      </c>
      <c r="CU55" s="255">
        <f>IF(OR($C55="Non-Labour",$C55="Labour-related"),IF(Inputs!$DT55=$F$1,Inputs!CU55,Inputs!CU55*'Key assumptions'!$H$118),$F55*N(AO55)*avg_hrs)</f>
        <v>0</v>
      </c>
      <c r="CV55" s="255">
        <f>IF(OR($C55="Non-Labour",$C55="Labour-related"),IF(Inputs!$DT55=$F$1,Inputs!CV55,Inputs!CV55*'Key assumptions'!$H$118),$F55*N(AP55)*avg_hrs)</f>
        <v>0</v>
      </c>
      <c r="CW55" s="255">
        <f>IF(OR($C55="Non-Labour",$C55="Labour-related"),IF(Inputs!$DT55=$F$1,Inputs!CW55,Inputs!CW55*'Key assumptions'!$H$118),$F55*N(AQ55)*avg_hrs)</f>
        <v>0</v>
      </c>
      <c r="CX55" s="255">
        <f>IF(OR($C55="Non-Labour",$C55="Labour-related"),IF(Inputs!$DT55=$F$1,Inputs!CX55,Inputs!CX55*'Key assumptions'!$H$118),$F55*N(AR55)*avg_hrs)</f>
        <v>0</v>
      </c>
      <c r="CY55" s="255">
        <f>IF(OR($C55="Non-Labour",$C55="Labour-related"),IF(Inputs!$DT55=$F$1,Inputs!CY55,Inputs!CY55*'Key assumptions'!$H$118),$F55*N(AS55)*avg_hrs)</f>
        <v>0</v>
      </c>
      <c r="CZ55" s="255">
        <f>IF(OR($C55="Non-Labour",$C55="Labour-related"),IF(Inputs!$DT55=$F$1,Inputs!CZ55,Inputs!CZ55*'Key assumptions'!$H$118),$F55*N(AT55)*avg_hrs)</f>
        <v>0</v>
      </c>
      <c r="DA55" s="255">
        <f>IF(OR($C55="Non-Labour",$C55="Labour-related"),IF(Inputs!$DT55=$F$1,Inputs!DA55,Inputs!DA55*'Key assumptions'!$H$118),$F55*N(AU55)*avg_hrs)</f>
        <v>0</v>
      </c>
      <c r="DB55" s="255">
        <f>IF(OR($C55="Non-Labour",$C55="Labour-related"),IF(Inputs!$DT55=$F$1,Inputs!DB55,Inputs!DB55*'Key assumptions'!$H$118),$F55*N(AV55)*avg_hrs)</f>
        <v>0</v>
      </c>
      <c r="DC55" s="255">
        <f>IF(OR($C55="Non-Labour",$C55="Labour-related"),IF(Inputs!$DT55=$F$1,Inputs!DC55,Inputs!DC55*'Key assumptions'!$H$118),$F55*N(AW55)*avg_hrs)</f>
        <v>0</v>
      </c>
      <c r="DD55" s="255">
        <f>IF(OR($C55="Non-Labour",$C55="Labour-related"),IF(Inputs!$DT55=$F$1,Inputs!DD55,Inputs!DD55*'Key assumptions'!$H$118),$F55*N(AX55)*avg_hrs)</f>
        <v>0</v>
      </c>
      <c r="DE55" s="255">
        <f>IF(OR($C55="Non-Labour",$C55="Labour-related"),IF(Inputs!$DT55=$F$1,Inputs!DE55,Inputs!DE55*'Key assumptions'!$H$118),$F55*N(AY55)*avg_hrs)</f>
        <v>0</v>
      </c>
      <c r="DF55" s="255">
        <f>IF(OR($C55="Non-Labour",$C55="Labour-related"),IF(Inputs!$DT55=$F$1,Inputs!DF55,Inputs!DF55*'Key assumptions'!$H$118),$F55*N(AZ55)*avg_hrs)</f>
        <v>0</v>
      </c>
      <c r="DG55" s="255">
        <f>IF(OR($C55="Non-Labour",$C55="Labour-related"),IF(Inputs!$DT55=$F$1,Inputs!DG55,Inputs!DG55*'Key assumptions'!$H$118),$F55*N(BA55)*avg_hrs)</f>
        <v>0</v>
      </c>
      <c r="DH55" s="255">
        <f>IF(OR($C55="Non-Labour",$C55="Labour-related"),IF(Inputs!$DT55=$F$1,Inputs!DH55,Inputs!DH55*'Key assumptions'!$H$118),$F55*N(BB55)*avg_hrs)</f>
        <v>0</v>
      </c>
      <c r="DI55" s="255">
        <f>IF(OR($C55="Non-Labour",$C55="Labour-related"),IF(Inputs!$DT55=$F$1,Inputs!DI55,Inputs!DI55*'Key assumptions'!$H$118),$F55*N(BC55)*avg_hrs)</f>
        <v>0</v>
      </c>
      <c r="DJ55" s="255">
        <f>IF(OR($C55="Non-Labour",$C55="Labour-related"),IF(Inputs!$DT55=$F$1,Inputs!DJ55,Inputs!DJ55*'Key assumptions'!$H$118),$F55*N(BD55)*avg_hrs)</f>
        <v>0</v>
      </c>
      <c r="DK55" s="255">
        <f>IF(OR($C55="Non-Labour",$C55="Labour-related"),IF(Inputs!$DT55=$F$1,Inputs!DK55,Inputs!DK55*'Key assumptions'!$H$118),$F55*N(BE55)*avg_hrs)</f>
        <v>0</v>
      </c>
      <c r="DL55" s="255">
        <f>IF(OR($C55="Non-Labour",$C55="Labour-related"),IF(Inputs!$DT55=$F$1,Inputs!DL55,Inputs!DL55*'Key assumptions'!$H$118),$F55*N(BF55)*avg_hrs)</f>
        <v>0</v>
      </c>
      <c r="DM55" s="255">
        <f>IF(OR($C55="Non-Labour",$C55="Labour-related"),IF(Inputs!$DT55=$F$1,Inputs!DM55,Inputs!DM55*'Key assumptions'!$H$118),$F55*N(BG55)*avg_hrs)</f>
        <v>0</v>
      </c>
      <c r="DN55" s="255">
        <f>IF(OR($C55="Non-Labour",$C55="Labour-related"),IF(Inputs!$DT55=$F$1,Inputs!DN55,Inputs!DN55*'Key assumptions'!$H$118),$F55*N(BH55)*avg_hrs)</f>
        <v>0</v>
      </c>
      <c r="DO55" s="255">
        <f>IF(OR($C55="Non-Labour",$C55="Labour-related"),IF(Inputs!$DT55=$F$1,Inputs!DO55,Inputs!DO55*'Key assumptions'!$H$118),$F55*N(BI55)*avg_hrs)</f>
        <v>0</v>
      </c>
      <c r="DP55" s="255">
        <f>IF(OR($C55="Non-Labour",$C55="Labour-related"),IF(Inputs!$DT55=$F$1,Inputs!DP55,Inputs!DP55*'Key assumptions'!$H$118),$F55*N(BJ55)*avg_hrs)</f>
        <v>0</v>
      </c>
      <c r="DQ55" s="255">
        <f>IF(OR($C55="Non-Labour",$C55="Labour-related"),IF(Inputs!$DT55=$F$1,Inputs!DQ55,Inputs!DQ55*'Key assumptions'!$H$118),$F55*N(BK55)*avg_hrs)</f>
        <v>0</v>
      </c>
      <c r="DR55" s="255">
        <f>IF(OR($C55="Non-Labour",$C55="Labour-related"),IF(Inputs!$DT55=$F$1,Inputs!DR55,Inputs!DR55*'Key assumptions'!$H$118),$F55*N(BL55)*avg_hrs)</f>
        <v>0</v>
      </c>
      <c r="DT55" s="133" t="s">
        <v>213</v>
      </c>
      <c r="DU55" s="304"/>
      <c r="DV55" s="304"/>
      <c r="DW55" s="304"/>
      <c r="DX55" s="304"/>
      <c r="DY55" s="304"/>
      <c r="DZ55" s="304"/>
      <c r="EA55" s="255">
        <v>19693.5</v>
      </c>
      <c r="EB55" s="255">
        <v>4923.375</v>
      </c>
      <c r="EC55" s="255">
        <v>0</v>
      </c>
      <c r="ED55" s="255">
        <f t="shared" si="10"/>
        <v>0</v>
      </c>
      <c r="EE55" s="255">
        <f t="shared" si="10"/>
        <v>0</v>
      </c>
      <c r="EF55" s="255">
        <f t="shared" si="7"/>
        <v>24616.875</v>
      </c>
    </row>
    <row r="56" spans="1:136" x14ac:dyDescent="0.4">
      <c r="A56" s="133" t="str">
        <f>Inputs!A56</f>
        <v>Project Development</v>
      </c>
      <c r="B56" s="133" t="str">
        <f>Inputs!B56</f>
        <v>N/A</v>
      </c>
      <c r="C56" s="133" t="str">
        <f>Inputs!C56</f>
        <v>Internal Labour</v>
      </c>
      <c r="D56" s="133" t="str">
        <f>Inputs!D56</f>
        <v>PT001717</v>
      </c>
      <c r="E56" s="133" t="str">
        <f>Inputs!E56</f>
        <v>Manual - BackPay</v>
      </c>
      <c r="F56" s="290">
        <f>IF(Inputs!DT56=$F$1,Inputs!F56,
IF(Inputs!DT56='Key assumptions'!$E$118,Inputs!F56*'Key assumptions'!$H$118,Inputs!F56*'Key assumptions'!$H$119))</f>
        <v>1718.6533333333334</v>
      </c>
      <c r="G56" s="290">
        <f>IF(Inputs!DT56=$F$1,Inputs!G56,Inputs!G56*'Key assumptions'!$H$118)</f>
        <v>0</v>
      </c>
      <c r="H56" s="281"/>
      <c r="I56" s="281"/>
      <c r="J56" s="281"/>
      <c r="K56" s="281"/>
      <c r="L56" s="281"/>
      <c r="M56" s="389" t="str">
        <f>Inputs!M56</f>
        <v>[C-i-C]</v>
      </c>
      <c r="N56" s="389" t="str">
        <f>Inputs!N56</f>
        <v>[C-i-C]</v>
      </c>
      <c r="O56" s="389" t="str">
        <f>Inputs!O56</f>
        <v>[C-i-C]</v>
      </c>
      <c r="P56" s="389" t="str">
        <f>Inputs!P56</f>
        <v>[C-i-C]</v>
      </c>
      <c r="Q56" s="389" t="str">
        <f>Inputs!Q56</f>
        <v>[C-i-C]</v>
      </c>
      <c r="R56" s="389" t="str">
        <f>Inputs!R56</f>
        <v>[C-i-C]</v>
      </c>
      <c r="S56" s="389" t="str">
        <f>Inputs!S56</f>
        <v>[C-i-C]</v>
      </c>
      <c r="T56" s="389" t="str">
        <f>Inputs!T56</f>
        <v>[C-i-C]</v>
      </c>
      <c r="U56" s="389" t="str">
        <f>Inputs!U56</f>
        <v>[C-i-C]</v>
      </c>
      <c r="V56" s="389" t="str">
        <f>Inputs!V56</f>
        <v>[C-i-C]</v>
      </c>
      <c r="W56" s="389" t="str">
        <f>Inputs!W56</f>
        <v>[C-i-C]</v>
      </c>
      <c r="X56" s="389" t="str">
        <f>Inputs!X56</f>
        <v>[C-i-C]</v>
      </c>
      <c r="Y56" s="389" t="str">
        <f>Inputs!Y56</f>
        <v>[C-i-C]</v>
      </c>
      <c r="Z56" s="389" t="str">
        <f>Inputs!Z56</f>
        <v>[C-i-C]</v>
      </c>
      <c r="AA56" s="389" t="str">
        <f>Inputs!AA56</f>
        <v>[C-i-C]</v>
      </c>
      <c r="AB56" s="389" t="str">
        <f>Inputs!AB56</f>
        <v>[C-i-C]</v>
      </c>
      <c r="AC56" s="389" t="str">
        <f>Inputs!AC56</f>
        <v>[C-i-C]</v>
      </c>
      <c r="AD56" s="389" t="str">
        <f>Inputs!AD56</f>
        <v>[C-i-C]</v>
      </c>
      <c r="AE56" s="389" t="str">
        <f>Inputs!AE56</f>
        <v>[C-i-C]</v>
      </c>
      <c r="AF56" s="389" t="str">
        <f>Inputs!AF56</f>
        <v>[C-i-C]</v>
      </c>
      <c r="AG56" s="389" t="str">
        <f>Inputs!AG56</f>
        <v>[C-i-C]</v>
      </c>
      <c r="AH56" s="389" t="str">
        <f>Inputs!AH56</f>
        <v>[C-i-C]</v>
      </c>
      <c r="AI56" s="254">
        <f>Inputs!AI56</f>
        <v>0</v>
      </c>
      <c r="AJ56" s="254">
        <f>Inputs!AJ56</f>
        <v>0</v>
      </c>
      <c r="AK56" s="254">
        <f>Inputs!AK56</f>
        <v>0</v>
      </c>
      <c r="AL56" s="254">
        <f>Inputs!AL56</f>
        <v>0</v>
      </c>
      <c r="AM56" s="254">
        <f>Inputs!AM56</f>
        <v>0</v>
      </c>
      <c r="AN56" s="254">
        <f>Inputs!AN56</f>
        <v>0</v>
      </c>
      <c r="AO56" s="254">
        <f>Inputs!AO56</f>
        <v>0</v>
      </c>
      <c r="AP56" s="254">
        <f>Inputs!AP56</f>
        <v>0</v>
      </c>
      <c r="AQ56" s="254">
        <f>Inputs!AQ56</f>
        <v>0</v>
      </c>
      <c r="AR56" s="254">
        <f>Inputs!AR56</f>
        <v>0</v>
      </c>
      <c r="AS56" s="254">
        <f>Inputs!AS56</f>
        <v>0</v>
      </c>
      <c r="AT56" s="254">
        <f>Inputs!AT56</f>
        <v>0</v>
      </c>
      <c r="AU56" s="254">
        <f>Inputs!AU56</f>
        <v>0</v>
      </c>
      <c r="AV56" s="254">
        <f>Inputs!AV56</f>
        <v>0</v>
      </c>
      <c r="AW56" s="254">
        <f>Inputs!AW56</f>
        <v>0</v>
      </c>
      <c r="AX56" s="254">
        <f>Inputs!AX56</f>
        <v>0</v>
      </c>
      <c r="AY56" s="254">
        <f>Inputs!AY56</f>
        <v>0</v>
      </c>
      <c r="AZ56" s="254">
        <f>Inputs!AZ56</f>
        <v>0</v>
      </c>
      <c r="BA56" s="254">
        <f>Inputs!BA56</f>
        <v>0</v>
      </c>
      <c r="BB56" s="254">
        <f>Inputs!BB56</f>
        <v>0</v>
      </c>
      <c r="BC56" s="254">
        <f>Inputs!BC56</f>
        <v>0</v>
      </c>
      <c r="BD56" s="254">
        <f>Inputs!BD56</f>
        <v>0</v>
      </c>
      <c r="BE56" s="254">
        <f>Inputs!BE56</f>
        <v>0</v>
      </c>
      <c r="BF56" s="254">
        <f>Inputs!BF56</f>
        <v>0</v>
      </c>
      <c r="BG56" s="254">
        <f>Inputs!BG56</f>
        <v>0</v>
      </c>
      <c r="BH56" s="254">
        <f>Inputs!BH56</f>
        <v>0</v>
      </c>
      <c r="BI56" s="254">
        <f>Inputs!BI56</f>
        <v>0</v>
      </c>
      <c r="BJ56" s="254">
        <f>Inputs!BJ56</f>
        <v>0</v>
      </c>
      <c r="BK56" s="254">
        <f>Inputs!BK56</f>
        <v>0</v>
      </c>
      <c r="BL56" s="254">
        <f>Inputs!BL56</f>
        <v>0</v>
      </c>
      <c r="BN56" s="255">
        <f>IF(OR($C56="Non-Labour",$C56="Labour-related"),IF(Inputs!$DT56=$F$1,Inputs!BN56,Inputs!BN56*'Key assumptions'!$H$118),$F56*N(H56)*avg_hrs)</f>
        <v>0</v>
      </c>
      <c r="BO56" s="255">
        <f>IF(OR($C56="Non-Labour",$C56="Labour-related"),IF(Inputs!$DT56=$F$1,Inputs!BO56,Inputs!BO56*'Key assumptions'!$H$118),$F56*N(I56)*avg_hrs)</f>
        <v>0</v>
      </c>
      <c r="BP56" s="255">
        <f>IF(OR($C56="Non-Labour",$C56="Labour-related"),IF(Inputs!$DT56=$F$1,Inputs!BP56,Inputs!BP56*'Key assumptions'!$H$118),$F56*N(J56)*avg_hrs)</f>
        <v>0</v>
      </c>
      <c r="BQ56" s="255">
        <f>IF(OR($C56="Non-Labour",$C56="Labour-related"),IF(Inputs!$DT56=$F$1,Inputs!BQ56,Inputs!BQ56*'Key assumptions'!$H$118),$F56*N(K56)*avg_hrs)</f>
        <v>0</v>
      </c>
      <c r="BR56" s="255">
        <f>IF(OR($C56="Non-Labour",$C56="Labour-related"),IF(Inputs!$DT56=$F$1,Inputs!BR56,Inputs!BR56*'Key assumptions'!$H$118),$F56*N(L56)*avg_hrs)</f>
        <v>0</v>
      </c>
      <c r="BS56" s="390" t="s">
        <v>411</v>
      </c>
      <c r="BT56" s="390" t="s">
        <v>411</v>
      </c>
      <c r="BU56" s="390" t="s">
        <v>411</v>
      </c>
      <c r="BV56" s="390" t="s">
        <v>411</v>
      </c>
      <c r="BW56" s="390" t="s">
        <v>411</v>
      </c>
      <c r="BX56" s="390" t="s">
        <v>411</v>
      </c>
      <c r="BY56" s="390" t="s">
        <v>411</v>
      </c>
      <c r="BZ56" s="390" t="s">
        <v>411</v>
      </c>
      <c r="CA56" s="390" t="s">
        <v>411</v>
      </c>
      <c r="CB56" s="390" t="s">
        <v>411</v>
      </c>
      <c r="CC56" s="390" t="s">
        <v>411</v>
      </c>
      <c r="CD56" s="390" t="s">
        <v>411</v>
      </c>
      <c r="CE56" s="390" t="s">
        <v>411</v>
      </c>
      <c r="CF56" s="390" t="s">
        <v>411</v>
      </c>
      <c r="CG56" s="390" t="s">
        <v>411</v>
      </c>
      <c r="CH56" s="390" t="s">
        <v>411</v>
      </c>
      <c r="CI56" s="390" t="s">
        <v>411</v>
      </c>
      <c r="CJ56" s="390" t="s">
        <v>411</v>
      </c>
      <c r="CK56" s="390" t="s">
        <v>411</v>
      </c>
      <c r="CL56" s="390" t="s">
        <v>411</v>
      </c>
      <c r="CM56" s="390" t="s">
        <v>411</v>
      </c>
      <c r="CN56" s="390" t="s">
        <v>411</v>
      </c>
      <c r="CO56" s="255">
        <f>IF(OR($C56="Non-Labour",$C56="Labour-related"),IF(Inputs!$DT56=$F$1,Inputs!CO56,Inputs!CO56*'Key assumptions'!$H$118),$F56*N(AI56)*avg_hrs)</f>
        <v>0</v>
      </c>
      <c r="CP56" s="255">
        <f>IF(OR($C56="Non-Labour",$C56="Labour-related"),IF(Inputs!$DT56=$F$1,Inputs!CP56,Inputs!CP56*'Key assumptions'!$H$118),$F56*N(AJ56)*avg_hrs)</f>
        <v>0</v>
      </c>
      <c r="CQ56" s="255">
        <f>IF(OR($C56="Non-Labour",$C56="Labour-related"),IF(Inputs!$DT56=$F$1,Inputs!CQ56,Inputs!CQ56*'Key assumptions'!$H$118),$F56*N(AK56)*avg_hrs)</f>
        <v>0</v>
      </c>
      <c r="CR56" s="255">
        <f>IF(OR($C56="Non-Labour",$C56="Labour-related"),IF(Inputs!$DT56=$F$1,Inputs!CR56,Inputs!CR56*'Key assumptions'!$H$118),$F56*N(AL56)*avg_hrs)</f>
        <v>0</v>
      </c>
      <c r="CS56" s="255">
        <f>IF(OR($C56="Non-Labour",$C56="Labour-related"),IF(Inputs!$DT56=$F$1,Inputs!CS56,Inputs!CS56*'Key assumptions'!$H$118),$F56*N(AM56)*avg_hrs)</f>
        <v>0</v>
      </c>
      <c r="CT56" s="255">
        <f>IF(OR($C56="Non-Labour",$C56="Labour-related"),IF(Inputs!$DT56=$F$1,Inputs!CT56,Inputs!CT56*'Key assumptions'!$H$118),$F56*N(AN56)*avg_hrs)</f>
        <v>0</v>
      </c>
      <c r="CU56" s="255">
        <f>IF(OR($C56="Non-Labour",$C56="Labour-related"),IF(Inputs!$DT56=$F$1,Inputs!CU56,Inputs!CU56*'Key assumptions'!$H$118),$F56*N(AO56)*avg_hrs)</f>
        <v>0</v>
      </c>
      <c r="CV56" s="255">
        <f>IF(OR($C56="Non-Labour",$C56="Labour-related"),IF(Inputs!$DT56=$F$1,Inputs!CV56,Inputs!CV56*'Key assumptions'!$H$118),$F56*N(AP56)*avg_hrs)</f>
        <v>0</v>
      </c>
      <c r="CW56" s="255">
        <f>IF(OR($C56="Non-Labour",$C56="Labour-related"),IF(Inputs!$DT56=$F$1,Inputs!CW56,Inputs!CW56*'Key assumptions'!$H$118),$F56*N(AQ56)*avg_hrs)</f>
        <v>0</v>
      </c>
      <c r="CX56" s="255">
        <f>IF(OR($C56="Non-Labour",$C56="Labour-related"),IF(Inputs!$DT56=$F$1,Inputs!CX56,Inputs!CX56*'Key assumptions'!$H$118),$F56*N(AR56)*avg_hrs)</f>
        <v>0</v>
      </c>
      <c r="CY56" s="255">
        <f>IF(OR($C56="Non-Labour",$C56="Labour-related"),IF(Inputs!$DT56=$F$1,Inputs!CY56,Inputs!CY56*'Key assumptions'!$H$118),$F56*N(AS56)*avg_hrs)</f>
        <v>0</v>
      </c>
      <c r="CZ56" s="255">
        <f>IF(OR($C56="Non-Labour",$C56="Labour-related"),IF(Inputs!$DT56=$F$1,Inputs!CZ56,Inputs!CZ56*'Key assumptions'!$H$118),$F56*N(AT56)*avg_hrs)</f>
        <v>0</v>
      </c>
      <c r="DA56" s="255">
        <f>IF(OR($C56="Non-Labour",$C56="Labour-related"),IF(Inputs!$DT56=$F$1,Inputs!DA56,Inputs!DA56*'Key assumptions'!$H$118),$F56*N(AU56)*avg_hrs)</f>
        <v>0</v>
      </c>
      <c r="DB56" s="255">
        <f>IF(OR($C56="Non-Labour",$C56="Labour-related"),IF(Inputs!$DT56=$F$1,Inputs!DB56,Inputs!DB56*'Key assumptions'!$H$118),$F56*N(AV56)*avg_hrs)</f>
        <v>0</v>
      </c>
      <c r="DC56" s="255">
        <f>IF(OR($C56="Non-Labour",$C56="Labour-related"),IF(Inputs!$DT56=$F$1,Inputs!DC56,Inputs!DC56*'Key assumptions'!$H$118),$F56*N(AW56)*avg_hrs)</f>
        <v>0</v>
      </c>
      <c r="DD56" s="255">
        <f>IF(OR($C56="Non-Labour",$C56="Labour-related"),IF(Inputs!$DT56=$F$1,Inputs!DD56,Inputs!DD56*'Key assumptions'!$H$118),$F56*N(AX56)*avg_hrs)</f>
        <v>0</v>
      </c>
      <c r="DE56" s="255">
        <f>IF(OR($C56="Non-Labour",$C56="Labour-related"),IF(Inputs!$DT56=$F$1,Inputs!DE56,Inputs!DE56*'Key assumptions'!$H$118),$F56*N(AY56)*avg_hrs)</f>
        <v>0</v>
      </c>
      <c r="DF56" s="255">
        <f>IF(OR($C56="Non-Labour",$C56="Labour-related"),IF(Inputs!$DT56=$F$1,Inputs!DF56,Inputs!DF56*'Key assumptions'!$H$118),$F56*N(AZ56)*avg_hrs)</f>
        <v>0</v>
      </c>
      <c r="DG56" s="255">
        <f>IF(OR($C56="Non-Labour",$C56="Labour-related"),IF(Inputs!$DT56=$F$1,Inputs!DG56,Inputs!DG56*'Key assumptions'!$H$118),$F56*N(BA56)*avg_hrs)</f>
        <v>0</v>
      </c>
      <c r="DH56" s="255">
        <f>IF(OR($C56="Non-Labour",$C56="Labour-related"),IF(Inputs!$DT56=$F$1,Inputs!DH56,Inputs!DH56*'Key assumptions'!$H$118),$F56*N(BB56)*avg_hrs)</f>
        <v>0</v>
      </c>
      <c r="DI56" s="255">
        <f>IF(OR($C56="Non-Labour",$C56="Labour-related"),IF(Inputs!$DT56=$F$1,Inputs!DI56,Inputs!DI56*'Key assumptions'!$H$118),$F56*N(BC56)*avg_hrs)</f>
        <v>0</v>
      </c>
      <c r="DJ56" s="255">
        <f>IF(OR($C56="Non-Labour",$C56="Labour-related"),IF(Inputs!$DT56=$F$1,Inputs!DJ56,Inputs!DJ56*'Key assumptions'!$H$118),$F56*N(BD56)*avg_hrs)</f>
        <v>0</v>
      </c>
      <c r="DK56" s="255">
        <f>IF(OR($C56="Non-Labour",$C56="Labour-related"),IF(Inputs!$DT56=$F$1,Inputs!DK56,Inputs!DK56*'Key assumptions'!$H$118),$F56*N(BE56)*avg_hrs)</f>
        <v>0</v>
      </c>
      <c r="DL56" s="255">
        <f>IF(OR($C56="Non-Labour",$C56="Labour-related"),IF(Inputs!$DT56=$F$1,Inputs!DL56,Inputs!DL56*'Key assumptions'!$H$118),$F56*N(BF56)*avg_hrs)</f>
        <v>0</v>
      </c>
      <c r="DM56" s="255">
        <f>IF(OR($C56="Non-Labour",$C56="Labour-related"),IF(Inputs!$DT56=$F$1,Inputs!DM56,Inputs!DM56*'Key assumptions'!$H$118),$F56*N(BG56)*avg_hrs)</f>
        <v>0</v>
      </c>
      <c r="DN56" s="255">
        <f>IF(OR($C56="Non-Labour",$C56="Labour-related"),IF(Inputs!$DT56=$F$1,Inputs!DN56,Inputs!DN56*'Key assumptions'!$H$118),$F56*N(BH56)*avg_hrs)</f>
        <v>0</v>
      </c>
      <c r="DO56" s="255">
        <f>IF(OR($C56="Non-Labour",$C56="Labour-related"),IF(Inputs!$DT56=$F$1,Inputs!DO56,Inputs!DO56*'Key assumptions'!$H$118),$F56*N(BI56)*avg_hrs)</f>
        <v>0</v>
      </c>
      <c r="DP56" s="255">
        <f>IF(OR($C56="Non-Labour",$C56="Labour-related"),IF(Inputs!$DT56=$F$1,Inputs!DP56,Inputs!DP56*'Key assumptions'!$H$118),$F56*N(BJ56)*avg_hrs)</f>
        <v>0</v>
      </c>
      <c r="DQ56" s="255">
        <f>IF(OR($C56="Non-Labour",$C56="Labour-related"),IF(Inputs!$DT56=$F$1,Inputs!DQ56,Inputs!DQ56*'Key assumptions'!$H$118),$F56*N(BK56)*avg_hrs)</f>
        <v>0</v>
      </c>
      <c r="DR56" s="255">
        <f>IF(OR($C56="Non-Labour",$C56="Labour-related"),IF(Inputs!$DT56=$F$1,Inputs!DR56,Inputs!DR56*'Key assumptions'!$H$118),$F56*N(BL56)*avg_hrs)</f>
        <v>0</v>
      </c>
      <c r="DT56" s="133" t="s">
        <v>213</v>
      </c>
      <c r="DU56" s="304"/>
      <c r="DV56" s="304"/>
      <c r="DW56" s="304"/>
      <c r="DX56" s="304"/>
      <c r="DY56" s="304"/>
      <c r="DZ56" s="304"/>
      <c r="EA56" s="255">
        <v>0</v>
      </c>
      <c r="EB56" s="255">
        <v>257798</v>
      </c>
      <c r="EC56" s="255">
        <v>0</v>
      </c>
      <c r="ED56" s="255">
        <f t="shared" si="10"/>
        <v>0</v>
      </c>
      <c r="EE56" s="255">
        <f t="shared" si="10"/>
        <v>0</v>
      </c>
      <c r="EF56" s="255">
        <f t="shared" si="7"/>
        <v>257798</v>
      </c>
    </row>
    <row r="57" spans="1:136" x14ac:dyDescent="0.4">
      <c r="A57" s="133" t="str">
        <f>Inputs!A57</f>
        <v/>
      </c>
      <c r="B57" s="133" t="str">
        <f>Inputs!B57</f>
        <v/>
      </c>
      <c r="C57" s="133" t="str">
        <f>Inputs!C57</f>
        <v/>
      </c>
      <c r="D57" s="133">
        <f>Inputs!D57</f>
        <v>606802</v>
      </c>
      <c r="E57" s="133" t="str">
        <f>Inputs!E57</f>
        <v>CWO - TG Project Controls</v>
      </c>
      <c r="F57" s="290">
        <f>IF(Inputs!DT57=$F$1,Inputs!F57,
IF(Inputs!DT57='Key assumptions'!$E$118,Inputs!F57*'Key assumptions'!$H$118,Inputs!F57*'Key assumptions'!$H$119))</f>
        <v>0</v>
      </c>
      <c r="G57" s="290">
        <f>IF(Inputs!DT57=$F$1,Inputs!G57,Inputs!G57*'Key assumptions'!$H$118)</f>
        <v>0</v>
      </c>
      <c r="H57" s="281"/>
      <c r="I57" s="281"/>
      <c r="J57" s="281"/>
      <c r="K57" s="281"/>
      <c r="L57" s="281"/>
      <c r="M57" s="389" t="str">
        <f>Inputs!M57</f>
        <v>[C-i-C]</v>
      </c>
      <c r="N57" s="389" t="str">
        <f>Inputs!N57</f>
        <v>[C-i-C]</v>
      </c>
      <c r="O57" s="389" t="str">
        <f>Inputs!O57</f>
        <v>[C-i-C]</v>
      </c>
      <c r="P57" s="389" t="str">
        <f>Inputs!P57</f>
        <v>[C-i-C]</v>
      </c>
      <c r="Q57" s="389" t="str">
        <f>Inputs!Q57</f>
        <v>[C-i-C]</v>
      </c>
      <c r="R57" s="389" t="str">
        <f>Inputs!R57</f>
        <v>[C-i-C]</v>
      </c>
      <c r="S57" s="389" t="str">
        <f>Inputs!S57</f>
        <v>[C-i-C]</v>
      </c>
      <c r="T57" s="389" t="str">
        <f>Inputs!T57</f>
        <v>[C-i-C]</v>
      </c>
      <c r="U57" s="389" t="str">
        <f>Inputs!U57</f>
        <v>[C-i-C]</v>
      </c>
      <c r="V57" s="389" t="str">
        <f>Inputs!V57</f>
        <v>[C-i-C]</v>
      </c>
      <c r="W57" s="389" t="str">
        <f>Inputs!W57</f>
        <v>[C-i-C]</v>
      </c>
      <c r="X57" s="389" t="str">
        <f>Inputs!X57</f>
        <v>[C-i-C]</v>
      </c>
      <c r="Y57" s="389" t="str">
        <f>Inputs!Y57</f>
        <v>[C-i-C]</v>
      </c>
      <c r="Z57" s="389" t="str">
        <f>Inputs!Z57</f>
        <v>[C-i-C]</v>
      </c>
      <c r="AA57" s="389" t="str">
        <f>Inputs!AA57</f>
        <v>[C-i-C]</v>
      </c>
      <c r="AB57" s="389" t="str">
        <f>Inputs!AB57</f>
        <v>[C-i-C]</v>
      </c>
      <c r="AC57" s="389" t="str">
        <f>Inputs!AC57</f>
        <v>[C-i-C]</v>
      </c>
      <c r="AD57" s="389" t="str">
        <f>Inputs!AD57</f>
        <v>[C-i-C]</v>
      </c>
      <c r="AE57" s="389" t="str">
        <f>Inputs!AE57</f>
        <v>[C-i-C]</v>
      </c>
      <c r="AF57" s="389" t="str">
        <f>Inputs!AF57</f>
        <v>[C-i-C]</v>
      </c>
      <c r="AG57" s="389" t="str">
        <f>Inputs!AG57</f>
        <v>[C-i-C]</v>
      </c>
      <c r="AH57" s="389" t="str">
        <f>Inputs!AH57</f>
        <v>[C-i-C]</v>
      </c>
      <c r="AI57" s="254" t="str">
        <f>Inputs!AI57</f>
        <v/>
      </c>
      <c r="AJ57" s="254" t="str">
        <f>Inputs!AJ57</f>
        <v/>
      </c>
      <c r="AK57" s="254" t="str">
        <f>Inputs!AK57</f>
        <v/>
      </c>
      <c r="AL57" s="254" t="str">
        <f>Inputs!AL57</f>
        <v/>
      </c>
      <c r="AM57" s="254" t="str">
        <f>Inputs!AM57</f>
        <v/>
      </c>
      <c r="AN57" s="254" t="str">
        <f>Inputs!AN57</f>
        <v/>
      </c>
      <c r="AO57" s="254" t="str">
        <f>Inputs!AO57</f>
        <v/>
      </c>
      <c r="AP57" s="254" t="str">
        <f>Inputs!AP57</f>
        <v/>
      </c>
      <c r="AQ57" s="254" t="str">
        <f>Inputs!AQ57</f>
        <v/>
      </c>
      <c r="AR57" s="254" t="str">
        <f>Inputs!AR57</f>
        <v/>
      </c>
      <c r="AS57" s="254" t="str">
        <f>Inputs!AS57</f>
        <v/>
      </c>
      <c r="AT57" s="254" t="str">
        <f>Inputs!AT57</f>
        <v/>
      </c>
      <c r="AU57" s="254" t="str">
        <f>Inputs!AU57</f>
        <v/>
      </c>
      <c r="AV57" s="254" t="str">
        <f>Inputs!AV57</f>
        <v/>
      </c>
      <c r="AW57" s="254" t="str">
        <f>Inputs!AW57</f>
        <v/>
      </c>
      <c r="AX57" s="254" t="str">
        <f>Inputs!AX57</f>
        <v/>
      </c>
      <c r="AY57" s="254" t="str">
        <f>Inputs!AY57</f>
        <v/>
      </c>
      <c r="AZ57" s="254" t="str">
        <f>Inputs!AZ57</f>
        <v/>
      </c>
      <c r="BA57" s="254" t="str">
        <f>Inputs!BA57</f>
        <v/>
      </c>
      <c r="BB57" s="254" t="str">
        <f>Inputs!BB57</f>
        <v/>
      </c>
      <c r="BC57" s="254" t="str">
        <f>Inputs!BC57</f>
        <v/>
      </c>
      <c r="BD57" s="254" t="str">
        <f>Inputs!BD57</f>
        <v/>
      </c>
      <c r="BE57" s="254" t="str">
        <f>Inputs!BE57</f>
        <v/>
      </c>
      <c r="BF57" s="254" t="str">
        <f>Inputs!BF57</f>
        <v/>
      </c>
      <c r="BG57" s="254" t="str">
        <f>Inputs!BG57</f>
        <v/>
      </c>
      <c r="BH57" s="254" t="str">
        <f>Inputs!BH57</f>
        <v/>
      </c>
      <c r="BI57" s="254" t="str">
        <f>Inputs!BI57</f>
        <v/>
      </c>
      <c r="BJ57" s="254" t="str">
        <f>Inputs!BJ57</f>
        <v/>
      </c>
      <c r="BK57" s="254" t="str">
        <f>Inputs!BK57</f>
        <v/>
      </c>
      <c r="BL57" s="254" t="str">
        <f>Inputs!BL57</f>
        <v/>
      </c>
      <c r="BN57" s="255">
        <f>IF(OR($C57="Non-Labour",$C57="Labour-related"),IF(Inputs!$DT57=$F$1,Inputs!BN57,Inputs!BN57*'Key assumptions'!$H$118),$F57*N(H57)*avg_hrs)</f>
        <v>0</v>
      </c>
      <c r="BO57" s="255">
        <f>IF(OR($C57="Non-Labour",$C57="Labour-related"),IF(Inputs!$DT57=$F$1,Inputs!BO57,Inputs!BO57*'Key assumptions'!$H$118),$F57*N(I57)*avg_hrs)</f>
        <v>0</v>
      </c>
      <c r="BP57" s="255">
        <f>IF(OR($C57="Non-Labour",$C57="Labour-related"),IF(Inputs!$DT57=$F$1,Inputs!BP57,Inputs!BP57*'Key assumptions'!$H$118),$F57*N(J57)*avg_hrs)</f>
        <v>0</v>
      </c>
      <c r="BQ57" s="255">
        <f>IF(OR($C57="Non-Labour",$C57="Labour-related"),IF(Inputs!$DT57=$F$1,Inputs!BQ57,Inputs!BQ57*'Key assumptions'!$H$118),$F57*N(K57)*avg_hrs)</f>
        <v>0</v>
      </c>
      <c r="BR57" s="255">
        <f>IF(OR($C57="Non-Labour",$C57="Labour-related"),IF(Inputs!$DT57=$F$1,Inputs!BR57,Inputs!BR57*'Key assumptions'!$H$118),$F57*N(L57)*avg_hrs)</f>
        <v>0</v>
      </c>
      <c r="BS57" s="390" t="s">
        <v>411</v>
      </c>
      <c r="BT57" s="390" t="s">
        <v>411</v>
      </c>
      <c r="BU57" s="390" t="s">
        <v>411</v>
      </c>
      <c r="BV57" s="390" t="s">
        <v>411</v>
      </c>
      <c r="BW57" s="390" t="s">
        <v>411</v>
      </c>
      <c r="BX57" s="390" t="s">
        <v>411</v>
      </c>
      <c r="BY57" s="390" t="s">
        <v>411</v>
      </c>
      <c r="BZ57" s="390" t="s">
        <v>411</v>
      </c>
      <c r="CA57" s="390" t="s">
        <v>411</v>
      </c>
      <c r="CB57" s="390" t="s">
        <v>411</v>
      </c>
      <c r="CC57" s="390" t="s">
        <v>411</v>
      </c>
      <c r="CD57" s="390" t="s">
        <v>411</v>
      </c>
      <c r="CE57" s="390" t="s">
        <v>411</v>
      </c>
      <c r="CF57" s="390" t="s">
        <v>411</v>
      </c>
      <c r="CG57" s="390" t="s">
        <v>411</v>
      </c>
      <c r="CH57" s="390" t="s">
        <v>411</v>
      </c>
      <c r="CI57" s="390" t="s">
        <v>411</v>
      </c>
      <c r="CJ57" s="390" t="s">
        <v>411</v>
      </c>
      <c r="CK57" s="390" t="s">
        <v>411</v>
      </c>
      <c r="CL57" s="390" t="s">
        <v>411</v>
      </c>
      <c r="CM57" s="390" t="s">
        <v>411</v>
      </c>
      <c r="CN57" s="390" t="s">
        <v>411</v>
      </c>
      <c r="CO57" s="255">
        <f>IF(OR($C57="Non-Labour",$C57="Labour-related"),IF(Inputs!$DT57=$F$1,Inputs!CO57,Inputs!CO57*'Key assumptions'!$H$118),$F57*N(AI57)*avg_hrs)</f>
        <v>0</v>
      </c>
      <c r="CP57" s="255">
        <f>IF(OR($C57="Non-Labour",$C57="Labour-related"),IF(Inputs!$DT57=$F$1,Inputs!CP57,Inputs!CP57*'Key assumptions'!$H$118),$F57*N(AJ57)*avg_hrs)</f>
        <v>0</v>
      </c>
      <c r="CQ57" s="255">
        <f>IF(OR($C57="Non-Labour",$C57="Labour-related"),IF(Inputs!$DT57=$F$1,Inputs!CQ57,Inputs!CQ57*'Key assumptions'!$H$118),$F57*N(AK57)*avg_hrs)</f>
        <v>0</v>
      </c>
      <c r="CR57" s="255">
        <f>IF(OR($C57="Non-Labour",$C57="Labour-related"),IF(Inputs!$DT57=$F$1,Inputs!CR57,Inputs!CR57*'Key assumptions'!$H$118),$F57*N(AL57)*avg_hrs)</f>
        <v>0</v>
      </c>
      <c r="CS57" s="255">
        <f>IF(OR($C57="Non-Labour",$C57="Labour-related"),IF(Inputs!$DT57=$F$1,Inputs!CS57,Inputs!CS57*'Key assumptions'!$H$118),$F57*N(AM57)*avg_hrs)</f>
        <v>0</v>
      </c>
      <c r="CT57" s="255">
        <f>IF(OR($C57="Non-Labour",$C57="Labour-related"),IF(Inputs!$DT57=$F$1,Inputs!CT57,Inputs!CT57*'Key assumptions'!$H$118),$F57*N(AN57)*avg_hrs)</f>
        <v>0</v>
      </c>
      <c r="CU57" s="255">
        <f>IF(OR($C57="Non-Labour",$C57="Labour-related"),IF(Inputs!$DT57=$F$1,Inputs!CU57,Inputs!CU57*'Key assumptions'!$H$118),$F57*N(AO57)*avg_hrs)</f>
        <v>0</v>
      </c>
      <c r="CV57" s="255">
        <f>IF(OR($C57="Non-Labour",$C57="Labour-related"),IF(Inputs!$DT57=$F$1,Inputs!CV57,Inputs!CV57*'Key assumptions'!$H$118),$F57*N(AP57)*avg_hrs)</f>
        <v>0</v>
      </c>
      <c r="CW57" s="255">
        <f>IF(OR($C57="Non-Labour",$C57="Labour-related"),IF(Inputs!$DT57=$F$1,Inputs!CW57,Inputs!CW57*'Key assumptions'!$H$118),$F57*N(AQ57)*avg_hrs)</f>
        <v>0</v>
      </c>
      <c r="CX57" s="255">
        <f>IF(OR($C57="Non-Labour",$C57="Labour-related"),IF(Inputs!$DT57=$F$1,Inputs!CX57,Inputs!CX57*'Key assumptions'!$H$118),$F57*N(AR57)*avg_hrs)</f>
        <v>0</v>
      </c>
      <c r="CY57" s="255">
        <f>IF(OR($C57="Non-Labour",$C57="Labour-related"),IF(Inputs!$DT57=$F$1,Inputs!CY57,Inputs!CY57*'Key assumptions'!$H$118),$F57*N(AS57)*avg_hrs)</f>
        <v>0</v>
      </c>
      <c r="CZ57" s="255">
        <f>IF(OR($C57="Non-Labour",$C57="Labour-related"),IF(Inputs!$DT57=$F$1,Inputs!CZ57,Inputs!CZ57*'Key assumptions'!$H$118),$F57*N(AT57)*avg_hrs)</f>
        <v>0</v>
      </c>
      <c r="DA57" s="255">
        <f>IF(OR($C57="Non-Labour",$C57="Labour-related"),IF(Inputs!$DT57=$F$1,Inputs!DA57,Inputs!DA57*'Key assumptions'!$H$118),$F57*N(AU57)*avg_hrs)</f>
        <v>0</v>
      </c>
      <c r="DB57" s="255">
        <f>IF(OR($C57="Non-Labour",$C57="Labour-related"),IF(Inputs!$DT57=$F$1,Inputs!DB57,Inputs!DB57*'Key assumptions'!$H$118),$F57*N(AV57)*avg_hrs)</f>
        <v>0</v>
      </c>
      <c r="DC57" s="255">
        <f>IF(OR($C57="Non-Labour",$C57="Labour-related"),IF(Inputs!$DT57=$F$1,Inputs!DC57,Inputs!DC57*'Key assumptions'!$H$118),$F57*N(AW57)*avg_hrs)</f>
        <v>0</v>
      </c>
      <c r="DD57" s="255">
        <f>IF(OR($C57="Non-Labour",$C57="Labour-related"),IF(Inputs!$DT57=$F$1,Inputs!DD57,Inputs!DD57*'Key assumptions'!$H$118),$F57*N(AX57)*avg_hrs)</f>
        <v>0</v>
      </c>
      <c r="DE57" s="255">
        <f>IF(OR($C57="Non-Labour",$C57="Labour-related"),IF(Inputs!$DT57=$F$1,Inputs!DE57,Inputs!DE57*'Key assumptions'!$H$118),$F57*N(AY57)*avg_hrs)</f>
        <v>0</v>
      </c>
      <c r="DF57" s="255">
        <f>IF(OR($C57="Non-Labour",$C57="Labour-related"),IF(Inputs!$DT57=$F$1,Inputs!DF57,Inputs!DF57*'Key assumptions'!$H$118),$F57*N(AZ57)*avg_hrs)</f>
        <v>0</v>
      </c>
      <c r="DG57" s="255">
        <f>IF(OR($C57="Non-Labour",$C57="Labour-related"),IF(Inputs!$DT57=$F$1,Inputs!DG57,Inputs!DG57*'Key assumptions'!$H$118),$F57*N(BA57)*avg_hrs)</f>
        <v>0</v>
      </c>
      <c r="DH57" s="255">
        <f>IF(OR($C57="Non-Labour",$C57="Labour-related"),IF(Inputs!$DT57=$F$1,Inputs!DH57,Inputs!DH57*'Key assumptions'!$H$118),$F57*N(BB57)*avg_hrs)</f>
        <v>0</v>
      </c>
      <c r="DI57" s="255">
        <f>IF(OR($C57="Non-Labour",$C57="Labour-related"),IF(Inputs!$DT57=$F$1,Inputs!DI57,Inputs!DI57*'Key assumptions'!$H$118),$F57*N(BC57)*avg_hrs)</f>
        <v>0</v>
      </c>
      <c r="DJ57" s="255">
        <f>IF(OR($C57="Non-Labour",$C57="Labour-related"),IF(Inputs!$DT57=$F$1,Inputs!DJ57,Inputs!DJ57*'Key assumptions'!$H$118),$F57*N(BD57)*avg_hrs)</f>
        <v>0</v>
      </c>
      <c r="DK57" s="255">
        <f>IF(OR($C57="Non-Labour",$C57="Labour-related"),IF(Inputs!$DT57=$F$1,Inputs!DK57,Inputs!DK57*'Key assumptions'!$H$118),$F57*N(BE57)*avg_hrs)</f>
        <v>0</v>
      </c>
      <c r="DL57" s="255">
        <f>IF(OR($C57="Non-Labour",$C57="Labour-related"),IF(Inputs!$DT57=$F$1,Inputs!DL57,Inputs!DL57*'Key assumptions'!$H$118),$F57*N(BF57)*avg_hrs)</f>
        <v>0</v>
      </c>
      <c r="DM57" s="255">
        <f>IF(OR($C57="Non-Labour",$C57="Labour-related"),IF(Inputs!$DT57=$F$1,Inputs!DM57,Inputs!DM57*'Key assumptions'!$H$118),$F57*N(BG57)*avg_hrs)</f>
        <v>0</v>
      </c>
      <c r="DN57" s="255">
        <f>IF(OR($C57="Non-Labour",$C57="Labour-related"),IF(Inputs!$DT57=$F$1,Inputs!DN57,Inputs!DN57*'Key assumptions'!$H$118),$F57*N(BH57)*avg_hrs)</f>
        <v>0</v>
      </c>
      <c r="DO57" s="255">
        <f>IF(OR($C57="Non-Labour",$C57="Labour-related"),IF(Inputs!$DT57=$F$1,Inputs!DO57,Inputs!DO57*'Key assumptions'!$H$118),$F57*N(BI57)*avg_hrs)</f>
        <v>0</v>
      </c>
      <c r="DP57" s="255">
        <f>IF(OR($C57="Non-Labour",$C57="Labour-related"),IF(Inputs!$DT57=$F$1,Inputs!DP57,Inputs!DP57*'Key assumptions'!$H$118),$F57*N(BJ57)*avg_hrs)</f>
        <v>0</v>
      </c>
      <c r="DQ57" s="255">
        <f>IF(OR($C57="Non-Labour",$C57="Labour-related"),IF(Inputs!$DT57=$F$1,Inputs!DQ57,Inputs!DQ57*'Key assumptions'!$H$118),$F57*N(BK57)*avg_hrs)</f>
        <v>0</v>
      </c>
      <c r="DR57" s="255">
        <f>IF(OR($C57="Non-Labour",$C57="Labour-related"),IF(Inputs!$DT57=$F$1,Inputs!DR57,Inputs!DR57*'Key assumptions'!$H$118),$F57*N(BL57)*avg_hrs)</f>
        <v>0</v>
      </c>
      <c r="DT57" s="133" t="s">
        <v>213</v>
      </c>
      <c r="DU57" s="304"/>
      <c r="DV57" s="304"/>
      <c r="DW57" s="304"/>
      <c r="DX57" s="304"/>
      <c r="DY57" s="304"/>
      <c r="DZ57" s="304"/>
      <c r="EA57" s="255">
        <v>0</v>
      </c>
      <c r="EB57" s="255">
        <v>0</v>
      </c>
      <c r="EC57" s="255">
        <v>0</v>
      </c>
      <c r="ED57" s="255">
        <f t="shared" si="10"/>
        <v>0</v>
      </c>
      <c r="EE57" s="255">
        <f t="shared" si="10"/>
        <v>0</v>
      </c>
      <c r="EF57" s="255">
        <f t="shared" si="7"/>
        <v>0</v>
      </c>
    </row>
    <row r="58" spans="1:136" x14ac:dyDescent="0.4">
      <c r="A58" s="133" t="str">
        <f>Inputs!A58</f>
        <v>Project Controls</v>
      </c>
      <c r="B58" s="133" t="str">
        <f>Inputs!B58</f>
        <v>N/A</v>
      </c>
      <c r="C58" s="133" t="str">
        <f>Inputs!C58</f>
        <v>Internal Labour</v>
      </c>
      <c r="D58" s="133">
        <f>Inputs!D58</f>
        <v>606802</v>
      </c>
      <c r="E58" s="133" t="str">
        <f>Inputs!E58</f>
        <v>Senior Risk Manager</v>
      </c>
      <c r="F58" s="290">
        <f>IF(Inputs!DT58=$F$1,Inputs!F58,
IF(Inputs!DT58='Key assumptions'!$E$118,Inputs!F58*'Key assumptions'!$H$118,Inputs!F58*'Key assumptions'!$H$119))</f>
        <v>332.79</v>
      </c>
      <c r="G58" s="290">
        <f>IF(Inputs!DT58=$F$1,Inputs!G58,Inputs!G58*'Key assumptions'!$H$118)</f>
        <v>148.69999999999999</v>
      </c>
      <c r="H58" s="281"/>
      <c r="I58" s="281"/>
      <c r="J58" s="281"/>
      <c r="K58" s="281"/>
      <c r="L58" s="281"/>
      <c r="M58" s="389" t="str">
        <f>Inputs!M58</f>
        <v>[C-i-C]</v>
      </c>
      <c r="N58" s="389" t="str">
        <f>Inputs!N58</f>
        <v>[C-i-C]</v>
      </c>
      <c r="O58" s="389" t="str">
        <f>Inputs!O58</f>
        <v>[C-i-C]</v>
      </c>
      <c r="P58" s="389" t="str">
        <f>Inputs!P58</f>
        <v>[C-i-C]</v>
      </c>
      <c r="Q58" s="389" t="str">
        <f>Inputs!Q58</f>
        <v>[C-i-C]</v>
      </c>
      <c r="R58" s="389" t="str">
        <f>Inputs!R58</f>
        <v>[C-i-C]</v>
      </c>
      <c r="S58" s="389" t="str">
        <f>Inputs!S58</f>
        <v>[C-i-C]</v>
      </c>
      <c r="T58" s="389" t="str">
        <f>Inputs!T58</f>
        <v>[C-i-C]</v>
      </c>
      <c r="U58" s="389" t="str">
        <f>Inputs!U58</f>
        <v>[C-i-C]</v>
      </c>
      <c r="V58" s="389" t="str">
        <f>Inputs!V58</f>
        <v>[C-i-C]</v>
      </c>
      <c r="W58" s="389" t="str">
        <f>Inputs!W58</f>
        <v>[C-i-C]</v>
      </c>
      <c r="X58" s="389" t="str">
        <f>Inputs!X58</f>
        <v>[C-i-C]</v>
      </c>
      <c r="Y58" s="389" t="str">
        <f>Inputs!Y58</f>
        <v>[C-i-C]</v>
      </c>
      <c r="Z58" s="389" t="str">
        <f>Inputs!Z58</f>
        <v>[C-i-C]</v>
      </c>
      <c r="AA58" s="389" t="str">
        <f>Inputs!AA58</f>
        <v>[C-i-C]</v>
      </c>
      <c r="AB58" s="389" t="str">
        <f>Inputs!AB58</f>
        <v>[C-i-C]</v>
      </c>
      <c r="AC58" s="389" t="str">
        <f>Inputs!AC58</f>
        <v>[C-i-C]</v>
      </c>
      <c r="AD58" s="389" t="str">
        <f>Inputs!AD58</f>
        <v>[C-i-C]</v>
      </c>
      <c r="AE58" s="389" t="str">
        <f>Inputs!AE58</f>
        <v>[C-i-C]</v>
      </c>
      <c r="AF58" s="389" t="str">
        <f>Inputs!AF58</f>
        <v>[C-i-C]</v>
      </c>
      <c r="AG58" s="389" t="str">
        <f>Inputs!AG58</f>
        <v>[C-i-C]</v>
      </c>
      <c r="AH58" s="389" t="str">
        <f>Inputs!AH58</f>
        <v>[C-i-C]</v>
      </c>
      <c r="AI58" s="254">
        <f>Inputs!AI58</f>
        <v>0.5</v>
      </c>
      <c r="AJ58" s="254">
        <f>Inputs!AJ58</f>
        <v>0.5</v>
      </c>
      <c r="AK58" s="254">
        <f>Inputs!AK58</f>
        <v>0.5</v>
      </c>
      <c r="AL58" s="254">
        <f>Inputs!AL58</f>
        <v>0.5</v>
      </c>
      <c r="AM58" s="254">
        <f>Inputs!AM58</f>
        <v>0.5</v>
      </c>
      <c r="AN58" s="254">
        <f>Inputs!AN58</f>
        <v>0.5</v>
      </c>
      <c r="AO58" s="254">
        <f>Inputs!AO58</f>
        <v>0.5</v>
      </c>
      <c r="AP58" s="254">
        <f>Inputs!AP58</f>
        <v>0.5</v>
      </c>
      <c r="AQ58" s="254">
        <f>Inputs!AQ58</f>
        <v>0.5</v>
      </c>
      <c r="AR58" s="254">
        <f>Inputs!AR58</f>
        <v>0.5</v>
      </c>
      <c r="AS58" s="254">
        <f>Inputs!AS58</f>
        <v>0.5</v>
      </c>
      <c r="AT58" s="254">
        <f>Inputs!AT58</f>
        <v>0.5</v>
      </c>
      <c r="AU58" s="254">
        <f>Inputs!AU58</f>
        <v>0.5</v>
      </c>
      <c r="AV58" s="254">
        <f>Inputs!AV58</f>
        <v>0.5</v>
      </c>
      <c r="AW58" s="254">
        <f>Inputs!AW58</f>
        <v>0.5</v>
      </c>
      <c r="AX58" s="254">
        <f>Inputs!AX58</f>
        <v>0</v>
      </c>
      <c r="AY58" s="254">
        <f>Inputs!AY58</f>
        <v>0</v>
      </c>
      <c r="AZ58" s="254">
        <f>Inputs!AZ58</f>
        <v>0</v>
      </c>
      <c r="BA58" s="254">
        <f>Inputs!BA58</f>
        <v>0</v>
      </c>
      <c r="BB58" s="254">
        <f>Inputs!BB58</f>
        <v>0</v>
      </c>
      <c r="BC58" s="254">
        <f>Inputs!BC58</f>
        <v>0</v>
      </c>
      <c r="BD58" s="254">
        <f>Inputs!BD58</f>
        <v>0</v>
      </c>
      <c r="BE58" s="254">
        <f>Inputs!BE58</f>
        <v>0</v>
      </c>
      <c r="BF58" s="254">
        <f>Inputs!BF58</f>
        <v>0</v>
      </c>
      <c r="BG58" s="254">
        <f>Inputs!BG58</f>
        <v>0</v>
      </c>
      <c r="BH58" s="254">
        <f>Inputs!BH58</f>
        <v>0</v>
      </c>
      <c r="BI58" s="254">
        <f>Inputs!BI58</f>
        <v>0</v>
      </c>
      <c r="BJ58" s="254">
        <f>Inputs!BJ58</f>
        <v>0</v>
      </c>
      <c r="BK58" s="254">
        <f>Inputs!BK58</f>
        <v>0</v>
      </c>
      <c r="BL58" s="254">
        <f>Inputs!BL58</f>
        <v>0</v>
      </c>
      <c r="BN58" s="255">
        <f>IF(OR($C58="Non-Labour",$C58="Labour-related"),IF(Inputs!$DT58=$F$1,Inputs!BN58,Inputs!BN58*'Key assumptions'!$H$118),$F58*N(H58)*avg_hrs)</f>
        <v>0</v>
      </c>
      <c r="BO58" s="255">
        <f>IF(OR($C58="Non-Labour",$C58="Labour-related"),IF(Inputs!$DT58=$F$1,Inputs!BO58,Inputs!BO58*'Key assumptions'!$H$118),$F58*N(I58)*avg_hrs)</f>
        <v>0</v>
      </c>
      <c r="BP58" s="255">
        <f>IF(OR($C58="Non-Labour",$C58="Labour-related"),IF(Inputs!$DT58=$F$1,Inputs!BP58,Inputs!BP58*'Key assumptions'!$H$118),$F58*N(J58)*avg_hrs)</f>
        <v>0</v>
      </c>
      <c r="BQ58" s="255">
        <f>IF(OR($C58="Non-Labour",$C58="Labour-related"),IF(Inputs!$DT58=$F$1,Inputs!BQ58,Inputs!BQ58*'Key assumptions'!$H$118),$F58*N(K58)*avg_hrs)</f>
        <v>0</v>
      </c>
      <c r="BR58" s="255">
        <f>IF(OR($C58="Non-Labour",$C58="Labour-related"),IF(Inputs!$DT58=$F$1,Inputs!BR58,Inputs!BR58*'Key assumptions'!$H$118),$F58*N(L58)*avg_hrs)</f>
        <v>0</v>
      </c>
      <c r="BS58" s="390" t="s">
        <v>411</v>
      </c>
      <c r="BT58" s="390" t="s">
        <v>411</v>
      </c>
      <c r="BU58" s="390" t="s">
        <v>411</v>
      </c>
      <c r="BV58" s="390" t="s">
        <v>411</v>
      </c>
      <c r="BW58" s="390" t="s">
        <v>411</v>
      </c>
      <c r="BX58" s="390" t="s">
        <v>411</v>
      </c>
      <c r="BY58" s="390" t="s">
        <v>411</v>
      </c>
      <c r="BZ58" s="390" t="s">
        <v>411</v>
      </c>
      <c r="CA58" s="390" t="s">
        <v>411</v>
      </c>
      <c r="CB58" s="390" t="s">
        <v>411</v>
      </c>
      <c r="CC58" s="390" t="s">
        <v>411</v>
      </c>
      <c r="CD58" s="390" t="s">
        <v>411</v>
      </c>
      <c r="CE58" s="390" t="s">
        <v>411</v>
      </c>
      <c r="CF58" s="390" t="s">
        <v>411</v>
      </c>
      <c r="CG58" s="390" t="s">
        <v>411</v>
      </c>
      <c r="CH58" s="390" t="s">
        <v>411</v>
      </c>
      <c r="CI58" s="390" t="s">
        <v>411</v>
      </c>
      <c r="CJ58" s="390" t="s">
        <v>411</v>
      </c>
      <c r="CK58" s="390" t="s">
        <v>411</v>
      </c>
      <c r="CL58" s="390" t="s">
        <v>411</v>
      </c>
      <c r="CM58" s="390" t="s">
        <v>411</v>
      </c>
      <c r="CN58" s="390" t="s">
        <v>411</v>
      </c>
      <c r="CO58" s="255">
        <f>IF(OR($C58="Non-Labour",$C58="Labour-related"),IF(Inputs!$DT58=$F$1,Inputs!CO58,Inputs!CO58*'Key assumptions'!$H$118),$F58*N(AI58)*avg_hrs)</f>
        <v>24959.25</v>
      </c>
      <c r="CP58" s="255">
        <f>IF(OR($C58="Non-Labour",$C58="Labour-related"),IF(Inputs!$DT58=$F$1,Inputs!CP58,Inputs!CP58*'Key assumptions'!$H$118),$F58*N(AJ58)*avg_hrs)</f>
        <v>24959.25</v>
      </c>
      <c r="CQ58" s="255">
        <f>IF(OR($C58="Non-Labour",$C58="Labour-related"),IF(Inputs!$DT58=$F$1,Inputs!CQ58,Inputs!CQ58*'Key assumptions'!$H$118),$F58*N(AK58)*avg_hrs)</f>
        <v>24959.25</v>
      </c>
      <c r="CR58" s="255">
        <f>IF(OR($C58="Non-Labour",$C58="Labour-related"),IF(Inputs!$DT58=$F$1,Inputs!CR58,Inputs!CR58*'Key assumptions'!$H$118),$F58*N(AL58)*avg_hrs)</f>
        <v>24959.25</v>
      </c>
      <c r="CS58" s="255">
        <f>IF(OR($C58="Non-Labour",$C58="Labour-related"),IF(Inputs!$DT58=$F$1,Inputs!CS58,Inputs!CS58*'Key assumptions'!$H$118),$F58*N(AM58)*avg_hrs)</f>
        <v>24959.25</v>
      </c>
      <c r="CT58" s="255">
        <f>IF(OR($C58="Non-Labour",$C58="Labour-related"),IF(Inputs!$DT58=$F$1,Inputs!CT58,Inputs!CT58*'Key assumptions'!$H$118),$F58*N(AN58)*avg_hrs)</f>
        <v>24959.25</v>
      </c>
      <c r="CU58" s="255">
        <f>IF(OR($C58="Non-Labour",$C58="Labour-related"),IF(Inputs!$DT58=$F$1,Inputs!CU58,Inputs!CU58*'Key assumptions'!$H$118),$F58*N(AO58)*avg_hrs)</f>
        <v>24959.25</v>
      </c>
      <c r="CV58" s="255">
        <f>IF(OR($C58="Non-Labour",$C58="Labour-related"),IF(Inputs!$DT58=$F$1,Inputs!CV58,Inputs!CV58*'Key assumptions'!$H$118),$F58*N(AP58)*avg_hrs)</f>
        <v>24959.25</v>
      </c>
      <c r="CW58" s="255">
        <f>IF(OR($C58="Non-Labour",$C58="Labour-related"),IF(Inputs!$DT58=$F$1,Inputs!CW58,Inputs!CW58*'Key assumptions'!$H$118),$F58*N(AQ58)*avg_hrs)</f>
        <v>24959.25</v>
      </c>
      <c r="CX58" s="255">
        <f>IF(OR($C58="Non-Labour",$C58="Labour-related"),IF(Inputs!$DT58=$F$1,Inputs!CX58,Inputs!CX58*'Key assumptions'!$H$118),$F58*N(AR58)*avg_hrs)</f>
        <v>24959.25</v>
      </c>
      <c r="CY58" s="255">
        <f>IF(OR($C58="Non-Labour",$C58="Labour-related"),IF(Inputs!$DT58=$F$1,Inputs!CY58,Inputs!CY58*'Key assumptions'!$H$118),$F58*N(AS58)*avg_hrs)</f>
        <v>24959.25</v>
      </c>
      <c r="CZ58" s="255">
        <f>IF(OR($C58="Non-Labour",$C58="Labour-related"),IF(Inputs!$DT58=$F$1,Inputs!CZ58,Inputs!CZ58*'Key assumptions'!$H$118),$F58*N(AT58)*avg_hrs)</f>
        <v>24959.25</v>
      </c>
      <c r="DA58" s="255">
        <f>IF(OR($C58="Non-Labour",$C58="Labour-related"),IF(Inputs!$DT58=$F$1,Inputs!DA58,Inputs!DA58*'Key assumptions'!$H$118),$F58*N(AU58)*avg_hrs)</f>
        <v>24959.25</v>
      </c>
      <c r="DB58" s="255">
        <f>IF(OR($C58="Non-Labour",$C58="Labour-related"),IF(Inputs!$DT58=$F$1,Inputs!DB58,Inputs!DB58*'Key assumptions'!$H$118),$F58*N(AV58)*avg_hrs)</f>
        <v>24959.25</v>
      </c>
      <c r="DC58" s="255">
        <f>IF(OR($C58="Non-Labour",$C58="Labour-related"),IF(Inputs!$DT58=$F$1,Inputs!DC58,Inputs!DC58*'Key assumptions'!$H$118),$F58*N(AW58)*avg_hrs)</f>
        <v>24959.25</v>
      </c>
      <c r="DD58" s="255">
        <f>IF(OR($C58="Non-Labour",$C58="Labour-related"),IF(Inputs!$DT58=$F$1,Inputs!DD58,Inputs!DD58*'Key assumptions'!$H$118),$F58*N(AX58)*avg_hrs)</f>
        <v>0</v>
      </c>
      <c r="DE58" s="255">
        <f>IF(OR($C58="Non-Labour",$C58="Labour-related"),IF(Inputs!$DT58=$F$1,Inputs!DE58,Inputs!DE58*'Key assumptions'!$H$118),$F58*N(AY58)*avg_hrs)</f>
        <v>0</v>
      </c>
      <c r="DF58" s="255">
        <f>IF(OR($C58="Non-Labour",$C58="Labour-related"),IF(Inputs!$DT58=$F$1,Inputs!DF58,Inputs!DF58*'Key assumptions'!$H$118),$F58*N(AZ58)*avg_hrs)</f>
        <v>0</v>
      </c>
      <c r="DG58" s="255">
        <f>IF(OR($C58="Non-Labour",$C58="Labour-related"),IF(Inputs!$DT58=$F$1,Inputs!DG58,Inputs!DG58*'Key assumptions'!$H$118),$F58*N(BA58)*avg_hrs)</f>
        <v>0</v>
      </c>
      <c r="DH58" s="255">
        <f>IF(OR($C58="Non-Labour",$C58="Labour-related"),IF(Inputs!$DT58=$F$1,Inputs!DH58,Inputs!DH58*'Key assumptions'!$H$118),$F58*N(BB58)*avg_hrs)</f>
        <v>0</v>
      </c>
      <c r="DI58" s="255">
        <f>IF(OR($C58="Non-Labour",$C58="Labour-related"),IF(Inputs!$DT58=$F$1,Inputs!DI58,Inputs!DI58*'Key assumptions'!$H$118),$F58*N(BC58)*avg_hrs)</f>
        <v>0</v>
      </c>
      <c r="DJ58" s="255">
        <f>IF(OR($C58="Non-Labour",$C58="Labour-related"),IF(Inputs!$DT58=$F$1,Inputs!DJ58,Inputs!DJ58*'Key assumptions'!$H$118),$F58*N(BD58)*avg_hrs)</f>
        <v>0</v>
      </c>
      <c r="DK58" s="255">
        <f>IF(OR($C58="Non-Labour",$C58="Labour-related"),IF(Inputs!$DT58=$F$1,Inputs!DK58,Inputs!DK58*'Key assumptions'!$H$118),$F58*N(BE58)*avg_hrs)</f>
        <v>0</v>
      </c>
      <c r="DL58" s="255">
        <f>IF(OR($C58="Non-Labour",$C58="Labour-related"),IF(Inputs!$DT58=$F$1,Inputs!DL58,Inputs!DL58*'Key assumptions'!$H$118),$F58*N(BF58)*avg_hrs)</f>
        <v>0</v>
      </c>
      <c r="DM58" s="255">
        <f>IF(OR($C58="Non-Labour",$C58="Labour-related"),IF(Inputs!$DT58=$F$1,Inputs!DM58,Inputs!DM58*'Key assumptions'!$H$118),$F58*N(BG58)*avg_hrs)</f>
        <v>0</v>
      </c>
      <c r="DN58" s="255">
        <f>IF(OR($C58="Non-Labour",$C58="Labour-related"),IF(Inputs!$DT58=$F$1,Inputs!DN58,Inputs!DN58*'Key assumptions'!$H$118),$F58*N(BH58)*avg_hrs)</f>
        <v>0</v>
      </c>
      <c r="DO58" s="255">
        <f>IF(OR($C58="Non-Labour",$C58="Labour-related"),IF(Inputs!$DT58=$F$1,Inputs!DO58,Inputs!DO58*'Key assumptions'!$H$118),$F58*N(BI58)*avg_hrs)</f>
        <v>0</v>
      </c>
      <c r="DP58" s="255">
        <f>IF(OR($C58="Non-Labour",$C58="Labour-related"),IF(Inputs!$DT58=$F$1,Inputs!DP58,Inputs!DP58*'Key assumptions'!$H$118),$F58*N(BJ58)*avg_hrs)</f>
        <v>0</v>
      </c>
      <c r="DQ58" s="255">
        <f>IF(OR($C58="Non-Labour",$C58="Labour-related"),IF(Inputs!$DT58=$F$1,Inputs!DQ58,Inputs!DQ58*'Key assumptions'!$H$118),$F58*N(BK58)*avg_hrs)</f>
        <v>0</v>
      </c>
      <c r="DR58" s="255">
        <f>IF(OR($C58="Non-Labour",$C58="Labour-related"),IF(Inputs!$DT58=$F$1,Inputs!DR58,Inputs!DR58*'Key assumptions'!$H$118),$F58*N(BL58)*avg_hrs)</f>
        <v>0</v>
      </c>
      <c r="DT58" s="133" t="s">
        <v>213</v>
      </c>
      <c r="DU58" s="304"/>
      <c r="DV58" s="304"/>
      <c r="DW58" s="304"/>
      <c r="DX58" s="304"/>
      <c r="DY58" s="304"/>
      <c r="DZ58" s="304"/>
      <c r="EA58" s="255">
        <v>69885.900000000009</v>
      </c>
      <c r="EB58" s="255">
        <v>189690.29999999996</v>
      </c>
      <c r="EC58" s="255">
        <v>299511</v>
      </c>
      <c r="ED58" s="255">
        <f t="shared" si="10"/>
        <v>224633.25</v>
      </c>
      <c r="EE58" s="255">
        <f t="shared" si="10"/>
        <v>0</v>
      </c>
      <c r="EF58" s="255">
        <f t="shared" si="7"/>
        <v>783720.45</v>
      </c>
    </row>
    <row r="59" spans="1:136" x14ac:dyDescent="0.4">
      <c r="A59" s="133" t="str">
        <f>Inputs!A59</f>
        <v>Project Controls</v>
      </c>
      <c r="B59" s="133" t="str">
        <f>Inputs!B59</f>
        <v>N/A</v>
      </c>
      <c r="C59" s="133" t="str">
        <f>Inputs!C59</f>
        <v>Internal Labour</v>
      </c>
      <c r="D59" s="133">
        <f>Inputs!D59</f>
        <v>606802</v>
      </c>
      <c r="E59" s="133" t="str">
        <f>Inputs!E59</f>
        <v>Project Controls Lead</v>
      </c>
      <c r="F59" s="290">
        <f>IF(Inputs!DT59=$F$1,Inputs!F59,
IF(Inputs!DT59='Key assumptions'!$E$118,Inputs!F59*'Key assumptions'!$H$118,Inputs!F59*'Key assumptions'!$H$119))</f>
        <v>302.58</v>
      </c>
      <c r="G59" s="290">
        <f>IF(Inputs!DT59=$F$1,Inputs!G59,Inputs!G59*'Key assumptions'!$H$118)</f>
        <v>135.19999999999999</v>
      </c>
      <c r="H59" s="281"/>
      <c r="I59" s="281"/>
      <c r="J59" s="281"/>
      <c r="K59" s="281"/>
      <c r="L59" s="281"/>
      <c r="M59" s="389" t="str">
        <f>Inputs!M59</f>
        <v>[C-i-C]</v>
      </c>
      <c r="N59" s="389" t="str">
        <f>Inputs!N59</f>
        <v>[C-i-C]</v>
      </c>
      <c r="O59" s="389" t="str">
        <f>Inputs!O59</f>
        <v>[C-i-C]</v>
      </c>
      <c r="P59" s="389" t="str">
        <f>Inputs!P59</f>
        <v>[C-i-C]</v>
      </c>
      <c r="Q59" s="389" t="str">
        <f>Inputs!Q59</f>
        <v>[C-i-C]</v>
      </c>
      <c r="R59" s="389" t="str">
        <f>Inputs!R59</f>
        <v>[C-i-C]</v>
      </c>
      <c r="S59" s="389" t="str">
        <f>Inputs!S59</f>
        <v>[C-i-C]</v>
      </c>
      <c r="T59" s="389" t="str">
        <f>Inputs!T59</f>
        <v>[C-i-C]</v>
      </c>
      <c r="U59" s="389" t="str">
        <f>Inputs!U59</f>
        <v>[C-i-C]</v>
      </c>
      <c r="V59" s="389" t="str">
        <f>Inputs!V59</f>
        <v>[C-i-C]</v>
      </c>
      <c r="W59" s="389" t="str">
        <f>Inputs!W59</f>
        <v>[C-i-C]</v>
      </c>
      <c r="X59" s="389" t="str">
        <f>Inputs!X59</f>
        <v>[C-i-C]</v>
      </c>
      <c r="Y59" s="389" t="str">
        <f>Inputs!Y59</f>
        <v>[C-i-C]</v>
      </c>
      <c r="Z59" s="389" t="str">
        <f>Inputs!Z59</f>
        <v>[C-i-C]</v>
      </c>
      <c r="AA59" s="389" t="str">
        <f>Inputs!AA59</f>
        <v>[C-i-C]</v>
      </c>
      <c r="AB59" s="389" t="str">
        <f>Inputs!AB59</f>
        <v>[C-i-C]</v>
      </c>
      <c r="AC59" s="389" t="str">
        <f>Inputs!AC59</f>
        <v>[C-i-C]</v>
      </c>
      <c r="AD59" s="389" t="str">
        <f>Inputs!AD59</f>
        <v>[C-i-C]</v>
      </c>
      <c r="AE59" s="389" t="str">
        <f>Inputs!AE59</f>
        <v>[C-i-C]</v>
      </c>
      <c r="AF59" s="389" t="str">
        <f>Inputs!AF59</f>
        <v>[C-i-C]</v>
      </c>
      <c r="AG59" s="389" t="str">
        <f>Inputs!AG59</f>
        <v>[C-i-C]</v>
      </c>
      <c r="AH59" s="389" t="str">
        <f>Inputs!AH59</f>
        <v>[C-i-C]</v>
      </c>
      <c r="AI59" s="254">
        <f>Inputs!AI59</f>
        <v>1</v>
      </c>
      <c r="AJ59" s="254">
        <f>Inputs!AJ59</f>
        <v>1</v>
      </c>
      <c r="AK59" s="254">
        <f>Inputs!AK59</f>
        <v>1</v>
      </c>
      <c r="AL59" s="254">
        <f>Inputs!AL59</f>
        <v>1</v>
      </c>
      <c r="AM59" s="254">
        <f>Inputs!AM59</f>
        <v>1</v>
      </c>
      <c r="AN59" s="254">
        <f>Inputs!AN59</f>
        <v>1</v>
      </c>
      <c r="AO59" s="254">
        <f>Inputs!AO59</f>
        <v>1</v>
      </c>
      <c r="AP59" s="254">
        <f>Inputs!AP59</f>
        <v>1</v>
      </c>
      <c r="AQ59" s="254">
        <f>Inputs!AQ59</f>
        <v>1</v>
      </c>
      <c r="AR59" s="254">
        <f>Inputs!AR59</f>
        <v>1</v>
      </c>
      <c r="AS59" s="254">
        <f>Inputs!AS59</f>
        <v>1</v>
      </c>
      <c r="AT59" s="254">
        <f>Inputs!AT59</f>
        <v>1</v>
      </c>
      <c r="AU59" s="254">
        <f>Inputs!AU59</f>
        <v>1</v>
      </c>
      <c r="AV59" s="254">
        <f>Inputs!AV59</f>
        <v>1</v>
      </c>
      <c r="AW59" s="254">
        <f>Inputs!AW59</f>
        <v>1</v>
      </c>
      <c r="AX59" s="254">
        <f>Inputs!AX59</f>
        <v>0</v>
      </c>
      <c r="AY59" s="254">
        <f>Inputs!AY59</f>
        <v>0</v>
      </c>
      <c r="AZ59" s="254">
        <f>Inputs!AZ59</f>
        <v>0</v>
      </c>
      <c r="BA59" s="254">
        <f>Inputs!BA59</f>
        <v>0</v>
      </c>
      <c r="BB59" s="254">
        <f>Inputs!BB59</f>
        <v>0</v>
      </c>
      <c r="BC59" s="254">
        <f>Inputs!BC59</f>
        <v>0</v>
      </c>
      <c r="BD59" s="254">
        <f>Inputs!BD59</f>
        <v>0</v>
      </c>
      <c r="BE59" s="254">
        <f>Inputs!BE59</f>
        <v>0</v>
      </c>
      <c r="BF59" s="254">
        <f>Inputs!BF59</f>
        <v>0</v>
      </c>
      <c r="BG59" s="254">
        <f>Inputs!BG59</f>
        <v>0</v>
      </c>
      <c r="BH59" s="254">
        <f>Inputs!BH59</f>
        <v>0</v>
      </c>
      <c r="BI59" s="254">
        <f>Inputs!BI59</f>
        <v>0</v>
      </c>
      <c r="BJ59" s="254">
        <f>Inputs!BJ59</f>
        <v>0</v>
      </c>
      <c r="BK59" s="254">
        <f>Inputs!BK59</f>
        <v>0</v>
      </c>
      <c r="BL59" s="254">
        <f>Inputs!BL59</f>
        <v>0</v>
      </c>
      <c r="BN59" s="255">
        <f>IF(OR($C59="Non-Labour",$C59="Labour-related"),IF(Inputs!$DT59=$F$1,Inputs!BN59,Inputs!BN59*'Key assumptions'!$H$118),$F59*N(H59)*avg_hrs)</f>
        <v>0</v>
      </c>
      <c r="BO59" s="255">
        <f>IF(OR($C59="Non-Labour",$C59="Labour-related"),IF(Inputs!$DT59=$F$1,Inputs!BO59,Inputs!BO59*'Key assumptions'!$H$118),$F59*N(I59)*avg_hrs)</f>
        <v>0</v>
      </c>
      <c r="BP59" s="255">
        <f>IF(OR($C59="Non-Labour",$C59="Labour-related"),IF(Inputs!$DT59=$F$1,Inputs!BP59,Inputs!BP59*'Key assumptions'!$H$118),$F59*N(J59)*avg_hrs)</f>
        <v>0</v>
      </c>
      <c r="BQ59" s="255">
        <f>IF(OR($C59="Non-Labour",$C59="Labour-related"),IF(Inputs!$DT59=$F$1,Inputs!BQ59,Inputs!BQ59*'Key assumptions'!$H$118),$F59*N(K59)*avg_hrs)</f>
        <v>0</v>
      </c>
      <c r="BR59" s="255">
        <f>IF(OR($C59="Non-Labour",$C59="Labour-related"),IF(Inputs!$DT59=$F$1,Inputs!BR59,Inputs!BR59*'Key assumptions'!$H$118),$F59*N(L59)*avg_hrs)</f>
        <v>0</v>
      </c>
      <c r="BS59" s="390" t="s">
        <v>411</v>
      </c>
      <c r="BT59" s="390" t="s">
        <v>411</v>
      </c>
      <c r="BU59" s="390" t="s">
        <v>411</v>
      </c>
      <c r="BV59" s="390" t="s">
        <v>411</v>
      </c>
      <c r="BW59" s="390" t="s">
        <v>411</v>
      </c>
      <c r="BX59" s="390" t="s">
        <v>411</v>
      </c>
      <c r="BY59" s="390" t="s">
        <v>411</v>
      </c>
      <c r="BZ59" s="390" t="s">
        <v>411</v>
      </c>
      <c r="CA59" s="390" t="s">
        <v>411</v>
      </c>
      <c r="CB59" s="390" t="s">
        <v>411</v>
      </c>
      <c r="CC59" s="390" t="s">
        <v>411</v>
      </c>
      <c r="CD59" s="390" t="s">
        <v>411</v>
      </c>
      <c r="CE59" s="390" t="s">
        <v>411</v>
      </c>
      <c r="CF59" s="390" t="s">
        <v>411</v>
      </c>
      <c r="CG59" s="390" t="s">
        <v>411</v>
      </c>
      <c r="CH59" s="390" t="s">
        <v>411</v>
      </c>
      <c r="CI59" s="390" t="s">
        <v>411</v>
      </c>
      <c r="CJ59" s="390" t="s">
        <v>411</v>
      </c>
      <c r="CK59" s="390" t="s">
        <v>411</v>
      </c>
      <c r="CL59" s="390" t="s">
        <v>411</v>
      </c>
      <c r="CM59" s="390" t="s">
        <v>411</v>
      </c>
      <c r="CN59" s="390" t="s">
        <v>411</v>
      </c>
      <c r="CO59" s="255">
        <f>IF(OR($C59="Non-Labour",$C59="Labour-related"),IF(Inputs!$DT59=$F$1,Inputs!CO59,Inputs!CO59*'Key assumptions'!$H$118),$F59*N(AI59)*avg_hrs)</f>
        <v>45387</v>
      </c>
      <c r="CP59" s="255">
        <f>IF(OR($C59="Non-Labour",$C59="Labour-related"),IF(Inputs!$DT59=$F$1,Inputs!CP59,Inputs!CP59*'Key assumptions'!$H$118),$F59*N(AJ59)*avg_hrs)</f>
        <v>45387</v>
      </c>
      <c r="CQ59" s="255">
        <f>IF(OR($C59="Non-Labour",$C59="Labour-related"),IF(Inputs!$DT59=$F$1,Inputs!CQ59,Inputs!CQ59*'Key assumptions'!$H$118),$F59*N(AK59)*avg_hrs)</f>
        <v>45387</v>
      </c>
      <c r="CR59" s="255">
        <f>IF(OR($C59="Non-Labour",$C59="Labour-related"),IF(Inputs!$DT59=$F$1,Inputs!CR59,Inputs!CR59*'Key assumptions'!$H$118),$F59*N(AL59)*avg_hrs)</f>
        <v>45387</v>
      </c>
      <c r="CS59" s="255">
        <f>IF(OR($C59="Non-Labour",$C59="Labour-related"),IF(Inputs!$DT59=$F$1,Inputs!CS59,Inputs!CS59*'Key assumptions'!$H$118),$F59*N(AM59)*avg_hrs)</f>
        <v>45387</v>
      </c>
      <c r="CT59" s="255">
        <f>IF(OR($C59="Non-Labour",$C59="Labour-related"),IF(Inputs!$DT59=$F$1,Inputs!CT59,Inputs!CT59*'Key assumptions'!$H$118),$F59*N(AN59)*avg_hrs)</f>
        <v>45387</v>
      </c>
      <c r="CU59" s="255">
        <f>IF(OR($C59="Non-Labour",$C59="Labour-related"),IF(Inputs!$DT59=$F$1,Inputs!CU59,Inputs!CU59*'Key assumptions'!$H$118),$F59*N(AO59)*avg_hrs)</f>
        <v>45387</v>
      </c>
      <c r="CV59" s="255">
        <f>IF(OR($C59="Non-Labour",$C59="Labour-related"),IF(Inputs!$DT59=$F$1,Inputs!CV59,Inputs!CV59*'Key assumptions'!$H$118),$F59*N(AP59)*avg_hrs)</f>
        <v>45387</v>
      </c>
      <c r="CW59" s="255">
        <f>IF(OR($C59="Non-Labour",$C59="Labour-related"),IF(Inputs!$DT59=$F$1,Inputs!CW59,Inputs!CW59*'Key assumptions'!$H$118),$F59*N(AQ59)*avg_hrs)</f>
        <v>45387</v>
      </c>
      <c r="CX59" s="255">
        <f>IF(OR($C59="Non-Labour",$C59="Labour-related"),IF(Inputs!$DT59=$F$1,Inputs!CX59,Inputs!CX59*'Key assumptions'!$H$118),$F59*N(AR59)*avg_hrs)</f>
        <v>45387</v>
      </c>
      <c r="CY59" s="255">
        <f>IF(OR($C59="Non-Labour",$C59="Labour-related"),IF(Inputs!$DT59=$F$1,Inputs!CY59,Inputs!CY59*'Key assumptions'!$H$118),$F59*N(AS59)*avg_hrs)</f>
        <v>45387</v>
      </c>
      <c r="CZ59" s="255">
        <f>IF(OR($C59="Non-Labour",$C59="Labour-related"),IF(Inputs!$DT59=$F$1,Inputs!CZ59,Inputs!CZ59*'Key assumptions'!$H$118),$F59*N(AT59)*avg_hrs)</f>
        <v>45387</v>
      </c>
      <c r="DA59" s="255">
        <f>IF(OR($C59="Non-Labour",$C59="Labour-related"),IF(Inputs!$DT59=$F$1,Inputs!DA59,Inputs!DA59*'Key assumptions'!$H$118),$F59*N(AU59)*avg_hrs)</f>
        <v>45387</v>
      </c>
      <c r="DB59" s="255">
        <f>IF(OR($C59="Non-Labour",$C59="Labour-related"),IF(Inputs!$DT59=$F$1,Inputs!DB59,Inputs!DB59*'Key assumptions'!$H$118),$F59*N(AV59)*avg_hrs)</f>
        <v>45387</v>
      </c>
      <c r="DC59" s="255">
        <f>IF(OR($C59="Non-Labour",$C59="Labour-related"),IF(Inputs!$DT59=$F$1,Inputs!DC59,Inputs!DC59*'Key assumptions'!$H$118),$F59*N(AW59)*avg_hrs)</f>
        <v>45387</v>
      </c>
      <c r="DD59" s="255">
        <f>IF(OR($C59="Non-Labour",$C59="Labour-related"),IF(Inputs!$DT59=$F$1,Inputs!DD59,Inputs!DD59*'Key assumptions'!$H$118),$F59*N(AX59)*avg_hrs)</f>
        <v>0</v>
      </c>
      <c r="DE59" s="255">
        <f>IF(OR($C59="Non-Labour",$C59="Labour-related"),IF(Inputs!$DT59=$F$1,Inputs!DE59,Inputs!DE59*'Key assumptions'!$H$118),$F59*N(AY59)*avg_hrs)</f>
        <v>0</v>
      </c>
      <c r="DF59" s="255">
        <f>IF(OR($C59="Non-Labour",$C59="Labour-related"),IF(Inputs!$DT59=$F$1,Inputs!DF59,Inputs!DF59*'Key assumptions'!$H$118),$F59*N(AZ59)*avg_hrs)</f>
        <v>0</v>
      </c>
      <c r="DG59" s="255">
        <f>IF(OR($C59="Non-Labour",$C59="Labour-related"),IF(Inputs!$DT59=$F$1,Inputs!DG59,Inputs!DG59*'Key assumptions'!$H$118),$F59*N(BA59)*avg_hrs)</f>
        <v>0</v>
      </c>
      <c r="DH59" s="255">
        <f>IF(OR($C59="Non-Labour",$C59="Labour-related"),IF(Inputs!$DT59=$F$1,Inputs!DH59,Inputs!DH59*'Key assumptions'!$H$118),$F59*N(BB59)*avg_hrs)</f>
        <v>0</v>
      </c>
      <c r="DI59" s="255">
        <f>IF(OR($C59="Non-Labour",$C59="Labour-related"),IF(Inputs!$DT59=$F$1,Inputs!DI59,Inputs!DI59*'Key assumptions'!$H$118),$F59*N(BC59)*avg_hrs)</f>
        <v>0</v>
      </c>
      <c r="DJ59" s="255">
        <f>IF(OR($C59="Non-Labour",$C59="Labour-related"),IF(Inputs!$DT59=$F$1,Inputs!DJ59,Inputs!DJ59*'Key assumptions'!$H$118),$F59*N(BD59)*avg_hrs)</f>
        <v>0</v>
      </c>
      <c r="DK59" s="255">
        <f>IF(OR($C59="Non-Labour",$C59="Labour-related"),IF(Inputs!$DT59=$F$1,Inputs!DK59,Inputs!DK59*'Key assumptions'!$H$118),$F59*N(BE59)*avg_hrs)</f>
        <v>0</v>
      </c>
      <c r="DL59" s="255">
        <f>IF(OR($C59="Non-Labour",$C59="Labour-related"),IF(Inputs!$DT59=$F$1,Inputs!DL59,Inputs!DL59*'Key assumptions'!$H$118),$F59*N(BF59)*avg_hrs)</f>
        <v>0</v>
      </c>
      <c r="DM59" s="255">
        <f>IF(OR($C59="Non-Labour",$C59="Labour-related"),IF(Inputs!$DT59=$F$1,Inputs!DM59,Inputs!DM59*'Key assumptions'!$H$118),$F59*N(BG59)*avg_hrs)</f>
        <v>0</v>
      </c>
      <c r="DN59" s="255">
        <f>IF(OR($C59="Non-Labour",$C59="Labour-related"),IF(Inputs!$DT59=$F$1,Inputs!DN59,Inputs!DN59*'Key assumptions'!$H$118),$F59*N(BH59)*avg_hrs)</f>
        <v>0</v>
      </c>
      <c r="DO59" s="255">
        <f>IF(OR($C59="Non-Labour",$C59="Labour-related"),IF(Inputs!$DT59=$F$1,Inputs!DO59,Inputs!DO59*'Key assumptions'!$H$118),$F59*N(BI59)*avg_hrs)</f>
        <v>0</v>
      </c>
      <c r="DP59" s="255">
        <f>IF(OR($C59="Non-Labour",$C59="Labour-related"),IF(Inputs!$DT59=$F$1,Inputs!DP59,Inputs!DP59*'Key assumptions'!$H$118),$F59*N(BJ59)*avg_hrs)</f>
        <v>0</v>
      </c>
      <c r="DQ59" s="255">
        <f>IF(OR($C59="Non-Labour",$C59="Labour-related"),IF(Inputs!$DT59=$F$1,Inputs!DQ59,Inputs!DQ59*'Key assumptions'!$H$118),$F59*N(BK59)*avg_hrs)</f>
        <v>0</v>
      </c>
      <c r="DR59" s="255">
        <f>IF(OR($C59="Non-Labour",$C59="Labour-related"),IF(Inputs!$DT59=$F$1,Inputs!DR59,Inputs!DR59*'Key assumptions'!$H$118),$F59*N(BL59)*avg_hrs)</f>
        <v>0</v>
      </c>
      <c r="DT59" s="133" t="s">
        <v>213</v>
      </c>
      <c r="DU59" s="304"/>
      <c r="DV59" s="304"/>
      <c r="DW59" s="304"/>
      <c r="DX59" s="304"/>
      <c r="DY59" s="304"/>
      <c r="DZ59" s="304"/>
      <c r="EA59" s="255">
        <v>181548</v>
      </c>
      <c r="EB59" s="255">
        <v>544644</v>
      </c>
      <c r="EC59" s="255">
        <v>544644</v>
      </c>
      <c r="ED59" s="255">
        <f t="shared" si="10"/>
        <v>408483</v>
      </c>
      <c r="EE59" s="255">
        <f t="shared" si="10"/>
        <v>0</v>
      </c>
      <c r="EF59" s="255">
        <f t="shared" si="7"/>
        <v>1679319</v>
      </c>
    </row>
    <row r="60" spans="1:136" x14ac:dyDescent="0.4">
      <c r="A60" s="133" t="str">
        <f>Inputs!A60</f>
        <v>Project Controls</v>
      </c>
      <c r="B60" s="133" t="str">
        <f>Inputs!B60</f>
        <v>N/A</v>
      </c>
      <c r="C60" s="133" t="str">
        <f>Inputs!C60</f>
        <v>Internal Labour</v>
      </c>
      <c r="D60" s="133">
        <f>Inputs!D60</f>
        <v>606802</v>
      </c>
      <c r="E60" s="133" t="str">
        <f>Inputs!E60</f>
        <v>Program &amp; Risk Planner</v>
      </c>
      <c r="F60" s="290">
        <f>IF(Inputs!DT60=$F$1,Inputs!F60,
IF(Inputs!DT60='Key assumptions'!$E$118,Inputs!F60*'Key assumptions'!$H$118,Inputs!F60*'Key assumptions'!$H$119))</f>
        <v>272.37</v>
      </c>
      <c r="G60" s="290">
        <f>IF(Inputs!DT60=$F$1,Inputs!G60,Inputs!G60*'Key assumptions'!$H$118)</f>
        <v>121.7</v>
      </c>
      <c r="H60" s="281"/>
      <c r="I60" s="281"/>
      <c r="J60" s="281"/>
      <c r="K60" s="281"/>
      <c r="L60" s="281"/>
      <c r="M60" s="389" t="str">
        <f>Inputs!M60</f>
        <v>[C-i-C]</v>
      </c>
      <c r="N60" s="389" t="str">
        <f>Inputs!N60</f>
        <v>[C-i-C]</v>
      </c>
      <c r="O60" s="389" t="str">
        <f>Inputs!O60</f>
        <v>[C-i-C]</v>
      </c>
      <c r="P60" s="389" t="str">
        <f>Inputs!P60</f>
        <v>[C-i-C]</v>
      </c>
      <c r="Q60" s="389" t="str">
        <f>Inputs!Q60</f>
        <v>[C-i-C]</v>
      </c>
      <c r="R60" s="389" t="str">
        <f>Inputs!R60</f>
        <v>[C-i-C]</v>
      </c>
      <c r="S60" s="389" t="str">
        <f>Inputs!S60</f>
        <v>[C-i-C]</v>
      </c>
      <c r="T60" s="389" t="str">
        <f>Inputs!T60</f>
        <v>[C-i-C]</v>
      </c>
      <c r="U60" s="389" t="str">
        <f>Inputs!U60</f>
        <v>[C-i-C]</v>
      </c>
      <c r="V60" s="389" t="str">
        <f>Inputs!V60</f>
        <v>[C-i-C]</v>
      </c>
      <c r="W60" s="389" t="str">
        <f>Inputs!W60</f>
        <v>[C-i-C]</v>
      </c>
      <c r="X60" s="389" t="str">
        <f>Inputs!X60</f>
        <v>[C-i-C]</v>
      </c>
      <c r="Y60" s="389" t="str">
        <f>Inputs!Y60</f>
        <v>[C-i-C]</v>
      </c>
      <c r="Z60" s="389" t="str">
        <f>Inputs!Z60</f>
        <v>[C-i-C]</v>
      </c>
      <c r="AA60" s="389" t="str">
        <f>Inputs!AA60</f>
        <v>[C-i-C]</v>
      </c>
      <c r="AB60" s="389" t="str">
        <f>Inputs!AB60</f>
        <v>[C-i-C]</v>
      </c>
      <c r="AC60" s="389" t="str">
        <f>Inputs!AC60</f>
        <v>[C-i-C]</v>
      </c>
      <c r="AD60" s="389" t="str">
        <f>Inputs!AD60</f>
        <v>[C-i-C]</v>
      </c>
      <c r="AE60" s="389" t="str">
        <f>Inputs!AE60</f>
        <v>[C-i-C]</v>
      </c>
      <c r="AF60" s="389" t="str">
        <f>Inputs!AF60</f>
        <v>[C-i-C]</v>
      </c>
      <c r="AG60" s="389" t="str">
        <f>Inputs!AG60</f>
        <v>[C-i-C]</v>
      </c>
      <c r="AH60" s="389" t="str">
        <f>Inputs!AH60</f>
        <v>[C-i-C]</v>
      </c>
      <c r="AI60" s="254">
        <f>Inputs!AI60</f>
        <v>1</v>
      </c>
      <c r="AJ60" s="254">
        <f>Inputs!AJ60</f>
        <v>1</v>
      </c>
      <c r="AK60" s="254">
        <f>Inputs!AK60</f>
        <v>1</v>
      </c>
      <c r="AL60" s="254">
        <f>Inputs!AL60</f>
        <v>1</v>
      </c>
      <c r="AM60" s="254">
        <f>Inputs!AM60</f>
        <v>1</v>
      </c>
      <c r="AN60" s="254">
        <f>Inputs!AN60</f>
        <v>1</v>
      </c>
      <c r="AO60" s="254">
        <f>Inputs!AO60</f>
        <v>1</v>
      </c>
      <c r="AP60" s="254">
        <f>Inputs!AP60</f>
        <v>1</v>
      </c>
      <c r="AQ60" s="254">
        <f>Inputs!AQ60</f>
        <v>1</v>
      </c>
      <c r="AR60" s="254">
        <f>Inputs!AR60</f>
        <v>1</v>
      </c>
      <c r="AS60" s="254">
        <f>Inputs!AS60</f>
        <v>1</v>
      </c>
      <c r="AT60" s="254">
        <f>Inputs!AT60</f>
        <v>1</v>
      </c>
      <c r="AU60" s="254">
        <f>Inputs!AU60</f>
        <v>1</v>
      </c>
      <c r="AV60" s="254">
        <f>Inputs!AV60</f>
        <v>1</v>
      </c>
      <c r="AW60" s="254">
        <f>Inputs!AW60</f>
        <v>1</v>
      </c>
      <c r="AX60" s="254">
        <f>Inputs!AX60</f>
        <v>0</v>
      </c>
      <c r="AY60" s="254">
        <f>Inputs!AY60</f>
        <v>0</v>
      </c>
      <c r="AZ60" s="254">
        <f>Inputs!AZ60</f>
        <v>0</v>
      </c>
      <c r="BA60" s="254">
        <f>Inputs!BA60</f>
        <v>0</v>
      </c>
      <c r="BB60" s="254">
        <f>Inputs!BB60</f>
        <v>0</v>
      </c>
      <c r="BC60" s="254">
        <f>Inputs!BC60</f>
        <v>0</v>
      </c>
      <c r="BD60" s="254">
        <f>Inputs!BD60</f>
        <v>0</v>
      </c>
      <c r="BE60" s="254">
        <f>Inputs!BE60</f>
        <v>0</v>
      </c>
      <c r="BF60" s="254">
        <f>Inputs!BF60</f>
        <v>0</v>
      </c>
      <c r="BG60" s="254">
        <f>Inputs!BG60</f>
        <v>0</v>
      </c>
      <c r="BH60" s="254">
        <f>Inputs!BH60</f>
        <v>0</v>
      </c>
      <c r="BI60" s="254">
        <f>Inputs!BI60</f>
        <v>0</v>
      </c>
      <c r="BJ60" s="254">
        <f>Inputs!BJ60</f>
        <v>0</v>
      </c>
      <c r="BK60" s="254">
        <f>Inputs!BK60</f>
        <v>0</v>
      </c>
      <c r="BL60" s="254">
        <f>Inputs!BL60</f>
        <v>0</v>
      </c>
      <c r="BN60" s="255">
        <f>IF(OR($C60="Non-Labour",$C60="Labour-related"),IF(Inputs!$DT60=$F$1,Inputs!BN60,Inputs!BN60*'Key assumptions'!$H$118),$F60*N(H60)*avg_hrs)</f>
        <v>0</v>
      </c>
      <c r="BO60" s="255">
        <f>IF(OR($C60="Non-Labour",$C60="Labour-related"),IF(Inputs!$DT60=$F$1,Inputs!BO60,Inputs!BO60*'Key assumptions'!$H$118),$F60*N(I60)*avg_hrs)</f>
        <v>0</v>
      </c>
      <c r="BP60" s="255">
        <f>IF(OR($C60="Non-Labour",$C60="Labour-related"),IF(Inputs!$DT60=$F$1,Inputs!BP60,Inputs!BP60*'Key assumptions'!$H$118),$F60*N(J60)*avg_hrs)</f>
        <v>0</v>
      </c>
      <c r="BQ60" s="255">
        <f>IF(OR($C60="Non-Labour",$C60="Labour-related"),IF(Inputs!$DT60=$F$1,Inputs!BQ60,Inputs!BQ60*'Key assumptions'!$H$118),$F60*N(K60)*avg_hrs)</f>
        <v>0</v>
      </c>
      <c r="BR60" s="255">
        <f>IF(OR($C60="Non-Labour",$C60="Labour-related"),IF(Inputs!$DT60=$F$1,Inputs!BR60,Inputs!BR60*'Key assumptions'!$H$118),$F60*N(L60)*avg_hrs)</f>
        <v>0</v>
      </c>
      <c r="BS60" s="390" t="s">
        <v>411</v>
      </c>
      <c r="BT60" s="390" t="s">
        <v>411</v>
      </c>
      <c r="BU60" s="390" t="s">
        <v>411</v>
      </c>
      <c r="BV60" s="390" t="s">
        <v>411</v>
      </c>
      <c r="BW60" s="390" t="s">
        <v>411</v>
      </c>
      <c r="BX60" s="390" t="s">
        <v>411</v>
      </c>
      <c r="BY60" s="390" t="s">
        <v>411</v>
      </c>
      <c r="BZ60" s="390" t="s">
        <v>411</v>
      </c>
      <c r="CA60" s="390" t="s">
        <v>411</v>
      </c>
      <c r="CB60" s="390" t="s">
        <v>411</v>
      </c>
      <c r="CC60" s="390" t="s">
        <v>411</v>
      </c>
      <c r="CD60" s="390" t="s">
        <v>411</v>
      </c>
      <c r="CE60" s="390" t="s">
        <v>411</v>
      </c>
      <c r="CF60" s="390" t="s">
        <v>411</v>
      </c>
      <c r="CG60" s="390" t="s">
        <v>411</v>
      </c>
      <c r="CH60" s="390" t="s">
        <v>411</v>
      </c>
      <c r="CI60" s="390" t="s">
        <v>411</v>
      </c>
      <c r="CJ60" s="390" t="s">
        <v>411</v>
      </c>
      <c r="CK60" s="390" t="s">
        <v>411</v>
      </c>
      <c r="CL60" s="390" t="s">
        <v>411</v>
      </c>
      <c r="CM60" s="390" t="s">
        <v>411</v>
      </c>
      <c r="CN60" s="390" t="s">
        <v>411</v>
      </c>
      <c r="CO60" s="255">
        <f>IF(OR($C60="Non-Labour",$C60="Labour-related"),IF(Inputs!$DT60=$F$1,Inputs!CO60,Inputs!CO60*'Key assumptions'!$H$118),$F60*N(AI60)*avg_hrs)</f>
        <v>40855.5</v>
      </c>
      <c r="CP60" s="255">
        <f>IF(OR($C60="Non-Labour",$C60="Labour-related"),IF(Inputs!$DT60=$F$1,Inputs!CP60,Inputs!CP60*'Key assumptions'!$H$118),$F60*N(AJ60)*avg_hrs)</f>
        <v>40855.5</v>
      </c>
      <c r="CQ60" s="255">
        <f>IF(OR($C60="Non-Labour",$C60="Labour-related"),IF(Inputs!$DT60=$F$1,Inputs!CQ60,Inputs!CQ60*'Key assumptions'!$H$118),$F60*N(AK60)*avg_hrs)</f>
        <v>40855.5</v>
      </c>
      <c r="CR60" s="255">
        <f>IF(OR($C60="Non-Labour",$C60="Labour-related"),IF(Inputs!$DT60=$F$1,Inputs!CR60,Inputs!CR60*'Key assumptions'!$H$118),$F60*N(AL60)*avg_hrs)</f>
        <v>40855.5</v>
      </c>
      <c r="CS60" s="255">
        <f>IF(OR($C60="Non-Labour",$C60="Labour-related"),IF(Inputs!$DT60=$F$1,Inputs!CS60,Inputs!CS60*'Key assumptions'!$H$118),$F60*N(AM60)*avg_hrs)</f>
        <v>40855.5</v>
      </c>
      <c r="CT60" s="255">
        <f>IF(OR($C60="Non-Labour",$C60="Labour-related"),IF(Inputs!$DT60=$F$1,Inputs!CT60,Inputs!CT60*'Key assumptions'!$H$118),$F60*N(AN60)*avg_hrs)</f>
        <v>40855.5</v>
      </c>
      <c r="CU60" s="255">
        <f>IF(OR($C60="Non-Labour",$C60="Labour-related"),IF(Inputs!$DT60=$F$1,Inputs!CU60,Inputs!CU60*'Key assumptions'!$H$118),$F60*N(AO60)*avg_hrs)</f>
        <v>40855.5</v>
      </c>
      <c r="CV60" s="255">
        <f>IF(OR($C60="Non-Labour",$C60="Labour-related"),IF(Inputs!$DT60=$F$1,Inputs!CV60,Inputs!CV60*'Key assumptions'!$H$118),$F60*N(AP60)*avg_hrs)</f>
        <v>40855.5</v>
      </c>
      <c r="CW60" s="255">
        <f>IF(OR($C60="Non-Labour",$C60="Labour-related"),IF(Inputs!$DT60=$F$1,Inputs!CW60,Inputs!CW60*'Key assumptions'!$H$118),$F60*N(AQ60)*avg_hrs)</f>
        <v>40855.5</v>
      </c>
      <c r="CX60" s="255">
        <f>IF(OR($C60="Non-Labour",$C60="Labour-related"),IF(Inputs!$DT60=$F$1,Inputs!CX60,Inputs!CX60*'Key assumptions'!$H$118),$F60*N(AR60)*avg_hrs)</f>
        <v>40855.5</v>
      </c>
      <c r="CY60" s="255">
        <f>IF(OR($C60="Non-Labour",$C60="Labour-related"),IF(Inputs!$DT60=$F$1,Inputs!CY60,Inputs!CY60*'Key assumptions'!$H$118),$F60*N(AS60)*avg_hrs)</f>
        <v>40855.5</v>
      </c>
      <c r="CZ60" s="255">
        <f>IF(OR($C60="Non-Labour",$C60="Labour-related"),IF(Inputs!$DT60=$F$1,Inputs!CZ60,Inputs!CZ60*'Key assumptions'!$H$118),$F60*N(AT60)*avg_hrs)</f>
        <v>40855.5</v>
      </c>
      <c r="DA60" s="255">
        <f>IF(OR($C60="Non-Labour",$C60="Labour-related"),IF(Inputs!$DT60=$F$1,Inputs!DA60,Inputs!DA60*'Key assumptions'!$H$118),$F60*N(AU60)*avg_hrs)</f>
        <v>40855.5</v>
      </c>
      <c r="DB60" s="255">
        <f>IF(OR($C60="Non-Labour",$C60="Labour-related"),IF(Inputs!$DT60=$F$1,Inputs!DB60,Inputs!DB60*'Key assumptions'!$H$118),$F60*N(AV60)*avg_hrs)</f>
        <v>40855.5</v>
      </c>
      <c r="DC60" s="255">
        <f>IF(OR($C60="Non-Labour",$C60="Labour-related"),IF(Inputs!$DT60=$F$1,Inputs!DC60,Inputs!DC60*'Key assumptions'!$H$118),$F60*N(AW60)*avg_hrs)</f>
        <v>40855.5</v>
      </c>
      <c r="DD60" s="255">
        <f>IF(OR($C60="Non-Labour",$C60="Labour-related"),IF(Inputs!$DT60=$F$1,Inputs!DD60,Inputs!DD60*'Key assumptions'!$H$118),$F60*N(AX60)*avg_hrs)</f>
        <v>0</v>
      </c>
      <c r="DE60" s="255">
        <f>IF(OR($C60="Non-Labour",$C60="Labour-related"),IF(Inputs!$DT60=$F$1,Inputs!DE60,Inputs!DE60*'Key assumptions'!$H$118),$F60*N(AY60)*avg_hrs)</f>
        <v>0</v>
      </c>
      <c r="DF60" s="255">
        <f>IF(OR($C60="Non-Labour",$C60="Labour-related"),IF(Inputs!$DT60=$F$1,Inputs!DF60,Inputs!DF60*'Key assumptions'!$H$118),$F60*N(AZ60)*avg_hrs)</f>
        <v>0</v>
      </c>
      <c r="DG60" s="255">
        <f>IF(OR($C60="Non-Labour",$C60="Labour-related"),IF(Inputs!$DT60=$F$1,Inputs!DG60,Inputs!DG60*'Key assumptions'!$H$118),$F60*N(BA60)*avg_hrs)</f>
        <v>0</v>
      </c>
      <c r="DH60" s="255">
        <f>IF(OR($C60="Non-Labour",$C60="Labour-related"),IF(Inputs!$DT60=$F$1,Inputs!DH60,Inputs!DH60*'Key assumptions'!$H$118),$F60*N(BB60)*avg_hrs)</f>
        <v>0</v>
      </c>
      <c r="DI60" s="255">
        <f>IF(OR($C60="Non-Labour",$C60="Labour-related"),IF(Inputs!$DT60=$F$1,Inputs!DI60,Inputs!DI60*'Key assumptions'!$H$118),$F60*N(BC60)*avg_hrs)</f>
        <v>0</v>
      </c>
      <c r="DJ60" s="255">
        <f>IF(OR($C60="Non-Labour",$C60="Labour-related"),IF(Inputs!$DT60=$F$1,Inputs!DJ60,Inputs!DJ60*'Key assumptions'!$H$118),$F60*N(BD60)*avg_hrs)</f>
        <v>0</v>
      </c>
      <c r="DK60" s="255">
        <f>IF(OR($C60="Non-Labour",$C60="Labour-related"),IF(Inputs!$DT60=$F$1,Inputs!DK60,Inputs!DK60*'Key assumptions'!$H$118),$F60*N(BE60)*avg_hrs)</f>
        <v>0</v>
      </c>
      <c r="DL60" s="255">
        <f>IF(OR($C60="Non-Labour",$C60="Labour-related"),IF(Inputs!$DT60=$F$1,Inputs!DL60,Inputs!DL60*'Key assumptions'!$H$118),$F60*N(BF60)*avg_hrs)</f>
        <v>0</v>
      </c>
      <c r="DM60" s="255">
        <f>IF(OR($C60="Non-Labour",$C60="Labour-related"),IF(Inputs!$DT60=$F$1,Inputs!DM60,Inputs!DM60*'Key assumptions'!$H$118),$F60*N(BG60)*avg_hrs)</f>
        <v>0</v>
      </c>
      <c r="DN60" s="255">
        <f>IF(OR($C60="Non-Labour",$C60="Labour-related"),IF(Inputs!$DT60=$F$1,Inputs!DN60,Inputs!DN60*'Key assumptions'!$H$118),$F60*N(BH60)*avg_hrs)</f>
        <v>0</v>
      </c>
      <c r="DO60" s="255">
        <f>IF(OR($C60="Non-Labour",$C60="Labour-related"),IF(Inputs!$DT60=$F$1,Inputs!DO60,Inputs!DO60*'Key assumptions'!$H$118),$F60*N(BI60)*avg_hrs)</f>
        <v>0</v>
      </c>
      <c r="DP60" s="255">
        <f>IF(OR($C60="Non-Labour",$C60="Labour-related"),IF(Inputs!$DT60=$F$1,Inputs!DP60,Inputs!DP60*'Key assumptions'!$H$118),$F60*N(BJ60)*avg_hrs)</f>
        <v>0</v>
      </c>
      <c r="DQ60" s="255">
        <f>IF(OR($C60="Non-Labour",$C60="Labour-related"),IF(Inputs!$DT60=$F$1,Inputs!DQ60,Inputs!DQ60*'Key assumptions'!$H$118),$F60*N(BK60)*avg_hrs)</f>
        <v>0</v>
      </c>
      <c r="DR60" s="255">
        <f>IF(OR($C60="Non-Labour",$C60="Labour-related"),IF(Inputs!$DT60=$F$1,Inputs!DR60,Inputs!DR60*'Key assumptions'!$H$118),$F60*N(BL60)*avg_hrs)</f>
        <v>0</v>
      </c>
      <c r="DT60" s="133" t="s">
        <v>213</v>
      </c>
      <c r="DU60" s="304"/>
      <c r="DV60" s="304"/>
      <c r="DW60" s="304"/>
      <c r="DX60" s="304"/>
      <c r="DY60" s="304"/>
      <c r="DZ60" s="304"/>
      <c r="EA60" s="255">
        <v>147079.79999999999</v>
      </c>
      <c r="EB60" s="255">
        <v>490266</v>
      </c>
      <c r="EC60" s="255">
        <v>490266</v>
      </c>
      <c r="ED60" s="255">
        <f t="shared" si="10"/>
        <v>367699.5</v>
      </c>
      <c r="EE60" s="255">
        <f t="shared" si="10"/>
        <v>0</v>
      </c>
      <c r="EF60" s="255">
        <f t="shared" si="7"/>
        <v>1495311.3</v>
      </c>
    </row>
    <row r="61" spans="1:136" x14ac:dyDescent="0.4">
      <c r="A61" s="133" t="str">
        <f>Inputs!A61</f>
        <v/>
      </c>
      <c r="B61" s="133" t="str">
        <f>Inputs!B61</f>
        <v/>
      </c>
      <c r="C61" s="133" t="str">
        <f>Inputs!C61</f>
        <v/>
      </c>
      <c r="D61" s="133">
        <f>Inputs!D61</f>
        <v>606806</v>
      </c>
      <c r="E61" s="133" t="str">
        <f>Inputs!E61</f>
        <v>CWO  - Property</v>
      </c>
      <c r="F61" s="290">
        <f>IF(Inputs!DT61=$F$1,Inputs!F61,
IF(Inputs!DT61='Key assumptions'!$E$118,Inputs!F61*'Key assumptions'!$H$118,Inputs!F61*'Key assumptions'!$H$119))</f>
        <v>0</v>
      </c>
      <c r="G61" s="290">
        <f>IF(Inputs!DT61=$F$1,Inputs!G61,Inputs!G61*'Key assumptions'!$H$118)</f>
        <v>0</v>
      </c>
      <c r="H61" s="281"/>
      <c r="I61" s="281"/>
      <c r="J61" s="281"/>
      <c r="K61" s="281"/>
      <c r="L61" s="281"/>
      <c r="M61" s="389" t="str">
        <f>Inputs!M61</f>
        <v>[C-i-C]</v>
      </c>
      <c r="N61" s="389" t="str">
        <f>Inputs!N61</f>
        <v>[C-i-C]</v>
      </c>
      <c r="O61" s="389" t="str">
        <f>Inputs!O61</f>
        <v>[C-i-C]</v>
      </c>
      <c r="P61" s="389" t="str">
        <f>Inputs!P61</f>
        <v>[C-i-C]</v>
      </c>
      <c r="Q61" s="389" t="str">
        <f>Inputs!Q61</f>
        <v>[C-i-C]</v>
      </c>
      <c r="R61" s="389" t="str">
        <f>Inputs!R61</f>
        <v>[C-i-C]</v>
      </c>
      <c r="S61" s="389" t="str">
        <f>Inputs!S61</f>
        <v>[C-i-C]</v>
      </c>
      <c r="T61" s="389" t="str">
        <f>Inputs!T61</f>
        <v>[C-i-C]</v>
      </c>
      <c r="U61" s="389" t="str">
        <f>Inputs!U61</f>
        <v>[C-i-C]</v>
      </c>
      <c r="V61" s="389" t="str">
        <f>Inputs!V61</f>
        <v>[C-i-C]</v>
      </c>
      <c r="W61" s="389" t="str">
        <f>Inputs!W61</f>
        <v>[C-i-C]</v>
      </c>
      <c r="X61" s="389" t="str">
        <f>Inputs!X61</f>
        <v>[C-i-C]</v>
      </c>
      <c r="Y61" s="389" t="str">
        <f>Inputs!Y61</f>
        <v>[C-i-C]</v>
      </c>
      <c r="Z61" s="389" t="str">
        <f>Inputs!Z61</f>
        <v>[C-i-C]</v>
      </c>
      <c r="AA61" s="389" t="str">
        <f>Inputs!AA61</f>
        <v>[C-i-C]</v>
      </c>
      <c r="AB61" s="389" t="str">
        <f>Inputs!AB61</f>
        <v>[C-i-C]</v>
      </c>
      <c r="AC61" s="389" t="str">
        <f>Inputs!AC61</f>
        <v>[C-i-C]</v>
      </c>
      <c r="AD61" s="389" t="str">
        <f>Inputs!AD61</f>
        <v>[C-i-C]</v>
      </c>
      <c r="AE61" s="389" t="str">
        <f>Inputs!AE61</f>
        <v>[C-i-C]</v>
      </c>
      <c r="AF61" s="389" t="str">
        <f>Inputs!AF61</f>
        <v>[C-i-C]</v>
      </c>
      <c r="AG61" s="389" t="str">
        <f>Inputs!AG61</f>
        <v>[C-i-C]</v>
      </c>
      <c r="AH61" s="389" t="str">
        <f>Inputs!AH61</f>
        <v>[C-i-C]</v>
      </c>
      <c r="AI61" s="254" t="str">
        <f>Inputs!AI61</f>
        <v/>
      </c>
      <c r="AJ61" s="254" t="str">
        <f>Inputs!AJ61</f>
        <v/>
      </c>
      <c r="AK61" s="254" t="str">
        <f>Inputs!AK61</f>
        <v/>
      </c>
      <c r="AL61" s="254" t="str">
        <f>Inputs!AL61</f>
        <v/>
      </c>
      <c r="AM61" s="254" t="str">
        <f>Inputs!AM61</f>
        <v/>
      </c>
      <c r="AN61" s="254" t="str">
        <f>Inputs!AN61</f>
        <v/>
      </c>
      <c r="AO61" s="254" t="str">
        <f>Inputs!AO61</f>
        <v/>
      </c>
      <c r="AP61" s="254" t="str">
        <f>Inputs!AP61</f>
        <v/>
      </c>
      <c r="AQ61" s="254" t="str">
        <f>Inputs!AQ61</f>
        <v/>
      </c>
      <c r="AR61" s="254" t="str">
        <f>Inputs!AR61</f>
        <v/>
      </c>
      <c r="AS61" s="254" t="str">
        <f>Inputs!AS61</f>
        <v/>
      </c>
      <c r="AT61" s="254" t="str">
        <f>Inputs!AT61</f>
        <v/>
      </c>
      <c r="AU61" s="254" t="str">
        <f>Inputs!AU61</f>
        <v/>
      </c>
      <c r="AV61" s="254" t="str">
        <f>Inputs!AV61</f>
        <v/>
      </c>
      <c r="AW61" s="254" t="str">
        <f>Inputs!AW61</f>
        <v/>
      </c>
      <c r="AX61" s="254" t="str">
        <f>Inputs!AX61</f>
        <v/>
      </c>
      <c r="AY61" s="254" t="str">
        <f>Inputs!AY61</f>
        <v/>
      </c>
      <c r="AZ61" s="254" t="str">
        <f>Inputs!AZ61</f>
        <v/>
      </c>
      <c r="BA61" s="254" t="str">
        <f>Inputs!BA61</f>
        <v/>
      </c>
      <c r="BB61" s="254" t="str">
        <f>Inputs!BB61</f>
        <v/>
      </c>
      <c r="BC61" s="254" t="str">
        <f>Inputs!BC61</f>
        <v/>
      </c>
      <c r="BD61" s="254" t="str">
        <f>Inputs!BD61</f>
        <v/>
      </c>
      <c r="BE61" s="254" t="str">
        <f>Inputs!BE61</f>
        <v/>
      </c>
      <c r="BF61" s="254" t="str">
        <f>Inputs!BF61</f>
        <v/>
      </c>
      <c r="BG61" s="254" t="str">
        <f>Inputs!BG61</f>
        <v/>
      </c>
      <c r="BH61" s="254" t="str">
        <f>Inputs!BH61</f>
        <v/>
      </c>
      <c r="BI61" s="254" t="str">
        <f>Inputs!BI61</f>
        <v/>
      </c>
      <c r="BJ61" s="254" t="str">
        <f>Inputs!BJ61</f>
        <v/>
      </c>
      <c r="BK61" s="254" t="str">
        <f>Inputs!BK61</f>
        <v/>
      </c>
      <c r="BL61" s="254" t="str">
        <f>Inputs!BL61</f>
        <v/>
      </c>
      <c r="BN61" s="255">
        <f>IF(OR($C61="Non-Labour",$C61="Labour-related"),IF(Inputs!$DT61=$F$1,Inputs!BN61,Inputs!BN61*'Key assumptions'!$H$118),$F61*N(H61)*avg_hrs)</f>
        <v>0</v>
      </c>
      <c r="BO61" s="255">
        <f>IF(OR($C61="Non-Labour",$C61="Labour-related"),IF(Inputs!$DT61=$F$1,Inputs!BO61,Inputs!BO61*'Key assumptions'!$H$118),$F61*N(I61)*avg_hrs)</f>
        <v>0</v>
      </c>
      <c r="BP61" s="255">
        <f>IF(OR($C61="Non-Labour",$C61="Labour-related"),IF(Inputs!$DT61=$F$1,Inputs!BP61,Inputs!BP61*'Key assumptions'!$H$118),$F61*N(J61)*avg_hrs)</f>
        <v>0</v>
      </c>
      <c r="BQ61" s="255">
        <f>IF(OR($C61="Non-Labour",$C61="Labour-related"),IF(Inputs!$DT61=$F$1,Inputs!BQ61,Inputs!BQ61*'Key assumptions'!$H$118),$F61*N(K61)*avg_hrs)</f>
        <v>0</v>
      </c>
      <c r="BR61" s="255">
        <f>IF(OR($C61="Non-Labour",$C61="Labour-related"),IF(Inputs!$DT61=$F$1,Inputs!BR61,Inputs!BR61*'Key assumptions'!$H$118),$F61*N(L61)*avg_hrs)</f>
        <v>0</v>
      </c>
      <c r="BS61" s="390" t="s">
        <v>411</v>
      </c>
      <c r="BT61" s="390" t="s">
        <v>411</v>
      </c>
      <c r="BU61" s="390" t="s">
        <v>411</v>
      </c>
      <c r="BV61" s="390" t="s">
        <v>411</v>
      </c>
      <c r="BW61" s="390" t="s">
        <v>411</v>
      </c>
      <c r="BX61" s="390" t="s">
        <v>411</v>
      </c>
      <c r="BY61" s="390" t="s">
        <v>411</v>
      </c>
      <c r="BZ61" s="390" t="s">
        <v>411</v>
      </c>
      <c r="CA61" s="390" t="s">
        <v>411</v>
      </c>
      <c r="CB61" s="390" t="s">
        <v>411</v>
      </c>
      <c r="CC61" s="390" t="s">
        <v>411</v>
      </c>
      <c r="CD61" s="390" t="s">
        <v>411</v>
      </c>
      <c r="CE61" s="390" t="s">
        <v>411</v>
      </c>
      <c r="CF61" s="390" t="s">
        <v>411</v>
      </c>
      <c r="CG61" s="390" t="s">
        <v>411</v>
      </c>
      <c r="CH61" s="390" t="s">
        <v>411</v>
      </c>
      <c r="CI61" s="390" t="s">
        <v>411</v>
      </c>
      <c r="CJ61" s="390" t="s">
        <v>411</v>
      </c>
      <c r="CK61" s="390" t="s">
        <v>411</v>
      </c>
      <c r="CL61" s="390" t="s">
        <v>411</v>
      </c>
      <c r="CM61" s="390" t="s">
        <v>411</v>
      </c>
      <c r="CN61" s="390" t="s">
        <v>411</v>
      </c>
      <c r="CO61" s="255">
        <f>IF(OR($C61="Non-Labour",$C61="Labour-related"),IF(Inputs!$DT61=$F$1,Inputs!CO61,Inputs!CO61*'Key assumptions'!$H$118),$F61*N(AI61)*avg_hrs)</f>
        <v>0</v>
      </c>
      <c r="CP61" s="255">
        <f>IF(OR($C61="Non-Labour",$C61="Labour-related"),IF(Inputs!$DT61=$F$1,Inputs!CP61,Inputs!CP61*'Key assumptions'!$H$118),$F61*N(AJ61)*avg_hrs)</f>
        <v>0</v>
      </c>
      <c r="CQ61" s="255">
        <f>IF(OR($C61="Non-Labour",$C61="Labour-related"),IF(Inputs!$DT61=$F$1,Inputs!CQ61,Inputs!CQ61*'Key assumptions'!$H$118),$F61*N(AK61)*avg_hrs)</f>
        <v>0</v>
      </c>
      <c r="CR61" s="255">
        <f>IF(OR($C61="Non-Labour",$C61="Labour-related"),IF(Inputs!$DT61=$F$1,Inputs!CR61,Inputs!CR61*'Key assumptions'!$H$118),$F61*N(AL61)*avg_hrs)</f>
        <v>0</v>
      </c>
      <c r="CS61" s="255">
        <f>IF(OR($C61="Non-Labour",$C61="Labour-related"),IF(Inputs!$DT61=$F$1,Inputs!CS61,Inputs!CS61*'Key assumptions'!$H$118),$F61*N(AM61)*avg_hrs)</f>
        <v>0</v>
      </c>
      <c r="CT61" s="255">
        <f>IF(OR($C61="Non-Labour",$C61="Labour-related"),IF(Inputs!$DT61=$F$1,Inputs!CT61,Inputs!CT61*'Key assumptions'!$H$118),$F61*N(AN61)*avg_hrs)</f>
        <v>0</v>
      </c>
      <c r="CU61" s="255">
        <f>IF(OR($C61="Non-Labour",$C61="Labour-related"),IF(Inputs!$DT61=$F$1,Inputs!CU61,Inputs!CU61*'Key assumptions'!$H$118),$F61*N(AO61)*avg_hrs)</f>
        <v>0</v>
      </c>
      <c r="CV61" s="255">
        <f>IF(OR($C61="Non-Labour",$C61="Labour-related"),IF(Inputs!$DT61=$F$1,Inputs!CV61,Inputs!CV61*'Key assumptions'!$H$118),$F61*N(AP61)*avg_hrs)</f>
        <v>0</v>
      </c>
      <c r="CW61" s="255">
        <f>IF(OR($C61="Non-Labour",$C61="Labour-related"),IF(Inputs!$DT61=$F$1,Inputs!CW61,Inputs!CW61*'Key assumptions'!$H$118),$F61*N(AQ61)*avg_hrs)</f>
        <v>0</v>
      </c>
      <c r="CX61" s="255">
        <f>IF(OR($C61="Non-Labour",$C61="Labour-related"),IF(Inputs!$DT61=$F$1,Inputs!CX61,Inputs!CX61*'Key assumptions'!$H$118),$F61*N(AR61)*avg_hrs)</f>
        <v>0</v>
      </c>
      <c r="CY61" s="255">
        <f>IF(OR($C61="Non-Labour",$C61="Labour-related"),IF(Inputs!$DT61=$F$1,Inputs!CY61,Inputs!CY61*'Key assumptions'!$H$118),$F61*N(AS61)*avg_hrs)</f>
        <v>0</v>
      </c>
      <c r="CZ61" s="255">
        <f>IF(OR($C61="Non-Labour",$C61="Labour-related"),IF(Inputs!$DT61=$F$1,Inputs!CZ61,Inputs!CZ61*'Key assumptions'!$H$118),$F61*N(AT61)*avg_hrs)</f>
        <v>0</v>
      </c>
      <c r="DA61" s="255">
        <f>IF(OR($C61="Non-Labour",$C61="Labour-related"),IF(Inputs!$DT61=$F$1,Inputs!DA61,Inputs!DA61*'Key assumptions'!$H$118),$F61*N(AU61)*avg_hrs)</f>
        <v>0</v>
      </c>
      <c r="DB61" s="255">
        <f>IF(OR($C61="Non-Labour",$C61="Labour-related"),IF(Inputs!$DT61=$F$1,Inputs!DB61,Inputs!DB61*'Key assumptions'!$H$118),$F61*N(AV61)*avg_hrs)</f>
        <v>0</v>
      </c>
      <c r="DC61" s="255">
        <f>IF(OR($C61="Non-Labour",$C61="Labour-related"),IF(Inputs!$DT61=$F$1,Inputs!DC61,Inputs!DC61*'Key assumptions'!$H$118),$F61*N(AW61)*avg_hrs)</f>
        <v>0</v>
      </c>
      <c r="DD61" s="255">
        <f>IF(OR($C61="Non-Labour",$C61="Labour-related"),IF(Inputs!$DT61=$F$1,Inputs!DD61,Inputs!DD61*'Key assumptions'!$H$118),$F61*N(AX61)*avg_hrs)</f>
        <v>0</v>
      </c>
      <c r="DE61" s="255">
        <f>IF(OR($C61="Non-Labour",$C61="Labour-related"),IF(Inputs!$DT61=$F$1,Inputs!DE61,Inputs!DE61*'Key assumptions'!$H$118),$F61*N(AY61)*avg_hrs)</f>
        <v>0</v>
      </c>
      <c r="DF61" s="255">
        <f>IF(OR($C61="Non-Labour",$C61="Labour-related"),IF(Inputs!$DT61=$F$1,Inputs!DF61,Inputs!DF61*'Key assumptions'!$H$118),$F61*N(AZ61)*avg_hrs)</f>
        <v>0</v>
      </c>
      <c r="DG61" s="255">
        <f>IF(OR($C61="Non-Labour",$C61="Labour-related"),IF(Inputs!$DT61=$F$1,Inputs!DG61,Inputs!DG61*'Key assumptions'!$H$118),$F61*N(BA61)*avg_hrs)</f>
        <v>0</v>
      </c>
      <c r="DH61" s="255">
        <f>IF(OR($C61="Non-Labour",$C61="Labour-related"),IF(Inputs!$DT61=$F$1,Inputs!DH61,Inputs!DH61*'Key assumptions'!$H$118),$F61*N(BB61)*avg_hrs)</f>
        <v>0</v>
      </c>
      <c r="DI61" s="255">
        <f>IF(OR($C61="Non-Labour",$C61="Labour-related"),IF(Inputs!$DT61=$F$1,Inputs!DI61,Inputs!DI61*'Key assumptions'!$H$118),$F61*N(BC61)*avg_hrs)</f>
        <v>0</v>
      </c>
      <c r="DJ61" s="255">
        <f>IF(OR($C61="Non-Labour",$C61="Labour-related"),IF(Inputs!$DT61=$F$1,Inputs!DJ61,Inputs!DJ61*'Key assumptions'!$H$118),$F61*N(BD61)*avg_hrs)</f>
        <v>0</v>
      </c>
      <c r="DK61" s="255">
        <f>IF(OR($C61="Non-Labour",$C61="Labour-related"),IF(Inputs!$DT61=$F$1,Inputs!DK61,Inputs!DK61*'Key assumptions'!$H$118),$F61*N(BE61)*avg_hrs)</f>
        <v>0</v>
      </c>
      <c r="DL61" s="255">
        <f>IF(OR($C61="Non-Labour",$C61="Labour-related"),IF(Inputs!$DT61=$F$1,Inputs!DL61,Inputs!DL61*'Key assumptions'!$H$118),$F61*N(BF61)*avg_hrs)</f>
        <v>0</v>
      </c>
      <c r="DM61" s="255">
        <f>IF(OR($C61="Non-Labour",$C61="Labour-related"),IF(Inputs!$DT61=$F$1,Inputs!DM61,Inputs!DM61*'Key assumptions'!$H$118),$F61*N(BG61)*avg_hrs)</f>
        <v>0</v>
      </c>
      <c r="DN61" s="255">
        <f>IF(OR($C61="Non-Labour",$C61="Labour-related"),IF(Inputs!$DT61=$F$1,Inputs!DN61,Inputs!DN61*'Key assumptions'!$H$118),$F61*N(BH61)*avg_hrs)</f>
        <v>0</v>
      </c>
      <c r="DO61" s="255">
        <f>IF(OR($C61="Non-Labour",$C61="Labour-related"),IF(Inputs!$DT61=$F$1,Inputs!DO61,Inputs!DO61*'Key assumptions'!$H$118),$F61*N(BI61)*avg_hrs)</f>
        <v>0</v>
      </c>
      <c r="DP61" s="255">
        <f>IF(OR($C61="Non-Labour",$C61="Labour-related"),IF(Inputs!$DT61=$F$1,Inputs!DP61,Inputs!DP61*'Key assumptions'!$H$118),$F61*N(BJ61)*avg_hrs)</f>
        <v>0</v>
      </c>
      <c r="DQ61" s="255">
        <f>IF(OR($C61="Non-Labour",$C61="Labour-related"),IF(Inputs!$DT61=$F$1,Inputs!DQ61,Inputs!DQ61*'Key assumptions'!$H$118),$F61*N(BK61)*avg_hrs)</f>
        <v>0</v>
      </c>
      <c r="DR61" s="255">
        <f>IF(OR($C61="Non-Labour",$C61="Labour-related"),IF(Inputs!$DT61=$F$1,Inputs!DR61,Inputs!DR61*'Key assumptions'!$H$118),$F61*N(BL61)*avg_hrs)</f>
        <v>0</v>
      </c>
      <c r="DT61" s="133" t="s">
        <v>213</v>
      </c>
      <c r="DU61" s="304"/>
      <c r="DV61" s="304"/>
      <c r="DW61" s="304"/>
      <c r="DX61" s="304"/>
      <c r="DY61" s="304"/>
      <c r="DZ61" s="304"/>
      <c r="EA61" s="255">
        <v>0</v>
      </c>
      <c r="EB61" s="255">
        <v>0</v>
      </c>
      <c r="EC61" s="255">
        <v>0</v>
      </c>
      <c r="ED61" s="255">
        <f t="shared" si="10"/>
        <v>0</v>
      </c>
      <c r="EE61" s="255">
        <f t="shared" si="10"/>
        <v>0</v>
      </c>
      <c r="EF61" s="255">
        <f t="shared" si="7"/>
        <v>0</v>
      </c>
    </row>
    <row r="62" spans="1:136" x14ac:dyDescent="0.4">
      <c r="A62" s="133" t="str">
        <f>Inputs!A62</f>
        <v>Land and Environment</v>
      </c>
      <c r="B62" s="133" t="str">
        <f>Inputs!B62</f>
        <v>N/A</v>
      </c>
      <c r="C62" s="133" t="str">
        <f>Inputs!C62</f>
        <v>Internal Labour</v>
      </c>
      <c r="D62" s="133">
        <f>Inputs!D62</f>
        <v>606806</v>
      </c>
      <c r="E62" s="133" t="str">
        <f>Inputs!E62</f>
        <v>Property Officer / Land Economist</v>
      </c>
      <c r="F62" s="290">
        <f>IF(Inputs!DT62=$F$1,Inputs!F62,
IF(Inputs!DT62='Key assumptions'!$E$118,Inputs!F62*'Key assumptions'!$H$118,Inputs!F62*'Key assumptions'!$H$119))</f>
        <v>208.74</v>
      </c>
      <c r="G62" s="290">
        <f>IF(Inputs!DT62=$F$1,Inputs!G62,Inputs!G62*'Key assumptions'!$H$118)</f>
        <v>91.43088017751478</v>
      </c>
      <c r="H62" s="281"/>
      <c r="I62" s="281"/>
      <c r="J62" s="281"/>
      <c r="K62" s="281"/>
      <c r="L62" s="281"/>
      <c r="M62" s="389" t="str">
        <f>Inputs!M62</f>
        <v>[C-i-C]</v>
      </c>
      <c r="N62" s="389" t="str">
        <f>Inputs!N62</f>
        <v>[C-i-C]</v>
      </c>
      <c r="O62" s="389" t="str">
        <f>Inputs!O62</f>
        <v>[C-i-C]</v>
      </c>
      <c r="P62" s="389" t="str">
        <f>Inputs!P62</f>
        <v>[C-i-C]</v>
      </c>
      <c r="Q62" s="389" t="str">
        <f>Inputs!Q62</f>
        <v>[C-i-C]</v>
      </c>
      <c r="R62" s="389" t="str">
        <f>Inputs!R62</f>
        <v>[C-i-C]</v>
      </c>
      <c r="S62" s="389" t="str">
        <f>Inputs!S62</f>
        <v>[C-i-C]</v>
      </c>
      <c r="T62" s="389" t="str">
        <f>Inputs!T62</f>
        <v>[C-i-C]</v>
      </c>
      <c r="U62" s="389" t="str">
        <f>Inputs!U62</f>
        <v>[C-i-C]</v>
      </c>
      <c r="V62" s="389" t="str">
        <f>Inputs!V62</f>
        <v>[C-i-C]</v>
      </c>
      <c r="W62" s="389" t="str">
        <f>Inputs!W62</f>
        <v>[C-i-C]</v>
      </c>
      <c r="X62" s="389" t="str">
        <f>Inputs!X62</f>
        <v>[C-i-C]</v>
      </c>
      <c r="Y62" s="389" t="str">
        <f>Inputs!Y62</f>
        <v>[C-i-C]</v>
      </c>
      <c r="Z62" s="389" t="str">
        <f>Inputs!Z62</f>
        <v>[C-i-C]</v>
      </c>
      <c r="AA62" s="389" t="str">
        <f>Inputs!AA62</f>
        <v>[C-i-C]</v>
      </c>
      <c r="AB62" s="389" t="str">
        <f>Inputs!AB62</f>
        <v>[C-i-C]</v>
      </c>
      <c r="AC62" s="389" t="str">
        <f>Inputs!AC62</f>
        <v>[C-i-C]</v>
      </c>
      <c r="AD62" s="389" t="str">
        <f>Inputs!AD62</f>
        <v>[C-i-C]</v>
      </c>
      <c r="AE62" s="389" t="str">
        <f>Inputs!AE62</f>
        <v>[C-i-C]</v>
      </c>
      <c r="AF62" s="389" t="str">
        <f>Inputs!AF62</f>
        <v>[C-i-C]</v>
      </c>
      <c r="AG62" s="389" t="str">
        <f>Inputs!AG62</f>
        <v>[C-i-C]</v>
      </c>
      <c r="AH62" s="389" t="str">
        <f>Inputs!AH62</f>
        <v>[C-i-C]</v>
      </c>
      <c r="AI62" s="254">
        <f>Inputs!AI62</f>
        <v>0.05</v>
      </c>
      <c r="AJ62" s="254">
        <f>Inputs!AJ62</f>
        <v>0.05</v>
      </c>
      <c r="AK62" s="254">
        <f>Inputs!AK62</f>
        <v>0.05</v>
      </c>
      <c r="AL62" s="254">
        <f>Inputs!AL62</f>
        <v>0.05</v>
      </c>
      <c r="AM62" s="254">
        <f>Inputs!AM62</f>
        <v>0.05</v>
      </c>
      <c r="AN62" s="254">
        <f>Inputs!AN62</f>
        <v>0.05</v>
      </c>
      <c r="AO62" s="254">
        <f>Inputs!AO62</f>
        <v>0.05</v>
      </c>
      <c r="AP62" s="254">
        <f>Inputs!AP62</f>
        <v>0.05</v>
      </c>
      <c r="AQ62" s="254">
        <f>Inputs!AQ62</f>
        <v>0.05</v>
      </c>
      <c r="AR62" s="254">
        <f>Inputs!AR62</f>
        <v>0.05</v>
      </c>
      <c r="AS62" s="254">
        <f>Inputs!AS62</f>
        <v>0.05</v>
      </c>
      <c r="AT62" s="254">
        <f>Inputs!AT62</f>
        <v>0.05</v>
      </c>
      <c r="AU62" s="254">
        <f>Inputs!AU62</f>
        <v>0.05</v>
      </c>
      <c r="AV62" s="254">
        <f>Inputs!AV62</f>
        <v>0.05</v>
      </c>
      <c r="AW62" s="254">
        <f>Inputs!AW62</f>
        <v>0.05</v>
      </c>
      <c r="AX62" s="254">
        <f>Inputs!AX62</f>
        <v>0</v>
      </c>
      <c r="AY62" s="254">
        <f>Inputs!AY62</f>
        <v>0</v>
      </c>
      <c r="AZ62" s="254">
        <f>Inputs!AZ62</f>
        <v>0</v>
      </c>
      <c r="BA62" s="254">
        <f>Inputs!BA62</f>
        <v>0</v>
      </c>
      <c r="BB62" s="254">
        <f>Inputs!BB62</f>
        <v>0</v>
      </c>
      <c r="BC62" s="254">
        <f>Inputs!BC62</f>
        <v>0</v>
      </c>
      <c r="BD62" s="254">
        <f>Inputs!BD62</f>
        <v>0</v>
      </c>
      <c r="BE62" s="254">
        <f>Inputs!BE62</f>
        <v>0</v>
      </c>
      <c r="BF62" s="254">
        <f>Inputs!BF62</f>
        <v>0</v>
      </c>
      <c r="BG62" s="254">
        <f>Inputs!BG62</f>
        <v>0</v>
      </c>
      <c r="BH62" s="254">
        <f>Inputs!BH62</f>
        <v>0</v>
      </c>
      <c r="BI62" s="254">
        <f>Inputs!BI62</f>
        <v>0</v>
      </c>
      <c r="BJ62" s="254">
        <f>Inputs!BJ62</f>
        <v>0</v>
      </c>
      <c r="BK62" s="254">
        <f>Inputs!BK62</f>
        <v>0</v>
      </c>
      <c r="BL62" s="254">
        <f>Inputs!BL62</f>
        <v>0</v>
      </c>
      <c r="BN62" s="255">
        <f>IF(OR($C62="Non-Labour",$C62="Labour-related"),IF(Inputs!$DT62=$F$1,Inputs!BN62,Inputs!BN62*'Key assumptions'!$H$118),$F62*N(H62)*avg_hrs)</f>
        <v>0</v>
      </c>
      <c r="BO62" s="255">
        <f>IF(OR($C62="Non-Labour",$C62="Labour-related"),IF(Inputs!$DT62=$F$1,Inputs!BO62,Inputs!BO62*'Key assumptions'!$H$118),$F62*N(I62)*avg_hrs)</f>
        <v>0</v>
      </c>
      <c r="BP62" s="255">
        <f>IF(OR($C62="Non-Labour",$C62="Labour-related"),IF(Inputs!$DT62=$F$1,Inputs!BP62,Inputs!BP62*'Key assumptions'!$H$118),$F62*N(J62)*avg_hrs)</f>
        <v>0</v>
      </c>
      <c r="BQ62" s="255">
        <f>IF(OR($C62="Non-Labour",$C62="Labour-related"),IF(Inputs!$DT62=$F$1,Inputs!BQ62,Inputs!BQ62*'Key assumptions'!$H$118),$F62*N(K62)*avg_hrs)</f>
        <v>0</v>
      </c>
      <c r="BR62" s="255">
        <f>IF(OR($C62="Non-Labour",$C62="Labour-related"),IF(Inputs!$DT62=$F$1,Inputs!BR62,Inputs!BR62*'Key assumptions'!$H$118),$F62*N(L62)*avg_hrs)</f>
        <v>0</v>
      </c>
      <c r="BS62" s="390" t="s">
        <v>411</v>
      </c>
      <c r="BT62" s="390" t="s">
        <v>411</v>
      </c>
      <c r="BU62" s="390" t="s">
        <v>411</v>
      </c>
      <c r="BV62" s="390" t="s">
        <v>411</v>
      </c>
      <c r="BW62" s="390" t="s">
        <v>411</v>
      </c>
      <c r="BX62" s="390" t="s">
        <v>411</v>
      </c>
      <c r="BY62" s="390" t="s">
        <v>411</v>
      </c>
      <c r="BZ62" s="390" t="s">
        <v>411</v>
      </c>
      <c r="CA62" s="390" t="s">
        <v>411</v>
      </c>
      <c r="CB62" s="390" t="s">
        <v>411</v>
      </c>
      <c r="CC62" s="390" t="s">
        <v>411</v>
      </c>
      <c r="CD62" s="390" t="s">
        <v>411</v>
      </c>
      <c r="CE62" s="390" t="s">
        <v>411</v>
      </c>
      <c r="CF62" s="390" t="s">
        <v>411</v>
      </c>
      <c r="CG62" s="390" t="s">
        <v>411</v>
      </c>
      <c r="CH62" s="390" t="s">
        <v>411</v>
      </c>
      <c r="CI62" s="390" t="s">
        <v>411</v>
      </c>
      <c r="CJ62" s="390" t="s">
        <v>411</v>
      </c>
      <c r="CK62" s="390" t="s">
        <v>411</v>
      </c>
      <c r="CL62" s="390" t="s">
        <v>411</v>
      </c>
      <c r="CM62" s="390" t="s">
        <v>411</v>
      </c>
      <c r="CN62" s="390" t="s">
        <v>411</v>
      </c>
      <c r="CO62" s="255">
        <f>IF(OR($C62="Non-Labour",$C62="Labour-related"),IF(Inputs!$DT62=$F$1,Inputs!CO62,Inputs!CO62*'Key assumptions'!$H$118),$F62*N(AI62)*avg_hrs)</f>
        <v>1565.5500000000002</v>
      </c>
      <c r="CP62" s="255">
        <f>IF(OR($C62="Non-Labour",$C62="Labour-related"),IF(Inputs!$DT62=$F$1,Inputs!CP62,Inputs!CP62*'Key assumptions'!$H$118),$F62*N(AJ62)*avg_hrs)</f>
        <v>1565.5500000000002</v>
      </c>
      <c r="CQ62" s="255">
        <f>IF(OR($C62="Non-Labour",$C62="Labour-related"),IF(Inputs!$DT62=$F$1,Inputs!CQ62,Inputs!CQ62*'Key assumptions'!$H$118),$F62*N(AK62)*avg_hrs)</f>
        <v>1565.5500000000002</v>
      </c>
      <c r="CR62" s="255">
        <f>IF(OR($C62="Non-Labour",$C62="Labour-related"),IF(Inputs!$DT62=$F$1,Inputs!CR62,Inputs!CR62*'Key assumptions'!$H$118),$F62*N(AL62)*avg_hrs)</f>
        <v>1565.5500000000002</v>
      </c>
      <c r="CS62" s="255">
        <f>IF(OR($C62="Non-Labour",$C62="Labour-related"),IF(Inputs!$DT62=$F$1,Inputs!CS62,Inputs!CS62*'Key assumptions'!$H$118),$F62*N(AM62)*avg_hrs)</f>
        <v>1565.5500000000002</v>
      </c>
      <c r="CT62" s="255">
        <f>IF(OR($C62="Non-Labour",$C62="Labour-related"),IF(Inputs!$DT62=$F$1,Inputs!CT62,Inputs!CT62*'Key assumptions'!$H$118),$F62*N(AN62)*avg_hrs)</f>
        <v>1565.5500000000002</v>
      </c>
      <c r="CU62" s="255">
        <f>IF(OR($C62="Non-Labour",$C62="Labour-related"),IF(Inputs!$DT62=$F$1,Inputs!CU62,Inputs!CU62*'Key assumptions'!$H$118),$F62*N(AO62)*avg_hrs)</f>
        <v>1565.5500000000002</v>
      </c>
      <c r="CV62" s="255">
        <f>IF(OR($C62="Non-Labour",$C62="Labour-related"),IF(Inputs!$DT62=$F$1,Inputs!CV62,Inputs!CV62*'Key assumptions'!$H$118),$F62*N(AP62)*avg_hrs)</f>
        <v>1565.5500000000002</v>
      </c>
      <c r="CW62" s="255">
        <f>IF(OR($C62="Non-Labour",$C62="Labour-related"),IF(Inputs!$DT62=$F$1,Inputs!CW62,Inputs!CW62*'Key assumptions'!$H$118),$F62*N(AQ62)*avg_hrs)</f>
        <v>1565.5500000000002</v>
      </c>
      <c r="CX62" s="255">
        <f>IF(OR($C62="Non-Labour",$C62="Labour-related"),IF(Inputs!$DT62=$F$1,Inputs!CX62,Inputs!CX62*'Key assumptions'!$H$118),$F62*N(AR62)*avg_hrs)</f>
        <v>1565.5500000000002</v>
      </c>
      <c r="CY62" s="255">
        <f>IF(OR($C62="Non-Labour",$C62="Labour-related"),IF(Inputs!$DT62=$F$1,Inputs!CY62,Inputs!CY62*'Key assumptions'!$H$118),$F62*N(AS62)*avg_hrs)</f>
        <v>1565.5500000000002</v>
      </c>
      <c r="CZ62" s="255">
        <f>IF(OR($C62="Non-Labour",$C62="Labour-related"),IF(Inputs!$DT62=$F$1,Inputs!CZ62,Inputs!CZ62*'Key assumptions'!$H$118),$F62*N(AT62)*avg_hrs)</f>
        <v>1565.5500000000002</v>
      </c>
      <c r="DA62" s="255">
        <f>IF(OR($C62="Non-Labour",$C62="Labour-related"),IF(Inputs!$DT62=$F$1,Inputs!DA62,Inputs!DA62*'Key assumptions'!$H$118),$F62*N(AU62)*avg_hrs)</f>
        <v>1565.5500000000002</v>
      </c>
      <c r="DB62" s="255">
        <f>IF(OR($C62="Non-Labour",$C62="Labour-related"),IF(Inputs!$DT62=$F$1,Inputs!DB62,Inputs!DB62*'Key assumptions'!$H$118),$F62*N(AV62)*avg_hrs)</f>
        <v>1565.5500000000002</v>
      </c>
      <c r="DC62" s="255">
        <f>IF(OR($C62="Non-Labour",$C62="Labour-related"),IF(Inputs!$DT62=$F$1,Inputs!DC62,Inputs!DC62*'Key assumptions'!$H$118),$F62*N(AW62)*avg_hrs)</f>
        <v>1565.5500000000002</v>
      </c>
      <c r="DD62" s="255">
        <f>IF(OR($C62="Non-Labour",$C62="Labour-related"),IF(Inputs!$DT62=$F$1,Inputs!DD62,Inputs!DD62*'Key assumptions'!$H$118),$F62*N(AX62)*avg_hrs)</f>
        <v>0</v>
      </c>
      <c r="DE62" s="255">
        <f>IF(OR($C62="Non-Labour",$C62="Labour-related"),IF(Inputs!$DT62=$F$1,Inputs!DE62,Inputs!DE62*'Key assumptions'!$H$118),$F62*N(AY62)*avg_hrs)</f>
        <v>0</v>
      </c>
      <c r="DF62" s="255">
        <f>IF(OR($C62="Non-Labour",$C62="Labour-related"),IF(Inputs!$DT62=$F$1,Inputs!DF62,Inputs!DF62*'Key assumptions'!$H$118),$F62*N(AZ62)*avg_hrs)</f>
        <v>0</v>
      </c>
      <c r="DG62" s="255">
        <f>IF(OR($C62="Non-Labour",$C62="Labour-related"),IF(Inputs!$DT62=$F$1,Inputs!DG62,Inputs!DG62*'Key assumptions'!$H$118),$F62*N(BA62)*avg_hrs)</f>
        <v>0</v>
      </c>
      <c r="DH62" s="255">
        <f>IF(OR($C62="Non-Labour",$C62="Labour-related"),IF(Inputs!$DT62=$F$1,Inputs!DH62,Inputs!DH62*'Key assumptions'!$H$118),$F62*N(BB62)*avg_hrs)</f>
        <v>0</v>
      </c>
      <c r="DI62" s="255">
        <f>IF(OR($C62="Non-Labour",$C62="Labour-related"),IF(Inputs!$DT62=$F$1,Inputs!DI62,Inputs!DI62*'Key assumptions'!$H$118),$F62*N(BC62)*avg_hrs)</f>
        <v>0</v>
      </c>
      <c r="DJ62" s="255">
        <f>IF(OR($C62="Non-Labour",$C62="Labour-related"),IF(Inputs!$DT62=$F$1,Inputs!DJ62,Inputs!DJ62*'Key assumptions'!$H$118),$F62*N(BD62)*avg_hrs)</f>
        <v>0</v>
      </c>
      <c r="DK62" s="255">
        <f>IF(OR($C62="Non-Labour",$C62="Labour-related"),IF(Inputs!$DT62=$F$1,Inputs!DK62,Inputs!DK62*'Key assumptions'!$H$118),$F62*N(BE62)*avg_hrs)</f>
        <v>0</v>
      </c>
      <c r="DL62" s="255">
        <f>IF(OR($C62="Non-Labour",$C62="Labour-related"),IF(Inputs!$DT62=$F$1,Inputs!DL62,Inputs!DL62*'Key assumptions'!$H$118),$F62*N(BF62)*avg_hrs)</f>
        <v>0</v>
      </c>
      <c r="DM62" s="255">
        <f>IF(OR($C62="Non-Labour",$C62="Labour-related"),IF(Inputs!$DT62=$F$1,Inputs!DM62,Inputs!DM62*'Key assumptions'!$H$118),$F62*N(BG62)*avg_hrs)</f>
        <v>0</v>
      </c>
      <c r="DN62" s="255">
        <f>IF(OR($C62="Non-Labour",$C62="Labour-related"),IF(Inputs!$DT62=$F$1,Inputs!DN62,Inputs!DN62*'Key assumptions'!$H$118),$F62*N(BH62)*avg_hrs)</f>
        <v>0</v>
      </c>
      <c r="DO62" s="255">
        <f>IF(OR($C62="Non-Labour",$C62="Labour-related"),IF(Inputs!$DT62=$F$1,Inputs!DO62,Inputs!DO62*'Key assumptions'!$H$118),$F62*N(BI62)*avg_hrs)</f>
        <v>0</v>
      </c>
      <c r="DP62" s="255">
        <f>IF(OR($C62="Non-Labour",$C62="Labour-related"),IF(Inputs!$DT62=$F$1,Inputs!DP62,Inputs!DP62*'Key assumptions'!$H$118),$F62*N(BJ62)*avg_hrs)</f>
        <v>0</v>
      </c>
      <c r="DQ62" s="255">
        <f>IF(OR($C62="Non-Labour",$C62="Labour-related"),IF(Inputs!$DT62=$F$1,Inputs!DQ62,Inputs!DQ62*'Key assumptions'!$H$118),$F62*N(BK62)*avg_hrs)</f>
        <v>0</v>
      </c>
      <c r="DR62" s="255">
        <f>IF(OR($C62="Non-Labour",$C62="Labour-related"),IF(Inputs!$DT62=$F$1,Inputs!DR62,Inputs!DR62*'Key assumptions'!$H$118),$F62*N(BL62)*avg_hrs)</f>
        <v>0</v>
      </c>
      <c r="DT62" s="133" t="s">
        <v>213</v>
      </c>
      <c r="DU62" s="304"/>
      <c r="DV62" s="304"/>
      <c r="DW62" s="304"/>
      <c r="DX62" s="304"/>
      <c r="DY62" s="304"/>
      <c r="DZ62" s="304"/>
      <c r="EA62" s="255">
        <v>125244</v>
      </c>
      <c r="EB62" s="255">
        <v>286495.64999999997</v>
      </c>
      <c r="EC62" s="255">
        <v>18786.599999999999</v>
      </c>
      <c r="ED62" s="255">
        <f t="shared" si="10"/>
        <v>14089.95</v>
      </c>
      <c r="EE62" s="255">
        <f t="shared" si="10"/>
        <v>0</v>
      </c>
      <c r="EF62" s="255">
        <f t="shared" si="7"/>
        <v>444616.19999999995</v>
      </c>
    </row>
    <row r="63" spans="1:136" x14ac:dyDescent="0.4">
      <c r="A63" s="133" t="str">
        <f>Inputs!A63</f>
        <v>Land and Environment</v>
      </c>
      <c r="B63" s="133" t="str">
        <f>Inputs!B63</f>
        <v>N/A</v>
      </c>
      <c r="C63" s="133" t="str">
        <f>Inputs!C63</f>
        <v>Internal Labour</v>
      </c>
      <c r="D63" s="133">
        <f>Inputs!D63</f>
        <v>606806</v>
      </c>
      <c r="E63" s="133" t="str">
        <f>Inputs!E63</f>
        <v>Survey Officer - Senior</v>
      </c>
      <c r="F63" s="290">
        <f>IF(Inputs!DT63=$F$1,Inputs!F63,
IF(Inputs!DT63='Key assumptions'!$E$118,Inputs!F63*'Key assumptions'!$H$118,Inputs!F63*'Key assumptions'!$H$119))</f>
        <v>208.74</v>
      </c>
      <c r="G63" s="290">
        <f>IF(Inputs!DT63=$F$1,Inputs!G63,Inputs!G63*'Key assumptions'!$H$118)</f>
        <v>91.43088017751478</v>
      </c>
      <c r="H63" s="281"/>
      <c r="I63" s="281"/>
      <c r="J63" s="281"/>
      <c r="K63" s="281"/>
      <c r="L63" s="281"/>
      <c r="M63" s="389" t="str">
        <f>Inputs!M63</f>
        <v>[C-i-C]</v>
      </c>
      <c r="N63" s="389" t="str">
        <f>Inputs!N63</f>
        <v>[C-i-C]</v>
      </c>
      <c r="O63" s="389" t="str">
        <f>Inputs!O63</f>
        <v>[C-i-C]</v>
      </c>
      <c r="P63" s="389" t="str">
        <f>Inputs!P63</f>
        <v>[C-i-C]</v>
      </c>
      <c r="Q63" s="389" t="str">
        <f>Inputs!Q63</f>
        <v>[C-i-C]</v>
      </c>
      <c r="R63" s="389" t="str">
        <f>Inputs!R63</f>
        <v>[C-i-C]</v>
      </c>
      <c r="S63" s="389" t="str">
        <f>Inputs!S63</f>
        <v>[C-i-C]</v>
      </c>
      <c r="T63" s="389" t="str">
        <f>Inputs!T63</f>
        <v>[C-i-C]</v>
      </c>
      <c r="U63" s="389" t="str">
        <f>Inputs!U63</f>
        <v>[C-i-C]</v>
      </c>
      <c r="V63" s="389" t="str">
        <f>Inputs!V63</f>
        <v>[C-i-C]</v>
      </c>
      <c r="W63" s="389" t="str">
        <f>Inputs!W63</f>
        <v>[C-i-C]</v>
      </c>
      <c r="X63" s="389" t="str">
        <f>Inputs!X63</f>
        <v>[C-i-C]</v>
      </c>
      <c r="Y63" s="389" t="str">
        <f>Inputs!Y63</f>
        <v>[C-i-C]</v>
      </c>
      <c r="Z63" s="389" t="str">
        <f>Inputs!Z63</f>
        <v>[C-i-C]</v>
      </c>
      <c r="AA63" s="389" t="str">
        <f>Inputs!AA63</f>
        <v>[C-i-C]</v>
      </c>
      <c r="AB63" s="389" t="str">
        <f>Inputs!AB63</f>
        <v>[C-i-C]</v>
      </c>
      <c r="AC63" s="389" t="str">
        <f>Inputs!AC63</f>
        <v>[C-i-C]</v>
      </c>
      <c r="AD63" s="389" t="str">
        <f>Inputs!AD63</f>
        <v>[C-i-C]</v>
      </c>
      <c r="AE63" s="389" t="str">
        <f>Inputs!AE63</f>
        <v>[C-i-C]</v>
      </c>
      <c r="AF63" s="389" t="str">
        <f>Inputs!AF63</f>
        <v>[C-i-C]</v>
      </c>
      <c r="AG63" s="389" t="str">
        <f>Inputs!AG63</f>
        <v>[C-i-C]</v>
      </c>
      <c r="AH63" s="389" t="str">
        <f>Inputs!AH63</f>
        <v>[C-i-C]</v>
      </c>
      <c r="AI63" s="254">
        <f>Inputs!AI63</f>
        <v>0.05</v>
      </c>
      <c r="AJ63" s="254">
        <f>Inputs!AJ63</f>
        <v>0.05</v>
      </c>
      <c r="AK63" s="254">
        <f>Inputs!AK63</f>
        <v>0.05</v>
      </c>
      <c r="AL63" s="254">
        <f>Inputs!AL63</f>
        <v>0.05</v>
      </c>
      <c r="AM63" s="254">
        <f>Inputs!AM63</f>
        <v>0.05</v>
      </c>
      <c r="AN63" s="254">
        <f>Inputs!AN63</f>
        <v>0.05</v>
      </c>
      <c r="AO63" s="254">
        <f>Inputs!AO63</f>
        <v>0.05</v>
      </c>
      <c r="AP63" s="254">
        <f>Inputs!AP63</f>
        <v>0.05</v>
      </c>
      <c r="AQ63" s="254">
        <f>Inputs!AQ63</f>
        <v>0.05</v>
      </c>
      <c r="AR63" s="254">
        <f>Inputs!AR63</f>
        <v>0.05</v>
      </c>
      <c r="AS63" s="254">
        <f>Inputs!AS63</f>
        <v>0.05</v>
      </c>
      <c r="AT63" s="254">
        <f>Inputs!AT63</f>
        <v>0.05</v>
      </c>
      <c r="AU63" s="254">
        <f>Inputs!AU63</f>
        <v>0.05</v>
      </c>
      <c r="AV63" s="254">
        <f>Inputs!AV63</f>
        <v>0.05</v>
      </c>
      <c r="AW63" s="254">
        <f>Inputs!AW63</f>
        <v>0.05</v>
      </c>
      <c r="AX63" s="254">
        <f>Inputs!AX63</f>
        <v>0</v>
      </c>
      <c r="AY63" s="254">
        <f>Inputs!AY63</f>
        <v>0</v>
      </c>
      <c r="AZ63" s="254">
        <f>Inputs!AZ63</f>
        <v>0</v>
      </c>
      <c r="BA63" s="254">
        <f>Inputs!BA63</f>
        <v>0</v>
      </c>
      <c r="BB63" s="254">
        <f>Inputs!BB63</f>
        <v>0</v>
      </c>
      <c r="BC63" s="254">
        <f>Inputs!BC63</f>
        <v>0</v>
      </c>
      <c r="BD63" s="254">
        <f>Inputs!BD63</f>
        <v>0</v>
      </c>
      <c r="BE63" s="254">
        <f>Inputs!BE63</f>
        <v>0</v>
      </c>
      <c r="BF63" s="254">
        <f>Inputs!BF63</f>
        <v>0</v>
      </c>
      <c r="BG63" s="254">
        <f>Inputs!BG63</f>
        <v>0</v>
      </c>
      <c r="BH63" s="254">
        <f>Inputs!BH63</f>
        <v>0</v>
      </c>
      <c r="BI63" s="254">
        <f>Inputs!BI63</f>
        <v>0</v>
      </c>
      <c r="BJ63" s="254">
        <f>Inputs!BJ63</f>
        <v>0</v>
      </c>
      <c r="BK63" s="254">
        <f>Inputs!BK63</f>
        <v>0</v>
      </c>
      <c r="BL63" s="254">
        <f>Inputs!BL63</f>
        <v>0</v>
      </c>
      <c r="BN63" s="255">
        <f>IF(OR($C63="Non-Labour",$C63="Labour-related"),IF(Inputs!$DT63=$F$1,Inputs!BN63,Inputs!BN63*'Key assumptions'!$H$118),$F63*N(H63)*avg_hrs)</f>
        <v>0</v>
      </c>
      <c r="BO63" s="255">
        <f>IF(OR($C63="Non-Labour",$C63="Labour-related"),IF(Inputs!$DT63=$F$1,Inputs!BO63,Inputs!BO63*'Key assumptions'!$H$118),$F63*N(I63)*avg_hrs)</f>
        <v>0</v>
      </c>
      <c r="BP63" s="255">
        <f>IF(OR($C63="Non-Labour",$C63="Labour-related"),IF(Inputs!$DT63=$F$1,Inputs!BP63,Inputs!BP63*'Key assumptions'!$H$118),$F63*N(J63)*avg_hrs)</f>
        <v>0</v>
      </c>
      <c r="BQ63" s="255">
        <f>IF(OR($C63="Non-Labour",$C63="Labour-related"),IF(Inputs!$DT63=$F$1,Inputs!BQ63,Inputs!BQ63*'Key assumptions'!$H$118),$F63*N(K63)*avg_hrs)</f>
        <v>0</v>
      </c>
      <c r="BR63" s="255">
        <f>IF(OR($C63="Non-Labour",$C63="Labour-related"),IF(Inputs!$DT63=$F$1,Inputs!BR63,Inputs!BR63*'Key assumptions'!$H$118),$F63*N(L63)*avg_hrs)</f>
        <v>0</v>
      </c>
      <c r="BS63" s="390" t="s">
        <v>411</v>
      </c>
      <c r="BT63" s="390" t="s">
        <v>411</v>
      </c>
      <c r="BU63" s="390" t="s">
        <v>411</v>
      </c>
      <c r="BV63" s="390" t="s">
        <v>411</v>
      </c>
      <c r="BW63" s="390" t="s">
        <v>411</v>
      </c>
      <c r="BX63" s="390" t="s">
        <v>411</v>
      </c>
      <c r="BY63" s="390" t="s">
        <v>411</v>
      </c>
      <c r="BZ63" s="390" t="s">
        <v>411</v>
      </c>
      <c r="CA63" s="390" t="s">
        <v>411</v>
      </c>
      <c r="CB63" s="390" t="s">
        <v>411</v>
      </c>
      <c r="CC63" s="390" t="s">
        <v>411</v>
      </c>
      <c r="CD63" s="390" t="s">
        <v>411</v>
      </c>
      <c r="CE63" s="390" t="s">
        <v>411</v>
      </c>
      <c r="CF63" s="390" t="s">
        <v>411</v>
      </c>
      <c r="CG63" s="390" t="s">
        <v>411</v>
      </c>
      <c r="CH63" s="390" t="s">
        <v>411</v>
      </c>
      <c r="CI63" s="390" t="s">
        <v>411</v>
      </c>
      <c r="CJ63" s="390" t="s">
        <v>411</v>
      </c>
      <c r="CK63" s="390" t="s">
        <v>411</v>
      </c>
      <c r="CL63" s="390" t="s">
        <v>411</v>
      </c>
      <c r="CM63" s="390" t="s">
        <v>411</v>
      </c>
      <c r="CN63" s="390" t="s">
        <v>411</v>
      </c>
      <c r="CO63" s="255">
        <f>IF(OR($C63="Non-Labour",$C63="Labour-related"),IF(Inputs!$DT63=$F$1,Inputs!CO63,Inputs!CO63*'Key assumptions'!$H$118),$F63*N(AI63)*avg_hrs)</f>
        <v>1565.5500000000002</v>
      </c>
      <c r="CP63" s="255">
        <f>IF(OR($C63="Non-Labour",$C63="Labour-related"),IF(Inputs!$DT63=$F$1,Inputs!CP63,Inputs!CP63*'Key assumptions'!$H$118),$F63*N(AJ63)*avg_hrs)</f>
        <v>1565.5500000000002</v>
      </c>
      <c r="CQ63" s="255">
        <f>IF(OR($C63="Non-Labour",$C63="Labour-related"),IF(Inputs!$DT63=$F$1,Inputs!CQ63,Inputs!CQ63*'Key assumptions'!$H$118),$F63*N(AK63)*avg_hrs)</f>
        <v>1565.5500000000002</v>
      </c>
      <c r="CR63" s="255">
        <f>IF(OR($C63="Non-Labour",$C63="Labour-related"),IF(Inputs!$DT63=$F$1,Inputs!CR63,Inputs!CR63*'Key assumptions'!$H$118),$F63*N(AL63)*avg_hrs)</f>
        <v>1565.5500000000002</v>
      </c>
      <c r="CS63" s="255">
        <f>IF(OR($C63="Non-Labour",$C63="Labour-related"),IF(Inputs!$DT63=$F$1,Inputs!CS63,Inputs!CS63*'Key assumptions'!$H$118),$F63*N(AM63)*avg_hrs)</f>
        <v>1565.5500000000002</v>
      </c>
      <c r="CT63" s="255">
        <f>IF(OR($C63="Non-Labour",$C63="Labour-related"),IF(Inputs!$DT63=$F$1,Inputs!CT63,Inputs!CT63*'Key assumptions'!$H$118),$F63*N(AN63)*avg_hrs)</f>
        <v>1565.5500000000002</v>
      </c>
      <c r="CU63" s="255">
        <f>IF(OR($C63="Non-Labour",$C63="Labour-related"),IF(Inputs!$DT63=$F$1,Inputs!CU63,Inputs!CU63*'Key assumptions'!$H$118),$F63*N(AO63)*avg_hrs)</f>
        <v>1565.5500000000002</v>
      </c>
      <c r="CV63" s="255">
        <f>IF(OR($C63="Non-Labour",$C63="Labour-related"),IF(Inputs!$DT63=$F$1,Inputs!CV63,Inputs!CV63*'Key assumptions'!$H$118),$F63*N(AP63)*avg_hrs)</f>
        <v>1565.5500000000002</v>
      </c>
      <c r="CW63" s="255">
        <f>IF(OR($C63="Non-Labour",$C63="Labour-related"),IF(Inputs!$DT63=$F$1,Inputs!CW63,Inputs!CW63*'Key assumptions'!$H$118),$F63*N(AQ63)*avg_hrs)</f>
        <v>1565.5500000000002</v>
      </c>
      <c r="CX63" s="255">
        <f>IF(OR($C63="Non-Labour",$C63="Labour-related"),IF(Inputs!$DT63=$F$1,Inputs!CX63,Inputs!CX63*'Key assumptions'!$H$118),$F63*N(AR63)*avg_hrs)</f>
        <v>1565.5500000000002</v>
      </c>
      <c r="CY63" s="255">
        <f>IF(OR($C63="Non-Labour",$C63="Labour-related"),IF(Inputs!$DT63=$F$1,Inputs!CY63,Inputs!CY63*'Key assumptions'!$H$118),$F63*N(AS63)*avg_hrs)</f>
        <v>1565.5500000000002</v>
      </c>
      <c r="CZ63" s="255">
        <f>IF(OR($C63="Non-Labour",$C63="Labour-related"),IF(Inputs!$DT63=$F$1,Inputs!CZ63,Inputs!CZ63*'Key assumptions'!$H$118),$F63*N(AT63)*avg_hrs)</f>
        <v>1565.5500000000002</v>
      </c>
      <c r="DA63" s="255">
        <f>IF(OR($C63="Non-Labour",$C63="Labour-related"),IF(Inputs!$DT63=$F$1,Inputs!DA63,Inputs!DA63*'Key assumptions'!$H$118),$F63*N(AU63)*avg_hrs)</f>
        <v>1565.5500000000002</v>
      </c>
      <c r="DB63" s="255">
        <f>IF(OR($C63="Non-Labour",$C63="Labour-related"),IF(Inputs!$DT63=$F$1,Inputs!DB63,Inputs!DB63*'Key assumptions'!$H$118),$F63*N(AV63)*avg_hrs)</f>
        <v>1565.5500000000002</v>
      </c>
      <c r="DC63" s="255">
        <f>IF(OR($C63="Non-Labour",$C63="Labour-related"),IF(Inputs!$DT63=$F$1,Inputs!DC63,Inputs!DC63*'Key assumptions'!$H$118),$F63*N(AW63)*avg_hrs)</f>
        <v>1565.5500000000002</v>
      </c>
      <c r="DD63" s="255">
        <f>IF(OR($C63="Non-Labour",$C63="Labour-related"),IF(Inputs!$DT63=$F$1,Inputs!DD63,Inputs!DD63*'Key assumptions'!$H$118),$F63*N(AX63)*avg_hrs)</f>
        <v>0</v>
      </c>
      <c r="DE63" s="255">
        <f>IF(OR($C63="Non-Labour",$C63="Labour-related"),IF(Inputs!$DT63=$F$1,Inputs!DE63,Inputs!DE63*'Key assumptions'!$H$118),$F63*N(AY63)*avg_hrs)</f>
        <v>0</v>
      </c>
      <c r="DF63" s="255">
        <f>IF(OR($C63="Non-Labour",$C63="Labour-related"),IF(Inputs!$DT63=$F$1,Inputs!DF63,Inputs!DF63*'Key assumptions'!$H$118),$F63*N(AZ63)*avg_hrs)</f>
        <v>0</v>
      </c>
      <c r="DG63" s="255">
        <f>IF(OR($C63="Non-Labour",$C63="Labour-related"),IF(Inputs!$DT63=$F$1,Inputs!DG63,Inputs!DG63*'Key assumptions'!$H$118),$F63*N(BA63)*avg_hrs)</f>
        <v>0</v>
      </c>
      <c r="DH63" s="255">
        <f>IF(OR($C63="Non-Labour",$C63="Labour-related"),IF(Inputs!$DT63=$F$1,Inputs!DH63,Inputs!DH63*'Key assumptions'!$H$118),$F63*N(BB63)*avg_hrs)</f>
        <v>0</v>
      </c>
      <c r="DI63" s="255">
        <f>IF(OR($C63="Non-Labour",$C63="Labour-related"),IF(Inputs!$DT63=$F$1,Inputs!DI63,Inputs!DI63*'Key assumptions'!$H$118),$F63*N(BC63)*avg_hrs)</f>
        <v>0</v>
      </c>
      <c r="DJ63" s="255">
        <f>IF(OR($C63="Non-Labour",$C63="Labour-related"),IF(Inputs!$DT63=$F$1,Inputs!DJ63,Inputs!DJ63*'Key assumptions'!$H$118),$F63*N(BD63)*avg_hrs)</f>
        <v>0</v>
      </c>
      <c r="DK63" s="255">
        <f>IF(OR($C63="Non-Labour",$C63="Labour-related"),IF(Inputs!$DT63=$F$1,Inputs!DK63,Inputs!DK63*'Key assumptions'!$H$118),$F63*N(BE63)*avg_hrs)</f>
        <v>0</v>
      </c>
      <c r="DL63" s="255">
        <f>IF(OR($C63="Non-Labour",$C63="Labour-related"),IF(Inputs!$DT63=$F$1,Inputs!DL63,Inputs!DL63*'Key assumptions'!$H$118),$F63*N(BF63)*avg_hrs)</f>
        <v>0</v>
      </c>
      <c r="DM63" s="255">
        <f>IF(OR($C63="Non-Labour",$C63="Labour-related"),IF(Inputs!$DT63=$F$1,Inputs!DM63,Inputs!DM63*'Key assumptions'!$H$118),$F63*N(BG63)*avg_hrs)</f>
        <v>0</v>
      </c>
      <c r="DN63" s="255">
        <f>IF(OR($C63="Non-Labour",$C63="Labour-related"),IF(Inputs!$DT63=$F$1,Inputs!DN63,Inputs!DN63*'Key assumptions'!$H$118),$F63*N(BH63)*avg_hrs)</f>
        <v>0</v>
      </c>
      <c r="DO63" s="255">
        <f>IF(OR($C63="Non-Labour",$C63="Labour-related"),IF(Inputs!$DT63=$F$1,Inputs!DO63,Inputs!DO63*'Key assumptions'!$H$118),$F63*N(BI63)*avg_hrs)</f>
        <v>0</v>
      </c>
      <c r="DP63" s="255">
        <f>IF(OR($C63="Non-Labour",$C63="Labour-related"),IF(Inputs!$DT63=$F$1,Inputs!DP63,Inputs!DP63*'Key assumptions'!$H$118),$F63*N(BJ63)*avg_hrs)</f>
        <v>0</v>
      </c>
      <c r="DQ63" s="255">
        <f>IF(OR($C63="Non-Labour",$C63="Labour-related"),IF(Inputs!$DT63=$F$1,Inputs!DQ63,Inputs!DQ63*'Key assumptions'!$H$118),$F63*N(BK63)*avg_hrs)</f>
        <v>0</v>
      </c>
      <c r="DR63" s="255">
        <f>IF(OR($C63="Non-Labour",$C63="Labour-related"),IF(Inputs!$DT63=$F$1,Inputs!DR63,Inputs!DR63*'Key assumptions'!$H$118),$F63*N(BL63)*avg_hrs)</f>
        <v>0</v>
      </c>
      <c r="DT63" s="133" t="s">
        <v>213</v>
      </c>
      <c r="DU63" s="304"/>
      <c r="DV63" s="304"/>
      <c r="DW63" s="304"/>
      <c r="DX63" s="304"/>
      <c r="DY63" s="304"/>
      <c r="DZ63" s="304"/>
      <c r="EA63" s="255">
        <v>69331.5</v>
      </c>
      <c r="EB63" s="255">
        <v>114956.10000000002</v>
      </c>
      <c r="EC63" s="255">
        <v>18786.599999999999</v>
      </c>
      <c r="ED63" s="255">
        <f t="shared" si="10"/>
        <v>14089.95</v>
      </c>
      <c r="EE63" s="255">
        <f t="shared" si="10"/>
        <v>0</v>
      </c>
      <c r="EF63" s="255">
        <f t="shared" si="7"/>
        <v>217164.15000000005</v>
      </c>
    </row>
    <row r="64" spans="1:136" x14ac:dyDescent="0.4">
      <c r="A64" s="133" t="str">
        <f>Inputs!A64</f>
        <v>Land and Environment</v>
      </c>
      <c r="B64" s="133" t="str">
        <f>Inputs!B64</f>
        <v>N/A</v>
      </c>
      <c r="C64" s="133" t="str">
        <f>Inputs!C64</f>
        <v>Internal Labour</v>
      </c>
      <c r="D64" s="133">
        <f>Inputs!D64</f>
        <v>606806</v>
      </c>
      <c r="E64" s="133" t="str">
        <f>Inputs!E64</f>
        <v>Property Officer - Senior</v>
      </c>
      <c r="F64" s="290">
        <f>IF(Inputs!DT64=$F$1,Inputs!F64,
IF(Inputs!DT64='Key assumptions'!$E$118,Inputs!F64*'Key assumptions'!$H$118,Inputs!F64*'Key assumptions'!$H$119))</f>
        <v>293.18</v>
      </c>
      <c r="G64" s="290">
        <f>IF(Inputs!DT64=$F$1,Inputs!G64,Inputs!G64*'Key assumptions'!$H$118)</f>
        <v>131</v>
      </c>
      <c r="H64" s="281"/>
      <c r="I64" s="281"/>
      <c r="J64" s="281"/>
      <c r="K64" s="281"/>
      <c r="L64" s="281"/>
      <c r="M64" s="389" t="str">
        <f>Inputs!M64</f>
        <v>[C-i-C]</v>
      </c>
      <c r="N64" s="389" t="str">
        <f>Inputs!N64</f>
        <v>[C-i-C]</v>
      </c>
      <c r="O64" s="389" t="str">
        <f>Inputs!O64</f>
        <v>[C-i-C]</v>
      </c>
      <c r="P64" s="389" t="str">
        <f>Inputs!P64</f>
        <v>[C-i-C]</v>
      </c>
      <c r="Q64" s="389" t="str">
        <f>Inputs!Q64</f>
        <v>[C-i-C]</v>
      </c>
      <c r="R64" s="389" t="str">
        <f>Inputs!R64</f>
        <v>[C-i-C]</v>
      </c>
      <c r="S64" s="389" t="str">
        <f>Inputs!S64</f>
        <v>[C-i-C]</v>
      </c>
      <c r="T64" s="389" t="str">
        <f>Inputs!T64</f>
        <v>[C-i-C]</v>
      </c>
      <c r="U64" s="389" t="str">
        <f>Inputs!U64</f>
        <v>[C-i-C]</v>
      </c>
      <c r="V64" s="389" t="str">
        <f>Inputs!V64</f>
        <v>[C-i-C]</v>
      </c>
      <c r="W64" s="389" t="str">
        <f>Inputs!W64</f>
        <v>[C-i-C]</v>
      </c>
      <c r="X64" s="389" t="str">
        <f>Inputs!X64</f>
        <v>[C-i-C]</v>
      </c>
      <c r="Y64" s="389" t="str">
        <f>Inputs!Y64</f>
        <v>[C-i-C]</v>
      </c>
      <c r="Z64" s="389" t="str">
        <f>Inputs!Z64</f>
        <v>[C-i-C]</v>
      </c>
      <c r="AA64" s="389" t="str">
        <f>Inputs!AA64</f>
        <v>[C-i-C]</v>
      </c>
      <c r="AB64" s="389" t="str">
        <f>Inputs!AB64</f>
        <v>[C-i-C]</v>
      </c>
      <c r="AC64" s="389" t="str">
        <f>Inputs!AC64</f>
        <v>[C-i-C]</v>
      </c>
      <c r="AD64" s="389" t="str">
        <f>Inputs!AD64</f>
        <v>[C-i-C]</v>
      </c>
      <c r="AE64" s="389" t="str">
        <f>Inputs!AE64</f>
        <v>[C-i-C]</v>
      </c>
      <c r="AF64" s="389" t="str">
        <f>Inputs!AF64</f>
        <v>[C-i-C]</v>
      </c>
      <c r="AG64" s="389" t="str">
        <f>Inputs!AG64</f>
        <v>[C-i-C]</v>
      </c>
      <c r="AH64" s="389" t="str">
        <f>Inputs!AH64</f>
        <v>[C-i-C]</v>
      </c>
      <c r="AI64" s="254">
        <f>Inputs!AI64</f>
        <v>0.05</v>
      </c>
      <c r="AJ64" s="254">
        <f>Inputs!AJ64</f>
        <v>0.05</v>
      </c>
      <c r="AK64" s="254">
        <f>Inputs!AK64</f>
        <v>0.05</v>
      </c>
      <c r="AL64" s="254">
        <f>Inputs!AL64</f>
        <v>0.05</v>
      </c>
      <c r="AM64" s="254">
        <f>Inputs!AM64</f>
        <v>0.05</v>
      </c>
      <c r="AN64" s="254">
        <f>Inputs!AN64</f>
        <v>0.05</v>
      </c>
      <c r="AO64" s="254">
        <f>Inputs!AO64</f>
        <v>0.05</v>
      </c>
      <c r="AP64" s="254">
        <f>Inputs!AP64</f>
        <v>0.05</v>
      </c>
      <c r="AQ64" s="254">
        <f>Inputs!AQ64</f>
        <v>0.05</v>
      </c>
      <c r="AR64" s="254">
        <f>Inputs!AR64</f>
        <v>0.05</v>
      </c>
      <c r="AS64" s="254">
        <f>Inputs!AS64</f>
        <v>0.05</v>
      </c>
      <c r="AT64" s="254">
        <f>Inputs!AT64</f>
        <v>0.05</v>
      </c>
      <c r="AU64" s="254">
        <f>Inputs!AU64</f>
        <v>0.05</v>
      </c>
      <c r="AV64" s="254">
        <f>Inputs!AV64</f>
        <v>0.05</v>
      </c>
      <c r="AW64" s="254">
        <f>Inputs!AW64</f>
        <v>0.05</v>
      </c>
      <c r="AX64" s="254">
        <f>Inputs!AX64</f>
        <v>0</v>
      </c>
      <c r="AY64" s="254">
        <f>Inputs!AY64</f>
        <v>0</v>
      </c>
      <c r="AZ64" s="254">
        <f>Inputs!AZ64</f>
        <v>0</v>
      </c>
      <c r="BA64" s="254">
        <f>Inputs!BA64</f>
        <v>0</v>
      </c>
      <c r="BB64" s="254">
        <f>Inputs!BB64</f>
        <v>0</v>
      </c>
      <c r="BC64" s="254">
        <f>Inputs!BC64</f>
        <v>0</v>
      </c>
      <c r="BD64" s="254">
        <f>Inputs!BD64</f>
        <v>0</v>
      </c>
      <c r="BE64" s="254">
        <f>Inputs!BE64</f>
        <v>0</v>
      </c>
      <c r="BF64" s="254">
        <f>Inputs!BF64</f>
        <v>0</v>
      </c>
      <c r="BG64" s="254">
        <f>Inputs!BG64</f>
        <v>0</v>
      </c>
      <c r="BH64" s="254">
        <f>Inputs!BH64</f>
        <v>0</v>
      </c>
      <c r="BI64" s="254">
        <f>Inputs!BI64</f>
        <v>0</v>
      </c>
      <c r="BJ64" s="254">
        <f>Inputs!BJ64</f>
        <v>0</v>
      </c>
      <c r="BK64" s="254">
        <f>Inputs!BK64</f>
        <v>0</v>
      </c>
      <c r="BL64" s="254">
        <f>Inputs!BL64</f>
        <v>0</v>
      </c>
      <c r="BN64" s="255">
        <f>IF(OR($C64="Non-Labour",$C64="Labour-related"),IF(Inputs!$DT64=$F$1,Inputs!BN64,Inputs!BN64*'Key assumptions'!$H$118),$F64*N(H64)*avg_hrs)</f>
        <v>0</v>
      </c>
      <c r="BO64" s="255">
        <f>IF(OR($C64="Non-Labour",$C64="Labour-related"),IF(Inputs!$DT64=$F$1,Inputs!BO64,Inputs!BO64*'Key assumptions'!$H$118),$F64*N(I64)*avg_hrs)</f>
        <v>0</v>
      </c>
      <c r="BP64" s="255">
        <f>IF(OR($C64="Non-Labour",$C64="Labour-related"),IF(Inputs!$DT64=$F$1,Inputs!BP64,Inputs!BP64*'Key assumptions'!$H$118),$F64*N(J64)*avg_hrs)</f>
        <v>0</v>
      </c>
      <c r="BQ64" s="255">
        <f>IF(OR($C64="Non-Labour",$C64="Labour-related"),IF(Inputs!$DT64=$F$1,Inputs!BQ64,Inputs!BQ64*'Key assumptions'!$H$118),$F64*N(K64)*avg_hrs)</f>
        <v>0</v>
      </c>
      <c r="BR64" s="255">
        <f>IF(OR($C64="Non-Labour",$C64="Labour-related"),IF(Inputs!$DT64=$F$1,Inputs!BR64,Inputs!BR64*'Key assumptions'!$H$118),$F64*N(L64)*avg_hrs)</f>
        <v>0</v>
      </c>
      <c r="BS64" s="390" t="s">
        <v>411</v>
      </c>
      <c r="BT64" s="390" t="s">
        <v>411</v>
      </c>
      <c r="BU64" s="390" t="s">
        <v>411</v>
      </c>
      <c r="BV64" s="390" t="s">
        <v>411</v>
      </c>
      <c r="BW64" s="390" t="s">
        <v>411</v>
      </c>
      <c r="BX64" s="390" t="s">
        <v>411</v>
      </c>
      <c r="BY64" s="390" t="s">
        <v>411</v>
      </c>
      <c r="BZ64" s="390" t="s">
        <v>411</v>
      </c>
      <c r="CA64" s="390" t="s">
        <v>411</v>
      </c>
      <c r="CB64" s="390" t="s">
        <v>411</v>
      </c>
      <c r="CC64" s="390" t="s">
        <v>411</v>
      </c>
      <c r="CD64" s="390" t="s">
        <v>411</v>
      </c>
      <c r="CE64" s="390" t="s">
        <v>411</v>
      </c>
      <c r="CF64" s="390" t="s">
        <v>411</v>
      </c>
      <c r="CG64" s="390" t="s">
        <v>411</v>
      </c>
      <c r="CH64" s="390" t="s">
        <v>411</v>
      </c>
      <c r="CI64" s="390" t="s">
        <v>411</v>
      </c>
      <c r="CJ64" s="390" t="s">
        <v>411</v>
      </c>
      <c r="CK64" s="390" t="s">
        <v>411</v>
      </c>
      <c r="CL64" s="390" t="s">
        <v>411</v>
      </c>
      <c r="CM64" s="390" t="s">
        <v>411</v>
      </c>
      <c r="CN64" s="390" t="s">
        <v>411</v>
      </c>
      <c r="CO64" s="255">
        <f>IF(OR($C64="Non-Labour",$C64="Labour-related"),IF(Inputs!$DT64=$F$1,Inputs!CO64,Inputs!CO64*'Key assumptions'!$H$118),$F64*N(AI64)*avg_hrs)</f>
        <v>2198.85</v>
      </c>
      <c r="CP64" s="255">
        <f>IF(OR($C64="Non-Labour",$C64="Labour-related"),IF(Inputs!$DT64=$F$1,Inputs!CP64,Inputs!CP64*'Key assumptions'!$H$118),$F64*N(AJ64)*avg_hrs)</f>
        <v>2198.85</v>
      </c>
      <c r="CQ64" s="255">
        <f>IF(OR($C64="Non-Labour",$C64="Labour-related"),IF(Inputs!$DT64=$F$1,Inputs!CQ64,Inputs!CQ64*'Key assumptions'!$H$118),$F64*N(AK64)*avg_hrs)</f>
        <v>2198.85</v>
      </c>
      <c r="CR64" s="255">
        <f>IF(OR($C64="Non-Labour",$C64="Labour-related"),IF(Inputs!$DT64=$F$1,Inputs!CR64,Inputs!CR64*'Key assumptions'!$H$118),$F64*N(AL64)*avg_hrs)</f>
        <v>2198.85</v>
      </c>
      <c r="CS64" s="255">
        <f>IF(OR($C64="Non-Labour",$C64="Labour-related"),IF(Inputs!$DT64=$F$1,Inputs!CS64,Inputs!CS64*'Key assumptions'!$H$118),$F64*N(AM64)*avg_hrs)</f>
        <v>2198.85</v>
      </c>
      <c r="CT64" s="255">
        <f>IF(OR($C64="Non-Labour",$C64="Labour-related"),IF(Inputs!$DT64=$F$1,Inputs!CT64,Inputs!CT64*'Key assumptions'!$H$118),$F64*N(AN64)*avg_hrs)</f>
        <v>2198.85</v>
      </c>
      <c r="CU64" s="255">
        <f>IF(OR($C64="Non-Labour",$C64="Labour-related"),IF(Inputs!$DT64=$F$1,Inputs!CU64,Inputs!CU64*'Key assumptions'!$H$118),$F64*N(AO64)*avg_hrs)</f>
        <v>2198.85</v>
      </c>
      <c r="CV64" s="255">
        <f>IF(OR($C64="Non-Labour",$C64="Labour-related"),IF(Inputs!$DT64=$F$1,Inputs!CV64,Inputs!CV64*'Key assumptions'!$H$118),$F64*N(AP64)*avg_hrs)</f>
        <v>2198.85</v>
      </c>
      <c r="CW64" s="255">
        <f>IF(OR($C64="Non-Labour",$C64="Labour-related"),IF(Inputs!$DT64=$F$1,Inputs!CW64,Inputs!CW64*'Key assumptions'!$H$118),$F64*N(AQ64)*avg_hrs)</f>
        <v>2198.85</v>
      </c>
      <c r="CX64" s="255">
        <f>IF(OR($C64="Non-Labour",$C64="Labour-related"),IF(Inputs!$DT64=$F$1,Inputs!CX64,Inputs!CX64*'Key assumptions'!$H$118),$F64*N(AR64)*avg_hrs)</f>
        <v>2198.85</v>
      </c>
      <c r="CY64" s="255">
        <f>IF(OR($C64="Non-Labour",$C64="Labour-related"),IF(Inputs!$DT64=$F$1,Inputs!CY64,Inputs!CY64*'Key assumptions'!$H$118),$F64*N(AS64)*avg_hrs)</f>
        <v>2198.85</v>
      </c>
      <c r="CZ64" s="255">
        <f>IF(OR($C64="Non-Labour",$C64="Labour-related"),IF(Inputs!$DT64=$F$1,Inputs!CZ64,Inputs!CZ64*'Key assumptions'!$H$118),$F64*N(AT64)*avg_hrs)</f>
        <v>2198.85</v>
      </c>
      <c r="DA64" s="255">
        <f>IF(OR($C64="Non-Labour",$C64="Labour-related"),IF(Inputs!$DT64=$F$1,Inputs!DA64,Inputs!DA64*'Key assumptions'!$H$118),$F64*N(AU64)*avg_hrs)</f>
        <v>2198.85</v>
      </c>
      <c r="DB64" s="255">
        <f>IF(OR($C64="Non-Labour",$C64="Labour-related"),IF(Inputs!$DT64=$F$1,Inputs!DB64,Inputs!DB64*'Key assumptions'!$H$118),$F64*N(AV64)*avg_hrs)</f>
        <v>2198.85</v>
      </c>
      <c r="DC64" s="255">
        <f>IF(OR($C64="Non-Labour",$C64="Labour-related"),IF(Inputs!$DT64=$F$1,Inputs!DC64,Inputs!DC64*'Key assumptions'!$H$118),$F64*N(AW64)*avg_hrs)</f>
        <v>2198.85</v>
      </c>
      <c r="DD64" s="255">
        <f>IF(OR($C64="Non-Labour",$C64="Labour-related"),IF(Inputs!$DT64=$F$1,Inputs!DD64,Inputs!DD64*'Key assumptions'!$H$118),$F64*N(AX64)*avg_hrs)</f>
        <v>0</v>
      </c>
      <c r="DE64" s="255">
        <f>IF(OR($C64="Non-Labour",$C64="Labour-related"),IF(Inputs!$DT64=$F$1,Inputs!DE64,Inputs!DE64*'Key assumptions'!$H$118),$F64*N(AY64)*avg_hrs)</f>
        <v>0</v>
      </c>
      <c r="DF64" s="255">
        <f>IF(OR($C64="Non-Labour",$C64="Labour-related"),IF(Inputs!$DT64=$F$1,Inputs!DF64,Inputs!DF64*'Key assumptions'!$H$118),$F64*N(AZ64)*avg_hrs)</f>
        <v>0</v>
      </c>
      <c r="DG64" s="255">
        <f>IF(OR($C64="Non-Labour",$C64="Labour-related"),IF(Inputs!$DT64=$F$1,Inputs!DG64,Inputs!DG64*'Key assumptions'!$H$118),$F64*N(BA64)*avg_hrs)</f>
        <v>0</v>
      </c>
      <c r="DH64" s="255">
        <f>IF(OR($C64="Non-Labour",$C64="Labour-related"),IF(Inputs!$DT64=$F$1,Inputs!DH64,Inputs!DH64*'Key assumptions'!$H$118),$F64*N(BB64)*avg_hrs)</f>
        <v>0</v>
      </c>
      <c r="DI64" s="255">
        <f>IF(OR($C64="Non-Labour",$C64="Labour-related"),IF(Inputs!$DT64=$F$1,Inputs!DI64,Inputs!DI64*'Key assumptions'!$H$118),$F64*N(BC64)*avg_hrs)</f>
        <v>0</v>
      </c>
      <c r="DJ64" s="255">
        <f>IF(OR($C64="Non-Labour",$C64="Labour-related"),IF(Inputs!$DT64=$F$1,Inputs!DJ64,Inputs!DJ64*'Key assumptions'!$H$118),$F64*N(BD64)*avg_hrs)</f>
        <v>0</v>
      </c>
      <c r="DK64" s="255">
        <f>IF(OR($C64="Non-Labour",$C64="Labour-related"),IF(Inputs!$DT64=$F$1,Inputs!DK64,Inputs!DK64*'Key assumptions'!$H$118),$F64*N(BE64)*avg_hrs)</f>
        <v>0</v>
      </c>
      <c r="DL64" s="255">
        <f>IF(OR($C64="Non-Labour",$C64="Labour-related"),IF(Inputs!$DT64=$F$1,Inputs!DL64,Inputs!DL64*'Key assumptions'!$H$118),$F64*N(BF64)*avg_hrs)</f>
        <v>0</v>
      </c>
      <c r="DM64" s="255">
        <f>IF(OR($C64="Non-Labour",$C64="Labour-related"),IF(Inputs!$DT64=$F$1,Inputs!DM64,Inputs!DM64*'Key assumptions'!$H$118),$F64*N(BG64)*avg_hrs)</f>
        <v>0</v>
      </c>
      <c r="DN64" s="255">
        <f>IF(OR($C64="Non-Labour",$C64="Labour-related"),IF(Inputs!$DT64=$F$1,Inputs!DN64,Inputs!DN64*'Key assumptions'!$H$118),$F64*N(BH64)*avg_hrs)</f>
        <v>0</v>
      </c>
      <c r="DO64" s="255">
        <f>IF(OR($C64="Non-Labour",$C64="Labour-related"),IF(Inputs!$DT64=$F$1,Inputs!DO64,Inputs!DO64*'Key assumptions'!$H$118),$F64*N(BI64)*avg_hrs)</f>
        <v>0</v>
      </c>
      <c r="DP64" s="255">
        <f>IF(OR($C64="Non-Labour",$C64="Labour-related"),IF(Inputs!$DT64=$F$1,Inputs!DP64,Inputs!DP64*'Key assumptions'!$H$118),$F64*N(BJ64)*avg_hrs)</f>
        <v>0</v>
      </c>
      <c r="DQ64" s="255">
        <f>IF(OR($C64="Non-Labour",$C64="Labour-related"),IF(Inputs!$DT64=$F$1,Inputs!DQ64,Inputs!DQ64*'Key assumptions'!$H$118),$F64*N(BK64)*avg_hrs)</f>
        <v>0</v>
      </c>
      <c r="DR64" s="255">
        <f>IF(OR($C64="Non-Labour",$C64="Labour-related"),IF(Inputs!$DT64=$F$1,Inputs!DR64,Inputs!DR64*'Key assumptions'!$H$118),$F64*N(BL64)*avg_hrs)</f>
        <v>0</v>
      </c>
      <c r="DT64" s="133" t="s">
        <v>213</v>
      </c>
      <c r="DU64" s="304"/>
      <c r="DV64" s="304"/>
      <c r="DW64" s="304"/>
      <c r="DX64" s="304"/>
      <c r="DY64" s="304"/>
      <c r="DZ64" s="304"/>
      <c r="EA64" s="255">
        <v>70363.199999999997</v>
      </c>
      <c r="EB64" s="255">
        <v>164913.75</v>
      </c>
      <c r="EC64" s="255">
        <v>26386.199999999993</v>
      </c>
      <c r="ED64" s="255">
        <f t="shared" si="10"/>
        <v>19789.649999999998</v>
      </c>
      <c r="EE64" s="255">
        <f t="shared" si="10"/>
        <v>0</v>
      </c>
      <c r="EF64" s="255">
        <f t="shared" si="7"/>
        <v>281452.79999999999</v>
      </c>
    </row>
    <row r="65" spans="1:136" x14ac:dyDescent="0.4">
      <c r="A65" s="133" t="str">
        <f>Inputs!A65</f>
        <v>Land and Environment</v>
      </c>
      <c r="B65" s="133" t="str">
        <f>Inputs!B65</f>
        <v>N/A</v>
      </c>
      <c r="C65" s="133" t="str">
        <f>Inputs!C65</f>
        <v>Internal Labour</v>
      </c>
      <c r="D65" s="133">
        <f>Inputs!D65</f>
        <v>606806</v>
      </c>
      <c r="E65" s="133" t="str">
        <f>Inputs!E65</f>
        <v>Property Officer - Senior</v>
      </c>
      <c r="F65" s="290">
        <f>IF(Inputs!DT65=$F$1,Inputs!F65,
IF(Inputs!DT65='Key assumptions'!$E$118,Inputs!F65*'Key assumptions'!$H$118,Inputs!F65*'Key assumptions'!$H$119))</f>
        <v>293.18</v>
      </c>
      <c r="G65" s="290">
        <f>IF(Inputs!DT65=$F$1,Inputs!G65,Inputs!G65*'Key assumptions'!$H$118)</f>
        <v>131</v>
      </c>
      <c r="H65" s="281"/>
      <c r="I65" s="281"/>
      <c r="J65" s="281"/>
      <c r="K65" s="281"/>
      <c r="L65" s="281"/>
      <c r="M65" s="389" t="str">
        <f>Inputs!M65</f>
        <v>[C-i-C]</v>
      </c>
      <c r="N65" s="389" t="str">
        <f>Inputs!N65</f>
        <v>[C-i-C]</v>
      </c>
      <c r="O65" s="389" t="str">
        <f>Inputs!O65</f>
        <v>[C-i-C]</v>
      </c>
      <c r="P65" s="389" t="str">
        <f>Inputs!P65</f>
        <v>[C-i-C]</v>
      </c>
      <c r="Q65" s="389" t="str">
        <f>Inputs!Q65</f>
        <v>[C-i-C]</v>
      </c>
      <c r="R65" s="389" t="str">
        <f>Inputs!R65</f>
        <v>[C-i-C]</v>
      </c>
      <c r="S65" s="389" t="str">
        <f>Inputs!S65</f>
        <v>[C-i-C]</v>
      </c>
      <c r="T65" s="389" t="str">
        <f>Inputs!T65</f>
        <v>[C-i-C]</v>
      </c>
      <c r="U65" s="389" t="str">
        <f>Inputs!U65</f>
        <v>[C-i-C]</v>
      </c>
      <c r="V65" s="389" t="str">
        <f>Inputs!V65</f>
        <v>[C-i-C]</v>
      </c>
      <c r="W65" s="389" t="str">
        <f>Inputs!W65</f>
        <v>[C-i-C]</v>
      </c>
      <c r="X65" s="389" t="str">
        <f>Inputs!X65</f>
        <v>[C-i-C]</v>
      </c>
      <c r="Y65" s="389" t="str">
        <f>Inputs!Y65</f>
        <v>[C-i-C]</v>
      </c>
      <c r="Z65" s="389" t="str">
        <f>Inputs!Z65</f>
        <v>[C-i-C]</v>
      </c>
      <c r="AA65" s="389" t="str">
        <f>Inputs!AA65</f>
        <v>[C-i-C]</v>
      </c>
      <c r="AB65" s="389" t="str">
        <f>Inputs!AB65</f>
        <v>[C-i-C]</v>
      </c>
      <c r="AC65" s="389" t="str">
        <f>Inputs!AC65</f>
        <v>[C-i-C]</v>
      </c>
      <c r="AD65" s="389" t="str">
        <f>Inputs!AD65</f>
        <v>[C-i-C]</v>
      </c>
      <c r="AE65" s="389" t="str">
        <f>Inputs!AE65</f>
        <v>[C-i-C]</v>
      </c>
      <c r="AF65" s="389" t="str">
        <f>Inputs!AF65</f>
        <v>[C-i-C]</v>
      </c>
      <c r="AG65" s="389" t="str">
        <f>Inputs!AG65</f>
        <v>[C-i-C]</v>
      </c>
      <c r="AH65" s="389" t="str">
        <f>Inputs!AH65</f>
        <v>[C-i-C]</v>
      </c>
      <c r="AI65" s="254">
        <f>Inputs!AI65</f>
        <v>0.05</v>
      </c>
      <c r="AJ65" s="254">
        <f>Inputs!AJ65</f>
        <v>0.05</v>
      </c>
      <c r="AK65" s="254">
        <f>Inputs!AK65</f>
        <v>0.05</v>
      </c>
      <c r="AL65" s="254">
        <f>Inputs!AL65</f>
        <v>0.05</v>
      </c>
      <c r="AM65" s="254">
        <f>Inputs!AM65</f>
        <v>0.05</v>
      </c>
      <c r="AN65" s="254">
        <f>Inputs!AN65</f>
        <v>0.05</v>
      </c>
      <c r="AO65" s="254">
        <f>Inputs!AO65</f>
        <v>0.05</v>
      </c>
      <c r="AP65" s="254">
        <f>Inputs!AP65</f>
        <v>0.05</v>
      </c>
      <c r="AQ65" s="254">
        <f>Inputs!AQ65</f>
        <v>0.05</v>
      </c>
      <c r="AR65" s="254">
        <f>Inputs!AR65</f>
        <v>0.05</v>
      </c>
      <c r="AS65" s="254">
        <f>Inputs!AS65</f>
        <v>0.05</v>
      </c>
      <c r="AT65" s="254">
        <f>Inputs!AT65</f>
        <v>0.05</v>
      </c>
      <c r="AU65" s="254">
        <f>Inputs!AU65</f>
        <v>0.05</v>
      </c>
      <c r="AV65" s="254">
        <f>Inputs!AV65</f>
        <v>0.05</v>
      </c>
      <c r="AW65" s="254">
        <f>Inputs!AW65</f>
        <v>0.05</v>
      </c>
      <c r="AX65" s="254">
        <f>Inputs!AX65</f>
        <v>0</v>
      </c>
      <c r="AY65" s="254">
        <f>Inputs!AY65</f>
        <v>0</v>
      </c>
      <c r="AZ65" s="254">
        <f>Inputs!AZ65</f>
        <v>0</v>
      </c>
      <c r="BA65" s="254">
        <f>Inputs!BA65</f>
        <v>0</v>
      </c>
      <c r="BB65" s="254">
        <f>Inputs!BB65</f>
        <v>0</v>
      </c>
      <c r="BC65" s="254">
        <f>Inputs!BC65</f>
        <v>0</v>
      </c>
      <c r="BD65" s="254">
        <f>Inputs!BD65</f>
        <v>0</v>
      </c>
      <c r="BE65" s="254">
        <f>Inputs!BE65</f>
        <v>0</v>
      </c>
      <c r="BF65" s="254">
        <f>Inputs!BF65</f>
        <v>0</v>
      </c>
      <c r="BG65" s="254">
        <f>Inputs!BG65</f>
        <v>0</v>
      </c>
      <c r="BH65" s="254">
        <f>Inputs!BH65</f>
        <v>0</v>
      </c>
      <c r="BI65" s="254">
        <f>Inputs!BI65</f>
        <v>0</v>
      </c>
      <c r="BJ65" s="254">
        <f>Inputs!BJ65</f>
        <v>0</v>
      </c>
      <c r="BK65" s="254">
        <f>Inputs!BK65</f>
        <v>0</v>
      </c>
      <c r="BL65" s="254">
        <f>Inputs!BL65</f>
        <v>0</v>
      </c>
      <c r="BN65" s="255">
        <f>IF(OR($C65="Non-Labour",$C65="Labour-related"),IF(Inputs!$DT65=$F$1,Inputs!BN65,Inputs!BN65*'Key assumptions'!$H$118),$F65*N(H65)*avg_hrs)</f>
        <v>0</v>
      </c>
      <c r="BO65" s="255">
        <f>IF(OR($C65="Non-Labour",$C65="Labour-related"),IF(Inputs!$DT65=$F$1,Inputs!BO65,Inputs!BO65*'Key assumptions'!$H$118),$F65*N(I65)*avg_hrs)</f>
        <v>0</v>
      </c>
      <c r="BP65" s="255">
        <f>IF(OR($C65="Non-Labour",$C65="Labour-related"),IF(Inputs!$DT65=$F$1,Inputs!BP65,Inputs!BP65*'Key assumptions'!$H$118),$F65*N(J65)*avg_hrs)</f>
        <v>0</v>
      </c>
      <c r="BQ65" s="255">
        <f>IF(OR($C65="Non-Labour",$C65="Labour-related"),IF(Inputs!$DT65=$F$1,Inputs!BQ65,Inputs!BQ65*'Key assumptions'!$H$118),$F65*N(K65)*avg_hrs)</f>
        <v>0</v>
      </c>
      <c r="BR65" s="255">
        <f>IF(OR($C65="Non-Labour",$C65="Labour-related"),IF(Inputs!$DT65=$F$1,Inputs!BR65,Inputs!BR65*'Key assumptions'!$H$118),$F65*N(L65)*avg_hrs)</f>
        <v>0</v>
      </c>
      <c r="BS65" s="390" t="s">
        <v>411</v>
      </c>
      <c r="BT65" s="390" t="s">
        <v>411</v>
      </c>
      <c r="BU65" s="390" t="s">
        <v>411</v>
      </c>
      <c r="BV65" s="390" t="s">
        <v>411</v>
      </c>
      <c r="BW65" s="390" t="s">
        <v>411</v>
      </c>
      <c r="BX65" s="390" t="s">
        <v>411</v>
      </c>
      <c r="BY65" s="390" t="s">
        <v>411</v>
      </c>
      <c r="BZ65" s="390" t="s">
        <v>411</v>
      </c>
      <c r="CA65" s="390" t="s">
        <v>411</v>
      </c>
      <c r="CB65" s="390" t="s">
        <v>411</v>
      </c>
      <c r="CC65" s="390" t="s">
        <v>411</v>
      </c>
      <c r="CD65" s="390" t="s">
        <v>411</v>
      </c>
      <c r="CE65" s="390" t="s">
        <v>411</v>
      </c>
      <c r="CF65" s="390" t="s">
        <v>411</v>
      </c>
      <c r="CG65" s="390" t="s">
        <v>411</v>
      </c>
      <c r="CH65" s="390" t="s">
        <v>411</v>
      </c>
      <c r="CI65" s="390" t="s">
        <v>411</v>
      </c>
      <c r="CJ65" s="390" t="s">
        <v>411</v>
      </c>
      <c r="CK65" s="390" t="s">
        <v>411</v>
      </c>
      <c r="CL65" s="390" t="s">
        <v>411</v>
      </c>
      <c r="CM65" s="390" t="s">
        <v>411</v>
      </c>
      <c r="CN65" s="390" t="s">
        <v>411</v>
      </c>
      <c r="CO65" s="255">
        <f>IF(OR($C65="Non-Labour",$C65="Labour-related"),IF(Inputs!$DT65=$F$1,Inputs!CO65,Inputs!CO65*'Key assumptions'!$H$118),$F65*N(AI65)*avg_hrs)</f>
        <v>2198.85</v>
      </c>
      <c r="CP65" s="255">
        <f>IF(OR($C65="Non-Labour",$C65="Labour-related"),IF(Inputs!$DT65=$F$1,Inputs!CP65,Inputs!CP65*'Key assumptions'!$H$118),$F65*N(AJ65)*avg_hrs)</f>
        <v>2198.85</v>
      </c>
      <c r="CQ65" s="255">
        <f>IF(OR($C65="Non-Labour",$C65="Labour-related"),IF(Inputs!$DT65=$F$1,Inputs!CQ65,Inputs!CQ65*'Key assumptions'!$H$118),$F65*N(AK65)*avg_hrs)</f>
        <v>2198.85</v>
      </c>
      <c r="CR65" s="255">
        <f>IF(OR($C65="Non-Labour",$C65="Labour-related"),IF(Inputs!$DT65=$F$1,Inputs!CR65,Inputs!CR65*'Key assumptions'!$H$118),$F65*N(AL65)*avg_hrs)</f>
        <v>2198.85</v>
      </c>
      <c r="CS65" s="255">
        <f>IF(OR($C65="Non-Labour",$C65="Labour-related"),IF(Inputs!$DT65=$F$1,Inputs!CS65,Inputs!CS65*'Key assumptions'!$H$118),$F65*N(AM65)*avg_hrs)</f>
        <v>2198.85</v>
      </c>
      <c r="CT65" s="255">
        <f>IF(OR($C65="Non-Labour",$C65="Labour-related"),IF(Inputs!$DT65=$F$1,Inputs!CT65,Inputs!CT65*'Key assumptions'!$H$118),$F65*N(AN65)*avg_hrs)</f>
        <v>2198.85</v>
      </c>
      <c r="CU65" s="255">
        <f>IF(OR($C65="Non-Labour",$C65="Labour-related"),IF(Inputs!$DT65=$F$1,Inputs!CU65,Inputs!CU65*'Key assumptions'!$H$118),$F65*N(AO65)*avg_hrs)</f>
        <v>2198.85</v>
      </c>
      <c r="CV65" s="255">
        <f>IF(OR($C65="Non-Labour",$C65="Labour-related"),IF(Inputs!$DT65=$F$1,Inputs!CV65,Inputs!CV65*'Key assumptions'!$H$118),$F65*N(AP65)*avg_hrs)</f>
        <v>2198.85</v>
      </c>
      <c r="CW65" s="255">
        <f>IF(OR($C65="Non-Labour",$C65="Labour-related"),IF(Inputs!$DT65=$F$1,Inputs!CW65,Inputs!CW65*'Key assumptions'!$H$118),$F65*N(AQ65)*avg_hrs)</f>
        <v>2198.85</v>
      </c>
      <c r="CX65" s="255">
        <f>IF(OR($C65="Non-Labour",$C65="Labour-related"),IF(Inputs!$DT65=$F$1,Inputs!CX65,Inputs!CX65*'Key assumptions'!$H$118),$F65*N(AR65)*avg_hrs)</f>
        <v>2198.85</v>
      </c>
      <c r="CY65" s="255">
        <f>IF(OR($C65="Non-Labour",$C65="Labour-related"),IF(Inputs!$DT65=$F$1,Inputs!CY65,Inputs!CY65*'Key assumptions'!$H$118),$F65*N(AS65)*avg_hrs)</f>
        <v>2198.85</v>
      </c>
      <c r="CZ65" s="255">
        <f>IF(OR($C65="Non-Labour",$C65="Labour-related"),IF(Inputs!$DT65=$F$1,Inputs!CZ65,Inputs!CZ65*'Key assumptions'!$H$118),$F65*N(AT65)*avg_hrs)</f>
        <v>2198.85</v>
      </c>
      <c r="DA65" s="255">
        <f>IF(OR($C65="Non-Labour",$C65="Labour-related"),IF(Inputs!$DT65=$F$1,Inputs!DA65,Inputs!DA65*'Key assumptions'!$H$118),$F65*N(AU65)*avg_hrs)</f>
        <v>2198.85</v>
      </c>
      <c r="DB65" s="255">
        <f>IF(OR($C65="Non-Labour",$C65="Labour-related"),IF(Inputs!$DT65=$F$1,Inputs!DB65,Inputs!DB65*'Key assumptions'!$H$118),$F65*N(AV65)*avg_hrs)</f>
        <v>2198.85</v>
      </c>
      <c r="DC65" s="255">
        <f>IF(OR($C65="Non-Labour",$C65="Labour-related"),IF(Inputs!$DT65=$F$1,Inputs!DC65,Inputs!DC65*'Key assumptions'!$H$118),$F65*N(AW65)*avg_hrs)</f>
        <v>2198.85</v>
      </c>
      <c r="DD65" s="255">
        <f>IF(OR($C65="Non-Labour",$C65="Labour-related"),IF(Inputs!$DT65=$F$1,Inputs!DD65,Inputs!DD65*'Key assumptions'!$H$118),$F65*N(AX65)*avg_hrs)</f>
        <v>0</v>
      </c>
      <c r="DE65" s="255">
        <f>IF(OR($C65="Non-Labour",$C65="Labour-related"),IF(Inputs!$DT65=$F$1,Inputs!DE65,Inputs!DE65*'Key assumptions'!$H$118),$F65*N(AY65)*avg_hrs)</f>
        <v>0</v>
      </c>
      <c r="DF65" s="255">
        <f>IF(OR($C65="Non-Labour",$C65="Labour-related"),IF(Inputs!$DT65=$F$1,Inputs!DF65,Inputs!DF65*'Key assumptions'!$H$118),$F65*N(AZ65)*avg_hrs)</f>
        <v>0</v>
      </c>
      <c r="DG65" s="255">
        <f>IF(OR($C65="Non-Labour",$C65="Labour-related"),IF(Inputs!$DT65=$F$1,Inputs!DG65,Inputs!DG65*'Key assumptions'!$H$118),$F65*N(BA65)*avg_hrs)</f>
        <v>0</v>
      </c>
      <c r="DH65" s="255">
        <f>IF(OR($C65="Non-Labour",$C65="Labour-related"),IF(Inputs!$DT65=$F$1,Inputs!DH65,Inputs!DH65*'Key assumptions'!$H$118),$F65*N(BB65)*avg_hrs)</f>
        <v>0</v>
      </c>
      <c r="DI65" s="255">
        <f>IF(OR($C65="Non-Labour",$C65="Labour-related"),IF(Inputs!$DT65=$F$1,Inputs!DI65,Inputs!DI65*'Key assumptions'!$H$118),$F65*N(BC65)*avg_hrs)</f>
        <v>0</v>
      </c>
      <c r="DJ65" s="255">
        <f>IF(OR($C65="Non-Labour",$C65="Labour-related"),IF(Inputs!$DT65=$F$1,Inputs!DJ65,Inputs!DJ65*'Key assumptions'!$H$118),$F65*N(BD65)*avg_hrs)</f>
        <v>0</v>
      </c>
      <c r="DK65" s="255">
        <f>IF(OR($C65="Non-Labour",$C65="Labour-related"),IF(Inputs!$DT65=$F$1,Inputs!DK65,Inputs!DK65*'Key assumptions'!$H$118),$F65*N(BE65)*avg_hrs)</f>
        <v>0</v>
      </c>
      <c r="DL65" s="255">
        <f>IF(OR($C65="Non-Labour",$C65="Labour-related"),IF(Inputs!$DT65=$F$1,Inputs!DL65,Inputs!DL65*'Key assumptions'!$H$118),$F65*N(BF65)*avg_hrs)</f>
        <v>0</v>
      </c>
      <c r="DM65" s="255">
        <f>IF(OR($C65="Non-Labour",$C65="Labour-related"),IF(Inputs!$DT65=$F$1,Inputs!DM65,Inputs!DM65*'Key assumptions'!$H$118),$F65*N(BG65)*avg_hrs)</f>
        <v>0</v>
      </c>
      <c r="DN65" s="255">
        <f>IF(OR($C65="Non-Labour",$C65="Labour-related"),IF(Inputs!$DT65=$F$1,Inputs!DN65,Inputs!DN65*'Key assumptions'!$H$118),$F65*N(BH65)*avg_hrs)</f>
        <v>0</v>
      </c>
      <c r="DO65" s="255">
        <f>IF(OR($C65="Non-Labour",$C65="Labour-related"),IF(Inputs!$DT65=$F$1,Inputs!DO65,Inputs!DO65*'Key assumptions'!$H$118),$F65*N(BI65)*avg_hrs)</f>
        <v>0</v>
      </c>
      <c r="DP65" s="255">
        <f>IF(OR($C65="Non-Labour",$C65="Labour-related"),IF(Inputs!$DT65=$F$1,Inputs!DP65,Inputs!DP65*'Key assumptions'!$H$118),$F65*N(BJ65)*avg_hrs)</f>
        <v>0</v>
      </c>
      <c r="DQ65" s="255">
        <f>IF(OR($C65="Non-Labour",$C65="Labour-related"),IF(Inputs!$DT65=$F$1,Inputs!DQ65,Inputs!DQ65*'Key assumptions'!$H$118),$F65*N(BK65)*avg_hrs)</f>
        <v>0</v>
      </c>
      <c r="DR65" s="255">
        <f>IF(OR($C65="Non-Labour",$C65="Labour-related"),IF(Inputs!$DT65=$F$1,Inputs!DR65,Inputs!DR65*'Key assumptions'!$H$118),$F65*N(BL65)*avg_hrs)</f>
        <v>0</v>
      </c>
      <c r="DT65" s="133" t="s">
        <v>213</v>
      </c>
      <c r="DU65" s="304"/>
      <c r="DV65" s="304"/>
      <c r="DW65" s="304"/>
      <c r="DX65" s="304"/>
      <c r="DY65" s="304"/>
      <c r="DZ65" s="304"/>
      <c r="EA65" s="255">
        <v>26386.199999999997</v>
      </c>
      <c r="EB65" s="255">
        <v>35181.599999999991</v>
      </c>
      <c r="EC65" s="255">
        <v>26386.199999999993</v>
      </c>
      <c r="ED65" s="255">
        <f t="shared" si="10"/>
        <v>19789.649999999998</v>
      </c>
      <c r="EE65" s="255">
        <f t="shared" si="10"/>
        <v>0</v>
      </c>
      <c r="EF65" s="255">
        <f t="shared" si="7"/>
        <v>107743.64999999998</v>
      </c>
    </row>
    <row r="66" spans="1:136" x14ac:dyDescent="0.4">
      <c r="A66" s="133" t="str">
        <f>Inputs!A66</f>
        <v/>
      </c>
      <c r="B66" s="133" t="str">
        <f>Inputs!B66</f>
        <v/>
      </c>
      <c r="C66" s="133" t="str">
        <f>Inputs!C66</f>
        <v/>
      </c>
      <c r="D66" s="133">
        <f>Inputs!D66</f>
        <v>606809</v>
      </c>
      <c r="E66" s="133" t="str">
        <f>Inputs!E66</f>
        <v>CWO  - Environment</v>
      </c>
      <c r="F66" s="290">
        <f>IF(Inputs!DT66=$F$1,Inputs!F66,
IF(Inputs!DT66='Key assumptions'!$E$118,Inputs!F66*'Key assumptions'!$H$118,Inputs!F66*'Key assumptions'!$H$119))</f>
        <v>0</v>
      </c>
      <c r="G66" s="290">
        <f>IF(Inputs!DT66=$F$1,Inputs!G66,Inputs!G66*'Key assumptions'!$H$118)</f>
        <v>0</v>
      </c>
      <c r="H66" s="281"/>
      <c r="I66" s="281"/>
      <c r="J66" s="281"/>
      <c r="K66" s="281"/>
      <c r="L66" s="281"/>
      <c r="M66" s="389" t="str">
        <f>Inputs!M66</f>
        <v>[C-i-C]</v>
      </c>
      <c r="N66" s="389" t="str">
        <f>Inputs!N66</f>
        <v>[C-i-C]</v>
      </c>
      <c r="O66" s="389" t="str">
        <f>Inputs!O66</f>
        <v>[C-i-C]</v>
      </c>
      <c r="P66" s="389" t="str">
        <f>Inputs!P66</f>
        <v>[C-i-C]</v>
      </c>
      <c r="Q66" s="389" t="str">
        <f>Inputs!Q66</f>
        <v>[C-i-C]</v>
      </c>
      <c r="R66" s="389" t="str">
        <f>Inputs!R66</f>
        <v>[C-i-C]</v>
      </c>
      <c r="S66" s="389" t="str">
        <f>Inputs!S66</f>
        <v>[C-i-C]</v>
      </c>
      <c r="T66" s="389" t="str">
        <f>Inputs!T66</f>
        <v>[C-i-C]</v>
      </c>
      <c r="U66" s="389" t="str">
        <f>Inputs!U66</f>
        <v>[C-i-C]</v>
      </c>
      <c r="V66" s="389" t="str">
        <f>Inputs!V66</f>
        <v>[C-i-C]</v>
      </c>
      <c r="W66" s="389" t="str">
        <f>Inputs!W66</f>
        <v>[C-i-C]</v>
      </c>
      <c r="X66" s="389" t="str">
        <f>Inputs!X66</f>
        <v>[C-i-C]</v>
      </c>
      <c r="Y66" s="389" t="str">
        <f>Inputs!Y66</f>
        <v>[C-i-C]</v>
      </c>
      <c r="Z66" s="389" t="str">
        <f>Inputs!Z66</f>
        <v>[C-i-C]</v>
      </c>
      <c r="AA66" s="389" t="str">
        <f>Inputs!AA66</f>
        <v>[C-i-C]</v>
      </c>
      <c r="AB66" s="389" t="str">
        <f>Inputs!AB66</f>
        <v>[C-i-C]</v>
      </c>
      <c r="AC66" s="389" t="str">
        <f>Inputs!AC66</f>
        <v>[C-i-C]</v>
      </c>
      <c r="AD66" s="389" t="str">
        <f>Inputs!AD66</f>
        <v>[C-i-C]</v>
      </c>
      <c r="AE66" s="389" t="str">
        <f>Inputs!AE66</f>
        <v>[C-i-C]</v>
      </c>
      <c r="AF66" s="389" t="str">
        <f>Inputs!AF66</f>
        <v>[C-i-C]</v>
      </c>
      <c r="AG66" s="389" t="str">
        <f>Inputs!AG66</f>
        <v>[C-i-C]</v>
      </c>
      <c r="AH66" s="389" t="str">
        <f>Inputs!AH66</f>
        <v>[C-i-C]</v>
      </c>
      <c r="AI66" s="254" t="str">
        <f>Inputs!AI66</f>
        <v/>
      </c>
      <c r="AJ66" s="254" t="str">
        <f>Inputs!AJ66</f>
        <v/>
      </c>
      <c r="AK66" s="254" t="str">
        <f>Inputs!AK66</f>
        <v/>
      </c>
      <c r="AL66" s="254" t="str">
        <f>Inputs!AL66</f>
        <v/>
      </c>
      <c r="AM66" s="254" t="str">
        <f>Inputs!AM66</f>
        <v/>
      </c>
      <c r="AN66" s="254" t="str">
        <f>Inputs!AN66</f>
        <v/>
      </c>
      <c r="AO66" s="254" t="str">
        <f>Inputs!AO66</f>
        <v/>
      </c>
      <c r="AP66" s="254" t="str">
        <f>Inputs!AP66</f>
        <v/>
      </c>
      <c r="AQ66" s="254" t="str">
        <f>Inputs!AQ66</f>
        <v/>
      </c>
      <c r="AR66" s="254" t="str">
        <f>Inputs!AR66</f>
        <v/>
      </c>
      <c r="AS66" s="254" t="str">
        <f>Inputs!AS66</f>
        <v/>
      </c>
      <c r="AT66" s="254" t="str">
        <f>Inputs!AT66</f>
        <v/>
      </c>
      <c r="AU66" s="254" t="str">
        <f>Inputs!AU66</f>
        <v/>
      </c>
      <c r="AV66" s="254" t="str">
        <f>Inputs!AV66</f>
        <v/>
      </c>
      <c r="AW66" s="254" t="str">
        <f>Inputs!AW66</f>
        <v/>
      </c>
      <c r="AX66" s="254" t="str">
        <f>Inputs!AX66</f>
        <v/>
      </c>
      <c r="AY66" s="254" t="str">
        <f>Inputs!AY66</f>
        <v/>
      </c>
      <c r="AZ66" s="254" t="str">
        <f>Inputs!AZ66</f>
        <v/>
      </c>
      <c r="BA66" s="254" t="str">
        <f>Inputs!BA66</f>
        <v/>
      </c>
      <c r="BB66" s="254" t="str">
        <f>Inputs!BB66</f>
        <v/>
      </c>
      <c r="BC66" s="254" t="str">
        <f>Inputs!BC66</f>
        <v/>
      </c>
      <c r="BD66" s="254" t="str">
        <f>Inputs!BD66</f>
        <v/>
      </c>
      <c r="BE66" s="254" t="str">
        <f>Inputs!BE66</f>
        <v/>
      </c>
      <c r="BF66" s="254" t="str">
        <f>Inputs!BF66</f>
        <v/>
      </c>
      <c r="BG66" s="254" t="str">
        <f>Inputs!BG66</f>
        <v/>
      </c>
      <c r="BH66" s="254" t="str">
        <f>Inputs!BH66</f>
        <v/>
      </c>
      <c r="BI66" s="254" t="str">
        <f>Inputs!BI66</f>
        <v/>
      </c>
      <c r="BJ66" s="254" t="str">
        <f>Inputs!BJ66</f>
        <v/>
      </c>
      <c r="BK66" s="254" t="str">
        <f>Inputs!BK66</f>
        <v/>
      </c>
      <c r="BL66" s="254" t="str">
        <f>Inputs!BL66</f>
        <v/>
      </c>
      <c r="BN66" s="255">
        <f>IF(OR($C66="Non-Labour",$C66="Labour-related"),IF(Inputs!$DT66=$F$1,Inputs!BN66,Inputs!BN66*'Key assumptions'!$H$118),$F66*N(H66)*avg_hrs)</f>
        <v>0</v>
      </c>
      <c r="BO66" s="255">
        <f>IF(OR($C66="Non-Labour",$C66="Labour-related"),IF(Inputs!$DT66=$F$1,Inputs!BO66,Inputs!BO66*'Key assumptions'!$H$118),$F66*N(I66)*avg_hrs)</f>
        <v>0</v>
      </c>
      <c r="BP66" s="255">
        <f>IF(OR($C66="Non-Labour",$C66="Labour-related"),IF(Inputs!$DT66=$F$1,Inputs!BP66,Inputs!BP66*'Key assumptions'!$H$118),$F66*N(J66)*avg_hrs)</f>
        <v>0</v>
      </c>
      <c r="BQ66" s="255">
        <f>IF(OR($C66="Non-Labour",$C66="Labour-related"),IF(Inputs!$DT66=$F$1,Inputs!BQ66,Inputs!BQ66*'Key assumptions'!$H$118),$F66*N(K66)*avg_hrs)</f>
        <v>0</v>
      </c>
      <c r="BR66" s="255">
        <f>IF(OR($C66="Non-Labour",$C66="Labour-related"),IF(Inputs!$DT66=$F$1,Inputs!BR66,Inputs!BR66*'Key assumptions'!$H$118),$F66*N(L66)*avg_hrs)</f>
        <v>0</v>
      </c>
      <c r="BS66" s="390" t="s">
        <v>411</v>
      </c>
      <c r="BT66" s="390" t="s">
        <v>411</v>
      </c>
      <c r="BU66" s="390" t="s">
        <v>411</v>
      </c>
      <c r="BV66" s="390" t="s">
        <v>411</v>
      </c>
      <c r="BW66" s="390" t="s">
        <v>411</v>
      </c>
      <c r="BX66" s="390" t="s">
        <v>411</v>
      </c>
      <c r="BY66" s="390" t="s">
        <v>411</v>
      </c>
      <c r="BZ66" s="390" t="s">
        <v>411</v>
      </c>
      <c r="CA66" s="390" t="s">
        <v>411</v>
      </c>
      <c r="CB66" s="390" t="s">
        <v>411</v>
      </c>
      <c r="CC66" s="390" t="s">
        <v>411</v>
      </c>
      <c r="CD66" s="390" t="s">
        <v>411</v>
      </c>
      <c r="CE66" s="390" t="s">
        <v>411</v>
      </c>
      <c r="CF66" s="390" t="s">
        <v>411</v>
      </c>
      <c r="CG66" s="390" t="s">
        <v>411</v>
      </c>
      <c r="CH66" s="390" t="s">
        <v>411</v>
      </c>
      <c r="CI66" s="390" t="s">
        <v>411</v>
      </c>
      <c r="CJ66" s="390" t="s">
        <v>411</v>
      </c>
      <c r="CK66" s="390" t="s">
        <v>411</v>
      </c>
      <c r="CL66" s="390" t="s">
        <v>411</v>
      </c>
      <c r="CM66" s="390" t="s">
        <v>411</v>
      </c>
      <c r="CN66" s="390" t="s">
        <v>411</v>
      </c>
      <c r="CO66" s="255">
        <f>IF(OR($C66="Non-Labour",$C66="Labour-related"),IF(Inputs!$DT66=$F$1,Inputs!CO66,Inputs!CO66*'Key assumptions'!$H$118),$F66*N(AI66)*avg_hrs)</f>
        <v>0</v>
      </c>
      <c r="CP66" s="255">
        <f>IF(OR($C66="Non-Labour",$C66="Labour-related"),IF(Inputs!$DT66=$F$1,Inputs!CP66,Inputs!CP66*'Key assumptions'!$H$118),$F66*N(AJ66)*avg_hrs)</f>
        <v>0</v>
      </c>
      <c r="CQ66" s="255">
        <f>IF(OR($C66="Non-Labour",$C66="Labour-related"),IF(Inputs!$DT66=$F$1,Inputs!CQ66,Inputs!CQ66*'Key assumptions'!$H$118),$F66*N(AK66)*avg_hrs)</f>
        <v>0</v>
      </c>
      <c r="CR66" s="255">
        <f>IF(OR($C66="Non-Labour",$C66="Labour-related"),IF(Inputs!$DT66=$F$1,Inputs!CR66,Inputs!CR66*'Key assumptions'!$H$118),$F66*N(AL66)*avg_hrs)</f>
        <v>0</v>
      </c>
      <c r="CS66" s="255">
        <f>IF(OR($C66="Non-Labour",$C66="Labour-related"),IF(Inputs!$DT66=$F$1,Inputs!CS66,Inputs!CS66*'Key assumptions'!$H$118),$F66*N(AM66)*avg_hrs)</f>
        <v>0</v>
      </c>
      <c r="CT66" s="255">
        <f>IF(OR($C66="Non-Labour",$C66="Labour-related"),IF(Inputs!$DT66=$F$1,Inputs!CT66,Inputs!CT66*'Key assumptions'!$H$118),$F66*N(AN66)*avg_hrs)</f>
        <v>0</v>
      </c>
      <c r="CU66" s="255">
        <f>IF(OR($C66="Non-Labour",$C66="Labour-related"),IF(Inputs!$DT66=$F$1,Inputs!CU66,Inputs!CU66*'Key assumptions'!$H$118),$F66*N(AO66)*avg_hrs)</f>
        <v>0</v>
      </c>
      <c r="CV66" s="255">
        <f>IF(OR($C66="Non-Labour",$C66="Labour-related"),IF(Inputs!$DT66=$F$1,Inputs!CV66,Inputs!CV66*'Key assumptions'!$H$118),$F66*N(AP66)*avg_hrs)</f>
        <v>0</v>
      </c>
      <c r="CW66" s="255">
        <f>IF(OR($C66="Non-Labour",$C66="Labour-related"),IF(Inputs!$DT66=$F$1,Inputs!CW66,Inputs!CW66*'Key assumptions'!$H$118),$F66*N(AQ66)*avg_hrs)</f>
        <v>0</v>
      </c>
      <c r="CX66" s="255">
        <f>IF(OR($C66="Non-Labour",$C66="Labour-related"),IF(Inputs!$DT66=$F$1,Inputs!CX66,Inputs!CX66*'Key assumptions'!$H$118),$F66*N(AR66)*avg_hrs)</f>
        <v>0</v>
      </c>
      <c r="CY66" s="255">
        <f>IF(OR($C66="Non-Labour",$C66="Labour-related"),IF(Inputs!$DT66=$F$1,Inputs!CY66,Inputs!CY66*'Key assumptions'!$H$118),$F66*N(AS66)*avg_hrs)</f>
        <v>0</v>
      </c>
      <c r="CZ66" s="255">
        <f>IF(OR($C66="Non-Labour",$C66="Labour-related"),IF(Inputs!$DT66=$F$1,Inputs!CZ66,Inputs!CZ66*'Key assumptions'!$H$118),$F66*N(AT66)*avg_hrs)</f>
        <v>0</v>
      </c>
      <c r="DA66" s="255">
        <f>IF(OR($C66="Non-Labour",$C66="Labour-related"),IF(Inputs!$DT66=$F$1,Inputs!DA66,Inputs!DA66*'Key assumptions'!$H$118),$F66*N(AU66)*avg_hrs)</f>
        <v>0</v>
      </c>
      <c r="DB66" s="255">
        <f>IF(OR($C66="Non-Labour",$C66="Labour-related"),IF(Inputs!$DT66=$F$1,Inputs!DB66,Inputs!DB66*'Key assumptions'!$H$118),$F66*N(AV66)*avg_hrs)</f>
        <v>0</v>
      </c>
      <c r="DC66" s="255">
        <f>IF(OR($C66="Non-Labour",$C66="Labour-related"),IF(Inputs!$DT66=$F$1,Inputs!DC66,Inputs!DC66*'Key assumptions'!$H$118),$F66*N(AW66)*avg_hrs)</f>
        <v>0</v>
      </c>
      <c r="DD66" s="255">
        <f>IF(OR($C66="Non-Labour",$C66="Labour-related"),IF(Inputs!$DT66=$F$1,Inputs!DD66,Inputs!DD66*'Key assumptions'!$H$118),$F66*N(AX66)*avg_hrs)</f>
        <v>0</v>
      </c>
      <c r="DE66" s="255">
        <f>IF(OR($C66="Non-Labour",$C66="Labour-related"),IF(Inputs!$DT66=$F$1,Inputs!DE66,Inputs!DE66*'Key assumptions'!$H$118),$F66*N(AY66)*avg_hrs)</f>
        <v>0</v>
      </c>
      <c r="DF66" s="255">
        <f>IF(OR($C66="Non-Labour",$C66="Labour-related"),IF(Inputs!$DT66=$F$1,Inputs!DF66,Inputs!DF66*'Key assumptions'!$H$118),$F66*N(AZ66)*avg_hrs)</f>
        <v>0</v>
      </c>
      <c r="DG66" s="255">
        <f>IF(OR($C66="Non-Labour",$C66="Labour-related"),IF(Inputs!$DT66=$F$1,Inputs!DG66,Inputs!DG66*'Key assumptions'!$H$118),$F66*N(BA66)*avg_hrs)</f>
        <v>0</v>
      </c>
      <c r="DH66" s="255">
        <f>IF(OR($C66="Non-Labour",$C66="Labour-related"),IF(Inputs!$DT66=$F$1,Inputs!DH66,Inputs!DH66*'Key assumptions'!$H$118),$F66*N(BB66)*avg_hrs)</f>
        <v>0</v>
      </c>
      <c r="DI66" s="255">
        <f>IF(OR($C66="Non-Labour",$C66="Labour-related"),IF(Inputs!$DT66=$F$1,Inputs!DI66,Inputs!DI66*'Key assumptions'!$H$118),$F66*N(BC66)*avg_hrs)</f>
        <v>0</v>
      </c>
      <c r="DJ66" s="255">
        <f>IF(OR($C66="Non-Labour",$C66="Labour-related"),IF(Inputs!$DT66=$F$1,Inputs!DJ66,Inputs!DJ66*'Key assumptions'!$H$118),$F66*N(BD66)*avg_hrs)</f>
        <v>0</v>
      </c>
      <c r="DK66" s="255">
        <f>IF(OR($C66="Non-Labour",$C66="Labour-related"),IF(Inputs!$DT66=$F$1,Inputs!DK66,Inputs!DK66*'Key assumptions'!$H$118),$F66*N(BE66)*avg_hrs)</f>
        <v>0</v>
      </c>
      <c r="DL66" s="255">
        <f>IF(OR($C66="Non-Labour",$C66="Labour-related"),IF(Inputs!$DT66=$F$1,Inputs!DL66,Inputs!DL66*'Key assumptions'!$H$118),$F66*N(BF66)*avg_hrs)</f>
        <v>0</v>
      </c>
      <c r="DM66" s="255">
        <f>IF(OR($C66="Non-Labour",$C66="Labour-related"),IF(Inputs!$DT66=$F$1,Inputs!DM66,Inputs!DM66*'Key assumptions'!$H$118),$F66*N(BG66)*avg_hrs)</f>
        <v>0</v>
      </c>
      <c r="DN66" s="255">
        <f>IF(OR($C66="Non-Labour",$C66="Labour-related"),IF(Inputs!$DT66=$F$1,Inputs!DN66,Inputs!DN66*'Key assumptions'!$H$118),$F66*N(BH66)*avg_hrs)</f>
        <v>0</v>
      </c>
      <c r="DO66" s="255">
        <f>IF(OR($C66="Non-Labour",$C66="Labour-related"),IF(Inputs!$DT66=$F$1,Inputs!DO66,Inputs!DO66*'Key assumptions'!$H$118),$F66*N(BI66)*avg_hrs)</f>
        <v>0</v>
      </c>
      <c r="DP66" s="255">
        <f>IF(OR($C66="Non-Labour",$C66="Labour-related"),IF(Inputs!$DT66=$F$1,Inputs!DP66,Inputs!DP66*'Key assumptions'!$H$118),$F66*N(BJ66)*avg_hrs)</f>
        <v>0</v>
      </c>
      <c r="DQ66" s="255">
        <f>IF(OR($C66="Non-Labour",$C66="Labour-related"),IF(Inputs!$DT66=$F$1,Inputs!DQ66,Inputs!DQ66*'Key assumptions'!$H$118),$F66*N(BK66)*avg_hrs)</f>
        <v>0</v>
      </c>
      <c r="DR66" s="255">
        <f>IF(OR($C66="Non-Labour",$C66="Labour-related"),IF(Inputs!$DT66=$F$1,Inputs!DR66,Inputs!DR66*'Key assumptions'!$H$118),$F66*N(BL66)*avg_hrs)</f>
        <v>0</v>
      </c>
      <c r="DT66" s="133" t="s">
        <v>213</v>
      </c>
      <c r="DU66" s="304"/>
      <c r="DV66" s="304"/>
      <c r="DW66" s="304"/>
      <c r="DX66" s="304"/>
      <c r="DY66" s="304"/>
      <c r="DZ66" s="304"/>
      <c r="EA66" s="255">
        <v>0</v>
      </c>
      <c r="EB66" s="255">
        <v>0</v>
      </c>
      <c r="EC66" s="255">
        <v>0</v>
      </c>
      <c r="ED66" s="255">
        <f t="shared" si="10"/>
        <v>0</v>
      </c>
      <c r="EE66" s="255">
        <f t="shared" si="10"/>
        <v>0</v>
      </c>
      <c r="EF66" s="255">
        <f t="shared" si="7"/>
        <v>0</v>
      </c>
    </row>
    <row r="67" spans="1:136" x14ac:dyDescent="0.4">
      <c r="A67" s="133" t="str">
        <f>Inputs!A67</f>
        <v>Land and Environment</v>
      </c>
      <c r="B67" s="133" t="str">
        <f>Inputs!B67</f>
        <v>N/A</v>
      </c>
      <c r="C67" s="133" t="str">
        <f>Inputs!C67</f>
        <v>Internal Labour</v>
      </c>
      <c r="D67" s="133">
        <f>Inputs!D67</f>
        <v>606809</v>
      </c>
      <c r="E67" s="133" t="str">
        <f>Inputs!E67</f>
        <v>Environmental Planner</v>
      </c>
      <c r="F67" s="290">
        <f>IF(Inputs!DT67=$F$1,Inputs!F67,
IF(Inputs!DT67='Key assumptions'!$E$118,Inputs!F67*'Key assumptions'!$H$118,Inputs!F67*'Key assumptions'!$H$119))</f>
        <v>293.18</v>
      </c>
      <c r="G67" s="290">
        <f>IF(Inputs!DT67=$F$1,Inputs!G67,Inputs!G67*'Key assumptions'!$H$118)</f>
        <v>131</v>
      </c>
      <c r="H67" s="281"/>
      <c r="I67" s="281"/>
      <c r="J67" s="281"/>
      <c r="K67" s="281"/>
      <c r="L67" s="281"/>
      <c r="M67" s="389" t="str">
        <f>Inputs!M67</f>
        <v>[C-i-C]</v>
      </c>
      <c r="N67" s="389" t="str">
        <f>Inputs!N67</f>
        <v>[C-i-C]</v>
      </c>
      <c r="O67" s="389" t="str">
        <f>Inputs!O67</f>
        <v>[C-i-C]</v>
      </c>
      <c r="P67" s="389" t="str">
        <f>Inputs!P67</f>
        <v>[C-i-C]</v>
      </c>
      <c r="Q67" s="389" t="str">
        <f>Inputs!Q67</f>
        <v>[C-i-C]</v>
      </c>
      <c r="R67" s="389" t="str">
        <f>Inputs!R67</f>
        <v>[C-i-C]</v>
      </c>
      <c r="S67" s="389" t="str">
        <f>Inputs!S67</f>
        <v>[C-i-C]</v>
      </c>
      <c r="T67" s="389" t="str">
        <f>Inputs!T67</f>
        <v>[C-i-C]</v>
      </c>
      <c r="U67" s="389" t="str">
        <f>Inputs!U67</f>
        <v>[C-i-C]</v>
      </c>
      <c r="V67" s="389" t="str">
        <f>Inputs!V67</f>
        <v>[C-i-C]</v>
      </c>
      <c r="W67" s="389" t="str">
        <f>Inputs!W67</f>
        <v>[C-i-C]</v>
      </c>
      <c r="X67" s="389" t="str">
        <f>Inputs!X67</f>
        <v>[C-i-C]</v>
      </c>
      <c r="Y67" s="389" t="str">
        <f>Inputs!Y67</f>
        <v>[C-i-C]</v>
      </c>
      <c r="Z67" s="389" t="str">
        <f>Inputs!Z67</f>
        <v>[C-i-C]</v>
      </c>
      <c r="AA67" s="389" t="str">
        <f>Inputs!AA67</f>
        <v>[C-i-C]</v>
      </c>
      <c r="AB67" s="389" t="str">
        <f>Inputs!AB67</f>
        <v>[C-i-C]</v>
      </c>
      <c r="AC67" s="389" t="str">
        <f>Inputs!AC67</f>
        <v>[C-i-C]</v>
      </c>
      <c r="AD67" s="389" t="str">
        <f>Inputs!AD67</f>
        <v>[C-i-C]</v>
      </c>
      <c r="AE67" s="389" t="str">
        <f>Inputs!AE67</f>
        <v>[C-i-C]</v>
      </c>
      <c r="AF67" s="389" t="str">
        <f>Inputs!AF67</f>
        <v>[C-i-C]</v>
      </c>
      <c r="AG67" s="389" t="str">
        <f>Inputs!AG67</f>
        <v>[C-i-C]</v>
      </c>
      <c r="AH67" s="389" t="str">
        <f>Inputs!AH67</f>
        <v>[C-i-C]</v>
      </c>
      <c r="AI67" s="254">
        <f>Inputs!AI67</f>
        <v>0</v>
      </c>
      <c r="AJ67" s="254">
        <f>Inputs!AJ67</f>
        <v>0</v>
      </c>
      <c r="AK67" s="254">
        <f>Inputs!AK67</f>
        <v>0</v>
      </c>
      <c r="AL67" s="254">
        <f>Inputs!AL67</f>
        <v>0</v>
      </c>
      <c r="AM67" s="254">
        <f>Inputs!AM67</f>
        <v>0</v>
      </c>
      <c r="AN67" s="254">
        <f>Inputs!AN67</f>
        <v>0</v>
      </c>
      <c r="AO67" s="254">
        <f>Inputs!AO67</f>
        <v>0</v>
      </c>
      <c r="AP67" s="254">
        <f>Inputs!AP67</f>
        <v>0</v>
      </c>
      <c r="AQ67" s="254">
        <f>Inputs!AQ67</f>
        <v>0</v>
      </c>
      <c r="AR67" s="254">
        <f>Inputs!AR67</f>
        <v>0</v>
      </c>
      <c r="AS67" s="254">
        <f>Inputs!AS67</f>
        <v>0</v>
      </c>
      <c r="AT67" s="254">
        <f>Inputs!AT67</f>
        <v>0</v>
      </c>
      <c r="AU67" s="254">
        <f>Inputs!AU67</f>
        <v>0</v>
      </c>
      <c r="AV67" s="254">
        <f>Inputs!AV67</f>
        <v>0</v>
      </c>
      <c r="AW67" s="254">
        <f>Inputs!AW67</f>
        <v>0</v>
      </c>
      <c r="AX67" s="254">
        <f>Inputs!AX67</f>
        <v>0</v>
      </c>
      <c r="AY67" s="254">
        <f>Inputs!AY67</f>
        <v>0</v>
      </c>
      <c r="AZ67" s="254">
        <f>Inputs!AZ67</f>
        <v>0</v>
      </c>
      <c r="BA67" s="254">
        <f>Inputs!BA67</f>
        <v>0</v>
      </c>
      <c r="BB67" s="254">
        <f>Inputs!BB67</f>
        <v>0</v>
      </c>
      <c r="BC67" s="254">
        <f>Inputs!BC67</f>
        <v>0</v>
      </c>
      <c r="BD67" s="254">
        <f>Inputs!BD67</f>
        <v>0</v>
      </c>
      <c r="BE67" s="254">
        <f>Inputs!BE67</f>
        <v>0</v>
      </c>
      <c r="BF67" s="254">
        <f>Inputs!BF67</f>
        <v>0</v>
      </c>
      <c r="BG67" s="254">
        <f>Inputs!BG67</f>
        <v>0</v>
      </c>
      <c r="BH67" s="254">
        <f>Inputs!BH67</f>
        <v>0</v>
      </c>
      <c r="BI67" s="254">
        <f>Inputs!BI67</f>
        <v>0</v>
      </c>
      <c r="BJ67" s="254">
        <f>Inputs!BJ67</f>
        <v>0</v>
      </c>
      <c r="BK67" s="254">
        <f>Inputs!BK67</f>
        <v>0</v>
      </c>
      <c r="BL67" s="254">
        <f>Inputs!BL67</f>
        <v>0</v>
      </c>
      <c r="BN67" s="255">
        <f>IF(OR($C67="Non-Labour",$C67="Labour-related"),IF(Inputs!$DT67=$F$1,Inputs!BN67,Inputs!BN67*'Key assumptions'!$H$118),$F67*N(H67)*avg_hrs)</f>
        <v>0</v>
      </c>
      <c r="BO67" s="255">
        <f>IF(OR($C67="Non-Labour",$C67="Labour-related"),IF(Inputs!$DT67=$F$1,Inputs!BO67,Inputs!BO67*'Key assumptions'!$H$118),$F67*N(I67)*avg_hrs)</f>
        <v>0</v>
      </c>
      <c r="BP67" s="255">
        <f>IF(OR($C67="Non-Labour",$C67="Labour-related"),IF(Inputs!$DT67=$F$1,Inputs!BP67,Inputs!BP67*'Key assumptions'!$H$118),$F67*N(J67)*avg_hrs)</f>
        <v>0</v>
      </c>
      <c r="BQ67" s="255">
        <f>IF(OR($C67="Non-Labour",$C67="Labour-related"),IF(Inputs!$DT67=$F$1,Inputs!BQ67,Inputs!BQ67*'Key assumptions'!$H$118),$F67*N(K67)*avg_hrs)</f>
        <v>0</v>
      </c>
      <c r="BR67" s="255">
        <f>IF(OR($C67="Non-Labour",$C67="Labour-related"),IF(Inputs!$DT67=$F$1,Inputs!BR67,Inputs!BR67*'Key assumptions'!$H$118),$F67*N(L67)*avg_hrs)</f>
        <v>0</v>
      </c>
      <c r="BS67" s="390" t="s">
        <v>411</v>
      </c>
      <c r="BT67" s="390" t="s">
        <v>411</v>
      </c>
      <c r="BU67" s="390" t="s">
        <v>411</v>
      </c>
      <c r="BV67" s="390" t="s">
        <v>411</v>
      </c>
      <c r="BW67" s="390" t="s">
        <v>411</v>
      </c>
      <c r="BX67" s="390" t="s">
        <v>411</v>
      </c>
      <c r="BY67" s="390" t="s">
        <v>411</v>
      </c>
      <c r="BZ67" s="390" t="s">
        <v>411</v>
      </c>
      <c r="CA67" s="390" t="s">
        <v>411</v>
      </c>
      <c r="CB67" s="390" t="s">
        <v>411</v>
      </c>
      <c r="CC67" s="390" t="s">
        <v>411</v>
      </c>
      <c r="CD67" s="390" t="s">
        <v>411</v>
      </c>
      <c r="CE67" s="390" t="s">
        <v>411</v>
      </c>
      <c r="CF67" s="390" t="s">
        <v>411</v>
      </c>
      <c r="CG67" s="390" t="s">
        <v>411</v>
      </c>
      <c r="CH67" s="390" t="s">
        <v>411</v>
      </c>
      <c r="CI67" s="390" t="s">
        <v>411</v>
      </c>
      <c r="CJ67" s="390" t="s">
        <v>411</v>
      </c>
      <c r="CK67" s="390" t="s">
        <v>411</v>
      </c>
      <c r="CL67" s="390" t="s">
        <v>411</v>
      </c>
      <c r="CM67" s="390" t="s">
        <v>411</v>
      </c>
      <c r="CN67" s="390" t="s">
        <v>411</v>
      </c>
      <c r="CO67" s="255">
        <f>IF(OR($C67="Non-Labour",$C67="Labour-related"),IF(Inputs!$DT67=$F$1,Inputs!CO67,Inputs!CO67*'Key assumptions'!$H$118),$F67*N(AI67)*avg_hrs)</f>
        <v>0</v>
      </c>
      <c r="CP67" s="255">
        <f>IF(OR($C67="Non-Labour",$C67="Labour-related"),IF(Inputs!$DT67=$F$1,Inputs!CP67,Inputs!CP67*'Key assumptions'!$H$118),$F67*N(AJ67)*avg_hrs)</f>
        <v>0</v>
      </c>
      <c r="CQ67" s="255">
        <f>IF(OR($C67="Non-Labour",$C67="Labour-related"),IF(Inputs!$DT67=$F$1,Inputs!CQ67,Inputs!CQ67*'Key assumptions'!$H$118),$F67*N(AK67)*avg_hrs)</f>
        <v>0</v>
      </c>
      <c r="CR67" s="255">
        <f>IF(OR($C67="Non-Labour",$C67="Labour-related"),IF(Inputs!$DT67=$F$1,Inputs!CR67,Inputs!CR67*'Key assumptions'!$H$118),$F67*N(AL67)*avg_hrs)</f>
        <v>0</v>
      </c>
      <c r="CS67" s="255">
        <f>IF(OR($C67="Non-Labour",$C67="Labour-related"),IF(Inputs!$DT67=$F$1,Inputs!CS67,Inputs!CS67*'Key assumptions'!$H$118),$F67*N(AM67)*avg_hrs)</f>
        <v>0</v>
      </c>
      <c r="CT67" s="255">
        <f>IF(OR($C67="Non-Labour",$C67="Labour-related"),IF(Inputs!$DT67=$F$1,Inputs!CT67,Inputs!CT67*'Key assumptions'!$H$118),$F67*N(AN67)*avg_hrs)</f>
        <v>0</v>
      </c>
      <c r="CU67" s="255">
        <f>IF(OR($C67="Non-Labour",$C67="Labour-related"),IF(Inputs!$DT67=$F$1,Inputs!CU67,Inputs!CU67*'Key assumptions'!$H$118),$F67*N(AO67)*avg_hrs)</f>
        <v>0</v>
      </c>
      <c r="CV67" s="255">
        <f>IF(OR($C67="Non-Labour",$C67="Labour-related"),IF(Inputs!$DT67=$F$1,Inputs!CV67,Inputs!CV67*'Key assumptions'!$H$118),$F67*N(AP67)*avg_hrs)</f>
        <v>0</v>
      </c>
      <c r="CW67" s="255">
        <f>IF(OR($C67="Non-Labour",$C67="Labour-related"),IF(Inputs!$DT67=$F$1,Inputs!CW67,Inputs!CW67*'Key assumptions'!$H$118),$F67*N(AQ67)*avg_hrs)</f>
        <v>0</v>
      </c>
      <c r="CX67" s="255">
        <f>IF(OR($C67="Non-Labour",$C67="Labour-related"),IF(Inputs!$DT67=$F$1,Inputs!CX67,Inputs!CX67*'Key assumptions'!$H$118),$F67*N(AR67)*avg_hrs)</f>
        <v>0</v>
      </c>
      <c r="CY67" s="255">
        <f>IF(OR($C67="Non-Labour",$C67="Labour-related"),IF(Inputs!$DT67=$F$1,Inputs!CY67,Inputs!CY67*'Key assumptions'!$H$118),$F67*N(AS67)*avg_hrs)</f>
        <v>0</v>
      </c>
      <c r="CZ67" s="255">
        <f>IF(OR($C67="Non-Labour",$C67="Labour-related"),IF(Inputs!$DT67=$F$1,Inputs!CZ67,Inputs!CZ67*'Key assumptions'!$H$118),$F67*N(AT67)*avg_hrs)</f>
        <v>0</v>
      </c>
      <c r="DA67" s="255">
        <f>IF(OR($C67="Non-Labour",$C67="Labour-related"),IF(Inputs!$DT67=$F$1,Inputs!DA67,Inputs!DA67*'Key assumptions'!$H$118),$F67*N(AU67)*avg_hrs)</f>
        <v>0</v>
      </c>
      <c r="DB67" s="255">
        <f>IF(OR($C67="Non-Labour",$C67="Labour-related"),IF(Inputs!$DT67=$F$1,Inputs!DB67,Inputs!DB67*'Key assumptions'!$H$118),$F67*N(AV67)*avg_hrs)</f>
        <v>0</v>
      </c>
      <c r="DC67" s="255">
        <f>IF(OR($C67="Non-Labour",$C67="Labour-related"),IF(Inputs!$DT67=$F$1,Inputs!DC67,Inputs!DC67*'Key assumptions'!$H$118),$F67*N(AW67)*avg_hrs)</f>
        <v>0</v>
      </c>
      <c r="DD67" s="255">
        <f>IF(OR($C67="Non-Labour",$C67="Labour-related"),IF(Inputs!$DT67=$F$1,Inputs!DD67,Inputs!DD67*'Key assumptions'!$H$118),$F67*N(AX67)*avg_hrs)</f>
        <v>0</v>
      </c>
      <c r="DE67" s="255">
        <f>IF(OR($C67="Non-Labour",$C67="Labour-related"),IF(Inputs!$DT67=$F$1,Inputs!DE67,Inputs!DE67*'Key assumptions'!$H$118),$F67*N(AY67)*avg_hrs)</f>
        <v>0</v>
      </c>
      <c r="DF67" s="255">
        <f>IF(OR($C67="Non-Labour",$C67="Labour-related"),IF(Inputs!$DT67=$F$1,Inputs!DF67,Inputs!DF67*'Key assumptions'!$H$118),$F67*N(AZ67)*avg_hrs)</f>
        <v>0</v>
      </c>
      <c r="DG67" s="255">
        <f>IF(OR($C67="Non-Labour",$C67="Labour-related"),IF(Inputs!$DT67=$F$1,Inputs!DG67,Inputs!DG67*'Key assumptions'!$H$118),$F67*N(BA67)*avg_hrs)</f>
        <v>0</v>
      </c>
      <c r="DH67" s="255">
        <f>IF(OR($C67="Non-Labour",$C67="Labour-related"),IF(Inputs!$DT67=$F$1,Inputs!DH67,Inputs!DH67*'Key assumptions'!$H$118),$F67*N(BB67)*avg_hrs)</f>
        <v>0</v>
      </c>
      <c r="DI67" s="255">
        <f>IF(OR($C67="Non-Labour",$C67="Labour-related"),IF(Inputs!$DT67=$F$1,Inputs!DI67,Inputs!DI67*'Key assumptions'!$H$118),$F67*N(BC67)*avg_hrs)</f>
        <v>0</v>
      </c>
      <c r="DJ67" s="255">
        <f>IF(OR($C67="Non-Labour",$C67="Labour-related"),IF(Inputs!$DT67=$F$1,Inputs!DJ67,Inputs!DJ67*'Key assumptions'!$H$118),$F67*N(BD67)*avg_hrs)</f>
        <v>0</v>
      </c>
      <c r="DK67" s="255">
        <f>IF(OR($C67="Non-Labour",$C67="Labour-related"),IF(Inputs!$DT67=$F$1,Inputs!DK67,Inputs!DK67*'Key assumptions'!$H$118),$F67*N(BE67)*avg_hrs)</f>
        <v>0</v>
      </c>
      <c r="DL67" s="255">
        <f>IF(OR($C67="Non-Labour",$C67="Labour-related"),IF(Inputs!$DT67=$F$1,Inputs!DL67,Inputs!DL67*'Key assumptions'!$H$118),$F67*N(BF67)*avg_hrs)</f>
        <v>0</v>
      </c>
      <c r="DM67" s="255">
        <f>IF(OR($C67="Non-Labour",$C67="Labour-related"),IF(Inputs!$DT67=$F$1,Inputs!DM67,Inputs!DM67*'Key assumptions'!$H$118),$F67*N(BG67)*avg_hrs)</f>
        <v>0</v>
      </c>
      <c r="DN67" s="255">
        <f>IF(OR($C67="Non-Labour",$C67="Labour-related"),IF(Inputs!$DT67=$F$1,Inputs!DN67,Inputs!DN67*'Key assumptions'!$H$118),$F67*N(BH67)*avg_hrs)</f>
        <v>0</v>
      </c>
      <c r="DO67" s="255">
        <f>IF(OR($C67="Non-Labour",$C67="Labour-related"),IF(Inputs!$DT67=$F$1,Inputs!DO67,Inputs!DO67*'Key assumptions'!$H$118),$F67*N(BI67)*avg_hrs)</f>
        <v>0</v>
      </c>
      <c r="DP67" s="255">
        <f>IF(OR($C67="Non-Labour",$C67="Labour-related"),IF(Inputs!$DT67=$F$1,Inputs!DP67,Inputs!DP67*'Key assumptions'!$H$118),$F67*N(BJ67)*avg_hrs)</f>
        <v>0</v>
      </c>
      <c r="DQ67" s="255">
        <f>IF(OR($C67="Non-Labour",$C67="Labour-related"),IF(Inputs!$DT67=$F$1,Inputs!DQ67,Inputs!DQ67*'Key assumptions'!$H$118),$F67*N(BK67)*avg_hrs)</f>
        <v>0</v>
      </c>
      <c r="DR67" s="255">
        <f>IF(OR($C67="Non-Labour",$C67="Labour-related"),IF(Inputs!$DT67=$F$1,Inputs!DR67,Inputs!DR67*'Key assumptions'!$H$118),$F67*N(BL67)*avg_hrs)</f>
        <v>0</v>
      </c>
      <c r="DT67" s="133" t="s">
        <v>213</v>
      </c>
      <c r="DU67" s="304"/>
      <c r="DV67" s="304"/>
      <c r="DW67" s="304"/>
      <c r="DX67" s="304"/>
      <c r="DY67" s="304"/>
      <c r="DZ67" s="304"/>
      <c r="EA67" s="255">
        <v>175908</v>
      </c>
      <c r="EB67" s="255">
        <v>466156.2</v>
      </c>
      <c r="EC67" s="255">
        <v>0</v>
      </c>
      <c r="ED67" s="255">
        <f t="shared" si="10"/>
        <v>0</v>
      </c>
      <c r="EE67" s="255">
        <f t="shared" si="10"/>
        <v>0</v>
      </c>
      <c r="EF67" s="255">
        <f t="shared" si="7"/>
        <v>642064.19999999995</v>
      </c>
    </row>
    <row r="68" spans="1:136" x14ac:dyDescent="0.4">
      <c r="A68" s="133" t="str">
        <f>Inputs!A68</f>
        <v>Land and Environment</v>
      </c>
      <c r="B68" s="133" t="str">
        <f>Inputs!B68</f>
        <v>N/A</v>
      </c>
      <c r="C68" s="133" t="str">
        <f>Inputs!C68</f>
        <v>Internal Labour</v>
      </c>
      <c r="D68" s="133">
        <f>Inputs!D68</f>
        <v>606809</v>
      </c>
      <c r="E68" s="133" t="str">
        <f>Inputs!E68</f>
        <v>Environmental Planner</v>
      </c>
      <c r="F68" s="290">
        <f>IF(Inputs!DT68=$F$1,Inputs!F68,
IF(Inputs!DT68='Key assumptions'!$E$118,Inputs!F68*'Key assumptions'!$H$118,Inputs!F68*'Key assumptions'!$H$119))</f>
        <v>208.74</v>
      </c>
      <c r="G68" s="290">
        <f>IF(Inputs!DT68=$F$1,Inputs!G68,Inputs!G68*'Key assumptions'!$H$118)</f>
        <v>91.43088017751478</v>
      </c>
      <c r="H68" s="281"/>
      <c r="I68" s="281"/>
      <c r="J68" s="281"/>
      <c r="K68" s="281"/>
      <c r="L68" s="281"/>
      <c r="M68" s="389" t="str">
        <f>Inputs!M68</f>
        <v>[C-i-C]</v>
      </c>
      <c r="N68" s="389" t="str">
        <f>Inputs!N68</f>
        <v>[C-i-C]</v>
      </c>
      <c r="O68" s="389" t="str">
        <f>Inputs!O68</f>
        <v>[C-i-C]</v>
      </c>
      <c r="P68" s="389" t="str">
        <f>Inputs!P68</f>
        <v>[C-i-C]</v>
      </c>
      <c r="Q68" s="389" t="str">
        <f>Inputs!Q68</f>
        <v>[C-i-C]</v>
      </c>
      <c r="R68" s="389" t="str">
        <f>Inputs!R68</f>
        <v>[C-i-C]</v>
      </c>
      <c r="S68" s="389" t="str">
        <f>Inputs!S68</f>
        <v>[C-i-C]</v>
      </c>
      <c r="T68" s="389" t="str">
        <f>Inputs!T68</f>
        <v>[C-i-C]</v>
      </c>
      <c r="U68" s="389" t="str">
        <f>Inputs!U68</f>
        <v>[C-i-C]</v>
      </c>
      <c r="V68" s="389" t="str">
        <f>Inputs!V68</f>
        <v>[C-i-C]</v>
      </c>
      <c r="W68" s="389" t="str">
        <f>Inputs!W68</f>
        <v>[C-i-C]</v>
      </c>
      <c r="X68" s="389" t="str">
        <f>Inputs!X68</f>
        <v>[C-i-C]</v>
      </c>
      <c r="Y68" s="389" t="str">
        <f>Inputs!Y68</f>
        <v>[C-i-C]</v>
      </c>
      <c r="Z68" s="389" t="str">
        <f>Inputs!Z68</f>
        <v>[C-i-C]</v>
      </c>
      <c r="AA68" s="389" t="str">
        <f>Inputs!AA68</f>
        <v>[C-i-C]</v>
      </c>
      <c r="AB68" s="389" t="str">
        <f>Inputs!AB68</f>
        <v>[C-i-C]</v>
      </c>
      <c r="AC68" s="389" t="str">
        <f>Inputs!AC68</f>
        <v>[C-i-C]</v>
      </c>
      <c r="AD68" s="389" t="str">
        <f>Inputs!AD68</f>
        <v>[C-i-C]</v>
      </c>
      <c r="AE68" s="389" t="str">
        <f>Inputs!AE68</f>
        <v>[C-i-C]</v>
      </c>
      <c r="AF68" s="389" t="str">
        <f>Inputs!AF68</f>
        <v>[C-i-C]</v>
      </c>
      <c r="AG68" s="389" t="str">
        <f>Inputs!AG68</f>
        <v>[C-i-C]</v>
      </c>
      <c r="AH68" s="389" t="str">
        <f>Inputs!AH68</f>
        <v>[C-i-C]</v>
      </c>
      <c r="AI68" s="254">
        <f>Inputs!AI68</f>
        <v>0</v>
      </c>
      <c r="AJ68" s="254">
        <f>Inputs!AJ68</f>
        <v>0</v>
      </c>
      <c r="AK68" s="254">
        <f>Inputs!AK68</f>
        <v>0</v>
      </c>
      <c r="AL68" s="254">
        <f>Inputs!AL68</f>
        <v>0</v>
      </c>
      <c r="AM68" s="254">
        <f>Inputs!AM68</f>
        <v>0</v>
      </c>
      <c r="AN68" s="254">
        <f>Inputs!AN68</f>
        <v>0</v>
      </c>
      <c r="AO68" s="254">
        <f>Inputs!AO68</f>
        <v>0</v>
      </c>
      <c r="AP68" s="254">
        <f>Inputs!AP68</f>
        <v>0</v>
      </c>
      <c r="AQ68" s="254">
        <f>Inputs!AQ68</f>
        <v>0</v>
      </c>
      <c r="AR68" s="254">
        <f>Inputs!AR68</f>
        <v>0</v>
      </c>
      <c r="AS68" s="254">
        <f>Inputs!AS68</f>
        <v>0</v>
      </c>
      <c r="AT68" s="254">
        <f>Inputs!AT68</f>
        <v>0</v>
      </c>
      <c r="AU68" s="254">
        <f>Inputs!AU68</f>
        <v>0</v>
      </c>
      <c r="AV68" s="254">
        <f>Inputs!AV68</f>
        <v>0</v>
      </c>
      <c r="AW68" s="254">
        <f>Inputs!AW68</f>
        <v>0</v>
      </c>
      <c r="AX68" s="254">
        <f>Inputs!AX68</f>
        <v>0</v>
      </c>
      <c r="AY68" s="254">
        <f>Inputs!AY68</f>
        <v>0</v>
      </c>
      <c r="AZ68" s="254">
        <f>Inputs!AZ68</f>
        <v>0</v>
      </c>
      <c r="BA68" s="254">
        <f>Inputs!BA68</f>
        <v>0</v>
      </c>
      <c r="BB68" s="254">
        <f>Inputs!BB68</f>
        <v>0</v>
      </c>
      <c r="BC68" s="254">
        <f>Inputs!BC68</f>
        <v>0</v>
      </c>
      <c r="BD68" s="254">
        <f>Inputs!BD68</f>
        <v>0</v>
      </c>
      <c r="BE68" s="254">
        <f>Inputs!BE68</f>
        <v>0</v>
      </c>
      <c r="BF68" s="254">
        <f>Inputs!BF68</f>
        <v>0</v>
      </c>
      <c r="BG68" s="254">
        <f>Inputs!BG68</f>
        <v>0</v>
      </c>
      <c r="BH68" s="254">
        <f>Inputs!BH68</f>
        <v>0</v>
      </c>
      <c r="BI68" s="254">
        <f>Inputs!BI68</f>
        <v>0</v>
      </c>
      <c r="BJ68" s="254">
        <f>Inputs!BJ68</f>
        <v>0</v>
      </c>
      <c r="BK68" s="254">
        <f>Inputs!BK68</f>
        <v>0</v>
      </c>
      <c r="BL68" s="254">
        <f>Inputs!BL68</f>
        <v>0</v>
      </c>
      <c r="BN68" s="255">
        <f>IF(OR($C68="Non-Labour",$C68="Labour-related"),IF(Inputs!$DT68=$F$1,Inputs!BN68,Inputs!BN68*'Key assumptions'!$H$118),$F68*N(H68)*avg_hrs)</f>
        <v>0</v>
      </c>
      <c r="BO68" s="255">
        <f>IF(OR($C68="Non-Labour",$C68="Labour-related"),IF(Inputs!$DT68=$F$1,Inputs!BO68,Inputs!BO68*'Key assumptions'!$H$118),$F68*N(I68)*avg_hrs)</f>
        <v>0</v>
      </c>
      <c r="BP68" s="255">
        <f>IF(OR($C68="Non-Labour",$C68="Labour-related"),IF(Inputs!$DT68=$F$1,Inputs!BP68,Inputs!BP68*'Key assumptions'!$H$118),$F68*N(J68)*avg_hrs)</f>
        <v>0</v>
      </c>
      <c r="BQ68" s="255">
        <f>IF(OR($C68="Non-Labour",$C68="Labour-related"),IF(Inputs!$DT68=$F$1,Inputs!BQ68,Inputs!BQ68*'Key assumptions'!$H$118),$F68*N(K68)*avg_hrs)</f>
        <v>0</v>
      </c>
      <c r="BR68" s="255">
        <f>IF(OR($C68="Non-Labour",$C68="Labour-related"),IF(Inputs!$DT68=$F$1,Inputs!BR68,Inputs!BR68*'Key assumptions'!$H$118),$F68*N(L68)*avg_hrs)</f>
        <v>0</v>
      </c>
      <c r="BS68" s="390" t="s">
        <v>411</v>
      </c>
      <c r="BT68" s="390" t="s">
        <v>411</v>
      </c>
      <c r="BU68" s="390" t="s">
        <v>411</v>
      </c>
      <c r="BV68" s="390" t="s">
        <v>411</v>
      </c>
      <c r="BW68" s="390" t="s">
        <v>411</v>
      </c>
      <c r="BX68" s="390" t="s">
        <v>411</v>
      </c>
      <c r="BY68" s="390" t="s">
        <v>411</v>
      </c>
      <c r="BZ68" s="390" t="s">
        <v>411</v>
      </c>
      <c r="CA68" s="390" t="s">
        <v>411</v>
      </c>
      <c r="CB68" s="390" t="s">
        <v>411</v>
      </c>
      <c r="CC68" s="390" t="s">
        <v>411</v>
      </c>
      <c r="CD68" s="390" t="s">
        <v>411</v>
      </c>
      <c r="CE68" s="390" t="s">
        <v>411</v>
      </c>
      <c r="CF68" s="390" t="s">
        <v>411</v>
      </c>
      <c r="CG68" s="390" t="s">
        <v>411</v>
      </c>
      <c r="CH68" s="390" t="s">
        <v>411</v>
      </c>
      <c r="CI68" s="390" t="s">
        <v>411</v>
      </c>
      <c r="CJ68" s="390" t="s">
        <v>411</v>
      </c>
      <c r="CK68" s="390" t="s">
        <v>411</v>
      </c>
      <c r="CL68" s="390" t="s">
        <v>411</v>
      </c>
      <c r="CM68" s="390" t="s">
        <v>411</v>
      </c>
      <c r="CN68" s="390" t="s">
        <v>411</v>
      </c>
      <c r="CO68" s="255">
        <f>IF(OR($C68="Non-Labour",$C68="Labour-related"),IF(Inputs!$DT68=$F$1,Inputs!CO68,Inputs!CO68*'Key assumptions'!$H$118),$F68*N(AI68)*avg_hrs)</f>
        <v>0</v>
      </c>
      <c r="CP68" s="255">
        <f>IF(OR($C68="Non-Labour",$C68="Labour-related"),IF(Inputs!$DT68=$F$1,Inputs!CP68,Inputs!CP68*'Key assumptions'!$H$118),$F68*N(AJ68)*avg_hrs)</f>
        <v>0</v>
      </c>
      <c r="CQ68" s="255">
        <f>IF(OR($C68="Non-Labour",$C68="Labour-related"),IF(Inputs!$DT68=$F$1,Inputs!CQ68,Inputs!CQ68*'Key assumptions'!$H$118),$F68*N(AK68)*avg_hrs)</f>
        <v>0</v>
      </c>
      <c r="CR68" s="255">
        <f>IF(OR($C68="Non-Labour",$C68="Labour-related"),IF(Inputs!$DT68=$F$1,Inputs!CR68,Inputs!CR68*'Key assumptions'!$H$118),$F68*N(AL68)*avg_hrs)</f>
        <v>0</v>
      </c>
      <c r="CS68" s="255">
        <f>IF(OR($C68="Non-Labour",$C68="Labour-related"),IF(Inputs!$DT68=$F$1,Inputs!CS68,Inputs!CS68*'Key assumptions'!$H$118),$F68*N(AM68)*avg_hrs)</f>
        <v>0</v>
      </c>
      <c r="CT68" s="255">
        <f>IF(OR($C68="Non-Labour",$C68="Labour-related"),IF(Inputs!$DT68=$F$1,Inputs!CT68,Inputs!CT68*'Key assumptions'!$H$118),$F68*N(AN68)*avg_hrs)</f>
        <v>0</v>
      </c>
      <c r="CU68" s="255">
        <f>IF(OR($C68="Non-Labour",$C68="Labour-related"),IF(Inputs!$DT68=$F$1,Inputs!CU68,Inputs!CU68*'Key assumptions'!$H$118),$F68*N(AO68)*avg_hrs)</f>
        <v>0</v>
      </c>
      <c r="CV68" s="255">
        <f>IF(OR($C68="Non-Labour",$C68="Labour-related"),IF(Inputs!$DT68=$F$1,Inputs!CV68,Inputs!CV68*'Key assumptions'!$H$118),$F68*N(AP68)*avg_hrs)</f>
        <v>0</v>
      </c>
      <c r="CW68" s="255">
        <f>IF(OR($C68="Non-Labour",$C68="Labour-related"),IF(Inputs!$DT68=$F$1,Inputs!CW68,Inputs!CW68*'Key assumptions'!$H$118),$F68*N(AQ68)*avg_hrs)</f>
        <v>0</v>
      </c>
      <c r="CX68" s="255">
        <f>IF(OR($C68="Non-Labour",$C68="Labour-related"),IF(Inputs!$DT68=$F$1,Inputs!CX68,Inputs!CX68*'Key assumptions'!$H$118),$F68*N(AR68)*avg_hrs)</f>
        <v>0</v>
      </c>
      <c r="CY68" s="255">
        <f>IF(OR($C68="Non-Labour",$C68="Labour-related"),IF(Inputs!$DT68=$F$1,Inputs!CY68,Inputs!CY68*'Key assumptions'!$H$118),$F68*N(AS68)*avg_hrs)</f>
        <v>0</v>
      </c>
      <c r="CZ68" s="255">
        <f>IF(OR($C68="Non-Labour",$C68="Labour-related"),IF(Inputs!$DT68=$F$1,Inputs!CZ68,Inputs!CZ68*'Key assumptions'!$H$118),$F68*N(AT68)*avg_hrs)</f>
        <v>0</v>
      </c>
      <c r="DA68" s="255">
        <f>IF(OR($C68="Non-Labour",$C68="Labour-related"),IF(Inputs!$DT68=$F$1,Inputs!DA68,Inputs!DA68*'Key assumptions'!$H$118),$F68*N(AU68)*avg_hrs)</f>
        <v>0</v>
      </c>
      <c r="DB68" s="255">
        <f>IF(OR($C68="Non-Labour",$C68="Labour-related"),IF(Inputs!$DT68=$F$1,Inputs!DB68,Inputs!DB68*'Key assumptions'!$H$118),$F68*N(AV68)*avg_hrs)</f>
        <v>0</v>
      </c>
      <c r="DC68" s="255">
        <f>IF(OR($C68="Non-Labour",$C68="Labour-related"),IF(Inputs!$DT68=$F$1,Inputs!DC68,Inputs!DC68*'Key assumptions'!$H$118),$F68*N(AW68)*avg_hrs)</f>
        <v>0</v>
      </c>
      <c r="DD68" s="255">
        <f>IF(OR($C68="Non-Labour",$C68="Labour-related"),IF(Inputs!$DT68=$F$1,Inputs!DD68,Inputs!DD68*'Key assumptions'!$H$118),$F68*N(AX68)*avg_hrs)</f>
        <v>0</v>
      </c>
      <c r="DE68" s="255">
        <f>IF(OR($C68="Non-Labour",$C68="Labour-related"),IF(Inputs!$DT68=$F$1,Inputs!DE68,Inputs!DE68*'Key assumptions'!$H$118),$F68*N(AY68)*avg_hrs)</f>
        <v>0</v>
      </c>
      <c r="DF68" s="255">
        <f>IF(OR($C68="Non-Labour",$C68="Labour-related"),IF(Inputs!$DT68=$F$1,Inputs!DF68,Inputs!DF68*'Key assumptions'!$H$118),$F68*N(AZ68)*avg_hrs)</f>
        <v>0</v>
      </c>
      <c r="DG68" s="255">
        <f>IF(OR($C68="Non-Labour",$C68="Labour-related"),IF(Inputs!$DT68=$F$1,Inputs!DG68,Inputs!DG68*'Key assumptions'!$H$118),$F68*N(BA68)*avg_hrs)</f>
        <v>0</v>
      </c>
      <c r="DH68" s="255">
        <f>IF(OR($C68="Non-Labour",$C68="Labour-related"),IF(Inputs!$DT68=$F$1,Inputs!DH68,Inputs!DH68*'Key assumptions'!$H$118),$F68*N(BB68)*avg_hrs)</f>
        <v>0</v>
      </c>
      <c r="DI68" s="255">
        <f>IF(OR($C68="Non-Labour",$C68="Labour-related"),IF(Inputs!$DT68=$F$1,Inputs!DI68,Inputs!DI68*'Key assumptions'!$H$118),$F68*N(BC68)*avg_hrs)</f>
        <v>0</v>
      </c>
      <c r="DJ68" s="255">
        <f>IF(OR($C68="Non-Labour",$C68="Labour-related"),IF(Inputs!$DT68=$F$1,Inputs!DJ68,Inputs!DJ68*'Key assumptions'!$H$118),$F68*N(BD68)*avg_hrs)</f>
        <v>0</v>
      </c>
      <c r="DK68" s="255">
        <f>IF(OR($C68="Non-Labour",$C68="Labour-related"),IF(Inputs!$DT68=$F$1,Inputs!DK68,Inputs!DK68*'Key assumptions'!$H$118),$F68*N(BE68)*avg_hrs)</f>
        <v>0</v>
      </c>
      <c r="DL68" s="255">
        <f>IF(OR($C68="Non-Labour",$C68="Labour-related"),IF(Inputs!$DT68=$F$1,Inputs!DL68,Inputs!DL68*'Key assumptions'!$H$118),$F68*N(BF68)*avg_hrs)</f>
        <v>0</v>
      </c>
      <c r="DM68" s="255">
        <f>IF(OR($C68="Non-Labour",$C68="Labour-related"),IF(Inputs!$DT68=$F$1,Inputs!DM68,Inputs!DM68*'Key assumptions'!$H$118),$F68*N(BG68)*avg_hrs)</f>
        <v>0</v>
      </c>
      <c r="DN68" s="255">
        <f>IF(OR($C68="Non-Labour",$C68="Labour-related"),IF(Inputs!$DT68=$F$1,Inputs!DN68,Inputs!DN68*'Key assumptions'!$H$118),$F68*N(BH68)*avg_hrs)</f>
        <v>0</v>
      </c>
      <c r="DO68" s="255">
        <f>IF(OR($C68="Non-Labour",$C68="Labour-related"),IF(Inputs!$DT68=$F$1,Inputs!DO68,Inputs!DO68*'Key assumptions'!$H$118),$F68*N(BI68)*avg_hrs)</f>
        <v>0</v>
      </c>
      <c r="DP68" s="255">
        <f>IF(OR($C68="Non-Labour",$C68="Labour-related"),IF(Inputs!$DT68=$F$1,Inputs!DP68,Inputs!DP68*'Key assumptions'!$H$118),$F68*N(BJ68)*avg_hrs)</f>
        <v>0</v>
      </c>
      <c r="DQ68" s="255">
        <f>IF(OR($C68="Non-Labour",$C68="Labour-related"),IF(Inputs!$DT68=$F$1,Inputs!DQ68,Inputs!DQ68*'Key assumptions'!$H$118),$F68*N(BK68)*avg_hrs)</f>
        <v>0</v>
      </c>
      <c r="DR68" s="255">
        <f>IF(OR($C68="Non-Labour",$C68="Labour-related"),IF(Inputs!$DT68=$F$1,Inputs!DR68,Inputs!DR68*'Key assumptions'!$H$118),$F68*N(BL68)*avg_hrs)</f>
        <v>0</v>
      </c>
      <c r="DT68" s="133" t="s">
        <v>213</v>
      </c>
      <c r="DU68" s="304"/>
      <c r="DV68" s="304"/>
      <c r="DW68" s="304"/>
      <c r="DX68" s="304"/>
      <c r="DY68" s="304"/>
      <c r="DZ68" s="304"/>
      <c r="EA68" s="255">
        <v>62622</v>
      </c>
      <c r="EB68" s="255">
        <v>109588.5</v>
      </c>
      <c r="EC68" s="255">
        <v>0</v>
      </c>
      <c r="ED68" s="255">
        <f t="shared" ref="ED68:EE83" si="11">SUMIF($BN$1:$DR$1,ED$2,$BN68:$DR68)</f>
        <v>0</v>
      </c>
      <c r="EE68" s="255">
        <f t="shared" si="11"/>
        <v>0</v>
      </c>
      <c r="EF68" s="255">
        <f t="shared" ref="EF68:EF131" si="12">SUM(DU68:EE68)</f>
        <v>172210.5</v>
      </c>
    </row>
    <row r="69" spans="1:136" x14ac:dyDescent="0.4">
      <c r="A69" s="133" t="str">
        <f>Inputs!A69</f>
        <v>Other support and corporate roles</v>
      </c>
      <c r="B69" s="133" t="str">
        <f>Inputs!B69</f>
        <v>N/A</v>
      </c>
      <c r="C69" s="133" t="str">
        <f>Inputs!C69</f>
        <v>Internal Labour</v>
      </c>
      <c r="D69" s="133">
        <f>Inputs!D69</f>
        <v>606809</v>
      </c>
      <c r="E69" s="133" t="str">
        <f>Inputs!E69</f>
        <v>GM - Regulation</v>
      </c>
      <c r="F69" s="290">
        <f>IF(Inputs!DT69=$F$1,Inputs!F69,
IF(Inputs!DT69='Key assumptions'!$E$118,Inputs!F69*'Key assumptions'!$H$118,Inputs!F69*'Key assumptions'!$H$119))</f>
        <v>491.02</v>
      </c>
      <c r="G69" s="290">
        <f>IF(Inputs!DT69=$F$1,Inputs!G69,Inputs!G69*'Key assumptions'!$H$118)</f>
        <v>219.4</v>
      </c>
      <c r="H69" s="281"/>
      <c r="I69" s="281"/>
      <c r="J69" s="281"/>
      <c r="K69" s="281"/>
      <c r="L69" s="281"/>
      <c r="M69" s="389" t="str">
        <f>Inputs!M69</f>
        <v>[C-i-C]</v>
      </c>
      <c r="N69" s="389" t="str">
        <f>Inputs!N69</f>
        <v>[C-i-C]</v>
      </c>
      <c r="O69" s="389" t="str">
        <f>Inputs!O69</f>
        <v>[C-i-C]</v>
      </c>
      <c r="P69" s="389" t="str">
        <f>Inputs!P69</f>
        <v>[C-i-C]</v>
      </c>
      <c r="Q69" s="389" t="str">
        <f>Inputs!Q69</f>
        <v>[C-i-C]</v>
      </c>
      <c r="R69" s="389" t="str">
        <f>Inputs!R69</f>
        <v>[C-i-C]</v>
      </c>
      <c r="S69" s="389" t="str">
        <f>Inputs!S69</f>
        <v>[C-i-C]</v>
      </c>
      <c r="T69" s="389" t="str">
        <f>Inputs!T69</f>
        <v>[C-i-C]</v>
      </c>
      <c r="U69" s="389" t="str">
        <f>Inputs!U69</f>
        <v>[C-i-C]</v>
      </c>
      <c r="V69" s="389" t="str">
        <f>Inputs!V69</f>
        <v>[C-i-C]</v>
      </c>
      <c r="W69" s="389" t="str">
        <f>Inputs!W69</f>
        <v>[C-i-C]</v>
      </c>
      <c r="X69" s="389" t="str">
        <f>Inputs!X69</f>
        <v>[C-i-C]</v>
      </c>
      <c r="Y69" s="389" t="str">
        <f>Inputs!Y69</f>
        <v>[C-i-C]</v>
      </c>
      <c r="Z69" s="389" t="str">
        <f>Inputs!Z69</f>
        <v>[C-i-C]</v>
      </c>
      <c r="AA69" s="389" t="str">
        <f>Inputs!AA69</f>
        <v>[C-i-C]</v>
      </c>
      <c r="AB69" s="389" t="str">
        <f>Inputs!AB69</f>
        <v>[C-i-C]</v>
      </c>
      <c r="AC69" s="389" t="str">
        <f>Inputs!AC69</f>
        <v>[C-i-C]</v>
      </c>
      <c r="AD69" s="389" t="str">
        <f>Inputs!AD69</f>
        <v>[C-i-C]</v>
      </c>
      <c r="AE69" s="389" t="str">
        <f>Inputs!AE69</f>
        <v>[C-i-C]</v>
      </c>
      <c r="AF69" s="389" t="str">
        <f>Inputs!AF69</f>
        <v>[C-i-C]</v>
      </c>
      <c r="AG69" s="389" t="str">
        <f>Inputs!AG69</f>
        <v>[C-i-C]</v>
      </c>
      <c r="AH69" s="389" t="str">
        <f>Inputs!AH69</f>
        <v>[C-i-C]</v>
      </c>
      <c r="AI69" s="254">
        <f>Inputs!AI69</f>
        <v>0</v>
      </c>
      <c r="AJ69" s="254">
        <f>Inputs!AJ69</f>
        <v>0</v>
      </c>
      <c r="AK69" s="254">
        <f>Inputs!AK69</f>
        <v>0</v>
      </c>
      <c r="AL69" s="254">
        <f>Inputs!AL69</f>
        <v>0</v>
      </c>
      <c r="AM69" s="254">
        <f>Inputs!AM69</f>
        <v>0</v>
      </c>
      <c r="AN69" s="254">
        <f>Inputs!AN69</f>
        <v>0</v>
      </c>
      <c r="AO69" s="254">
        <f>Inputs!AO69</f>
        <v>0</v>
      </c>
      <c r="AP69" s="254">
        <f>Inputs!AP69</f>
        <v>0</v>
      </c>
      <c r="AQ69" s="254">
        <f>Inputs!AQ69</f>
        <v>0</v>
      </c>
      <c r="AR69" s="254">
        <f>Inputs!AR69</f>
        <v>0</v>
      </c>
      <c r="AS69" s="254">
        <f>Inputs!AS69</f>
        <v>0</v>
      </c>
      <c r="AT69" s="254">
        <f>Inputs!AT69</f>
        <v>0</v>
      </c>
      <c r="AU69" s="254">
        <f>Inputs!AU69</f>
        <v>0</v>
      </c>
      <c r="AV69" s="254">
        <f>Inputs!AV69</f>
        <v>0</v>
      </c>
      <c r="AW69" s="254">
        <f>Inputs!AW69</f>
        <v>0</v>
      </c>
      <c r="AX69" s="254">
        <f>Inputs!AX69</f>
        <v>0</v>
      </c>
      <c r="AY69" s="254">
        <f>Inputs!AY69</f>
        <v>0</v>
      </c>
      <c r="AZ69" s="254">
        <f>Inputs!AZ69</f>
        <v>0</v>
      </c>
      <c r="BA69" s="254">
        <f>Inputs!BA69</f>
        <v>0</v>
      </c>
      <c r="BB69" s="254">
        <f>Inputs!BB69</f>
        <v>0</v>
      </c>
      <c r="BC69" s="254">
        <f>Inputs!BC69</f>
        <v>0</v>
      </c>
      <c r="BD69" s="254">
        <f>Inputs!BD69</f>
        <v>0</v>
      </c>
      <c r="BE69" s="254">
        <f>Inputs!BE69</f>
        <v>0</v>
      </c>
      <c r="BF69" s="254">
        <f>Inputs!BF69</f>
        <v>0</v>
      </c>
      <c r="BG69" s="254">
        <f>Inputs!BG69</f>
        <v>0</v>
      </c>
      <c r="BH69" s="254">
        <f>Inputs!BH69</f>
        <v>0</v>
      </c>
      <c r="BI69" s="254">
        <f>Inputs!BI69</f>
        <v>0</v>
      </c>
      <c r="BJ69" s="254">
        <f>Inputs!BJ69</f>
        <v>0</v>
      </c>
      <c r="BK69" s="254">
        <f>Inputs!BK69</f>
        <v>0</v>
      </c>
      <c r="BL69" s="254">
        <f>Inputs!BL69</f>
        <v>0</v>
      </c>
      <c r="BN69" s="255">
        <f>IF(OR($C69="Non-Labour",$C69="Labour-related"),IF(Inputs!$DT69=$F$1,Inputs!BN69,Inputs!BN69*'Key assumptions'!$H$118),$F69*N(H69)*avg_hrs)</f>
        <v>0</v>
      </c>
      <c r="BO69" s="255">
        <f>IF(OR($C69="Non-Labour",$C69="Labour-related"),IF(Inputs!$DT69=$F$1,Inputs!BO69,Inputs!BO69*'Key assumptions'!$H$118),$F69*N(I69)*avg_hrs)</f>
        <v>0</v>
      </c>
      <c r="BP69" s="255">
        <f>IF(OR($C69="Non-Labour",$C69="Labour-related"),IF(Inputs!$DT69=$F$1,Inputs!BP69,Inputs!BP69*'Key assumptions'!$H$118),$F69*N(J69)*avg_hrs)</f>
        <v>0</v>
      </c>
      <c r="BQ69" s="255">
        <f>IF(OR($C69="Non-Labour",$C69="Labour-related"),IF(Inputs!$DT69=$F$1,Inputs!BQ69,Inputs!BQ69*'Key assumptions'!$H$118),$F69*N(K69)*avg_hrs)</f>
        <v>0</v>
      </c>
      <c r="BR69" s="255">
        <f>IF(OR($C69="Non-Labour",$C69="Labour-related"),IF(Inputs!$DT69=$F$1,Inputs!BR69,Inputs!BR69*'Key assumptions'!$H$118),$F69*N(L69)*avg_hrs)</f>
        <v>0</v>
      </c>
      <c r="BS69" s="390" t="s">
        <v>411</v>
      </c>
      <c r="BT69" s="390" t="s">
        <v>411</v>
      </c>
      <c r="BU69" s="390" t="s">
        <v>411</v>
      </c>
      <c r="BV69" s="390" t="s">
        <v>411</v>
      </c>
      <c r="BW69" s="390" t="s">
        <v>411</v>
      </c>
      <c r="BX69" s="390" t="s">
        <v>411</v>
      </c>
      <c r="BY69" s="390" t="s">
        <v>411</v>
      </c>
      <c r="BZ69" s="390" t="s">
        <v>411</v>
      </c>
      <c r="CA69" s="390" t="s">
        <v>411</v>
      </c>
      <c r="CB69" s="390" t="s">
        <v>411</v>
      </c>
      <c r="CC69" s="390" t="s">
        <v>411</v>
      </c>
      <c r="CD69" s="390" t="s">
        <v>411</v>
      </c>
      <c r="CE69" s="390" t="s">
        <v>411</v>
      </c>
      <c r="CF69" s="390" t="s">
        <v>411</v>
      </c>
      <c r="CG69" s="390" t="s">
        <v>411</v>
      </c>
      <c r="CH69" s="390" t="s">
        <v>411</v>
      </c>
      <c r="CI69" s="390" t="s">
        <v>411</v>
      </c>
      <c r="CJ69" s="390" t="s">
        <v>411</v>
      </c>
      <c r="CK69" s="390" t="s">
        <v>411</v>
      </c>
      <c r="CL69" s="390" t="s">
        <v>411</v>
      </c>
      <c r="CM69" s="390" t="s">
        <v>411</v>
      </c>
      <c r="CN69" s="390" t="s">
        <v>411</v>
      </c>
      <c r="CO69" s="255">
        <f>IF(OR($C69="Non-Labour",$C69="Labour-related"),IF(Inputs!$DT69=$F$1,Inputs!CO69,Inputs!CO69*'Key assumptions'!$H$118),$F69*N(AI69)*avg_hrs)</f>
        <v>0</v>
      </c>
      <c r="CP69" s="255">
        <f>IF(OR($C69="Non-Labour",$C69="Labour-related"),IF(Inputs!$DT69=$F$1,Inputs!CP69,Inputs!CP69*'Key assumptions'!$H$118),$F69*N(AJ69)*avg_hrs)</f>
        <v>0</v>
      </c>
      <c r="CQ69" s="255">
        <f>IF(OR($C69="Non-Labour",$C69="Labour-related"),IF(Inputs!$DT69=$F$1,Inputs!CQ69,Inputs!CQ69*'Key assumptions'!$H$118),$F69*N(AK69)*avg_hrs)</f>
        <v>0</v>
      </c>
      <c r="CR69" s="255">
        <f>IF(OR($C69="Non-Labour",$C69="Labour-related"),IF(Inputs!$DT69=$F$1,Inputs!CR69,Inputs!CR69*'Key assumptions'!$H$118),$F69*N(AL69)*avg_hrs)</f>
        <v>0</v>
      </c>
      <c r="CS69" s="255">
        <f>IF(OR($C69="Non-Labour",$C69="Labour-related"),IF(Inputs!$DT69=$F$1,Inputs!CS69,Inputs!CS69*'Key assumptions'!$H$118),$F69*N(AM69)*avg_hrs)</f>
        <v>0</v>
      </c>
      <c r="CT69" s="255">
        <f>IF(OR($C69="Non-Labour",$C69="Labour-related"),IF(Inputs!$DT69=$F$1,Inputs!CT69,Inputs!CT69*'Key assumptions'!$H$118),$F69*N(AN69)*avg_hrs)</f>
        <v>0</v>
      </c>
      <c r="CU69" s="255">
        <f>IF(OR($C69="Non-Labour",$C69="Labour-related"),IF(Inputs!$DT69=$F$1,Inputs!CU69,Inputs!CU69*'Key assumptions'!$H$118),$F69*N(AO69)*avg_hrs)</f>
        <v>0</v>
      </c>
      <c r="CV69" s="255">
        <f>IF(OR($C69="Non-Labour",$C69="Labour-related"),IF(Inputs!$DT69=$F$1,Inputs!CV69,Inputs!CV69*'Key assumptions'!$H$118),$F69*N(AP69)*avg_hrs)</f>
        <v>0</v>
      </c>
      <c r="CW69" s="255">
        <f>IF(OR($C69="Non-Labour",$C69="Labour-related"),IF(Inputs!$DT69=$F$1,Inputs!CW69,Inputs!CW69*'Key assumptions'!$H$118),$F69*N(AQ69)*avg_hrs)</f>
        <v>0</v>
      </c>
      <c r="CX69" s="255">
        <f>IF(OR($C69="Non-Labour",$C69="Labour-related"),IF(Inputs!$DT69=$F$1,Inputs!CX69,Inputs!CX69*'Key assumptions'!$H$118),$F69*N(AR69)*avg_hrs)</f>
        <v>0</v>
      </c>
      <c r="CY69" s="255">
        <f>IF(OR($C69="Non-Labour",$C69="Labour-related"),IF(Inputs!$DT69=$F$1,Inputs!CY69,Inputs!CY69*'Key assumptions'!$H$118),$F69*N(AS69)*avg_hrs)</f>
        <v>0</v>
      </c>
      <c r="CZ69" s="255">
        <f>IF(OR($C69="Non-Labour",$C69="Labour-related"),IF(Inputs!$DT69=$F$1,Inputs!CZ69,Inputs!CZ69*'Key assumptions'!$H$118),$F69*N(AT69)*avg_hrs)</f>
        <v>0</v>
      </c>
      <c r="DA69" s="255">
        <f>IF(OR($C69="Non-Labour",$C69="Labour-related"),IF(Inputs!$DT69=$F$1,Inputs!DA69,Inputs!DA69*'Key assumptions'!$H$118),$F69*N(AU69)*avg_hrs)</f>
        <v>0</v>
      </c>
      <c r="DB69" s="255">
        <f>IF(OR($C69="Non-Labour",$C69="Labour-related"),IF(Inputs!$DT69=$F$1,Inputs!DB69,Inputs!DB69*'Key assumptions'!$H$118),$F69*N(AV69)*avg_hrs)</f>
        <v>0</v>
      </c>
      <c r="DC69" s="255">
        <f>IF(OR($C69="Non-Labour",$C69="Labour-related"),IF(Inputs!$DT69=$F$1,Inputs!DC69,Inputs!DC69*'Key assumptions'!$H$118),$F69*N(AW69)*avg_hrs)</f>
        <v>0</v>
      </c>
      <c r="DD69" s="255">
        <f>IF(OR($C69="Non-Labour",$C69="Labour-related"),IF(Inputs!$DT69=$F$1,Inputs!DD69,Inputs!DD69*'Key assumptions'!$H$118),$F69*N(AX69)*avg_hrs)</f>
        <v>0</v>
      </c>
      <c r="DE69" s="255">
        <f>IF(OR($C69="Non-Labour",$C69="Labour-related"),IF(Inputs!$DT69=$F$1,Inputs!DE69,Inputs!DE69*'Key assumptions'!$H$118),$F69*N(AY69)*avg_hrs)</f>
        <v>0</v>
      </c>
      <c r="DF69" s="255">
        <f>IF(OR($C69="Non-Labour",$C69="Labour-related"),IF(Inputs!$DT69=$F$1,Inputs!DF69,Inputs!DF69*'Key assumptions'!$H$118),$F69*N(AZ69)*avg_hrs)</f>
        <v>0</v>
      </c>
      <c r="DG69" s="255">
        <f>IF(OR($C69="Non-Labour",$C69="Labour-related"),IF(Inputs!$DT69=$F$1,Inputs!DG69,Inputs!DG69*'Key assumptions'!$H$118),$F69*N(BA69)*avg_hrs)</f>
        <v>0</v>
      </c>
      <c r="DH69" s="255">
        <f>IF(OR($C69="Non-Labour",$C69="Labour-related"),IF(Inputs!$DT69=$F$1,Inputs!DH69,Inputs!DH69*'Key assumptions'!$H$118),$F69*N(BB69)*avg_hrs)</f>
        <v>0</v>
      </c>
      <c r="DI69" s="255">
        <f>IF(OR($C69="Non-Labour",$C69="Labour-related"),IF(Inputs!$DT69=$F$1,Inputs!DI69,Inputs!DI69*'Key assumptions'!$H$118),$F69*N(BC69)*avg_hrs)</f>
        <v>0</v>
      </c>
      <c r="DJ69" s="255">
        <f>IF(OR($C69="Non-Labour",$C69="Labour-related"),IF(Inputs!$DT69=$F$1,Inputs!DJ69,Inputs!DJ69*'Key assumptions'!$H$118),$F69*N(BD69)*avg_hrs)</f>
        <v>0</v>
      </c>
      <c r="DK69" s="255">
        <f>IF(OR($C69="Non-Labour",$C69="Labour-related"),IF(Inputs!$DT69=$F$1,Inputs!DK69,Inputs!DK69*'Key assumptions'!$H$118),$F69*N(BE69)*avg_hrs)</f>
        <v>0</v>
      </c>
      <c r="DL69" s="255">
        <f>IF(OR($C69="Non-Labour",$C69="Labour-related"),IF(Inputs!$DT69=$F$1,Inputs!DL69,Inputs!DL69*'Key assumptions'!$H$118),$F69*N(BF69)*avg_hrs)</f>
        <v>0</v>
      </c>
      <c r="DM69" s="255">
        <f>IF(OR($C69="Non-Labour",$C69="Labour-related"),IF(Inputs!$DT69=$F$1,Inputs!DM69,Inputs!DM69*'Key assumptions'!$H$118),$F69*N(BG69)*avg_hrs)</f>
        <v>0</v>
      </c>
      <c r="DN69" s="255">
        <f>IF(OR($C69="Non-Labour",$C69="Labour-related"),IF(Inputs!$DT69=$F$1,Inputs!DN69,Inputs!DN69*'Key assumptions'!$H$118),$F69*N(BH69)*avg_hrs)</f>
        <v>0</v>
      </c>
      <c r="DO69" s="255">
        <f>IF(OR($C69="Non-Labour",$C69="Labour-related"),IF(Inputs!$DT69=$F$1,Inputs!DO69,Inputs!DO69*'Key assumptions'!$H$118),$F69*N(BI69)*avg_hrs)</f>
        <v>0</v>
      </c>
      <c r="DP69" s="255">
        <f>IF(OR($C69="Non-Labour",$C69="Labour-related"),IF(Inputs!$DT69=$F$1,Inputs!DP69,Inputs!DP69*'Key assumptions'!$H$118),$F69*N(BJ69)*avg_hrs)</f>
        <v>0</v>
      </c>
      <c r="DQ69" s="255">
        <f>IF(OR($C69="Non-Labour",$C69="Labour-related"),IF(Inputs!$DT69=$F$1,Inputs!DQ69,Inputs!DQ69*'Key assumptions'!$H$118),$F69*N(BK69)*avg_hrs)</f>
        <v>0</v>
      </c>
      <c r="DR69" s="255">
        <f>IF(OR($C69="Non-Labour",$C69="Labour-related"),IF(Inputs!$DT69=$F$1,Inputs!DR69,Inputs!DR69*'Key assumptions'!$H$118),$F69*N(BL69)*avg_hrs)</f>
        <v>0</v>
      </c>
      <c r="DT69" s="133" t="s">
        <v>213</v>
      </c>
      <c r="DU69" s="304"/>
      <c r="DV69" s="304"/>
      <c r="DW69" s="304"/>
      <c r="DX69" s="304"/>
      <c r="DY69" s="304"/>
      <c r="DZ69" s="304"/>
      <c r="EA69" s="255">
        <v>29461.199999999997</v>
      </c>
      <c r="EB69" s="255">
        <v>36826.5</v>
      </c>
      <c r="EC69" s="255">
        <v>0</v>
      </c>
      <c r="ED69" s="255">
        <f t="shared" si="11"/>
        <v>0</v>
      </c>
      <c r="EE69" s="255">
        <f t="shared" si="11"/>
        <v>0</v>
      </c>
      <c r="EF69" s="255">
        <f t="shared" si="12"/>
        <v>66287.7</v>
      </c>
    </row>
    <row r="70" spans="1:136" x14ac:dyDescent="0.4">
      <c r="A70" s="133" t="str">
        <f>Inputs!A70</f>
        <v>Land and Environment</v>
      </c>
      <c r="B70" s="133" t="str">
        <f>Inputs!B70</f>
        <v>N/A</v>
      </c>
      <c r="C70" s="133" t="str">
        <f>Inputs!C70</f>
        <v>Internal Labour</v>
      </c>
      <c r="D70" s="133">
        <f>Inputs!D70</f>
        <v>606809</v>
      </c>
      <c r="E70" s="133" t="str">
        <f>Inputs!E70</f>
        <v xml:space="preserve">	Environmental Officer - Senior</v>
      </c>
      <c r="F70" s="290">
        <f>IF(Inputs!DT70=$F$1,Inputs!F70,
IF(Inputs!DT70='Key assumptions'!$E$118,Inputs!F70*'Key assumptions'!$H$118,Inputs!F70*'Key assumptions'!$H$119))</f>
        <v>293.18</v>
      </c>
      <c r="G70" s="290">
        <f>IF(Inputs!DT70=$F$1,Inputs!G70,Inputs!G70*'Key assumptions'!$H$118)</f>
        <v>131</v>
      </c>
      <c r="H70" s="281"/>
      <c r="I70" s="281"/>
      <c r="J70" s="281"/>
      <c r="K70" s="281"/>
      <c r="L70" s="281"/>
      <c r="M70" s="389" t="str">
        <f>Inputs!M70</f>
        <v>[C-i-C]</v>
      </c>
      <c r="N70" s="389" t="str">
        <f>Inputs!N70</f>
        <v>[C-i-C]</v>
      </c>
      <c r="O70" s="389" t="str">
        <f>Inputs!O70</f>
        <v>[C-i-C]</v>
      </c>
      <c r="P70" s="389" t="str">
        <f>Inputs!P70</f>
        <v>[C-i-C]</v>
      </c>
      <c r="Q70" s="389" t="str">
        <f>Inputs!Q70</f>
        <v>[C-i-C]</v>
      </c>
      <c r="R70" s="389" t="str">
        <f>Inputs!R70</f>
        <v>[C-i-C]</v>
      </c>
      <c r="S70" s="389" t="str">
        <f>Inputs!S70</f>
        <v>[C-i-C]</v>
      </c>
      <c r="T70" s="389" t="str">
        <f>Inputs!T70</f>
        <v>[C-i-C]</v>
      </c>
      <c r="U70" s="389" t="str">
        <f>Inputs!U70</f>
        <v>[C-i-C]</v>
      </c>
      <c r="V70" s="389" t="str">
        <f>Inputs!V70</f>
        <v>[C-i-C]</v>
      </c>
      <c r="W70" s="389" t="str">
        <f>Inputs!W70</f>
        <v>[C-i-C]</v>
      </c>
      <c r="X70" s="389" t="str">
        <f>Inputs!X70</f>
        <v>[C-i-C]</v>
      </c>
      <c r="Y70" s="389" t="str">
        <f>Inputs!Y70</f>
        <v>[C-i-C]</v>
      </c>
      <c r="Z70" s="389" t="str">
        <f>Inputs!Z70</f>
        <v>[C-i-C]</v>
      </c>
      <c r="AA70" s="389" t="str">
        <f>Inputs!AA70</f>
        <v>[C-i-C]</v>
      </c>
      <c r="AB70" s="389" t="str">
        <f>Inputs!AB70</f>
        <v>[C-i-C]</v>
      </c>
      <c r="AC70" s="389" t="str">
        <f>Inputs!AC70</f>
        <v>[C-i-C]</v>
      </c>
      <c r="AD70" s="389" t="str">
        <f>Inputs!AD70</f>
        <v>[C-i-C]</v>
      </c>
      <c r="AE70" s="389" t="str">
        <f>Inputs!AE70</f>
        <v>[C-i-C]</v>
      </c>
      <c r="AF70" s="389" t="str">
        <f>Inputs!AF70</f>
        <v>[C-i-C]</v>
      </c>
      <c r="AG70" s="389" t="str">
        <f>Inputs!AG70</f>
        <v>[C-i-C]</v>
      </c>
      <c r="AH70" s="389" t="str">
        <f>Inputs!AH70</f>
        <v>[C-i-C]</v>
      </c>
      <c r="AI70" s="254">
        <f>Inputs!AI70</f>
        <v>0</v>
      </c>
      <c r="AJ70" s="254">
        <f>Inputs!AJ70</f>
        <v>0</v>
      </c>
      <c r="AK70" s="254">
        <f>Inputs!AK70</f>
        <v>0</v>
      </c>
      <c r="AL70" s="254">
        <f>Inputs!AL70</f>
        <v>0</v>
      </c>
      <c r="AM70" s="254">
        <f>Inputs!AM70</f>
        <v>0</v>
      </c>
      <c r="AN70" s="254">
        <f>Inputs!AN70</f>
        <v>0</v>
      </c>
      <c r="AO70" s="254">
        <f>Inputs!AO70</f>
        <v>0</v>
      </c>
      <c r="AP70" s="254">
        <f>Inputs!AP70</f>
        <v>0</v>
      </c>
      <c r="AQ70" s="254">
        <f>Inputs!AQ70</f>
        <v>0</v>
      </c>
      <c r="AR70" s="254">
        <f>Inputs!AR70</f>
        <v>0</v>
      </c>
      <c r="AS70" s="254">
        <f>Inputs!AS70</f>
        <v>0</v>
      </c>
      <c r="AT70" s="254">
        <f>Inputs!AT70</f>
        <v>0</v>
      </c>
      <c r="AU70" s="254">
        <f>Inputs!AU70</f>
        <v>0</v>
      </c>
      <c r="AV70" s="254">
        <f>Inputs!AV70</f>
        <v>0</v>
      </c>
      <c r="AW70" s="254">
        <f>Inputs!AW70</f>
        <v>0</v>
      </c>
      <c r="AX70" s="254">
        <f>Inputs!AX70</f>
        <v>0</v>
      </c>
      <c r="AY70" s="254">
        <f>Inputs!AY70</f>
        <v>0</v>
      </c>
      <c r="AZ70" s="254">
        <f>Inputs!AZ70</f>
        <v>0</v>
      </c>
      <c r="BA70" s="254">
        <f>Inputs!BA70</f>
        <v>0</v>
      </c>
      <c r="BB70" s="254">
        <f>Inputs!BB70</f>
        <v>0</v>
      </c>
      <c r="BC70" s="254">
        <f>Inputs!BC70</f>
        <v>0</v>
      </c>
      <c r="BD70" s="254">
        <f>Inputs!BD70</f>
        <v>0</v>
      </c>
      <c r="BE70" s="254">
        <f>Inputs!BE70</f>
        <v>0</v>
      </c>
      <c r="BF70" s="254">
        <f>Inputs!BF70</f>
        <v>0</v>
      </c>
      <c r="BG70" s="254">
        <f>Inputs!BG70</f>
        <v>0</v>
      </c>
      <c r="BH70" s="254">
        <f>Inputs!BH70</f>
        <v>0</v>
      </c>
      <c r="BI70" s="254">
        <f>Inputs!BI70</f>
        <v>0</v>
      </c>
      <c r="BJ70" s="254">
        <f>Inputs!BJ70</f>
        <v>0</v>
      </c>
      <c r="BK70" s="254">
        <f>Inputs!BK70</f>
        <v>0</v>
      </c>
      <c r="BL70" s="254">
        <f>Inputs!BL70</f>
        <v>0</v>
      </c>
      <c r="BN70" s="255">
        <f>IF(OR($C70="Non-Labour",$C70="Labour-related"),IF(Inputs!$DT70=$F$1,Inputs!BN70,Inputs!BN70*'Key assumptions'!$H$118),$F70*N(H70)*avg_hrs)</f>
        <v>0</v>
      </c>
      <c r="BO70" s="255">
        <f>IF(OR($C70="Non-Labour",$C70="Labour-related"),IF(Inputs!$DT70=$F$1,Inputs!BO70,Inputs!BO70*'Key assumptions'!$H$118),$F70*N(I70)*avg_hrs)</f>
        <v>0</v>
      </c>
      <c r="BP70" s="255">
        <f>IF(OR($C70="Non-Labour",$C70="Labour-related"),IF(Inputs!$DT70=$F$1,Inputs!BP70,Inputs!BP70*'Key assumptions'!$H$118),$F70*N(J70)*avg_hrs)</f>
        <v>0</v>
      </c>
      <c r="BQ70" s="255">
        <f>IF(OR($C70="Non-Labour",$C70="Labour-related"),IF(Inputs!$DT70=$F$1,Inputs!BQ70,Inputs!BQ70*'Key assumptions'!$H$118),$F70*N(K70)*avg_hrs)</f>
        <v>0</v>
      </c>
      <c r="BR70" s="255">
        <f>IF(OR($C70="Non-Labour",$C70="Labour-related"),IF(Inputs!$DT70=$F$1,Inputs!BR70,Inputs!BR70*'Key assumptions'!$H$118),$F70*N(L70)*avg_hrs)</f>
        <v>0</v>
      </c>
      <c r="BS70" s="390" t="s">
        <v>411</v>
      </c>
      <c r="BT70" s="390" t="s">
        <v>411</v>
      </c>
      <c r="BU70" s="390" t="s">
        <v>411</v>
      </c>
      <c r="BV70" s="390" t="s">
        <v>411</v>
      </c>
      <c r="BW70" s="390" t="s">
        <v>411</v>
      </c>
      <c r="BX70" s="390" t="s">
        <v>411</v>
      </c>
      <c r="BY70" s="390" t="s">
        <v>411</v>
      </c>
      <c r="BZ70" s="390" t="s">
        <v>411</v>
      </c>
      <c r="CA70" s="390" t="s">
        <v>411</v>
      </c>
      <c r="CB70" s="390" t="s">
        <v>411</v>
      </c>
      <c r="CC70" s="390" t="s">
        <v>411</v>
      </c>
      <c r="CD70" s="390" t="s">
        <v>411</v>
      </c>
      <c r="CE70" s="390" t="s">
        <v>411</v>
      </c>
      <c r="CF70" s="390" t="s">
        <v>411</v>
      </c>
      <c r="CG70" s="390" t="s">
        <v>411</v>
      </c>
      <c r="CH70" s="390" t="s">
        <v>411</v>
      </c>
      <c r="CI70" s="390" t="s">
        <v>411</v>
      </c>
      <c r="CJ70" s="390" t="s">
        <v>411</v>
      </c>
      <c r="CK70" s="390" t="s">
        <v>411</v>
      </c>
      <c r="CL70" s="390" t="s">
        <v>411</v>
      </c>
      <c r="CM70" s="390" t="s">
        <v>411</v>
      </c>
      <c r="CN70" s="390" t="s">
        <v>411</v>
      </c>
      <c r="CO70" s="255">
        <f>IF(OR($C70="Non-Labour",$C70="Labour-related"),IF(Inputs!$DT70=$F$1,Inputs!CO70,Inputs!CO70*'Key assumptions'!$H$118),$F70*N(AI70)*avg_hrs)</f>
        <v>0</v>
      </c>
      <c r="CP70" s="255">
        <f>IF(OR($C70="Non-Labour",$C70="Labour-related"),IF(Inputs!$DT70=$F$1,Inputs!CP70,Inputs!CP70*'Key assumptions'!$H$118),$F70*N(AJ70)*avg_hrs)</f>
        <v>0</v>
      </c>
      <c r="CQ70" s="255">
        <f>IF(OR($C70="Non-Labour",$C70="Labour-related"),IF(Inputs!$DT70=$F$1,Inputs!CQ70,Inputs!CQ70*'Key assumptions'!$H$118),$F70*N(AK70)*avg_hrs)</f>
        <v>0</v>
      </c>
      <c r="CR70" s="255">
        <f>IF(OR($C70="Non-Labour",$C70="Labour-related"),IF(Inputs!$DT70=$F$1,Inputs!CR70,Inputs!CR70*'Key assumptions'!$H$118),$F70*N(AL70)*avg_hrs)</f>
        <v>0</v>
      </c>
      <c r="CS70" s="255">
        <f>IF(OR($C70="Non-Labour",$C70="Labour-related"),IF(Inputs!$DT70=$F$1,Inputs!CS70,Inputs!CS70*'Key assumptions'!$H$118),$F70*N(AM70)*avg_hrs)</f>
        <v>0</v>
      </c>
      <c r="CT70" s="255">
        <f>IF(OR($C70="Non-Labour",$C70="Labour-related"),IF(Inputs!$DT70=$F$1,Inputs!CT70,Inputs!CT70*'Key assumptions'!$H$118),$F70*N(AN70)*avg_hrs)</f>
        <v>0</v>
      </c>
      <c r="CU70" s="255">
        <f>IF(OR($C70="Non-Labour",$C70="Labour-related"),IF(Inputs!$DT70=$F$1,Inputs!CU70,Inputs!CU70*'Key assumptions'!$H$118),$F70*N(AO70)*avg_hrs)</f>
        <v>0</v>
      </c>
      <c r="CV70" s="255">
        <f>IF(OR($C70="Non-Labour",$C70="Labour-related"),IF(Inputs!$DT70=$F$1,Inputs!CV70,Inputs!CV70*'Key assumptions'!$H$118),$F70*N(AP70)*avg_hrs)</f>
        <v>0</v>
      </c>
      <c r="CW70" s="255">
        <f>IF(OR($C70="Non-Labour",$C70="Labour-related"),IF(Inputs!$DT70=$F$1,Inputs!CW70,Inputs!CW70*'Key assumptions'!$H$118),$F70*N(AQ70)*avg_hrs)</f>
        <v>0</v>
      </c>
      <c r="CX70" s="255">
        <f>IF(OR($C70="Non-Labour",$C70="Labour-related"),IF(Inputs!$DT70=$F$1,Inputs!CX70,Inputs!CX70*'Key assumptions'!$H$118),$F70*N(AR70)*avg_hrs)</f>
        <v>0</v>
      </c>
      <c r="CY70" s="255">
        <f>IF(OR($C70="Non-Labour",$C70="Labour-related"),IF(Inputs!$DT70=$F$1,Inputs!CY70,Inputs!CY70*'Key assumptions'!$H$118),$F70*N(AS70)*avg_hrs)</f>
        <v>0</v>
      </c>
      <c r="CZ70" s="255">
        <f>IF(OR($C70="Non-Labour",$C70="Labour-related"),IF(Inputs!$DT70=$F$1,Inputs!CZ70,Inputs!CZ70*'Key assumptions'!$H$118),$F70*N(AT70)*avg_hrs)</f>
        <v>0</v>
      </c>
      <c r="DA70" s="255">
        <f>IF(OR($C70="Non-Labour",$C70="Labour-related"),IF(Inputs!$DT70=$F$1,Inputs!DA70,Inputs!DA70*'Key assumptions'!$H$118),$F70*N(AU70)*avg_hrs)</f>
        <v>0</v>
      </c>
      <c r="DB70" s="255">
        <f>IF(OR($C70="Non-Labour",$C70="Labour-related"),IF(Inputs!$DT70=$F$1,Inputs!DB70,Inputs!DB70*'Key assumptions'!$H$118),$F70*N(AV70)*avg_hrs)</f>
        <v>0</v>
      </c>
      <c r="DC70" s="255">
        <f>IF(OR($C70="Non-Labour",$C70="Labour-related"),IF(Inputs!$DT70=$F$1,Inputs!DC70,Inputs!DC70*'Key assumptions'!$H$118),$F70*N(AW70)*avg_hrs)</f>
        <v>0</v>
      </c>
      <c r="DD70" s="255">
        <f>IF(OR($C70="Non-Labour",$C70="Labour-related"),IF(Inputs!$DT70=$F$1,Inputs!DD70,Inputs!DD70*'Key assumptions'!$H$118),$F70*N(AX70)*avg_hrs)</f>
        <v>0</v>
      </c>
      <c r="DE70" s="255">
        <f>IF(OR($C70="Non-Labour",$C70="Labour-related"),IF(Inputs!$DT70=$F$1,Inputs!DE70,Inputs!DE70*'Key assumptions'!$H$118),$F70*N(AY70)*avg_hrs)</f>
        <v>0</v>
      </c>
      <c r="DF70" s="255">
        <f>IF(OR($C70="Non-Labour",$C70="Labour-related"),IF(Inputs!$DT70=$F$1,Inputs!DF70,Inputs!DF70*'Key assumptions'!$H$118),$F70*N(AZ70)*avg_hrs)</f>
        <v>0</v>
      </c>
      <c r="DG70" s="255">
        <f>IF(OR($C70="Non-Labour",$C70="Labour-related"),IF(Inputs!$DT70=$F$1,Inputs!DG70,Inputs!DG70*'Key assumptions'!$H$118),$F70*N(BA70)*avg_hrs)</f>
        <v>0</v>
      </c>
      <c r="DH70" s="255">
        <f>IF(OR($C70="Non-Labour",$C70="Labour-related"),IF(Inputs!$DT70=$F$1,Inputs!DH70,Inputs!DH70*'Key assumptions'!$H$118),$F70*N(BB70)*avg_hrs)</f>
        <v>0</v>
      </c>
      <c r="DI70" s="255">
        <f>IF(OR($C70="Non-Labour",$C70="Labour-related"),IF(Inputs!$DT70=$F$1,Inputs!DI70,Inputs!DI70*'Key assumptions'!$H$118),$F70*N(BC70)*avg_hrs)</f>
        <v>0</v>
      </c>
      <c r="DJ70" s="255">
        <f>IF(OR($C70="Non-Labour",$C70="Labour-related"),IF(Inputs!$DT70=$F$1,Inputs!DJ70,Inputs!DJ70*'Key assumptions'!$H$118),$F70*N(BD70)*avg_hrs)</f>
        <v>0</v>
      </c>
      <c r="DK70" s="255">
        <f>IF(OR($C70="Non-Labour",$C70="Labour-related"),IF(Inputs!$DT70=$F$1,Inputs!DK70,Inputs!DK70*'Key assumptions'!$H$118),$F70*N(BE70)*avg_hrs)</f>
        <v>0</v>
      </c>
      <c r="DL70" s="255">
        <f>IF(OR($C70="Non-Labour",$C70="Labour-related"),IF(Inputs!$DT70=$F$1,Inputs!DL70,Inputs!DL70*'Key assumptions'!$H$118),$F70*N(BF70)*avg_hrs)</f>
        <v>0</v>
      </c>
      <c r="DM70" s="255">
        <f>IF(OR($C70="Non-Labour",$C70="Labour-related"),IF(Inputs!$DT70=$F$1,Inputs!DM70,Inputs!DM70*'Key assumptions'!$H$118),$F70*N(BG70)*avg_hrs)</f>
        <v>0</v>
      </c>
      <c r="DN70" s="255">
        <f>IF(OR($C70="Non-Labour",$C70="Labour-related"),IF(Inputs!$DT70=$F$1,Inputs!DN70,Inputs!DN70*'Key assumptions'!$H$118),$F70*N(BH70)*avg_hrs)</f>
        <v>0</v>
      </c>
      <c r="DO70" s="255">
        <f>IF(OR($C70="Non-Labour",$C70="Labour-related"),IF(Inputs!$DT70=$F$1,Inputs!DO70,Inputs!DO70*'Key assumptions'!$H$118),$F70*N(BI70)*avg_hrs)</f>
        <v>0</v>
      </c>
      <c r="DP70" s="255">
        <f>IF(OR($C70="Non-Labour",$C70="Labour-related"),IF(Inputs!$DT70=$F$1,Inputs!DP70,Inputs!DP70*'Key assumptions'!$H$118),$F70*N(BJ70)*avg_hrs)</f>
        <v>0</v>
      </c>
      <c r="DQ70" s="255">
        <f>IF(OR($C70="Non-Labour",$C70="Labour-related"),IF(Inputs!$DT70=$F$1,Inputs!DQ70,Inputs!DQ70*'Key assumptions'!$H$118),$F70*N(BK70)*avg_hrs)</f>
        <v>0</v>
      </c>
      <c r="DR70" s="255">
        <f>IF(OR($C70="Non-Labour",$C70="Labour-related"),IF(Inputs!$DT70=$F$1,Inputs!DR70,Inputs!DR70*'Key assumptions'!$H$118),$F70*N(BL70)*avg_hrs)</f>
        <v>0</v>
      </c>
      <c r="DT70" s="133" t="s">
        <v>213</v>
      </c>
      <c r="DU70" s="304"/>
      <c r="DV70" s="304"/>
      <c r="DW70" s="304"/>
      <c r="DX70" s="304"/>
      <c r="DY70" s="304"/>
      <c r="DZ70" s="304"/>
      <c r="EA70" s="255">
        <v>79158.600000000006</v>
      </c>
      <c r="EB70" s="255">
        <v>74760.89999999998</v>
      </c>
      <c r="EC70" s="255">
        <v>0</v>
      </c>
      <c r="ED70" s="255">
        <f t="shared" si="11"/>
        <v>0</v>
      </c>
      <c r="EE70" s="255">
        <f t="shared" si="11"/>
        <v>0</v>
      </c>
      <c r="EF70" s="255">
        <f t="shared" si="12"/>
        <v>153919.5</v>
      </c>
    </row>
    <row r="71" spans="1:136" x14ac:dyDescent="0.4">
      <c r="A71" s="133" t="str">
        <f>Inputs!A71</f>
        <v>Land and Environment</v>
      </c>
      <c r="B71" s="133" t="str">
        <f>Inputs!B71</f>
        <v>N/A</v>
      </c>
      <c r="C71" s="133" t="str">
        <f>Inputs!C71</f>
        <v>Internal Labour</v>
      </c>
      <c r="D71" s="133">
        <f>Inputs!D71</f>
        <v>606809</v>
      </c>
      <c r="E71" s="133" t="str">
        <f>Inputs!E71</f>
        <v xml:space="preserve">	Environmental Officer - Senior</v>
      </c>
      <c r="F71" s="290">
        <f>IF(Inputs!DT71=$F$1,Inputs!F71,
IF(Inputs!DT71='Key assumptions'!$E$118,Inputs!F71*'Key assumptions'!$H$118,Inputs!F71*'Key assumptions'!$H$119))</f>
        <v>293.18</v>
      </c>
      <c r="G71" s="290">
        <f>IF(Inputs!DT71=$F$1,Inputs!G71,Inputs!G71*'Key assumptions'!$H$118)</f>
        <v>131</v>
      </c>
      <c r="H71" s="281"/>
      <c r="I71" s="281"/>
      <c r="J71" s="281"/>
      <c r="K71" s="281"/>
      <c r="L71" s="281"/>
      <c r="M71" s="389" t="str">
        <f>Inputs!M71</f>
        <v>[C-i-C]</v>
      </c>
      <c r="N71" s="389" t="str">
        <f>Inputs!N71</f>
        <v>[C-i-C]</v>
      </c>
      <c r="O71" s="389" t="str">
        <f>Inputs!O71</f>
        <v>[C-i-C]</v>
      </c>
      <c r="P71" s="389" t="str">
        <f>Inputs!P71</f>
        <v>[C-i-C]</v>
      </c>
      <c r="Q71" s="389" t="str">
        <f>Inputs!Q71</f>
        <v>[C-i-C]</v>
      </c>
      <c r="R71" s="389" t="str">
        <f>Inputs!R71</f>
        <v>[C-i-C]</v>
      </c>
      <c r="S71" s="389" t="str">
        <f>Inputs!S71</f>
        <v>[C-i-C]</v>
      </c>
      <c r="T71" s="389" t="str">
        <f>Inputs!T71</f>
        <v>[C-i-C]</v>
      </c>
      <c r="U71" s="389" t="str">
        <f>Inputs!U71</f>
        <v>[C-i-C]</v>
      </c>
      <c r="V71" s="389" t="str">
        <f>Inputs!V71</f>
        <v>[C-i-C]</v>
      </c>
      <c r="W71" s="389" t="str">
        <f>Inputs!W71</f>
        <v>[C-i-C]</v>
      </c>
      <c r="X71" s="389" t="str">
        <f>Inputs!X71</f>
        <v>[C-i-C]</v>
      </c>
      <c r="Y71" s="389" t="str">
        <f>Inputs!Y71</f>
        <v>[C-i-C]</v>
      </c>
      <c r="Z71" s="389" t="str">
        <f>Inputs!Z71</f>
        <v>[C-i-C]</v>
      </c>
      <c r="AA71" s="389" t="str">
        <f>Inputs!AA71</f>
        <v>[C-i-C]</v>
      </c>
      <c r="AB71" s="389" t="str">
        <f>Inputs!AB71</f>
        <v>[C-i-C]</v>
      </c>
      <c r="AC71" s="389" t="str">
        <f>Inputs!AC71</f>
        <v>[C-i-C]</v>
      </c>
      <c r="AD71" s="389" t="str">
        <f>Inputs!AD71</f>
        <v>[C-i-C]</v>
      </c>
      <c r="AE71" s="389" t="str">
        <f>Inputs!AE71</f>
        <v>[C-i-C]</v>
      </c>
      <c r="AF71" s="389" t="str">
        <f>Inputs!AF71</f>
        <v>[C-i-C]</v>
      </c>
      <c r="AG71" s="389" t="str">
        <f>Inputs!AG71</f>
        <v>[C-i-C]</v>
      </c>
      <c r="AH71" s="389" t="str">
        <f>Inputs!AH71</f>
        <v>[C-i-C]</v>
      </c>
      <c r="AI71" s="254">
        <f>Inputs!AI71</f>
        <v>0.14285714285714285</v>
      </c>
      <c r="AJ71" s="254">
        <f>Inputs!AJ71</f>
        <v>0.14285714285714285</v>
      </c>
      <c r="AK71" s="254">
        <f>Inputs!AK71</f>
        <v>0.14285714285714285</v>
      </c>
      <c r="AL71" s="254">
        <f>Inputs!AL71</f>
        <v>0.14285714285714285</v>
      </c>
      <c r="AM71" s="254">
        <f>Inputs!AM71</f>
        <v>0.14285714285714285</v>
      </c>
      <c r="AN71" s="254">
        <f>Inputs!AN71</f>
        <v>0.14285714285714285</v>
      </c>
      <c r="AO71" s="254">
        <f>Inputs!AO71</f>
        <v>0.14285714285714285</v>
      </c>
      <c r="AP71" s="254">
        <f>Inputs!AP71</f>
        <v>0.14285714285714285</v>
      </c>
      <c r="AQ71" s="254">
        <f>Inputs!AQ71</f>
        <v>0.14285714285714285</v>
      </c>
      <c r="AR71" s="254">
        <f>Inputs!AR71</f>
        <v>0.14285714285714285</v>
      </c>
      <c r="AS71" s="254">
        <f>Inputs!AS71</f>
        <v>0.14285714285714285</v>
      </c>
      <c r="AT71" s="254">
        <f>Inputs!AT71</f>
        <v>0.14285714285714285</v>
      </c>
      <c r="AU71" s="254">
        <f>Inputs!AU71</f>
        <v>0.14285714285714285</v>
      </c>
      <c r="AV71" s="254">
        <f>Inputs!AV71</f>
        <v>0.14285714285714285</v>
      </c>
      <c r="AW71" s="254">
        <f>Inputs!AW71</f>
        <v>0.14285714285714285</v>
      </c>
      <c r="AX71" s="254">
        <f>Inputs!AX71</f>
        <v>0.14285714285714285</v>
      </c>
      <c r="AY71" s="254">
        <f>Inputs!AY71</f>
        <v>0.14285714285714285</v>
      </c>
      <c r="AZ71" s="254">
        <f>Inputs!AZ71</f>
        <v>0</v>
      </c>
      <c r="BA71" s="254">
        <f>Inputs!BA71</f>
        <v>0</v>
      </c>
      <c r="BB71" s="254">
        <f>Inputs!BB71</f>
        <v>0</v>
      </c>
      <c r="BC71" s="254">
        <f>Inputs!BC71</f>
        <v>0</v>
      </c>
      <c r="BD71" s="254">
        <f>Inputs!BD71</f>
        <v>0</v>
      </c>
      <c r="BE71" s="254">
        <f>Inputs!BE71</f>
        <v>0</v>
      </c>
      <c r="BF71" s="254">
        <f>Inputs!BF71</f>
        <v>0</v>
      </c>
      <c r="BG71" s="254">
        <f>Inputs!BG71</f>
        <v>0</v>
      </c>
      <c r="BH71" s="254">
        <f>Inputs!BH71</f>
        <v>0</v>
      </c>
      <c r="BI71" s="254">
        <f>Inputs!BI71</f>
        <v>0</v>
      </c>
      <c r="BJ71" s="254">
        <f>Inputs!BJ71</f>
        <v>0</v>
      </c>
      <c r="BK71" s="254">
        <f>Inputs!BK71</f>
        <v>0</v>
      </c>
      <c r="BL71" s="254">
        <f>Inputs!BL71</f>
        <v>0</v>
      </c>
      <c r="BN71" s="255">
        <f>IF(OR($C71="Non-Labour",$C71="Labour-related"),IF(Inputs!$DT71=$F$1,Inputs!BN71,Inputs!BN71*'Key assumptions'!$H$118),$F71*N(H71)*avg_hrs)</f>
        <v>0</v>
      </c>
      <c r="BO71" s="255">
        <f>IF(OR($C71="Non-Labour",$C71="Labour-related"),IF(Inputs!$DT71=$F$1,Inputs!BO71,Inputs!BO71*'Key assumptions'!$H$118),$F71*N(I71)*avg_hrs)</f>
        <v>0</v>
      </c>
      <c r="BP71" s="255">
        <f>IF(OR($C71="Non-Labour",$C71="Labour-related"),IF(Inputs!$DT71=$F$1,Inputs!BP71,Inputs!BP71*'Key assumptions'!$H$118),$F71*N(J71)*avg_hrs)</f>
        <v>0</v>
      </c>
      <c r="BQ71" s="255">
        <f>IF(OR($C71="Non-Labour",$C71="Labour-related"),IF(Inputs!$DT71=$F$1,Inputs!BQ71,Inputs!BQ71*'Key assumptions'!$H$118),$F71*N(K71)*avg_hrs)</f>
        <v>0</v>
      </c>
      <c r="BR71" s="255">
        <f>IF(OR($C71="Non-Labour",$C71="Labour-related"),IF(Inputs!$DT71=$F$1,Inputs!BR71,Inputs!BR71*'Key assumptions'!$H$118),$F71*N(L71)*avg_hrs)</f>
        <v>0</v>
      </c>
      <c r="BS71" s="390" t="s">
        <v>411</v>
      </c>
      <c r="BT71" s="390" t="s">
        <v>411</v>
      </c>
      <c r="BU71" s="390" t="s">
        <v>411</v>
      </c>
      <c r="BV71" s="390" t="s">
        <v>411</v>
      </c>
      <c r="BW71" s="390" t="s">
        <v>411</v>
      </c>
      <c r="BX71" s="390" t="s">
        <v>411</v>
      </c>
      <c r="BY71" s="390" t="s">
        <v>411</v>
      </c>
      <c r="BZ71" s="390" t="s">
        <v>411</v>
      </c>
      <c r="CA71" s="390" t="s">
        <v>411</v>
      </c>
      <c r="CB71" s="390" t="s">
        <v>411</v>
      </c>
      <c r="CC71" s="390" t="s">
        <v>411</v>
      </c>
      <c r="CD71" s="390" t="s">
        <v>411</v>
      </c>
      <c r="CE71" s="390" t="s">
        <v>411</v>
      </c>
      <c r="CF71" s="390" t="s">
        <v>411</v>
      </c>
      <c r="CG71" s="390" t="s">
        <v>411</v>
      </c>
      <c r="CH71" s="390" t="s">
        <v>411</v>
      </c>
      <c r="CI71" s="390" t="s">
        <v>411</v>
      </c>
      <c r="CJ71" s="390" t="s">
        <v>411</v>
      </c>
      <c r="CK71" s="390" t="s">
        <v>411</v>
      </c>
      <c r="CL71" s="390" t="s">
        <v>411</v>
      </c>
      <c r="CM71" s="390" t="s">
        <v>411</v>
      </c>
      <c r="CN71" s="390" t="s">
        <v>411</v>
      </c>
      <c r="CO71" s="255">
        <f>IF(OR($C71="Non-Labour",$C71="Labour-related"),IF(Inputs!$DT71=$F$1,Inputs!CO71,Inputs!CO71*'Key assumptions'!$H$118),$F71*N(AI71)*avg_hrs)</f>
        <v>6282.4285714285716</v>
      </c>
      <c r="CP71" s="255">
        <f>IF(OR($C71="Non-Labour",$C71="Labour-related"),IF(Inputs!$DT71=$F$1,Inputs!CP71,Inputs!CP71*'Key assumptions'!$H$118),$F71*N(AJ71)*avg_hrs)</f>
        <v>6282.4285714285716</v>
      </c>
      <c r="CQ71" s="255">
        <f>IF(OR($C71="Non-Labour",$C71="Labour-related"),IF(Inputs!$DT71=$F$1,Inputs!CQ71,Inputs!CQ71*'Key assumptions'!$H$118),$F71*N(AK71)*avg_hrs)</f>
        <v>6282.4285714285716</v>
      </c>
      <c r="CR71" s="255">
        <f>IF(OR($C71="Non-Labour",$C71="Labour-related"),IF(Inputs!$DT71=$F$1,Inputs!CR71,Inputs!CR71*'Key assumptions'!$H$118),$F71*N(AL71)*avg_hrs)</f>
        <v>6282.4285714285716</v>
      </c>
      <c r="CS71" s="255">
        <f>IF(OR($C71="Non-Labour",$C71="Labour-related"),IF(Inputs!$DT71=$F$1,Inputs!CS71,Inputs!CS71*'Key assumptions'!$H$118),$F71*N(AM71)*avg_hrs)</f>
        <v>6282.4285714285716</v>
      </c>
      <c r="CT71" s="255">
        <f>IF(OR($C71="Non-Labour",$C71="Labour-related"),IF(Inputs!$DT71=$F$1,Inputs!CT71,Inputs!CT71*'Key assumptions'!$H$118),$F71*N(AN71)*avg_hrs)</f>
        <v>6282.4285714285716</v>
      </c>
      <c r="CU71" s="255">
        <f>IF(OR($C71="Non-Labour",$C71="Labour-related"),IF(Inputs!$DT71=$F$1,Inputs!CU71,Inputs!CU71*'Key assumptions'!$H$118),$F71*N(AO71)*avg_hrs)</f>
        <v>6282.4285714285716</v>
      </c>
      <c r="CV71" s="255">
        <f>IF(OR($C71="Non-Labour",$C71="Labour-related"),IF(Inputs!$DT71=$F$1,Inputs!CV71,Inputs!CV71*'Key assumptions'!$H$118),$F71*N(AP71)*avg_hrs)</f>
        <v>6282.4285714285716</v>
      </c>
      <c r="CW71" s="255">
        <f>IF(OR($C71="Non-Labour",$C71="Labour-related"),IF(Inputs!$DT71=$F$1,Inputs!CW71,Inputs!CW71*'Key assumptions'!$H$118),$F71*N(AQ71)*avg_hrs)</f>
        <v>6282.4285714285716</v>
      </c>
      <c r="CX71" s="255">
        <f>IF(OR($C71="Non-Labour",$C71="Labour-related"),IF(Inputs!$DT71=$F$1,Inputs!CX71,Inputs!CX71*'Key assumptions'!$H$118),$F71*N(AR71)*avg_hrs)</f>
        <v>6282.4285714285716</v>
      </c>
      <c r="CY71" s="255">
        <f>IF(OR($C71="Non-Labour",$C71="Labour-related"),IF(Inputs!$DT71=$F$1,Inputs!CY71,Inputs!CY71*'Key assumptions'!$H$118),$F71*N(AS71)*avg_hrs)</f>
        <v>6282.4285714285716</v>
      </c>
      <c r="CZ71" s="255">
        <f>IF(OR($C71="Non-Labour",$C71="Labour-related"),IF(Inputs!$DT71=$F$1,Inputs!CZ71,Inputs!CZ71*'Key assumptions'!$H$118),$F71*N(AT71)*avg_hrs)</f>
        <v>6282.4285714285716</v>
      </c>
      <c r="DA71" s="255">
        <f>IF(OR($C71="Non-Labour",$C71="Labour-related"),IF(Inputs!$DT71=$F$1,Inputs!DA71,Inputs!DA71*'Key assumptions'!$H$118),$F71*N(AU71)*avg_hrs)</f>
        <v>6282.4285714285716</v>
      </c>
      <c r="DB71" s="255">
        <f>IF(OR($C71="Non-Labour",$C71="Labour-related"),IF(Inputs!$DT71=$F$1,Inputs!DB71,Inputs!DB71*'Key assumptions'!$H$118),$F71*N(AV71)*avg_hrs)</f>
        <v>6282.4285714285716</v>
      </c>
      <c r="DC71" s="255">
        <f>IF(OR($C71="Non-Labour",$C71="Labour-related"),IF(Inputs!$DT71=$F$1,Inputs!DC71,Inputs!DC71*'Key assumptions'!$H$118),$F71*N(AW71)*avg_hrs)</f>
        <v>6282.4285714285716</v>
      </c>
      <c r="DD71" s="255">
        <f>IF(OR($C71="Non-Labour",$C71="Labour-related"),IF(Inputs!$DT71=$F$1,Inputs!DD71,Inputs!DD71*'Key assumptions'!$H$118),$F71*N(AX71)*avg_hrs)</f>
        <v>6282.4285714285716</v>
      </c>
      <c r="DE71" s="255">
        <f>IF(OR($C71="Non-Labour",$C71="Labour-related"),IF(Inputs!$DT71=$F$1,Inputs!DE71,Inputs!DE71*'Key assumptions'!$H$118),$F71*N(AY71)*avg_hrs)</f>
        <v>6282.4285714285716</v>
      </c>
      <c r="DF71" s="255">
        <f>IF(OR($C71="Non-Labour",$C71="Labour-related"),IF(Inputs!$DT71=$F$1,Inputs!DF71,Inputs!DF71*'Key assumptions'!$H$118),$F71*N(AZ71)*avg_hrs)</f>
        <v>0</v>
      </c>
      <c r="DG71" s="255">
        <f>IF(OR($C71="Non-Labour",$C71="Labour-related"),IF(Inputs!$DT71=$F$1,Inputs!DG71,Inputs!DG71*'Key assumptions'!$H$118),$F71*N(BA71)*avg_hrs)</f>
        <v>0</v>
      </c>
      <c r="DH71" s="255">
        <f>IF(OR($C71="Non-Labour",$C71="Labour-related"),IF(Inputs!$DT71=$F$1,Inputs!DH71,Inputs!DH71*'Key assumptions'!$H$118),$F71*N(BB71)*avg_hrs)</f>
        <v>0</v>
      </c>
      <c r="DI71" s="255">
        <f>IF(OR($C71="Non-Labour",$C71="Labour-related"),IF(Inputs!$DT71=$F$1,Inputs!DI71,Inputs!DI71*'Key assumptions'!$H$118),$F71*N(BC71)*avg_hrs)</f>
        <v>0</v>
      </c>
      <c r="DJ71" s="255">
        <f>IF(OR($C71="Non-Labour",$C71="Labour-related"),IF(Inputs!$DT71=$F$1,Inputs!DJ71,Inputs!DJ71*'Key assumptions'!$H$118),$F71*N(BD71)*avg_hrs)</f>
        <v>0</v>
      </c>
      <c r="DK71" s="255">
        <f>IF(OR($C71="Non-Labour",$C71="Labour-related"),IF(Inputs!$DT71=$F$1,Inputs!DK71,Inputs!DK71*'Key assumptions'!$H$118),$F71*N(BE71)*avg_hrs)</f>
        <v>0</v>
      </c>
      <c r="DL71" s="255">
        <f>IF(OR($C71="Non-Labour",$C71="Labour-related"),IF(Inputs!$DT71=$F$1,Inputs!DL71,Inputs!DL71*'Key assumptions'!$H$118),$F71*N(BF71)*avg_hrs)</f>
        <v>0</v>
      </c>
      <c r="DM71" s="255">
        <f>IF(OR($C71="Non-Labour",$C71="Labour-related"),IF(Inputs!$DT71=$F$1,Inputs!DM71,Inputs!DM71*'Key assumptions'!$H$118),$F71*N(BG71)*avg_hrs)</f>
        <v>0</v>
      </c>
      <c r="DN71" s="255">
        <f>IF(OR($C71="Non-Labour",$C71="Labour-related"),IF(Inputs!$DT71=$F$1,Inputs!DN71,Inputs!DN71*'Key assumptions'!$H$118),$F71*N(BH71)*avg_hrs)</f>
        <v>0</v>
      </c>
      <c r="DO71" s="255">
        <f>IF(OR($C71="Non-Labour",$C71="Labour-related"),IF(Inputs!$DT71=$F$1,Inputs!DO71,Inputs!DO71*'Key assumptions'!$H$118),$F71*N(BI71)*avg_hrs)</f>
        <v>0</v>
      </c>
      <c r="DP71" s="255">
        <f>IF(OR($C71="Non-Labour",$C71="Labour-related"),IF(Inputs!$DT71=$F$1,Inputs!DP71,Inputs!DP71*'Key assumptions'!$H$118),$F71*N(BJ71)*avg_hrs)</f>
        <v>0</v>
      </c>
      <c r="DQ71" s="255">
        <f>IF(OR($C71="Non-Labour",$C71="Labour-related"),IF(Inputs!$DT71=$F$1,Inputs!DQ71,Inputs!DQ71*'Key assumptions'!$H$118),$F71*N(BK71)*avg_hrs)</f>
        <v>0</v>
      </c>
      <c r="DR71" s="255">
        <f>IF(OR($C71="Non-Labour",$C71="Labour-related"),IF(Inputs!$DT71=$F$1,Inputs!DR71,Inputs!DR71*'Key assumptions'!$H$118),$F71*N(BL71)*avg_hrs)</f>
        <v>0</v>
      </c>
      <c r="DT71" s="133" t="s">
        <v>213</v>
      </c>
      <c r="DU71" s="304"/>
      <c r="DV71" s="304"/>
      <c r="DW71" s="304"/>
      <c r="DX71" s="304"/>
      <c r="DY71" s="304"/>
      <c r="DZ71" s="304"/>
      <c r="EA71" s="255">
        <v>25129.714285714286</v>
      </c>
      <c r="EB71" s="255">
        <v>75389.142857142855</v>
      </c>
      <c r="EC71" s="255">
        <v>75389.142857142855</v>
      </c>
      <c r="ED71" s="255">
        <f t="shared" si="11"/>
        <v>69106.71428571429</v>
      </c>
      <c r="EE71" s="255">
        <f t="shared" si="11"/>
        <v>0</v>
      </c>
      <c r="EF71" s="255">
        <f t="shared" si="12"/>
        <v>245014.71428571429</v>
      </c>
    </row>
    <row r="72" spans="1:136" x14ac:dyDescent="0.4">
      <c r="A72" s="133" t="str">
        <f>Inputs!A72</f>
        <v>Land and Environment</v>
      </c>
      <c r="B72" s="133" t="str">
        <f>Inputs!B72</f>
        <v>N/A</v>
      </c>
      <c r="C72" s="133" t="str">
        <f>Inputs!C72</f>
        <v>Internal Labour</v>
      </c>
      <c r="D72" s="133">
        <f>Inputs!D72</f>
        <v>606809</v>
      </c>
      <c r="E72" s="133" t="str">
        <f>Inputs!E72</f>
        <v>Environmental Planner</v>
      </c>
      <c r="F72" s="290">
        <f>IF(Inputs!DT72=$F$1,Inputs!F72,
IF(Inputs!DT72='Key assumptions'!$E$118,Inputs!F72*'Key assumptions'!$H$118,Inputs!F72*'Key assumptions'!$H$119))</f>
        <v>208.74</v>
      </c>
      <c r="G72" s="290">
        <f>IF(Inputs!DT72=$F$1,Inputs!G72,Inputs!G72*'Key assumptions'!$H$118)</f>
        <v>91.43088017751478</v>
      </c>
      <c r="H72" s="281"/>
      <c r="I72" s="281"/>
      <c r="J72" s="281"/>
      <c r="K72" s="281"/>
      <c r="L72" s="281"/>
      <c r="M72" s="389" t="str">
        <f>Inputs!M72</f>
        <v>[C-i-C]</v>
      </c>
      <c r="N72" s="389" t="str">
        <f>Inputs!N72</f>
        <v>[C-i-C]</v>
      </c>
      <c r="O72" s="389" t="str">
        <f>Inputs!O72</f>
        <v>[C-i-C]</v>
      </c>
      <c r="P72" s="389" t="str">
        <f>Inputs!P72</f>
        <v>[C-i-C]</v>
      </c>
      <c r="Q72" s="389" t="str">
        <f>Inputs!Q72</f>
        <v>[C-i-C]</v>
      </c>
      <c r="R72" s="389" t="str">
        <f>Inputs!R72</f>
        <v>[C-i-C]</v>
      </c>
      <c r="S72" s="389" t="str">
        <f>Inputs!S72</f>
        <v>[C-i-C]</v>
      </c>
      <c r="T72" s="389" t="str">
        <f>Inputs!T72</f>
        <v>[C-i-C]</v>
      </c>
      <c r="U72" s="389" t="str">
        <f>Inputs!U72</f>
        <v>[C-i-C]</v>
      </c>
      <c r="V72" s="389" t="str">
        <f>Inputs!V72</f>
        <v>[C-i-C]</v>
      </c>
      <c r="W72" s="389" t="str">
        <f>Inputs!W72</f>
        <v>[C-i-C]</v>
      </c>
      <c r="X72" s="389" t="str">
        <f>Inputs!X72</f>
        <v>[C-i-C]</v>
      </c>
      <c r="Y72" s="389" t="str">
        <f>Inputs!Y72</f>
        <v>[C-i-C]</v>
      </c>
      <c r="Z72" s="389" t="str">
        <f>Inputs!Z72</f>
        <v>[C-i-C]</v>
      </c>
      <c r="AA72" s="389" t="str">
        <f>Inputs!AA72</f>
        <v>[C-i-C]</v>
      </c>
      <c r="AB72" s="389" t="str">
        <f>Inputs!AB72</f>
        <v>[C-i-C]</v>
      </c>
      <c r="AC72" s="389" t="str">
        <f>Inputs!AC72</f>
        <v>[C-i-C]</v>
      </c>
      <c r="AD72" s="389" t="str">
        <f>Inputs!AD72</f>
        <v>[C-i-C]</v>
      </c>
      <c r="AE72" s="389" t="str">
        <f>Inputs!AE72</f>
        <v>[C-i-C]</v>
      </c>
      <c r="AF72" s="389" t="str">
        <f>Inputs!AF72</f>
        <v>[C-i-C]</v>
      </c>
      <c r="AG72" s="389" t="str">
        <f>Inputs!AG72</f>
        <v>[C-i-C]</v>
      </c>
      <c r="AH72" s="389" t="str">
        <f>Inputs!AH72</f>
        <v>[C-i-C]</v>
      </c>
      <c r="AI72" s="254">
        <f>Inputs!AI72</f>
        <v>0.14285714285714285</v>
      </c>
      <c r="AJ72" s="254">
        <f>Inputs!AJ72</f>
        <v>0.14285714285714285</v>
      </c>
      <c r="AK72" s="254">
        <f>Inputs!AK72</f>
        <v>0.14285714285714285</v>
      </c>
      <c r="AL72" s="254">
        <f>Inputs!AL72</f>
        <v>0.14285714285714285</v>
      </c>
      <c r="AM72" s="254">
        <f>Inputs!AM72</f>
        <v>0.14285714285714285</v>
      </c>
      <c r="AN72" s="254">
        <f>Inputs!AN72</f>
        <v>0.14285714285714285</v>
      </c>
      <c r="AO72" s="254">
        <f>Inputs!AO72</f>
        <v>0.14285714285714285</v>
      </c>
      <c r="AP72" s="254">
        <f>Inputs!AP72</f>
        <v>0.14285714285714285</v>
      </c>
      <c r="AQ72" s="254">
        <f>Inputs!AQ72</f>
        <v>0.14285714285714285</v>
      </c>
      <c r="AR72" s="254">
        <f>Inputs!AR72</f>
        <v>0.14285714285714285</v>
      </c>
      <c r="AS72" s="254">
        <f>Inputs!AS72</f>
        <v>0.14285714285714285</v>
      </c>
      <c r="AT72" s="254">
        <f>Inputs!AT72</f>
        <v>0.14285714285714285</v>
      </c>
      <c r="AU72" s="254">
        <f>Inputs!AU72</f>
        <v>0.14285714285714285</v>
      </c>
      <c r="AV72" s="254">
        <f>Inputs!AV72</f>
        <v>0.14285714285714285</v>
      </c>
      <c r="AW72" s="254">
        <f>Inputs!AW72</f>
        <v>0.14285714285714285</v>
      </c>
      <c r="AX72" s="254">
        <f>Inputs!AX72</f>
        <v>0.14285714285714285</v>
      </c>
      <c r="AY72" s="254">
        <f>Inputs!AY72</f>
        <v>0.14285714285714285</v>
      </c>
      <c r="AZ72" s="254">
        <f>Inputs!AZ72</f>
        <v>0</v>
      </c>
      <c r="BA72" s="254">
        <f>Inputs!BA72</f>
        <v>0</v>
      </c>
      <c r="BB72" s="254">
        <f>Inputs!BB72</f>
        <v>0</v>
      </c>
      <c r="BC72" s="254">
        <f>Inputs!BC72</f>
        <v>0</v>
      </c>
      <c r="BD72" s="254">
        <f>Inputs!BD72</f>
        <v>0</v>
      </c>
      <c r="BE72" s="254">
        <f>Inputs!BE72</f>
        <v>0</v>
      </c>
      <c r="BF72" s="254">
        <f>Inputs!BF72</f>
        <v>0</v>
      </c>
      <c r="BG72" s="254">
        <f>Inputs!BG72</f>
        <v>0</v>
      </c>
      <c r="BH72" s="254">
        <f>Inputs!BH72</f>
        <v>0</v>
      </c>
      <c r="BI72" s="254">
        <f>Inputs!BI72</f>
        <v>0</v>
      </c>
      <c r="BJ72" s="254">
        <f>Inputs!BJ72</f>
        <v>0</v>
      </c>
      <c r="BK72" s="254">
        <f>Inputs!BK72</f>
        <v>0</v>
      </c>
      <c r="BL72" s="254">
        <f>Inputs!BL72</f>
        <v>0</v>
      </c>
      <c r="BN72" s="255">
        <f>IF(OR($C72="Non-Labour",$C72="Labour-related"),IF(Inputs!$DT72=$F$1,Inputs!BN72,Inputs!BN72*'Key assumptions'!$H$118),$F72*N(H72)*avg_hrs)</f>
        <v>0</v>
      </c>
      <c r="BO72" s="255">
        <f>IF(OR($C72="Non-Labour",$C72="Labour-related"),IF(Inputs!$DT72=$F$1,Inputs!BO72,Inputs!BO72*'Key assumptions'!$H$118),$F72*N(I72)*avg_hrs)</f>
        <v>0</v>
      </c>
      <c r="BP72" s="255">
        <f>IF(OR($C72="Non-Labour",$C72="Labour-related"),IF(Inputs!$DT72=$F$1,Inputs!BP72,Inputs!BP72*'Key assumptions'!$H$118),$F72*N(J72)*avg_hrs)</f>
        <v>0</v>
      </c>
      <c r="BQ72" s="255">
        <f>IF(OR($C72="Non-Labour",$C72="Labour-related"),IF(Inputs!$DT72=$F$1,Inputs!BQ72,Inputs!BQ72*'Key assumptions'!$H$118),$F72*N(K72)*avg_hrs)</f>
        <v>0</v>
      </c>
      <c r="BR72" s="255">
        <f>IF(OR($C72="Non-Labour",$C72="Labour-related"),IF(Inputs!$DT72=$F$1,Inputs!BR72,Inputs!BR72*'Key assumptions'!$H$118),$F72*N(L72)*avg_hrs)</f>
        <v>0</v>
      </c>
      <c r="BS72" s="390" t="s">
        <v>411</v>
      </c>
      <c r="BT72" s="390" t="s">
        <v>411</v>
      </c>
      <c r="BU72" s="390" t="s">
        <v>411</v>
      </c>
      <c r="BV72" s="390" t="s">
        <v>411</v>
      </c>
      <c r="BW72" s="390" t="s">
        <v>411</v>
      </c>
      <c r="BX72" s="390" t="s">
        <v>411</v>
      </c>
      <c r="BY72" s="390" t="s">
        <v>411</v>
      </c>
      <c r="BZ72" s="390" t="s">
        <v>411</v>
      </c>
      <c r="CA72" s="390" t="s">
        <v>411</v>
      </c>
      <c r="CB72" s="390" t="s">
        <v>411</v>
      </c>
      <c r="CC72" s="390" t="s">
        <v>411</v>
      </c>
      <c r="CD72" s="390" t="s">
        <v>411</v>
      </c>
      <c r="CE72" s="390" t="s">
        <v>411</v>
      </c>
      <c r="CF72" s="390" t="s">
        <v>411</v>
      </c>
      <c r="CG72" s="390" t="s">
        <v>411</v>
      </c>
      <c r="CH72" s="390" t="s">
        <v>411</v>
      </c>
      <c r="CI72" s="390" t="s">
        <v>411</v>
      </c>
      <c r="CJ72" s="390" t="s">
        <v>411</v>
      </c>
      <c r="CK72" s="390" t="s">
        <v>411</v>
      </c>
      <c r="CL72" s="390" t="s">
        <v>411</v>
      </c>
      <c r="CM72" s="390" t="s">
        <v>411</v>
      </c>
      <c r="CN72" s="390" t="s">
        <v>411</v>
      </c>
      <c r="CO72" s="255">
        <f>IF(OR($C72="Non-Labour",$C72="Labour-related"),IF(Inputs!$DT72=$F$1,Inputs!CO72,Inputs!CO72*'Key assumptions'!$H$118),$F72*N(AI72)*avg_hrs)</f>
        <v>4473</v>
      </c>
      <c r="CP72" s="255">
        <f>IF(OR($C72="Non-Labour",$C72="Labour-related"),IF(Inputs!$DT72=$F$1,Inputs!CP72,Inputs!CP72*'Key assumptions'!$H$118),$F72*N(AJ72)*avg_hrs)</f>
        <v>4473</v>
      </c>
      <c r="CQ72" s="255">
        <f>IF(OR($C72="Non-Labour",$C72="Labour-related"),IF(Inputs!$DT72=$F$1,Inputs!CQ72,Inputs!CQ72*'Key assumptions'!$H$118),$F72*N(AK72)*avg_hrs)</f>
        <v>4473</v>
      </c>
      <c r="CR72" s="255">
        <f>IF(OR($C72="Non-Labour",$C72="Labour-related"),IF(Inputs!$DT72=$F$1,Inputs!CR72,Inputs!CR72*'Key assumptions'!$H$118),$F72*N(AL72)*avg_hrs)</f>
        <v>4473</v>
      </c>
      <c r="CS72" s="255">
        <f>IF(OR($C72="Non-Labour",$C72="Labour-related"),IF(Inputs!$DT72=$F$1,Inputs!CS72,Inputs!CS72*'Key assumptions'!$H$118),$F72*N(AM72)*avg_hrs)</f>
        <v>4473</v>
      </c>
      <c r="CT72" s="255">
        <f>IF(OR($C72="Non-Labour",$C72="Labour-related"),IF(Inputs!$DT72=$F$1,Inputs!CT72,Inputs!CT72*'Key assumptions'!$H$118),$F72*N(AN72)*avg_hrs)</f>
        <v>4473</v>
      </c>
      <c r="CU72" s="255">
        <f>IF(OR($C72="Non-Labour",$C72="Labour-related"),IF(Inputs!$DT72=$F$1,Inputs!CU72,Inputs!CU72*'Key assumptions'!$H$118),$F72*N(AO72)*avg_hrs)</f>
        <v>4473</v>
      </c>
      <c r="CV72" s="255">
        <f>IF(OR($C72="Non-Labour",$C72="Labour-related"),IF(Inputs!$DT72=$F$1,Inputs!CV72,Inputs!CV72*'Key assumptions'!$H$118),$F72*N(AP72)*avg_hrs)</f>
        <v>4473</v>
      </c>
      <c r="CW72" s="255">
        <f>IF(OR($C72="Non-Labour",$C72="Labour-related"),IF(Inputs!$DT72=$F$1,Inputs!CW72,Inputs!CW72*'Key assumptions'!$H$118),$F72*N(AQ72)*avg_hrs)</f>
        <v>4473</v>
      </c>
      <c r="CX72" s="255">
        <f>IF(OR($C72="Non-Labour",$C72="Labour-related"),IF(Inputs!$DT72=$F$1,Inputs!CX72,Inputs!CX72*'Key assumptions'!$H$118),$F72*N(AR72)*avg_hrs)</f>
        <v>4473</v>
      </c>
      <c r="CY72" s="255">
        <f>IF(OR($C72="Non-Labour",$C72="Labour-related"),IF(Inputs!$DT72=$F$1,Inputs!CY72,Inputs!CY72*'Key assumptions'!$H$118),$F72*N(AS72)*avg_hrs)</f>
        <v>4473</v>
      </c>
      <c r="CZ72" s="255">
        <f>IF(OR($C72="Non-Labour",$C72="Labour-related"),IF(Inputs!$DT72=$F$1,Inputs!CZ72,Inputs!CZ72*'Key assumptions'!$H$118),$F72*N(AT72)*avg_hrs)</f>
        <v>4473</v>
      </c>
      <c r="DA72" s="255">
        <f>IF(OR($C72="Non-Labour",$C72="Labour-related"),IF(Inputs!$DT72=$F$1,Inputs!DA72,Inputs!DA72*'Key assumptions'!$H$118),$F72*N(AU72)*avg_hrs)</f>
        <v>4473</v>
      </c>
      <c r="DB72" s="255">
        <f>IF(OR($C72="Non-Labour",$C72="Labour-related"),IF(Inputs!$DT72=$F$1,Inputs!DB72,Inputs!DB72*'Key assumptions'!$H$118),$F72*N(AV72)*avg_hrs)</f>
        <v>4473</v>
      </c>
      <c r="DC72" s="255">
        <f>IF(OR($C72="Non-Labour",$C72="Labour-related"),IF(Inputs!$DT72=$F$1,Inputs!DC72,Inputs!DC72*'Key assumptions'!$H$118),$F72*N(AW72)*avg_hrs)</f>
        <v>4473</v>
      </c>
      <c r="DD72" s="255">
        <f>IF(OR($C72="Non-Labour",$C72="Labour-related"),IF(Inputs!$DT72=$F$1,Inputs!DD72,Inputs!DD72*'Key assumptions'!$H$118),$F72*N(AX72)*avg_hrs)</f>
        <v>4473</v>
      </c>
      <c r="DE72" s="255">
        <f>IF(OR($C72="Non-Labour",$C72="Labour-related"),IF(Inputs!$DT72=$F$1,Inputs!DE72,Inputs!DE72*'Key assumptions'!$H$118),$F72*N(AY72)*avg_hrs)</f>
        <v>4473</v>
      </c>
      <c r="DF72" s="255">
        <f>IF(OR($C72="Non-Labour",$C72="Labour-related"),IF(Inputs!$DT72=$F$1,Inputs!DF72,Inputs!DF72*'Key assumptions'!$H$118),$F72*N(AZ72)*avg_hrs)</f>
        <v>0</v>
      </c>
      <c r="DG72" s="255">
        <f>IF(OR($C72="Non-Labour",$C72="Labour-related"),IF(Inputs!$DT72=$F$1,Inputs!DG72,Inputs!DG72*'Key assumptions'!$H$118),$F72*N(BA72)*avg_hrs)</f>
        <v>0</v>
      </c>
      <c r="DH72" s="255">
        <f>IF(OR($C72="Non-Labour",$C72="Labour-related"),IF(Inputs!$DT72=$F$1,Inputs!DH72,Inputs!DH72*'Key assumptions'!$H$118),$F72*N(BB72)*avg_hrs)</f>
        <v>0</v>
      </c>
      <c r="DI72" s="255">
        <f>IF(OR($C72="Non-Labour",$C72="Labour-related"),IF(Inputs!$DT72=$F$1,Inputs!DI72,Inputs!DI72*'Key assumptions'!$H$118),$F72*N(BC72)*avg_hrs)</f>
        <v>0</v>
      </c>
      <c r="DJ72" s="255">
        <f>IF(OR($C72="Non-Labour",$C72="Labour-related"),IF(Inputs!$DT72=$F$1,Inputs!DJ72,Inputs!DJ72*'Key assumptions'!$H$118),$F72*N(BD72)*avg_hrs)</f>
        <v>0</v>
      </c>
      <c r="DK72" s="255">
        <f>IF(OR($C72="Non-Labour",$C72="Labour-related"),IF(Inputs!$DT72=$F$1,Inputs!DK72,Inputs!DK72*'Key assumptions'!$H$118),$F72*N(BE72)*avg_hrs)</f>
        <v>0</v>
      </c>
      <c r="DL72" s="255">
        <f>IF(OR($C72="Non-Labour",$C72="Labour-related"),IF(Inputs!$DT72=$F$1,Inputs!DL72,Inputs!DL72*'Key assumptions'!$H$118),$F72*N(BF72)*avg_hrs)</f>
        <v>0</v>
      </c>
      <c r="DM72" s="255">
        <f>IF(OR($C72="Non-Labour",$C72="Labour-related"),IF(Inputs!$DT72=$F$1,Inputs!DM72,Inputs!DM72*'Key assumptions'!$H$118),$F72*N(BG72)*avg_hrs)</f>
        <v>0</v>
      </c>
      <c r="DN72" s="255">
        <f>IF(OR($C72="Non-Labour",$C72="Labour-related"),IF(Inputs!$DT72=$F$1,Inputs!DN72,Inputs!DN72*'Key assumptions'!$H$118),$F72*N(BH72)*avg_hrs)</f>
        <v>0</v>
      </c>
      <c r="DO72" s="255">
        <f>IF(OR($C72="Non-Labour",$C72="Labour-related"),IF(Inputs!$DT72=$F$1,Inputs!DO72,Inputs!DO72*'Key assumptions'!$H$118),$F72*N(BI72)*avg_hrs)</f>
        <v>0</v>
      </c>
      <c r="DP72" s="255">
        <f>IF(OR($C72="Non-Labour",$C72="Labour-related"),IF(Inputs!$DT72=$F$1,Inputs!DP72,Inputs!DP72*'Key assumptions'!$H$118),$F72*N(BJ72)*avg_hrs)</f>
        <v>0</v>
      </c>
      <c r="DQ72" s="255">
        <f>IF(OR($C72="Non-Labour",$C72="Labour-related"),IF(Inputs!$DT72=$F$1,Inputs!DQ72,Inputs!DQ72*'Key assumptions'!$H$118),$F72*N(BK72)*avg_hrs)</f>
        <v>0</v>
      </c>
      <c r="DR72" s="255">
        <f>IF(OR($C72="Non-Labour",$C72="Labour-related"),IF(Inputs!$DT72=$F$1,Inputs!DR72,Inputs!DR72*'Key assumptions'!$H$118),$F72*N(BL72)*avg_hrs)</f>
        <v>0</v>
      </c>
      <c r="DT72" s="133" t="s">
        <v>213</v>
      </c>
      <c r="DU72" s="304"/>
      <c r="DV72" s="304"/>
      <c r="DW72" s="304"/>
      <c r="DX72" s="304"/>
      <c r="DY72" s="304"/>
      <c r="DZ72" s="304"/>
      <c r="EA72" s="255">
        <v>26837.999999999996</v>
      </c>
      <c r="EB72" s="255">
        <v>80513.999999999985</v>
      </c>
      <c r="EC72" s="255">
        <v>67095</v>
      </c>
      <c r="ED72" s="255">
        <f t="shared" si="11"/>
        <v>49203</v>
      </c>
      <c r="EE72" s="255">
        <f t="shared" si="11"/>
        <v>0</v>
      </c>
      <c r="EF72" s="255">
        <f t="shared" si="12"/>
        <v>223650</v>
      </c>
    </row>
    <row r="73" spans="1:136" x14ac:dyDescent="0.4">
      <c r="A73" s="133" t="str">
        <f>Inputs!A73</f>
        <v>Land and Environment</v>
      </c>
      <c r="B73" s="133" t="str">
        <f>Inputs!B73</f>
        <v>N/A</v>
      </c>
      <c r="C73" s="133" t="str">
        <f>Inputs!C73</f>
        <v>Internal Labour</v>
      </c>
      <c r="D73" s="133">
        <f>Inputs!D73</f>
        <v>606809</v>
      </c>
      <c r="E73" s="133" t="str">
        <f>Inputs!E73</f>
        <v xml:space="preserve">	Environmental Officer - Senior</v>
      </c>
      <c r="F73" s="290">
        <f>IF(Inputs!DT73=$F$1,Inputs!F73,
IF(Inputs!DT73='Key assumptions'!$E$118,Inputs!F73*'Key assumptions'!$H$118,Inputs!F73*'Key assumptions'!$H$119))</f>
        <v>293.18</v>
      </c>
      <c r="G73" s="290">
        <f>IF(Inputs!DT73=$F$1,Inputs!G73,Inputs!G73*'Key assumptions'!$H$118)</f>
        <v>131</v>
      </c>
      <c r="H73" s="281"/>
      <c r="I73" s="281"/>
      <c r="J73" s="281"/>
      <c r="K73" s="281"/>
      <c r="L73" s="281"/>
      <c r="M73" s="389" t="str">
        <f>Inputs!M73</f>
        <v>[C-i-C]</v>
      </c>
      <c r="N73" s="389" t="str">
        <f>Inputs!N73</f>
        <v>[C-i-C]</v>
      </c>
      <c r="O73" s="389" t="str">
        <f>Inputs!O73</f>
        <v>[C-i-C]</v>
      </c>
      <c r="P73" s="389" t="str">
        <f>Inputs!P73</f>
        <v>[C-i-C]</v>
      </c>
      <c r="Q73" s="389" t="str">
        <f>Inputs!Q73</f>
        <v>[C-i-C]</v>
      </c>
      <c r="R73" s="389" t="str">
        <f>Inputs!R73</f>
        <v>[C-i-C]</v>
      </c>
      <c r="S73" s="389" t="str">
        <f>Inputs!S73</f>
        <v>[C-i-C]</v>
      </c>
      <c r="T73" s="389" t="str">
        <f>Inputs!T73</f>
        <v>[C-i-C]</v>
      </c>
      <c r="U73" s="389" t="str">
        <f>Inputs!U73</f>
        <v>[C-i-C]</v>
      </c>
      <c r="V73" s="389" t="str">
        <f>Inputs!V73</f>
        <v>[C-i-C]</v>
      </c>
      <c r="W73" s="389" t="str">
        <f>Inputs!W73</f>
        <v>[C-i-C]</v>
      </c>
      <c r="X73" s="389" t="str">
        <f>Inputs!X73</f>
        <v>[C-i-C]</v>
      </c>
      <c r="Y73" s="389" t="str">
        <f>Inputs!Y73</f>
        <v>[C-i-C]</v>
      </c>
      <c r="Z73" s="389" t="str">
        <f>Inputs!Z73</f>
        <v>[C-i-C]</v>
      </c>
      <c r="AA73" s="389" t="str">
        <f>Inputs!AA73</f>
        <v>[C-i-C]</v>
      </c>
      <c r="AB73" s="389" t="str">
        <f>Inputs!AB73</f>
        <v>[C-i-C]</v>
      </c>
      <c r="AC73" s="389" t="str">
        <f>Inputs!AC73</f>
        <v>[C-i-C]</v>
      </c>
      <c r="AD73" s="389" t="str">
        <f>Inputs!AD73</f>
        <v>[C-i-C]</v>
      </c>
      <c r="AE73" s="389" t="str">
        <f>Inputs!AE73</f>
        <v>[C-i-C]</v>
      </c>
      <c r="AF73" s="389" t="str">
        <f>Inputs!AF73</f>
        <v>[C-i-C]</v>
      </c>
      <c r="AG73" s="389" t="str">
        <f>Inputs!AG73</f>
        <v>[C-i-C]</v>
      </c>
      <c r="AH73" s="389" t="str">
        <f>Inputs!AH73</f>
        <v>[C-i-C]</v>
      </c>
      <c r="AI73" s="254">
        <f>Inputs!AI73</f>
        <v>0.21428571428571427</v>
      </c>
      <c r="AJ73" s="254">
        <f>Inputs!AJ73</f>
        <v>0.21428571428571427</v>
      </c>
      <c r="AK73" s="254">
        <f>Inputs!AK73</f>
        <v>0.21428571428571427</v>
      </c>
      <c r="AL73" s="254">
        <f>Inputs!AL73</f>
        <v>0.21428571428571427</v>
      </c>
      <c r="AM73" s="254">
        <f>Inputs!AM73</f>
        <v>0.21428571428571427</v>
      </c>
      <c r="AN73" s="254">
        <f>Inputs!AN73</f>
        <v>0.32142857142857145</v>
      </c>
      <c r="AO73" s="254">
        <f>Inputs!AO73</f>
        <v>0.32142857142857145</v>
      </c>
      <c r="AP73" s="254">
        <f>Inputs!AP73</f>
        <v>0.21428571428571427</v>
      </c>
      <c r="AQ73" s="254">
        <f>Inputs!AQ73</f>
        <v>0.32142857142857145</v>
      </c>
      <c r="AR73" s="254">
        <f>Inputs!AR73</f>
        <v>0.32142857142857145</v>
      </c>
      <c r="AS73" s="254">
        <f>Inputs!AS73</f>
        <v>0.32142857142857145</v>
      </c>
      <c r="AT73" s="254">
        <f>Inputs!AT73</f>
        <v>0.21428571428571427</v>
      </c>
      <c r="AU73" s="254">
        <f>Inputs!AU73</f>
        <v>0.21428571428571427</v>
      </c>
      <c r="AV73" s="254">
        <f>Inputs!AV73</f>
        <v>0.21428571428571427</v>
      </c>
      <c r="AW73" s="254">
        <f>Inputs!AW73</f>
        <v>0.21428571428571427</v>
      </c>
      <c r="AX73" s="254">
        <f>Inputs!AX73</f>
        <v>0.21428571428571427</v>
      </c>
      <c r="AY73" s="254">
        <f>Inputs!AY73</f>
        <v>0.21428571428571427</v>
      </c>
      <c r="AZ73" s="254">
        <f>Inputs!AZ73</f>
        <v>0</v>
      </c>
      <c r="BA73" s="254">
        <f>Inputs!BA73</f>
        <v>0</v>
      </c>
      <c r="BB73" s="254">
        <f>Inputs!BB73</f>
        <v>0</v>
      </c>
      <c r="BC73" s="254">
        <f>Inputs!BC73</f>
        <v>0</v>
      </c>
      <c r="BD73" s="254">
        <f>Inputs!BD73</f>
        <v>0</v>
      </c>
      <c r="BE73" s="254">
        <f>Inputs!BE73</f>
        <v>0</v>
      </c>
      <c r="BF73" s="254">
        <f>Inputs!BF73</f>
        <v>0</v>
      </c>
      <c r="BG73" s="254">
        <f>Inputs!BG73</f>
        <v>0</v>
      </c>
      <c r="BH73" s="254">
        <f>Inputs!BH73</f>
        <v>0</v>
      </c>
      <c r="BI73" s="254">
        <f>Inputs!BI73</f>
        <v>0</v>
      </c>
      <c r="BJ73" s="254">
        <f>Inputs!BJ73</f>
        <v>0</v>
      </c>
      <c r="BK73" s="254">
        <f>Inputs!BK73</f>
        <v>0</v>
      </c>
      <c r="BL73" s="254">
        <f>Inputs!BL73</f>
        <v>0</v>
      </c>
      <c r="BN73" s="255">
        <f>IF(OR($C73="Non-Labour",$C73="Labour-related"),IF(Inputs!$DT73=$F$1,Inputs!BN73,Inputs!BN73*'Key assumptions'!$H$118),$F73*N(H73)*avg_hrs)</f>
        <v>0</v>
      </c>
      <c r="BO73" s="255">
        <f>IF(OR($C73="Non-Labour",$C73="Labour-related"),IF(Inputs!$DT73=$F$1,Inputs!BO73,Inputs!BO73*'Key assumptions'!$H$118),$F73*N(I73)*avg_hrs)</f>
        <v>0</v>
      </c>
      <c r="BP73" s="255">
        <f>IF(OR($C73="Non-Labour",$C73="Labour-related"),IF(Inputs!$DT73=$F$1,Inputs!BP73,Inputs!BP73*'Key assumptions'!$H$118),$F73*N(J73)*avg_hrs)</f>
        <v>0</v>
      </c>
      <c r="BQ73" s="255">
        <f>IF(OR($C73="Non-Labour",$C73="Labour-related"),IF(Inputs!$DT73=$F$1,Inputs!BQ73,Inputs!BQ73*'Key assumptions'!$H$118),$F73*N(K73)*avg_hrs)</f>
        <v>0</v>
      </c>
      <c r="BR73" s="255">
        <f>IF(OR($C73="Non-Labour",$C73="Labour-related"),IF(Inputs!$DT73=$F$1,Inputs!BR73,Inputs!BR73*'Key assumptions'!$H$118),$F73*N(L73)*avg_hrs)</f>
        <v>0</v>
      </c>
      <c r="BS73" s="390" t="s">
        <v>411</v>
      </c>
      <c r="BT73" s="390" t="s">
        <v>411</v>
      </c>
      <c r="BU73" s="390" t="s">
        <v>411</v>
      </c>
      <c r="BV73" s="390" t="s">
        <v>411</v>
      </c>
      <c r="BW73" s="390" t="s">
        <v>411</v>
      </c>
      <c r="BX73" s="390" t="s">
        <v>411</v>
      </c>
      <c r="BY73" s="390" t="s">
        <v>411</v>
      </c>
      <c r="BZ73" s="390" t="s">
        <v>411</v>
      </c>
      <c r="CA73" s="390" t="s">
        <v>411</v>
      </c>
      <c r="CB73" s="390" t="s">
        <v>411</v>
      </c>
      <c r="CC73" s="390" t="s">
        <v>411</v>
      </c>
      <c r="CD73" s="390" t="s">
        <v>411</v>
      </c>
      <c r="CE73" s="390" t="s">
        <v>411</v>
      </c>
      <c r="CF73" s="390" t="s">
        <v>411</v>
      </c>
      <c r="CG73" s="390" t="s">
        <v>411</v>
      </c>
      <c r="CH73" s="390" t="s">
        <v>411</v>
      </c>
      <c r="CI73" s="390" t="s">
        <v>411</v>
      </c>
      <c r="CJ73" s="390" t="s">
        <v>411</v>
      </c>
      <c r="CK73" s="390" t="s">
        <v>411</v>
      </c>
      <c r="CL73" s="390" t="s">
        <v>411</v>
      </c>
      <c r="CM73" s="390" t="s">
        <v>411</v>
      </c>
      <c r="CN73" s="390" t="s">
        <v>411</v>
      </c>
      <c r="CO73" s="255">
        <f>IF(OR($C73="Non-Labour",$C73="Labour-related"),IF(Inputs!$DT73=$F$1,Inputs!CO73,Inputs!CO73*'Key assumptions'!$H$118),$F73*N(AI73)*avg_hrs)</f>
        <v>9423.6428571428569</v>
      </c>
      <c r="CP73" s="255">
        <f>IF(OR($C73="Non-Labour",$C73="Labour-related"),IF(Inputs!$DT73=$F$1,Inputs!CP73,Inputs!CP73*'Key assumptions'!$H$118),$F73*N(AJ73)*avg_hrs)</f>
        <v>9423.6428571428569</v>
      </c>
      <c r="CQ73" s="255">
        <f>IF(OR($C73="Non-Labour",$C73="Labour-related"),IF(Inputs!$DT73=$F$1,Inputs!CQ73,Inputs!CQ73*'Key assumptions'!$H$118),$F73*N(AK73)*avg_hrs)</f>
        <v>9423.6428571428569</v>
      </c>
      <c r="CR73" s="255">
        <f>IF(OR($C73="Non-Labour",$C73="Labour-related"),IF(Inputs!$DT73=$F$1,Inputs!CR73,Inputs!CR73*'Key assumptions'!$H$118),$F73*N(AL73)*avg_hrs)</f>
        <v>9423.6428571428569</v>
      </c>
      <c r="CS73" s="255">
        <f>IF(OR($C73="Non-Labour",$C73="Labour-related"),IF(Inputs!$DT73=$F$1,Inputs!CS73,Inputs!CS73*'Key assumptions'!$H$118),$F73*N(AM73)*avg_hrs)</f>
        <v>9423.6428571428569</v>
      </c>
      <c r="CT73" s="255">
        <f>IF(OR($C73="Non-Labour",$C73="Labour-related"),IF(Inputs!$DT73=$F$1,Inputs!CT73,Inputs!CT73*'Key assumptions'!$H$118),$F73*N(AN73)*avg_hrs)</f>
        <v>14135.464285714286</v>
      </c>
      <c r="CU73" s="255">
        <f>IF(OR($C73="Non-Labour",$C73="Labour-related"),IF(Inputs!$DT73=$F$1,Inputs!CU73,Inputs!CU73*'Key assumptions'!$H$118),$F73*N(AO73)*avg_hrs)</f>
        <v>14135.464285714286</v>
      </c>
      <c r="CV73" s="255">
        <f>IF(OR($C73="Non-Labour",$C73="Labour-related"),IF(Inputs!$DT73=$F$1,Inputs!CV73,Inputs!CV73*'Key assumptions'!$H$118),$F73*N(AP73)*avg_hrs)</f>
        <v>9423.6428571428569</v>
      </c>
      <c r="CW73" s="255">
        <f>IF(OR($C73="Non-Labour",$C73="Labour-related"),IF(Inputs!$DT73=$F$1,Inputs!CW73,Inputs!CW73*'Key assumptions'!$H$118),$F73*N(AQ73)*avg_hrs)</f>
        <v>14135.464285714286</v>
      </c>
      <c r="CX73" s="255">
        <f>IF(OR($C73="Non-Labour",$C73="Labour-related"),IF(Inputs!$DT73=$F$1,Inputs!CX73,Inputs!CX73*'Key assumptions'!$H$118),$F73*N(AR73)*avg_hrs)</f>
        <v>14135.464285714286</v>
      </c>
      <c r="CY73" s="255">
        <f>IF(OR($C73="Non-Labour",$C73="Labour-related"),IF(Inputs!$DT73=$F$1,Inputs!CY73,Inputs!CY73*'Key assumptions'!$H$118),$F73*N(AS73)*avg_hrs)</f>
        <v>14135.464285714286</v>
      </c>
      <c r="CZ73" s="255">
        <f>IF(OR($C73="Non-Labour",$C73="Labour-related"),IF(Inputs!$DT73=$F$1,Inputs!CZ73,Inputs!CZ73*'Key assumptions'!$H$118),$F73*N(AT73)*avg_hrs)</f>
        <v>9423.6428571428569</v>
      </c>
      <c r="DA73" s="255">
        <f>IF(OR($C73="Non-Labour",$C73="Labour-related"),IF(Inputs!$DT73=$F$1,Inputs!DA73,Inputs!DA73*'Key assumptions'!$H$118),$F73*N(AU73)*avg_hrs)</f>
        <v>9423.6428571428569</v>
      </c>
      <c r="DB73" s="255">
        <f>IF(OR($C73="Non-Labour",$C73="Labour-related"),IF(Inputs!$DT73=$F$1,Inputs!DB73,Inputs!DB73*'Key assumptions'!$H$118),$F73*N(AV73)*avg_hrs)</f>
        <v>9423.6428571428569</v>
      </c>
      <c r="DC73" s="255">
        <f>IF(OR($C73="Non-Labour",$C73="Labour-related"),IF(Inputs!$DT73=$F$1,Inputs!DC73,Inputs!DC73*'Key assumptions'!$H$118),$F73*N(AW73)*avg_hrs)</f>
        <v>9423.6428571428569</v>
      </c>
      <c r="DD73" s="255">
        <f>IF(OR($C73="Non-Labour",$C73="Labour-related"),IF(Inputs!$DT73=$F$1,Inputs!DD73,Inputs!DD73*'Key assumptions'!$H$118),$F73*N(AX73)*avg_hrs)</f>
        <v>9423.6428571428569</v>
      </c>
      <c r="DE73" s="255">
        <f>IF(OR($C73="Non-Labour",$C73="Labour-related"),IF(Inputs!$DT73=$F$1,Inputs!DE73,Inputs!DE73*'Key assumptions'!$H$118),$F73*N(AY73)*avg_hrs)</f>
        <v>9423.6428571428569</v>
      </c>
      <c r="DF73" s="255">
        <f>IF(OR($C73="Non-Labour",$C73="Labour-related"),IF(Inputs!$DT73=$F$1,Inputs!DF73,Inputs!DF73*'Key assumptions'!$H$118),$F73*N(AZ73)*avg_hrs)</f>
        <v>0</v>
      </c>
      <c r="DG73" s="255">
        <f>IF(OR($C73="Non-Labour",$C73="Labour-related"),IF(Inputs!$DT73=$F$1,Inputs!DG73,Inputs!DG73*'Key assumptions'!$H$118),$F73*N(BA73)*avg_hrs)</f>
        <v>0</v>
      </c>
      <c r="DH73" s="255">
        <f>IF(OR($C73="Non-Labour",$C73="Labour-related"),IF(Inputs!$DT73=$F$1,Inputs!DH73,Inputs!DH73*'Key assumptions'!$H$118),$F73*N(BB73)*avg_hrs)</f>
        <v>0</v>
      </c>
      <c r="DI73" s="255">
        <f>IF(OR($C73="Non-Labour",$C73="Labour-related"),IF(Inputs!$DT73=$F$1,Inputs!DI73,Inputs!DI73*'Key assumptions'!$H$118),$F73*N(BC73)*avg_hrs)</f>
        <v>0</v>
      </c>
      <c r="DJ73" s="255">
        <f>IF(OR($C73="Non-Labour",$C73="Labour-related"),IF(Inputs!$DT73=$F$1,Inputs!DJ73,Inputs!DJ73*'Key assumptions'!$H$118),$F73*N(BD73)*avg_hrs)</f>
        <v>0</v>
      </c>
      <c r="DK73" s="255">
        <f>IF(OR($C73="Non-Labour",$C73="Labour-related"),IF(Inputs!$DT73=$F$1,Inputs!DK73,Inputs!DK73*'Key assumptions'!$H$118),$F73*N(BE73)*avg_hrs)</f>
        <v>0</v>
      </c>
      <c r="DL73" s="255">
        <f>IF(OR($C73="Non-Labour",$C73="Labour-related"),IF(Inputs!$DT73=$F$1,Inputs!DL73,Inputs!DL73*'Key assumptions'!$H$118),$F73*N(BF73)*avg_hrs)</f>
        <v>0</v>
      </c>
      <c r="DM73" s="255">
        <f>IF(OR($C73="Non-Labour",$C73="Labour-related"),IF(Inputs!$DT73=$F$1,Inputs!DM73,Inputs!DM73*'Key assumptions'!$H$118),$F73*N(BG73)*avg_hrs)</f>
        <v>0</v>
      </c>
      <c r="DN73" s="255">
        <f>IF(OR($C73="Non-Labour",$C73="Labour-related"),IF(Inputs!$DT73=$F$1,Inputs!DN73,Inputs!DN73*'Key assumptions'!$H$118),$F73*N(BH73)*avg_hrs)</f>
        <v>0</v>
      </c>
      <c r="DO73" s="255">
        <f>IF(OR($C73="Non-Labour",$C73="Labour-related"),IF(Inputs!$DT73=$F$1,Inputs!DO73,Inputs!DO73*'Key assumptions'!$H$118),$F73*N(BI73)*avg_hrs)</f>
        <v>0</v>
      </c>
      <c r="DP73" s="255">
        <f>IF(OR($C73="Non-Labour",$C73="Labour-related"),IF(Inputs!$DT73=$F$1,Inputs!DP73,Inputs!DP73*'Key assumptions'!$H$118),$F73*N(BJ73)*avg_hrs)</f>
        <v>0</v>
      </c>
      <c r="DQ73" s="255">
        <f>IF(OR($C73="Non-Labour",$C73="Labour-related"),IF(Inputs!$DT73=$F$1,Inputs!DQ73,Inputs!DQ73*'Key assumptions'!$H$118),$F73*N(BK73)*avg_hrs)</f>
        <v>0</v>
      </c>
      <c r="DR73" s="255">
        <f>IF(OR($C73="Non-Labour",$C73="Labour-related"),IF(Inputs!$DT73=$F$1,Inputs!DR73,Inputs!DR73*'Key assumptions'!$H$118),$F73*N(BL73)*avg_hrs)</f>
        <v>0</v>
      </c>
      <c r="DT73" s="133" t="s">
        <v>213</v>
      </c>
      <c r="DU73" s="304"/>
      <c r="DV73" s="304"/>
      <c r="DW73" s="304"/>
      <c r="DX73" s="304"/>
      <c r="DY73" s="304"/>
      <c r="DZ73" s="304"/>
      <c r="EA73" s="255">
        <v>37694.571428571428</v>
      </c>
      <c r="EB73" s="255">
        <v>113083.71428571428</v>
      </c>
      <c r="EC73" s="255">
        <v>117795.53571428571</v>
      </c>
      <c r="ED73" s="255">
        <f t="shared" si="11"/>
        <v>122507.35714285714</v>
      </c>
      <c r="EE73" s="255">
        <f t="shared" si="11"/>
        <v>0</v>
      </c>
      <c r="EF73" s="255">
        <f t="shared" si="12"/>
        <v>391081.17857142858</v>
      </c>
    </row>
    <row r="74" spans="1:136" x14ac:dyDescent="0.4">
      <c r="A74" s="133" t="str">
        <f>Inputs!A74</f>
        <v>Land and Environment</v>
      </c>
      <c r="B74" s="133" t="str">
        <f>Inputs!B74</f>
        <v>N/A</v>
      </c>
      <c r="C74" s="133" t="str">
        <f>Inputs!C74</f>
        <v>Internal Labour</v>
      </c>
      <c r="D74" s="133">
        <f>Inputs!D74</f>
        <v>606809</v>
      </c>
      <c r="E74" s="133" t="str">
        <f>Inputs!E74</f>
        <v>Environmental Planner</v>
      </c>
      <c r="F74" s="290">
        <f>IF(Inputs!DT74=$F$1,Inputs!F74,
IF(Inputs!DT74='Key assumptions'!$E$118,Inputs!F74*'Key assumptions'!$H$118,Inputs!F74*'Key assumptions'!$H$119))</f>
        <v>208.74</v>
      </c>
      <c r="G74" s="290">
        <f>IF(Inputs!DT74=$F$1,Inputs!G74,Inputs!G74*'Key assumptions'!$H$118)</f>
        <v>91.43088017751478</v>
      </c>
      <c r="H74" s="281"/>
      <c r="I74" s="281"/>
      <c r="J74" s="281"/>
      <c r="K74" s="281"/>
      <c r="L74" s="281"/>
      <c r="M74" s="389" t="str">
        <f>Inputs!M74</f>
        <v>[C-i-C]</v>
      </c>
      <c r="N74" s="389" t="str">
        <f>Inputs!N74</f>
        <v>[C-i-C]</v>
      </c>
      <c r="O74" s="389" t="str">
        <f>Inputs!O74</f>
        <v>[C-i-C]</v>
      </c>
      <c r="P74" s="389" t="str">
        <f>Inputs!P74</f>
        <v>[C-i-C]</v>
      </c>
      <c r="Q74" s="389" t="str">
        <f>Inputs!Q74</f>
        <v>[C-i-C]</v>
      </c>
      <c r="R74" s="389" t="str">
        <f>Inputs!R74</f>
        <v>[C-i-C]</v>
      </c>
      <c r="S74" s="389" t="str">
        <f>Inputs!S74</f>
        <v>[C-i-C]</v>
      </c>
      <c r="T74" s="389" t="str">
        <f>Inputs!T74</f>
        <v>[C-i-C]</v>
      </c>
      <c r="U74" s="389" t="str">
        <f>Inputs!U74</f>
        <v>[C-i-C]</v>
      </c>
      <c r="V74" s="389" t="str">
        <f>Inputs!V74</f>
        <v>[C-i-C]</v>
      </c>
      <c r="W74" s="389" t="str">
        <f>Inputs!W74</f>
        <v>[C-i-C]</v>
      </c>
      <c r="X74" s="389" t="str">
        <f>Inputs!X74</f>
        <v>[C-i-C]</v>
      </c>
      <c r="Y74" s="389" t="str">
        <f>Inputs!Y74</f>
        <v>[C-i-C]</v>
      </c>
      <c r="Z74" s="389" t="str">
        <f>Inputs!Z74</f>
        <v>[C-i-C]</v>
      </c>
      <c r="AA74" s="389" t="str">
        <f>Inputs!AA74</f>
        <v>[C-i-C]</v>
      </c>
      <c r="AB74" s="389" t="str">
        <f>Inputs!AB74</f>
        <v>[C-i-C]</v>
      </c>
      <c r="AC74" s="389" t="str">
        <f>Inputs!AC74</f>
        <v>[C-i-C]</v>
      </c>
      <c r="AD74" s="389" t="str">
        <f>Inputs!AD74</f>
        <v>[C-i-C]</v>
      </c>
      <c r="AE74" s="389" t="str">
        <f>Inputs!AE74</f>
        <v>[C-i-C]</v>
      </c>
      <c r="AF74" s="389" t="str">
        <f>Inputs!AF74</f>
        <v>[C-i-C]</v>
      </c>
      <c r="AG74" s="389" t="str">
        <f>Inputs!AG74</f>
        <v>[C-i-C]</v>
      </c>
      <c r="AH74" s="389" t="str">
        <f>Inputs!AH74</f>
        <v>[C-i-C]</v>
      </c>
      <c r="AI74" s="254">
        <f>Inputs!AI74</f>
        <v>0.25</v>
      </c>
      <c r="AJ74" s="254">
        <f>Inputs!AJ74</f>
        <v>0.25</v>
      </c>
      <c r="AK74" s="254">
        <f>Inputs!AK74</f>
        <v>0.25</v>
      </c>
      <c r="AL74" s="254">
        <f>Inputs!AL74</f>
        <v>0.25</v>
      </c>
      <c r="AM74" s="254">
        <f>Inputs!AM74</f>
        <v>0.25</v>
      </c>
      <c r="AN74" s="254">
        <f>Inputs!AN74</f>
        <v>0.42857142857142855</v>
      </c>
      <c r="AO74" s="254">
        <f>Inputs!AO74</f>
        <v>0.42857142857142855</v>
      </c>
      <c r="AP74" s="254">
        <f>Inputs!AP74</f>
        <v>0.25</v>
      </c>
      <c r="AQ74" s="254">
        <f>Inputs!AQ74</f>
        <v>0.42857142857142855</v>
      </c>
      <c r="AR74" s="254">
        <f>Inputs!AR74</f>
        <v>0.42857142857142855</v>
      </c>
      <c r="AS74" s="254">
        <f>Inputs!AS74</f>
        <v>0.42857142857142855</v>
      </c>
      <c r="AT74" s="254">
        <f>Inputs!AT74</f>
        <v>0.25</v>
      </c>
      <c r="AU74" s="254">
        <f>Inputs!AU74</f>
        <v>0.25</v>
      </c>
      <c r="AV74" s="254">
        <f>Inputs!AV74</f>
        <v>0.25</v>
      </c>
      <c r="AW74" s="254">
        <f>Inputs!AW74</f>
        <v>0.25</v>
      </c>
      <c r="AX74" s="254">
        <f>Inputs!AX74</f>
        <v>0.25</v>
      </c>
      <c r="AY74" s="254">
        <f>Inputs!AY74</f>
        <v>0.25</v>
      </c>
      <c r="AZ74" s="254">
        <f>Inputs!AZ74</f>
        <v>0</v>
      </c>
      <c r="BA74" s="254">
        <f>Inputs!BA74</f>
        <v>0</v>
      </c>
      <c r="BB74" s="254">
        <f>Inputs!BB74</f>
        <v>0</v>
      </c>
      <c r="BC74" s="254">
        <f>Inputs!BC74</f>
        <v>0</v>
      </c>
      <c r="BD74" s="254">
        <f>Inputs!BD74</f>
        <v>0</v>
      </c>
      <c r="BE74" s="254">
        <f>Inputs!BE74</f>
        <v>0</v>
      </c>
      <c r="BF74" s="254">
        <f>Inputs!BF74</f>
        <v>0</v>
      </c>
      <c r="BG74" s="254">
        <f>Inputs!BG74</f>
        <v>0</v>
      </c>
      <c r="BH74" s="254">
        <f>Inputs!BH74</f>
        <v>0</v>
      </c>
      <c r="BI74" s="254">
        <f>Inputs!BI74</f>
        <v>0</v>
      </c>
      <c r="BJ74" s="254">
        <f>Inputs!BJ74</f>
        <v>0</v>
      </c>
      <c r="BK74" s="254">
        <f>Inputs!BK74</f>
        <v>0</v>
      </c>
      <c r="BL74" s="254">
        <f>Inputs!BL74</f>
        <v>0</v>
      </c>
      <c r="BN74" s="255">
        <f>IF(OR($C74="Non-Labour",$C74="Labour-related"),IF(Inputs!$DT74=$F$1,Inputs!BN74,Inputs!BN74*'Key assumptions'!$H$118),$F74*N(H74)*avg_hrs)</f>
        <v>0</v>
      </c>
      <c r="BO74" s="255">
        <f>IF(OR($C74="Non-Labour",$C74="Labour-related"),IF(Inputs!$DT74=$F$1,Inputs!BO74,Inputs!BO74*'Key assumptions'!$H$118),$F74*N(I74)*avg_hrs)</f>
        <v>0</v>
      </c>
      <c r="BP74" s="255">
        <f>IF(OR($C74="Non-Labour",$C74="Labour-related"),IF(Inputs!$DT74=$F$1,Inputs!BP74,Inputs!BP74*'Key assumptions'!$H$118),$F74*N(J74)*avg_hrs)</f>
        <v>0</v>
      </c>
      <c r="BQ74" s="255">
        <f>IF(OR($C74="Non-Labour",$C74="Labour-related"),IF(Inputs!$DT74=$F$1,Inputs!BQ74,Inputs!BQ74*'Key assumptions'!$H$118),$F74*N(K74)*avg_hrs)</f>
        <v>0</v>
      </c>
      <c r="BR74" s="255">
        <f>IF(OR($C74="Non-Labour",$C74="Labour-related"),IF(Inputs!$DT74=$F$1,Inputs!BR74,Inputs!BR74*'Key assumptions'!$H$118),$F74*N(L74)*avg_hrs)</f>
        <v>0</v>
      </c>
      <c r="BS74" s="390" t="s">
        <v>411</v>
      </c>
      <c r="BT74" s="390" t="s">
        <v>411</v>
      </c>
      <c r="BU74" s="390" t="s">
        <v>411</v>
      </c>
      <c r="BV74" s="390" t="s">
        <v>411</v>
      </c>
      <c r="BW74" s="390" t="s">
        <v>411</v>
      </c>
      <c r="BX74" s="390" t="s">
        <v>411</v>
      </c>
      <c r="BY74" s="390" t="s">
        <v>411</v>
      </c>
      <c r="BZ74" s="390" t="s">
        <v>411</v>
      </c>
      <c r="CA74" s="390" t="s">
        <v>411</v>
      </c>
      <c r="CB74" s="390" t="s">
        <v>411</v>
      </c>
      <c r="CC74" s="390" t="s">
        <v>411</v>
      </c>
      <c r="CD74" s="390" t="s">
        <v>411</v>
      </c>
      <c r="CE74" s="390" t="s">
        <v>411</v>
      </c>
      <c r="CF74" s="390" t="s">
        <v>411</v>
      </c>
      <c r="CG74" s="390" t="s">
        <v>411</v>
      </c>
      <c r="CH74" s="390" t="s">
        <v>411</v>
      </c>
      <c r="CI74" s="390" t="s">
        <v>411</v>
      </c>
      <c r="CJ74" s="390" t="s">
        <v>411</v>
      </c>
      <c r="CK74" s="390" t="s">
        <v>411</v>
      </c>
      <c r="CL74" s="390" t="s">
        <v>411</v>
      </c>
      <c r="CM74" s="390" t="s">
        <v>411</v>
      </c>
      <c r="CN74" s="390" t="s">
        <v>411</v>
      </c>
      <c r="CO74" s="255">
        <f>IF(OR($C74="Non-Labour",$C74="Labour-related"),IF(Inputs!$DT74=$F$1,Inputs!CO74,Inputs!CO74*'Key assumptions'!$H$118),$F74*N(AI74)*avg_hrs)</f>
        <v>7827.75</v>
      </c>
      <c r="CP74" s="255">
        <f>IF(OR($C74="Non-Labour",$C74="Labour-related"),IF(Inputs!$DT74=$F$1,Inputs!CP74,Inputs!CP74*'Key assumptions'!$H$118),$F74*N(AJ74)*avg_hrs)</f>
        <v>7827.75</v>
      </c>
      <c r="CQ74" s="255">
        <f>IF(OR($C74="Non-Labour",$C74="Labour-related"),IF(Inputs!$DT74=$F$1,Inputs!CQ74,Inputs!CQ74*'Key assumptions'!$H$118),$F74*N(AK74)*avg_hrs)</f>
        <v>7827.75</v>
      </c>
      <c r="CR74" s="255">
        <f>IF(OR($C74="Non-Labour",$C74="Labour-related"),IF(Inputs!$DT74=$F$1,Inputs!CR74,Inputs!CR74*'Key assumptions'!$H$118),$F74*N(AL74)*avg_hrs)</f>
        <v>7827.75</v>
      </c>
      <c r="CS74" s="255">
        <f>IF(OR($C74="Non-Labour",$C74="Labour-related"),IF(Inputs!$DT74=$F$1,Inputs!CS74,Inputs!CS74*'Key assumptions'!$H$118),$F74*N(AM74)*avg_hrs)</f>
        <v>7827.75</v>
      </c>
      <c r="CT74" s="255">
        <f>IF(OR($C74="Non-Labour",$C74="Labour-related"),IF(Inputs!$DT74=$F$1,Inputs!CT74,Inputs!CT74*'Key assumptions'!$H$118),$F74*N(AN74)*avg_hrs)</f>
        <v>13418.999999999998</v>
      </c>
      <c r="CU74" s="255">
        <f>IF(OR($C74="Non-Labour",$C74="Labour-related"),IF(Inputs!$DT74=$F$1,Inputs!CU74,Inputs!CU74*'Key assumptions'!$H$118),$F74*N(AO74)*avg_hrs)</f>
        <v>13418.999999999998</v>
      </c>
      <c r="CV74" s="255">
        <f>IF(OR($C74="Non-Labour",$C74="Labour-related"),IF(Inputs!$DT74=$F$1,Inputs!CV74,Inputs!CV74*'Key assumptions'!$H$118),$F74*N(AP74)*avg_hrs)</f>
        <v>7827.75</v>
      </c>
      <c r="CW74" s="255">
        <f>IF(OR($C74="Non-Labour",$C74="Labour-related"),IF(Inputs!$DT74=$F$1,Inputs!CW74,Inputs!CW74*'Key assumptions'!$H$118),$F74*N(AQ74)*avg_hrs)</f>
        <v>13418.999999999998</v>
      </c>
      <c r="CX74" s="255">
        <f>IF(OR($C74="Non-Labour",$C74="Labour-related"),IF(Inputs!$DT74=$F$1,Inputs!CX74,Inputs!CX74*'Key assumptions'!$H$118),$F74*N(AR74)*avg_hrs)</f>
        <v>13418.999999999998</v>
      </c>
      <c r="CY74" s="255">
        <f>IF(OR($C74="Non-Labour",$C74="Labour-related"),IF(Inputs!$DT74=$F$1,Inputs!CY74,Inputs!CY74*'Key assumptions'!$H$118),$F74*N(AS74)*avg_hrs)</f>
        <v>13418.999999999998</v>
      </c>
      <c r="CZ74" s="255">
        <f>IF(OR($C74="Non-Labour",$C74="Labour-related"),IF(Inputs!$DT74=$F$1,Inputs!CZ74,Inputs!CZ74*'Key assumptions'!$H$118),$F74*N(AT74)*avg_hrs)</f>
        <v>7827.75</v>
      </c>
      <c r="DA74" s="255">
        <f>IF(OR($C74="Non-Labour",$C74="Labour-related"),IF(Inputs!$DT74=$F$1,Inputs!DA74,Inputs!DA74*'Key assumptions'!$H$118),$F74*N(AU74)*avg_hrs)</f>
        <v>7827.75</v>
      </c>
      <c r="DB74" s="255">
        <f>IF(OR($C74="Non-Labour",$C74="Labour-related"),IF(Inputs!$DT74=$F$1,Inputs!DB74,Inputs!DB74*'Key assumptions'!$H$118),$F74*N(AV74)*avg_hrs)</f>
        <v>7827.75</v>
      </c>
      <c r="DC74" s="255">
        <f>IF(OR($C74="Non-Labour",$C74="Labour-related"),IF(Inputs!$DT74=$F$1,Inputs!DC74,Inputs!DC74*'Key assumptions'!$H$118),$F74*N(AW74)*avg_hrs)</f>
        <v>7827.75</v>
      </c>
      <c r="DD74" s="255">
        <f>IF(OR($C74="Non-Labour",$C74="Labour-related"),IF(Inputs!$DT74=$F$1,Inputs!DD74,Inputs!DD74*'Key assumptions'!$H$118),$F74*N(AX74)*avg_hrs)</f>
        <v>7827.75</v>
      </c>
      <c r="DE74" s="255">
        <f>IF(OR($C74="Non-Labour",$C74="Labour-related"),IF(Inputs!$DT74=$F$1,Inputs!DE74,Inputs!DE74*'Key assumptions'!$H$118),$F74*N(AY74)*avg_hrs)</f>
        <v>7827.75</v>
      </c>
      <c r="DF74" s="255">
        <f>IF(OR($C74="Non-Labour",$C74="Labour-related"),IF(Inputs!$DT74=$F$1,Inputs!DF74,Inputs!DF74*'Key assumptions'!$H$118),$F74*N(AZ74)*avg_hrs)</f>
        <v>0</v>
      </c>
      <c r="DG74" s="255">
        <f>IF(OR($C74="Non-Labour",$C74="Labour-related"),IF(Inputs!$DT74=$F$1,Inputs!DG74,Inputs!DG74*'Key assumptions'!$H$118),$F74*N(BA74)*avg_hrs)</f>
        <v>0</v>
      </c>
      <c r="DH74" s="255">
        <f>IF(OR($C74="Non-Labour",$C74="Labour-related"),IF(Inputs!$DT74=$F$1,Inputs!DH74,Inputs!DH74*'Key assumptions'!$H$118),$F74*N(BB74)*avg_hrs)</f>
        <v>0</v>
      </c>
      <c r="DI74" s="255">
        <f>IF(OR($C74="Non-Labour",$C74="Labour-related"),IF(Inputs!$DT74=$F$1,Inputs!DI74,Inputs!DI74*'Key assumptions'!$H$118),$F74*N(BC74)*avg_hrs)</f>
        <v>0</v>
      </c>
      <c r="DJ74" s="255">
        <f>IF(OR($C74="Non-Labour",$C74="Labour-related"),IF(Inputs!$DT74=$F$1,Inputs!DJ74,Inputs!DJ74*'Key assumptions'!$H$118),$F74*N(BD74)*avg_hrs)</f>
        <v>0</v>
      </c>
      <c r="DK74" s="255">
        <f>IF(OR($C74="Non-Labour",$C74="Labour-related"),IF(Inputs!$DT74=$F$1,Inputs!DK74,Inputs!DK74*'Key assumptions'!$H$118),$F74*N(BE74)*avg_hrs)</f>
        <v>0</v>
      </c>
      <c r="DL74" s="255">
        <f>IF(OR($C74="Non-Labour",$C74="Labour-related"),IF(Inputs!$DT74=$F$1,Inputs!DL74,Inputs!DL74*'Key assumptions'!$H$118),$F74*N(BF74)*avg_hrs)</f>
        <v>0</v>
      </c>
      <c r="DM74" s="255">
        <f>IF(OR($C74="Non-Labour",$C74="Labour-related"),IF(Inputs!$DT74=$F$1,Inputs!DM74,Inputs!DM74*'Key assumptions'!$H$118),$F74*N(BG74)*avg_hrs)</f>
        <v>0</v>
      </c>
      <c r="DN74" s="255">
        <f>IF(OR($C74="Non-Labour",$C74="Labour-related"),IF(Inputs!$DT74=$F$1,Inputs!DN74,Inputs!DN74*'Key assumptions'!$H$118),$F74*N(BH74)*avg_hrs)</f>
        <v>0</v>
      </c>
      <c r="DO74" s="255">
        <f>IF(OR($C74="Non-Labour",$C74="Labour-related"),IF(Inputs!$DT74=$F$1,Inputs!DO74,Inputs!DO74*'Key assumptions'!$H$118),$F74*N(BI74)*avg_hrs)</f>
        <v>0</v>
      </c>
      <c r="DP74" s="255">
        <f>IF(OR($C74="Non-Labour",$C74="Labour-related"),IF(Inputs!$DT74=$F$1,Inputs!DP74,Inputs!DP74*'Key assumptions'!$H$118),$F74*N(BJ74)*avg_hrs)</f>
        <v>0</v>
      </c>
      <c r="DQ74" s="255">
        <f>IF(OR($C74="Non-Labour",$C74="Labour-related"),IF(Inputs!$DT74=$F$1,Inputs!DQ74,Inputs!DQ74*'Key assumptions'!$H$118),$F74*N(BK74)*avg_hrs)</f>
        <v>0</v>
      </c>
      <c r="DR74" s="255">
        <f>IF(OR($C74="Non-Labour",$C74="Labour-related"),IF(Inputs!$DT74=$F$1,Inputs!DR74,Inputs!DR74*'Key assumptions'!$H$118),$F74*N(BL74)*avg_hrs)</f>
        <v>0</v>
      </c>
      <c r="DT74" s="133" t="s">
        <v>213</v>
      </c>
      <c r="DU74" s="304"/>
      <c r="DV74" s="304"/>
      <c r="DW74" s="304"/>
      <c r="DX74" s="304"/>
      <c r="DY74" s="304"/>
      <c r="DZ74" s="304"/>
      <c r="EA74" s="255">
        <v>31311</v>
      </c>
      <c r="EB74" s="255">
        <v>93933</v>
      </c>
      <c r="EC74" s="255">
        <v>99524.25</v>
      </c>
      <c r="ED74" s="255">
        <f t="shared" si="11"/>
        <v>108470.25</v>
      </c>
      <c r="EE74" s="255">
        <f t="shared" si="11"/>
        <v>0</v>
      </c>
      <c r="EF74" s="255">
        <f t="shared" si="12"/>
        <v>333238.5</v>
      </c>
    </row>
    <row r="75" spans="1:136" x14ac:dyDescent="0.4">
      <c r="A75" s="133" t="str">
        <f>Inputs!A75</f>
        <v>Land and Environment</v>
      </c>
      <c r="B75" s="133" t="str">
        <f>Inputs!B75</f>
        <v>N/A</v>
      </c>
      <c r="C75" s="133" t="str">
        <f>Inputs!C75</f>
        <v>Internal Labour</v>
      </c>
      <c r="D75" s="133">
        <f>Inputs!D75</f>
        <v>606809</v>
      </c>
      <c r="E75" s="133" t="str">
        <f>Inputs!E75</f>
        <v>Environmental Planner</v>
      </c>
      <c r="F75" s="290">
        <f>IF(Inputs!DT75=$F$1,Inputs!F75,
IF(Inputs!DT75='Key assumptions'!$E$118,Inputs!F75*'Key assumptions'!$H$118,Inputs!F75*'Key assumptions'!$H$119))</f>
        <v>208.74</v>
      </c>
      <c r="G75" s="290">
        <f>IF(Inputs!DT75=$F$1,Inputs!G75,Inputs!G75*'Key assumptions'!$H$118)</f>
        <v>91.43088017751478</v>
      </c>
      <c r="H75" s="281"/>
      <c r="I75" s="281"/>
      <c r="J75" s="281"/>
      <c r="K75" s="281"/>
      <c r="L75" s="281"/>
      <c r="M75" s="389" t="str">
        <f>Inputs!M75</f>
        <v>[C-i-C]</v>
      </c>
      <c r="N75" s="389" t="str">
        <f>Inputs!N75</f>
        <v>[C-i-C]</v>
      </c>
      <c r="O75" s="389" t="str">
        <f>Inputs!O75</f>
        <v>[C-i-C]</v>
      </c>
      <c r="P75" s="389" t="str">
        <f>Inputs!P75</f>
        <v>[C-i-C]</v>
      </c>
      <c r="Q75" s="389" t="str">
        <f>Inputs!Q75</f>
        <v>[C-i-C]</v>
      </c>
      <c r="R75" s="389" t="str">
        <f>Inputs!R75</f>
        <v>[C-i-C]</v>
      </c>
      <c r="S75" s="389" t="str">
        <f>Inputs!S75</f>
        <v>[C-i-C]</v>
      </c>
      <c r="T75" s="389" t="str">
        <f>Inputs!T75</f>
        <v>[C-i-C]</v>
      </c>
      <c r="U75" s="389" t="str">
        <f>Inputs!U75</f>
        <v>[C-i-C]</v>
      </c>
      <c r="V75" s="389" t="str">
        <f>Inputs!V75</f>
        <v>[C-i-C]</v>
      </c>
      <c r="W75" s="389" t="str">
        <f>Inputs!W75</f>
        <v>[C-i-C]</v>
      </c>
      <c r="X75" s="389" t="str">
        <f>Inputs!X75</f>
        <v>[C-i-C]</v>
      </c>
      <c r="Y75" s="389" t="str">
        <f>Inputs!Y75</f>
        <v>[C-i-C]</v>
      </c>
      <c r="Z75" s="389" t="str">
        <f>Inputs!Z75</f>
        <v>[C-i-C]</v>
      </c>
      <c r="AA75" s="389" t="str">
        <f>Inputs!AA75</f>
        <v>[C-i-C]</v>
      </c>
      <c r="AB75" s="389" t="str">
        <f>Inputs!AB75</f>
        <v>[C-i-C]</v>
      </c>
      <c r="AC75" s="389" t="str">
        <f>Inputs!AC75</f>
        <v>[C-i-C]</v>
      </c>
      <c r="AD75" s="389" t="str">
        <f>Inputs!AD75</f>
        <v>[C-i-C]</v>
      </c>
      <c r="AE75" s="389" t="str">
        <f>Inputs!AE75</f>
        <v>[C-i-C]</v>
      </c>
      <c r="AF75" s="389" t="str">
        <f>Inputs!AF75</f>
        <v>[C-i-C]</v>
      </c>
      <c r="AG75" s="389" t="str">
        <f>Inputs!AG75</f>
        <v>[C-i-C]</v>
      </c>
      <c r="AH75" s="389" t="str">
        <f>Inputs!AH75</f>
        <v>[C-i-C]</v>
      </c>
      <c r="AI75" s="254">
        <f>Inputs!AI75</f>
        <v>0.05</v>
      </c>
      <c r="AJ75" s="254">
        <f>Inputs!AJ75</f>
        <v>0.05</v>
      </c>
      <c r="AK75" s="254">
        <f>Inputs!AK75</f>
        <v>0.05</v>
      </c>
      <c r="AL75" s="254">
        <f>Inputs!AL75</f>
        <v>0.05</v>
      </c>
      <c r="AM75" s="254">
        <f>Inputs!AM75</f>
        <v>0.05</v>
      </c>
      <c r="AN75" s="254">
        <f>Inputs!AN75</f>
        <v>0.05</v>
      </c>
      <c r="AO75" s="254">
        <f>Inputs!AO75</f>
        <v>0.05</v>
      </c>
      <c r="AP75" s="254">
        <f>Inputs!AP75</f>
        <v>0.05</v>
      </c>
      <c r="AQ75" s="254">
        <f>Inputs!AQ75</f>
        <v>0.05</v>
      </c>
      <c r="AR75" s="254">
        <f>Inputs!AR75</f>
        <v>0.05</v>
      </c>
      <c r="AS75" s="254">
        <f>Inputs!AS75</f>
        <v>0.05</v>
      </c>
      <c r="AT75" s="254">
        <f>Inputs!AT75</f>
        <v>0.05</v>
      </c>
      <c r="AU75" s="254">
        <f>Inputs!AU75</f>
        <v>0.05</v>
      </c>
      <c r="AV75" s="254">
        <f>Inputs!AV75</f>
        <v>0.05</v>
      </c>
      <c r="AW75" s="254">
        <f>Inputs!AW75</f>
        <v>0.05</v>
      </c>
      <c r="AX75" s="254">
        <f>Inputs!AX75</f>
        <v>0.05</v>
      </c>
      <c r="AY75" s="254">
        <f>Inputs!AY75</f>
        <v>0.05</v>
      </c>
      <c r="AZ75" s="254">
        <f>Inputs!AZ75</f>
        <v>0</v>
      </c>
      <c r="BA75" s="254">
        <f>Inputs!BA75</f>
        <v>0</v>
      </c>
      <c r="BB75" s="254">
        <f>Inputs!BB75</f>
        <v>0</v>
      </c>
      <c r="BC75" s="254">
        <f>Inputs!BC75</f>
        <v>0</v>
      </c>
      <c r="BD75" s="254">
        <f>Inputs!BD75</f>
        <v>0</v>
      </c>
      <c r="BE75" s="254">
        <f>Inputs!BE75</f>
        <v>0</v>
      </c>
      <c r="BF75" s="254">
        <f>Inputs!BF75</f>
        <v>0</v>
      </c>
      <c r="BG75" s="254">
        <f>Inputs!BG75</f>
        <v>0</v>
      </c>
      <c r="BH75" s="254">
        <f>Inputs!BH75</f>
        <v>0</v>
      </c>
      <c r="BI75" s="254">
        <f>Inputs!BI75</f>
        <v>0</v>
      </c>
      <c r="BJ75" s="254">
        <f>Inputs!BJ75</f>
        <v>0</v>
      </c>
      <c r="BK75" s="254">
        <f>Inputs!BK75</f>
        <v>0</v>
      </c>
      <c r="BL75" s="254">
        <f>Inputs!BL75</f>
        <v>0</v>
      </c>
      <c r="BN75" s="255">
        <f>IF(OR($C75="Non-Labour",$C75="Labour-related"),IF(Inputs!$DT75=$F$1,Inputs!BN75,Inputs!BN75*'Key assumptions'!$H$118),$F75*N(H75)*avg_hrs)</f>
        <v>0</v>
      </c>
      <c r="BO75" s="255">
        <f>IF(OR($C75="Non-Labour",$C75="Labour-related"),IF(Inputs!$DT75=$F$1,Inputs!BO75,Inputs!BO75*'Key assumptions'!$H$118),$F75*N(I75)*avg_hrs)</f>
        <v>0</v>
      </c>
      <c r="BP75" s="255">
        <f>IF(OR($C75="Non-Labour",$C75="Labour-related"),IF(Inputs!$DT75=$F$1,Inputs!BP75,Inputs!BP75*'Key assumptions'!$H$118),$F75*N(J75)*avg_hrs)</f>
        <v>0</v>
      </c>
      <c r="BQ75" s="255">
        <f>IF(OR($C75="Non-Labour",$C75="Labour-related"),IF(Inputs!$DT75=$F$1,Inputs!BQ75,Inputs!BQ75*'Key assumptions'!$H$118),$F75*N(K75)*avg_hrs)</f>
        <v>0</v>
      </c>
      <c r="BR75" s="255">
        <f>IF(OR($C75="Non-Labour",$C75="Labour-related"),IF(Inputs!$DT75=$F$1,Inputs!BR75,Inputs!BR75*'Key assumptions'!$H$118),$F75*N(L75)*avg_hrs)</f>
        <v>0</v>
      </c>
      <c r="BS75" s="390" t="s">
        <v>411</v>
      </c>
      <c r="BT75" s="390" t="s">
        <v>411</v>
      </c>
      <c r="BU75" s="390" t="s">
        <v>411</v>
      </c>
      <c r="BV75" s="390" t="s">
        <v>411</v>
      </c>
      <c r="BW75" s="390" t="s">
        <v>411</v>
      </c>
      <c r="BX75" s="390" t="s">
        <v>411</v>
      </c>
      <c r="BY75" s="390" t="s">
        <v>411</v>
      </c>
      <c r="BZ75" s="390" t="s">
        <v>411</v>
      </c>
      <c r="CA75" s="390" t="s">
        <v>411</v>
      </c>
      <c r="CB75" s="390" t="s">
        <v>411</v>
      </c>
      <c r="CC75" s="390" t="s">
        <v>411</v>
      </c>
      <c r="CD75" s="390" t="s">
        <v>411</v>
      </c>
      <c r="CE75" s="390" t="s">
        <v>411</v>
      </c>
      <c r="CF75" s="390" t="s">
        <v>411</v>
      </c>
      <c r="CG75" s="390" t="s">
        <v>411</v>
      </c>
      <c r="CH75" s="390" t="s">
        <v>411</v>
      </c>
      <c r="CI75" s="390" t="s">
        <v>411</v>
      </c>
      <c r="CJ75" s="390" t="s">
        <v>411</v>
      </c>
      <c r="CK75" s="390" t="s">
        <v>411</v>
      </c>
      <c r="CL75" s="390" t="s">
        <v>411</v>
      </c>
      <c r="CM75" s="390" t="s">
        <v>411</v>
      </c>
      <c r="CN75" s="390" t="s">
        <v>411</v>
      </c>
      <c r="CO75" s="255">
        <f>IF(OR($C75="Non-Labour",$C75="Labour-related"),IF(Inputs!$DT75=$F$1,Inputs!CO75,Inputs!CO75*'Key assumptions'!$H$118),$F75*N(AI75)*avg_hrs)</f>
        <v>1565.5500000000002</v>
      </c>
      <c r="CP75" s="255">
        <f>IF(OR($C75="Non-Labour",$C75="Labour-related"),IF(Inputs!$DT75=$F$1,Inputs!CP75,Inputs!CP75*'Key assumptions'!$H$118),$F75*N(AJ75)*avg_hrs)</f>
        <v>1565.5500000000002</v>
      </c>
      <c r="CQ75" s="255">
        <f>IF(OR($C75="Non-Labour",$C75="Labour-related"),IF(Inputs!$DT75=$F$1,Inputs!CQ75,Inputs!CQ75*'Key assumptions'!$H$118),$F75*N(AK75)*avg_hrs)</f>
        <v>1565.5500000000002</v>
      </c>
      <c r="CR75" s="255">
        <f>IF(OR($C75="Non-Labour",$C75="Labour-related"),IF(Inputs!$DT75=$F$1,Inputs!CR75,Inputs!CR75*'Key assumptions'!$H$118),$F75*N(AL75)*avg_hrs)</f>
        <v>1565.5500000000002</v>
      </c>
      <c r="CS75" s="255">
        <f>IF(OR($C75="Non-Labour",$C75="Labour-related"),IF(Inputs!$DT75=$F$1,Inputs!CS75,Inputs!CS75*'Key assumptions'!$H$118),$F75*N(AM75)*avg_hrs)</f>
        <v>1565.5500000000002</v>
      </c>
      <c r="CT75" s="255">
        <f>IF(OR($C75="Non-Labour",$C75="Labour-related"),IF(Inputs!$DT75=$F$1,Inputs!CT75,Inputs!CT75*'Key assumptions'!$H$118),$F75*N(AN75)*avg_hrs)</f>
        <v>1565.5500000000002</v>
      </c>
      <c r="CU75" s="255">
        <f>IF(OR($C75="Non-Labour",$C75="Labour-related"),IF(Inputs!$DT75=$F$1,Inputs!CU75,Inputs!CU75*'Key assumptions'!$H$118),$F75*N(AO75)*avg_hrs)</f>
        <v>1565.5500000000002</v>
      </c>
      <c r="CV75" s="255">
        <f>IF(OR($C75="Non-Labour",$C75="Labour-related"),IF(Inputs!$DT75=$F$1,Inputs!CV75,Inputs!CV75*'Key assumptions'!$H$118),$F75*N(AP75)*avg_hrs)</f>
        <v>1565.5500000000002</v>
      </c>
      <c r="CW75" s="255">
        <f>IF(OR($C75="Non-Labour",$C75="Labour-related"),IF(Inputs!$DT75=$F$1,Inputs!CW75,Inputs!CW75*'Key assumptions'!$H$118),$F75*N(AQ75)*avg_hrs)</f>
        <v>1565.5500000000002</v>
      </c>
      <c r="CX75" s="255">
        <f>IF(OR($C75="Non-Labour",$C75="Labour-related"),IF(Inputs!$DT75=$F$1,Inputs!CX75,Inputs!CX75*'Key assumptions'!$H$118),$F75*N(AR75)*avg_hrs)</f>
        <v>1565.5500000000002</v>
      </c>
      <c r="CY75" s="255">
        <f>IF(OR($C75="Non-Labour",$C75="Labour-related"),IF(Inputs!$DT75=$F$1,Inputs!CY75,Inputs!CY75*'Key assumptions'!$H$118),$F75*N(AS75)*avg_hrs)</f>
        <v>1565.5500000000002</v>
      </c>
      <c r="CZ75" s="255">
        <f>IF(OR($C75="Non-Labour",$C75="Labour-related"),IF(Inputs!$DT75=$F$1,Inputs!CZ75,Inputs!CZ75*'Key assumptions'!$H$118),$F75*N(AT75)*avg_hrs)</f>
        <v>1565.5500000000002</v>
      </c>
      <c r="DA75" s="255">
        <f>IF(OR($C75="Non-Labour",$C75="Labour-related"),IF(Inputs!$DT75=$F$1,Inputs!DA75,Inputs!DA75*'Key assumptions'!$H$118),$F75*N(AU75)*avg_hrs)</f>
        <v>1565.5500000000002</v>
      </c>
      <c r="DB75" s="255">
        <f>IF(OR($C75="Non-Labour",$C75="Labour-related"),IF(Inputs!$DT75=$F$1,Inputs!DB75,Inputs!DB75*'Key assumptions'!$H$118),$F75*N(AV75)*avg_hrs)</f>
        <v>1565.5500000000002</v>
      </c>
      <c r="DC75" s="255">
        <f>IF(OR($C75="Non-Labour",$C75="Labour-related"),IF(Inputs!$DT75=$F$1,Inputs!DC75,Inputs!DC75*'Key assumptions'!$H$118),$F75*N(AW75)*avg_hrs)</f>
        <v>1565.5500000000002</v>
      </c>
      <c r="DD75" s="255">
        <f>IF(OR($C75="Non-Labour",$C75="Labour-related"),IF(Inputs!$DT75=$F$1,Inputs!DD75,Inputs!DD75*'Key assumptions'!$H$118),$F75*N(AX75)*avg_hrs)</f>
        <v>1565.5500000000002</v>
      </c>
      <c r="DE75" s="255">
        <f>IF(OR($C75="Non-Labour",$C75="Labour-related"),IF(Inputs!$DT75=$F$1,Inputs!DE75,Inputs!DE75*'Key assumptions'!$H$118),$F75*N(AY75)*avg_hrs)</f>
        <v>1565.5500000000002</v>
      </c>
      <c r="DF75" s="255">
        <f>IF(OR($C75="Non-Labour",$C75="Labour-related"),IF(Inputs!$DT75=$F$1,Inputs!DF75,Inputs!DF75*'Key assumptions'!$H$118),$F75*N(AZ75)*avg_hrs)</f>
        <v>0</v>
      </c>
      <c r="DG75" s="255">
        <f>IF(OR($C75="Non-Labour",$C75="Labour-related"),IF(Inputs!$DT75=$F$1,Inputs!DG75,Inputs!DG75*'Key assumptions'!$H$118),$F75*N(BA75)*avg_hrs)</f>
        <v>0</v>
      </c>
      <c r="DH75" s="255">
        <f>IF(OR($C75="Non-Labour",$C75="Labour-related"),IF(Inputs!$DT75=$F$1,Inputs!DH75,Inputs!DH75*'Key assumptions'!$H$118),$F75*N(BB75)*avg_hrs)</f>
        <v>0</v>
      </c>
      <c r="DI75" s="255">
        <f>IF(OR($C75="Non-Labour",$C75="Labour-related"),IF(Inputs!$DT75=$F$1,Inputs!DI75,Inputs!DI75*'Key assumptions'!$H$118),$F75*N(BC75)*avg_hrs)</f>
        <v>0</v>
      </c>
      <c r="DJ75" s="255">
        <f>IF(OR($C75="Non-Labour",$C75="Labour-related"),IF(Inputs!$DT75=$F$1,Inputs!DJ75,Inputs!DJ75*'Key assumptions'!$H$118),$F75*N(BD75)*avg_hrs)</f>
        <v>0</v>
      </c>
      <c r="DK75" s="255">
        <f>IF(OR($C75="Non-Labour",$C75="Labour-related"),IF(Inputs!$DT75=$F$1,Inputs!DK75,Inputs!DK75*'Key assumptions'!$H$118),$F75*N(BE75)*avg_hrs)</f>
        <v>0</v>
      </c>
      <c r="DL75" s="255">
        <f>IF(OR($C75="Non-Labour",$C75="Labour-related"),IF(Inputs!$DT75=$F$1,Inputs!DL75,Inputs!DL75*'Key assumptions'!$H$118),$F75*N(BF75)*avg_hrs)</f>
        <v>0</v>
      </c>
      <c r="DM75" s="255">
        <f>IF(OR($C75="Non-Labour",$C75="Labour-related"),IF(Inputs!$DT75=$F$1,Inputs!DM75,Inputs!DM75*'Key assumptions'!$H$118),$F75*N(BG75)*avg_hrs)</f>
        <v>0</v>
      </c>
      <c r="DN75" s="255">
        <f>IF(OR($C75="Non-Labour",$C75="Labour-related"),IF(Inputs!$DT75=$F$1,Inputs!DN75,Inputs!DN75*'Key assumptions'!$H$118),$F75*N(BH75)*avg_hrs)</f>
        <v>0</v>
      </c>
      <c r="DO75" s="255">
        <f>IF(OR($C75="Non-Labour",$C75="Labour-related"),IF(Inputs!$DT75=$F$1,Inputs!DO75,Inputs!DO75*'Key assumptions'!$H$118),$F75*N(BI75)*avg_hrs)</f>
        <v>0</v>
      </c>
      <c r="DP75" s="255">
        <f>IF(OR($C75="Non-Labour",$C75="Labour-related"),IF(Inputs!$DT75=$F$1,Inputs!DP75,Inputs!DP75*'Key assumptions'!$H$118),$F75*N(BJ75)*avg_hrs)</f>
        <v>0</v>
      </c>
      <c r="DQ75" s="255">
        <f>IF(OR($C75="Non-Labour",$C75="Labour-related"),IF(Inputs!$DT75=$F$1,Inputs!DQ75,Inputs!DQ75*'Key assumptions'!$H$118),$F75*N(BK75)*avg_hrs)</f>
        <v>0</v>
      </c>
      <c r="DR75" s="255">
        <f>IF(OR($C75="Non-Labour",$C75="Labour-related"),IF(Inputs!$DT75=$F$1,Inputs!DR75,Inputs!DR75*'Key assumptions'!$H$118),$F75*N(BL75)*avg_hrs)</f>
        <v>0</v>
      </c>
      <c r="DT75" s="133" t="s">
        <v>213</v>
      </c>
      <c r="DU75" s="304"/>
      <c r="DV75" s="304"/>
      <c r="DW75" s="304"/>
      <c r="DX75" s="304"/>
      <c r="DY75" s="304"/>
      <c r="DZ75" s="304"/>
      <c r="EA75" s="255">
        <v>0</v>
      </c>
      <c r="EB75" s="255">
        <v>17221.05</v>
      </c>
      <c r="EC75" s="255">
        <v>18786.599999999999</v>
      </c>
      <c r="ED75" s="255">
        <f t="shared" si="11"/>
        <v>17221.05</v>
      </c>
      <c r="EE75" s="255">
        <f t="shared" si="11"/>
        <v>0</v>
      </c>
      <c r="EF75" s="255">
        <f t="shared" si="12"/>
        <v>53228.7</v>
      </c>
    </row>
    <row r="76" spans="1:136" x14ac:dyDescent="0.4">
      <c r="A76" s="133" t="str">
        <f>Inputs!A76</f>
        <v>Land and Environment</v>
      </c>
      <c r="B76" s="133" t="str">
        <f>Inputs!B76</f>
        <v>N/A</v>
      </c>
      <c r="C76" s="133" t="str">
        <f>Inputs!C76</f>
        <v>Internal Labour</v>
      </c>
      <c r="D76" s="133">
        <f>Inputs!D76</f>
        <v>606809</v>
      </c>
      <c r="E76" s="133" t="str">
        <f>Inputs!E76</f>
        <v>Environmental Planner - Senior</v>
      </c>
      <c r="F76" s="290">
        <f>IF(Inputs!DT76=$F$1,Inputs!F76,
IF(Inputs!DT76='Key assumptions'!$E$118,Inputs!F76*'Key assumptions'!$H$118,Inputs!F76*'Key assumptions'!$H$119))</f>
        <v>293.18</v>
      </c>
      <c r="G76" s="290">
        <f>IF(Inputs!DT76=$F$1,Inputs!G76,Inputs!G76*'Key assumptions'!$H$118)</f>
        <v>131</v>
      </c>
      <c r="H76" s="281"/>
      <c r="I76" s="281"/>
      <c r="J76" s="281"/>
      <c r="K76" s="281"/>
      <c r="L76" s="281"/>
      <c r="M76" s="389" t="str">
        <f>Inputs!M76</f>
        <v>[C-i-C]</v>
      </c>
      <c r="N76" s="389" t="str">
        <f>Inputs!N76</f>
        <v>[C-i-C]</v>
      </c>
      <c r="O76" s="389" t="str">
        <f>Inputs!O76</f>
        <v>[C-i-C]</v>
      </c>
      <c r="P76" s="389" t="str">
        <f>Inputs!P76</f>
        <v>[C-i-C]</v>
      </c>
      <c r="Q76" s="389" t="str">
        <f>Inputs!Q76</f>
        <v>[C-i-C]</v>
      </c>
      <c r="R76" s="389" t="str">
        <f>Inputs!R76</f>
        <v>[C-i-C]</v>
      </c>
      <c r="S76" s="389" t="str">
        <f>Inputs!S76</f>
        <v>[C-i-C]</v>
      </c>
      <c r="T76" s="389" t="str">
        <f>Inputs!T76</f>
        <v>[C-i-C]</v>
      </c>
      <c r="U76" s="389" t="str">
        <f>Inputs!U76</f>
        <v>[C-i-C]</v>
      </c>
      <c r="V76" s="389" t="str">
        <f>Inputs!V76</f>
        <v>[C-i-C]</v>
      </c>
      <c r="W76" s="389" t="str">
        <f>Inputs!W76</f>
        <v>[C-i-C]</v>
      </c>
      <c r="X76" s="389" t="str">
        <f>Inputs!X76</f>
        <v>[C-i-C]</v>
      </c>
      <c r="Y76" s="389" t="str">
        <f>Inputs!Y76</f>
        <v>[C-i-C]</v>
      </c>
      <c r="Z76" s="389" t="str">
        <f>Inputs!Z76</f>
        <v>[C-i-C]</v>
      </c>
      <c r="AA76" s="389" t="str">
        <f>Inputs!AA76</f>
        <v>[C-i-C]</v>
      </c>
      <c r="AB76" s="389" t="str">
        <f>Inputs!AB76</f>
        <v>[C-i-C]</v>
      </c>
      <c r="AC76" s="389" t="str">
        <f>Inputs!AC76</f>
        <v>[C-i-C]</v>
      </c>
      <c r="AD76" s="389" t="str">
        <f>Inputs!AD76</f>
        <v>[C-i-C]</v>
      </c>
      <c r="AE76" s="389" t="str">
        <f>Inputs!AE76</f>
        <v>[C-i-C]</v>
      </c>
      <c r="AF76" s="389" t="str">
        <f>Inputs!AF76</f>
        <v>[C-i-C]</v>
      </c>
      <c r="AG76" s="389" t="str">
        <f>Inputs!AG76</f>
        <v>[C-i-C]</v>
      </c>
      <c r="AH76" s="389" t="str">
        <f>Inputs!AH76</f>
        <v>[C-i-C]</v>
      </c>
      <c r="AI76" s="254">
        <f>Inputs!AI76</f>
        <v>0</v>
      </c>
      <c r="AJ76" s="254">
        <f>Inputs!AJ76</f>
        <v>0</v>
      </c>
      <c r="AK76" s="254">
        <f>Inputs!AK76</f>
        <v>0</v>
      </c>
      <c r="AL76" s="254">
        <f>Inputs!AL76</f>
        <v>0</v>
      </c>
      <c r="AM76" s="254">
        <f>Inputs!AM76</f>
        <v>0</v>
      </c>
      <c r="AN76" s="254">
        <f>Inputs!AN76</f>
        <v>0</v>
      </c>
      <c r="AO76" s="254">
        <f>Inputs!AO76</f>
        <v>0</v>
      </c>
      <c r="AP76" s="254">
        <f>Inputs!AP76</f>
        <v>0</v>
      </c>
      <c r="AQ76" s="254">
        <f>Inputs!AQ76</f>
        <v>0</v>
      </c>
      <c r="AR76" s="254">
        <f>Inputs!AR76</f>
        <v>0</v>
      </c>
      <c r="AS76" s="254">
        <f>Inputs!AS76</f>
        <v>0</v>
      </c>
      <c r="AT76" s="254">
        <f>Inputs!AT76</f>
        <v>0</v>
      </c>
      <c r="AU76" s="254">
        <f>Inputs!AU76</f>
        <v>0</v>
      </c>
      <c r="AV76" s="254">
        <f>Inputs!AV76</f>
        <v>0</v>
      </c>
      <c r="AW76" s="254">
        <f>Inputs!AW76</f>
        <v>0</v>
      </c>
      <c r="AX76" s="254">
        <f>Inputs!AX76</f>
        <v>0</v>
      </c>
      <c r="AY76" s="254">
        <f>Inputs!AY76</f>
        <v>0</v>
      </c>
      <c r="AZ76" s="254">
        <f>Inputs!AZ76</f>
        <v>0</v>
      </c>
      <c r="BA76" s="254">
        <f>Inputs!BA76</f>
        <v>0</v>
      </c>
      <c r="BB76" s="254">
        <f>Inputs!BB76</f>
        <v>0</v>
      </c>
      <c r="BC76" s="254">
        <f>Inputs!BC76</f>
        <v>0</v>
      </c>
      <c r="BD76" s="254">
        <f>Inputs!BD76</f>
        <v>0</v>
      </c>
      <c r="BE76" s="254">
        <f>Inputs!BE76</f>
        <v>0</v>
      </c>
      <c r="BF76" s="254">
        <f>Inputs!BF76</f>
        <v>0</v>
      </c>
      <c r="BG76" s="254">
        <f>Inputs!BG76</f>
        <v>0</v>
      </c>
      <c r="BH76" s="254">
        <f>Inputs!BH76</f>
        <v>0</v>
      </c>
      <c r="BI76" s="254">
        <f>Inputs!BI76</f>
        <v>0</v>
      </c>
      <c r="BJ76" s="254">
        <f>Inputs!BJ76</f>
        <v>0</v>
      </c>
      <c r="BK76" s="254">
        <f>Inputs!BK76</f>
        <v>0</v>
      </c>
      <c r="BL76" s="254">
        <f>Inputs!BL76</f>
        <v>0</v>
      </c>
      <c r="BN76" s="255">
        <f>IF(OR($C76="Non-Labour",$C76="Labour-related"),IF(Inputs!$DT76=$F$1,Inputs!BN76,Inputs!BN76*'Key assumptions'!$H$118),$F76*N(H76)*avg_hrs)</f>
        <v>0</v>
      </c>
      <c r="BO76" s="255">
        <f>IF(OR($C76="Non-Labour",$C76="Labour-related"),IF(Inputs!$DT76=$F$1,Inputs!BO76,Inputs!BO76*'Key assumptions'!$H$118),$F76*N(I76)*avg_hrs)</f>
        <v>0</v>
      </c>
      <c r="BP76" s="255">
        <f>IF(OR($C76="Non-Labour",$C76="Labour-related"),IF(Inputs!$DT76=$F$1,Inputs!BP76,Inputs!BP76*'Key assumptions'!$H$118),$F76*N(J76)*avg_hrs)</f>
        <v>0</v>
      </c>
      <c r="BQ76" s="255">
        <f>IF(OR($C76="Non-Labour",$C76="Labour-related"),IF(Inputs!$DT76=$F$1,Inputs!BQ76,Inputs!BQ76*'Key assumptions'!$H$118),$F76*N(K76)*avg_hrs)</f>
        <v>0</v>
      </c>
      <c r="BR76" s="255">
        <f>IF(OR($C76="Non-Labour",$C76="Labour-related"),IF(Inputs!$DT76=$F$1,Inputs!BR76,Inputs!BR76*'Key assumptions'!$H$118),$F76*N(L76)*avg_hrs)</f>
        <v>0</v>
      </c>
      <c r="BS76" s="390" t="s">
        <v>411</v>
      </c>
      <c r="BT76" s="390" t="s">
        <v>411</v>
      </c>
      <c r="BU76" s="390" t="s">
        <v>411</v>
      </c>
      <c r="BV76" s="390" t="s">
        <v>411</v>
      </c>
      <c r="BW76" s="390" t="s">
        <v>411</v>
      </c>
      <c r="BX76" s="390" t="s">
        <v>411</v>
      </c>
      <c r="BY76" s="390" t="s">
        <v>411</v>
      </c>
      <c r="BZ76" s="390" t="s">
        <v>411</v>
      </c>
      <c r="CA76" s="390" t="s">
        <v>411</v>
      </c>
      <c r="CB76" s="390" t="s">
        <v>411</v>
      </c>
      <c r="CC76" s="390" t="s">
        <v>411</v>
      </c>
      <c r="CD76" s="390" t="s">
        <v>411</v>
      </c>
      <c r="CE76" s="390" t="s">
        <v>411</v>
      </c>
      <c r="CF76" s="390" t="s">
        <v>411</v>
      </c>
      <c r="CG76" s="390" t="s">
        <v>411</v>
      </c>
      <c r="CH76" s="390" t="s">
        <v>411</v>
      </c>
      <c r="CI76" s="390" t="s">
        <v>411</v>
      </c>
      <c r="CJ76" s="390" t="s">
        <v>411</v>
      </c>
      <c r="CK76" s="390" t="s">
        <v>411</v>
      </c>
      <c r="CL76" s="390" t="s">
        <v>411</v>
      </c>
      <c r="CM76" s="390" t="s">
        <v>411</v>
      </c>
      <c r="CN76" s="390" t="s">
        <v>411</v>
      </c>
      <c r="CO76" s="255">
        <f>IF(OR($C76="Non-Labour",$C76="Labour-related"),IF(Inputs!$DT76=$F$1,Inputs!CO76,Inputs!CO76*'Key assumptions'!$H$118),$F76*N(AI76)*avg_hrs)</f>
        <v>0</v>
      </c>
      <c r="CP76" s="255">
        <f>IF(OR($C76="Non-Labour",$C76="Labour-related"),IF(Inputs!$DT76=$F$1,Inputs!CP76,Inputs!CP76*'Key assumptions'!$H$118),$F76*N(AJ76)*avg_hrs)</f>
        <v>0</v>
      </c>
      <c r="CQ76" s="255">
        <f>IF(OR($C76="Non-Labour",$C76="Labour-related"),IF(Inputs!$DT76=$F$1,Inputs!CQ76,Inputs!CQ76*'Key assumptions'!$H$118),$F76*N(AK76)*avg_hrs)</f>
        <v>0</v>
      </c>
      <c r="CR76" s="255">
        <f>IF(OR($C76="Non-Labour",$C76="Labour-related"),IF(Inputs!$DT76=$F$1,Inputs!CR76,Inputs!CR76*'Key assumptions'!$H$118),$F76*N(AL76)*avg_hrs)</f>
        <v>0</v>
      </c>
      <c r="CS76" s="255">
        <f>IF(OR($C76="Non-Labour",$C76="Labour-related"),IF(Inputs!$DT76=$F$1,Inputs!CS76,Inputs!CS76*'Key assumptions'!$H$118),$F76*N(AM76)*avg_hrs)</f>
        <v>0</v>
      </c>
      <c r="CT76" s="255">
        <f>IF(OR($C76="Non-Labour",$C76="Labour-related"),IF(Inputs!$DT76=$F$1,Inputs!CT76,Inputs!CT76*'Key assumptions'!$H$118),$F76*N(AN76)*avg_hrs)</f>
        <v>0</v>
      </c>
      <c r="CU76" s="255">
        <f>IF(OR($C76="Non-Labour",$C76="Labour-related"),IF(Inputs!$DT76=$F$1,Inputs!CU76,Inputs!CU76*'Key assumptions'!$H$118),$F76*N(AO76)*avg_hrs)</f>
        <v>0</v>
      </c>
      <c r="CV76" s="255">
        <f>IF(OR($C76="Non-Labour",$C76="Labour-related"),IF(Inputs!$DT76=$F$1,Inputs!CV76,Inputs!CV76*'Key assumptions'!$H$118),$F76*N(AP76)*avg_hrs)</f>
        <v>0</v>
      </c>
      <c r="CW76" s="255">
        <f>IF(OR($C76="Non-Labour",$C76="Labour-related"),IF(Inputs!$DT76=$F$1,Inputs!CW76,Inputs!CW76*'Key assumptions'!$H$118),$F76*N(AQ76)*avg_hrs)</f>
        <v>0</v>
      </c>
      <c r="CX76" s="255">
        <f>IF(OR($C76="Non-Labour",$C76="Labour-related"),IF(Inputs!$DT76=$F$1,Inputs!CX76,Inputs!CX76*'Key assumptions'!$H$118),$F76*N(AR76)*avg_hrs)</f>
        <v>0</v>
      </c>
      <c r="CY76" s="255">
        <f>IF(OR($C76="Non-Labour",$C76="Labour-related"),IF(Inputs!$DT76=$F$1,Inputs!CY76,Inputs!CY76*'Key assumptions'!$H$118),$F76*N(AS76)*avg_hrs)</f>
        <v>0</v>
      </c>
      <c r="CZ76" s="255">
        <f>IF(OR($C76="Non-Labour",$C76="Labour-related"),IF(Inputs!$DT76=$F$1,Inputs!CZ76,Inputs!CZ76*'Key assumptions'!$H$118),$F76*N(AT76)*avg_hrs)</f>
        <v>0</v>
      </c>
      <c r="DA76" s="255">
        <f>IF(OR($C76="Non-Labour",$C76="Labour-related"),IF(Inputs!$DT76=$F$1,Inputs!DA76,Inputs!DA76*'Key assumptions'!$H$118),$F76*N(AU76)*avg_hrs)</f>
        <v>0</v>
      </c>
      <c r="DB76" s="255">
        <f>IF(OR($C76="Non-Labour",$C76="Labour-related"),IF(Inputs!$DT76=$F$1,Inputs!DB76,Inputs!DB76*'Key assumptions'!$H$118),$F76*N(AV76)*avg_hrs)</f>
        <v>0</v>
      </c>
      <c r="DC76" s="255">
        <f>IF(OR($C76="Non-Labour",$C76="Labour-related"),IF(Inputs!$DT76=$F$1,Inputs!DC76,Inputs!DC76*'Key assumptions'!$H$118),$F76*N(AW76)*avg_hrs)</f>
        <v>0</v>
      </c>
      <c r="DD76" s="255">
        <f>IF(OR($C76="Non-Labour",$C76="Labour-related"),IF(Inputs!$DT76=$F$1,Inputs!DD76,Inputs!DD76*'Key assumptions'!$H$118),$F76*N(AX76)*avg_hrs)</f>
        <v>0</v>
      </c>
      <c r="DE76" s="255">
        <f>IF(OR($C76="Non-Labour",$C76="Labour-related"),IF(Inputs!$DT76=$F$1,Inputs!DE76,Inputs!DE76*'Key assumptions'!$H$118),$F76*N(AY76)*avg_hrs)</f>
        <v>0</v>
      </c>
      <c r="DF76" s="255">
        <f>IF(OR($C76="Non-Labour",$C76="Labour-related"),IF(Inputs!$DT76=$F$1,Inputs!DF76,Inputs!DF76*'Key assumptions'!$H$118),$F76*N(AZ76)*avg_hrs)</f>
        <v>0</v>
      </c>
      <c r="DG76" s="255">
        <f>IF(OR($C76="Non-Labour",$C76="Labour-related"),IF(Inputs!$DT76=$F$1,Inputs!DG76,Inputs!DG76*'Key assumptions'!$H$118),$F76*N(BA76)*avg_hrs)</f>
        <v>0</v>
      </c>
      <c r="DH76" s="255">
        <f>IF(OR($C76="Non-Labour",$C76="Labour-related"),IF(Inputs!$DT76=$F$1,Inputs!DH76,Inputs!DH76*'Key assumptions'!$H$118),$F76*N(BB76)*avg_hrs)</f>
        <v>0</v>
      </c>
      <c r="DI76" s="255">
        <f>IF(OR($C76="Non-Labour",$C76="Labour-related"),IF(Inputs!$DT76=$F$1,Inputs!DI76,Inputs!DI76*'Key assumptions'!$H$118),$F76*N(BC76)*avg_hrs)</f>
        <v>0</v>
      </c>
      <c r="DJ76" s="255">
        <f>IF(OR($C76="Non-Labour",$C76="Labour-related"),IF(Inputs!$DT76=$F$1,Inputs!DJ76,Inputs!DJ76*'Key assumptions'!$H$118),$F76*N(BD76)*avg_hrs)</f>
        <v>0</v>
      </c>
      <c r="DK76" s="255">
        <f>IF(OR($C76="Non-Labour",$C76="Labour-related"),IF(Inputs!$DT76=$F$1,Inputs!DK76,Inputs!DK76*'Key assumptions'!$H$118),$F76*N(BE76)*avg_hrs)</f>
        <v>0</v>
      </c>
      <c r="DL76" s="255">
        <f>IF(OR($C76="Non-Labour",$C76="Labour-related"),IF(Inputs!$DT76=$F$1,Inputs!DL76,Inputs!DL76*'Key assumptions'!$H$118),$F76*N(BF76)*avg_hrs)</f>
        <v>0</v>
      </c>
      <c r="DM76" s="255">
        <f>IF(OR($C76="Non-Labour",$C76="Labour-related"),IF(Inputs!$DT76=$F$1,Inputs!DM76,Inputs!DM76*'Key assumptions'!$H$118),$F76*N(BG76)*avg_hrs)</f>
        <v>0</v>
      </c>
      <c r="DN76" s="255">
        <f>IF(OR($C76="Non-Labour",$C76="Labour-related"),IF(Inputs!$DT76=$F$1,Inputs!DN76,Inputs!DN76*'Key assumptions'!$H$118),$F76*N(BH76)*avg_hrs)</f>
        <v>0</v>
      </c>
      <c r="DO76" s="255">
        <f>IF(OR($C76="Non-Labour",$C76="Labour-related"),IF(Inputs!$DT76=$F$1,Inputs!DO76,Inputs!DO76*'Key assumptions'!$H$118),$F76*N(BI76)*avg_hrs)</f>
        <v>0</v>
      </c>
      <c r="DP76" s="255">
        <f>IF(OR($C76="Non-Labour",$C76="Labour-related"),IF(Inputs!$DT76=$F$1,Inputs!DP76,Inputs!DP76*'Key assumptions'!$H$118),$F76*N(BJ76)*avg_hrs)</f>
        <v>0</v>
      </c>
      <c r="DQ76" s="255">
        <f>IF(OR($C76="Non-Labour",$C76="Labour-related"),IF(Inputs!$DT76=$F$1,Inputs!DQ76,Inputs!DQ76*'Key assumptions'!$H$118),$F76*N(BK76)*avg_hrs)</f>
        <v>0</v>
      </c>
      <c r="DR76" s="255">
        <f>IF(OR($C76="Non-Labour",$C76="Labour-related"),IF(Inputs!$DT76=$F$1,Inputs!DR76,Inputs!DR76*'Key assumptions'!$H$118),$F76*N(BL76)*avg_hrs)</f>
        <v>0</v>
      </c>
      <c r="DT76" s="133" t="s">
        <v>213</v>
      </c>
      <c r="DU76" s="304"/>
      <c r="DV76" s="304"/>
      <c r="DW76" s="304"/>
      <c r="DX76" s="304"/>
      <c r="DY76" s="304"/>
      <c r="DZ76" s="304"/>
      <c r="EA76" s="255">
        <v>175908</v>
      </c>
      <c r="EB76" s="255">
        <v>413697.92142857146</v>
      </c>
      <c r="EC76" s="255">
        <v>0</v>
      </c>
      <c r="ED76" s="255">
        <f t="shared" si="11"/>
        <v>0</v>
      </c>
      <c r="EE76" s="255">
        <f t="shared" si="11"/>
        <v>0</v>
      </c>
      <c r="EF76" s="255">
        <f t="shared" si="12"/>
        <v>589605.92142857146</v>
      </c>
    </row>
    <row r="77" spans="1:136" x14ac:dyDescent="0.4">
      <c r="A77" s="133" t="str">
        <f>Inputs!A77</f>
        <v>Community and Stakeholder Engagement</v>
      </c>
      <c r="B77" s="133" t="str">
        <f>Inputs!B77</f>
        <v>N/A</v>
      </c>
      <c r="C77" s="133" t="str">
        <f>Inputs!C77</f>
        <v>Internal Labour</v>
      </c>
      <c r="D77" s="133">
        <f>Inputs!D77</f>
        <v>606809</v>
      </c>
      <c r="E77" s="133" t="str">
        <f>Inputs!E77</f>
        <v>Community Engagement Specialist</v>
      </c>
      <c r="F77" s="290">
        <f>IF(Inputs!DT77=$F$1,Inputs!F77,
IF(Inputs!DT77='Key assumptions'!$E$118,Inputs!F77*'Key assumptions'!$H$118,Inputs!F77*'Key assumptions'!$H$119))</f>
        <v>208.74</v>
      </c>
      <c r="G77" s="290">
        <f>IF(Inputs!DT77=$F$1,Inputs!G77,Inputs!G77*'Key assumptions'!$H$118)</f>
        <v>91.43088017751478</v>
      </c>
      <c r="H77" s="281"/>
      <c r="I77" s="281"/>
      <c r="J77" s="281"/>
      <c r="K77" s="281"/>
      <c r="L77" s="281"/>
      <c r="M77" s="389" t="str">
        <f>Inputs!M77</f>
        <v>[C-i-C]</v>
      </c>
      <c r="N77" s="389" t="str">
        <f>Inputs!N77</f>
        <v>[C-i-C]</v>
      </c>
      <c r="O77" s="389" t="str">
        <f>Inputs!O77</f>
        <v>[C-i-C]</v>
      </c>
      <c r="P77" s="389" t="str">
        <f>Inputs!P77</f>
        <v>[C-i-C]</v>
      </c>
      <c r="Q77" s="389" t="str">
        <f>Inputs!Q77</f>
        <v>[C-i-C]</v>
      </c>
      <c r="R77" s="389" t="str">
        <f>Inputs!R77</f>
        <v>[C-i-C]</v>
      </c>
      <c r="S77" s="389" t="str">
        <f>Inputs!S77</f>
        <v>[C-i-C]</v>
      </c>
      <c r="T77" s="389" t="str">
        <f>Inputs!T77</f>
        <v>[C-i-C]</v>
      </c>
      <c r="U77" s="389" t="str">
        <f>Inputs!U77</f>
        <v>[C-i-C]</v>
      </c>
      <c r="V77" s="389" t="str">
        <f>Inputs!V77</f>
        <v>[C-i-C]</v>
      </c>
      <c r="W77" s="389" t="str">
        <f>Inputs!W77</f>
        <v>[C-i-C]</v>
      </c>
      <c r="X77" s="389" t="str">
        <f>Inputs!X77</f>
        <v>[C-i-C]</v>
      </c>
      <c r="Y77" s="389" t="str">
        <f>Inputs!Y77</f>
        <v>[C-i-C]</v>
      </c>
      <c r="Z77" s="389" t="str">
        <f>Inputs!Z77</f>
        <v>[C-i-C]</v>
      </c>
      <c r="AA77" s="389" t="str">
        <f>Inputs!AA77</f>
        <v>[C-i-C]</v>
      </c>
      <c r="AB77" s="389" t="str">
        <f>Inputs!AB77</f>
        <v>[C-i-C]</v>
      </c>
      <c r="AC77" s="389" t="str">
        <f>Inputs!AC77</f>
        <v>[C-i-C]</v>
      </c>
      <c r="AD77" s="389" t="str">
        <f>Inputs!AD77</f>
        <v>[C-i-C]</v>
      </c>
      <c r="AE77" s="389" t="str">
        <f>Inputs!AE77</f>
        <v>[C-i-C]</v>
      </c>
      <c r="AF77" s="389" t="str">
        <f>Inputs!AF77</f>
        <v>[C-i-C]</v>
      </c>
      <c r="AG77" s="389" t="str">
        <f>Inputs!AG77</f>
        <v>[C-i-C]</v>
      </c>
      <c r="AH77" s="389" t="str">
        <f>Inputs!AH77</f>
        <v>[C-i-C]</v>
      </c>
      <c r="AI77" s="254">
        <f>Inputs!AI77</f>
        <v>0</v>
      </c>
      <c r="AJ77" s="254">
        <f>Inputs!AJ77</f>
        <v>0</v>
      </c>
      <c r="AK77" s="254">
        <f>Inputs!AK77</f>
        <v>0</v>
      </c>
      <c r="AL77" s="254">
        <f>Inputs!AL77</f>
        <v>0</v>
      </c>
      <c r="AM77" s="254">
        <f>Inputs!AM77</f>
        <v>0</v>
      </c>
      <c r="AN77" s="254">
        <f>Inputs!AN77</f>
        <v>0</v>
      </c>
      <c r="AO77" s="254">
        <f>Inputs!AO77</f>
        <v>0</v>
      </c>
      <c r="AP77" s="254">
        <f>Inputs!AP77</f>
        <v>0</v>
      </c>
      <c r="AQ77" s="254">
        <f>Inputs!AQ77</f>
        <v>0</v>
      </c>
      <c r="AR77" s="254">
        <f>Inputs!AR77</f>
        <v>0</v>
      </c>
      <c r="AS77" s="254">
        <f>Inputs!AS77</f>
        <v>0</v>
      </c>
      <c r="AT77" s="254">
        <f>Inputs!AT77</f>
        <v>0</v>
      </c>
      <c r="AU77" s="254">
        <f>Inputs!AU77</f>
        <v>0</v>
      </c>
      <c r="AV77" s="254">
        <f>Inputs!AV77</f>
        <v>0</v>
      </c>
      <c r="AW77" s="254">
        <f>Inputs!AW77</f>
        <v>0</v>
      </c>
      <c r="AX77" s="254">
        <f>Inputs!AX77</f>
        <v>0</v>
      </c>
      <c r="AY77" s="254">
        <f>Inputs!AY77</f>
        <v>0</v>
      </c>
      <c r="AZ77" s="254">
        <f>Inputs!AZ77</f>
        <v>0</v>
      </c>
      <c r="BA77" s="254">
        <f>Inputs!BA77</f>
        <v>0</v>
      </c>
      <c r="BB77" s="254">
        <f>Inputs!BB77</f>
        <v>0</v>
      </c>
      <c r="BC77" s="254">
        <f>Inputs!BC77</f>
        <v>0</v>
      </c>
      <c r="BD77" s="254">
        <f>Inputs!BD77</f>
        <v>0</v>
      </c>
      <c r="BE77" s="254">
        <f>Inputs!BE77</f>
        <v>0</v>
      </c>
      <c r="BF77" s="254">
        <f>Inputs!BF77</f>
        <v>0</v>
      </c>
      <c r="BG77" s="254">
        <f>Inputs!BG77</f>
        <v>0</v>
      </c>
      <c r="BH77" s="254">
        <f>Inputs!BH77</f>
        <v>0</v>
      </c>
      <c r="BI77" s="254">
        <f>Inputs!BI77</f>
        <v>0</v>
      </c>
      <c r="BJ77" s="254">
        <f>Inputs!BJ77</f>
        <v>0</v>
      </c>
      <c r="BK77" s="254">
        <f>Inputs!BK77</f>
        <v>0</v>
      </c>
      <c r="BL77" s="254">
        <f>Inputs!BL77</f>
        <v>0</v>
      </c>
      <c r="BN77" s="255">
        <f>IF(OR($C77="Non-Labour",$C77="Labour-related"),IF(Inputs!$DT77=$F$1,Inputs!BN77,Inputs!BN77*'Key assumptions'!$H$118),$F77*N(H77)*avg_hrs)</f>
        <v>0</v>
      </c>
      <c r="BO77" s="255">
        <f>IF(OR($C77="Non-Labour",$C77="Labour-related"),IF(Inputs!$DT77=$F$1,Inputs!BO77,Inputs!BO77*'Key assumptions'!$H$118),$F77*N(I77)*avg_hrs)</f>
        <v>0</v>
      </c>
      <c r="BP77" s="255">
        <f>IF(OR($C77="Non-Labour",$C77="Labour-related"),IF(Inputs!$DT77=$F$1,Inputs!BP77,Inputs!BP77*'Key assumptions'!$H$118),$F77*N(J77)*avg_hrs)</f>
        <v>0</v>
      </c>
      <c r="BQ77" s="255">
        <f>IF(OR($C77="Non-Labour",$C77="Labour-related"),IF(Inputs!$DT77=$F$1,Inputs!BQ77,Inputs!BQ77*'Key assumptions'!$H$118),$F77*N(K77)*avg_hrs)</f>
        <v>0</v>
      </c>
      <c r="BR77" s="255">
        <f>IF(OR($C77="Non-Labour",$C77="Labour-related"),IF(Inputs!$DT77=$F$1,Inputs!BR77,Inputs!BR77*'Key assumptions'!$H$118),$F77*N(L77)*avg_hrs)</f>
        <v>0</v>
      </c>
      <c r="BS77" s="390" t="s">
        <v>411</v>
      </c>
      <c r="BT77" s="390" t="s">
        <v>411</v>
      </c>
      <c r="BU77" s="390" t="s">
        <v>411</v>
      </c>
      <c r="BV77" s="390" t="s">
        <v>411</v>
      </c>
      <c r="BW77" s="390" t="s">
        <v>411</v>
      </c>
      <c r="BX77" s="390" t="s">
        <v>411</v>
      </c>
      <c r="BY77" s="390" t="s">
        <v>411</v>
      </c>
      <c r="BZ77" s="390" t="s">
        <v>411</v>
      </c>
      <c r="CA77" s="390" t="s">
        <v>411</v>
      </c>
      <c r="CB77" s="390" t="s">
        <v>411</v>
      </c>
      <c r="CC77" s="390" t="s">
        <v>411</v>
      </c>
      <c r="CD77" s="390" t="s">
        <v>411</v>
      </c>
      <c r="CE77" s="390" t="s">
        <v>411</v>
      </c>
      <c r="CF77" s="390" t="s">
        <v>411</v>
      </c>
      <c r="CG77" s="390" t="s">
        <v>411</v>
      </c>
      <c r="CH77" s="390" t="s">
        <v>411</v>
      </c>
      <c r="CI77" s="390" t="s">
        <v>411</v>
      </c>
      <c r="CJ77" s="390" t="s">
        <v>411</v>
      </c>
      <c r="CK77" s="390" t="s">
        <v>411</v>
      </c>
      <c r="CL77" s="390" t="s">
        <v>411</v>
      </c>
      <c r="CM77" s="390" t="s">
        <v>411</v>
      </c>
      <c r="CN77" s="390" t="s">
        <v>411</v>
      </c>
      <c r="CO77" s="255">
        <f>IF(OR($C77="Non-Labour",$C77="Labour-related"),IF(Inputs!$DT77=$F$1,Inputs!CO77,Inputs!CO77*'Key assumptions'!$H$118),$F77*N(AI77)*avg_hrs)</f>
        <v>0</v>
      </c>
      <c r="CP77" s="255">
        <f>IF(OR($C77="Non-Labour",$C77="Labour-related"),IF(Inputs!$DT77=$F$1,Inputs!CP77,Inputs!CP77*'Key assumptions'!$H$118),$F77*N(AJ77)*avg_hrs)</f>
        <v>0</v>
      </c>
      <c r="CQ77" s="255">
        <f>IF(OR($C77="Non-Labour",$C77="Labour-related"),IF(Inputs!$DT77=$F$1,Inputs!CQ77,Inputs!CQ77*'Key assumptions'!$H$118),$F77*N(AK77)*avg_hrs)</f>
        <v>0</v>
      </c>
      <c r="CR77" s="255">
        <f>IF(OR($C77="Non-Labour",$C77="Labour-related"),IF(Inputs!$DT77=$F$1,Inputs!CR77,Inputs!CR77*'Key assumptions'!$H$118),$F77*N(AL77)*avg_hrs)</f>
        <v>0</v>
      </c>
      <c r="CS77" s="255">
        <f>IF(OR($C77="Non-Labour",$C77="Labour-related"),IF(Inputs!$DT77=$F$1,Inputs!CS77,Inputs!CS77*'Key assumptions'!$H$118),$F77*N(AM77)*avg_hrs)</f>
        <v>0</v>
      </c>
      <c r="CT77" s="255">
        <f>IF(OR($C77="Non-Labour",$C77="Labour-related"),IF(Inputs!$DT77=$F$1,Inputs!CT77,Inputs!CT77*'Key assumptions'!$H$118),$F77*N(AN77)*avg_hrs)</f>
        <v>0</v>
      </c>
      <c r="CU77" s="255">
        <f>IF(OR($C77="Non-Labour",$C77="Labour-related"),IF(Inputs!$DT77=$F$1,Inputs!CU77,Inputs!CU77*'Key assumptions'!$H$118),$F77*N(AO77)*avg_hrs)</f>
        <v>0</v>
      </c>
      <c r="CV77" s="255">
        <f>IF(OR($C77="Non-Labour",$C77="Labour-related"),IF(Inputs!$DT77=$F$1,Inputs!CV77,Inputs!CV77*'Key assumptions'!$H$118),$F77*N(AP77)*avg_hrs)</f>
        <v>0</v>
      </c>
      <c r="CW77" s="255">
        <f>IF(OR($C77="Non-Labour",$C77="Labour-related"),IF(Inputs!$DT77=$F$1,Inputs!CW77,Inputs!CW77*'Key assumptions'!$H$118),$F77*N(AQ77)*avg_hrs)</f>
        <v>0</v>
      </c>
      <c r="CX77" s="255">
        <f>IF(OR($C77="Non-Labour",$C77="Labour-related"),IF(Inputs!$DT77=$F$1,Inputs!CX77,Inputs!CX77*'Key assumptions'!$H$118),$F77*N(AR77)*avg_hrs)</f>
        <v>0</v>
      </c>
      <c r="CY77" s="255">
        <f>IF(OR($C77="Non-Labour",$C77="Labour-related"),IF(Inputs!$DT77=$F$1,Inputs!CY77,Inputs!CY77*'Key assumptions'!$H$118),$F77*N(AS77)*avg_hrs)</f>
        <v>0</v>
      </c>
      <c r="CZ77" s="255">
        <f>IF(OR($C77="Non-Labour",$C77="Labour-related"),IF(Inputs!$DT77=$F$1,Inputs!CZ77,Inputs!CZ77*'Key assumptions'!$H$118),$F77*N(AT77)*avg_hrs)</f>
        <v>0</v>
      </c>
      <c r="DA77" s="255">
        <f>IF(OR($C77="Non-Labour",$C77="Labour-related"),IF(Inputs!$DT77=$F$1,Inputs!DA77,Inputs!DA77*'Key assumptions'!$H$118),$F77*N(AU77)*avg_hrs)</f>
        <v>0</v>
      </c>
      <c r="DB77" s="255">
        <f>IF(OR($C77="Non-Labour",$C77="Labour-related"),IF(Inputs!$DT77=$F$1,Inputs!DB77,Inputs!DB77*'Key assumptions'!$H$118),$F77*N(AV77)*avg_hrs)</f>
        <v>0</v>
      </c>
      <c r="DC77" s="255">
        <f>IF(OR($C77="Non-Labour",$C77="Labour-related"),IF(Inputs!$DT77=$F$1,Inputs!DC77,Inputs!DC77*'Key assumptions'!$H$118),$F77*N(AW77)*avg_hrs)</f>
        <v>0</v>
      </c>
      <c r="DD77" s="255">
        <f>IF(OR($C77="Non-Labour",$C77="Labour-related"),IF(Inputs!$DT77=$F$1,Inputs!DD77,Inputs!DD77*'Key assumptions'!$H$118),$F77*N(AX77)*avg_hrs)</f>
        <v>0</v>
      </c>
      <c r="DE77" s="255">
        <f>IF(OR($C77="Non-Labour",$C77="Labour-related"),IF(Inputs!$DT77=$F$1,Inputs!DE77,Inputs!DE77*'Key assumptions'!$H$118),$F77*N(AY77)*avg_hrs)</f>
        <v>0</v>
      </c>
      <c r="DF77" s="255">
        <f>IF(OR($C77="Non-Labour",$C77="Labour-related"),IF(Inputs!$DT77=$F$1,Inputs!DF77,Inputs!DF77*'Key assumptions'!$H$118),$F77*N(AZ77)*avg_hrs)</f>
        <v>0</v>
      </c>
      <c r="DG77" s="255">
        <f>IF(OR($C77="Non-Labour",$C77="Labour-related"),IF(Inputs!$DT77=$F$1,Inputs!DG77,Inputs!DG77*'Key assumptions'!$H$118),$F77*N(BA77)*avg_hrs)</f>
        <v>0</v>
      </c>
      <c r="DH77" s="255">
        <f>IF(OR($C77="Non-Labour",$C77="Labour-related"),IF(Inputs!$DT77=$F$1,Inputs!DH77,Inputs!DH77*'Key assumptions'!$H$118),$F77*N(BB77)*avg_hrs)</f>
        <v>0</v>
      </c>
      <c r="DI77" s="255">
        <f>IF(OR($C77="Non-Labour",$C77="Labour-related"),IF(Inputs!$DT77=$F$1,Inputs!DI77,Inputs!DI77*'Key assumptions'!$H$118),$F77*N(BC77)*avg_hrs)</f>
        <v>0</v>
      </c>
      <c r="DJ77" s="255">
        <f>IF(OR($C77="Non-Labour",$C77="Labour-related"),IF(Inputs!$DT77=$F$1,Inputs!DJ77,Inputs!DJ77*'Key assumptions'!$H$118),$F77*N(BD77)*avg_hrs)</f>
        <v>0</v>
      </c>
      <c r="DK77" s="255">
        <f>IF(OR($C77="Non-Labour",$C77="Labour-related"),IF(Inputs!$DT77=$F$1,Inputs!DK77,Inputs!DK77*'Key assumptions'!$H$118),$F77*N(BE77)*avg_hrs)</f>
        <v>0</v>
      </c>
      <c r="DL77" s="255">
        <f>IF(OR($C77="Non-Labour",$C77="Labour-related"),IF(Inputs!$DT77=$F$1,Inputs!DL77,Inputs!DL77*'Key assumptions'!$H$118),$F77*N(BF77)*avg_hrs)</f>
        <v>0</v>
      </c>
      <c r="DM77" s="255">
        <f>IF(OR($C77="Non-Labour",$C77="Labour-related"),IF(Inputs!$DT77=$F$1,Inputs!DM77,Inputs!DM77*'Key assumptions'!$H$118),$F77*N(BG77)*avg_hrs)</f>
        <v>0</v>
      </c>
      <c r="DN77" s="255">
        <f>IF(OR($C77="Non-Labour",$C77="Labour-related"),IF(Inputs!$DT77=$F$1,Inputs!DN77,Inputs!DN77*'Key assumptions'!$H$118),$F77*N(BH77)*avg_hrs)</f>
        <v>0</v>
      </c>
      <c r="DO77" s="255">
        <f>IF(OR($C77="Non-Labour",$C77="Labour-related"),IF(Inputs!$DT77=$F$1,Inputs!DO77,Inputs!DO77*'Key assumptions'!$H$118),$F77*N(BI77)*avg_hrs)</f>
        <v>0</v>
      </c>
      <c r="DP77" s="255">
        <f>IF(OR($C77="Non-Labour",$C77="Labour-related"),IF(Inputs!$DT77=$F$1,Inputs!DP77,Inputs!DP77*'Key assumptions'!$H$118),$F77*N(BJ77)*avg_hrs)</f>
        <v>0</v>
      </c>
      <c r="DQ77" s="255">
        <f>IF(OR($C77="Non-Labour",$C77="Labour-related"),IF(Inputs!$DT77=$F$1,Inputs!DQ77,Inputs!DQ77*'Key assumptions'!$H$118),$F77*N(BK77)*avg_hrs)</f>
        <v>0</v>
      </c>
      <c r="DR77" s="255">
        <f>IF(OR($C77="Non-Labour",$C77="Labour-related"),IF(Inputs!$DT77=$F$1,Inputs!DR77,Inputs!DR77*'Key assumptions'!$H$118),$F77*N(BL77)*avg_hrs)</f>
        <v>0</v>
      </c>
      <c r="DT77" s="133" t="s">
        <v>213</v>
      </c>
      <c r="DU77" s="304"/>
      <c r="DV77" s="304"/>
      <c r="DW77" s="304"/>
      <c r="DX77" s="304"/>
      <c r="DY77" s="304"/>
      <c r="DZ77" s="304"/>
      <c r="EA77" s="255">
        <v>7995.4875000000002</v>
      </c>
      <c r="EB77" s="255">
        <v>4473</v>
      </c>
      <c r="EC77" s="255">
        <v>0</v>
      </c>
      <c r="ED77" s="255">
        <f t="shared" si="11"/>
        <v>0</v>
      </c>
      <c r="EE77" s="255">
        <f t="shared" si="11"/>
        <v>0</v>
      </c>
      <c r="EF77" s="255">
        <f t="shared" si="12"/>
        <v>12468.487499999999</v>
      </c>
    </row>
    <row r="78" spans="1:136" x14ac:dyDescent="0.4">
      <c r="A78" s="133" t="str">
        <f>Inputs!A78</f>
        <v>Community and Stakeholder Engagement</v>
      </c>
      <c r="B78" s="133" t="str">
        <f>Inputs!B78</f>
        <v>N/A</v>
      </c>
      <c r="C78" s="133" t="str">
        <f>Inputs!C78</f>
        <v>Internal Labour</v>
      </c>
      <c r="D78" s="133">
        <f>Inputs!D78</f>
        <v>606809</v>
      </c>
      <c r="E78" s="133" t="str">
        <f>Inputs!E78</f>
        <v>Environmental Planner</v>
      </c>
      <c r="F78" s="290">
        <f>IF(Inputs!DT78=$F$1,Inputs!F78,
IF(Inputs!DT78='Key assumptions'!$E$118,Inputs!F78*'Key assumptions'!$H$118,Inputs!F78*'Key assumptions'!$H$119))</f>
        <v>208.74</v>
      </c>
      <c r="G78" s="290">
        <f>IF(Inputs!DT78=$F$1,Inputs!G78,Inputs!G78*'Key assumptions'!$H$118)</f>
        <v>91.43088017751478</v>
      </c>
      <c r="H78" s="281"/>
      <c r="I78" s="281"/>
      <c r="J78" s="281"/>
      <c r="K78" s="281"/>
      <c r="L78" s="281"/>
      <c r="M78" s="389" t="str">
        <f>Inputs!M78</f>
        <v>[C-i-C]</v>
      </c>
      <c r="N78" s="389" t="str">
        <f>Inputs!N78</f>
        <v>[C-i-C]</v>
      </c>
      <c r="O78" s="389" t="str">
        <f>Inputs!O78</f>
        <v>[C-i-C]</v>
      </c>
      <c r="P78" s="389" t="str">
        <f>Inputs!P78</f>
        <v>[C-i-C]</v>
      </c>
      <c r="Q78" s="389" t="str">
        <f>Inputs!Q78</f>
        <v>[C-i-C]</v>
      </c>
      <c r="R78" s="389" t="str">
        <f>Inputs!R78</f>
        <v>[C-i-C]</v>
      </c>
      <c r="S78" s="389" t="str">
        <f>Inputs!S78</f>
        <v>[C-i-C]</v>
      </c>
      <c r="T78" s="389" t="str">
        <f>Inputs!T78</f>
        <v>[C-i-C]</v>
      </c>
      <c r="U78" s="389" t="str">
        <f>Inputs!U78</f>
        <v>[C-i-C]</v>
      </c>
      <c r="V78" s="389" t="str">
        <f>Inputs!V78</f>
        <v>[C-i-C]</v>
      </c>
      <c r="W78" s="389" t="str">
        <f>Inputs!W78</f>
        <v>[C-i-C]</v>
      </c>
      <c r="X78" s="389" t="str">
        <f>Inputs!X78</f>
        <v>[C-i-C]</v>
      </c>
      <c r="Y78" s="389" t="str">
        <f>Inputs!Y78</f>
        <v>[C-i-C]</v>
      </c>
      <c r="Z78" s="389" t="str">
        <f>Inputs!Z78</f>
        <v>[C-i-C]</v>
      </c>
      <c r="AA78" s="389" t="str">
        <f>Inputs!AA78</f>
        <v>[C-i-C]</v>
      </c>
      <c r="AB78" s="389" t="str">
        <f>Inputs!AB78</f>
        <v>[C-i-C]</v>
      </c>
      <c r="AC78" s="389" t="str">
        <f>Inputs!AC78</f>
        <v>[C-i-C]</v>
      </c>
      <c r="AD78" s="389" t="str">
        <f>Inputs!AD78</f>
        <v>[C-i-C]</v>
      </c>
      <c r="AE78" s="389" t="str">
        <f>Inputs!AE78</f>
        <v>[C-i-C]</v>
      </c>
      <c r="AF78" s="389" t="str">
        <f>Inputs!AF78</f>
        <v>[C-i-C]</v>
      </c>
      <c r="AG78" s="389" t="str">
        <f>Inputs!AG78</f>
        <v>[C-i-C]</v>
      </c>
      <c r="AH78" s="389" t="str">
        <f>Inputs!AH78</f>
        <v>[C-i-C]</v>
      </c>
      <c r="AI78" s="254">
        <f>Inputs!AI78</f>
        <v>0</v>
      </c>
      <c r="AJ78" s="254">
        <f>Inputs!AJ78</f>
        <v>0</v>
      </c>
      <c r="AK78" s="254">
        <f>Inputs!AK78</f>
        <v>0</v>
      </c>
      <c r="AL78" s="254">
        <f>Inputs!AL78</f>
        <v>0</v>
      </c>
      <c r="AM78" s="254">
        <f>Inputs!AM78</f>
        <v>0</v>
      </c>
      <c r="AN78" s="254">
        <f>Inputs!AN78</f>
        <v>0</v>
      </c>
      <c r="AO78" s="254">
        <f>Inputs!AO78</f>
        <v>0</v>
      </c>
      <c r="AP78" s="254">
        <f>Inputs!AP78</f>
        <v>0</v>
      </c>
      <c r="AQ78" s="254">
        <f>Inputs!AQ78</f>
        <v>0</v>
      </c>
      <c r="AR78" s="254">
        <f>Inputs!AR78</f>
        <v>0</v>
      </c>
      <c r="AS78" s="254">
        <f>Inputs!AS78</f>
        <v>0</v>
      </c>
      <c r="AT78" s="254">
        <f>Inputs!AT78</f>
        <v>0</v>
      </c>
      <c r="AU78" s="254">
        <f>Inputs!AU78</f>
        <v>0</v>
      </c>
      <c r="AV78" s="254">
        <f>Inputs!AV78</f>
        <v>0</v>
      </c>
      <c r="AW78" s="254">
        <f>Inputs!AW78</f>
        <v>0</v>
      </c>
      <c r="AX78" s="254">
        <f>Inputs!AX78</f>
        <v>0</v>
      </c>
      <c r="AY78" s="254">
        <f>Inputs!AY78</f>
        <v>0</v>
      </c>
      <c r="AZ78" s="254">
        <f>Inputs!AZ78</f>
        <v>0</v>
      </c>
      <c r="BA78" s="254">
        <f>Inputs!BA78</f>
        <v>0</v>
      </c>
      <c r="BB78" s="254">
        <f>Inputs!BB78</f>
        <v>0</v>
      </c>
      <c r="BC78" s="254">
        <f>Inputs!BC78</f>
        <v>0</v>
      </c>
      <c r="BD78" s="254">
        <f>Inputs!BD78</f>
        <v>0</v>
      </c>
      <c r="BE78" s="254">
        <f>Inputs!BE78</f>
        <v>0</v>
      </c>
      <c r="BF78" s="254">
        <f>Inputs!BF78</f>
        <v>0</v>
      </c>
      <c r="BG78" s="254">
        <f>Inputs!BG78</f>
        <v>0</v>
      </c>
      <c r="BH78" s="254">
        <f>Inputs!BH78</f>
        <v>0</v>
      </c>
      <c r="BI78" s="254">
        <f>Inputs!BI78</f>
        <v>0</v>
      </c>
      <c r="BJ78" s="254">
        <f>Inputs!BJ78</f>
        <v>0</v>
      </c>
      <c r="BK78" s="254">
        <f>Inputs!BK78</f>
        <v>0</v>
      </c>
      <c r="BL78" s="254">
        <f>Inputs!BL78</f>
        <v>0</v>
      </c>
      <c r="BN78" s="255">
        <f>IF(OR($C78="Non-Labour",$C78="Labour-related"),IF(Inputs!$DT78=$F$1,Inputs!BN78,Inputs!BN78*'Key assumptions'!$H$118),$F78*N(H78)*avg_hrs)</f>
        <v>0</v>
      </c>
      <c r="BO78" s="255">
        <f>IF(OR($C78="Non-Labour",$C78="Labour-related"),IF(Inputs!$DT78=$F$1,Inputs!BO78,Inputs!BO78*'Key assumptions'!$H$118),$F78*N(I78)*avg_hrs)</f>
        <v>0</v>
      </c>
      <c r="BP78" s="255">
        <f>IF(OR($C78="Non-Labour",$C78="Labour-related"),IF(Inputs!$DT78=$F$1,Inputs!BP78,Inputs!BP78*'Key assumptions'!$H$118),$F78*N(J78)*avg_hrs)</f>
        <v>0</v>
      </c>
      <c r="BQ78" s="255">
        <f>IF(OR($C78="Non-Labour",$C78="Labour-related"),IF(Inputs!$DT78=$F$1,Inputs!BQ78,Inputs!BQ78*'Key assumptions'!$H$118),$F78*N(K78)*avg_hrs)</f>
        <v>0</v>
      </c>
      <c r="BR78" s="255">
        <f>IF(OR($C78="Non-Labour",$C78="Labour-related"),IF(Inputs!$DT78=$F$1,Inputs!BR78,Inputs!BR78*'Key assumptions'!$H$118),$F78*N(L78)*avg_hrs)</f>
        <v>0</v>
      </c>
      <c r="BS78" s="390" t="s">
        <v>411</v>
      </c>
      <c r="BT78" s="390" t="s">
        <v>411</v>
      </c>
      <c r="BU78" s="390" t="s">
        <v>411</v>
      </c>
      <c r="BV78" s="390" t="s">
        <v>411</v>
      </c>
      <c r="BW78" s="390" t="s">
        <v>411</v>
      </c>
      <c r="BX78" s="390" t="s">
        <v>411</v>
      </c>
      <c r="BY78" s="390" t="s">
        <v>411</v>
      </c>
      <c r="BZ78" s="390" t="s">
        <v>411</v>
      </c>
      <c r="CA78" s="390" t="s">
        <v>411</v>
      </c>
      <c r="CB78" s="390" t="s">
        <v>411</v>
      </c>
      <c r="CC78" s="390" t="s">
        <v>411</v>
      </c>
      <c r="CD78" s="390" t="s">
        <v>411</v>
      </c>
      <c r="CE78" s="390" t="s">
        <v>411</v>
      </c>
      <c r="CF78" s="390" t="s">
        <v>411</v>
      </c>
      <c r="CG78" s="390" t="s">
        <v>411</v>
      </c>
      <c r="CH78" s="390" t="s">
        <v>411</v>
      </c>
      <c r="CI78" s="390" t="s">
        <v>411</v>
      </c>
      <c r="CJ78" s="390" t="s">
        <v>411</v>
      </c>
      <c r="CK78" s="390" t="s">
        <v>411</v>
      </c>
      <c r="CL78" s="390" t="s">
        <v>411</v>
      </c>
      <c r="CM78" s="390" t="s">
        <v>411</v>
      </c>
      <c r="CN78" s="390" t="s">
        <v>411</v>
      </c>
      <c r="CO78" s="255">
        <f>IF(OR($C78="Non-Labour",$C78="Labour-related"),IF(Inputs!$DT78=$F$1,Inputs!CO78,Inputs!CO78*'Key assumptions'!$H$118),$F78*N(AI78)*avg_hrs)</f>
        <v>0</v>
      </c>
      <c r="CP78" s="255">
        <f>IF(OR($C78="Non-Labour",$C78="Labour-related"),IF(Inputs!$DT78=$F$1,Inputs!CP78,Inputs!CP78*'Key assumptions'!$H$118),$F78*N(AJ78)*avg_hrs)</f>
        <v>0</v>
      </c>
      <c r="CQ78" s="255">
        <f>IF(OR($C78="Non-Labour",$C78="Labour-related"),IF(Inputs!$DT78=$F$1,Inputs!CQ78,Inputs!CQ78*'Key assumptions'!$H$118),$F78*N(AK78)*avg_hrs)</f>
        <v>0</v>
      </c>
      <c r="CR78" s="255">
        <f>IF(OR($C78="Non-Labour",$C78="Labour-related"),IF(Inputs!$DT78=$F$1,Inputs!CR78,Inputs!CR78*'Key assumptions'!$H$118),$F78*N(AL78)*avg_hrs)</f>
        <v>0</v>
      </c>
      <c r="CS78" s="255">
        <f>IF(OR($C78="Non-Labour",$C78="Labour-related"),IF(Inputs!$DT78=$F$1,Inputs!CS78,Inputs!CS78*'Key assumptions'!$H$118),$F78*N(AM78)*avg_hrs)</f>
        <v>0</v>
      </c>
      <c r="CT78" s="255">
        <f>IF(OR($C78="Non-Labour",$C78="Labour-related"),IF(Inputs!$DT78=$F$1,Inputs!CT78,Inputs!CT78*'Key assumptions'!$H$118),$F78*N(AN78)*avg_hrs)</f>
        <v>0</v>
      </c>
      <c r="CU78" s="255">
        <f>IF(OR($C78="Non-Labour",$C78="Labour-related"),IF(Inputs!$DT78=$F$1,Inputs!CU78,Inputs!CU78*'Key assumptions'!$H$118),$F78*N(AO78)*avg_hrs)</f>
        <v>0</v>
      </c>
      <c r="CV78" s="255">
        <f>IF(OR($C78="Non-Labour",$C78="Labour-related"),IF(Inputs!$DT78=$F$1,Inputs!CV78,Inputs!CV78*'Key assumptions'!$H$118),$F78*N(AP78)*avg_hrs)</f>
        <v>0</v>
      </c>
      <c r="CW78" s="255">
        <f>IF(OR($C78="Non-Labour",$C78="Labour-related"),IF(Inputs!$DT78=$F$1,Inputs!CW78,Inputs!CW78*'Key assumptions'!$H$118),$F78*N(AQ78)*avg_hrs)</f>
        <v>0</v>
      </c>
      <c r="CX78" s="255">
        <f>IF(OR($C78="Non-Labour",$C78="Labour-related"),IF(Inputs!$DT78=$F$1,Inputs!CX78,Inputs!CX78*'Key assumptions'!$H$118),$F78*N(AR78)*avg_hrs)</f>
        <v>0</v>
      </c>
      <c r="CY78" s="255">
        <f>IF(OR($C78="Non-Labour",$C78="Labour-related"),IF(Inputs!$DT78=$F$1,Inputs!CY78,Inputs!CY78*'Key assumptions'!$H$118),$F78*N(AS78)*avg_hrs)</f>
        <v>0</v>
      </c>
      <c r="CZ78" s="255">
        <f>IF(OR($C78="Non-Labour",$C78="Labour-related"),IF(Inputs!$DT78=$F$1,Inputs!CZ78,Inputs!CZ78*'Key assumptions'!$H$118),$F78*N(AT78)*avg_hrs)</f>
        <v>0</v>
      </c>
      <c r="DA78" s="255">
        <f>IF(OR($C78="Non-Labour",$C78="Labour-related"),IF(Inputs!$DT78=$F$1,Inputs!DA78,Inputs!DA78*'Key assumptions'!$H$118),$F78*N(AU78)*avg_hrs)</f>
        <v>0</v>
      </c>
      <c r="DB78" s="255">
        <f>IF(OR($C78="Non-Labour",$C78="Labour-related"),IF(Inputs!$DT78=$F$1,Inputs!DB78,Inputs!DB78*'Key assumptions'!$H$118),$F78*N(AV78)*avg_hrs)</f>
        <v>0</v>
      </c>
      <c r="DC78" s="255">
        <f>IF(OR($C78="Non-Labour",$C78="Labour-related"),IF(Inputs!$DT78=$F$1,Inputs!DC78,Inputs!DC78*'Key assumptions'!$H$118),$F78*N(AW78)*avg_hrs)</f>
        <v>0</v>
      </c>
      <c r="DD78" s="255">
        <f>IF(OR($C78="Non-Labour",$C78="Labour-related"),IF(Inputs!$DT78=$F$1,Inputs!DD78,Inputs!DD78*'Key assumptions'!$H$118),$F78*N(AX78)*avg_hrs)</f>
        <v>0</v>
      </c>
      <c r="DE78" s="255">
        <f>IF(OR($C78="Non-Labour",$C78="Labour-related"),IF(Inputs!$DT78=$F$1,Inputs!DE78,Inputs!DE78*'Key assumptions'!$H$118),$F78*N(AY78)*avg_hrs)</f>
        <v>0</v>
      </c>
      <c r="DF78" s="255">
        <f>IF(OR($C78="Non-Labour",$C78="Labour-related"),IF(Inputs!$DT78=$F$1,Inputs!DF78,Inputs!DF78*'Key assumptions'!$H$118),$F78*N(AZ78)*avg_hrs)</f>
        <v>0</v>
      </c>
      <c r="DG78" s="255">
        <f>IF(OR($C78="Non-Labour",$C78="Labour-related"),IF(Inputs!$DT78=$F$1,Inputs!DG78,Inputs!DG78*'Key assumptions'!$H$118),$F78*N(BA78)*avg_hrs)</f>
        <v>0</v>
      </c>
      <c r="DH78" s="255">
        <f>IF(OR($C78="Non-Labour",$C78="Labour-related"),IF(Inputs!$DT78=$F$1,Inputs!DH78,Inputs!DH78*'Key assumptions'!$H$118),$F78*N(BB78)*avg_hrs)</f>
        <v>0</v>
      </c>
      <c r="DI78" s="255">
        <f>IF(OR($C78="Non-Labour",$C78="Labour-related"),IF(Inputs!$DT78=$F$1,Inputs!DI78,Inputs!DI78*'Key assumptions'!$H$118),$F78*N(BC78)*avg_hrs)</f>
        <v>0</v>
      </c>
      <c r="DJ78" s="255">
        <f>IF(OR($C78="Non-Labour",$C78="Labour-related"),IF(Inputs!$DT78=$F$1,Inputs!DJ78,Inputs!DJ78*'Key assumptions'!$H$118),$F78*N(BD78)*avg_hrs)</f>
        <v>0</v>
      </c>
      <c r="DK78" s="255">
        <f>IF(OR($C78="Non-Labour",$C78="Labour-related"),IF(Inputs!$DT78=$F$1,Inputs!DK78,Inputs!DK78*'Key assumptions'!$H$118),$F78*N(BE78)*avg_hrs)</f>
        <v>0</v>
      </c>
      <c r="DL78" s="255">
        <f>IF(OR($C78="Non-Labour",$C78="Labour-related"),IF(Inputs!$DT78=$F$1,Inputs!DL78,Inputs!DL78*'Key assumptions'!$H$118),$F78*N(BF78)*avg_hrs)</f>
        <v>0</v>
      </c>
      <c r="DM78" s="255">
        <f>IF(OR($C78="Non-Labour",$C78="Labour-related"),IF(Inputs!$DT78=$F$1,Inputs!DM78,Inputs!DM78*'Key assumptions'!$H$118),$F78*N(BG78)*avg_hrs)</f>
        <v>0</v>
      </c>
      <c r="DN78" s="255">
        <f>IF(OR($C78="Non-Labour",$C78="Labour-related"),IF(Inputs!$DT78=$F$1,Inputs!DN78,Inputs!DN78*'Key assumptions'!$H$118),$F78*N(BH78)*avg_hrs)</f>
        <v>0</v>
      </c>
      <c r="DO78" s="255">
        <f>IF(OR($C78="Non-Labour",$C78="Labour-related"),IF(Inputs!$DT78=$F$1,Inputs!DO78,Inputs!DO78*'Key assumptions'!$H$118),$F78*N(BI78)*avg_hrs)</f>
        <v>0</v>
      </c>
      <c r="DP78" s="255">
        <f>IF(OR($C78="Non-Labour",$C78="Labour-related"),IF(Inputs!$DT78=$F$1,Inputs!DP78,Inputs!DP78*'Key assumptions'!$H$118),$F78*N(BJ78)*avg_hrs)</f>
        <v>0</v>
      </c>
      <c r="DQ78" s="255">
        <f>IF(OR($C78="Non-Labour",$C78="Labour-related"),IF(Inputs!$DT78=$F$1,Inputs!DQ78,Inputs!DQ78*'Key assumptions'!$H$118),$F78*N(BK78)*avg_hrs)</f>
        <v>0</v>
      </c>
      <c r="DR78" s="255">
        <f>IF(OR($C78="Non-Labour",$C78="Labour-related"),IF(Inputs!$DT78=$F$1,Inputs!DR78,Inputs!DR78*'Key assumptions'!$H$118),$F78*N(BL78)*avg_hrs)</f>
        <v>0</v>
      </c>
      <c r="DT78" s="133" t="s">
        <v>213</v>
      </c>
      <c r="DU78" s="304"/>
      <c r="DV78" s="304"/>
      <c r="DW78" s="304"/>
      <c r="DX78" s="304"/>
      <c r="DY78" s="304"/>
      <c r="DZ78" s="304"/>
      <c r="EA78" s="255">
        <v>0</v>
      </c>
      <c r="EB78" s="255">
        <v>33547.499999999993</v>
      </c>
      <c r="EC78" s="255">
        <v>0</v>
      </c>
      <c r="ED78" s="255">
        <f t="shared" si="11"/>
        <v>0</v>
      </c>
      <c r="EE78" s="255">
        <f t="shared" si="11"/>
        <v>0</v>
      </c>
      <c r="EF78" s="255">
        <f t="shared" si="12"/>
        <v>33547.499999999993</v>
      </c>
    </row>
    <row r="79" spans="1:136" x14ac:dyDescent="0.4">
      <c r="A79" s="133" t="str">
        <f>Inputs!A79</f>
        <v>Land and Environment</v>
      </c>
      <c r="B79" s="133" t="str">
        <f>Inputs!B79</f>
        <v>N/A</v>
      </c>
      <c r="C79" s="133" t="str">
        <f>Inputs!C79</f>
        <v>Internal Labour</v>
      </c>
      <c r="D79" s="133">
        <f>Inputs!D79</f>
        <v>606809</v>
      </c>
      <c r="E79" s="133" t="str">
        <f>Inputs!E79</f>
        <v>Community/Stakeholder Officer - Senior</v>
      </c>
      <c r="F79" s="290">
        <f>IF(Inputs!DT79=$F$1,Inputs!F79,
IF(Inputs!DT79='Key assumptions'!$E$118,Inputs!F79*'Key assumptions'!$H$118,Inputs!F79*'Key assumptions'!$H$119))</f>
        <v>262.95999999999998</v>
      </c>
      <c r="G79" s="290">
        <f>IF(Inputs!DT79=$F$1,Inputs!G79,Inputs!G79*'Key assumptions'!$H$118)</f>
        <v>117.5</v>
      </c>
      <c r="H79" s="281"/>
      <c r="I79" s="281"/>
      <c r="J79" s="281"/>
      <c r="K79" s="281"/>
      <c r="L79" s="281"/>
      <c r="M79" s="389" t="str">
        <f>Inputs!M79</f>
        <v>[C-i-C]</v>
      </c>
      <c r="N79" s="389" t="str">
        <f>Inputs!N79</f>
        <v>[C-i-C]</v>
      </c>
      <c r="O79" s="389" t="str">
        <f>Inputs!O79</f>
        <v>[C-i-C]</v>
      </c>
      <c r="P79" s="389" t="str">
        <f>Inputs!P79</f>
        <v>[C-i-C]</v>
      </c>
      <c r="Q79" s="389" t="str">
        <f>Inputs!Q79</f>
        <v>[C-i-C]</v>
      </c>
      <c r="R79" s="389" t="str">
        <f>Inputs!R79</f>
        <v>[C-i-C]</v>
      </c>
      <c r="S79" s="389" t="str">
        <f>Inputs!S79</f>
        <v>[C-i-C]</v>
      </c>
      <c r="T79" s="389" t="str">
        <f>Inputs!T79</f>
        <v>[C-i-C]</v>
      </c>
      <c r="U79" s="389" t="str">
        <f>Inputs!U79</f>
        <v>[C-i-C]</v>
      </c>
      <c r="V79" s="389" t="str">
        <f>Inputs!V79</f>
        <v>[C-i-C]</v>
      </c>
      <c r="W79" s="389" t="str">
        <f>Inputs!W79</f>
        <v>[C-i-C]</v>
      </c>
      <c r="X79" s="389" t="str">
        <f>Inputs!X79</f>
        <v>[C-i-C]</v>
      </c>
      <c r="Y79" s="389" t="str">
        <f>Inputs!Y79</f>
        <v>[C-i-C]</v>
      </c>
      <c r="Z79" s="389" t="str">
        <f>Inputs!Z79</f>
        <v>[C-i-C]</v>
      </c>
      <c r="AA79" s="389" t="str">
        <f>Inputs!AA79</f>
        <v>[C-i-C]</v>
      </c>
      <c r="AB79" s="389" t="str">
        <f>Inputs!AB79</f>
        <v>[C-i-C]</v>
      </c>
      <c r="AC79" s="389" t="str">
        <f>Inputs!AC79</f>
        <v>[C-i-C]</v>
      </c>
      <c r="AD79" s="389" t="str">
        <f>Inputs!AD79</f>
        <v>[C-i-C]</v>
      </c>
      <c r="AE79" s="389" t="str">
        <f>Inputs!AE79</f>
        <v>[C-i-C]</v>
      </c>
      <c r="AF79" s="389" t="str">
        <f>Inputs!AF79</f>
        <v>[C-i-C]</v>
      </c>
      <c r="AG79" s="389" t="str">
        <f>Inputs!AG79</f>
        <v>[C-i-C]</v>
      </c>
      <c r="AH79" s="389" t="str">
        <f>Inputs!AH79</f>
        <v>[C-i-C]</v>
      </c>
      <c r="AI79" s="254">
        <f>Inputs!AI79</f>
        <v>0</v>
      </c>
      <c r="AJ79" s="254">
        <f>Inputs!AJ79</f>
        <v>0</v>
      </c>
      <c r="AK79" s="254">
        <f>Inputs!AK79</f>
        <v>0</v>
      </c>
      <c r="AL79" s="254">
        <f>Inputs!AL79</f>
        <v>0</v>
      </c>
      <c r="AM79" s="254">
        <f>Inputs!AM79</f>
        <v>0</v>
      </c>
      <c r="AN79" s="254">
        <f>Inputs!AN79</f>
        <v>0</v>
      </c>
      <c r="AO79" s="254">
        <f>Inputs!AO79</f>
        <v>0</v>
      </c>
      <c r="AP79" s="254">
        <f>Inputs!AP79</f>
        <v>0</v>
      </c>
      <c r="AQ79" s="254">
        <f>Inputs!AQ79</f>
        <v>0</v>
      </c>
      <c r="AR79" s="254">
        <f>Inputs!AR79</f>
        <v>0</v>
      </c>
      <c r="AS79" s="254">
        <f>Inputs!AS79</f>
        <v>0</v>
      </c>
      <c r="AT79" s="254">
        <f>Inputs!AT79</f>
        <v>0</v>
      </c>
      <c r="AU79" s="254">
        <f>Inputs!AU79</f>
        <v>0</v>
      </c>
      <c r="AV79" s="254">
        <f>Inputs!AV79</f>
        <v>0</v>
      </c>
      <c r="AW79" s="254">
        <f>Inputs!AW79</f>
        <v>0</v>
      </c>
      <c r="AX79" s="254">
        <f>Inputs!AX79</f>
        <v>0</v>
      </c>
      <c r="AY79" s="254">
        <f>Inputs!AY79</f>
        <v>0</v>
      </c>
      <c r="AZ79" s="254">
        <f>Inputs!AZ79</f>
        <v>0</v>
      </c>
      <c r="BA79" s="254">
        <f>Inputs!BA79</f>
        <v>0</v>
      </c>
      <c r="BB79" s="254">
        <f>Inputs!BB79</f>
        <v>0</v>
      </c>
      <c r="BC79" s="254">
        <f>Inputs!BC79</f>
        <v>0</v>
      </c>
      <c r="BD79" s="254">
        <f>Inputs!BD79</f>
        <v>0</v>
      </c>
      <c r="BE79" s="254">
        <f>Inputs!BE79</f>
        <v>0</v>
      </c>
      <c r="BF79" s="254">
        <f>Inputs!BF79</f>
        <v>0</v>
      </c>
      <c r="BG79" s="254">
        <f>Inputs!BG79</f>
        <v>0</v>
      </c>
      <c r="BH79" s="254">
        <f>Inputs!BH79</f>
        <v>0</v>
      </c>
      <c r="BI79" s="254">
        <f>Inputs!BI79</f>
        <v>0</v>
      </c>
      <c r="BJ79" s="254">
        <f>Inputs!BJ79</f>
        <v>0</v>
      </c>
      <c r="BK79" s="254">
        <f>Inputs!BK79</f>
        <v>0</v>
      </c>
      <c r="BL79" s="254">
        <f>Inputs!BL79</f>
        <v>0</v>
      </c>
      <c r="BN79" s="255">
        <f>IF(OR($C79="Non-Labour",$C79="Labour-related"),IF(Inputs!$DT79=$F$1,Inputs!BN79,Inputs!BN79*'Key assumptions'!$H$118),$F79*N(H79)*avg_hrs)</f>
        <v>0</v>
      </c>
      <c r="BO79" s="255">
        <f>IF(OR($C79="Non-Labour",$C79="Labour-related"),IF(Inputs!$DT79=$F$1,Inputs!BO79,Inputs!BO79*'Key assumptions'!$H$118),$F79*N(I79)*avg_hrs)</f>
        <v>0</v>
      </c>
      <c r="BP79" s="255">
        <f>IF(OR($C79="Non-Labour",$C79="Labour-related"),IF(Inputs!$DT79=$F$1,Inputs!BP79,Inputs!BP79*'Key assumptions'!$H$118),$F79*N(J79)*avg_hrs)</f>
        <v>0</v>
      </c>
      <c r="BQ79" s="255">
        <f>IF(OR($C79="Non-Labour",$C79="Labour-related"),IF(Inputs!$DT79=$F$1,Inputs!BQ79,Inputs!BQ79*'Key assumptions'!$H$118),$F79*N(K79)*avg_hrs)</f>
        <v>0</v>
      </c>
      <c r="BR79" s="255">
        <f>IF(OR($C79="Non-Labour",$C79="Labour-related"),IF(Inputs!$DT79=$F$1,Inputs!BR79,Inputs!BR79*'Key assumptions'!$H$118),$F79*N(L79)*avg_hrs)</f>
        <v>0</v>
      </c>
      <c r="BS79" s="390" t="s">
        <v>411</v>
      </c>
      <c r="BT79" s="390" t="s">
        <v>411</v>
      </c>
      <c r="BU79" s="390" t="s">
        <v>411</v>
      </c>
      <c r="BV79" s="390" t="s">
        <v>411</v>
      </c>
      <c r="BW79" s="390" t="s">
        <v>411</v>
      </c>
      <c r="BX79" s="390" t="s">
        <v>411</v>
      </c>
      <c r="BY79" s="390" t="s">
        <v>411</v>
      </c>
      <c r="BZ79" s="390" t="s">
        <v>411</v>
      </c>
      <c r="CA79" s="390" t="s">
        <v>411</v>
      </c>
      <c r="CB79" s="390" t="s">
        <v>411</v>
      </c>
      <c r="CC79" s="390" t="s">
        <v>411</v>
      </c>
      <c r="CD79" s="390" t="s">
        <v>411</v>
      </c>
      <c r="CE79" s="390" t="s">
        <v>411</v>
      </c>
      <c r="CF79" s="390" t="s">
        <v>411</v>
      </c>
      <c r="CG79" s="390" t="s">
        <v>411</v>
      </c>
      <c r="CH79" s="390" t="s">
        <v>411</v>
      </c>
      <c r="CI79" s="390" t="s">
        <v>411</v>
      </c>
      <c r="CJ79" s="390" t="s">
        <v>411</v>
      </c>
      <c r="CK79" s="390" t="s">
        <v>411</v>
      </c>
      <c r="CL79" s="390" t="s">
        <v>411</v>
      </c>
      <c r="CM79" s="390" t="s">
        <v>411</v>
      </c>
      <c r="CN79" s="390" t="s">
        <v>411</v>
      </c>
      <c r="CO79" s="255">
        <f>IF(OR($C79="Non-Labour",$C79="Labour-related"),IF(Inputs!$DT79=$F$1,Inputs!CO79,Inputs!CO79*'Key assumptions'!$H$118),$F79*N(AI79)*avg_hrs)</f>
        <v>0</v>
      </c>
      <c r="CP79" s="255">
        <f>IF(OR($C79="Non-Labour",$C79="Labour-related"),IF(Inputs!$DT79=$F$1,Inputs!CP79,Inputs!CP79*'Key assumptions'!$H$118),$F79*N(AJ79)*avg_hrs)</f>
        <v>0</v>
      </c>
      <c r="CQ79" s="255">
        <f>IF(OR($C79="Non-Labour",$C79="Labour-related"),IF(Inputs!$DT79=$F$1,Inputs!CQ79,Inputs!CQ79*'Key assumptions'!$H$118),$F79*N(AK79)*avg_hrs)</f>
        <v>0</v>
      </c>
      <c r="CR79" s="255">
        <f>IF(OR($C79="Non-Labour",$C79="Labour-related"),IF(Inputs!$DT79=$F$1,Inputs!CR79,Inputs!CR79*'Key assumptions'!$H$118),$F79*N(AL79)*avg_hrs)</f>
        <v>0</v>
      </c>
      <c r="CS79" s="255">
        <f>IF(OR($C79="Non-Labour",$C79="Labour-related"),IF(Inputs!$DT79=$F$1,Inputs!CS79,Inputs!CS79*'Key assumptions'!$H$118),$F79*N(AM79)*avg_hrs)</f>
        <v>0</v>
      </c>
      <c r="CT79" s="255">
        <f>IF(OR($C79="Non-Labour",$C79="Labour-related"),IF(Inputs!$DT79=$F$1,Inputs!CT79,Inputs!CT79*'Key assumptions'!$H$118),$F79*N(AN79)*avg_hrs)</f>
        <v>0</v>
      </c>
      <c r="CU79" s="255">
        <f>IF(OR($C79="Non-Labour",$C79="Labour-related"),IF(Inputs!$DT79=$F$1,Inputs!CU79,Inputs!CU79*'Key assumptions'!$H$118),$F79*N(AO79)*avg_hrs)</f>
        <v>0</v>
      </c>
      <c r="CV79" s="255">
        <f>IF(OR($C79="Non-Labour",$C79="Labour-related"),IF(Inputs!$DT79=$F$1,Inputs!CV79,Inputs!CV79*'Key assumptions'!$H$118),$F79*N(AP79)*avg_hrs)</f>
        <v>0</v>
      </c>
      <c r="CW79" s="255">
        <f>IF(OR($C79="Non-Labour",$C79="Labour-related"),IF(Inputs!$DT79=$F$1,Inputs!CW79,Inputs!CW79*'Key assumptions'!$H$118),$F79*N(AQ79)*avg_hrs)</f>
        <v>0</v>
      </c>
      <c r="CX79" s="255">
        <f>IF(OR($C79="Non-Labour",$C79="Labour-related"),IF(Inputs!$DT79=$F$1,Inputs!CX79,Inputs!CX79*'Key assumptions'!$H$118),$F79*N(AR79)*avg_hrs)</f>
        <v>0</v>
      </c>
      <c r="CY79" s="255">
        <f>IF(OR($C79="Non-Labour",$C79="Labour-related"),IF(Inputs!$DT79=$F$1,Inputs!CY79,Inputs!CY79*'Key assumptions'!$H$118),$F79*N(AS79)*avg_hrs)</f>
        <v>0</v>
      </c>
      <c r="CZ79" s="255">
        <f>IF(OR($C79="Non-Labour",$C79="Labour-related"),IF(Inputs!$DT79=$F$1,Inputs!CZ79,Inputs!CZ79*'Key assumptions'!$H$118),$F79*N(AT79)*avg_hrs)</f>
        <v>0</v>
      </c>
      <c r="DA79" s="255">
        <f>IF(OR($C79="Non-Labour",$C79="Labour-related"),IF(Inputs!$DT79=$F$1,Inputs!DA79,Inputs!DA79*'Key assumptions'!$H$118),$F79*N(AU79)*avg_hrs)</f>
        <v>0</v>
      </c>
      <c r="DB79" s="255">
        <f>IF(OR($C79="Non-Labour",$C79="Labour-related"),IF(Inputs!$DT79=$F$1,Inputs!DB79,Inputs!DB79*'Key assumptions'!$H$118),$F79*N(AV79)*avg_hrs)</f>
        <v>0</v>
      </c>
      <c r="DC79" s="255">
        <f>IF(OR($C79="Non-Labour",$C79="Labour-related"),IF(Inputs!$DT79=$F$1,Inputs!DC79,Inputs!DC79*'Key assumptions'!$H$118),$F79*N(AW79)*avg_hrs)</f>
        <v>0</v>
      </c>
      <c r="DD79" s="255">
        <f>IF(OR($C79="Non-Labour",$C79="Labour-related"),IF(Inputs!$DT79=$F$1,Inputs!DD79,Inputs!DD79*'Key assumptions'!$H$118),$F79*N(AX79)*avg_hrs)</f>
        <v>0</v>
      </c>
      <c r="DE79" s="255">
        <f>IF(OR($C79="Non-Labour",$C79="Labour-related"),IF(Inputs!$DT79=$F$1,Inputs!DE79,Inputs!DE79*'Key assumptions'!$H$118),$F79*N(AY79)*avg_hrs)</f>
        <v>0</v>
      </c>
      <c r="DF79" s="255">
        <f>IF(OR($C79="Non-Labour",$C79="Labour-related"),IF(Inputs!$DT79=$F$1,Inputs!DF79,Inputs!DF79*'Key assumptions'!$H$118),$F79*N(AZ79)*avg_hrs)</f>
        <v>0</v>
      </c>
      <c r="DG79" s="255">
        <f>IF(OR($C79="Non-Labour",$C79="Labour-related"),IF(Inputs!$DT79=$F$1,Inputs!DG79,Inputs!DG79*'Key assumptions'!$H$118),$F79*N(BA79)*avg_hrs)</f>
        <v>0</v>
      </c>
      <c r="DH79" s="255">
        <f>IF(OR($C79="Non-Labour",$C79="Labour-related"),IF(Inputs!$DT79=$F$1,Inputs!DH79,Inputs!DH79*'Key assumptions'!$H$118),$F79*N(BB79)*avg_hrs)</f>
        <v>0</v>
      </c>
      <c r="DI79" s="255">
        <f>IF(OR($C79="Non-Labour",$C79="Labour-related"),IF(Inputs!$DT79=$F$1,Inputs!DI79,Inputs!DI79*'Key assumptions'!$H$118),$F79*N(BC79)*avg_hrs)</f>
        <v>0</v>
      </c>
      <c r="DJ79" s="255">
        <f>IF(OR($C79="Non-Labour",$C79="Labour-related"),IF(Inputs!$DT79=$F$1,Inputs!DJ79,Inputs!DJ79*'Key assumptions'!$H$118),$F79*N(BD79)*avg_hrs)</f>
        <v>0</v>
      </c>
      <c r="DK79" s="255">
        <f>IF(OR($C79="Non-Labour",$C79="Labour-related"),IF(Inputs!$DT79=$F$1,Inputs!DK79,Inputs!DK79*'Key assumptions'!$H$118),$F79*N(BE79)*avg_hrs)</f>
        <v>0</v>
      </c>
      <c r="DL79" s="255">
        <f>IF(OR($C79="Non-Labour",$C79="Labour-related"),IF(Inputs!$DT79=$F$1,Inputs!DL79,Inputs!DL79*'Key assumptions'!$H$118),$F79*N(BF79)*avg_hrs)</f>
        <v>0</v>
      </c>
      <c r="DM79" s="255">
        <f>IF(OR($C79="Non-Labour",$C79="Labour-related"),IF(Inputs!$DT79=$F$1,Inputs!DM79,Inputs!DM79*'Key assumptions'!$H$118),$F79*N(BG79)*avg_hrs)</f>
        <v>0</v>
      </c>
      <c r="DN79" s="255">
        <f>IF(OR($C79="Non-Labour",$C79="Labour-related"),IF(Inputs!$DT79=$F$1,Inputs!DN79,Inputs!DN79*'Key assumptions'!$H$118),$F79*N(BH79)*avg_hrs)</f>
        <v>0</v>
      </c>
      <c r="DO79" s="255">
        <f>IF(OR($C79="Non-Labour",$C79="Labour-related"),IF(Inputs!$DT79=$F$1,Inputs!DO79,Inputs!DO79*'Key assumptions'!$H$118),$F79*N(BI79)*avg_hrs)</f>
        <v>0</v>
      </c>
      <c r="DP79" s="255">
        <f>IF(OR($C79="Non-Labour",$C79="Labour-related"),IF(Inputs!$DT79=$F$1,Inputs!DP79,Inputs!DP79*'Key assumptions'!$H$118),$F79*N(BJ79)*avg_hrs)</f>
        <v>0</v>
      </c>
      <c r="DQ79" s="255">
        <f>IF(OR($C79="Non-Labour",$C79="Labour-related"),IF(Inputs!$DT79=$F$1,Inputs!DQ79,Inputs!DQ79*'Key assumptions'!$H$118),$F79*N(BK79)*avg_hrs)</f>
        <v>0</v>
      </c>
      <c r="DR79" s="255">
        <f>IF(OR($C79="Non-Labour",$C79="Labour-related"),IF(Inputs!$DT79=$F$1,Inputs!DR79,Inputs!DR79*'Key assumptions'!$H$118),$F79*N(BL79)*avg_hrs)</f>
        <v>0</v>
      </c>
      <c r="DT79" s="133" t="s">
        <v>213</v>
      </c>
      <c r="DU79" s="304"/>
      <c r="DV79" s="304"/>
      <c r="DW79" s="304"/>
      <c r="DX79" s="304"/>
      <c r="DY79" s="304"/>
      <c r="DZ79" s="304"/>
      <c r="EA79" s="255">
        <v>11269.714285714284</v>
      </c>
      <c r="EB79" s="255">
        <v>8452.2857142857138</v>
      </c>
      <c r="EC79" s="255">
        <v>0</v>
      </c>
      <c r="ED79" s="255">
        <f t="shared" si="11"/>
        <v>0</v>
      </c>
      <c r="EE79" s="255">
        <f t="shared" si="11"/>
        <v>0</v>
      </c>
      <c r="EF79" s="255">
        <f t="shared" si="12"/>
        <v>19722</v>
      </c>
    </row>
    <row r="80" spans="1:136" x14ac:dyDescent="0.4">
      <c r="A80" s="133" t="str">
        <f>Inputs!A80</f>
        <v>Land and Environment</v>
      </c>
      <c r="B80" s="133" t="str">
        <f>Inputs!B80</f>
        <v>N/A</v>
      </c>
      <c r="C80" s="133" t="str">
        <f>Inputs!C80</f>
        <v>Internal Labour</v>
      </c>
      <c r="D80" s="133">
        <f>Inputs!D80</f>
        <v>606809</v>
      </c>
      <c r="E80" s="133" t="str">
        <f>Inputs!E80</f>
        <v>Property Officer - Senior</v>
      </c>
      <c r="F80" s="290">
        <f>IF(Inputs!DT80=$F$1,Inputs!F80,
IF(Inputs!DT80='Key assumptions'!$E$118,Inputs!F80*'Key assumptions'!$H$118,Inputs!F80*'Key assumptions'!$H$119))</f>
        <v>293.18</v>
      </c>
      <c r="G80" s="290">
        <f>IF(Inputs!DT80=$F$1,Inputs!G80,Inputs!G80*'Key assumptions'!$H$118)</f>
        <v>131</v>
      </c>
      <c r="H80" s="281"/>
      <c r="I80" s="281"/>
      <c r="J80" s="281"/>
      <c r="K80" s="281"/>
      <c r="L80" s="281"/>
      <c r="M80" s="389" t="str">
        <f>Inputs!M80</f>
        <v>[C-i-C]</v>
      </c>
      <c r="N80" s="389" t="str">
        <f>Inputs!N80</f>
        <v>[C-i-C]</v>
      </c>
      <c r="O80" s="389" t="str">
        <f>Inputs!O80</f>
        <v>[C-i-C]</v>
      </c>
      <c r="P80" s="389" t="str">
        <f>Inputs!P80</f>
        <v>[C-i-C]</v>
      </c>
      <c r="Q80" s="389" t="str">
        <f>Inputs!Q80</f>
        <v>[C-i-C]</v>
      </c>
      <c r="R80" s="389" t="str">
        <f>Inputs!R80</f>
        <v>[C-i-C]</v>
      </c>
      <c r="S80" s="389" t="str">
        <f>Inputs!S80</f>
        <v>[C-i-C]</v>
      </c>
      <c r="T80" s="389" t="str">
        <f>Inputs!T80</f>
        <v>[C-i-C]</v>
      </c>
      <c r="U80" s="389" t="str">
        <f>Inputs!U80</f>
        <v>[C-i-C]</v>
      </c>
      <c r="V80" s="389" t="str">
        <f>Inputs!V80</f>
        <v>[C-i-C]</v>
      </c>
      <c r="W80" s="389" t="str">
        <f>Inputs!W80</f>
        <v>[C-i-C]</v>
      </c>
      <c r="X80" s="389" t="str">
        <f>Inputs!X80</f>
        <v>[C-i-C]</v>
      </c>
      <c r="Y80" s="389" t="str">
        <f>Inputs!Y80</f>
        <v>[C-i-C]</v>
      </c>
      <c r="Z80" s="389" t="str">
        <f>Inputs!Z80</f>
        <v>[C-i-C]</v>
      </c>
      <c r="AA80" s="389" t="str">
        <f>Inputs!AA80</f>
        <v>[C-i-C]</v>
      </c>
      <c r="AB80" s="389" t="str">
        <f>Inputs!AB80</f>
        <v>[C-i-C]</v>
      </c>
      <c r="AC80" s="389" t="str">
        <f>Inputs!AC80</f>
        <v>[C-i-C]</v>
      </c>
      <c r="AD80" s="389" t="str">
        <f>Inputs!AD80</f>
        <v>[C-i-C]</v>
      </c>
      <c r="AE80" s="389" t="str">
        <f>Inputs!AE80</f>
        <v>[C-i-C]</v>
      </c>
      <c r="AF80" s="389" t="str">
        <f>Inputs!AF80</f>
        <v>[C-i-C]</v>
      </c>
      <c r="AG80" s="389" t="str">
        <f>Inputs!AG80</f>
        <v>[C-i-C]</v>
      </c>
      <c r="AH80" s="389" t="str">
        <f>Inputs!AH80</f>
        <v>[C-i-C]</v>
      </c>
      <c r="AI80" s="254">
        <f>Inputs!AI80</f>
        <v>0</v>
      </c>
      <c r="AJ80" s="254">
        <f>Inputs!AJ80</f>
        <v>0</v>
      </c>
      <c r="AK80" s="254">
        <f>Inputs!AK80</f>
        <v>0</v>
      </c>
      <c r="AL80" s="254">
        <f>Inputs!AL80</f>
        <v>0</v>
      </c>
      <c r="AM80" s="254">
        <f>Inputs!AM80</f>
        <v>0</v>
      </c>
      <c r="AN80" s="254">
        <f>Inputs!AN80</f>
        <v>0</v>
      </c>
      <c r="AO80" s="254">
        <f>Inputs!AO80</f>
        <v>0</v>
      </c>
      <c r="AP80" s="254">
        <f>Inputs!AP80</f>
        <v>0</v>
      </c>
      <c r="AQ80" s="254">
        <f>Inputs!AQ80</f>
        <v>0</v>
      </c>
      <c r="AR80" s="254">
        <f>Inputs!AR80</f>
        <v>0</v>
      </c>
      <c r="AS80" s="254">
        <f>Inputs!AS80</f>
        <v>0</v>
      </c>
      <c r="AT80" s="254">
        <f>Inputs!AT80</f>
        <v>0</v>
      </c>
      <c r="AU80" s="254">
        <f>Inputs!AU80</f>
        <v>0</v>
      </c>
      <c r="AV80" s="254">
        <f>Inputs!AV80</f>
        <v>0</v>
      </c>
      <c r="AW80" s="254">
        <f>Inputs!AW80</f>
        <v>0</v>
      </c>
      <c r="AX80" s="254">
        <f>Inputs!AX80</f>
        <v>0</v>
      </c>
      <c r="AY80" s="254">
        <f>Inputs!AY80</f>
        <v>0</v>
      </c>
      <c r="AZ80" s="254">
        <f>Inputs!AZ80</f>
        <v>0</v>
      </c>
      <c r="BA80" s="254">
        <f>Inputs!BA80</f>
        <v>0</v>
      </c>
      <c r="BB80" s="254">
        <f>Inputs!BB80</f>
        <v>0</v>
      </c>
      <c r="BC80" s="254">
        <f>Inputs!BC80</f>
        <v>0</v>
      </c>
      <c r="BD80" s="254">
        <f>Inputs!BD80</f>
        <v>0</v>
      </c>
      <c r="BE80" s="254">
        <f>Inputs!BE80</f>
        <v>0</v>
      </c>
      <c r="BF80" s="254">
        <f>Inputs!BF80</f>
        <v>0</v>
      </c>
      <c r="BG80" s="254">
        <f>Inputs!BG80</f>
        <v>0</v>
      </c>
      <c r="BH80" s="254">
        <f>Inputs!BH80</f>
        <v>0</v>
      </c>
      <c r="BI80" s="254">
        <f>Inputs!BI80</f>
        <v>0</v>
      </c>
      <c r="BJ80" s="254">
        <f>Inputs!BJ80</f>
        <v>0</v>
      </c>
      <c r="BK80" s="254">
        <f>Inputs!BK80</f>
        <v>0</v>
      </c>
      <c r="BL80" s="254">
        <f>Inputs!BL80</f>
        <v>0</v>
      </c>
      <c r="BN80" s="255">
        <f>IF(OR($C80="Non-Labour",$C80="Labour-related"),IF(Inputs!$DT80=$F$1,Inputs!BN80,Inputs!BN80*'Key assumptions'!$H$118),$F80*N(H80)*avg_hrs)</f>
        <v>0</v>
      </c>
      <c r="BO80" s="255">
        <f>IF(OR($C80="Non-Labour",$C80="Labour-related"),IF(Inputs!$DT80=$F$1,Inputs!BO80,Inputs!BO80*'Key assumptions'!$H$118),$F80*N(I80)*avg_hrs)</f>
        <v>0</v>
      </c>
      <c r="BP80" s="255">
        <f>IF(OR($C80="Non-Labour",$C80="Labour-related"),IF(Inputs!$DT80=$F$1,Inputs!BP80,Inputs!BP80*'Key assumptions'!$H$118),$F80*N(J80)*avg_hrs)</f>
        <v>0</v>
      </c>
      <c r="BQ80" s="255">
        <f>IF(OR($C80="Non-Labour",$C80="Labour-related"),IF(Inputs!$DT80=$F$1,Inputs!BQ80,Inputs!BQ80*'Key assumptions'!$H$118),$F80*N(K80)*avg_hrs)</f>
        <v>0</v>
      </c>
      <c r="BR80" s="255">
        <f>IF(OR($C80="Non-Labour",$C80="Labour-related"),IF(Inputs!$DT80=$F$1,Inputs!BR80,Inputs!BR80*'Key assumptions'!$H$118),$F80*N(L80)*avg_hrs)</f>
        <v>0</v>
      </c>
      <c r="BS80" s="390" t="s">
        <v>411</v>
      </c>
      <c r="BT80" s="390" t="s">
        <v>411</v>
      </c>
      <c r="BU80" s="390" t="s">
        <v>411</v>
      </c>
      <c r="BV80" s="390" t="s">
        <v>411</v>
      </c>
      <c r="BW80" s="390" t="s">
        <v>411</v>
      </c>
      <c r="BX80" s="390" t="s">
        <v>411</v>
      </c>
      <c r="BY80" s="390" t="s">
        <v>411</v>
      </c>
      <c r="BZ80" s="390" t="s">
        <v>411</v>
      </c>
      <c r="CA80" s="390" t="s">
        <v>411</v>
      </c>
      <c r="CB80" s="390" t="s">
        <v>411</v>
      </c>
      <c r="CC80" s="390" t="s">
        <v>411</v>
      </c>
      <c r="CD80" s="390" t="s">
        <v>411</v>
      </c>
      <c r="CE80" s="390" t="s">
        <v>411</v>
      </c>
      <c r="CF80" s="390" t="s">
        <v>411</v>
      </c>
      <c r="CG80" s="390" t="s">
        <v>411</v>
      </c>
      <c r="CH80" s="390" t="s">
        <v>411</v>
      </c>
      <c r="CI80" s="390" t="s">
        <v>411</v>
      </c>
      <c r="CJ80" s="390" t="s">
        <v>411</v>
      </c>
      <c r="CK80" s="390" t="s">
        <v>411</v>
      </c>
      <c r="CL80" s="390" t="s">
        <v>411</v>
      </c>
      <c r="CM80" s="390" t="s">
        <v>411</v>
      </c>
      <c r="CN80" s="390" t="s">
        <v>411</v>
      </c>
      <c r="CO80" s="255">
        <f>IF(OR($C80="Non-Labour",$C80="Labour-related"),IF(Inputs!$DT80=$F$1,Inputs!CO80,Inputs!CO80*'Key assumptions'!$H$118),$F80*N(AI80)*avg_hrs)</f>
        <v>0</v>
      </c>
      <c r="CP80" s="255">
        <f>IF(OR($C80="Non-Labour",$C80="Labour-related"),IF(Inputs!$DT80=$F$1,Inputs!CP80,Inputs!CP80*'Key assumptions'!$H$118),$F80*N(AJ80)*avg_hrs)</f>
        <v>0</v>
      </c>
      <c r="CQ80" s="255">
        <f>IF(OR($C80="Non-Labour",$C80="Labour-related"),IF(Inputs!$DT80=$F$1,Inputs!CQ80,Inputs!CQ80*'Key assumptions'!$H$118),$F80*N(AK80)*avg_hrs)</f>
        <v>0</v>
      </c>
      <c r="CR80" s="255">
        <f>IF(OR($C80="Non-Labour",$C80="Labour-related"),IF(Inputs!$DT80=$F$1,Inputs!CR80,Inputs!CR80*'Key assumptions'!$H$118),$F80*N(AL80)*avg_hrs)</f>
        <v>0</v>
      </c>
      <c r="CS80" s="255">
        <f>IF(OR($C80="Non-Labour",$C80="Labour-related"),IF(Inputs!$DT80=$F$1,Inputs!CS80,Inputs!CS80*'Key assumptions'!$H$118),$F80*N(AM80)*avg_hrs)</f>
        <v>0</v>
      </c>
      <c r="CT80" s="255">
        <f>IF(OR($C80="Non-Labour",$C80="Labour-related"),IF(Inputs!$DT80=$F$1,Inputs!CT80,Inputs!CT80*'Key assumptions'!$H$118),$F80*N(AN80)*avg_hrs)</f>
        <v>0</v>
      </c>
      <c r="CU80" s="255">
        <f>IF(OR($C80="Non-Labour",$C80="Labour-related"),IF(Inputs!$DT80=$F$1,Inputs!CU80,Inputs!CU80*'Key assumptions'!$H$118),$F80*N(AO80)*avg_hrs)</f>
        <v>0</v>
      </c>
      <c r="CV80" s="255">
        <f>IF(OR($C80="Non-Labour",$C80="Labour-related"),IF(Inputs!$DT80=$F$1,Inputs!CV80,Inputs!CV80*'Key assumptions'!$H$118),$F80*N(AP80)*avg_hrs)</f>
        <v>0</v>
      </c>
      <c r="CW80" s="255">
        <f>IF(OR($C80="Non-Labour",$C80="Labour-related"),IF(Inputs!$DT80=$F$1,Inputs!CW80,Inputs!CW80*'Key assumptions'!$H$118),$F80*N(AQ80)*avg_hrs)</f>
        <v>0</v>
      </c>
      <c r="CX80" s="255">
        <f>IF(OR($C80="Non-Labour",$C80="Labour-related"),IF(Inputs!$DT80=$F$1,Inputs!CX80,Inputs!CX80*'Key assumptions'!$H$118),$F80*N(AR80)*avg_hrs)</f>
        <v>0</v>
      </c>
      <c r="CY80" s="255">
        <f>IF(OR($C80="Non-Labour",$C80="Labour-related"),IF(Inputs!$DT80=$F$1,Inputs!CY80,Inputs!CY80*'Key assumptions'!$H$118),$F80*N(AS80)*avg_hrs)</f>
        <v>0</v>
      </c>
      <c r="CZ80" s="255">
        <f>IF(OR($C80="Non-Labour",$C80="Labour-related"),IF(Inputs!$DT80=$F$1,Inputs!CZ80,Inputs!CZ80*'Key assumptions'!$H$118),$F80*N(AT80)*avg_hrs)</f>
        <v>0</v>
      </c>
      <c r="DA80" s="255">
        <f>IF(OR($C80="Non-Labour",$C80="Labour-related"),IF(Inputs!$DT80=$F$1,Inputs!DA80,Inputs!DA80*'Key assumptions'!$H$118),$F80*N(AU80)*avg_hrs)</f>
        <v>0</v>
      </c>
      <c r="DB80" s="255">
        <f>IF(OR($C80="Non-Labour",$C80="Labour-related"),IF(Inputs!$DT80=$F$1,Inputs!DB80,Inputs!DB80*'Key assumptions'!$H$118),$F80*N(AV80)*avg_hrs)</f>
        <v>0</v>
      </c>
      <c r="DC80" s="255">
        <f>IF(OR($C80="Non-Labour",$C80="Labour-related"),IF(Inputs!$DT80=$F$1,Inputs!DC80,Inputs!DC80*'Key assumptions'!$H$118),$F80*N(AW80)*avg_hrs)</f>
        <v>0</v>
      </c>
      <c r="DD80" s="255">
        <f>IF(OR($C80="Non-Labour",$C80="Labour-related"),IF(Inputs!$DT80=$F$1,Inputs!DD80,Inputs!DD80*'Key assumptions'!$H$118),$F80*N(AX80)*avg_hrs)</f>
        <v>0</v>
      </c>
      <c r="DE80" s="255">
        <f>IF(OR($C80="Non-Labour",$C80="Labour-related"),IF(Inputs!$DT80=$F$1,Inputs!DE80,Inputs!DE80*'Key assumptions'!$H$118),$F80*N(AY80)*avg_hrs)</f>
        <v>0</v>
      </c>
      <c r="DF80" s="255">
        <f>IF(OR($C80="Non-Labour",$C80="Labour-related"),IF(Inputs!$DT80=$F$1,Inputs!DF80,Inputs!DF80*'Key assumptions'!$H$118),$F80*N(AZ80)*avg_hrs)</f>
        <v>0</v>
      </c>
      <c r="DG80" s="255">
        <f>IF(OR($C80="Non-Labour",$C80="Labour-related"),IF(Inputs!$DT80=$F$1,Inputs!DG80,Inputs!DG80*'Key assumptions'!$H$118),$F80*N(BA80)*avg_hrs)</f>
        <v>0</v>
      </c>
      <c r="DH80" s="255">
        <f>IF(OR($C80="Non-Labour",$C80="Labour-related"),IF(Inputs!$DT80=$F$1,Inputs!DH80,Inputs!DH80*'Key assumptions'!$H$118),$F80*N(BB80)*avg_hrs)</f>
        <v>0</v>
      </c>
      <c r="DI80" s="255">
        <f>IF(OR($C80="Non-Labour",$C80="Labour-related"),IF(Inputs!$DT80=$F$1,Inputs!DI80,Inputs!DI80*'Key assumptions'!$H$118),$F80*N(BC80)*avg_hrs)</f>
        <v>0</v>
      </c>
      <c r="DJ80" s="255">
        <f>IF(OR($C80="Non-Labour",$C80="Labour-related"),IF(Inputs!$DT80=$F$1,Inputs!DJ80,Inputs!DJ80*'Key assumptions'!$H$118),$F80*N(BD80)*avg_hrs)</f>
        <v>0</v>
      </c>
      <c r="DK80" s="255">
        <f>IF(OR($C80="Non-Labour",$C80="Labour-related"),IF(Inputs!$DT80=$F$1,Inputs!DK80,Inputs!DK80*'Key assumptions'!$H$118),$F80*N(BE80)*avg_hrs)</f>
        <v>0</v>
      </c>
      <c r="DL80" s="255">
        <f>IF(OR($C80="Non-Labour",$C80="Labour-related"),IF(Inputs!$DT80=$F$1,Inputs!DL80,Inputs!DL80*'Key assumptions'!$H$118),$F80*N(BF80)*avg_hrs)</f>
        <v>0</v>
      </c>
      <c r="DM80" s="255">
        <f>IF(OR($C80="Non-Labour",$C80="Labour-related"),IF(Inputs!$DT80=$F$1,Inputs!DM80,Inputs!DM80*'Key assumptions'!$H$118),$F80*N(BG80)*avg_hrs)</f>
        <v>0</v>
      </c>
      <c r="DN80" s="255">
        <f>IF(OR($C80="Non-Labour",$C80="Labour-related"),IF(Inputs!$DT80=$F$1,Inputs!DN80,Inputs!DN80*'Key assumptions'!$H$118),$F80*N(BH80)*avg_hrs)</f>
        <v>0</v>
      </c>
      <c r="DO80" s="255">
        <f>IF(OR($C80="Non-Labour",$C80="Labour-related"),IF(Inputs!$DT80=$F$1,Inputs!DO80,Inputs!DO80*'Key assumptions'!$H$118),$F80*N(BI80)*avg_hrs)</f>
        <v>0</v>
      </c>
      <c r="DP80" s="255">
        <f>IF(OR($C80="Non-Labour",$C80="Labour-related"),IF(Inputs!$DT80=$F$1,Inputs!DP80,Inputs!DP80*'Key assumptions'!$H$118),$F80*N(BJ80)*avg_hrs)</f>
        <v>0</v>
      </c>
      <c r="DQ80" s="255">
        <f>IF(OR($C80="Non-Labour",$C80="Labour-related"),IF(Inputs!$DT80=$F$1,Inputs!DQ80,Inputs!DQ80*'Key assumptions'!$H$118),$F80*N(BK80)*avg_hrs)</f>
        <v>0</v>
      </c>
      <c r="DR80" s="255">
        <f>IF(OR($C80="Non-Labour",$C80="Labour-related"),IF(Inputs!$DT80=$F$1,Inputs!DR80,Inputs!DR80*'Key assumptions'!$H$118),$F80*N(BL80)*avg_hrs)</f>
        <v>0</v>
      </c>
      <c r="DT80" s="133" t="s">
        <v>213</v>
      </c>
      <c r="DU80" s="304"/>
      <c r="DV80" s="304"/>
      <c r="DW80" s="304"/>
      <c r="DX80" s="304"/>
      <c r="DY80" s="304"/>
      <c r="DZ80" s="304"/>
      <c r="EA80" s="255">
        <v>12564.857142857143</v>
      </c>
      <c r="EB80" s="255">
        <v>9423.6428571428569</v>
      </c>
      <c r="EC80" s="255">
        <v>0</v>
      </c>
      <c r="ED80" s="255">
        <f t="shared" si="11"/>
        <v>0</v>
      </c>
      <c r="EE80" s="255">
        <f t="shared" si="11"/>
        <v>0</v>
      </c>
      <c r="EF80" s="255">
        <f t="shared" si="12"/>
        <v>21988.5</v>
      </c>
    </row>
    <row r="81" spans="1:136" x14ac:dyDescent="0.4">
      <c r="A81" s="133" t="str">
        <f>Inputs!A81</f>
        <v>Land and Environment</v>
      </c>
      <c r="B81" s="133" t="str">
        <f>Inputs!B81</f>
        <v>N/A</v>
      </c>
      <c r="C81" s="133" t="str">
        <f>Inputs!C81</f>
        <v>Internal Labour</v>
      </c>
      <c r="D81" s="133">
        <f>Inputs!D81</f>
        <v>606809</v>
      </c>
      <c r="E81" s="133" t="str">
        <f>Inputs!E81</f>
        <v>Legal Counsel Senior</v>
      </c>
      <c r="F81" s="290">
        <f>IF(Inputs!DT81=$F$1,Inputs!F81,
IF(Inputs!DT81='Key assumptions'!$E$118,Inputs!F81*'Key assumptions'!$H$118,Inputs!F81*'Key assumptions'!$H$119))</f>
        <v>316.45</v>
      </c>
      <c r="G81" s="290">
        <f>IF(Inputs!DT81=$F$1,Inputs!G81,Inputs!G81*'Key assumptions'!$H$118)</f>
        <v>141.4</v>
      </c>
      <c r="H81" s="281"/>
      <c r="I81" s="281"/>
      <c r="J81" s="281"/>
      <c r="K81" s="281"/>
      <c r="L81" s="281"/>
      <c r="M81" s="389" t="str">
        <f>Inputs!M81</f>
        <v>[C-i-C]</v>
      </c>
      <c r="N81" s="389" t="str">
        <f>Inputs!N81</f>
        <v>[C-i-C]</v>
      </c>
      <c r="O81" s="389" t="str">
        <f>Inputs!O81</f>
        <v>[C-i-C]</v>
      </c>
      <c r="P81" s="389" t="str">
        <f>Inputs!P81</f>
        <v>[C-i-C]</v>
      </c>
      <c r="Q81" s="389" t="str">
        <f>Inputs!Q81</f>
        <v>[C-i-C]</v>
      </c>
      <c r="R81" s="389" t="str">
        <f>Inputs!R81</f>
        <v>[C-i-C]</v>
      </c>
      <c r="S81" s="389" t="str">
        <f>Inputs!S81</f>
        <v>[C-i-C]</v>
      </c>
      <c r="T81" s="389" t="str">
        <f>Inputs!T81</f>
        <v>[C-i-C]</v>
      </c>
      <c r="U81" s="389" t="str">
        <f>Inputs!U81</f>
        <v>[C-i-C]</v>
      </c>
      <c r="V81" s="389" t="str">
        <f>Inputs!V81</f>
        <v>[C-i-C]</v>
      </c>
      <c r="W81" s="389" t="str">
        <f>Inputs!W81</f>
        <v>[C-i-C]</v>
      </c>
      <c r="X81" s="389" t="str">
        <f>Inputs!X81</f>
        <v>[C-i-C]</v>
      </c>
      <c r="Y81" s="389" t="str">
        <f>Inputs!Y81</f>
        <v>[C-i-C]</v>
      </c>
      <c r="Z81" s="389" t="str">
        <f>Inputs!Z81</f>
        <v>[C-i-C]</v>
      </c>
      <c r="AA81" s="389" t="str">
        <f>Inputs!AA81</f>
        <v>[C-i-C]</v>
      </c>
      <c r="AB81" s="389" t="str">
        <f>Inputs!AB81</f>
        <v>[C-i-C]</v>
      </c>
      <c r="AC81" s="389" t="str">
        <f>Inputs!AC81</f>
        <v>[C-i-C]</v>
      </c>
      <c r="AD81" s="389" t="str">
        <f>Inputs!AD81</f>
        <v>[C-i-C]</v>
      </c>
      <c r="AE81" s="389" t="str">
        <f>Inputs!AE81</f>
        <v>[C-i-C]</v>
      </c>
      <c r="AF81" s="389" t="str">
        <f>Inputs!AF81</f>
        <v>[C-i-C]</v>
      </c>
      <c r="AG81" s="389" t="str">
        <f>Inputs!AG81</f>
        <v>[C-i-C]</v>
      </c>
      <c r="AH81" s="389" t="str">
        <f>Inputs!AH81</f>
        <v>[C-i-C]</v>
      </c>
      <c r="AI81" s="254">
        <f>Inputs!AI81</f>
        <v>0</v>
      </c>
      <c r="AJ81" s="254">
        <f>Inputs!AJ81</f>
        <v>0</v>
      </c>
      <c r="AK81" s="254">
        <f>Inputs!AK81</f>
        <v>0</v>
      </c>
      <c r="AL81" s="254">
        <f>Inputs!AL81</f>
        <v>0</v>
      </c>
      <c r="AM81" s="254">
        <f>Inputs!AM81</f>
        <v>0</v>
      </c>
      <c r="AN81" s="254">
        <f>Inputs!AN81</f>
        <v>7.1428571428571425E-2</v>
      </c>
      <c r="AO81" s="254">
        <f>Inputs!AO81</f>
        <v>7.1428571428571425E-2</v>
      </c>
      <c r="AP81" s="254">
        <f>Inputs!AP81</f>
        <v>7.1428571428571425E-2</v>
      </c>
      <c r="AQ81" s="254">
        <f>Inputs!AQ81</f>
        <v>7.1428571428571425E-2</v>
      </c>
      <c r="AR81" s="254">
        <f>Inputs!AR81</f>
        <v>0.21428571428571427</v>
      </c>
      <c r="AS81" s="254">
        <f>Inputs!AS81</f>
        <v>0.21428571428571427</v>
      </c>
      <c r="AT81" s="254">
        <f>Inputs!AT81</f>
        <v>0.21428571428571427</v>
      </c>
      <c r="AU81" s="254">
        <f>Inputs!AU81</f>
        <v>0.21428571428571427</v>
      </c>
      <c r="AV81" s="254">
        <f>Inputs!AV81</f>
        <v>0</v>
      </c>
      <c r="AW81" s="254">
        <f>Inputs!AW81</f>
        <v>0</v>
      </c>
      <c r="AX81" s="254">
        <f>Inputs!AX81</f>
        <v>0</v>
      </c>
      <c r="AY81" s="254">
        <f>Inputs!AY81</f>
        <v>0</v>
      </c>
      <c r="AZ81" s="254">
        <f>Inputs!AZ81</f>
        <v>0</v>
      </c>
      <c r="BA81" s="254">
        <f>Inputs!BA81</f>
        <v>0</v>
      </c>
      <c r="BB81" s="254">
        <f>Inputs!BB81</f>
        <v>0</v>
      </c>
      <c r="BC81" s="254">
        <f>Inputs!BC81</f>
        <v>0</v>
      </c>
      <c r="BD81" s="254">
        <f>Inputs!BD81</f>
        <v>0</v>
      </c>
      <c r="BE81" s="254">
        <f>Inputs!BE81</f>
        <v>0</v>
      </c>
      <c r="BF81" s="254">
        <f>Inputs!BF81</f>
        <v>0</v>
      </c>
      <c r="BG81" s="254">
        <f>Inputs!BG81</f>
        <v>0</v>
      </c>
      <c r="BH81" s="254">
        <f>Inputs!BH81</f>
        <v>0</v>
      </c>
      <c r="BI81" s="254">
        <f>Inputs!BI81</f>
        <v>0</v>
      </c>
      <c r="BJ81" s="254">
        <f>Inputs!BJ81</f>
        <v>0</v>
      </c>
      <c r="BK81" s="254">
        <f>Inputs!BK81</f>
        <v>0</v>
      </c>
      <c r="BL81" s="254">
        <f>Inputs!BL81</f>
        <v>0</v>
      </c>
      <c r="BN81" s="255">
        <f>IF(OR($C81="Non-Labour",$C81="Labour-related"),IF(Inputs!$DT81=$F$1,Inputs!BN81,Inputs!BN81*'Key assumptions'!$H$118),$F81*N(H81)*avg_hrs)</f>
        <v>0</v>
      </c>
      <c r="BO81" s="255">
        <f>IF(OR($C81="Non-Labour",$C81="Labour-related"),IF(Inputs!$DT81=$F$1,Inputs!BO81,Inputs!BO81*'Key assumptions'!$H$118),$F81*N(I81)*avg_hrs)</f>
        <v>0</v>
      </c>
      <c r="BP81" s="255">
        <f>IF(OR($C81="Non-Labour",$C81="Labour-related"),IF(Inputs!$DT81=$F$1,Inputs!BP81,Inputs!BP81*'Key assumptions'!$H$118),$F81*N(J81)*avg_hrs)</f>
        <v>0</v>
      </c>
      <c r="BQ81" s="255">
        <f>IF(OR($C81="Non-Labour",$C81="Labour-related"),IF(Inputs!$DT81=$F$1,Inputs!BQ81,Inputs!BQ81*'Key assumptions'!$H$118),$F81*N(K81)*avg_hrs)</f>
        <v>0</v>
      </c>
      <c r="BR81" s="255">
        <f>IF(OR($C81="Non-Labour",$C81="Labour-related"),IF(Inputs!$DT81=$F$1,Inputs!BR81,Inputs!BR81*'Key assumptions'!$H$118),$F81*N(L81)*avg_hrs)</f>
        <v>0</v>
      </c>
      <c r="BS81" s="390" t="s">
        <v>411</v>
      </c>
      <c r="BT81" s="390" t="s">
        <v>411</v>
      </c>
      <c r="BU81" s="390" t="s">
        <v>411</v>
      </c>
      <c r="BV81" s="390" t="s">
        <v>411</v>
      </c>
      <c r="BW81" s="390" t="s">
        <v>411</v>
      </c>
      <c r="BX81" s="390" t="s">
        <v>411</v>
      </c>
      <c r="BY81" s="390" t="s">
        <v>411</v>
      </c>
      <c r="BZ81" s="390" t="s">
        <v>411</v>
      </c>
      <c r="CA81" s="390" t="s">
        <v>411</v>
      </c>
      <c r="CB81" s="390" t="s">
        <v>411</v>
      </c>
      <c r="CC81" s="390" t="s">
        <v>411</v>
      </c>
      <c r="CD81" s="390" t="s">
        <v>411</v>
      </c>
      <c r="CE81" s="390" t="s">
        <v>411</v>
      </c>
      <c r="CF81" s="390" t="s">
        <v>411</v>
      </c>
      <c r="CG81" s="390" t="s">
        <v>411</v>
      </c>
      <c r="CH81" s="390" t="s">
        <v>411</v>
      </c>
      <c r="CI81" s="390" t="s">
        <v>411</v>
      </c>
      <c r="CJ81" s="390" t="s">
        <v>411</v>
      </c>
      <c r="CK81" s="390" t="s">
        <v>411</v>
      </c>
      <c r="CL81" s="390" t="s">
        <v>411</v>
      </c>
      <c r="CM81" s="390" t="s">
        <v>411</v>
      </c>
      <c r="CN81" s="390" t="s">
        <v>411</v>
      </c>
      <c r="CO81" s="255">
        <f>IF(OR($C81="Non-Labour",$C81="Labour-related"),IF(Inputs!$DT81=$F$1,Inputs!CO81,Inputs!CO81*'Key assumptions'!$H$118),$F81*N(AI81)*avg_hrs)</f>
        <v>0</v>
      </c>
      <c r="CP81" s="255">
        <f>IF(OR($C81="Non-Labour",$C81="Labour-related"),IF(Inputs!$DT81=$F$1,Inputs!CP81,Inputs!CP81*'Key assumptions'!$H$118),$F81*N(AJ81)*avg_hrs)</f>
        <v>0</v>
      </c>
      <c r="CQ81" s="255">
        <f>IF(OR($C81="Non-Labour",$C81="Labour-related"),IF(Inputs!$DT81=$F$1,Inputs!CQ81,Inputs!CQ81*'Key assumptions'!$H$118),$F81*N(AK81)*avg_hrs)</f>
        <v>0</v>
      </c>
      <c r="CR81" s="255">
        <f>IF(OR($C81="Non-Labour",$C81="Labour-related"),IF(Inputs!$DT81=$F$1,Inputs!CR81,Inputs!CR81*'Key assumptions'!$H$118),$F81*N(AL81)*avg_hrs)</f>
        <v>0</v>
      </c>
      <c r="CS81" s="255">
        <f>IF(OR($C81="Non-Labour",$C81="Labour-related"),IF(Inputs!$DT81=$F$1,Inputs!CS81,Inputs!CS81*'Key assumptions'!$H$118),$F81*N(AM81)*avg_hrs)</f>
        <v>0</v>
      </c>
      <c r="CT81" s="255">
        <f>IF(OR($C81="Non-Labour",$C81="Labour-related"),IF(Inputs!$DT81=$F$1,Inputs!CT81,Inputs!CT81*'Key assumptions'!$H$118),$F81*N(AN81)*avg_hrs)</f>
        <v>3390.5357142857142</v>
      </c>
      <c r="CU81" s="255">
        <f>IF(OR($C81="Non-Labour",$C81="Labour-related"),IF(Inputs!$DT81=$F$1,Inputs!CU81,Inputs!CU81*'Key assumptions'!$H$118),$F81*N(AO81)*avg_hrs)</f>
        <v>3390.5357142857142</v>
      </c>
      <c r="CV81" s="255">
        <f>IF(OR($C81="Non-Labour",$C81="Labour-related"),IF(Inputs!$DT81=$F$1,Inputs!CV81,Inputs!CV81*'Key assumptions'!$H$118),$F81*N(AP81)*avg_hrs)</f>
        <v>3390.5357142857142</v>
      </c>
      <c r="CW81" s="255">
        <f>IF(OR($C81="Non-Labour",$C81="Labour-related"),IF(Inputs!$DT81=$F$1,Inputs!CW81,Inputs!CW81*'Key assumptions'!$H$118),$F81*N(AQ81)*avg_hrs)</f>
        <v>3390.5357142857142</v>
      </c>
      <c r="CX81" s="255">
        <f>IF(OR($C81="Non-Labour",$C81="Labour-related"),IF(Inputs!$DT81=$F$1,Inputs!CX81,Inputs!CX81*'Key assumptions'!$H$118),$F81*N(AR81)*avg_hrs)</f>
        <v>10171.607142857143</v>
      </c>
      <c r="CY81" s="255">
        <f>IF(OR($C81="Non-Labour",$C81="Labour-related"),IF(Inputs!$DT81=$F$1,Inputs!CY81,Inputs!CY81*'Key assumptions'!$H$118),$F81*N(AS81)*avg_hrs)</f>
        <v>10171.607142857143</v>
      </c>
      <c r="CZ81" s="255">
        <f>IF(OR($C81="Non-Labour",$C81="Labour-related"),IF(Inputs!$DT81=$F$1,Inputs!CZ81,Inputs!CZ81*'Key assumptions'!$H$118),$F81*N(AT81)*avg_hrs)</f>
        <v>10171.607142857143</v>
      </c>
      <c r="DA81" s="255">
        <f>IF(OR($C81="Non-Labour",$C81="Labour-related"),IF(Inputs!$DT81=$F$1,Inputs!DA81,Inputs!DA81*'Key assumptions'!$H$118),$F81*N(AU81)*avg_hrs)</f>
        <v>10171.607142857143</v>
      </c>
      <c r="DB81" s="255">
        <f>IF(OR($C81="Non-Labour",$C81="Labour-related"),IF(Inputs!$DT81=$F$1,Inputs!DB81,Inputs!DB81*'Key assumptions'!$H$118),$F81*N(AV81)*avg_hrs)</f>
        <v>0</v>
      </c>
      <c r="DC81" s="255">
        <f>IF(OR($C81="Non-Labour",$C81="Labour-related"),IF(Inputs!$DT81=$F$1,Inputs!DC81,Inputs!DC81*'Key assumptions'!$H$118),$F81*N(AW81)*avg_hrs)</f>
        <v>0</v>
      </c>
      <c r="DD81" s="255">
        <f>IF(OR($C81="Non-Labour",$C81="Labour-related"),IF(Inputs!$DT81=$F$1,Inputs!DD81,Inputs!DD81*'Key assumptions'!$H$118),$F81*N(AX81)*avg_hrs)</f>
        <v>0</v>
      </c>
      <c r="DE81" s="255">
        <f>IF(OR($C81="Non-Labour",$C81="Labour-related"),IF(Inputs!$DT81=$F$1,Inputs!DE81,Inputs!DE81*'Key assumptions'!$H$118),$F81*N(AY81)*avg_hrs)</f>
        <v>0</v>
      </c>
      <c r="DF81" s="255">
        <f>IF(OR($C81="Non-Labour",$C81="Labour-related"),IF(Inputs!$DT81=$F$1,Inputs!DF81,Inputs!DF81*'Key assumptions'!$H$118),$F81*N(AZ81)*avg_hrs)</f>
        <v>0</v>
      </c>
      <c r="DG81" s="255">
        <f>IF(OR($C81="Non-Labour",$C81="Labour-related"),IF(Inputs!$DT81=$F$1,Inputs!DG81,Inputs!DG81*'Key assumptions'!$H$118),$F81*N(BA81)*avg_hrs)</f>
        <v>0</v>
      </c>
      <c r="DH81" s="255">
        <f>IF(OR($C81="Non-Labour",$C81="Labour-related"),IF(Inputs!$DT81=$F$1,Inputs!DH81,Inputs!DH81*'Key assumptions'!$H$118),$F81*N(BB81)*avg_hrs)</f>
        <v>0</v>
      </c>
      <c r="DI81" s="255">
        <f>IF(OR($C81="Non-Labour",$C81="Labour-related"),IF(Inputs!$DT81=$F$1,Inputs!DI81,Inputs!DI81*'Key assumptions'!$H$118),$F81*N(BC81)*avg_hrs)</f>
        <v>0</v>
      </c>
      <c r="DJ81" s="255">
        <f>IF(OR($C81="Non-Labour",$C81="Labour-related"),IF(Inputs!$DT81=$F$1,Inputs!DJ81,Inputs!DJ81*'Key assumptions'!$H$118),$F81*N(BD81)*avg_hrs)</f>
        <v>0</v>
      </c>
      <c r="DK81" s="255">
        <f>IF(OR($C81="Non-Labour",$C81="Labour-related"),IF(Inputs!$DT81=$F$1,Inputs!DK81,Inputs!DK81*'Key assumptions'!$H$118),$F81*N(BE81)*avg_hrs)</f>
        <v>0</v>
      </c>
      <c r="DL81" s="255">
        <f>IF(OR($C81="Non-Labour",$C81="Labour-related"),IF(Inputs!$DT81=$F$1,Inputs!DL81,Inputs!DL81*'Key assumptions'!$H$118),$F81*N(BF81)*avg_hrs)</f>
        <v>0</v>
      </c>
      <c r="DM81" s="255">
        <f>IF(OR($C81="Non-Labour",$C81="Labour-related"),IF(Inputs!$DT81=$F$1,Inputs!DM81,Inputs!DM81*'Key assumptions'!$H$118),$F81*N(BG81)*avg_hrs)</f>
        <v>0</v>
      </c>
      <c r="DN81" s="255">
        <f>IF(OR($C81="Non-Labour",$C81="Labour-related"),IF(Inputs!$DT81=$F$1,Inputs!DN81,Inputs!DN81*'Key assumptions'!$H$118),$F81*N(BH81)*avg_hrs)</f>
        <v>0</v>
      </c>
      <c r="DO81" s="255">
        <f>IF(OR($C81="Non-Labour",$C81="Labour-related"),IF(Inputs!$DT81=$F$1,Inputs!DO81,Inputs!DO81*'Key assumptions'!$H$118),$F81*N(BI81)*avg_hrs)</f>
        <v>0</v>
      </c>
      <c r="DP81" s="255">
        <f>IF(OR($C81="Non-Labour",$C81="Labour-related"),IF(Inputs!$DT81=$F$1,Inputs!DP81,Inputs!DP81*'Key assumptions'!$H$118),$F81*N(BJ81)*avg_hrs)</f>
        <v>0</v>
      </c>
      <c r="DQ81" s="255">
        <f>IF(OR($C81="Non-Labour",$C81="Labour-related"),IF(Inputs!$DT81=$F$1,Inputs!DQ81,Inputs!DQ81*'Key assumptions'!$H$118),$F81*N(BK81)*avg_hrs)</f>
        <v>0</v>
      </c>
      <c r="DR81" s="255">
        <f>IF(OR($C81="Non-Labour",$C81="Labour-related"),IF(Inputs!$DT81=$F$1,Inputs!DR81,Inputs!DR81*'Key assumptions'!$H$118),$F81*N(BL81)*avg_hrs)</f>
        <v>0</v>
      </c>
      <c r="DT81" s="133" t="s">
        <v>213</v>
      </c>
      <c r="DU81" s="304"/>
      <c r="DV81" s="304"/>
      <c r="DW81" s="304"/>
      <c r="DX81" s="304"/>
      <c r="DY81" s="304"/>
      <c r="DZ81" s="304"/>
      <c r="EA81" s="255">
        <v>0</v>
      </c>
      <c r="EB81" s="255">
        <v>11866.875</v>
      </c>
      <c r="EC81" s="255">
        <v>3390.5357142857142</v>
      </c>
      <c r="ED81" s="255">
        <f t="shared" si="11"/>
        <v>50858.035714285717</v>
      </c>
      <c r="EE81" s="255">
        <f t="shared" si="11"/>
        <v>0</v>
      </c>
      <c r="EF81" s="255">
        <f t="shared" si="12"/>
        <v>66115.446428571435</v>
      </c>
    </row>
    <row r="82" spans="1:136" x14ac:dyDescent="0.4">
      <c r="A82" s="133" t="str">
        <f>Inputs!A82</f>
        <v/>
      </c>
      <c r="B82" s="133" t="str">
        <f>Inputs!B82</f>
        <v/>
      </c>
      <c r="C82" s="133" t="str">
        <f>Inputs!C82</f>
        <v/>
      </c>
      <c r="D82" s="133">
        <f>Inputs!D82</f>
        <v>634997</v>
      </c>
      <c r="E82" s="133" t="str">
        <f>Inputs!E82</f>
        <v>CWO MTP-WW1 - Construction</v>
      </c>
      <c r="F82" s="290">
        <f>IF(Inputs!DT82=$F$1,Inputs!F82,
IF(Inputs!DT82='Key assumptions'!$E$118,Inputs!F82*'Key assumptions'!$H$118,Inputs!F82*'Key assumptions'!$H$119))</f>
        <v>0</v>
      </c>
      <c r="G82" s="290">
        <f>IF(Inputs!DT82=$F$1,Inputs!G82,Inputs!G82*'Key assumptions'!$H$118)</f>
        <v>0</v>
      </c>
      <c r="H82" s="281"/>
      <c r="I82" s="281"/>
      <c r="J82" s="281"/>
      <c r="K82" s="281"/>
      <c r="L82" s="281"/>
      <c r="M82" s="389" t="str">
        <f>Inputs!M82</f>
        <v>[C-i-C]</v>
      </c>
      <c r="N82" s="389" t="str">
        <f>Inputs!N82</f>
        <v>[C-i-C]</v>
      </c>
      <c r="O82" s="389" t="str">
        <f>Inputs!O82</f>
        <v>[C-i-C]</v>
      </c>
      <c r="P82" s="389" t="str">
        <f>Inputs!P82</f>
        <v>[C-i-C]</v>
      </c>
      <c r="Q82" s="389" t="str">
        <f>Inputs!Q82</f>
        <v>[C-i-C]</v>
      </c>
      <c r="R82" s="389" t="str">
        <f>Inputs!R82</f>
        <v>[C-i-C]</v>
      </c>
      <c r="S82" s="389" t="str">
        <f>Inputs!S82</f>
        <v>[C-i-C]</v>
      </c>
      <c r="T82" s="389" t="str">
        <f>Inputs!T82</f>
        <v>[C-i-C]</v>
      </c>
      <c r="U82" s="389" t="str">
        <f>Inputs!U82</f>
        <v>[C-i-C]</v>
      </c>
      <c r="V82" s="389" t="str">
        <f>Inputs!V82</f>
        <v>[C-i-C]</v>
      </c>
      <c r="W82" s="389" t="str">
        <f>Inputs!W82</f>
        <v>[C-i-C]</v>
      </c>
      <c r="X82" s="389" t="str">
        <f>Inputs!X82</f>
        <v>[C-i-C]</v>
      </c>
      <c r="Y82" s="389" t="str">
        <f>Inputs!Y82</f>
        <v>[C-i-C]</v>
      </c>
      <c r="Z82" s="389" t="str">
        <f>Inputs!Z82</f>
        <v>[C-i-C]</v>
      </c>
      <c r="AA82" s="389" t="str">
        <f>Inputs!AA82</f>
        <v>[C-i-C]</v>
      </c>
      <c r="AB82" s="389" t="str">
        <f>Inputs!AB82</f>
        <v>[C-i-C]</v>
      </c>
      <c r="AC82" s="389" t="str">
        <f>Inputs!AC82</f>
        <v>[C-i-C]</v>
      </c>
      <c r="AD82" s="389" t="str">
        <f>Inputs!AD82</f>
        <v>[C-i-C]</v>
      </c>
      <c r="AE82" s="389" t="str">
        <f>Inputs!AE82</f>
        <v>[C-i-C]</v>
      </c>
      <c r="AF82" s="389" t="str">
        <f>Inputs!AF82</f>
        <v>[C-i-C]</v>
      </c>
      <c r="AG82" s="389" t="str">
        <f>Inputs!AG82</f>
        <v>[C-i-C]</v>
      </c>
      <c r="AH82" s="389" t="str">
        <f>Inputs!AH82</f>
        <v>[C-i-C]</v>
      </c>
      <c r="AI82" s="254" t="str">
        <f>Inputs!AI82</f>
        <v/>
      </c>
      <c r="AJ82" s="254" t="str">
        <f>Inputs!AJ82</f>
        <v/>
      </c>
      <c r="AK82" s="254" t="str">
        <f>Inputs!AK82</f>
        <v/>
      </c>
      <c r="AL82" s="254" t="str">
        <f>Inputs!AL82</f>
        <v/>
      </c>
      <c r="AM82" s="254" t="str">
        <f>Inputs!AM82</f>
        <v/>
      </c>
      <c r="AN82" s="254" t="str">
        <f>Inputs!AN82</f>
        <v/>
      </c>
      <c r="AO82" s="254" t="str">
        <f>Inputs!AO82</f>
        <v/>
      </c>
      <c r="AP82" s="254" t="str">
        <f>Inputs!AP82</f>
        <v/>
      </c>
      <c r="AQ82" s="254" t="str">
        <f>Inputs!AQ82</f>
        <v/>
      </c>
      <c r="AR82" s="254" t="str">
        <f>Inputs!AR82</f>
        <v/>
      </c>
      <c r="AS82" s="254" t="str">
        <f>Inputs!AS82</f>
        <v/>
      </c>
      <c r="AT82" s="254" t="str">
        <f>Inputs!AT82</f>
        <v/>
      </c>
      <c r="AU82" s="254" t="str">
        <f>Inputs!AU82</f>
        <v/>
      </c>
      <c r="AV82" s="254" t="str">
        <f>Inputs!AV82</f>
        <v/>
      </c>
      <c r="AW82" s="254" t="str">
        <f>Inputs!AW82</f>
        <v/>
      </c>
      <c r="AX82" s="254" t="str">
        <f>Inputs!AX82</f>
        <v/>
      </c>
      <c r="AY82" s="254" t="str">
        <f>Inputs!AY82</f>
        <v/>
      </c>
      <c r="AZ82" s="254" t="str">
        <f>Inputs!AZ82</f>
        <v/>
      </c>
      <c r="BA82" s="254" t="str">
        <f>Inputs!BA82</f>
        <v/>
      </c>
      <c r="BB82" s="254" t="str">
        <f>Inputs!BB82</f>
        <v/>
      </c>
      <c r="BC82" s="254" t="str">
        <f>Inputs!BC82</f>
        <v/>
      </c>
      <c r="BD82" s="254" t="str">
        <f>Inputs!BD82</f>
        <v/>
      </c>
      <c r="BE82" s="254" t="str">
        <f>Inputs!BE82</f>
        <v/>
      </c>
      <c r="BF82" s="254" t="str">
        <f>Inputs!BF82</f>
        <v/>
      </c>
      <c r="BG82" s="254" t="str">
        <f>Inputs!BG82</f>
        <v/>
      </c>
      <c r="BH82" s="254" t="str">
        <f>Inputs!BH82</f>
        <v/>
      </c>
      <c r="BI82" s="254" t="str">
        <f>Inputs!BI82</f>
        <v/>
      </c>
      <c r="BJ82" s="254" t="str">
        <f>Inputs!BJ82</f>
        <v/>
      </c>
      <c r="BK82" s="254" t="str">
        <f>Inputs!BK82</f>
        <v/>
      </c>
      <c r="BL82" s="254" t="str">
        <f>Inputs!BL82</f>
        <v/>
      </c>
      <c r="BN82" s="255">
        <f>IF(OR($C82="Non-Labour",$C82="Labour-related"),IF(Inputs!$DT82=$F$1,Inputs!BN82,Inputs!BN82*'Key assumptions'!$H$118),$F82*N(H82)*avg_hrs)</f>
        <v>0</v>
      </c>
      <c r="BO82" s="255">
        <f>IF(OR($C82="Non-Labour",$C82="Labour-related"),IF(Inputs!$DT82=$F$1,Inputs!BO82,Inputs!BO82*'Key assumptions'!$H$118),$F82*N(I82)*avg_hrs)</f>
        <v>0</v>
      </c>
      <c r="BP82" s="255">
        <f>IF(OR($C82="Non-Labour",$C82="Labour-related"),IF(Inputs!$DT82=$F$1,Inputs!BP82,Inputs!BP82*'Key assumptions'!$H$118),$F82*N(J82)*avg_hrs)</f>
        <v>0</v>
      </c>
      <c r="BQ82" s="255">
        <f>IF(OR($C82="Non-Labour",$C82="Labour-related"),IF(Inputs!$DT82=$F$1,Inputs!BQ82,Inputs!BQ82*'Key assumptions'!$H$118),$F82*N(K82)*avg_hrs)</f>
        <v>0</v>
      </c>
      <c r="BR82" s="255">
        <f>IF(OR($C82="Non-Labour",$C82="Labour-related"),IF(Inputs!$DT82=$F$1,Inputs!BR82,Inputs!BR82*'Key assumptions'!$H$118),$F82*N(L82)*avg_hrs)</f>
        <v>0</v>
      </c>
      <c r="BS82" s="390" t="s">
        <v>411</v>
      </c>
      <c r="BT82" s="390" t="s">
        <v>411</v>
      </c>
      <c r="BU82" s="390" t="s">
        <v>411</v>
      </c>
      <c r="BV82" s="390" t="s">
        <v>411</v>
      </c>
      <c r="BW82" s="390" t="s">
        <v>411</v>
      </c>
      <c r="BX82" s="390" t="s">
        <v>411</v>
      </c>
      <c r="BY82" s="390" t="s">
        <v>411</v>
      </c>
      <c r="BZ82" s="390" t="s">
        <v>411</v>
      </c>
      <c r="CA82" s="390" t="s">
        <v>411</v>
      </c>
      <c r="CB82" s="390" t="s">
        <v>411</v>
      </c>
      <c r="CC82" s="390" t="s">
        <v>411</v>
      </c>
      <c r="CD82" s="390" t="s">
        <v>411</v>
      </c>
      <c r="CE82" s="390" t="s">
        <v>411</v>
      </c>
      <c r="CF82" s="390" t="s">
        <v>411</v>
      </c>
      <c r="CG82" s="390" t="s">
        <v>411</v>
      </c>
      <c r="CH82" s="390" t="s">
        <v>411</v>
      </c>
      <c r="CI82" s="390" t="s">
        <v>411</v>
      </c>
      <c r="CJ82" s="390" t="s">
        <v>411</v>
      </c>
      <c r="CK82" s="390" t="s">
        <v>411</v>
      </c>
      <c r="CL82" s="390" t="s">
        <v>411</v>
      </c>
      <c r="CM82" s="390" t="s">
        <v>411</v>
      </c>
      <c r="CN82" s="390" t="s">
        <v>411</v>
      </c>
      <c r="CO82" s="255">
        <f>IF(OR($C82="Non-Labour",$C82="Labour-related"),IF(Inputs!$DT82=$F$1,Inputs!CO82,Inputs!CO82*'Key assumptions'!$H$118),$F82*N(AI82)*avg_hrs)</f>
        <v>0</v>
      </c>
      <c r="CP82" s="255">
        <f>IF(OR($C82="Non-Labour",$C82="Labour-related"),IF(Inputs!$DT82=$F$1,Inputs!CP82,Inputs!CP82*'Key assumptions'!$H$118),$F82*N(AJ82)*avg_hrs)</f>
        <v>0</v>
      </c>
      <c r="CQ82" s="255">
        <f>IF(OR($C82="Non-Labour",$C82="Labour-related"),IF(Inputs!$DT82=$F$1,Inputs!CQ82,Inputs!CQ82*'Key assumptions'!$H$118),$F82*N(AK82)*avg_hrs)</f>
        <v>0</v>
      </c>
      <c r="CR82" s="255">
        <f>IF(OR($C82="Non-Labour",$C82="Labour-related"),IF(Inputs!$DT82=$F$1,Inputs!CR82,Inputs!CR82*'Key assumptions'!$H$118),$F82*N(AL82)*avg_hrs)</f>
        <v>0</v>
      </c>
      <c r="CS82" s="255">
        <f>IF(OR($C82="Non-Labour",$C82="Labour-related"),IF(Inputs!$DT82=$F$1,Inputs!CS82,Inputs!CS82*'Key assumptions'!$H$118),$F82*N(AM82)*avg_hrs)</f>
        <v>0</v>
      </c>
      <c r="CT82" s="255">
        <f>IF(OR($C82="Non-Labour",$C82="Labour-related"),IF(Inputs!$DT82=$F$1,Inputs!CT82,Inputs!CT82*'Key assumptions'!$H$118),$F82*N(AN82)*avg_hrs)</f>
        <v>0</v>
      </c>
      <c r="CU82" s="255">
        <f>IF(OR($C82="Non-Labour",$C82="Labour-related"),IF(Inputs!$DT82=$F$1,Inputs!CU82,Inputs!CU82*'Key assumptions'!$H$118),$F82*N(AO82)*avg_hrs)</f>
        <v>0</v>
      </c>
      <c r="CV82" s="255">
        <f>IF(OR($C82="Non-Labour",$C82="Labour-related"),IF(Inputs!$DT82=$F$1,Inputs!CV82,Inputs!CV82*'Key assumptions'!$H$118),$F82*N(AP82)*avg_hrs)</f>
        <v>0</v>
      </c>
      <c r="CW82" s="255">
        <f>IF(OR($C82="Non-Labour",$C82="Labour-related"),IF(Inputs!$DT82=$F$1,Inputs!CW82,Inputs!CW82*'Key assumptions'!$H$118),$F82*N(AQ82)*avg_hrs)</f>
        <v>0</v>
      </c>
      <c r="CX82" s="255">
        <f>IF(OR($C82="Non-Labour",$C82="Labour-related"),IF(Inputs!$DT82=$F$1,Inputs!CX82,Inputs!CX82*'Key assumptions'!$H$118),$F82*N(AR82)*avg_hrs)</f>
        <v>0</v>
      </c>
      <c r="CY82" s="255">
        <f>IF(OR($C82="Non-Labour",$C82="Labour-related"),IF(Inputs!$DT82=$F$1,Inputs!CY82,Inputs!CY82*'Key assumptions'!$H$118),$F82*N(AS82)*avg_hrs)</f>
        <v>0</v>
      </c>
      <c r="CZ82" s="255">
        <f>IF(OR($C82="Non-Labour",$C82="Labour-related"),IF(Inputs!$DT82=$F$1,Inputs!CZ82,Inputs!CZ82*'Key assumptions'!$H$118),$F82*N(AT82)*avg_hrs)</f>
        <v>0</v>
      </c>
      <c r="DA82" s="255">
        <f>IF(OR($C82="Non-Labour",$C82="Labour-related"),IF(Inputs!$DT82=$F$1,Inputs!DA82,Inputs!DA82*'Key assumptions'!$H$118),$F82*N(AU82)*avg_hrs)</f>
        <v>0</v>
      </c>
      <c r="DB82" s="255">
        <f>IF(OR($C82="Non-Labour",$C82="Labour-related"),IF(Inputs!$DT82=$F$1,Inputs!DB82,Inputs!DB82*'Key assumptions'!$H$118),$F82*N(AV82)*avg_hrs)</f>
        <v>0</v>
      </c>
      <c r="DC82" s="255">
        <f>IF(OR($C82="Non-Labour",$C82="Labour-related"),IF(Inputs!$DT82=$F$1,Inputs!DC82,Inputs!DC82*'Key assumptions'!$H$118),$F82*N(AW82)*avg_hrs)</f>
        <v>0</v>
      </c>
      <c r="DD82" s="255">
        <f>IF(OR($C82="Non-Labour",$C82="Labour-related"),IF(Inputs!$DT82=$F$1,Inputs!DD82,Inputs!DD82*'Key assumptions'!$H$118),$F82*N(AX82)*avg_hrs)</f>
        <v>0</v>
      </c>
      <c r="DE82" s="255">
        <f>IF(OR($C82="Non-Labour",$C82="Labour-related"),IF(Inputs!$DT82=$F$1,Inputs!DE82,Inputs!DE82*'Key assumptions'!$H$118),$F82*N(AY82)*avg_hrs)</f>
        <v>0</v>
      </c>
      <c r="DF82" s="255">
        <f>IF(OR($C82="Non-Labour",$C82="Labour-related"),IF(Inputs!$DT82=$F$1,Inputs!DF82,Inputs!DF82*'Key assumptions'!$H$118),$F82*N(AZ82)*avg_hrs)</f>
        <v>0</v>
      </c>
      <c r="DG82" s="255">
        <f>IF(OR($C82="Non-Labour",$C82="Labour-related"),IF(Inputs!$DT82=$F$1,Inputs!DG82,Inputs!DG82*'Key assumptions'!$H$118),$F82*N(BA82)*avg_hrs)</f>
        <v>0</v>
      </c>
      <c r="DH82" s="255">
        <f>IF(OR($C82="Non-Labour",$C82="Labour-related"),IF(Inputs!$DT82=$F$1,Inputs!DH82,Inputs!DH82*'Key assumptions'!$H$118),$F82*N(BB82)*avg_hrs)</f>
        <v>0</v>
      </c>
      <c r="DI82" s="255">
        <f>IF(OR($C82="Non-Labour",$C82="Labour-related"),IF(Inputs!$DT82=$F$1,Inputs!DI82,Inputs!DI82*'Key assumptions'!$H$118),$F82*N(BC82)*avg_hrs)</f>
        <v>0</v>
      </c>
      <c r="DJ82" s="255">
        <f>IF(OR($C82="Non-Labour",$C82="Labour-related"),IF(Inputs!$DT82=$F$1,Inputs!DJ82,Inputs!DJ82*'Key assumptions'!$H$118),$F82*N(BD82)*avg_hrs)</f>
        <v>0</v>
      </c>
      <c r="DK82" s="255">
        <f>IF(OR($C82="Non-Labour",$C82="Labour-related"),IF(Inputs!$DT82=$F$1,Inputs!DK82,Inputs!DK82*'Key assumptions'!$H$118),$F82*N(BE82)*avg_hrs)</f>
        <v>0</v>
      </c>
      <c r="DL82" s="255">
        <f>IF(OR($C82="Non-Labour",$C82="Labour-related"),IF(Inputs!$DT82=$F$1,Inputs!DL82,Inputs!DL82*'Key assumptions'!$H$118),$F82*N(BF82)*avg_hrs)</f>
        <v>0</v>
      </c>
      <c r="DM82" s="255">
        <f>IF(OR($C82="Non-Labour",$C82="Labour-related"),IF(Inputs!$DT82=$F$1,Inputs!DM82,Inputs!DM82*'Key assumptions'!$H$118),$F82*N(BG82)*avg_hrs)</f>
        <v>0</v>
      </c>
      <c r="DN82" s="255">
        <f>IF(OR($C82="Non-Labour",$C82="Labour-related"),IF(Inputs!$DT82=$F$1,Inputs!DN82,Inputs!DN82*'Key assumptions'!$H$118),$F82*N(BH82)*avg_hrs)</f>
        <v>0</v>
      </c>
      <c r="DO82" s="255">
        <f>IF(OR($C82="Non-Labour",$C82="Labour-related"),IF(Inputs!$DT82=$F$1,Inputs!DO82,Inputs!DO82*'Key assumptions'!$H$118),$F82*N(BI82)*avg_hrs)</f>
        <v>0</v>
      </c>
      <c r="DP82" s="255">
        <f>IF(OR($C82="Non-Labour",$C82="Labour-related"),IF(Inputs!$DT82=$F$1,Inputs!DP82,Inputs!DP82*'Key assumptions'!$H$118),$F82*N(BJ82)*avg_hrs)</f>
        <v>0</v>
      </c>
      <c r="DQ82" s="255">
        <f>IF(OR($C82="Non-Labour",$C82="Labour-related"),IF(Inputs!$DT82=$F$1,Inputs!DQ82,Inputs!DQ82*'Key assumptions'!$H$118),$F82*N(BK82)*avg_hrs)</f>
        <v>0</v>
      </c>
      <c r="DR82" s="255">
        <f>IF(OR($C82="Non-Labour",$C82="Labour-related"),IF(Inputs!$DT82=$F$1,Inputs!DR82,Inputs!DR82*'Key assumptions'!$H$118),$F82*N(BL82)*avg_hrs)</f>
        <v>0</v>
      </c>
      <c r="DT82" s="133" t="s">
        <v>213</v>
      </c>
      <c r="DU82" s="304"/>
      <c r="DV82" s="304"/>
      <c r="DW82" s="304"/>
      <c r="DX82" s="304"/>
      <c r="DY82" s="304"/>
      <c r="DZ82" s="304"/>
      <c r="EA82" s="255">
        <v>0</v>
      </c>
      <c r="EB82" s="255">
        <v>0</v>
      </c>
      <c r="EC82" s="255">
        <v>0</v>
      </c>
      <c r="ED82" s="255">
        <f t="shared" si="11"/>
        <v>0</v>
      </c>
      <c r="EE82" s="255">
        <f t="shared" si="11"/>
        <v>0</v>
      </c>
      <c r="EF82" s="255">
        <f t="shared" si="12"/>
        <v>0</v>
      </c>
    </row>
    <row r="83" spans="1:136" x14ac:dyDescent="0.4">
      <c r="A83" s="133" t="str">
        <f>Inputs!A83</f>
        <v>Construction Management</v>
      </c>
      <c r="B83" s="133" t="str">
        <f>Inputs!B83</f>
        <v>N/A</v>
      </c>
      <c r="C83" s="133" t="str">
        <f>Inputs!C83</f>
        <v>Internal Labour</v>
      </c>
      <c r="D83" s="133">
        <f>Inputs!D83</f>
        <v>634997</v>
      </c>
      <c r="E83" s="133" t="str">
        <f>Inputs!E83</f>
        <v>L4 Manager</v>
      </c>
      <c r="F83" s="290">
        <f>IF(Inputs!DT83=$F$1,Inputs!F83,
IF(Inputs!DT83='Key assumptions'!$E$118,Inputs!F83*'Key assumptions'!$H$118,Inputs!F83*'Key assumptions'!$H$119))</f>
        <v>353.83</v>
      </c>
      <c r="G83" s="290">
        <f>IF(Inputs!DT83=$F$1,Inputs!G83,Inputs!G83*'Key assumptions'!$H$118)</f>
        <v>158.1</v>
      </c>
      <c r="H83" s="281"/>
      <c r="I83" s="281"/>
      <c r="J83" s="281"/>
      <c r="K83" s="281"/>
      <c r="L83" s="281"/>
      <c r="M83" s="389" t="str">
        <f>Inputs!M83</f>
        <v>[C-i-C]</v>
      </c>
      <c r="N83" s="389" t="str">
        <f>Inputs!N83</f>
        <v>[C-i-C]</v>
      </c>
      <c r="O83" s="389" t="str">
        <f>Inputs!O83</f>
        <v>[C-i-C]</v>
      </c>
      <c r="P83" s="389" t="str">
        <f>Inputs!P83</f>
        <v>[C-i-C]</v>
      </c>
      <c r="Q83" s="389" t="str">
        <f>Inputs!Q83</f>
        <v>[C-i-C]</v>
      </c>
      <c r="R83" s="389" t="str">
        <f>Inputs!R83</f>
        <v>[C-i-C]</v>
      </c>
      <c r="S83" s="389" t="str">
        <f>Inputs!S83</f>
        <v>[C-i-C]</v>
      </c>
      <c r="T83" s="389" t="str">
        <f>Inputs!T83</f>
        <v>[C-i-C]</v>
      </c>
      <c r="U83" s="389" t="str">
        <f>Inputs!U83</f>
        <v>[C-i-C]</v>
      </c>
      <c r="V83" s="389" t="str">
        <f>Inputs!V83</f>
        <v>[C-i-C]</v>
      </c>
      <c r="W83" s="389" t="str">
        <f>Inputs!W83</f>
        <v>[C-i-C]</v>
      </c>
      <c r="X83" s="389" t="str">
        <f>Inputs!X83</f>
        <v>[C-i-C]</v>
      </c>
      <c r="Y83" s="389" t="str">
        <f>Inputs!Y83</f>
        <v>[C-i-C]</v>
      </c>
      <c r="Z83" s="389" t="str">
        <f>Inputs!Z83</f>
        <v>[C-i-C]</v>
      </c>
      <c r="AA83" s="389" t="str">
        <f>Inputs!AA83</f>
        <v>[C-i-C]</v>
      </c>
      <c r="AB83" s="389" t="str">
        <f>Inputs!AB83</f>
        <v>[C-i-C]</v>
      </c>
      <c r="AC83" s="389" t="str">
        <f>Inputs!AC83</f>
        <v>[C-i-C]</v>
      </c>
      <c r="AD83" s="389" t="str">
        <f>Inputs!AD83</f>
        <v>[C-i-C]</v>
      </c>
      <c r="AE83" s="389" t="str">
        <f>Inputs!AE83</f>
        <v>[C-i-C]</v>
      </c>
      <c r="AF83" s="389" t="str">
        <f>Inputs!AF83</f>
        <v>[C-i-C]</v>
      </c>
      <c r="AG83" s="389" t="str">
        <f>Inputs!AG83</f>
        <v>[C-i-C]</v>
      </c>
      <c r="AH83" s="389" t="str">
        <f>Inputs!AH83</f>
        <v>[C-i-C]</v>
      </c>
      <c r="AI83" s="254">
        <f>Inputs!AI83</f>
        <v>1.1000000000000001</v>
      </c>
      <c r="AJ83" s="254">
        <f>Inputs!AJ83</f>
        <v>1.1000000000000001</v>
      </c>
      <c r="AK83" s="254">
        <f>Inputs!AK83</f>
        <v>1.1000000000000001</v>
      </c>
      <c r="AL83" s="254">
        <f>Inputs!AL83</f>
        <v>1.1000000000000001</v>
      </c>
      <c r="AM83" s="254">
        <f>Inputs!AM83</f>
        <v>0.77</v>
      </c>
      <c r="AN83" s="254">
        <f>Inputs!AN83</f>
        <v>0.77</v>
      </c>
      <c r="AO83" s="254">
        <f>Inputs!AO83</f>
        <v>0.77</v>
      </c>
      <c r="AP83" s="254">
        <f>Inputs!AP83</f>
        <v>0.77</v>
      </c>
      <c r="AQ83" s="254">
        <f>Inputs!AQ83</f>
        <v>0.77</v>
      </c>
      <c r="AR83" s="254">
        <f>Inputs!AR83</f>
        <v>0.77</v>
      </c>
      <c r="AS83" s="254">
        <f>Inputs!AS83</f>
        <v>0.77</v>
      </c>
      <c r="AT83" s="254">
        <f>Inputs!AT83</f>
        <v>0.77</v>
      </c>
      <c r="AU83" s="254">
        <f>Inputs!AU83</f>
        <v>0.77</v>
      </c>
      <c r="AV83" s="254">
        <f>Inputs!AV83</f>
        <v>0.77</v>
      </c>
      <c r="AW83" s="254">
        <f>Inputs!AW83</f>
        <v>0.77</v>
      </c>
      <c r="AX83" s="254">
        <f>Inputs!AX83</f>
        <v>0.77</v>
      </c>
      <c r="AY83" s="254">
        <f>Inputs!AY83</f>
        <v>0.77</v>
      </c>
      <c r="AZ83" s="254">
        <f>Inputs!AZ83</f>
        <v>0</v>
      </c>
      <c r="BA83" s="254">
        <f>Inputs!BA83</f>
        <v>0</v>
      </c>
      <c r="BB83" s="254">
        <f>Inputs!BB83</f>
        <v>0</v>
      </c>
      <c r="BC83" s="254">
        <f>Inputs!BC83</f>
        <v>0</v>
      </c>
      <c r="BD83" s="254">
        <f>Inputs!BD83</f>
        <v>0</v>
      </c>
      <c r="BE83" s="254">
        <f>Inputs!BE83</f>
        <v>0</v>
      </c>
      <c r="BF83" s="254">
        <f>Inputs!BF83</f>
        <v>0</v>
      </c>
      <c r="BG83" s="254">
        <f>Inputs!BG83</f>
        <v>0</v>
      </c>
      <c r="BH83" s="254">
        <f>Inputs!BH83</f>
        <v>0</v>
      </c>
      <c r="BI83" s="254">
        <f>Inputs!BI83</f>
        <v>0</v>
      </c>
      <c r="BJ83" s="254">
        <f>Inputs!BJ83</f>
        <v>0</v>
      </c>
      <c r="BK83" s="254">
        <f>Inputs!BK83</f>
        <v>0</v>
      </c>
      <c r="BL83" s="254">
        <f>Inputs!BL83</f>
        <v>0</v>
      </c>
      <c r="BN83" s="255">
        <f>IF(OR($C83="Non-Labour",$C83="Labour-related"),IF(Inputs!$DT83=$F$1,Inputs!BN83,Inputs!BN83*'Key assumptions'!$H$118),$F83*N(H83)*avg_hrs)</f>
        <v>0</v>
      </c>
      <c r="BO83" s="255">
        <f>IF(OR($C83="Non-Labour",$C83="Labour-related"),IF(Inputs!$DT83=$F$1,Inputs!BO83,Inputs!BO83*'Key assumptions'!$H$118),$F83*N(I83)*avg_hrs)</f>
        <v>0</v>
      </c>
      <c r="BP83" s="255">
        <f>IF(OR($C83="Non-Labour",$C83="Labour-related"),IF(Inputs!$DT83=$F$1,Inputs!BP83,Inputs!BP83*'Key assumptions'!$H$118),$F83*N(J83)*avg_hrs)</f>
        <v>0</v>
      </c>
      <c r="BQ83" s="255">
        <f>IF(OR($C83="Non-Labour",$C83="Labour-related"),IF(Inputs!$DT83=$F$1,Inputs!BQ83,Inputs!BQ83*'Key assumptions'!$H$118),$F83*N(K83)*avg_hrs)</f>
        <v>0</v>
      </c>
      <c r="BR83" s="255">
        <f>IF(OR($C83="Non-Labour",$C83="Labour-related"),IF(Inputs!$DT83=$F$1,Inputs!BR83,Inputs!BR83*'Key assumptions'!$H$118),$F83*N(L83)*avg_hrs)</f>
        <v>0</v>
      </c>
      <c r="BS83" s="390" t="s">
        <v>411</v>
      </c>
      <c r="BT83" s="390" t="s">
        <v>411</v>
      </c>
      <c r="BU83" s="390" t="s">
        <v>411</v>
      </c>
      <c r="BV83" s="390" t="s">
        <v>411</v>
      </c>
      <c r="BW83" s="390" t="s">
        <v>411</v>
      </c>
      <c r="BX83" s="390" t="s">
        <v>411</v>
      </c>
      <c r="BY83" s="390" t="s">
        <v>411</v>
      </c>
      <c r="BZ83" s="390" t="s">
        <v>411</v>
      </c>
      <c r="CA83" s="390" t="s">
        <v>411</v>
      </c>
      <c r="CB83" s="390" t="s">
        <v>411</v>
      </c>
      <c r="CC83" s="390" t="s">
        <v>411</v>
      </c>
      <c r="CD83" s="390" t="s">
        <v>411</v>
      </c>
      <c r="CE83" s="390" t="s">
        <v>411</v>
      </c>
      <c r="CF83" s="390" t="s">
        <v>411</v>
      </c>
      <c r="CG83" s="390" t="s">
        <v>411</v>
      </c>
      <c r="CH83" s="390" t="s">
        <v>411</v>
      </c>
      <c r="CI83" s="390" t="s">
        <v>411</v>
      </c>
      <c r="CJ83" s="390" t="s">
        <v>411</v>
      </c>
      <c r="CK83" s="390" t="s">
        <v>411</v>
      </c>
      <c r="CL83" s="390" t="s">
        <v>411</v>
      </c>
      <c r="CM83" s="390" t="s">
        <v>411</v>
      </c>
      <c r="CN83" s="390" t="s">
        <v>411</v>
      </c>
      <c r="CO83" s="255">
        <f>IF(OR($C83="Non-Labour",$C83="Labour-related"),IF(Inputs!$DT83=$F$1,Inputs!CO83,Inputs!CO83*'Key assumptions'!$H$118),$F83*N(AI83)*avg_hrs)</f>
        <v>58381.950000000004</v>
      </c>
      <c r="CP83" s="255">
        <f>IF(OR($C83="Non-Labour",$C83="Labour-related"),IF(Inputs!$DT83=$F$1,Inputs!CP83,Inputs!CP83*'Key assumptions'!$H$118),$F83*N(AJ83)*avg_hrs)</f>
        <v>58381.950000000004</v>
      </c>
      <c r="CQ83" s="255">
        <f>IF(OR($C83="Non-Labour",$C83="Labour-related"),IF(Inputs!$DT83=$F$1,Inputs!CQ83,Inputs!CQ83*'Key assumptions'!$H$118),$F83*N(AK83)*avg_hrs)</f>
        <v>58381.950000000004</v>
      </c>
      <c r="CR83" s="255">
        <f>IF(OR($C83="Non-Labour",$C83="Labour-related"),IF(Inputs!$DT83=$F$1,Inputs!CR83,Inputs!CR83*'Key assumptions'!$H$118),$F83*N(AL83)*avg_hrs)</f>
        <v>58381.950000000004</v>
      </c>
      <c r="CS83" s="255">
        <f>IF(OR($C83="Non-Labour",$C83="Labour-related"),IF(Inputs!$DT83=$F$1,Inputs!CS83,Inputs!CS83*'Key assumptions'!$H$118),$F83*N(AM83)*avg_hrs)</f>
        <v>40867.364999999998</v>
      </c>
      <c r="CT83" s="255">
        <f>IF(OR($C83="Non-Labour",$C83="Labour-related"),IF(Inputs!$DT83=$F$1,Inputs!CT83,Inputs!CT83*'Key assumptions'!$H$118),$F83*N(AN83)*avg_hrs)</f>
        <v>40867.364999999998</v>
      </c>
      <c r="CU83" s="255">
        <f>IF(OR($C83="Non-Labour",$C83="Labour-related"),IF(Inputs!$DT83=$F$1,Inputs!CU83,Inputs!CU83*'Key assumptions'!$H$118),$F83*N(AO83)*avg_hrs)</f>
        <v>40867.364999999998</v>
      </c>
      <c r="CV83" s="255">
        <f>IF(OR($C83="Non-Labour",$C83="Labour-related"),IF(Inputs!$DT83=$F$1,Inputs!CV83,Inputs!CV83*'Key assumptions'!$H$118),$F83*N(AP83)*avg_hrs)</f>
        <v>40867.364999999998</v>
      </c>
      <c r="CW83" s="255">
        <f>IF(OR($C83="Non-Labour",$C83="Labour-related"),IF(Inputs!$DT83=$F$1,Inputs!CW83,Inputs!CW83*'Key assumptions'!$H$118),$F83*N(AQ83)*avg_hrs)</f>
        <v>40867.364999999998</v>
      </c>
      <c r="CX83" s="255">
        <f>IF(OR($C83="Non-Labour",$C83="Labour-related"),IF(Inputs!$DT83=$F$1,Inputs!CX83,Inputs!CX83*'Key assumptions'!$H$118),$F83*N(AR83)*avg_hrs)</f>
        <v>40867.364999999998</v>
      </c>
      <c r="CY83" s="255">
        <f>IF(OR($C83="Non-Labour",$C83="Labour-related"),IF(Inputs!$DT83=$F$1,Inputs!CY83,Inputs!CY83*'Key assumptions'!$H$118),$F83*N(AS83)*avg_hrs)</f>
        <v>40867.364999999998</v>
      </c>
      <c r="CZ83" s="255">
        <f>IF(OR($C83="Non-Labour",$C83="Labour-related"),IF(Inputs!$DT83=$F$1,Inputs!CZ83,Inputs!CZ83*'Key assumptions'!$H$118),$F83*N(AT83)*avg_hrs)</f>
        <v>40867.364999999998</v>
      </c>
      <c r="DA83" s="255">
        <f>IF(OR($C83="Non-Labour",$C83="Labour-related"),IF(Inputs!$DT83=$F$1,Inputs!DA83,Inputs!DA83*'Key assumptions'!$H$118),$F83*N(AU83)*avg_hrs)</f>
        <v>40867.364999999998</v>
      </c>
      <c r="DB83" s="255">
        <f>IF(OR($C83="Non-Labour",$C83="Labour-related"),IF(Inputs!$DT83=$F$1,Inputs!DB83,Inputs!DB83*'Key assumptions'!$H$118),$F83*N(AV83)*avg_hrs)</f>
        <v>40867.364999999998</v>
      </c>
      <c r="DC83" s="255">
        <f>IF(OR($C83="Non-Labour",$C83="Labour-related"),IF(Inputs!$DT83=$F$1,Inputs!DC83,Inputs!DC83*'Key assumptions'!$H$118),$F83*N(AW83)*avg_hrs)</f>
        <v>40867.364999999998</v>
      </c>
      <c r="DD83" s="255">
        <f>IF(OR($C83="Non-Labour",$C83="Labour-related"),IF(Inputs!$DT83=$F$1,Inputs!DD83,Inputs!DD83*'Key assumptions'!$H$118),$F83*N(AX83)*avg_hrs)</f>
        <v>40867.364999999998</v>
      </c>
      <c r="DE83" s="255">
        <f>IF(OR($C83="Non-Labour",$C83="Labour-related"),IF(Inputs!$DT83=$F$1,Inputs!DE83,Inputs!DE83*'Key assumptions'!$H$118),$F83*N(AY83)*avg_hrs)</f>
        <v>40867.364999999998</v>
      </c>
      <c r="DF83" s="255">
        <f>IF(OR($C83="Non-Labour",$C83="Labour-related"),IF(Inputs!$DT83=$F$1,Inputs!DF83,Inputs!DF83*'Key assumptions'!$H$118),$F83*N(AZ83)*avg_hrs)</f>
        <v>0</v>
      </c>
      <c r="DG83" s="255">
        <f>IF(OR($C83="Non-Labour",$C83="Labour-related"),IF(Inputs!$DT83=$F$1,Inputs!DG83,Inputs!DG83*'Key assumptions'!$H$118),$F83*N(BA83)*avg_hrs)</f>
        <v>0</v>
      </c>
      <c r="DH83" s="255">
        <f>IF(OR($C83="Non-Labour",$C83="Labour-related"),IF(Inputs!$DT83=$F$1,Inputs!DH83,Inputs!DH83*'Key assumptions'!$H$118),$F83*N(BB83)*avg_hrs)</f>
        <v>0</v>
      </c>
      <c r="DI83" s="255">
        <f>IF(OR($C83="Non-Labour",$C83="Labour-related"),IF(Inputs!$DT83=$F$1,Inputs!DI83,Inputs!DI83*'Key assumptions'!$H$118),$F83*N(BC83)*avg_hrs)</f>
        <v>0</v>
      </c>
      <c r="DJ83" s="255">
        <f>IF(OR($C83="Non-Labour",$C83="Labour-related"),IF(Inputs!$DT83=$F$1,Inputs!DJ83,Inputs!DJ83*'Key assumptions'!$H$118),$F83*N(BD83)*avg_hrs)</f>
        <v>0</v>
      </c>
      <c r="DK83" s="255">
        <f>IF(OR($C83="Non-Labour",$C83="Labour-related"),IF(Inputs!$DT83=$F$1,Inputs!DK83,Inputs!DK83*'Key assumptions'!$H$118),$F83*N(BE83)*avg_hrs)</f>
        <v>0</v>
      </c>
      <c r="DL83" s="255">
        <f>IF(OR($C83="Non-Labour",$C83="Labour-related"),IF(Inputs!$DT83=$F$1,Inputs!DL83,Inputs!DL83*'Key assumptions'!$H$118),$F83*N(BF83)*avg_hrs)</f>
        <v>0</v>
      </c>
      <c r="DM83" s="255">
        <f>IF(OR($C83="Non-Labour",$C83="Labour-related"),IF(Inputs!$DT83=$F$1,Inputs!DM83,Inputs!DM83*'Key assumptions'!$H$118),$F83*N(BG83)*avg_hrs)</f>
        <v>0</v>
      </c>
      <c r="DN83" s="255">
        <f>IF(OR($C83="Non-Labour",$C83="Labour-related"),IF(Inputs!$DT83=$F$1,Inputs!DN83,Inputs!DN83*'Key assumptions'!$H$118),$F83*N(BH83)*avg_hrs)</f>
        <v>0</v>
      </c>
      <c r="DO83" s="255">
        <f>IF(OR($C83="Non-Labour",$C83="Labour-related"),IF(Inputs!$DT83=$F$1,Inputs!DO83,Inputs!DO83*'Key assumptions'!$H$118),$F83*N(BI83)*avg_hrs)</f>
        <v>0</v>
      </c>
      <c r="DP83" s="255">
        <f>IF(OR($C83="Non-Labour",$C83="Labour-related"),IF(Inputs!$DT83=$F$1,Inputs!DP83,Inputs!DP83*'Key assumptions'!$H$118),$F83*N(BJ83)*avg_hrs)</f>
        <v>0</v>
      </c>
      <c r="DQ83" s="255">
        <f>IF(OR($C83="Non-Labour",$C83="Labour-related"),IF(Inputs!$DT83=$F$1,Inputs!DQ83,Inputs!DQ83*'Key assumptions'!$H$118),$F83*N(BK83)*avg_hrs)</f>
        <v>0</v>
      </c>
      <c r="DR83" s="255">
        <f>IF(OR($C83="Non-Labour",$C83="Labour-related"),IF(Inputs!$DT83=$F$1,Inputs!DR83,Inputs!DR83*'Key assumptions'!$H$118),$F83*N(BL83)*avg_hrs)</f>
        <v>0</v>
      </c>
      <c r="DT83" s="133" t="s">
        <v>213</v>
      </c>
      <c r="DU83" s="304"/>
      <c r="DV83" s="304"/>
      <c r="DW83" s="304"/>
      <c r="DX83" s="304"/>
      <c r="DY83" s="304"/>
      <c r="DZ83" s="304"/>
      <c r="EA83" s="255">
        <v>0</v>
      </c>
      <c r="EB83" s="255">
        <v>321100.72500000003</v>
      </c>
      <c r="EC83" s="255">
        <v>665554.23</v>
      </c>
      <c r="ED83" s="255">
        <f t="shared" si="11"/>
        <v>449541.01499999996</v>
      </c>
      <c r="EE83" s="255">
        <f t="shared" si="11"/>
        <v>0</v>
      </c>
      <c r="EF83" s="255">
        <f t="shared" si="12"/>
        <v>1436195.97</v>
      </c>
    </row>
    <row r="84" spans="1:136" x14ac:dyDescent="0.4">
      <c r="A84" s="133" t="str">
        <f>Inputs!A84</f>
        <v>Construction Management</v>
      </c>
      <c r="B84" s="133" t="str">
        <f>Inputs!B84</f>
        <v>N/A</v>
      </c>
      <c r="C84" s="133" t="str">
        <f>Inputs!C84</f>
        <v>Internal Labour</v>
      </c>
      <c r="D84" s="133">
        <f>Inputs!D84</f>
        <v>634997</v>
      </c>
      <c r="E84" s="133" t="str">
        <f>Inputs!E84</f>
        <v>Construction Manager</v>
      </c>
      <c r="F84" s="290">
        <f>IF(Inputs!DT84=$F$1,Inputs!F84,
IF(Inputs!DT84='Key assumptions'!$E$118,Inputs!F84*'Key assumptions'!$H$118,Inputs!F84*'Key assumptions'!$H$119))</f>
        <v>249.96</v>
      </c>
      <c r="G84" s="290">
        <f>IF(Inputs!DT84=$F$1,Inputs!G84,Inputs!G84*'Key assumptions'!$H$118)</f>
        <v>109.48743528106507</v>
      </c>
      <c r="H84" s="281"/>
      <c r="I84" s="281"/>
      <c r="J84" s="281"/>
      <c r="K84" s="281"/>
      <c r="L84" s="281"/>
      <c r="M84" s="389" t="str">
        <f>Inputs!M84</f>
        <v>[C-i-C]</v>
      </c>
      <c r="N84" s="389" t="str">
        <f>Inputs!N84</f>
        <v>[C-i-C]</v>
      </c>
      <c r="O84" s="389" t="str">
        <f>Inputs!O84</f>
        <v>[C-i-C]</v>
      </c>
      <c r="P84" s="389" t="str">
        <f>Inputs!P84</f>
        <v>[C-i-C]</v>
      </c>
      <c r="Q84" s="389" t="str">
        <f>Inputs!Q84</f>
        <v>[C-i-C]</v>
      </c>
      <c r="R84" s="389" t="str">
        <f>Inputs!R84</f>
        <v>[C-i-C]</v>
      </c>
      <c r="S84" s="389" t="str">
        <f>Inputs!S84</f>
        <v>[C-i-C]</v>
      </c>
      <c r="T84" s="389" t="str">
        <f>Inputs!T84</f>
        <v>[C-i-C]</v>
      </c>
      <c r="U84" s="389" t="str">
        <f>Inputs!U84</f>
        <v>[C-i-C]</v>
      </c>
      <c r="V84" s="389" t="str">
        <f>Inputs!V84</f>
        <v>[C-i-C]</v>
      </c>
      <c r="W84" s="389" t="str">
        <f>Inputs!W84</f>
        <v>[C-i-C]</v>
      </c>
      <c r="X84" s="389" t="str">
        <f>Inputs!X84</f>
        <v>[C-i-C]</v>
      </c>
      <c r="Y84" s="389" t="str">
        <f>Inputs!Y84</f>
        <v>[C-i-C]</v>
      </c>
      <c r="Z84" s="389" t="str">
        <f>Inputs!Z84</f>
        <v>[C-i-C]</v>
      </c>
      <c r="AA84" s="389" t="str">
        <f>Inputs!AA84</f>
        <v>[C-i-C]</v>
      </c>
      <c r="AB84" s="389" t="str">
        <f>Inputs!AB84</f>
        <v>[C-i-C]</v>
      </c>
      <c r="AC84" s="389" t="str">
        <f>Inputs!AC84</f>
        <v>[C-i-C]</v>
      </c>
      <c r="AD84" s="389" t="str">
        <f>Inputs!AD84</f>
        <v>[C-i-C]</v>
      </c>
      <c r="AE84" s="389" t="str">
        <f>Inputs!AE84</f>
        <v>[C-i-C]</v>
      </c>
      <c r="AF84" s="389" t="str">
        <f>Inputs!AF84</f>
        <v>[C-i-C]</v>
      </c>
      <c r="AG84" s="389" t="str">
        <f>Inputs!AG84</f>
        <v>[C-i-C]</v>
      </c>
      <c r="AH84" s="389" t="str">
        <f>Inputs!AH84</f>
        <v>[C-i-C]</v>
      </c>
      <c r="AI84" s="254">
        <f>Inputs!AI84</f>
        <v>0.5</v>
      </c>
      <c r="AJ84" s="254">
        <f>Inputs!AJ84</f>
        <v>0.5</v>
      </c>
      <c r="AK84" s="254">
        <f>Inputs!AK84</f>
        <v>0.5</v>
      </c>
      <c r="AL84" s="254">
        <f>Inputs!AL84</f>
        <v>0.5</v>
      </c>
      <c r="AM84" s="254">
        <f>Inputs!AM84</f>
        <v>0.5</v>
      </c>
      <c r="AN84" s="254">
        <f>Inputs!AN84</f>
        <v>0.5</v>
      </c>
      <c r="AO84" s="254">
        <f>Inputs!AO84</f>
        <v>0.5</v>
      </c>
      <c r="AP84" s="254">
        <f>Inputs!AP84</f>
        <v>0.5</v>
      </c>
      <c r="AQ84" s="254">
        <f>Inputs!AQ84</f>
        <v>0.5</v>
      </c>
      <c r="AR84" s="254">
        <f>Inputs!AR84</f>
        <v>0.5</v>
      </c>
      <c r="AS84" s="254">
        <f>Inputs!AS84</f>
        <v>0.5</v>
      </c>
      <c r="AT84" s="254">
        <f>Inputs!AT84</f>
        <v>0.5</v>
      </c>
      <c r="AU84" s="254">
        <f>Inputs!AU84</f>
        <v>0.5</v>
      </c>
      <c r="AV84" s="254">
        <f>Inputs!AV84</f>
        <v>0.5</v>
      </c>
      <c r="AW84" s="254">
        <f>Inputs!AW84</f>
        <v>0</v>
      </c>
      <c r="AX84" s="254">
        <f>Inputs!AX84</f>
        <v>0</v>
      </c>
      <c r="AY84" s="254">
        <f>Inputs!AY84</f>
        <v>0</v>
      </c>
      <c r="AZ84" s="254">
        <f>Inputs!AZ84</f>
        <v>0</v>
      </c>
      <c r="BA84" s="254">
        <f>Inputs!BA84</f>
        <v>0</v>
      </c>
      <c r="BB84" s="254">
        <f>Inputs!BB84</f>
        <v>0</v>
      </c>
      <c r="BC84" s="254">
        <f>Inputs!BC84</f>
        <v>0</v>
      </c>
      <c r="BD84" s="254">
        <f>Inputs!BD84</f>
        <v>0</v>
      </c>
      <c r="BE84" s="254">
        <f>Inputs!BE84</f>
        <v>0</v>
      </c>
      <c r="BF84" s="254">
        <f>Inputs!BF84</f>
        <v>0</v>
      </c>
      <c r="BG84" s="254">
        <f>Inputs!BG84</f>
        <v>0</v>
      </c>
      <c r="BH84" s="254">
        <f>Inputs!BH84</f>
        <v>0</v>
      </c>
      <c r="BI84" s="254">
        <f>Inputs!BI84</f>
        <v>0</v>
      </c>
      <c r="BJ84" s="254">
        <f>Inputs!BJ84</f>
        <v>0</v>
      </c>
      <c r="BK84" s="254">
        <f>Inputs!BK84</f>
        <v>0</v>
      </c>
      <c r="BL84" s="254">
        <f>Inputs!BL84</f>
        <v>0</v>
      </c>
      <c r="BN84" s="255">
        <f>IF(OR($C84="Non-Labour",$C84="Labour-related"),IF(Inputs!$DT84=$F$1,Inputs!BN84,Inputs!BN84*'Key assumptions'!$H$118),$F84*N(H84)*avg_hrs)</f>
        <v>0</v>
      </c>
      <c r="BO84" s="255">
        <f>IF(OR($C84="Non-Labour",$C84="Labour-related"),IF(Inputs!$DT84=$F$1,Inputs!BO84,Inputs!BO84*'Key assumptions'!$H$118),$F84*N(I84)*avg_hrs)</f>
        <v>0</v>
      </c>
      <c r="BP84" s="255">
        <f>IF(OR($C84="Non-Labour",$C84="Labour-related"),IF(Inputs!$DT84=$F$1,Inputs!BP84,Inputs!BP84*'Key assumptions'!$H$118),$F84*N(J84)*avg_hrs)</f>
        <v>0</v>
      </c>
      <c r="BQ84" s="255">
        <f>IF(OR($C84="Non-Labour",$C84="Labour-related"),IF(Inputs!$DT84=$F$1,Inputs!BQ84,Inputs!BQ84*'Key assumptions'!$H$118),$F84*N(K84)*avg_hrs)</f>
        <v>0</v>
      </c>
      <c r="BR84" s="255">
        <f>IF(OR($C84="Non-Labour",$C84="Labour-related"),IF(Inputs!$DT84=$F$1,Inputs!BR84,Inputs!BR84*'Key assumptions'!$H$118),$F84*N(L84)*avg_hrs)</f>
        <v>0</v>
      </c>
      <c r="BS84" s="390" t="s">
        <v>411</v>
      </c>
      <c r="BT84" s="390" t="s">
        <v>411</v>
      </c>
      <c r="BU84" s="390" t="s">
        <v>411</v>
      </c>
      <c r="BV84" s="390" t="s">
        <v>411</v>
      </c>
      <c r="BW84" s="390" t="s">
        <v>411</v>
      </c>
      <c r="BX84" s="390" t="s">
        <v>411</v>
      </c>
      <c r="BY84" s="390" t="s">
        <v>411</v>
      </c>
      <c r="BZ84" s="390" t="s">
        <v>411</v>
      </c>
      <c r="CA84" s="390" t="s">
        <v>411</v>
      </c>
      <c r="CB84" s="390" t="s">
        <v>411</v>
      </c>
      <c r="CC84" s="390" t="s">
        <v>411</v>
      </c>
      <c r="CD84" s="390" t="s">
        <v>411</v>
      </c>
      <c r="CE84" s="390" t="s">
        <v>411</v>
      </c>
      <c r="CF84" s="390" t="s">
        <v>411</v>
      </c>
      <c r="CG84" s="390" t="s">
        <v>411</v>
      </c>
      <c r="CH84" s="390" t="s">
        <v>411</v>
      </c>
      <c r="CI84" s="390" t="s">
        <v>411</v>
      </c>
      <c r="CJ84" s="390" t="s">
        <v>411</v>
      </c>
      <c r="CK84" s="390" t="s">
        <v>411</v>
      </c>
      <c r="CL84" s="390" t="s">
        <v>411</v>
      </c>
      <c r="CM84" s="390" t="s">
        <v>411</v>
      </c>
      <c r="CN84" s="390" t="s">
        <v>411</v>
      </c>
      <c r="CO84" s="255">
        <f>IF(OR($C84="Non-Labour",$C84="Labour-related"),IF(Inputs!$DT84=$F$1,Inputs!CO84,Inputs!CO84*'Key assumptions'!$H$118),$F84*N(AI84)*avg_hrs)</f>
        <v>18747</v>
      </c>
      <c r="CP84" s="255">
        <f>IF(OR($C84="Non-Labour",$C84="Labour-related"),IF(Inputs!$DT84=$F$1,Inputs!CP84,Inputs!CP84*'Key assumptions'!$H$118),$F84*N(AJ84)*avg_hrs)</f>
        <v>18747</v>
      </c>
      <c r="CQ84" s="255">
        <f>IF(OR($C84="Non-Labour",$C84="Labour-related"),IF(Inputs!$DT84=$F$1,Inputs!CQ84,Inputs!CQ84*'Key assumptions'!$H$118),$F84*N(AK84)*avg_hrs)</f>
        <v>18747</v>
      </c>
      <c r="CR84" s="255">
        <f>IF(OR($C84="Non-Labour",$C84="Labour-related"),IF(Inputs!$DT84=$F$1,Inputs!CR84,Inputs!CR84*'Key assumptions'!$H$118),$F84*N(AL84)*avg_hrs)</f>
        <v>18747</v>
      </c>
      <c r="CS84" s="255">
        <f>IF(OR($C84="Non-Labour",$C84="Labour-related"),IF(Inputs!$DT84=$F$1,Inputs!CS84,Inputs!CS84*'Key assumptions'!$H$118),$F84*N(AM84)*avg_hrs)</f>
        <v>18747</v>
      </c>
      <c r="CT84" s="255">
        <f>IF(OR($C84="Non-Labour",$C84="Labour-related"),IF(Inputs!$DT84=$F$1,Inputs!CT84,Inputs!CT84*'Key assumptions'!$H$118),$F84*N(AN84)*avg_hrs)</f>
        <v>18747</v>
      </c>
      <c r="CU84" s="255">
        <f>IF(OR($C84="Non-Labour",$C84="Labour-related"),IF(Inputs!$DT84=$F$1,Inputs!CU84,Inputs!CU84*'Key assumptions'!$H$118),$F84*N(AO84)*avg_hrs)</f>
        <v>18747</v>
      </c>
      <c r="CV84" s="255">
        <f>IF(OR($C84="Non-Labour",$C84="Labour-related"),IF(Inputs!$DT84=$F$1,Inputs!CV84,Inputs!CV84*'Key assumptions'!$H$118),$F84*N(AP84)*avg_hrs)</f>
        <v>18747</v>
      </c>
      <c r="CW84" s="255">
        <f>IF(OR($C84="Non-Labour",$C84="Labour-related"),IF(Inputs!$DT84=$F$1,Inputs!CW84,Inputs!CW84*'Key assumptions'!$H$118),$F84*N(AQ84)*avg_hrs)</f>
        <v>18747</v>
      </c>
      <c r="CX84" s="255">
        <f>IF(OR($C84="Non-Labour",$C84="Labour-related"),IF(Inputs!$DT84=$F$1,Inputs!CX84,Inputs!CX84*'Key assumptions'!$H$118),$F84*N(AR84)*avg_hrs)</f>
        <v>18747</v>
      </c>
      <c r="CY84" s="255">
        <f>IF(OR($C84="Non-Labour",$C84="Labour-related"),IF(Inputs!$DT84=$F$1,Inputs!CY84,Inputs!CY84*'Key assumptions'!$H$118),$F84*N(AS84)*avg_hrs)</f>
        <v>18747</v>
      </c>
      <c r="CZ84" s="255">
        <f>IF(OR($C84="Non-Labour",$C84="Labour-related"),IF(Inputs!$DT84=$F$1,Inputs!CZ84,Inputs!CZ84*'Key assumptions'!$H$118),$F84*N(AT84)*avg_hrs)</f>
        <v>18747</v>
      </c>
      <c r="DA84" s="255">
        <f>IF(OR($C84="Non-Labour",$C84="Labour-related"),IF(Inputs!$DT84=$F$1,Inputs!DA84,Inputs!DA84*'Key assumptions'!$H$118),$F84*N(AU84)*avg_hrs)</f>
        <v>18747</v>
      </c>
      <c r="DB84" s="255">
        <f>IF(OR($C84="Non-Labour",$C84="Labour-related"),IF(Inputs!$DT84=$F$1,Inputs!DB84,Inputs!DB84*'Key assumptions'!$H$118),$F84*N(AV84)*avg_hrs)</f>
        <v>18747</v>
      </c>
      <c r="DC84" s="255">
        <f>IF(OR($C84="Non-Labour",$C84="Labour-related"),IF(Inputs!$DT84=$F$1,Inputs!DC84,Inputs!DC84*'Key assumptions'!$H$118),$F84*N(AW84)*avg_hrs)</f>
        <v>0</v>
      </c>
      <c r="DD84" s="255">
        <f>IF(OR($C84="Non-Labour",$C84="Labour-related"),IF(Inputs!$DT84=$F$1,Inputs!DD84,Inputs!DD84*'Key assumptions'!$H$118),$F84*N(AX84)*avg_hrs)</f>
        <v>0</v>
      </c>
      <c r="DE84" s="255">
        <f>IF(OR($C84="Non-Labour",$C84="Labour-related"),IF(Inputs!$DT84=$F$1,Inputs!DE84,Inputs!DE84*'Key assumptions'!$H$118),$F84*N(AY84)*avg_hrs)</f>
        <v>0</v>
      </c>
      <c r="DF84" s="255">
        <f>IF(OR($C84="Non-Labour",$C84="Labour-related"),IF(Inputs!$DT84=$F$1,Inputs!DF84,Inputs!DF84*'Key assumptions'!$H$118),$F84*N(AZ84)*avg_hrs)</f>
        <v>0</v>
      </c>
      <c r="DG84" s="255">
        <f>IF(OR($C84="Non-Labour",$C84="Labour-related"),IF(Inputs!$DT84=$F$1,Inputs!DG84,Inputs!DG84*'Key assumptions'!$H$118),$F84*N(BA84)*avg_hrs)</f>
        <v>0</v>
      </c>
      <c r="DH84" s="255">
        <f>IF(OR($C84="Non-Labour",$C84="Labour-related"),IF(Inputs!$DT84=$F$1,Inputs!DH84,Inputs!DH84*'Key assumptions'!$H$118),$F84*N(BB84)*avg_hrs)</f>
        <v>0</v>
      </c>
      <c r="DI84" s="255">
        <f>IF(OR($C84="Non-Labour",$C84="Labour-related"),IF(Inputs!$DT84=$F$1,Inputs!DI84,Inputs!DI84*'Key assumptions'!$H$118),$F84*N(BC84)*avg_hrs)</f>
        <v>0</v>
      </c>
      <c r="DJ84" s="255">
        <f>IF(OR($C84="Non-Labour",$C84="Labour-related"),IF(Inputs!$DT84=$F$1,Inputs!DJ84,Inputs!DJ84*'Key assumptions'!$H$118),$F84*N(BD84)*avg_hrs)</f>
        <v>0</v>
      </c>
      <c r="DK84" s="255">
        <f>IF(OR($C84="Non-Labour",$C84="Labour-related"),IF(Inputs!$DT84=$F$1,Inputs!DK84,Inputs!DK84*'Key assumptions'!$H$118),$F84*N(BE84)*avg_hrs)</f>
        <v>0</v>
      </c>
      <c r="DL84" s="255">
        <f>IF(OR($C84="Non-Labour",$C84="Labour-related"),IF(Inputs!$DT84=$F$1,Inputs!DL84,Inputs!DL84*'Key assumptions'!$H$118),$F84*N(BF84)*avg_hrs)</f>
        <v>0</v>
      </c>
      <c r="DM84" s="255">
        <f>IF(OR($C84="Non-Labour",$C84="Labour-related"),IF(Inputs!$DT84=$F$1,Inputs!DM84,Inputs!DM84*'Key assumptions'!$H$118),$F84*N(BG84)*avg_hrs)</f>
        <v>0</v>
      </c>
      <c r="DN84" s="255">
        <f>IF(OR($C84="Non-Labour",$C84="Labour-related"),IF(Inputs!$DT84=$F$1,Inputs!DN84,Inputs!DN84*'Key assumptions'!$H$118),$F84*N(BH84)*avg_hrs)</f>
        <v>0</v>
      </c>
      <c r="DO84" s="255">
        <f>IF(OR($C84="Non-Labour",$C84="Labour-related"),IF(Inputs!$DT84=$F$1,Inputs!DO84,Inputs!DO84*'Key assumptions'!$H$118),$F84*N(BI84)*avg_hrs)</f>
        <v>0</v>
      </c>
      <c r="DP84" s="255">
        <f>IF(OR($C84="Non-Labour",$C84="Labour-related"),IF(Inputs!$DT84=$F$1,Inputs!DP84,Inputs!DP84*'Key assumptions'!$H$118),$F84*N(BJ84)*avg_hrs)</f>
        <v>0</v>
      </c>
      <c r="DQ84" s="255">
        <f>IF(OR($C84="Non-Labour",$C84="Labour-related"),IF(Inputs!$DT84=$F$1,Inputs!DQ84,Inputs!DQ84*'Key assumptions'!$H$118),$F84*N(BK84)*avg_hrs)</f>
        <v>0</v>
      </c>
      <c r="DR84" s="255">
        <f>IF(OR($C84="Non-Labour",$C84="Labour-related"),IF(Inputs!$DT84=$F$1,Inputs!DR84,Inputs!DR84*'Key assumptions'!$H$118),$F84*N(BL84)*avg_hrs)</f>
        <v>0</v>
      </c>
      <c r="DT84" s="133" t="s">
        <v>213</v>
      </c>
      <c r="DU84" s="304"/>
      <c r="DV84" s="304"/>
      <c r="DW84" s="304"/>
      <c r="DX84" s="304"/>
      <c r="DY84" s="304"/>
      <c r="DZ84" s="304"/>
      <c r="EA84" s="255">
        <v>58919.142857142855</v>
      </c>
      <c r="EB84" s="255">
        <v>188809.07142857142</v>
      </c>
      <c r="EC84" s="255">
        <v>224964</v>
      </c>
      <c r="ED84" s="255">
        <f t="shared" ref="ED84:EE99" si="13">SUMIF($BN$1:$DR$1,ED$2,$BN84:$DR84)</f>
        <v>149976</v>
      </c>
      <c r="EE84" s="255">
        <f t="shared" si="13"/>
        <v>0</v>
      </c>
      <c r="EF84" s="255">
        <f t="shared" si="12"/>
        <v>622668.21428571432</v>
      </c>
    </row>
    <row r="85" spans="1:136" x14ac:dyDescent="0.4">
      <c r="A85" s="133" t="str">
        <f>Inputs!A85</f>
        <v>Construction Management</v>
      </c>
      <c r="B85" s="133" t="str">
        <f>Inputs!B85</f>
        <v>N/A</v>
      </c>
      <c r="C85" s="133" t="str">
        <f>Inputs!C85</f>
        <v>Internal Labour</v>
      </c>
      <c r="D85" s="133">
        <f>Inputs!D85</f>
        <v>634997</v>
      </c>
      <c r="E85" s="133" t="str">
        <f>Inputs!E85</f>
        <v>Construction Manager</v>
      </c>
      <c r="F85" s="290">
        <f>IF(Inputs!DT85=$F$1,Inputs!F85,
IF(Inputs!DT85='Key assumptions'!$E$118,Inputs!F85*'Key assumptions'!$H$118,Inputs!F85*'Key assumptions'!$H$119))</f>
        <v>249.96</v>
      </c>
      <c r="G85" s="290">
        <f>IF(Inputs!DT85=$F$1,Inputs!G85,Inputs!G85*'Key assumptions'!$H$118)</f>
        <v>109.48743528106507</v>
      </c>
      <c r="H85" s="281"/>
      <c r="I85" s="281"/>
      <c r="J85" s="281"/>
      <c r="K85" s="281"/>
      <c r="L85" s="281"/>
      <c r="M85" s="389" t="str">
        <f>Inputs!M85</f>
        <v>[C-i-C]</v>
      </c>
      <c r="N85" s="389" t="str">
        <f>Inputs!N85</f>
        <v>[C-i-C]</v>
      </c>
      <c r="O85" s="389" t="str">
        <f>Inputs!O85</f>
        <v>[C-i-C]</v>
      </c>
      <c r="P85" s="389" t="str">
        <f>Inputs!P85</f>
        <v>[C-i-C]</v>
      </c>
      <c r="Q85" s="389" t="str">
        <f>Inputs!Q85</f>
        <v>[C-i-C]</v>
      </c>
      <c r="R85" s="389" t="str">
        <f>Inputs!R85</f>
        <v>[C-i-C]</v>
      </c>
      <c r="S85" s="389" t="str">
        <f>Inputs!S85</f>
        <v>[C-i-C]</v>
      </c>
      <c r="T85" s="389" t="str">
        <f>Inputs!T85</f>
        <v>[C-i-C]</v>
      </c>
      <c r="U85" s="389" t="str">
        <f>Inputs!U85</f>
        <v>[C-i-C]</v>
      </c>
      <c r="V85" s="389" t="str">
        <f>Inputs!V85</f>
        <v>[C-i-C]</v>
      </c>
      <c r="W85" s="389" t="str">
        <f>Inputs!W85</f>
        <v>[C-i-C]</v>
      </c>
      <c r="X85" s="389" t="str">
        <f>Inputs!X85</f>
        <v>[C-i-C]</v>
      </c>
      <c r="Y85" s="389" t="str">
        <f>Inputs!Y85</f>
        <v>[C-i-C]</v>
      </c>
      <c r="Z85" s="389" t="str">
        <f>Inputs!Z85</f>
        <v>[C-i-C]</v>
      </c>
      <c r="AA85" s="389" t="str">
        <f>Inputs!AA85</f>
        <v>[C-i-C]</v>
      </c>
      <c r="AB85" s="389" t="str">
        <f>Inputs!AB85</f>
        <v>[C-i-C]</v>
      </c>
      <c r="AC85" s="389" t="str">
        <f>Inputs!AC85</f>
        <v>[C-i-C]</v>
      </c>
      <c r="AD85" s="389" t="str">
        <f>Inputs!AD85</f>
        <v>[C-i-C]</v>
      </c>
      <c r="AE85" s="389" t="str">
        <f>Inputs!AE85</f>
        <v>[C-i-C]</v>
      </c>
      <c r="AF85" s="389" t="str">
        <f>Inputs!AF85</f>
        <v>[C-i-C]</v>
      </c>
      <c r="AG85" s="389" t="str">
        <f>Inputs!AG85</f>
        <v>[C-i-C]</v>
      </c>
      <c r="AH85" s="389" t="str">
        <f>Inputs!AH85</f>
        <v>[C-i-C]</v>
      </c>
      <c r="AI85" s="254">
        <f>Inputs!AI85</f>
        <v>0.5</v>
      </c>
      <c r="AJ85" s="254">
        <f>Inputs!AJ85</f>
        <v>0.5</v>
      </c>
      <c r="AK85" s="254">
        <f>Inputs!AK85</f>
        <v>0.5</v>
      </c>
      <c r="AL85" s="254">
        <f>Inputs!AL85</f>
        <v>0.5</v>
      </c>
      <c r="AM85" s="254">
        <f>Inputs!AM85</f>
        <v>0.5</v>
      </c>
      <c r="AN85" s="254">
        <f>Inputs!AN85</f>
        <v>0.5</v>
      </c>
      <c r="AO85" s="254">
        <f>Inputs!AO85</f>
        <v>0.5</v>
      </c>
      <c r="AP85" s="254">
        <f>Inputs!AP85</f>
        <v>0.5</v>
      </c>
      <c r="AQ85" s="254">
        <f>Inputs!AQ85</f>
        <v>0.5</v>
      </c>
      <c r="AR85" s="254">
        <f>Inputs!AR85</f>
        <v>0.5</v>
      </c>
      <c r="AS85" s="254">
        <f>Inputs!AS85</f>
        <v>1.5</v>
      </c>
      <c r="AT85" s="254">
        <f>Inputs!AT85</f>
        <v>0.5</v>
      </c>
      <c r="AU85" s="254">
        <f>Inputs!AU85</f>
        <v>0.5</v>
      </c>
      <c r="AV85" s="254">
        <f>Inputs!AV85</f>
        <v>0.5</v>
      </c>
      <c r="AW85" s="254">
        <f>Inputs!AW85</f>
        <v>0</v>
      </c>
      <c r="AX85" s="254">
        <f>Inputs!AX85</f>
        <v>0</v>
      </c>
      <c r="AY85" s="254">
        <f>Inputs!AY85</f>
        <v>0</v>
      </c>
      <c r="AZ85" s="254">
        <f>Inputs!AZ85</f>
        <v>0</v>
      </c>
      <c r="BA85" s="254">
        <f>Inputs!BA85</f>
        <v>0</v>
      </c>
      <c r="BB85" s="254">
        <f>Inputs!BB85</f>
        <v>0</v>
      </c>
      <c r="BC85" s="254">
        <f>Inputs!BC85</f>
        <v>0</v>
      </c>
      <c r="BD85" s="254">
        <f>Inputs!BD85</f>
        <v>0</v>
      </c>
      <c r="BE85" s="254">
        <f>Inputs!BE85</f>
        <v>0</v>
      </c>
      <c r="BF85" s="254">
        <f>Inputs!BF85</f>
        <v>0</v>
      </c>
      <c r="BG85" s="254">
        <f>Inputs!BG85</f>
        <v>0</v>
      </c>
      <c r="BH85" s="254">
        <f>Inputs!BH85</f>
        <v>0</v>
      </c>
      <c r="BI85" s="254">
        <f>Inputs!BI85</f>
        <v>0</v>
      </c>
      <c r="BJ85" s="254">
        <f>Inputs!BJ85</f>
        <v>0</v>
      </c>
      <c r="BK85" s="254">
        <f>Inputs!BK85</f>
        <v>0</v>
      </c>
      <c r="BL85" s="254">
        <f>Inputs!BL85</f>
        <v>0</v>
      </c>
      <c r="BN85" s="255">
        <f>IF(OR($C85="Non-Labour",$C85="Labour-related"),IF(Inputs!$DT85=$F$1,Inputs!BN85,Inputs!BN85*'Key assumptions'!$H$118),$F85*N(H85)*avg_hrs)</f>
        <v>0</v>
      </c>
      <c r="BO85" s="255">
        <f>IF(OR($C85="Non-Labour",$C85="Labour-related"),IF(Inputs!$DT85=$F$1,Inputs!BO85,Inputs!BO85*'Key assumptions'!$H$118),$F85*N(I85)*avg_hrs)</f>
        <v>0</v>
      </c>
      <c r="BP85" s="255">
        <f>IF(OR($C85="Non-Labour",$C85="Labour-related"),IF(Inputs!$DT85=$F$1,Inputs!BP85,Inputs!BP85*'Key assumptions'!$H$118),$F85*N(J85)*avg_hrs)</f>
        <v>0</v>
      </c>
      <c r="BQ85" s="255">
        <f>IF(OR($C85="Non-Labour",$C85="Labour-related"),IF(Inputs!$DT85=$F$1,Inputs!BQ85,Inputs!BQ85*'Key assumptions'!$H$118),$F85*N(K85)*avg_hrs)</f>
        <v>0</v>
      </c>
      <c r="BR85" s="255">
        <f>IF(OR($C85="Non-Labour",$C85="Labour-related"),IF(Inputs!$DT85=$F$1,Inputs!BR85,Inputs!BR85*'Key assumptions'!$H$118),$F85*N(L85)*avg_hrs)</f>
        <v>0</v>
      </c>
      <c r="BS85" s="390" t="s">
        <v>411</v>
      </c>
      <c r="BT85" s="390" t="s">
        <v>411</v>
      </c>
      <c r="BU85" s="390" t="s">
        <v>411</v>
      </c>
      <c r="BV85" s="390" t="s">
        <v>411</v>
      </c>
      <c r="BW85" s="390" t="s">
        <v>411</v>
      </c>
      <c r="BX85" s="390" t="s">
        <v>411</v>
      </c>
      <c r="BY85" s="390" t="s">
        <v>411</v>
      </c>
      <c r="BZ85" s="390" t="s">
        <v>411</v>
      </c>
      <c r="CA85" s="390" t="s">
        <v>411</v>
      </c>
      <c r="CB85" s="390" t="s">
        <v>411</v>
      </c>
      <c r="CC85" s="390" t="s">
        <v>411</v>
      </c>
      <c r="CD85" s="390" t="s">
        <v>411</v>
      </c>
      <c r="CE85" s="390" t="s">
        <v>411</v>
      </c>
      <c r="CF85" s="390" t="s">
        <v>411</v>
      </c>
      <c r="CG85" s="390" t="s">
        <v>411</v>
      </c>
      <c r="CH85" s="390" t="s">
        <v>411</v>
      </c>
      <c r="CI85" s="390" t="s">
        <v>411</v>
      </c>
      <c r="CJ85" s="390" t="s">
        <v>411</v>
      </c>
      <c r="CK85" s="390" t="s">
        <v>411</v>
      </c>
      <c r="CL85" s="390" t="s">
        <v>411</v>
      </c>
      <c r="CM85" s="390" t="s">
        <v>411</v>
      </c>
      <c r="CN85" s="390" t="s">
        <v>411</v>
      </c>
      <c r="CO85" s="255">
        <f>IF(OR($C85="Non-Labour",$C85="Labour-related"),IF(Inputs!$DT85=$F$1,Inputs!CO85,Inputs!CO85*'Key assumptions'!$H$118),$F85*N(AI85)*avg_hrs)</f>
        <v>18747</v>
      </c>
      <c r="CP85" s="255">
        <f>IF(OR($C85="Non-Labour",$C85="Labour-related"),IF(Inputs!$DT85=$F$1,Inputs!CP85,Inputs!CP85*'Key assumptions'!$H$118),$F85*N(AJ85)*avg_hrs)</f>
        <v>18747</v>
      </c>
      <c r="CQ85" s="255">
        <f>IF(OR($C85="Non-Labour",$C85="Labour-related"),IF(Inputs!$DT85=$F$1,Inputs!CQ85,Inputs!CQ85*'Key assumptions'!$H$118),$F85*N(AK85)*avg_hrs)</f>
        <v>18747</v>
      </c>
      <c r="CR85" s="255">
        <f>IF(OR($C85="Non-Labour",$C85="Labour-related"),IF(Inputs!$DT85=$F$1,Inputs!CR85,Inputs!CR85*'Key assumptions'!$H$118),$F85*N(AL85)*avg_hrs)</f>
        <v>18747</v>
      </c>
      <c r="CS85" s="255">
        <f>IF(OR($C85="Non-Labour",$C85="Labour-related"),IF(Inputs!$DT85=$F$1,Inputs!CS85,Inputs!CS85*'Key assumptions'!$H$118),$F85*N(AM85)*avg_hrs)</f>
        <v>18747</v>
      </c>
      <c r="CT85" s="255">
        <f>IF(OR($C85="Non-Labour",$C85="Labour-related"),IF(Inputs!$DT85=$F$1,Inputs!CT85,Inputs!CT85*'Key assumptions'!$H$118),$F85*N(AN85)*avg_hrs)</f>
        <v>18747</v>
      </c>
      <c r="CU85" s="255">
        <f>IF(OR($C85="Non-Labour",$C85="Labour-related"),IF(Inputs!$DT85=$F$1,Inputs!CU85,Inputs!CU85*'Key assumptions'!$H$118),$F85*N(AO85)*avg_hrs)</f>
        <v>18747</v>
      </c>
      <c r="CV85" s="255">
        <f>IF(OR($C85="Non-Labour",$C85="Labour-related"),IF(Inputs!$DT85=$F$1,Inputs!CV85,Inputs!CV85*'Key assumptions'!$H$118),$F85*N(AP85)*avg_hrs)</f>
        <v>18747</v>
      </c>
      <c r="CW85" s="255">
        <f>IF(OR($C85="Non-Labour",$C85="Labour-related"),IF(Inputs!$DT85=$F$1,Inputs!CW85,Inputs!CW85*'Key assumptions'!$H$118),$F85*N(AQ85)*avg_hrs)</f>
        <v>18747</v>
      </c>
      <c r="CX85" s="255">
        <f>IF(OR($C85="Non-Labour",$C85="Labour-related"),IF(Inputs!$DT85=$F$1,Inputs!CX85,Inputs!CX85*'Key assumptions'!$H$118),$F85*N(AR85)*avg_hrs)</f>
        <v>18747</v>
      </c>
      <c r="CY85" s="255">
        <f>IF(OR($C85="Non-Labour",$C85="Labour-related"),IF(Inputs!$DT85=$F$1,Inputs!CY85,Inputs!CY85*'Key assumptions'!$H$118),$F85*N(AS85)*avg_hrs)</f>
        <v>56241</v>
      </c>
      <c r="CZ85" s="255">
        <f>IF(OR($C85="Non-Labour",$C85="Labour-related"),IF(Inputs!$DT85=$F$1,Inputs!CZ85,Inputs!CZ85*'Key assumptions'!$H$118),$F85*N(AT85)*avg_hrs)</f>
        <v>18747</v>
      </c>
      <c r="DA85" s="255">
        <f>IF(OR($C85="Non-Labour",$C85="Labour-related"),IF(Inputs!$DT85=$F$1,Inputs!DA85,Inputs!DA85*'Key assumptions'!$H$118),$F85*N(AU85)*avg_hrs)</f>
        <v>18747</v>
      </c>
      <c r="DB85" s="255">
        <f>IF(OR($C85="Non-Labour",$C85="Labour-related"),IF(Inputs!$DT85=$F$1,Inputs!DB85,Inputs!DB85*'Key assumptions'!$H$118),$F85*N(AV85)*avg_hrs)</f>
        <v>18747</v>
      </c>
      <c r="DC85" s="255">
        <f>IF(OR($C85="Non-Labour",$C85="Labour-related"),IF(Inputs!$DT85=$F$1,Inputs!DC85,Inputs!DC85*'Key assumptions'!$H$118),$F85*N(AW85)*avg_hrs)</f>
        <v>0</v>
      </c>
      <c r="DD85" s="255">
        <f>IF(OR($C85="Non-Labour",$C85="Labour-related"),IF(Inputs!$DT85=$F$1,Inputs!DD85,Inputs!DD85*'Key assumptions'!$H$118),$F85*N(AX85)*avg_hrs)</f>
        <v>0</v>
      </c>
      <c r="DE85" s="255">
        <f>IF(OR($C85="Non-Labour",$C85="Labour-related"),IF(Inputs!$DT85=$F$1,Inputs!DE85,Inputs!DE85*'Key assumptions'!$H$118),$F85*N(AY85)*avg_hrs)</f>
        <v>0</v>
      </c>
      <c r="DF85" s="255">
        <f>IF(OR($C85="Non-Labour",$C85="Labour-related"),IF(Inputs!$DT85=$F$1,Inputs!DF85,Inputs!DF85*'Key assumptions'!$H$118),$F85*N(AZ85)*avg_hrs)</f>
        <v>0</v>
      </c>
      <c r="DG85" s="255">
        <f>IF(OR($C85="Non-Labour",$C85="Labour-related"),IF(Inputs!$DT85=$F$1,Inputs!DG85,Inputs!DG85*'Key assumptions'!$H$118),$F85*N(BA85)*avg_hrs)</f>
        <v>0</v>
      </c>
      <c r="DH85" s="255">
        <f>IF(OR($C85="Non-Labour",$C85="Labour-related"),IF(Inputs!$DT85=$F$1,Inputs!DH85,Inputs!DH85*'Key assumptions'!$H$118),$F85*N(BB85)*avg_hrs)</f>
        <v>0</v>
      </c>
      <c r="DI85" s="255">
        <f>IF(OR($C85="Non-Labour",$C85="Labour-related"),IF(Inputs!$DT85=$F$1,Inputs!DI85,Inputs!DI85*'Key assumptions'!$H$118),$F85*N(BC85)*avg_hrs)</f>
        <v>0</v>
      </c>
      <c r="DJ85" s="255">
        <f>IF(OR($C85="Non-Labour",$C85="Labour-related"),IF(Inputs!$DT85=$F$1,Inputs!DJ85,Inputs!DJ85*'Key assumptions'!$H$118),$F85*N(BD85)*avg_hrs)</f>
        <v>0</v>
      </c>
      <c r="DK85" s="255">
        <f>IF(OR($C85="Non-Labour",$C85="Labour-related"),IF(Inputs!$DT85=$F$1,Inputs!DK85,Inputs!DK85*'Key assumptions'!$H$118),$F85*N(BE85)*avg_hrs)</f>
        <v>0</v>
      </c>
      <c r="DL85" s="255">
        <f>IF(OR($C85="Non-Labour",$C85="Labour-related"),IF(Inputs!$DT85=$F$1,Inputs!DL85,Inputs!DL85*'Key assumptions'!$H$118),$F85*N(BF85)*avg_hrs)</f>
        <v>0</v>
      </c>
      <c r="DM85" s="255">
        <f>IF(OR($C85="Non-Labour",$C85="Labour-related"),IF(Inputs!$DT85=$F$1,Inputs!DM85,Inputs!DM85*'Key assumptions'!$H$118),$F85*N(BG85)*avg_hrs)</f>
        <v>0</v>
      </c>
      <c r="DN85" s="255">
        <f>IF(OR($C85="Non-Labour",$C85="Labour-related"),IF(Inputs!$DT85=$F$1,Inputs!DN85,Inputs!DN85*'Key assumptions'!$H$118),$F85*N(BH85)*avg_hrs)</f>
        <v>0</v>
      </c>
      <c r="DO85" s="255">
        <f>IF(OR($C85="Non-Labour",$C85="Labour-related"),IF(Inputs!$DT85=$F$1,Inputs!DO85,Inputs!DO85*'Key assumptions'!$H$118),$F85*N(BI85)*avg_hrs)</f>
        <v>0</v>
      </c>
      <c r="DP85" s="255">
        <f>IF(OR($C85="Non-Labour",$C85="Labour-related"),IF(Inputs!$DT85=$F$1,Inputs!DP85,Inputs!DP85*'Key assumptions'!$H$118),$F85*N(BJ85)*avg_hrs)</f>
        <v>0</v>
      </c>
      <c r="DQ85" s="255">
        <f>IF(OR($C85="Non-Labour",$C85="Labour-related"),IF(Inputs!$DT85=$F$1,Inputs!DQ85,Inputs!DQ85*'Key assumptions'!$H$118),$F85*N(BK85)*avg_hrs)</f>
        <v>0</v>
      </c>
      <c r="DR85" s="255">
        <f>IF(OR($C85="Non-Labour",$C85="Labour-related"),IF(Inputs!$DT85=$F$1,Inputs!DR85,Inputs!DR85*'Key assumptions'!$H$118),$F85*N(BL85)*avg_hrs)</f>
        <v>0</v>
      </c>
      <c r="DT85" s="133" t="s">
        <v>213</v>
      </c>
      <c r="DU85" s="304"/>
      <c r="DV85" s="304"/>
      <c r="DW85" s="304"/>
      <c r="DX85" s="304"/>
      <c r="DY85" s="304"/>
      <c r="DZ85" s="304"/>
      <c r="EA85" s="255">
        <v>37494</v>
      </c>
      <c r="EB85" s="255">
        <v>140602.5</v>
      </c>
      <c r="EC85" s="255">
        <v>224964</v>
      </c>
      <c r="ED85" s="255">
        <f t="shared" si="13"/>
        <v>187470</v>
      </c>
      <c r="EE85" s="255">
        <f t="shared" si="13"/>
        <v>0</v>
      </c>
      <c r="EF85" s="255">
        <f t="shared" si="12"/>
        <v>590530.5</v>
      </c>
    </row>
    <row r="86" spans="1:136" x14ac:dyDescent="0.4">
      <c r="A86" s="133" t="str">
        <f>Inputs!A86</f>
        <v>Construction Management</v>
      </c>
      <c r="B86" s="133" t="str">
        <f>Inputs!B86</f>
        <v>N/A</v>
      </c>
      <c r="C86" s="133" t="str">
        <f>Inputs!C86</f>
        <v>Internal Labour</v>
      </c>
      <c r="D86" s="133">
        <f>Inputs!D86</f>
        <v>634997</v>
      </c>
      <c r="E86" s="133" t="str">
        <f>Inputs!E86</f>
        <v>Senior Site Manager Lines</v>
      </c>
      <c r="F86" s="290">
        <f>IF(Inputs!DT86=$F$1,Inputs!F86,
IF(Inputs!DT86='Key assumptions'!$E$118,Inputs!F86*'Key assumptions'!$H$118,Inputs!F86*'Key assumptions'!$H$119))</f>
        <v>206.11</v>
      </c>
      <c r="G86" s="290">
        <f>IF(Inputs!DT86=$F$1,Inputs!G86,Inputs!G86*'Key assumptions'!$H$118)</f>
        <v>90.282775517751475</v>
      </c>
      <c r="H86" s="281"/>
      <c r="I86" s="281"/>
      <c r="J86" s="281"/>
      <c r="K86" s="281"/>
      <c r="L86" s="281"/>
      <c r="M86" s="389" t="str">
        <f>Inputs!M86</f>
        <v>[C-i-C]</v>
      </c>
      <c r="N86" s="389" t="str">
        <f>Inputs!N86</f>
        <v>[C-i-C]</v>
      </c>
      <c r="O86" s="389" t="str">
        <f>Inputs!O86</f>
        <v>[C-i-C]</v>
      </c>
      <c r="P86" s="389" t="str">
        <f>Inputs!P86</f>
        <v>[C-i-C]</v>
      </c>
      <c r="Q86" s="389" t="str">
        <f>Inputs!Q86</f>
        <v>[C-i-C]</v>
      </c>
      <c r="R86" s="389" t="str">
        <f>Inputs!R86</f>
        <v>[C-i-C]</v>
      </c>
      <c r="S86" s="389" t="str">
        <f>Inputs!S86</f>
        <v>[C-i-C]</v>
      </c>
      <c r="T86" s="389" t="str">
        <f>Inputs!T86</f>
        <v>[C-i-C]</v>
      </c>
      <c r="U86" s="389" t="str">
        <f>Inputs!U86</f>
        <v>[C-i-C]</v>
      </c>
      <c r="V86" s="389" t="str">
        <f>Inputs!V86</f>
        <v>[C-i-C]</v>
      </c>
      <c r="W86" s="389" t="str">
        <f>Inputs!W86</f>
        <v>[C-i-C]</v>
      </c>
      <c r="X86" s="389" t="str">
        <f>Inputs!X86</f>
        <v>[C-i-C]</v>
      </c>
      <c r="Y86" s="389" t="str">
        <f>Inputs!Y86</f>
        <v>[C-i-C]</v>
      </c>
      <c r="Z86" s="389" t="str">
        <f>Inputs!Z86</f>
        <v>[C-i-C]</v>
      </c>
      <c r="AA86" s="389" t="str">
        <f>Inputs!AA86</f>
        <v>[C-i-C]</v>
      </c>
      <c r="AB86" s="389" t="str">
        <f>Inputs!AB86</f>
        <v>[C-i-C]</v>
      </c>
      <c r="AC86" s="389" t="str">
        <f>Inputs!AC86</f>
        <v>[C-i-C]</v>
      </c>
      <c r="AD86" s="389" t="str">
        <f>Inputs!AD86</f>
        <v>[C-i-C]</v>
      </c>
      <c r="AE86" s="389" t="str">
        <f>Inputs!AE86</f>
        <v>[C-i-C]</v>
      </c>
      <c r="AF86" s="389" t="str">
        <f>Inputs!AF86</f>
        <v>[C-i-C]</v>
      </c>
      <c r="AG86" s="389" t="str">
        <f>Inputs!AG86</f>
        <v>[C-i-C]</v>
      </c>
      <c r="AH86" s="389" t="str">
        <f>Inputs!AH86</f>
        <v>[C-i-C]</v>
      </c>
      <c r="AI86" s="254">
        <f>Inputs!AI86</f>
        <v>0.85</v>
      </c>
      <c r="AJ86" s="254">
        <f>Inputs!AJ86</f>
        <v>0.85</v>
      </c>
      <c r="AK86" s="254">
        <f>Inputs!AK86</f>
        <v>0.85</v>
      </c>
      <c r="AL86" s="254">
        <f>Inputs!AL86</f>
        <v>0.85</v>
      </c>
      <c r="AM86" s="254">
        <f>Inputs!AM86</f>
        <v>0.85</v>
      </c>
      <c r="AN86" s="254">
        <f>Inputs!AN86</f>
        <v>0.85</v>
      </c>
      <c r="AO86" s="254">
        <f>Inputs!AO86</f>
        <v>0.85</v>
      </c>
      <c r="AP86" s="254">
        <f>Inputs!AP86</f>
        <v>0.85</v>
      </c>
      <c r="AQ86" s="254">
        <f>Inputs!AQ86</f>
        <v>0.85</v>
      </c>
      <c r="AR86" s="254">
        <f>Inputs!AR86</f>
        <v>0.85</v>
      </c>
      <c r="AS86" s="254">
        <f>Inputs!AS86</f>
        <v>0.85</v>
      </c>
      <c r="AT86" s="254">
        <f>Inputs!AT86</f>
        <v>0.85</v>
      </c>
      <c r="AU86" s="254">
        <f>Inputs!AU86</f>
        <v>0.85</v>
      </c>
      <c r="AV86" s="254">
        <f>Inputs!AV86</f>
        <v>0.85</v>
      </c>
      <c r="AW86" s="254">
        <f>Inputs!AW86</f>
        <v>0</v>
      </c>
      <c r="AX86" s="254">
        <f>Inputs!AX86</f>
        <v>0</v>
      </c>
      <c r="AY86" s="254">
        <f>Inputs!AY86</f>
        <v>0</v>
      </c>
      <c r="AZ86" s="254">
        <f>Inputs!AZ86</f>
        <v>0</v>
      </c>
      <c r="BA86" s="254">
        <f>Inputs!BA86</f>
        <v>0</v>
      </c>
      <c r="BB86" s="254">
        <f>Inputs!BB86</f>
        <v>0</v>
      </c>
      <c r="BC86" s="254">
        <f>Inputs!BC86</f>
        <v>0</v>
      </c>
      <c r="BD86" s="254">
        <f>Inputs!BD86</f>
        <v>0</v>
      </c>
      <c r="BE86" s="254">
        <f>Inputs!BE86</f>
        <v>0</v>
      </c>
      <c r="BF86" s="254">
        <f>Inputs!BF86</f>
        <v>0</v>
      </c>
      <c r="BG86" s="254">
        <f>Inputs!BG86</f>
        <v>0</v>
      </c>
      <c r="BH86" s="254">
        <f>Inputs!BH86</f>
        <v>0</v>
      </c>
      <c r="BI86" s="254">
        <f>Inputs!BI86</f>
        <v>0</v>
      </c>
      <c r="BJ86" s="254">
        <f>Inputs!BJ86</f>
        <v>0</v>
      </c>
      <c r="BK86" s="254">
        <f>Inputs!BK86</f>
        <v>0</v>
      </c>
      <c r="BL86" s="254">
        <f>Inputs!BL86</f>
        <v>0</v>
      </c>
      <c r="BN86" s="255">
        <f>IF(OR($C86="Non-Labour",$C86="Labour-related"),IF(Inputs!$DT86=$F$1,Inputs!BN86,Inputs!BN86*'Key assumptions'!$H$118),$F86*N(H86)*avg_hrs)</f>
        <v>0</v>
      </c>
      <c r="BO86" s="255">
        <f>IF(OR($C86="Non-Labour",$C86="Labour-related"),IF(Inputs!$DT86=$F$1,Inputs!BO86,Inputs!BO86*'Key assumptions'!$H$118),$F86*N(I86)*avg_hrs)</f>
        <v>0</v>
      </c>
      <c r="BP86" s="255">
        <f>IF(OR($C86="Non-Labour",$C86="Labour-related"),IF(Inputs!$DT86=$F$1,Inputs!BP86,Inputs!BP86*'Key assumptions'!$H$118),$F86*N(J86)*avg_hrs)</f>
        <v>0</v>
      </c>
      <c r="BQ86" s="255">
        <f>IF(OR($C86="Non-Labour",$C86="Labour-related"),IF(Inputs!$DT86=$F$1,Inputs!BQ86,Inputs!BQ86*'Key assumptions'!$H$118),$F86*N(K86)*avg_hrs)</f>
        <v>0</v>
      </c>
      <c r="BR86" s="255">
        <f>IF(OR($C86="Non-Labour",$C86="Labour-related"),IF(Inputs!$DT86=$F$1,Inputs!BR86,Inputs!BR86*'Key assumptions'!$H$118),$F86*N(L86)*avg_hrs)</f>
        <v>0</v>
      </c>
      <c r="BS86" s="390" t="s">
        <v>411</v>
      </c>
      <c r="BT86" s="390" t="s">
        <v>411</v>
      </c>
      <c r="BU86" s="390" t="s">
        <v>411</v>
      </c>
      <c r="BV86" s="390" t="s">
        <v>411</v>
      </c>
      <c r="BW86" s="390" t="s">
        <v>411</v>
      </c>
      <c r="BX86" s="390" t="s">
        <v>411</v>
      </c>
      <c r="BY86" s="390" t="s">
        <v>411</v>
      </c>
      <c r="BZ86" s="390" t="s">
        <v>411</v>
      </c>
      <c r="CA86" s="390" t="s">
        <v>411</v>
      </c>
      <c r="CB86" s="390" t="s">
        <v>411</v>
      </c>
      <c r="CC86" s="390" t="s">
        <v>411</v>
      </c>
      <c r="CD86" s="390" t="s">
        <v>411</v>
      </c>
      <c r="CE86" s="390" t="s">
        <v>411</v>
      </c>
      <c r="CF86" s="390" t="s">
        <v>411</v>
      </c>
      <c r="CG86" s="390" t="s">
        <v>411</v>
      </c>
      <c r="CH86" s="390" t="s">
        <v>411</v>
      </c>
      <c r="CI86" s="390" t="s">
        <v>411</v>
      </c>
      <c r="CJ86" s="390" t="s">
        <v>411</v>
      </c>
      <c r="CK86" s="390" t="s">
        <v>411</v>
      </c>
      <c r="CL86" s="390" t="s">
        <v>411</v>
      </c>
      <c r="CM86" s="390" t="s">
        <v>411</v>
      </c>
      <c r="CN86" s="390" t="s">
        <v>411</v>
      </c>
      <c r="CO86" s="255">
        <f>IF(OR($C86="Non-Labour",$C86="Labour-related"),IF(Inputs!$DT86=$F$1,Inputs!CO86,Inputs!CO86*'Key assumptions'!$H$118),$F86*N(AI86)*avg_hrs)</f>
        <v>26279.025000000001</v>
      </c>
      <c r="CP86" s="255">
        <f>IF(OR($C86="Non-Labour",$C86="Labour-related"),IF(Inputs!$DT86=$F$1,Inputs!CP86,Inputs!CP86*'Key assumptions'!$H$118),$F86*N(AJ86)*avg_hrs)</f>
        <v>26279.025000000001</v>
      </c>
      <c r="CQ86" s="255">
        <f>IF(OR($C86="Non-Labour",$C86="Labour-related"),IF(Inputs!$DT86=$F$1,Inputs!CQ86,Inputs!CQ86*'Key assumptions'!$H$118),$F86*N(AK86)*avg_hrs)</f>
        <v>26279.025000000001</v>
      </c>
      <c r="CR86" s="255">
        <f>IF(OR($C86="Non-Labour",$C86="Labour-related"),IF(Inputs!$DT86=$F$1,Inputs!CR86,Inputs!CR86*'Key assumptions'!$H$118),$F86*N(AL86)*avg_hrs)</f>
        <v>26279.025000000001</v>
      </c>
      <c r="CS86" s="255">
        <f>IF(OR($C86="Non-Labour",$C86="Labour-related"),IF(Inputs!$DT86=$F$1,Inputs!CS86,Inputs!CS86*'Key assumptions'!$H$118),$F86*N(AM86)*avg_hrs)</f>
        <v>26279.025000000001</v>
      </c>
      <c r="CT86" s="255">
        <f>IF(OR($C86="Non-Labour",$C86="Labour-related"),IF(Inputs!$DT86=$F$1,Inputs!CT86,Inputs!CT86*'Key assumptions'!$H$118),$F86*N(AN86)*avg_hrs)</f>
        <v>26279.025000000001</v>
      </c>
      <c r="CU86" s="255">
        <f>IF(OR($C86="Non-Labour",$C86="Labour-related"),IF(Inputs!$DT86=$F$1,Inputs!CU86,Inputs!CU86*'Key assumptions'!$H$118),$F86*N(AO86)*avg_hrs)</f>
        <v>26279.025000000001</v>
      </c>
      <c r="CV86" s="255">
        <f>IF(OR($C86="Non-Labour",$C86="Labour-related"),IF(Inputs!$DT86=$F$1,Inputs!CV86,Inputs!CV86*'Key assumptions'!$H$118),$F86*N(AP86)*avg_hrs)</f>
        <v>26279.025000000001</v>
      </c>
      <c r="CW86" s="255">
        <f>IF(OR($C86="Non-Labour",$C86="Labour-related"),IF(Inputs!$DT86=$F$1,Inputs!CW86,Inputs!CW86*'Key assumptions'!$H$118),$F86*N(AQ86)*avg_hrs)</f>
        <v>26279.025000000001</v>
      </c>
      <c r="CX86" s="255">
        <f>IF(OR($C86="Non-Labour",$C86="Labour-related"),IF(Inputs!$DT86=$F$1,Inputs!CX86,Inputs!CX86*'Key assumptions'!$H$118),$F86*N(AR86)*avg_hrs)</f>
        <v>26279.025000000001</v>
      </c>
      <c r="CY86" s="255">
        <f>IF(OR($C86="Non-Labour",$C86="Labour-related"),IF(Inputs!$DT86=$F$1,Inputs!CY86,Inputs!CY86*'Key assumptions'!$H$118),$F86*N(AS86)*avg_hrs)</f>
        <v>26279.025000000001</v>
      </c>
      <c r="CZ86" s="255">
        <f>IF(OR($C86="Non-Labour",$C86="Labour-related"),IF(Inputs!$DT86=$F$1,Inputs!CZ86,Inputs!CZ86*'Key assumptions'!$H$118),$F86*N(AT86)*avg_hrs)</f>
        <v>26279.025000000001</v>
      </c>
      <c r="DA86" s="255">
        <f>IF(OR($C86="Non-Labour",$C86="Labour-related"),IF(Inputs!$DT86=$F$1,Inputs!DA86,Inputs!DA86*'Key assumptions'!$H$118),$F86*N(AU86)*avg_hrs)</f>
        <v>26279.025000000001</v>
      </c>
      <c r="DB86" s="255">
        <f>IF(OR($C86="Non-Labour",$C86="Labour-related"),IF(Inputs!$DT86=$F$1,Inputs!DB86,Inputs!DB86*'Key assumptions'!$H$118),$F86*N(AV86)*avg_hrs)</f>
        <v>26279.025000000001</v>
      </c>
      <c r="DC86" s="255">
        <f>IF(OR($C86="Non-Labour",$C86="Labour-related"),IF(Inputs!$DT86=$F$1,Inputs!DC86,Inputs!DC86*'Key assumptions'!$H$118),$F86*N(AW86)*avg_hrs)</f>
        <v>0</v>
      </c>
      <c r="DD86" s="255">
        <f>IF(OR($C86="Non-Labour",$C86="Labour-related"),IF(Inputs!$DT86=$F$1,Inputs!DD86,Inputs!DD86*'Key assumptions'!$H$118),$F86*N(AX86)*avg_hrs)</f>
        <v>0</v>
      </c>
      <c r="DE86" s="255">
        <f>IF(OR($C86="Non-Labour",$C86="Labour-related"),IF(Inputs!$DT86=$F$1,Inputs!DE86,Inputs!DE86*'Key assumptions'!$H$118),$F86*N(AY86)*avg_hrs)</f>
        <v>0</v>
      </c>
      <c r="DF86" s="255">
        <f>IF(OR($C86="Non-Labour",$C86="Labour-related"),IF(Inputs!$DT86=$F$1,Inputs!DF86,Inputs!DF86*'Key assumptions'!$H$118),$F86*N(AZ86)*avg_hrs)</f>
        <v>0</v>
      </c>
      <c r="DG86" s="255">
        <f>IF(OR($C86="Non-Labour",$C86="Labour-related"),IF(Inputs!$DT86=$F$1,Inputs!DG86,Inputs!DG86*'Key assumptions'!$H$118),$F86*N(BA86)*avg_hrs)</f>
        <v>0</v>
      </c>
      <c r="DH86" s="255">
        <f>IF(OR($C86="Non-Labour",$C86="Labour-related"),IF(Inputs!$DT86=$F$1,Inputs!DH86,Inputs!DH86*'Key assumptions'!$H$118),$F86*N(BB86)*avg_hrs)</f>
        <v>0</v>
      </c>
      <c r="DI86" s="255">
        <f>IF(OR($C86="Non-Labour",$C86="Labour-related"),IF(Inputs!$DT86=$F$1,Inputs!DI86,Inputs!DI86*'Key assumptions'!$H$118),$F86*N(BC86)*avg_hrs)</f>
        <v>0</v>
      </c>
      <c r="DJ86" s="255">
        <f>IF(OR($C86="Non-Labour",$C86="Labour-related"),IF(Inputs!$DT86=$F$1,Inputs!DJ86,Inputs!DJ86*'Key assumptions'!$H$118),$F86*N(BD86)*avg_hrs)</f>
        <v>0</v>
      </c>
      <c r="DK86" s="255">
        <f>IF(OR($C86="Non-Labour",$C86="Labour-related"),IF(Inputs!$DT86=$F$1,Inputs!DK86,Inputs!DK86*'Key assumptions'!$H$118),$F86*N(BE86)*avg_hrs)</f>
        <v>0</v>
      </c>
      <c r="DL86" s="255">
        <f>IF(OR($C86="Non-Labour",$C86="Labour-related"),IF(Inputs!$DT86=$F$1,Inputs!DL86,Inputs!DL86*'Key assumptions'!$H$118),$F86*N(BF86)*avg_hrs)</f>
        <v>0</v>
      </c>
      <c r="DM86" s="255">
        <f>IF(OR($C86="Non-Labour",$C86="Labour-related"),IF(Inputs!$DT86=$F$1,Inputs!DM86,Inputs!DM86*'Key assumptions'!$H$118),$F86*N(BG86)*avg_hrs)</f>
        <v>0</v>
      </c>
      <c r="DN86" s="255">
        <f>IF(OR($C86="Non-Labour",$C86="Labour-related"),IF(Inputs!$DT86=$F$1,Inputs!DN86,Inputs!DN86*'Key assumptions'!$H$118),$F86*N(BH86)*avg_hrs)</f>
        <v>0</v>
      </c>
      <c r="DO86" s="255">
        <f>IF(OR($C86="Non-Labour",$C86="Labour-related"),IF(Inputs!$DT86=$F$1,Inputs!DO86,Inputs!DO86*'Key assumptions'!$H$118),$F86*N(BI86)*avg_hrs)</f>
        <v>0</v>
      </c>
      <c r="DP86" s="255">
        <f>IF(OR($C86="Non-Labour",$C86="Labour-related"),IF(Inputs!$DT86=$F$1,Inputs!DP86,Inputs!DP86*'Key assumptions'!$H$118),$F86*N(BJ86)*avg_hrs)</f>
        <v>0</v>
      </c>
      <c r="DQ86" s="255">
        <f>IF(OR($C86="Non-Labour",$C86="Labour-related"),IF(Inputs!$DT86=$F$1,Inputs!DQ86,Inputs!DQ86*'Key assumptions'!$H$118),$F86*N(BK86)*avg_hrs)</f>
        <v>0</v>
      </c>
      <c r="DR86" s="255">
        <f>IF(OR($C86="Non-Labour",$C86="Labour-related"),IF(Inputs!$DT86=$F$1,Inputs!DR86,Inputs!DR86*'Key assumptions'!$H$118),$F86*N(BL86)*avg_hrs)</f>
        <v>0</v>
      </c>
      <c r="DT86" s="133" t="s">
        <v>213</v>
      </c>
      <c r="DU86" s="304"/>
      <c r="DV86" s="304"/>
      <c r="DW86" s="304"/>
      <c r="DX86" s="304"/>
      <c r="DY86" s="304"/>
      <c r="DZ86" s="304"/>
      <c r="EA86" s="255">
        <v>0</v>
      </c>
      <c r="EB86" s="255">
        <v>0</v>
      </c>
      <c r="EC86" s="255">
        <v>315348.30000000005</v>
      </c>
      <c r="ED86" s="255">
        <f t="shared" si="13"/>
        <v>210232.19999999998</v>
      </c>
      <c r="EE86" s="255">
        <f t="shared" si="13"/>
        <v>0</v>
      </c>
      <c r="EF86" s="255">
        <f t="shared" si="12"/>
        <v>525580.5</v>
      </c>
    </row>
    <row r="87" spans="1:136" x14ac:dyDescent="0.4">
      <c r="A87" s="133" t="str">
        <f>Inputs!A87</f>
        <v>Construction Management</v>
      </c>
      <c r="B87" s="133" t="str">
        <f>Inputs!B87</f>
        <v>N/A</v>
      </c>
      <c r="C87" s="133" t="str">
        <f>Inputs!C87</f>
        <v>Internal Labour</v>
      </c>
      <c r="D87" s="133">
        <f>Inputs!D87</f>
        <v>634997</v>
      </c>
      <c r="E87" s="133" t="str">
        <f>Inputs!E87</f>
        <v>Senior Site Manager Subs</v>
      </c>
      <c r="F87" s="290">
        <f>IF(Inputs!DT87=$F$1,Inputs!F87,
IF(Inputs!DT87='Key assumptions'!$E$118,Inputs!F87*'Key assumptions'!$H$118,Inputs!F87*'Key assumptions'!$H$119))</f>
        <v>216.62</v>
      </c>
      <c r="G87" s="290">
        <f>IF(Inputs!DT87=$F$1,Inputs!G87,Inputs!G87*'Key assumptions'!$H$118)</f>
        <v>94.875194156804724</v>
      </c>
      <c r="H87" s="281"/>
      <c r="I87" s="281"/>
      <c r="J87" s="281"/>
      <c r="K87" s="281"/>
      <c r="L87" s="281"/>
      <c r="M87" s="389" t="str">
        <f>Inputs!M87</f>
        <v>[C-i-C]</v>
      </c>
      <c r="N87" s="389" t="str">
        <f>Inputs!N87</f>
        <v>[C-i-C]</v>
      </c>
      <c r="O87" s="389" t="str">
        <f>Inputs!O87</f>
        <v>[C-i-C]</v>
      </c>
      <c r="P87" s="389" t="str">
        <f>Inputs!P87</f>
        <v>[C-i-C]</v>
      </c>
      <c r="Q87" s="389" t="str">
        <f>Inputs!Q87</f>
        <v>[C-i-C]</v>
      </c>
      <c r="R87" s="389" t="str">
        <f>Inputs!R87</f>
        <v>[C-i-C]</v>
      </c>
      <c r="S87" s="389" t="str">
        <f>Inputs!S87</f>
        <v>[C-i-C]</v>
      </c>
      <c r="T87" s="389" t="str">
        <f>Inputs!T87</f>
        <v>[C-i-C]</v>
      </c>
      <c r="U87" s="389" t="str">
        <f>Inputs!U87</f>
        <v>[C-i-C]</v>
      </c>
      <c r="V87" s="389" t="str">
        <f>Inputs!V87</f>
        <v>[C-i-C]</v>
      </c>
      <c r="W87" s="389" t="str">
        <f>Inputs!W87</f>
        <v>[C-i-C]</v>
      </c>
      <c r="X87" s="389" t="str">
        <f>Inputs!X87</f>
        <v>[C-i-C]</v>
      </c>
      <c r="Y87" s="389" t="str">
        <f>Inputs!Y87</f>
        <v>[C-i-C]</v>
      </c>
      <c r="Z87" s="389" t="str">
        <f>Inputs!Z87</f>
        <v>[C-i-C]</v>
      </c>
      <c r="AA87" s="389" t="str">
        <f>Inputs!AA87</f>
        <v>[C-i-C]</v>
      </c>
      <c r="AB87" s="389" t="str">
        <f>Inputs!AB87</f>
        <v>[C-i-C]</v>
      </c>
      <c r="AC87" s="389" t="str">
        <f>Inputs!AC87</f>
        <v>[C-i-C]</v>
      </c>
      <c r="AD87" s="389" t="str">
        <f>Inputs!AD87</f>
        <v>[C-i-C]</v>
      </c>
      <c r="AE87" s="389" t="str">
        <f>Inputs!AE87</f>
        <v>[C-i-C]</v>
      </c>
      <c r="AF87" s="389" t="str">
        <f>Inputs!AF87</f>
        <v>[C-i-C]</v>
      </c>
      <c r="AG87" s="389" t="str">
        <f>Inputs!AG87</f>
        <v>[C-i-C]</v>
      </c>
      <c r="AH87" s="389" t="str">
        <f>Inputs!AH87</f>
        <v>[C-i-C]</v>
      </c>
      <c r="AI87" s="254">
        <f>Inputs!AI87</f>
        <v>0.9</v>
      </c>
      <c r="AJ87" s="254">
        <f>Inputs!AJ87</f>
        <v>0.9</v>
      </c>
      <c r="AK87" s="254">
        <f>Inputs!AK87</f>
        <v>0.9</v>
      </c>
      <c r="AL87" s="254">
        <f>Inputs!AL87</f>
        <v>0.9</v>
      </c>
      <c r="AM87" s="254">
        <f>Inputs!AM87</f>
        <v>0.9</v>
      </c>
      <c r="AN87" s="254">
        <f>Inputs!AN87</f>
        <v>0.9</v>
      </c>
      <c r="AO87" s="254">
        <f>Inputs!AO87</f>
        <v>0.9</v>
      </c>
      <c r="AP87" s="254">
        <f>Inputs!AP87</f>
        <v>0.9</v>
      </c>
      <c r="AQ87" s="254">
        <f>Inputs!AQ87</f>
        <v>1.0333333333333332</v>
      </c>
      <c r="AR87" s="254">
        <f>Inputs!AR87</f>
        <v>1.0333333333333332</v>
      </c>
      <c r="AS87" s="254">
        <f>Inputs!AS87</f>
        <v>1.0333333333333332</v>
      </c>
      <c r="AT87" s="254">
        <f>Inputs!AT87</f>
        <v>1.0333333333333332</v>
      </c>
      <c r="AU87" s="254">
        <f>Inputs!AU87</f>
        <v>1.0333333333333332</v>
      </c>
      <c r="AV87" s="254">
        <f>Inputs!AV87</f>
        <v>1.0333333333333332</v>
      </c>
      <c r="AW87" s="254">
        <f>Inputs!AW87</f>
        <v>0.13333333333333333</v>
      </c>
      <c r="AX87" s="254">
        <f>Inputs!AX87</f>
        <v>0</v>
      </c>
      <c r="AY87" s="254">
        <f>Inputs!AY87</f>
        <v>0</v>
      </c>
      <c r="AZ87" s="254">
        <f>Inputs!AZ87</f>
        <v>0</v>
      </c>
      <c r="BA87" s="254">
        <f>Inputs!BA87</f>
        <v>0</v>
      </c>
      <c r="BB87" s="254">
        <f>Inputs!BB87</f>
        <v>0</v>
      </c>
      <c r="BC87" s="254">
        <f>Inputs!BC87</f>
        <v>0</v>
      </c>
      <c r="BD87" s="254">
        <f>Inputs!BD87</f>
        <v>0</v>
      </c>
      <c r="BE87" s="254">
        <f>Inputs!BE87</f>
        <v>0</v>
      </c>
      <c r="BF87" s="254">
        <f>Inputs!BF87</f>
        <v>0</v>
      </c>
      <c r="BG87" s="254">
        <f>Inputs!BG87</f>
        <v>0</v>
      </c>
      <c r="BH87" s="254">
        <f>Inputs!BH87</f>
        <v>0</v>
      </c>
      <c r="BI87" s="254">
        <f>Inputs!BI87</f>
        <v>0</v>
      </c>
      <c r="BJ87" s="254">
        <f>Inputs!BJ87</f>
        <v>0</v>
      </c>
      <c r="BK87" s="254">
        <f>Inputs!BK87</f>
        <v>0</v>
      </c>
      <c r="BL87" s="254">
        <f>Inputs!BL87</f>
        <v>0</v>
      </c>
      <c r="BN87" s="255">
        <f>IF(OR($C87="Non-Labour",$C87="Labour-related"),IF(Inputs!$DT87=$F$1,Inputs!BN87,Inputs!BN87*'Key assumptions'!$H$118),$F87*N(H87)*avg_hrs)</f>
        <v>0</v>
      </c>
      <c r="BO87" s="255">
        <f>IF(OR($C87="Non-Labour",$C87="Labour-related"),IF(Inputs!$DT87=$F$1,Inputs!BO87,Inputs!BO87*'Key assumptions'!$H$118),$F87*N(I87)*avg_hrs)</f>
        <v>0</v>
      </c>
      <c r="BP87" s="255">
        <f>IF(OR($C87="Non-Labour",$C87="Labour-related"),IF(Inputs!$DT87=$F$1,Inputs!BP87,Inputs!BP87*'Key assumptions'!$H$118),$F87*N(J87)*avg_hrs)</f>
        <v>0</v>
      </c>
      <c r="BQ87" s="255">
        <f>IF(OR($C87="Non-Labour",$C87="Labour-related"),IF(Inputs!$DT87=$F$1,Inputs!BQ87,Inputs!BQ87*'Key assumptions'!$H$118),$F87*N(K87)*avg_hrs)</f>
        <v>0</v>
      </c>
      <c r="BR87" s="255">
        <f>IF(OR($C87="Non-Labour",$C87="Labour-related"),IF(Inputs!$DT87=$F$1,Inputs!BR87,Inputs!BR87*'Key assumptions'!$H$118),$F87*N(L87)*avg_hrs)</f>
        <v>0</v>
      </c>
      <c r="BS87" s="390" t="s">
        <v>411</v>
      </c>
      <c r="BT87" s="390" t="s">
        <v>411</v>
      </c>
      <c r="BU87" s="390" t="s">
        <v>411</v>
      </c>
      <c r="BV87" s="390" t="s">
        <v>411</v>
      </c>
      <c r="BW87" s="390" t="s">
        <v>411</v>
      </c>
      <c r="BX87" s="390" t="s">
        <v>411</v>
      </c>
      <c r="BY87" s="390" t="s">
        <v>411</v>
      </c>
      <c r="BZ87" s="390" t="s">
        <v>411</v>
      </c>
      <c r="CA87" s="390" t="s">
        <v>411</v>
      </c>
      <c r="CB87" s="390" t="s">
        <v>411</v>
      </c>
      <c r="CC87" s="390" t="s">
        <v>411</v>
      </c>
      <c r="CD87" s="390" t="s">
        <v>411</v>
      </c>
      <c r="CE87" s="390" t="s">
        <v>411</v>
      </c>
      <c r="CF87" s="390" t="s">
        <v>411</v>
      </c>
      <c r="CG87" s="390" t="s">
        <v>411</v>
      </c>
      <c r="CH87" s="390" t="s">
        <v>411</v>
      </c>
      <c r="CI87" s="390" t="s">
        <v>411</v>
      </c>
      <c r="CJ87" s="390" t="s">
        <v>411</v>
      </c>
      <c r="CK87" s="390" t="s">
        <v>411</v>
      </c>
      <c r="CL87" s="390" t="s">
        <v>411</v>
      </c>
      <c r="CM87" s="390" t="s">
        <v>411</v>
      </c>
      <c r="CN87" s="390" t="s">
        <v>411</v>
      </c>
      <c r="CO87" s="255">
        <f>IF(OR($C87="Non-Labour",$C87="Labour-related"),IF(Inputs!$DT87=$F$1,Inputs!CO87,Inputs!CO87*'Key assumptions'!$H$118),$F87*N(AI87)*avg_hrs)</f>
        <v>29243.7</v>
      </c>
      <c r="CP87" s="255">
        <f>IF(OR($C87="Non-Labour",$C87="Labour-related"),IF(Inputs!$DT87=$F$1,Inputs!CP87,Inputs!CP87*'Key assumptions'!$H$118),$F87*N(AJ87)*avg_hrs)</f>
        <v>29243.7</v>
      </c>
      <c r="CQ87" s="255">
        <f>IF(OR($C87="Non-Labour",$C87="Labour-related"),IF(Inputs!$DT87=$F$1,Inputs!CQ87,Inputs!CQ87*'Key assumptions'!$H$118),$F87*N(AK87)*avg_hrs)</f>
        <v>29243.7</v>
      </c>
      <c r="CR87" s="255">
        <f>IF(OR($C87="Non-Labour",$C87="Labour-related"),IF(Inputs!$DT87=$F$1,Inputs!CR87,Inputs!CR87*'Key assumptions'!$H$118),$F87*N(AL87)*avg_hrs)</f>
        <v>29243.7</v>
      </c>
      <c r="CS87" s="255">
        <f>IF(OR($C87="Non-Labour",$C87="Labour-related"),IF(Inputs!$DT87=$F$1,Inputs!CS87,Inputs!CS87*'Key assumptions'!$H$118),$F87*N(AM87)*avg_hrs)</f>
        <v>29243.7</v>
      </c>
      <c r="CT87" s="255">
        <f>IF(OR($C87="Non-Labour",$C87="Labour-related"),IF(Inputs!$DT87=$F$1,Inputs!CT87,Inputs!CT87*'Key assumptions'!$H$118),$F87*N(AN87)*avg_hrs)</f>
        <v>29243.7</v>
      </c>
      <c r="CU87" s="255">
        <f>IF(OR($C87="Non-Labour",$C87="Labour-related"),IF(Inputs!$DT87=$F$1,Inputs!CU87,Inputs!CU87*'Key assumptions'!$H$118),$F87*N(AO87)*avg_hrs)</f>
        <v>29243.7</v>
      </c>
      <c r="CV87" s="255">
        <f>IF(OR($C87="Non-Labour",$C87="Labour-related"),IF(Inputs!$DT87=$F$1,Inputs!CV87,Inputs!CV87*'Key assumptions'!$H$118),$F87*N(AP87)*avg_hrs)</f>
        <v>29243.7</v>
      </c>
      <c r="CW87" s="255">
        <f>IF(OR($C87="Non-Labour",$C87="Labour-related"),IF(Inputs!$DT87=$F$1,Inputs!CW87,Inputs!CW87*'Key assumptions'!$H$118),$F87*N(AQ87)*avg_hrs)</f>
        <v>33576.1</v>
      </c>
      <c r="CX87" s="255">
        <f>IF(OR($C87="Non-Labour",$C87="Labour-related"),IF(Inputs!$DT87=$F$1,Inputs!CX87,Inputs!CX87*'Key assumptions'!$H$118),$F87*N(AR87)*avg_hrs)</f>
        <v>33576.1</v>
      </c>
      <c r="CY87" s="255">
        <f>IF(OR($C87="Non-Labour",$C87="Labour-related"),IF(Inputs!$DT87=$F$1,Inputs!CY87,Inputs!CY87*'Key assumptions'!$H$118),$F87*N(AS87)*avg_hrs)</f>
        <v>33576.1</v>
      </c>
      <c r="CZ87" s="255">
        <f>IF(OR($C87="Non-Labour",$C87="Labour-related"),IF(Inputs!$DT87=$F$1,Inputs!CZ87,Inputs!CZ87*'Key assumptions'!$H$118),$F87*N(AT87)*avg_hrs)</f>
        <v>33576.1</v>
      </c>
      <c r="DA87" s="255">
        <f>IF(OR($C87="Non-Labour",$C87="Labour-related"),IF(Inputs!$DT87=$F$1,Inputs!DA87,Inputs!DA87*'Key assumptions'!$H$118),$F87*N(AU87)*avg_hrs)</f>
        <v>33576.1</v>
      </c>
      <c r="DB87" s="255">
        <f>IF(OR($C87="Non-Labour",$C87="Labour-related"),IF(Inputs!$DT87=$F$1,Inputs!DB87,Inputs!DB87*'Key assumptions'!$H$118),$F87*N(AV87)*avg_hrs)</f>
        <v>33576.1</v>
      </c>
      <c r="DC87" s="255">
        <f>IF(OR($C87="Non-Labour",$C87="Labour-related"),IF(Inputs!$DT87=$F$1,Inputs!DC87,Inputs!DC87*'Key assumptions'!$H$118),$F87*N(AW87)*avg_hrs)</f>
        <v>4332.3999999999996</v>
      </c>
      <c r="DD87" s="255">
        <f>IF(OR($C87="Non-Labour",$C87="Labour-related"),IF(Inputs!$DT87=$F$1,Inputs!DD87,Inputs!DD87*'Key assumptions'!$H$118),$F87*N(AX87)*avg_hrs)</f>
        <v>0</v>
      </c>
      <c r="DE87" s="255">
        <f>IF(OR($C87="Non-Labour",$C87="Labour-related"),IF(Inputs!$DT87=$F$1,Inputs!DE87,Inputs!DE87*'Key assumptions'!$H$118),$F87*N(AY87)*avg_hrs)</f>
        <v>0</v>
      </c>
      <c r="DF87" s="255">
        <f>IF(OR($C87="Non-Labour",$C87="Labour-related"),IF(Inputs!$DT87=$F$1,Inputs!DF87,Inputs!DF87*'Key assumptions'!$H$118),$F87*N(AZ87)*avg_hrs)</f>
        <v>0</v>
      </c>
      <c r="DG87" s="255">
        <f>IF(OR($C87="Non-Labour",$C87="Labour-related"),IF(Inputs!$DT87=$F$1,Inputs!DG87,Inputs!DG87*'Key assumptions'!$H$118),$F87*N(BA87)*avg_hrs)</f>
        <v>0</v>
      </c>
      <c r="DH87" s="255">
        <f>IF(OR($C87="Non-Labour",$C87="Labour-related"),IF(Inputs!$DT87=$F$1,Inputs!DH87,Inputs!DH87*'Key assumptions'!$H$118),$F87*N(BB87)*avg_hrs)</f>
        <v>0</v>
      </c>
      <c r="DI87" s="255">
        <f>IF(OR($C87="Non-Labour",$C87="Labour-related"),IF(Inputs!$DT87=$F$1,Inputs!DI87,Inputs!DI87*'Key assumptions'!$H$118),$F87*N(BC87)*avg_hrs)</f>
        <v>0</v>
      </c>
      <c r="DJ87" s="255">
        <f>IF(OR($C87="Non-Labour",$C87="Labour-related"),IF(Inputs!$DT87=$F$1,Inputs!DJ87,Inputs!DJ87*'Key assumptions'!$H$118),$F87*N(BD87)*avg_hrs)</f>
        <v>0</v>
      </c>
      <c r="DK87" s="255">
        <f>IF(OR($C87="Non-Labour",$C87="Labour-related"),IF(Inputs!$DT87=$F$1,Inputs!DK87,Inputs!DK87*'Key assumptions'!$H$118),$F87*N(BE87)*avg_hrs)</f>
        <v>0</v>
      </c>
      <c r="DL87" s="255">
        <f>IF(OR($C87="Non-Labour",$C87="Labour-related"),IF(Inputs!$DT87=$F$1,Inputs!DL87,Inputs!DL87*'Key assumptions'!$H$118),$F87*N(BF87)*avg_hrs)</f>
        <v>0</v>
      </c>
      <c r="DM87" s="255">
        <f>IF(OR($C87="Non-Labour",$C87="Labour-related"),IF(Inputs!$DT87=$F$1,Inputs!DM87,Inputs!DM87*'Key assumptions'!$H$118),$F87*N(BG87)*avg_hrs)</f>
        <v>0</v>
      </c>
      <c r="DN87" s="255">
        <f>IF(OR($C87="Non-Labour",$C87="Labour-related"),IF(Inputs!$DT87=$F$1,Inputs!DN87,Inputs!DN87*'Key assumptions'!$H$118),$F87*N(BH87)*avg_hrs)</f>
        <v>0</v>
      </c>
      <c r="DO87" s="255">
        <f>IF(OR($C87="Non-Labour",$C87="Labour-related"),IF(Inputs!$DT87=$F$1,Inputs!DO87,Inputs!DO87*'Key assumptions'!$H$118),$F87*N(BI87)*avg_hrs)</f>
        <v>0</v>
      </c>
      <c r="DP87" s="255">
        <f>IF(OR($C87="Non-Labour",$C87="Labour-related"),IF(Inputs!$DT87=$F$1,Inputs!DP87,Inputs!DP87*'Key assumptions'!$H$118),$F87*N(BJ87)*avg_hrs)</f>
        <v>0</v>
      </c>
      <c r="DQ87" s="255">
        <f>IF(OR($C87="Non-Labour",$C87="Labour-related"),IF(Inputs!$DT87=$F$1,Inputs!DQ87,Inputs!DQ87*'Key assumptions'!$H$118),$F87*N(BK87)*avg_hrs)</f>
        <v>0</v>
      </c>
      <c r="DR87" s="255">
        <f>IF(OR($C87="Non-Labour",$C87="Labour-related"),IF(Inputs!$DT87=$F$1,Inputs!DR87,Inputs!DR87*'Key assumptions'!$H$118),$F87*N(BL87)*avg_hrs)</f>
        <v>0</v>
      </c>
      <c r="DT87" s="133" t="s">
        <v>213</v>
      </c>
      <c r="DU87" s="304"/>
      <c r="DV87" s="304"/>
      <c r="DW87" s="304"/>
      <c r="DX87" s="304"/>
      <c r="DY87" s="304"/>
      <c r="DZ87" s="304"/>
      <c r="EA87" s="255">
        <v>0</v>
      </c>
      <c r="EB87" s="255">
        <v>0</v>
      </c>
      <c r="EC87" s="255">
        <v>175462.2</v>
      </c>
      <c r="ED87" s="255">
        <f t="shared" si="13"/>
        <v>264276.40000000002</v>
      </c>
      <c r="EE87" s="255">
        <f t="shared" si="13"/>
        <v>0</v>
      </c>
      <c r="EF87" s="255">
        <f t="shared" si="12"/>
        <v>439738.60000000003</v>
      </c>
    </row>
    <row r="88" spans="1:136" x14ac:dyDescent="0.4">
      <c r="A88" s="133" t="str">
        <f>Inputs!A88</f>
        <v>Construction Management</v>
      </c>
      <c r="B88" s="133" t="str">
        <f>Inputs!B88</f>
        <v>N/A</v>
      </c>
      <c r="C88" s="133" t="str">
        <f>Inputs!C88</f>
        <v>Internal Labour</v>
      </c>
      <c r="D88" s="133">
        <f>Inputs!D88</f>
        <v>634997</v>
      </c>
      <c r="E88" s="133" t="str">
        <f>Inputs!E88</f>
        <v>Site Manager Lines</v>
      </c>
      <c r="F88" s="290">
        <f>IF(Inputs!DT88=$F$1,Inputs!F88,
IF(Inputs!DT88='Key assumptions'!$E$118,Inputs!F88*'Key assumptions'!$H$118,Inputs!F88*'Key assumptions'!$H$119))</f>
        <v>180.38</v>
      </c>
      <c r="G88" s="290">
        <f>IF(Inputs!DT88=$F$1,Inputs!G88,Inputs!G88*'Key assumptions'!$H$118)</f>
        <v>79.010475221893486</v>
      </c>
      <c r="H88" s="281"/>
      <c r="I88" s="281"/>
      <c r="J88" s="281"/>
      <c r="K88" s="281"/>
      <c r="L88" s="281"/>
      <c r="M88" s="389" t="str">
        <f>Inputs!M88</f>
        <v>[C-i-C]</v>
      </c>
      <c r="N88" s="389" t="str">
        <f>Inputs!N88</f>
        <v>[C-i-C]</v>
      </c>
      <c r="O88" s="389" t="str">
        <f>Inputs!O88</f>
        <v>[C-i-C]</v>
      </c>
      <c r="P88" s="389" t="str">
        <f>Inputs!P88</f>
        <v>[C-i-C]</v>
      </c>
      <c r="Q88" s="389" t="str">
        <f>Inputs!Q88</f>
        <v>[C-i-C]</v>
      </c>
      <c r="R88" s="389" t="str">
        <f>Inputs!R88</f>
        <v>[C-i-C]</v>
      </c>
      <c r="S88" s="389" t="str">
        <f>Inputs!S88</f>
        <v>[C-i-C]</v>
      </c>
      <c r="T88" s="389" t="str">
        <f>Inputs!T88</f>
        <v>[C-i-C]</v>
      </c>
      <c r="U88" s="389" t="str">
        <f>Inputs!U88</f>
        <v>[C-i-C]</v>
      </c>
      <c r="V88" s="389" t="str">
        <f>Inputs!V88</f>
        <v>[C-i-C]</v>
      </c>
      <c r="W88" s="389" t="str">
        <f>Inputs!W88</f>
        <v>[C-i-C]</v>
      </c>
      <c r="X88" s="389" t="str">
        <f>Inputs!X88</f>
        <v>[C-i-C]</v>
      </c>
      <c r="Y88" s="389" t="str">
        <f>Inputs!Y88</f>
        <v>[C-i-C]</v>
      </c>
      <c r="Z88" s="389" t="str">
        <f>Inputs!Z88</f>
        <v>[C-i-C]</v>
      </c>
      <c r="AA88" s="389" t="str">
        <f>Inputs!AA88</f>
        <v>[C-i-C]</v>
      </c>
      <c r="AB88" s="389" t="str">
        <f>Inputs!AB88</f>
        <v>[C-i-C]</v>
      </c>
      <c r="AC88" s="389" t="str">
        <f>Inputs!AC88</f>
        <v>[C-i-C]</v>
      </c>
      <c r="AD88" s="389" t="str">
        <f>Inputs!AD88</f>
        <v>[C-i-C]</v>
      </c>
      <c r="AE88" s="389" t="str">
        <f>Inputs!AE88</f>
        <v>[C-i-C]</v>
      </c>
      <c r="AF88" s="389" t="str">
        <f>Inputs!AF88</f>
        <v>[C-i-C]</v>
      </c>
      <c r="AG88" s="389" t="str">
        <f>Inputs!AG88</f>
        <v>[C-i-C]</v>
      </c>
      <c r="AH88" s="389" t="str">
        <f>Inputs!AH88</f>
        <v>[C-i-C]</v>
      </c>
      <c r="AI88" s="254">
        <f>Inputs!AI88</f>
        <v>0.85</v>
      </c>
      <c r="AJ88" s="254">
        <f>Inputs!AJ88</f>
        <v>0.85</v>
      </c>
      <c r="AK88" s="254">
        <f>Inputs!AK88</f>
        <v>0.85</v>
      </c>
      <c r="AL88" s="254">
        <f>Inputs!AL88</f>
        <v>0.85</v>
      </c>
      <c r="AM88" s="254">
        <f>Inputs!AM88</f>
        <v>0.85</v>
      </c>
      <c r="AN88" s="254">
        <f>Inputs!AN88</f>
        <v>0.85</v>
      </c>
      <c r="AO88" s="254">
        <f>Inputs!AO88</f>
        <v>0.85</v>
      </c>
      <c r="AP88" s="254">
        <f>Inputs!AP88</f>
        <v>0.85</v>
      </c>
      <c r="AQ88" s="254">
        <f>Inputs!AQ88</f>
        <v>0.85</v>
      </c>
      <c r="AR88" s="254">
        <f>Inputs!AR88</f>
        <v>0.85</v>
      </c>
      <c r="AS88" s="254">
        <f>Inputs!AS88</f>
        <v>0.85</v>
      </c>
      <c r="AT88" s="254">
        <f>Inputs!AT88</f>
        <v>0.85</v>
      </c>
      <c r="AU88" s="254">
        <f>Inputs!AU88</f>
        <v>0.85</v>
      </c>
      <c r="AV88" s="254">
        <f>Inputs!AV88</f>
        <v>0.85</v>
      </c>
      <c r="AW88" s="254">
        <f>Inputs!AW88</f>
        <v>0</v>
      </c>
      <c r="AX88" s="254">
        <f>Inputs!AX88</f>
        <v>0</v>
      </c>
      <c r="AY88" s="254">
        <f>Inputs!AY88</f>
        <v>0</v>
      </c>
      <c r="AZ88" s="254">
        <f>Inputs!AZ88</f>
        <v>0</v>
      </c>
      <c r="BA88" s="254">
        <f>Inputs!BA88</f>
        <v>0</v>
      </c>
      <c r="BB88" s="254">
        <f>Inputs!BB88</f>
        <v>0</v>
      </c>
      <c r="BC88" s="254">
        <f>Inputs!BC88</f>
        <v>0</v>
      </c>
      <c r="BD88" s="254">
        <f>Inputs!BD88</f>
        <v>0</v>
      </c>
      <c r="BE88" s="254">
        <f>Inputs!BE88</f>
        <v>0</v>
      </c>
      <c r="BF88" s="254">
        <f>Inputs!BF88</f>
        <v>0</v>
      </c>
      <c r="BG88" s="254">
        <f>Inputs!BG88</f>
        <v>0</v>
      </c>
      <c r="BH88" s="254">
        <f>Inputs!BH88</f>
        <v>0</v>
      </c>
      <c r="BI88" s="254">
        <f>Inputs!BI88</f>
        <v>0</v>
      </c>
      <c r="BJ88" s="254">
        <f>Inputs!BJ88</f>
        <v>0</v>
      </c>
      <c r="BK88" s="254">
        <f>Inputs!BK88</f>
        <v>0</v>
      </c>
      <c r="BL88" s="254">
        <f>Inputs!BL88</f>
        <v>0</v>
      </c>
      <c r="BN88" s="255">
        <f>IF(OR($C88="Non-Labour",$C88="Labour-related"),IF(Inputs!$DT88=$F$1,Inputs!BN88,Inputs!BN88*'Key assumptions'!$H$118),$F88*N(H88)*avg_hrs)</f>
        <v>0</v>
      </c>
      <c r="BO88" s="255">
        <f>IF(OR($C88="Non-Labour",$C88="Labour-related"),IF(Inputs!$DT88=$F$1,Inputs!BO88,Inputs!BO88*'Key assumptions'!$H$118),$F88*N(I88)*avg_hrs)</f>
        <v>0</v>
      </c>
      <c r="BP88" s="255">
        <f>IF(OR($C88="Non-Labour",$C88="Labour-related"),IF(Inputs!$DT88=$F$1,Inputs!BP88,Inputs!BP88*'Key assumptions'!$H$118),$F88*N(J88)*avg_hrs)</f>
        <v>0</v>
      </c>
      <c r="BQ88" s="255">
        <f>IF(OR($C88="Non-Labour",$C88="Labour-related"),IF(Inputs!$DT88=$F$1,Inputs!BQ88,Inputs!BQ88*'Key assumptions'!$H$118),$F88*N(K88)*avg_hrs)</f>
        <v>0</v>
      </c>
      <c r="BR88" s="255">
        <f>IF(OR($C88="Non-Labour",$C88="Labour-related"),IF(Inputs!$DT88=$F$1,Inputs!BR88,Inputs!BR88*'Key assumptions'!$H$118),$F88*N(L88)*avg_hrs)</f>
        <v>0</v>
      </c>
      <c r="BS88" s="390" t="s">
        <v>411</v>
      </c>
      <c r="BT88" s="390" t="s">
        <v>411</v>
      </c>
      <c r="BU88" s="390" t="s">
        <v>411</v>
      </c>
      <c r="BV88" s="390" t="s">
        <v>411</v>
      </c>
      <c r="BW88" s="390" t="s">
        <v>411</v>
      </c>
      <c r="BX88" s="390" t="s">
        <v>411</v>
      </c>
      <c r="BY88" s="390" t="s">
        <v>411</v>
      </c>
      <c r="BZ88" s="390" t="s">
        <v>411</v>
      </c>
      <c r="CA88" s="390" t="s">
        <v>411</v>
      </c>
      <c r="CB88" s="390" t="s">
        <v>411</v>
      </c>
      <c r="CC88" s="390" t="s">
        <v>411</v>
      </c>
      <c r="CD88" s="390" t="s">
        <v>411</v>
      </c>
      <c r="CE88" s="390" t="s">
        <v>411</v>
      </c>
      <c r="CF88" s="390" t="s">
        <v>411</v>
      </c>
      <c r="CG88" s="390" t="s">
        <v>411</v>
      </c>
      <c r="CH88" s="390" t="s">
        <v>411</v>
      </c>
      <c r="CI88" s="390" t="s">
        <v>411</v>
      </c>
      <c r="CJ88" s="390" t="s">
        <v>411</v>
      </c>
      <c r="CK88" s="390" t="s">
        <v>411</v>
      </c>
      <c r="CL88" s="390" t="s">
        <v>411</v>
      </c>
      <c r="CM88" s="390" t="s">
        <v>411</v>
      </c>
      <c r="CN88" s="390" t="s">
        <v>411</v>
      </c>
      <c r="CO88" s="255">
        <f>IF(OR($C88="Non-Labour",$C88="Labour-related"),IF(Inputs!$DT88=$F$1,Inputs!CO88,Inputs!CO88*'Key assumptions'!$H$118),$F88*N(AI88)*avg_hrs)</f>
        <v>22998.449999999997</v>
      </c>
      <c r="CP88" s="255">
        <f>IF(OR($C88="Non-Labour",$C88="Labour-related"),IF(Inputs!$DT88=$F$1,Inputs!CP88,Inputs!CP88*'Key assumptions'!$H$118),$F88*N(AJ88)*avg_hrs)</f>
        <v>22998.449999999997</v>
      </c>
      <c r="CQ88" s="255">
        <f>IF(OR($C88="Non-Labour",$C88="Labour-related"),IF(Inputs!$DT88=$F$1,Inputs!CQ88,Inputs!CQ88*'Key assumptions'!$H$118),$F88*N(AK88)*avg_hrs)</f>
        <v>22998.449999999997</v>
      </c>
      <c r="CR88" s="255">
        <f>IF(OR($C88="Non-Labour",$C88="Labour-related"),IF(Inputs!$DT88=$F$1,Inputs!CR88,Inputs!CR88*'Key assumptions'!$H$118),$F88*N(AL88)*avg_hrs)</f>
        <v>22998.449999999997</v>
      </c>
      <c r="CS88" s="255">
        <f>IF(OR($C88="Non-Labour",$C88="Labour-related"),IF(Inputs!$DT88=$F$1,Inputs!CS88,Inputs!CS88*'Key assumptions'!$H$118),$F88*N(AM88)*avg_hrs)</f>
        <v>22998.449999999997</v>
      </c>
      <c r="CT88" s="255">
        <f>IF(OR($C88="Non-Labour",$C88="Labour-related"),IF(Inputs!$DT88=$F$1,Inputs!CT88,Inputs!CT88*'Key assumptions'!$H$118),$F88*N(AN88)*avg_hrs)</f>
        <v>22998.449999999997</v>
      </c>
      <c r="CU88" s="255">
        <f>IF(OR($C88="Non-Labour",$C88="Labour-related"),IF(Inputs!$DT88=$F$1,Inputs!CU88,Inputs!CU88*'Key assumptions'!$H$118),$F88*N(AO88)*avg_hrs)</f>
        <v>22998.449999999997</v>
      </c>
      <c r="CV88" s="255">
        <f>IF(OR($C88="Non-Labour",$C88="Labour-related"),IF(Inputs!$DT88=$F$1,Inputs!CV88,Inputs!CV88*'Key assumptions'!$H$118),$F88*N(AP88)*avg_hrs)</f>
        <v>22998.449999999997</v>
      </c>
      <c r="CW88" s="255">
        <f>IF(OR($C88="Non-Labour",$C88="Labour-related"),IF(Inputs!$DT88=$F$1,Inputs!CW88,Inputs!CW88*'Key assumptions'!$H$118),$F88*N(AQ88)*avg_hrs)</f>
        <v>22998.449999999997</v>
      </c>
      <c r="CX88" s="255">
        <f>IF(OR($C88="Non-Labour",$C88="Labour-related"),IF(Inputs!$DT88=$F$1,Inputs!CX88,Inputs!CX88*'Key assumptions'!$H$118),$F88*N(AR88)*avg_hrs)</f>
        <v>22998.449999999997</v>
      </c>
      <c r="CY88" s="255">
        <f>IF(OR($C88="Non-Labour",$C88="Labour-related"),IF(Inputs!$DT88=$F$1,Inputs!CY88,Inputs!CY88*'Key assumptions'!$H$118),$F88*N(AS88)*avg_hrs)</f>
        <v>22998.449999999997</v>
      </c>
      <c r="CZ88" s="255">
        <f>IF(OR($C88="Non-Labour",$C88="Labour-related"),IF(Inputs!$DT88=$F$1,Inputs!CZ88,Inputs!CZ88*'Key assumptions'!$H$118),$F88*N(AT88)*avg_hrs)</f>
        <v>22998.449999999997</v>
      </c>
      <c r="DA88" s="255">
        <f>IF(OR($C88="Non-Labour",$C88="Labour-related"),IF(Inputs!$DT88=$F$1,Inputs!DA88,Inputs!DA88*'Key assumptions'!$H$118),$F88*N(AU88)*avg_hrs)</f>
        <v>22998.449999999997</v>
      </c>
      <c r="DB88" s="255">
        <f>IF(OR($C88="Non-Labour",$C88="Labour-related"),IF(Inputs!$DT88=$F$1,Inputs!DB88,Inputs!DB88*'Key assumptions'!$H$118),$F88*N(AV88)*avg_hrs)</f>
        <v>22998.449999999997</v>
      </c>
      <c r="DC88" s="255">
        <f>IF(OR($C88="Non-Labour",$C88="Labour-related"),IF(Inputs!$DT88=$F$1,Inputs!DC88,Inputs!DC88*'Key assumptions'!$H$118),$F88*N(AW88)*avg_hrs)</f>
        <v>0</v>
      </c>
      <c r="DD88" s="255">
        <f>IF(OR($C88="Non-Labour",$C88="Labour-related"),IF(Inputs!$DT88=$F$1,Inputs!DD88,Inputs!DD88*'Key assumptions'!$H$118),$F88*N(AX88)*avg_hrs)</f>
        <v>0</v>
      </c>
      <c r="DE88" s="255">
        <f>IF(OR($C88="Non-Labour",$C88="Labour-related"),IF(Inputs!$DT88=$F$1,Inputs!DE88,Inputs!DE88*'Key assumptions'!$H$118),$F88*N(AY88)*avg_hrs)</f>
        <v>0</v>
      </c>
      <c r="DF88" s="255">
        <f>IF(OR($C88="Non-Labour",$C88="Labour-related"),IF(Inputs!$DT88=$F$1,Inputs!DF88,Inputs!DF88*'Key assumptions'!$H$118),$F88*N(AZ88)*avg_hrs)</f>
        <v>0</v>
      </c>
      <c r="DG88" s="255">
        <f>IF(OR($C88="Non-Labour",$C88="Labour-related"),IF(Inputs!$DT88=$F$1,Inputs!DG88,Inputs!DG88*'Key assumptions'!$H$118),$F88*N(BA88)*avg_hrs)</f>
        <v>0</v>
      </c>
      <c r="DH88" s="255">
        <f>IF(OR($C88="Non-Labour",$C88="Labour-related"),IF(Inputs!$DT88=$F$1,Inputs!DH88,Inputs!DH88*'Key assumptions'!$H$118),$F88*N(BB88)*avg_hrs)</f>
        <v>0</v>
      </c>
      <c r="DI88" s="255">
        <f>IF(OR($C88="Non-Labour",$C88="Labour-related"),IF(Inputs!$DT88=$F$1,Inputs!DI88,Inputs!DI88*'Key assumptions'!$H$118),$F88*N(BC88)*avg_hrs)</f>
        <v>0</v>
      </c>
      <c r="DJ88" s="255">
        <f>IF(OR($C88="Non-Labour",$C88="Labour-related"),IF(Inputs!$DT88=$F$1,Inputs!DJ88,Inputs!DJ88*'Key assumptions'!$H$118),$F88*N(BD88)*avg_hrs)</f>
        <v>0</v>
      </c>
      <c r="DK88" s="255">
        <f>IF(OR($C88="Non-Labour",$C88="Labour-related"),IF(Inputs!$DT88=$F$1,Inputs!DK88,Inputs!DK88*'Key assumptions'!$H$118),$F88*N(BE88)*avg_hrs)</f>
        <v>0</v>
      </c>
      <c r="DL88" s="255">
        <f>IF(OR($C88="Non-Labour",$C88="Labour-related"),IF(Inputs!$DT88=$F$1,Inputs!DL88,Inputs!DL88*'Key assumptions'!$H$118),$F88*N(BF88)*avg_hrs)</f>
        <v>0</v>
      </c>
      <c r="DM88" s="255">
        <f>IF(OR($C88="Non-Labour",$C88="Labour-related"),IF(Inputs!$DT88=$F$1,Inputs!DM88,Inputs!DM88*'Key assumptions'!$H$118),$F88*N(BG88)*avg_hrs)</f>
        <v>0</v>
      </c>
      <c r="DN88" s="255">
        <f>IF(OR($C88="Non-Labour",$C88="Labour-related"),IF(Inputs!$DT88=$F$1,Inputs!DN88,Inputs!DN88*'Key assumptions'!$H$118),$F88*N(BH88)*avg_hrs)</f>
        <v>0</v>
      </c>
      <c r="DO88" s="255">
        <f>IF(OR($C88="Non-Labour",$C88="Labour-related"),IF(Inputs!$DT88=$F$1,Inputs!DO88,Inputs!DO88*'Key assumptions'!$H$118),$F88*N(BI88)*avg_hrs)</f>
        <v>0</v>
      </c>
      <c r="DP88" s="255">
        <f>IF(OR($C88="Non-Labour",$C88="Labour-related"),IF(Inputs!$DT88=$F$1,Inputs!DP88,Inputs!DP88*'Key assumptions'!$H$118),$F88*N(BJ88)*avg_hrs)</f>
        <v>0</v>
      </c>
      <c r="DQ88" s="255">
        <f>IF(OR($C88="Non-Labour",$C88="Labour-related"),IF(Inputs!$DT88=$F$1,Inputs!DQ88,Inputs!DQ88*'Key assumptions'!$H$118),$F88*N(BK88)*avg_hrs)</f>
        <v>0</v>
      </c>
      <c r="DR88" s="255">
        <f>IF(OR($C88="Non-Labour",$C88="Labour-related"),IF(Inputs!$DT88=$F$1,Inputs!DR88,Inputs!DR88*'Key assumptions'!$H$118),$F88*N(BL88)*avg_hrs)</f>
        <v>0</v>
      </c>
      <c r="DT88" s="133" t="s">
        <v>213</v>
      </c>
      <c r="DU88" s="304"/>
      <c r="DV88" s="304"/>
      <c r="DW88" s="304"/>
      <c r="DX88" s="304"/>
      <c r="DY88" s="304"/>
      <c r="DZ88" s="304"/>
      <c r="EA88" s="255">
        <v>16234.2</v>
      </c>
      <c r="EB88" s="255">
        <v>21645.600000000002</v>
      </c>
      <c r="EC88" s="255">
        <v>275981.40000000002</v>
      </c>
      <c r="ED88" s="255">
        <f t="shared" si="13"/>
        <v>183987.59999999998</v>
      </c>
      <c r="EE88" s="255">
        <f t="shared" si="13"/>
        <v>0</v>
      </c>
      <c r="EF88" s="255">
        <f t="shared" si="12"/>
        <v>497848.8</v>
      </c>
    </row>
    <row r="89" spans="1:136" x14ac:dyDescent="0.4">
      <c r="A89" s="133" t="str">
        <f>Inputs!A89</f>
        <v>Construction Management</v>
      </c>
      <c r="B89" s="133" t="str">
        <f>Inputs!B89</f>
        <v>N/A</v>
      </c>
      <c r="C89" s="133" t="str">
        <f>Inputs!C89</f>
        <v>Internal Labour</v>
      </c>
      <c r="D89" s="133">
        <f>Inputs!D89</f>
        <v>634997</v>
      </c>
      <c r="E89" s="133" t="str">
        <f>Inputs!E89</f>
        <v>Site Manager Lines</v>
      </c>
      <c r="F89" s="290">
        <f>IF(Inputs!DT89=$F$1,Inputs!F89,
IF(Inputs!DT89='Key assumptions'!$E$118,Inputs!F89*'Key assumptions'!$H$118,Inputs!F89*'Key assumptions'!$H$119))</f>
        <v>180.38</v>
      </c>
      <c r="G89" s="290">
        <f>IF(Inputs!DT89=$F$1,Inputs!G89,Inputs!G89*'Key assumptions'!$H$118)</f>
        <v>79.010475221893486</v>
      </c>
      <c r="H89" s="281"/>
      <c r="I89" s="281"/>
      <c r="J89" s="281"/>
      <c r="K89" s="281"/>
      <c r="L89" s="281"/>
      <c r="M89" s="389" t="str">
        <f>Inputs!M89</f>
        <v>[C-i-C]</v>
      </c>
      <c r="N89" s="389" t="str">
        <f>Inputs!N89</f>
        <v>[C-i-C]</v>
      </c>
      <c r="O89" s="389" t="str">
        <f>Inputs!O89</f>
        <v>[C-i-C]</v>
      </c>
      <c r="P89" s="389" t="str">
        <f>Inputs!P89</f>
        <v>[C-i-C]</v>
      </c>
      <c r="Q89" s="389" t="str">
        <f>Inputs!Q89</f>
        <v>[C-i-C]</v>
      </c>
      <c r="R89" s="389" t="str">
        <f>Inputs!R89</f>
        <v>[C-i-C]</v>
      </c>
      <c r="S89" s="389" t="str">
        <f>Inputs!S89</f>
        <v>[C-i-C]</v>
      </c>
      <c r="T89" s="389" t="str">
        <f>Inputs!T89</f>
        <v>[C-i-C]</v>
      </c>
      <c r="U89" s="389" t="str">
        <f>Inputs!U89</f>
        <v>[C-i-C]</v>
      </c>
      <c r="V89" s="389" t="str">
        <f>Inputs!V89</f>
        <v>[C-i-C]</v>
      </c>
      <c r="W89" s="389" t="str">
        <f>Inputs!W89</f>
        <v>[C-i-C]</v>
      </c>
      <c r="X89" s="389" t="str">
        <f>Inputs!X89</f>
        <v>[C-i-C]</v>
      </c>
      <c r="Y89" s="389" t="str">
        <f>Inputs!Y89</f>
        <v>[C-i-C]</v>
      </c>
      <c r="Z89" s="389" t="str">
        <f>Inputs!Z89</f>
        <v>[C-i-C]</v>
      </c>
      <c r="AA89" s="389" t="str">
        <f>Inputs!AA89</f>
        <v>[C-i-C]</v>
      </c>
      <c r="AB89" s="389" t="str">
        <f>Inputs!AB89</f>
        <v>[C-i-C]</v>
      </c>
      <c r="AC89" s="389" t="str">
        <f>Inputs!AC89</f>
        <v>[C-i-C]</v>
      </c>
      <c r="AD89" s="389" t="str">
        <f>Inputs!AD89</f>
        <v>[C-i-C]</v>
      </c>
      <c r="AE89" s="389" t="str">
        <f>Inputs!AE89</f>
        <v>[C-i-C]</v>
      </c>
      <c r="AF89" s="389" t="str">
        <f>Inputs!AF89</f>
        <v>[C-i-C]</v>
      </c>
      <c r="AG89" s="389" t="str">
        <f>Inputs!AG89</f>
        <v>[C-i-C]</v>
      </c>
      <c r="AH89" s="389" t="str">
        <f>Inputs!AH89</f>
        <v>[C-i-C]</v>
      </c>
      <c r="AI89" s="254">
        <f>Inputs!AI89</f>
        <v>0.85</v>
      </c>
      <c r="AJ89" s="254">
        <f>Inputs!AJ89</f>
        <v>0.85</v>
      </c>
      <c r="AK89" s="254">
        <f>Inputs!AK89</f>
        <v>0.85</v>
      </c>
      <c r="AL89" s="254">
        <f>Inputs!AL89</f>
        <v>0.85</v>
      </c>
      <c r="AM89" s="254">
        <f>Inputs!AM89</f>
        <v>0.85</v>
      </c>
      <c r="AN89" s="254">
        <f>Inputs!AN89</f>
        <v>0.85</v>
      </c>
      <c r="AO89" s="254">
        <f>Inputs!AO89</f>
        <v>0.85</v>
      </c>
      <c r="AP89" s="254">
        <f>Inputs!AP89</f>
        <v>0.85</v>
      </c>
      <c r="AQ89" s="254">
        <f>Inputs!AQ89</f>
        <v>0.85</v>
      </c>
      <c r="AR89" s="254">
        <f>Inputs!AR89</f>
        <v>0.85</v>
      </c>
      <c r="AS89" s="254">
        <f>Inputs!AS89</f>
        <v>0.85</v>
      </c>
      <c r="AT89" s="254">
        <f>Inputs!AT89</f>
        <v>0.85</v>
      </c>
      <c r="AU89" s="254">
        <f>Inputs!AU89</f>
        <v>0.85</v>
      </c>
      <c r="AV89" s="254">
        <f>Inputs!AV89</f>
        <v>0.85</v>
      </c>
      <c r="AW89" s="254">
        <f>Inputs!AW89</f>
        <v>0</v>
      </c>
      <c r="AX89" s="254">
        <f>Inputs!AX89</f>
        <v>0</v>
      </c>
      <c r="AY89" s="254">
        <f>Inputs!AY89</f>
        <v>0</v>
      </c>
      <c r="AZ89" s="254">
        <f>Inputs!AZ89</f>
        <v>0</v>
      </c>
      <c r="BA89" s="254">
        <f>Inputs!BA89</f>
        <v>0</v>
      </c>
      <c r="BB89" s="254">
        <f>Inputs!BB89</f>
        <v>0</v>
      </c>
      <c r="BC89" s="254">
        <f>Inputs!BC89</f>
        <v>0</v>
      </c>
      <c r="BD89" s="254">
        <f>Inputs!BD89</f>
        <v>0</v>
      </c>
      <c r="BE89" s="254">
        <f>Inputs!BE89</f>
        <v>0</v>
      </c>
      <c r="BF89" s="254">
        <f>Inputs!BF89</f>
        <v>0</v>
      </c>
      <c r="BG89" s="254">
        <f>Inputs!BG89</f>
        <v>0</v>
      </c>
      <c r="BH89" s="254">
        <f>Inputs!BH89</f>
        <v>0</v>
      </c>
      <c r="BI89" s="254">
        <f>Inputs!BI89</f>
        <v>0</v>
      </c>
      <c r="BJ89" s="254">
        <f>Inputs!BJ89</f>
        <v>0</v>
      </c>
      <c r="BK89" s="254">
        <f>Inputs!BK89</f>
        <v>0</v>
      </c>
      <c r="BL89" s="254">
        <f>Inputs!BL89</f>
        <v>0</v>
      </c>
      <c r="BN89" s="255">
        <f>IF(OR($C89="Non-Labour",$C89="Labour-related"),IF(Inputs!$DT89=$F$1,Inputs!BN89,Inputs!BN89*'Key assumptions'!$H$118),$F89*N(H89)*avg_hrs)</f>
        <v>0</v>
      </c>
      <c r="BO89" s="255">
        <f>IF(OR($C89="Non-Labour",$C89="Labour-related"),IF(Inputs!$DT89=$F$1,Inputs!BO89,Inputs!BO89*'Key assumptions'!$H$118),$F89*N(I89)*avg_hrs)</f>
        <v>0</v>
      </c>
      <c r="BP89" s="255">
        <f>IF(OR($C89="Non-Labour",$C89="Labour-related"),IF(Inputs!$DT89=$F$1,Inputs!BP89,Inputs!BP89*'Key assumptions'!$H$118),$F89*N(J89)*avg_hrs)</f>
        <v>0</v>
      </c>
      <c r="BQ89" s="255">
        <f>IF(OR($C89="Non-Labour",$C89="Labour-related"),IF(Inputs!$DT89=$F$1,Inputs!BQ89,Inputs!BQ89*'Key assumptions'!$H$118),$F89*N(K89)*avg_hrs)</f>
        <v>0</v>
      </c>
      <c r="BR89" s="255">
        <f>IF(OR($C89="Non-Labour",$C89="Labour-related"),IF(Inputs!$DT89=$F$1,Inputs!BR89,Inputs!BR89*'Key assumptions'!$H$118),$F89*N(L89)*avg_hrs)</f>
        <v>0</v>
      </c>
      <c r="BS89" s="390" t="s">
        <v>411</v>
      </c>
      <c r="BT89" s="390" t="s">
        <v>411</v>
      </c>
      <c r="BU89" s="390" t="s">
        <v>411</v>
      </c>
      <c r="BV89" s="390" t="s">
        <v>411</v>
      </c>
      <c r="BW89" s="390" t="s">
        <v>411</v>
      </c>
      <c r="BX89" s="390" t="s">
        <v>411</v>
      </c>
      <c r="BY89" s="390" t="s">
        <v>411</v>
      </c>
      <c r="BZ89" s="390" t="s">
        <v>411</v>
      </c>
      <c r="CA89" s="390" t="s">
        <v>411</v>
      </c>
      <c r="CB89" s="390" t="s">
        <v>411</v>
      </c>
      <c r="CC89" s="390" t="s">
        <v>411</v>
      </c>
      <c r="CD89" s="390" t="s">
        <v>411</v>
      </c>
      <c r="CE89" s="390" t="s">
        <v>411</v>
      </c>
      <c r="CF89" s="390" t="s">
        <v>411</v>
      </c>
      <c r="CG89" s="390" t="s">
        <v>411</v>
      </c>
      <c r="CH89" s="390" t="s">
        <v>411</v>
      </c>
      <c r="CI89" s="390" t="s">
        <v>411</v>
      </c>
      <c r="CJ89" s="390" t="s">
        <v>411</v>
      </c>
      <c r="CK89" s="390" t="s">
        <v>411</v>
      </c>
      <c r="CL89" s="390" t="s">
        <v>411</v>
      </c>
      <c r="CM89" s="390" t="s">
        <v>411</v>
      </c>
      <c r="CN89" s="390" t="s">
        <v>411</v>
      </c>
      <c r="CO89" s="255">
        <f>IF(OR($C89="Non-Labour",$C89="Labour-related"),IF(Inputs!$DT89=$F$1,Inputs!CO89,Inputs!CO89*'Key assumptions'!$H$118),$F89*N(AI89)*avg_hrs)</f>
        <v>22998.449999999997</v>
      </c>
      <c r="CP89" s="255">
        <f>IF(OR($C89="Non-Labour",$C89="Labour-related"),IF(Inputs!$DT89=$F$1,Inputs!CP89,Inputs!CP89*'Key assumptions'!$H$118),$F89*N(AJ89)*avg_hrs)</f>
        <v>22998.449999999997</v>
      </c>
      <c r="CQ89" s="255">
        <f>IF(OR($C89="Non-Labour",$C89="Labour-related"),IF(Inputs!$DT89=$F$1,Inputs!CQ89,Inputs!CQ89*'Key assumptions'!$H$118),$F89*N(AK89)*avg_hrs)</f>
        <v>22998.449999999997</v>
      </c>
      <c r="CR89" s="255">
        <f>IF(OR($C89="Non-Labour",$C89="Labour-related"),IF(Inputs!$DT89=$F$1,Inputs!CR89,Inputs!CR89*'Key assumptions'!$H$118),$F89*N(AL89)*avg_hrs)</f>
        <v>22998.449999999997</v>
      </c>
      <c r="CS89" s="255">
        <f>IF(OR($C89="Non-Labour",$C89="Labour-related"),IF(Inputs!$DT89=$F$1,Inputs!CS89,Inputs!CS89*'Key assumptions'!$H$118),$F89*N(AM89)*avg_hrs)</f>
        <v>22998.449999999997</v>
      </c>
      <c r="CT89" s="255">
        <f>IF(OR($C89="Non-Labour",$C89="Labour-related"),IF(Inputs!$DT89=$F$1,Inputs!CT89,Inputs!CT89*'Key assumptions'!$H$118),$F89*N(AN89)*avg_hrs)</f>
        <v>22998.449999999997</v>
      </c>
      <c r="CU89" s="255">
        <f>IF(OR($C89="Non-Labour",$C89="Labour-related"),IF(Inputs!$DT89=$F$1,Inputs!CU89,Inputs!CU89*'Key assumptions'!$H$118),$F89*N(AO89)*avg_hrs)</f>
        <v>22998.449999999997</v>
      </c>
      <c r="CV89" s="255">
        <f>IF(OR($C89="Non-Labour",$C89="Labour-related"),IF(Inputs!$DT89=$F$1,Inputs!CV89,Inputs!CV89*'Key assumptions'!$H$118),$F89*N(AP89)*avg_hrs)</f>
        <v>22998.449999999997</v>
      </c>
      <c r="CW89" s="255">
        <f>IF(OR($C89="Non-Labour",$C89="Labour-related"),IF(Inputs!$DT89=$F$1,Inputs!CW89,Inputs!CW89*'Key assumptions'!$H$118),$F89*N(AQ89)*avg_hrs)</f>
        <v>22998.449999999997</v>
      </c>
      <c r="CX89" s="255">
        <f>IF(OR($C89="Non-Labour",$C89="Labour-related"),IF(Inputs!$DT89=$F$1,Inputs!CX89,Inputs!CX89*'Key assumptions'!$H$118),$F89*N(AR89)*avg_hrs)</f>
        <v>22998.449999999997</v>
      </c>
      <c r="CY89" s="255">
        <f>IF(OR($C89="Non-Labour",$C89="Labour-related"),IF(Inputs!$DT89=$F$1,Inputs!CY89,Inputs!CY89*'Key assumptions'!$H$118),$F89*N(AS89)*avg_hrs)</f>
        <v>22998.449999999997</v>
      </c>
      <c r="CZ89" s="255">
        <f>IF(OR($C89="Non-Labour",$C89="Labour-related"),IF(Inputs!$DT89=$F$1,Inputs!CZ89,Inputs!CZ89*'Key assumptions'!$H$118),$F89*N(AT89)*avg_hrs)</f>
        <v>22998.449999999997</v>
      </c>
      <c r="DA89" s="255">
        <f>IF(OR($C89="Non-Labour",$C89="Labour-related"),IF(Inputs!$DT89=$F$1,Inputs!DA89,Inputs!DA89*'Key assumptions'!$H$118),$F89*N(AU89)*avg_hrs)</f>
        <v>22998.449999999997</v>
      </c>
      <c r="DB89" s="255">
        <f>IF(OR($C89="Non-Labour",$C89="Labour-related"),IF(Inputs!$DT89=$F$1,Inputs!DB89,Inputs!DB89*'Key assumptions'!$H$118),$F89*N(AV89)*avg_hrs)</f>
        <v>22998.449999999997</v>
      </c>
      <c r="DC89" s="255">
        <f>IF(OR($C89="Non-Labour",$C89="Labour-related"),IF(Inputs!$DT89=$F$1,Inputs!DC89,Inputs!DC89*'Key assumptions'!$H$118),$F89*N(AW89)*avg_hrs)</f>
        <v>0</v>
      </c>
      <c r="DD89" s="255">
        <f>IF(OR($C89="Non-Labour",$C89="Labour-related"),IF(Inputs!$DT89=$F$1,Inputs!DD89,Inputs!DD89*'Key assumptions'!$H$118),$F89*N(AX89)*avg_hrs)</f>
        <v>0</v>
      </c>
      <c r="DE89" s="255">
        <f>IF(OR($C89="Non-Labour",$C89="Labour-related"),IF(Inputs!$DT89=$F$1,Inputs!DE89,Inputs!DE89*'Key assumptions'!$H$118),$F89*N(AY89)*avg_hrs)</f>
        <v>0</v>
      </c>
      <c r="DF89" s="255">
        <f>IF(OR($C89="Non-Labour",$C89="Labour-related"),IF(Inputs!$DT89=$F$1,Inputs!DF89,Inputs!DF89*'Key assumptions'!$H$118),$F89*N(AZ89)*avg_hrs)</f>
        <v>0</v>
      </c>
      <c r="DG89" s="255">
        <f>IF(OR($C89="Non-Labour",$C89="Labour-related"),IF(Inputs!$DT89=$F$1,Inputs!DG89,Inputs!DG89*'Key assumptions'!$H$118),$F89*N(BA89)*avg_hrs)</f>
        <v>0</v>
      </c>
      <c r="DH89" s="255">
        <f>IF(OR($C89="Non-Labour",$C89="Labour-related"),IF(Inputs!$DT89=$F$1,Inputs!DH89,Inputs!DH89*'Key assumptions'!$H$118),$F89*N(BB89)*avg_hrs)</f>
        <v>0</v>
      </c>
      <c r="DI89" s="255">
        <f>IF(OR($C89="Non-Labour",$C89="Labour-related"),IF(Inputs!$DT89=$F$1,Inputs!DI89,Inputs!DI89*'Key assumptions'!$H$118),$F89*N(BC89)*avg_hrs)</f>
        <v>0</v>
      </c>
      <c r="DJ89" s="255">
        <f>IF(OR($C89="Non-Labour",$C89="Labour-related"),IF(Inputs!$DT89=$F$1,Inputs!DJ89,Inputs!DJ89*'Key assumptions'!$H$118),$F89*N(BD89)*avg_hrs)</f>
        <v>0</v>
      </c>
      <c r="DK89" s="255">
        <f>IF(OR($C89="Non-Labour",$C89="Labour-related"),IF(Inputs!$DT89=$F$1,Inputs!DK89,Inputs!DK89*'Key assumptions'!$H$118),$F89*N(BE89)*avg_hrs)</f>
        <v>0</v>
      </c>
      <c r="DL89" s="255">
        <f>IF(OR($C89="Non-Labour",$C89="Labour-related"),IF(Inputs!$DT89=$F$1,Inputs!DL89,Inputs!DL89*'Key assumptions'!$H$118),$F89*N(BF89)*avg_hrs)</f>
        <v>0</v>
      </c>
      <c r="DM89" s="255">
        <f>IF(OR($C89="Non-Labour",$C89="Labour-related"),IF(Inputs!$DT89=$F$1,Inputs!DM89,Inputs!DM89*'Key assumptions'!$H$118),$F89*N(BG89)*avg_hrs)</f>
        <v>0</v>
      </c>
      <c r="DN89" s="255">
        <f>IF(OR($C89="Non-Labour",$C89="Labour-related"),IF(Inputs!$DT89=$F$1,Inputs!DN89,Inputs!DN89*'Key assumptions'!$H$118),$F89*N(BH89)*avg_hrs)</f>
        <v>0</v>
      </c>
      <c r="DO89" s="255">
        <f>IF(OR($C89="Non-Labour",$C89="Labour-related"),IF(Inputs!$DT89=$F$1,Inputs!DO89,Inputs!DO89*'Key assumptions'!$H$118),$F89*N(BI89)*avg_hrs)</f>
        <v>0</v>
      </c>
      <c r="DP89" s="255">
        <f>IF(OR($C89="Non-Labour",$C89="Labour-related"),IF(Inputs!$DT89=$F$1,Inputs!DP89,Inputs!DP89*'Key assumptions'!$H$118),$F89*N(BJ89)*avg_hrs)</f>
        <v>0</v>
      </c>
      <c r="DQ89" s="255">
        <f>IF(OR($C89="Non-Labour",$C89="Labour-related"),IF(Inputs!$DT89=$F$1,Inputs!DQ89,Inputs!DQ89*'Key assumptions'!$H$118),$F89*N(BK89)*avg_hrs)</f>
        <v>0</v>
      </c>
      <c r="DR89" s="255">
        <f>IF(OR($C89="Non-Labour",$C89="Labour-related"),IF(Inputs!$DT89=$F$1,Inputs!DR89,Inputs!DR89*'Key assumptions'!$H$118),$F89*N(BL89)*avg_hrs)</f>
        <v>0</v>
      </c>
      <c r="DT89" s="133" t="s">
        <v>213</v>
      </c>
      <c r="DU89" s="304"/>
      <c r="DV89" s="304"/>
      <c r="DW89" s="304"/>
      <c r="DX89" s="304"/>
      <c r="DY89" s="304"/>
      <c r="DZ89" s="304"/>
      <c r="EA89" s="255">
        <v>0</v>
      </c>
      <c r="EB89" s="255">
        <v>0</v>
      </c>
      <c r="EC89" s="255">
        <v>275981.40000000002</v>
      </c>
      <c r="ED89" s="255">
        <f t="shared" si="13"/>
        <v>183987.59999999998</v>
      </c>
      <c r="EE89" s="255">
        <f t="shared" si="13"/>
        <v>0</v>
      </c>
      <c r="EF89" s="255">
        <f t="shared" si="12"/>
        <v>459969</v>
      </c>
    </row>
    <row r="90" spans="1:136" x14ac:dyDescent="0.4">
      <c r="A90" s="133" t="str">
        <f>Inputs!A90</f>
        <v>Construction Management</v>
      </c>
      <c r="B90" s="133" t="str">
        <f>Inputs!B90</f>
        <v>N/A</v>
      </c>
      <c r="C90" s="133" t="str">
        <f>Inputs!C90</f>
        <v>Internal Labour</v>
      </c>
      <c r="D90" s="133">
        <f>Inputs!D90</f>
        <v>634997</v>
      </c>
      <c r="E90" s="133" t="str">
        <f>Inputs!E90</f>
        <v>Site Manager Subs</v>
      </c>
      <c r="F90" s="290">
        <f>IF(Inputs!DT90=$F$1,Inputs!F90,
IF(Inputs!DT90='Key assumptions'!$E$118,Inputs!F90*'Key assumptions'!$H$118,Inputs!F90*'Key assumptions'!$H$119))</f>
        <v>203.73</v>
      </c>
      <c r="G90" s="290">
        <f>IF(Inputs!DT90=$F$1,Inputs!G90,Inputs!G90*'Key assumptions'!$H$118)</f>
        <v>89.239044008875723</v>
      </c>
      <c r="H90" s="281"/>
      <c r="I90" s="281"/>
      <c r="J90" s="281"/>
      <c r="K90" s="281"/>
      <c r="L90" s="281"/>
      <c r="M90" s="389" t="str">
        <f>Inputs!M90</f>
        <v>[C-i-C]</v>
      </c>
      <c r="N90" s="389" t="str">
        <f>Inputs!N90</f>
        <v>[C-i-C]</v>
      </c>
      <c r="O90" s="389" t="str">
        <f>Inputs!O90</f>
        <v>[C-i-C]</v>
      </c>
      <c r="P90" s="389" t="str">
        <f>Inputs!P90</f>
        <v>[C-i-C]</v>
      </c>
      <c r="Q90" s="389" t="str">
        <f>Inputs!Q90</f>
        <v>[C-i-C]</v>
      </c>
      <c r="R90" s="389" t="str">
        <f>Inputs!R90</f>
        <v>[C-i-C]</v>
      </c>
      <c r="S90" s="389" t="str">
        <f>Inputs!S90</f>
        <v>[C-i-C]</v>
      </c>
      <c r="T90" s="389" t="str">
        <f>Inputs!T90</f>
        <v>[C-i-C]</v>
      </c>
      <c r="U90" s="389" t="str">
        <f>Inputs!U90</f>
        <v>[C-i-C]</v>
      </c>
      <c r="V90" s="389" t="str">
        <f>Inputs!V90</f>
        <v>[C-i-C]</v>
      </c>
      <c r="W90" s="389" t="str">
        <f>Inputs!W90</f>
        <v>[C-i-C]</v>
      </c>
      <c r="X90" s="389" t="str">
        <f>Inputs!X90</f>
        <v>[C-i-C]</v>
      </c>
      <c r="Y90" s="389" t="str">
        <f>Inputs!Y90</f>
        <v>[C-i-C]</v>
      </c>
      <c r="Z90" s="389" t="str">
        <f>Inputs!Z90</f>
        <v>[C-i-C]</v>
      </c>
      <c r="AA90" s="389" t="str">
        <f>Inputs!AA90</f>
        <v>[C-i-C]</v>
      </c>
      <c r="AB90" s="389" t="str">
        <f>Inputs!AB90</f>
        <v>[C-i-C]</v>
      </c>
      <c r="AC90" s="389" t="str">
        <f>Inputs!AC90</f>
        <v>[C-i-C]</v>
      </c>
      <c r="AD90" s="389" t="str">
        <f>Inputs!AD90</f>
        <v>[C-i-C]</v>
      </c>
      <c r="AE90" s="389" t="str">
        <f>Inputs!AE90</f>
        <v>[C-i-C]</v>
      </c>
      <c r="AF90" s="389" t="str">
        <f>Inputs!AF90</f>
        <v>[C-i-C]</v>
      </c>
      <c r="AG90" s="389" t="str">
        <f>Inputs!AG90</f>
        <v>[C-i-C]</v>
      </c>
      <c r="AH90" s="389" t="str">
        <f>Inputs!AH90</f>
        <v>[C-i-C]</v>
      </c>
      <c r="AI90" s="254">
        <f>Inputs!AI90</f>
        <v>0</v>
      </c>
      <c r="AJ90" s="254">
        <f>Inputs!AJ90</f>
        <v>0.9</v>
      </c>
      <c r="AK90" s="254">
        <f>Inputs!AK90</f>
        <v>0.9</v>
      </c>
      <c r="AL90" s="254">
        <f>Inputs!AL90</f>
        <v>0.9</v>
      </c>
      <c r="AM90" s="254">
        <f>Inputs!AM90</f>
        <v>0.9</v>
      </c>
      <c r="AN90" s="254">
        <f>Inputs!AN90</f>
        <v>0.9</v>
      </c>
      <c r="AO90" s="254">
        <f>Inputs!AO90</f>
        <v>1</v>
      </c>
      <c r="AP90" s="254">
        <f>Inputs!AP90</f>
        <v>1</v>
      </c>
      <c r="AQ90" s="254">
        <f>Inputs!AQ90</f>
        <v>1.4</v>
      </c>
      <c r="AR90" s="254">
        <f>Inputs!AR90</f>
        <v>0.9</v>
      </c>
      <c r="AS90" s="254">
        <f>Inputs!AS90</f>
        <v>1.1499999999999999</v>
      </c>
      <c r="AT90" s="254">
        <f>Inputs!AT90</f>
        <v>0.9</v>
      </c>
      <c r="AU90" s="254">
        <f>Inputs!AU90</f>
        <v>0.9</v>
      </c>
      <c r="AV90" s="254">
        <f>Inputs!AV90</f>
        <v>0.9</v>
      </c>
      <c r="AW90" s="254">
        <f>Inputs!AW90</f>
        <v>1</v>
      </c>
      <c r="AX90" s="254">
        <f>Inputs!AX90</f>
        <v>0</v>
      </c>
      <c r="AY90" s="254">
        <f>Inputs!AY90</f>
        <v>0</v>
      </c>
      <c r="AZ90" s="254">
        <f>Inputs!AZ90</f>
        <v>0</v>
      </c>
      <c r="BA90" s="254">
        <f>Inputs!BA90</f>
        <v>0</v>
      </c>
      <c r="BB90" s="254">
        <f>Inputs!BB90</f>
        <v>0</v>
      </c>
      <c r="BC90" s="254">
        <f>Inputs!BC90</f>
        <v>0</v>
      </c>
      <c r="BD90" s="254">
        <f>Inputs!BD90</f>
        <v>0</v>
      </c>
      <c r="BE90" s="254">
        <f>Inputs!BE90</f>
        <v>0</v>
      </c>
      <c r="BF90" s="254">
        <f>Inputs!BF90</f>
        <v>0</v>
      </c>
      <c r="BG90" s="254">
        <f>Inputs!BG90</f>
        <v>0</v>
      </c>
      <c r="BH90" s="254">
        <f>Inputs!BH90</f>
        <v>0</v>
      </c>
      <c r="BI90" s="254">
        <f>Inputs!BI90</f>
        <v>0</v>
      </c>
      <c r="BJ90" s="254">
        <f>Inputs!BJ90</f>
        <v>0</v>
      </c>
      <c r="BK90" s="254">
        <f>Inputs!BK90</f>
        <v>0</v>
      </c>
      <c r="BL90" s="254">
        <f>Inputs!BL90</f>
        <v>0</v>
      </c>
      <c r="BN90" s="255">
        <f>IF(OR($C90="Non-Labour",$C90="Labour-related"),IF(Inputs!$DT90=$F$1,Inputs!BN90,Inputs!BN90*'Key assumptions'!$H$118),$F90*N(H90)*avg_hrs)</f>
        <v>0</v>
      </c>
      <c r="BO90" s="255">
        <f>IF(OR($C90="Non-Labour",$C90="Labour-related"),IF(Inputs!$DT90=$F$1,Inputs!BO90,Inputs!BO90*'Key assumptions'!$H$118),$F90*N(I90)*avg_hrs)</f>
        <v>0</v>
      </c>
      <c r="BP90" s="255">
        <f>IF(OR($C90="Non-Labour",$C90="Labour-related"),IF(Inputs!$DT90=$F$1,Inputs!BP90,Inputs!BP90*'Key assumptions'!$H$118),$F90*N(J90)*avg_hrs)</f>
        <v>0</v>
      </c>
      <c r="BQ90" s="255">
        <f>IF(OR($C90="Non-Labour",$C90="Labour-related"),IF(Inputs!$DT90=$F$1,Inputs!BQ90,Inputs!BQ90*'Key assumptions'!$H$118),$F90*N(K90)*avg_hrs)</f>
        <v>0</v>
      </c>
      <c r="BR90" s="255">
        <f>IF(OR($C90="Non-Labour",$C90="Labour-related"),IF(Inputs!$DT90=$F$1,Inputs!BR90,Inputs!BR90*'Key assumptions'!$H$118),$F90*N(L90)*avg_hrs)</f>
        <v>0</v>
      </c>
      <c r="BS90" s="390" t="s">
        <v>411</v>
      </c>
      <c r="BT90" s="390" t="s">
        <v>411</v>
      </c>
      <c r="BU90" s="390" t="s">
        <v>411</v>
      </c>
      <c r="BV90" s="390" t="s">
        <v>411</v>
      </c>
      <c r="BW90" s="390" t="s">
        <v>411</v>
      </c>
      <c r="BX90" s="390" t="s">
        <v>411</v>
      </c>
      <c r="BY90" s="390" t="s">
        <v>411</v>
      </c>
      <c r="BZ90" s="390" t="s">
        <v>411</v>
      </c>
      <c r="CA90" s="390" t="s">
        <v>411</v>
      </c>
      <c r="CB90" s="390" t="s">
        <v>411</v>
      </c>
      <c r="CC90" s="390" t="s">
        <v>411</v>
      </c>
      <c r="CD90" s="390" t="s">
        <v>411</v>
      </c>
      <c r="CE90" s="390" t="s">
        <v>411</v>
      </c>
      <c r="CF90" s="390" t="s">
        <v>411</v>
      </c>
      <c r="CG90" s="390" t="s">
        <v>411</v>
      </c>
      <c r="CH90" s="390" t="s">
        <v>411</v>
      </c>
      <c r="CI90" s="390" t="s">
        <v>411</v>
      </c>
      <c r="CJ90" s="390" t="s">
        <v>411</v>
      </c>
      <c r="CK90" s="390" t="s">
        <v>411</v>
      </c>
      <c r="CL90" s="390" t="s">
        <v>411</v>
      </c>
      <c r="CM90" s="390" t="s">
        <v>411</v>
      </c>
      <c r="CN90" s="390" t="s">
        <v>411</v>
      </c>
      <c r="CO90" s="255">
        <f>IF(OR($C90="Non-Labour",$C90="Labour-related"),IF(Inputs!$DT90=$F$1,Inputs!CO90,Inputs!CO90*'Key assumptions'!$H$118),$F90*N(AI90)*avg_hrs)</f>
        <v>0</v>
      </c>
      <c r="CP90" s="255">
        <f>IF(OR($C90="Non-Labour",$C90="Labour-related"),IF(Inputs!$DT90=$F$1,Inputs!CP90,Inputs!CP90*'Key assumptions'!$H$118),$F90*N(AJ90)*avg_hrs)</f>
        <v>27503.55</v>
      </c>
      <c r="CQ90" s="255">
        <f>IF(OR($C90="Non-Labour",$C90="Labour-related"),IF(Inputs!$DT90=$F$1,Inputs!CQ90,Inputs!CQ90*'Key assumptions'!$H$118),$F90*N(AK90)*avg_hrs)</f>
        <v>27503.55</v>
      </c>
      <c r="CR90" s="255">
        <f>IF(OR($C90="Non-Labour",$C90="Labour-related"),IF(Inputs!$DT90=$F$1,Inputs!CR90,Inputs!CR90*'Key assumptions'!$H$118),$F90*N(AL90)*avg_hrs)</f>
        <v>27503.55</v>
      </c>
      <c r="CS90" s="255">
        <f>IF(OR($C90="Non-Labour",$C90="Labour-related"),IF(Inputs!$DT90=$F$1,Inputs!CS90,Inputs!CS90*'Key assumptions'!$H$118),$F90*N(AM90)*avg_hrs)</f>
        <v>27503.55</v>
      </c>
      <c r="CT90" s="255">
        <f>IF(OR($C90="Non-Labour",$C90="Labour-related"),IF(Inputs!$DT90=$F$1,Inputs!CT90,Inputs!CT90*'Key assumptions'!$H$118),$F90*N(AN90)*avg_hrs)</f>
        <v>27503.55</v>
      </c>
      <c r="CU90" s="255">
        <f>IF(OR($C90="Non-Labour",$C90="Labour-related"),IF(Inputs!$DT90=$F$1,Inputs!CU90,Inputs!CU90*'Key assumptions'!$H$118),$F90*N(AO90)*avg_hrs)</f>
        <v>30559.5</v>
      </c>
      <c r="CV90" s="255">
        <f>IF(OR($C90="Non-Labour",$C90="Labour-related"),IF(Inputs!$DT90=$F$1,Inputs!CV90,Inputs!CV90*'Key assumptions'!$H$118),$F90*N(AP90)*avg_hrs)</f>
        <v>30559.5</v>
      </c>
      <c r="CW90" s="255">
        <f>IF(OR($C90="Non-Labour",$C90="Labour-related"),IF(Inputs!$DT90=$F$1,Inputs!CW90,Inputs!CW90*'Key assumptions'!$H$118),$F90*N(AQ90)*avg_hrs)</f>
        <v>42783.299999999996</v>
      </c>
      <c r="CX90" s="255">
        <f>IF(OR($C90="Non-Labour",$C90="Labour-related"),IF(Inputs!$DT90=$F$1,Inputs!CX90,Inputs!CX90*'Key assumptions'!$H$118),$F90*N(AR90)*avg_hrs)</f>
        <v>27503.55</v>
      </c>
      <c r="CY90" s="255">
        <f>IF(OR($C90="Non-Labour",$C90="Labour-related"),IF(Inputs!$DT90=$F$1,Inputs!CY90,Inputs!CY90*'Key assumptions'!$H$118),$F90*N(AS90)*avg_hrs)</f>
        <v>35143.424999999996</v>
      </c>
      <c r="CZ90" s="255">
        <f>IF(OR($C90="Non-Labour",$C90="Labour-related"),IF(Inputs!$DT90=$F$1,Inputs!CZ90,Inputs!CZ90*'Key assumptions'!$H$118),$F90*N(AT90)*avg_hrs)</f>
        <v>27503.55</v>
      </c>
      <c r="DA90" s="255">
        <f>IF(OR($C90="Non-Labour",$C90="Labour-related"),IF(Inputs!$DT90=$F$1,Inputs!DA90,Inputs!DA90*'Key assumptions'!$H$118),$F90*N(AU90)*avg_hrs)</f>
        <v>27503.55</v>
      </c>
      <c r="DB90" s="255">
        <f>IF(OR($C90="Non-Labour",$C90="Labour-related"),IF(Inputs!$DT90=$F$1,Inputs!DB90,Inputs!DB90*'Key assumptions'!$H$118),$F90*N(AV90)*avg_hrs)</f>
        <v>27503.55</v>
      </c>
      <c r="DC90" s="255">
        <f>IF(OR($C90="Non-Labour",$C90="Labour-related"),IF(Inputs!$DT90=$F$1,Inputs!DC90,Inputs!DC90*'Key assumptions'!$H$118),$F90*N(AW90)*avg_hrs)</f>
        <v>30559.5</v>
      </c>
      <c r="DD90" s="255">
        <f>IF(OR($C90="Non-Labour",$C90="Labour-related"),IF(Inputs!$DT90=$F$1,Inputs!DD90,Inputs!DD90*'Key assumptions'!$H$118),$F90*N(AX90)*avg_hrs)</f>
        <v>0</v>
      </c>
      <c r="DE90" s="255">
        <f>IF(OR($C90="Non-Labour",$C90="Labour-related"),IF(Inputs!$DT90=$F$1,Inputs!DE90,Inputs!DE90*'Key assumptions'!$H$118),$F90*N(AY90)*avg_hrs)</f>
        <v>0</v>
      </c>
      <c r="DF90" s="255">
        <f>IF(OR($C90="Non-Labour",$C90="Labour-related"),IF(Inputs!$DT90=$F$1,Inputs!DF90,Inputs!DF90*'Key assumptions'!$H$118),$F90*N(AZ90)*avg_hrs)</f>
        <v>0</v>
      </c>
      <c r="DG90" s="255">
        <f>IF(OR($C90="Non-Labour",$C90="Labour-related"),IF(Inputs!$DT90=$F$1,Inputs!DG90,Inputs!DG90*'Key assumptions'!$H$118),$F90*N(BA90)*avg_hrs)</f>
        <v>0</v>
      </c>
      <c r="DH90" s="255">
        <f>IF(OR($C90="Non-Labour",$C90="Labour-related"),IF(Inputs!$DT90=$F$1,Inputs!DH90,Inputs!DH90*'Key assumptions'!$H$118),$F90*N(BB90)*avg_hrs)</f>
        <v>0</v>
      </c>
      <c r="DI90" s="255">
        <f>IF(OR($C90="Non-Labour",$C90="Labour-related"),IF(Inputs!$DT90=$F$1,Inputs!DI90,Inputs!DI90*'Key assumptions'!$H$118),$F90*N(BC90)*avg_hrs)</f>
        <v>0</v>
      </c>
      <c r="DJ90" s="255">
        <f>IF(OR($C90="Non-Labour",$C90="Labour-related"),IF(Inputs!$DT90=$F$1,Inputs!DJ90,Inputs!DJ90*'Key assumptions'!$H$118),$F90*N(BD90)*avg_hrs)</f>
        <v>0</v>
      </c>
      <c r="DK90" s="255">
        <f>IF(OR($C90="Non-Labour",$C90="Labour-related"),IF(Inputs!$DT90=$F$1,Inputs!DK90,Inputs!DK90*'Key assumptions'!$H$118),$F90*N(BE90)*avg_hrs)</f>
        <v>0</v>
      </c>
      <c r="DL90" s="255">
        <f>IF(OR($C90="Non-Labour",$C90="Labour-related"),IF(Inputs!$DT90=$F$1,Inputs!DL90,Inputs!DL90*'Key assumptions'!$H$118),$F90*N(BF90)*avg_hrs)</f>
        <v>0</v>
      </c>
      <c r="DM90" s="255">
        <f>IF(OR($C90="Non-Labour",$C90="Labour-related"),IF(Inputs!$DT90=$F$1,Inputs!DM90,Inputs!DM90*'Key assumptions'!$H$118),$F90*N(BG90)*avg_hrs)</f>
        <v>0</v>
      </c>
      <c r="DN90" s="255">
        <f>IF(OR($C90="Non-Labour",$C90="Labour-related"),IF(Inputs!$DT90=$F$1,Inputs!DN90,Inputs!DN90*'Key assumptions'!$H$118),$F90*N(BH90)*avg_hrs)</f>
        <v>0</v>
      </c>
      <c r="DO90" s="255">
        <f>IF(OR($C90="Non-Labour",$C90="Labour-related"),IF(Inputs!$DT90=$F$1,Inputs!DO90,Inputs!DO90*'Key assumptions'!$H$118),$F90*N(BI90)*avg_hrs)</f>
        <v>0</v>
      </c>
      <c r="DP90" s="255">
        <f>IF(OR($C90="Non-Labour",$C90="Labour-related"),IF(Inputs!$DT90=$F$1,Inputs!DP90,Inputs!DP90*'Key assumptions'!$H$118),$F90*N(BJ90)*avg_hrs)</f>
        <v>0</v>
      </c>
      <c r="DQ90" s="255">
        <f>IF(OR($C90="Non-Labour",$C90="Labour-related"),IF(Inputs!$DT90=$F$1,Inputs!DQ90,Inputs!DQ90*'Key assumptions'!$H$118),$F90*N(BK90)*avg_hrs)</f>
        <v>0</v>
      </c>
      <c r="DR90" s="255">
        <f>IF(OR($C90="Non-Labour",$C90="Labour-related"),IF(Inputs!$DT90=$F$1,Inputs!DR90,Inputs!DR90*'Key assumptions'!$H$118),$F90*N(BL90)*avg_hrs)</f>
        <v>0</v>
      </c>
      <c r="DT90" s="133" t="s">
        <v>213</v>
      </c>
      <c r="DU90" s="304"/>
      <c r="DV90" s="304"/>
      <c r="DW90" s="304"/>
      <c r="DX90" s="304"/>
      <c r="DY90" s="304"/>
      <c r="DZ90" s="304"/>
      <c r="EA90" s="255">
        <v>0</v>
      </c>
      <c r="EB90" s="255">
        <v>0</v>
      </c>
      <c r="EC90" s="255">
        <v>137517.75</v>
      </c>
      <c r="ED90" s="255">
        <f t="shared" si="13"/>
        <v>279619.42499999993</v>
      </c>
      <c r="EE90" s="255">
        <f t="shared" si="13"/>
        <v>0</v>
      </c>
      <c r="EF90" s="255">
        <f t="shared" si="12"/>
        <v>417137.17499999993</v>
      </c>
    </row>
    <row r="91" spans="1:136" x14ac:dyDescent="0.4">
      <c r="A91" s="133" t="str">
        <f>Inputs!A91</f>
        <v>Other support and corporate roles</v>
      </c>
      <c r="B91" s="133" t="str">
        <f>Inputs!B91</f>
        <v>N/A</v>
      </c>
      <c r="C91" s="133" t="str">
        <f>Inputs!C91</f>
        <v>Internal Labour</v>
      </c>
      <c r="D91" s="133">
        <f>Inputs!D91</f>
        <v>634997</v>
      </c>
      <c r="E91" s="133" t="str">
        <f>Inputs!E91</f>
        <v>Safety Officer</v>
      </c>
      <c r="F91" s="290">
        <f>IF(Inputs!DT91=$F$1,Inputs!F91,
IF(Inputs!DT91='Key assumptions'!$E$118,Inputs!F91*'Key assumptions'!$H$118,Inputs!F91*'Key assumptions'!$H$119))</f>
        <v>216.62</v>
      </c>
      <c r="G91" s="290">
        <f>IF(Inputs!DT91=$F$1,Inputs!G91,Inputs!G91*'Key assumptions'!$H$118)</f>
        <v>94.875194156804724</v>
      </c>
      <c r="H91" s="281"/>
      <c r="I91" s="281"/>
      <c r="J91" s="281"/>
      <c r="K91" s="281"/>
      <c r="L91" s="281"/>
      <c r="M91" s="389" t="str">
        <f>Inputs!M91</f>
        <v>[C-i-C]</v>
      </c>
      <c r="N91" s="389" t="str">
        <f>Inputs!N91</f>
        <v>[C-i-C]</v>
      </c>
      <c r="O91" s="389" t="str">
        <f>Inputs!O91</f>
        <v>[C-i-C]</v>
      </c>
      <c r="P91" s="389" t="str">
        <f>Inputs!P91</f>
        <v>[C-i-C]</v>
      </c>
      <c r="Q91" s="389" t="str">
        <f>Inputs!Q91</f>
        <v>[C-i-C]</v>
      </c>
      <c r="R91" s="389" t="str">
        <f>Inputs!R91</f>
        <v>[C-i-C]</v>
      </c>
      <c r="S91" s="389" t="str">
        <f>Inputs!S91</f>
        <v>[C-i-C]</v>
      </c>
      <c r="T91" s="389" t="str">
        <f>Inputs!T91</f>
        <v>[C-i-C]</v>
      </c>
      <c r="U91" s="389" t="str">
        <f>Inputs!U91</f>
        <v>[C-i-C]</v>
      </c>
      <c r="V91" s="389" t="str">
        <f>Inputs!V91</f>
        <v>[C-i-C]</v>
      </c>
      <c r="W91" s="389" t="str">
        <f>Inputs!W91</f>
        <v>[C-i-C]</v>
      </c>
      <c r="X91" s="389" t="str">
        <f>Inputs!X91</f>
        <v>[C-i-C]</v>
      </c>
      <c r="Y91" s="389" t="str">
        <f>Inputs!Y91</f>
        <v>[C-i-C]</v>
      </c>
      <c r="Z91" s="389" t="str">
        <f>Inputs!Z91</f>
        <v>[C-i-C]</v>
      </c>
      <c r="AA91" s="389" t="str">
        <f>Inputs!AA91</f>
        <v>[C-i-C]</v>
      </c>
      <c r="AB91" s="389" t="str">
        <f>Inputs!AB91</f>
        <v>[C-i-C]</v>
      </c>
      <c r="AC91" s="389" t="str">
        <f>Inputs!AC91</f>
        <v>[C-i-C]</v>
      </c>
      <c r="AD91" s="389" t="str">
        <f>Inputs!AD91</f>
        <v>[C-i-C]</v>
      </c>
      <c r="AE91" s="389" t="str">
        <f>Inputs!AE91</f>
        <v>[C-i-C]</v>
      </c>
      <c r="AF91" s="389" t="str">
        <f>Inputs!AF91</f>
        <v>[C-i-C]</v>
      </c>
      <c r="AG91" s="389" t="str">
        <f>Inputs!AG91</f>
        <v>[C-i-C]</v>
      </c>
      <c r="AH91" s="389" t="str">
        <f>Inputs!AH91</f>
        <v>[C-i-C]</v>
      </c>
      <c r="AI91" s="254">
        <f>Inputs!AI91</f>
        <v>1</v>
      </c>
      <c r="AJ91" s="254">
        <f>Inputs!AJ91</f>
        <v>1</v>
      </c>
      <c r="AK91" s="254">
        <f>Inputs!AK91</f>
        <v>1</v>
      </c>
      <c r="AL91" s="254">
        <f>Inputs!AL91</f>
        <v>1</v>
      </c>
      <c r="AM91" s="254">
        <f>Inputs!AM91</f>
        <v>1</v>
      </c>
      <c r="AN91" s="254">
        <f>Inputs!AN91</f>
        <v>1</v>
      </c>
      <c r="AO91" s="254">
        <f>Inputs!AO91</f>
        <v>1</v>
      </c>
      <c r="AP91" s="254">
        <f>Inputs!AP91</f>
        <v>1</v>
      </c>
      <c r="AQ91" s="254">
        <f>Inputs!AQ91</f>
        <v>1</v>
      </c>
      <c r="AR91" s="254">
        <f>Inputs!AR91</f>
        <v>1</v>
      </c>
      <c r="AS91" s="254">
        <f>Inputs!AS91</f>
        <v>1</v>
      </c>
      <c r="AT91" s="254">
        <f>Inputs!AT91</f>
        <v>1</v>
      </c>
      <c r="AU91" s="254">
        <f>Inputs!AU91</f>
        <v>1</v>
      </c>
      <c r="AV91" s="254">
        <f>Inputs!AV91</f>
        <v>0</v>
      </c>
      <c r="AW91" s="254">
        <f>Inputs!AW91</f>
        <v>0</v>
      </c>
      <c r="AX91" s="254">
        <f>Inputs!AX91</f>
        <v>0</v>
      </c>
      <c r="AY91" s="254">
        <f>Inputs!AY91</f>
        <v>0</v>
      </c>
      <c r="AZ91" s="254">
        <f>Inputs!AZ91</f>
        <v>0</v>
      </c>
      <c r="BA91" s="254">
        <f>Inputs!BA91</f>
        <v>0</v>
      </c>
      <c r="BB91" s="254">
        <f>Inputs!BB91</f>
        <v>0</v>
      </c>
      <c r="BC91" s="254">
        <f>Inputs!BC91</f>
        <v>0</v>
      </c>
      <c r="BD91" s="254">
        <f>Inputs!BD91</f>
        <v>0</v>
      </c>
      <c r="BE91" s="254">
        <f>Inputs!BE91</f>
        <v>0</v>
      </c>
      <c r="BF91" s="254">
        <f>Inputs!BF91</f>
        <v>0</v>
      </c>
      <c r="BG91" s="254">
        <f>Inputs!BG91</f>
        <v>0</v>
      </c>
      <c r="BH91" s="254">
        <f>Inputs!BH91</f>
        <v>0</v>
      </c>
      <c r="BI91" s="254">
        <f>Inputs!BI91</f>
        <v>0</v>
      </c>
      <c r="BJ91" s="254">
        <f>Inputs!BJ91</f>
        <v>0</v>
      </c>
      <c r="BK91" s="254">
        <f>Inputs!BK91</f>
        <v>0</v>
      </c>
      <c r="BL91" s="254">
        <f>Inputs!BL91</f>
        <v>0</v>
      </c>
      <c r="BN91" s="255">
        <f>IF(OR($C91="Non-Labour",$C91="Labour-related"),IF(Inputs!$DT91=$F$1,Inputs!BN91,Inputs!BN91*'Key assumptions'!$H$118),$F91*N(H91)*avg_hrs)</f>
        <v>0</v>
      </c>
      <c r="BO91" s="255">
        <f>IF(OR($C91="Non-Labour",$C91="Labour-related"),IF(Inputs!$DT91=$F$1,Inputs!BO91,Inputs!BO91*'Key assumptions'!$H$118),$F91*N(I91)*avg_hrs)</f>
        <v>0</v>
      </c>
      <c r="BP91" s="255">
        <f>IF(OR($C91="Non-Labour",$C91="Labour-related"),IF(Inputs!$DT91=$F$1,Inputs!BP91,Inputs!BP91*'Key assumptions'!$H$118),$F91*N(J91)*avg_hrs)</f>
        <v>0</v>
      </c>
      <c r="BQ91" s="255">
        <f>IF(OR($C91="Non-Labour",$C91="Labour-related"),IF(Inputs!$DT91=$F$1,Inputs!BQ91,Inputs!BQ91*'Key assumptions'!$H$118),$F91*N(K91)*avg_hrs)</f>
        <v>0</v>
      </c>
      <c r="BR91" s="255">
        <f>IF(OR($C91="Non-Labour",$C91="Labour-related"),IF(Inputs!$DT91=$F$1,Inputs!BR91,Inputs!BR91*'Key assumptions'!$H$118),$F91*N(L91)*avg_hrs)</f>
        <v>0</v>
      </c>
      <c r="BS91" s="390" t="s">
        <v>411</v>
      </c>
      <c r="BT91" s="390" t="s">
        <v>411</v>
      </c>
      <c r="BU91" s="390" t="s">
        <v>411</v>
      </c>
      <c r="BV91" s="390" t="s">
        <v>411</v>
      </c>
      <c r="BW91" s="390" t="s">
        <v>411</v>
      </c>
      <c r="BX91" s="390" t="s">
        <v>411</v>
      </c>
      <c r="BY91" s="390" t="s">
        <v>411</v>
      </c>
      <c r="BZ91" s="390" t="s">
        <v>411</v>
      </c>
      <c r="CA91" s="390" t="s">
        <v>411</v>
      </c>
      <c r="CB91" s="390" t="s">
        <v>411</v>
      </c>
      <c r="CC91" s="390" t="s">
        <v>411</v>
      </c>
      <c r="CD91" s="390" t="s">
        <v>411</v>
      </c>
      <c r="CE91" s="390" t="s">
        <v>411</v>
      </c>
      <c r="CF91" s="390" t="s">
        <v>411</v>
      </c>
      <c r="CG91" s="390" t="s">
        <v>411</v>
      </c>
      <c r="CH91" s="390" t="s">
        <v>411</v>
      </c>
      <c r="CI91" s="390" t="s">
        <v>411</v>
      </c>
      <c r="CJ91" s="390" t="s">
        <v>411</v>
      </c>
      <c r="CK91" s="390" t="s">
        <v>411</v>
      </c>
      <c r="CL91" s="390" t="s">
        <v>411</v>
      </c>
      <c r="CM91" s="390" t="s">
        <v>411</v>
      </c>
      <c r="CN91" s="390" t="s">
        <v>411</v>
      </c>
      <c r="CO91" s="255">
        <f>IF(OR($C91="Non-Labour",$C91="Labour-related"),IF(Inputs!$DT91=$F$1,Inputs!CO91,Inputs!CO91*'Key assumptions'!$H$118),$F91*N(AI91)*avg_hrs)</f>
        <v>32493</v>
      </c>
      <c r="CP91" s="255">
        <f>IF(OR($C91="Non-Labour",$C91="Labour-related"),IF(Inputs!$DT91=$F$1,Inputs!CP91,Inputs!CP91*'Key assumptions'!$H$118),$F91*N(AJ91)*avg_hrs)</f>
        <v>32493</v>
      </c>
      <c r="CQ91" s="255">
        <f>IF(OR($C91="Non-Labour",$C91="Labour-related"),IF(Inputs!$DT91=$F$1,Inputs!CQ91,Inputs!CQ91*'Key assumptions'!$H$118),$F91*N(AK91)*avg_hrs)</f>
        <v>32493</v>
      </c>
      <c r="CR91" s="255">
        <f>IF(OR($C91="Non-Labour",$C91="Labour-related"),IF(Inputs!$DT91=$F$1,Inputs!CR91,Inputs!CR91*'Key assumptions'!$H$118),$F91*N(AL91)*avg_hrs)</f>
        <v>32493</v>
      </c>
      <c r="CS91" s="255">
        <f>IF(OR($C91="Non-Labour",$C91="Labour-related"),IF(Inputs!$DT91=$F$1,Inputs!CS91,Inputs!CS91*'Key assumptions'!$H$118),$F91*N(AM91)*avg_hrs)</f>
        <v>32493</v>
      </c>
      <c r="CT91" s="255">
        <f>IF(OR($C91="Non-Labour",$C91="Labour-related"),IF(Inputs!$DT91=$F$1,Inputs!CT91,Inputs!CT91*'Key assumptions'!$H$118),$F91*N(AN91)*avg_hrs)</f>
        <v>32493</v>
      </c>
      <c r="CU91" s="255">
        <f>IF(OR($C91="Non-Labour",$C91="Labour-related"),IF(Inputs!$DT91=$F$1,Inputs!CU91,Inputs!CU91*'Key assumptions'!$H$118),$F91*N(AO91)*avg_hrs)</f>
        <v>32493</v>
      </c>
      <c r="CV91" s="255">
        <f>IF(OR($C91="Non-Labour",$C91="Labour-related"),IF(Inputs!$DT91=$F$1,Inputs!CV91,Inputs!CV91*'Key assumptions'!$H$118),$F91*N(AP91)*avg_hrs)</f>
        <v>32493</v>
      </c>
      <c r="CW91" s="255">
        <f>IF(OR($C91="Non-Labour",$C91="Labour-related"),IF(Inputs!$DT91=$F$1,Inputs!CW91,Inputs!CW91*'Key assumptions'!$H$118),$F91*N(AQ91)*avg_hrs)</f>
        <v>32493</v>
      </c>
      <c r="CX91" s="255">
        <f>IF(OR($C91="Non-Labour",$C91="Labour-related"),IF(Inputs!$DT91=$F$1,Inputs!CX91,Inputs!CX91*'Key assumptions'!$H$118),$F91*N(AR91)*avg_hrs)</f>
        <v>32493</v>
      </c>
      <c r="CY91" s="255">
        <f>IF(OR($C91="Non-Labour",$C91="Labour-related"),IF(Inputs!$DT91=$F$1,Inputs!CY91,Inputs!CY91*'Key assumptions'!$H$118),$F91*N(AS91)*avg_hrs)</f>
        <v>32493</v>
      </c>
      <c r="CZ91" s="255">
        <f>IF(OR($C91="Non-Labour",$C91="Labour-related"),IF(Inputs!$DT91=$F$1,Inputs!CZ91,Inputs!CZ91*'Key assumptions'!$H$118),$F91*N(AT91)*avg_hrs)</f>
        <v>32493</v>
      </c>
      <c r="DA91" s="255">
        <f>IF(OR($C91="Non-Labour",$C91="Labour-related"),IF(Inputs!$DT91=$F$1,Inputs!DA91,Inputs!DA91*'Key assumptions'!$H$118),$F91*N(AU91)*avg_hrs)</f>
        <v>32493</v>
      </c>
      <c r="DB91" s="255">
        <f>IF(OR($C91="Non-Labour",$C91="Labour-related"),IF(Inputs!$DT91=$F$1,Inputs!DB91,Inputs!DB91*'Key assumptions'!$H$118),$F91*N(AV91)*avg_hrs)</f>
        <v>0</v>
      </c>
      <c r="DC91" s="255">
        <f>IF(OR($C91="Non-Labour",$C91="Labour-related"),IF(Inputs!$DT91=$F$1,Inputs!DC91,Inputs!DC91*'Key assumptions'!$H$118),$F91*N(AW91)*avg_hrs)</f>
        <v>0</v>
      </c>
      <c r="DD91" s="255">
        <f>IF(OR($C91="Non-Labour",$C91="Labour-related"),IF(Inputs!$DT91=$F$1,Inputs!DD91,Inputs!DD91*'Key assumptions'!$H$118),$F91*N(AX91)*avg_hrs)</f>
        <v>0</v>
      </c>
      <c r="DE91" s="255">
        <f>IF(OR($C91="Non-Labour",$C91="Labour-related"),IF(Inputs!$DT91=$F$1,Inputs!DE91,Inputs!DE91*'Key assumptions'!$H$118),$F91*N(AY91)*avg_hrs)</f>
        <v>0</v>
      </c>
      <c r="DF91" s="255">
        <f>IF(OR($C91="Non-Labour",$C91="Labour-related"),IF(Inputs!$DT91=$F$1,Inputs!DF91,Inputs!DF91*'Key assumptions'!$H$118),$F91*N(AZ91)*avg_hrs)</f>
        <v>0</v>
      </c>
      <c r="DG91" s="255">
        <f>IF(OR($C91="Non-Labour",$C91="Labour-related"),IF(Inputs!$DT91=$F$1,Inputs!DG91,Inputs!DG91*'Key assumptions'!$H$118),$F91*N(BA91)*avg_hrs)</f>
        <v>0</v>
      </c>
      <c r="DH91" s="255">
        <f>IF(OR($C91="Non-Labour",$C91="Labour-related"),IF(Inputs!$DT91=$F$1,Inputs!DH91,Inputs!DH91*'Key assumptions'!$H$118),$F91*N(BB91)*avg_hrs)</f>
        <v>0</v>
      </c>
      <c r="DI91" s="255">
        <f>IF(OR($C91="Non-Labour",$C91="Labour-related"),IF(Inputs!$DT91=$F$1,Inputs!DI91,Inputs!DI91*'Key assumptions'!$H$118),$F91*N(BC91)*avg_hrs)</f>
        <v>0</v>
      </c>
      <c r="DJ91" s="255">
        <f>IF(OR($C91="Non-Labour",$C91="Labour-related"),IF(Inputs!$DT91=$F$1,Inputs!DJ91,Inputs!DJ91*'Key assumptions'!$H$118),$F91*N(BD91)*avg_hrs)</f>
        <v>0</v>
      </c>
      <c r="DK91" s="255">
        <f>IF(OR($C91="Non-Labour",$C91="Labour-related"),IF(Inputs!$DT91=$F$1,Inputs!DK91,Inputs!DK91*'Key assumptions'!$H$118),$F91*N(BE91)*avg_hrs)</f>
        <v>0</v>
      </c>
      <c r="DL91" s="255">
        <f>IF(OR($C91="Non-Labour",$C91="Labour-related"),IF(Inputs!$DT91=$F$1,Inputs!DL91,Inputs!DL91*'Key assumptions'!$H$118),$F91*N(BF91)*avg_hrs)</f>
        <v>0</v>
      </c>
      <c r="DM91" s="255">
        <f>IF(OR($C91="Non-Labour",$C91="Labour-related"),IF(Inputs!$DT91=$F$1,Inputs!DM91,Inputs!DM91*'Key assumptions'!$H$118),$F91*N(BG91)*avg_hrs)</f>
        <v>0</v>
      </c>
      <c r="DN91" s="255">
        <f>IF(OR($C91="Non-Labour",$C91="Labour-related"),IF(Inputs!$DT91=$F$1,Inputs!DN91,Inputs!DN91*'Key assumptions'!$H$118),$F91*N(BH91)*avg_hrs)</f>
        <v>0</v>
      </c>
      <c r="DO91" s="255">
        <f>IF(OR($C91="Non-Labour",$C91="Labour-related"),IF(Inputs!$DT91=$F$1,Inputs!DO91,Inputs!DO91*'Key assumptions'!$H$118),$F91*N(BI91)*avg_hrs)</f>
        <v>0</v>
      </c>
      <c r="DP91" s="255">
        <f>IF(OR($C91="Non-Labour",$C91="Labour-related"),IF(Inputs!$DT91=$F$1,Inputs!DP91,Inputs!DP91*'Key assumptions'!$H$118),$F91*N(BJ91)*avg_hrs)</f>
        <v>0</v>
      </c>
      <c r="DQ91" s="255">
        <f>IF(OR($C91="Non-Labour",$C91="Labour-related"),IF(Inputs!$DT91=$F$1,Inputs!DQ91,Inputs!DQ91*'Key assumptions'!$H$118),$F91*N(BK91)*avg_hrs)</f>
        <v>0</v>
      </c>
      <c r="DR91" s="255">
        <f>IF(OR($C91="Non-Labour",$C91="Labour-related"),IF(Inputs!$DT91=$F$1,Inputs!DR91,Inputs!DR91*'Key assumptions'!$H$118),$F91*N(BL91)*avg_hrs)</f>
        <v>0</v>
      </c>
      <c r="DT91" s="133" t="s">
        <v>213</v>
      </c>
      <c r="DU91" s="304"/>
      <c r="DV91" s="304"/>
      <c r="DW91" s="304"/>
      <c r="DX91" s="304"/>
      <c r="DY91" s="304"/>
      <c r="DZ91" s="304"/>
      <c r="EA91" s="255">
        <v>64986</v>
      </c>
      <c r="EB91" s="255">
        <v>194958</v>
      </c>
      <c r="EC91" s="255">
        <v>389916</v>
      </c>
      <c r="ED91" s="255">
        <f t="shared" si="13"/>
        <v>227451</v>
      </c>
      <c r="EE91" s="255">
        <f t="shared" si="13"/>
        <v>0</v>
      </c>
      <c r="EF91" s="255">
        <f t="shared" si="12"/>
        <v>877311</v>
      </c>
    </row>
    <row r="92" spans="1:136" x14ac:dyDescent="0.4">
      <c r="A92" s="133" t="str">
        <f>Inputs!A92</f>
        <v>Land and Environment</v>
      </c>
      <c r="B92" s="133" t="str">
        <f>Inputs!B92</f>
        <v>N/A</v>
      </c>
      <c r="C92" s="133" t="str">
        <f>Inputs!C92</f>
        <v>Internal Labour</v>
      </c>
      <c r="D92" s="133">
        <f>Inputs!D92</f>
        <v>634997</v>
      </c>
      <c r="E92" s="133" t="str">
        <f>Inputs!E92</f>
        <v>Environmental Planner</v>
      </c>
      <c r="F92" s="290">
        <f>IF(Inputs!DT92=$F$1,Inputs!F92,
IF(Inputs!DT92='Key assumptions'!$E$118,Inputs!F92*'Key assumptions'!$H$118,Inputs!F92*'Key assumptions'!$H$119))</f>
        <v>293.18</v>
      </c>
      <c r="G92" s="290">
        <f>IF(Inputs!DT92=$F$1,Inputs!G92,Inputs!G92*'Key assumptions'!$H$118)</f>
        <v>131</v>
      </c>
      <c r="H92" s="281"/>
      <c r="I92" s="281"/>
      <c r="J92" s="281"/>
      <c r="K92" s="281"/>
      <c r="L92" s="281"/>
      <c r="M92" s="389" t="str">
        <f>Inputs!M92</f>
        <v>[C-i-C]</v>
      </c>
      <c r="N92" s="389" t="str">
        <f>Inputs!N92</f>
        <v>[C-i-C]</v>
      </c>
      <c r="O92" s="389" t="str">
        <f>Inputs!O92</f>
        <v>[C-i-C]</v>
      </c>
      <c r="P92" s="389" t="str">
        <f>Inputs!P92</f>
        <v>[C-i-C]</v>
      </c>
      <c r="Q92" s="389" t="str">
        <f>Inputs!Q92</f>
        <v>[C-i-C]</v>
      </c>
      <c r="R92" s="389" t="str">
        <f>Inputs!R92</f>
        <v>[C-i-C]</v>
      </c>
      <c r="S92" s="389" t="str">
        <f>Inputs!S92</f>
        <v>[C-i-C]</v>
      </c>
      <c r="T92" s="389" t="str">
        <f>Inputs!T92</f>
        <v>[C-i-C]</v>
      </c>
      <c r="U92" s="389" t="str">
        <f>Inputs!U92</f>
        <v>[C-i-C]</v>
      </c>
      <c r="V92" s="389" t="str">
        <f>Inputs!V92</f>
        <v>[C-i-C]</v>
      </c>
      <c r="W92" s="389" t="str">
        <f>Inputs!W92</f>
        <v>[C-i-C]</v>
      </c>
      <c r="X92" s="389" t="str">
        <f>Inputs!X92</f>
        <v>[C-i-C]</v>
      </c>
      <c r="Y92" s="389" t="str">
        <f>Inputs!Y92</f>
        <v>[C-i-C]</v>
      </c>
      <c r="Z92" s="389" t="str">
        <f>Inputs!Z92</f>
        <v>[C-i-C]</v>
      </c>
      <c r="AA92" s="389" t="str">
        <f>Inputs!AA92</f>
        <v>[C-i-C]</v>
      </c>
      <c r="AB92" s="389" t="str">
        <f>Inputs!AB92</f>
        <v>[C-i-C]</v>
      </c>
      <c r="AC92" s="389" t="str">
        <f>Inputs!AC92</f>
        <v>[C-i-C]</v>
      </c>
      <c r="AD92" s="389" t="str">
        <f>Inputs!AD92</f>
        <v>[C-i-C]</v>
      </c>
      <c r="AE92" s="389" t="str">
        <f>Inputs!AE92</f>
        <v>[C-i-C]</v>
      </c>
      <c r="AF92" s="389" t="str">
        <f>Inputs!AF92</f>
        <v>[C-i-C]</v>
      </c>
      <c r="AG92" s="389" t="str">
        <f>Inputs!AG92</f>
        <v>[C-i-C]</v>
      </c>
      <c r="AH92" s="389" t="str">
        <f>Inputs!AH92</f>
        <v>[C-i-C]</v>
      </c>
      <c r="AI92" s="254">
        <f>Inputs!AI92</f>
        <v>1</v>
      </c>
      <c r="AJ92" s="254">
        <f>Inputs!AJ92</f>
        <v>1</v>
      </c>
      <c r="AK92" s="254">
        <f>Inputs!AK92</f>
        <v>1</v>
      </c>
      <c r="AL92" s="254">
        <f>Inputs!AL92</f>
        <v>1</v>
      </c>
      <c r="AM92" s="254">
        <f>Inputs!AM92</f>
        <v>1</v>
      </c>
      <c r="AN92" s="254">
        <f>Inputs!AN92</f>
        <v>1</v>
      </c>
      <c r="AO92" s="254">
        <f>Inputs!AO92</f>
        <v>1</v>
      </c>
      <c r="AP92" s="254">
        <f>Inputs!AP92</f>
        <v>1</v>
      </c>
      <c r="AQ92" s="254">
        <f>Inputs!AQ92</f>
        <v>1</v>
      </c>
      <c r="AR92" s="254">
        <f>Inputs!AR92</f>
        <v>1</v>
      </c>
      <c r="AS92" s="254">
        <f>Inputs!AS92</f>
        <v>1</v>
      </c>
      <c r="AT92" s="254">
        <f>Inputs!AT92</f>
        <v>1</v>
      </c>
      <c r="AU92" s="254">
        <f>Inputs!AU92</f>
        <v>1</v>
      </c>
      <c r="AV92" s="254">
        <f>Inputs!AV92</f>
        <v>1</v>
      </c>
      <c r="AW92" s="254">
        <f>Inputs!AW92</f>
        <v>1</v>
      </c>
      <c r="AX92" s="254">
        <f>Inputs!AX92</f>
        <v>1</v>
      </c>
      <c r="AY92" s="254">
        <f>Inputs!AY92</f>
        <v>1</v>
      </c>
      <c r="AZ92" s="254">
        <f>Inputs!AZ92</f>
        <v>1</v>
      </c>
      <c r="BA92" s="254">
        <f>Inputs!BA92</f>
        <v>1</v>
      </c>
      <c r="BB92" s="254">
        <f>Inputs!BB92</f>
        <v>1</v>
      </c>
      <c r="BC92" s="254">
        <f>Inputs!BC92</f>
        <v>0</v>
      </c>
      <c r="BD92" s="254">
        <f>Inputs!BD92</f>
        <v>0</v>
      </c>
      <c r="BE92" s="254">
        <f>Inputs!BE92</f>
        <v>0</v>
      </c>
      <c r="BF92" s="254">
        <f>Inputs!BF92</f>
        <v>0</v>
      </c>
      <c r="BG92" s="254">
        <f>Inputs!BG92</f>
        <v>0</v>
      </c>
      <c r="BH92" s="254">
        <f>Inputs!BH92</f>
        <v>0</v>
      </c>
      <c r="BI92" s="254">
        <f>Inputs!BI92</f>
        <v>0</v>
      </c>
      <c r="BJ92" s="254">
        <f>Inputs!BJ92</f>
        <v>0</v>
      </c>
      <c r="BK92" s="254">
        <f>Inputs!BK92</f>
        <v>0</v>
      </c>
      <c r="BL92" s="254">
        <f>Inputs!BL92</f>
        <v>0</v>
      </c>
      <c r="BN92" s="255">
        <f>IF(OR($C92="Non-Labour",$C92="Labour-related"),IF(Inputs!$DT92=$F$1,Inputs!BN92,Inputs!BN92*'Key assumptions'!$H$118),$F92*N(H92)*avg_hrs)</f>
        <v>0</v>
      </c>
      <c r="BO92" s="255">
        <f>IF(OR($C92="Non-Labour",$C92="Labour-related"),IF(Inputs!$DT92=$F$1,Inputs!BO92,Inputs!BO92*'Key assumptions'!$H$118),$F92*N(I92)*avg_hrs)</f>
        <v>0</v>
      </c>
      <c r="BP92" s="255">
        <f>IF(OR($C92="Non-Labour",$C92="Labour-related"),IF(Inputs!$DT92=$F$1,Inputs!BP92,Inputs!BP92*'Key assumptions'!$H$118),$F92*N(J92)*avg_hrs)</f>
        <v>0</v>
      </c>
      <c r="BQ92" s="255">
        <f>IF(OR($C92="Non-Labour",$C92="Labour-related"),IF(Inputs!$DT92=$F$1,Inputs!BQ92,Inputs!BQ92*'Key assumptions'!$H$118),$F92*N(K92)*avg_hrs)</f>
        <v>0</v>
      </c>
      <c r="BR92" s="255">
        <f>IF(OR($C92="Non-Labour",$C92="Labour-related"),IF(Inputs!$DT92=$F$1,Inputs!BR92,Inputs!BR92*'Key assumptions'!$H$118),$F92*N(L92)*avg_hrs)</f>
        <v>0</v>
      </c>
      <c r="BS92" s="390" t="s">
        <v>411</v>
      </c>
      <c r="BT92" s="390" t="s">
        <v>411</v>
      </c>
      <c r="BU92" s="390" t="s">
        <v>411</v>
      </c>
      <c r="BV92" s="390" t="s">
        <v>411</v>
      </c>
      <c r="BW92" s="390" t="s">
        <v>411</v>
      </c>
      <c r="BX92" s="390" t="s">
        <v>411</v>
      </c>
      <c r="BY92" s="390" t="s">
        <v>411</v>
      </c>
      <c r="BZ92" s="390" t="s">
        <v>411</v>
      </c>
      <c r="CA92" s="390" t="s">
        <v>411</v>
      </c>
      <c r="CB92" s="390" t="s">
        <v>411</v>
      </c>
      <c r="CC92" s="390" t="s">
        <v>411</v>
      </c>
      <c r="CD92" s="390" t="s">
        <v>411</v>
      </c>
      <c r="CE92" s="390" t="s">
        <v>411</v>
      </c>
      <c r="CF92" s="390" t="s">
        <v>411</v>
      </c>
      <c r="CG92" s="390" t="s">
        <v>411</v>
      </c>
      <c r="CH92" s="390" t="s">
        <v>411</v>
      </c>
      <c r="CI92" s="390" t="s">
        <v>411</v>
      </c>
      <c r="CJ92" s="390" t="s">
        <v>411</v>
      </c>
      <c r="CK92" s="390" t="s">
        <v>411</v>
      </c>
      <c r="CL92" s="390" t="s">
        <v>411</v>
      </c>
      <c r="CM92" s="390" t="s">
        <v>411</v>
      </c>
      <c r="CN92" s="390" t="s">
        <v>411</v>
      </c>
      <c r="CO92" s="255">
        <f>IF(OR($C92="Non-Labour",$C92="Labour-related"),IF(Inputs!$DT92=$F$1,Inputs!CO92,Inputs!CO92*'Key assumptions'!$H$118),$F92*N(AI92)*avg_hrs)</f>
        <v>43977</v>
      </c>
      <c r="CP92" s="255">
        <f>IF(OR($C92="Non-Labour",$C92="Labour-related"),IF(Inputs!$DT92=$F$1,Inputs!CP92,Inputs!CP92*'Key assumptions'!$H$118),$F92*N(AJ92)*avg_hrs)</f>
        <v>43977</v>
      </c>
      <c r="CQ92" s="255">
        <f>IF(OR($C92="Non-Labour",$C92="Labour-related"),IF(Inputs!$DT92=$F$1,Inputs!CQ92,Inputs!CQ92*'Key assumptions'!$H$118),$F92*N(AK92)*avg_hrs)</f>
        <v>43977</v>
      </c>
      <c r="CR92" s="255">
        <f>IF(OR($C92="Non-Labour",$C92="Labour-related"),IF(Inputs!$DT92=$F$1,Inputs!CR92,Inputs!CR92*'Key assumptions'!$H$118),$F92*N(AL92)*avg_hrs)</f>
        <v>43977</v>
      </c>
      <c r="CS92" s="255">
        <f>IF(OR($C92="Non-Labour",$C92="Labour-related"),IF(Inputs!$DT92=$F$1,Inputs!CS92,Inputs!CS92*'Key assumptions'!$H$118),$F92*N(AM92)*avg_hrs)</f>
        <v>43977</v>
      </c>
      <c r="CT92" s="255">
        <f>IF(OR($C92="Non-Labour",$C92="Labour-related"),IF(Inputs!$DT92=$F$1,Inputs!CT92,Inputs!CT92*'Key assumptions'!$H$118),$F92*N(AN92)*avg_hrs)</f>
        <v>43977</v>
      </c>
      <c r="CU92" s="255">
        <f>IF(OR($C92="Non-Labour",$C92="Labour-related"),IF(Inputs!$DT92=$F$1,Inputs!CU92,Inputs!CU92*'Key assumptions'!$H$118),$F92*N(AO92)*avg_hrs)</f>
        <v>43977</v>
      </c>
      <c r="CV92" s="255">
        <f>IF(OR($C92="Non-Labour",$C92="Labour-related"),IF(Inputs!$DT92=$F$1,Inputs!CV92,Inputs!CV92*'Key assumptions'!$H$118),$F92*N(AP92)*avg_hrs)</f>
        <v>43977</v>
      </c>
      <c r="CW92" s="255">
        <f>IF(OR($C92="Non-Labour",$C92="Labour-related"),IF(Inputs!$DT92=$F$1,Inputs!CW92,Inputs!CW92*'Key assumptions'!$H$118),$F92*N(AQ92)*avg_hrs)</f>
        <v>43977</v>
      </c>
      <c r="CX92" s="255">
        <f>IF(OR($C92="Non-Labour",$C92="Labour-related"),IF(Inputs!$DT92=$F$1,Inputs!CX92,Inputs!CX92*'Key assumptions'!$H$118),$F92*N(AR92)*avg_hrs)</f>
        <v>43977</v>
      </c>
      <c r="CY92" s="255">
        <f>IF(OR($C92="Non-Labour",$C92="Labour-related"),IF(Inputs!$DT92=$F$1,Inputs!CY92,Inputs!CY92*'Key assumptions'!$H$118),$F92*N(AS92)*avg_hrs)</f>
        <v>43977</v>
      </c>
      <c r="CZ92" s="255">
        <f>IF(OR($C92="Non-Labour",$C92="Labour-related"),IF(Inputs!$DT92=$F$1,Inputs!CZ92,Inputs!CZ92*'Key assumptions'!$H$118),$F92*N(AT92)*avg_hrs)</f>
        <v>43977</v>
      </c>
      <c r="DA92" s="255">
        <f>IF(OR($C92="Non-Labour",$C92="Labour-related"),IF(Inputs!$DT92=$F$1,Inputs!DA92,Inputs!DA92*'Key assumptions'!$H$118),$F92*N(AU92)*avg_hrs)</f>
        <v>43977</v>
      </c>
      <c r="DB92" s="255">
        <f>IF(OR($C92="Non-Labour",$C92="Labour-related"),IF(Inputs!$DT92=$F$1,Inputs!DB92,Inputs!DB92*'Key assumptions'!$H$118),$F92*N(AV92)*avg_hrs)</f>
        <v>43977</v>
      </c>
      <c r="DC92" s="255">
        <f>IF(OR($C92="Non-Labour",$C92="Labour-related"),IF(Inputs!$DT92=$F$1,Inputs!DC92,Inputs!DC92*'Key assumptions'!$H$118),$F92*N(AW92)*avg_hrs)</f>
        <v>43977</v>
      </c>
      <c r="DD92" s="255">
        <f>IF(OR($C92="Non-Labour",$C92="Labour-related"),IF(Inputs!$DT92=$F$1,Inputs!DD92,Inputs!DD92*'Key assumptions'!$H$118),$F92*N(AX92)*avg_hrs)</f>
        <v>43977</v>
      </c>
      <c r="DE92" s="255">
        <f>IF(OR($C92="Non-Labour",$C92="Labour-related"),IF(Inputs!$DT92=$F$1,Inputs!DE92,Inputs!DE92*'Key assumptions'!$H$118),$F92*N(AY92)*avg_hrs)</f>
        <v>43977</v>
      </c>
      <c r="DF92" s="255">
        <f>IF(OR($C92="Non-Labour",$C92="Labour-related"),IF(Inputs!$DT92=$F$1,Inputs!DF92,Inputs!DF92*'Key assumptions'!$H$118),$F92*N(AZ92)*avg_hrs)</f>
        <v>43977</v>
      </c>
      <c r="DG92" s="255">
        <f>IF(OR($C92="Non-Labour",$C92="Labour-related"),IF(Inputs!$DT92=$F$1,Inputs!DG92,Inputs!DG92*'Key assumptions'!$H$118),$F92*N(BA92)*avg_hrs)</f>
        <v>43977</v>
      </c>
      <c r="DH92" s="255">
        <f>IF(OR($C92="Non-Labour",$C92="Labour-related"),IF(Inputs!$DT92=$F$1,Inputs!DH92,Inputs!DH92*'Key assumptions'!$H$118),$F92*N(BB92)*avg_hrs)</f>
        <v>43977</v>
      </c>
      <c r="DI92" s="255">
        <f>IF(OR($C92="Non-Labour",$C92="Labour-related"),IF(Inputs!$DT92=$F$1,Inputs!DI92,Inputs!DI92*'Key assumptions'!$H$118),$F92*N(BC92)*avg_hrs)</f>
        <v>0</v>
      </c>
      <c r="DJ92" s="255">
        <f>IF(OR($C92="Non-Labour",$C92="Labour-related"),IF(Inputs!$DT92=$F$1,Inputs!DJ92,Inputs!DJ92*'Key assumptions'!$H$118),$F92*N(BD92)*avg_hrs)</f>
        <v>0</v>
      </c>
      <c r="DK92" s="255">
        <f>IF(OR($C92="Non-Labour",$C92="Labour-related"),IF(Inputs!$DT92=$F$1,Inputs!DK92,Inputs!DK92*'Key assumptions'!$H$118),$F92*N(BE92)*avg_hrs)</f>
        <v>0</v>
      </c>
      <c r="DL92" s="255">
        <f>IF(OR($C92="Non-Labour",$C92="Labour-related"),IF(Inputs!$DT92=$F$1,Inputs!DL92,Inputs!DL92*'Key assumptions'!$H$118),$F92*N(BF92)*avg_hrs)</f>
        <v>0</v>
      </c>
      <c r="DM92" s="255">
        <f>IF(OR($C92="Non-Labour",$C92="Labour-related"),IF(Inputs!$DT92=$F$1,Inputs!DM92,Inputs!DM92*'Key assumptions'!$H$118),$F92*N(BG92)*avg_hrs)</f>
        <v>0</v>
      </c>
      <c r="DN92" s="255">
        <f>IF(OR($C92="Non-Labour",$C92="Labour-related"),IF(Inputs!$DT92=$F$1,Inputs!DN92,Inputs!DN92*'Key assumptions'!$H$118),$F92*N(BH92)*avg_hrs)</f>
        <v>0</v>
      </c>
      <c r="DO92" s="255">
        <f>IF(OR($C92="Non-Labour",$C92="Labour-related"),IF(Inputs!$DT92=$F$1,Inputs!DO92,Inputs!DO92*'Key assumptions'!$H$118),$F92*N(BI92)*avg_hrs)</f>
        <v>0</v>
      </c>
      <c r="DP92" s="255">
        <f>IF(OR($C92="Non-Labour",$C92="Labour-related"),IF(Inputs!$DT92=$F$1,Inputs!DP92,Inputs!DP92*'Key assumptions'!$H$118),$F92*N(BJ92)*avg_hrs)</f>
        <v>0</v>
      </c>
      <c r="DQ92" s="255">
        <f>IF(OR($C92="Non-Labour",$C92="Labour-related"),IF(Inputs!$DT92=$F$1,Inputs!DQ92,Inputs!DQ92*'Key assumptions'!$H$118),$F92*N(BK92)*avg_hrs)</f>
        <v>0</v>
      </c>
      <c r="DR92" s="255">
        <f>IF(OR($C92="Non-Labour",$C92="Labour-related"),IF(Inputs!$DT92=$F$1,Inputs!DR92,Inputs!DR92*'Key assumptions'!$H$118),$F92*N(BL92)*avg_hrs)</f>
        <v>0</v>
      </c>
      <c r="DT92" s="133" t="s">
        <v>213</v>
      </c>
      <c r="DU92" s="304"/>
      <c r="DV92" s="304"/>
      <c r="DW92" s="304"/>
      <c r="DX92" s="304"/>
      <c r="DY92" s="304"/>
      <c r="DZ92" s="304"/>
      <c r="EA92" s="255">
        <v>0</v>
      </c>
      <c r="EB92" s="255">
        <v>0</v>
      </c>
      <c r="EC92" s="255">
        <v>527724</v>
      </c>
      <c r="ED92" s="255">
        <f t="shared" si="13"/>
        <v>527724</v>
      </c>
      <c r="EE92" s="255">
        <f t="shared" si="13"/>
        <v>87954</v>
      </c>
      <c r="EF92" s="255">
        <f t="shared" si="12"/>
        <v>1143402</v>
      </c>
    </row>
    <row r="93" spans="1:136" x14ac:dyDescent="0.4">
      <c r="A93" s="133" t="str">
        <f>Inputs!A93</f>
        <v>Land and Environment</v>
      </c>
      <c r="B93" s="133" t="str">
        <f>Inputs!B93</f>
        <v>N/A</v>
      </c>
      <c r="C93" s="133" t="str">
        <f>Inputs!C93</f>
        <v>Internal Labour</v>
      </c>
      <c r="D93" s="133">
        <f>Inputs!D93</f>
        <v>634997</v>
      </c>
      <c r="E93" s="133" t="str">
        <f>Inputs!E93</f>
        <v>Environmental Planner</v>
      </c>
      <c r="F93" s="290">
        <f>IF(Inputs!DT93=$F$1,Inputs!F93,
IF(Inputs!DT93='Key assumptions'!$E$118,Inputs!F93*'Key assumptions'!$H$118,Inputs!F93*'Key assumptions'!$H$119))</f>
        <v>211.36</v>
      </c>
      <c r="G93" s="290">
        <f>IF(Inputs!DT93=$F$1,Inputs!G93,Inputs!G93*'Key assumptions'!$H$118)</f>
        <v>92.578984837278099</v>
      </c>
      <c r="H93" s="281"/>
      <c r="I93" s="281"/>
      <c r="J93" s="281"/>
      <c r="K93" s="281"/>
      <c r="L93" s="281"/>
      <c r="M93" s="389" t="str">
        <f>Inputs!M93</f>
        <v>[C-i-C]</v>
      </c>
      <c r="N93" s="389" t="str">
        <f>Inputs!N93</f>
        <v>[C-i-C]</v>
      </c>
      <c r="O93" s="389" t="str">
        <f>Inputs!O93</f>
        <v>[C-i-C]</v>
      </c>
      <c r="P93" s="389" t="str">
        <f>Inputs!P93</f>
        <v>[C-i-C]</v>
      </c>
      <c r="Q93" s="389" t="str">
        <f>Inputs!Q93</f>
        <v>[C-i-C]</v>
      </c>
      <c r="R93" s="389" t="str">
        <f>Inputs!R93</f>
        <v>[C-i-C]</v>
      </c>
      <c r="S93" s="389" t="str">
        <f>Inputs!S93</f>
        <v>[C-i-C]</v>
      </c>
      <c r="T93" s="389" t="str">
        <f>Inputs!T93</f>
        <v>[C-i-C]</v>
      </c>
      <c r="U93" s="389" t="str">
        <f>Inputs!U93</f>
        <v>[C-i-C]</v>
      </c>
      <c r="V93" s="389" t="str">
        <f>Inputs!V93</f>
        <v>[C-i-C]</v>
      </c>
      <c r="W93" s="389" t="str">
        <f>Inputs!W93</f>
        <v>[C-i-C]</v>
      </c>
      <c r="X93" s="389" t="str">
        <f>Inputs!X93</f>
        <v>[C-i-C]</v>
      </c>
      <c r="Y93" s="389" t="str">
        <f>Inputs!Y93</f>
        <v>[C-i-C]</v>
      </c>
      <c r="Z93" s="389" t="str">
        <f>Inputs!Z93</f>
        <v>[C-i-C]</v>
      </c>
      <c r="AA93" s="389" t="str">
        <f>Inputs!AA93</f>
        <v>[C-i-C]</v>
      </c>
      <c r="AB93" s="389" t="str">
        <f>Inputs!AB93</f>
        <v>[C-i-C]</v>
      </c>
      <c r="AC93" s="389" t="str">
        <f>Inputs!AC93</f>
        <v>[C-i-C]</v>
      </c>
      <c r="AD93" s="389" t="str">
        <f>Inputs!AD93</f>
        <v>[C-i-C]</v>
      </c>
      <c r="AE93" s="389" t="str">
        <f>Inputs!AE93</f>
        <v>[C-i-C]</v>
      </c>
      <c r="AF93" s="389" t="str">
        <f>Inputs!AF93</f>
        <v>[C-i-C]</v>
      </c>
      <c r="AG93" s="389" t="str">
        <f>Inputs!AG93</f>
        <v>[C-i-C]</v>
      </c>
      <c r="AH93" s="389" t="str">
        <f>Inputs!AH93</f>
        <v>[C-i-C]</v>
      </c>
      <c r="AI93" s="254">
        <f>Inputs!AI93</f>
        <v>0.25</v>
      </c>
      <c r="AJ93" s="254">
        <f>Inputs!AJ93</f>
        <v>0.25</v>
      </c>
      <c r="AK93" s="254">
        <f>Inputs!AK93</f>
        <v>0.25</v>
      </c>
      <c r="AL93" s="254">
        <f>Inputs!AL93</f>
        <v>0.25</v>
      </c>
      <c r="AM93" s="254">
        <f>Inputs!AM93</f>
        <v>0.25</v>
      </c>
      <c r="AN93" s="254">
        <f>Inputs!AN93</f>
        <v>0.25</v>
      </c>
      <c r="AO93" s="254">
        <f>Inputs!AO93</f>
        <v>0.25</v>
      </c>
      <c r="AP93" s="254">
        <f>Inputs!AP93</f>
        <v>0.25</v>
      </c>
      <c r="AQ93" s="254">
        <f>Inputs!AQ93</f>
        <v>0.25</v>
      </c>
      <c r="AR93" s="254">
        <f>Inputs!AR93</f>
        <v>0.25</v>
      </c>
      <c r="AS93" s="254">
        <f>Inputs!AS93</f>
        <v>0.25</v>
      </c>
      <c r="AT93" s="254">
        <f>Inputs!AT93</f>
        <v>0.25</v>
      </c>
      <c r="AU93" s="254">
        <f>Inputs!AU93</f>
        <v>0.25</v>
      </c>
      <c r="AV93" s="254">
        <f>Inputs!AV93</f>
        <v>0</v>
      </c>
      <c r="AW93" s="254">
        <f>Inputs!AW93</f>
        <v>0</v>
      </c>
      <c r="AX93" s="254">
        <f>Inputs!AX93</f>
        <v>0</v>
      </c>
      <c r="AY93" s="254">
        <f>Inputs!AY93</f>
        <v>0</v>
      </c>
      <c r="AZ93" s="254">
        <f>Inputs!AZ93</f>
        <v>0</v>
      </c>
      <c r="BA93" s="254">
        <f>Inputs!BA93</f>
        <v>0</v>
      </c>
      <c r="BB93" s="254">
        <f>Inputs!BB93</f>
        <v>0</v>
      </c>
      <c r="BC93" s="254">
        <f>Inputs!BC93</f>
        <v>0</v>
      </c>
      <c r="BD93" s="254">
        <f>Inputs!BD93</f>
        <v>0</v>
      </c>
      <c r="BE93" s="254">
        <f>Inputs!BE93</f>
        <v>0</v>
      </c>
      <c r="BF93" s="254">
        <f>Inputs!BF93</f>
        <v>0</v>
      </c>
      <c r="BG93" s="254">
        <f>Inputs!BG93</f>
        <v>0</v>
      </c>
      <c r="BH93" s="254">
        <f>Inputs!BH93</f>
        <v>0</v>
      </c>
      <c r="BI93" s="254">
        <f>Inputs!BI93</f>
        <v>0</v>
      </c>
      <c r="BJ93" s="254">
        <f>Inputs!BJ93</f>
        <v>0</v>
      </c>
      <c r="BK93" s="254">
        <f>Inputs!BK93</f>
        <v>0</v>
      </c>
      <c r="BL93" s="254">
        <f>Inputs!BL93</f>
        <v>0</v>
      </c>
      <c r="BN93" s="255">
        <f>IF(OR($C93="Non-Labour",$C93="Labour-related"),IF(Inputs!$DT93=$F$1,Inputs!BN93,Inputs!BN93*'Key assumptions'!$H$118),$F93*N(H93)*avg_hrs)</f>
        <v>0</v>
      </c>
      <c r="BO93" s="255">
        <f>IF(OR($C93="Non-Labour",$C93="Labour-related"),IF(Inputs!$DT93=$F$1,Inputs!BO93,Inputs!BO93*'Key assumptions'!$H$118),$F93*N(I93)*avg_hrs)</f>
        <v>0</v>
      </c>
      <c r="BP93" s="255">
        <f>IF(OR($C93="Non-Labour",$C93="Labour-related"),IF(Inputs!$DT93=$F$1,Inputs!BP93,Inputs!BP93*'Key assumptions'!$H$118),$F93*N(J93)*avg_hrs)</f>
        <v>0</v>
      </c>
      <c r="BQ93" s="255">
        <f>IF(OR($C93="Non-Labour",$C93="Labour-related"),IF(Inputs!$DT93=$F$1,Inputs!BQ93,Inputs!BQ93*'Key assumptions'!$H$118),$F93*N(K93)*avg_hrs)</f>
        <v>0</v>
      </c>
      <c r="BR93" s="255">
        <f>IF(OR($C93="Non-Labour",$C93="Labour-related"),IF(Inputs!$DT93=$F$1,Inputs!BR93,Inputs!BR93*'Key assumptions'!$H$118),$F93*N(L93)*avg_hrs)</f>
        <v>0</v>
      </c>
      <c r="BS93" s="390" t="s">
        <v>411</v>
      </c>
      <c r="BT93" s="390" t="s">
        <v>411</v>
      </c>
      <c r="BU93" s="390" t="s">
        <v>411</v>
      </c>
      <c r="BV93" s="390" t="s">
        <v>411</v>
      </c>
      <c r="BW93" s="390" t="s">
        <v>411</v>
      </c>
      <c r="BX93" s="390" t="s">
        <v>411</v>
      </c>
      <c r="BY93" s="390" t="s">
        <v>411</v>
      </c>
      <c r="BZ93" s="390" t="s">
        <v>411</v>
      </c>
      <c r="CA93" s="390" t="s">
        <v>411</v>
      </c>
      <c r="CB93" s="390" t="s">
        <v>411</v>
      </c>
      <c r="CC93" s="390" t="s">
        <v>411</v>
      </c>
      <c r="CD93" s="390" t="s">
        <v>411</v>
      </c>
      <c r="CE93" s="390" t="s">
        <v>411</v>
      </c>
      <c r="CF93" s="390" t="s">
        <v>411</v>
      </c>
      <c r="CG93" s="390" t="s">
        <v>411</v>
      </c>
      <c r="CH93" s="390" t="s">
        <v>411</v>
      </c>
      <c r="CI93" s="390" t="s">
        <v>411</v>
      </c>
      <c r="CJ93" s="390" t="s">
        <v>411</v>
      </c>
      <c r="CK93" s="390" t="s">
        <v>411</v>
      </c>
      <c r="CL93" s="390" t="s">
        <v>411</v>
      </c>
      <c r="CM93" s="390" t="s">
        <v>411</v>
      </c>
      <c r="CN93" s="390" t="s">
        <v>411</v>
      </c>
      <c r="CO93" s="255">
        <f>IF(OR($C93="Non-Labour",$C93="Labour-related"),IF(Inputs!$DT93=$F$1,Inputs!CO93,Inputs!CO93*'Key assumptions'!$H$118),$F93*N(AI93)*avg_hrs)</f>
        <v>7926.0000000000009</v>
      </c>
      <c r="CP93" s="255">
        <f>IF(OR($C93="Non-Labour",$C93="Labour-related"),IF(Inputs!$DT93=$F$1,Inputs!CP93,Inputs!CP93*'Key assumptions'!$H$118),$F93*N(AJ93)*avg_hrs)</f>
        <v>7926.0000000000009</v>
      </c>
      <c r="CQ93" s="255">
        <f>IF(OR($C93="Non-Labour",$C93="Labour-related"),IF(Inputs!$DT93=$F$1,Inputs!CQ93,Inputs!CQ93*'Key assumptions'!$H$118),$F93*N(AK93)*avg_hrs)</f>
        <v>7926.0000000000009</v>
      </c>
      <c r="CR93" s="255">
        <f>IF(OR($C93="Non-Labour",$C93="Labour-related"),IF(Inputs!$DT93=$F$1,Inputs!CR93,Inputs!CR93*'Key assumptions'!$H$118),$F93*N(AL93)*avg_hrs)</f>
        <v>7926.0000000000009</v>
      </c>
      <c r="CS93" s="255">
        <f>IF(OR($C93="Non-Labour",$C93="Labour-related"),IF(Inputs!$DT93=$F$1,Inputs!CS93,Inputs!CS93*'Key assumptions'!$H$118),$F93*N(AM93)*avg_hrs)</f>
        <v>7926.0000000000009</v>
      </c>
      <c r="CT93" s="255">
        <f>IF(OR($C93="Non-Labour",$C93="Labour-related"),IF(Inputs!$DT93=$F$1,Inputs!CT93,Inputs!CT93*'Key assumptions'!$H$118),$F93*N(AN93)*avg_hrs)</f>
        <v>7926.0000000000009</v>
      </c>
      <c r="CU93" s="255">
        <f>IF(OR($C93="Non-Labour",$C93="Labour-related"),IF(Inputs!$DT93=$F$1,Inputs!CU93,Inputs!CU93*'Key assumptions'!$H$118),$F93*N(AO93)*avg_hrs)</f>
        <v>7926.0000000000009</v>
      </c>
      <c r="CV93" s="255">
        <f>IF(OR($C93="Non-Labour",$C93="Labour-related"),IF(Inputs!$DT93=$F$1,Inputs!CV93,Inputs!CV93*'Key assumptions'!$H$118),$F93*N(AP93)*avg_hrs)</f>
        <v>7926.0000000000009</v>
      </c>
      <c r="CW93" s="255">
        <f>IF(OR($C93="Non-Labour",$C93="Labour-related"),IF(Inputs!$DT93=$F$1,Inputs!CW93,Inputs!CW93*'Key assumptions'!$H$118),$F93*N(AQ93)*avg_hrs)</f>
        <v>7926.0000000000009</v>
      </c>
      <c r="CX93" s="255">
        <f>IF(OR($C93="Non-Labour",$C93="Labour-related"),IF(Inputs!$DT93=$F$1,Inputs!CX93,Inputs!CX93*'Key assumptions'!$H$118),$F93*N(AR93)*avg_hrs)</f>
        <v>7926.0000000000009</v>
      </c>
      <c r="CY93" s="255">
        <f>IF(OR($C93="Non-Labour",$C93="Labour-related"),IF(Inputs!$DT93=$F$1,Inputs!CY93,Inputs!CY93*'Key assumptions'!$H$118),$F93*N(AS93)*avg_hrs)</f>
        <v>7926.0000000000009</v>
      </c>
      <c r="CZ93" s="255">
        <f>IF(OR($C93="Non-Labour",$C93="Labour-related"),IF(Inputs!$DT93=$F$1,Inputs!CZ93,Inputs!CZ93*'Key assumptions'!$H$118),$F93*N(AT93)*avg_hrs)</f>
        <v>7926.0000000000009</v>
      </c>
      <c r="DA93" s="255">
        <f>IF(OR($C93="Non-Labour",$C93="Labour-related"),IF(Inputs!$DT93=$F$1,Inputs!DA93,Inputs!DA93*'Key assumptions'!$H$118),$F93*N(AU93)*avg_hrs)</f>
        <v>7926.0000000000009</v>
      </c>
      <c r="DB93" s="255">
        <f>IF(OR($C93="Non-Labour",$C93="Labour-related"),IF(Inputs!$DT93=$F$1,Inputs!DB93,Inputs!DB93*'Key assumptions'!$H$118),$F93*N(AV93)*avg_hrs)</f>
        <v>0</v>
      </c>
      <c r="DC93" s="255">
        <f>IF(OR($C93="Non-Labour",$C93="Labour-related"),IF(Inputs!$DT93=$F$1,Inputs!DC93,Inputs!DC93*'Key assumptions'!$H$118),$F93*N(AW93)*avg_hrs)</f>
        <v>0</v>
      </c>
      <c r="DD93" s="255">
        <f>IF(OR($C93="Non-Labour",$C93="Labour-related"),IF(Inputs!$DT93=$F$1,Inputs!DD93,Inputs!DD93*'Key assumptions'!$H$118),$F93*N(AX93)*avg_hrs)</f>
        <v>0</v>
      </c>
      <c r="DE93" s="255">
        <f>IF(OR($C93="Non-Labour",$C93="Labour-related"),IF(Inputs!$DT93=$F$1,Inputs!DE93,Inputs!DE93*'Key assumptions'!$H$118),$F93*N(AY93)*avg_hrs)</f>
        <v>0</v>
      </c>
      <c r="DF93" s="255">
        <f>IF(OR($C93="Non-Labour",$C93="Labour-related"),IF(Inputs!$DT93=$F$1,Inputs!DF93,Inputs!DF93*'Key assumptions'!$H$118),$F93*N(AZ93)*avg_hrs)</f>
        <v>0</v>
      </c>
      <c r="DG93" s="255">
        <f>IF(OR($C93="Non-Labour",$C93="Labour-related"),IF(Inputs!$DT93=$F$1,Inputs!DG93,Inputs!DG93*'Key assumptions'!$H$118),$F93*N(BA93)*avg_hrs)</f>
        <v>0</v>
      </c>
      <c r="DH93" s="255">
        <f>IF(OR($C93="Non-Labour",$C93="Labour-related"),IF(Inputs!$DT93=$F$1,Inputs!DH93,Inputs!DH93*'Key assumptions'!$H$118),$F93*N(BB93)*avg_hrs)</f>
        <v>0</v>
      </c>
      <c r="DI93" s="255">
        <f>IF(OR($C93="Non-Labour",$C93="Labour-related"),IF(Inputs!$DT93=$F$1,Inputs!DI93,Inputs!DI93*'Key assumptions'!$H$118),$F93*N(BC93)*avg_hrs)</f>
        <v>0</v>
      </c>
      <c r="DJ93" s="255">
        <f>IF(OR($C93="Non-Labour",$C93="Labour-related"),IF(Inputs!$DT93=$F$1,Inputs!DJ93,Inputs!DJ93*'Key assumptions'!$H$118),$F93*N(BD93)*avg_hrs)</f>
        <v>0</v>
      </c>
      <c r="DK93" s="255">
        <f>IF(OR($C93="Non-Labour",$C93="Labour-related"),IF(Inputs!$DT93=$F$1,Inputs!DK93,Inputs!DK93*'Key assumptions'!$H$118),$F93*N(BE93)*avg_hrs)</f>
        <v>0</v>
      </c>
      <c r="DL93" s="255">
        <f>IF(OR($C93="Non-Labour",$C93="Labour-related"),IF(Inputs!$DT93=$F$1,Inputs!DL93,Inputs!DL93*'Key assumptions'!$H$118),$F93*N(BF93)*avg_hrs)</f>
        <v>0</v>
      </c>
      <c r="DM93" s="255">
        <f>IF(OR($C93="Non-Labour",$C93="Labour-related"),IF(Inputs!$DT93=$F$1,Inputs!DM93,Inputs!DM93*'Key assumptions'!$H$118),$F93*N(BG93)*avg_hrs)</f>
        <v>0</v>
      </c>
      <c r="DN93" s="255">
        <f>IF(OR($C93="Non-Labour",$C93="Labour-related"),IF(Inputs!$DT93=$F$1,Inputs!DN93,Inputs!DN93*'Key assumptions'!$H$118),$F93*N(BH93)*avg_hrs)</f>
        <v>0</v>
      </c>
      <c r="DO93" s="255">
        <f>IF(OR($C93="Non-Labour",$C93="Labour-related"),IF(Inputs!$DT93=$F$1,Inputs!DO93,Inputs!DO93*'Key assumptions'!$H$118),$F93*N(BI93)*avg_hrs)</f>
        <v>0</v>
      </c>
      <c r="DP93" s="255">
        <f>IF(OR($C93="Non-Labour",$C93="Labour-related"),IF(Inputs!$DT93=$F$1,Inputs!DP93,Inputs!DP93*'Key assumptions'!$H$118),$F93*N(BJ93)*avg_hrs)</f>
        <v>0</v>
      </c>
      <c r="DQ93" s="255">
        <f>IF(OR($C93="Non-Labour",$C93="Labour-related"),IF(Inputs!$DT93=$F$1,Inputs!DQ93,Inputs!DQ93*'Key assumptions'!$H$118),$F93*N(BK93)*avg_hrs)</f>
        <v>0</v>
      </c>
      <c r="DR93" s="255">
        <f>IF(OR($C93="Non-Labour",$C93="Labour-related"),IF(Inputs!$DT93=$F$1,Inputs!DR93,Inputs!DR93*'Key assumptions'!$H$118),$F93*N(BL93)*avg_hrs)</f>
        <v>0</v>
      </c>
      <c r="DT93" s="133" t="s">
        <v>213</v>
      </c>
      <c r="DU93" s="304"/>
      <c r="DV93" s="304"/>
      <c r="DW93" s="304"/>
      <c r="DX93" s="304"/>
      <c r="DY93" s="304"/>
      <c r="DZ93" s="304"/>
      <c r="EA93" s="255">
        <v>0</v>
      </c>
      <c r="EB93" s="255">
        <v>0</v>
      </c>
      <c r="EC93" s="255">
        <v>63408.000000000007</v>
      </c>
      <c r="ED93" s="255">
        <f t="shared" si="13"/>
        <v>55482.000000000007</v>
      </c>
      <c r="EE93" s="255">
        <f t="shared" si="13"/>
        <v>0</v>
      </c>
      <c r="EF93" s="255">
        <f t="shared" si="12"/>
        <v>118890.00000000001</v>
      </c>
    </row>
    <row r="94" spans="1:136" x14ac:dyDescent="0.4">
      <c r="A94" s="133" t="str">
        <f>Inputs!A94</f>
        <v>Construction Management</v>
      </c>
      <c r="B94" s="133" t="str">
        <f>Inputs!B94</f>
        <v>N/A</v>
      </c>
      <c r="C94" s="133" t="str">
        <f>Inputs!C94</f>
        <v>Internal Labour</v>
      </c>
      <c r="D94" s="133">
        <f>Inputs!D94</f>
        <v>634997</v>
      </c>
      <c r="E94" s="133" t="str">
        <f>Inputs!E94</f>
        <v>Commissioning Engineer</v>
      </c>
      <c r="F94" s="290">
        <f>IF(Inputs!DT94=$F$1,Inputs!F94,
IF(Inputs!DT94='Key assumptions'!$E$118,Inputs!F94*'Key assumptions'!$H$118,Inputs!F94*'Key assumptions'!$H$119))</f>
        <v>216.62</v>
      </c>
      <c r="G94" s="290">
        <f>IF(Inputs!DT94=$F$1,Inputs!G94,Inputs!G94*'Key assumptions'!$H$118)</f>
        <v>94.875194156804724</v>
      </c>
      <c r="H94" s="281"/>
      <c r="I94" s="281"/>
      <c r="J94" s="281"/>
      <c r="K94" s="281"/>
      <c r="L94" s="281"/>
      <c r="M94" s="389" t="str">
        <f>Inputs!M94</f>
        <v>[C-i-C]</v>
      </c>
      <c r="N94" s="389" t="str">
        <f>Inputs!N94</f>
        <v>[C-i-C]</v>
      </c>
      <c r="O94" s="389" t="str">
        <f>Inputs!O94</f>
        <v>[C-i-C]</v>
      </c>
      <c r="P94" s="389" t="str">
        <f>Inputs!P94</f>
        <v>[C-i-C]</v>
      </c>
      <c r="Q94" s="389" t="str">
        <f>Inputs!Q94</f>
        <v>[C-i-C]</v>
      </c>
      <c r="R94" s="389" t="str">
        <f>Inputs!R94</f>
        <v>[C-i-C]</v>
      </c>
      <c r="S94" s="389" t="str">
        <f>Inputs!S94</f>
        <v>[C-i-C]</v>
      </c>
      <c r="T94" s="389" t="str">
        <f>Inputs!T94</f>
        <v>[C-i-C]</v>
      </c>
      <c r="U94" s="389" t="str">
        <f>Inputs!U94</f>
        <v>[C-i-C]</v>
      </c>
      <c r="V94" s="389" t="str">
        <f>Inputs!V94</f>
        <v>[C-i-C]</v>
      </c>
      <c r="W94" s="389" t="str">
        <f>Inputs!W94</f>
        <v>[C-i-C]</v>
      </c>
      <c r="X94" s="389" t="str">
        <f>Inputs!X94</f>
        <v>[C-i-C]</v>
      </c>
      <c r="Y94" s="389" t="str">
        <f>Inputs!Y94</f>
        <v>[C-i-C]</v>
      </c>
      <c r="Z94" s="389" t="str">
        <f>Inputs!Z94</f>
        <v>[C-i-C]</v>
      </c>
      <c r="AA94" s="389" t="str">
        <f>Inputs!AA94</f>
        <v>[C-i-C]</v>
      </c>
      <c r="AB94" s="389" t="str">
        <f>Inputs!AB94</f>
        <v>[C-i-C]</v>
      </c>
      <c r="AC94" s="389" t="str">
        <f>Inputs!AC94</f>
        <v>[C-i-C]</v>
      </c>
      <c r="AD94" s="389" t="str">
        <f>Inputs!AD94</f>
        <v>[C-i-C]</v>
      </c>
      <c r="AE94" s="389" t="str">
        <f>Inputs!AE94</f>
        <v>[C-i-C]</v>
      </c>
      <c r="AF94" s="389" t="str">
        <f>Inputs!AF94</f>
        <v>[C-i-C]</v>
      </c>
      <c r="AG94" s="389" t="str">
        <f>Inputs!AG94</f>
        <v>[C-i-C]</v>
      </c>
      <c r="AH94" s="389" t="str">
        <f>Inputs!AH94</f>
        <v>[C-i-C]</v>
      </c>
      <c r="AI94" s="254">
        <f>Inputs!AI94</f>
        <v>0.1</v>
      </c>
      <c r="AJ94" s="254">
        <f>Inputs!AJ94</f>
        <v>0.1</v>
      </c>
      <c r="AK94" s="254">
        <f>Inputs!AK94</f>
        <v>0.35</v>
      </c>
      <c r="AL94" s="254">
        <f>Inputs!AL94</f>
        <v>0.35</v>
      </c>
      <c r="AM94" s="254">
        <f>Inputs!AM94</f>
        <v>0.35</v>
      </c>
      <c r="AN94" s="254">
        <f>Inputs!AN94</f>
        <v>0.35</v>
      </c>
      <c r="AO94" s="254">
        <f>Inputs!AO94</f>
        <v>0.35</v>
      </c>
      <c r="AP94" s="254">
        <f>Inputs!AP94</f>
        <v>0.35</v>
      </c>
      <c r="AQ94" s="254">
        <f>Inputs!AQ94</f>
        <v>1</v>
      </c>
      <c r="AR94" s="254">
        <f>Inputs!AR94</f>
        <v>1</v>
      </c>
      <c r="AS94" s="254">
        <f>Inputs!AS94</f>
        <v>1</v>
      </c>
      <c r="AT94" s="254">
        <f>Inputs!AT94</f>
        <v>0.75</v>
      </c>
      <c r="AU94" s="254">
        <f>Inputs!AU94</f>
        <v>0.75</v>
      </c>
      <c r="AV94" s="254">
        <f>Inputs!AV94</f>
        <v>0.75</v>
      </c>
      <c r="AW94" s="254">
        <f>Inputs!AW94</f>
        <v>0.5</v>
      </c>
      <c r="AX94" s="254">
        <f>Inputs!AX94</f>
        <v>0</v>
      </c>
      <c r="AY94" s="254">
        <f>Inputs!AY94</f>
        <v>0</v>
      </c>
      <c r="AZ94" s="254">
        <f>Inputs!AZ94</f>
        <v>0</v>
      </c>
      <c r="BA94" s="254">
        <f>Inputs!BA94</f>
        <v>0</v>
      </c>
      <c r="BB94" s="254">
        <f>Inputs!BB94</f>
        <v>0</v>
      </c>
      <c r="BC94" s="254">
        <f>Inputs!BC94</f>
        <v>0</v>
      </c>
      <c r="BD94" s="254">
        <f>Inputs!BD94</f>
        <v>0</v>
      </c>
      <c r="BE94" s="254">
        <f>Inputs!BE94</f>
        <v>0</v>
      </c>
      <c r="BF94" s="254">
        <f>Inputs!BF94</f>
        <v>0</v>
      </c>
      <c r="BG94" s="254">
        <f>Inputs!BG94</f>
        <v>0</v>
      </c>
      <c r="BH94" s="254">
        <f>Inputs!BH94</f>
        <v>0</v>
      </c>
      <c r="BI94" s="254">
        <f>Inputs!BI94</f>
        <v>0</v>
      </c>
      <c r="BJ94" s="254">
        <f>Inputs!BJ94</f>
        <v>0</v>
      </c>
      <c r="BK94" s="254">
        <f>Inputs!BK94</f>
        <v>0</v>
      </c>
      <c r="BL94" s="254">
        <f>Inputs!BL94</f>
        <v>0</v>
      </c>
      <c r="BN94" s="255">
        <f>IF(OR($C94="Non-Labour",$C94="Labour-related"),IF(Inputs!$DT94=$F$1,Inputs!BN94,Inputs!BN94*'Key assumptions'!$H$118),$F94*N(H94)*avg_hrs)</f>
        <v>0</v>
      </c>
      <c r="BO94" s="255">
        <f>IF(OR($C94="Non-Labour",$C94="Labour-related"),IF(Inputs!$DT94=$F$1,Inputs!BO94,Inputs!BO94*'Key assumptions'!$H$118),$F94*N(I94)*avg_hrs)</f>
        <v>0</v>
      </c>
      <c r="BP94" s="255">
        <f>IF(OR($C94="Non-Labour",$C94="Labour-related"),IF(Inputs!$DT94=$F$1,Inputs!BP94,Inputs!BP94*'Key assumptions'!$H$118),$F94*N(J94)*avg_hrs)</f>
        <v>0</v>
      </c>
      <c r="BQ94" s="255">
        <f>IF(OR($C94="Non-Labour",$C94="Labour-related"),IF(Inputs!$DT94=$F$1,Inputs!BQ94,Inputs!BQ94*'Key assumptions'!$H$118),$F94*N(K94)*avg_hrs)</f>
        <v>0</v>
      </c>
      <c r="BR94" s="255">
        <f>IF(OR($C94="Non-Labour",$C94="Labour-related"),IF(Inputs!$DT94=$F$1,Inputs!BR94,Inputs!BR94*'Key assumptions'!$H$118),$F94*N(L94)*avg_hrs)</f>
        <v>0</v>
      </c>
      <c r="BS94" s="390" t="s">
        <v>411</v>
      </c>
      <c r="BT94" s="390" t="s">
        <v>411</v>
      </c>
      <c r="BU94" s="390" t="s">
        <v>411</v>
      </c>
      <c r="BV94" s="390" t="s">
        <v>411</v>
      </c>
      <c r="BW94" s="390" t="s">
        <v>411</v>
      </c>
      <c r="BX94" s="390" t="s">
        <v>411</v>
      </c>
      <c r="BY94" s="390" t="s">
        <v>411</v>
      </c>
      <c r="BZ94" s="390" t="s">
        <v>411</v>
      </c>
      <c r="CA94" s="390" t="s">
        <v>411</v>
      </c>
      <c r="CB94" s="390" t="s">
        <v>411</v>
      </c>
      <c r="CC94" s="390" t="s">
        <v>411</v>
      </c>
      <c r="CD94" s="390" t="s">
        <v>411</v>
      </c>
      <c r="CE94" s="390" t="s">
        <v>411</v>
      </c>
      <c r="CF94" s="390" t="s">
        <v>411</v>
      </c>
      <c r="CG94" s="390" t="s">
        <v>411</v>
      </c>
      <c r="CH94" s="390" t="s">
        <v>411</v>
      </c>
      <c r="CI94" s="390" t="s">
        <v>411</v>
      </c>
      <c r="CJ94" s="390" t="s">
        <v>411</v>
      </c>
      <c r="CK94" s="390" t="s">
        <v>411</v>
      </c>
      <c r="CL94" s="390" t="s">
        <v>411</v>
      </c>
      <c r="CM94" s="390" t="s">
        <v>411</v>
      </c>
      <c r="CN94" s="390" t="s">
        <v>411</v>
      </c>
      <c r="CO94" s="255">
        <f>IF(OR($C94="Non-Labour",$C94="Labour-related"),IF(Inputs!$DT94=$F$1,Inputs!CO94,Inputs!CO94*'Key assumptions'!$H$118),$F94*N(AI94)*avg_hrs)</f>
        <v>3249.3</v>
      </c>
      <c r="CP94" s="255">
        <f>IF(OR($C94="Non-Labour",$C94="Labour-related"),IF(Inputs!$DT94=$F$1,Inputs!CP94,Inputs!CP94*'Key assumptions'!$H$118),$F94*N(AJ94)*avg_hrs)</f>
        <v>3249.3</v>
      </c>
      <c r="CQ94" s="255">
        <f>IF(OR($C94="Non-Labour",$C94="Labour-related"),IF(Inputs!$DT94=$F$1,Inputs!CQ94,Inputs!CQ94*'Key assumptions'!$H$118),$F94*N(AK94)*avg_hrs)</f>
        <v>11372.55</v>
      </c>
      <c r="CR94" s="255">
        <f>IF(OR($C94="Non-Labour",$C94="Labour-related"),IF(Inputs!$DT94=$F$1,Inputs!CR94,Inputs!CR94*'Key assumptions'!$H$118),$F94*N(AL94)*avg_hrs)</f>
        <v>11372.55</v>
      </c>
      <c r="CS94" s="255">
        <f>IF(OR($C94="Non-Labour",$C94="Labour-related"),IF(Inputs!$DT94=$F$1,Inputs!CS94,Inputs!CS94*'Key assumptions'!$H$118),$F94*N(AM94)*avg_hrs)</f>
        <v>11372.55</v>
      </c>
      <c r="CT94" s="255">
        <f>IF(OR($C94="Non-Labour",$C94="Labour-related"),IF(Inputs!$DT94=$F$1,Inputs!CT94,Inputs!CT94*'Key assumptions'!$H$118),$F94*N(AN94)*avg_hrs)</f>
        <v>11372.55</v>
      </c>
      <c r="CU94" s="255">
        <f>IF(OR($C94="Non-Labour",$C94="Labour-related"),IF(Inputs!$DT94=$F$1,Inputs!CU94,Inputs!CU94*'Key assumptions'!$H$118),$F94*N(AO94)*avg_hrs)</f>
        <v>11372.55</v>
      </c>
      <c r="CV94" s="255">
        <f>IF(OR($C94="Non-Labour",$C94="Labour-related"),IF(Inputs!$DT94=$F$1,Inputs!CV94,Inputs!CV94*'Key assumptions'!$H$118),$F94*N(AP94)*avg_hrs)</f>
        <v>11372.55</v>
      </c>
      <c r="CW94" s="255">
        <f>IF(OR($C94="Non-Labour",$C94="Labour-related"),IF(Inputs!$DT94=$F$1,Inputs!CW94,Inputs!CW94*'Key assumptions'!$H$118),$F94*N(AQ94)*avg_hrs)</f>
        <v>32493</v>
      </c>
      <c r="CX94" s="255">
        <f>IF(OR($C94="Non-Labour",$C94="Labour-related"),IF(Inputs!$DT94=$F$1,Inputs!CX94,Inputs!CX94*'Key assumptions'!$H$118),$F94*N(AR94)*avg_hrs)</f>
        <v>32493</v>
      </c>
      <c r="CY94" s="255">
        <f>IF(OR($C94="Non-Labour",$C94="Labour-related"),IF(Inputs!$DT94=$F$1,Inputs!CY94,Inputs!CY94*'Key assumptions'!$H$118),$F94*N(AS94)*avg_hrs)</f>
        <v>32493</v>
      </c>
      <c r="CZ94" s="255">
        <f>IF(OR($C94="Non-Labour",$C94="Labour-related"),IF(Inputs!$DT94=$F$1,Inputs!CZ94,Inputs!CZ94*'Key assumptions'!$H$118),$F94*N(AT94)*avg_hrs)</f>
        <v>24369.75</v>
      </c>
      <c r="DA94" s="255">
        <f>IF(OR($C94="Non-Labour",$C94="Labour-related"),IF(Inputs!$DT94=$F$1,Inputs!DA94,Inputs!DA94*'Key assumptions'!$H$118),$F94*N(AU94)*avg_hrs)</f>
        <v>24369.75</v>
      </c>
      <c r="DB94" s="255">
        <f>IF(OR($C94="Non-Labour",$C94="Labour-related"),IF(Inputs!$DT94=$F$1,Inputs!DB94,Inputs!DB94*'Key assumptions'!$H$118),$F94*N(AV94)*avg_hrs)</f>
        <v>24369.75</v>
      </c>
      <c r="DC94" s="255">
        <f>IF(OR($C94="Non-Labour",$C94="Labour-related"),IF(Inputs!$DT94=$F$1,Inputs!DC94,Inputs!DC94*'Key assumptions'!$H$118),$F94*N(AW94)*avg_hrs)</f>
        <v>16246.5</v>
      </c>
      <c r="DD94" s="255">
        <f>IF(OR($C94="Non-Labour",$C94="Labour-related"),IF(Inputs!$DT94=$F$1,Inputs!DD94,Inputs!DD94*'Key assumptions'!$H$118),$F94*N(AX94)*avg_hrs)</f>
        <v>0</v>
      </c>
      <c r="DE94" s="255">
        <f>IF(OR($C94="Non-Labour",$C94="Labour-related"),IF(Inputs!$DT94=$F$1,Inputs!DE94,Inputs!DE94*'Key assumptions'!$H$118),$F94*N(AY94)*avg_hrs)</f>
        <v>0</v>
      </c>
      <c r="DF94" s="255">
        <f>IF(OR($C94="Non-Labour",$C94="Labour-related"),IF(Inputs!$DT94=$F$1,Inputs!DF94,Inputs!DF94*'Key assumptions'!$H$118),$F94*N(AZ94)*avg_hrs)</f>
        <v>0</v>
      </c>
      <c r="DG94" s="255">
        <f>IF(OR($C94="Non-Labour",$C94="Labour-related"),IF(Inputs!$DT94=$F$1,Inputs!DG94,Inputs!DG94*'Key assumptions'!$H$118),$F94*N(BA94)*avg_hrs)</f>
        <v>0</v>
      </c>
      <c r="DH94" s="255">
        <f>IF(OR($C94="Non-Labour",$C94="Labour-related"),IF(Inputs!$DT94=$F$1,Inputs!DH94,Inputs!DH94*'Key assumptions'!$H$118),$F94*N(BB94)*avg_hrs)</f>
        <v>0</v>
      </c>
      <c r="DI94" s="255">
        <f>IF(OR($C94="Non-Labour",$C94="Labour-related"),IF(Inputs!$DT94=$F$1,Inputs!DI94,Inputs!DI94*'Key assumptions'!$H$118),$F94*N(BC94)*avg_hrs)</f>
        <v>0</v>
      </c>
      <c r="DJ94" s="255">
        <f>IF(OR($C94="Non-Labour",$C94="Labour-related"),IF(Inputs!$DT94=$F$1,Inputs!DJ94,Inputs!DJ94*'Key assumptions'!$H$118),$F94*N(BD94)*avg_hrs)</f>
        <v>0</v>
      </c>
      <c r="DK94" s="255">
        <f>IF(OR($C94="Non-Labour",$C94="Labour-related"),IF(Inputs!$DT94=$F$1,Inputs!DK94,Inputs!DK94*'Key assumptions'!$H$118),$F94*N(BE94)*avg_hrs)</f>
        <v>0</v>
      </c>
      <c r="DL94" s="255">
        <f>IF(OR($C94="Non-Labour",$C94="Labour-related"),IF(Inputs!$DT94=$F$1,Inputs!DL94,Inputs!DL94*'Key assumptions'!$H$118),$F94*N(BF94)*avg_hrs)</f>
        <v>0</v>
      </c>
      <c r="DM94" s="255">
        <f>IF(OR($C94="Non-Labour",$C94="Labour-related"),IF(Inputs!$DT94=$F$1,Inputs!DM94,Inputs!DM94*'Key assumptions'!$H$118),$F94*N(BG94)*avg_hrs)</f>
        <v>0</v>
      </c>
      <c r="DN94" s="255">
        <f>IF(OR($C94="Non-Labour",$C94="Labour-related"),IF(Inputs!$DT94=$F$1,Inputs!DN94,Inputs!DN94*'Key assumptions'!$H$118),$F94*N(BH94)*avg_hrs)</f>
        <v>0</v>
      </c>
      <c r="DO94" s="255">
        <f>IF(OR($C94="Non-Labour",$C94="Labour-related"),IF(Inputs!$DT94=$F$1,Inputs!DO94,Inputs!DO94*'Key assumptions'!$H$118),$F94*N(BI94)*avg_hrs)</f>
        <v>0</v>
      </c>
      <c r="DP94" s="255">
        <f>IF(OR($C94="Non-Labour",$C94="Labour-related"),IF(Inputs!$DT94=$F$1,Inputs!DP94,Inputs!DP94*'Key assumptions'!$H$118),$F94*N(BJ94)*avg_hrs)</f>
        <v>0</v>
      </c>
      <c r="DQ94" s="255">
        <f>IF(OR($C94="Non-Labour",$C94="Labour-related"),IF(Inputs!$DT94=$F$1,Inputs!DQ94,Inputs!DQ94*'Key assumptions'!$H$118),$F94*N(BK94)*avg_hrs)</f>
        <v>0</v>
      </c>
      <c r="DR94" s="255">
        <f>IF(OR($C94="Non-Labour",$C94="Labour-related"),IF(Inputs!$DT94=$F$1,Inputs!DR94,Inputs!DR94*'Key assumptions'!$H$118),$F94*N(BL94)*avg_hrs)</f>
        <v>0</v>
      </c>
      <c r="DT94" s="133" t="s">
        <v>213</v>
      </c>
      <c r="DU94" s="304"/>
      <c r="DV94" s="304"/>
      <c r="DW94" s="304"/>
      <c r="DX94" s="304"/>
      <c r="DY94" s="304"/>
      <c r="DZ94" s="304"/>
      <c r="EA94" s="255">
        <v>0</v>
      </c>
      <c r="EB94" s="255">
        <v>0</v>
      </c>
      <c r="EC94" s="255">
        <v>51988.800000000003</v>
      </c>
      <c r="ED94" s="255">
        <f t="shared" si="13"/>
        <v>209579.85</v>
      </c>
      <c r="EE94" s="255">
        <f t="shared" si="13"/>
        <v>0</v>
      </c>
      <c r="EF94" s="255">
        <f t="shared" si="12"/>
        <v>261568.65000000002</v>
      </c>
    </row>
    <row r="95" spans="1:136" x14ac:dyDescent="0.4">
      <c r="A95" s="133" t="str">
        <f>Inputs!A95</f>
        <v>Construction Management</v>
      </c>
      <c r="B95" s="133" t="str">
        <f>Inputs!B95</f>
        <v>N/A</v>
      </c>
      <c r="C95" s="133" t="str">
        <f>Inputs!C95</f>
        <v>Internal Labour</v>
      </c>
      <c r="D95" s="133">
        <f>Inputs!D95</f>
        <v>634997</v>
      </c>
      <c r="E95" s="133" t="str">
        <f>Inputs!E95</f>
        <v>Resource/Outage Coordinator</v>
      </c>
      <c r="F95" s="290">
        <f>IF(Inputs!DT95=$F$1,Inputs!F95,
IF(Inputs!DT95='Key assumptions'!$E$118,Inputs!F95*'Key assumptions'!$H$118,Inputs!F95*'Key assumptions'!$H$119))</f>
        <v>211.36</v>
      </c>
      <c r="G95" s="290">
        <f>IF(Inputs!DT95=$F$1,Inputs!G95,Inputs!G95*'Key assumptions'!$H$118)</f>
        <v>92.578984837278099</v>
      </c>
      <c r="H95" s="281"/>
      <c r="I95" s="281"/>
      <c r="J95" s="281"/>
      <c r="K95" s="281"/>
      <c r="L95" s="281"/>
      <c r="M95" s="389" t="str">
        <f>Inputs!M95</f>
        <v>[C-i-C]</v>
      </c>
      <c r="N95" s="389" t="str">
        <f>Inputs!N95</f>
        <v>[C-i-C]</v>
      </c>
      <c r="O95" s="389" t="str">
        <f>Inputs!O95</f>
        <v>[C-i-C]</v>
      </c>
      <c r="P95" s="389" t="str">
        <f>Inputs!P95</f>
        <v>[C-i-C]</v>
      </c>
      <c r="Q95" s="389" t="str">
        <f>Inputs!Q95</f>
        <v>[C-i-C]</v>
      </c>
      <c r="R95" s="389" t="str">
        <f>Inputs!R95</f>
        <v>[C-i-C]</v>
      </c>
      <c r="S95" s="389" t="str">
        <f>Inputs!S95</f>
        <v>[C-i-C]</v>
      </c>
      <c r="T95" s="389" t="str">
        <f>Inputs!T95</f>
        <v>[C-i-C]</v>
      </c>
      <c r="U95" s="389" t="str">
        <f>Inputs!U95</f>
        <v>[C-i-C]</v>
      </c>
      <c r="V95" s="389" t="str">
        <f>Inputs!V95</f>
        <v>[C-i-C]</v>
      </c>
      <c r="W95" s="389" t="str">
        <f>Inputs!W95</f>
        <v>[C-i-C]</v>
      </c>
      <c r="X95" s="389" t="str">
        <f>Inputs!X95</f>
        <v>[C-i-C]</v>
      </c>
      <c r="Y95" s="389" t="str">
        <f>Inputs!Y95</f>
        <v>[C-i-C]</v>
      </c>
      <c r="Z95" s="389" t="str">
        <f>Inputs!Z95</f>
        <v>[C-i-C]</v>
      </c>
      <c r="AA95" s="389" t="str">
        <f>Inputs!AA95</f>
        <v>[C-i-C]</v>
      </c>
      <c r="AB95" s="389" t="str">
        <f>Inputs!AB95</f>
        <v>[C-i-C]</v>
      </c>
      <c r="AC95" s="389" t="str">
        <f>Inputs!AC95</f>
        <v>[C-i-C]</v>
      </c>
      <c r="AD95" s="389" t="str">
        <f>Inputs!AD95</f>
        <v>[C-i-C]</v>
      </c>
      <c r="AE95" s="389" t="str">
        <f>Inputs!AE95</f>
        <v>[C-i-C]</v>
      </c>
      <c r="AF95" s="389" t="str">
        <f>Inputs!AF95</f>
        <v>[C-i-C]</v>
      </c>
      <c r="AG95" s="389" t="str">
        <f>Inputs!AG95</f>
        <v>[C-i-C]</v>
      </c>
      <c r="AH95" s="389" t="str">
        <f>Inputs!AH95</f>
        <v>[C-i-C]</v>
      </c>
      <c r="AI95" s="254">
        <f>Inputs!AI95</f>
        <v>0.1</v>
      </c>
      <c r="AJ95" s="254">
        <f>Inputs!AJ95</f>
        <v>0.1</v>
      </c>
      <c r="AK95" s="254">
        <f>Inputs!AK95</f>
        <v>0.1</v>
      </c>
      <c r="AL95" s="254">
        <f>Inputs!AL95</f>
        <v>0.1</v>
      </c>
      <c r="AM95" s="254">
        <f>Inputs!AM95</f>
        <v>0.1</v>
      </c>
      <c r="AN95" s="254">
        <f>Inputs!AN95</f>
        <v>0.1</v>
      </c>
      <c r="AO95" s="254">
        <f>Inputs!AO95</f>
        <v>0.1</v>
      </c>
      <c r="AP95" s="254">
        <f>Inputs!AP95</f>
        <v>0.1</v>
      </c>
      <c r="AQ95" s="254">
        <f>Inputs!AQ95</f>
        <v>0.1</v>
      </c>
      <c r="AR95" s="254">
        <f>Inputs!AR95</f>
        <v>0.1</v>
      </c>
      <c r="AS95" s="254">
        <f>Inputs!AS95</f>
        <v>0.1</v>
      </c>
      <c r="AT95" s="254">
        <f>Inputs!AT95</f>
        <v>0.1</v>
      </c>
      <c r="AU95" s="254">
        <f>Inputs!AU95</f>
        <v>0.1</v>
      </c>
      <c r="AV95" s="254">
        <f>Inputs!AV95</f>
        <v>0</v>
      </c>
      <c r="AW95" s="254">
        <f>Inputs!AW95</f>
        <v>0</v>
      </c>
      <c r="AX95" s="254">
        <f>Inputs!AX95</f>
        <v>0</v>
      </c>
      <c r="AY95" s="254">
        <f>Inputs!AY95</f>
        <v>0</v>
      </c>
      <c r="AZ95" s="254">
        <f>Inputs!AZ95</f>
        <v>0</v>
      </c>
      <c r="BA95" s="254">
        <f>Inputs!BA95</f>
        <v>0</v>
      </c>
      <c r="BB95" s="254">
        <f>Inputs!BB95</f>
        <v>0</v>
      </c>
      <c r="BC95" s="254">
        <f>Inputs!BC95</f>
        <v>0</v>
      </c>
      <c r="BD95" s="254">
        <f>Inputs!BD95</f>
        <v>0</v>
      </c>
      <c r="BE95" s="254">
        <f>Inputs!BE95</f>
        <v>0</v>
      </c>
      <c r="BF95" s="254">
        <f>Inputs!BF95</f>
        <v>0</v>
      </c>
      <c r="BG95" s="254">
        <f>Inputs!BG95</f>
        <v>0</v>
      </c>
      <c r="BH95" s="254">
        <f>Inputs!BH95</f>
        <v>0</v>
      </c>
      <c r="BI95" s="254">
        <f>Inputs!BI95</f>
        <v>0</v>
      </c>
      <c r="BJ95" s="254">
        <f>Inputs!BJ95</f>
        <v>0</v>
      </c>
      <c r="BK95" s="254">
        <f>Inputs!BK95</f>
        <v>0</v>
      </c>
      <c r="BL95" s="254">
        <f>Inputs!BL95</f>
        <v>0</v>
      </c>
      <c r="BN95" s="255">
        <f>IF(OR($C95="Non-Labour",$C95="Labour-related"),IF(Inputs!$DT95=$F$1,Inputs!BN95,Inputs!BN95*'Key assumptions'!$H$118),$F95*N(H95)*avg_hrs)</f>
        <v>0</v>
      </c>
      <c r="BO95" s="255">
        <f>IF(OR($C95="Non-Labour",$C95="Labour-related"),IF(Inputs!$DT95=$F$1,Inputs!BO95,Inputs!BO95*'Key assumptions'!$H$118),$F95*N(I95)*avg_hrs)</f>
        <v>0</v>
      </c>
      <c r="BP95" s="255">
        <f>IF(OR($C95="Non-Labour",$C95="Labour-related"),IF(Inputs!$DT95=$F$1,Inputs!BP95,Inputs!BP95*'Key assumptions'!$H$118),$F95*N(J95)*avg_hrs)</f>
        <v>0</v>
      </c>
      <c r="BQ95" s="255">
        <f>IF(OR($C95="Non-Labour",$C95="Labour-related"),IF(Inputs!$DT95=$F$1,Inputs!BQ95,Inputs!BQ95*'Key assumptions'!$H$118),$F95*N(K95)*avg_hrs)</f>
        <v>0</v>
      </c>
      <c r="BR95" s="255">
        <f>IF(OR($C95="Non-Labour",$C95="Labour-related"),IF(Inputs!$DT95=$F$1,Inputs!BR95,Inputs!BR95*'Key assumptions'!$H$118),$F95*N(L95)*avg_hrs)</f>
        <v>0</v>
      </c>
      <c r="BS95" s="390" t="s">
        <v>411</v>
      </c>
      <c r="BT95" s="390" t="s">
        <v>411</v>
      </c>
      <c r="BU95" s="390" t="s">
        <v>411</v>
      </c>
      <c r="BV95" s="390" t="s">
        <v>411</v>
      </c>
      <c r="BW95" s="390" t="s">
        <v>411</v>
      </c>
      <c r="BX95" s="390" t="s">
        <v>411</v>
      </c>
      <c r="BY95" s="390" t="s">
        <v>411</v>
      </c>
      <c r="BZ95" s="390" t="s">
        <v>411</v>
      </c>
      <c r="CA95" s="390" t="s">
        <v>411</v>
      </c>
      <c r="CB95" s="390" t="s">
        <v>411</v>
      </c>
      <c r="CC95" s="390" t="s">
        <v>411</v>
      </c>
      <c r="CD95" s="390" t="s">
        <v>411</v>
      </c>
      <c r="CE95" s="390" t="s">
        <v>411</v>
      </c>
      <c r="CF95" s="390" t="s">
        <v>411</v>
      </c>
      <c r="CG95" s="390" t="s">
        <v>411</v>
      </c>
      <c r="CH95" s="390" t="s">
        <v>411</v>
      </c>
      <c r="CI95" s="390" t="s">
        <v>411</v>
      </c>
      <c r="CJ95" s="390" t="s">
        <v>411</v>
      </c>
      <c r="CK95" s="390" t="s">
        <v>411</v>
      </c>
      <c r="CL95" s="390" t="s">
        <v>411</v>
      </c>
      <c r="CM95" s="390" t="s">
        <v>411</v>
      </c>
      <c r="CN95" s="390" t="s">
        <v>411</v>
      </c>
      <c r="CO95" s="255">
        <f>IF(OR($C95="Non-Labour",$C95="Labour-related"),IF(Inputs!$DT95=$F$1,Inputs!CO95,Inputs!CO95*'Key assumptions'!$H$118),$F95*N(AI95)*avg_hrs)</f>
        <v>3170.4000000000005</v>
      </c>
      <c r="CP95" s="255">
        <f>IF(OR($C95="Non-Labour",$C95="Labour-related"),IF(Inputs!$DT95=$F$1,Inputs!CP95,Inputs!CP95*'Key assumptions'!$H$118),$F95*N(AJ95)*avg_hrs)</f>
        <v>3170.4000000000005</v>
      </c>
      <c r="CQ95" s="255">
        <f>IF(OR($C95="Non-Labour",$C95="Labour-related"),IF(Inputs!$DT95=$F$1,Inputs!CQ95,Inputs!CQ95*'Key assumptions'!$H$118),$F95*N(AK95)*avg_hrs)</f>
        <v>3170.4000000000005</v>
      </c>
      <c r="CR95" s="255">
        <f>IF(OR($C95="Non-Labour",$C95="Labour-related"),IF(Inputs!$DT95=$F$1,Inputs!CR95,Inputs!CR95*'Key assumptions'!$H$118),$F95*N(AL95)*avg_hrs)</f>
        <v>3170.4000000000005</v>
      </c>
      <c r="CS95" s="255">
        <f>IF(OR($C95="Non-Labour",$C95="Labour-related"),IF(Inputs!$DT95=$F$1,Inputs!CS95,Inputs!CS95*'Key assumptions'!$H$118),$F95*N(AM95)*avg_hrs)</f>
        <v>3170.4000000000005</v>
      </c>
      <c r="CT95" s="255">
        <f>IF(OR($C95="Non-Labour",$C95="Labour-related"),IF(Inputs!$DT95=$F$1,Inputs!CT95,Inputs!CT95*'Key assumptions'!$H$118),$F95*N(AN95)*avg_hrs)</f>
        <v>3170.4000000000005</v>
      </c>
      <c r="CU95" s="255">
        <f>IF(OR($C95="Non-Labour",$C95="Labour-related"),IF(Inputs!$DT95=$F$1,Inputs!CU95,Inputs!CU95*'Key assumptions'!$H$118),$F95*N(AO95)*avg_hrs)</f>
        <v>3170.4000000000005</v>
      </c>
      <c r="CV95" s="255">
        <f>IF(OR($C95="Non-Labour",$C95="Labour-related"),IF(Inputs!$DT95=$F$1,Inputs!CV95,Inputs!CV95*'Key assumptions'!$H$118),$F95*N(AP95)*avg_hrs)</f>
        <v>3170.4000000000005</v>
      </c>
      <c r="CW95" s="255">
        <f>IF(OR($C95="Non-Labour",$C95="Labour-related"),IF(Inputs!$DT95=$F$1,Inputs!CW95,Inputs!CW95*'Key assumptions'!$H$118),$F95*N(AQ95)*avg_hrs)</f>
        <v>3170.4000000000005</v>
      </c>
      <c r="CX95" s="255">
        <f>IF(OR($C95="Non-Labour",$C95="Labour-related"),IF(Inputs!$DT95=$F$1,Inputs!CX95,Inputs!CX95*'Key assumptions'!$H$118),$F95*N(AR95)*avg_hrs)</f>
        <v>3170.4000000000005</v>
      </c>
      <c r="CY95" s="255">
        <f>IF(OR($C95="Non-Labour",$C95="Labour-related"),IF(Inputs!$DT95=$F$1,Inputs!CY95,Inputs!CY95*'Key assumptions'!$H$118),$F95*N(AS95)*avg_hrs)</f>
        <v>3170.4000000000005</v>
      </c>
      <c r="CZ95" s="255">
        <f>IF(OR($C95="Non-Labour",$C95="Labour-related"),IF(Inputs!$DT95=$F$1,Inputs!CZ95,Inputs!CZ95*'Key assumptions'!$H$118),$F95*N(AT95)*avg_hrs)</f>
        <v>3170.4000000000005</v>
      </c>
      <c r="DA95" s="255">
        <f>IF(OR($C95="Non-Labour",$C95="Labour-related"),IF(Inputs!$DT95=$F$1,Inputs!DA95,Inputs!DA95*'Key assumptions'!$H$118),$F95*N(AU95)*avg_hrs)</f>
        <v>3170.4000000000005</v>
      </c>
      <c r="DB95" s="255">
        <f>IF(OR($C95="Non-Labour",$C95="Labour-related"),IF(Inputs!$DT95=$F$1,Inputs!DB95,Inputs!DB95*'Key assumptions'!$H$118),$F95*N(AV95)*avg_hrs)</f>
        <v>0</v>
      </c>
      <c r="DC95" s="255">
        <f>IF(OR($C95="Non-Labour",$C95="Labour-related"),IF(Inputs!$DT95=$F$1,Inputs!DC95,Inputs!DC95*'Key assumptions'!$H$118),$F95*N(AW95)*avg_hrs)</f>
        <v>0</v>
      </c>
      <c r="DD95" s="255">
        <f>IF(OR($C95="Non-Labour",$C95="Labour-related"),IF(Inputs!$DT95=$F$1,Inputs!DD95,Inputs!DD95*'Key assumptions'!$H$118),$F95*N(AX95)*avg_hrs)</f>
        <v>0</v>
      </c>
      <c r="DE95" s="255">
        <f>IF(OR($C95="Non-Labour",$C95="Labour-related"),IF(Inputs!$DT95=$F$1,Inputs!DE95,Inputs!DE95*'Key assumptions'!$H$118),$F95*N(AY95)*avg_hrs)</f>
        <v>0</v>
      </c>
      <c r="DF95" s="255">
        <f>IF(OR($C95="Non-Labour",$C95="Labour-related"),IF(Inputs!$DT95=$F$1,Inputs!DF95,Inputs!DF95*'Key assumptions'!$H$118),$F95*N(AZ95)*avg_hrs)</f>
        <v>0</v>
      </c>
      <c r="DG95" s="255">
        <f>IF(OR($C95="Non-Labour",$C95="Labour-related"),IF(Inputs!$DT95=$F$1,Inputs!DG95,Inputs!DG95*'Key assumptions'!$H$118),$F95*N(BA95)*avg_hrs)</f>
        <v>0</v>
      </c>
      <c r="DH95" s="255">
        <f>IF(OR($C95="Non-Labour",$C95="Labour-related"),IF(Inputs!$DT95=$F$1,Inputs!DH95,Inputs!DH95*'Key assumptions'!$H$118),$F95*N(BB95)*avg_hrs)</f>
        <v>0</v>
      </c>
      <c r="DI95" s="255">
        <f>IF(OR($C95="Non-Labour",$C95="Labour-related"),IF(Inputs!$DT95=$F$1,Inputs!DI95,Inputs!DI95*'Key assumptions'!$H$118),$F95*N(BC95)*avg_hrs)</f>
        <v>0</v>
      </c>
      <c r="DJ95" s="255">
        <f>IF(OR($C95="Non-Labour",$C95="Labour-related"),IF(Inputs!$DT95=$F$1,Inputs!DJ95,Inputs!DJ95*'Key assumptions'!$H$118),$F95*N(BD95)*avg_hrs)</f>
        <v>0</v>
      </c>
      <c r="DK95" s="255">
        <f>IF(OR($C95="Non-Labour",$C95="Labour-related"),IF(Inputs!$DT95=$F$1,Inputs!DK95,Inputs!DK95*'Key assumptions'!$H$118),$F95*N(BE95)*avg_hrs)</f>
        <v>0</v>
      </c>
      <c r="DL95" s="255">
        <f>IF(OR($C95="Non-Labour",$C95="Labour-related"),IF(Inputs!$DT95=$F$1,Inputs!DL95,Inputs!DL95*'Key assumptions'!$H$118),$F95*N(BF95)*avg_hrs)</f>
        <v>0</v>
      </c>
      <c r="DM95" s="255">
        <f>IF(OR($C95="Non-Labour",$C95="Labour-related"),IF(Inputs!$DT95=$F$1,Inputs!DM95,Inputs!DM95*'Key assumptions'!$H$118),$F95*N(BG95)*avg_hrs)</f>
        <v>0</v>
      </c>
      <c r="DN95" s="255">
        <f>IF(OR($C95="Non-Labour",$C95="Labour-related"),IF(Inputs!$DT95=$F$1,Inputs!DN95,Inputs!DN95*'Key assumptions'!$H$118),$F95*N(BH95)*avg_hrs)</f>
        <v>0</v>
      </c>
      <c r="DO95" s="255">
        <f>IF(OR($C95="Non-Labour",$C95="Labour-related"),IF(Inputs!$DT95=$F$1,Inputs!DO95,Inputs!DO95*'Key assumptions'!$H$118),$F95*N(BI95)*avg_hrs)</f>
        <v>0</v>
      </c>
      <c r="DP95" s="255">
        <f>IF(OR($C95="Non-Labour",$C95="Labour-related"),IF(Inputs!$DT95=$F$1,Inputs!DP95,Inputs!DP95*'Key assumptions'!$H$118),$F95*N(BJ95)*avg_hrs)</f>
        <v>0</v>
      </c>
      <c r="DQ95" s="255">
        <f>IF(OR($C95="Non-Labour",$C95="Labour-related"),IF(Inputs!$DT95=$F$1,Inputs!DQ95,Inputs!DQ95*'Key assumptions'!$H$118),$F95*N(BK95)*avg_hrs)</f>
        <v>0</v>
      </c>
      <c r="DR95" s="255">
        <f>IF(OR($C95="Non-Labour",$C95="Labour-related"),IF(Inputs!$DT95=$F$1,Inputs!DR95,Inputs!DR95*'Key assumptions'!$H$118),$F95*N(BL95)*avg_hrs)</f>
        <v>0</v>
      </c>
      <c r="DT95" s="133" t="s">
        <v>213</v>
      </c>
      <c r="DU95" s="304"/>
      <c r="DV95" s="304"/>
      <c r="DW95" s="304"/>
      <c r="DX95" s="304"/>
      <c r="DY95" s="304"/>
      <c r="DZ95" s="304"/>
      <c r="EA95" s="255">
        <v>0</v>
      </c>
      <c r="EB95" s="255">
        <v>4755.6000000000004</v>
      </c>
      <c r="EC95" s="255">
        <v>30118.80000000001</v>
      </c>
      <c r="ED95" s="255">
        <f t="shared" si="13"/>
        <v>22192.800000000007</v>
      </c>
      <c r="EE95" s="255">
        <f t="shared" si="13"/>
        <v>0</v>
      </c>
      <c r="EF95" s="255">
        <f t="shared" si="12"/>
        <v>57067.200000000012</v>
      </c>
    </row>
    <row r="96" spans="1:136" x14ac:dyDescent="0.4">
      <c r="A96" s="133" t="str">
        <f>Inputs!A96</f>
        <v>Construction Management</v>
      </c>
      <c r="B96" s="133" t="str">
        <f>Inputs!B96</f>
        <v>N/A</v>
      </c>
      <c r="C96" s="133" t="str">
        <f>Inputs!C96</f>
        <v>Internal Labour</v>
      </c>
      <c r="D96" s="133">
        <f>Inputs!D96</f>
        <v>634997</v>
      </c>
      <c r="E96" s="133" t="str">
        <f>Inputs!E96</f>
        <v>Resource/Outage Coordinator</v>
      </c>
      <c r="F96" s="290">
        <f>IF(Inputs!DT96=$F$1,Inputs!F96,
IF(Inputs!DT96='Key assumptions'!$E$118,Inputs!F96*'Key assumptions'!$H$118,Inputs!F96*'Key assumptions'!$H$119))</f>
        <v>211.36</v>
      </c>
      <c r="G96" s="290">
        <f>IF(Inputs!DT96=$F$1,Inputs!G96,Inputs!G96*'Key assumptions'!$H$118)</f>
        <v>92.578984837278099</v>
      </c>
      <c r="H96" s="281"/>
      <c r="I96" s="281"/>
      <c r="J96" s="281"/>
      <c r="K96" s="281"/>
      <c r="L96" s="281"/>
      <c r="M96" s="389" t="str">
        <f>Inputs!M96</f>
        <v>[C-i-C]</v>
      </c>
      <c r="N96" s="389" t="str">
        <f>Inputs!N96</f>
        <v>[C-i-C]</v>
      </c>
      <c r="O96" s="389" t="str">
        <f>Inputs!O96</f>
        <v>[C-i-C]</v>
      </c>
      <c r="P96" s="389" t="str">
        <f>Inputs!P96</f>
        <v>[C-i-C]</v>
      </c>
      <c r="Q96" s="389" t="str">
        <f>Inputs!Q96</f>
        <v>[C-i-C]</v>
      </c>
      <c r="R96" s="389" t="str">
        <f>Inputs!R96</f>
        <v>[C-i-C]</v>
      </c>
      <c r="S96" s="389" t="str">
        <f>Inputs!S96</f>
        <v>[C-i-C]</v>
      </c>
      <c r="T96" s="389" t="str">
        <f>Inputs!T96</f>
        <v>[C-i-C]</v>
      </c>
      <c r="U96" s="389" t="str">
        <f>Inputs!U96</f>
        <v>[C-i-C]</v>
      </c>
      <c r="V96" s="389" t="str">
        <f>Inputs!V96</f>
        <v>[C-i-C]</v>
      </c>
      <c r="W96" s="389" t="str">
        <f>Inputs!W96</f>
        <v>[C-i-C]</v>
      </c>
      <c r="X96" s="389" t="str">
        <f>Inputs!X96</f>
        <v>[C-i-C]</v>
      </c>
      <c r="Y96" s="389" t="str">
        <f>Inputs!Y96</f>
        <v>[C-i-C]</v>
      </c>
      <c r="Z96" s="389" t="str">
        <f>Inputs!Z96</f>
        <v>[C-i-C]</v>
      </c>
      <c r="AA96" s="389" t="str">
        <f>Inputs!AA96</f>
        <v>[C-i-C]</v>
      </c>
      <c r="AB96" s="389" t="str">
        <f>Inputs!AB96</f>
        <v>[C-i-C]</v>
      </c>
      <c r="AC96" s="389" t="str">
        <f>Inputs!AC96</f>
        <v>[C-i-C]</v>
      </c>
      <c r="AD96" s="389" t="str">
        <f>Inputs!AD96</f>
        <v>[C-i-C]</v>
      </c>
      <c r="AE96" s="389" t="str">
        <f>Inputs!AE96</f>
        <v>[C-i-C]</v>
      </c>
      <c r="AF96" s="389" t="str">
        <f>Inputs!AF96</f>
        <v>[C-i-C]</v>
      </c>
      <c r="AG96" s="389" t="str">
        <f>Inputs!AG96</f>
        <v>[C-i-C]</v>
      </c>
      <c r="AH96" s="389" t="str">
        <f>Inputs!AH96</f>
        <v>[C-i-C]</v>
      </c>
      <c r="AI96" s="254">
        <f>Inputs!AI96</f>
        <v>0.2</v>
      </c>
      <c r="AJ96" s="254">
        <f>Inputs!AJ96</f>
        <v>0.2</v>
      </c>
      <c r="AK96" s="254">
        <f>Inputs!AK96</f>
        <v>0.2</v>
      </c>
      <c r="AL96" s="254">
        <f>Inputs!AL96</f>
        <v>0.2</v>
      </c>
      <c r="AM96" s="254">
        <f>Inputs!AM96</f>
        <v>0.2</v>
      </c>
      <c r="AN96" s="254">
        <f>Inputs!AN96</f>
        <v>0.2</v>
      </c>
      <c r="AO96" s="254">
        <f>Inputs!AO96</f>
        <v>0.2</v>
      </c>
      <c r="AP96" s="254">
        <f>Inputs!AP96</f>
        <v>0.2</v>
      </c>
      <c r="AQ96" s="254">
        <f>Inputs!AQ96</f>
        <v>0.2</v>
      </c>
      <c r="AR96" s="254">
        <f>Inputs!AR96</f>
        <v>0.2</v>
      </c>
      <c r="AS96" s="254">
        <f>Inputs!AS96</f>
        <v>0.2</v>
      </c>
      <c r="AT96" s="254">
        <f>Inputs!AT96</f>
        <v>0.2</v>
      </c>
      <c r="AU96" s="254">
        <f>Inputs!AU96</f>
        <v>0.2</v>
      </c>
      <c r="AV96" s="254">
        <f>Inputs!AV96</f>
        <v>0</v>
      </c>
      <c r="AW96" s="254">
        <f>Inputs!AW96</f>
        <v>0</v>
      </c>
      <c r="AX96" s="254">
        <f>Inputs!AX96</f>
        <v>0</v>
      </c>
      <c r="AY96" s="254">
        <f>Inputs!AY96</f>
        <v>0</v>
      </c>
      <c r="AZ96" s="254">
        <f>Inputs!AZ96</f>
        <v>0</v>
      </c>
      <c r="BA96" s="254">
        <f>Inputs!BA96</f>
        <v>0</v>
      </c>
      <c r="BB96" s="254">
        <f>Inputs!BB96</f>
        <v>0</v>
      </c>
      <c r="BC96" s="254">
        <f>Inputs!BC96</f>
        <v>0</v>
      </c>
      <c r="BD96" s="254">
        <f>Inputs!BD96</f>
        <v>0</v>
      </c>
      <c r="BE96" s="254">
        <f>Inputs!BE96</f>
        <v>0</v>
      </c>
      <c r="BF96" s="254">
        <f>Inputs!BF96</f>
        <v>0</v>
      </c>
      <c r="BG96" s="254">
        <f>Inputs!BG96</f>
        <v>0</v>
      </c>
      <c r="BH96" s="254">
        <f>Inputs!BH96</f>
        <v>0</v>
      </c>
      <c r="BI96" s="254">
        <f>Inputs!BI96</f>
        <v>0</v>
      </c>
      <c r="BJ96" s="254">
        <f>Inputs!BJ96</f>
        <v>0</v>
      </c>
      <c r="BK96" s="254">
        <f>Inputs!BK96</f>
        <v>0</v>
      </c>
      <c r="BL96" s="254">
        <f>Inputs!BL96</f>
        <v>0</v>
      </c>
      <c r="BN96" s="255">
        <f>IF(OR($C96="Non-Labour",$C96="Labour-related"),IF(Inputs!$DT96=$F$1,Inputs!BN96,Inputs!BN96*'Key assumptions'!$H$118),$F96*N(H96)*avg_hrs)</f>
        <v>0</v>
      </c>
      <c r="BO96" s="255">
        <f>IF(OR($C96="Non-Labour",$C96="Labour-related"),IF(Inputs!$DT96=$F$1,Inputs!BO96,Inputs!BO96*'Key assumptions'!$H$118),$F96*N(I96)*avg_hrs)</f>
        <v>0</v>
      </c>
      <c r="BP96" s="255">
        <f>IF(OR($C96="Non-Labour",$C96="Labour-related"),IF(Inputs!$DT96=$F$1,Inputs!BP96,Inputs!BP96*'Key assumptions'!$H$118),$F96*N(J96)*avg_hrs)</f>
        <v>0</v>
      </c>
      <c r="BQ96" s="255">
        <f>IF(OR($C96="Non-Labour",$C96="Labour-related"),IF(Inputs!$DT96=$F$1,Inputs!BQ96,Inputs!BQ96*'Key assumptions'!$H$118),$F96*N(K96)*avg_hrs)</f>
        <v>0</v>
      </c>
      <c r="BR96" s="255">
        <f>IF(OR($C96="Non-Labour",$C96="Labour-related"),IF(Inputs!$DT96=$F$1,Inputs!BR96,Inputs!BR96*'Key assumptions'!$H$118),$F96*N(L96)*avg_hrs)</f>
        <v>0</v>
      </c>
      <c r="BS96" s="390" t="s">
        <v>411</v>
      </c>
      <c r="BT96" s="390" t="s">
        <v>411</v>
      </c>
      <c r="BU96" s="390" t="s">
        <v>411</v>
      </c>
      <c r="BV96" s="390" t="s">
        <v>411</v>
      </c>
      <c r="BW96" s="390" t="s">
        <v>411</v>
      </c>
      <c r="BX96" s="390" t="s">
        <v>411</v>
      </c>
      <c r="BY96" s="390" t="s">
        <v>411</v>
      </c>
      <c r="BZ96" s="390" t="s">
        <v>411</v>
      </c>
      <c r="CA96" s="390" t="s">
        <v>411</v>
      </c>
      <c r="CB96" s="390" t="s">
        <v>411</v>
      </c>
      <c r="CC96" s="390" t="s">
        <v>411</v>
      </c>
      <c r="CD96" s="390" t="s">
        <v>411</v>
      </c>
      <c r="CE96" s="390" t="s">
        <v>411</v>
      </c>
      <c r="CF96" s="390" t="s">
        <v>411</v>
      </c>
      <c r="CG96" s="390" t="s">
        <v>411</v>
      </c>
      <c r="CH96" s="390" t="s">
        <v>411</v>
      </c>
      <c r="CI96" s="390" t="s">
        <v>411</v>
      </c>
      <c r="CJ96" s="390" t="s">
        <v>411</v>
      </c>
      <c r="CK96" s="390" t="s">
        <v>411</v>
      </c>
      <c r="CL96" s="390" t="s">
        <v>411</v>
      </c>
      <c r="CM96" s="390" t="s">
        <v>411</v>
      </c>
      <c r="CN96" s="390" t="s">
        <v>411</v>
      </c>
      <c r="CO96" s="255">
        <f>IF(OR($C96="Non-Labour",$C96="Labour-related"),IF(Inputs!$DT96=$F$1,Inputs!CO96,Inputs!CO96*'Key assumptions'!$H$118),$F96*N(AI96)*avg_hrs)</f>
        <v>6340.8000000000011</v>
      </c>
      <c r="CP96" s="255">
        <f>IF(OR($C96="Non-Labour",$C96="Labour-related"),IF(Inputs!$DT96=$F$1,Inputs!CP96,Inputs!CP96*'Key assumptions'!$H$118),$F96*N(AJ96)*avg_hrs)</f>
        <v>6340.8000000000011</v>
      </c>
      <c r="CQ96" s="255">
        <f>IF(OR($C96="Non-Labour",$C96="Labour-related"),IF(Inputs!$DT96=$F$1,Inputs!CQ96,Inputs!CQ96*'Key assumptions'!$H$118),$F96*N(AK96)*avg_hrs)</f>
        <v>6340.8000000000011</v>
      </c>
      <c r="CR96" s="255">
        <f>IF(OR($C96="Non-Labour",$C96="Labour-related"),IF(Inputs!$DT96=$F$1,Inputs!CR96,Inputs!CR96*'Key assumptions'!$H$118),$F96*N(AL96)*avg_hrs)</f>
        <v>6340.8000000000011</v>
      </c>
      <c r="CS96" s="255">
        <f>IF(OR($C96="Non-Labour",$C96="Labour-related"),IF(Inputs!$DT96=$F$1,Inputs!CS96,Inputs!CS96*'Key assumptions'!$H$118),$F96*N(AM96)*avg_hrs)</f>
        <v>6340.8000000000011</v>
      </c>
      <c r="CT96" s="255">
        <f>IF(OR($C96="Non-Labour",$C96="Labour-related"),IF(Inputs!$DT96=$F$1,Inputs!CT96,Inputs!CT96*'Key assumptions'!$H$118),$F96*N(AN96)*avg_hrs)</f>
        <v>6340.8000000000011</v>
      </c>
      <c r="CU96" s="255">
        <f>IF(OR($C96="Non-Labour",$C96="Labour-related"),IF(Inputs!$DT96=$F$1,Inputs!CU96,Inputs!CU96*'Key assumptions'!$H$118),$F96*N(AO96)*avg_hrs)</f>
        <v>6340.8000000000011</v>
      </c>
      <c r="CV96" s="255">
        <f>IF(OR($C96="Non-Labour",$C96="Labour-related"),IF(Inputs!$DT96=$F$1,Inputs!CV96,Inputs!CV96*'Key assumptions'!$H$118),$F96*N(AP96)*avg_hrs)</f>
        <v>6340.8000000000011</v>
      </c>
      <c r="CW96" s="255">
        <f>IF(OR($C96="Non-Labour",$C96="Labour-related"),IF(Inputs!$DT96=$F$1,Inputs!CW96,Inputs!CW96*'Key assumptions'!$H$118),$F96*N(AQ96)*avg_hrs)</f>
        <v>6340.8000000000011</v>
      </c>
      <c r="CX96" s="255">
        <f>IF(OR($C96="Non-Labour",$C96="Labour-related"),IF(Inputs!$DT96=$F$1,Inputs!CX96,Inputs!CX96*'Key assumptions'!$H$118),$F96*N(AR96)*avg_hrs)</f>
        <v>6340.8000000000011</v>
      </c>
      <c r="CY96" s="255">
        <f>IF(OR($C96="Non-Labour",$C96="Labour-related"),IF(Inputs!$DT96=$F$1,Inputs!CY96,Inputs!CY96*'Key assumptions'!$H$118),$F96*N(AS96)*avg_hrs)</f>
        <v>6340.8000000000011</v>
      </c>
      <c r="CZ96" s="255">
        <f>IF(OR($C96="Non-Labour",$C96="Labour-related"),IF(Inputs!$DT96=$F$1,Inputs!CZ96,Inputs!CZ96*'Key assumptions'!$H$118),$F96*N(AT96)*avg_hrs)</f>
        <v>6340.8000000000011</v>
      </c>
      <c r="DA96" s="255">
        <f>IF(OR($C96="Non-Labour",$C96="Labour-related"),IF(Inputs!$DT96=$F$1,Inputs!DA96,Inputs!DA96*'Key assumptions'!$H$118),$F96*N(AU96)*avg_hrs)</f>
        <v>6340.8000000000011</v>
      </c>
      <c r="DB96" s="255">
        <f>IF(OR($C96="Non-Labour",$C96="Labour-related"),IF(Inputs!$DT96=$F$1,Inputs!DB96,Inputs!DB96*'Key assumptions'!$H$118),$F96*N(AV96)*avg_hrs)</f>
        <v>0</v>
      </c>
      <c r="DC96" s="255">
        <f>IF(OR($C96="Non-Labour",$C96="Labour-related"),IF(Inputs!$DT96=$F$1,Inputs!DC96,Inputs!DC96*'Key assumptions'!$H$118),$F96*N(AW96)*avg_hrs)</f>
        <v>0</v>
      </c>
      <c r="DD96" s="255">
        <f>IF(OR($C96="Non-Labour",$C96="Labour-related"),IF(Inputs!$DT96=$F$1,Inputs!DD96,Inputs!DD96*'Key assumptions'!$H$118),$F96*N(AX96)*avg_hrs)</f>
        <v>0</v>
      </c>
      <c r="DE96" s="255">
        <f>IF(OR($C96="Non-Labour",$C96="Labour-related"),IF(Inputs!$DT96=$F$1,Inputs!DE96,Inputs!DE96*'Key assumptions'!$H$118),$F96*N(AY96)*avg_hrs)</f>
        <v>0</v>
      </c>
      <c r="DF96" s="255">
        <f>IF(OR($C96="Non-Labour",$C96="Labour-related"),IF(Inputs!$DT96=$F$1,Inputs!DF96,Inputs!DF96*'Key assumptions'!$H$118),$F96*N(AZ96)*avg_hrs)</f>
        <v>0</v>
      </c>
      <c r="DG96" s="255">
        <f>IF(OR($C96="Non-Labour",$C96="Labour-related"),IF(Inputs!$DT96=$F$1,Inputs!DG96,Inputs!DG96*'Key assumptions'!$H$118),$F96*N(BA96)*avg_hrs)</f>
        <v>0</v>
      </c>
      <c r="DH96" s="255">
        <f>IF(OR($C96="Non-Labour",$C96="Labour-related"),IF(Inputs!$DT96=$F$1,Inputs!DH96,Inputs!DH96*'Key assumptions'!$H$118),$F96*N(BB96)*avg_hrs)</f>
        <v>0</v>
      </c>
      <c r="DI96" s="255">
        <f>IF(OR($C96="Non-Labour",$C96="Labour-related"),IF(Inputs!$DT96=$F$1,Inputs!DI96,Inputs!DI96*'Key assumptions'!$H$118),$F96*N(BC96)*avg_hrs)</f>
        <v>0</v>
      </c>
      <c r="DJ96" s="255">
        <f>IF(OR($C96="Non-Labour",$C96="Labour-related"),IF(Inputs!$DT96=$F$1,Inputs!DJ96,Inputs!DJ96*'Key assumptions'!$H$118),$F96*N(BD96)*avg_hrs)</f>
        <v>0</v>
      </c>
      <c r="DK96" s="255">
        <f>IF(OR($C96="Non-Labour",$C96="Labour-related"),IF(Inputs!$DT96=$F$1,Inputs!DK96,Inputs!DK96*'Key assumptions'!$H$118),$F96*N(BE96)*avg_hrs)</f>
        <v>0</v>
      </c>
      <c r="DL96" s="255">
        <f>IF(OR($C96="Non-Labour",$C96="Labour-related"),IF(Inputs!$DT96=$F$1,Inputs!DL96,Inputs!DL96*'Key assumptions'!$H$118),$F96*N(BF96)*avg_hrs)</f>
        <v>0</v>
      </c>
      <c r="DM96" s="255">
        <f>IF(OR($C96="Non-Labour",$C96="Labour-related"),IF(Inputs!$DT96=$F$1,Inputs!DM96,Inputs!DM96*'Key assumptions'!$H$118),$F96*N(BG96)*avg_hrs)</f>
        <v>0</v>
      </c>
      <c r="DN96" s="255">
        <f>IF(OR($C96="Non-Labour",$C96="Labour-related"),IF(Inputs!$DT96=$F$1,Inputs!DN96,Inputs!DN96*'Key assumptions'!$H$118),$F96*N(BH96)*avg_hrs)</f>
        <v>0</v>
      </c>
      <c r="DO96" s="255">
        <f>IF(OR($C96="Non-Labour",$C96="Labour-related"),IF(Inputs!$DT96=$F$1,Inputs!DO96,Inputs!DO96*'Key assumptions'!$H$118),$F96*N(BI96)*avg_hrs)</f>
        <v>0</v>
      </c>
      <c r="DP96" s="255">
        <f>IF(OR($C96="Non-Labour",$C96="Labour-related"),IF(Inputs!$DT96=$F$1,Inputs!DP96,Inputs!DP96*'Key assumptions'!$H$118),$F96*N(BJ96)*avg_hrs)</f>
        <v>0</v>
      </c>
      <c r="DQ96" s="255">
        <f>IF(OR($C96="Non-Labour",$C96="Labour-related"),IF(Inputs!$DT96=$F$1,Inputs!DQ96,Inputs!DQ96*'Key assumptions'!$H$118),$F96*N(BK96)*avg_hrs)</f>
        <v>0</v>
      </c>
      <c r="DR96" s="255">
        <f>IF(OR($C96="Non-Labour",$C96="Labour-related"),IF(Inputs!$DT96=$F$1,Inputs!DR96,Inputs!DR96*'Key assumptions'!$H$118),$F96*N(BL96)*avg_hrs)</f>
        <v>0</v>
      </c>
      <c r="DT96" s="133" t="s">
        <v>213</v>
      </c>
      <c r="DU96" s="304"/>
      <c r="DV96" s="304"/>
      <c r="DW96" s="304"/>
      <c r="DX96" s="304"/>
      <c r="DY96" s="304"/>
      <c r="DZ96" s="304"/>
      <c r="EA96" s="255">
        <v>0</v>
      </c>
      <c r="EB96" s="255">
        <v>4755.6000000000004</v>
      </c>
      <c r="EC96" s="255">
        <v>52311.60000000002</v>
      </c>
      <c r="ED96" s="255">
        <f t="shared" si="13"/>
        <v>44385.600000000013</v>
      </c>
      <c r="EE96" s="255">
        <f t="shared" si="13"/>
        <v>0</v>
      </c>
      <c r="EF96" s="255">
        <f t="shared" si="12"/>
        <v>101452.80000000003</v>
      </c>
    </row>
    <row r="97" spans="1:136" x14ac:dyDescent="0.4">
      <c r="A97" s="133" t="str">
        <f>Inputs!A97</f>
        <v>Construction Management</v>
      </c>
      <c r="B97" s="133" t="str">
        <f>Inputs!B97</f>
        <v>N/A</v>
      </c>
      <c r="C97" s="133" t="str">
        <f>Inputs!C97</f>
        <v>Internal Labour</v>
      </c>
      <c r="D97" s="133">
        <f>Inputs!D97</f>
        <v>634997</v>
      </c>
      <c r="E97" s="133" t="str">
        <f>Inputs!E97</f>
        <v>Control Technician</v>
      </c>
      <c r="F97" s="290">
        <f>IF(Inputs!DT97=$F$1,Inputs!F97,
IF(Inputs!DT97='Key assumptions'!$E$118,Inputs!F97*'Key assumptions'!$H$118,Inputs!F97*'Key assumptions'!$H$119))</f>
        <v>224.23</v>
      </c>
      <c r="G97" s="290">
        <f>IF(Inputs!DT97=$F$1,Inputs!G97,Inputs!G97*'Key assumptions'!$H$118)</f>
        <v>98.215134985207087</v>
      </c>
      <c r="H97" s="281"/>
      <c r="I97" s="281"/>
      <c r="J97" s="281"/>
      <c r="K97" s="281"/>
      <c r="L97" s="281"/>
      <c r="M97" s="389" t="str">
        <f>Inputs!M97</f>
        <v>[C-i-C]</v>
      </c>
      <c r="N97" s="389" t="str">
        <f>Inputs!N97</f>
        <v>[C-i-C]</v>
      </c>
      <c r="O97" s="389" t="str">
        <f>Inputs!O97</f>
        <v>[C-i-C]</v>
      </c>
      <c r="P97" s="389" t="str">
        <f>Inputs!P97</f>
        <v>[C-i-C]</v>
      </c>
      <c r="Q97" s="389" t="str">
        <f>Inputs!Q97</f>
        <v>[C-i-C]</v>
      </c>
      <c r="R97" s="389" t="str">
        <f>Inputs!R97</f>
        <v>[C-i-C]</v>
      </c>
      <c r="S97" s="389" t="str">
        <f>Inputs!S97</f>
        <v>[C-i-C]</v>
      </c>
      <c r="T97" s="389" t="str">
        <f>Inputs!T97</f>
        <v>[C-i-C]</v>
      </c>
      <c r="U97" s="389" t="str">
        <f>Inputs!U97</f>
        <v>[C-i-C]</v>
      </c>
      <c r="V97" s="389" t="str">
        <f>Inputs!V97</f>
        <v>[C-i-C]</v>
      </c>
      <c r="W97" s="389" t="str">
        <f>Inputs!W97</f>
        <v>[C-i-C]</v>
      </c>
      <c r="X97" s="389" t="str">
        <f>Inputs!X97</f>
        <v>[C-i-C]</v>
      </c>
      <c r="Y97" s="389" t="str">
        <f>Inputs!Y97</f>
        <v>[C-i-C]</v>
      </c>
      <c r="Z97" s="389" t="str">
        <f>Inputs!Z97</f>
        <v>[C-i-C]</v>
      </c>
      <c r="AA97" s="389" t="str">
        <f>Inputs!AA97</f>
        <v>[C-i-C]</v>
      </c>
      <c r="AB97" s="389" t="str">
        <f>Inputs!AB97</f>
        <v>[C-i-C]</v>
      </c>
      <c r="AC97" s="389" t="str">
        <f>Inputs!AC97</f>
        <v>[C-i-C]</v>
      </c>
      <c r="AD97" s="389" t="str">
        <f>Inputs!AD97</f>
        <v>[C-i-C]</v>
      </c>
      <c r="AE97" s="389" t="str">
        <f>Inputs!AE97</f>
        <v>[C-i-C]</v>
      </c>
      <c r="AF97" s="389" t="str">
        <f>Inputs!AF97</f>
        <v>[C-i-C]</v>
      </c>
      <c r="AG97" s="389" t="str">
        <f>Inputs!AG97</f>
        <v>[C-i-C]</v>
      </c>
      <c r="AH97" s="389" t="str">
        <f>Inputs!AH97</f>
        <v>[C-i-C]</v>
      </c>
      <c r="AI97" s="254">
        <f>Inputs!AI97</f>
        <v>0</v>
      </c>
      <c r="AJ97" s="254">
        <f>Inputs!AJ97</f>
        <v>0.45</v>
      </c>
      <c r="AK97" s="254">
        <f>Inputs!AK97</f>
        <v>0</v>
      </c>
      <c r="AL97" s="254">
        <f>Inputs!AL97</f>
        <v>0</v>
      </c>
      <c r="AM97" s="254">
        <f>Inputs!AM97</f>
        <v>0.45</v>
      </c>
      <c r="AN97" s="254">
        <f>Inputs!AN97</f>
        <v>0.45</v>
      </c>
      <c r="AO97" s="254">
        <f>Inputs!AO97</f>
        <v>0.45</v>
      </c>
      <c r="AP97" s="254">
        <f>Inputs!AP97</f>
        <v>0.85</v>
      </c>
      <c r="AQ97" s="254">
        <f>Inputs!AQ97</f>
        <v>1.65</v>
      </c>
      <c r="AR97" s="254">
        <f>Inputs!AR97</f>
        <v>1.9916666666666665</v>
      </c>
      <c r="AS97" s="254">
        <f>Inputs!AS97</f>
        <v>2.1833333333333336</v>
      </c>
      <c r="AT97" s="254">
        <f>Inputs!AT97</f>
        <v>1.7166666666666668</v>
      </c>
      <c r="AU97" s="254">
        <f>Inputs!AU97</f>
        <v>1.45</v>
      </c>
      <c r="AV97" s="254">
        <f>Inputs!AV97</f>
        <v>0.68333333333333335</v>
      </c>
      <c r="AW97" s="254">
        <f>Inputs!AW97</f>
        <v>1</v>
      </c>
      <c r="AX97" s="254">
        <f>Inputs!AX97</f>
        <v>0</v>
      </c>
      <c r="AY97" s="254">
        <f>Inputs!AY97</f>
        <v>0</v>
      </c>
      <c r="AZ97" s="254">
        <f>Inputs!AZ97</f>
        <v>0</v>
      </c>
      <c r="BA97" s="254">
        <f>Inputs!BA97</f>
        <v>0</v>
      </c>
      <c r="BB97" s="254">
        <f>Inputs!BB97</f>
        <v>0</v>
      </c>
      <c r="BC97" s="254">
        <f>Inputs!BC97</f>
        <v>0</v>
      </c>
      <c r="BD97" s="254">
        <f>Inputs!BD97</f>
        <v>0</v>
      </c>
      <c r="BE97" s="254">
        <f>Inputs!BE97</f>
        <v>0</v>
      </c>
      <c r="BF97" s="254">
        <f>Inputs!BF97</f>
        <v>0</v>
      </c>
      <c r="BG97" s="254">
        <f>Inputs!BG97</f>
        <v>0</v>
      </c>
      <c r="BH97" s="254">
        <f>Inputs!BH97</f>
        <v>0</v>
      </c>
      <c r="BI97" s="254">
        <f>Inputs!BI97</f>
        <v>0</v>
      </c>
      <c r="BJ97" s="254">
        <f>Inputs!BJ97</f>
        <v>0</v>
      </c>
      <c r="BK97" s="254">
        <f>Inputs!BK97</f>
        <v>0</v>
      </c>
      <c r="BL97" s="254">
        <f>Inputs!BL97</f>
        <v>0</v>
      </c>
      <c r="BN97" s="255">
        <f>IF(OR($C97="Non-Labour",$C97="Labour-related"),IF(Inputs!$DT97=$F$1,Inputs!BN97,Inputs!BN97*'Key assumptions'!$H$118),$F97*N(H97)*avg_hrs)</f>
        <v>0</v>
      </c>
      <c r="BO97" s="255">
        <f>IF(OR($C97="Non-Labour",$C97="Labour-related"),IF(Inputs!$DT97=$F$1,Inputs!BO97,Inputs!BO97*'Key assumptions'!$H$118),$F97*N(I97)*avg_hrs)</f>
        <v>0</v>
      </c>
      <c r="BP97" s="255">
        <f>IF(OR($C97="Non-Labour",$C97="Labour-related"),IF(Inputs!$DT97=$F$1,Inputs!BP97,Inputs!BP97*'Key assumptions'!$H$118),$F97*N(J97)*avg_hrs)</f>
        <v>0</v>
      </c>
      <c r="BQ97" s="255">
        <f>IF(OR($C97="Non-Labour",$C97="Labour-related"),IF(Inputs!$DT97=$F$1,Inputs!BQ97,Inputs!BQ97*'Key assumptions'!$H$118),$F97*N(K97)*avg_hrs)</f>
        <v>0</v>
      </c>
      <c r="BR97" s="255">
        <f>IF(OR($C97="Non-Labour",$C97="Labour-related"),IF(Inputs!$DT97=$F$1,Inputs!BR97,Inputs!BR97*'Key assumptions'!$H$118),$F97*N(L97)*avg_hrs)</f>
        <v>0</v>
      </c>
      <c r="BS97" s="390" t="s">
        <v>411</v>
      </c>
      <c r="BT97" s="390" t="s">
        <v>411</v>
      </c>
      <c r="BU97" s="390" t="s">
        <v>411</v>
      </c>
      <c r="BV97" s="390" t="s">
        <v>411</v>
      </c>
      <c r="BW97" s="390" t="s">
        <v>411</v>
      </c>
      <c r="BX97" s="390" t="s">
        <v>411</v>
      </c>
      <c r="BY97" s="390" t="s">
        <v>411</v>
      </c>
      <c r="BZ97" s="390" t="s">
        <v>411</v>
      </c>
      <c r="CA97" s="390" t="s">
        <v>411</v>
      </c>
      <c r="CB97" s="390" t="s">
        <v>411</v>
      </c>
      <c r="CC97" s="390" t="s">
        <v>411</v>
      </c>
      <c r="CD97" s="390" t="s">
        <v>411</v>
      </c>
      <c r="CE97" s="390" t="s">
        <v>411</v>
      </c>
      <c r="CF97" s="390" t="s">
        <v>411</v>
      </c>
      <c r="CG97" s="390" t="s">
        <v>411</v>
      </c>
      <c r="CH97" s="390" t="s">
        <v>411</v>
      </c>
      <c r="CI97" s="390" t="s">
        <v>411</v>
      </c>
      <c r="CJ97" s="390" t="s">
        <v>411</v>
      </c>
      <c r="CK97" s="390" t="s">
        <v>411</v>
      </c>
      <c r="CL97" s="390" t="s">
        <v>411</v>
      </c>
      <c r="CM97" s="390" t="s">
        <v>411</v>
      </c>
      <c r="CN97" s="390" t="s">
        <v>411</v>
      </c>
      <c r="CO97" s="255">
        <f>IF(OR($C97="Non-Labour",$C97="Labour-related"),IF(Inputs!$DT97=$F$1,Inputs!CO97,Inputs!CO97*'Key assumptions'!$H$118),$F97*N(AI97)*avg_hrs)</f>
        <v>0</v>
      </c>
      <c r="CP97" s="255">
        <f>IF(OR($C97="Non-Labour",$C97="Labour-related"),IF(Inputs!$DT97=$F$1,Inputs!CP97,Inputs!CP97*'Key assumptions'!$H$118),$F97*N(AJ97)*avg_hrs)</f>
        <v>15135.525</v>
      </c>
      <c r="CQ97" s="255">
        <f>IF(OR($C97="Non-Labour",$C97="Labour-related"),IF(Inputs!$DT97=$F$1,Inputs!CQ97,Inputs!CQ97*'Key assumptions'!$H$118),$F97*N(AK97)*avg_hrs)</f>
        <v>0</v>
      </c>
      <c r="CR97" s="255">
        <f>IF(OR($C97="Non-Labour",$C97="Labour-related"),IF(Inputs!$DT97=$F$1,Inputs!CR97,Inputs!CR97*'Key assumptions'!$H$118),$F97*N(AL97)*avg_hrs)</f>
        <v>0</v>
      </c>
      <c r="CS97" s="255">
        <f>IF(OR($C97="Non-Labour",$C97="Labour-related"),IF(Inputs!$DT97=$F$1,Inputs!CS97,Inputs!CS97*'Key assumptions'!$H$118),$F97*N(AM97)*avg_hrs)</f>
        <v>15135.525</v>
      </c>
      <c r="CT97" s="255">
        <f>IF(OR($C97="Non-Labour",$C97="Labour-related"),IF(Inputs!$DT97=$F$1,Inputs!CT97,Inputs!CT97*'Key assumptions'!$H$118),$F97*N(AN97)*avg_hrs)</f>
        <v>15135.525</v>
      </c>
      <c r="CU97" s="255">
        <f>IF(OR($C97="Non-Labour",$C97="Labour-related"),IF(Inputs!$DT97=$F$1,Inputs!CU97,Inputs!CU97*'Key assumptions'!$H$118),$F97*N(AO97)*avg_hrs)</f>
        <v>15135.525</v>
      </c>
      <c r="CV97" s="255">
        <f>IF(OR($C97="Non-Labour",$C97="Labour-related"),IF(Inputs!$DT97=$F$1,Inputs!CV97,Inputs!CV97*'Key assumptions'!$H$118),$F97*N(AP97)*avg_hrs)</f>
        <v>28589.324999999997</v>
      </c>
      <c r="CW97" s="255">
        <f>IF(OR($C97="Non-Labour",$C97="Labour-related"),IF(Inputs!$DT97=$F$1,Inputs!CW97,Inputs!CW97*'Key assumptions'!$H$118),$F97*N(AQ97)*avg_hrs)</f>
        <v>55496.924999999996</v>
      </c>
      <c r="CX97" s="255">
        <f>IF(OR($C97="Non-Labour",$C97="Labour-related"),IF(Inputs!$DT97=$F$1,Inputs!CX97,Inputs!CX97*'Key assumptions'!$H$118),$F97*N(AR97)*avg_hrs)</f>
        <v>66988.712499999994</v>
      </c>
      <c r="CY97" s="255">
        <f>IF(OR($C97="Non-Labour",$C97="Labour-related"),IF(Inputs!$DT97=$F$1,Inputs!CY97,Inputs!CY97*'Key assumptions'!$H$118),$F97*N(AS97)*avg_hrs)</f>
        <v>73435.325000000012</v>
      </c>
      <c r="CZ97" s="255">
        <f>IF(OR($C97="Non-Labour",$C97="Labour-related"),IF(Inputs!$DT97=$F$1,Inputs!CZ97,Inputs!CZ97*'Key assumptions'!$H$118),$F97*N(AT97)*avg_hrs)</f>
        <v>57739.225000000006</v>
      </c>
      <c r="DA97" s="255">
        <f>IF(OR($C97="Non-Labour",$C97="Labour-related"),IF(Inputs!$DT97=$F$1,Inputs!DA97,Inputs!DA97*'Key assumptions'!$H$118),$F97*N(AU97)*avg_hrs)</f>
        <v>48770.024999999994</v>
      </c>
      <c r="DB97" s="255">
        <f>IF(OR($C97="Non-Labour",$C97="Labour-related"),IF(Inputs!$DT97=$F$1,Inputs!DB97,Inputs!DB97*'Key assumptions'!$H$118),$F97*N(AV97)*avg_hrs)</f>
        <v>22983.574999999997</v>
      </c>
      <c r="DC97" s="255">
        <f>IF(OR($C97="Non-Labour",$C97="Labour-related"),IF(Inputs!$DT97=$F$1,Inputs!DC97,Inputs!DC97*'Key assumptions'!$H$118),$F97*N(AW97)*avg_hrs)</f>
        <v>33634.5</v>
      </c>
      <c r="DD97" s="255">
        <f>IF(OR($C97="Non-Labour",$C97="Labour-related"),IF(Inputs!$DT97=$F$1,Inputs!DD97,Inputs!DD97*'Key assumptions'!$H$118),$F97*N(AX97)*avg_hrs)</f>
        <v>0</v>
      </c>
      <c r="DE97" s="255">
        <f>IF(OR($C97="Non-Labour",$C97="Labour-related"),IF(Inputs!$DT97=$F$1,Inputs!DE97,Inputs!DE97*'Key assumptions'!$H$118),$F97*N(AY97)*avg_hrs)</f>
        <v>0</v>
      </c>
      <c r="DF97" s="255">
        <f>IF(OR($C97="Non-Labour",$C97="Labour-related"),IF(Inputs!$DT97=$F$1,Inputs!DF97,Inputs!DF97*'Key assumptions'!$H$118),$F97*N(AZ97)*avg_hrs)</f>
        <v>0</v>
      </c>
      <c r="DG97" s="255">
        <f>IF(OR($C97="Non-Labour",$C97="Labour-related"),IF(Inputs!$DT97=$F$1,Inputs!DG97,Inputs!DG97*'Key assumptions'!$H$118),$F97*N(BA97)*avg_hrs)</f>
        <v>0</v>
      </c>
      <c r="DH97" s="255">
        <f>IF(OR($C97="Non-Labour",$C97="Labour-related"),IF(Inputs!$DT97=$F$1,Inputs!DH97,Inputs!DH97*'Key assumptions'!$H$118),$F97*N(BB97)*avg_hrs)</f>
        <v>0</v>
      </c>
      <c r="DI97" s="255">
        <f>IF(OR($C97="Non-Labour",$C97="Labour-related"),IF(Inputs!$DT97=$F$1,Inputs!DI97,Inputs!DI97*'Key assumptions'!$H$118),$F97*N(BC97)*avg_hrs)</f>
        <v>0</v>
      </c>
      <c r="DJ97" s="255">
        <f>IF(OR($C97="Non-Labour",$C97="Labour-related"),IF(Inputs!$DT97=$F$1,Inputs!DJ97,Inputs!DJ97*'Key assumptions'!$H$118),$F97*N(BD97)*avg_hrs)</f>
        <v>0</v>
      </c>
      <c r="DK97" s="255">
        <f>IF(OR($C97="Non-Labour",$C97="Labour-related"),IF(Inputs!$DT97=$F$1,Inputs!DK97,Inputs!DK97*'Key assumptions'!$H$118),$F97*N(BE97)*avg_hrs)</f>
        <v>0</v>
      </c>
      <c r="DL97" s="255">
        <f>IF(OR($C97="Non-Labour",$C97="Labour-related"),IF(Inputs!$DT97=$F$1,Inputs!DL97,Inputs!DL97*'Key assumptions'!$H$118),$F97*N(BF97)*avg_hrs)</f>
        <v>0</v>
      </c>
      <c r="DM97" s="255">
        <f>IF(OR($C97="Non-Labour",$C97="Labour-related"),IF(Inputs!$DT97=$F$1,Inputs!DM97,Inputs!DM97*'Key assumptions'!$H$118),$F97*N(BG97)*avg_hrs)</f>
        <v>0</v>
      </c>
      <c r="DN97" s="255">
        <f>IF(OR($C97="Non-Labour",$C97="Labour-related"),IF(Inputs!$DT97=$F$1,Inputs!DN97,Inputs!DN97*'Key assumptions'!$H$118),$F97*N(BH97)*avg_hrs)</f>
        <v>0</v>
      </c>
      <c r="DO97" s="255">
        <f>IF(OR($C97="Non-Labour",$C97="Labour-related"),IF(Inputs!$DT97=$F$1,Inputs!DO97,Inputs!DO97*'Key assumptions'!$H$118),$F97*N(BI97)*avg_hrs)</f>
        <v>0</v>
      </c>
      <c r="DP97" s="255">
        <f>IF(OR($C97="Non-Labour",$C97="Labour-related"),IF(Inputs!$DT97=$F$1,Inputs!DP97,Inputs!DP97*'Key assumptions'!$H$118),$F97*N(BJ97)*avg_hrs)</f>
        <v>0</v>
      </c>
      <c r="DQ97" s="255">
        <f>IF(OR($C97="Non-Labour",$C97="Labour-related"),IF(Inputs!$DT97=$F$1,Inputs!DQ97,Inputs!DQ97*'Key assumptions'!$H$118),$F97*N(BK97)*avg_hrs)</f>
        <v>0</v>
      </c>
      <c r="DR97" s="255">
        <f>IF(OR($C97="Non-Labour",$C97="Labour-related"),IF(Inputs!$DT97=$F$1,Inputs!DR97,Inputs!DR97*'Key assumptions'!$H$118),$F97*N(BL97)*avg_hrs)</f>
        <v>0</v>
      </c>
      <c r="DT97" s="133" t="s">
        <v>213</v>
      </c>
      <c r="DU97" s="304"/>
      <c r="DV97" s="304"/>
      <c r="DW97" s="304"/>
      <c r="DX97" s="304"/>
      <c r="DY97" s="304"/>
      <c r="DZ97" s="304"/>
      <c r="EA97" s="255">
        <v>0</v>
      </c>
      <c r="EB97" s="255">
        <v>0</v>
      </c>
      <c r="EC97" s="255">
        <v>45406.574999999997</v>
      </c>
      <c r="ED97" s="255">
        <f t="shared" si="13"/>
        <v>402773.13750000001</v>
      </c>
      <c r="EE97" s="255">
        <f t="shared" si="13"/>
        <v>0</v>
      </c>
      <c r="EF97" s="255">
        <f t="shared" si="12"/>
        <v>448179.71250000002</v>
      </c>
    </row>
    <row r="98" spans="1:136" x14ac:dyDescent="0.4">
      <c r="A98" s="133" t="str">
        <f>Inputs!A98</f>
        <v>Construction Management</v>
      </c>
      <c r="B98" s="133" t="str">
        <f>Inputs!B98</f>
        <v>N/A</v>
      </c>
      <c r="C98" s="133" t="str">
        <f>Inputs!C98</f>
        <v>Internal Labour</v>
      </c>
      <c r="D98" s="133">
        <f>Inputs!D98</f>
        <v>634997</v>
      </c>
      <c r="E98" s="133" t="str">
        <f>Inputs!E98</f>
        <v>Secondary Systems Technician</v>
      </c>
      <c r="F98" s="290">
        <f>IF(Inputs!DT98=$F$1,Inputs!F98,
IF(Inputs!DT98='Key assumptions'!$E$118,Inputs!F98*'Key assumptions'!$H$118,Inputs!F98*'Key assumptions'!$H$119))</f>
        <v>195.86</v>
      </c>
      <c r="G98" s="290">
        <f>IF(Inputs!DT98=$F$1,Inputs!G98,Inputs!G98*'Key assumptions'!$H$118)</f>
        <v>85.794730029585793</v>
      </c>
      <c r="H98" s="281"/>
      <c r="I98" s="281"/>
      <c r="J98" s="281"/>
      <c r="K98" s="281"/>
      <c r="L98" s="281"/>
      <c r="M98" s="389" t="str">
        <f>Inputs!M98</f>
        <v>[C-i-C]</v>
      </c>
      <c r="N98" s="389" t="str">
        <f>Inputs!N98</f>
        <v>[C-i-C]</v>
      </c>
      <c r="O98" s="389" t="str">
        <f>Inputs!O98</f>
        <v>[C-i-C]</v>
      </c>
      <c r="P98" s="389" t="str">
        <f>Inputs!P98</f>
        <v>[C-i-C]</v>
      </c>
      <c r="Q98" s="389" t="str">
        <f>Inputs!Q98</f>
        <v>[C-i-C]</v>
      </c>
      <c r="R98" s="389" t="str">
        <f>Inputs!R98</f>
        <v>[C-i-C]</v>
      </c>
      <c r="S98" s="389" t="str">
        <f>Inputs!S98</f>
        <v>[C-i-C]</v>
      </c>
      <c r="T98" s="389" t="str">
        <f>Inputs!T98</f>
        <v>[C-i-C]</v>
      </c>
      <c r="U98" s="389" t="str">
        <f>Inputs!U98</f>
        <v>[C-i-C]</v>
      </c>
      <c r="V98" s="389" t="str">
        <f>Inputs!V98</f>
        <v>[C-i-C]</v>
      </c>
      <c r="W98" s="389" t="str">
        <f>Inputs!W98</f>
        <v>[C-i-C]</v>
      </c>
      <c r="X98" s="389" t="str">
        <f>Inputs!X98</f>
        <v>[C-i-C]</v>
      </c>
      <c r="Y98" s="389" t="str">
        <f>Inputs!Y98</f>
        <v>[C-i-C]</v>
      </c>
      <c r="Z98" s="389" t="str">
        <f>Inputs!Z98</f>
        <v>[C-i-C]</v>
      </c>
      <c r="AA98" s="389" t="str">
        <f>Inputs!AA98</f>
        <v>[C-i-C]</v>
      </c>
      <c r="AB98" s="389" t="str">
        <f>Inputs!AB98</f>
        <v>[C-i-C]</v>
      </c>
      <c r="AC98" s="389" t="str">
        <f>Inputs!AC98</f>
        <v>[C-i-C]</v>
      </c>
      <c r="AD98" s="389" t="str">
        <f>Inputs!AD98</f>
        <v>[C-i-C]</v>
      </c>
      <c r="AE98" s="389" t="str">
        <f>Inputs!AE98</f>
        <v>[C-i-C]</v>
      </c>
      <c r="AF98" s="389" t="str">
        <f>Inputs!AF98</f>
        <v>[C-i-C]</v>
      </c>
      <c r="AG98" s="389" t="str">
        <f>Inputs!AG98</f>
        <v>[C-i-C]</v>
      </c>
      <c r="AH98" s="389" t="str">
        <f>Inputs!AH98</f>
        <v>[C-i-C]</v>
      </c>
      <c r="AI98" s="254">
        <f>Inputs!AI98</f>
        <v>0</v>
      </c>
      <c r="AJ98" s="254">
        <f>Inputs!AJ98</f>
        <v>1</v>
      </c>
      <c r="AK98" s="254">
        <f>Inputs!AK98</f>
        <v>1</v>
      </c>
      <c r="AL98" s="254">
        <f>Inputs!AL98</f>
        <v>0.5</v>
      </c>
      <c r="AM98" s="254">
        <f>Inputs!AM98</f>
        <v>0.5</v>
      </c>
      <c r="AN98" s="254">
        <f>Inputs!AN98</f>
        <v>0.5</v>
      </c>
      <c r="AO98" s="254">
        <f>Inputs!AO98</f>
        <v>0.5</v>
      </c>
      <c r="AP98" s="254">
        <f>Inputs!AP98</f>
        <v>1</v>
      </c>
      <c r="AQ98" s="254">
        <f>Inputs!AQ98</f>
        <v>3.4285714285714284</v>
      </c>
      <c r="AR98" s="254">
        <f>Inputs!AR98</f>
        <v>4.5714285714285712</v>
      </c>
      <c r="AS98" s="254">
        <f>Inputs!AS98</f>
        <v>3.4285714285714284</v>
      </c>
      <c r="AT98" s="254">
        <f>Inputs!AT98</f>
        <v>3.4285714285714284</v>
      </c>
      <c r="AU98" s="254">
        <f>Inputs!AU98</f>
        <v>3.4285714285714284</v>
      </c>
      <c r="AV98" s="254">
        <f>Inputs!AV98</f>
        <v>1</v>
      </c>
      <c r="AW98" s="254">
        <f>Inputs!AW98</f>
        <v>2</v>
      </c>
      <c r="AX98" s="254">
        <f>Inputs!AX98</f>
        <v>0</v>
      </c>
      <c r="AY98" s="254">
        <f>Inputs!AY98</f>
        <v>0</v>
      </c>
      <c r="AZ98" s="254">
        <f>Inputs!AZ98</f>
        <v>0</v>
      </c>
      <c r="BA98" s="254">
        <f>Inputs!BA98</f>
        <v>0</v>
      </c>
      <c r="BB98" s="254">
        <f>Inputs!BB98</f>
        <v>0</v>
      </c>
      <c r="BC98" s="254">
        <f>Inputs!BC98</f>
        <v>0</v>
      </c>
      <c r="BD98" s="254">
        <f>Inputs!BD98</f>
        <v>0</v>
      </c>
      <c r="BE98" s="254">
        <f>Inputs!BE98</f>
        <v>0</v>
      </c>
      <c r="BF98" s="254">
        <f>Inputs!BF98</f>
        <v>0</v>
      </c>
      <c r="BG98" s="254">
        <f>Inputs!BG98</f>
        <v>0</v>
      </c>
      <c r="BH98" s="254">
        <f>Inputs!BH98</f>
        <v>0</v>
      </c>
      <c r="BI98" s="254">
        <f>Inputs!BI98</f>
        <v>0</v>
      </c>
      <c r="BJ98" s="254">
        <f>Inputs!BJ98</f>
        <v>0</v>
      </c>
      <c r="BK98" s="254">
        <f>Inputs!BK98</f>
        <v>0</v>
      </c>
      <c r="BL98" s="254">
        <f>Inputs!BL98</f>
        <v>0</v>
      </c>
      <c r="BN98" s="255">
        <f>IF(OR($C98="Non-Labour",$C98="Labour-related"),IF(Inputs!$DT98=$F$1,Inputs!BN98,Inputs!BN98*'Key assumptions'!$H$118),$F98*N(H98)*avg_hrs)</f>
        <v>0</v>
      </c>
      <c r="BO98" s="255">
        <f>IF(OR($C98="Non-Labour",$C98="Labour-related"),IF(Inputs!$DT98=$F$1,Inputs!BO98,Inputs!BO98*'Key assumptions'!$H$118),$F98*N(I98)*avg_hrs)</f>
        <v>0</v>
      </c>
      <c r="BP98" s="255">
        <f>IF(OR($C98="Non-Labour",$C98="Labour-related"),IF(Inputs!$DT98=$F$1,Inputs!BP98,Inputs!BP98*'Key assumptions'!$H$118),$F98*N(J98)*avg_hrs)</f>
        <v>0</v>
      </c>
      <c r="BQ98" s="255">
        <f>IF(OR($C98="Non-Labour",$C98="Labour-related"),IF(Inputs!$DT98=$F$1,Inputs!BQ98,Inputs!BQ98*'Key assumptions'!$H$118),$F98*N(K98)*avg_hrs)</f>
        <v>0</v>
      </c>
      <c r="BR98" s="255">
        <f>IF(OR($C98="Non-Labour",$C98="Labour-related"),IF(Inputs!$DT98=$F$1,Inputs!BR98,Inputs!BR98*'Key assumptions'!$H$118),$F98*N(L98)*avg_hrs)</f>
        <v>0</v>
      </c>
      <c r="BS98" s="390" t="s">
        <v>411</v>
      </c>
      <c r="BT98" s="390" t="s">
        <v>411</v>
      </c>
      <c r="BU98" s="390" t="s">
        <v>411</v>
      </c>
      <c r="BV98" s="390" t="s">
        <v>411</v>
      </c>
      <c r="BW98" s="390" t="s">
        <v>411</v>
      </c>
      <c r="BX98" s="390" t="s">
        <v>411</v>
      </c>
      <c r="BY98" s="390" t="s">
        <v>411</v>
      </c>
      <c r="BZ98" s="390" t="s">
        <v>411</v>
      </c>
      <c r="CA98" s="390" t="s">
        <v>411</v>
      </c>
      <c r="CB98" s="390" t="s">
        <v>411</v>
      </c>
      <c r="CC98" s="390" t="s">
        <v>411</v>
      </c>
      <c r="CD98" s="390" t="s">
        <v>411</v>
      </c>
      <c r="CE98" s="390" t="s">
        <v>411</v>
      </c>
      <c r="CF98" s="390" t="s">
        <v>411</v>
      </c>
      <c r="CG98" s="390" t="s">
        <v>411</v>
      </c>
      <c r="CH98" s="390" t="s">
        <v>411</v>
      </c>
      <c r="CI98" s="390" t="s">
        <v>411</v>
      </c>
      <c r="CJ98" s="390" t="s">
        <v>411</v>
      </c>
      <c r="CK98" s="390" t="s">
        <v>411</v>
      </c>
      <c r="CL98" s="390" t="s">
        <v>411</v>
      </c>
      <c r="CM98" s="390" t="s">
        <v>411</v>
      </c>
      <c r="CN98" s="390" t="s">
        <v>411</v>
      </c>
      <c r="CO98" s="255">
        <f>IF(OR($C98="Non-Labour",$C98="Labour-related"),IF(Inputs!$DT98=$F$1,Inputs!CO98,Inputs!CO98*'Key assumptions'!$H$118),$F98*N(AI98)*avg_hrs)</f>
        <v>0</v>
      </c>
      <c r="CP98" s="255">
        <f>IF(OR($C98="Non-Labour",$C98="Labour-related"),IF(Inputs!$DT98=$F$1,Inputs!CP98,Inputs!CP98*'Key assumptions'!$H$118),$F98*N(AJ98)*avg_hrs)</f>
        <v>29379.000000000004</v>
      </c>
      <c r="CQ98" s="255">
        <f>IF(OR($C98="Non-Labour",$C98="Labour-related"),IF(Inputs!$DT98=$F$1,Inputs!CQ98,Inputs!CQ98*'Key assumptions'!$H$118),$F98*N(AK98)*avg_hrs)</f>
        <v>29379.000000000004</v>
      </c>
      <c r="CR98" s="255">
        <f>IF(OR($C98="Non-Labour",$C98="Labour-related"),IF(Inputs!$DT98=$F$1,Inputs!CR98,Inputs!CR98*'Key assumptions'!$H$118),$F98*N(AL98)*avg_hrs)</f>
        <v>14689.500000000002</v>
      </c>
      <c r="CS98" s="255">
        <f>IF(OR($C98="Non-Labour",$C98="Labour-related"),IF(Inputs!$DT98=$F$1,Inputs!CS98,Inputs!CS98*'Key assumptions'!$H$118),$F98*N(AM98)*avg_hrs)</f>
        <v>14689.500000000002</v>
      </c>
      <c r="CT98" s="255">
        <f>IF(OR($C98="Non-Labour",$C98="Labour-related"),IF(Inputs!$DT98=$F$1,Inputs!CT98,Inputs!CT98*'Key assumptions'!$H$118),$F98*N(AN98)*avg_hrs)</f>
        <v>14689.500000000002</v>
      </c>
      <c r="CU98" s="255">
        <f>IF(OR($C98="Non-Labour",$C98="Labour-related"),IF(Inputs!$DT98=$F$1,Inputs!CU98,Inputs!CU98*'Key assumptions'!$H$118),$F98*N(AO98)*avg_hrs)</f>
        <v>14689.500000000002</v>
      </c>
      <c r="CV98" s="255">
        <f>IF(OR($C98="Non-Labour",$C98="Labour-related"),IF(Inputs!$DT98=$F$1,Inputs!CV98,Inputs!CV98*'Key assumptions'!$H$118),$F98*N(AP98)*avg_hrs)</f>
        <v>29379.000000000004</v>
      </c>
      <c r="CW98" s="255">
        <f>IF(OR($C98="Non-Labour",$C98="Labour-related"),IF(Inputs!$DT98=$F$1,Inputs!CW98,Inputs!CW98*'Key assumptions'!$H$118),$F98*N(AQ98)*avg_hrs)</f>
        <v>100728</v>
      </c>
      <c r="CX98" s="255">
        <f>IF(OR($C98="Non-Labour",$C98="Labour-related"),IF(Inputs!$DT98=$F$1,Inputs!CX98,Inputs!CX98*'Key assumptions'!$H$118),$F98*N(AR98)*avg_hrs)</f>
        <v>134304</v>
      </c>
      <c r="CY98" s="255">
        <f>IF(OR($C98="Non-Labour",$C98="Labour-related"),IF(Inputs!$DT98=$F$1,Inputs!CY98,Inputs!CY98*'Key assumptions'!$H$118),$F98*N(AS98)*avg_hrs)</f>
        <v>100728</v>
      </c>
      <c r="CZ98" s="255">
        <f>IF(OR($C98="Non-Labour",$C98="Labour-related"),IF(Inputs!$DT98=$F$1,Inputs!CZ98,Inputs!CZ98*'Key assumptions'!$H$118),$F98*N(AT98)*avg_hrs)</f>
        <v>100728</v>
      </c>
      <c r="DA98" s="255">
        <f>IF(OR($C98="Non-Labour",$C98="Labour-related"),IF(Inputs!$DT98=$F$1,Inputs!DA98,Inputs!DA98*'Key assumptions'!$H$118),$F98*N(AU98)*avg_hrs)</f>
        <v>100728</v>
      </c>
      <c r="DB98" s="255">
        <f>IF(OR($C98="Non-Labour",$C98="Labour-related"),IF(Inputs!$DT98=$F$1,Inputs!DB98,Inputs!DB98*'Key assumptions'!$H$118),$F98*N(AV98)*avg_hrs)</f>
        <v>29379.000000000004</v>
      </c>
      <c r="DC98" s="255">
        <f>IF(OR($C98="Non-Labour",$C98="Labour-related"),IF(Inputs!$DT98=$F$1,Inputs!DC98,Inputs!DC98*'Key assumptions'!$H$118),$F98*N(AW98)*avg_hrs)</f>
        <v>58758.000000000007</v>
      </c>
      <c r="DD98" s="255">
        <f>IF(OR($C98="Non-Labour",$C98="Labour-related"),IF(Inputs!$DT98=$F$1,Inputs!DD98,Inputs!DD98*'Key assumptions'!$H$118),$F98*N(AX98)*avg_hrs)</f>
        <v>0</v>
      </c>
      <c r="DE98" s="255">
        <f>IF(OR($C98="Non-Labour",$C98="Labour-related"),IF(Inputs!$DT98=$F$1,Inputs!DE98,Inputs!DE98*'Key assumptions'!$H$118),$F98*N(AY98)*avg_hrs)</f>
        <v>0</v>
      </c>
      <c r="DF98" s="255">
        <f>IF(OR($C98="Non-Labour",$C98="Labour-related"),IF(Inputs!$DT98=$F$1,Inputs!DF98,Inputs!DF98*'Key assumptions'!$H$118),$F98*N(AZ98)*avg_hrs)</f>
        <v>0</v>
      </c>
      <c r="DG98" s="255">
        <f>IF(OR($C98="Non-Labour",$C98="Labour-related"),IF(Inputs!$DT98=$F$1,Inputs!DG98,Inputs!DG98*'Key assumptions'!$H$118),$F98*N(BA98)*avg_hrs)</f>
        <v>0</v>
      </c>
      <c r="DH98" s="255">
        <f>IF(OR($C98="Non-Labour",$C98="Labour-related"),IF(Inputs!$DT98=$F$1,Inputs!DH98,Inputs!DH98*'Key assumptions'!$H$118),$F98*N(BB98)*avg_hrs)</f>
        <v>0</v>
      </c>
      <c r="DI98" s="255">
        <f>IF(OR($C98="Non-Labour",$C98="Labour-related"),IF(Inputs!$DT98=$F$1,Inputs!DI98,Inputs!DI98*'Key assumptions'!$H$118),$F98*N(BC98)*avg_hrs)</f>
        <v>0</v>
      </c>
      <c r="DJ98" s="255">
        <f>IF(OR($C98="Non-Labour",$C98="Labour-related"),IF(Inputs!$DT98=$F$1,Inputs!DJ98,Inputs!DJ98*'Key assumptions'!$H$118),$F98*N(BD98)*avg_hrs)</f>
        <v>0</v>
      </c>
      <c r="DK98" s="255">
        <f>IF(OR($C98="Non-Labour",$C98="Labour-related"),IF(Inputs!$DT98=$F$1,Inputs!DK98,Inputs!DK98*'Key assumptions'!$H$118),$F98*N(BE98)*avg_hrs)</f>
        <v>0</v>
      </c>
      <c r="DL98" s="255">
        <f>IF(OR($C98="Non-Labour",$C98="Labour-related"),IF(Inputs!$DT98=$F$1,Inputs!DL98,Inputs!DL98*'Key assumptions'!$H$118),$F98*N(BF98)*avg_hrs)</f>
        <v>0</v>
      </c>
      <c r="DM98" s="255">
        <f>IF(OR($C98="Non-Labour",$C98="Labour-related"),IF(Inputs!$DT98=$F$1,Inputs!DM98,Inputs!DM98*'Key assumptions'!$H$118),$F98*N(BG98)*avg_hrs)</f>
        <v>0</v>
      </c>
      <c r="DN98" s="255">
        <f>IF(OR($C98="Non-Labour",$C98="Labour-related"),IF(Inputs!$DT98=$F$1,Inputs!DN98,Inputs!DN98*'Key assumptions'!$H$118),$F98*N(BH98)*avg_hrs)</f>
        <v>0</v>
      </c>
      <c r="DO98" s="255">
        <f>IF(OR($C98="Non-Labour",$C98="Labour-related"),IF(Inputs!$DT98=$F$1,Inputs!DO98,Inputs!DO98*'Key assumptions'!$H$118),$F98*N(BI98)*avg_hrs)</f>
        <v>0</v>
      </c>
      <c r="DP98" s="255">
        <f>IF(OR($C98="Non-Labour",$C98="Labour-related"),IF(Inputs!$DT98=$F$1,Inputs!DP98,Inputs!DP98*'Key assumptions'!$H$118),$F98*N(BJ98)*avg_hrs)</f>
        <v>0</v>
      </c>
      <c r="DQ98" s="255">
        <f>IF(OR($C98="Non-Labour",$C98="Labour-related"),IF(Inputs!$DT98=$F$1,Inputs!DQ98,Inputs!DQ98*'Key assumptions'!$H$118),$F98*N(BK98)*avg_hrs)</f>
        <v>0</v>
      </c>
      <c r="DR98" s="255">
        <f>IF(OR($C98="Non-Labour",$C98="Labour-related"),IF(Inputs!$DT98=$F$1,Inputs!DR98,Inputs!DR98*'Key assumptions'!$H$118),$F98*N(BL98)*avg_hrs)</f>
        <v>0</v>
      </c>
      <c r="DT98" s="133" t="s">
        <v>213</v>
      </c>
      <c r="DU98" s="304"/>
      <c r="DV98" s="304"/>
      <c r="DW98" s="304"/>
      <c r="DX98" s="304"/>
      <c r="DY98" s="304"/>
      <c r="DZ98" s="304"/>
      <c r="EA98" s="255">
        <v>0</v>
      </c>
      <c r="EB98" s="255">
        <v>0</v>
      </c>
      <c r="EC98" s="255">
        <v>102826.50000000001</v>
      </c>
      <c r="ED98" s="255">
        <f t="shared" si="13"/>
        <v>669421.5</v>
      </c>
      <c r="EE98" s="255">
        <f t="shared" si="13"/>
        <v>0</v>
      </c>
      <c r="EF98" s="255">
        <f t="shared" si="12"/>
        <v>772248</v>
      </c>
    </row>
    <row r="99" spans="1:136" x14ac:dyDescent="0.4">
      <c r="A99" s="133" t="str">
        <f>Inputs!A99</f>
        <v>Construction Management</v>
      </c>
      <c r="B99" s="133" t="str">
        <f>Inputs!B99</f>
        <v>N/A</v>
      </c>
      <c r="C99" s="133" t="str">
        <f>Inputs!C99</f>
        <v>Internal Labour</v>
      </c>
      <c r="D99" s="133">
        <f>Inputs!D99</f>
        <v>634997</v>
      </c>
      <c r="E99" s="133" t="str">
        <f>Inputs!E99</f>
        <v>Telecommunication Technician</v>
      </c>
      <c r="F99" s="290">
        <f>IF(Inputs!DT99=$F$1,Inputs!F99,
IF(Inputs!DT99='Key assumptions'!$E$118,Inputs!F99*'Key assumptions'!$H$118,Inputs!F99*'Key assumptions'!$H$119))</f>
        <v>188</v>
      </c>
      <c r="G99" s="290">
        <f>IF(Inputs!DT99=$F$1,Inputs!G99,Inputs!G99*'Key assumptions'!$H$118)</f>
        <v>82.350416050295848</v>
      </c>
      <c r="H99" s="281"/>
      <c r="I99" s="281"/>
      <c r="J99" s="281"/>
      <c r="K99" s="281"/>
      <c r="L99" s="281"/>
      <c r="M99" s="389" t="str">
        <f>Inputs!M99</f>
        <v>[C-i-C]</v>
      </c>
      <c r="N99" s="389" t="str">
        <f>Inputs!N99</f>
        <v>[C-i-C]</v>
      </c>
      <c r="O99" s="389" t="str">
        <f>Inputs!O99</f>
        <v>[C-i-C]</v>
      </c>
      <c r="P99" s="389" t="str">
        <f>Inputs!P99</f>
        <v>[C-i-C]</v>
      </c>
      <c r="Q99" s="389" t="str">
        <f>Inputs!Q99</f>
        <v>[C-i-C]</v>
      </c>
      <c r="R99" s="389" t="str">
        <f>Inputs!R99</f>
        <v>[C-i-C]</v>
      </c>
      <c r="S99" s="389" t="str">
        <f>Inputs!S99</f>
        <v>[C-i-C]</v>
      </c>
      <c r="T99" s="389" t="str">
        <f>Inputs!T99</f>
        <v>[C-i-C]</v>
      </c>
      <c r="U99" s="389" t="str">
        <f>Inputs!U99</f>
        <v>[C-i-C]</v>
      </c>
      <c r="V99" s="389" t="str">
        <f>Inputs!V99</f>
        <v>[C-i-C]</v>
      </c>
      <c r="W99" s="389" t="str">
        <f>Inputs!W99</f>
        <v>[C-i-C]</v>
      </c>
      <c r="X99" s="389" t="str">
        <f>Inputs!X99</f>
        <v>[C-i-C]</v>
      </c>
      <c r="Y99" s="389" t="str">
        <f>Inputs!Y99</f>
        <v>[C-i-C]</v>
      </c>
      <c r="Z99" s="389" t="str">
        <f>Inputs!Z99</f>
        <v>[C-i-C]</v>
      </c>
      <c r="AA99" s="389" t="str">
        <f>Inputs!AA99</f>
        <v>[C-i-C]</v>
      </c>
      <c r="AB99" s="389" t="str">
        <f>Inputs!AB99</f>
        <v>[C-i-C]</v>
      </c>
      <c r="AC99" s="389" t="str">
        <f>Inputs!AC99</f>
        <v>[C-i-C]</v>
      </c>
      <c r="AD99" s="389" t="str">
        <f>Inputs!AD99</f>
        <v>[C-i-C]</v>
      </c>
      <c r="AE99" s="389" t="str">
        <f>Inputs!AE99</f>
        <v>[C-i-C]</v>
      </c>
      <c r="AF99" s="389" t="str">
        <f>Inputs!AF99</f>
        <v>[C-i-C]</v>
      </c>
      <c r="AG99" s="389" t="str">
        <f>Inputs!AG99</f>
        <v>[C-i-C]</v>
      </c>
      <c r="AH99" s="389" t="str">
        <f>Inputs!AH99</f>
        <v>[C-i-C]</v>
      </c>
      <c r="AI99" s="254">
        <f>Inputs!AI99</f>
        <v>0.5</v>
      </c>
      <c r="AJ99" s="254">
        <f>Inputs!AJ99</f>
        <v>0</v>
      </c>
      <c r="AK99" s="254">
        <f>Inputs!AK99</f>
        <v>0.9</v>
      </c>
      <c r="AL99" s="254">
        <f>Inputs!AL99</f>
        <v>0.3</v>
      </c>
      <c r="AM99" s="254">
        <f>Inputs!AM99</f>
        <v>0.1</v>
      </c>
      <c r="AN99" s="254">
        <f>Inputs!AN99</f>
        <v>0.1</v>
      </c>
      <c r="AO99" s="254">
        <f>Inputs!AO99</f>
        <v>0.1</v>
      </c>
      <c r="AP99" s="254">
        <f>Inputs!AP99</f>
        <v>0.1</v>
      </c>
      <c r="AQ99" s="254">
        <f>Inputs!AQ99</f>
        <v>1</v>
      </c>
      <c r="AR99" s="254">
        <f>Inputs!AR99</f>
        <v>0.25</v>
      </c>
      <c r="AS99" s="254">
        <f>Inputs!AS99</f>
        <v>0.47857142857142859</v>
      </c>
      <c r="AT99" s="254">
        <f>Inputs!AT99</f>
        <v>0.05</v>
      </c>
      <c r="AU99" s="254">
        <f>Inputs!AU99</f>
        <v>0.15</v>
      </c>
      <c r="AV99" s="254">
        <f>Inputs!AV99</f>
        <v>0</v>
      </c>
      <c r="AW99" s="254">
        <f>Inputs!AW99</f>
        <v>0</v>
      </c>
      <c r="AX99" s="254">
        <f>Inputs!AX99</f>
        <v>0</v>
      </c>
      <c r="AY99" s="254">
        <f>Inputs!AY99</f>
        <v>0</v>
      </c>
      <c r="AZ99" s="254">
        <f>Inputs!AZ99</f>
        <v>0</v>
      </c>
      <c r="BA99" s="254">
        <f>Inputs!BA99</f>
        <v>0</v>
      </c>
      <c r="BB99" s="254">
        <f>Inputs!BB99</f>
        <v>0</v>
      </c>
      <c r="BC99" s="254">
        <f>Inputs!BC99</f>
        <v>0</v>
      </c>
      <c r="BD99" s="254">
        <f>Inputs!BD99</f>
        <v>0</v>
      </c>
      <c r="BE99" s="254">
        <f>Inputs!BE99</f>
        <v>0</v>
      </c>
      <c r="BF99" s="254">
        <f>Inputs!BF99</f>
        <v>0</v>
      </c>
      <c r="BG99" s="254">
        <f>Inputs!BG99</f>
        <v>0</v>
      </c>
      <c r="BH99" s="254">
        <f>Inputs!BH99</f>
        <v>0</v>
      </c>
      <c r="BI99" s="254">
        <f>Inputs!BI99</f>
        <v>0</v>
      </c>
      <c r="BJ99" s="254">
        <f>Inputs!BJ99</f>
        <v>0</v>
      </c>
      <c r="BK99" s="254">
        <f>Inputs!BK99</f>
        <v>0</v>
      </c>
      <c r="BL99" s="254">
        <f>Inputs!BL99</f>
        <v>0</v>
      </c>
      <c r="BN99" s="255">
        <f>IF(OR($C99="Non-Labour",$C99="Labour-related"),IF(Inputs!$DT99=$F$1,Inputs!BN99,Inputs!BN99*'Key assumptions'!$H$118),$F99*N(H99)*avg_hrs)</f>
        <v>0</v>
      </c>
      <c r="BO99" s="255">
        <f>IF(OR($C99="Non-Labour",$C99="Labour-related"),IF(Inputs!$DT99=$F$1,Inputs!BO99,Inputs!BO99*'Key assumptions'!$H$118),$F99*N(I99)*avg_hrs)</f>
        <v>0</v>
      </c>
      <c r="BP99" s="255">
        <f>IF(OR($C99="Non-Labour",$C99="Labour-related"),IF(Inputs!$DT99=$F$1,Inputs!BP99,Inputs!BP99*'Key assumptions'!$H$118),$F99*N(J99)*avg_hrs)</f>
        <v>0</v>
      </c>
      <c r="BQ99" s="255">
        <f>IF(OR($C99="Non-Labour",$C99="Labour-related"),IF(Inputs!$DT99=$F$1,Inputs!BQ99,Inputs!BQ99*'Key assumptions'!$H$118),$F99*N(K99)*avg_hrs)</f>
        <v>0</v>
      </c>
      <c r="BR99" s="255">
        <f>IF(OR($C99="Non-Labour",$C99="Labour-related"),IF(Inputs!$DT99=$F$1,Inputs!BR99,Inputs!BR99*'Key assumptions'!$H$118),$F99*N(L99)*avg_hrs)</f>
        <v>0</v>
      </c>
      <c r="BS99" s="390" t="s">
        <v>411</v>
      </c>
      <c r="BT99" s="390" t="s">
        <v>411</v>
      </c>
      <c r="BU99" s="390" t="s">
        <v>411</v>
      </c>
      <c r="BV99" s="390" t="s">
        <v>411</v>
      </c>
      <c r="BW99" s="390" t="s">
        <v>411</v>
      </c>
      <c r="BX99" s="390" t="s">
        <v>411</v>
      </c>
      <c r="BY99" s="390" t="s">
        <v>411</v>
      </c>
      <c r="BZ99" s="390" t="s">
        <v>411</v>
      </c>
      <c r="CA99" s="390" t="s">
        <v>411</v>
      </c>
      <c r="CB99" s="390" t="s">
        <v>411</v>
      </c>
      <c r="CC99" s="390" t="s">
        <v>411</v>
      </c>
      <c r="CD99" s="390" t="s">
        <v>411</v>
      </c>
      <c r="CE99" s="390" t="s">
        <v>411</v>
      </c>
      <c r="CF99" s="390" t="s">
        <v>411</v>
      </c>
      <c r="CG99" s="390" t="s">
        <v>411</v>
      </c>
      <c r="CH99" s="390" t="s">
        <v>411</v>
      </c>
      <c r="CI99" s="390" t="s">
        <v>411</v>
      </c>
      <c r="CJ99" s="390" t="s">
        <v>411</v>
      </c>
      <c r="CK99" s="390" t="s">
        <v>411</v>
      </c>
      <c r="CL99" s="390" t="s">
        <v>411</v>
      </c>
      <c r="CM99" s="390" t="s">
        <v>411</v>
      </c>
      <c r="CN99" s="390" t="s">
        <v>411</v>
      </c>
      <c r="CO99" s="255">
        <f>IF(OR($C99="Non-Labour",$C99="Labour-related"),IF(Inputs!$DT99=$F$1,Inputs!CO99,Inputs!CO99*'Key assumptions'!$H$118),$F99*N(AI99)*avg_hrs)</f>
        <v>14100</v>
      </c>
      <c r="CP99" s="255">
        <f>IF(OR($C99="Non-Labour",$C99="Labour-related"),IF(Inputs!$DT99=$F$1,Inputs!CP99,Inputs!CP99*'Key assumptions'!$H$118),$F99*N(AJ99)*avg_hrs)</f>
        <v>0</v>
      </c>
      <c r="CQ99" s="255">
        <f>IF(OR($C99="Non-Labour",$C99="Labour-related"),IF(Inputs!$DT99=$F$1,Inputs!CQ99,Inputs!CQ99*'Key assumptions'!$H$118),$F99*N(AK99)*avg_hrs)</f>
        <v>25380.000000000004</v>
      </c>
      <c r="CR99" s="255">
        <f>IF(OR($C99="Non-Labour",$C99="Labour-related"),IF(Inputs!$DT99=$F$1,Inputs!CR99,Inputs!CR99*'Key assumptions'!$H$118),$F99*N(AL99)*avg_hrs)</f>
        <v>8460</v>
      </c>
      <c r="CS99" s="255">
        <f>IF(OR($C99="Non-Labour",$C99="Labour-related"),IF(Inputs!$DT99=$F$1,Inputs!CS99,Inputs!CS99*'Key assumptions'!$H$118),$F99*N(AM99)*avg_hrs)</f>
        <v>2820</v>
      </c>
      <c r="CT99" s="255">
        <f>IF(OR($C99="Non-Labour",$C99="Labour-related"),IF(Inputs!$DT99=$F$1,Inputs!CT99,Inputs!CT99*'Key assumptions'!$H$118),$F99*N(AN99)*avg_hrs)</f>
        <v>2820</v>
      </c>
      <c r="CU99" s="255">
        <f>IF(OR($C99="Non-Labour",$C99="Labour-related"),IF(Inputs!$DT99=$F$1,Inputs!CU99,Inputs!CU99*'Key assumptions'!$H$118),$F99*N(AO99)*avg_hrs)</f>
        <v>2820</v>
      </c>
      <c r="CV99" s="255">
        <f>IF(OR($C99="Non-Labour",$C99="Labour-related"),IF(Inputs!$DT99=$F$1,Inputs!CV99,Inputs!CV99*'Key assumptions'!$H$118),$F99*N(AP99)*avg_hrs)</f>
        <v>2820</v>
      </c>
      <c r="CW99" s="255">
        <f>IF(OR($C99="Non-Labour",$C99="Labour-related"),IF(Inputs!$DT99=$F$1,Inputs!CW99,Inputs!CW99*'Key assumptions'!$H$118),$F99*N(AQ99)*avg_hrs)</f>
        <v>28200</v>
      </c>
      <c r="CX99" s="255">
        <f>IF(OR($C99="Non-Labour",$C99="Labour-related"),IF(Inputs!$DT99=$F$1,Inputs!CX99,Inputs!CX99*'Key assumptions'!$H$118),$F99*N(AR99)*avg_hrs)</f>
        <v>7050</v>
      </c>
      <c r="CY99" s="255">
        <f>IF(OR($C99="Non-Labour",$C99="Labour-related"),IF(Inputs!$DT99=$F$1,Inputs!CY99,Inputs!CY99*'Key assumptions'!$H$118),$F99*N(AS99)*avg_hrs)</f>
        <v>13495.714285714286</v>
      </c>
      <c r="CZ99" s="255">
        <f>IF(OR($C99="Non-Labour",$C99="Labour-related"),IF(Inputs!$DT99=$F$1,Inputs!CZ99,Inputs!CZ99*'Key assumptions'!$H$118),$F99*N(AT99)*avg_hrs)</f>
        <v>1410</v>
      </c>
      <c r="DA99" s="255">
        <f>IF(OR($C99="Non-Labour",$C99="Labour-related"),IF(Inputs!$DT99=$F$1,Inputs!DA99,Inputs!DA99*'Key assumptions'!$H$118),$F99*N(AU99)*avg_hrs)</f>
        <v>4230</v>
      </c>
      <c r="DB99" s="255">
        <f>IF(OR($C99="Non-Labour",$C99="Labour-related"),IF(Inputs!$DT99=$F$1,Inputs!DB99,Inputs!DB99*'Key assumptions'!$H$118),$F99*N(AV99)*avg_hrs)</f>
        <v>0</v>
      </c>
      <c r="DC99" s="255">
        <f>IF(OR($C99="Non-Labour",$C99="Labour-related"),IF(Inputs!$DT99=$F$1,Inputs!DC99,Inputs!DC99*'Key assumptions'!$H$118),$F99*N(AW99)*avg_hrs)</f>
        <v>0</v>
      </c>
      <c r="DD99" s="255">
        <f>IF(OR($C99="Non-Labour",$C99="Labour-related"),IF(Inputs!$DT99=$F$1,Inputs!DD99,Inputs!DD99*'Key assumptions'!$H$118),$F99*N(AX99)*avg_hrs)</f>
        <v>0</v>
      </c>
      <c r="DE99" s="255">
        <f>IF(OR($C99="Non-Labour",$C99="Labour-related"),IF(Inputs!$DT99=$F$1,Inputs!DE99,Inputs!DE99*'Key assumptions'!$H$118),$F99*N(AY99)*avg_hrs)</f>
        <v>0</v>
      </c>
      <c r="DF99" s="255">
        <f>IF(OR($C99="Non-Labour",$C99="Labour-related"),IF(Inputs!$DT99=$F$1,Inputs!DF99,Inputs!DF99*'Key assumptions'!$H$118),$F99*N(AZ99)*avg_hrs)</f>
        <v>0</v>
      </c>
      <c r="DG99" s="255">
        <f>IF(OR($C99="Non-Labour",$C99="Labour-related"),IF(Inputs!$DT99=$F$1,Inputs!DG99,Inputs!DG99*'Key assumptions'!$H$118),$F99*N(BA99)*avg_hrs)</f>
        <v>0</v>
      </c>
      <c r="DH99" s="255">
        <f>IF(OR($C99="Non-Labour",$C99="Labour-related"),IF(Inputs!$DT99=$F$1,Inputs!DH99,Inputs!DH99*'Key assumptions'!$H$118),$F99*N(BB99)*avg_hrs)</f>
        <v>0</v>
      </c>
      <c r="DI99" s="255">
        <f>IF(OR($C99="Non-Labour",$C99="Labour-related"),IF(Inputs!$DT99=$F$1,Inputs!DI99,Inputs!DI99*'Key assumptions'!$H$118),$F99*N(BC99)*avg_hrs)</f>
        <v>0</v>
      </c>
      <c r="DJ99" s="255">
        <f>IF(OR($C99="Non-Labour",$C99="Labour-related"),IF(Inputs!$DT99=$F$1,Inputs!DJ99,Inputs!DJ99*'Key assumptions'!$H$118),$F99*N(BD99)*avg_hrs)</f>
        <v>0</v>
      </c>
      <c r="DK99" s="255">
        <f>IF(OR($C99="Non-Labour",$C99="Labour-related"),IF(Inputs!$DT99=$F$1,Inputs!DK99,Inputs!DK99*'Key assumptions'!$H$118),$F99*N(BE99)*avg_hrs)</f>
        <v>0</v>
      </c>
      <c r="DL99" s="255">
        <f>IF(OR($C99="Non-Labour",$C99="Labour-related"),IF(Inputs!$DT99=$F$1,Inputs!DL99,Inputs!DL99*'Key assumptions'!$H$118),$F99*N(BF99)*avg_hrs)</f>
        <v>0</v>
      </c>
      <c r="DM99" s="255">
        <f>IF(OR($C99="Non-Labour",$C99="Labour-related"),IF(Inputs!$DT99=$F$1,Inputs!DM99,Inputs!DM99*'Key assumptions'!$H$118),$F99*N(BG99)*avg_hrs)</f>
        <v>0</v>
      </c>
      <c r="DN99" s="255">
        <f>IF(OR($C99="Non-Labour",$C99="Labour-related"),IF(Inputs!$DT99=$F$1,Inputs!DN99,Inputs!DN99*'Key assumptions'!$H$118),$F99*N(BH99)*avg_hrs)</f>
        <v>0</v>
      </c>
      <c r="DO99" s="255">
        <f>IF(OR($C99="Non-Labour",$C99="Labour-related"),IF(Inputs!$DT99=$F$1,Inputs!DO99,Inputs!DO99*'Key assumptions'!$H$118),$F99*N(BI99)*avg_hrs)</f>
        <v>0</v>
      </c>
      <c r="DP99" s="255">
        <f>IF(OR($C99="Non-Labour",$C99="Labour-related"),IF(Inputs!$DT99=$F$1,Inputs!DP99,Inputs!DP99*'Key assumptions'!$H$118),$F99*N(BJ99)*avg_hrs)</f>
        <v>0</v>
      </c>
      <c r="DQ99" s="255">
        <f>IF(OR($C99="Non-Labour",$C99="Labour-related"),IF(Inputs!$DT99=$F$1,Inputs!DQ99,Inputs!DQ99*'Key assumptions'!$H$118),$F99*N(BK99)*avg_hrs)</f>
        <v>0</v>
      </c>
      <c r="DR99" s="255">
        <f>IF(OR($C99="Non-Labour",$C99="Labour-related"),IF(Inputs!$DT99=$F$1,Inputs!DR99,Inputs!DR99*'Key assumptions'!$H$118),$F99*N(BL99)*avg_hrs)</f>
        <v>0</v>
      </c>
      <c r="DT99" s="133" t="s">
        <v>213</v>
      </c>
      <c r="DU99" s="304"/>
      <c r="DV99" s="304"/>
      <c r="DW99" s="304"/>
      <c r="DX99" s="304"/>
      <c r="DY99" s="304"/>
      <c r="DZ99" s="304"/>
      <c r="EA99" s="255">
        <v>0</v>
      </c>
      <c r="EB99" s="255">
        <v>0</v>
      </c>
      <c r="EC99" s="255">
        <v>53580</v>
      </c>
      <c r="ED99" s="255">
        <f t="shared" si="13"/>
        <v>60025.71428571429</v>
      </c>
      <c r="EE99" s="255">
        <f t="shared" si="13"/>
        <v>0</v>
      </c>
      <c r="EF99" s="255">
        <f t="shared" si="12"/>
        <v>113605.71428571429</v>
      </c>
    </row>
    <row r="100" spans="1:136" x14ac:dyDescent="0.4">
      <c r="A100" s="133" t="str">
        <f>Inputs!A100</f>
        <v>Construction Management</v>
      </c>
      <c r="B100" s="133" t="str">
        <f>Inputs!B100</f>
        <v>N/A</v>
      </c>
      <c r="C100" s="133" t="str">
        <f>Inputs!C100</f>
        <v>Internal Labour</v>
      </c>
      <c r="D100" s="133">
        <f>Inputs!D100</f>
        <v>634997</v>
      </c>
      <c r="E100" s="133" t="str">
        <f>Inputs!E100</f>
        <v>Substation Fitter</v>
      </c>
      <c r="F100" s="290">
        <f>IF(Inputs!DT100=$F$1,Inputs!F100,
IF(Inputs!DT100='Key assumptions'!$E$118,Inputs!F100*'Key assumptions'!$H$118,Inputs!F100*'Key assumptions'!$H$119))</f>
        <v>159.88</v>
      </c>
      <c r="G100" s="290">
        <f>IF(Inputs!DT100=$F$1,Inputs!G100,Inputs!G100*'Key assumptions'!$H$118)</f>
        <v>70.034384245562109</v>
      </c>
      <c r="H100" s="281"/>
      <c r="I100" s="281"/>
      <c r="J100" s="281"/>
      <c r="K100" s="281"/>
      <c r="L100" s="281"/>
      <c r="M100" s="389" t="str">
        <f>Inputs!M100</f>
        <v>[C-i-C]</v>
      </c>
      <c r="N100" s="389" t="str">
        <f>Inputs!N100</f>
        <v>[C-i-C]</v>
      </c>
      <c r="O100" s="389" t="str">
        <f>Inputs!O100</f>
        <v>[C-i-C]</v>
      </c>
      <c r="P100" s="389" t="str">
        <f>Inputs!P100</f>
        <v>[C-i-C]</v>
      </c>
      <c r="Q100" s="389" t="str">
        <f>Inputs!Q100</f>
        <v>[C-i-C]</v>
      </c>
      <c r="R100" s="389" t="str">
        <f>Inputs!R100</f>
        <v>[C-i-C]</v>
      </c>
      <c r="S100" s="389" t="str">
        <f>Inputs!S100</f>
        <v>[C-i-C]</v>
      </c>
      <c r="T100" s="389" t="str">
        <f>Inputs!T100</f>
        <v>[C-i-C]</v>
      </c>
      <c r="U100" s="389" t="str">
        <f>Inputs!U100</f>
        <v>[C-i-C]</v>
      </c>
      <c r="V100" s="389" t="str">
        <f>Inputs!V100</f>
        <v>[C-i-C]</v>
      </c>
      <c r="W100" s="389" t="str">
        <f>Inputs!W100</f>
        <v>[C-i-C]</v>
      </c>
      <c r="X100" s="389" t="str">
        <f>Inputs!X100</f>
        <v>[C-i-C]</v>
      </c>
      <c r="Y100" s="389" t="str">
        <f>Inputs!Y100</f>
        <v>[C-i-C]</v>
      </c>
      <c r="Z100" s="389" t="str">
        <f>Inputs!Z100</f>
        <v>[C-i-C]</v>
      </c>
      <c r="AA100" s="389" t="str">
        <f>Inputs!AA100</f>
        <v>[C-i-C]</v>
      </c>
      <c r="AB100" s="389" t="str">
        <f>Inputs!AB100</f>
        <v>[C-i-C]</v>
      </c>
      <c r="AC100" s="389" t="str">
        <f>Inputs!AC100</f>
        <v>[C-i-C]</v>
      </c>
      <c r="AD100" s="389" t="str">
        <f>Inputs!AD100</f>
        <v>[C-i-C]</v>
      </c>
      <c r="AE100" s="389" t="str">
        <f>Inputs!AE100</f>
        <v>[C-i-C]</v>
      </c>
      <c r="AF100" s="389" t="str">
        <f>Inputs!AF100</f>
        <v>[C-i-C]</v>
      </c>
      <c r="AG100" s="389" t="str">
        <f>Inputs!AG100</f>
        <v>[C-i-C]</v>
      </c>
      <c r="AH100" s="389" t="str">
        <f>Inputs!AH100</f>
        <v>[C-i-C]</v>
      </c>
      <c r="AI100" s="254">
        <f>Inputs!AI100</f>
        <v>0</v>
      </c>
      <c r="AJ100" s="254">
        <f>Inputs!AJ100</f>
        <v>0</v>
      </c>
      <c r="AK100" s="254">
        <f>Inputs!AK100</f>
        <v>1.75</v>
      </c>
      <c r="AL100" s="254">
        <f>Inputs!AL100</f>
        <v>1.4</v>
      </c>
      <c r="AM100" s="254">
        <f>Inputs!AM100</f>
        <v>1.2</v>
      </c>
      <c r="AN100" s="254">
        <f>Inputs!AN100</f>
        <v>0</v>
      </c>
      <c r="AO100" s="254">
        <f>Inputs!AO100</f>
        <v>0</v>
      </c>
      <c r="AP100" s="254">
        <f>Inputs!AP100</f>
        <v>0.55000000000000004</v>
      </c>
      <c r="AQ100" s="254">
        <f>Inputs!AQ100</f>
        <v>1.95</v>
      </c>
      <c r="AR100" s="254">
        <f>Inputs!AR100</f>
        <v>0</v>
      </c>
      <c r="AS100" s="254">
        <f>Inputs!AS100</f>
        <v>0.3</v>
      </c>
      <c r="AT100" s="254">
        <f>Inputs!AT100</f>
        <v>0</v>
      </c>
      <c r="AU100" s="254">
        <f>Inputs!AU100</f>
        <v>0</v>
      </c>
      <c r="AV100" s="254">
        <f>Inputs!AV100</f>
        <v>0</v>
      </c>
      <c r="AW100" s="254">
        <f>Inputs!AW100</f>
        <v>0</v>
      </c>
      <c r="AX100" s="254">
        <f>Inputs!AX100</f>
        <v>0</v>
      </c>
      <c r="AY100" s="254">
        <f>Inputs!AY100</f>
        <v>0</v>
      </c>
      <c r="AZ100" s="254">
        <f>Inputs!AZ100</f>
        <v>0</v>
      </c>
      <c r="BA100" s="254">
        <f>Inputs!BA100</f>
        <v>0</v>
      </c>
      <c r="BB100" s="254">
        <f>Inputs!BB100</f>
        <v>0</v>
      </c>
      <c r="BC100" s="254">
        <f>Inputs!BC100</f>
        <v>0</v>
      </c>
      <c r="BD100" s="254">
        <f>Inputs!BD100</f>
        <v>0</v>
      </c>
      <c r="BE100" s="254">
        <f>Inputs!BE100</f>
        <v>0</v>
      </c>
      <c r="BF100" s="254">
        <f>Inputs!BF100</f>
        <v>0</v>
      </c>
      <c r="BG100" s="254">
        <f>Inputs!BG100</f>
        <v>0</v>
      </c>
      <c r="BH100" s="254">
        <f>Inputs!BH100</f>
        <v>0</v>
      </c>
      <c r="BI100" s="254">
        <f>Inputs!BI100</f>
        <v>0</v>
      </c>
      <c r="BJ100" s="254">
        <f>Inputs!BJ100</f>
        <v>0</v>
      </c>
      <c r="BK100" s="254">
        <f>Inputs!BK100</f>
        <v>0</v>
      </c>
      <c r="BL100" s="254">
        <f>Inputs!BL100</f>
        <v>0</v>
      </c>
      <c r="BN100" s="255">
        <f>IF(OR($C100="Non-Labour",$C100="Labour-related"),IF(Inputs!$DT100=$F$1,Inputs!BN100,Inputs!BN100*'Key assumptions'!$H$118),$F100*N(H100)*avg_hrs)</f>
        <v>0</v>
      </c>
      <c r="BO100" s="255">
        <f>IF(OR($C100="Non-Labour",$C100="Labour-related"),IF(Inputs!$DT100=$F$1,Inputs!BO100,Inputs!BO100*'Key assumptions'!$H$118),$F100*N(I100)*avg_hrs)</f>
        <v>0</v>
      </c>
      <c r="BP100" s="255">
        <f>IF(OR($C100="Non-Labour",$C100="Labour-related"),IF(Inputs!$DT100=$F$1,Inputs!BP100,Inputs!BP100*'Key assumptions'!$H$118),$F100*N(J100)*avg_hrs)</f>
        <v>0</v>
      </c>
      <c r="BQ100" s="255">
        <f>IF(OR($C100="Non-Labour",$C100="Labour-related"),IF(Inputs!$DT100=$F$1,Inputs!BQ100,Inputs!BQ100*'Key assumptions'!$H$118),$F100*N(K100)*avg_hrs)</f>
        <v>0</v>
      </c>
      <c r="BR100" s="255">
        <f>IF(OR($C100="Non-Labour",$C100="Labour-related"),IF(Inputs!$DT100=$F$1,Inputs!BR100,Inputs!BR100*'Key assumptions'!$H$118),$F100*N(L100)*avg_hrs)</f>
        <v>0</v>
      </c>
      <c r="BS100" s="390" t="s">
        <v>411</v>
      </c>
      <c r="BT100" s="390" t="s">
        <v>411</v>
      </c>
      <c r="BU100" s="390" t="s">
        <v>411</v>
      </c>
      <c r="BV100" s="390" t="s">
        <v>411</v>
      </c>
      <c r="BW100" s="390" t="s">
        <v>411</v>
      </c>
      <c r="BX100" s="390" t="s">
        <v>411</v>
      </c>
      <c r="BY100" s="390" t="s">
        <v>411</v>
      </c>
      <c r="BZ100" s="390" t="s">
        <v>411</v>
      </c>
      <c r="CA100" s="390" t="s">
        <v>411</v>
      </c>
      <c r="CB100" s="390" t="s">
        <v>411</v>
      </c>
      <c r="CC100" s="390" t="s">
        <v>411</v>
      </c>
      <c r="CD100" s="390" t="s">
        <v>411</v>
      </c>
      <c r="CE100" s="390" t="s">
        <v>411</v>
      </c>
      <c r="CF100" s="390" t="s">
        <v>411</v>
      </c>
      <c r="CG100" s="390" t="s">
        <v>411</v>
      </c>
      <c r="CH100" s="390" t="s">
        <v>411</v>
      </c>
      <c r="CI100" s="390" t="s">
        <v>411</v>
      </c>
      <c r="CJ100" s="390" t="s">
        <v>411</v>
      </c>
      <c r="CK100" s="390" t="s">
        <v>411</v>
      </c>
      <c r="CL100" s="390" t="s">
        <v>411</v>
      </c>
      <c r="CM100" s="390" t="s">
        <v>411</v>
      </c>
      <c r="CN100" s="390" t="s">
        <v>411</v>
      </c>
      <c r="CO100" s="255">
        <f>IF(OR($C100="Non-Labour",$C100="Labour-related"),IF(Inputs!$DT100=$F$1,Inputs!CO100,Inputs!CO100*'Key assumptions'!$H$118),$F100*N(AI100)*avg_hrs)</f>
        <v>0</v>
      </c>
      <c r="CP100" s="255">
        <f>IF(OR($C100="Non-Labour",$C100="Labour-related"),IF(Inputs!$DT100=$F$1,Inputs!CP100,Inputs!CP100*'Key assumptions'!$H$118),$F100*N(AJ100)*avg_hrs)</f>
        <v>0</v>
      </c>
      <c r="CQ100" s="255">
        <f>IF(OR($C100="Non-Labour",$C100="Labour-related"),IF(Inputs!$DT100=$F$1,Inputs!CQ100,Inputs!CQ100*'Key assumptions'!$H$118),$F100*N(AK100)*avg_hrs)</f>
        <v>41968.499999999993</v>
      </c>
      <c r="CR100" s="255">
        <f>IF(OR($C100="Non-Labour",$C100="Labour-related"),IF(Inputs!$DT100=$F$1,Inputs!CR100,Inputs!CR100*'Key assumptions'!$H$118),$F100*N(AL100)*avg_hrs)</f>
        <v>33574.799999999996</v>
      </c>
      <c r="CS100" s="255">
        <f>IF(OR($C100="Non-Labour",$C100="Labour-related"),IF(Inputs!$DT100=$F$1,Inputs!CS100,Inputs!CS100*'Key assumptions'!$H$118),$F100*N(AM100)*avg_hrs)</f>
        <v>28778.399999999998</v>
      </c>
      <c r="CT100" s="255">
        <f>IF(OR($C100="Non-Labour",$C100="Labour-related"),IF(Inputs!$DT100=$F$1,Inputs!CT100,Inputs!CT100*'Key assumptions'!$H$118),$F100*N(AN100)*avg_hrs)</f>
        <v>0</v>
      </c>
      <c r="CU100" s="255">
        <f>IF(OR($C100="Non-Labour",$C100="Labour-related"),IF(Inputs!$DT100=$F$1,Inputs!CU100,Inputs!CU100*'Key assumptions'!$H$118),$F100*N(AO100)*avg_hrs)</f>
        <v>0</v>
      </c>
      <c r="CV100" s="255">
        <f>IF(OR($C100="Non-Labour",$C100="Labour-related"),IF(Inputs!$DT100=$F$1,Inputs!CV100,Inputs!CV100*'Key assumptions'!$H$118),$F100*N(AP100)*avg_hrs)</f>
        <v>13190.1</v>
      </c>
      <c r="CW100" s="255">
        <f>IF(OR($C100="Non-Labour",$C100="Labour-related"),IF(Inputs!$DT100=$F$1,Inputs!CW100,Inputs!CW100*'Key assumptions'!$H$118),$F100*N(AQ100)*avg_hrs)</f>
        <v>46764.899999999994</v>
      </c>
      <c r="CX100" s="255">
        <f>IF(OR($C100="Non-Labour",$C100="Labour-related"),IF(Inputs!$DT100=$F$1,Inputs!CX100,Inputs!CX100*'Key assumptions'!$H$118),$F100*N(AR100)*avg_hrs)</f>
        <v>0</v>
      </c>
      <c r="CY100" s="255">
        <f>IF(OR($C100="Non-Labour",$C100="Labour-related"),IF(Inputs!$DT100=$F$1,Inputs!CY100,Inputs!CY100*'Key assumptions'!$H$118),$F100*N(AS100)*avg_hrs)</f>
        <v>7194.5999999999995</v>
      </c>
      <c r="CZ100" s="255">
        <f>IF(OR($C100="Non-Labour",$C100="Labour-related"),IF(Inputs!$DT100=$F$1,Inputs!CZ100,Inputs!CZ100*'Key assumptions'!$H$118),$F100*N(AT100)*avg_hrs)</f>
        <v>0</v>
      </c>
      <c r="DA100" s="255">
        <f>IF(OR($C100="Non-Labour",$C100="Labour-related"),IF(Inputs!$DT100=$F$1,Inputs!DA100,Inputs!DA100*'Key assumptions'!$H$118),$F100*N(AU100)*avg_hrs)</f>
        <v>0</v>
      </c>
      <c r="DB100" s="255">
        <f>IF(OR($C100="Non-Labour",$C100="Labour-related"),IF(Inputs!$DT100=$F$1,Inputs!DB100,Inputs!DB100*'Key assumptions'!$H$118),$F100*N(AV100)*avg_hrs)</f>
        <v>0</v>
      </c>
      <c r="DC100" s="255">
        <f>IF(OR($C100="Non-Labour",$C100="Labour-related"),IF(Inputs!$DT100=$F$1,Inputs!DC100,Inputs!DC100*'Key assumptions'!$H$118),$F100*N(AW100)*avg_hrs)</f>
        <v>0</v>
      </c>
      <c r="DD100" s="255">
        <f>IF(OR($C100="Non-Labour",$C100="Labour-related"),IF(Inputs!$DT100=$F$1,Inputs!DD100,Inputs!DD100*'Key assumptions'!$H$118),$F100*N(AX100)*avg_hrs)</f>
        <v>0</v>
      </c>
      <c r="DE100" s="255">
        <f>IF(OR($C100="Non-Labour",$C100="Labour-related"),IF(Inputs!$DT100=$F$1,Inputs!DE100,Inputs!DE100*'Key assumptions'!$H$118),$F100*N(AY100)*avg_hrs)</f>
        <v>0</v>
      </c>
      <c r="DF100" s="255">
        <f>IF(OR($C100="Non-Labour",$C100="Labour-related"),IF(Inputs!$DT100=$F$1,Inputs!DF100,Inputs!DF100*'Key assumptions'!$H$118),$F100*N(AZ100)*avg_hrs)</f>
        <v>0</v>
      </c>
      <c r="DG100" s="255">
        <f>IF(OR($C100="Non-Labour",$C100="Labour-related"),IF(Inputs!$DT100=$F$1,Inputs!DG100,Inputs!DG100*'Key assumptions'!$H$118),$F100*N(BA100)*avg_hrs)</f>
        <v>0</v>
      </c>
      <c r="DH100" s="255">
        <f>IF(OR($C100="Non-Labour",$C100="Labour-related"),IF(Inputs!$DT100=$F$1,Inputs!DH100,Inputs!DH100*'Key assumptions'!$H$118),$F100*N(BB100)*avg_hrs)</f>
        <v>0</v>
      </c>
      <c r="DI100" s="255">
        <f>IF(OR($C100="Non-Labour",$C100="Labour-related"),IF(Inputs!$DT100=$F$1,Inputs!DI100,Inputs!DI100*'Key assumptions'!$H$118),$F100*N(BC100)*avg_hrs)</f>
        <v>0</v>
      </c>
      <c r="DJ100" s="255">
        <f>IF(OR($C100="Non-Labour",$C100="Labour-related"),IF(Inputs!$DT100=$F$1,Inputs!DJ100,Inputs!DJ100*'Key assumptions'!$H$118),$F100*N(BD100)*avg_hrs)</f>
        <v>0</v>
      </c>
      <c r="DK100" s="255">
        <f>IF(OR($C100="Non-Labour",$C100="Labour-related"),IF(Inputs!$DT100=$F$1,Inputs!DK100,Inputs!DK100*'Key assumptions'!$H$118),$F100*N(BE100)*avg_hrs)</f>
        <v>0</v>
      </c>
      <c r="DL100" s="255">
        <f>IF(OR($C100="Non-Labour",$C100="Labour-related"),IF(Inputs!$DT100=$F$1,Inputs!DL100,Inputs!DL100*'Key assumptions'!$H$118),$F100*N(BF100)*avg_hrs)</f>
        <v>0</v>
      </c>
      <c r="DM100" s="255">
        <f>IF(OR($C100="Non-Labour",$C100="Labour-related"),IF(Inputs!$DT100=$F$1,Inputs!DM100,Inputs!DM100*'Key assumptions'!$H$118),$F100*N(BG100)*avg_hrs)</f>
        <v>0</v>
      </c>
      <c r="DN100" s="255">
        <f>IF(OR($C100="Non-Labour",$C100="Labour-related"),IF(Inputs!$DT100=$F$1,Inputs!DN100,Inputs!DN100*'Key assumptions'!$H$118),$F100*N(BH100)*avg_hrs)</f>
        <v>0</v>
      </c>
      <c r="DO100" s="255">
        <f>IF(OR($C100="Non-Labour",$C100="Labour-related"),IF(Inputs!$DT100=$F$1,Inputs!DO100,Inputs!DO100*'Key assumptions'!$H$118),$F100*N(BI100)*avg_hrs)</f>
        <v>0</v>
      </c>
      <c r="DP100" s="255">
        <f>IF(OR($C100="Non-Labour",$C100="Labour-related"),IF(Inputs!$DT100=$F$1,Inputs!DP100,Inputs!DP100*'Key assumptions'!$H$118),$F100*N(BJ100)*avg_hrs)</f>
        <v>0</v>
      </c>
      <c r="DQ100" s="255">
        <f>IF(OR($C100="Non-Labour",$C100="Labour-related"),IF(Inputs!$DT100=$F$1,Inputs!DQ100,Inputs!DQ100*'Key assumptions'!$H$118),$F100*N(BK100)*avg_hrs)</f>
        <v>0</v>
      </c>
      <c r="DR100" s="255">
        <f>IF(OR($C100="Non-Labour",$C100="Labour-related"),IF(Inputs!$DT100=$F$1,Inputs!DR100,Inputs!DR100*'Key assumptions'!$H$118),$F100*N(BL100)*avg_hrs)</f>
        <v>0</v>
      </c>
      <c r="DT100" s="133" t="s">
        <v>213</v>
      </c>
      <c r="DU100" s="304"/>
      <c r="DV100" s="304"/>
      <c r="DW100" s="304"/>
      <c r="DX100" s="304"/>
      <c r="DY100" s="304"/>
      <c r="DZ100" s="304"/>
      <c r="EA100" s="255">
        <v>0</v>
      </c>
      <c r="EB100" s="255">
        <v>0</v>
      </c>
      <c r="EC100" s="255">
        <v>104321.69999999998</v>
      </c>
      <c r="ED100" s="255">
        <f t="shared" ref="ED100:EE115" si="14">SUMIF($BN$1:$DR$1,ED$2,$BN100:$DR100)</f>
        <v>67149.599999999991</v>
      </c>
      <c r="EE100" s="255">
        <f t="shared" si="14"/>
        <v>0</v>
      </c>
      <c r="EF100" s="255">
        <f t="shared" si="12"/>
        <v>171471.3</v>
      </c>
    </row>
    <row r="101" spans="1:136" x14ac:dyDescent="0.4">
      <c r="A101" s="133" t="str">
        <f>Inputs!A101</f>
        <v>Other support and corporate roles</v>
      </c>
      <c r="B101" s="133" t="str">
        <f>Inputs!B101</f>
        <v>N/A</v>
      </c>
      <c r="C101" s="133" t="str">
        <f>Inputs!C101</f>
        <v>Internal Labour</v>
      </c>
      <c r="D101" s="133">
        <f>Inputs!D101</f>
        <v>634997</v>
      </c>
      <c r="E101" s="133" t="str">
        <f>Inputs!E101</f>
        <v>Network Operations</v>
      </c>
      <c r="F101" s="290">
        <f>IF(Inputs!DT101=$F$1,Inputs!F101,
IF(Inputs!DT101='Key assumptions'!$E$118,Inputs!F101*'Key assumptions'!$H$118,Inputs!F101*'Key assumptions'!$H$119))</f>
        <v>244.97</v>
      </c>
      <c r="G101" s="290">
        <f>IF(Inputs!DT101=$F$1,Inputs!G101,Inputs!G101*'Key assumptions'!$H$118)</f>
        <v>107.29559911242602</v>
      </c>
      <c r="H101" s="281"/>
      <c r="I101" s="281"/>
      <c r="J101" s="281"/>
      <c r="K101" s="281"/>
      <c r="L101" s="281"/>
      <c r="M101" s="389" t="str">
        <f>Inputs!M101</f>
        <v>[C-i-C]</v>
      </c>
      <c r="N101" s="389" t="str">
        <f>Inputs!N101</f>
        <v>[C-i-C]</v>
      </c>
      <c r="O101" s="389" t="str">
        <f>Inputs!O101</f>
        <v>[C-i-C]</v>
      </c>
      <c r="P101" s="389" t="str">
        <f>Inputs!P101</f>
        <v>[C-i-C]</v>
      </c>
      <c r="Q101" s="389" t="str">
        <f>Inputs!Q101</f>
        <v>[C-i-C]</v>
      </c>
      <c r="R101" s="389" t="str">
        <f>Inputs!R101</f>
        <v>[C-i-C]</v>
      </c>
      <c r="S101" s="389" t="str">
        <f>Inputs!S101</f>
        <v>[C-i-C]</v>
      </c>
      <c r="T101" s="389" t="str">
        <f>Inputs!T101</f>
        <v>[C-i-C]</v>
      </c>
      <c r="U101" s="389" t="str">
        <f>Inputs!U101</f>
        <v>[C-i-C]</v>
      </c>
      <c r="V101" s="389" t="str">
        <f>Inputs!V101</f>
        <v>[C-i-C]</v>
      </c>
      <c r="W101" s="389" t="str">
        <f>Inputs!W101</f>
        <v>[C-i-C]</v>
      </c>
      <c r="X101" s="389" t="str">
        <f>Inputs!X101</f>
        <v>[C-i-C]</v>
      </c>
      <c r="Y101" s="389" t="str">
        <f>Inputs!Y101</f>
        <v>[C-i-C]</v>
      </c>
      <c r="Z101" s="389" t="str">
        <f>Inputs!Z101</f>
        <v>[C-i-C]</v>
      </c>
      <c r="AA101" s="389" t="str">
        <f>Inputs!AA101</f>
        <v>[C-i-C]</v>
      </c>
      <c r="AB101" s="389" t="str">
        <f>Inputs!AB101</f>
        <v>[C-i-C]</v>
      </c>
      <c r="AC101" s="389" t="str">
        <f>Inputs!AC101</f>
        <v>[C-i-C]</v>
      </c>
      <c r="AD101" s="389" t="str">
        <f>Inputs!AD101</f>
        <v>[C-i-C]</v>
      </c>
      <c r="AE101" s="389" t="str">
        <f>Inputs!AE101</f>
        <v>[C-i-C]</v>
      </c>
      <c r="AF101" s="389" t="str">
        <f>Inputs!AF101</f>
        <v>[C-i-C]</v>
      </c>
      <c r="AG101" s="389" t="str">
        <f>Inputs!AG101</f>
        <v>[C-i-C]</v>
      </c>
      <c r="AH101" s="389" t="str">
        <f>Inputs!AH101</f>
        <v>[C-i-C]</v>
      </c>
      <c r="AI101" s="254">
        <f>Inputs!AI101</f>
        <v>0.2</v>
      </c>
      <c r="AJ101" s="254">
        <f>Inputs!AJ101</f>
        <v>0.2</v>
      </c>
      <c r="AK101" s="254">
        <f>Inputs!AK101</f>
        <v>0.2</v>
      </c>
      <c r="AL101" s="254">
        <f>Inputs!AL101</f>
        <v>0.2</v>
      </c>
      <c r="AM101" s="254">
        <f>Inputs!AM101</f>
        <v>0.2</v>
      </c>
      <c r="AN101" s="254">
        <f>Inputs!AN101</f>
        <v>0.2</v>
      </c>
      <c r="AO101" s="254">
        <f>Inputs!AO101</f>
        <v>0.2</v>
      </c>
      <c r="AP101" s="254">
        <f>Inputs!AP101</f>
        <v>0.2</v>
      </c>
      <c r="AQ101" s="254">
        <f>Inputs!AQ101</f>
        <v>0.2</v>
      </c>
      <c r="AR101" s="254">
        <f>Inputs!AR101</f>
        <v>0.2</v>
      </c>
      <c r="AS101" s="254">
        <f>Inputs!AS101</f>
        <v>0.2</v>
      </c>
      <c r="AT101" s="254">
        <f>Inputs!AT101</f>
        <v>0</v>
      </c>
      <c r="AU101" s="254">
        <f>Inputs!AU101</f>
        <v>0</v>
      </c>
      <c r="AV101" s="254">
        <f>Inputs!AV101</f>
        <v>0</v>
      </c>
      <c r="AW101" s="254">
        <f>Inputs!AW101</f>
        <v>0</v>
      </c>
      <c r="AX101" s="254">
        <f>Inputs!AX101</f>
        <v>0</v>
      </c>
      <c r="AY101" s="254">
        <f>Inputs!AY101</f>
        <v>0</v>
      </c>
      <c r="AZ101" s="254">
        <f>Inputs!AZ101</f>
        <v>0</v>
      </c>
      <c r="BA101" s="254">
        <f>Inputs!BA101</f>
        <v>0</v>
      </c>
      <c r="BB101" s="254">
        <f>Inputs!BB101</f>
        <v>0</v>
      </c>
      <c r="BC101" s="254">
        <f>Inputs!BC101</f>
        <v>0</v>
      </c>
      <c r="BD101" s="254">
        <f>Inputs!BD101</f>
        <v>0</v>
      </c>
      <c r="BE101" s="254">
        <f>Inputs!BE101</f>
        <v>0</v>
      </c>
      <c r="BF101" s="254">
        <f>Inputs!BF101</f>
        <v>0</v>
      </c>
      <c r="BG101" s="254">
        <f>Inputs!BG101</f>
        <v>0</v>
      </c>
      <c r="BH101" s="254">
        <f>Inputs!BH101</f>
        <v>0</v>
      </c>
      <c r="BI101" s="254">
        <f>Inputs!BI101</f>
        <v>0</v>
      </c>
      <c r="BJ101" s="254">
        <f>Inputs!BJ101</f>
        <v>0</v>
      </c>
      <c r="BK101" s="254">
        <f>Inputs!BK101</f>
        <v>0</v>
      </c>
      <c r="BL101" s="254">
        <f>Inputs!BL101</f>
        <v>0</v>
      </c>
      <c r="BN101" s="255">
        <f>IF(OR($C101="Non-Labour",$C101="Labour-related"),IF(Inputs!$DT101=$F$1,Inputs!BN101,Inputs!BN101*'Key assumptions'!$H$118),$F101*N(H101)*avg_hrs)</f>
        <v>0</v>
      </c>
      <c r="BO101" s="255">
        <f>IF(OR($C101="Non-Labour",$C101="Labour-related"),IF(Inputs!$DT101=$F$1,Inputs!BO101,Inputs!BO101*'Key assumptions'!$H$118),$F101*N(I101)*avg_hrs)</f>
        <v>0</v>
      </c>
      <c r="BP101" s="255">
        <f>IF(OR($C101="Non-Labour",$C101="Labour-related"),IF(Inputs!$DT101=$F$1,Inputs!BP101,Inputs!BP101*'Key assumptions'!$H$118),$F101*N(J101)*avg_hrs)</f>
        <v>0</v>
      </c>
      <c r="BQ101" s="255">
        <f>IF(OR($C101="Non-Labour",$C101="Labour-related"),IF(Inputs!$DT101=$F$1,Inputs!BQ101,Inputs!BQ101*'Key assumptions'!$H$118),$F101*N(K101)*avg_hrs)</f>
        <v>0</v>
      </c>
      <c r="BR101" s="255">
        <f>IF(OR($C101="Non-Labour",$C101="Labour-related"),IF(Inputs!$DT101=$F$1,Inputs!BR101,Inputs!BR101*'Key assumptions'!$H$118),$F101*N(L101)*avg_hrs)</f>
        <v>0</v>
      </c>
      <c r="BS101" s="390" t="s">
        <v>411</v>
      </c>
      <c r="BT101" s="390" t="s">
        <v>411</v>
      </c>
      <c r="BU101" s="390" t="s">
        <v>411</v>
      </c>
      <c r="BV101" s="390" t="s">
        <v>411</v>
      </c>
      <c r="BW101" s="390" t="s">
        <v>411</v>
      </c>
      <c r="BX101" s="390" t="s">
        <v>411</v>
      </c>
      <c r="BY101" s="390" t="s">
        <v>411</v>
      </c>
      <c r="BZ101" s="390" t="s">
        <v>411</v>
      </c>
      <c r="CA101" s="390" t="s">
        <v>411</v>
      </c>
      <c r="CB101" s="390" t="s">
        <v>411</v>
      </c>
      <c r="CC101" s="390" t="s">
        <v>411</v>
      </c>
      <c r="CD101" s="390" t="s">
        <v>411</v>
      </c>
      <c r="CE101" s="390" t="s">
        <v>411</v>
      </c>
      <c r="CF101" s="390" t="s">
        <v>411</v>
      </c>
      <c r="CG101" s="390" t="s">
        <v>411</v>
      </c>
      <c r="CH101" s="390" t="s">
        <v>411</v>
      </c>
      <c r="CI101" s="390" t="s">
        <v>411</v>
      </c>
      <c r="CJ101" s="390" t="s">
        <v>411</v>
      </c>
      <c r="CK101" s="390" t="s">
        <v>411</v>
      </c>
      <c r="CL101" s="390" t="s">
        <v>411</v>
      </c>
      <c r="CM101" s="390" t="s">
        <v>411</v>
      </c>
      <c r="CN101" s="390" t="s">
        <v>411</v>
      </c>
      <c r="CO101" s="255">
        <f>IF(OR($C101="Non-Labour",$C101="Labour-related"),IF(Inputs!$DT101=$F$1,Inputs!CO101,Inputs!CO101*'Key assumptions'!$H$118),$F101*N(AI101)*avg_hrs)</f>
        <v>7349.1</v>
      </c>
      <c r="CP101" s="255">
        <f>IF(OR($C101="Non-Labour",$C101="Labour-related"),IF(Inputs!$DT101=$F$1,Inputs!CP101,Inputs!CP101*'Key assumptions'!$H$118),$F101*N(AJ101)*avg_hrs)</f>
        <v>7349.1</v>
      </c>
      <c r="CQ101" s="255">
        <f>IF(OR($C101="Non-Labour",$C101="Labour-related"),IF(Inputs!$DT101=$F$1,Inputs!CQ101,Inputs!CQ101*'Key assumptions'!$H$118),$F101*N(AK101)*avg_hrs)</f>
        <v>7349.1</v>
      </c>
      <c r="CR101" s="255">
        <f>IF(OR($C101="Non-Labour",$C101="Labour-related"),IF(Inputs!$DT101=$F$1,Inputs!CR101,Inputs!CR101*'Key assumptions'!$H$118),$F101*N(AL101)*avg_hrs)</f>
        <v>7349.1</v>
      </c>
      <c r="CS101" s="255">
        <f>IF(OR($C101="Non-Labour",$C101="Labour-related"),IF(Inputs!$DT101=$F$1,Inputs!CS101,Inputs!CS101*'Key assumptions'!$H$118),$F101*N(AM101)*avg_hrs)</f>
        <v>7349.1</v>
      </c>
      <c r="CT101" s="255">
        <f>IF(OR($C101="Non-Labour",$C101="Labour-related"),IF(Inputs!$DT101=$F$1,Inputs!CT101,Inputs!CT101*'Key assumptions'!$H$118),$F101*N(AN101)*avg_hrs)</f>
        <v>7349.1</v>
      </c>
      <c r="CU101" s="255">
        <f>IF(OR($C101="Non-Labour",$C101="Labour-related"),IF(Inputs!$DT101=$F$1,Inputs!CU101,Inputs!CU101*'Key assumptions'!$H$118),$F101*N(AO101)*avg_hrs)</f>
        <v>7349.1</v>
      </c>
      <c r="CV101" s="255">
        <f>IF(OR($C101="Non-Labour",$C101="Labour-related"),IF(Inputs!$DT101=$F$1,Inputs!CV101,Inputs!CV101*'Key assumptions'!$H$118),$F101*N(AP101)*avg_hrs)</f>
        <v>7349.1</v>
      </c>
      <c r="CW101" s="255">
        <f>IF(OR($C101="Non-Labour",$C101="Labour-related"),IF(Inputs!$DT101=$F$1,Inputs!CW101,Inputs!CW101*'Key assumptions'!$H$118),$F101*N(AQ101)*avg_hrs)</f>
        <v>7349.1</v>
      </c>
      <c r="CX101" s="255">
        <f>IF(OR($C101="Non-Labour",$C101="Labour-related"),IF(Inputs!$DT101=$F$1,Inputs!CX101,Inputs!CX101*'Key assumptions'!$H$118),$F101*N(AR101)*avg_hrs)</f>
        <v>7349.1</v>
      </c>
      <c r="CY101" s="255">
        <f>IF(OR($C101="Non-Labour",$C101="Labour-related"),IF(Inputs!$DT101=$F$1,Inputs!CY101,Inputs!CY101*'Key assumptions'!$H$118),$F101*N(AS101)*avg_hrs)</f>
        <v>7349.1</v>
      </c>
      <c r="CZ101" s="255">
        <f>IF(OR($C101="Non-Labour",$C101="Labour-related"),IF(Inputs!$DT101=$F$1,Inputs!CZ101,Inputs!CZ101*'Key assumptions'!$H$118),$F101*N(AT101)*avg_hrs)</f>
        <v>0</v>
      </c>
      <c r="DA101" s="255">
        <f>IF(OR($C101="Non-Labour",$C101="Labour-related"),IF(Inputs!$DT101=$F$1,Inputs!DA101,Inputs!DA101*'Key assumptions'!$H$118),$F101*N(AU101)*avg_hrs)</f>
        <v>0</v>
      </c>
      <c r="DB101" s="255">
        <f>IF(OR($C101="Non-Labour",$C101="Labour-related"),IF(Inputs!$DT101=$F$1,Inputs!DB101,Inputs!DB101*'Key assumptions'!$H$118),$F101*N(AV101)*avg_hrs)</f>
        <v>0</v>
      </c>
      <c r="DC101" s="255">
        <f>IF(OR($C101="Non-Labour",$C101="Labour-related"),IF(Inputs!$DT101=$F$1,Inputs!DC101,Inputs!DC101*'Key assumptions'!$H$118),$F101*N(AW101)*avg_hrs)</f>
        <v>0</v>
      </c>
      <c r="DD101" s="255">
        <f>IF(OR($C101="Non-Labour",$C101="Labour-related"),IF(Inputs!$DT101=$F$1,Inputs!DD101,Inputs!DD101*'Key assumptions'!$H$118),$F101*N(AX101)*avg_hrs)</f>
        <v>0</v>
      </c>
      <c r="DE101" s="255">
        <f>IF(OR($C101="Non-Labour",$C101="Labour-related"),IF(Inputs!$DT101=$F$1,Inputs!DE101,Inputs!DE101*'Key assumptions'!$H$118),$F101*N(AY101)*avg_hrs)</f>
        <v>0</v>
      </c>
      <c r="DF101" s="255">
        <f>IF(OR($C101="Non-Labour",$C101="Labour-related"),IF(Inputs!$DT101=$F$1,Inputs!DF101,Inputs!DF101*'Key assumptions'!$H$118),$F101*N(AZ101)*avg_hrs)</f>
        <v>0</v>
      </c>
      <c r="DG101" s="255">
        <f>IF(OR($C101="Non-Labour",$C101="Labour-related"),IF(Inputs!$DT101=$F$1,Inputs!DG101,Inputs!DG101*'Key assumptions'!$H$118),$F101*N(BA101)*avg_hrs)</f>
        <v>0</v>
      </c>
      <c r="DH101" s="255">
        <f>IF(OR($C101="Non-Labour",$C101="Labour-related"),IF(Inputs!$DT101=$F$1,Inputs!DH101,Inputs!DH101*'Key assumptions'!$H$118),$F101*N(BB101)*avg_hrs)</f>
        <v>0</v>
      </c>
      <c r="DI101" s="255">
        <f>IF(OR($C101="Non-Labour",$C101="Labour-related"),IF(Inputs!$DT101=$F$1,Inputs!DI101,Inputs!DI101*'Key assumptions'!$H$118),$F101*N(BC101)*avg_hrs)</f>
        <v>0</v>
      </c>
      <c r="DJ101" s="255">
        <f>IF(OR($C101="Non-Labour",$C101="Labour-related"),IF(Inputs!$DT101=$F$1,Inputs!DJ101,Inputs!DJ101*'Key assumptions'!$H$118),$F101*N(BD101)*avg_hrs)</f>
        <v>0</v>
      </c>
      <c r="DK101" s="255">
        <f>IF(OR($C101="Non-Labour",$C101="Labour-related"),IF(Inputs!$DT101=$F$1,Inputs!DK101,Inputs!DK101*'Key assumptions'!$H$118),$F101*N(BE101)*avg_hrs)</f>
        <v>0</v>
      </c>
      <c r="DL101" s="255">
        <f>IF(OR($C101="Non-Labour",$C101="Labour-related"),IF(Inputs!$DT101=$F$1,Inputs!DL101,Inputs!DL101*'Key assumptions'!$H$118),$F101*N(BF101)*avg_hrs)</f>
        <v>0</v>
      </c>
      <c r="DM101" s="255">
        <f>IF(OR($C101="Non-Labour",$C101="Labour-related"),IF(Inputs!$DT101=$F$1,Inputs!DM101,Inputs!DM101*'Key assumptions'!$H$118),$F101*N(BG101)*avg_hrs)</f>
        <v>0</v>
      </c>
      <c r="DN101" s="255">
        <f>IF(OR($C101="Non-Labour",$C101="Labour-related"),IF(Inputs!$DT101=$F$1,Inputs!DN101,Inputs!DN101*'Key assumptions'!$H$118),$F101*N(BH101)*avg_hrs)</f>
        <v>0</v>
      </c>
      <c r="DO101" s="255">
        <f>IF(OR($C101="Non-Labour",$C101="Labour-related"),IF(Inputs!$DT101=$F$1,Inputs!DO101,Inputs!DO101*'Key assumptions'!$H$118),$F101*N(BI101)*avg_hrs)</f>
        <v>0</v>
      </c>
      <c r="DP101" s="255">
        <f>IF(OR($C101="Non-Labour",$C101="Labour-related"),IF(Inputs!$DT101=$F$1,Inputs!DP101,Inputs!DP101*'Key assumptions'!$H$118),$F101*N(BJ101)*avg_hrs)</f>
        <v>0</v>
      </c>
      <c r="DQ101" s="255">
        <f>IF(OR($C101="Non-Labour",$C101="Labour-related"),IF(Inputs!$DT101=$F$1,Inputs!DQ101,Inputs!DQ101*'Key assumptions'!$H$118),$F101*N(BK101)*avg_hrs)</f>
        <v>0</v>
      </c>
      <c r="DR101" s="255">
        <f>IF(OR($C101="Non-Labour",$C101="Labour-related"),IF(Inputs!$DT101=$F$1,Inputs!DR101,Inputs!DR101*'Key assumptions'!$H$118),$F101*N(BL101)*avg_hrs)</f>
        <v>0</v>
      </c>
      <c r="DT101" s="133" t="s">
        <v>213</v>
      </c>
      <c r="DU101" s="304"/>
      <c r="DV101" s="304"/>
      <c r="DW101" s="304"/>
      <c r="DX101" s="304"/>
      <c r="DY101" s="304"/>
      <c r="DZ101" s="304"/>
      <c r="EA101" s="255">
        <v>0</v>
      </c>
      <c r="EB101" s="255">
        <v>0</v>
      </c>
      <c r="EC101" s="255">
        <v>51443.7</v>
      </c>
      <c r="ED101" s="255">
        <f t="shared" si="14"/>
        <v>36745.5</v>
      </c>
      <c r="EE101" s="255">
        <f t="shared" si="14"/>
        <v>0</v>
      </c>
      <c r="EF101" s="255">
        <f t="shared" si="12"/>
        <v>88189.2</v>
      </c>
    </row>
    <row r="102" spans="1:136" x14ac:dyDescent="0.4">
      <c r="A102" s="133" t="str">
        <f>Inputs!A102</f>
        <v>Construction Management</v>
      </c>
      <c r="B102" s="133" t="str">
        <f>Inputs!B102</f>
        <v>N/A</v>
      </c>
      <c r="C102" s="133" t="str">
        <f>Inputs!C102</f>
        <v>Internal Labour</v>
      </c>
      <c r="D102" s="133">
        <f>Inputs!D102</f>
        <v>634997</v>
      </c>
      <c r="E102" s="133" t="str">
        <f>Inputs!E102</f>
        <v>SCADA Officer</v>
      </c>
      <c r="F102" s="290">
        <f>IF(Inputs!DT102=$F$1,Inputs!F102,
IF(Inputs!DT102='Key assumptions'!$E$118,Inputs!F102*'Key assumptions'!$H$118,Inputs!F102*'Key assumptions'!$H$119))</f>
        <v>203.73</v>
      </c>
      <c r="G102" s="290">
        <f>IF(Inputs!DT102=$F$1,Inputs!G102,Inputs!G102*'Key assumptions'!$H$118)</f>
        <v>89.239044008875723</v>
      </c>
      <c r="H102" s="281"/>
      <c r="I102" s="281"/>
      <c r="J102" s="281"/>
      <c r="K102" s="281"/>
      <c r="L102" s="281"/>
      <c r="M102" s="389" t="str">
        <f>Inputs!M102</f>
        <v>[C-i-C]</v>
      </c>
      <c r="N102" s="389" t="str">
        <f>Inputs!N102</f>
        <v>[C-i-C]</v>
      </c>
      <c r="O102" s="389" t="str">
        <f>Inputs!O102</f>
        <v>[C-i-C]</v>
      </c>
      <c r="P102" s="389" t="str">
        <f>Inputs!P102</f>
        <v>[C-i-C]</v>
      </c>
      <c r="Q102" s="389" t="str">
        <f>Inputs!Q102</f>
        <v>[C-i-C]</v>
      </c>
      <c r="R102" s="389" t="str">
        <f>Inputs!R102</f>
        <v>[C-i-C]</v>
      </c>
      <c r="S102" s="389" t="str">
        <f>Inputs!S102</f>
        <v>[C-i-C]</v>
      </c>
      <c r="T102" s="389" t="str">
        <f>Inputs!T102</f>
        <v>[C-i-C]</v>
      </c>
      <c r="U102" s="389" t="str">
        <f>Inputs!U102</f>
        <v>[C-i-C]</v>
      </c>
      <c r="V102" s="389" t="str">
        <f>Inputs!V102</f>
        <v>[C-i-C]</v>
      </c>
      <c r="W102" s="389" t="str">
        <f>Inputs!W102</f>
        <v>[C-i-C]</v>
      </c>
      <c r="X102" s="389" t="str">
        <f>Inputs!X102</f>
        <v>[C-i-C]</v>
      </c>
      <c r="Y102" s="389" t="str">
        <f>Inputs!Y102</f>
        <v>[C-i-C]</v>
      </c>
      <c r="Z102" s="389" t="str">
        <f>Inputs!Z102</f>
        <v>[C-i-C]</v>
      </c>
      <c r="AA102" s="389" t="str">
        <f>Inputs!AA102</f>
        <v>[C-i-C]</v>
      </c>
      <c r="AB102" s="389" t="str">
        <f>Inputs!AB102</f>
        <v>[C-i-C]</v>
      </c>
      <c r="AC102" s="389" t="str">
        <f>Inputs!AC102</f>
        <v>[C-i-C]</v>
      </c>
      <c r="AD102" s="389" t="str">
        <f>Inputs!AD102</f>
        <v>[C-i-C]</v>
      </c>
      <c r="AE102" s="389" t="str">
        <f>Inputs!AE102</f>
        <v>[C-i-C]</v>
      </c>
      <c r="AF102" s="389" t="str">
        <f>Inputs!AF102</f>
        <v>[C-i-C]</v>
      </c>
      <c r="AG102" s="389" t="str">
        <f>Inputs!AG102</f>
        <v>[C-i-C]</v>
      </c>
      <c r="AH102" s="389" t="str">
        <f>Inputs!AH102</f>
        <v>[C-i-C]</v>
      </c>
      <c r="AI102" s="254">
        <f>Inputs!AI102</f>
        <v>0</v>
      </c>
      <c r="AJ102" s="254">
        <f>Inputs!AJ102</f>
        <v>0</v>
      </c>
      <c r="AK102" s="254">
        <f>Inputs!AK102</f>
        <v>0</v>
      </c>
      <c r="AL102" s="254">
        <f>Inputs!AL102</f>
        <v>0</v>
      </c>
      <c r="AM102" s="254">
        <f>Inputs!AM102</f>
        <v>0</v>
      </c>
      <c r="AN102" s="254">
        <f>Inputs!AN102</f>
        <v>0</v>
      </c>
      <c r="AO102" s="254">
        <f>Inputs!AO102</f>
        <v>0.2</v>
      </c>
      <c r="AP102" s="254">
        <f>Inputs!AP102</f>
        <v>0.2</v>
      </c>
      <c r="AQ102" s="254">
        <f>Inputs!AQ102</f>
        <v>0.2</v>
      </c>
      <c r="AR102" s="254">
        <f>Inputs!AR102</f>
        <v>0.25</v>
      </c>
      <c r="AS102" s="254">
        <f>Inputs!AS102</f>
        <v>0.37857142857142856</v>
      </c>
      <c r="AT102" s="254">
        <f>Inputs!AT102</f>
        <v>0.22857142857142856</v>
      </c>
      <c r="AU102" s="254">
        <f>Inputs!AU102</f>
        <v>0.17142857142857143</v>
      </c>
      <c r="AV102" s="254">
        <f>Inputs!AV102</f>
        <v>0</v>
      </c>
      <c r="AW102" s="254">
        <f>Inputs!AW102</f>
        <v>0</v>
      </c>
      <c r="AX102" s="254">
        <f>Inputs!AX102</f>
        <v>0</v>
      </c>
      <c r="AY102" s="254">
        <f>Inputs!AY102</f>
        <v>0</v>
      </c>
      <c r="AZ102" s="254">
        <f>Inputs!AZ102</f>
        <v>0</v>
      </c>
      <c r="BA102" s="254">
        <f>Inputs!BA102</f>
        <v>0</v>
      </c>
      <c r="BB102" s="254">
        <f>Inputs!BB102</f>
        <v>0</v>
      </c>
      <c r="BC102" s="254">
        <f>Inputs!BC102</f>
        <v>0</v>
      </c>
      <c r="BD102" s="254">
        <f>Inputs!BD102</f>
        <v>0</v>
      </c>
      <c r="BE102" s="254">
        <f>Inputs!BE102</f>
        <v>0</v>
      </c>
      <c r="BF102" s="254">
        <f>Inputs!BF102</f>
        <v>0</v>
      </c>
      <c r="BG102" s="254">
        <f>Inputs!BG102</f>
        <v>0</v>
      </c>
      <c r="BH102" s="254">
        <f>Inputs!BH102</f>
        <v>0</v>
      </c>
      <c r="BI102" s="254">
        <f>Inputs!BI102</f>
        <v>0</v>
      </c>
      <c r="BJ102" s="254">
        <f>Inputs!BJ102</f>
        <v>0</v>
      </c>
      <c r="BK102" s="254">
        <f>Inputs!BK102</f>
        <v>0</v>
      </c>
      <c r="BL102" s="254">
        <f>Inputs!BL102</f>
        <v>0</v>
      </c>
      <c r="BN102" s="255">
        <f>IF(OR($C102="Non-Labour",$C102="Labour-related"),IF(Inputs!$DT102=$F$1,Inputs!BN102,Inputs!BN102*'Key assumptions'!$H$118),$F102*N(H102)*avg_hrs)</f>
        <v>0</v>
      </c>
      <c r="BO102" s="255">
        <f>IF(OR($C102="Non-Labour",$C102="Labour-related"),IF(Inputs!$DT102=$F$1,Inputs!BO102,Inputs!BO102*'Key assumptions'!$H$118),$F102*N(I102)*avg_hrs)</f>
        <v>0</v>
      </c>
      <c r="BP102" s="255">
        <f>IF(OR($C102="Non-Labour",$C102="Labour-related"),IF(Inputs!$DT102=$F$1,Inputs!BP102,Inputs!BP102*'Key assumptions'!$H$118),$F102*N(J102)*avg_hrs)</f>
        <v>0</v>
      </c>
      <c r="BQ102" s="255">
        <f>IF(OR($C102="Non-Labour",$C102="Labour-related"),IF(Inputs!$DT102=$F$1,Inputs!BQ102,Inputs!BQ102*'Key assumptions'!$H$118),$F102*N(K102)*avg_hrs)</f>
        <v>0</v>
      </c>
      <c r="BR102" s="255">
        <f>IF(OR($C102="Non-Labour",$C102="Labour-related"),IF(Inputs!$DT102=$F$1,Inputs!BR102,Inputs!BR102*'Key assumptions'!$H$118),$F102*N(L102)*avg_hrs)</f>
        <v>0</v>
      </c>
      <c r="BS102" s="390" t="s">
        <v>411</v>
      </c>
      <c r="BT102" s="390" t="s">
        <v>411</v>
      </c>
      <c r="BU102" s="390" t="s">
        <v>411</v>
      </c>
      <c r="BV102" s="390" t="s">
        <v>411</v>
      </c>
      <c r="BW102" s="390" t="s">
        <v>411</v>
      </c>
      <c r="BX102" s="390" t="s">
        <v>411</v>
      </c>
      <c r="BY102" s="390" t="s">
        <v>411</v>
      </c>
      <c r="BZ102" s="390" t="s">
        <v>411</v>
      </c>
      <c r="CA102" s="390" t="s">
        <v>411</v>
      </c>
      <c r="CB102" s="390" t="s">
        <v>411</v>
      </c>
      <c r="CC102" s="390" t="s">
        <v>411</v>
      </c>
      <c r="CD102" s="390" t="s">
        <v>411</v>
      </c>
      <c r="CE102" s="390" t="s">
        <v>411</v>
      </c>
      <c r="CF102" s="390" t="s">
        <v>411</v>
      </c>
      <c r="CG102" s="390" t="s">
        <v>411</v>
      </c>
      <c r="CH102" s="390" t="s">
        <v>411</v>
      </c>
      <c r="CI102" s="390" t="s">
        <v>411</v>
      </c>
      <c r="CJ102" s="390" t="s">
        <v>411</v>
      </c>
      <c r="CK102" s="390" t="s">
        <v>411</v>
      </c>
      <c r="CL102" s="390" t="s">
        <v>411</v>
      </c>
      <c r="CM102" s="390" t="s">
        <v>411</v>
      </c>
      <c r="CN102" s="390" t="s">
        <v>411</v>
      </c>
      <c r="CO102" s="255">
        <f>IF(OR($C102="Non-Labour",$C102="Labour-related"),IF(Inputs!$DT102=$F$1,Inputs!CO102,Inputs!CO102*'Key assumptions'!$H$118),$F102*N(AI102)*avg_hrs)</f>
        <v>0</v>
      </c>
      <c r="CP102" s="255">
        <f>IF(OR($C102="Non-Labour",$C102="Labour-related"),IF(Inputs!$DT102=$F$1,Inputs!CP102,Inputs!CP102*'Key assumptions'!$H$118),$F102*N(AJ102)*avg_hrs)</f>
        <v>0</v>
      </c>
      <c r="CQ102" s="255">
        <f>IF(OR($C102="Non-Labour",$C102="Labour-related"),IF(Inputs!$DT102=$F$1,Inputs!CQ102,Inputs!CQ102*'Key assumptions'!$H$118),$F102*N(AK102)*avg_hrs)</f>
        <v>0</v>
      </c>
      <c r="CR102" s="255">
        <f>IF(OR($C102="Non-Labour",$C102="Labour-related"),IF(Inputs!$DT102=$F$1,Inputs!CR102,Inputs!CR102*'Key assumptions'!$H$118),$F102*N(AL102)*avg_hrs)</f>
        <v>0</v>
      </c>
      <c r="CS102" s="255">
        <f>IF(OR($C102="Non-Labour",$C102="Labour-related"),IF(Inputs!$DT102=$F$1,Inputs!CS102,Inputs!CS102*'Key assumptions'!$H$118),$F102*N(AM102)*avg_hrs)</f>
        <v>0</v>
      </c>
      <c r="CT102" s="255">
        <f>IF(OR($C102="Non-Labour",$C102="Labour-related"),IF(Inputs!$DT102=$F$1,Inputs!CT102,Inputs!CT102*'Key assumptions'!$H$118),$F102*N(AN102)*avg_hrs)</f>
        <v>0</v>
      </c>
      <c r="CU102" s="255">
        <f>IF(OR($C102="Non-Labour",$C102="Labour-related"),IF(Inputs!$DT102=$F$1,Inputs!CU102,Inputs!CU102*'Key assumptions'!$H$118),$F102*N(AO102)*avg_hrs)</f>
        <v>6111.9000000000005</v>
      </c>
      <c r="CV102" s="255">
        <f>IF(OR($C102="Non-Labour",$C102="Labour-related"),IF(Inputs!$DT102=$F$1,Inputs!CV102,Inputs!CV102*'Key assumptions'!$H$118),$F102*N(AP102)*avg_hrs)</f>
        <v>6111.9000000000005</v>
      </c>
      <c r="CW102" s="255">
        <f>IF(OR($C102="Non-Labour",$C102="Labour-related"),IF(Inputs!$DT102=$F$1,Inputs!CW102,Inputs!CW102*'Key assumptions'!$H$118),$F102*N(AQ102)*avg_hrs)</f>
        <v>6111.9000000000005</v>
      </c>
      <c r="CX102" s="255">
        <f>IF(OR($C102="Non-Labour",$C102="Labour-related"),IF(Inputs!$DT102=$F$1,Inputs!CX102,Inputs!CX102*'Key assumptions'!$H$118),$F102*N(AR102)*avg_hrs)</f>
        <v>7639.875</v>
      </c>
      <c r="CY102" s="255">
        <f>IF(OR($C102="Non-Labour",$C102="Labour-related"),IF(Inputs!$DT102=$F$1,Inputs!CY102,Inputs!CY102*'Key assumptions'!$H$118),$F102*N(AS102)*avg_hrs)</f>
        <v>11568.95357142857</v>
      </c>
      <c r="CZ102" s="255">
        <f>IF(OR($C102="Non-Labour",$C102="Labour-related"),IF(Inputs!$DT102=$F$1,Inputs!CZ102,Inputs!CZ102*'Key assumptions'!$H$118),$F102*N(AT102)*avg_hrs)</f>
        <v>6985.028571428571</v>
      </c>
      <c r="DA102" s="255">
        <f>IF(OR($C102="Non-Labour",$C102="Labour-related"),IF(Inputs!$DT102=$F$1,Inputs!DA102,Inputs!DA102*'Key assumptions'!$H$118),$F102*N(AU102)*avg_hrs)</f>
        <v>5238.7714285714292</v>
      </c>
      <c r="DB102" s="255">
        <f>IF(OR($C102="Non-Labour",$C102="Labour-related"),IF(Inputs!$DT102=$F$1,Inputs!DB102,Inputs!DB102*'Key assumptions'!$H$118),$F102*N(AV102)*avg_hrs)</f>
        <v>0</v>
      </c>
      <c r="DC102" s="255">
        <f>IF(OR($C102="Non-Labour",$C102="Labour-related"),IF(Inputs!$DT102=$F$1,Inputs!DC102,Inputs!DC102*'Key assumptions'!$H$118),$F102*N(AW102)*avg_hrs)</f>
        <v>0</v>
      </c>
      <c r="DD102" s="255">
        <f>IF(OR($C102="Non-Labour",$C102="Labour-related"),IF(Inputs!$DT102=$F$1,Inputs!DD102,Inputs!DD102*'Key assumptions'!$H$118),$F102*N(AX102)*avg_hrs)</f>
        <v>0</v>
      </c>
      <c r="DE102" s="255">
        <f>IF(OR($C102="Non-Labour",$C102="Labour-related"),IF(Inputs!$DT102=$F$1,Inputs!DE102,Inputs!DE102*'Key assumptions'!$H$118),$F102*N(AY102)*avg_hrs)</f>
        <v>0</v>
      </c>
      <c r="DF102" s="255">
        <f>IF(OR($C102="Non-Labour",$C102="Labour-related"),IF(Inputs!$DT102=$F$1,Inputs!DF102,Inputs!DF102*'Key assumptions'!$H$118),$F102*N(AZ102)*avg_hrs)</f>
        <v>0</v>
      </c>
      <c r="DG102" s="255">
        <f>IF(OR($C102="Non-Labour",$C102="Labour-related"),IF(Inputs!$DT102=$F$1,Inputs!DG102,Inputs!DG102*'Key assumptions'!$H$118),$F102*N(BA102)*avg_hrs)</f>
        <v>0</v>
      </c>
      <c r="DH102" s="255">
        <f>IF(OR($C102="Non-Labour",$C102="Labour-related"),IF(Inputs!$DT102=$F$1,Inputs!DH102,Inputs!DH102*'Key assumptions'!$H$118),$F102*N(BB102)*avg_hrs)</f>
        <v>0</v>
      </c>
      <c r="DI102" s="255">
        <f>IF(OR($C102="Non-Labour",$C102="Labour-related"),IF(Inputs!$DT102=$F$1,Inputs!DI102,Inputs!DI102*'Key assumptions'!$H$118),$F102*N(BC102)*avg_hrs)</f>
        <v>0</v>
      </c>
      <c r="DJ102" s="255">
        <f>IF(OR($C102="Non-Labour",$C102="Labour-related"),IF(Inputs!$DT102=$F$1,Inputs!DJ102,Inputs!DJ102*'Key assumptions'!$H$118),$F102*N(BD102)*avg_hrs)</f>
        <v>0</v>
      </c>
      <c r="DK102" s="255">
        <f>IF(OR($C102="Non-Labour",$C102="Labour-related"),IF(Inputs!$DT102=$F$1,Inputs!DK102,Inputs!DK102*'Key assumptions'!$H$118),$F102*N(BE102)*avg_hrs)</f>
        <v>0</v>
      </c>
      <c r="DL102" s="255">
        <f>IF(OR($C102="Non-Labour",$C102="Labour-related"),IF(Inputs!$DT102=$F$1,Inputs!DL102,Inputs!DL102*'Key assumptions'!$H$118),$F102*N(BF102)*avg_hrs)</f>
        <v>0</v>
      </c>
      <c r="DM102" s="255">
        <f>IF(OR($C102="Non-Labour",$C102="Labour-related"),IF(Inputs!$DT102=$F$1,Inputs!DM102,Inputs!DM102*'Key assumptions'!$H$118),$F102*N(BG102)*avg_hrs)</f>
        <v>0</v>
      </c>
      <c r="DN102" s="255">
        <f>IF(OR($C102="Non-Labour",$C102="Labour-related"),IF(Inputs!$DT102=$F$1,Inputs!DN102,Inputs!DN102*'Key assumptions'!$H$118),$F102*N(BH102)*avg_hrs)</f>
        <v>0</v>
      </c>
      <c r="DO102" s="255">
        <f>IF(OR($C102="Non-Labour",$C102="Labour-related"),IF(Inputs!$DT102=$F$1,Inputs!DO102,Inputs!DO102*'Key assumptions'!$H$118),$F102*N(BI102)*avg_hrs)</f>
        <v>0</v>
      </c>
      <c r="DP102" s="255">
        <f>IF(OR($C102="Non-Labour",$C102="Labour-related"),IF(Inputs!$DT102=$F$1,Inputs!DP102,Inputs!DP102*'Key assumptions'!$H$118),$F102*N(BJ102)*avg_hrs)</f>
        <v>0</v>
      </c>
      <c r="DQ102" s="255">
        <f>IF(OR($C102="Non-Labour",$C102="Labour-related"),IF(Inputs!$DT102=$F$1,Inputs!DQ102,Inputs!DQ102*'Key assumptions'!$H$118),$F102*N(BK102)*avg_hrs)</f>
        <v>0</v>
      </c>
      <c r="DR102" s="255">
        <f>IF(OR($C102="Non-Labour",$C102="Labour-related"),IF(Inputs!$DT102=$F$1,Inputs!DR102,Inputs!DR102*'Key assumptions'!$H$118),$F102*N(BL102)*avg_hrs)</f>
        <v>0</v>
      </c>
      <c r="DT102" s="133" t="s">
        <v>213</v>
      </c>
      <c r="DU102" s="304"/>
      <c r="DV102" s="304"/>
      <c r="DW102" s="304"/>
      <c r="DX102" s="304"/>
      <c r="DY102" s="304"/>
      <c r="DZ102" s="304"/>
      <c r="EA102" s="255">
        <v>0</v>
      </c>
      <c r="EB102" s="255">
        <v>0</v>
      </c>
      <c r="EC102" s="255">
        <v>0</v>
      </c>
      <c r="ED102" s="255">
        <f t="shared" si="14"/>
        <v>49768.328571428574</v>
      </c>
      <c r="EE102" s="255">
        <f t="shared" si="14"/>
        <v>0</v>
      </c>
      <c r="EF102" s="255">
        <f t="shared" si="12"/>
        <v>49768.328571428574</v>
      </c>
    </row>
    <row r="103" spans="1:136" x14ac:dyDescent="0.4">
      <c r="A103" s="133" t="str">
        <f>Inputs!A103</f>
        <v>Project Development</v>
      </c>
      <c r="B103" s="133" t="str">
        <f>Inputs!B103</f>
        <v>N/A</v>
      </c>
      <c r="C103" s="133" t="str">
        <f>Inputs!C103</f>
        <v>Internal Labour</v>
      </c>
      <c r="D103" s="133">
        <f>Inputs!D103</f>
        <v>634997</v>
      </c>
      <c r="E103" s="133" t="str">
        <f>Inputs!E103</f>
        <v>Senior Design TL</v>
      </c>
      <c r="F103" s="290">
        <f>IF(Inputs!DT103=$F$1,Inputs!F103,
IF(Inputs!DT103='Key assumptions'!$E$118,Inputs!F103*'Key assumptions'!$H$118,Inputs!F103*'Key assumptions'!$H$119))</f>
        <v>269.89999999999998</v>
      </c>
      <c r="G103" s="290">
        <f>IF(Inputs!DT103=$F$1,Inputs!G103,Inputs!G103*'Key assumptions'!$H$118)</f>
        <v>120.6</v>
      </c>
      <c r="H103" s="281"/>
      <c r="I103" s="281"/>
      <c r="J103" s="281"/>
      <c r="K103" s="281"/>
      <c r="L103" s="281"/>
      <c r="M103" s="389" t="str">
        <f>Inputs!M103</f>
        <v>[C-i-C]</v>
      </c>
      <c r="N103" s="389" t="str">
        <f>Inputs!N103</f>
        <v>[C-i-C]</v>
      </c>
      <c r="O103" s="389" t="str">
        <f>Inputs!O103</f>
        <v>[C-i-C]</v>
      </c>
      <c r="P103" s="389" t="str">
        <f>Inputs!P103</f>
        <v>[C-i-C]</v>
      </c>
      <c r="Q103" s="389" t="str">
        <f>Inputs!Q103</f>
        <v>[C-i-C]</v>
      </c>
      <c r="R103" s="389" t="str">
        <f>Inputs!R103</f>
        <v>[C-i-C]</v>
      </c>
      <c r="S103" s="389" t="str">
        <f>Inputs!S103</f>
        <v>[C-i-C]</v>
      </c>
      <c r="T103" s="389" t="str">
        <f>Inputs!T103</f>
        <v>[C-i-C]</v>
      </c>
      <c r="U103" s="389" t="str">
        <f>Inputs!U103</f>
        <v>[C-i-C]</v>
      </c>
      <c r="V103" s="389" t="str">
        <f>Inputs!V103</f>
        <v>[C-i-C]</v>
      </c>
      <c r="W103" s="389" t="str">
        <f>Inputs!W103</f>
        <v>[C-i-C]</v>
      </c>
      <c r="X103" s="389" t="str">
        <f>Inputs!X103</f>
        <v>[C-i-C]</v>
      </c>
      <c r="Y103" s="389" t="str">
        <f>Inputs!Y103</f>
        <v>[C-i-C]</v>
      </c>
      <c r="Z103" s="389" t="str">
        <f>Inputs!Z103</f>
        <v>[C-i-C]</v>
      </c>
      <c r="AA103" s="389" t="str">
        <f>Inputs!AA103</f>
        <v>[C-i-C]</v>
      </c>
      <c r="AB103" s="389" t="str">
        <f>Inputs!AB103</f>
        <v>[C-i-C]</v>
      </c>
      <c r="AC103" s="389" t="str">
        <f>Inputs!AC103</f>
        <v>[C-i-C]</v>
      </c>
      <c r="AD103" s="389" t="str">
        <f>Inputs!AD103</f>
        <v>[C-i-C]</v>
      </c>
      <c r="AE103" s="389" t="str">
        <f>Inputs!AE103</f>
        <v>[C-i-C]</v>
      </c>
      <c r="AF103" s="389" t="str">
        <f>Inputs!AF103</f>
        <v>[C-i-C]</v>
      </c>
      <c r="AG103" s="389" t="str">
        <f>Inputs!AG103</f>
        <v>[C-i-C]</v>
      </c>
      <c r="AH103" s="389" t="str">
        <f>Inputs!AH103</f>
        <v>[C-i-C]</v>
      </c>
      <c r="AI103" s="254">
        <f>Inputs!AI103</f>
        <v>0.55000000000000004</v>
      </c>
      <c r="AJ103" s="254">
        <f>Inputs!AJ103</f>
        <v>0.55000000000000004</v>
      </c>
      <c r="AK103" s="254">
        <f>Inputs!AK103</f>
        <v>0.55000000000000004</v>
      </c>
      <c r="AL103" s="254">
        <f>Inputs!AL103</f>
        <v>0.55000000000000004</v>
      </c>
      <c r="AM103" s="254">
        <f>Inputs!AM103</f>
        <v>0.55000000000000004</v>
      </c>
      <c r="AN103" s="254">
        <f>Inputs!AN103</f>
        <v>0.55000000000000004</v>
      </c>
      <c r="AO103" s="254">
        <f>Inputs!AO103</f>
        <v>0.55000000000000004</v>
      </c>
      <c r="AP103" s="254">
        <f>Inputs!AP103</f>
        <v>0.55000000000000004</v>
      </c>
      <c r="AQ103" s="254">
        <f>Inputs!AQ103</f>
        <v>0.55000000000000004</v>
      </c>
      <c r="AR103" s="254">
        <f>Inputs!AR103</f>
        <v>0.55000000000000004</v>
      </c>
      <c r="AS103" s="254">
        <f>Inputs!AS103</f>
        <v>0.55000000000000004</v>
      </c>
      <c r="AT103" s="254">
        <f>Inputs!AT103</f>
        <v>0</v>
      </c>
      <c r="AU103" s="254">
        <f>Inputs!AU103</f>
        <v>0</v>
      </c>
      <c r="AV103" s="254">
        <f>Inputs!AV103</f>
        <v>0</v>
      </c>
      <c r="AW103" s="254">
        <f>Inputs!AW103</f>
        <v>0</v>
      </c>
      <c r="AX103" s="254">
        <f>Inputs!AX103</f>
        <v>0</v>
      </c>
      <c r="AY103" s="254">
        <f>Inputs!AY103</f>
        <v>0</v>
      </c>
      <c r="AZ103" s="254">
        <f>Inputs!AZ103</f>
        <v>0</v>
      </c>
      <c r="BA103" s="254">
        <f>Inputs!BA103</f>
        <v>0</v>
      </c>
      <c r="BB103" s="254">
        <f>Inputs!BB103</f>
        <v>0</v>
      </c>
      <c r="BC103" s="254">
        <f>Inputs!BC103</f>
        <v>0</v>
      </c>
      <c r="BD103" s="254">
        <f>Inputs!BD103</f>
        <v>0</v>
      </c>
      <c r="BE103" s="254">
        <f>Inputs!BE103</f>
        <v>0</v>
      </c>
      <c r="BF103" s="254">
        <f>Inputs!BF103</f>
        <v>0</v>
      </c>
      <c r="BG103" s="254">
        <f>Inputs!BG103</f>
        <v>0</v>
      </c>
      <c r="BH103" s="254">
        <f>Inputs!BH103</f>
        <v>0</v>
      </c>
      <c r="BI103" s="254">
        <f>Inputs!BI103</f>
        <v>0</v>
      </c>
      <c r="BJ103" s="254">
        <f>Inputs!BJ103</f>
        <v>0</v>
      </c>
      <c r="BK103" s="254">
        <f>Inputs!BK103</f>
        <v>0</v>
      </c>
      <c r="BL103" s="254">
        <f>Inputs!BL103</f>
        <v>0</v>
      </c>
      <c r="BN103" s="255">
        <f>IF(OR($C103="Non-Labour",$C103="Labour-related"),IF(Inputs!$DT103=$F$1,Inputs!BN103,Inputs!BN103*'Key assumptions'!$H$118),$F103*N(H103)*avg_hrs)</f>
        <v>0</v>
      </c>
      <c r="BO103" s="255">
        <f>IF(OR($C103="Non-Labour",$C103="Labour-related"),IF(Inputs!$DT103=$F$1,Inputs!BO103,Inputs!BO103*'Key assumptions'!$H$118),$F103*N(I103)*avg_hrs)</f>
        <v>0</v>
      </c>
      <c r="BP103" s="255">
        <f>IF(OR($C103="Non-Labour",$C103="Labour-related"),IF(Inputs!$DT103=$F$1,Inputs!BP103,Inputs!BP103*'Key assumptions'!$H$118),$F103*N(J103)*avg_hrs)</f>
        <v>0</v>
      </c>
      <c r="BQ103" s="255">
        <f>IF(OR($C103="Non-Labour",$C103="Labour-related"),IF(Inputs!$DT103=$F$1,Inputs!BQ103,Inputs!BQ103*'Key assumptions'!$H$118),$F103*N(K103)*avg_hrs)</f>
        <v>0</v>
      </c>
      <c r="BR103" s="255">
        <f>IF(OR($C103="Non-Labour",$C103="Labour-related"),IF(Inputs!$DT103=$F$1,Inputs!BR103,Inputs!BR103*'Key assumptions'!$H$118),$F103*N(L103)*avg_hrs)</f>
        <v>0</v>
      </c>
      <c r="BS103" s="390" t="s">
        <v>411</v>
      </c>
      <c r="BT103" s="390" t="s">
        <v>411</v>
      </c>
      <c r="BU103" s="390" t="s">
        <v>411</v>
      </c>
      <c r="BV103" s="390" t="s">
        <v>411</v>
      </c>
      <c r="BW103" s="390" t="s">
        <v>411</v>
      </c>
      <c r="BX103" s="390" t="s">
        <v>411</v>
      </c>
      <c r="BY103" s="390" t="s">
        <v>411</v>
      </c>
      <c r="BZ103" s="390" t="s">
        <v>411</v>
      </c>
      <c r="CA103" s="390" t="s">
        <v>411</v>
      </c>
      <c r="CB103" s="390" t="s">
        <v>411</v>
      </c>
      <c r="CC103" s="390" t="s">
        <v>411</v>
      </c>
      <c r="CD103" s="390" t="s">
        <v>411</v>
      </c>
      <c r="CE103" s="390" t="s">
        <v>411</v>
      </c>
      <c r="CF103" s="390" t="s">
        <v>411</v>
      </c>
      <c r="CG103" s="390" t="s">
        <v>411</v>
      </c>
      <c r="CH103" s="390" t="s">
        <v>411</v>
      </c>
      <c r="CI103" s="390" t="s">
        <v>411</v>
      </c>
      <c r="CJ103" s="390" t="s">
        <v>411</v>
      </c>
      <c r="CK103" s="390" t="s">
        <v>411</v>
      </c>
      <c r="CL103" s="390" t="s">
        <v>411</v>
      </c>
      <c r="CM103" s="390" t="s">
        <v>411</v>
      </c>
      <c r="CN103" s="390" t="s">
        <v>411</v>
      </c>
      <c r="CO103" s="255">
        <f>IF(OR($C103="Non-Labour",$C103="Labour-related"),IF(Inputs!$DT103=$F$1,Inputs!CO103,Inputs!CO103*'Key assumptions'!$H$118),$F103*N(AI103)*avg_hrs)</f>
        <v>22266.75</v>
      </c>
      <c r="CP103" s="255">
        <f>IF(OR($C103="Non-Labour",$C103="Labour-related"),IF(Inputs!$DT103=$F$1,Inputs!CP103,Inputs!CP103*'Key assumptions'!$H$118),$F103*N(AJ103)*avg_hrs)</f>
        <v>22266.75</v>
      </c>
      <c r="CQ103" s="255">
        <f>IF(OR($C103="Non-Labour",$C103="Labour-related"),IF(Inputs!$DT103=$F$1,Inputs!CQ103,Inputs!CQ103*'Key assumptions'!$H$118),$F103*N(AK103)*avg_hrs)</f>
        <v>22266.75</v>
      </c>
      <c r="CR103" s="255">
        <f>IF(OR($C103="Non-Labour",$C103="Labour-related"),IF(Inputs!$DT103=$F$1,Inputs!CR103,Inputs!CR103*'Key assumptions'!$H$118),$F103*N(AL103)*avg_hrs)</f>
        <v>22266.75</v>
      </c>
      <c r="CS103" s="255">
        <f>IF(OR($C103="Non-Labour",$C103="Labour-related"),IF(Inputs!$DT103=$F$1,Inputs!CS103,Inputs!CS103*'Key assumptions'!$H$118),$F103*N(AM103)*avg_hrs)</f>
        <v>22266.75</v>
      </c>
      <c r="CT103" s="255">
        <f>IF(OR($C103="Non-Labour",$C103="Labour-related"),IF(Inputs!$DT103=$F$1,Inputs!CT103,Inputs!CT103*'Key assumptions'!$H$118),$F103*N(AN103)*avg_hrs)</f>
        <v>22266.75</v>
      </c>
      <c r="CU103" s="255">
        <f>IF(OR($C103="Non-Labour",$C103="Labour-related"),IF(Inputs!$DT103=$F$1,Inputs!CU103,Inputs!CU103*'Key assumptions'!$H$118),$F103*N(AO103)*avg_hrs)</f>
        <v>22266.75</v>
      </c>
      <c r="CV103" s="255">
        <f>IF(OR($C103="Non-Labour",$C103="Labour-related"),IF(Inputs!$DT103=$F$1,Inputs!CV103,Inputs!CV103*'Key assumptions'!$H$118),$F103*N(AP103)*avg_hrs)</f>
        <v>22266.75</v>
      </c>
      <c r="CW103" s="255">
        <f>IF(OR($C103="Non-Labour",$C103="Labour-related"),IF(Inputs!$DT103=$F$1,Inputs!CW103,Inputs!CW103*'Key assumptions'!$H$118),$F103*N(AQ103)*avg_hrs)</f>
        <v>22266.75</v>
      </c>
      <c r="CX103" s="255">
        <f>IF(OR($C103="Non-Labour",$C103="Labour-related"),IF(Inputs!$DT103=$F$1,Inputs!CX103,Inputs!CX103*'Key assumptions'!$H$118),$F103*N(AR103)*avg_hrs)</f>
        <v>22266.75</v>
      </c>
      <c r="CY103" s="255">
        <f>IF(OR($C103="Non-Labour",$C103="Labour-related"),IF(Inputs!$DT103=$F$1,Inputs!CY103,Inputs!CY103*'Key assumptions'!$H$118),$F103*N(AS103)*avg_hrs)</f>
        <v>22266.75</v>
      </c>
      <c r="CZ103" s="255">
        <f>IF(OR($C103="Non-Labour",$C103="Labour-related"),IF(Inputs!$DT103=$F$1,Inputs!CZ103,Inputs!CZ103*'Key assumptions'!$H$118),$F103*N(AT103)*avg_hrs)</f>
        <v>0</v>
      </c>
      <c r="DA103" s="255">
        <f>IF(OR($C103="Non-Labour",$C103="Labour-related"),IF(Inputs!$DT103=$F$1,Inputs!DA103,Inputs!DA103*'Key assumptions'!$H$118),$F103*N(AU103)*avg_hrs)</f>
        <v>0</v>
      </c>
      <c r="DB103" s="255">
        <f>IF(OR($C103="Non-Labour",$C103="Labour-related"),IF(Inputs!$DT103=$F$1,Inputs!DB103,Inputs!DB103*'Key assumptions'!$H$118),$F103*N(AV103)*avg_hrs)</f>
        <v>0</v>
      </c>
      <c r="DC103" s="255">
        <f>IF(OR($C103="Non-Labour",$C103="Labour-related"),IF(Inputs!$DT103=$F$1,Inputs!DC103,Inputs!DC103*'Key assumptions'!$H$118),$F103*N(AW103)*avg_hrs)</f>
        <v>0</v>
      </c>
      <c r="DD103" s="255">
        <f>IF(OR($C103="Non-Labour",$C103="Labour-related"),IF(Inputs!$DT103=$F$1,Inputs!DD103,Inputs!DD103*'Key assumptions'!$H$118),$F103*N(AX103)*avg_hrs)</f>
        <v>0</v>
      </c>
      <c r="DE103" s="255">
        <f>IF(OR($C103="Non-Labour",$C103="Labour-related"),IF(Inputs!$DT103=$F$1,Inputs!DE103,Inputs!DE103*'Key assumptions'!$H$118),$F103*N(AY103)*avg_hrs)</f>
        <v>0</v>
      </c>
      <c r="DF103" s="255">
        <f>IF(OR($C103="Non-Labour",$C103="Labour-related"),IF(Inputs!$DT103=$F$1,Inputs!DF103,Inputs!DF103*'Key assumptions'!$H$118),$F103*N(AZ103)*avg_hrs)</f>
        <v>0</v>
      </c>
      <c r="DG103" s="255">
        <f>IF(OR($C103="Non-Labour",$C103="Labour-related"),IF(Inputs!$DT103=$F$1,Inputs!DG103,Inputs!DG103*'Key assumptions'!$H$118),$F103*N(BA103)*avg_hrs)</f>
        <v>0</v>
      </c>
      <c r="DH103" s="255">
        <f>IF(OR($C103="Non-Labour",$C103="Labour-related"),IF(Inputs!$DT103=$F$1,Inputs!DH103,Inputs!DH103*'Key assumptions'!$H$118),$F103*N(BB103)*avg_hrs)</f>
        <v>0</v>
      </c>
      <c r="DI103" s="255">
        <f>IF(OR($C103="Non-Labour",$C103="Labour-related"),IF(Inputs!$DT103=$F$1,Inputs!DI103,Inputs!DI103*'Key assumptions'!$H$118),$F103*N(BC103)*avg_hrs)</f>
        <v>0</v>
      </c>
      <c r="DJ103" s="255">
        <f>IF(OR($C103="Non-Labour",$C103="Labour-related"),IF(Inputs!$DT103=$F$1,Inputs!DJ103,Inputs!DJ103*'Key assumptions'!$H$118),$F103*N(BD103)*avg_hrs)</f>
        <v>0</v>
      </c>
      <c r="DK103" s="255">
        <f>IF(OR($C103="Non-Labour",$C103="Labour-related"),IF(Inputs!$DT103=$F$1,Inputs!DK103,Inputs!DK103*'Key assumptions'!$H$118),$F103*N(BE103)*avg_hrs)</f>
        <v>0</v>
      </c>
      <c r="DL103" s="255">
        <f>IF(OR($C103="Non-Labour",$C103="Labour-related"),IF(Inputs!$DT103=$F$1,Inputs!DL103,Inputs!DL103*'Key assumptions'!$H$118),$F103*N(BF103)*avg_hrs)</f>
        <v>0</v>
      </c>
      <c r="DM103" s="255">
        <f>IF(OR($C103="Non-Labour",$C103="Labour-related"),IF(Inputs!$DT103=$F$1,Inputs!DM103,Inputs!DM103*'Key assumptions'!$H$118),$F103*N(BG103)*avg_hrs)</f>
        <v>0</v>
      </c>
      <c r="DN103" s="255">
        <f>IF(OR($C103="Non-Labour",$C103="Labour-related"),IF(Inputs!$DT103=$F$1,Inputs!DN103,Inputs!DN103*'Key assumptions'!$H$118),$F103*N(BH103)*avg_hrs)</f>
        <v>0</v>
      </c>
      <c r="DO103" s="255">
        <f>IF(OR($C103="Non-Labour",$C103="Labour-related"),IF(Inputs!$DT103=$F$1,Inputs!DO103,Inputs!DO103*'Key assumptions'!$H$118),$F103*N(BI103)*avg_hrs)</f>
        <v>0</v>
      </c>
      <c r="DP103" s="255">
        <f>IF(OR($C103="Non-Labour",$C103="Labour-related"),IF(Inputs!$DT103=$F$1,Inputs!DP103,Inputs!DP103*'Key assumptions'!$H$118),$F103*N(BJ103)*avg_hrs)</f>
        <v>0</v>
      </c>
      <c r="DQ103" s="255">
        <f>IF(OR($C103="Non-Labour",$C103="Labour-related"),IF(Inputs!$DT103=$F$1,Inputs!DQ103,Inputs!DQ103*'Key assumptions'!$H$118),$F103*N(BK103)*avg_hrs)</f>
        <v>0</v>
      </c>
      <c r="DR103" s="255">
        <f>IF(OR($C103="Non-Labour",$C103="Labour-related"),IF(Inputs!$DT103=$F$1,Inputs!DR103,Inputs!DR103*'Key assumptions'!$H$118),$F103*N(BL103)*avg_hrs)</f>
        <v>0</v>
      </c>
      <c r="DT103" s="133" t="s">
        <v>213</v>
      </c>
      <c r="DU103" s="304"/>
      <c r="DV103" s="304"/>
      <c r="DW103" s="304"/>
      <c r="DX103" s="304"/>
      <c r="DY103" s="304"/>
      <c r="DZ103" s="304"/>
      <c r="EA103" s="255">
        <v>0</v>
      </c>
      <c r="EB103" s="255">
        <v>0</v>
      </c>
      <c r="EC103" s="255">
        <v>155867.25</v>
      </c>
      <c r="ED103" s="255">
        <f t="shared" si="14"/>
        <v>111333.75</v>
      </c>
      <c r="EE103" s="255">
        <f t="shared" si="14"/>
        <v>0</v>
      </c>
      <c r="EF103" s="255">
        <f t="shared" si="12"/>
        <v>267201</v>
      </c>
    </row>
    <row r="104" spans="1:136" x14ac:dyDescent="0.4">
      <c r="A104" s="133" t="str">
        <f>Inputs!A104</f>
        <v>Project Development</v>
      </c>
      <c r="B104" s="133" t="str">
        <f>Inputs!B104</f>
        <v>N/A</v>
      </c>
      <c r="C104" s="133" t="str">
        <f>Inputs!C104</f>
        <v>Internal Labour</v>
      </c>
      <c r="D104" s="133">
        <f>Inputs!D104</f>
        <v>634997</v>
      </c>
      <c r="E104" s="133" t="str">
        <f>Inputs!E104</f>
        <v>Design - Control</v>
      </c>
      <c r="F104" s="290">
        <f>IF(Inputs!DT104=$F$1,Inputs!F104,
IF(Inputs!DT104='Key assumptions'!$E$118,Inputs!F104*'Key assumptions'!$H$118,Inputs!F104*'Key assumptions'!$H$119))</f>
        <v>211.36</v>
      </c>
      <c r="G104" s="290">
        <f>IF(Inputs!DT104=$F$1,Inputs!G104,Inputs!G104*'Key assumptions'!$H$118)</f>
        <v>92.578984837278099</v>
      </c>
      <c r="H104" s="281"/>
      <c r="I104" s="281"/>
      <c r="J104" s="281"/>
      <c r="K104" s="281"/>
      <c r="L104" s="281"/>
      <c r="M104" s="389" t="str">
        <f>Inputs!M104</f>
        <v>[C-i-C]</v>
      </c>
      <c r="N104" s="389" t="str">
        <f>Inputs!N104</f>
        <v>[C-i-C]</v>
      </c>
      <c r="O104" s="389" t="str">
        <f>Inputs!O104</f>
        <v>[C-i-C]</v>
      </c>
      <c r="P104" s="389" t="str">
        <f>Inputs!P104</f>
        <v>[C-i-C]</v>
      </c>
      <c r="Q104" s="389" t="str">
        <f>Inputs!Q104</f>
        <v>[C-i-C]</v>
      </c>
      <c r="R104" s="389" t="str">
        <f>Inputs!R104</f>
        <v>[C-i-C]</v>
      </c>
      <c r="S104" s="389" t="str">
        <f>Inputs!S104</f>
        <v>[C-i-C]</v>
      </c>
      <c r="T104" s="389" t="str">
        <f>Inputs!T104</f>
        <v>[C-i-C]</v>
      </c>
      <c r="U104" s="389" t="str">
        <f>Inputs!U104</f>
        <v>[C-i-C]</v>
      </c>
      <c r="V104" s="389" t="str">
        <f>Inputs!V104</f>
        <v>[C-i-C]</v>
      </c>
      <c r="W104" s="389" t="str">
        <f>Inputs!W104</f>
        <v>[C-i-C]</v>
      </c>
      <c r="X104" s="389" t="str">
        <f>Inputs!X104</f>
        <v>[C-i-C]</v>
      </c>
      <c r="Y104" s="389" t="str">
        <f>Inputs!Y104</f>
        <v>[C-i-C]</v>
      </c>
      <c r="Z104" s="389" t="str">
        <f>Inputs!Z104</f>
        <v>[C-i-C]</v>
      </c>
      <c r="AA104" s="389" t="str">
        <f>Inputs!AA104</f>
        <v>[C-i-C]</v>
      </c>
      <c r="AB104" s="389" t="str">
        <f>Inputs!AB104</f>
        <v>[C-i-C]</v>
      </c>
      <c r="AC104" s="389" t="str">
        <f>Inputs!AC104</f>
        <v>[C-i-C]</v>
      </c>
      <c r="AD104" s="389" t="str">
        <f>Inputs!AD104</f>
        <v>[C-i-C]</v>
      </c>
      <c r="AE104" s="389" t="str">
        <f>Inputs!AE104</f>
        <v>[C-i-C]</v>
      </c>
      <c r="AF104" s="389" t="str">
        <f>Inputs!AF104</f>
        <v>[C-i-C]</v>
      </c>
      <c r="AG104" s="389" t="str">
        <f>Inputs!AG104</f>
        <v>[C-i-C]</v>
      </c>
      <c r="AH104" s="389" t="str">
        <f>Inputs!AH104</f>
        <v>[C-i-C]</v>
      </c>
      <c r="AI104" s="254">
        <f>Inputs!AI104</f>
        <v>0.2</v>
      </c>
      <c r="AJ104" s="254">
        <f>Inputs!AJ104</f>
        <v>0.2</v>
      </c>
      <c r="AK104" s="254">
        <f>Inputs!AK104</f>
        <v>0.2</v>
      </c>
      <c r="AL104" s="254">
        <f>Inputs!AL104</f>
        <v>0.2</v>
      </c>
      <c r="AM104" s="254">
        <f>Inputs!AM104</f>
        <v>0.2</v>
      </c>
      <c r="AN104" s="254">
        <f>Inputs!AN104</f>
        <v>0.2</v>
      </c>
      <c r="AO104" s="254">
        <f>Inputs!AO104</f>
        <v>0.2</v>
      </c>
      <c r="AP104" s="254">
        <f>Inputs!AP104</f>
        <v>0.2</v>
      </c>
      <c r="AQ104" s="254">
        <f>Inputs!AQ104</f>
        <v>0.2</v>
      </c>
      <c r="AR104" s="254">
        <f>Inputs!AR104</f>
        <v>0.2</v>
      </c>
      <c r="AS104" s="254">
        <f>Inputs!AS104</f>
        <v>0.2</v>
      </c>
      <c r="AT104" s="254">
        <f>Inputs!AT104</f>
        <v>0</v>
      </c>
      <c r="AU104" s="254">
        <f>Inputs!AU104</f>
        <v>0</v>
      </c>
      <c r="AV104" s="254">
        <f>Inputs!AV104</f>
        <v>0</v>
      </c>
      <c r="AW104" s="254">
        <f>Inputs!AW104</f>
        <v>0</v>
      </c>
      <c r="AX104" s="254">
        <f>Inputs!AX104</f>
        <v>0</v>
      </c>
      <c r="AY104" s="254">
        <f>Inputs!AY104</f>
        <v>0</v>
      </c>
      <c r="AZ104" s="254">
        <f>Inputs!AZ104</f>
        <v>0</v>
      </c>
      <c r="BA104" s="254">
        <f>Inputs!BA104</f>
        <v>0</v>
      </c>
      <c r="BB104" s="254">
        <f>Inputs!BB104</f>
        <v>0</v>
      </c>
      <c r="BC104" s="254">
        <f>Inputs!BC104</f>
        <v>0</v>
      </c>
      <c r="BD104" s="254">
        <f>Inputs!BD104</f>
        <v>0</v>
      </c>
      <c r="BE104" s="254">
        <f>Inputs!BE104</f>
        <v>0</v>
      </c>
      <c r="BF104" s="254">
        <f>Inputs!BF104</f>
        <v>0</v>
      </c>
      <c r="BG104" s="254">
        <f>Inputs!BG104</f>
        <v>0</v>
      </c>
      <c r="BH104" s="254">
        <f>Inputs!BH104</f>
        <v>0</v>
      </c>
      <c r="BI104" s="254">
        <f>Inputs!BI104</f>
        <v>0</v>
      </c>
      <c r="BJ104" s="254">
        <f>Inputs!BJ104</f>
        <v>0</v>
      </c>
      <c r="BK104" s="254">
        <f>Inputs!BK104</f>
        <v>0</v>
      </c>
      <c r="BL104" s="254">
        <f>Inputs!BL104</f>
        <v>0</v>
      </c>
      <c r="BN104" s="255">
        <f>IF(OR($C104="Non-Labour",$C104="Labour-related"),IF(Inputs!$DT104=$F$1,Inputs!BN104,Inputs!BN104*'Key assumptions'!$H$118),$F104*N(H104)*avg_hrs)</f>
        <v>0</v>
      </c>
      <c r="BO104" s="255">
        <f>IF(OR($C104="Non-Labour",$C104="Labour-related"),IF(Inputs!$DT104=$F$1,Inputs!BO104,Inputs!BO104*'Key assumptions'!$H$118),$F104*N(I104)*avg_hrs)</f>
        <v>0</v>
      </c>
      <c r="BP104" s="255">
        <f>IF(OR($C104="Non-Labour",$C104="Labour-related"),IF(Inputs!$DT104=$F$1,Inputs!BP104,Inputs!BP104*'Key assumptions'!$H$118),$F104*N(J104)*avg_hrs)</f>
        <v>0</v>
      </c>
      <c r="BQ104" s="255">
        <f>IF(OR($C104="Non-Labour",$C104="Labour-related"),IF(Inputs!$DT104=$F$1,Inputs!BQ104,Inputs!BQ104*'Key assumptions'!$H$118),$F104*N(K104)*avg_hrs)</f>
        <v>0</v>
      </c>
      <c r="BR104" s="255">
        <f>IF(OR($C104="Non-Labour",$C104="Labour-related"),IF(Inputs!$DT104=$F$1,Inputs!BR104,Inputs!BR104*'Key assumptions'!$H$118),$F104*N(L104)*avg_hrs)</f>
        <v>0</v>
      </c>
      <c r="BS104" s="390" t="s">
        <v>411</v>
      </c>
      <c r="BT104" s="390" t="s">
        <v>411</v>
      </c>
      <c r="BU104" s="390" t="s">
        <v>411</v>
      </c>
      <c r="BV104" s="390" t="s">
        <v>411</v>
      </c>
      <c r="BW104" s="390" t="s">
        <v>411</v>
      </c>
      <c r="BX104" s="390" t="s">
        <v>411</v>
      </c>
      <c r="BY104" s="390" t="s">
        <v>411</v>
      </c>
      <c r="BZ104" s="390" t="s">
        <v>411</v>
      </c>
      <c r="CA104" s="390" t="s">
        <v>411</v>
      </c>
      <c r="CB104" s="390" t="s">
        <v>411</v>
      </c>
      <c r="CC104" s="390" t="s">
        <v>411</v>
      </c>
      <c r="CD104" s="390" t="s">
        <v>411</v>
      </c>
      <c r="CE104" s="390" t="s">
        <v>411</v>
      </c>
      <c r="CF104" s="390" t="s">
        <v>411</v>
      </c>
      <c r="CG104" s="390" t="s">
        <v>411</v>
      </c>
      <c r="CH104" s="390" t="s">
        <v>411</v>
      </c>
      <c r="CI104" s="390" t="s">
        <v>411</v>
      </c>
      <c r="CJ104" s="390" t="s">
        <v>411</v>
      </c>
      <c r="CK104" s="390" t="s">
        <v>411</v>
      </c>
      <c r="CL104" s="390" t="s">
        <v>411</v>
      </c>
      <c r="CM104" s="390" t="s">
        <v>411</v>
      </c>
      <c r="CN104" s="390" t="s">
        <v>411</v>
      </c>
      <c r="CO104" s="255">
        <f>IF(OR($C104="Non-Labour",$C104="Labour-related"),IF(Inputs!$DT104=$F$1,Inputs!CO104,Inputs!CO104*'Key assumptions'!$H$118),$F104*N(AI104)*avg_hrs)</f>
        <v>6340.8000000000011</v>
      </c>
      <c r="CP104" s="255">
        <f>IF(OR($C104="Non-Labour",$C104="Labour-related"),IF(Inputs!$DT104=$F$1,Inputs!CP104,Inputs!CP104*'Key assumptions'!$H$118),$F104*N(AJ104)*avg_hrs)</f>
        <v>6340.8000000000011</v>
      </c>
      <c r="CQ104" s="255">
        <f>IF(OR($C104="Non-Labour",$C104="Labour-related"),IF(Inputs!$DT104=$F$1,Inputs!CQ104,Inputs!CQ104*'Key assumptions'!$H$118),$F104*N(AK104)*avg_hrs)</f>
        <v>6340.8000000000011</v>
      </c>
      <c r="CR104" s="255">
        <f>IF(OR($C104="Non-Labour",$C104="Labour-related"),IF(Inputs!$DT104=$F$1,Inputs!CR104,Inputs!CR104*'Key assumptions'!$H$118),$F104*N(AL104)*avg_hrs)</f>
        <v>6340.8000000000011</v>
      </c>
      <c r="CS104" s="255">
        <f>IF(OR($C104="Non-Labour",$C104="Labour-related"),IF(Inputs!$DT104=$F$1,Inputs!CS104,Inputs!CS104*'Key assumptions'!$H$118),$F104*N(AM104)*avg_hrs)</f>
        <v>6340.8000000000011</v>
      </c>
      <c r="CT104" s="255">
        <f>IF(OR($C104="Non-Labour",$C104="Labour-related"),IF(Inputs!$DT104=$F$1,Inputs!CT104,Inputs!CT104*'Key assumptions'!$H$118),$F104*N(AN104)*avg_hrs)</f>
        <v>6340.8000000000011</v>
      </c>
      <c r="CU104" s="255">
        <f>IF(OR($C104="Non-Labour",$C104="Labour-related"),IF(Inputs!$DT104=$F$1,Inputs!CU104,Inputs!CU104*'Key assumptions'!$H$118),$F104*N(AO104)*avg_hrs)</f>
        <v>6340.8000000000011</v>
      </c>
      <c r="CV104" s="255">
        <f>IF(OR($C104="Non-Labour",$C104="Labour-related"),IF(Inputs!$DT104=$F$1,Inputs!CV104,Inputs!CV104*'Key assumptions'!$H$118),$F104*N(AP104)*avg_hrs)</f>
        <v>6340.8000000000011</v>
      </c>
      <c r="CW104" s="255">
        <f>IF(OR($C104="Non-Labour",$C104="Labour-related"),IF(Inputs!$DT104=$F$1,Inputs!CW104,Inputs!CW104*'Key assumptions'!$H$118),$F104*N(AQ104)*avg_hrs)</f>
        <v>6340.8000000000011</v>
      </c>
      <c r="CX104" s="255">
        <f>IF(OR($C104="Non-Labour",$C104="Labour-related"),IF(Inputs!$DT104=$F$1,Inputs!CX104,Inputs!CX104*'Key assumptions'!$H$118),$F104*N(AR104)*avg_hrs)</f>
        <v>6340.8000000000011</v>
      </c>
      <c r="CY104" s="255">
        <f>IF(OR($C104="Non-Labour",$C104="Labour-related"),IF(Inputs!$DT104=$F$1,Inputs!CY104,Inputs!CY104*'Key assumptions'!$H$118),$F104*N(AS104)*avg_hrs)</f>
        <v>6340.8000000000011</v>
      </c>
      <c r="CZ104" s="255">
        <f>IF(OR($C104="Non-Labour",$C104="Labour-related"),IF(Inputs!$DT104=$F$1,Inputs!CZ104,Inputs!CZ104*'Key assumptions'!$H$118),$F104*N(AT104)*avg_hrs)</f>
        <v>0</v>
      </c>
      <c r="DA104" s="255">
        <f>IF(OR($C104="Non-Labour",$C104="Labour-related"),IF(Inputs!$DT104=$F$1,Inputs!DA104,Inputs!DA104*'Key assumptions'!$H$118),$F104*N(AU104)*avg_hrs)</f>
        <v>0</v>
      </c>
      <c r="DB104" s="255">
        <f>IF(OR($C104="Non-Labour",$C104="Labour-related"),IF(Inputs!$DT104=$F$1,Inputs!DB104,Inputs!DB104*'Key assumptions'!$H$118),$F104*N(AV104)*avg_hrs)</f>
        <v>0</v>
      </c>
      <c r="DC104" s="255">
        <f>IF(OR($C104="Non-Labour",$C104="Labour-related"),IF(Inputs!$DT104=$F$1,Inputs!DC104,Inputs!DC104*'Key assumptions'!$H$118),$F104*N(AW104)*avg_hrs)</f>
        <v>0</v>
      </c>
      <c r="DD104" s="255">
        <f>IF(OR($C104="Non-Labour",$C104="Labour-related"),IF(Inputs!$DT104=$F$1,Inputs!DD104,Inputs!DD104*'Key assumptions'!$H$118),$F104*N(AX104)*avg_hrs)</f>
        <v>0</v>
      </c>
      <c r="DE104" s="255">
        <f>IF(OR($C104="Non-Labour",$C104="Labour-related"),IF(Inputs!$DT104=$F$1,Inputs!DE104,Inputs!DE104*'Key assumptions'!$H$118),$F104*N(AY104)*avg_hrs)</f>
        <v>0</v>
      </c>
      <c r="DF104" s="255">
        <f>IF(OR($C104="Non-Labour",$C104="Labour-related"),IF(Inputs!$DT104=$F$1,Inputs!DF104,Inputs!DF104*'Key assumptions'!$H$118),$F104*N(AZ104)*avg_hrs)</f>
        <v>0</v>
      </c>
      <c r="DG104" s="255">
        <f>IF(OR($C104="Non-Labour",$C104="Labour-related"),IF(Inputs!$DT104=$F$1,Inputs!DG104,Inputs!DG104*'Key assumptions'!$H$118),$F104*N(BA104)*avg_hrs)</f>
        <v>0</v>
      </c>
      <c r="DH104" s="255">
        <f>IF(OR($C104="Non-Labour",$C104="Labour-related"),IF(Inputs!$DT104=$F$1,Inputs!DH104,Inputs!DH104*'Key assumptions'!$H$118),$F104*N(BB104)*avg_hrs)</f>
        <v>0</v>
      </c>
      <c r="DI104" s="255">
        <f>IF(OR($C104="Non-Labour",$C104="Labour-related"),IF(Inputs!$DT104=$F$1,Inputs!DI104,Inputs!DI104*'Key assumptions'!$H$118),$F104*N(BC104)*avg_hrs)</f>
        <v>0</v>
      </c>
      <c r="DJ104" s="255">
        <f>IF(OR($C104="Non-Labour",$C104="Labour-related"),IF(Inputs!$DT104=$F$1,Inputs!DJ104,Inputs!DJ104*'Key assumptions'!$H$118),$F104*N(BD104)*avg_hrs)</f>
        <v>0</v>
      </c>
      <c r="DK104" s="255">
        <f>IF(OR($C104="Non-Labour",$C104="Labour-related"),IF(Inputs!$DT104=$F$1,Inputs!DK104,Inputs!DK104*'Key assumptions'!$H$118),$F104*N(BE104)*avg_hrs)</f>
        <v>0</v>
      </c>
      <c r="DL104" s="255">
        <f>IF(OR($C104="Non-Labour",$C104="Labour-related"),IF(Inputs!$DT104=$F$1,Inputs!DL104,Inputs!DL104*'Key assumptions'!$H$118),$F104*N(BF104)*avg_hrs)</f>
        <v>0</v>
      </c>
      <c r="DM104" s="255">
        <f>IF(OR($C104="Non-Labour",$C104="Labour-related"),IF(Inputs!$DT104=$F$1,Inputs!DM104,Inputs!DM104*'Key assumptions'!$H$118),$F104*N(BG104)*avg_hrs)</f>
        <v>0</v>
      </c>
      <c r="DN104" s="255">
        <f>IF(OR($C104="Non-Labour",$C104="Labour-related"),IF(Inputs!$DT104=$F$1,Inputs!DN104,Inputs!DN104*'Key assumptions'!$H$118),$F104*N(BH104)*avg_hrs)</f>
        <v>0</v>
      </c>
      <c r="DO104" s="255">
        <f>IF(OR($C104="Non-Labour",$C104="Labour-related"),IF(Inputs!$DT104=$F$1,Inputs!DO104,Inputs!DO104*'Key assumptions'!$H$118),$F104*N(BI104)*avg_hrs)</f>
        <v>0</v>
      </c>
      <c r="DP104" s="255">
        <f>IF(OR($C104="Non-Labour",$C104="Labour-related"),IF(Inputs!$DT104=$F$1,Inputs!DP104,Inputs!DP104*'Key assumptions'!$H$118),$F104*N(BJ104)*avg_hrs)</f>
        <v>0</v>
      </c>
      <c r="DQ104" s="255">
        <f>IF(OR($C104="Non-Labour",$C104="Labour-related"),IF(Inputs!$DT104=$F$1,Inputs!DQ104,Inputs!DQ104*'Key assumptions'!$H$118),$F104*N(BK104)*avg_hrs)</f>
        <v>0</v>
      </c>
      <c r="DR104" s="255">
        <f>IF(OR($C104="Non-Labour",$C104="Labour-related"),IF(Inputs!$DT104=$F$1,Inputs!DR104,Inputs!DR104*'Key assumptions'!$H$118),$F104*N(BL104)*avg_hrs)</f>
        <v>0</v>
      </c>
      <c r="DT104" s="133" t="s">
        <v>213</v>
      </c>
      <c r="DU104" s="304"/>
      <c r="DV104" s="304"/>
      <c r="DW104" s="304"/>
      <c r="DX104" s="304"/>
      <c r="DY104" s="304"/>
      <c r="DZ104" s="304"/>
      <c r="EA104" s="255">
        <v>0</v>
      </c>
      <c r="EB104" s="255">
        <v>0</v>
      </c>
      <c r="EC104" s="255">
        <v>44385.600000000013</v>
      </c>
      <c r="ED104" s="255">
        <f t="shared" si="14"/>
        <v>31704.000000000007</v>
      </c>
      <c r="EE104" s="255">
        <f t="shared" si="14"/>
        <v>0</v>
      </c>
      <c r="EF104" s="255">
        <f t="shared" si="12"/>
        <v>76089.60000000002</v>
      </c>
    </row>
    <row r="105" spans="1:136" x14ac:dyDescent="0.4">
      <c r="A105" s="133" t="str">
        <f>Inputs!A105</f>
        <v>Project Development</v>
      </c>
      <c r="B105" s="133" t="str">
        <f>Inputs!B105</f>
        <v>N/A</v>
      </c>
      <c r="C105" s="133" t="str">
        <f>Inputs!C105</f>
        <v>Internal Labour</v>
      </c>
      <c r="D105" s="133">
        <f>Inputs!D105</f>
        <v>634997</v>
      </c>
      <c r="E105" s="133" t="str">
        <f>Inputs!E105</f>
        <v>Senior Designer - HV</v>
      </c>
      <c r="F105" s="290">
        <f>IF(Inputs!DT105=$F$1,Inputs!F105,
IF(Inputs!DT105='Key assumptions'!$E$118,Inputs!F105*'Key assumptions'!$H$118,Inputs!F105*'Key assumptions'!$H$119))</f>
        <v>272.37</v>
      </c>
      <c r="G105" s="290">
        <f>IF(Inputs!DT105=$F$1,Inputs!G105,Inputs!G105*'Key assumptions'!$H$118)</f>
        <v>121.7</v>
      </c>
      <c r="H105" s="281"/>
      <c r="I105" s="281"/>
      <c r="J105" s="281"/>
      <c r="K105" s="281"/>
      <c r="L105" s="281"/>
      <c r="M105" s="389" t="str">
        <f>Inputs!M105</f>
        <v>[C-i-C]</v>
      </c>
      <c r="N105" s="389" t="str">
        <f>Inputs!N105</f>
        <v>[C-i-C]</v>
      </c>
      <c r="O105" s="389" t="str">
        <f>Inputs!O105</f>
        <v>[C-i-C]</v>
      </c>
      <c r="P105" s="389" t="str">
        <f>Inputs!P105</f>
        <v>[C-i-C]</v>
      </c>
      <c r="Q105" s="389" t="str">
        <f>Inputs!Q105</f>
        <v>[C-i-C]</v>
      </c>
      <c r="R105" s="389" t="str">
        <f>Inputs!R105</f>
        <v>[C-i-C]</v>
      </c>
      <c r="S105" s="389" t="str">
        <f>Inputs!S105</f>
        <v>[C-i-C]</v>
      </c>
      <c r="T105" s="389" t="str">
        <f>Inputs!T105</f>
        <v>[C-i-C]</v>
      </c>
      <c r="U105" s="389" t="str">
        <f>Inputs!U105</f>
        <v>[C-i-C]</v>
      </c>
      <c r="V105" s="389" t="str">
        <f>Inputs!V105</f>
        <v>[C-i-C]</v>
      </c>
      <c r="W105" s="389" t="str">
        <f>Inputs!W105</f>
        <v>[C-i-C]</v>
      </c>
      <c r="X105" s="389" t="str">
        <f>Inputs!X105</f>
        <v>[C-i-C]</v>
      </c>
      <c r="Y105" s="389" t="str">
        <f>Inputs!Y105</f>
        <v>[C-i-C]</v>
      </c>
      <c r="Z105" s="389" t="str">
        <f>Inputs!Z105</f>
        <v>[C-i-C]</v>
      </c>
      <c r="AA105" s="389" t="str">
        <f>Inputs!AA105</f>
        <v>[C-i-C]</v>
      </c>
      <c r="AB105" s="389" t="str">
        <f>Inputs!AB105</f>
        <v>[C-i-C]</v>
      </c>
      <c r="AC105" s="389" t="str">
        <f>Inputs!AC105</f>
        <v>[C-i-C]</v>
      </c>
      <c r="AD105" s="389" t="str">
        <f>Inputs!AD105</f>
        <v>[C-i-C]</v>
      </c>
      <c r="AE105" s="389" t="str">
        <f>Inputs!AE105</f>
        <v>[C-i-C]</v>
      </c>
      <c r="AF105" s="389" t="str">
        <f>Inputs!AF105</f>
        <v>[C-i-C]</v>
      </c>
      <c r="AG105" s="389" t="str">
        <f>Inputs!AG105</f>
        <v>[C-i-C]</v>
      </c>
      <c r="AH105" s="389" t="str">
        <f>Inputs!AH105</f>
        <v>[C-i-C]</v>
      </c>
      <c r="AI105" s="254">
        <f>Inputs!AI105</f>
        <v>0.1</v>
      </c>
      <c r="AJ105" s="254">
        <f>Inputs!AJ105</f>
        <v>0.1</v>
      </c>
      <c r="AK105" s="254">
        <f>Inputs!AK105</f>
        <v>0.1</v>
      </c>
      <c r="AL105" s="254">
        <f>Inputs!AL105</f>
        <v>0.1</v>
      </c>
      <c r="AM105" s="254">
        <f>Inputs!AM105</f>
        <v>0.1</v>
      </c>
      <c r="AN105" s="254">
        <f>Inputs!AN105</f>
        <v>0.1</v>
      </c>
      <c r="AO105" s="254">
        <f>Inputs!AO105</f>
        <v>0.1</v>
      </c>
      <c r="AP105" s="254">
        <f>Inputs!AP105</f>
        <v>0.1</v>
      </c>
      <c r="AQ105" s="254">
        <f>Inputs!AQ105</f>
        <v>0.1</v>
      </c>
      <c r="AR105" s="254">
        <f>Inputs!AR105</f>
        <v>0.1</v>
      </c>
      <c r="AS105" s="254">
        <f>Inputs!AS105</f>
        <v>0.1</v>
      </c>
      <c r="AT105" s="254">
        <f>Inputs!AT105</f>
        <v>0</v>
      </c>
      <c r="AU105" s="254">
        <f>Inputs!AU105</f>
        <v>0</v>
      </c>
      <c r="AV105" s="254">
        <f>Inputs!AV105</f>
        <v>0</v>
      </c>
      <c r="AW105" s="254">
        <f>Inputs!AW105</f>
        <v>0</v>
      </c>
      <c r="AX105" s="254">
        <f>Inputs!AX105</f>
        <v>0</v>
      </c>
      <c r="AY105" s="254">
        <f>Inputs!AY105</f>
        <v>0</v>
      </c>
      <c r="AZ105" s="254">
        <f>Inputs!AZ105</f>
        <v>0</v>
      </c>
      <c r="BA105" s="254">
        <f>Inputs!BA105</f>
        <v>0</v>
      </c>
      <c r="BB105" s="254">
        <f>Inputs!BB105</f>
        <v>0</v>
      </c>
      <c r="BC105" s="254">
        <f>Inputs!BC105</f>
        <v>0</v>
      </c>
      <c r="BD105" s="254">
        <f>Inputs!BD105</f>
        <v>0</v>
      </c>
      <c r="BE105" s="254">
        <f>Inputs!BE105</f>
        <v>0</v>
      </c>
      <c r="BF105" s="254">
        <f>Inputs!BF105</f>
        <v>0</v>
      </c>
      <c r="BG105" s="254">
        <f>Inputs!BG105</f>
        <v>0</v>
      </c>
      <c r="BH105" s="254">
        <f>Inputs!BH105</f>
        <v>0</v>
      </c>
      <c r="BI105" s="254">
        <f>Inputs!BI105</f>
        <v>0</v>
      </c>
      <c r="BJ105" s="254">
        <f>Inputs!BJ105</f>
        <v>0</v>
      </c>
      <c r="BK105" s="254">
        <f>Inputs!BK105</f>
        <v>0</v>
      </c>
      <c r="BL105" s="254">
        <f>Inputs!BL105</f>
        <v>0</v>
      </c>
      <c r="BN105" s="255">
        <f>IF(OR($C105="Non-Labour",$C105="Labour-related"),IF(Inputs!$DT105=$F$1,Inputs!BN105,Inputs!BN105*'Key assumptions'!$H$118),$F105*N(H105)*avg_hrs)</f>
        <v>0</v>
      </c>
      <c r="BO105" s="255">
        <f>IF(OR($C105="Non-Labour",$C105="Labour-related"),IF(Inputs!$DT105=$F$1,Inputs!BO105,Inputs!BO105*'Key assumptions'!$H$118),$F105*N(I105)*avg_hrs)</f>
        <v>0</v>
      </c>
      <c r="BP105" s="255">
        <f>IF(OR($C105="Non-Labour",$C105="Labour-related"),IF(Inputs!$DT105=$F$1,Inputs!BP105,Inputs!BP105*'Key assumptions'!$H$118),$F105*N(J105)*avg_hrs)</f>
        <v>0</v>
      </c>
      <c r="BQ105" s="255">
        <f>IF(OR($C105="Non-Labour",$C105="Labour-related"),IF(Inputs!$DT105=$F$1,Inputs!BQ105,Inputs!BQ105*'Key assumptions'!$H$118),$F105*N(K105)*avg_hrs)</f>
        <v>0</v>
      </c>
      <c r="BR105" s="255">
        <f>IF(OR($C105="Non-Labour",$C105="Labour-related"),IF(Inputs!$DT105=$F$1,Inputs!BR105,Inputs!BR105*'Key assumptions'!$H$118),$F105*N(L105)*avg_hrs)</f>
        <v>0</v>
      </c>
      <c r="BS105" s="390" t="s">
        <v>411</v>
      </c>
      <c r="BT105" s="390" t="s">
        <v>411</v>
      </c>
      <c r="BU105" s="390" t="s">
        <v>411</v>
      </c>
      <c r="BV105" s="390" t="s">
        <v>411</v>
      </c>
      <c r="BW105" s="390" t="s">
        <v>411</v>
      </c>
      <c r="BX105" s="390" t="s">
        <v>411</v>
      </c>
      <c r="BY105" s="390" t="s">
        <v>411</v>
      </c>
      <c r="BZ105" s="390" t="s">
        <v>411</v>
      </c>
      <c r="CA105" s="390" t="s">
        <v>411</v>
      </c>
      <c r="CB105" s="390" t="s">
        <v>411</v>
      </c>
      <c r="CC105" s="390" t="s">
        <v>411</v>
      </c>
      <c r="CD105" s="390" t="s">
        <v>411</v>
      </c>
      <c r="CE105" s="390" t="s">
        <v>411</v>
      </c>
      <c r="CF105" s="390" t="s">
        <v>411</v>
      </c>
      <c r="CG105" s="390" t="s">
        <v>411</v>
      </c>
      <c r="CH105" s="390" t="s">
        <v>411</v>
      </c>
      <c r="CI105" s="390" t="s">
        <v>411</v>
      </c>
      <c r="CJ105" s="390" t="s">
        <v>411</v>
      </c>
      <c r="CK105" s="390" t="s">
        <v>411</v>
      </c>
      <c r="CL105" s="390" t="s">
        <v>411</v>
      </c>
      <c r="CM105" s="390" t="s">
        <v>411</v>
      </c>
      <c r="CN105" s="390" t="s">
        <v>411</v>
      </c>
      <c r="CO105" s="255">
        <f>IF(OR($C105="Non-Labour",$C105="Labour-related"),IF(Inputs!$DT105=$F$1,Inputs!CO105,Inputs!CO105*'Key assumptions'!$H$118),$F105*N(AI105)*avg_hrs)</f>
        <v>4085.55</v>
      </c>
      <c r="CP105" s="255">
        <f>IF(OR($C105="Non-Labour",$C105="Labour-related"),IF(Inputs!$DT105=$F$1,Inputs!CP105,Inputs!CP105*'Key assumptions'!$H$118),$F105*N(AJ105)*avg_hrs)</f>
        <v>4085.55</v>
      </c>
      <c r="CQ105" s="255">
        <f>IF(OR($C105="Non-Labour",$C105="Labour-related"),IF(Inputs!$DT105=$F$1,Inputs!CQ105,Inputs!CQ105*'Key assumptions'!$H$118),$F105*N(AK105)*avg_hrs)</f>
        <v>4085.55</v>
      </c>
      <c r="CR105" s="255">
        <f>IF(OR($C105="Non-Labour",$C105="Labour-related"),IF(Inputs!$DT105=$F$1,Inputs!CR105,Inputs!CR105*'Key assumptions'!$H$118),$F105*N(AL105)*avg_hrs)</f>
        <v>4085.55</v>
      </c>
      <c r="CS105" s="255">
        <f>IF(OR($C105="Non-Labour",$C105="Labour-related"),IF(Inputs!$DT105=$F$1,Inputs!CS105,Inputs!CS105*'Key assumptions'!$H$118),$F105*N(AM105)*avg_hrs)</f>
        <v>4085.55</v>
      </c>
      <c r="CT105" s="255">
        <f>IF(OR($C105="Non-Labour",$C105="Labour-related"),IF(Inputs!$DT105=$F$1,Inputs!CT105,Inputs!CT105*'Key assumptions'!$H$118),$F105*N(AN105)*avg_hrs)</f>
        <v>4085.55</v>
      </c>
      <c r="CU105" s="255">
        <f>IF(OR($C105="Non-Labour",$C105="Labour-related"),IF(Inputs!$DT105=$F$1,Inputs!CU105,Inputs!CU105*'Key assumptions'!$H$118),$F105*N(AO105)*avg_hrs)</f>
        <v>4085.55</v>
      </c>
      <c r="CV105" s="255">
        <f>IF(OR($C105="Non-Labour",$C105="Labour-related"),IF(Inputs!$DT105=$F$1,Inputs!CV105,Inputs!CV105*'Key assumptions'!$H$118),$F105*N(AP105)*avg_hrs)</f>
        <v>4085.55</v>
      </c>
      <c r="CW105" s="255">
        <f>IF(OR($C105="Non-Labour",$C105="Labour-related"),IF(Inputs!$DT105=$F$1,Inputs!CW105,Inputs!CW105*'Key assumptions'!$H$118),$F105*N(AQ105)*avg_hrs)</f>
        <v>4085.55</v>
      </c>
      <c r="CX105" s="255">
        <f>IF(OR($C105="Non-Labour",$C105="Labour-related"),IF(Inputs!$DT105=$F$1,Inputs!CX105,Inputs!CX105*'Key assumptions'!$H$118),$F105*N(AR105)*avg_hrs)</f>
        <v>4085.55</v>
      </c>
      <c r="CY105" s="255">
        <f>IF(OR($C105="Non-Labour",$C105="Labour-related"),IF(Inputs!$DT105=$F$1,Inputs!CY105,Inputs!CY105*'Key assumptions'!$H$118),$F105*N(AS105)*avg_hrs)</f>
        <v>4085.55</v>
      </c>
      <c r="CZ105" s="255">
        <f>IF(OR($C105="Non-Labour",$C105="Labour-related"),IF(Inputs!$DT105=$F$1,Inputs!CZ105,Inputs!CZ105*'Key assumptions'!$H$118),$F105*N(AT105)*avg_hrs)</f>
        <v>0</v>
      </c>
      <c r="DA105" s="255">
        <f>IF(OR($C105="Non-Labour",$C105="Labour-related"),IF(Inputs!$DT105=$F$1,Inputs!DA105,Inputs!DA105*'Key assumptions'!$H$118),$F105*N(AU105)*avg_hrs)</f>
        <v>0</v>
      </c>
      <c r="DB105" s="255">
        <f>IF(OR($C105="Non-Labour",$C105="Labour-related"),IF(Inputs!$DT105=$F$1,Inputs!DB105,Inputs!DB105*'Key assumptions'!$H$118),$F105*N(AV105)*avg_hrs)</f>
        <v>0</v>
      </c>
      <c r="DC105" s="255">
        <f>IF(OR($C105="Non-Labour",$C105="Labour-related"),IF(Inputs!$DT105=$F$1,Inputs!DC105,Inputs!DC105*'Key assumptions'!$H$118),$F105*N(AW105)*avg_hrs)</f>
        <v>0</v>
      </c>
      <c r="DD105" s="255">
        <f>IF(OR($C105="Non-Labour",$C105="Labour-related"),IF(Inputs!$DT105=$F$1,Inputs!DD105,Inputs!DD105*'Key assumptions'!$H$118),$F105*N(AX105)*avg_hrs)</f>
        <v>0</v>
      </c>
      <c r="DE105" s="255">
        <f>IF(OR($C105="Non-Labour",$C105="Labour-related"),IF(Inputs!$DT105=$F$1,Inputs!DE105,Inputs!DE105*'Key assumptions'!$H$118),$F105*N(AY105)*avg_hrs)</f>
        <v>0</v>
      </c>
      <c r="DF105" s="255">
        <f>IF(OR($C105="Non-Labour",$C105="Labour-related"),IF(Inputs!$DT105=$F$1,Inputs!DF105,Inputs!DF105*'Key assumptions'!$H$118),$F105*N(AZ105)*avg_hrs)</f>
        <v>0</v>
      </c>
      <c r="DG105" s="255">
        <f>IF(OR($C105="Non-Labour",$C105="Labour-related"),IF(Inputs!$DT105=$F$1,Inputs!DG105,Inputs!DG105*'Key assumptions'!$H$118),$F105*N(BA105)*avg_hrs)</f>
        <v>0</v>
      </c>
      <c r="DH105" s="255">
        <f>IF(OR($C105="Non-Labour",$C105="Labour-related"),IF(Inputs!$DT105=$F$1,Inputs!DH105,Inputs!DH105*'Key assumptions'!$H$118),$F105*N(BB105)*avg_hrs)</f>
        <v>0</v>
      </c>
      <c r="DI105" s="255">
        <f>IF(OR($C105="Non-Labour",$C105="Labour-related"),IF(Inputs!$DT105=$F$1,Inputs!DI105,Inputs!DI105*'Key assumptions'!$H$118),$F105*N(BC105)*avg_hrs)</f>
        <v>0</v>
      </c>
      <c r="DJ105" s="255">
        <f>IF(OR($C105="Non-Labour",$C105="Labour-related"),IF(Inputs!$DT105=$F$1,Inputs!DJ105,Inputs!DJ105*'Key assumptions'!$H$118),$F105*N(BD105)*avg_hrs)</f>
        <v>0</v>
      </c>
      <c r="DK105" s="255">
        <f>IF(OR($C105="Non-Labour",$C105="Labour-related"),IF(Inputs!$DT105=$F$1,Inputs!DK105,Inputs!DK105*'Key assumptions'!$H$118),$F105*N(BE105)*avg_hrs)</f>
        <v>0</v>
      </c>
      <c r="DL105" s="255">
        <f>IF(OR($C105="Non-Labour",$C105="Labour-related"),IF(Inputs!$DT105=$F$1,Inputs!DL105,Inputs!DL105*'Key assumptions'!$H$118),$F105*N(BF105)*avg_hrs)</f>
        <v>0</v>
      </c>
      <c r="DM105" s="255">
        <f>IF(OR($C105="Non-Labour",$C105="Labour-related"),IF(Inputs!$DT105=$F$1,Inputs!DM105,Inputs!DM105*'Key assumptions'!$H$118),$F105*N(BG105)*avg_hrs)</f>
        <v>0</v>
      </c>
      <c r="DN105" s="255">
        <f>IF(OR($C105="Non-Labour",$C105="Labour-related"),IF(Inputs!$DT105=$F$1,Inputs!DN105,Inputs!DN105*'Key assumptions'!$H$118),$F105*N(BH105)*avg_hrs)</f>
        <v>0</v>
      </c>
      <c r="DO105" s="255">
        <f>IF(OR($C105="Non-Labour",$C105="Labour-related"),IF(Inputs!$DT105=$F$1,Inputs!DO105,Inputs!DO105*'Key assumptions'!$H$118),$F105*N(BI105)*avg_hrs)</f>
        <v>0</v>
      </c>
      <c r="DP105" s="255">
        <f>IF(OR($C105="Non-Labour",$C105="Labour-related"),IF(Inputs!$DT105=$F$1,Inputs!DP105,Inputs!DP105*'Key assumptions'!$H$118),$F105*N(BJ105)*avg_hrs)</f>
        <v>0</v>
      </c>
      <c r="DQ105" s="255">
        <f>IF(OR($C105="Non-Labour",$C105="Labour-related"),IF(Inputs!$DT105=$F$1,Inputs!DQ105,Inputs!DQ105*'Key assumptions'!$H$118),$F105*N(BK105)*avg_hrs)</f>
        <v>0</v>
      </c>
      <c r="DR105" s="255">
        <f>IF(OR($C105="Non-Labour",$C105="Labour-related"),IF(Inputs!$DT105=$F$1,Inputs!DR105,Inputs!DR105*'Key assumptions'!$H$118),$F105*N(BL105)*avg_hrs)</f>
        <v>0</v>
      </c>
      <c r="DT105" s="133" t="s">
        <v>213</v>
      </c>
      <c r="DU105" s="304"/>
      <c r="DV105" s="304"/>
      <c r="DW105" s="304"/>
      <c r="DX105" s="304"/>
      <c r="DY105" s="304"/>
      <c r="DZ105" s="304"/>
      <c r="EA105" s="255">
        <v>0</v>
      </c>
      <c r="EB105" s="255">
        <v>0</v>
      </c>
      <c r="EC105" s="255">
        <v>28598.85</v>
      </c>
      <c r="ED105" s="255">
        <f t="shared" si="14"/>
        <v>20427.75</v>
      </c>
      <c r="EE105" s="255">
        <f t="shared" si="14"/>
        <v>0</v>
      </c>
      <c r="EF105" s="255">
        <f t="shared" si="12"/>
        <v>49026.6</v>
      </c>
    </row>
    <row r="106" spans="1:136" x14ac:dyDescent="0.4">
      <c r="A106" s="133" t="str">
        <f>Inputs!A106</f>
        <v>Construction Management</v>
      </c>
      <c r="B106" s="133" t="str">
        <f>Inputs!B106</f>
        <v>N/A</v>
      </c>
      <c r="C106" s="133" t="str">
        <f>Inputs!C106</f>
        <v>Internal Labour</v>
      </c>
      <c r="D106" s="133">
        <f>Inputs!D106</f>
        <v>634997</v>
      </c>
      <c r="E106" s="133" t="str">
        <f>Inputs!E106</f>
        <v>Apprentice</v>
      </c>
      <c r="F106" s="290">
        <f>IF(Inputs!DT106=$F$1,Inputs!F106,
IF(Inputs!DT106='Key assumptions'!$E$118,Inputs!F106*'Key assumptions'!$H$118,Inputs!F106*'Key assumptions'!$H$119))</f>
        <v>90.32</v>
      </c>
      <c r="G106" s="290">
        <f>IF(Inputs!DT106=$F$1,Inputs!G106,Inputs!G106*'Key assumptions'!$H$118)</f>
        <v>39.557424186390527</v>
      </c>
      <c r="H106" s="281"/>
      <c r="I106" s="281"/>
      <c r="J106" s="281"/>
      <c r="K106" s="281"/>
      <c r="L106" s="281"/>
      <c r="M106" s="389" t="str">
        <f>Inputs!M106</f>
        <v>[C-i-C]</v>
      </c>
      <c r="N106" s="389" t="str">
        <f>Inputs!N106</f>
        <v>[C-i-C]</v>
      </c>
      <c r="O106" s="389" t="str">
        <f>Inputs!O106</f>
        <v>[C-i-C]</v>
      </c>
      <c r="P106" s="389" t="str">
        <f>Inputs!P106</f>
        <v>[C-i-C]</v>
      </c>
      <c r="Q106" s="389" t="str">
        <f>Inputs!Q106</f>
        <v>[C-i-C]</v>
      </c>
      <c r="R106" s="389" t="str">
        <f>Inputs!R106</f>
        <v>[C-i-C]</v>
      </c>
      <c r="S106" s="389" t="str">
        <f>Inputs!S106</f>
        <v>[C-i-C]</v>
      </c>
      <c r="T106" s="389" t="str">
        <f>Inputs!T106</f>
        <v>[C-i-C]</v>
      </c>
      <c r="U106" s="389" t="str">
        <f>Inputs!U106</f>
        <v>[C-i-C]</v>
      </c>
      <c r="V106" s="389" t="str">
        <f>Inputs!V106</f>
        <v>[C-i-C]</v>
      </c>
      <c r="W106" s="389" t="str">
        <f>Inputs!W106</f>
        <v>[C-i-C]</v>
      </c>
      <c r="X106" s="389" t="str">
        <f>Inputs!X106</f>
        <v>[C-i-C]</v>
      </c>
      <c r="Y106" s="389" t="str">
        <f>Inputs!Y106</f>
        <v>[C-i-C]</v>
      </c>
      <c r="Z106" s="389" t="str">
        <f>Inputs!Z106</f>
        <v>[C-i-C]</v>
      </c>
      <c r="AA106" s="389" t="str">
        <f>Inputs!AA106</f>
        <v>[C-i-C]</v>
      </c>
      <c r="AB106" s="389" t="str">
        <f>Inputs!AB106</f>
        <v>[C-i-C]</v>
      </c>
      <c r="AC106" s="389" t="str">
        <f>Inputs!AC106</f>
        <v>[C-i-C]</v>
      </c>
      <c r="AD106" s="389" t="str">
        <f>Inputs!AD106</f>
        <v>[C-i-C]</v>
      </c>
      <c r="AE106" s="389" t="str">
        <f>Inputs!AE106</f>
        <v>[C-i-C]</v>
      </c>
      <c r="AF106" s="389" t="str">
        <f>Inputs!AF106</f>
        <v>[C-i-C]</v>
      </c>
      <c r="AG106" s="389" t="str">
        <f>Inputs!AG106</f>
        <v>[C-i-C]</v>
      </c>
      <c r="AH106" s="389" t="str">
        <f>Inputs!AH106</f>
        <v>[C-i-C]</v>
      </c>
      <c r="AI106" s="254">
        <f>Inputs!AI106</f>
        <v>0</v>
      </c>
      <c r="AJ106" s="254">
        <f>Inputs!AJ106</f>
        <v>0</v>
      </c>
      <c r="AK106" s="254">
        <f>Inputs!AK106</f>
        <v>0</v>
      </c>
      <c r="AL106" s="254">
        <f>Inputs!AL106</f>
        <v>0</v>
      </c>
      <c r="AM106" s="254">
        <f>Inputs!AM106</f>
        <v>0</v>
      </c>
      <c r="AN106" s="254">
        <f>Inputs!AN106</f>
        <v>0</v>
      </c>
      <c r="AO106" s="254">
        <f>Inputs!AO106</f>
        <v>0</v>
      </c>
      <c r="AP106" s="254">
        <f>Inputs!AP106</f>
        <v>0</v>
      </c>
      <c r="AQ106" s="254">
        <f>Inputs!AQ106</f>
        <v>0.25</v>
      </c>
      <c r="AR106" s="254">
        <f>Inputs!AR106</f>
        <v>1</v>
      </c>
      <c r="AS106" s="254">
        <f>Inputs!AS106</f>
        <v>0.75</v>
      </c>
      <c r="AT106" s="254">
        <f>Inputs!AT106</f>
        <v>0</v>
      </c>
      <c r="AU106" s="254">
        <f>Inputs!AU106</f>
        <v>0</v>
      </c>
      <c r="AV106" s="254">
        <f>Inputs!AV106</f>
        <v>0</v>
      </c>
      <c r="AW106" s="254">
        <f>Inputs!AW106</f>
        <v>0</v>
      </c>
      <c r="AX106" s="254">
        <f>Inputs!AX106</f>
        <v>0</v>
      </c>
      <c r="AY106" s="254">
        <f>Inputs!AY106</f>
        <v>0</v>
      </c>
      <c r="AZ106" s="254">
        <f>Inputs!AZ106</f>
        <v>0</v>
      </c>
      <c r="BA106" s="254">
        <f>Inputs!BA106</f>
        <v>0</v>
      </c>
      <c r="BB106" s="254">
        <f>Inputs!BB106</f>
        <v>0</v>
      </c>
      <c r="BC106" s="254">
        <f>Inputs!BC106</f>
        <v>0</v>
      </c>
      <c r="BD106" s="254">
        <f>Inputs!BD106</f>
        <v>0</v>
      </c>
      <c r="BE106" s="254">
        <f>Inputs!BE106</f>
        <v>0</v>
      </c>
      <c r="BF106" s="254">
        <f>Inputs!BF106</f>
        <v>0</v>
      </c>
      <c r="BG106" s="254">
        <f>Inputs!BG106</f>
        <v>0</v>
      </c>
      <c r="BH106" s="254">
        <f>Inputs!BH106</f>
        <v>0</v>
      </c>
      <c r="BI106" s="254">
        <f>Inputs!BI106</f>
        <v>0</v>
      </c>
      <c r="BJ106" s="254">
        <f>Inputs!BJ106</f>
        <v>0</v>
      </c>
      <c r="BK106" s="254">
        <f>Inputs!BK106</f>
        <v>0</v>
      </c>
      <c r="BL106" s="254">
        <f>Inputs!BL106</f>
        <v>0</v>
      </c>
      <c r="BN106" s="255">
        <f>IF(OR($C106="Non-Labour",$C106="Labour-related"),IF(Inputs!$DT106=$F$1,Inputs!BN106,Inputs!BN106*'Key assumptions'!$H$118),$F106*N(H106)*avg_hrs)</f>
        <v>0</v>
      </c>
      <c r="BO106" s="255">
        <f>IF(OR($C106="Non-Labour",$C106="Labour-related"),IF(Inputs!$DT106=$F$1,Inputs!BO106,Inputs!BO106*'Key assumptions'!$H$118),$F106*N(I106)*avg_hrs)</f>
        <v>0</v>
      </c>
      <c r="BP106" s="255">
        <f>IF(OR($C106="Non-Labour",$C106="Labour-related"),IF(Inputs!$DT106=$F$1,Inputs!BP106,Inputs!BP106*'Key assumptions'!$H$118),$F106*N(J106)*avg_hrs)</f>
        <v>0</v>
      </c>
      <c r="BQ106" s="255">
        <f>IF(OR($C106="Non-Labour",$C106="Labour-related"),IF(Inputs!$DT106=$F$1,Inputs!BQ106,Inputs!BQ106*'Key assumptions'!$H$118),$F106*N(K106)*avg_hrs)</f>
        <v>0</v>
      </c>
      <c r="BR106" s="255">
        <f>IF(OR($C106="Non-Labour",$C106="Labour-related"),IF(Inputs!$DT106=$F$1,Inputs!BR106,Inputs!BR106*'Key assumptions'!$H$118),$F106*N(L106)*avg_hrs)</f>
        <v>0</v>
      </c>
      <c r="BS106" s="390" t="s">
        <v>411</v>
      </c>
      <c r="BT106" s="390" t="s">
        <v>411</v>
      </c>
      <c r="BU106" s="390" t="s">
        <v>411</v>
      </c>
      <c r="BV106" s="390" t="s">
        <v>411</v>
      </c>
      <c r="BW106" s="390" t="s">
        <v>411</v>
      </c>
      <c r="BX106" s="390" t="s">
        <v>411</v>
      </c>
      <c r="BY106" s="390" t="s">
        <v>411</v>
      </c>
      <c r="BZ106" s="390" t="s">
        <v>411</v>
      </c>
      <c r="CA106" s="390" t="s">
        <v>411</v>
      </c>
      <c r="CB106" s="390" t="s">
        <v>411</v>
      </c>
      <c r="CC106" s="390" t="s">
        <v>411</v>
      </c>
      <c r="CD106" s="390" t="s">
        <v>411</v>
      </c>
      <c r="CE106" s="390" t="s">
        <v>411</v>
      </c>
      <c r="CF106" s="390" t="s">
        <v>411</v>
      </c>
      <c r="CG106" s="390" t="s">
        <v>411</v>
      </c>
      <c r="CH106" s="390" t="s">
        <v>411</v>
      </c>
      <c r="CI106" s="390" t="s">
        <v>411</v>
      </c>
      <c r="CJ106" s="390" t="s">
        <v>411</v>
      </c>
      <c r="CK106" s="390" t="s">
        <v>411</v>
      </c>
      <c r="CL106" s="390" t="s">
        <v>411</v>
      </c>
      <c r="CM106" s="390" t="s">
        <v>411</v>
      </c>
      <c r="CN106" s="390" t="s">
        <v>411</v>
      </c>
      <c r="CO106" s="255">
        <f>IF(OR($C106="Non-Labour",$C106="Labour-related"),IF(Inputs!$DT106=$F$1,Inputs!CO106,Inputs!CO106*'Key assumptions'!$H$118),$F106*N(AI106)*avg_hrs)</f>
        <v>0</v>
      </c>
      <c r="CP106" s="255">
        <f>IF(OR($C106="Non-Labour",$C106="Labour-related"),IF(Inputs!$DT106=$F$1,Inputs!CP106,Inputs!CP106*'Key assumptions'!$H$118),$F106*N(AJ106)*avg_hrs)</f>
        <v>0</v>
      </c>
      <c r="CQ106" s="255">
        <f>IF(OR($C106="Non-Labour",$C106="Labour-related"),IF(Inputs!$DT106=$F$1,Inputs!CQ106,Inputs!CQ106*'Key assumptions'!$H$118),$F106*N(AK106)*avg_hrs)</f>
        <v>0</v>
      </c>
      <c r="CR106" s="255">
        <f>IF(OR($C106="Non-Labour",$C106="Labour-related"),IF(Inputs!$DT106=$F$1,Inputs!CR106,Inputs!CR106*'Key assumptions'!$H$118),$F106*N(AL106)*avg_hrs)</f>
        <v>0</v>
      </c>
      <c r="CS106" s="255">
        <f>IF(OR($C106="Non-Labour",$C106="Labour-related"),IF(Inputs!$DT106=$F$1,Inputs!CS106,Inputs!CS106*'Key assumptions'!$H$118),$F106*N(AM106)*avg_hrs)</f>
        <v>0</v>
      </c>
      <c r="CT106" s="255">
        <f>IF(OR($C106="Non-Labour",$C106="Labour-related"),IF(Inputs!$DT106=$F$1,Inputs!CT106,Inputs!CT106*'Key assumptions'!$H$118),$F106*N(AN106)*avg_hrs)</f>
        <v>0</v>
      </c>
      <c r="CU106" s="255">
        <f>IF(OR($C106="Non-Labour",$C106="Labour-related"),IF(Inputs!$DT106=$F$1,Inputs!CU106,Inputs!CU106*'Key assumptions'!$H$118),$F106*N(AO106)*avg_hrs)</f>
        <v>0</v>
      </c>
      <c r="CV106" s="255">
        <f>IF(OR($C106="Non-Labour",$C106="Labour-related"),IF(Inputs!$DT106=$F$1,Inputs!CV106,Inputs!CV106*'Key assumptions'!$H$118),$F106*N(AP106)*avg_hrs)</f>
        <v>0</v>
      </c>
      <c r="CW106" s="255">
        <f>IF(OR($C106="Non-Labour",$C106="Labour-related"),IF(Inputs!$DT106=$F$1,Inputs!CW106,Inputs!CW106*'Key assumptions'!$H$118),$F106*N(AQ106)*avg_hrs)</f>
        <v>3386.9999999999995</v>
      </c>
      <c r="CX106" s="255">
        <f>IF(OR($C106="Non-Labour",$C106="Labour-related"),IF(Inputs!$DT106=$F$1,Inputs!CX106,Inputs!CX106*'Key assumptions'!$H$118),$F106*N(AR106)*avg_hrs)</f>
        <v>13547.999999999998</v>
      </c>
      <c r="CY106" s="255">
        <f>IF(OR($C106="Non-Labour",$C106="Labour-related"),IF(Inputs!$DT106=$F$1,Inputs!CY106,Inputs!CY106*'Key assumptions'!$H$118),$F106*N(AS106)*avg_hrs)</f>
        <v>10161</v>
      </c>
      <c r="CZ106" s="255">
        <f>IF(OR($C106="Non-Labour",$C106="Labour-related"),IF(Inputs!$DT106=$F$1,Inputs!CZ106,Inputs!CZ106*'Key assumptions'!$H$118),$F106*N(AT106)*avg_hrs)</f>
        <v>0</v>
      </c>
      <c r="DA106" s="255">
        <f>IF(OR($C106="Non-Labour",$C106="Labour-related"),IF(Inputs!$DT106=$F$1,Inputs!DA106,Inputs!DA106*'Key assumptions'!$H$118),$F106*N(AU106)*avg_hrs)</f>
        <v>0</v>
      </c>
      <c r="DB106" s="255">
        <f>IF(OR($C106="Non-Labour",$C106="Labour-related"),IF(Inputs!$DT106=$F$1,Inputs!DB106,Inputs!DB106*'Key assumptions'!$H$118),$F106*N(AV106)*avg_hrs)</f>
        <v>0</v>
      </c>
      <c r="DC106" s="255">
        <f>IF(OR($C106="Non-Labour",$C106="Labour-related"),IF(Inputs!$DT106=$F$1,Inputs!DC106,Inputs!DC106*'Key assumptions'!$H$118),$F106*N(AW106)*avg_hrs)</f>
        <v>0</v>
      </c>
      <c r="DD106" s="255">
        <f>IF(OR($C106="Non-Labour",$C106="Labour-related"),IF(Inputs!$DT106=$F$1,Inputs!DD106,Inputs!DD106*'Key assumptions'!$H$118),$F106*N(AX106)*avg_hrs)</f>
        <v>0</v>
      </c>
      <c r="DE106" s="255">
        <f>IF(OR($C106="Non-Labour",$C106="Labour-related"),IF(Inputs!$DT106=$F$1,Inputs!DE106,Inputs!DE106*'Key assumptions'!$H$118),$F106*N(AY106)*avg_hrs)</f>
        <v>0</v>
      </c>
      <c r="DF106" s="255">
        <f>IF(OR($C106="Non-Labour",$C106="Labour-related"),IF(Inputs!$DT106=$F$1,Inputs!DF106,Inputs!DF106*'Key assumptions'!$H$118),$F106*N(AZ106)*avg_hrs)</f>
        <v>0</v>
      </c>
      <c r="DG106" s="255">
        <f>IF(OR($C106="Non-Labour",$C106="Labour-related"),IF(Inputs!$DT106=$F$1,Inputs!DG106,Inputs!DG106*'Key assumptions'!$H$118),$F106*N(BA106)*avg_hrs)</f>
        <v>0</v>
      </c>
      <c r="DH106" s="255">
        <f>IF(OR($C106="Non-Labour",$C106="Labour-related"),IF(Inputs!$DT106=$F$1,Inputs!DH106,Inputs!DH106*'Key assumptions'!$H$118),$F106*N(BB106)*avg_hrs)</f>
        <v>0</v>
      </c>
      <c r="DI106" s="255">
        <f>IF(OR($C106="Non-Labour",$C106="Labour-related"),IF(Inputs!$DT106=$F$1,Inputs!DI106,Inputs!DI106*'Key assumptions'!$H$118),$F106*N(BC106)*avg_hrs)</f>
        <v>0</v>
      </c>
      <c r="DJ106" s="255">
        <f>IF(OR($C106="Non-Labour",$C106="Labour-related"),IF(Inputs!$DT106=$F$1,Inputs!DJ106,Inputs!DJ106*'Key assumptions'!$H$118),$F106*N(BD106)*avg_hrs)</f>
        <v>0</v>
      </c>
      <c r="DK106" s="255">
        <f>IF(OR($C106="Non-Labour",$C106="Labour-related"),IF(Inputs!$DT106=$F$1,Inputs!DK106,Inputs!DK106*'Key assumptions'!$H$118),$F106*N(BE106)*avg_hrs)</f>
        <v>0</v>
      </c>
      <c r="DL106" s="255">
        <f>IF(OR($C106="Non-Labour",$C106="Labour-related"),IF(Inputs!$DT106=$F$1,Inputs!DL106,Inputs!DL106*'Key assumptions'!$H$118),$F106*N(BF106)*avg_hrs)</f>
        <v>0</v>
      </c>
      <c r="DM106" s="255">
        <f>IF(OR($C106="Non-Labour",$C106="Labour-related"),IF(Inputs!$DT106=$F$1,Inputs!DM106,Inputs!DM106*'Key assumptions'!$H$118),$F106*N(BG106)*avg_hrs)</f>
        <v>0</v>
      </c>
      <c r="DN106" s="255">
        <f>IF(OR($C106="Non-Labour",$C106="Labour-related"),IF(Inputs!$DT106=$F$1,Inputs!DN106,Inputs!DN106*'Key assumptions'!$H$118),$F106*N(BH106)*avg_hrs)</f>
        <v>0</v>
      </c>
      <c r="DO106" s="255">
        <f>IF(OR($C106="Non-Labour",$C106="Labour-related"),IF(Inputs!$DT106=$F$1,Inputs!DO106,Inputs!DO106*'Key assumptions'!$H$118),$F106*N(BI106)*avg_hrs)</f>
        <v>0</v>
      </c>
      <c r="DP106" s="255">
        <f>IF(OR($C106="Non-Labour",$C106="Labour-related"),IF(Inputs!$DT106=$F$1,Inputs!DP106,Inputs!DP106*'Key assumptions'!$H$118),$F106*N(BJ106)*avg_hrs)</f>
        <v>0</v>
      </c>
      <c r="DQ106" s="255">
        <f>IF(OR($C106="Non-Labour",$C106="Labour-related"),IF(Inputs!$DT106=$F$1,Inputs!DQ106,Inputs!DQ106*'Key assumptions'!$H$118),$F106*N(BK106)*avg_hrs)</f>
        <v>0</v>
      </c>
      <c r="DR106" s="255">
        <f>IF(OR($C106="Non-Labour",$C106="Labour-related"),IF(Inputs!$DT106=$F$1,Inputs!DR106,Inputs!DR106*'Key assumptions'!$H$118),$F106*N(BL106)*avg_hrs)</f>
        <v>0</v>
      </c>
      <c r="DT106" s="133" t="s">
        <v>213</v>
      </c>
      <c r="DU106" s="304"/>
      <c r="DV106" s="304"/>
      <c r="DW106" s="304"/>
      <c r="DX106" s="304"/>
      <c r="DY106" s="304"/>
      <c r="DZ106" s="304"/>
      <c r="EA106" s="255">
        <v>0</v>
      </c>
      <c r="EB106" s="255">
        <v>0</v>
      </c>
      <c r="EC106" s="255">
        <v>0</v>
      </c>
      <c r="ED106" s="255">
        <f t="shared" si="14"/>
        <v>27095.999999999996</v>
      </c>
      <c r="EE106" s="255">
        <f t="shared" si="14"/>
        <v>0</v>
      </c>
      <c r="EF106" s="255">
        <f t="shared" si="12"/>
        <v>27095.999999999996</v>
      </c>
    </row>
    <row r="107" spans="1:136" x14ac:dyDescent="0.4">
      <c r="A107" s="133" t="str">
        <f>Inputs!A107</f>
        <v/>
      </c>
      <c r="B107" s="133" t="str">
        <f>Inputs!B107</f>
        <v/>
      </c>
      <c r="C107" s="133" t="str">
        <f>Inputs!C107</f>
        <v/>
      </c>
      <c r="D107" s="133">
        <f>Inputs!D107</f>
        <v>634998</v>
      </c>
      <c r="E107" s="133" t="str">
        <f>Inputs!E107</f>
        <v>CWO BAY-LD1 - Construction</v>
      </c>
      <c r="F107" s="290">
        <f>IF(Inputs!DT107=$F$1,Inputs!F107,
IF(Inputs!DT107='Key assumptions'!$E$118,Inputs!F107*'Key assumptions'!$H$118,Inputs!F107*'Key assumptions'!$H$119))</f>
        <v>0</v>
      </c>
      <c r="G107" s="290">
        <f>IF(Inputs!DT107=$F$1,Inputs!G107,Inputs!G107*'Key assumptions'!$H$118)</f>
        <v>0</v>
      </c>
      <c r="H107" s="281"/>
      <c r="I107" s="281"/>
      <c r="J107" s="281"/>
      <c r="K107" s="281"/>
      <c r="L107" s="281"/>
      <c r="M107" s="389" t="str">
        <f>Inputs!M107</f>
        <v>[C-i-C]</v>
      </c>
      <c r="N107" s="389" t="str">
        <f>Inputs!N107</f>
        <v>[C-i-C]</v>
      </c>
      <c r="O107" s="389" t="str">
        <f>Inputs!O107</f>
        <v>[C-i-C]</v>
      </c>
      <c r="P107" s="389" t="str">
        <f>Inputs!P107</f>
        <v>[C-i-C]</v>
      </c>
      <c r="Q107" s="389" t="str">
        <f>Inputs!Q107</f>
        <v>[C-i-C]</v>
      </c>
      <c r="R107" s="389" t="str">
        <f>Inputs!R107</f>
        <v>[C-i-C]</v>
      </c>
      <c r="S107" s="389" t="str">
        <f>Inputs!S107</f>
        <v>[C-i-C]</v>
      </c>
      <c r="T107" s="389" t="str">
        <f>Inputs!T107</f>
        <v>[C-i-C]</v>
      </c>
      <c r="U107" s="389" t="str">
        <f>Inputs!U107</f>
        <v>[C-i-C]</v>
      </c>
      <c r="V107" s="389" t="str">
        <f>Inputs!V107</f>
        <v>[C-i-C]</v>
      </c>
      <c r="W107" s="389" t="str">
        <f>Inputs!W107</f>
        <v>[C-i-C]</v>
      </c>
      <c r="X107" s="389" t="str">
        <f>Inputs!X107</f>
        <v>[C-i-C]</v>
      </c>
      <c r="Y107" s="389" t="str">
        <f>Inputs!Y107</f>
        <v>[C-i-C]</v>
      </c>
      <c r="Z107" s="389" t="str">
        <f>Inputs!Z107</f>
        <v>[C-i-C]</v>
      </c>
      <c r="AA107" s="389" t="str">
        <f>Inputs!AA107</f>
        <v>[C-i-C]</v>
      </c>
      <c r="AB107" s="389" t="str">
        <f>Inputs!AB107</f>
        <v>[C-i-C]</v>
      </c>
      <c r="AC107" s="389" t="str">
        <f>Inputs!AC107</f>
        <v>[C-i-C]</v>
      </c>
      <c r="AD107" s="389" t="str">
        <f>Inputs!AD107</f>
        <v>[C-i-C]</v>
      </c>
      <c r="AE107" s="389" t="str">
        <f>Inputs!AE107</f>
        <v>[C-i-C]</v>
      </c>
      <c r="AF107" s="389" t="str">
        <f>Inputs!AF107</f>
        <v>[C-i-C]</v>
      </c>
      <c r="AG107" s="389" t="str">
        <f>Inputs!AG107</f>
        <v>[C-i-C]</v>
      </c>
      <c r="AH107" s="389" t="str">
        <f>Inputs!AH107</f>
        <v>[C-i-C]</v>
      </c>
      <c r="AI107" s="254" t="str">
        <f>Inputs!AI107</f>
        <v/>
      </c>
      <c r="AJ107" s="254" t="str">
        <f>Inputs!AJ107</f>
        <v/>
      </c>
      <c r="AK107" s="254" t="str">
        <f>Inputs!AK107</f>
        <v/>
      </c>
      <c r="AL107" s="254" t="str">
        <f>Inputs!AL107</f>
        <v/>
      </c>
      <c r="AM107" s="254" t="str">
        <f>Inputs!AM107</f>
        <v/>
      </c>
      <c r="AN107" s="254" t="str">
        <f>Inputs!AN107</f>
        <v/>
      </c>
      <c r="AO107" s="254" t="str">
        <f>Inputs!AO107</f>
        <v/>
      </c>
      <c r="AP107" s="254" t="str">
        <f>Inputs!AP107</f>
        <v/>
      </c>
      <c r="AQ107" s="254" t="str">
        <f>Inputs!AQ107</f>
        <v/>
      </c>
      <c r="AR107" s="254" t="str">
        <f>Inputs!AR107</f>
        <v/>
      </c>
      <c r="AS107" s="254" t="str">
        <f>Inputs!AS107</f>
        <v/>
      </c>
      <c r="AT107" s="254" t="str">
        <f>Inputs!AT107</f>
        <v/>
      </c>
      <c r="AU107" s="254" t="str">
        <f>Inputs!AU107</f>
        <v/>
      </c>
      <c r="AV107" s="254" t="str">
        <f>Inputs!AV107</f>
        <v/>
      </c>
      <c r="AW107" s="254" t="str">
        <f>Inputs!AW107</f>
        <v/>
      </c>
      <c r="AX107" s="254" t="str">
        <f>Inputs!AX107</f>
        <v/>
      </c>
      <c r="AY107" s="254" t="str">
        <f>Inputs!AY107</f>
        <v/>
      </c>
      <c r="AZ107" s="254" t="str">
        <f>Inputs!AZ107</f>
        <v/>
      </c>
      <c r="BA107" s="254" t="str">
        <f>Inputs!BA107</f>
        <v/>
      </c>
      <c r="BB107" s="254" t="str">
        <f>Inputs!BB107</f>
        <v/>
      </c>
      <c r="BC107" s="254" t="str">
        <f>Inputs!BC107</f>
        <v/>
      </c>
      <c r="BD107" s="254" t="str">
        <f>Inputs!BD107</f>
        <v/>
      </c>
      <c r="BE107" s="254" t="str">
        <f>Inputs!BE107</f>
        <v/>
      </c>
      <c r="BF107" s="254" t="str">
        <f>Inputs!BF107</f>
        <v/>
      </c>
      <c r="BG107" s="254" t="str">
        <f>Inputs!BG107</f>
        <v/>
      </c>
      <c r="BH107" s="254" t="str">
        <f>Inputs!BH107</f>
        <v/>
      </c>
      <c r="BI107" s="254" t="str">
        <f>Inputs!BI107</f>
        <v/>
      </c>
      <c r="BJ107" s="254" t="str">
        <f>Inputs!BJ107</f>
        <v/>
      </c>
      <c r="BK107" s="254" t="str">
        <f>Inputs!BK107</f>
        <v/>
      </c>
      <c r="BL107" s="254" t="str">
        <f>Inputs!BL107</f>
        <v/>
      </c>
      <c r="BN107" s="255">
        <f>IF(OR($C107="Non-Labour",$C107="Labour-related"),IF(Inputs!$DT107=$F$1,Inputs!BN107,Inputs!BN107*'Key assumptions'!$H$118),$F107*N(H107)*avg_hrs)</f>
        <v>0</v>
      </c>
      <c r="BO107" s="255">
        <f>IF(OR($C107="Non-Labour",$C107="Labour-related"),IF(Inputs!$DT107=$F$1,Inputs!BO107,Inputs!BO107*'Key assumptions'!$H$118),$F107*N(I107)*avg_hrs)</f>
        <v>0</v>
      </c>
      <c r="BP107" s="255">
        <f>IF(OR($C107="Non-Labour",$C107="Labour-related"),IF(Inputs!$DT107=$F$1,Inputs!BP107,Inputs!BP107*'Key assumptions'!$H$118),$F107*N(J107)*avg_hrs)</f>
        <v>0</v>
      </c>
      <c r="BQ107" s="255">
        <f>IF(OR($C107="Non-Labour",$C107="Labour-related"),IF(Inputs!$DT107=$F$1,Inputs!BQ107,Inputs!BQ107*'Key assumptions'!$H$118),$F107*N(K107)*avg_hrs)</f>
        <v>0</v>
      </c>
      <c r="BR107" s="255">
        <f>IF(OR($C107="Non-Labour",$C107="Labour-related"),IF(Inputs!$DT107=$F$1,Inputs!BR107,Inputs!BR107*'Key assumptions'!$H$118),$F107*N(L107)*avg_hrs)</f>
        <v>0</v>
      </c>
      <c r="BS107" s="390" t="s">
        <v>411</v>
      </c>
      <c r="BT107" s="390" t="s">
        <v>411</v>
      </c>
      <c r="BU107" s="390" t="s">
        <v>411</v>
      </c>
      <c r="BV107" s="390" t="s">
        <v>411</v>
      </c>
      <c r="BW107" s="390" t="s">
        <v>411</v>
      </c>
      <c r="BX107" s="390" t="s">
        <v>411</v>
      </c>
      <c r="BY107" s="390" t="s">
        <v>411</v>
      </c>
      <c r="BZ107" s="390" t="s">
        <v>411</v>
      </c>
      <c r="CA107" s="390" t="s">
        <v>411</v>
      </c>
      <c r="CB107" s="390" t="s">
        <v>411</v>
      </c>
      <c r="CC107" s="390" t="s">
        <v>411</v>
      </c>
      <c r="CD107" s="390" t="s">
        <v>411</v>
      </c>
      <c r="CE107" s="390" t="s">
        <v>411</v>
      </c>
      <c r="CF107" s="390" t="s">
        <v>411</v>
      </c>
      <c r="CG107" s="390" t="s">
        <v>411</v>
      </c>
      <c r="CH107" s="390" t="s">
        <v>411</v>
      </c>
      <c r="CI107" s="390" t="s">
        <v>411</v>
      </c>
      <c r="CJ107" s="390" t="s">
        <v>411</v>
      </c>
      <c r="CK107" s="390" t="s">
        <v>411</v>
      </c>
      <c r="CL107" s="390" t="s">
        <v>411</v>
      </c>
      <c r="CM107" s="390" t="s">
        <v>411</v>
      </c>
      <c r="CN107" s="390" t="s">
        <v>411</v>
      </c>
      <c r="CO107" s="255">
        <f>IF(OR($C107="Non-Labour",$C107="Labour-related"),IF(Inputs!$DT107=$F$1,Inputs!CO107,Inputs!CO107*'Key assumptions'!$H$118),$F107*N(AI107)*avg_hrs)</f>
        <v>0</v>
      </c>
      <c r="CP107" s="255">
        <f>IF(OR($C107="Non-Labour",$C107="Labour-related"),IF(Inputs!$DT107=$F$1,Inputs!CP107,Inputs!CP107*'Key assumptions'!$H$118),$F107*N(AJ107)*avg_hrs)</f>
        <v>0</v>
      </c>
      <c r="CQ107" s="255">
        <f>IF(OR($C107="Non-Labour",$C107="Labour-related"),IF(Inputs!$DT107=$F$1,Inputs!CQ107,Inputs!CQ107*'Key assumptions'!$H$118),$F107*N(AK107)*avg_hrs)</f>
        <v>0</v>
      </c>
      <c r="CR107" s="255">
        <f>IF(OR($C107="Non-Labour",$C107="Labour-related"),IF(Inputs!$DT107=$F$1,Inputs!CR107,Inputs!CR107*'Key assumptions'!$H$118),$F107*N(AL107)*avg_hrs)</f>
        <v>0</v>
      </c>
      <c r="CS107" s="255">
        <f>IF(OR($C107="Non-Labour",$C107="Labour-related"),IF(Inputs!$DT107=$F$1,Inputs!CS107,Inputs!CS107*'Key assumptions'!$H$118),$F107*N(AM107)*avg_hrs)</f>
        <v>0</v>
      </c>
      <c r="CT107" s="255">
        <f>IF(OR($C107="Non-Labour",$C107="Labour-related"),IF(Inputs!$DT107=$F$1,Inputs!CT107,Inputs!CT107*'Key assumptions'!$H$118),$F107*N(AN107)*avg_hrs)</f>
        <v>0</v>
      </c>
      <c r="CU107" s="255">
        <f>IF(OR($C107="Non-Labour",$C107="Labour-related"),IF(Inputs!$DT107=$F$1,Inputs!CU107,Inputs!CU107*'Key assumptions'!$H$118),$F107*N(AO107)*avg_hrs)</f>
        <v>0</v>
      </c>
      <c r="CV107" s="255">
        <f>IF(OR($C107="Non-Labour",$C107="Labour-related"),IF(Inputs!$DT107=$F$1,Inputs!CV107,Inputs!CV107*'Key assumptions'!$H$118),$F107*N(AP107)*avg_hrs)</f>
        <v>0</v>
      </c>
      <c r="CW107" s="255">
        <f>IF(OR($C107="Non-Labour",$C107="Labour-related"),IF(Inputs!$DT107=$F$1,Inputs!CW107,Inputs!CW107*'Key assumptions'!$H$118),$F107*N(AQ107)*avg_hrs)</f>
        <v>0</v>
      </c>
      <c r="CX107" s="255">
        <f>IF(OR($C107="Non-Labour",$C107="Labour-related"),IF(Inputs!$DT107=$F$1,Inputs!CX107,Inputs!CX107*'Key assumptions'!$H$118),$F107*N(AR107)*avg_hrs)</f>
        <v>0</v>
      </c>
      <c r="CY107" s="255">
        <f>IF(OR($C107="Non-Labour",$C107="Labour-related"),IF(Inputs!$DT107=$F$1,Inputs!CY107,Inputs!CY107*'Key assumptions'!$H$118),$F107*N(AS107)*avg_hrs)</f>
        <v>0</v>
      </c>
      <c r="CZ107" s="255">
        <f>IF(OR($C107="Non-Labour",$C107="Labour-related"),IF(Inputs!$DT107=$F$1,Inputs!CZ107,Inputs!CZ107*'Key assumptions'!$H$118),$F107*N(AT107)*avg_hrs)</f>
        <v>0</v>
      </c>
      <c r="DA107" s="255">
        <f>IF(OR($C107="Non-Labour",$C107="Labour-related"),IF(Inputs!$DT107=$F$1,Inputs!DA107,Inputs!DA107*'Key assumptions'!$H$118),$F107*N(AU107)*avg_hrs)</f>
        <v>0</v>
      </c>
      <c r="DB107" s="255">
        <f>IF(OR($C107="Non-Labour",$C107="Labour-related"),IF(Inputs!$DT107=$F$1,Inputs!DB107,Inputs!DB107*'Key assumptions'!$H$118),$F107*N(AV107)*avg_hrs)</f>
        <v>0</v>
      </c>
      <c r="DC107" s="255">
        <f>IF(OR($C107="Non-Labour",$C107="Labour-related"),IF(Inputs!$DT107=$F$1,Inputs!DC107,Inputs!DC107*'Key assumptions'!$H$118),$F107*N(AW107)*avg_hrs)</f>
        <v>0</v>
      </c>
      <c r="DD107" s="255">
        <f>IF(OR($C107="Non-Labour",$C107="Labour-related"),IF(Inputs!$DT107=$F$1,Inputs!DD107,Inputs!DD107*'Key assumptions'!$H$118),$F107*N(AX107)*avg_hrs)</f>
        <v>0</v>
      </c>
      <c r="DE107" s="255">
        <f>IF(OR($C107="Non-Labour",$C107="Labour-related"),IF(Inputs!$DT107=$F$1,Inputs!DE107,Inputs!DE107*'Key assumptions'!$H$118),$F107*N(AY107)*avg_hrs)</f>
        <v>0</v>
      </c>
      <c r="DF107" s="255">
        <f>IF(OR($C107="Non-Labour",$C107="Labour-related"),IF(Inputs!$DT107=$F$1,Inputs!DF107,Inputs!DF107*'Key assumptions'!$H$118),$F107*N(AZ107)*avg_hrs)</f>
        <v>0</v>
      </c>
      <c r="DG107" s="255">
        <f>IF(OR($C107="Non-Labour",$C107="Labour-related"),IF(Inputs!$DT107=$F$1,Inputs!DG107,Inputs!DG107*'Key assumptions'!$H$118),$F107*N(BA107)*avg_hrs)</f>
        <v>0</v>
      </c>
      <c r="DH107" s="255">
        <f>IF(OR($C107="Non-Labour",$C107="Labour-related"),IF(Inputs!$DT107=$F$1,Inputs!DH107,Inputs!DH107*'Key assumptions'!$H$118),$F107*N(BB107)*avg_hrs)</f>
        <v>0</v>
      </c>
      <c r="DI107" s="255">
        <f>IF(OR($C107="Non-Labour",$C107="Labour-related"),IF(Inputs!$DT107=$F$1,Inputs!DI107,Inputs!DI107*'Key assumptions'!$H$118),$F107*N(BC107)*avg_hrs)</f>
        <v>0</v>
      </c>
      <c r="DJ107" s="255">
        <f>IF(OR($C107="Non-Labour",$C107="Labour-related"),IF(Inputs!$DT107=$F$1,Inputs!DJ107,Inputs!DJ107*'Key assumptions'!$H$118),$F107*N(BD107)*avg_hrs)</f>
        <v>0</v>
      </c>
      <c r="DK107" s="255">
        <f>IF(OR($C107="Non-Labour",$C107="Labour-related"),IF(Inputs!$DT107=$F$1,Inputs!DK107,Inputs!DK107*'Key assumptions'!$H$118),$F107*N(BE107)*avg_hrs)</f>
        <v>0</v>
      </c>
      <c r="DL107" s="255">
        <f>IF(OR($C107="Non-Labour",$C107="Labour-related"),IF(Inputs!$DT107=$F$1,Inputs!DL107,Inputs!DL107*'Key assumptions'!$H$118),$F107*N(BF107)*avg_hrs)</f>
        <v>0</v>
      </c>
      <c r="DM107" s="255">
        <f>IF(OR($C107="Non-Labour",$C107="Labour-related"),IF(Inputs!$DT107=$F$1,Inputs!DM107,Inputs!DM107*'Key assumptions'!$H$118),$F107*N(BG107)*avg_hrs)</f>
        <v>0</v>
      </c>
      <c r="DN107" s="255">
        <f>IF(OR($C107="Non-Labour",$C107="Labour-related"),IF(Inputs!$DT107=$F$1,Inputs!DN107,Inputs!DN107*'Key assumptions'!$H$118),$F107*N(BH107)*avg_hrs)</f>
        <v>0</v>
      </c>
      <c r="DO107" s="255">
        <f>IF(OR($C107="Non-Labour",$C107="Labour-related"),IF(Inputs!$DT107=$F$1,Inputs!DO107,Inputs!DO107*'Key assumptions'!$H$118),$F107*N(BI107)*avg_hrs)</f>
        <v>0</v>
      </c>
      <c r="DP107" s="255">
        <f>IF(OR($C107="Non-Labour",$C107="Labour-related"),IF(Inputs!$DT107=$F$1,Inputs!DP107,Inputs!DP107*'Key assumptions'!$H$118),$F107*N(BJ107)*avg_hrs)</f>
        <v>0</v>
      </c>
      <c r="DQ107" s="255">
        <f>IF(OR($C107="Non-Labour",$C107="Labour-related"),IF(Inputs!$DT107=$F$1,Inputs!DQ107,Inputs!DQ107*'Key assumptions'!$H$118),$F107*N(BK107)*avg_hrs)</f>
        <v>0</v>
      </c>
      <c r="DR107" s="255">
        <f>IF(OR($C107="Non-Labour",$C107="Labour-related"),IF(Inputs!$DT107=$F$1,Inputs!DR107,Inputs!DR107*'Key assumptions'!$H$118),$F107*N(BL107)*avg_hrs)</f>
        <v>0</v>
      </c>
      <c r="DT107" s="133" t="s">
        <v>213</v>
      </c>
      <c r="DU107" s="304"/>
      <c r="DV107" s="304"/>
      <c r="DW107" s="304"/>
      <c r="DX107" s="304"/>
      <c r="DY107" s="304"/>
      <c r="DZ107" s="304"/>
      <c r="EA107" s="255">
        <v>0</v>
      </c>
      <c r="EB107" s="255">
        <v>0</v>
      </c>
      <c r="EC107" s="255">
        <v>0</v>
      </c>
      <c r="ED107" s="255">
        <f t="shared" si="14"/>
        <v>0</v>
      </c>
      <c r="EE107" s="255">
        <f t="shared" si="14"/>
        <v>0</v>
      </c>
      <c r="EF107" s="255">
        <f t="shared" si="12"/>
        <v>0</v>
      </c>
    </row>
    <row r="108" spans="1:136" x14ac:dyDescent="0.4">
      <c r="A108" s="133" t="str">
        <f>Inputs!A108</f>
        <v>Construction Management</v>
      </c>
      <c r="B108" s="133" t="str">
        <f>Inputs!B108</f>
        <v>N/A</v>
      </c>
      <c r="C108" s="133" t="str">
        <f>Inputs!C108</f>
        <v>Internal Labour</v>
      </c>
      <c r="D108" s="133">
        <f>Inputs!D108</f>
        <v>634998</v>
      </c>
      <c r="E108" s="133" t="str">
        <f>Inputs!E108</f>
        <v>L4 Manager</v>
      </c>
      <c r="F108" s="290">
        <f>IF(Inputs!DT108=$F$1,Inputs!F108,
IF(Inputs!DT108='Key assumptions'!$E$118,Inputs!F108*'Key assumptions'!$H$118,Inputs!F108*'Key assumptions'!$H$119))</f>
        <v>353.83</v>
      </c>
      <c r="G108" s="290">
        <f>IF(Inputs!DT108=$F$1,Inputs!G108,Inputs!G108*'Key assumptions'!$H$118)</f>
        <v>158.1</v>
      </c>
      <c r="H108" s="281"/>
      <c r="I108" s="281"/>
      <c r="J108" s="281"/>
      <c r="K108" s="281"/>
      <c r="L108" s="281"/>
      <c r="M108" s="389" t="str">
        <f>Inputs!M108</f>
        <v>[C-i-C]</v>
      </c>
      <c r="N108" s="389" t="str">
        <f>Inputs!N108</f>
        <v>[C-i-C]</v>
      </c>
      <c r="O108" s="389" t="str">
        <f>Inputs!O108</f>
        <v>[C-i-C]</v>
      </c>
      <c r="P108" s="389" t="str">
        <f>Inputs!P108</f>
        <v>[C-i-C]</v>
      </c>
      <c r="Q108" s="389" t="str">
        <f>Inputs!Q108</f>
        <v>[C-i-C]</v>
      </c>
      <c r="R108" s="389" t="str">
        <f>Inputs!R108</f>
        <v>[C-i-C]</v>
      </c>
      <c r="S108" s="389" t="str">
        <f>Inputs!S108</f>
        <v>[C-i-C]</v>
      </c>
      <c r="T108" s="389" t="str">
        <f>Inputs!T108</f>
        <v>[C-i-C]</v>
      </c>
      <c r="U108" s="389" t="str">
        <f>Inputs!U108</f>
        <v>[C-i-C]</v>
      </c>
      <c r="V108" s="389" t="str">
        <f>Inputs!V108</f>
        <v>[C-i-C]</v>
      </c>
      <c r="W108" s="389" t="str">
        <f>Inputs!W108</f>
        <v>[C-i-C]</v>
      </c>
      <c r="X108" s="389" t="str">
        <f>Inputs!X108</f>
        <v>[C-i-C]</v>
      </c>
      <c r="Y108" s="389" t="str">
        <f>Inputs!Y108</f>
        <v>[C-i-C]</v>
      </c>
      <c r="Z108" s="389" t="str">
        <f>Inputs!Z108</f>
        <v>[C-i-C]</v>
      </c>
      <c r="AA108" s="389" t="str">
        <f>Inputs!AA108</f>
        <v>[C-i-C]</v>
      </c>
      <c r="AB108" s="389" t="str">
        <f>Inputs!AB108</f>
        <v>[C-i-C]</v>
      </c>
      <c r="AC108" s="389" t="str">
        <f>Inputs!AC108</f>
        <v>[C-i-C]</v>
      </c>
      <c r="AD108" s="389" t="str">
        <f>Inputs!AD108</f>
        <v>[C-i-C]</v>
      </c>
      <c r="AE108" s="389" t="str">
        <f>Inputs!AE108</f>
        <v>[C-i-C]</v>
      </c>
      <c r="AF108" s="389" t="str">
        <f>Inputs!AF108</f>
        <v>[C-i-C]</v>
      </c>
      <c r="AG108" s="389" t="str">
        <f>Inputs!AG108</f>
        <v>[C-i-C]</v>
      </c>
      <c r="AH108" s="389" t="str">
        <f>Inputs!AH108</f>
        <v>[C-i-C]</v>
      </c>
      <c r="AI108" s="254">
        <f>Inputs!AI108</f>
        <v>0.65999999999999992</v>
      </c>
      <c r="AJ108" s="254">
        <f>Inputs!AJ108</f>
        <v>0.65999999999999992</v>
      </c>
      <c r="AK108" s="254">
        <f>Inputs!AK108</f>
        <v>0.65999999999999992</v>
      </c>
      <c r="AL108" s="254">
        <f>Inputs!AL108</f>
        <v>0.65999999999999992</v>
      </c>
      <c r="AM108" s="254">
        <f>Inputs!AM108</f>
        <v>0.46199999999999997</v>
      </c>
      <c r="AN108" s="254">
        <f>Inputs!AN108</f>
        <v>0.46199999999999997</v>
      </c>
      <c r="AO108" s="254">
        <f>Inputs!AO108</f>
        <v>0.46199999999999997</v>
      </c>
      <c r="AP108" s="254">
        <f>Inputs!AP108</f>
        <v>0.46199999999999997</v>
      </c>
      <c r="AQ108" s="254">
        <f>Inputs!AQ108</f>
        <v>0.46199999999999997</v>
      </c>
      <c r="AR108" s="254">
        <f>Inputs!AR108</f>
        <v>0.46199999999999997</v>
      </c>
      <c r="AS108" s="254">
        <f>Inputs!AS108</f>
        <v>0.46199999999999997</v>
      </c>
      <c r="AT108" s="254">
        <f>Inputs!AT108</f>
        <v>0.46199999999999997</v>
      </c>
      <c r="AU108" s="254">
        <f>Inputs!AU108</f>
        <v>0.46199999999999997</v>
      </c>
      <c r="AV108" s="254">
        <f>Inputs!AV108</f>
        <v>0.46199999999999997</v>
      </c>
      <c r="AW108" s="254">
        <f>Inputs!AW108</f>
        <v>0.46199999999999997</v>
      </c>
      <c r="AX108" s="254">
        <f>Inputs!AX108</f>
        <v>0.46199999999999997</v>
      </c>
      <c r="AY108" s="254">
        <f>Inputs!AY108</f>
        <v>0.46199999999999997</v>
      </c>
      <c r="AZ108" s="254">
        <f>Inputs!AZ108</f>
        <v>0</v>
      </c>
      <c r="BA108" s="254">
        <f>Inputs!BA108</f>
        <v>0</v>
      </c>
      <c r="BB108" s="254">
        <f>Inputs!BB108</f>
        <v>0</v>
      </c>
      <c r="BC108" s="254">
        <f>Inputs!BC108</f>
        <v>0</v>
      </c>
      <c r="BD108" s="254">
        <f>Inputs!BD108</f>
        <v>0</v>
      </c>
      <c r="BE108" s="254">
        <f>Inputs!BE108</f>
        <v>0</v>
      </c>
      <c r="BF108" s="254">
        <f>Inputs!BF108</f>
        <v>0</v>
      </c>
      <c r="BG108" s="254">
        <f>Inputs!BG108</f>
        <v>0</v>
      </c>
      <c r="BH108" s="254">
        <f>Inputs!BH108</f>
        <v>0</v>
      </c>
      <c r="BI108" s="254">
        <f>Inputs!BI108</f>
        <v>0</v>
      </c>
      <c r="BJ108" s="254">
        <f>Inputs!BJ108</f>
        <v>0</v>
      </c>
      <c r="BK108" s="254">
        <f>Inputs!BK108</f>
        <v>0</v>
      </c>
      <c r="BL108" s="254">
        <f>Inputs!BL108</f>
        <v>0</v>
      </c>
      <c r="BN108" s="255">
        <f>IF(OR($C108="Non-Labour",$C108="Labour-related"),IF(Inputs!$DT108=$F$1,Inputs!BN108,Inputs!BN108*'Key assumptions'!$H$118),$F108*N(H108)*avg_hrs)</f>
        <v>0</v>
      </c>
      <c r="BO108" s="255">
        <f>IF(OR($C108="Non-Labour",$C108="Labour-related"),IF(Inputs!$DT108=$F$1,Inputs!BO108,Inputs!BO108*'Key assumptions'!$H$118),$F108*N(I108)*avg_hrs)</f>
        <v>0</v>
      </c>
      <c r="BP108" s="255">
        <f>IF(OR($C108="Non-Labour",$C108="Labour-related"),IF(Inputs!$DT108=$F$1,Inputs!BP108,Inputs!BP108*'Key assumptions'!$H$118),$F108*N(J108)*avg_hrs)</f>
        <v>0</v>
      </c>
      <c r="BQ108" s="255">
        <f>IF(OR($C108="Non-Labour",$C108="Labour-related"),IF(Inputs!$DT108=$F$1,Inputs!BQ108,Inputs!BQ108*'Key assumptions'!$H$118),$F108*N(K108)*avg_hrs)</f>
        <v>0</v>
      </c>
      <c r="BR108" s="255">
        <f>IF(OR($C108="Non-Labour",$C108="Labour-related"),IF(Inputs!$DT108=$F$1,Inputs!BR108,Inputs!BR108*'Key assumptions'!$H$118),$F108*N(L108)*avg_hrs)</f>
        <v>0</v>
      </c>
      <c r="BS108" s="390" t="s">
        <v>411</v>
      </c>
      <c r="BT108" s="390" t="s">
        <v>411</v>
      </c>
      <c r="BU108" s="390" t="s">
        <v>411</v>
      </c>
      <c r="BV108" s="390" t="s">
        <v>411</v>
      </c>
      <c r="BW108" s="390" t="s">
        <v>411</v>
      </c>
      <c r="BX108" s="390" t="s">
        <v>411</v>
      </c>
      <c r="BY108" s="390" t="s">
        <v>411</v>
      </c>
      <c r="BZ108" s="390" t="s">
        <v>411</v>
      </c>
      <c r="CA108" s="390" t="s">
        <v>411</v>
      </c>
      <c r="CB108" s="390" t="s">
        <v>411</v>
      </c>
      <c r="CC108" s="390" t="s">
        <v>411</v>
      </c>
      <c r="CD108" s="390" t="s">
        <v>411</v>
      </c>
      <c r="CE108" s="390" t="s">
        <v>411</v>
      </c>
      <c r="CF108" s="390" t="s">
        <v>411</v>
      </c>
      <c r="CG108" s="390" t="s">
        <v>411</v>
      </c>
      <c r="CH108" s="390" t="s">
        <v>411</v>
      </c>
      <c r="CI108" s="390" t="s">
        <v>411</v>
      </c>
      <c r="CJ108" s="390" t="s">
        <v>411</v>
      </c>
      <c r="CK108" s="390" t="s">
        <v>411</v>
      </c>
      <c r="CL108" s="390" t="s">
        <v>411</v>
      </c>
      <c r="CM108" s="390" t="s">
        <v>411</v>
      </c>
      <c r="CN108" s="390" t="s">
        <v>411</v>
      </c>
      <c r="CO108" s="255">
        <f>IF(OR($C108="Non-Labour",$C108="Labour-related"),IF(Inputs!$DT108=$F$1,Inputs!CO108,Inputs!CO108*'Key assumptions'!$H$118),$F108*N(AI108)*avg_hrs)</f>
        <v>35029.169999999991</v>
      </c>
      <c r="CP108" s="255">
        <f>IF(OR($C108="Non-Labour",$C108="Labour-related"),IF(Inputs!$DT108=$F$1,Inputs!CP108,Inputs!CP108*'Key assumptions'!$H$118),$F108*N(AJ108)*avg_hrs)</f>
        <v>35029.169999999991</v>
      </c>
      <c r="CQ108" s="255">
        <f>IF(OR($C108="Non-Labour",$C108="Labour-related"),IF(Inputs!$DT108=$F$1,Inputs!CQ108,Inputs!CQ108*'Key assumptions'!$H$118),$F108*N(AK108)*avg_hrs)</f>
        <v>35029.169999999991</v>
      </c>
      <c r="CR108" s="255">
        <f>IF(OR($C108="Non-Labour",$C108="Labour-related"),IF(Inputs!$DT108=$F$1,Inputs!CR108,Inputs!CR108*'Key assumptions'!$H$118),$F108*N(AL108)*avg_hrs)</f>
        <v>35029.169999999991</v>
      </c>
      <c r="CS108" s="255">
        <f>IF(OR($C108="Non-Labour",$C108="Labour-related"),IF(Inputs!$DT108=$F$1,Inputs!CS108,Inputs!CS108*'Key assumptions'!$H$118),$F108*N(AM108)*avg_hrs)</f>
        <v>24520.418999999994</v>
      </c>
      <c r="CT108" s="255">
        <f>IF(OR($C108="Non-Labour",$C108="Labour-related"),IF(Inputs!$DT108=$F$1,Inputs!CT108,Inputs!CT108*'Key assumptions'!$H$118),$F108*N(AN108)*avg_hrs)</f>
        <v>24520.418999999994</v>
      </c>
      <c r="CU108" s="255">
        <f>IF(OR($C108="Non-Labour",$C108="Labour-related"),IF(Inputs!$DT108=$F$1,Inputs!CU108,Inputs!CU108*'Key assumptions'!$H$118),$F108*N(AO108)*avg_hrs)</f>
        <v>24520.418999999994</v>
      </c>
      <c r="CV108" s="255">
        <f>IF(OR($C108="Non-Labour",$C108="Labour-related"),IF(Inputs!$DT108=$F$1,Inputs!CV108,Inputs!CV108*'Key assumptions'!$H$118),$F108*N(AP108)*avg_hrs)</f>
        <v>24520.418999999994</v>
      </c>
      <c r="CW108" s="255">
        <f>IF(OR($C108="Non-Labour",$C108="Labour-related"),IF(Inputs!$DT108=$F$1,Inputs!CW108,Inputs!CW108*'Key assumptions'!$H$118),$F108*N(AQ108)*avg_hrs)</f>
        <v>24520.418999999994</v>
      </c>
      <c r="CX108" s="255">
        <f>IF(OR($C108="Non-Labour",$C108="Labour-related"),IF(Inputs!$DT108=$F$1,Inputs!CX108,Inputs!CX108*'Key assumptions'!$H$118),$F108*N(AR108)*avg_hrs)</f>
        <v>24520.418999999994</v>
      </c>
      <c r="CY108" s="255">
        <f>IF(OR($C108="Non-Labour",$C108="Labour-related"),IF(Inputs!$DT108=$F$1,Inputs!CY108,Inputs!CY108*'Key assumptions'!$H$118),$F108*N(AS108)*avg_hrs)</f>
        <v>24520.418999999994</v>
      </c>
      <c r="CZ108" s="255">
        <f>IF(OR($C108="Non-Labour",$C108="Labour-related"),IF(Inputs!$DT108=$F$1,Inputs!CZ108,Inputs!CZ108*'Key assumptions'!$H$118),$F108*N(AT108)*avg_hrs)</f>
        <v>24520.418999999994</v>
      </c>
      <c r="DA108" s="255">
        <f>IF(OR($C108="Non-Labour",$C108="Labour-related"),IF(Inputs!$DT108=$F$1,Inputs!DA108,Inputs!DA108*'Key assumptions'!$H$118),$F108*N(AU108)*avg_hrs)</f>
        <v>24520.418999999994</v>
      </c>
      <c r="DB108" s="255">
        <f>IF(OR($C108="Non-Labour",$C108="Labour-related"),IF(Inputs!$DT108=$F$1,Inputs!DB108,Inputs!DB108*'Key assumptions'!$H$118),$F108*N(AV108)*avg_hrs)</f>
        <v>24520.418999999994</v>
      </c>
      <c r="DC108" s="255">
        <f>IF(OR($C108="Non-Labour",$C108="Labour-related"),IF(Inputs!$DT108=$F$1,Inputs!DC108,Inputs!DC108*'Key assumptions'!$H$118),$F108*N(AW108)*avg_hrs)</f>
        <v>24520.418999999994</v>
      </c>
      <c r="DD108" s="255">
        <f>IF(OR($C108="Non-Labour",$C108="Labour-related"),IF(Inputs!$DT108=$F$1,Inputs!DD108,Inputs!DD108*'Key assumptions'!$H$118),$F108*N(AX108)*avg_hrs)</f>
        <v>24520.418999999994</v>
      </c>
      <c r="DE108" s="255">
        <f>IF(OR($C108="Non-Labour",$C108="Labour-related"),IF(Inputs!$DT108=$F$1,Inputs!DE108,Inputs!DE108*'Key assumptions'!$H$118),$F108*N(AY108)*avg_hrs)</f>
        <v>24520.418999999994</v>
      </c>
      <c r="DF108" s="255">
        <f>IF(OR($C108="Non-Labour",$C108="Labour-related"),IF(Inputs!$DT108=$F$1,Inputs!DF108,Inputs!DF108*'Key assumptions'!$H$118),$F108*N(AZ108)*avg_hrs)</f>
        <v>0</v>
      </c>
      <c r="DG108" s="255">
        <f>IF(OR($C108="Non-Labour",$C108="Labour-related"),IF(Inputs!$DT108=$F$1,Inputs!DG108,Inputs!DG108*'Key assumptions'!$H$118),$F108*N(BA108)*avg_hrs)</f>
        <v>0</v>
      </c>
      <c r="DH108" s="255">
        <f>IF(OR($C108="Non-Labour",$C108="Labour-related"),IF(Inputs!$DT108=$F$1,Inputs!DH108,Inputs!DH108*'Key assumptions'!$H$118),$F108*N(BB108)*avg_hrs)</f>
        <v>0</v>
      </c>
      <c r="DI108" s="255">
        <f>IF(OR($C108="Non-Labour",$C108="Labour-related"),IF(Inputs!$DT108=$F$1,Inputs!DI108,Inputs!DI108*'Key assumptions'!$H$118),$F108*N(BC108)*avg_hrs)</f>
        <v>0</v>
      </c>
      <c r="DJ108" s="255">
        <f>IF(OR($C108="Non-Labour",$C108="Labour-related"),IF(Inputs!$DT108=$F$1,Inputs!DJ108,Inputs!DJ108*'Key assumptions'!$H$118),$F108*N(BD108)*avg_hrs)</f>
        <v>0</v>
      </c>
      <c r="DK108" s="255">
        <f>IF(OR($C108="Non-Labour",$C108="Labour-related"),IF(Inputs!$DT108=$F$1,Inputs!DK108,Inputs!DK108*'Key assumptions'!$H$118),$F108*N(BE108)*avg_hrs)</f>
        <v>0</v>
      </c>
      <c r="DL108" s="255">
        <f>IF(OR($C108="Non-Labour",$C108="Labour-related"),IF(Inputs!$DT108=$F$1,Inputs!DL108,Inputs!DL108*'Key assumptions'!$H$118),$F108*N(BF108)*avg_hrs)</f>
        <v>0</v>
      </c>
      <c r="DM108" s="255">
        <f>IF(OR($C108="Non-Labour",$C108="Labour-related"),IF(Inputs!$DT108=$F$1,Inputs!DM108,Inputs!DM108*'Key assumptions'!$H$118),$F108*N(BG108)*avg_hrs)</f>
        <v>0</v>
      </c>
      <c r="DN108" s="255">
        <f>IF(OR($C108="Non-Labour",$C108="Labour-related"),IF(Inputs!$DT108=$F$1,Inputs!DN108,Inputs!DN108*'Key assumptions'!$H$118),$F108*N(BH108)*avg_hrs)</f>
        <v>0</v>
      </c>
      <c r="DO108" s="255">
        <f>IF(OR($C108="Non-Labour",$C108="Labour-related"),IF(Inputs!$DT108=$F$1,Inputs!DO108,Inputs!DO108*'Key assumptions'!$H$118),$F108*N(BI108)*avg_hrs)</f>
        <v>0</v>
      </c>
      <c r="DP108" s="255">
        <f>IF(OR($C108="Non-Labour",$C108="Labour-related"),IF(Inputs!$DT108=$F$1,Inputs!DP108,Inputs!DP108*'Key assumptions'!$H$118),$F108*N(BJ108)*avg_hrs)</f>
        <v>0</v>
      </c>
      <c r="DQ108" s="255">
        <f>IF(OR($C108="Non-Labour",$C108="Labour-related"),IF(Inputs!$DT108=$F$1,Inputs!DQ108,Inputs!DQ108*'Key assumptions'!$H$118),$F108*N(BK108)*avg_hrs)</f>
        <v>0</v>
      </c>
      <c r="DR108" s="255">
        <f>IF(OR($C108="Non-Labour",$C108="Labour-related"),IF(Inputs!$DT108=$F$1,Inputs!DR108,Inputs!DR108*'Key assumptions'!$H$118),$F108*N(BL108)*avg_hrs)</f>
        <v>0</v>
      </c>
      <c r="DT108" s="133" t="s">
        <v>213</v>
      </c>
      <c r="DU108" s="304"/>
      <c r="DV108" s="304"/>
      <c r="DW108" s="304"/>
      <c r="DX108" s="304"/>
      <c r="DY108" s="304"/>
      <c r="DZ108" s="304"/>
      <c r="EA108" s="255">
        <v>0</v>
      </c>
      <c r="EB108" s="255">
        <v>192660.43499999994</v>
      </c>
      <c r="EC108" s="255">
        <v>399332.53799999988</v>
      </c>
      <c r="ED108" s="255">
        <f t="shared" si="14"/>
        <v>269724.60899999994</v>
      </c>
      <c r="EE108" s="255">
        <f t="shared" si="14"/>
        <v>0</v>
      </c>
      <c r="EF108" s="255">
        <f t="shared" si="12"/>
        <v>861717.5819999997</v>
      </c>
    </row>
    <row r="109" spans="1:136" x14ac:dyDescent="0.4">
      <c r="A109" s="133" t="str">
        <f>Inputs!A109</f>
        <v>Construction Management</v>
      </c>
      <c r="B109" s="133" t="str">
        <f>Inputs!B109</f>
        <v>N/A</v>
      </c>
      <c r="C109" s="133" t="str">
        <f>Inputs!C109</f>
        <v>Internal Labour</v>
      </c>
      <c r="D109" s="133">
        <f>Inputs!D109</f>
        <v>634998</v>
      </c>
      <c r="E109" s="133" t="str">
        <f>Inputs!E109</f>
        <v>Construction Manager</v>
      </c>
      <c r="F109" s="290">
        <f>IF(Inputs!DT109=$F$1,Inputs!F109,
IF(Inputs!DT109='Key assumptions'!$E$118,Inputs!F109*'Key assumptions'!$H$118,Inputs!F109*'Key assumptions'!$H$119))</f>
        <v>249.96</v>
      </c>
      <c r="G109" s="290">
        <f>IF(Inputs!DT109=$F$1,Inputs!G109,Inputs!G109*'Key assumptions'!$H$118)</f>
        <v>109.48743528106507</v>
      </c>
      <c r="H109" s="281"/>
      <c r="I109" s="281"/>
      <c r="J109" s="281"/>
      <c r="K109" s="281"/>
      <c r="L109" s="281"/>
      <c r="M109" s="389" t="str">
        <f>Inputs!M109</f>
        <v>[C-i-C]</v>
      </c>
      <c r="N109" s="389" t="str">
        <f>Inputs!N109</f>
        <v>[C-i-C]</v>
      </c>
      <c r="O109" s="389" t="str">
        <f>Inputs!O109</f>
        <v>[C-i-C]</v>
      </c>
      <c r="P109" s="389" t="str">
        <f>Inputs!P109</f>
        <v>[C-i-C]</v>
      </c>
      <c r="Q109" s="389" t="str">
        <f>Inputs!Q109</f>
        <v>[C-i-C]</v>
      </c>
      <c r="R109" s="389" t="str">
        <f>Inputs!R109</f>
        <v>[C-i-C]</v>
      </c>
      <c r="S109" s="389" t="str">
        <f>Inputs!S109</f>
        <v>[C-i-C]</v>
      </c>
      <c r="T109" s="389" t="str">
        <f>Inputs!T109</f>
        <v>[C-i-C]</v>
      </c>
      <c r="U109" s="389" t="str">
        <f>Inputs!U109</f>
        <v>[C-i-C]</v>
      </c>
      <c r="V109" s="389" t="str">
        <f>Inputs!V109</f>
        <v>[C-i-C]</v>
      </c>
      <c r="W109" s="389" t="str">
        <f>Inputs!W109</f>
        <v>[C-i-C]</v>
      </c>
      <c r="X109" s="389" t="str">
        <f>Inputs!X109</f>
        <v>[C-i-C]</v>
      </c>
      <c r="Y109" s="389" t="str">
        <f>Inputs!Y109</f>
        <v>[C-i-C]</v>
      </c>
      <c r="Z109" s="389" t="str">
        <f>Inputs!Z109</f>
        <v>[C-i-C]</v>
      </c>
      <c r="AA109" s="389" t="str">
        <f>Inputs!AA109</f>
        <v>[C-i-C]</v>
      </c>
      <c r="AB109" s="389" t="str">
        <f>Inputs!AB109</f>
        <v>[C-i-C]</v>
      </c>
      <c r="AC109" s="389" t="str">
        <f>Inputs!AC109</f>
        <v>[C-i-C]</v>
      </c>
      <c r="AD109" s="389" t="str">
        <f>Inputs!AD109</f>
        <v>[C-i-C]</v>
      </c>
      <c r="AE109" s="389" t="str">
        <f>Inputs!AE109</f>
        <v>[C-i-C]</v>
      </c>
      <c r="AF109" s="389" t="str">
        <f>Inputs!AF109</f>
        <v>[C-i-C]</v>
      </c>
      <c r="AG109" s="389" t="str">
        <f>Inputs!AG109</f>
        <v>[C-i-C]</v>
      </c>
      <c r="AH109" s="389" t="str">
        <f>Inputs!AH109</f>
        <v>[C-i-C]</v>
      </c>
      <c r="AI109" s="254">
        <f>Inputs!AI109</f>
        <v>0.3</v>
      </c>
      <c r="AJ109" s="254">
        <f>Inputs!AJ109</f>
        <v>0.3</v>
      </c>
      <c r="AK109" s="254">
        <f>Inputs!AK109</f>
        <v>0.3</v>
      </c>
      <c r="AL109" s="254">
        <f>Inputs!AL109</f>
        <v>0.3</v>
      </c>
      <c r="AM109" s="254">
        <f>Inputs!AM109</f>
        <v>0.3</v>
      </c>
      <c r="AN109" s="254">
        <f>Inputs!AN109</f>
        <v>0.3</v>
      </c>
      <c r="AO109" s="254">
        <f>Inputs!AO109</f>
        <v>0.5</v>
      </c>
      <c r="AP109" s="254">
        <f>Inputs!AP109</f>
        <v>0.5</v>
      </c>
      <c r="AQ109" s="254">
        <f>Inputs!AQ109</f>
        <v>0.5</v>
      </c>
      <c r="AR109" s="254">
        <f>Inputs!AR109</f>
        <v>0.5</v>
      </c>
      <c r="AS109" s="254">
        <f>Inputs!AS109</f>
        <v>0.5</v>
      </c>
      <c r="AT109" s="254">
        <f>Inputs!AT109</f>
        <v>0.5</v>
      </c>
      <c r="AU109" s="254">
        <f>Inputs!AU109</f>
        <v>0.5</v>
      </c>
      <c r="AV109" s="254">
        <f>Inputs!AV109</f>
        <v>0.5</v>
      </c>
      <c r="AW109" s="254">
        <f>Inputs!AW109</f>
        <v>0</v>
      </c>
      <c r="AX109" s="254">
        <f>Inputs!AX109</f>
        <v>0</v>
      </c>
      <c r="AY109" s="254">
        <f>Inputs!AY109</f>
        <v>0</v>
      </c>
      <c r="AZ109" s="254">
        <f>Inputs!AZ109</f>
        <v>0</v>
      </c>
      <c r="BA109" s="254">
        <f>Inputs!BA109</f>
        <v>0</v>
      </c>
      <c r="BB109" s="254">
        <f>Inputs!BB109</f>
        <v>0</v>
      </c>
      <c r="BC109" s="254">
        <f>Inputs!BC109</f>
        <v>0</v>
      </c>
      <c r="BD109" s="254">
        <f>Inputs!BD109</f>
        <v>0</v>
      </c>
      <c r="BE109" s="254">
        <f>Inputs!BE109</f>
        <v>0</v>
      </c>
      <c r="BF109" s="254">
        <f>Inputs!BF109</f>
        <v>0</v>
      </c>
      <c r="BG109" s="254">
        <f>Inputs!BG109</f>
        <v>0</v>
      </c>
      <c r="BH109" s="254">
        <f>Inputs!BH109</f>
        <v>0</v>
      </c>
      <c r="BI109" s="254">
        <f>Inputs!BI109</f>
        <v>0</v>
      </c>
      <c r="BJ109" s="254">
        <f>Inputs!BJ109</f>
        <v>0</v>
      </c>
      <c r="BK109" s="254">
        <f>Inputs!BK109</f>
        <v>0</v>
      </c>
      <c r="BL109" s="254">
        <f>Inputs!BL109</f>
        <v>0</v>
      </c>
      <c r="BN109" s="255">
        <f>IF(OR($C109="Non-Labour",$C109="Labour-related"),IF(Inputs!$DT109=$F$1,Inputs!BN109,Inputs!BN109*'Key assumptions'!$H$118),$F109*N(H109)*avg_hrs)</f>
        <v>0</v>
      </c>
      <c r="BO109" s="255">
        <f>IF(OR($C109="Non-Labour",$C109="Labour-related"),IF(Inputs!$DT109=$F$1,Inputs!BO109,Inputs!BO109*'Key assumptions'!$H$118),$F109*N(I109)*avg_hrs)</f>
        <v>0</v>
      </c>
      <c r="BP109" s="255">
        <f>IF(OR($C109="Non-Labour",$C109="Labour-related"),IF(Inputs!$DT109=$F$1,Inputs!BP109,Inputs!BP109*'Key assumptions'!$H$118),$F109*N(J109)*avg_hrs)</f>
        <v>0</v>
      </c>
      <c r="BQ109" s="255">
        <f>IF(OR($C109="Non-Labour",$C109="Labour-related"),IF(Inputs!$DT109=$F$1,Inputs!BQ109,Inputs!BQ109*'Key assumptions'!$H$118),$F109*N(K109)*avg_hrs)</f>
        <v>0</v>
      </c>
      <c r="BR109" s="255">
        <f>IF(OR($C109="Non-Labour",$C109="Labour-related"),IF(Inputs!$DT109=$F$1,Inputs!BR109,Inputs!BR109*'Key assumptions'!$H$118),$F109*N(L109)*avg_hrs)</f>
        <v>0</v>
      </c>
      <c r="BS109" s="390" t="s">
        <v>411</v>
      </c>
      <c r="BT109" s="390" t="s">
        <v>411</v>
      </c>
      <c r="BU109" s="390" t="s">
        <v>411</v>
      </c>
      <c r="BV109" s="390" t="s">
        <v>411</v>
      </c>
      <c r="BW109" s="390" t="s">
        <v>411</v>
      </c>
      <c r="BX109" s="390" t="s">
        <v>411</v>
      </c>
      <c r="BY109" s="390" t="s">
        <v>411</v>
      </c>
      <c r="BZ109" s="390" t="s">
        <v>411</v>
      </c>
      <c r="CA109" s="390" t="s">
        <v>411</v>
      </c>
      <c r="CB109" s="390" t="s">
        <v>411</v>
      </c>
      <c r="CC109" s="390" t="s">
        <v>411</v>
      </c>
      <c r="CD109" s="390" t="s">
        <v>411</v>
      </c>
      <c r="CE109" s="390" t="s">
        <v>411</v>
      </c>
      <c r="CF109" s="390" t="s">
        <v>411</v>
      </c>
      <c r="CG109" s="390" t="s">
        <v>411</v>
      </c>
      <c r="CH109" s="390" t="s">
        <v>411</v>
      </c>
      <c r="CI109" s="390" t="s">
        <v>411</v>
      </c>
      <c r="CJ109" s="390" t="s">
        <v>411</v>
      </c>
      <c r="CK109" s="390" t="s">
        <v>411</v>
      </c>
      <c r="CL109" s="390" t="s">
        <v>411</v>
      </c>
      <c r="CM109" s="390" t="s">
        <v>411</v>
      </c>
      <c r="CN109" s="390" t="s">
        <v>411</v>
      </c>
      <c r="CO109" s="255">
        <f>IF(OR($C109="Non-Labour",$C109="Labour-related"),IF(Inputs!$DT109=$F$1,Inputs!CO109,Inputs!CO109*'Key assumptions'!$H$118),$F109*N(AI109)*avg_hrs)</f>
        <v>11248.2</v>
      </c>
      <c r="CP109" s="255">
        <f>IF(OR($C109="Non-Labour",$C109="Labour-related"),IF(Inputs!$DT109=$F$1,Inputs!CP109,Inputs!CP109*'Key assumptions'!$H$118),$F109*N(AJ109)*avg_hrs)</f>
        <v>11248.2</v>
      </c>
      <c r="CQ109" s="255">
        <f>IF(OR($C109="Non-Labour",$C109="Labour-related"),IF(Inputs!$DT109=$F$1,Inputs!CQ109,Inputs!CQ109*'Key assumptions'!$H$118),$F109*N(AK109)*avg_hrs)</f>
        <v>11248.2</v>
      </c>
      <c r="CR109" s="255">
        <f>IF(OR($C109="Non-Labour",$C109="Labour-related"),IF(Inputs!$DT109=$F$1,Inputs!CR109,Inputs!CR109*'Key assumptions'!$H$118),$F109*N(AL109)*avg_hrs)</f>
        <v>11248.2</v>
      </c>
      <c r="CS109" s="255">
        <f>IF(OR($C109="Non-Labour",$C109="Labour-related"),IF(Inputs!$DT109=$F$1,Inputs!CS109,Inputs!CS109*'Key assumptions'!$H$118),$F109*N(AM109)*avg_hrs)</f>
        <v>11248.2</v>
      </c>
      <c r="CT109" s="255">
        <f>IF(OR($C109="Non-Labour",$C109="Labour-related"),IF(Inputs!$DT109=$F$1,Inputs!CT109,Inputs!CT109*'Key assumptions'!$H$118),$F109*N(AN109)*avg_hrs)</f>
        <v>11248.2</v>
      </c>
      <c r="CU109" s="255">
        <f>IF(OR($C109="Non-Labour",$C109="Labour-related"),IF(Inputs!$DT109=$F$1,Inputs!CU109,Inputs!CU109*'Key assumptions'!$H$118),$F109*N(AO109)*avg_hrs)</f>
        <v>18747</v>
      </c>
      <c r="CV109" s="255">
        <f>IF(OR($C109="Non-Labour",$C109="Labour-related"),IF(Inputs!$DT109=$F$1,Inputs!CV109,Inputs!CV109*'Key assumptions'!$H$118),$F109*N(AP109)*avg_hrs)</f>
        <v>18747</v>
      </c>
      <c r="CW109" s="255">
        <f>IF(OR($C109="Non-Labour",$C109="Labour-related"),IF(Inputs!$DT109=$F$1,Inputs!CW109,Inputs!CW109*'Key assumptions'!$H$118),$F109*N(AQ109)*avg_hrs)</f>
        <v>18747</v>
      </c>
      <c r="CX109" s="255">
        <f>IF(OR($C109="Non-Labour",$C109="Labour-related"),IF(Inputs!$DT109=$F$1,Inputs!CX109,Inputs!CX109*'Key assumptions'!$H$118),$F109*N(AR109)*avg_hrs)</f>
        <v>18747</v>
      </c>
      <c r="CY109" s="255">
        <f>IF(OR($C109="Non-Labour",$C109="Labour-related"),IF(Inputs!$DT109=$F$1,Inputs!CY109,Inputs!CY109*'Key assumptions'!$H$118),$F109*N(AS109)*avg_hrs)</f>
        <v>18747</v>
      </c>
      <c r="CZ109" s="255">
        <f>IF(OR($C109="Non-Labour",$C109="Labour-related"),IF(Inputs!$DT109=$F$1,Inputs!CZ109,Inputs!CZ109*'Key assumptions'!$H$118),$F109*N(AT109)*avg_hrs)</f>
        <v>18747</v>
      </c>
      <c r="DA109" s="255">
        <f>IF(OR($C109="Non-Labour",$C109="Labour-related"),IF(Inputs!$DT109=$F$1,Inputs!DA109,Inputs!DA109*'Key assumptions'!$H$118),$F109*N(AU109)*avg_hrs)</f>
        <v>18747</v>
      </c>
      <c r="DB109" s="255">
        <f>IF(OR($C109="Non-Labour",$C109="Labour-related"),IF(Inputs!$DT109=$F$1,Inputs!DB109,Inputs!DB109*'Key assumptions'!$H$118),$F109*N(AV109)*avg_hrs)</f>
        <v>18747</v>
      </c>
      <c r="DC109" s="255">
        <f>IF(OR($C109="Non-Labour",$C109="Labour-related"),IF(Inputs!$DT109=$F$1,Inputs!DC109,Inputs!DC109*'Key assumptions'!$H$118),$F109*N(AW109)*avg_hrs)</f>
        <v>0</v>
      </c>
      <c r="DD109" s="255">
        <f>IF(OR($C109="Non-Labour",$C109="Labour-related"),IF(Inputs!$DT109=$F$1,Inputs!DD109,Inputs!DD109*'Key assumptions'!$H$118),$F109*N(AX109)*avg_hrs)</f>
        <v>0</v>
      </c>
      <c r="DE109" s="255">
        <f>IF(OR($C109="Non-Labour",$C109="Labour-related"),IF(Inputs!$DT109=$F$1,Inputs!DE109,Inputs!DE109*'Key assumptions'!$H$118),$F109*N(AY109)*avg_hrs)</f>
        <v>0</v>
      </c>
      <c r="DF109" s="255">
        <f>IF(OR($C109="Non-Labour",$C109="Labour-related"),IF(Inputs!$DT109=$F$1,Inputs!DF109,Inputs!DF109*'Key assumptions'!$H$118),$F109*N(AZ109)*avg_hrs)</f>
        <v>0</v>
      </c>
      <c r="DG109" s="255">
        <f>IF(OR($C109="Non-Labour",$C109="Labour-related"),IF(Inputs!$DT109=$F$1,Inputs!DG109,Inputs!DG109*'Key assumptions'!$H$118),$F109*N(BA109)*avg_hrs)</f>
        <v>0</v>
      </c>
      <c r="DH109" s="255">
        <f>IF(OR($C109="Non-Labour",$C109="Labour-related"),IF(Inputs!$DT109=$F$1,Inputs!DH109,Inputs!DH109*'Key assumptions'!$H$118),$F109*N(BB109)*avg_hrs)</f>
        <v>0</v>
      </c>
      <c r="DI109" s="255">
        <f>IF(OR($C109="Non-Labour",$C109="Labour-related"),IF(Inputs!$DT109=$F$1,Inputs!DI109,Inputs!DI109*'Key assumptions'!$H$118),$F109*N(BC109)*avg_hrs)</f>
        <v>0</v>
      </c>
      <c r="DJ109" s="255">
        <f>IF(OR($C109="Non-Labour",$C109="Labour-related"),IF(Inputs!$DT109=$F$1,Inputs!DJ109,Inputs!DJ109*'Key assumptions'!$H$118),$F109*N(BD109)*avg_hrs)</f>
        <v>0</v>
      </c>
      <c r="DK109" s="255">
        <f>IF(OR($C109="Non-Labour",$C109="Labour-related"),IF(Inputs!$DT109=$F$1,Inputs!DK109,Inputs!DK109*'Key assumptions'!$H$118),$F109*N(BE109)*avg_hrs)</f>
        <v>0</v>
      </c>
      <c r="DL109" s="255">
        <f>IF(OR($C109="Non-Labour",$C109="Labour-related"),IF(Inputs!$DT109=$F$1,Inputs!DL109,Inputs!DL109*'Key assumptions'!$H$118),$F109*N(BF109)*avg_hrs)</f>
        <v>0</v>
      </c>
      <c r="DM109" s="255">
        <f>IF(OR($C109="Non-Labour",$C109="Labour-related"),IF(Inputs!$DT109=$F$1,Inputs!DM109,Inputs!DM109*'Key assumptions'!$H$118),$F109*N(BG109)*avg_hrs)</f>
        <v>0</v>
      </c>
      <c r="DN109" s="255">
        <f>IF(OR($C109="Non-Labour",$C109="Labour-related"),IF(Inputs!$DT109=$F$1,Inputs!DN109,Inputs!DN109*'Key assumptions'!$H$118),$F109*N(BH109)*avg_hrs)</f>
        <v>0</v>
      </c>
      <c r="DO109" s="255">
        <f>IF(OR($C109="Non-Labour",$C109="Labour-related"),IF(Inputs!$DT109=$F$1,Inputs!DO109,Inputs!DO109*'Key assumptions'!$H$118),$F109*N(BI109)*avg_hrs)</f>
        <v>0</v>
      </c>
      <c r="DP109" s="255">
        <f>IF(OR($C109="Non-Labour",$C109="Labour-related"),IF(Inputs!$DT109=$F$1,Inputs!DP109,Inputs!DP109*'Key assumptions'!$H$118),$F109*N(BJ109)*avg_hrs)</f>
        <v>0</v>
      </c>
      <c r="DQ109" s="255">
        <f>IF(OR($C109="Non-Labour",$C109="Labour-related"),IF(Inputs!$DT109=$F$1,Inputs!DQ109,Inputs!DQ109*'Key assumptions'!$H$118),$F109*N(BK109)*avg_hrs)</f>
        <v>0</v>
      </c>
      <c r="DR109" s="255">
        <f>IF(OR($C109="Non-Labour",$C109="Labour-related"),IF(Inputs!$DT109=$F$1,Inputs!DR109,Inputs!DR109*'Key assumptions'!$H$118),$F109*N(BL109)*avg_hrs)</f>
        <v>0</v>
      </c>
      <c r="DT109" s="133" t="s">
        <v>213</v>
      </c>
      <c r="DU109" s="304"/>
      <c r="DV109" s="304"/>
      <c r="DW109" s="304"/>
      <c r="DX109" s="304"/>
      <c r="DY109" s="304"/>
      <c r="DZ109" s="304"/>
      <c r="EA109" s="255">
        <v>32137.714285714283</v>
      </c>
      <c r="EB109" s="255">
        <v>106054.45714285714</v>
      </c>
      <c r="EC109" s="255">
        <v>134978.4</v>
      </c>
      <c r="ED109" s="255">
        <f t="shared" si="14"/>
        <v>149976</v>
      </c>
      <c r="EE109" s="255">
        <f t="shared" si="14"/>
        <v>0</v>
      </c>
      <c r="EF109" s="255">
        <f t="shared" si="12"/>
        <v>423146.57142857142</v>
      </c>
    </row>
    <row r="110" spans="1:136" x14ac:dyDescent="0.4">
      <c r="A110" s="133" t="str">
        <f>Inputs!A110</f>
        <v>Construction Management</v>
      </c>
      <c r="B110" s="133" t="str">
        <f>Inputs!B110</f>
        <v>N/A</v>
      </c>
      <c r="C110" s="133" t="str">
        <f>Inputs!C110</f>
        <v>Internal Labour</v>
      </c>
      <c r="D110" s="133">
        <f>Inputs!D110</f>
        <v>634998</v>
      </c>
      <c r="E110" s="133" t="str">
        <f>Inputs!E110</f>
        <v>Construction Manager</v>
      </c>
      <c r="F110" s="290">
        <f>IF(Inputs!DT110=$F$1,Inputs!F110,
IF(Inputs!DT110='Key assumptions'!$E$118,Inputs!F110*'Key assumptions'!$H$118,Inputs!F110*'Key assumptions'!$H$119))</f>
        <v>249.96</v>
      </c>
      <c r="G110" s="290">
        <f>IF(Inputs!DT110=$F$1,Inputs!G110,Inputs!G110*'Key assumptions'!$H$118)</f>
        <v>109.48743528106507</v>
      </c>
      <c r="H110" s="281"/>
      <c r="I110" s="281"/>
      <c r="J110" s="281"/>
      <c r="K110" s="281"/>
      <c r="L110" s="281"/>
      <c r="M110" s="389" t="str">
        <f>Inputs!M110</f>
        <v>[C-i-C]</v>
      </c>
      <c r="N110" s="389" t="str">
        <f>Inputs!N110</f>
        <v>[C-i-C]</v>
      </c>
      <c r="O110" s="389" t="str">
        <f>Inputs!O110</f>
        <v>[C-i-C]</v>
      </c>
      <c r="P110" s="389" t="str">
        <f>Inputs!P110</f>
        <v>[C-i-C]</v>
      </c>
      <c r="Q110" s="389" t="str">
        <f>Inputs!Q110</f>
        <v>[C-i-C]</v>
      </c>
      <c r="R110" s="389" t="str">
        <f>Inputs!R110</f>
        <v>[C-i-C]</v>
      </c>
      <c r="S110" s="389" t="str">
        <f>Inputs!S110</f>
        <v>[C-i-C]</v>
      </c>
      <c r="T110" s="389" t="str">
        <f>Inputs!T110</f>
        <v>[C-i-C]</v>
      </c>
      <c r="U110" s="389" t="str">
        <f>Inputs!U110</f>
        <v>[C-i-C]</v>
      </c>
      <c r="V110" s="389" t="str">
        <f>Inputs!V110</f>
        <v>[C-i-C]</v>
      </c>
      <c r="W110" s="389" t="str">
        <f>Inputs!W110</f>
        <v>[C-i-C]</v>
      </c>
      <c r="X110" s="389" t="str">
        <f>Inputs!X110</f>
        <v>[C-i-C]</v>
      </c>
      <c r="Y110" s="389" t="str">
        <f>Inputs!Y110</f>
        <v>[C-i-C]</v>
      </c>
      <c r="Z110" s="389" t="str">
        <f>Inputs!Z110</f>
        <v>[C-i-C]</v>
      </c>
      <c r="AA110" s="389" t="str">
        <f>Inputs!AA110</f>
        <v>[C-i-C]</v>
      </c>
      <c r="AB110" s="389" t="str">
        <f>Inputs!AB110</f>
        <v>[C-i-C]</v>
      </c>
      <c r="AC110" s="389" t="str">
        <f>Inputs!AC110</f>
        <v>[C-i-C]</v>
      </c>
      <c r="AD110" s="389" t="str">
        <f>Inputs!AD110</f>
        <v>[C-i-C]</v>
      </c>
      <c r="AE110" s="389" t="str">
        <f>Inputs!AE110</f>
        <v>[C-i-C]</v>
      </c>
      <c r="AF110" s="389" t="str">
        <f>Inputs!AF110</f>
        <v>[C-i-C]</v>
      </c>
      <c r="AG110" s="389" t="str">
        <f>Inputs!AG110</f>
        <v>[C-i-C]</v>
      </c>
      <c r="AH110" s="389" t="str">
        <f>Inputs!AH110</f>
        <v>[C-i-C]</v>
      </c>
      <c r="AI110" s="254">
        <f>Inputs!AI110</f>
        <v>0.3</v>
      </c>
      <c r="AJ110" s="254">
        <f>Inputs!AJ110</f>
        <v>0.3</v>
      </c>
      <c r="AK110" s="254">
        <f>Inputs!AK110</f>
        <v>0.3</v>
      </c>
      <c r="AL110" s="254">
        <f>Inputs!AL110</f>
        <v>0.3</v>
      </c>
      <c r="AM110" s="254">
        <f>Inputs!AM110</f>
        <v>0.3</v>
      </c>
      <c r="AN110" s="254">
        <f>Inputs!AN110</f>
        <v>0.3</v>
      </c>
      <c r="AO110" s="254">
        <f>Inputs!AO110</f>
        <v>0.5</v>
      </c>
      <c r="AP110" s="254">
        <f>Inputs!AP110</f>
        <v>0.5</v>
      </c>
      <c r="AQ110" s="254">
        <f>Inputs!AQ110</f>
        <v>0.5</v>
      </c>
      <c r="AR110" s="254">
        <f>Inputs!AR110</f>
        <v>0.5</v>
      </c>
      <c r="AS110" s="254">
        <f>Inputs!AS110</f>
        <v>0.5</v>
      </c>
      <c r="AT110" s="254">
        <f>Inputs!AT110</f>
        <v>0.5</v>
      </c>
      <c r="AU110" s="254">
        <f>Inputs!AU110</f>
        <v>0.5</v>
      </c>
      <c r="AV110" s="254">
        <f>Inputs!AV110</f>
        <v>0.5</v>
      </c>
      <c r="AW110" s="254">
        <f>Inputs!AW110</f>
        <v>0</v>
      </c>
      <c r="AX110" s="254">
        <f>Inputs!AX110</f>
        <v>0</v>
      </c>
      <c r="AY110" s="254">
        <f>Inputs!AY110</f>
        <v>0</v>
      </c>
      <c r="AZ110" s="254">
        <f>Inputs!AZ110</f>
        <v>0</v>
      </c>
      <c r="BA110" s="254">
        <f>Inputs!BA110</f>
        <v>0</v>
      </c>
      <c r="BB110" s="254">
        <f>Inputs!BB110</f>
        <v>0</v>
      </c>
      <c r="BC110" s="254">
        <f>Inputs!BC110</f>
        <v>0</v>
      </c>
      <c r="BD110" s="254">
        <f>Inputs!BD110</f>
        <v>0</v>
      </c>
      <c r="BE110" s="254">
        <f>Inputs!BE110</f>
        <v>0</v>
      </c>
      <c r="BF110" s="254">
        <f>Inputs!BF110</f>
        <v>0</v>
      </c>
      <c r="BG110" s="254">
        <f>Inputs!BG110</f>
        <v>0</v>
      </c>
      <c r="BH110" s="254">
        <f>Inputs!BH110</f>
        <v>0</v>
      </c>
      <c r="BI110" s="254">
        <f>Inputs!BI110</f>
        <v>0</v>
      </c>
      <c r="BJ110" s="254">
        <f>Inputs!BJ110</f>
        <v>0</v>
      </c>
      <c r="BK110" s="254">
        <f>Inputs!BK110</f>
        <v>0</v>
      </c>
      <c r="BL110" s="254">
        <f>Inputs!BL110</f>
        <v>0</v>
      </c>
      <c r="BN110" s="255">
        <f>IF(OR($C110="Non-Labour",$C110="Labour-related"),IF(Inputs!$DT110=$F$1,Inputs!BN110,Inputs!BN110*'Key assumptions'!$H$118),$F110*N(H110)*avg_hrs)</f>
        <v>0</v>
      </c>
      <c r="BO110" s="255">
        <f>IF(OR($C110="Non-Labour",$C110="Labour-related"),IF(Inputs!$DT110=$F$1,Inputs!BO110,Inputs!BO110*'Key assumptions'!$H$118),$F110*N(I110)*avg_hrs)</f>
        <v>0</v>
      </c>
      <c r="BP110" s="255">
        <f>IF(OR($C110="Non-Labour",$C110="Labour-related"),IF(Inputs!$DT110=$F$1,Inputs!BP110,Inputs!BP110*'Key assumptions'!$H$118),$F110*N(J110)*avg_hrs)</f>
        <v>0</v>
      </c>
      <c r="BQ110" s="255">
        <f>IF(OR($C110="Non-Labour",$C110="Labour-related"),IF(Inputs!$DT110=$F$1,Inputs!BQ110,Inputs!BQ110*'Key assumptions'!$H$118),$F110*N(K110)*avg_hrs)</f>
        <v>0</v>
      </c>
      <c r="BR110" s="255">
        <f>IF(OR($C110="Non-Labour",$C110="Labour-related"),IF(Inputs!$DT110=$F$1,Inputs!BR110,Inputs!BR110*'Key assumptions'!$H$118),$F110*N(L110)*avg_hrs)</f>
        <v>0</v>
      </c>
      <c r="BS110" s="390" t="s">
        <v>411</v>
      </c>
      <c r="BT110" s="390" t="s">
        <v>411</v>
      </c>
      <c r="BU110" s="390" t="s">
        <v>411</v>
      </c>
      <c r="BV110" s="390" t="s">
        <v>411</v>
      </c>
      <c r="BW110" s="390" t="s">
        <v>411</v>
      </c>
      <c r="BX110" s="390" t="s">
        <v>411</v>
      </c>
      <c r="BY110" s="390" t="s">
        <v>411</v>
      </c>
      <c r="BZ110" s="390" t="s">
        <v>411</v>
      </c>
      <c r="CA110" s="390" t="s">
        <v>411</v>
      </c>
      <c r="CB110" s="390" t="s">
        <v>411</v>
      </c>
      <c r="CC110" s="390" t="s">
        <v>411</v>
      </c>
      <c r="CD110" s="390" t="s">
        <v>411</v>
      </c>
      <c r="CE110" s="390" t="s">
        <v>411</v>
      </c>
      <c r="CF110" s="390" t="s">
        <v>411</v>
      </c>
      <c r="CG110" s="390" t="s">
        <v>411</v>
      </c>
      <c r="CH110" s="390" t="s">
        <v>411</v>
      </c>
      <c r="CI110" s="390" t="s">
        <v>411</v>
      </c>
      <c r="CJ110" s="390" t="s">
        <v>411</v>
      </c>
      <c r="CK110" s="390" t="s">
        <v>411</v>
      </c>
      <c r="CL110" s="390" t="s">
        <v>411</v>
      </c>
      <c r="CM110" s="390" t="s">
        <v>411</v>
      </c>
      <c r="CN110" s="390" t="s">
        <v>411</v>
      </c>
      <c r="CO110" s="255">
        <f>IF(OR($C110="Non-Labour",$C110="Labour-related"),IF(Inputs!$DT110=$F$1,Inputs!CO110,Inputs!CO110*'Key assumptions'!$H$118),$F110*N(AI110)*avg_hrs)</f>
        <v>11248.2</v>
      </c>
      <c r="CP110" s="255">
        <f>IF(OR($C110="Non-Labour",$C110="Labour-related"),IF(Inputs!$DT110=$F$1,Inputs!CP110,Inputs!CP110*'Key assumptions'!$H$118),$F110*N(AJ110)*avg_hrs)</f>
        <v>11248.2</v>
      </c>
      <c r="CQ110" s="255">
        <f>IF(OR($C110="Non-Labour",$C110="Labour-related"),IF(Inputs!$DT110=$F$1,Inputs!CQ110,Inputs!CQ110*'Key assumptions'!$H$118),$F110*N(AK110)*avg_hrs)</f>
        <v>11248.2</v>
      </c>
      <c r="CR110" s="255">
        <f>IF(OR($C110="Non-Labour",$C110="Labour-related"),IF(Inputs!$DT110=$F$1,Inputs!CR110,Inputs!CR110*'Key assumptions'!$H$118),$F110*N(AL110)*avg_hrs)</f>
        <v>11248.2</v>
      </c>
      <c r="CS110" s="255">
        <f>IF(OR($C110="Non-Labour",$C110="Labour-related"),IF(Inputs!$DT110=$F$1,Inputs!CS110,Inputs!CS110*'Key assumptions'!$H$118),$F110*N(AM110)*avg_hrs)</f>
        <v>11248.2</v>
      </c>
      <c r="CT110" s="255">
        <f>IF(OR($C110="Non-Labour",$C110="Labour-related"),IF(Inputs!$DT110=$F$1,Inputs!CT110,Inputs!CT110*'Key assumptions'!$H$118),$F110*N(AN110)*avg_hrs)</f>
        <v>11248.2</v>
      </c>
      <c r="CU110" s="255">
        <f>IF(OR($C110="Non-Labour",$C110="Labour-related"),IF(Inputs!$DT110=$F$1,Inputs!CU110,Inputs!CU110*'Key assumptions'!$H$118),$F110*N(AO110)*avg_hrs)</f>
        <v>18747</v>
      </c>
      <c r="CV110" s="255">
        <f>IF(OR($C110="Non-Labour",$C110="Labour-related"),IF(Inputs!$DT110=$F$1,Inputs!CV110,Inputs!CV110*'Key assumptions'!$H$118),$F110*N(AP110)*avg_hrs)</f>
        <v>18747</v>
      </c>
      <c r="CW110" s="255">
        <f>IF(OR($C110="Non-Labour",$C110="Labour-related"),IF(Inputs!$DT110=$F$1,Inputs!CW110,Inputs!CW110*'Key assumptions'!$H$118),$F110*N(AQ110)*avg_hrs)</f>
        <v>18747</v>
      </c>
      <c r="CX110" s="255">
        <f>IF(OR($C110="Non-Labour",$C110="Labour-related"),IF(Inputs!$DT110=$F$1,Inputs!CX110,Inputs!CX110*'Key assumptions'!$H$118),$F110*N(AR110)*avg_hrs)</f>
        <v>18747</v>
      </c>
      <c r="CY110" s="255">
        <f>IF(OR($C110="Non-Labour",$C110="Labour-related"),IF(Inputs!$DT110=$F$1,Inputs!CY110,Inputs!CY110*'Key assumptions'!$H$118),$F110*N(AS110)*avg_hrs)</f>
        <v>18747</v>
      </c>
      <c r="CZ110" s="255">
        <f>IF(OR($C110="Non-Labour",$C110="Labour-related"),IF(Inputs!$DT110=$F$1,Inputs!CZ110,Inputs!CZ110*'Key assumptions'!$H$118),$F110*N(AT110)*avg_hrs)</f>
        <v>18747</v>
      </c>
      <c r="DA110" s="255">
        <f>IF(OR($C110="Non-Labour",$C110="Labour-related"),IF(Inputs!$DT110=$F$1,Inputs!DA110,Inputs!DA110*'Key assumptions'!$H$118),$F110*N(AU110)*avg_hrs)</f>
        <v>18747</v>
      </c>
      <c r="DB110" s="255">
        <f>IF(OR($C110="Non-Labour",$C110="Labour-related"),IF(Inputs!$DT110=$F$1,Inputs!DB110,Inputs!DB110*'Key assumptions'!$H$118),$F110*N(AV110)*avg_hrs)</f>
        <v>18747</v>
      </c>
      <c r="DC110" s="255">
        <f>IF(OR($C110="Non-Labour",$C110="Labour-related"),IF(Inputs!$DT110=$F$1,Inputs!DC110,Inputs!DC110*'Key assumptions'!$H$118),$F110*N(AW110)*avg_hrs)</f>
        <v>0</v>
      </c>
      <c r="DD110" s="255">
        <f>IF(OR($C110="Non-Labour",$C110="Labour-related"),IF(Inputs!$DT110=$F$1,Inputs!DD110,Inputs!DD110*'Key assumptions'!$H$118),$F110*N(AX110)*avg_hrs)</f>
        <v>0</v>
      </c>
      <c r="DE110" s="255">
        <f>IF(OR($C110="Non-Labour",$C110="Labour-related"),IF(Inputs!$DT110=$F$1,Inputs!DE110,Inputs!DE110*'Key assumptions'!$H$118),$F110*N(AY110)*avg_hrs)</f>
        <v>0</v>
      </c>
      <c r="DF110" s="255">
        <f>IF(OR($C110="Non-Labour",$C110="Labour-related"),IF(Inputs!$DT110=$F$1,Inputs!DF110,Inputs!DF110*'Key assumptions'!$H$118),$F110*N(AZ110)*avg_hrs)</f>
        <v>0</v>
      </c>
      <c r="DG110" s="255">
        <f>IF(OR($C110="Non-Labour",$C110="Labour-related"),IF(Inputs!$DT110=$F$1,Inputs!DG110,Inputs!DG110*'Key assumptions'!$H$118),$F110*N(BA110)*avg_hrs)</f>
        <v>0</v>
      </c>
      <c r="DH110" s="255">
        <f>IF(OR($C110="Non-Labour",$C110="Labour-related"),IF(Inputs!$DT110=$F$1,Inputs!DH110,Inputs!DH110*'Key assumptions'!$H$118),$F110*N(BB110)*avg_hrs)</f>
        <v>0</v>
      </c>
      <c r="DI110" s="255">
        <f>IF(OR($C110="Non-Labour",$C110="Labour-related"),IF(Inputs!$DT110=$F$1,Inputs!DI110,Inputs!DI110*'Key assumptions'!$H$118),$F110*N(BC110)*avg_hrs)</f>
        <v>0</v>
      </c>
      <c r="DJ110" s="255">
        <f>IF(OR($C110="Non-Labour",$C110="Labour-related"),IF(Inputs!$DT110=$F$1,Inputs!DJ110,Inputs!DJ110*'Key assumptions'!$H$118),$F110*N(BD110)*avg_hrs)</f>
        <v>0</v>
      </c>
      <c r="DK110" s="255">
        <f>IF(OR($C110="Non-Labour",$C110="Labour-related"),IF(Inputs!$DT110=$F$1,Inputs!DK110,Inputs!DK110*'Key assumptions'!$H$118),$F110*N(BE110)*avg_hrs)</f>
        <v>0</v>
      </c>
      <c r="DL110" s="255">
        <f>IF(OR($C110="Non-Labour",$C110="Labour-related"),IF(Inputs!$DT110=$F$1,Inputs!DL110,Inputs!DL110*'Key assumptions'!$H$118),$F110*N(BF110)*avg_hrs)</f>
        <v>0</v>
      </c>
      <c r="DM110" s="255">
        <f>IF(OR($C110="Non-Labour",$C110="Labour-related"),IF(Inputs!$DT110=$F$1,Inputs!DM110,Inputs!DM110*'Key assumptions'!$H$118),$F110*N(BG110)*avg_hrs)</f>
        <v>0</v>
      </c>
      <c r="DN110" s="255">
        <f>IF(OR($C110="Non-Labour",$C110="Labour-related"),IF(Inputs!$DT110=$F$1,Inputs!DN110,Inputs!DN110*'Key assumptions'!$H$118),$F110*N(BH110)*avg_hrs)</f>
        <v>0</v>
      </c>
      <c r="DO110" s="255">
        <f>IF(OR($C110="Non-Labour",$C110="Labour-related"),IF(Inputs!$DT110=$F$1,Inputs!DO110,Inputs!DO110*'Key assumptions'!$H$118),$F110*N(BI110)*avg_hrs)</f>
        <v>0</v>
      </c>
      <c r="DP110" s="255">
        <f>IF(OR($C110="Non-Labour",$C110="Labour-related"),IF(Inputs!$DT110=$F$1,Inputs!DP110,Inputs!DP110*'Key assumptions'!$H$118),$F110*N(BJ110)*avg_hrs)</f>
        <v>0</v>
      </c>
      <c r="DQ110" s="255">
        <f>IF(OR($C110="Non-Labour",$C110="Labour-related"),IF(Inputs!$DT110=$F$1,Inputs!DQ110,Inputs!DQ110*'Key assumptions'!$H$118),$F110*N(BK110)*avg_hrs)</f>
        <v>0</v>
      </c>
      <c r="DR110" s="255">
        <f>IF(OR($C110="Non-Labour",$C110="Labour-related"),IF(Inputs!$DT110=$F$1,Inputs!DR110,Inputs!DR110*'Key assumptions'!$H$118),$F110*N(BL110)*avg_hrs)</f>
        <v>0</v>
      </c>
      <c r="DT110" s="133" t="s">
        <v>213</v>
      </c>
      <c r="DU110" s="304"/>
      <c r="DV110" s="304"/>
      <c r="DW110" s="304"/>
      <c r="DX110" s="304"/>
      <c r="DY110" s="304"/>
      <c r="DZ110" s="304"/>
      <c r="EA110" s="255">
        <v>22496.400000000001</v>
      </c>
      <c r="EB110" s="255">
        <v>84361.499999999985</v>
      </c>
      <c r="EC110" s="255">
        <v>134978.4</v>
      </c>
      <c r="ED110" s="255">
        <f t="shared" si="14"/>
        <v>149976</v>
      </c>
      <c r="EE110" s="255">
        <f t="shared" si="14"/>
        <v>0</v>
      </c>
      <c r="EF110" s="255">
        <f t="shared" si="12"/>
        <v>391812.3</v>
      </c>
    </row>
    <row r="111" spans="1:136" x14ac:dyDescent="0.4">
      <c r="A111" s="133" t="str">
        <f>Inputs!A111</f>
        <v>Construction Management</v>
      </c>
      <c r="B111" s="133" t="str">
        <f>Inputs!B111</f>
        <v>N/A</v>
      </c>
      <c r="C111" s="133" t="str">
        <f>Inputs!C111</f>
        <v>Internal Labour</v>
      </c>
      <c r="D111" s="133">
        <f>Inputs!D111</f>
        <v>634998</v>
      </c>
      <c r="E111" s="133" t="str">
        <f>Inputs!E111</f>
        <v>Senior Site Manager Lines</v>
      </c>
      <c r="F111" s="290">
        <f>IF(Inputs!DT111=$F$1,Inputs!F111,
IF(Inputs!DT111='Key assumptions'!$E$118,Inputs!F111*'Key assumptions'!$H$118,Inputs!F111*'Key assumptions'!$H$119))</f>
        <v>206.11</v>
      </c>
      <c r="G111" s="290">
        <f>IF(Inputs!DT111=$F$1,Inputs!G111,Inputs!G111*'Key assumptions'!$H$118)</f>
        <v>90.282775517751475</v>
      </c>
      <c r="H111" s="281"/>
      <c r="I111" s="281"/>
      <c r="J111" s="281"/>
      <c r="K111" s="281"/>
      <c r="L111" s="281"/>
      <c r="M111" s="389" t="str">
        <f>Inputs!M111</f>
        <v>[C-i-C]</v>
      </c>
      <c r="N111" s="389" t="str">
        <f>Inputs!N111</f>
        <v>[C-i-C]</v>
      </c>
      <c r="O111" s="389" t="str">
        <f>Inputs!O111</f>
        <v>[C-i-C]</v>
      </c>
      <c r="P111" s="389" t="str">
        <f>Inputs!P111</f>
        <v>[C-i-C]</v>
      </c>
      <c r="Q111" s="389" t="str">
        <f>Inputs!Q111</f>
        <v>[C-i-C]</v>
      </c>
      <c r="R111" s="389" t="str">
        <f>Inputs!R111</f>
        <v>[C-i-C]</v>
      </c>
      <c r="S111" s="389" t="str">
        <f>Inputs!S111</f>
        <v>[C-i-C]</v>
      </c>
      <c r="T111" s="389" t="str">
        <f>Inputs!T111</f>
        <v>[C-i-C]</v>
      </c>
      <c r="U111" s="389" t="str">
        <f>Inputs!U111</f>
        <v>[C-i-C]</v>
      </c>
      <c r="V111" s="389" t="str">
        <f>Inputs!V111</f>
        <v>[C-i-C]</v>
      </c>
      <c r="W111" s="389" t="str">
        <f>Inputs!W111</f>
        <v>[C-i-C]</v>
      </c>
      <c r="X111" s="389" t="str">
        <f>Inputs!X111</f>
        <v>[C-i-C]</v>
      </c>
      <c r="Y111" s="389" t="str">
        <f>Inputs!Y111</f>
        <v>[C-i-C]</v>
      </c>
      <c r="Z111" s="389" t="str">
        <f>Inputs!Z111</f>
        <v>[C-i-C]</v>
      </c>
      <c r="AA111" s="389" t="str">
        <f>Inputs!AA111</f>
        <v>[C-i-C]</v>
      </c>
      <c r="AB111" s="389" t="str">
        <f>Inputs!AB111</f>
        <v>[C-i-C]</v>
      </c>
      <c r="AC111" s="389" t="str">
        <f>Inputs!AC111</f>
        <v>[C-i-C]</v>
      </c>
      <c r="AD111" s="389" t="str">
        <f>Inputs!AD111</f>
        <v>[C-i-C]</v>
      </c>
      <c r="AE111" s="389" t="str">
        <f>Inputs!AE111</f>
        <v>[C-i-C]</v>
      </c>
      <c r="AF111" s="389" t="str">
        <f>Inputs!AF111</f>
        <v>[C-i-C]</v>
      </c>
      <c r="AG111" s="389" t="str">
        <f>Inputs!AG111</f>
        <v>[C-i-C]</v>
      </c>
      <c r="AH111" s="389" t="str">
        <f>Inputs!AH111</f>
        <v>[C-i-C]</v>
      </c>
      <c r="AI111" s="254">
        <f>Inputs!AI111</f>
        <v>0</v>
      </c>
      <c r="AJ111" s="254">
        <f>Inputs!AJ111</f>
        <v>0.42499999999999999</v>
      </c>
      <c r="AK111" s="254">
        <f>Inputs!AK111</f>
        <v>0.85</v>
      </c>
      <c r="AL111" s="254">
        <f>Inputs!AL111</f>
        <v>0.85</v>
      </c>
      <c r="AM111" s="254">
        <f>Inputs!AM111</f>
        <v>0.85</v>
      </c>
      <c r="AN111" s="254">
        <f>Inputs!AN111</f>
        <v>0.85</v>
      </c>
      <c r="AO111" s="254">
        <f>Inputs!AO111</f>
        <v>0.85</v>
      </c>
      <c r="AP111" s="254">
        <f>Inputs!AP111</f>
        <v>0.85</v>
      </c>
      <c r="AQ111" s="254">
        <f>Inputs!AQ111</f>
        <v>0.85</v>
      </c>
      <c r="AR111" s="254">
        <f>Inputs!AR111</f>
        <v>0.85</v>
      </c>
      <c r="AS111" s="254">
        <f>Inputs!AS111</f>
        <v>0.85</v>
      </c>
      <c r="AT111" s="254">
        <f>Inputs!AT111</f>
        <v>0.85</v>
      </c>
      <c r="AU111" s="254">
        <f>Inputs!AU111</f>
        <v>0.85</v>
      </c>
      <c r="AV111" s="254">
        <f>Inputs!AV111</f>
        <v>0.85</v>
      </c>
      <c r="AW111" s="254">
        <f>Inputs!AW111</f>
        <v>0</v>
      </c>
      <c r="AX111" s="254">
        <f>Inputs!AX111</f>
        <v>0</v>
      </c>
      <c r="AY111" s="254">
        <f>Inputs!AY111</f>
        <v>0</v>
      </c>
      <c r="AZ111" s="254">
        <f>Inputs!AZ111</f>
        <v>0</v>
      </c>
      <c r="BA111" s="254">
        <f>Inputs!BA111</f>
        <v>0</v>
      </c>
      <c r="BB111" s="254">
        <f>Inputs!BB111</f>
        <v>0</v>
      </c>
      <c r="BC111" s="254">
        <f>Inputs!BC111</f>
        <v>0</v>
      </c>
      <c r="BD111" s="254">
        <f>Inputs!BD111</f>
        <v>0</v>
      </c>
      <c r="BE111" s="254">
        <f>Inputs!BE111</f>
        <v>0</v>
      </c>
      <c r="BF111" s="254">
        <f>Inputs!BF111</f>
        <v>0</v>
      </c>
      <c r="BG111" s="254">
        <f>Inputs!BG111</f>
        <v>0</v>
      </c>
      <c r="BH111" s="254">
        <f>Inputs!BH111</f>
        <v>0</v>
      </c>
      <c r="BI111" s="254">
        <f>Inputs!BI111</f>
        <v>0</v>
      </c>
      <c r="BJ111" s="254">
        <f>Inputs!BJ111</f>
        <v>0</v>
      </c>
      <c r="BK111" s="254">
        <f>Inputs!BK111</f>
        <v>0</v>
      </c>
      <c r="BL111" s="254">
        <f>Inputs!BL111</f>
        <v>0</v>
      </c>
      <c r="BN111" s="255">
        <f>IF(OR($C111="Non-Labour",$C111="Labour-related"),IF(Inputs!$DT111=$F$1,Inputs!BN111,Inputs!BN111*'Key assumptions'!$H$118),$F111*N(H111)*avg_hrs)</f>
        <v>0</v>
      </c>
      <c r="BO111" s="255">
        <f>IF(OR($C111="Non-Labour",$C111="Labour-related"),IF(Inputs!$DT111=$F$1,Inputs!BO111,Inputs!BO111*'Key assumptions'!$H$118),$F111*N(I111)*avg_hrs)</f>
        <v>0</v>
      </c>
      <c r="BP111" s="255">
        <f>IF(OR($C111="Non-Labour",$C111="Labour-related"),IF(Inputs!$DT111=$F$1,Inputs!BP111,Inputs!BP111*'Key assumptions'!$H$118),$F111*N(J111)*avg_hrs)</f>
        <v>0</v>
      </c>
      <c r="BQ111" s="255">
        <f>IF(OR($C111="Non-Labour",$C111="Labour-related"),IF(Inputs!$DT111=$F$1,Inputs!BQ111,Inputs!BQ111*'Key assumptions'!$H$118),$F111*N(K111)*avg_hrs)</f>
        <v>0</v>
      </c>
      <c r="BR111" s="255">
        <f>IF(OR($C111="Non-Labour",$C111="Labour-related"),IF(Inputs!$DT111=$F$1,Inputs!BR111,Inputs!BR111*'Key assumptions'!$H$118),$F111*N(L111)*avg_hrs)</f>
        <v>0</v>
      </c>
      <c r="BS111" s="390" t="s">
        <v>411</v>
      </c>
      <c r="BT111" s="390" t="s">
        <v>411</v>
      </c>
      <c r="BU111" s="390" t="s">
        <v>411</v>
      </c>
      <c r="BV111" s="390" t="s">
        <v>411</v>
      </c>
      <c r="BW111" s="390" t="s">
        <v>411</v>
      </c>
      <c r="BX111" s="390" t="s">
        <v>411</v>
      </c>
      <c r="BY111" s="390" t="s">
        <v>411</v>
      </c>
      <c r="BZ111" s="390" t="s">
        <v>411</v>
      </c>
      <c r="CA111" s="390" t="s">
        <v>411</v>
      </c>
      <c r="CB111" s="390" t="s">
        <v>411</v>
      </c>
      <c r="CC111" s="390" t="s">
        <v>411</v>
      </c>
      <c r="CD111" s="390" t="s">
        <v>411</v>
      </c>
      <c r="CE111" s="390" t="s">
        <v>411</v>
      </c>
      <c r="CF111" s="390" t="s">
        <v>411</v>
      </c>
      <c r="CG111" s="390" t="s">
        <v>411</v>
      </c>
      <c r="CH111" s="390" t="s">
        <v>411</v>
      </c>
      <c r="CI111" s="390" t="s">
        <v>411</v>
      </c>
      <c r="CJ111" s="390" t="s">
        <v>411</v>
      </c>
      <c r="CK111" s="390" t="s">
        <v>411</v>
      </c>
      <c r="CL111" s="390" t="s">
        <v>411</v>
      </c>
      <c r="CM111" s="390" t="s">
        <v>411</v>
      </c>
      <c r="CN111" s="390" t="s">
        <v>411</v>
      </c>
      <c r="CO111" s="255">
        <f>IF(OR($C111="Non-Labour",$C111="Labour-related"),IF(Inputs!$DT111=$F$1,Inputs!CO111,Inputs!CO111*'Key assumptions'!$H$118),$F111*N(AI111)*avg_hrs)</f>
        <v>0</v>
      </c>
      <c r="CP111" s="255">
        <f>IF(OR($C111="Non-Labour",$C111="Labour-related"),IF(Inputs!$DT111=$F$1,Inputs!CP111,Inputs!CP111*'Key assumptions'!$H$118),$F111*N(AJ111)*avg_hrs)</f>
        <v>13139.512500000001</v>
      </c>
      <c r="CQ111" s="255">
        <f>IF(OR($C111="Non-Labour",$C111="Labour-related"),IF(Inputs!$DT111=$F$1,Inputs!CQ111,Inputs!CQ111*'Key assumptions'!$H$118),$F111*N(AK111)*avg_hrs)</f>
        <v>26279.025000000001</v>
      </c>
      <c r="CR111" s="255">
        <f>IF(OR($C111="Non-Labour",$C111="Labour-related"),IF(Inputs!$DT111=$F$1,Inputs!CR111,Inputs!CR111*'Key assumptions'!$H$118),$F111*N(AL111)*avg_hrs)</f>
        <v>26279.025000000001</v>
      </c>
      <c r="CS111" s="255">
        <f>IF(OR($C111="Non-Labour",$C111="Labour-related"),IF(Inputs!$DT111=$F$1,Inputs!CS111,Inputs!CS111*'Key assumptions'!$H$118),$F111*N(AM111)*avg_hrs)</f>
        <v>26279.025000000001</v>
      </c>
      <c r="CT111" s="255">
        <f>IF(OR($C111="Non-Labour",$C111="Labour-related"),IF(Inputs!$DT111=$F$1,Inputs!CT111,Inputs!CT111*'Key assumptions'!$H$118),$F111*N(AN111)*avg_hrs)</f>
        <v>26279.025000000001</v>
      </c>
      <c r="CU111" s="255">
        <f>IF(OR($C111="Non-Labour",$C111="Labour-related"),IF(Inputs!$DT111=$F$1,Inputs!CU111,Inputs!CU111*'Key assumptions'!$H$118),$F111*N(AO111)*avg_hrs)</f>
        <v>26279.025000000001</v>
      </c>
      <c r="CV111" s="255">
        <f>IF(OR($C111="Non-Labour",$C111="Labour-related"),IF(Inputs!$DT111=$F$1,Inputs!CV111,Inputs!CV111*'Key assumptions'!$H$118),$F111*N(AP111)*avg_hrs)</f>
        <v>26279.025000000001</v>
      </c>
      <c r="CW111" s="255">
        <f>IF(OR($C111="Non-Labour",$C111="Labour-related"),IF(Inputs!$DT111=$F$1,Inputs!CW111,Inputs!CW111*'Key assumptions'!$H$118),$F111*N(AQ111)*avg_hrs)</f>
        <v>26279.025000000001</v>
      </c>
      <c r="CX111" s="255">
        <f>IF(OR($C111="Non-Labour",$C111="Labour-related"),IF(Inputs!$DT111=$F$1,Inputs!CX111,Inputs!CX111*'Key assumptions'!$H$118),$F111*N(AR111)*avg_hrs)</f>
        <v>26279.025000000001</v>
      </c>
      <c r="CY111" s="255">
        <f>IF(OR($C111="Non-Labour",$C111="Labour-related"),IF(Inputs!$DT111=$F$1,Inputs!CY111,Inputs!CY111*'Key assumptions'!$H$118),$F111*N(AS111)*avg_hrs)</f>
        <v>26279.025000000001</v>
      </c>
      <c r="CZ111" s="255">
        <f>IF(OR($C111="Non-Labour",$C111="Labour-related"),IF(Inputs!$DT111=$F$1,Inputs!CZ111,Inputs!CZ111*'Key assumptions'!$H$118),$F111*N(AT111)*avg_hrs)</f>
        <v>26279.025000000001</v>
      </c>
      <c r="DA111" s="255">
        <f>IF(OR($C111="Non-Labour",$C111="Labour-related"),IF(Inputs!$DT111=$F$1,Inputs!DA111,Inputs!DA111*'Key assumptions'!$H$118),$F111*N(AU111)*avg_hrs)</f>
        <v>26279.025000000001</v>
      </c>
      <c r="DB111" s="255">
        <f>IF(OR($C111="Non-Labour",$C111="Labour-related"),IF(Inputs!$DT111=$F$1,Inputs!DB111,Inputs!DB111*'Key assumptions'!$H$118),$F111*N(AV111)*avg_hrs)</f>
        <v>26279.025000000001</v>
      </c>
      <c r="DC111" s="255">
        <f>IF(OR($C111="Non-Labour",$C111="Labour-related"),IF(Inputs!$DT111=$F$1,Inputs!DC111,Inputs!DC111*'Key assumptions'!$H$118),$F111*N(AW111)*avg_hrs)</f>
        <v>0</v>
      </c>
      <c r="DD111" s="255">
        <f>IF(OR($C111="Non-Labour",$C111="Labour-related"),IF(Inputs!$DT111=$F$1,Inputs!DD111,Inputs!DD111*'Key assumptions'!$H$118),$F111*N(AX111)*avg_hrs)</f>
        <v>0</v>
      </c>
      <c r="DE111" s="255">
        <f>IF(OR($C111="Non-Labour",$C111="Labour-related"),IF(Inputs!$DT111=$F$1,Inputs!DE111,Inputs!DE111*'Key assumptions'!$H$118),$F111*N(AY111)*avg_hrs)</f>
        <v>0</v>
      </c>
      <c r="DF111" s="255">
        <f>IF(OR($C111="Non-Labour",$C111="Labour-related"),IF(Inputs!$DT111=$F$1,Inputs!DF111,Inputs!DF111*'Key assumptions'!$H$118),$F111*N(AZ111)*avg_hrs)</f>
        <v>0</v>
      </c>
      <c r="DG111" s="255">
        <f>IF(OR($C111="Non-Labour",$C111="Labour-related"),IF(Inputs!$DT111=$F$1,Inputs!DG111,Inputs!DG111*'Key assumptions'!$H$118),$F111*N(BA111)*avg_hrs)</f>
        <v>0</v>
      </c>
      <c r="DH111" s="255">
        <f>IF(OR($C111="Non-Labour",$C111="Labour-related"),IF(Inputs!$DT111=$F$1,Inputs!DH111,Inputs!DH111*'Key assumptions'!$H$118),$F111*N(BB111)*avg_hrs)</f>
        <v>0</v>
      </c>
      <c r="DI111" s="255">
        <f>IF(OR($C111="Non-Labour",$C111="Labour-related"),IF(Inputs!$DT111=$F$1,Inputs!DI111,Inputs!DI111*'Key assumptions'!$H$118),$F111*N(BC111)*avg_hrs)</f>
        <v>0</v>
      </c>
      <c r="DJ111" s="255">
        <f>IF(OR($C111="Non-Labour",$C111="Labour-related"),IF(Inputs!$DT111=$F$1,Inputs!DJ111,Inputs!DJ111*'Key assumptions'!$H$118),$F111*N(BD111)*avg_hrs)</f>
        <v>0</v>
      </c>
      <c r="DK111" s="255">
        <f>IF(OR($C111="Non-Labour",$C111="Labour-related"),IF(Inputs!$DT111=$F$1,Inputs!DK111,Inputs!DK111*'Key assumptions'!$H$118),$F111*N(BE111)*avg_hrs)</f>
        <v>0</v>
      </c>
      <c r="DL111" s="255">
        <f>IF(OR($C111="Non-Labour",$C111="Labour-related"),IF(Inputs!$DT111=$F$1,Inputs!DL111,Inputs!DL111*'Key assumptions'!$H$118),$F111*N(BF111)*avg_hrs)</f>
        <v>0</v>
      </c>
      <c r="DM111" s="255">
        <f>IF(OR($C111="Non-Labour",$C111="Labour-related"),IF(Inputs!$DT111=$F$1,Inputs!DM111,Inputs!DM111*'Key assumptions'!$H$118),$F111*N(BG111)*avg_hrs)</f>
        <v>0</v>
      </c>
      <c r="DN111" s="255">
        <f>IF(OR($C111="Non-Labour",$C111="Labour-related"),IF(Inputs!$DT111=$F$1,Inputs!DN111,Inputs!DN111*'Key assumptions'!$H$118),$F111*N(BH111)*avg_hrs)</f>
        <v>0</v>
      </c>
      <c r="DO111" s="255">
        <f>IF(OR($C111="Non-Labour",$C111="Labour-related"),IF(Inputs!$DT111=$F$1,Inputs!DO111,Inputs!DO111*'Key assumptions'!$H$118),$F111*N(BI111)*avg_hrs)</f>
        <v>0</v>
      </c>
      <c r="DP111" s="255">
        <f>IF(OR($C111="Non-Labour",$C111="Labour-related"),IF(Inputs!$DT111=$F$1,Inputs!DP111,Inputs!DP111*'Key assumptions'!$H$118),$F111*N(BJ111)*avg_hrs)</f>
        <v>0</v>
      </c>
      <c r="DQ111" s="255">
        <f>IF(OR($C111="Non-Labour",$C111="Labour-related"),IF(Inputs!$DT111=$F$1,Inputs!DQ111,Inputs!DQ111*'Key assumptions'!$H$118),$F111*N(BK111)*avg_hrs)</f>
        <v>0</v>
      </c>
      <c r="DR111" s="255">
        <f>IF(OR($C111="Non-Labour",$C111="Labour-related"),IF(Inputs!$DT111=$F$1,Inputs!DR111,Inputs!DR111*'Key assumptions'!$H$118),$F111*N(BL111)*avg_hrs)</f>
        <v>0</v>
      </c>
      <c r="DT111" s="133" t="s">
        <v>213</v>
      </c>
      <c r="DU111" s="304"/>
      <c r="DV111" s="304"/>
      <c r="DW111" s="304"/>
      <c r="DX111" s="304"/>
      <c r="DY111" s="304"/>
      <c r="DZ111" s="304"/>
      <c r="EA111" s="255">
        <v>0</v>
      </c>
      <c r="EB111" s="255">
        <v>0</v>
      </c>
      <c r="EC111" s="255">
        <v>118255.61249999999</v>
      </c>
      <c r="ED111" s="255">
        <f t="shared" si="14"/>
        <v>210232.19999999998</v>
      </c>
      <c r="EE111" s="255">
        <f t="shared" si="14"/>
        <v>0</v>
      </c>
      <c r="EF111" s="255">
        <f t="shared" si="12"/>
        <v>328487.8125</v>
      </c>
    </row>
    <row r="112" spans="1:136" x14ac:dyDescent="0.4">
      <c r="A112" s="133" t="str">
        <f>Inputs!A112</f>
        <v>Construction Management</v>
      </c>
      <c r="B112" s="133" t="str">
        <f>Inputs!B112</f>
        <v>N/A</v>
      </c>
      <c r="C112" s="133" t="str">
        <f>Inputs!C112</f>
        <v>Internal Labour</v>
      </c>
      <c r="D112" s="133">
        <f>Inputs!D112</f>
        <v>634998</v>
      </c>
      <c r="E112" s="133" t="str">
        <f>Inputs!E112</f>
        <v>Senior Site Manager Subs</v>
      </c>
      <c r="F112" s="290">
        <f>IF(Inputs!DT112=$F$1,Inputs!F112,
IF(Inputs!DT112='Key assumptions'!$E$118,Inputs!F112*'Key assumptions'!$H$118,Inputs!F112*'Key assumptions'!$H$119))</f>
        <v>216.62</v>
      </c>
      <c r="G112" s="290">
        <f>IF(Inputs!DT112=$F$1,Inputs!G112,Inputs!G112*'Key assumptions'!$H$118)</f>
        <v>94.875194156804724</v>
      </c>
      <c r="H112" s="281"/>
      <c r="I112" s="281"/>
      <c r="J112" s="281"/>
      <c r="K112" s="281"/>
      <c r="L112" s="281"/>
      <c r="M112" s="389" t="str">
        <f>Inputs!M112</f>
        <v>[C-i-C]</v>
      </c>
      <c r="N112" s="389" t="str">
        <f>Inputs!N112</f>
        <v>[C-i-C]</v>
      </c>
      <c r="O112" s="389" t="str">
        <f>Inputs!O112</f>
        <v>[C-i-C]</v>
      </c>
      <c r="P112" s="389" t="str">
        <f>Inputs!P112</f>
        <v>[C-i-C]</v>
      </c>
      <c r="Q112" s="389" t="str">
        <f>Inputs!Q112</f>
        <v>[C-i-C]</v>
      </c>
      <c r="R112" s="389" t="str">
        <f>Inputs!R112</f>
        <v>[C-i-C]</v>
      </c>
      <c r="S112" s="389" t="str">
        <f>Inputs!S112</f>
        <v>[C-i-C]</v>
      </c>
      <c r="T112" s="389" t="str">
        <f>Inputs!T112</f>
        <v>[C-i-C]</v>
      </c>
      <c r="U112" s="389" t="str">
        <f>Inputs!U112</f>
        <v>[C-i-C]</v>
      </c>
      <c r="V112" s="389" t="str">
        <f>Inputs!V112</f>
        <v>[C-i-C]</v>
      </c>
      <c r="W112" s="389" t="str">
        <f>Inputs!W112</f>
        <v>[C-i-C]</v>
      </c>
      <c r="X112" s="389" t="str">
        <f>Inputs!X112</f>
        <v>[C-i-C]</v>
      </c>
      <c r="Y112" s="389" t="str">
        <f>Inputs!Y112</f>
        <v>[C-i-C]</v>
      </c>
      <c r="Z112" s="389" t="str">
        <f>Inputs!Z112</f>
        <v>[C-i-C]</v>
      </c>
      <c r="AA112" s="389" t="str">
        <f>Inputs!AA112</f>
        <v>[C-i-C]</v>
      </c>
      <c r="AB112" s="389" t="str">
        <f>Inputs!AB112</f>
        <v>[C-i-C]</v>
      </c>
      <c r="AC112" s="389" t="str">
        <f>Inputs!AC112</f>
        <v>[C-i-C]</v>
      </c>
      <c r="AD112" s="389" t="str">
        <f>Inputs!AD112</f>
        <v>[C-i-C]</v>
      </c>
      <c r="AE112" s="389" t="str">
        <f>Inputs!AE112</f>
        <v>[C-i-C]</v>
      </c>
      <c r="AF112" s="389" t="str">
        <f>Inputs!AF112</f>
        <v>[C-i-C]</v>
      </c>
      <c r="AG112" s="389" t="str">
        <f>Inputs!AG112</f>
        <v>[C-i-C]</v>
      </c>
      <c r="AH112" s="389" t="str">
        <f>Inputs!AH112</f>
        <v>[C-i-C]</v>
      </c>
      <c r="AI112" s="254">
        <f>Inputs!AI112</f>
        <v>0</v>
      </c>
      <c r="AJ112" s="254">
        <f>Inputs!AJ112</f>
        <v>0.45</v>
      </c>
      <c r="AK112" s="254">
        <f>Inputs!AK112</f>
        <v>0.9</v>
      </c>
      <c r="AL112" s="254">
        <f>Inputs!AL112</f>
        <v>0.9</v>
      </c>
      <c r="AM112" s="254">
        <f>Inputs!AM112</f>
        <v>0.9</v>
      </c>
      <c r="AN112" s="254">
        <f>Inputs!AN112</f>
        <v>0.9</v>
      </c>
      <c r="AO112" s="254">
        <f>Inputs!AO112</f>
        <v>0.9</v>
      </c>
      <c r="AP112" s="254">
        <f>Inputs!AP112</f>
        <v>0.9</v>
      </c>
      <c r="AQ112" s="254">
        <f>Inputs!AQ112</f>
        <v>1.0333333333333332</v>
      </c>
      <c r="AR112" s="254">
        <f>Inputs!AR112</f>
        <v>1.0333333333333332</v>
      </c>
      <c r="AS112" s="254">
        <f>Inputs!AS112</f>
        <v>1.0333333333333332</v>
      </c>
      <c r="AT112" s="254">
        <f>Inputs!AT112</f>
        <v>1.0333333333333332</v>
      </c>
      <c r="AU112" s="254">
        <f>Inputs!AU112</f>
        <v>1.0333333333333332</v>
      </c>
      <c r="AV112" s="254">
        <f>Inputs!AV112</f>
        <v>1.0333333333333332</v>
      </c>
      <c r="AW112" s="254">
        <f>Inputs!AW112</f>
        <v>0.13333333333333333</v>
      </c>
      <c r="AX112" s="254">
        <f>Inputs!AX112</f>
        <v>0</v>
      </c>
      <c r="AY112" s="254">
        <f>Inputs!AY112</f>
        <v>0</v>
      </c>
      <c r="AZ112" s="254">
        <f>Inputs!AZ112</f>
        <v>0</v>
      </c>
      <c r="BA112" s="254">
        <f>Inputs!BA112</f>
        <v>0</v>
      </c>
      <c r="BB112" s="254">
        <f>Inputs!BB112</f>
        <v>0</v>
      </c>
      <c r="BC112" s="254">
        <f>Inputs!BC112</f>
        <v>0</v>
      </c>
      <c r="BD112" s="254">
        <f>Inputs!BD112</f>
        <v>0</v>
      </c>
      <c r="BE112" s="254">
        <f>Inputs!BE112</f>
        <v>0</v>
      </c>
      <c r="BF112" s="254">
        <f>Inputs!BF112</f>
        <v>0</v>
      </c>
      <c r="BG112" s="254">
        <f>Inputs!BG112</f>
        <v>0</v>
      </c>
      <c r="BH112" s="254">
        <f>Inputs!BH112</f>
        <v>0</v>
      </c>
      <c r="BI112" s="254">
        <f>Inputs!BI112</f>
        <v>0</v>
      </c>
      <c r="BJ112" s="254">
        <f>Inputs!BJ112</f>
        <v>0</v>
      </c>
      <c r="BK112" s="254">
        <f>Inputs!BK112</f>
        <v>0</v>
      </c>
      <c r="BL112" s="254">
        <f>Inputs!BL112</f>
        <v>0</v>
      </c>
      <c r="BN112" s="255">
        <f>IF(OR($C112="Non-Labour",$C112="Labour-related"),IF(Inputs!$DT112=$F$1,Inputs!BN112,Inputs!BN112*'Key assumptions'!$H$118),$F112*N(H112)*avg_hrs)</f>
        <v>0</v>
      </c>
      <c r="BO112" s="255">
        <f>IF(OR($C112="Non-Labour",$C112="Labour-related"),IF(Inputs!$DT112=$F$1,Inputs!BO112,Inputs!BO112*'Key assumptions'!$H$118),$F112*N(I112)*avg_hrs)</f>
        <v>0</v>
      </c>
      <c r="BP112" s="255">
        <f>IF(OR($C112="Non-Labour",$C112="Labour-related"),IF(Inputs!$DT112=$F$1,Inputs!BP112,Inputs!BP112*'Key assumptions'!$H$118),$F112*N(J112)*avg_hrs)</f>
        <v>0</v>
      </c>
      <c r="BQ112" s="255">
        <f>IF(OR($C112="Non-Labour",$C112="Labour-related"),IF(Inputs!$DT112=$F$1,Inputs!BQ112,Inputs!BQ112*'Key assumptions'!$H$118),$F112*N(K112)*avg_hrs)</f>
        <v>0</v>
      </c>
      <c r="BR112" s="255">
        <f>IF(OR($C112="Non-Labour",$C112="Labour-related"),IF(Inputs!$DT112=$F$1,Inputs!BR112,Inputs!BR112*'Key assumptions'!$H$118),$F112*N(L112)*avg_hrs)</f>
        <v>0</v>
      </c>
      <c r="BS112" s="390" t="s">
        <v>411</v>
      </c>
      <c r="BT112" s="390" t="s">
        <v>411</v>
      </c>
      <c r="BU112" s="390" t="s">
        <v>411</v>
      </c>
      <c r="BV112" s="390" t="s">
        <v>411</v>
      </c>
      <c r="BW112" s="390" t="s">
        <v>411</v>
      </c>
      <c r="BX112" s="390" t="s">
        <v>411</v>
      </c>
      <c r="BY112" s="390" t="s">
        <v>411</v>
      </c>
      <c r="BZ112" s="390" t="s">
        <v>411</v>
      </c>
      <c r="CA112" s="390" t="s">
        <v>411</v>
      </c>
      <c r="CB112" s="390" t="s">
        <v>411</v>
      </c>
      <c r="CC112" s="390" t="s">
        <v>411</v>
      </c>
      <c r="CD112" s="390" t="s">
        <v>411</v>
      </c>
      <c r="CE112" s="390" t="s">
        <v>411</v>
      </c>
      <c r="CF112" s="390" t="s">
        <v>411</v>
      </c>
      <c r="CG112" s="390" t="s">
        <v>411</v>
      </c>
      <c r="CH112" s="390" t="s">
        <v>411</v>
      </c>
      <c r="CI112" s="390" t="s">
        <v>411</v>
      </c>
      <c r="CJ112" s="390" t="s">
        <v>411</v>
      </c>
      <c r="CK112" s="390" t="s">
        <v>411</v>
      </c>
      <c r="CL112" s="390" t="s">
        <v>411</v>
      </c>
      <c r="CM112" s="390" t="s">
        <v>411</v>
      </c>
      <c r="CN112" s="390" t="s">
        <v>411</v>
      </c>
      <c r="CO112" s="255">
        <f>IF(OR($C112="Non-Labour",$C112="Labour-related"),IF(Inputs!$DT112=$F$1,Inputs!CO112,Inputs!CO112*'Key assumptions'!$H$118),$F112*N(AI112)*avg_hrs)</f>
        <v>0</v>
      </c>
      <c r="CP112" s="255">
        <f>IF(OR($C112="Non-Labour",$C112="Labour-related"),IF(Inputs!$DT112=$F$1,Inputs!CP112,Inputs!CP112*'Key assumptions'!$H$118),$F112*N(AJ112)*avg_hrs)</f>
        <v>14621.85</v>
      </c>
      <c r="CQ112" s="255">
        <f>IF(OR($C112="Non-Labour",$C112="Labour-related"),IF(Inputs!$DT112=$F$1,Inputs!CQ112,Inputs!CQ112*'Key assumptions'!$H$118),$F112*N(AK112)*avg_hrs)</f>
        <v>29243.7</v>
      </c>
      <c r="CR112" s="255">
        <f>IF(OR($C112="Non-Labour",$C112="Labour-related"),IF(Inputs!$DT112=$F$1,Inputs!CR112,Inputs!CR112*'Key assumptions'!$H$118),$F112*N(AL112)*avg_hrs)</f>
        <v>29243.7</v>
      </c>
      <c r="CS112" s="255">
        <f>IF(OR($C112="Non-Labour",$C112="Labour-related"),IF(Inputs!$DT112=$F$1,Inputs!CS112,Inputs!CS112*'Key assumptions'!$H$118),$F112*N(AM112)*avg_hrs)</f>
        <v>29243.7</v>
      </c>
      <c r="CT112" s="255">
        <f>IF(OR($C112="Non-Labour",$C112="Labour-related"),IF(Inputs!$DT112=$F$1,Inputs!CT112,Inputs!CT112*'Key assumptions'!$H$118),$F112*N(AN112)*avg_hrs)</f>
        <v>29243.7</v>
      </c>
      <c r="CU112" s="255">
        <f>IF(OR($C112="Non-Labour",$C112="Labour-related"),IF(Inputs!$DT112=$F$1,Inputs!CU112,Inputs!CU112*'Key assumptions'!$H$118),$F112*N(AO112)*avg_hrs)</f>
        <v>29243.7</v>
      </c>
      <c r="CV112" s="255">
        <f>IF(OR($C112="Non-Labour",$C112="Labour-related"),IF(Inputs!$DT112=$F$1,Inputs!CV112,Inputs!CV112*'Key assumptions'!$H$118),$F112*N(AP112)*avg_hrs)</f>
        <v>29243.7</v>
      </c>
      <c r="CW112" s="255">
        <f>IF(OR($C112="Non-Labour",$C112="Labour-related"),IF(Inputs!$DT112=$F$1,Inputs!CW112,Inputs!CW112*'Key assumptions'!$H$118),$F112*N(AQ112)*avg_hrs)</f>
        <v>33576.1</v>
      </c>
      <c r="CX112" s="255">
        <f>IF(OR($C112="Non-Labour",$C112="Labour-related"),IF(Inputs!$DT112=$F$1,Inputs!CX112,Inputs!CX112*'Key assumptions'!$H$118),$F112*N(AR112)*avg_hrs)</f>
        <v>33576.1</v>
      </c>
      <c r="CY112" s="255">
        <f>IF(OR($C112="Non-Labour",$C112="Labour-related"),IF(Inputs!$DT112=$F$1,Inputs!CY112,Inputs!CY112*'Key assumptions'!$H$118),$F112*N(AS112)*avg_hrs)</f>
        <v>33576.1</v>
      </c>
      <c r="CZ112" s="255">
        <f>IF(OR($C112="Non-Labour",$C112="Labour-related"),IF(Inputs!$DT112=$F$1,Inputs!CZ112,Inputs!CZ112*'Key assumptions'!$H$118),$F112*N(AT112)*avg_hrs)</f>
        <v>33576.1</v>
      </c>
      <c r="DA112" s="255">
        <f>IF(OR($C112="Non-Labour",$C112="Labour-related"),IF(Inputs!$DT112=$F$1,Inputs!DA112,Inputs!DA112*'Key assumptions'!$H$118),$F112*N(AU112)*avg_hrs)</f>
        <v>33576.1</v>
      </c>
      <c r="DB112" s="255">
        <f>IF(OR($C112="Non-Labour",$C112="Labour-related"),IF(Inputs!$DT112=$F$1,Inputs!DB112,Inputs!DB112*'Key assumptions'!$H$118),$F112*N(AV112)*avg_hrs)</f>
        <v>33576.1</v>
      </c>
      <c r="DC112" s="255">
        <f>IF(OR($C112="Non-Labour",$C112="Labour-related"),IF(Inputs!$DT112=$F$1,Inputs!DC112,Inputs!DC112*'Key assumptions'!$H$118),$F112*N(AW112)*avg_hrs)</f>
        <v>4332.3999999999996</v>
      </c>
      <c r="DD112" s="255">
        <f>IF(OR($C112="Non-Labour",$C112="Labour-related"),IF(Inputs!$DT112=$F$1,Inputs!DD112,Inputs!DD112*'Key assumptions'!$H$118),$F112*N(AX112)*avg_hrs)</f>
        <v>0</v>
      </c>
      <c r="DE112" s="255">
        <f>IF(OR($C112="Non-Labour",$C112="Labour-related"),IF(Inputs!$DT112=$F$1,Inputs!DE112,Inputs!DE112*'Key assumptions'!$H$118),$F112*N(AY112)*avg_hrs)</f>
        <v>0</v>
      </c>
      <c r="DF112" s="255">
        <f>IF(OR($C112="Non-Labour",$C112="Labour-related"),IF(Inputs!$DT112=$F$1,Inputs!DF112,Inputs!DF112*'Key assumptions'!$H$118),$F112*N(AZ112)*avg_hrs)</f>
        <v>0</v>
      </c>
      <c r="DG112" s="255">
        <f>IF(OR($C112="Non-Labour",$C112="Labour-related"),IF(Inputs!$DT112=$F$1,Inputs!DG112,Inputs!DG112*'Key assumptions'!$H$118),$F112*N(BA112)*avg_hrs)</f>
        <v>0</v>
      </c>
      <c r="DH112" s="255">
        <f>IF(OR($C112="Non-Labour",$C112="Labour-related"),IF(Inputs!$DT112=$F$1,Inputs!DH112,Inputs!DH112*'Key assumptions'!$H$118),$F112*N(BB112)*avg_hrs)</f>
        <v>0</v>
      </c>
      <c r="DI112" s="255">
        <f>IF(OR($C112="Non-Labour",$C112="Labour-related"),IF(Inputs!$DT112=$F$1,Inputs!DI112,Inputs!DI112*'Key assumptions'!$H$118),$F112*N(BC112)*avg_hrs)</f>
        <v>0</v>
      </c>
      <c r="DJ112" s="255">
        <f>IF(OR($C112="Non-Labour",$C112="Labour-related"),IF(Inputs!$DT112=$F$1,Inputs!DJ112,Inputs!DJ112*'Key assumptions'!$H$118),$F112*N(BD112)*avg_hrs)</f>
        <v>0</v>
      </c>
      <c r="DK112" s="255">
        <f>IF(OR($C112="Non-Labour",$C112="Labour-related"),IF(Inputs!$DT112=$F$1,Inputs!DK112,Inputs!DK112*'Key assumptions'!$H$118),$F112*N(BE112)*avg_hrs)</f>
        <v>0</v>
      </c>
      <c r="DL112" s="255">
        <f>IF(OR($C112="Non-Labour",$C112="Labour-related"),IF(Inputs!$DT112=$F$1,Inputs!DL112,Inputs!DL112*'Key assumptions'!$H$118),$F112*N(BF112)*avg_hrs)</f>
        <v>0</v>
      </c>
      <c r="DM112" s="255">
        <f>IF(OR($C112="Non-Labour",$C112="Labour-related"),IF(Inputs!$DT112=$F$1,Inputs!DM112,Inputs!DM112*'Key assumptions'!$H$118),$F112*N(BG112)*avg_hrs)</f>
        <v>0</v>
      </c>
      <c r="DN112" s="255">
        <f>IF(OR($C112="Non-Labour",$C112="Labour-related"),IF(Inputs!$DT112=$F$1,Inputs!DN112,Inputs!DN112*'Key assumptions'!$H$118),$F112*N(BH112)*avg_hrs)</f>
        <v>0</v>
      </c>
      <c r="DO112" s="255">
        <f>IF(OR($C112="Non-Labour",$C112="Labour-related"),IF(Inputs!$DT112=$F$1,Inputs!DO112,Inputs!DO112*'Key assumptions'!$H$118),$F112*N(BI112)*avg_hrs)</f>
        <v>0</v>
      </c>
      <c r="DP112" s="255">
        <f>IF(OR($C112="Non-Labour",$C112="Labour-related"),IF(Inputs!$DT112=$F$1,Inputs!DP112,Inputs!DP112*'Key assumptions'!$H$118),$F112*N(BJ112)*avg_hrs)</f>
        <v>0</v>
      </c>
      <c r="DQ112" s="255">
        <f>IF(OR($C112="Non-Labour",$C112="Labour-related"),IF(Inputs!$DT112=$F$1,Inputs!DQ112,Inputs!DQ112*'Key assumptions'!$H$118),$F112*N(BK112)*avg_hrs)</f>
        <v>0</v>
      </c>
      <c r="DR112" s="255">
        <f>IF(OR($C112="Non-Labour",$C112="Labour-related"),IF(Inputs!$DT112=$F$1,Inputs!DR112,Inputs!DR112*'Key assumptions'!$H$118),$F112*N(BL112)*avg_hrs)</f>
        <v>0</v>
      </c>
      <c r="DT112" s="133" t="s">
        <v>213</v>
      </c>
      <c r="DU112" s="304"/>
      <c r="DV112" s="304"/>
      <c r="DW112" s="304"/>
      <c r="DX112" s="304"/>
      <c r="DY112" s="304"/>
      <c r="DZ112" s="304"/>
      <c r="EA112" s="255">
        <v>0</v>
      </c>
      <c r="EB112" s="255">
        <v>0</v>
      </c>
      <c r="EC112" s="255">
        <v>131596.65</v>
      </c>
      <c r="ED112" s="255">
        <f t="shared" si="14"/>
        <v>264276.40000000002</v>
      </c>
      <c r="EE112" s="255">
        <f t="shared" si="14"/>
        <v>0</v>
      </c>
      <c r="EF112" s="255">
        <f t="shared" si="12"/>
        <v>395873.05000000005</v>
      </c>
    </row>
    <row r="113" spans="1:136" x14ac:dyDescent="0.4">
      <c r="A113" s="133" t="str">
        <f>Inputs!A113</f>
        <v>Construction Management</v>
      </c>
      <c r="B113" s="133" t="str">
        <f>Inputs!B113</f>
        <v>N/A</v>
      </c>
      <c r="C113" s="133" t="str">
        <f>Inputs!C113</f>
        <v>Internal Labour</v>
      </c>
      <c r="D113" s="133">
        <f>Inputs!D113</f>
        <v>634998</v>
      </c>
      <c r="E113" s="133" t="str">
        <f>Inputs!E113</f>
        <v>Site Manager Lines</v>
      </c>
      <c r="F113" s="290">
        <f>IF(Inputs!DT113=$F$1,Inputs!F113,
IF(Inputs!DT113='Key assumptions'!$E$118,Inputs!F113*'Key assumptions'!$H$118,Inputs!F113*'Key assumptions'!$H$119))</f>
        <v>180.38</v>
      </c>
      <c r="G113" s="290">
        <f>IF(Inputs!DT113=$F$1,Inputs!G113,Inputs!G113*'Key assumptions'!$H$118)</f>
        <v>79.010475221893486</v>
      </c>
      <c r="H113" s="281"/>
      <c r="I113" s="281"/>
      <c r="J113" s="281"/>
      <c r="K113" s="281"/>
      <c r="L113" s="281"/>
      <c r="M113" s="389" t="str">
        <f>Inputs!M113</f>
        <v>[C-i-C]</v>
      </c>
      <c r="N113" s="389" t="str">
        <f>Inputs!N113</f>
        <v>[C-i-C]</v>
      </c>
      <c r="O113" s="389" t="str">
        <f>Inputs!O113</f>
        <v>[C-i-C]</v>
      </c>
      <c r="P113" s="389" t="str">
        <f>Inputs!P113</f>
        <v>[C-i-C]</v>
      </c>
      <c r="Q113" s="389" t="str">
        <f>Inputs!Q113</f>
        <v>[C-i-C]</v>
      </c>
      <c r="R113" s="389" t="str">
        <f>Inputs!R113</f>
        <v>[C-i-C]</v>
      </c>
      <c r="S113" s="389" t="str">
        <f>Inputs!S113</f>
        <v>[C-i-C]</v>
      </c>
      <c r="T113" s="389" t="str">
        <f>Inputs!T113</f>
        <v>[C-i-C]</v>
      </c>
      <c r="U113" s="389" t="str">
        <f>Inputs!U113</f>
        <v>[C-i-C]</v>
      </c>
      <c r="V113" s="389" t="str">
        <f>Inputs!V113</f>
        <v>[C-i-C]</v>
      </c>
      <c r="W113" s="389" t="str">
        <f>Inputs!W113</f>
        <v>[C-i-C]</v>
      </c>
      <c r="X113" s="389" t="str">
        <f>Inputs!X113</f>
        <v>[C-i-C]</v>
      </c>
      <c r="Y113" s="389" t="str">
        <f>Inputs!Y113</f>
        <v>[C-i-C]</v>
      </c>
      <c r="Z113" s="389" t="str">
        <f>Inputs!Z113</f>
        <v>[C-i-C]</v>
      </c>
      <c r="AA113" s="389" t="str">
        <f>Inputs!AA113</f>
        <v>[C-i-C]</v>
      </c>
      <c r="AB113" s="389" t="str">
        <f>Inputs!AB113</f>
        <v>[C-i-C]</v>
      </c>
      <c r="AC113" s="389" t="str">
        <f>Inputs!AC113</f>
        <v>[C-i-C]</v>
      </c>
      <c r="AD113" s="389" t="str">
        <f>Inputs!AD113</f>
        <v>[C-i-C]</v>
      </c>
      <c r="AE113" s="389" t="str">
        <f>Inputs!AE113</f>
        <v>[C-i-C]</v>
      </c>
      <c r="AF113" s="389" t="str">
        <f>Inputs!AF113</f>
        <v>[C-i-C]</v>
      </c>
      <c r="AG113" s="389" t="str">
        <f>Inputs!AG113</f>
        <v>[C-i-C]</v>
      </c>
      <c r="AH113" s="389" t="str">
        <f>Inputs!AH113</f>
        <v>[C-i-C]</v>
      </c>
      <c r="AI113" s="254">
        <f>Inputs!AI113</f>
        <v>0</v>
      </c>
      <c r="AJ113" s="254">
        <f>Inputs!AJ113</f>
        <v>0</v>
      </c>
      <c r="AK113" s="254">
        <f>Inputs!AK113</f>
        <v>0.85</v>
      </c>
      <c r="AL113" s="254">
        <f>Inputs!AL113</f>
        <v>0.85</v>
      </c>
      <c r="AM113" s="254">
        <f>Inputs!AM113</f>
        <v>0.85</v>
      </c>
      <c r="AN113" s="254">
        <f>Inputs!AN113</f>
        <v>0.85</v>
      </c>
      <c r="AO113" s="254">
        <f>Inputs!AO113</f>
        <v>0.85</v>
      </c>
      <c r="AP113" s="254">
        <f>Inputs!AP113</f>
        <v>0.85</v>
      </c>
      <c r="AQ113" s="254">
        <f>Inputs!AQ113</f>
        <v>0.85</v>
      </c>
      <c r="AR113" s="254">
        <f>Inputs!AR113</f>
        <v>0.85</v>
      </c>
      <c r="AS113" s="254">
        <f>Inputs!AS113</f>
        <v>0.85</v>
      </c>
      <c r="AT113" s="254">
        <f>Inputs!AT113</f>
        <v>0.85</v>
      </c>
      <c r="AU113" s="254">
        <f>Inputs!AU113</f>
        <v>0.85</v>
      </c>
      <c r="AV113" s="254">
        <f>Inputs!AV113</f>
        <v>0.85</v>
      </c>
      <c r="AW113" s="254">
        <f>Inputs!AW113</f>
        <v>0</v>
      </c>
      <c r="AX113" s="254">
        <f>Inputs!AX113</f>
        <v>0</v>
      </c>
      <c r="AY113" s="254">
        <f>Inputs!AY113</f>
        <v>0</v>
      </c>
      <c r="AZ113" s="254">
        <f>Inputs!AZ113</f>
        <v>0</v>
      </c>
      <c r="BA113" s="254">
        <f>Inputs!BA113</f>
        <v>0</v>
      </c>
      <c r="BB113" s="254">
        <f>Inputs!BB113</f>
        <v>0</v>
      </c>
      <c r="BC113" s="254">
        <f>Inputs!BC113</f>
        <v>0</v>
      </c>
      <c r="BD113" s="254">
        <f>Inputs!BD113</f>
        <v>0</v>
      </c>
      <c r="BE113" s="254">
        <f>Inputs!BE113</f>
        <v>0</v>
      </c>
      <c r="BF113" s="254">
        <f>Inputs!BF113</f>
        <v>0</v>
      </c>
      <c r="BG113" s="254">
        <f>Inputs!BG113</f>
        <v>0</v>
      </c>
      <c r="BH113" s="254">
        <f>Inputs!BH113</f>
        <v>0</v>
      </c>
      <c r="BI113" s="254">
        <f>Inputs!BI113</f>
        <v>0</v>
      </c>
      <c r="BJ113" s="254">
        <f>Inputs!BJ113</f>
        <v>0</v>
      </c>
      <c r="BK113" s="254">
        <f>Inputs!BK113</f>
        <v>0</v>
      </c>
      <c r="BL113" s="254">
        <f>Inputs!BL113</f>
        <v>0</v>
      </c>
      <c r="BN113" s="255">
        <f>IF(OR($C113="Non-Labour",$C113="Labour-related"),IF(Inputs!$DT113=$F$1,Inputs!BN113,Inputs!BN113*'Key assumptions'!$H$118),$F113*N(H113)*avg_hrs)</f>
        <v>0</v>
      </c>
      <c r="BO113" s="255">
        <f>IF(OR($C113="Non-Labour",$C113="Labour-related"),IF(Inputs!$DT113=$F$1,Inputs!BO113,Inputs!BO113*'Key assumptions'!$H$118),$F113*N(I113)*avg_hrs)</f>
        <v>0</v>
      </c>
      <c r="BP113" s="255">
        <f>IF(OR($C113="Non-Labour",$C113="Labour-related"),IF(Inputs!$DT113=$F$1,Inputs!BP113,Inputs!BP113*'Key assumptions'!$H$118),$F113*N(J113)*avg_hrs)</f>
        <v>0</v>
      </c>
      <c r="BQ113" s="255">
        <f>IF(OR($C113="Non-Labour",$C113="Labour-related"),IF(Inputs!$DT113=$F$1,Inputs!BQ113,Inputs!BQ113*'Key assumptions'!$H$118),$F113*N(K113)*avg_hrs)</f>
        <v>0</v>
      </c>
      <c r="BR113" s="255">
        <f>IF(OR($C113="Non-Labour",$C113="Labour-related"),IF(Inputs!$DT113=$F$1,Inputs!BR113,Inputs!BR113*'Key assumptions'!$H$118),$F113*N(L113)*avg_hrs)</f>
        <v>0</v>
      </c>
      <c r="BS113" s="390" t="s">
        <v>411</v>
      </c>
      <c r="BT113" s="390" t="s">
        <v>411</v>
      </c>
      <c r="BU113" s="390" t="s">
        <v>411</v>
      </c>
      <c r="BV113" s="390" t="s">
        <v>411</v>
      </c>
      <c r="BW113" s="390" t="s">
        <v>411</v>
      </c>
      <c r="BX113" s="390" t="s">
        <v>411</v>
      </c>
      <c r="BY113" s="390" t="s">
        <v>411</v>
      </c>
      <c r="BZ113" s="390" t="s">
        <v>411</v>
      </c>
      <c r="CA113" s="390" t="s">
        <v>411</v>
      </c>
      <c r="CB113" s="390" t="s">
        <v>411</v>
      </c>
      <c r="CC113" s="390" t="s">
        <v>411</v>
      </c>
      <c r="CD113" s="390" t="s">
        <v>411</v>
      </c>
      <c r="CE113" s="390" t="s">
        <v>411</v>
      </c>
      <c r="CF113" s="390" t="s">
        <v>411</v>
      </c>
      <c r="CG113" s="390" t="s">
        <v>411</v>
      </c>
      <c r="CH113" s="390" t="s">
        <v>411</v>
      </c>
      <c r="CI113" s="390" t="s">
        <v>411</v>
      </c>
      <c r="CJ113" s="390" t="s">
        <v>411</v>
      </c>
      <c r="CK113" s="390" t="s">
        <v>411</v>
      </c>
      <c r="CL113" s="390" t="s">
        <v>411</v>
      </c>
      <c r="CM113" s="390" t="s">
        <v>411</v>
      </c>
      <c r="CN113" s="390" t="s">
        <v>411</v>
      </c>
      <c r="CO113" s="255">
        <f>IF(OR($C113="Non-Labour",$C113="Labour-related"),IF(Inputs!$DT113=$F$1,Inputs!CO113,Inputs!CO113*'Key assumptions'!$H$118),$F113*N(AI113)*avg_hrs)</f>
        <v>0</v>
      </c>
      <c r="CP113" s="255">
        <f>IF(OR($C113="Non-Labour",$C113="Labour-related"),IF(Inputs!$DT113=$F$1,Inputs!CP113,Inputs!CP113*'Key assumptions'!$H$118),$F113*N(AJ113)*avg_hrs)</f>
        <v>0</v>
      </c>
      <c r="CQ113" s="255">
        <f>IF(OR($C113="Non-Labour",$C113="Labour-related"),IF(Inputs!$DT113=$F$1,Inputs!CQ113,Inputs!CQ113*'Key assumptions'!$H$118),$F113*N(AK113)*avg_hrs)</f>
        <v>22998.449999999997</v>
      </c>
      <c r="CR113" s="255">
        <f>IF(OR($C113="Non-Labour",$C113="Labour-related"),IF(Inputs!$DT113=$F$1,Inputs!CR113,Inputs!CR113*'Key assumptions'!$H$118),$F113*N(AL113)*avg_hrs)</f>
        <v>22998.449999999997</v>
      </c>
      <c r="CS113" s="255">
        <f>IF(OR($C113="Non-Labour",$C113="Labour-related"),IF(Inputs!$DT113=$F$1,Inputs!CS113,Inputs!CS113*'Key assumptions'!$H$118),$F113*N(AM113)*avg_hrs)</f>
        <v>22998.449999999997</v>
      </c>
      <c r="CT113" s="255">
        <f>IF(OR($C113="Non-Labour",$C113="Labour-related"),IF(Inputs!$DT113=$F$1,Inputs!CT113,Inputs!CT113*'Key assumptions'!$H$118),$F113*N(AN113)*avg_hrs)</f>
        <v>22998.449999999997</v>
      </c>
      <c r="CU113" s="255">
        <f>IF(OR($C113="Non-Labour",$C113="Labour-related"),IF(Inputs!$DT113=$F$1,Inputs!CU113,Inputs!CU113*'Key assumptions'!$H$118),$F113*N(AO113)*avg_hrs)</f>
        <v>22998.449999999997</v>
      </c>
      <c r="CV113" s="255">
        <f>IF(OR($C113="Non-Labour",$C113="Labour-related"),IF(Inputs!$DT113=$F$1,Inputs!CV113,Inputs!CV113*'Key assumptions'!$H$118),$F113*N(AP113)*avg_hrs)</f>
        <v>22998.449999999997</v>
      </c>
      <c r="CW113" s="255">
        <f>IF(OR($C113="Non-Labour",$C113="Labour-related"),IF(Inputs!$DT113=$F$1,Inputs!CW113,Inputs!CW113*'Key assumptions'!$H$118),$F113*N(AQ113)*avg_hrs)</f>
        <v>22998.449999999997</v>
      </c>
      <c r="CX113" s="255">
        <f>IF(OR($C113="Non-Labour",$C113="Labour-related"),IF(Inputs!$DT113=$F$1,Inputs!CX113,Inputs!CX113*'Key assumptions'!$H$118),$F113*N(AR113)*avg_hrs)</f>
        <v>22998.449999999997</v>
      </c>
      <c r="CY113" s="255">
        <f>IF(OR($C113="Non-Labour",$C113="Labour-related"),IF(Inputs!$DT113=$F$1,Inputs!CY113,Inputs!CY113*'Key assumptions'!$H$118),$F113*N(AS113)*avg_hrs)</f>
        <v>22998.449999999997</v>
      </c>
      <c r="CZ113" s="255">
        <f>IF(OR($C113="Non-Labour",$C113="Labour-related"),IF(Inputs!$DT113=$F$1,Inputs!CZ113,Inputs!CZ113*'Key assumptions'!$H$118),$F113*N(AT113)*avg_hrs)</f>
        <v>22998.449999999997</v>
      </c>
      <c r="DA113" s="255">
        <f>IF(OR($C113="Non-Labour",$C113="Labour-related"),IF(Inputs!$DT113=$F$1,Inputs!DA113,Inputs!DA113*'Key assumptions'!$H$118),$F113*N(AU113)*avg_hrs)</f>
        <v>22998.449999999997</v>
      </c>
      <c r="DB113" s="255">
        <f>IF(OR($C113="Non-Labour",$C113="Labour-related"),IF(Inputs!$DT113=$F$1,Inputs!DB113,Inputs!DB113*'Key assumptions'!$H$118),$F113*N(AV113)*avg_hrs)</f>
        <v>22998.449999999997</v>
      </c>
      <c r="DC113" s="255">
        <f>IF(OR($C113="Non-Labour",$C113="Labour-related"),IF(Inputs!$DT113=$F$1,Inputs!DC113,Inputs!DC113*'Key assumptions'!$H$118),$F113*N(AW113)*avg_hrs)</f>
        <v>0</v>
      </c>
      <c r="DD113" s="255">
        <f>IF(OR($C113="Non-Labour",$C113="Labour-related"),IF(Inputs!$DT113=$F$1,Inputs!DD113,Inputs!DD113*'Key assumptions'!$H$118),$F113*N(AX113)*avg_hrs)</f>
        <v>0</v>
      </c>
      <c r="DE113" s="255">
        <f>IF(OR($C113="Non-Labour",$C113="Labour-related"),IF(Inputs!$DT113=$F$1,Inputs!DE113,Inputs!DE113*'Key assumptions'!$H$118),$F113*N(AY113)*avg_hrs)</f>
        <v>0</v>
      </c>
      <c r="DF113" s="255">
        <f>IF(OR($C113="Non-Labour",$C113="Labour-related"),IF(Inputs!$DT113=$F$1,Inputs!DF113,Inputs!DF113*'Key assumptions'!$H$118),$F113*N(AZ113)*avg_hrs)</f>
        <v>0</v>
      </c>
      <c r="DG113" s="255">
        <f>IF(OR($C113="Non-Labour",$C113="Labour-related"),IF(Inputs!$DT113=$F$1,Inputs!DG113,Inputs!DG113*'Key assumptions'!$H$118),$F113*N(BA113)*avg_hrs)</f>
        <v>0</v>
      </c>
      <c r="DH113" s="255">
        <f>IF(OR($C113="Non-Labour",$C113="Labour-related"),IF(Inputs!$DT113=$F$1,Inputs!DH113,Inputs!DH113*'Key assumptions'!$H$118),$F113*N(BB113)*avg_hrs)</f>
        <v>0</v>
      </c>
      <c r="DI113" s="255">
        <f>IF(OR($C113="Non-Labour",$C113="Labour-related"),IF(Inputs!$DT113=$F$1,Inputs!DI113,Inputs!DI113*'Key assumptions'!$H$118),$F113*N(BC113)*avg_hrs)</f>
        <v>0</v>
      </c>
      <c r="DJ113" s="255">
        <f>IF(OR($C113="Non-Labour",$C113="Labour-related"),IF(Inputs!$DT113=$F$1,Inputs!DJ113,Inputs!DJ113*'Key assumptions'!$H$118),$F113*N(BD113)*avg_hrs)</f>
        <v>0</v>
      </c>
      <c r="DK113" s="255">
        <f>IF(OR($C113="Non-Labour",$C113="Labour-related"),IF(Inputs!$DT113=$F$1,Inputs!DK113,Inputs!DK113*'Key assumptions'!$H$118),$F113*N(BE113)*avg_hrs)</f>
        <v>0</v>
      </c>
      <c r="DL113" s="255">
        <f>IF(OR($C113="Non-Labour",$C113="Labour-related"),IF(Inputs!$DT113=$F$1,Inputs!DL113,Inputs!DL113*'Key assumptions'!$H$118),$F113*N(BF113)*avg_hrs)</f>
        <v>0</v>
      </c>
      <c r="DM113" s="255">
        <f>IF(OR($C113="Non-Labour",$C113="Labour-related"),IF(Inputs!$DT113=$F$1,Inputs!DM113,Inputs!DM113*'Key assumptions'!$H$118),$F113*N(BG113)*avg_hrs)</f>
        <v>0</v>
      </c>
      <c r="DN113" s="255">
        <f>IF(OR($C113="Non-Labour",$C113="Labour-related"),IF(Inputs!$DT113=$F$1,Inputs!DN113,Inputs!DN113*'Key assumptions'!$H$118),$F113*N(BH113)*avg_hrs)</f>
        <v>0</v>
      </c>
      <c r="DO113" s="255">
        <f>IF(OR($C113="Non-Labour",$C113="Labour-related"),IF(Inputs!$DT113=$F$1,Inputs!DO113,Inputs!DO113*'Key assumptions'!$H$118),$F113*N(BI113)*avg_hrs)</f>
        <v>0</v>
      </c>
      <c r="DP113" s="255">
        <f>IF(OR($C113="Non-Labour",$C113="Labour-related"),IF(Inputs!$DT113=$F$1,Inputs!DP113,Inputs!DP113*'Key assumptions'!$H$118),$F113*N(BJ113)*avg_hrs)</f>
        <v>0</v>
      </c>
      <c r="DQ113" s="255">
        <f>IF(OR($C113="Non-Labour",$C113="Labour-related"),IF(Inputs!$DT113=$F$1,Inputs!DQ113,Inputs!DQ113*'Key assumptions'!$H$118),$F113*N(BK113)*avg_hrs)</f>
        <v>0</v>
      </c>
      <c r="DR113" s="255">
        <f>IF(OR($C113="Non-Labour",$C113="Labour-related"),IF(Inputs!$DT113=$F$1,Inputs!DR113,Inputs!DR113*'Key assumptions'!$H$118),$F113*N(BL113)*avg_hrs)</f>
        <v>0</v>
      </c>
      <c r="DT113" s="133" t="s">
        <v>213</v>
      </c>
      <c r="DU113" s="304"/>
      <c r="DV113" s="304"/>
      <c r="DW113" s="304"/>
      <c r="DX113" s="304"/>
      <c r="DY113" s="304"/>
      <c r="DZ113" s="304"/>
      <c r="EA113" s="255">
        <v>5411.4</v>
      </c>
      <c r="EB113" s="255">
        <v>12175.650000000001</v>
      </c>
      <c r="EC113" s="255">
        <v>91993.799999999988</v>
      </c>
      <c r="ED113" s="255">
        <f t="shared" si="14"/>
        <v>183987.59999999998</v>
      </c>
      <c r="EE113" s="255">
        <f t="shared" si="14"/>
        <v>0</v>
      </c>
      <c r="EF113" s="255">
        <f t="shared" si="12"/>
        <v>293568.44999999995</v>
      </c>
    </row>
    <row r="114" spans="1:136" x14ac:dyDescent="0.4">
      <c r="A114" s="133" t="str">
        <f>Inputs!A114</f>
        <v>Other support and corporate roles</v>
      </c>
      <c r="B114" s="133" t="str">
        <f>Inputs!B114</f>
        <v>N/A</v>
      </c>
      <c r="C114" s="133" t="str">
        <f>Inputs!C114</f>
        <v>Internal Labour</v>
      </c>
      <c r="D114" s="133">
        <f>Inputs!D114</f>
        <v>634998</v>
      </c>
      <c r="E114" s="133" t="str">
        <f>Inputs!E114</f>
        <v>Safety Officer</v>
      </c>
      <c r="F114" s="290">
        <f>IF(Inputs!DT114=$F$1,Inputs!F114,
IF(Inputs!DT114='Key assumptions'!$E$118,Inputs!F114*'Key assumptions'!$H$118,Inputs!F114*'Key assumptions'!$H$119))</f>
        <v>216.62</v>
      </c>
      <c r="G114" s="290">
        <f>IF(Inputs!DT114=$F$1,Inputs!G114,Inputs!G114*'Key assumptions'!$H$118)</f>
        <v>94.875194156804724</v>
      </c>
      <c r="H114" s="281"/>
      <c r="I114" s="281"/>
      <c r="J114" s="281"/>
      <c r="K114" s="281"/>
      <c r="L114" s="281"/>
      <c r="M114" s="389" t="str">
        <f>Inputs!M114</f>
        <v>[C-i-C]</v>
      </c>
      <c r="N114" s="389" t="str">
        <f>Inputs!N114</f>
        <v>[C-i-C]</v>
      </c>
      <c r="O114" s="389" t="str">
        <f>Inputs!O114</f>
        <v>[C-i-C]</v>
      </c>
      <c r="P114" s="389" t="str">
        <f>Inputs!P114</f>
        <v>[C-i-C]</v>
      </c>
      <c r="Q114" s="389" t="str">
        <f>Inputs!Q114</f>
        <v>[C-i-C]</v>
      </c>
      <c r="R114" s="389" t="str">
        <f>Inputs!R114</f>
        <v>[C-i-C]</v>
      </c>
      <c r="S114" s="389" t="str">
        <f>Inputs!S114</f>
        <v>[C-i-C]</v>
      </c>
      <c r="T114" s="389" t="str">
        <f>Inputs!T114</f>
        <v>[C-i-C]</v>
      </c>
      <c r="U114" s="389" t="str">
        <f>Inputs!U114</f>
        <v>[C-i-C]</v>
      </c>
      <c r="V114" s="389" t="str">
        <f>Inputs!V114</f>
        <v>[C-i-C]</v>
      </c>
      <c r="W114" s="389" t="str">
        <f>Inputs!W114</f>
        <v>[C-i-C]</v>
      </c>
      <c r="X114" s="389" t="str">
        <f>Inputs!X114</f>
        <v>[C-i-C]</v>
      </c>
      <c r="Y114" s="389" t="str">
        <f>Inputs!Y114</f>
        <v>[C-i-C]</v>
      </c>
      <c r="Z114" s="389" t="str">
        <f>Inputs!Z114</f>
        <v>[C-i-C]</v>
      </c>
      <c r="AA114" s="389" t="str">
        <f>Inputs!AA114</f>
        <v>[C-i-C]</v>
      </c>
      <c r="AB114" s="389" t="str">
        <f>Inputs!AB114</f>
        <v>[C-i-C]</v>
      </c>
      <c r="AC114" s="389" t="str">
        <f>Inputs!AC114</f>
        <v>[C-i-C]</v>
      </c>
      <c r="AD114" s="389" t="str">
        <f>Inputs!AD114</f>
        <v>[C-i-C]</v>
      </c>
      <c r="AE114" s="389" t="str">
        <f>Inputs!AE114</f>
        <v>[C-i-C]</v>
      </c>
      <c r="AF114" s="389" t="str">
        <f>Inputs!AF114</f>
        <v>[C-i-C]</v>
      </c>
      <c r="AG114" s="389" t="str">
        <f>Inputs!AG114</f>
        <v>[C-i-C]</v>
      </c>
      <c r="AH114" s="389" t="str">
        <f>Inputs!AH114</f>
        <v>[C-i-C]</v>
      </c>
      <c r="AI114" s="254">
        <f>Inputs!AI114</f>
        <v>0</v>
      </c>
      <c r="AJ114" s="254">
        <f>Inputs!AJ114</f>
        <v>0.25</v>
      </c>
      <c r="AK114" s="254">
        <f>Inputs!AK114</f>
        <v>0.25</v>
      </c>
      <c r="AL114" s="254">
        <f>Inputs!AL114</f>
        <v>0.25</v>
      </c>
      <c r="AM114" s="254">
        <f>Inputs!AM114</f>
        <v>0.25</v>
      </c>
      <c r="AN114" s="254">
        <f>Inputs!AN114</f>
        <v>0.25</v>
      </c>
      <c r="AO114" s="254">
        <f>Inputs!AO114</f>
        <v>0.25</v>
      </c>
      <c r="AP114" s="254">
        <f>Inputs!AP114</f>
        <v>0.25</v>
      </c>
      <c r="AQ114" s="254">
        <f>Inputs!AQ114</f>
        <v>0.25</v>
      </c>
      <c r="AR114" s="254">
        <f>Inputs!AR114</f>
        <v>0.25</v>
      </c>
      <c r="AS114" s="254">
        <f>Inputs!AS114</f>
        <v>0.25</v>
      </c>
      <c r="AT114" s="254">
        <f>Inputs!AT114</f>
        <v>0.25</v>
      </c>
      <c r="AU114" s="254">
        <f>Inputs!AU114</f>
        <v>0.25</v>
      </c>
      <c r="AV114" s="254">
        <f>Inputs!AV114</f>
        <v>0.25</v>
      </c>
      <c r="AW114" s="254">
        <f>Inputs!AW114</f>
        <v>0</v>
      </c>
      <c r="AX114" s="254">
        <f>Inputs!AX114</f>
        <v>0</v>
      </c>
      <c r="AY114" s="254">
        <f>Inputs!AY114</f>
        <v>0</v>
      </c>
      <c r="AZ114" s="254">
        <f>Inputs!AZ114</f>
        <v>0</v>
      </c>
      <c r="BA114" s="254">
        <f>Inputs!BA114</f>
        <v>0</v>
      </c>
      <c r="BB114" s="254">
        <f>Inputs!BB114</f>
        <v>0</v>
      </c>
      <c r="BC114" s="254">
        <f>Inputs!BC114</f>
        <v>0</v>
      </c>
      <c r="BD114" s="254">
        <f>Inputs!BD114</f>
        <v>0</v>
      </c>
      <c r="BE114" s="254">
        <f>Inputs!BE114</f>
        <v>0</v>
      </c>
      <c r="BF114" s="254">
        <f>Inputs!BF114</f>
        <v>0</v>
      </c>
      <c r="BG114" s="254">
        <f>Inputs!BG114</f>
        <v>0</v>
      </c>
      <c r="BH114" s="254">
        <f>Inputs!BH114</f>
        <v>0</v>
      </c>
      <c r="BI114" s="254">
        <f>Inputs!BI114</f>
        <v>0</v>
      </c>
      <c r="BJ114" s="254">
        <f>Inputs!BJ114</f>
        <v>0</v>
      </c>
      <c r="BK114" s="254">
        <f>Inputs!BK114</f>
        <v>0</v>
      </c>
      <c r="BL114" s="254">
        <f>Inputs!BL114</f>
        <v>0</v>
      </c>
      <c r="BN114" s="255">
        <f>IF(OR($C114="Non-Labour",$C114="Labour-related"),IF(Inputs!$DT114=$F$1,Inputs!BN114,Inputs!BN114*'Key assumptions'!$H$118),$F114*N(H114)*avg_hrs)</f>
        <v>0</v>
      </c>
      <c r="BO114" s="255">
        <f>IF(OR($C114="Non-Labour",$C114="Labour-related"),IF(Inputs!$DT114=$F$1,Inputs!BO114,Inputs!BO114*'Key assumptions'!$H$118),$F114*N(I114)*avg_hrs)</f>
        <v>0</v>
      </c>
      <c r="BP114" s="255">
        <f>IF(OR($C114="Non-Labour",$C114="Labour-related"),IF(Inputs!$DT114=$F$1,Inputs!BP114,Inputs!BP114*'Key assumptions'!$H$118),$F114*N(J114)*avg_hrs)</f>
        <v>0</v>
      </c>
      <c r="BQ114" s="255">
        <f>IF(OR($C114="Non-Labour",$C114="Labour-related"),IF(Inputs!$DT114=$F$1,Inputs!BQ114,Inputs!BQ114*'Key assumptions'!$H$118),$F114*N(K114)*avg_hrs)</f>
        <v>0</v>
      </c>
      <c r="BR114" s="255">
        <f>IF(OR($C114="Non-Labour",$C114="Labour-related"),IF(Inputs!$DT114=$F$1,Inputs!BR114,Inputs!BR114*'Key assumptions'!$H$118),$F114*N(L114)*avg_hrs)</f>
        <v>0</v>
      </c>
      <c r="BS114" s="390" t="s">
        <v>411</v>
      </c>
      <c r="BT114" s="390" t="s">
        <v>411</v>
      </c>
      <c r="BU114" s="390" t="s">
        <v>411</v>
      </c>
      <c r="BV114" s="390" t="s">
        <v>411</v>
      </c>
      <c r="BW114" s="390" t="s">
        <v>411</v>
      </c>
      <c r="BX114" s="390" t="s">
        <v>411</v>
      </c>
      <c r="BY114" s="390" t="s">
        <v>411</v>
      </c>
      <c r="BZ114" s="390" t="s">
        <v>411</v>
      </c>
      <c r="CA114" s="390" t="s">
        <v>411</v>
      </c>
      <c r="CB114" s="390" t="s">
        <v>411</v>
      </c>
      <c r="CC114" s="390" t="s">
        <v>411</v>
      </c>
      <c r="CD114" s="390" t="s">
        <v>411</v>
      </c>
      <c r="CE114" s="390" t="s">
        <v>411</v>
      </c>
      <c r="CF114" s="390" t="s">
        <v>411</v>
      </c>
      <c r="CG114" s="390" t="s">
        <v>411</v>
      </c>
      <c r="CH114" s="390" t="s">
        <v>411</v>
      </c>
      <c r="CI114" s="390" t="s">
        <v>411</v>
      </c>
      <c r="CJ114" s="390" t="s">
        <v>411</v>
      </c>
      <c r="CK114" s="390" t="s">
        <v>411</v>
      </c>
      <c r="CL114" s="390" t="s">
        <v>411</v>
      </c>
      <c r="CM114" s="390" t="s">
        <v>411</v>
      </c>
      <c r="CN114" s="390" t="s">
        <v>411</v>
      </c>
      <c r="CO114" s="255">
        <f>IF(OR($C114="Non-Labour",$C114="Labour-related"),IF(Inputs!$DT114=$F$1,Inputs!CO114,Inputs!CO114*'Key assumptions'!$H$118),$F114*N(AI114)*avg_hrs)</f>
        <v>0</v>
      </c>
      <c r="CP114" s="255">
        <f>IF(OR($C114="Non-Labour",$C114="Labour-related"),IF(Inputs!$DT114=$F$1,Inputs!CP114,Inputs!CP114*'Key assumptions'!$H$118),$F114*N(AJ114)*avg_hrs)</f>
        <v>8123.25</v>
      </c>
      <c r="CQ114" s="255">
        <f>IF(OR($C114="Non-Labour",$C114="Labour-related"),IF(Inputs!$DT114=$F$1,Inputs!CQ114,Inputs!CQ114*'Key assumptions'!$H$118),$F114*N(AK114)*avg_hrs)</f>
        <v>8123.25</v>
      </c>
      <c r="CR114" s="255">
        <f>IF(OR($C114="Non-Labour",$C114="Labour-related"),IF(Inputs!$DT114=$F$1,Inputs!CR114,Inputs!CR114*'Key assumptions'!$H$118),$F114*N(AL114)*avg_hrs)</f>
        <v>8123.25</v>
      </c>
      <c r="CS114" s="255">
        <f>IF(OR($C114="Non-Labour",$C114="Labour-related"),IF(Inputs!$DT114=$F$1,Inputs!CS114,Inputs!CS114*'Key assumptions'!$H$118),$F114*N(AM114)*avg_hrs)</f>
        <v>8123.25</v>
      </c>
      <c r="CT114" s="255">
        <f>IF(OR($C114="Non-Labour",$C114="Labour-related"),IF(Inputs!$DT114=$F$1,Inputs!CT114,Inputs!CT114*'Key assumptions'!$H$118),$F114*N(AN114)*avg_hrs)</f>
        <v>8123.25</v>
      </c>
      <c r="CU114" s="255">
        <f>IF(OR($C114="Non-Labour",$C114="Labour-related"),IF(Inputs!$DT114=$F$1,Inputs!CU114,Inputs!CU114*'Key assumptions'!$H$118),$F114*N(AO114)*avg_hrs)</f>
        <v>8123.25</v>
      </c>
      <c r="CV114" s="255">
        <f>IF(OR($C114="Non-Labour",$C114="Labour-related"),IF(Inputs!$DT114=$F$1,Inputs!CV114,Inputs!CV114*'Key assumptions'!$H$118),$F114*N(AP114)*avg_hrs)</f>
        <v>8123.25</v>
      </c>
      <c r="CW114" s="255">
        <f>IF(OR($C114="Non-Labour",$C114="Labour-related"),IF(Inputs!$DT114=$F$1,Inputs!CW114,Inputs!CW114*'Key assumptions'!$H$118),$F114*N(AQ114)*avg_hrs)</f>
        <v>8123.25</v>
      </c>
      <c r="CX114" s="255">
        <f>IF(OR($C114="Non-Labour",$C114="Labour-related"),IF(Inputs!$DT114=$F$1,Inputs!CX114,Inputs!CX114*'Key assumptions'!$H$118),$F114*N(AR114)*avg_hrs)</f>
        <v>8123.25</v>
      </c>
      <c r="CY114" s="255">
        <f>IF(OR($C114="Non-Labour",$C114="Labour-related"),IF(Inputs!$DT114=$F$1,Inputs!CY114,Inputs!CY114*'Key assumptions'!$H$118),$F114*N(AS114)*avg_hrs)</f>
        <v>8123.25</v>
      </c>
      <c r="CZ114" s="255">
        <f>IF(OR($C114="Non-Labour",$C114="Labour-related"),IF(Inputs!$DT114=$F$1,Inputs!CZ114,Inputs!CZ114*'Key assumptions'!$H$118),$F114*N(AT114)*avg_hrs)</f>
        <v>8123.25</v>
      </c>
      <c r="DA114" s="255">
        <f>IF(OR($C114="Non-Labour",$C114="Labour-related"),IF(Inputs!$DT114=$F$1,Inputs!DA114,Inputs!DA114*'Key assumptions'!$H$118),$F114*N(AU114)*avg_hrs)</f>
        <v>8123.25</v>
      </c>
      <c r="DB114" s="255">
        <f>IF(OR($C114="Non-Labour",$C114="Labour-related"),IF(Inputs!$DT114=$F$1,Inputs!DB114,Inputs!DB114*'Key assumptions'!$H$118),$F114*N(AV114)*avg_hrs)</f>
        <v>8123.25</v>
      </c>
      <c r="DC114" s="255">
        <f>IF(OR($C114="Non-Labour",$C114="Labour-related"),IF(Inputs!$DT114=$F$1,Inputs!DC114,Inputs!DC114*'Key assumptions'!$H$118),$F114*N(AW114)*avg_hrs)</f>
        <v>0</v>
      </c>
      <c r="DD114" s="255">
        <f>IF(OR($C114="Non-Labour",$C114="Labour-related"),IF(Inputs!$DT114=$F$1,Inputs!DD114,Inputs!DD114*'Key assumptions'!$H$118),$F114*N(AX114)*avg_hrs)</f>
        <v>0</v>
      </c>
      <c r="DE114" s="255">
        <f>IF(OR($C114="Non-Labour",$C114="Labour-related"),IF(Inputs!$DT114=$F$1,Inputs!DE114,Inputs!DE114*'Key assumptions'!$H$118),$F114*N(AY114)*avg_hrs)</f>
        <v>0</v>
      </c>
      <c r="DF114" s="255">
        <f>IF(OR($C114="Non-Labour",$C114="Labour-related"),IF(Inputs!$DT114=$F$1,Inputs!DF114,Inputs!DF114*'Key assumptions'!$H$118),$F114*N(AZ114)*avg_hrs)</f>
        <v>0</v>
      </c>
      <c r="DG114" s="255">
        <f>IF(OR($C114="Non-Labour",$C114="Labour-related"),IF(Inputs!$DT114=$F$1,Inputs!DG114,Inputs!DG114*'Key assumptions'!$H$118),$F114*N(BA114)*avg_hrs)</f>
        <v>0</v>
      </c>
      <c r="DH114" s="255">
        <f>IF(OR($C114="Non-Labour",$C114="Labour-related"),IF(Inputs!$DT114=$F$1,Inputs!DH114,Inputs!DH114*'Key assumptions'!$H$118),$F114*N(BB114)*avg_hrs)</f>
        <v>0</v>
      </c>
      <c r="DI114" s="255">
        <f>IF(OR($C114="Non-Labour",$C114="Labour-related"),IF(Inputs!$DT114=$F$1,Inputs!DI114,Inputs!DI114*'Key assumptions'!$H$118),$F114*N(BC114)*avg_hrs)</f>
        <v>0</v>
      </c>
      <c r="DJ114" s="255">
        <f>IF(OR($C114="Non-Labour",$C114="Labour-related"),IF(Inputs!$DT114=$F$1,Inputs!DJ114,Inputs!DJ114*'Key assumptions'!$H$118),$F114*N(BD114)*avg_hrs)</f>
        <v>0</v>
      </c>
      <c r="DK114" s="255">
        <f>IF(OR($C114="Non-Labour",$C114="Labour-related"),IF(Inputs!$DT114=$F$1,Inputs!DK114,Inputs!DK114*'Key assumptions'!$H$118),$F114*N(BE114)*avg_hrs)</f>
        <v>0</v>
      </c>
      <c r="DL114" s="255">
        <f>IF(OR($C114="Non-Labour",$C114="Labour-related"),IF(Inputs!$DT114=$F$1,Inputs!DL114,Inputs!DL114*'Key assumptions'!$H$118),$F114*N(BF114)*avg_hrs)</f>
        <v>0</v>
      </c>
      <c r="DM114" s="255">
        <f>IF(OR($C114="Non-Labour",$C114="Labour-related"),IF(Inputs!$DT114=$F$1,Inputs!DM114,Inputs!DM114*'Key assumptions'!$H$118),$F114*N(BG114)*avg_hrs)</f>
        <v>0</v>
      </c>
      <c r="DN114" s="255">
        <f>IF(OR($C114="Non-Labour",$C114="Labour-related"),IF(Inputs!$DT114=$F$1,Inputs!DN114,Inputs!DN114*'Key assumptions'!$H$118),$F114*N(BH114)*avg_hrs)</f>
        <v>0</v>
      </c>
      <c r="DO114" s="255">
        <f>IF(OR($C114="Non-Labour",$C114="Labour-related"),IF(Inputs!$DT114=$F$1,Inputs!DO114,Inputs!DO114*'Key assumptions'!$H$118),$F114*N(BI114)*avg_hrs)</f>
        <v>0</v>
      </c>
      <c r="DP114" s="255">
        <f>IF(OR($C114="Non-Labour",$C114="Labour-related"),IF(Inputs!$DT114=$F$1,Inputs!DP114,Inputs!DP114*'Key assumptions'!$H$118),$F114*N(BJ114)*avg_hrs)</f>
        <v>0</v>
      </c>
      <c r="DQ114" s="255">
        <f>IF(OR($C114="Non-Labour",$C114="Labour-related"),IF(Inputs!$DT114=$F$1,Inputs!DQ114,Inputs!DQ114*'Key assumptions'!$H$118),$F114*N(BK114)*avg_hrs)</f>
        <v>0</v>
      </c>
      <c r="DR114" s="255">
        <f>IF(OR($C114="Non-Labour",$C114="Labour-related"),IF(Inputs!$DT114=$F$1,Inputs!DR114,Inputs!DR114*'Key assumptions'!$H$118),$F114*N(BL114)*avg_hrs)</f>
        <v>0</v>
      </c>
      <c r="DT114" s="133" t="s">
        <v>213</v>
      </c>
      <c r="DU114" s="304"/>
      <c r="DV114" s="304"/>
      <c r="DW114" s="304"/>
      <c r="DX114" s="304"/>
      <c r="DY114" s="304"/>
      <c r="DZ114" s="304"/>
      <c r="EA114" s="255">
        <v>0</v>
      </c>
      <c r="EB114" s="255">
        <v>0</v>
      </c>
      <c r="EC114" s="255">
        <v>40616.25</v>
      </c>
      <c r="ED114" s="255">
        <f t="shared" si="14"/>
        <v>64986</v>
      </c>
      <c r="EE114" s="255">
        <f t="shared" si="14"/>
        <v>0</v>
      </c>
      <c r="EF114" s="255">
        <f t="shared" si="12"/>
        <v>105602.25</v>
      </c>
    </row>
    <row r="115" spans="1:136" x14ac:dyDescent="0.4">
      <c r="A115" s="133" t="str">
        <f>Inputs!A115</f>
        <v>Land and Environment</v>
      </c>
      <c r="B115" s="133" t="str">
        <f>Inputs!B115</f>
        <v>N/A</v>
      </c>
      <c r="C115" s="133" t="str">
        <f>Inputs!C115</f>
        <v>Internal Labour</v>
      </c>
      <c r="D115" s="133">
        <f>Inputs!D115</f>
        <v>634998</v>
      </c>
      <c r="E115" s="133" t="str">
        <f>Inputs!E115</f>
        <v>Environmental Planner</v>
      </c>
      <c r="F115" s="290">
        <f>IF(Inputs!DT115=$F$1,Inputs!F115,
IF(Inputs!DT115='Key assumptions'!$E$118,Inputs!F115*'Key assumptions'!$H$118,Inputs!F115*'Key assumptions'!$H$119))</f>
        <v>211.36</v>
      </c>
      <c r="G115" s="290">
        <f>IF(Inputs!DT115=$F$1,Inputs!G115,Inputs!G115*'Key assumptions'!$H$118)</f>
        <v>92.578984837278099</v>
      </c>
      <c r="H115" s="281"/>
      <c r="I115" s="281"/>
      <c r="J115" s="281"/>
      <c r="K115" s="281"/>
      <c r="L115" s="281"/>
      <c r="M115" s="389" t="str">
        <f>Inputs!M115</f>
        <v>[C-i-C]</v>
      </c>
      <c r="N115" s="389" t="str">
        <f>Inputs!N115</f>
        <v>[C-i-C]</v>
      </c>
      <c r="O115" s="389" t="str">
        <f>Inputs!O115</f>
        <v>[C-i-C]</v>
      </c>
      <c r="P115" s="389" t="str">
        <f>Inputs!P115</f>
        <v>[C-i-C]</v>
      </c>
      <c r="Q115" s="389" t="str">
        <f>Inputs!Q115</f>
        <v>[C-i-C]</v>
      </c>
      <c r="R115" s="389" t="str">
        <f>Inputs!R115</f>
        <v>[C-i-C]</v>
      </c>
      <c r="S115" s="389" t="str">
        <f>Inputs!S115</f>
        <v>[C-i-C]</v>
      </c>
      <c r="T115" s="389" t="str">
        <f>Inputs!T115</f>
        <v>[C-i-C]</v>
      </c>
      <c r="U115" s="389" t="str">
        <f>Inputs!U115</f>
        <v>[C-i-C]</v>
      </c>
      <c r="V115" s="389" t="str">
        <f>Inputs!V115</f>
        <v>[C-i-C]</v>
      </c>
      <c r="W115" s="389" t="str">
        <f>Inputs!W115</f>
        <v>[C-i-C]</v>
      </c>
      <c r="X115" s="389" t="str">
        <f>Inputs!X115</f>
        <v>[C-i-C]</v>
      </c>
      <c r="Y115" s="389" t="str">
        <f>Inputs!Y115</f>
        <v>[C-i-C]</v>
      </c>
      <c r="Z115" s="389" t="str">
        <f>Inputs!Z115</f>
        <v>[C-i-C]</v>
      </c>
      <c r="AA115" s="389" t="str">
        <f>Inputs!AA115</f>
        <v>[C-i-C]</v>
      </c>
      <c r="AB115" s="389" t="str">
        <f>Inputs!AB115</f>
        <v>[C-i-C]</v>
      </c>
      <c r="AC115" s="389" t="str">
        <f>Inputs!AC115</f>
        <v>[C-i-C]</v>
      </c>
      <c r="AD115" s="389" t="str">
        <f>Inputs!AD115</f>
        <v>[C-i-C]</v>
      </c>
      <c r="AE115" s="389" t="str">
        <f>Inputs!AE115</f>
        <v>[C-i-C]</v>
      </c>
      <c r="AF115" s="389" t="str">
        <f>Inputs!AF115</f>
        <v>[C-i-C]</v>
      </c>
      <c r="AG115" s="389" t="str">
        <f>Inputs!AG115</f>
        <v>[C-i-C]</v>
      </c>
      <c r="AH115" s="389" t="str">
        <f>Inputs!AH115</f>
        <v>[C-i-C]</v>
      </c>
      <c r="AI115" s="254">
        <f>Inputs!AI115</f>
        <v>0</v>
      </c>
      <c r="AJ115" s="254">
        <f>Inputs!AJ115</f>
        <v>0.25</v>
      </c>
      <c r="AK115" s="254">
        <f>Inputs!AK115</f>
        <v>0.25</v>
      </c>
      <c r="AL115" s="254">
        <f>Inputs!AL115</f>
        <v>0.25</v>
      </c>
      <c r="AM115" s="254">
        <f>Inputs!AM115</f>
        <v>0.25</v>
      </c>
      <c r="AN115" s="254">
        <f>Inputs!AN115</f>
        <v>0.25</v>
      </c>
      <c r="AO115" s="254">
        <f>Inputs!AO115</f>
        <v>0.25</v>
      </c>
      <c r="AP115" s="254">
        <f>Inputs!AP115</f>
        <v>0.25</v>
      </c>
      <c r="AQ115" s="254">
        <f>Inputs!AQ115</f>
        <v>0.25</v>
      </c>
      <c r="AR115" s="254">
        <f>Inputs!AR115</f>
        <v>0.25</v>
      </c>
      <c r="AS115" s="254">
        <f>Inputs!AS115</f>
        <v>0.25</v>
      </c>
      <c r="AT115" s="254">
        <f>Inputs!AT115</f>
        <v>0.25</v>
      </c>
      <c r="AU115" s="254">
        <f>Inputs!AU115</f>
        <v>0.25</v>
      </c>
      <c r="AV115" s="254">
        <f>Inputs!AV115</f>
        <v>0.25</v>
      </c>
      <c r="AW115" s="254">
        <f>Inputs!AW115</f>
        <v>0</v>
      </c>
      <c r="AX115" s="254">
        <f>Inputs!AX115</f>
        <v>0</v>
      </c>
      <c r="AY115" s="254">
        <f>Inputs!AY115</f>
        <v>0</v>
      </c>
      <c r="AZ115" s="254">
        <f>Inputs!AZ115</f>
        <v>0</v>
      </c>
      <c r="BA115" s="254">
        <f>Inputs!BA115</f>
        <v>0</v>
      </c>
      <c r="BB115" s="254">
        <f>Inputs!BB115</f>
        <v>0</v>
      </c>
      <c r="BC115" s="254">
        <f>Inputs!BC115</f>
        <v>0</v>
      </c>
      <c r="BD115" s="254">
        <f>Inputs!BD115</f>
        <v>0</v>
      </c>
      <c r="BE115" s="254">
        <f>Inputs!BE115</f>
        <v>0</v>
      </c>
      <c r="BF115" s="254">
        <f>Inputs!BF115</f>
        <v>0</v>
      </c>
      <c r="BG115" s="254">
        <f>Inputs!BG115</f>
        <v>0</v>
      </c>
      <c r="BH115" s="254">
        <f>Inputs!BH115</f>
        <v>0</v>
      </c>
      <c r="BI115" s="254">
        <f>Inputs!BI115</f>
        <v>0</v>
      </c>
      <c r="BJ115" s="254">
        <f>Inputs!BJ115</f>
        <v>0</v>
      </c>
      <c r="BK115" s="254">
        <f>Inputs!BK115</f>
        <v>0</v>
      </c>
      <c r="BL115" s="254">
        <f>Inputs!BL115</f>
        <v>0</v>
      </c>
      <c r="BN115" s="255">
        <f>IF(OR($C115="Non-Labour",$C115="Labour-related"),IF(Inputs!$DT115=$F$1,Inputs!BN115,Inputs!BN115*'Key assumptions'!$H$118),$F115*N(H115)*avg_hrs)</f>
        <v>0</v>
      </c>
      <c r="BO115" s="255">
        <f>IF(OR($C115="Non-Labour",$C115="Labour-related"),IF(Inputs!$DT115=$F$1,Inputs!BO115,Inputs!BO115*'Key assumptions'!$H$118),$F115*N(I115)*avg_hrs)</f>
        <v>0</v>
      </c>
      <c r="BP115" s="255">
        <f>IF(OR($C115="Non-Labour",$C115="Labour-related"),IF(Inputs!$DT115=$F$1,Inputs!BP115,Inputs!BP115*'Key assumptions'!$H$118),$F115*N(J115)*avg_hrs)</f>
        <v>0</v>
      </c>
      <c r="BQ115" s="255">
        <f>IF(OR($C115="Non-Labour",$C115="Labour-related"),IF(Inputs!$DT115=$F$1,Inputs!BQ115,Inputs!BQ115*'Key assumptions'!$H$118),$F115*N(K115)*avg_hrs)</f>
        <v>0</v>
      </c>
      <c r="BR115" s="255">
        <f>IF(OR($C115="Non-Labour",$C115="Labour-related"),IF(Inputs!$DT115=$F$1,Inputs!BR115,Inputs!BR115*'Key assumptions'!$H$118),$F115*N(L115)*avg_hrs)</f>
        <v>0</v>
      </c>
      <c r="BS115" s="390" t="s">
        <v>411</v>
      </c>
      <c r="BT115" s="390" t="s">
        <v>411</v>
      </c>
      <c r="BU115" s="390" t="s">
        <v>411</v>
      </c>
      <c r="BV115" s="390" t="s">
        <v>411</v>
      </c>
      <c r="BW115" s="390" t="s">
        <v>411</v>
      </c>
      <c r="BX115" s="390" t="s">
        <v>411</v>
      </c>
      <c r="BY115" s="390" t="s">
        <v>411</v>
      </c>
      <c r="BZ115" s="390" t="s">
        <v>411</v>
      </c>
      <c r="CA115" s="390" t="s">
        <v>411</v>
      </c>
      <c r="CB115" s="390" t="s">
        <v>411</v>
      </c>
      <c r="CC115" s="390" t="s">
        <v>411</v>
      </c>
      <c r="CD115" s="390" t="s">
        <v>411</v>
      </c>
      <c r="CE115" s="390" t="s">
        <v>411</v>
      </c>
      <c r="CF115" s="390" t="s">
        <v>411</v>
      </c>
      <c r="CG115" s="390" t="s">
        <v>411</v>
      </c>
      <c r="CH115" s="390" t="s">
        <v>411</v>
      </c>
      <c r="CI115" s="390" t="s">
        <v>411</v>
      </c>
      <c r="CJ115" s="390" t="s">
        <v>411</v>
      </c>
      <c r="CK115" s="390" t="s">
        <v>411</v>
      </c>
      <c r="CL115" s="390" t="s">
        <v>411</v>
      </c>
      <c r="CM115" s="390" t="s">
        <v>411</v>
      </c>
      <c r="CN115" s="390" t="s">
        <v>411</v>
      </c>
      <c r="CO115" s="255">
        <f>IF(OR($C115="Non-Labour",$C115="Labour-related"),IF(Inputs!$DT115=$F$1,Inputs!CO115,Inputs!CO115*'Key assumptions'!$H$118),$F115*N(AI115)*avg_hrs)</f>
        <v>0</v>
      </c>
      <c r="CP115" s="255">
        <f>IF(OR($C115="Non-Labour",$C115="Labour-related"),IF(Inputs!$DT115=$F$1,Inputs!CP115,Inputs!CP115*'Key assumptions'!$H$118),$F115*N(AJ115)*avg_hrs)</f>
        <v>7926.0000000000009</v>
      </c>
      <c r="CQ115" s="255">
        <f>IF(OR($C115="Non-Labour",$C115="Labour-related"),IF(Inputs!$DT115=$F$1,Inputs!CQ115,Inputs!CQ115*'Key assumptions'!$H$118),$F115*N(AK115)*avg_hrs)</f>
        <v>7926.0000000000009</v>
      </c>
      <c r="CR115" s="255">
        <f>IF(OR($C115="Non-Labour",$C115="Labour-related"),IF(Inputs!$DT115=$F$1,Inputs!CR115,Inputs!CR115*'Key assumptions'!$H$118),$F115*N(AL115)*avg_hrs)</f>
        <v>7926.0000000000009</v>
      </c>
      <c r="CS115" s="255">
        <f>IF(OR($C115="Non-Labour",$C115="Labour-related"),IF(Inputs!$DT115=$F$1,Inputs!CS115,Inputs!CS115*'Key assumptions'!$H$118),$F115*N(AM115)*avg_hrs)</f>
        <v>7926.0000000000009</v>
      </c>
      <c r="CT115" s="255">
        <f>IF(OR($C115="Non-Labour",$C115="Labour-related"),IF(Inputs!$DT115=$F$1,Inputs!CT115,Inputs!CT115*'Key assumptions'!$H$118),$F115*N(AN115)*avg_hrs)</f>
        <v>7926.0000000000009</v>
      </c>
      <c r="CU115" s="255">
        <f>IF(OR($C115="Non-Labour",$C115="Labour-related"),IF(Inputs!$DT115=$F$1,Inputs!CU115,Inputs!CU115*'Key assumptions'!$H$118),$F115*N(AO115)*avg_hrs)</f>
        <v>7926.0000000000009</v>
      </c>
      <c r="CV115" s="255">
        <f>IF(OR($C115="Non-Labour",$C115="Labour-related"),IF(Inputs!$DT115=$F$1,Inputs!CV115,Inputs!CV115*'Key assumptions'!$H$118),$F115*N(AP115)*avg_hrs)</f>
        <v>7926.0000000000009</v>
      </c>
      <c r="CW115" s="255">
        <f>IF(OR($C115="Non-Labour",$C115="Labour-related"),IF(Inputs!$DT115=$F$1,Inputs!CW115,Inputs!CW115*'Key assumptions'!$H$118),$F115*N(AQ115)*avg_hrs)</f>
        <v>7926.0000000000009</v>
      </c>
      <c r="CX115" s="255">
        <f>IF(OR($C115="Non-Labour",$C115="Labour-related"),IF(Inputs!$DT115=$F$1,Inputs!CX115,Inputs!CX115*'Key assumptions'!$H$118),$F115*N(AR115)*avg_hrs)</f>
        <v>7926.0000000000009</v>
      </c>
      <c r="CY115" s="255">
        <f>IF(OR($C115="Non-Labour",$C115="Labour-related"),IF(Inputs!$DT115=$F$1,Inputs!CY115,Inputs!CY115*'Key assumptions'!$H$118),$F115*N(AS115)*avg_hrs)</f>
        <v>7926.0000000000009</v>
      </c>
      <c r="CZ115" s="255">
        <f>IF(OR($C115="Non-Labour",$C115="Labour-related"),IF(Inputs!$DT115=$F$1,Inputs!CZ115,Inputs!CZ115*'Key assumptions'!$H$118),$F115*N(AT115)*avg_hrs)</f>
        <v>7926.0000000000009</v>
      </c>
      <c r="DA115" s="255">
        <f>IF(OR($C115="Non-Labour",$C115="Labour-related"),IF(Inputs!$DT115=$F$1,Inputs!DA115,Inputs!DA115*'Key assumptions'!$H$118),$F115*N(AU115)*avg_hrs)</f>
        <v>7926.0000000000009</v>
      </c>
      <c r="DB115" s="255">
        <f>IF(OR($C115="Non-Labour",$C115="Labour-related"),IF(Inputs!$DT115=$F$1,Inputs!DB115,Inputs!DB115*'Key assumptions'!$H$118),$F115*N(AV115)*avg_hrs)</f>
        <v>7926.0000000000009</v>
      </c>
      <c r="DC115" s="255">
        <f>IF(OR($C115="Non-Labour",$C115="Labour-related"),IF(Inputs!$DT115=$F$1,Inputs!DC115,Inputs!DC115*'Key assumptions'!$H$118),$F115*N(AW115)*avg_hrs)</f>
        <v>0</v>
      </c>
      <c r="DD115" s="255">
        <f>IF(OR($C115="Non-Labour",$C115="Labour-related"),IF(Inputs!$DT115=$F$1,Inputs!DD115,Inputs!DD115*'Key assumptions'!$H$118),$F115*N(AX115)*avg_hrs)</f>
        <v>0</v>
      </c>
      <c r="DE115" s="255">
        <f>IF(OR($C115="Non-Labour",$C115="Labour-related"),IF(Inputs!$DT115=$F$1,Inputs!DE115,Inputs!DE115*'Key assumptions'!$H$118),$F115*N(AY115)*avg_hrs)</f>
        <v>0</v>
      </c>
      <c r="DF115" s="255">
        <f>IF(OR($C115="Non-Labour",$C115="Labour-related"),IF(Inputs!$DT115=$F$1,Inputs!DF115,Inputs!DF115*'Key assumptions'!$H$118),$F115*N(AZ115)*avg_hrs)</f>
        <v>0</v>
      </c>
      <c r="DG115" s="255">
        <f>IF(OR($C115="Non-Labour",$C115="Labour-related"),IF(Inputs!$DT115=$F$1,Inputs!DG115,Inputs!DG115*'Key assumptions'!$H$118),$F115*N(BA115)*avg_hrs)</f>
        <v>0</v>
      </c>
      <c r="DH115" s="255">
        <f>IF(OR($C115="Non-Labour",$C115="Labour-related"),IF(Inputs!$DT115=$F$1,Inputs!DH115,Inputs!DH115*'Key assumptions'!$H$118),$F115*N(BB115)*avg_hrs)</f>
        <v>0</v>
      </c>
      <c r="DI115" s="255">
        <f>IF(OR($C115="Non-Labour",$C115="Labour-related"),IF(Inputs!$DT115=$F$1,Inputs!DI115,Inputs!DI115*'Key assumptions'!$H$118),$F115*N(BC115)*avg_hrs)</f>
        <v>0</v>
      </c>
      <c r="DJ115" s="255">
        <f>IF(OR($C115="Non-Labour",$C115="Labour-related"),IF(Inputs!$DT115=$F$1,Inputs!DJ115,Inputs!DJ115*'Key assumptions'!$H$118),$F115*N(BD115)*avg_hrs)</f>
        <v>0</v>
      </c>
      <c r="DK115" s="255">
        <f>IF(OR($C115="Non-Labour",$C115="Labour-related"),IF(Inputs!$DT115=$F$1,Inputs!DK115,Inputs!DK115*'Key assumptions'!$H$118),$F115*N(BE115)*avg_hrs)</f>
        <v>0</v>
      </c>
      <c r="DL115" s="255">
        <f>IF(OR($C115="Non-Labour",$C115="Labour-related"),IF(Inputs!$DT115=$F$1,Inputs!DL115,Inputs!DL115*'Key assumptions'!$H$118),$F115*N(BF115)*avg_hrs)</f>
        <v>0</v>
      </c>
      <c r="DM115" s="255">
        <f>IF(OR($C115="Non-Labour",$C115="Labour-related"),IF(Inputs!$DT115=$F$1,Inputs!DM115,Inputs!DM115*'Key assumptions'!$H$118),$F115*N(BG115)*avg_hrs)</f>
        <v>0</v>
      </c>
      <c r="DN115" s="255">
        <f>IF(OR($C115="Non-Labour",$C115="Labour-related"),IF(Inputs!$DT115=$F$1,Inputs!DN115,Inputs!DN115*'Key assumptions'!$H$118),$F115*N(BH115)*avg_hrs)</f>
        <v>0</v>
      </c>
      <c r="DO115" s="255">
        <f>IF(OR($C115="Non-Labour",$C115="Labour-related"),IF(Inputs!$DT115=$F$1,Inputs!DO115,Inputs!DO115*'Key assumptions'!$H$118),$F115*N(BI115)*avg_hrs)</f>
        <v>0</v>
      </c>
      <c r="DP115" s="255">
        <f>IF(OR($C115="Non-Labour",$C115="Labour-related"),IF(Inputs!$DT115=$F$1,Inputs!DP115,Inputs!DP115*'Key assumptions'!$H$118),$F115*N(BJ115)*avg_hrs)</f>
        <v>0</v>
      </c>
      <c r="DQ115" s="255">
        <f>IF(OR($C115="Non-Labour",$C115="Labour-related"),IF(Inputs!$DT115=$F$1,Inputs!DQ115,Inputs!DQ115*'Key assumptions'!$H$118),$F115*N(BK115)*avg_hrs)</f>
        <v>0</v>
      </c>
      <c r="DR115" s="255">
        <f>IF(OR($C115="Non-Labour",$C115="Labour-related"),IF(Inputs!$DT115=$F$1,Inputs!DR115,Inputs!DR115*'Key assumptions'!$H$118),$F115*N(BL115)*avg_hrs)</f>
        <v>0</v>
      </c>
      <c r="DT115" s="133" t="s">
        <v>213</v>
      </c>
      <c r="DU115" s="304"/>
      <c r="DV115" s="304"/>
      <c r="DW115" s="304"/>
      <c r="DX115" s="304"/>
      <c r="DY115" s="304"/>
      <c r="DZ115" s="304"/>
      <c r="EA115" s="255">
        <v>0</v>
      </c>
      <c r="EB115" s="255">
        <v>0</v>
      </c>
      <c r="EC115" s="255">
        <v>39630.000000000007</v>
      </c>
      <c r="ED115" s="255">
        <f t="shared" si="14"/>
        <v>63408.000000000007</v>
      </c>
      <c r="EE115" s="255">
        <f t="shared" si="14"/>
        <v>0</v>
      </c>
      <c r="EF115" s="255">
        <f t="shared" si="12"/>
        <v>103038.00000000001</v>
      </c>
    </row>
    <row r="116" spans="1:136" x14ac:dyDescent="0.4">
      <c r="A116" s="133" t="str">
        <f>Inputs!A116</f>
        <v>Construction Management</v>
      </c>
      <c r="B116" s="133" t="str">
        <f>Inputs!B116</f>
        <v>N/A</v>
      </c>
      <c r="C116" s="133" t="str">
        <f>Inputs!C116</f>
        <v>Internal Labour</v>
      </c>
      <c r="D116" s="133">
        <f>Inputs!D116</f>
        <v>634998</v>
      </c>
      <c r="E116" s="133" t="str">
        <f>Inputs!E116</f>
        <v>Commissioning Engineer</v>
      </c>
      <c r="F116" s="290">
        <f>IF(Inputs!DT116=$F$1,Inputs!F116,
IF(Inputs!DT116='Key assumptions'!$E$118,Inputs!F116*'Key assumptions'!$H$118,Inputs!F116*'Key assumptions'!$H$119))</f>
        <v>216.62</v>
      </c>
      <c r="G116" s="290">
        <f>IF(Inputs!DT116=$F$1,Inputs!G116,Inputs!G116*'Key assumptions'!$H$118)</f>
        <v>94.875194156804724</v>
      </c>
      <c r="H116" s="281"/>
      <c r="I116" s="281"/>
      <c r="J116" s="281"/>
      <c r="K116" s="281"/>
      <c r="L116" s="281"/>
      <c r="M116" s="389" t="str">
        <f>Inputs!M116</f>
        <v>[C-i-C]</v>
      </c>
      <c r="N116" s="389" t="str">
        <f>Inputs!N116</f>
        <v>[C-i-C]</v>
      </c>
      <c r="O116" s="389" t="str">
        <f>Inputs!O116</f>
        <v>[C-i-C]</v>
      </c>
      <c r="P116" s="389" t="str">
        <f>Inputs!P116</f>
        <v>[C-i-C]</v>
      </c>
      <c r="Q116" s="389" t="str">
        <f>Inputs!Q116</f>
        <v>[C-i-C]</v>
      </c>
      <c r="R116" s="389" t="str">
        <f>Inputs!R116</f>
        <v>[C-i-C]</v>
      </c>
      <c r="S116" s="389" t="str">
        <f>Inputs!S116</f>
        <v>[C-i-C]</v>
      </c>
      <c r="T116" s="389" t="str">
        <f>Inputs!T116</f>
        <v>[C-i-C]</v>
      </c>
      <c r="U116" s="389" t="str">
        <f>Inputs!U116</f>
        <v>[C-i-C]</v>
      </c>
      <c r="V116" s="389" t="str">
        <f>Inputs!V116</f>
        <v>[C-i-C]</v>
      </c>
      <c r="W116" s="389" t="str">
        <f>Inputs!W116</f>
        <v>[C-i-C]</v>
      </c>
      <c r="X116" s="389" t="str">
        <f>Inputs!X116</f>
        <v>[C-i-C]</v>
      </c>
      <c r="Y116" s="389" t="str">
        <f>Inputs!Y116</f>
        <v>[C-i-C]</v>
      </c>
      <c r="Z116" s="389" t="str">
        <f>Inputs!Z116</f>
        <v>[C-i-C]</v>
      </c>
      <c r="AA116" s="389" t="str">
        <f>Inputs!AA116</f>
        <v>[C-i-C]</v>
      </c>
      <c r="AB116" s="389" t="str">
        <f>Inputs!AB116</f>
        <v>[C-i-C]</v>
      </c>
      <c r="AC116" s="389" t="str">
        <f>Inputs!AC116</f>
        <v>[C-i-C]</v>
      </c>
      <c r="AD116" s="389" t="str">
        <f>Inputs!AD116</f>
        <v>[C-i-C]</v>
      </c>
      <c r="AE116" s="389" t="str">
        <f>Inputs!AE116</f>
        <v>[C-i-C]</v>
      </c>
      <c r="AF116" s="389" t="str">
        <f>Inputs!AF116</f>
        <v>[C-i-C]</v>
      </c>
      <c r="AG116" s="389" t="str">
        <f>Inputs!AG116</f>
        <v>[C-i-C]</v>
      </c>
      <c r="AH116" s="389" t="str">
        <f>Inputs!AH116</f>
        <v>[C-i-C]</v>
      </c>
      <c r="AI116" s="254">
        <f>Inputs!AI116</f>
        <v>0.05</v>
      </c>
      <c r="AJ116" s="254">
        <f>Inputs!AJ116</f>
        <v>0.3</v>
      </c>
      <c r="AK116" s="254">
        <f>Inputs!AK116</f>
        <v>0.3</v>
      </c>
      <c r="AL116" s="254">
        <f>Inputs!AL116</f>
        <v>0.3</v>
      </c>
      <c r="AM116" s="254">
        <f>Inputs!AM116</f>
        <v>0.3</v>
      </c>
      <c r="AN116" s="254">
        <f>Inputs!AN116</f>
        <v>0.3</v>
      </c>
      <c r="AO116" s="254">
        <f>Inputs!AO116</f>
        <v>0.3</v>
      </c>
      <c r="AP116" s="254">
        <f>Inputs!AP116</f>
        <v>0.3</v>
      </c>
      <c r="AQ116" s="254">
        <f>Inputs!AQ116</f>
        <v>0.5</v>
      </c>
      <c r="AR116" s="254">
        <f>Inputs!AR116</f>
        <v>1</v>
      </c>
      <c r="AS116" s="254">
        <f>Inputs!AS116</f>
        <v>0.5</v>
      </c>
      <c r="AT116" s="254">
        <f>Inputs!AT116</f>
        <v>0.5</v>
      </c>
      <c r="AU116" s="254">
        <f>Inputs!AU116</f>
        <v>0.5</v>
      </c>
      <c r="AV116" s="254">
        <f>Inputs!AV116</f>
        <v>0.5</v>
      </c>
      <c r="AW116" s="254">
        <f>Inputs!AW116</f>
        <v>0.25</v>
      </c>
      <c r="AX116" s="254">
        <f>Inputs!AX116</f>
        <v>0</v>
      </c>
      <c r="AY116" s="254">
        <f>Inputs!AY116</f>
        <v>0</v>
      </c>
      <c r="AZ116" s="254">
        <f>Inputs!AZ116</f>
        <v>0</v>
      </c>
      <c r="BA116" s="254">
        <f>Inputs!BA116</f>
        <v>0</v>
      </c>
      <c r="BB116" s="254">
        <f>Inputs!BB116</f>
        <v>0</v>
      </c>
      <c r="BC116" s="254">
        <f>Inputs!BC116</f>
        <v>0</v>
      </c>
      <c r="BD116" s="254">
        <f>Inputs!BD116</f>
        <v>0</v>
      </c>
      <c r="BE116" s="254">
        <f>Inputs!BE116</f>
        <v>0</v>
      </c>
      <c r="BF116" s="254">
        <f>Inputs!BF116</f>
        <v>0</v>
      </c>
      <c r="BG116" s="254">
        <f>Inputs!BG116</f>
        <v>0</v>
      </c>
      <c r="BH116" s="254">
        <f>Inputs!BH116</f>
        <v>0</v>
      </c>
      <c r="BI116" s="254">
        <f>Inputs!BI116</f>
        <v>0</v>
      </c>
      <c r="BJ116" s="254">
        <f>Inputs!BJ116</f>
        <v>0</v>
      </c>
      <c r="BK116" s="254">
        <f>Inputs!BK116</f>
        <v>0</v>
      </c>
      <c r="BL116" s="254">
        <f>Inputs!BL116</f>
        <v>0</v>
      </c>
      <c r="BN116" s="255">
        <f>IF(OR($C116="Non-Labour",$C116="Labour-related"),IF(Inputs!$DT116=$F$1,Inputs!BN116,Inputs!BN116*'Key assumptions'!$H$118),$F116*N(H116)*avg_hrs)</f>
        <v>0</v>
      </c>
      <c r="BO116" s="255">
        <f>IF(OR($C116="Non-Labour",$C116="Labour-related"),IF(Inputs!$DT116=$F$1,Inputs!BO116,Inputs!BO116*'Key assumptions'!$H$118),$F116*N(I116)*avg_hrs)</f>
        <v>0</v>
      </c>
      <c r="BP116" s="255">
        <f>IF(OR($C116="Non-Labour",$C116="Labour-related"),IF(Inputs!$DT116=$F$1,Inputs!BP116,Inputs!BP116*'Key assumptions'!$H$118),$F116*N(J116)*avg_hrs)</f>
        <v>0</v>
      </c>
      <c r="BQ116" s="255">
        <f>IF(OR($C116="Non-Labour",$C116="Labour-related"),IF(Inputs!$DT116=$F$1,Inputs!BQ116,Inputs!BQ116*'Key assumptions'!$H$118),$F116*N(K116)*avg_hrs)</f>
        <v>0</v>
      </c>
      <c r="BR116" s="255">
        <f>IF(OR($C116="Non-Labour",$C116="Labour-related"),IF(Inputs!$DT116=$F$1,Inputs!BR116,Inputs!BR116*'Key assumptions'!$H$118),$F116*N(L116)*avg_hrs)</f>
        <v>0</v>
      </c>
      <c r="BS116" s="390" t="s">
        <v>411</v>
      </c>
      <c r="BT116" s="390" t="s">
        <v>411</v>
      </c>
      <c r="BU116" s="390" t="s">
        <v>411</v>
      </c>
      <c r="BV116" s="390" t="s">
        <v>411</v>
      </c>
      <c r="BW116" s="390" t="s">
        <v>411</v>
      </c>
      <c r="BX116" s="390" t="s">
        <v>411</v>
      </c>
      <c r="BY116" s="390" t="s">
        <v>411</v>
      </c>
      <c r="BZ116" s="390" t="s">
        <v>411</v>
      </c>
      <c r="CA116" s="390" t="s">
        <v>411</v>
      </c>
      <c r="CB116" s="390" t="s">
        <v>411</v>
      </c>
      <c r="CC116" s="390" t="s">
        <v>411</v>
      </c>
      <c r="CD116" s="390" t="s">
        <v>411</v>
      </c>
      <c r="CE116" s="390" t="s">
        <v>411</v>
      </c>
      <c r="CF116" s="390" t="s">
        <v>411</v>
      </c>
      <c r="CG116" s="390" t="s">
        <v>411</v>
      </c>
      <c r="CH116" s="390" t="s">
        <v>411</v>
      </c>
      <c r="CI116" s="390" t="s">
        <v>411</v>
      </c>
      <c r="CJ116" s="390" t="s">
        <v>411</v>
      </c>
      <c r="CK116" s="390" t="s">
        <v>411</v>
      </c>
      <c r="CL116" s="390" t="s">
        <v>411</v>
      </c>
      <c r="CM116" s="390" t="s">
        <v>411</v>
      </c>
      <c r="CN116" s="390" t="s">
        <v>411</v>
      </c>
      <c r="CO116" s="255">
        <f>IF(OR($C116="Non-Labour",$C116="Labour-related"),IF(Inputs!$DT116=$F$1,Inputs!CO116,Inputs!CO116*'Key assumptions'!$H$118),$F116*N(AI116)*avg_hrs)</f>
        <v>1624.65</v>
      </c>
      <c r="CP116" s="255">
        <f>IF(OR($C116="Non-Labour",$C116="Labour-related"),IF(Inputs!$DT116=$F$1,Inputs!CP116,Inputs!CP116*'Key assumptions'!$H$118),$F116*N(AJ116)*avg_hrs)</f>
        <v>9747.9000000000015</v>
      </c>
      <c r="CQ116" s="255">
        <f>IF(OR($C116="Non-Labour",$C116="Labour-related"),IF(Inputs!$DT116=$F$1,Inputs!CQ116,Inputs!CQ116*'Key assumptions'!$H$118),$F116*N(AK116)*avg_hrs)</f>
        <v>9747.9000000000015</v>
      </c>
      <c r="CR116" s="255">
        <f>IF(OR($C116="Non-Labour",$C116="Labour-related"),IF(Inputs!$DT116=$F$1,Inputs!CR116,Inputs!CR116*'Key assumptions'!$H$118),$F116*N(AL116)*avg_hrs)</f>
        <v>9747.9000000000015</v>
      </c>
      <c r="CS116" s="255">
        <f>IF(OR($C116="Non-Labour",$C116="Labour-related"),IF(Inputs!$DT116=$F$1,Inputs!CS116,Inputs!CS116*'Key assumptions'!$H$118),$F116*N(AM116)*avg_hrs)</f>
        <v>9747.9000000000015</v>
      </c>
      <c r="CT116" s="255">
        <f>IF(OR($C116="Non-Labour",$C116="Labour-related"),IF(Inputs!$DT116=$F$1,Inputs!CT116,Inputs!CT116*'Key assumptions'!$H$118),$F116*N(AN116)*avg_hrs)</f>
        <v>9747.9000000000015</v>
      </c>
      <c r="CU116" s="255">
        <f>IF(OR($C116="Non-Labour",$C116="Labour-related"),IF(Inputs!$DT116=$F$1,Inputs!CU116,Inputs!CU116*'Key assumptions'!$H$118),$F116*N(AO116)*avg_hrs)</f>
        <v>9747.9000000000015</v>
      </c>
      <c r="CV116" s="255">
        <f>IF(OR($C116="Non-Labour",$C116="Labour-related"),IF(Inputs!$DT116=$F$1,Inputs!CV116,Inputs!CV116*'Key assumptions'!$H$118),$F116*N(AP116)*avg_hrs)</f>
        <v>9747.9000000000015</v>
      </c>
      <c r="CW116" s="255">
        <f>IF(OR($C116="Non-Labour",$C116="Labour-related"),IF(Inputs!$DT116=$F$1,Inputs!CW116,Inputs!CW116*'Key assumptions'!$H$118),$F116*N(AQ116)*avg_hrs)</f>
        <v>16246.5</v>
      </c>
      <c r="CX116" s="255">
        <f>IF(OR($C116="Non-Labour",$C116="Labour-related"),IF(Inputs!$DT116=$F$1,Inputs!CX116,Inputs!CX116*'Key assumptions'!$H$118),$F116*N(AR116)*avg_hrs)</f>
        <v>32493</v>
      </c>
      <c r="CY116" s="255">
        <f>IF(OR($C116="Non-Labour",$C116="Labour-related"),IF(Inputs!$DT116=$F$1,Inputs!CY116,Inputs!CY116*'Key assumptions'!$H$118),$F116*N(AS116)*avg_hrs)</f>
        <v>16246.5</v>
      </c>
      <c r="CZ116" s="255">
        <f>IF(OR($C116="Non-Labour",$C116="Labour-related"),IF(Inputs!$DT116=$F$1,Inputs!CZ116,Inputs!CZ116*'Key assumptions'!$H$118),$F116*N(AT116)*avg_hrs)</f>
        <v>16246.5</v>
      </c>
      <c r="DA116" s="255">
        <f>IF(OR($C116="Non-Labour",$C116="Labour-related"),IF(Inputs!$DT116=$F$1,Inputs!DA116,Inputs!DA116*'Key assumptions'!$H$118),$F116*N(AU116)*avg_hrs)</f>
        <v>16246.5</v>
      </c>
      <c r="DB116" s="255">
        <f>IF(OR($C116="Non-Labour",$C116="Labour-related"),IF(Inputs!$DT116=$F$1,Inputs!DB116,Inputs!DB116*'Key assumptions'!$H$118),$F116*N(AV116)*avg_hrs)</f>
        <v>16246.5</v>
      </c>
      <c r="DC116" s="255">
        <f>IF(OR($C116="Non-Labour",$C116="Labour-related"),IF(Inputs!$DT116=$F$1,Inputs!DC116,Inputs!DC116*'Key assumptions'!$H$118),$F116*N(AW116)*avg_hrs)</f>
        <v>8123.25</v>
      </c>
      <c r="DD116" s="255">
        <f>IF(OR($C116="Non-Labour",$C116="Labour-related"),IF(Inputs!$DT116=$F$1,Inputs!DD116,Inputs!DD116*'Key assumptions'!$H$118),$F116*N(AX116)*avg_hrs)</f>
        <v>0</v>
      </c>
      <c r="DE116" s="255">
        <f>IF(OR($C116="Non-Labour",$C116="Labour-related"),IF(Inputs!$DT116=$F$1,Inputs!DE116,Inputs!DE116*'Key assumptions'!$H$118),$F116*N(AY116)*avg_hrs)</f>
        <v>0</v>
      </c>
      <c r="DF116" s="255">
        <f>IF(OR($C116="Non-Labour",$C116="Labour-related"),IF(Inputs!$DT116=$F$1,Inputs!DF116,Inputs!DF116*'Key assumptions'!$H$118),$F116*N(AZ116)*avg_hrs)</f>
        <v>0</v>
      </c>
      <c r="DG116" s="255">
        <f>IF(OR($C116="Non-Labour",$C116="Labour-related"),IF(Inputs!$DT116=$F$1,Inputs!DG116,Inputs!DG116*'Key assumptions'!$H$118),$F116*N(BA116)*avg_hrs)</f>
        <v>0</v>
      </c>
      <c r="DH116" s="255">
        <f>IF(OR($C116="Non-Labour",$C116="Labour-related"),IF(Inputs!$DT116=$F$1,Inputs!DH116,Inputs!DH116*'Key assumptions'!$H$118),$F116*N(BB116)*avg_hrs)</f>
        <v>0</v>
      </c>
      <c r="DI116" s="255">
        <f>IF(OR($C116="Non-Labour",$C116="Labour-related"),IF(Inputs!$DT116=$F$1,Inputs!DI116,Inputs!DI116*'Key assumptions'!$H$118),$F116*N(BC116)*avg_hrs)</f>
        <v>0</v>
      </c>
      <c r="DJ116" s="255">
        <f>IF(OR($C116="Non-Labour",$C116="Labour-related"),IF(Inputs!$DT116=$F$1,Inputs!DJ116,Inputs!DJ116*'Key assumptions'!$H$118),$F116*N(BD116)*avg_hrs)</f>
        <v>0</v>
      </c>
      <c r="DK116" s="255">
        <f>IF(OR($C116="Non-Labour",$C116="Labour-related"),IF(Inputs!$DT116=$F$1,Inputs!DK116,Inputs!DK116*'Key assumptions'!$H$118),$F116*N(BE116)*avg_hrs)</f>
        <v>0</v>
      </c>
      <c r="DL116" s="255">
        <f>IF(OR($C116="Non-Labour",$C116="Labour-related"),IF(Inputs!$DT116=$F$1,Inputs!DL116,Inputs!DL116*'Key assumptions'!$H$118),$F116*N(BF116)*avg_hrs)</f>
        <v>0</v>
      </c>
      <c r="DM116" s="255">
        <f>IF(OR($C116="Non-Labour",$C116="Labour-related"),IF(Inputs!$DT116=$F$1,Inputs!DM116,Inputs!DM116*'Key assumptions'!$H$118),$F116*N(BG116)*avg_hrs)</f>
        <v>0</v>
      </c>
      <c r="DN116" s="255">
        <f>IF(OR($C116="Non-Labour",$C116="Labour-related"),IF(Inputs!$DT116=$F$1,Inputs!DN116,Inputs!DN116*'Key assumptions'!$H$118),$F116*N(BH116)*avg_hrs)</f>
        <v>0</v>
      </c>
      <c r="DO116" s="255">
        <f>IF(OR($C116="Non-Labour",$C116="Labour-related"),IF(Inputs!$DT116=$F$1,Inputs!DO116,Inputs!DO116*'Key assumptions'!$H$118),$F116*N(BI116)*avg_hrs)</f>
        <v>0</v>
      </c>
      <c r="DP116" s="255">
        <f>IF(OR($C116="Non-Labour",$C116="Labour-related"),IF(Inputs!$DT116=$F$1,Inputs!DP116,Inputs!DP116*'Key assumptions'!$H$118),$F116*N(BJ116)*avg_hrs)</f>
        <v>0</v>
      </c>
      <c r="DQ116" s="255">
        <f>IF(OR($C116="Non-Labour",$C116="Labour-related"),IF(Inputs!$DT116=$F$1,Inputs!DQ116,Inputs!DQ116*'Key assumptions'!$H$118),$F116*N(BK116)*avg_hrs)</f>
        <v>0</v>
      </c>
      <c r="DR116" s="255">
        <f>IF(OR($C116="Non-Labour",$C116="Labour-related"),IF(Inputs!$DT116=$F$1,Inputs!DR116,Inputs!DR116*'Key assumptions'!$H$118),$F116*N(BL116)*avg_hrs)</f>
        <v>0</v>
      </c>
      <c r="DT116" s="133" t="s">
        <v>213</v>
      </c>
      <c r="DU116" s="304"/>
      <c r="DV116" s="304"/>
      <c r="DW116" s="304"/>
      <c r="DX116" s="304"/>
      <c r="DY116" s="304"/>
      <c r="DZ116" s="304"/>
      <c r="EA116" s="255">
        <v>0</v>
      </c>
      <c r="EB116" s="255">
        <v>0</v>
      </c>
      <c r="EC116" s="255">
        <v>50364.150000000009</v>
      </c>
      <c r="ED116" s="255">
        <f t="shared" ref="ED116:EE131" si="15">SUMIF($BN$1:$DR$1,ED$2,$BN116:$DR116)</f>
        <v>141344.54999999999</v>
      </c>
      <c r="EE116" s="255">
        <f t="shared" si="15"/>
        <v>0</v>
      </c>
      <c r="EF116" s="255">
        <f t="shared" si="12"/>
        <v>191708.7</v>
      </c>
    </row>
    <row r="117" spans="1:136" x14ac:dyDescent="0.4">
      <c r="A117" s="133" t="str">
        <f>Inputs!A117</f>
        <v>Construction Management</v>
      </c>
      <c r="B117" s="133" t="str">
        <f>Inputs!B117</f>
        <v>N/A</v>
      </c>
      <c r="C117" s="133" t="str">
        <f>Inputs!C117</f>
        <v>Internal Labour</v>
      </c>
      <c r="D117" s="133">
        <f>Inputs!D117</f>
        <v>634998</v>
      </c>
      <c r="E117" s="133" t="str">
        <f>Inputs!E117</f>
        <v>Resource/Outage Coordinator</v>
      </c>
      <c r="F117" s="290">
        <f>IF(Inputs!DT117=$F$1,Inputs!F117,
IF(Inputs!DT117='Key assumptions'!$E$118,Inputs!F117*'Key assumptions'!$H$118,Inputs!F117*'Key assumptions'!$H$119))</f>
        <v>211.36</v>
      </c>
      <c r="G117" s="290">
        <f>IF(Inputs!DT117=$F$1,Inputs!G117,Inputs!G117*'Key assumptions'!$H$118)</f>
        <v>92.578984837278099</v>
      </c>
      <c r="H117" s="281"/>
      <c r="I117" s="281"/>
      <c r="J117" s="281"/>
      <c r="K117" s="281"/>
      <c r="L117" s="281"/>
      <c r="M117" s="389" t="str">
        <f>Inputs!M117</f>
        <v>[C-i-C]</v>
      </c>
      <c r="N117" s="389" t="str">
        <f>Inputs!N117</f>
        <v>[C-i-C]</v>
      </c>
      <c r="O117" s="389" t="str">
        <f>Inputs!O117</f>
        <v>[C-i-C]</v>
      </c>
      <c r="P117" s="389" t="str">
        <f>Inputs!P117</f>
        <v>[C-i-C]</v>
      </c>
      <c r="Q117" s="389" t="str">
        <f>Inputs!Q117</f>
        <v>[C-i-C]</v>
      </c>
      <c r="R117" s="389" t="str">
        <f>Inputs!R117</f>
        <v>[C-i-C]</v>
      </c>
      <c r="S117" s="389" t="str">
        <f>Inputs!S117</f>
        <v>[C-i-C]</v>
      </c>
      <c r="T117" s="389" t="str">
        <f>Inputs!T117</f>
        <v>[C-i-C]</v>
      </c>
      <c r="U117" s="389" t="str">
        <f>Inputs!U117</f>
        <v>[C-i-C]</v>
      </c>
      <c r="V117" s="389" t="str">
        <f>Inputs!V117</f>
        <v>[C-i-C]</v>
      </c>
      <c r="W117" s="389" t="str">
        <f>Inputs!W117</f>
        <v>[C-i-C]</v>
      </c>
      <c r="X117" s="389" t="str">
        <f>Inputs!X117</f>
        <v>[C-i-C]</v>
      </c>
      <c r="Y117" s="389" t="str">
        <f>Inputs!Y117</f>
        <v>[C-i-C]</v>
      </c>
      <c r="Z117" s="389" t="str">
        <f>Inputs!Z117</f>
        <v>[C-i-C]</v>
      </c>
      <c r="AA117" s="389" t="str">
        <f>Inputs!AA117</f>
        <v>[C-i-C]</v>
      </c>
      <c r="AB117" s="389" t="str">
        <f>Inputs!AB117</f>
        <v>[C-i-C]</v>
      </c>
      <c r="AC117" s="389" t="str">
        <f>Inputs!AC117</f>
        <v>[C-i-C]</v>
      </c>
      <c r="AD117" s="389" t="str">
        <f>Inputs!AD117</f>
        <v>[C-i-C]</v>
      </c>
      <c r="AE117" s="389" t="str">
        <f>Inputs!AE117</f>
        <v>[C-i-C]</v>
      </c>
      <c r="AF117" s="389" t="str">
        <f>Inputs!AF117</f>
        <v>[C-i-C]</v>
      </c>
      <c r="AG117" s="389" t="str">
        <f>Inputs!AG117</f>
        <v>[C-i-C]</v>
      </c>
      <c r="AH117" s="389" t="str">
        <f>Inputs!AH117</f>
        <v>[C-i-C]</v>
      </c>
      <c r="AI117" s="254">
        <f>Inputs!AI117</f>
        <v>0</v>
      </c>
      <c r="AJ117" s="254">
        <f>Inputs!AJ117</f>
        <v>0</v>
      </c>
      <c r="AK117" s="254">
        <f>Inputs!AK117</f>
        <v>0.05</v>
      </c>
      <c r="AL117" s="254">
        <f>Inputs!AL117</f>
        <v>0.05</v>
      </c>
      <c r="AM117" s="254">
        <f>Inputs!AM117</f>
        <v>0.05</v>
      </c>
      <c r="AN117" s="254">
        <f>Inputs!AN117</f>
        <v>0.05</v>
      </c>
      <c r="AO117" s="254">
        <f>Inputs!AO117</f>
        <v>0.05</v>
      </c>
      <c r="AP117" s="254">
        <f>Inputs!AP117</f>
        <v>0.05</v>
      </c>
      <c r="AQ117" s="254">
        <f>Inputs!AQ117</f>
        <v>0.05</v>
      </c>
      <c r="AR117" s="254">
        <f>Inputs!AR117</f>
        <v>0.05</v>
      </c>
      <c r="AS117" s="254">
        <f>Inputs!AS117</f>
        <v>0.05</v>
      </c>
      <c r="AT117" s="254">
        <f>Inputs!AT117</f>
        <v>0.05</v>
      </c>
      <c r="AU117" s="254">
        <f>Inputs!AU117</f>
        <v>0.05</v>
      </c>
      <c r="AV117" s="254">
        <f>Inputs!AV117</f>
        <v>0.05</v>
      </c>
      <c r="AW117" s="254">
        <f>Inputs!AW117</f>
        <v>0</v>
      </c>
      <c r="AX117" s="254">
        <f>Inputs!AX117</f>
        <v>0</v>
      </c>
      <c r="AY117" s="254">
        <f>Inputs!AY117</f>
        <v>0</v>
      </c>
      <c r="AZ117" s="254">
        <f>Inputs!AZ117</f>
        <v>0</v>
      </c>
      <c r="BA117" s="254">
        <f>Inputs!BA117</f>
        <v>0</v>
      </c>
      <c r="BB117" s="254">
        <f>Inputs!BB117</f>
        <v>0</v>
      </c>
      <c r="BC117" s="254">
        <f>Inputs!BC117</f>
        <v>0</v>
      </c>
      <c r="BD117" s="254">
        <f>Inputs!BD117</f>
        <v>0</v>
      </c>
      <c r="BE117" s="254">
        <f>Inputs!BE117</f>
        <v>0</v>
      </c>
      <c r="BF117" s="254">
        <f>Inputs!BF117</f>
        <v>0</v>
      </c>
      <c r="BG117" s="254">
        <f>Inputs!BG117</f>
        <v>0</v>
      </c>
      <c r="BH117" s="254">
        <f>Inputs!BH117</f>
        <v>0</v>
      </c>
      <c r="BI117" s="254">
        <f>Inputs!BI117</f>
        <v>0</v>
      </c>
      <c r="BJ117" s="254">
        <f>Inputs!BJ117</f>
        <v>0</v>
      </c>
      <c r="BK117" s="254">
        <f>Inputs!BK117</f>
        <v>0</v>
      </c>
      <c r="BL117" s="254">
        <f>Inputs!BL117</f>
        <v>0</v>
      </c>
      <c r="BN117" s="255">
        <f>IF(OR($C117="Non-Labour",$C117="Labour-related"),IF(Inputs!$DT117=$F$1,Inputs!BN117,Inputs!BN117*'Key assumptions'!$H$118),$F117*N(H117)*avg_hrs)</f>
        <v>0</v>
      </c>
      <c r="BO117" s="255">
        <f>IF(OR($C117="Non-Labour",$C117="Labour-related"),IF(Inputs!$DT117=$F$1,Inputs!BO117,Inputs!BO117*'Key assumptions'!$H$118),$F117*N(I117)*avg_hrs)</f>
        <v>0</v>
      </c>
      <c r="BP117" s="255">
        <f>IF(OR($C117="Non-Labour",$C117="Labour-related"),IF(Inputs!$DT117=$F$1,Inputs!BP117,Inputs!BP117*'Key assumptions'!$H$118),$F117*N(J117)*avg_hrs)</f>
        <v>0</v>
      </c>
      <c r="BQ117" s="255">
        <f>IF(OR($C117="Non-Labour",$C117="Labour-related"),IF(Inputs!$DT117=$F$1,Inputs!BQ117,Inputs!BQ117*'Key assumptions'!$H$118),$F117*N(K117)*avg_hrs)</f>
        <v>0</v>
      </c>
      <c r="BR117" s="255">
        <f>IF(OR($C117="Non-Labour",$C117="Labour-related"),IF(Inputs!$DT117=$F$1,Inputs!BR117,Inputs!BR117*'Key assumptions'!$H$118),$F117*N(L117)*avg_hrs)</f>
        <v>0</v>
      </c>
      <c r="BS117" s="390" t="s">
        <v>411</v>
      </c>
      <c r="BT117" s="390" t="s">
        <v>411</v>
      </c>
      <c r="BU117" s="390" t="s">
        <v>411</v>
      </c>
      <c r="BV117" s="390" t="s">
        <v>411</v>
      </c>
      <c r="BW117" s="390" t="s">
        <v>411</v>
      </c>
      <c r="BX117" s="390" t="s">
        <v>411</v>
      </c>
      <c r="BY117" s="390" t="s">
        <v>411</v>
      </c>
      <c r="BZ117" s="390" t="s">
        <v>411</v>
      </c>
      <c r="CA117" s="390" t="s">
        <v>411</v>
      </c>
      <c r="CB117" s="390" t="s">
        <v>411</v>
      </c>
      <c r="CC117" s="390" t="s">
        <v>411</v>
      </c>
      <c r="CD117" s="390" t="s">
        <v>411</v>
      </c>
      <c r="CE117" s="390" t="s">
        <v>411</v>
      </c>
      <c r="CF117" s="390" t="s">
        <v>411</v>
      </c>
      <c r="CG117" s="390" t="s">
        <v>411</v>
      </c>
      <c r="CH117" s="390" t="s">
        <v>411</v>
      </c>
      <c r="CI117" s="390" t="s">
        <v>411</v>
      </c>
      <c r="CJ117" s="390" t="s">
        <v>411</v>
      </c>
      <c r="CK117" s="390" t="s">
        <v>411</v>
      </c>
      <c r="CL117" s="390" t="s">
        <v>411</v>
      </c>
      <c r="CM117" s="390" t="s">
        <v>411</v>
      </c>
      <c r="CN117" s="390" t="s">
        <v>411</v>
      </c>
      <c r="CO117" s="255">
        <f>IF(OR($C117="Non-Labour",$C117="Labour-related"),IF(Inputs!$DT117=$F$1,Inputs!CO117,Inputs!CO117*'Key assumptions'!$H$118),$F117*N(AI117)*avg_hrs)</f>
        <v>0</v>
      </c>
      <c r="CP117" s="255">
        <f>IF(OR($C117="Non-Labour",$C117="Labour-related"),IF(Inputs!$DT117=$F$1,Inputs!CP117,Inputs!CP117*'Key assumptions'!$H$118),$F117*N(AJ117)*avg_hrs)</f>
        <v>0</v>
      </c>
      <c r="CQ117" s="255">
        <f>IF(OR($C117="Non-Labour",$C117="Labour-related"),IF(Inputs!$DT117=$F$1,Inputs!CQ117,Inputs!CQ117*'Key assumptions'!$H$118),$F117*N(AK117)*avg_hrs)</f>
        <v>1585.2000000000003</v>
      </c>
      <c r="CR117" s="255">
        <f>IF(OR($C117="Non-Labour",$C117="Labour-related"),IF(Inputs!$DT117=$F$1,Inputs!CR117,Inputs!CR117*'Key assumptions'!$H$118),$F117*N(AL117)*avg_hrs)</f>
        <v>1585.2000000000003</v>
      </c>
      <c r="CS117" s="255">
        <f>IF(OR($C117="Non-Labour",$C117="Labour-related"),IF(Inputs!$DT117=$F$1,Inputs!CS117,Inputs!CS117*'Key assumptions'!$H$118),$F117*N(AM117)*avg_hrs)</f>
        <v>1585.2000000000003</v>
      </c>
      <c r="CT117" s="255">
        <f>IF(OR($C117="Non-Labour",$C117="Labour-related"),IF(Inputs!$DT117=$F$1,Inputs!CT117,Inputs!CT117*'Key assumptions'!$H$118),$F117*N(AN117)*avg_hrs)</f>
        <v>1585.2000000000003</v>
      </c>
      <c r="CU117" s="255">
        <f>IF(OR($C117="Non-Labour",$C117="Labour-related"),IF(Inputs!$DT117=$F$1,Inputs!CU117,Inputs!CU117*'Key assumptions'!$H$118),$F117*N(AO117)*avg_hrs)</f>
        <v>1585.2000000000003</v>
      </c>
      <c r="CV117" s="255">
        <f>IF(OR($C117="Non-Labour",$C117="Labour-related"),IF(Inputs!$DT117=$F$1,Inputs!CV117,Inputs!CV117*'Key assumptions'!$H$118),$F117*N(AP117)*avg_hrs)</f>
        <v>1585.2000000000003</v>
      </c>
      <c r="CW117" s="255">
        <f>IF(OR($C117="Non-Labour",$C117="Labour-related"),IF(Inputs!$DT117=$F$1,Inputs!CW117,Inputs!CW117*'Key assumptions'!$H$118),$F117*N(AQ117)*avg_hrs)</f>
        <v>1585.2000000000003</v>
      </c>
      <c r="CX117" s="255">
        <f>IF(OR($C117="Non-Labour",$C117="Labour-related"),IF(Inputs!$DT117=$F$1,Inputs!CX117,Inputs!CX117*'Key assumptions'!$H$118),$F117*N(AR117)*avg_hrs)</f>
        <v>1585.2000000000003</v>
      </c>
      <c r="CY117" s="255">
        <f>IF(OR($C117="Non-Labour",$C117="Labour-related"),IF(Inputs!$DT117=$F$1,Inputs!CY117,Inputs!CY117*'Key assumptions'!$H$118),$F117*N(AS117)*avg_hrs)</f>
        <v>1585.2000000000003</v>
      </c>
      <c r="CZ117" s="255">
        <f>IF(OR($C117="Non-Labour",$C117="Labour-related"),IF(Inputs!$DT117=$F$1,Inputs!CZ117,Inputs!CZ117*'Key assumptions'!$H$118),$F117*N(AT117)*avg_hrs)</f>
        <v>1585.2000000000003</v>
      </c>
      <c r="DA117" s="255">
        <f>IF(OR($C117="Non-Labour",$C117="Labour-related"),IF(Inputs!$DT117=$F$1,Inputs!DA117,Inputs!DA117*'Key assumptions'!$H$118),$F117*N(AU117)*avg_hrs)</f>
        <v>1585.2000000000003</v>
      </c>
      <c r="DB117" s="255">
        <f>IF(OR($C117="Non-Labour",$C117="Labour-related"),IF(Inputs!$DT117=$F$1,Inputs!DB117,Inputs!DB117*'Key assumptions'!$H$118),$F117*N(AV117)*avg_hrs)</f>
        <v>1585.2000000000003</v>
      </c>
      <c r="DC117" s="255">
        <f>IF(OR($C117="Non-Labour",$C117="Labour-related"),IF(Inputs!$DT117=$F$1,Inputs!DC117,Inputs!DC117*'Key assumptions'!$H$118),$F117*N(AW117)*avg_hrs)</f>
        <v>0</v>
      </c>
      <c r="DD117" s="255">
        <f>IF(OR($C117="Non-Labour",$C117="Labour-related"),IF(Inputs!$DT117=$F$1,Inputs!DD117,Inputs!DD117*'Key assumptions'!$H$118),$F117*N(AX117)*avg_hrs)</f>
        <v>0</v>
      </c>
      <c r="DE117" s="255">
        <f>IF(OR($C117="Non-Labour",$C117="Labour-related"),IF(Inputs!$DT117=$F$1,Inputs!DE117,Inputs!DE117*'Key assumptions'!$H$118),$F117*N(AY117)*avg_hrs)</f>
        <v>0</v>
      </c>
      <c r="DF117" s="255">
        <f>IF(OR($C117="Non-Labour",$C117="Labour-related"),IF(Inputs!$DT117=$F$1,Inputs!DF117,Inputs!DF117*'Key assumptions'!$H$118),$F117*N(AZ117)*avg_hrs)</f>
        <v>0</v>
      </c>
      <c r="DG117" s="255">
        <f>IF(OR($C117="Non-Labour",$C117="Labour-related"),IF(Inputs!$DT117=$F$1,Inputs!DG117,Inputs!DG117*'Key assumptions'!$H$118),$F117*N(BA117)*avg_hrs)</f>
        <v>0</v>
      </c>
      <c r="DH117" s="255">
        <f>IF(OR($C117="Non-Labour",$C117="Labour-related"),IF(Inputs!$DT117=$F$1,Inputs!DH117,Inputs!DH117*'Key assumptions'!$H$118),$F117*N(BB117)*avg_hrs)</f>
        <v>0</v>
      </c>
      <c r="DI117" s="255">
        <f>IF(OR($C117="Non-Labour",$C117="Labour-related"),IF(Inputs!$DT117=$F$1,Inputs!DI117,Inputs!DI117*'Key assumptions'!$H$118),$F117*N(BC117)*avg_hrs)</f>
        <v>0</v>
      </c>
      <c r="DJ117" s="255">
        <f>IF(OR($C117="Non-Labour",$C117="Labour-related"),IF(Inputs!$DT117=$F$1,Inputs!DJ117,Inputs!DJ117*'Key assumptions'!$H$118),$F117*N(BD117)*avg_hrs)</f>
        <v>0</v>
      </c>
      <c r="DK117" s="255">
        <f>IF(OR($C117="Non-Labour",$C117="Labour-related"),IF(Inputs!$DT117=$F$1,Inputs!DK117,Inputs!DK117*'Key assumptions'!$H$118),$F117*N(BE117)*avg_hrs)</f>
        <v>0</v>
      </c>
      <c r="DL117" s="255">
        <f>IF(OR($C117="Non-Labour",$C117="Labour-related"),IF(Inputs!$DT117=$F$1,Inputs!DL117,Inputs!DL117*'Key assumptions'!$H$118),$F117*N(BF117)*avg_hrs)</f>
        <v>0</v>
      </c>
      <c r="DM117" s="255">
        <f>IF(OR($C117="Non-Labour",$C117="Labour-related"),IF(Inputs!$DT117=$F$1,Inputs!DM117,Inputs!DM117*'Key assumptions'!$H$118),$F117*N(BG117)*avg_hrs)</f>
        <v>0</v>
      </c>
      <c r="DN117" s="255">
        <f>IF(OR($C117="Non-Labour",$C117="Labour-related"),IF(Inputs!$DT117=$F$1,Inputs!DN117,Inputs!DN117*'Key assumptions'!$H$118),$F117*N(BH117)*avg_hrs)</f>
        <v>0</v>
      </c>
      <c r="DO117" s="255">
        <f>IF(OR($C117="Non-Labour",$C117="Labour-related"),IF(Inputs!$DT117=$F$1,Inputs!DO117,Inputs!DO117*'Key assumptions'!$H$118),$F117*N(BI117)*avg_hrs)</f>
        <v>0</v>
      </c>
      <c r="DP117" s="255">
        <f>IF(OR($C117="Non-Labour",$C117="Labour-related"),IF(Inputs!$DT117=$F$1,Inputs!DP117,Inputs!DP117*'Key assumptions'!$H$118),$F117*N(BJ117)*avg_hrs)</f>
        <v>0</v>
      </c>
      <c r="DQ117" s="255">
        <f>IF(OR($C117="Non-Labour",$C117="Labour-related"),IF(Inputs!$DT117=$F$1,Inputs!DQ117,Inputs!DQ117*'Key assumptions'!$H$118),$F117*N(BK117)*avg_hrs)</f>
        <v>0</v>
      </c>
      <c r="DR117" s="255">
        <f>IF(OR($C117="Non-Labour",$C117="Labour-related"),IF(Inputs!$DT117=$F$1,Inputs!DR117,Inputs!DR117*'Key assumptions'!$H$118),$F117*N(BL117)*avg_hrs)</f>
        <v>0</v>
      </c>
      <c r="DT117" s="133" t="s">
        <v>213</v>
      </c>
      <c r="DU117" s="304"/>
      <c r="DV117" s="304"/>
      <c r="DW117" s="304"/>
      <c r="DX117" s="304"/>
      <c r="DY117" s="304"/>
      <c r="DZ117" s="304"/>
      <c r="EA117" s="255">
        <v>0</v>
      </c>
      <c r="EB117" s="255">
        <v>0</v>
      </c>
      <c r="EC117" s="255">
        <v>6340.8000000000011</v>
      </c>
      <c r="ED117" s="255">
        <f t="shared" si="15"/>
        <v>12681.600000000004</v>
      </c>
      <c r="EE117" s="255">
        <f t="shared" si="15"/>
        <v>0</v>
      </c>
      <c r="EF117" s="255">
        <f t="shared" si="12"/>
        <v>19022.400000000005</v>
      </c>
    </row>
    <row r="118" spans="1:136" x14ac:dyDescent="0.4">
      <c r="A118" s="133" t="str">
        <f>Inputs!A118</f>
        <v>Construction Management</v>
      </c>
      <c r="B118" s="133" t="str">
        <f>Inputs!B118</f>
        <v>N/A</v>
      </c>
      <c r="C118" s="133" t="str">
        <f>Inputs!C118</f>
        <v>Internal Labour</v>
      </c>
      <c r="D118" s="133">
        <f>Inputs!D118</f>
        <v>634998</v>
      </c>
      <c r="E118" s="133" t="str">
        <f>Inputs!E118</f>
        <v>Resource/Outage Coordinator</v>
      </c>
      <c r="F118" s="290">
        <f>IF(Inputs!DT118=$F$1,Inputs!F118,
IF(Inputs!DT118='Key assumptions'!$E$118,Inputs!F118*'Key assumptions'!$H$118,Inputs!F118*'Key assumptions'!$H$119))</f>
        <v>211.36</v>
      </c>
      <c r="G118" s="290">
        <f>IF(Inputs!DT118=$F$1,Inputs!G118,Inputs!G118*'Key assumptions'!$H$118)</f>
        <v>92.578984837278099</v>
      </c>
      <c r="H118" s="281"/>
      <c r="I118" s="281"/>
      <c r="J118" s="281"/>
      <c r="K118" s="281"/>
      <c r="L118" s="281"/>
      <c r="M118" s="389" t="str">
        <f>Inputs!M118</f>
        <v>[C-i-C]</v>
      </c>
      <c r="N118" s="389" t="str">
        <f>Inputs!N118</f>
        <v>[C-i-C]</v>
      </c>
      <c r="O118" s="389" t="str">
        <f>Inputs!O118</f>
        <v>[C-i-C]</v>
      </c>
      <c r="P118" s="389" t="str">
        <f>Inputs!P118</f>
        <v>[C-i-C]</v>
      </c>
      <c r="Q118" s="389" t="str">
        <f>Inputs!Q118</f>
        <v>[C-i-C]</v>
      </c>
      <c r="R118" s="389" t="str">
        <f>Inputs!R118</f>
        <v>[C-i-C]</v>
      </c>
      <c r="S118" s="389" t="str">
        <f>Inputs!S118</f>
        <v>[C-i-C]</v>
      </c>
      <c r="T118" s="389" t="str">
        <f>Inputs!T118</f>
        <v>[C-i-C]</v>
      </c>
      <c r="U118" s="389" t="str">
        <f>Inputs!U118</f>
        <v>[C-i-C]</v>
      </c>
      <c r="V118" s="389" t="str">
        <f>Inputs!V118</f>
        <v>[C-i-C]</v>
      </c>
      <c r="W118" s="389" t="str">
        <f>Inputs!W118</f>
        <v>[C-i-C]</v>
      </c>
      <c r="X118" s="389" t="str">
        <f>Inputs!X118</f>
        <v>[C-i-C]</v>
      </c>
      <c r="Y118" s="389" t="str">
        <f>Inputs!Y118</f>
        <v>[C-i-C]</v>
      </c>
      <c r="Z118" s="389" t="str">
        <f>Inputs!Z118</f>
        <v>[C-i-C]</v>
      </c>
      <c r="AA118" s="389" t="str">
        <f>Inputs!AA118</f>
        <v>[C-i-C]</v>
      </c>
      <c r="AB118" s="389" t="str">
        <f>Inputs!AB118</f>
        <v>[C-i-C]</v>
      </c>
      <c r="AC118" s="389" t="str">
        <f>Inputs!AC118</f>
        <v>[C-i-C]</v>
      </c>
      <c r="AD118" s="389" t="str">
        <f>Inputs!AD118</f>
        <v>[C-i-C]</v>
      </c>
      <c r="AE118" s="389" t="str">
        <f>Inputs!AE118</f>
        <v>[C-i-C]</v>
      </c>
      <c r="AF118" s="389" t="str">
        <f>Inputs!AF118</f>
        <v>[C-i-C]</v>
      </c>
      <c r="AG118" s="389" t="str">
        <f>Inputs!AG118</f>
        <v>[C-i-C]</v>
      </c>
      <c r="AH118" s="389" t="str">
        <f>Inputs!AH118</f>
        <v>[C-i-C]</v>
      </c>
      <c r="AI118" s="254">
        <f>Inputs!AI118</f>
        <v>0</v>
      </c>
      <c r="AJ118" s="254">
        <f>Inputs!AJ118</f>
        <v>0</v>
      </c>
      <c r="AK118" s="254">
        <f>Inputs!AK118</f>
        <v>0.1</v>
      </c>
      <c r="AL118" s="254">
        <f>Inputs!AL118</f>
        <v>0.1</v>
      </c>
      <c r="AM118" s="254">
        <f>Inputs!AM118</f>
        <v>0.1</v>
      </c>
      <c r="AN118" s="254">
        <f>Inputs!AN118</f>
        <v>0.1</v>
      </c>
      <c r="AO118" s="254">
        <f>Inputs!AO118</f>
        <v>0.1</v>
      </c>
      <c r="AP118" s="254">
        <f>Inputs!AP118</f>
        <v>0.1</v>
      </c>
      <c r="AQ118" s="254">
        <f>Inputs!AQ118</f>
        <v>0.1</v>
      </c>
      <c r="AR118" s="254">
        <f>Inputs!AR118</f>
        <v>0.1</v>
      </c>
      <c r="AS118" s="254">
        <f>Inputs!AS118</f>
        <v>0.1</v>
      </c>
      <c r="AT118" s="254">
        <f>Inputs!AT118</f>
        <v>0.1</v>
      </c>
      <c r="AU118" s="254">
        <f>Inputs!AU118</f>
        <v>0.1</v>
      </c>
      <c r="AV118" s="254">
        <f>Inputs!AV118</f>
        <v>0.1</v>
      </c>
      <c r="AW118" s="254">
        <f>Inputs!AW118</f>
        <v>0</v>
      </c>
      <c r="AX118" s="254">
        <f>Inputs!AX118</f>
        <v>0</v>
      </c>
      <c r="AY118" s="254">
        <f>Inputs!AY118</f>
        <v>0</v>
      </c>
      <c r="AZ118" s="254">
        <f>Inputs!AZ118</f>
        <v>0</v>
      </c>
      <c r="BA118" s="254">
        <f>Inputs!BA118</f>
        <v>0</v>
      </c>
      <c r="BB118" s="254">
        <f>Inputs!BB118</f>
        <v>0</v>
      </c>
      <c r="BC118" s="254">
        <f>Inputs!BC118</f>
        <v>0</v>
      </c>
      <c r="BD118" s="254">
        <f>Inputs!BD118</f>
        <v>0</v>
      </c>
      <c r="BE118" s="254">
        <f>Inputs!BE118</f>
        <v>0</v>
      </c>
      <c r="BF118" s="254">
        <f>Inputs!BF118</f>
        <v>0</v>
      </c>
      <c r="BG118" s="254">
        <f>Inputs!BG118</f>
        <v>0</v>
      </c>
      <c r="BH118" s="254">
        <f>Inputs!BH118</f>
        <v>0</v>
      </c>
      <c r="BI118" s="254">
        <f>Inputs!BI118</f>
        <v>0</v>
      </c>
      <c r="BJ118" s="254">
        <f>Inputs!BJ118</f>
        <v>0</v>
      </c>
      <c r="BK118" s="254">
        <f>Inputs!BK118</f>
        <v>0</v>
      </c>
      <c r="BL118" s="254">
        <f>Inputs!BL118</f>
        <v>0</v>
      </c>
      <c r="BN118" s="255">
        <f>IF(OR($C118="Non-Labour",$C118="Labour-related"),IF(Inputs!$DT118=$F$1,Inputs!BN118,Inputs!BN118*'Key assumptions'!$H$118),$F118*N(H118)*avg_hrs)</f>
        <v>0</v>
      </c>
      <c r="BO118" s="255">
        <f>IF(OR($C118="Non-Labour",$C118="Labour-related"),IF(Inputs!$DT118=$F$1,Inputs!BO118,Inputs!BO118*'Key assumptions'!$H$118),$F118*N(I118)*avg_hrs)</f>
        <v>0</v>
      </c>
      <c r="BP118" s="255">
        <f>IF(OR($C118="Non-Labour",$C118="Labour-related"),IF(Inputs!$DT118=$F$1,Inputs!BP118,Inputs!BP118*'Key assumptions'!$H$118),$F118*N(J118)*avg_hrs)</f>
        <v>0</v>
      </c>
      <c r="BQ118" s="255">
        <f>IF(OR($C118="Non-Labour",$C118="Labour-related"),IF(Inputs!$DT118=$F$1,Inputs!BQ118,Inputs!BQ118*'Key assumptions'!$H$118),$F118*N(K118)*avg_hrs)</f>
        <v>0</v>
      </c>
      <c r="BR118" s="255">
        <f>IF(OR($C118="Non-Labour",$C118="Labour-related"),IF(Inputs!$DT118=$F$1,Inputs!BR118,Inputs!BR118*'Key assumptions'!$H$118),$F118*N(L118)*avg_hrs)</f>
        <v>0</v>
      </c>
      <c r="BS118" s="390" t="s">
        <v>411</v>
      </c>
      <c r="BT118" s="390" t="s">
        <v>411</v>
      </c>
      <c r="BU118" s="390" t="s">
        <v>411</v>
      </c>
      <c r="BV118" s="390" t="s">
        <v>411</v>
      </c>
      <c r="BW118" s="390" t="s">
        <v>411</v>
      </c>
      <c r="BX118" s="390" t="s">
        <v>411</v>
      </c>
      <c r="BY118" s="390" t="s">
        <v>411</v>
      </c>
      <c r="BZ118" s="390" t="s">
        <v>411</v>
      </c>
      <c r="CA118" s="390" t="s">
        <v>411</v>
      </c>
      <c r="CB118" s="390" t="s">
        <v>411</v>
      </c>
      <c r="CC118" s="390" t="s">
        <v>411</v>
      </c>
      <c r="CD118" s="390" t="s">
        <v>411</v>
      </c>
      <c r="CE118" s="390" t="s">
        <v>411</v>
      </c>
      <c r="CF118" s="390" t="s">
        <v>411</v>
      </c>
      <c r="CG118" s="390" t="s">
        <v>411</v>
      </c>
      <c r="CH118" s="390" t="s">
        <v>411</v>
      </c>
      <c r="CI118" s="390" t="s">
        <v>411</v>
      </c>
      <c r="CJ118" s="390" t="s">
        <v>411</v>
      </c>
      <c r="CK118" s="390" t="s">
        <v>411</v>
      </c>
      <c r="CL118" s="390" t="s">
        <v>411</v>
      </c>
      <c r="CM118" s="390" t="s">
        <v>411</v>
      </c>
      <c r="CN118" s="390" t="s">
        <v>411</v>
      </c>
      <c r="CO118" s="255">
        <f>IF(OR($C118="Non-Labour",$C118="Labour-related"),IF(Inputs!$DT118=$F$1,Inputs!CO118,Inputs!CO118*'Key assumptions'!$H$118),$F118*N(AI118)*avg_hrs)</f>
        <v>0</v>
      </c>
      <c r="CP118" s="255">
        <f>IF(OR($C118="Non-Labour",$C118="Labour-related"),IF(Inputs!$DT118=$F$1,Inputs!CP118,Inputs!CP118*'Key assumptions'!$H$118),$F118*N(AJ118)*avg_hrs)</f>
        <v>0</v>
      </c>
      <c r="CQ118" s="255">
        <f>IF(OR($C118="Non-Labour",$C118="Labour-related"),IF(Inputs!$DT118=$F$1,Inputs!CQ118,Inputs!CQ118*'Key assumptions'!$H$118),$F118*N(AK118)*avg_hrs)</f>
        <v>3170.4000000000005</v>
      </c>
      <c r="CR118" s="255">
        <f>IF(OR($C118="Non-Labour",$C118="Labour-related"),IF(Inputs!$DT118=$F$1,Inputs!CR118,Inputs!CR118*'Key assumptions'!$H$118),$F118*N(AL118)*avg_hrs)</f>
        <v>3170.4000000000005</v>
      </c>
      <c r="CS118" s="255">
        <f>IF(OR($C118="Non-Labour",$C118="Labour-related"),IF(Inputs!$DT118=$F$1,Inputs!CS118,Inputs!CS118*'Key assumptions'!$H$118),$F118*N(AM118)*avg_hrs)</f>
        <v>3170.4000000000005</v>
      </c>
      <c r="CT118" s="255">
        <f>IF(OR($C118="Non-Labour",$C118="Labour-related"),IF(Inputs!$DT118=$F$1,Inputs!CT118,Inputs!CT118*'Key assumptions'!$H$118),$F118*N(AN118)*avg_hrs)</f>
        <v>3170.4000000000005</v>
      </c>
      <c r="CU118" s="255">
        <f>IF(OR($C118="Non-Labour",$C118="Labour-related"),IF(Inputs!$DT118=$F$1,Inputs!CU118,Inputs!CU118*'Key assumptions'!$H$118),$F118*N(AO118)*avg_hrs)</f>
        <v>3170.4000000000005</v>
      </c>
      <c r="CV118" s="255">
        <f>IF(OR($C118="Non-Labour",$C118="Labour-related"),IF(Inputs!$DT118=$F$1,Inputs!CV118,Inputs!CV118*'Key assumptions'!$H$118),$F118*N(AP118)*avg_hrs)</f>
        <v>3170.4000000000005</v>
      </c>
      <c r="CW118" s="255">
        <f>IF(OR($C118="Non-Labour",$C118="Labour-related"),IF(Inputs!$DT118=$F$1,Inputs!CW118,Inputs!CW118*'Key assumptions'!$H$118),$F118*N(AQ118)*avg_hrs)</f>
        <v>3170.4000000000005</v>
      </c>
      <c r="CX118" s="255">
        <f>IF(OR($C118="Non-Labour",$C118="Labour-related"),IF(Inputs!$DT118=$F$1,Inputs!CX118,Inputs!CX118*'Key assumptions'!$H$118),$F118*N(AR118)*avg_hrs)</f>
        <v>3170.4000000000005</v>
      </c>
      <c r="CY118" s="255">
        <f>IF(OR($C118="Non-Labour",$C118="Labour-related"),IF(Inputs!$DT118=$F$1,Inputs!CY118,Inputs!CY118*'Key assumptions'!$H$118),$F118*N(AS118)*avg_hrs)</f>
        <v>3170.4000000000005</v>
      </c>
      <c r="CZ118" s="255">
        <f>IF(OR($C118="Non-Labour",$C118="Labour-related"),IF(Inputs!$DT118=$F$1,Inputs!CZ118,Inputs!CZ118*'Key assumptions'!$H$118),$F118*N(AT118)*avg_hrs)</f>
        <v>3170.4000000000005</v>
      </c>
      <c r="DA118" s="255">
        <f>IF(OR($C118="Non-Labour",$C118="Labour-related"),IF(Inputs!$DT118=$F$1,Inputs!DA118,Inputs!DA118*'Key assumptions'!$H$118),$F118*N(AU118)*avg_hrs)</f>
        <v>3170.4000000000005</v>
      </c>
      <c r="DB118" s="255">
        <f>IF(OR($C118="Non-Labour",$C118="Labour-related"),IF(Inputs!$DT118=$F$1,Inputs!DB118,Inputs!DB118*'Key assumptions'!$H$118),$F118*N(AV118)*avg_hrs)</f>
        <v>3170.4000000000005</v>
      </c>
      <c r="DC118" s="255">
        <f>IF(OR($C118="Non-Labour",$C118="Labour-related"),IF(Inputs!$DT118=$F$1,Inputs!DC118,Inputs!DC118*'Key assumptions'!$H$118),$F118*N(AW118)*avg_hrs)</f>
        <v>0</v>
      </c>
      <c r="DD118" s="255">
        <f>IF(OR($C118="Non-Labour",$C118="Labour-related"),IF(Inputs!$DT118=$F$1,Inputs!DD118,Inputs!DD118*'Key assumptions'!$H$118),$F118*N(AX118)*avg_hrs)</f>
        <v>0</v>
      </c>
      <c r="DE118" s="255">
        <f>IF(OR($C118="Non-Labour",$C118="Labour-related"),IF(Inputs!$DT118=$F$1,Inputs!DE118,Inputs!DE118*'Key assumptions'!$H$118),$F118*N(AY118)*avg_hrs)</f>
        <v>0</v>
      </c>
      <c r="DF118" s="255">
        <f>IF(OR($C118="Non-Labour",$C118="Labour-related"),IF(Inputs!$DT118=$F$1,Inputs!DF118,Inputs!DF118*'Key assumptions'!$H$118),$F118*N(AZ118)*avg_hrs)</f>
        <v>0</v>
      </c>
      <c r="DG118" s="255">
        <f>IF(OR($C118="Non-Labour",$C118="Labour-related"),IF(Inputs!$DT118=$F$1,Inputs!DG118,Inputs!DG118*'Key assumptions'!$H$118),$F118*N(BA118)*avg_hrs)</f>
        <v>0</v>
      </c>
      <c r="DH118" s="255">
        <f>IF(OR($C118="Non-Labour",$C118="Labour-related"),IF(Inputs!$DT118=$F$1,Inputs!DH118,Inputs!DH118*'Key assumptions'!$H$118),$F118*N(BB118)*avg_hrs)</f>
        <v>0</v>
      </c>
      <c r="DI118" s="255">
        <f>IF(OR($C118="Non-Labour",$C118="Labour-related"),IF(Inputs!$DT118=$F$1,Inputs!DI118,Inputs!DI118*'Key assumptions'!$H$118),$F118*N(BC118)*avg_hrs)</f>
        <v>0</v>
      </c>
      <c r="DJ118" s="255">
        <f>IF(OR($C118="Non-Labour",$C118="Labour-related"),IF(Inputs!$DT118=$F$1,Inputs!DJ118,Inputs!DJ118*'Key assumptions'!$H$118),$F118*N(BD118)*avg_hrs)</f>
        <v>0</v>
      </c>
      <c r="DK118" s="255">
        <f>IF(OR($C118="Non-Labour",$C118="Labour-related"),IF(Inputs!$DT118=$F$1,Inputs!DK118,Inputs!DK118*'Key assumptions'!$H$118),$F118*N(BE118)*avg_hrs)</f>
        <v>0</v>
      </c>
      <c r="DL118" s="255">
        <f>IF(OR($C118="Non-Labour",$C118="Labour-related"),IF(Inputs!$DT118=$F$1,Inputs!DL118,Inputs!DL118*'Key assumptions'!$H$118),$F118*N(BF118)*avg_hrs)</f>
        <v>0</v>
      </c>
      <c r="DM118" s="255">
        <f>IF(OR($C118="Non-Labour",$C118="Labour-related"),IF(Inputs!$DT118=$F$1,Inputs!DM118,Inputs!DM118*'Key assumptions'!$H$118),$F118*N(BG118)*avg_hrs)</f>
        <v>0</v>
      </c>
      <c r="DN118" s="255">
        <f>IF(OR($C118="Non-Labour",$C118="Labour-related"),IF(Inputs!$DT118=$F$1,Inputs!DN118,Inputs!DN118*'Key assumptions'!$H$118),$F118*N(BH118)*avg_hrs)</f>
        <v>0</v>
      </c>
      <c r="DO118" s="255">
        <f>IF(OR($C118="Non-Labour",$C118="Labour-related"),IF(Inputs!$DT118=$F$1,Inputs!DO118,Inputs!DO118*'Key assumptions'!$H$118),$F118*N(BI118)*avg_hrs)</f>
        <v>0</v>
      </c>
      <c r="DP118" s="255">
        <f>IF(OR($C118="Non-Labour",$C118="Labour-related"),IF(Inputs!$DT118=$F$1,Inputs!DP118,Inputs!DP118*'Key assumptions'!$H$118),$F118*N(BJ118)*avg_hrs)</f>
        <v>0</v>
      </c>
      <c r="DQ118" s="255">
        <f>IF(OR($C118="Non-Labour",$C118="Labour-related"),IF(Inputs!$DT118=$F$1,Inputs!DQ118,Inputs!DQ118*'Key assumptions'!$H$118),$F118*N(BK118)*avg_hrs)</f>
        <v>0</v>
      </c>
      <c r="DR118" s="255">
        <f>IF(OR($C118="Non-Labour",$C118="Labour-related"),IF(Inputs!$DT118=$F$1,Inputs!DR118,Inputs!DR118*'Key assumptions'!$H$118),$F118*N(BL118)*avg_hrs)</f>
        <v>0</v>
      </c>
      <c r="DT118" s="133" t="s">
        <v>213</v>
      </c>
      <c r="DU118" s="304"/>
      <c r="DV118" s="304"/>
      <c r="DW118" s="304"/>
      <c r="DX118" s="304"/>
      <c r="DY118" s="304"/>
      <c r="DZ118" s="304"/>
      <c r="EA118" s="255">
        <v>0</v>
      </c>
      <c r="EB118" s="255">
        <v>0</v>
      </c>
      <c r="EC118" s="255">
        <v>12681.600000000002</v>
      </c>
      <c r="ED118" s="255">
        <f t="shared" si="15"/>
        <v>25363.200000000008</v>
      </c>
      <c r="EE118" s="255">
        <f t="shared" si="15"/>
        <v>0</v>
      </c>
      <c r="EF118" s="255">
        <f t="shared" si="12"/>
        <v>38044.80000000001</v>
      </c>
    </row>
    <row r="119" spans="1:136" x14ac:dyDescent="0.4">
      <c r="A119" s="133" t="str">
        <f>Inputs!A119</f>
        <v>Construction Management</v>
      </c>
      <c r="B119" s="133" t="str">
        <f>Inputs!B119</f>
        <v>N/A</v>
      </c>
      <c r="C119" s="133" t="str">
        <f>Inputs!C119</f>
        <v>Internal Labour</v>
      </c>
      <c r="D119" s="133">
        <f>Inputs!D119</f>
        <v>634998</v>
      </c>
      <c r="E119" s="133" t="str">
        <f>Inputs!E119</f>
        <v>Control Technician</v>
      </c>
      <c r="F119" s="290">
        <f>IF(Inputs!DT119=$F$1,Inputs!F119,
IF(Inputs!DT119='Key assumptions'!$E$118,Inputs!F119*'Key assumptions'!$H$118,Inputs!F119*'Key assumptions'!$H$119))</f>
        <v>224.23</v>
      </c>
      <c r="G119" s="290">
        <f>IF(Inputs!DT119=$F$1,Inputs!G119,Inputs!G119*'Key assumptions'!$H$118)</f>
        <v>98.215134985207087</v>
      </c>
      <c r="H119" s="281"/>
      <c r="I119" s="281"/>
      <c r="J119" s="281"/>
      <c r="K119" s="281"/>
      <c r="L119" s="281"/>
      <c r="M119" s="389" t="str">
        <f>Inputs!M119</f>
        <v>[C-i-C]</v>
      </c>
      <c r="N119" s="389" t="str">
        <f>Inputs!N119</f>
        <v>[C-i-C]</v>
      </c>
      <c r="O119" s="389" t="str">
        <f>Inputs!O119</f>
        <v>[C-i-C]</v>
      </c>
      <c r="P119" s="389" t="str">
        <f>Inputs!P119</f>
        <v>[C-i-C]</v>
      </c>
      <c r="Q119" s="389" t="str">
        <f>Inputs!Q119</f>
        <v>[C-i-C]</v>
      </c>
      <c r="R119" s="389" t="str">
        <f>Inputs!R119</f>
        <v>[C-i-C]</v>
      </c>
      <c r="S119" s="389" t="str">
        <f>Inputs!S119</f>
        <v>[C-i-C]</v>
      </c>
      <c r="T119" s="389" t="str">
        <f>Inputs!T119</f>
        <v>[C-i-C]</v>
      </c>
      <c r="U119" s="389" t="str">
        <f>Inputs!U119</f>
        <v>[C-i-C]</v>
      </c>
      <c r="V119" s="389" t="str">
        <f>Inputs!V119</f>
        <v>[C-i-C]</v>
      </c>
      <c r="W119" s="389" t="str">
        <f>Inputs!W119</f>
        <v>[C-i-C]</v>
      </c>
      <c r="X119" s="389" t="str">
        <f>Inputs!X119</f>
        <v>[C-i-C]</v>
      </c>
      <c r="Y119" s="389" t="str">
        <f>Inputs!Y119</f>
        <v>[C-i-C]</v>
      </c>
      <c r="Z119" s="389" t="str">
        <f>Inputs!Z119</f>
        <v>[C-i-C]</v>
      </c>
      <c r="AA119" s="389" t="str">
        <f>Inputs!AA119</f>
        <v>[C-i-C]</v>
      </c>
      <c r="AB119" s="389" t="str">
        <f>Inputs!AB119</f>
        <v>[C-i-C]</v>
      </c>
      <c r="AC119" s="389" t="str">
        <f>Inputs!AC119</f>
        <v>[C-i-C]</v>
      </c>
      <c r="AD119" s="389" t="str">
        <f>Inputs!AD119</f>
        <v>[C-i-C]</v>
      </c>
      <c r="AE119" s="389" t="str">
        <f>Inputs!AE119</f>
        <v>[C-i-C]</v>
      </c>
      <c r="AF119" s="389" t="str">
        <f>Inputs!AF119</f>
        <v>[C-i-C]</v>
      </c>
      <c r="AG119" s="389" t="str">
        <f>Inputs!AG119</f>
        <v>[C-i-C]</v>
      </c>
      <c r="AH119" s="389" t="str">
        <f>Inputs!AH119</f>
        <v>[C-i-C]</v>
      </c>
      <c r="AI119" s="254">
        <f>Inputs!AI119</f>
        <v>0</v>
      </c>
      <c r="AJ119" s="254">
        <f>Inputs!AJ119</f>
        <v>0</v>
      </c>
      <c r="AK119" s="254">
        <f>Inputs!AK119</f>
        <v>0.45</v>
      </c>
      <c r="AL119" s="254">
        <f>Inputs!AL119</f>
        <v>0.45</v>
      </c>
      <c r="AM119" s="254">
        <f>Inputs!AM119</f>
        <v>0</v>
      </c>
      <c r="AN119" s="254">
        <f>Inputs!AN119</f>
        <v>0</v>
      </c>
      <c r="AO119" s="254">
        <f>Inputs!AO119</f>
        <v>0</v>
      </c>
      <c r="AP119" s="254">
        <f>Inputs!AP119</f>
        <v>0.85</v>
      </c>
      <c r="AQ119" s="254">
        <f>Inputs!AQ119</f>
        <v>1.65</v>
      </c>
      <c r="AR119" s="254">
        <f>Inputs!AR119</f>
        <v>1.9916666666666665</v>
      </c>
      <c r="AS119" s="254">
        <f>Inputs!AS119</f>
        <v>2.1833333333333336</v>
      </c>
      <c r="AT119" s="254">
        <f>Inputs!AT119</f>
        <v>1.7166666666666668</v>
      </c>
      <c r="AU119" s="254">
        <f>Inputs!AU119</f>
        <v>1.45</v>
      </c>
      <c r="AV119" s="254">
        <f>Inputs!AV119</f>
        <v>0.68333333333333335</v>
      </c>
      <c r="AW119" s="254">
        <f>Inputs!AW119</f>
        <v>1</v>
      </c>
      <c r="AX119" s="254">
        <f>Inputs!AX119</f>
        <v>0</v>
      </c>
      <c r="AY119" s="254">
        <f>Inputs!AY119</f>
        <v>0</v>
      </c>
      <c r="AZ119" s="254">
        <f>Inputs!AZ119</f>
        <v>0</v>
      </c>
      <c r="BA119" s="254">
        <f>Inputs!BA119</f>
        <v>0</v>
      </c>
      <c r="BB119" s="254">
        <f>Inputs!BB119</f>
        <v>0</v>
      </c>
      <c r="BC119" s="254">
        <f>Inputs!BC119</f>
        <v>0</v>
      </c>
      <c r="BD119" s="254">
        <f>Inputs!BD119</f>
        <v>0</v>
      </c>
      <c r="BE119" s="254">
        <f>Inputs!BE119</f>
        <v>0</v>
      </c>
      <c r="BF119" s="254">
        <f>Inputs!BF119</f>
        <v>0</v>
      </c>
      <c r="BG119" s="254">
        <f>Inputs!BG119</f>
        <v>0</v>
      </c>
      <c r="BH119" s="254">
        <f>Inputs!BH119</f>
        <v>0</v>
      </c>
      <c r="BI119" s="254">
        <f>Inputs!BI119</f>
        <v>0</v>
      </c>
      <c r="BJ119" s="254">
        <f>Inputs!BJ119</f>
        <v>0</v>
      </c>
      <c r="BK119" s="254">
        <f>Inputs!BK119</f>
        <v>0</v>
      </c>
      <c r="BL119" s="254">
        <f>Inputs!BL119</f>
        <v>0</v>
      </c>
      <c r="BN119" s="255">
        <f>IF(OR($C119="Non-Labour",$C119="Labour-related"),IF(Inputs!$DT119=$F$1,Inputs!BN119,Inputs!BN119*'Key assumptions'!$H$118),$F119*N(H119)*avg_hrs)</f>
        <v>0</v>
      </c>
      <c r="BO119" s="255">
        <f>IF(OR($C119="Non-Labour",$C119="Labour-related"),IF(Inputs!$DT119=$F$1,Inputs!BO119,Inputs!BO119*'Key assumptions'!$H$118),$F119*N(I119)*avg_hrs)</f>
        <v>0</v>
      </c>
      <c r="BP119" s="255">
        <f>IF(OR($C119="Non-Labour",$C119="Labour-related"),IF(Inputs!$DT119=$F$1,Inputs!BP119,Inputs!BP119*'Key assumptions'!$H$118),$F119*N(J119)*avg_hrs)</f>
        <v>0</v>
      </c>
      <c r="BQ119" s="255">
        <f>IF(OR($C119="Non-Labour",$C119="Labour-related"),IF(Inputs!$DT119=$F$1,Inputs!BQ119,Inputs!BQ119*'Key assumptions'!$H$118),$F119*N(K119)*avg_hrs)</f>
        <v>0</v>
      </c>
      <c r="BR119" s="255">
        <f>IF(OR($C119="Non-Labour",$C119="Labour-related"),IF(Inputs!$DT119=$F$1,Inputs!BR119,Inputs!BR119*'Key assumptions'!$H$118),$F119*N(L119)*avg_hrs)</f>
        <v>0</v>
      </c>
      <c r="BS119" s="390" t="s">
        <v>411</v>
      </c>
      <c r="BT119" s="390" t="s">
        <v>411</v>
      </c>
      <c r="BU119" s="390" t="s">
        <v>411</v>
      </c>
      <c r="BV119" s="390" t="s">
        <v>411</v>
      </c>
      <c r="BW119" s="390" t="s">
        <v>411</v>
      </c>
      <c r="BX119" s="390" t="s">
        <v>411</v>
      </c>
      <c r="BY119" s="390" t="s">
        <v>411</v>
      </c>
      <c r="BZ119" s="390" t="s">
        <v>411</v>
      </c>
      <c r="CA119" s="390" t="s">
        <v>411</v>
      </c>
      <c r="CB119" s="390" t="s">
        <v>411</v>
      </c>
      <c r="CC119" s="390" t="s">
        <v>411</v>
      </c>
      <c r="CD119" s="390" t="s">
        <v>411</v>
      </c>
      <c r="CE119" s="390" t="s">
        <v>411</v>
      </c>
      <c r="CF119" s="390" t="s">
        <v>411</v>
      </c>
      <c r="CG119" s="390" t="s">
        <v>411</v>
      </c>
      <c r="CH119" s="390" t="s">
        <v>411</v>
      </c>
      <c r="CI119" s="390" t="s">
        <v>411</v>
      </c>
      <c r="CJ119" s="390" t="s">
        <v>411</v>
      </c>
      <c r="CK119" s="390" t="s">
        <v>411</v>
      </c>
      <c r="CL119" s="390" t="s">
        <v>411</v>
      </c>
      <c r="CM119" s="390" t="s">
        <v>411</v>
      </c>
      <c r="CN119" s="390" t="s">
        <v>411</v>
      </c>
      <c r="CO119" s="255">
        <f>IF(OR($C119="Non-Labour",$C119="Labour-related"),IF(Inputs!$DT119=$F$1,Inputs!CO119,Inputs!CO119*'Key assumptions'!$H$118),$F119*N(AI119)*avg_hrs)</f>
        <v>0</v>
      </c>
      <c r="CP119" s="255">
        <f>IF(OR($C119="Non-Labour",$C119="Labour-related"),IF(Inputs!$DT119=$F$1,Inputs!CP119,Inputs!CP119*'Key assumptions'!$H$118),$F119*N(AJ119)*avg_hrs)</f>
        <v>0</v>
      </c>
      <c r="CQ119" s="255">
        <f>IF(OR($C119="Non-Labour",$C119="Labour-related"),IF(Inputs!$DT119=$F$1,Inputs!CQ119,Inputs!CQ119*'Key assumptions'!$H$118),$F119*N(AK119)*avg_hrs)</f>
        <v>15135.525</v>
      </c>
      <c r="CR119" s="255">
        <f>IF(OR($C119="Non-Labour",$C119="Labour-related"),IF(Inputs!$DT119=$F$1,Inputs!CR119,Inputs!CR119*'Key assumptions'!$H$118),$F119*N(AL119)*avg_hrs)</f>
        <v>15135.525</v>
      </c>
      <c r="CS119" s="255">
        <f>IF(OR($C119="Non-Labour",$C119="Labour-related"),IF(Inputs!$DT119=$F$1,Inputs!CS119,Inputs!CS119*'Key assumptions'!$H$118),$F119*N(AM119)*avg_hrs)</f>
        <v>0</v>
      </c>
      <c r="CT119" s="255">
        <f>IF(OR($C119="Non-Labour",$C119="Labour-related"),IF(Inputs!$DT119=$F$1,Inputs!CT119,Inputs!CT119*'Key assumptions'!$H$118),$F119*N(AN119)*avg_hrs)</f>
        <v>0</v>
      </c>
      <c r="CU119" s="255">
        <f>IF(OR($C119="Non-Labour",$C119="Labour-related"),IF(Inputs!$DT119=$F$1,Inputs!CU119,Inputs!CU119*'Key assumptions'!$H$118),$F119*N(AO119)*avg_hrs)</f>
        <v>0</v>
      </c>
      <c r="CV119" s="255">
        <f>IF(OR($C119="Non-Labour",$C119="Labour-related"),IF(Inputs!$DT119=$F$1,Inputs!CV119,Inputs!CV119*'Key assumptions'!$H$118),$F119*N(AP119)*avg_hrs)</f>
        <v>28589.324999999997</v>
      </c>
      <c r="CW119" s="255">
        <f>IF(OR($C119="Non-Labour",$C119="Labour-related"),IF(Inputs!$DT119=$F$1,Inputs!CW119,Inputs!CW119*'Key assumptions'!$H$118),$F119*N(AQ119)*avg_hrs)</f>
        <v>55496.924999999996</v>
      </c>
      <c r="CX119" s="255">
        <f>IF(OR($C119="Non-Labour",$C119="Labour-related"),IF(Inputs!$DT119=$F$1,Inputs!CX119,Inputs!CX119*'Key assumptions'!$H$118),$F119*N(AR119)*avg_hrs)</f>
        <v>66988.712499999994</v>
      </c>
      <c r="CY119" s="255">
        <f>IF(OR($C119="Non-Labour",$C119="Labour-related"),IF(Inputs!$DT119=$F$1,Inputs!CY119,Inputs!CY119*'Key assumptions'!$H$118),$F119*N(AS119)*avg_hrs)</f>
        <v>73435.325000000012</v>
      </c>
      <c r="CZ119" s="255">
        <f>IF(OR($C119="Non-Labour",$C119="Labour-related"),IF(Inputs!$DT119=$F$1,Inputs!CZ119,Inputs!CZ119*'Key assumptions'!$H$118),$F119*N(AT119)*avg_hrs)</f>
        <v>57739.225000000006</v>
      </c>
      <c r="DA119" s="255">
        <f>IF(OR($C119="Non-Labour",$C119="Labour-related"),IF(Inputs!$DT119=$F$1,Inputs!DA119,Inputs!DA119*'Key assumptions'!$H$118),$F119*N(AU119)*avg_hrs)</f>
        <v>48770.024999999994</v>
      </c>
      <c r="DB119" s="255">
        <f>IF(OR($C119="Non-Labour",$C119="Labour-related"),IF(Inputs!$DT119=$F$1,Inputs!DB119,Inputs!DB119*'Key assumptions'!$H$118),$F119*N(AV119)*avg_hrs)</f>
        <v>22983.574999999997</v>
      </c>
      <c r="DC119" s="255">
        <f>IF(OR($C119="Non-Labour",$C119="Labour-related"),IF(Inputs!$DT119=$F$1,Inputs!DC119,Inputs!DC119*'Key assumptions'!$H$118),$F119*N(AW119)*avg_hrs)</f>
        <v>33634.5</v>
      </c>
      <c r="DD119" s="255">
        <f>IF(OR($C119="Non-Labour",$C119="Labour-related"),IF(Inputs!$DT119=$F$1,Inputs!DD119,Inputs!DD119*'Key assumptions'!$H$118),$F119*N(AX119)*avg_hrs)</f>
        <v>0</v>
      </c>
      <c r="DE119" s="255">
        <f>IF(OR($C119="Non-Labour",$C119="Labour-related"),IF(Inputs!$DT119=$F$1,Inputs!DE119,Inputs!DE119*'Key assumptions'!$H$118),$F119*N(AY119)*avg_hrs)</f>
        <v>0</v>
      </c>
      <c r="DF119" s="255">
        <f>IF(OR($C119="Non-Labour",$C119="Labour-related"),IF(Inputs!$DT119=$F$1,Inputs!DF119,Inputs!DF119*'Key assumptions'!$H$118),$F119*N(AZ119)*avg_hrs)</f>
        <v>0</v>
      </c>
      <c r="DG119" s="255">
        <f>IF(OR($C119="Non-Labour",$C119="Labour-related"),IF(Inputs!$DT119=$F$1,Inputs!DG119,Inputs!DG119*'Key assumptions'!$H$118),$F119*N(BA119)*avg_hrs)</f>
        <v>0</v>
      </c>
      <c r="DH119" s="255">
        <f>IF(OR($C119="Non-Labour",$C119="Labour-related"),IF(Inputs!$DT119=$F$1,Inputs!DH119,Inputs!DH119*'Key assumptions'!$H$118),$F119*N(BB119)*avg_hrs)</f>
        <v>0</v>
      </c>
      <c r="DI119" s="255">
        <f>IF(OR($C119="Non-Labour",$C119="Labour-related"),IF(Inputs!$DT119=$F$1,Inputs!DI119,Inputs!DI119*'Key assumptions'!$H$118),$F119*N(BC119)*avg_hrs)</f>
        <v>0</v>
      </c>
      <c r="DJ119" s="255">
        <f>IF(OR($C119="Non-Labour",$C119="Labour-related"),IF(Inputs!$DT119=$F$1,Inputs!DJ119,Inputs!DJ119*'Key assumptions'!$H$118),$F119*N(BD119)*avg_hrs)</f>
        <v>0</v>
      </c>
      <c r="DK119" s="255">
        <f>IF(OR($C119="Non-Labour",$C119="Labour-related"),IF(Inputs!$DT119=$F$1,Inputs!DK119,Inputs!DK119*'Key assumptions'!$H$118),$F119*N(BE119)*avg_hrs)</f>
        <v>0</v>
      </c>
      <c r="DL119" s="255">
        <f>IF(OR($C119="Non-Labour",$C119="Labour-related"),IF(Inputs!$DT119=$F$1,Inputs!DL119,Inputs!DL119*'Key assumptions'!$H$118),$F119*N(BF119)*avg_hrs)</f>
        <v>0</v>
      </c>
      <c r="DM119" s="255">
        <f>IF(OR($C119="Non-Labour",$C119="Labour-related"),IF(Inputs!$DT119=$F$1,Inputs!DM119,Inputs!DM119*'Key assumptions'!$H$118),$F119*N(BG119)*avg_hrs)</f>
        <v>0</v>
      </c>
      <c r="DN119" s="255">
        <f>IF(OR($C119="Non-Labour",$C119="Labour-related"),IF(Inputs!$DT119=$F$1,Inputs!DN119,Inputs!DN119*'Key assumptions'!$H$118),$F119*N(BH119)*avg_hrs)</f>
        <v>0</v>
      </c>
      <c r="DO119" s="255">
        <f>IF(OR($C119="Non-Labour",$C119="Labour-related"),IF(Inputs!$DT119=$F$1,Inputs!DO119,Inputs!DO119*'Key assumptions'!$H$118),$F119*N(BI119)*avg_hrs)</f>
        <v>0</v>
      </c>
      <c r="DP119" s="255">
        <f>IF(OR($C119="Non-Labour",$C119="Labour-related"),IF(Inputs!$DT119=$F$1,Inputs!DP119,Inputs!DP119*'Key assumptions'!$H$118),$F119*N(BJ119)*avg_hrs)</f>
        <v>0</v>
      </c>
      <c r="DQ119" s="255">
        <f>IF(OR($C119="Non-Labour",$C119="Labour-related"),IF(Inputs!$DT119=$F$1,Inputs!DQ119,Inputs!DQ119*'Key assumptions'!$H$118),$F119*N(BK119)*avg_hrs)</f>
        <v>0</v>
      </c>
      <c r="DR119" s="255">
        <f>IF(OR($C119="Non-Labour",$C119="Labour-related"),IF(Inputs!$DT119=$F$1,Inputs!DR119,Inputs!DR119*'Key assumptions'!$H$118),$F119*N(BL119)*avg_hrs)</f>
        <v>0</v>
      </c>
      <c r="DT119" s="133" t="s">
        <v>213</v>
      </c>
      <c r="DU119" s="304"/>
      <c r="DV119" s="304"/>
      <c r="DW119" s="304"/>
      <c r="DX119" s="304"/>
      <c r="DY119" s="304"/>
      <c r="DZ119" s="304"/>
      <c r="EA119" s="255">
        <v>0</v>
      </c>
      <c r="EB119" s="255">
        <v>0</v>
      </c>
      <c r="EC119" s="255">
        <v>63905.55</v>
      </c>
      <c r="ED119" s="255">
        <f t="shared" si="15"/>
        <v>387637.61249999999</v>
      </c>
      <c r="EE119" s="255">
        <f t="shared" si="15"/>
        <v>0</v>
      </c>
      <c r="EF119" s="255">
        <f t="shared" si="12"/>
        <v>451543.16249999998</v>
      </c>
    </row>
    <row r="120" spans="1:136" x14ac:dyDescent="0.4">
      <c r="A120" s="133" t="str">
        <f>Inputs!A120</f>
        <v>Construction Management</v>
      </c>
      <c r="B120" s="133" t="str">
        <f>Inputs!B120</f>
        <v>N/A</v>
      </c>
      <c r="C120" s="133" t="str">
        <f>Inputs!C120</f>
        <v>Internal Labour</v>
      </c>
      <c r="D120" s="133">
        <f>Inputs!D120</f>
        <v>634998</v>
      </c>
      <c r="E120" s="133" t="str">
        <f>Inputs!E120</f>
        <v>Secondary Systems Technician</v>
      </c>
      <c r="F120" s="290">
        <f>IF(Inputs!DT120=$F$1,Inputs!F120,
IF(Inputs!DT120='Key assumptions'!$E$118,Inputs!F120*'Key assumptions'!$H$118,Inputs!F120*'Key assumptions'!$H$119))</f>
        <v>195.86</v>
      </c>
      <c r="G120" s="290">
        <f>IF(Inputs!DT120=$F$1,Inputs!G120,Inputs!G120*'Key assumptions'!$H$118)</f>
        <v>85.794730029585793</v>
      </c>
      <c r="H120" s="281"/>
      <c r="I120" s="281"/>
      <c r="J120" s="281"/>
      <c r="K120" s="281"/>
      <c r="L120" s="281"/>
      <c r="M120" s="389" t="str">
        <f>Inputs!M120</f>
        <v>[C-i-C]</v>
      </c>
      <c r="N120" s="389" t="str">
        <f>Inputs!N120</f>
        <v>[C-i-C]</v>
      </c>
      <c r="O120" s="389" t="str">
        <f>Inputs!O120</f>
        <v>[C-i-C]</v>
      </c>
      <c r="P120" s="389" t="str">
        <f>Inputs!P120</f>
        <v>[C-i-C]</v>
      </c>
      <c r="Q120" s="389" t="str">
        <f>Inputs!Q120</f>
        <v>[C-i-C]</v>
      </c>
      <c r="R120" s="389" t="str">
        <f>Inputs!R120</f>
        <v>[C-i-C]</v>
      </c>
      <c r="S120" s="389" t="str">
        <f>Inputs!S120</f>
        <v>[C-i-C]</v>
      </c>
      <c r="T120" s="389" t="str">
        <f>Inputs!T120</f>
        <v>[C-i-C]</v>
      </c>
      <c r="U120" s="389" t="str">
        <f>Inputs!U120</f>
        <v>[C-i-C]</v>
      </c>
      <c r="V120" s="389" t="str">
        <f>Inputs!V120</f>
        <v>[C-i-C]</v>
      </c>
      <c r="W120" s="389" t="str">
        <f>Inputs!W120</f>
        <v>[C-i-C]</v>
      </c>
      <c r="X120" s="389" t="str">
        <f>Inputs!X120</f>
        <v>[C-i-C]</v>
      </c>
      <c r="Y120" s="389" t="str">
        <f>Inputs!Y120</f>
        <v>[C-i-C]</v>
      </c>
      <c r="Z120" s="389" t="str">
        <f>Inputs!Z120</f>
        <v>[C-i-C]</v>
      </c>
      <c r="AA120" s="389" t="str">
        <f>Inputs!AA120</f>
        <v>[C-i-C]</v>
      </c>
      <c r="AB120" s="389" t="str">
        <f>Inputs!AB120</f>
        <v>[C-i-C]</v>
      </c>
      <c r="AC120" s="389" t="str">
        <f>Inputs!AC120</f>
        <v>[C-i-C]</v>
      </c>
      <c r="AD120" s="389" t="str">
        <f>Inputs!AD120</f>
        <v>[C-i-C]</v>
      </c>
      <c r="AE120" s="389" t="str">
        <f>Inputs!AE120</f>
        <v>[C-i-C]</v>
      </c>
      <c r="AF120" s="389" t="str">
        <f>Inputs!AF120</f>
        <v>[C-i-C]</v>
      </c>
      <c r="AG120" s="389" t="str">
        <f>Inputs!AG120</f>
        <v>[C-i-C]</v>
      </c>
      <c r="AH120" s="389" t="str">
        <f>Inputs!AH120</f>
        <v>[C-i-C]</v>
      </c>
      <c r="AI120" s="254">
        <f>Inputs!AI120</f>
        <v>0</v>
      </c>
      <c r="AJ120" s="254">
        <f>Inputs!AJ120</f>
        <v>0.47499999999999998</v>
      </c>
      <c r="AK120" s="254">
        <f>Inputs!AK120</f>
        <v>0.97499999999999998</v>
      </c>
      <c r="AL120" s="254">
        <f>Inputs!AL120</f>
        <v>0.7</v>
      </c>
      <c r="AM120" s="254">
        <f>Inputs!AM120</f>
        <v>0.125</v>
      </c>
      <c r="AN120" s="254">
        <f>Inputs!AN120</f>
        <v>0.125</v>
      </c>
      <c r="AO120" s="254">
        <f>Inputs!AO120</f>
        <v>0.125</v>
      </c>
      <c r="AP120" s="254">
        <f>Inputs!AP120</f>
        <v>0.55000000000000004</v>
      </c>
      <c r="AQ120" s="254">
        <f>Inputs!AQ120</f>
        <v>1.3607142857142858</v>
      </c>
      <c r="AR120" s="254">
        <f>Inputs!AR120</f>
        <v>2.1517857142857144</v>
      </c>
      <c r="AS120" s="254">
        <f>Inputs!AS120</f>
        <v>3.2607142857142857</v>
      </c>
      <c r="AT120" s="254">
        <f>Inputs!AT120</f>
        <v>1.7107142857142856</v>
      </c>
      <c r="AU120" s="254">
        <f>Inputs!AU120</f>
        <v>1.0607142857142857</v>
      </c>
      <c r="AV120" s="254">
        <f>Inputs!AV120</f>
        <v>0.875</v>
      </c>
      <c r="AW120" s="254">
        <f>Inputs!AW120</f>
        <v>1.8</v>
      </c>
      <c r="AX120" s="254">
        <f>Inputs!AX120</f>
        <v>0</v>
      </c>
      <c r="AY120" s="254">
        <f>Inputs!AY120</f>
        <v>0</v>
      </c>
      <c r="AZ120" s="254">
        <f>Inputs!AZ120</f>
        <v>0</v>
      </c>
      <c r="BA120" s="254">
        <f>Inputs!BA120</f>
        <v>0</v>
      </c>
      <c r="BB120" s="254">
        <f>Inputs!BB120</f>
        <v>0</v>
      </c>
      <c r="BC120" s="254">
        <f>Inputs!BC120</f>
        <v>0</v>
      </c>
      <c r="BD120" s="254">
        <f>Inputs!BD120</f>
        <v>0</v>
      </c>
      <c r="BE120" s="254">
        <f>Inputs!BE120</f>
        <v>0</v>
      </c>
      <c r="BF120" s="254">
        <f>Inputs!BF120</f>
        <v>0</v>
      </c>
      <c r="BG120" s="254">
        <f>Inputs!BG120</f>
        <v>0</v>
      </c>
      <c r="BH120" s="254">
        <f>Inputs!BH120</f>
        <v>0</v>
      </c>
      <c r="BI120" s="254">
        <f>Inputs!BI120</f>
        <v>0</v>
      </c>
      <c r="BJ120" s="254">
        <f>Inputs!BJ120</f>
        <v>0</v>
      </c>
      <c r="BK120" s="254">
        <f>Inputs!BK120</f>
        <v>0</v>
      </c>
      <c r="BL120" s="254">
        <f>Inputs!BL120</f>
        <v>0</v>
      </c>
      <c r="BN120" s="255">
        <f>IF(OR($C120="Non-Labour",$C120="Labour-related"),IF(Inputs!$DT120=$F$1,Inputs!BN120,Inputs!BN120*'Key assumptions'!$H$118),$F120*N(H120)*avg_hrs)</f>
        <v>0</v>
      </c>
      <c r="BO120" s="255">
        <f>IF(OR($C120="Non-Labour",$C120="Labour-related"),IF(Inputs!$DT120=$F$1,Inputs!BO120,Inputs!BO120*'Key assumptions'!$H$118),$F120*N(I120)*avg_hrs)</f>
        <v>0</v>
      </c>
      <c r="BP120" s="255">
        <f>IF(OR($C120="Non-Labour",$C120="Labour-related"),IF(Inputs!$DT120=$F$1,Inputs!BP120,Inputs!BP120*'Key assumptions'!$H$118),$F120*N(J120)*avg_hrs)</f>
        <v>0</v>
      </c>
      <c r="BQ120" s="255">
        <f>IF(OR($C120="Non-Labour",$C120="Labour-related"),IF(Inputs!$DT120=$F$1,Inputs!BQ120,Inputs!BQ120*'Key assumptions'!$H$118),$F120*N(K120)*avg_hrs)</f>
        <v>0</v>
      </c>
      <c r="BR120" s="255">
        <f>IF(OR($C120="Non-Labour",$C120="Labour-related"),IF(Inputs!$DT120=$F$1,Inputs!BR120,Inputs!BR120*'Key assumptions'!$H$118),$F120*N(L120)*avg_hrs)</f>
        <v>0</v>
      </c>
      <c r="BS120" s="390" t="s">
        <v>411</v>
      </c>
      <c r="BT120" s="390" t="s">
        <v>411</v>
      </c>
      <c r="BU120" s="390" t="s">
        <v>411</v>
      </c>
      <c r="BV120" s="390" t="s">
        <v>411</v>
      </c>
      <c r="BW120" s="390" t="s">
        <v>411</v>
      </c>
      <c r="BX120" s="390" t="s">
        <v>411</v>
      </c>
      <c r="BY120" s="390" t="s">
        <v>411</v>
      </c>
      <c r="BZ120" s="390" t="s">
        <v>411</v>
      </c>
      <c r="CA120" s="390" t="s">
        <v>411</v>
      </c>
      <c r="CB120" s="390" t="s">
        <v>411</v>
      </c>
      <c r="CC120" s="390" t="s">
        <v>411</v>
      </c>
      <c r="CD120" s="390" t="s">
        <v>411</v>
      </c>
      <c r="CE120" s="390" t="s">
        <v>411</v>
      </c>
      <c r="CF120" s="390" t="s">
        <v>411</v>
      </c>
      <c r="CG120" s="390" t="s">
        <v>411</v>
      </c>
      <c r="CH120" s="390" t="s">
        <v>411</v>
      </c>
      <c r="CI120" s="390" t="s">
        <v>411</v>
      </c>
      <c r="CJ120" s="390" t="s">
        <v>411</v>
      </c>
      <c r="CK120" s="390" t="s">
        <v>411</v>
      </c>
      <c r="CL120" s="390" t="s">
        <v>411</v>
      </c>
      <c r="CM120" s="390" t="s">
        <v>411</v>
      </c>
      <c r="CN120" s="390" t="s">
        <v>411</v>
      </c>
      <c r="CO120" s="255">
        <f>IF(OR($C120="Non-Labour",$C120="Labour-related"),IF(Inputs!$DT120=$F$1,Inputs!CO120,Inputs!CO120*'Key assumptions'!$H$118),$F120*N(AI120)*avg_hrs)</f>
        <v>0</v>
      </c>
      <c r="CP120" s="255">
        <f>IF(OR($C120="Non-Labour",$C120="Labour-related"),IF(Inputs!$DT120=$F$1,Inputs!CP120,Inputs!CP120*'Key assumptions'!$H$118),$F120*N(AJ120)*avg_hrs)</f>
        <v>13955.025000000001</v>
      </c>
      <c r="CQ120" s="255">
        <f>IF(OR($C120="Non-Labour",$C120="Labour-related"),IF(Inputs!$DT120=$F$1,Inputs!CQ120,Inputs!CQ120*'Key assumptions'!$H$118),$F120*N(AK120)*avg_hrs)</f>
        <v>28644.525000000001</v>
      </c>
      <c r="CR120" s="255">
        <f>IF(OR($C120="Non-Labour",$C120="Labour-related"),IF(Inputs!$DT120=$F$1,Inputs!CR120,Inputs!CR120*'Key assumptions'!$H$118),$F120*N(AL120)*avg_hrs)</f>
        <v>20565.3</v>
      </c>
      <c r="CS120" s="255">
        <f>IF(OR($C120="Non-Labour",$C120="Labour-related"),IF(Inputs!$DT120=$F$1,Inputs!CS120,Inputs!CS120*'Key assumptions'!$H$118),$F120*N(AM120)*avg_hrs)</f>
        <v>3672.3750000000005</v>
      </c>
      <c r="CT120" s="255">
        <f>IF(OR($C120="Non-Labour",$C120="Labour-related"),IF(Inputs!$DT120=$F$1,Inputs!CT120,Inputs!CT120*'Key assumptions'!$H$118),$F120*N(AN120)*avg_hrs)</f>
        <v>3672.3750000000005</v>
      </c>
      <c r="CU120" s="255">
        <f>IF(OR($C120="Non-Labour",$C120="Labour-related"),IF(Inputs!$DT120=$F$1,Inputs!CU120,Inputs!CU120*'Key assumptions'!$H$118),$F120*N(AO120)*avg_hrs)</f>
        <v>3672.3750000000005</v>
      </c>
      <c r="CV120" s="255">
        <f>IF(OR($C120="Non-Labour",$C120="Labour-related"),IF(Inputs!$DT120=$F$1,Inputs!CV120,Inputs!CV120*'Key assumptions'!$H$118),$F120*N(AP120)*avg_hrs)</f>
        <v>16158.450000000003</v>
      </c>
      <c r="CW120" s="255">
        <f>IF(OR($C120="Non-Labour",$C120="Labour-related"),IF(Inputs!$DT120=$F$1,Inputs!CW120,Inputs!CW120*'Key assumptions'!$H$118),$F120*N(AQ120)*avg_hrs)</f>
        <v>39976.425000000003</v>
      </c>
      <c r="CX120" s="255">
        <f>IF(OR($C120="Non-Labour",$C120="Labour-related"),IF(Inputs!$DT120=$F$1,Inputs!CX120,Inputs!CX120*'Key assumptions'!$H$118),$F120*N(AR120)*avg_hrs)</f>
        <v>63217.312500000015</v>
      </c>
      <c r="CY120" s="255">
        <f>IF(OR($C120="Non-Labour",$C120="Labour-related"),IF(Inputs!$DT120=$F$1,Inputs!CY120,Inputs!CY120*'Key assumptions'!$H$118),$F120*N(AS120)*avg_hrs)</f>
        <v>95796.525000000009</v>
      </c>
      <c r="CZ120" s="255">
        <f>IF(OR($C120="Non-Labour",$C120="Labour-related"),IF(Inputs!$DT120=$F$1,Inputs!CZ120,Inputs!CZ120*'Key assumptions'!$H$118),$F120*N(AT120)*avg_hrs)</f>
        <v>50259.074999999997</v>
      </c>
      <c r="DA120" s="255">
        <f>IF(OR($C120="Non-Labour",$C120="Labour-related"),IF(Inputs!$DT120=$F$1,Inputs!DA120,Inputs!DA120*'Key assumptions'!$H$118),$F120*N(AU120)*avg_hrs)</f>
        <v>31162.725000000002</v>
      </c>
      <c r="DB120" s="255">
        <f>IF(OR($C120="Non-Labour",$C120="Labour-related"),IF(Inputs!$DT120=$F$1,Inputs!DB120,Inputs!DB120*'Key assumptions'!$H$118),$F120*N(AV120)*avg_hrs)</f>
        <v>25706.625</v>
      </c>
      <c r="DC120" s="255">
        <f>IF(OR($C120="Non-Labour",$C120="Labour-related"),IF(Inputs!$DT120=$F$1,Inputs!DC120,Inputs!DC120*'Key assumptions'!$H$118),$F120*N(AW120)*avg_hrs)</f>
        <v>52882.200000000012</v>
      </c>
      <c r="DD120" s="255">
        <f>IF(OR($C120="Non-Labour",$C120="Labour-related"),IF(Inputs!$DT120=$F$1,Inputs!DD120,Inputs!DD120*'Key assumptions'!$H$118),$F120*N(AX120)*avg_hrs)</f>
        <v>0</v>
      </c>
      <c r="DE120" s="255">
        <f>IF(OR($C120="Non-Labour",$C120="Labour-related"),IF(Inputs!$DT120=$F$1,Inputs!DE120,Inputs!DE120*'Key assumptions'!$H$118),$F120*N(AY120)*avg_hrs)</f>
        <v>0</v>
      </c>
      <c r="DF120" s="255">
        <f>IF(OR($C120="Non-Labour",$C120="Labour-related"),IF(Inputs!$DT120=$F$1,Inputs!DF120,Inputs!DF120*'Key assumptions'!$H$118),$F120*N(AZ120)*avg_hrs)</f>
        <v>0</v>
      </c>
      <c r="DG120" s="255">
        <f>IF(OR($C120="Non-Labour",$C120="Labour-related"),IF(Inputs!$DT120=$F$1,Inputs!DG120,Inputs!DG120*'Key assumptions'!$H$118),$F120*N(BA120)*avg_hrs)</f>
        <v>0</v>
      </c>
      <c r="DH120" s="255">
        <f>IF(OR($C120="Non-Labour",$C120="Labour-related"),IF(Inputs!$DT120=$F$1,Inputs!DH120,Inputs!DH120*'Key assumptions'!$H$118),$F120*N(BB120)*avg_hrs)</f>
        <v>0</v>
      </c>
      <c r="DI120" s="255">
        <f>IF(OR($C120="Non-Labour",$C120="Labour-related"),IF(Inputs!$DT120=$F$1,Inputs!DI120,Inputs!DI120*'Key assumptions'!$H$118),$F120*N(BC120)*avg_hrs)</f>
        <v>0</v>
      </c>
      <c r="DJ120" s="255">
        <f>IF(OR($C120="Non-Labour",$C120="Labour-related"),IF(Inputs!$DT120=$F$1,Inputs!DJ120,Inputs!DJ120*'Key assumptions'!$H$118),$F120*N(BD120)*avg_hrs)</f>
        <v>0</v>
      </c>
      <c r="DK120" s="255">
        <f>IF(OR($C120="Non-Labour",$C120="Labour-related"),IF(Inputs!$DT120=$F$1,Inputs!DK120,Inputs!DK120*'Key assumptions'!$H$118),$F120*N(BE120)*avg_hrs)</f>
        <v>0</v>
      </c>
      <c r="DL120" s="255">
        <f>IF(OR($C120="Non-Labour",$C120="Labour-related"),IF(Inputs!$DT120=$F$1,Inputs!DL120,Inputs!DL120*'Key assumptions'!$H$118),$F120*N(BF120)*avg_hrs)</f>
        <v>0</v>
      </c>
      <c r="DM120" s="255">
        <f>IF(OR($C120="Non-Labour",$C120="Labour-related"),IF(Inputs!$DT120=$F$1,Inputs!DM120,Inputs!DM120*'Key assumptions'!$H$118),$F120*N(BG120)*avg_hrs)</f>
        <v>0</v>
      </c>
      <c r="DN120" s="255">
        <f>IF(OR($C120="Non-Labour",$C120="Labour-related"),IF(Inputs!$DT120=$F$1,Inputs!DN120,Inputs!DN120*'Key assumptions'!$H$118),$F120*N(BH120)*avg_hrs)</f>
        <v>0</v>
      </c>
      <c r="DO120" s="255">
        <f>IF(OR($C120="Non-Labour",$C120="Labour-related"),IF(Inputs!$DT120=$F$1,Inputs!DO120,Inputs!DO120*'Key assumptions'!$H$118),$F120*N(BI120)*avg_hrs)</f>
        <v>0</v>
      </c>
      <c r="DP120" s="255">
        <f>IF(OR($C120="Non-Labour",$C120="Labour-related"),IF(Inputs!$DT120=$F$1,Inputs!DP120,Inputs!DP120*'Key assumptions'!$H$118),$F120*N(BJ120)*avg_hrs)</f>
        <v>0</v>
      </c>
      <c r="DQ120" s="255">
        <f>IF(OR($C120="Non-Labour",$C120="Labour-related"),IF(Inputs!$DT120=$F$1,Inputs!DQ120,Inputs!DQ120*'Key assumptions'!$H$118),$F120*N(BK120)*avg_hrs)</f>
        <v>0</v>
      </c>
      <c r="DR120" s="255">
        <f>IF(OR($C120="Non-Labour",$C120="Labour-related"),IF(Inputs!$DT120=$F$1,Inputs!DR120,Inputs!DR120*'Key assumptions'!$H$118),$F120*N(BL120)*avg_hrs)</f>
        <v>0</v>
      </c>
      <c r="DT120" s="133" t="s">
        <v>213</v>
      </c>
      <c r="DU120" s="304"/>
      <c r="DV120" s="304"/>
      <c r="DW120" s="304"/>
      <c r="DX120" s="304"/>
      <c r="DY120" s="304"/>
      <c r="DZ120" s="304"/>
      <c r="EA120" s="255">
        <v>0</v>
      </c>
      <c r="EB120" s="255">
        <v>0</v>
      </c>
      <c r="EC120" s="255">
        <v>99888.60000000002</v>
      </c>
      <c r="ED120" s="255">
        <f t="shared" si="15"/>
        <v>378831.71250000002</v>
      </c>
      <c r="EE120" s="255">
        <f t="shared" si="15"/>
        <v>0</v>
      </c>
      <c r="EF120" s="255">
        <f t="shared" si="12"/>
        <v>478720.31250000006</v>
      </c>
    </row>
    <row r="121" spans="1:136" x14ac:dyDescent="0.4">
      <c r="A121" s="133" t="str">
        <f>Inputs!A121</f>
        <v>Construction Management</v>
      </c>
      <c r="B121" s="133" t="str">
        <f>Inputs!B121</f>
        <v>N/A</v>
      </c>
      <c r="C121" s="133" t="str">
        <f>Inputs!C121</f>
        <v>Internal Labour</v>
      </c>
      <c r="D121" s="133">
        <f>Inputs!D121</f>
        <v>634998</v>
      </c>
      <c r="E121" s="133" t="str">
        <f>Inputs!E121</f>
        <v>Telecommunication Technician</v>
      </c>
      <c r="F121" s="290">
        <f>IF(Inputs!DT121=$F$1,Inputs!F121,
IF(Inputs!DT121='Key assumptions'!$E$118,Inputs!F121*'Key assumptions'!$H$118,Inputs!F121*'Key assumptions'!$H$119))</f>
        <v>188</v>
      </c>
      <c r="G121" s="290">
        <f>IF(Inputs!DT121=$F$1,Inputs!G121,Inputs!G121*'Key assumptions'!$H$118)</f>
        <v>82.350416050295848</v>
      </c>
      <c r="H121" s="281"/>
      <c r="I121" s="281"/>
      <c r="J121" s="281"/>
      <c r="K121" s="281"/>
      <c r="L121" s="281"/>
      <c r="M121" s="389" t="str">
        <f>Inputs!M121</f>
        <v>[C-i-C]</v>
      </c>
      <c r="N121" s="389" t="str">
        <f>Inputs!N121</f>
        <v>[C-i-C]</v>
      </c>
      <c r="O121" s="389" t="str">
        <f>Inputs!O121</f>
        <v>[C-i-C]</v>
      </c>
      <c r="P121" s="389" t="str">
        <f>Inputs!P121</f>
        <v>[C-i-C]</v>
      </c>
      <c r="Q121" s="389" t="str">
        <f>Inputs!Q121</f>
        <v>[C-i-C]</v>
      </c>
      <c r="R121" s="389" t="str">
        <f>Inputs!R121</f>
        <v>[C-i-C]</v>
      </c>
      <c r="S121" s="389" t="str">
        <f>Inputs!S121</f>
        <v>[C-i-C]</v>
      </c>
      <c r="T121" s="389" t="str">
        <f>Inputs!T121</f>
        <v>[C-i-C]</v>
      </c>
      <c r="U121" s="389" t="str">
        <f>Inputs!U121</f>
        <v>[C-i-C]</v>
      </c>
      <c r="V121" s="389" t="str">
        <f>Inputs!V121</f>
        <v>[C-i-C]</v>
      </c>
      <c r="W121" s="389" t="str">
        <f>Inputs!W121</f>
        <v>[C-i-C]</v>
      </c>
      <c r="X121" s="389" t="str">
        <f>Inputs!X121</f>
        <v>[C-i-C]</v>
      </c>
      <c r="Y121" s="389" t="str">
        <f>Inputs!Y121</f>
        <v>[C-i-C]</v>
      </c>
      <c r="Z121" s="389" t="str">
        <f>Inputs!Z121</f>
        <v>[C-i-C]</v>
      </c>
      <c r="AA121" s="389" t="str">
        <f>Inputs!AA121</f>
        <v>[C-i-C]</v>
      </c>
      <c r="AB121" s="389" t="str">
        <f>Inputs!AB121</f>
        <v>[C-i-C]</v>
      </c>
      <c r="AC121" s="389" t="str">
        <f>Inputs!AC121</f>
        <v>[C-i-C]</v>
      </c>
      <c r="AD121" s="389" t="str">
        <f>Inputs!AD121</f>
        <v>[C-i-C]</v>
      </c>
      <c r="AE121" s="389" t="str">
        <f>Inputs!AE121</f>
        <v>[C-i-C]</v>
      </c>
      <c r="AF121" s="389" t="str">
        <f>Inputs!AF121</f>
        <v>[C-i-C]</v>
      </c>
      <c r="AG121" s="389" t="str">
        <f>Inputs!AG121</f>
        <v>[C-i-C]</v>
      </c>
      <c r="AH121" s="389" t="str">
        <f>Inputs!AH121</f>
        <v>[C-i-C]</v>
      </c>
      <c r="AI121" s="254">
        <f>Inputs!AI121</f>
        <v>0.5</v>
      </c>
      <c r="AJ121" s="254">
        <f>Inputs!AJ121</f>
        <v>0</v>
      </c>
      <c r="AK121" s="254">
        <f>Inputs!AK121</f>
        <v>0.25</v>
      </c>
      <c r="AL121" s="254">
        <f>Inputs!AL121</f>
        <v>0.1</v>
      </c>
      <c r="AM121" s="254">
        <f>Inputs!AM121</f>
        <v>0.05</v>
      </c>
      <c r="AN121" s="254">
        <f>Inputs!AN121</f>
        <v>0.05</v>
      </c>
      <c r="AO121" s="254">
        <f>Inputs!AO121</f>
        <v>0.05</v>
      </c>
      <c r="AP121" s="254">
        <f>Inputs!AP121</f>
        <v>0.05</v>
      </c>
      <c r="AQ121" s="254">
        <f>Inputs!AQ121</f>
        <v>0.55000000000000004</v>
      </c>
      <c r="AR121" s="254">
        <f>Inputs!AR121</f>
        <v>0.15</v>
      </c>
      <c r="AS121" s="254">
        <f>Inputs!AS121</f>
        <v>0</v>
      </c>
      <c r="AT121" s="254">
        <f>Inputs!AT121</f>
        <v>0</v>
      </c>
      <c r="AU121" s="254">
        <f>Inputs!AU121</f>
        <v>0.9</v>
      </c>
      <c r="AV121" s="254">
        <f>Inputs!AV121</f>
        <v>0</v>
      </c>
      <c r="AW121" s="254">
        <f>Inputs!AW121</f>
        <v>0</v>
      </c>
      <c r="AX121" s="254">
        <f>Inputs!AX121</f>
        <v>0</v>
      </c>
      <c r="AY121" s="254">
        <f>Inputs!AY121</f>
        <v>0</v>
      </c>
      <c r="AZ121" s="254">
        <f>Inputs!AZ121</f>
        <v>0</v>
      </c>
      <c r="BA121" s="254">
        <f>Inputs!BA121</f>
        <v>0</v>
      </c>
      <c r="BB121" s="254">
        <f>Inputs!BB121</f>
        <v>0</v>
      </c>
      <c r="BC121" s="254">
        <f>Inputs!BC121</f>
        <v>0</v>
      </c>
      <c r="BD121" s="254">
        <f>Inputs!BD121</f>
        <v>0</v>
      </c>
      <c r="BE121" s="254">
        <f>Inputs!BE121</f>
        <v>0</v>
      </c>
      <c r="BF121" s="254">
        <f>Inputs!BF121</f>
        <v>0</v>
      </c>
      <c r="BG121" s="254">
        <f>Inputs!BG121</f>
        <v>0</v>
      </c>
      <c r="BH121" s="254">
        <f>Inputs!BH121</f>
        <v>0</v>
      </c>
      <c r="BI121" s="254">
        <f>Inputs!BI121</f>
        <v>0</v>
      </c>
      <c r="BJ121" s="254">
        <f>Inputs!BJ121</f>
        <v>0</v>
      </c>
      <c r="BK121" s="254">
        <f>Inputs!BK121</f>
        <v>0</v>
      </c>
      <c r="BL121" s="254">
        <f>Inputs!BL121</f>
        <v>0</v>
      </c>
      <c r="BN121" s="255">
        <f>IF(OR($C121="Non-Labour",$C121="Labour-related"),IF(Inputs!$DT121=$F$1,Inputs!BN121,Inputs!BN121*'Key assumptions'!$H$118),$F121*N(H121)*avg_hrs)</f>
        <v>0</v>
      </c>
      <c r="BO121" s="255">
        <f>IF(OR($C121="Non-Labour",$C121="Labour-related"),IF(Inputs!$DT121=$F$1,Inputs!BO121,Inputs!BO121*'Key assumptions'!$H$118),$F121*N(I121)*avg_hrs)</f>
        <v>0</v>
      </c>
      <c r="BP121" s="255">
        <f>IF(OR($C121="Non-Labour",$C121="Labour-related"),IF(Inputs!$DT121=$F$1,Inputs!BP121,Inputs!BP121*'Key assumptions'!$H$118),$F121*N(J121)*avg_hrs)</f>
        <v>0</v>
      </c>
      <c r="BQ121" s="255">
        <f>IF(OR($C121="Non-Labour",$C121="Labour-related"),IF(Inputs!$DT121=$F$1,Inputs!BQ121,Inputs!BQ121*'Key assumptions'!$H$118),$F121*N(K121)*avg_hrs)</f>
        <v>0</v>
      </c>
      <c r="BR121" s="255">
        <f>IF(OR($C121="Non-Labour",$C121="Labour-related"),IF(Inputs!$DT121=$F$1,Inputs!BR121,Inputs!BR121*'Key assumptions'!$H$118),$F121*N(L121)*avg_hrs)</f>
        <v>0</v>
      </c>
      <c r="BS121" s="390" t="s">
        <v>411</v>
      </c>
      <c r="BT121" s="390" t="s">
        <v>411</v>
      </c>
      <c r="BU121" s="390" t="s">
        <v>411</v>
      </c>
      <c r="BV121" s="390" t="s">
        <v>411</v>
      </c>
      <c r="BW121" s="390" t="s">
        <v>411</v>
      </c>
      <c r="BX121" s="390" t="s">
        <v>411</v>
      </c>
      <c r="BY121" s="390" t="s">
        <v>411</v>
      </c>
      <c r="BZ121" s="390" t="s">
        <v>411</v>
      </c>
      <c r="CA121" s="390" t="s">
        <v>411</v>
      </c>
      <c r="CB121" s="390" t="s">
        <v>411</v>
      </c>
      <c r="CC121" s="390" t="s">
        <v>411</v>
      </c>
      <c r="CD121" s="390" t="s">
        <v>411</v>
      </c>
      <c r="CE121" s="390" t="s">
        <v>411</v>
      </c>
      <c r="CF121" s="390" t="s">
        <v>411</v>
      </c>
      <c r="CG121" s="390" t="s">
        <v>411</v>
      </c>
      <c r="CH121" s="390" t="s">
        <v>411</v>
      </c>
      <c r="CI121" s="390" t="s">
        <v>411</v>
      </c>
      <c r="CJ121" s="390" t="s">
        <v>411</v>
      </c>
      <c r="CK121" s="390" t="s">
        <v>411</v>
      </c>
      <c r="CL121" s="390" t="s">
        <v>411</v>
      </c>
      <c r="CM121" s="390" t="s">
        <v>411</v>
      </c>
      <c r="CN121" s="390" t="s">
        <v>411</v>
      </c>
      <c r="CO121" s="255">
        <f>IF(OR($C121="Non-Labour",$C121="Labour-related"),IF(Inputs!$DT121=$F$1,Inputs!CO121,Inputs!CO121*'Key assumptions'!$H$118),$F121*N(AI121)*avg_hrs)</f>
        <v>14100</v>
      </c>
      <c r="CP121" s="255">
        <f>IF(OR($C121="Non-Labour",$C121="Labour-related"),IF(Inputs!$DT121=$F$1,Inputs!CP121,Inputs!CP121*'Key assumptions'!$H$118),$F121*N(AJ121)*avg_hrs)</f>
        <v>0</v>
      </c>
      <c r="CQ121" s="255">
        <f>IF(OR($C121="Non-Labour",$C121="Labour-related"),IF(Inputs!$DT121=$F$1,Inputs!CQ121,Inputs!CQ121*'Key assumptions'!$H$118),$F121*N(AK121)*avg_hrs)</f>
        <v>7050</v>
      </c>
      <c r="CR121" s="255">
        <f>IF(OR($C121="Non-Labour",$C121="Labour-related"),IF(Inputs!$DT121=$F$1,Inputs!CR121,Inputs!CR121*'Key assumptions'!$H$118),$F121*N(AL121)*avg_hrs)</f>
        <v>2820</v>
      </c>
      <c r="CS121" s="255">
        <f>IF(OR($C121="Non-Labour",$C121="Labour-related"),IF(Inputs!$DT121=$F$1,Inputs!CS121,Inputs!CS121*'Key assumptions'!$H$118),$F121*N(AM121)*avg_hrs)</f>
        <v>1410</v>
      </c>
      <c r="CT121" s="255">
        <f>IF(OR($C121="Non-Labour",$C121="Labour-related"),IF(Inputs!$DT121=$F$1,Inputs!CT121,Inputs!CT121*'Key assumptions'!$H$118),$F121*N(AN121)*avg_hrs)</f>
        <v>1410</v>
      </c>
      <c r="CU121" s="255">
        <f>IF(OR($C121="Non-Labour",$C121="Labour-related"),IF(Inputs!$DT121=$F$1,Inputs!CU121,Inputs!CU121*'Key assumptions'!$H$118),$F121*N(AO121)*avg_hrs)</f>
        <v>1410</v>
      </c>
      <c r="CV121" s="255">
        <f>IF(OR($C121="Non-Labour",$C121="Labour-related"),IF(Inputs!$DT121=$F$1,Inputs!CV121,Inputs!CV121*'Key assumptions'!$H$118),$F121*N(AP121)*avg_hrs)</f>
        <v>1410</v>
      </c>
      <c r="CW121" s="255">
        <f>IF(OR($C121="Non-Labour",$C121="Labour-related"),IF(Inputs!$DT121=$F$1,Inputs!CW121,Inputs!CW121*'Key assumptions'!$H$118),$F121*N(AQ121)*avg_hrs)</f>
        <v>15510</v>
      </c>
      <c r="CX121" s="255">
        <f>IF(OR($C121="Non-Labour",$C121="Labour-related"),IF(Inputs!$DT121=$F$1,Inputs!CX121,Inputs!CX121*'Key assumptions'!$H$118),$F121*N(AR121)*avg_hrs)</f>
        <v>4230</v>
      </c>
      <c r="CY121" s="255">
        <f>IF(OR($C121="Non-Labour",$C121="Labour-related"),IF(Inputs!$DT121=$F$1,Inputs!CY121,Inputs!CY121*'Key assumptions'!$H$118),$F121*N(AS121)*avg_hrs)</f>
        <v>0</v>
      </c>
      <c r="CZ121" s="255">
        <f>IF(OR($C121="Non-Labour",$C121="Labour-related"),IF(Inputs!$DT121=$F$1,Inputs!CZ121,Inputs!CZ121*'Key assumptions'!$H$118),$F121*N(AT121)*avg_hrs)</f>
        <v>0</v>
      </c>
      <c r="DA121" s="255">
        <f>IF(OR($C121="Non-Labour",$C121="Labour-related"),IF(Inputs!$DT121=$F$1,Inputs!DA121,Inputs!DA121*'Key assumptions'!$H$118),$F121*N(AU121)*avg_hrs)</f>
        <v>25380.000000000004</v>
      </c>
      <c r="DB121" s="255">
        <f>IF(OR($C121="Non-Labour",$C121="Labour-related"),IF(Inputs!$DT121=$F$1,Inputs!DB121,Inputs!DB121*'Key assumptions'!$H$118),$F121*N(AV121)*avg_hrs)</f>
        <v>0</v>
      </c>
      <c r="DC121" s="255">
        <f>IF(OR($C121="Non-Labour",$C121="Labour-related"),IF(Inputs!$DT121=$F$1,Inputs!DC121,Inputs!DC121*'Key assumptions'!$H$118),$F121*N(AW121)*avg_hrs)</f>
        <v>0</v>
      </c>
      <c r="DD121" s="255">
        <f>IF(OR($C121="Non-Labour",$C121="Labour-related"),IF(Inputs!$DT121=$F$1,Inputs!DD121,Inputs!DD121*'Key assumptions'!$H$118),$F121*N(AX121)*avg_hrs)</f>
        <v>0</v>
      </c>
      <c r="DE121" s="255">
        <f>IF(OR($C121="Non-Labour",$C121="Labour-related"),IF(Inputs!$DT121=$F$1,Inputs!DE121,Inputs!DE121*'Key assumptions'!$H$118),$F121*N(AY121)*avg_hrs)</f>
        <v>0</v>
      </c>
      <c r="DF121" s="255">
        <f>IF(OR($C121="Non-Labour",$C121="Labour-related"),IF(Inputs!$DT121=$F$1,Inputs!DF121,Inputs!DF121*'Key assumptions'!$H$118),$F121*N(AZ121)*avg_hrs)</f>
        <v>0</v>
      </c>
      <c r="DG121" s="255">
        <f>IF(OR($C121="Non-Labour",$C121="Labour-related"),IF(Inputs!$DT121=$F$1,Inputs!DG121,Inputs!DG121*'Key assumptions'!$H$118),$F121*N(BA121)*avg_hrs)</f>
        <v>0</v>
      </c>
      <c r="DH121" s="255">
        <f>IF(OR($C121="Non-Labour",$C121="Labour-related"),IF(Inputs!$DT121=$F$1,Inputs!DH121,Inputs!DH121*'Key assumptions'!$H$118),$F121*N(BB121)*avg_hrs)</f>
        <v>0</v>
      </c>
      <c r="DI121" s="255">
        <f>IF(OR($C121="Non-Labour",$C121="Labour-related"),IF(Inputs!$DT121=$F$1,Inputs!DI121,Inputs!DI121*'Key assumptions'!$H$118),$F121*N(BC121)*avg_hrs)</f>
        <v>0</v>
      </c>
      <c r="DJ121" s="255">
        <f>IF(OR($C121="Non-Labour",$C121="Labour-related"),IF(Inputs!$DT121=$F$1,Inputs!DJ121,Inputs!DJ121*'Key assumptions'!$H$118),$F121*N(BD121)*avg_hrs)</f>
        <v>0</v>
      </c>
      <c r="DK121" s="255">
        <f>IF(OR($C121="Non-Labour",$C121="Labour-related"),IF(Inputs!$DT121=$F$1,Inputs!DK121,Inputs!DK121*'Key assumptions'!$H$118),$F121*N(BE121)*avg_hrs)</f>
        <v>0</v>
      </c>
      <c r="DL121" s="255">
        <f>IF(OR($C121="Non-Labour",$C121="Labour-related"),IF(Inputs!$DT121=$F$1,Inputs!DL121,Inputs!DL121*'Key assumptions'!$H$118),$F121*N(BF121)*avg_hrs)</f>
        <v>0</v>
      </c>
      <c r="DM121" s="255">
        <f>IF(OR($C121="Non-Labour",$C121="Labour-related"),IF(Inputs!$DT121=$F$1,Inputs!DM121,Inputs!DM121*'Key assumptions'!$H$118),$F121*N(BG121)*avg_hrs)</f>
        <v>0</v>
      </c>
      <c r="DN121" s="255">
        <f>IF(OR($C121="Non-Labour",$C121="Labour-related"),IF(Inputs!$DT121=$F$1,Inputs!DN121,Inputs!DN121*'Key assumptions'!$H$118),$F121*N(BH121)*avg_hrs)</f>
        <v>0</v>
      </c>
      <c r="DO121" s="255">
        <f>IF(OR($C121="Non-Labour",$C121="Labour-related"),IF(Inputs!$DT121=$F$1,Inputs!DO121,Inputs!DO121*'Key assumptions'!$H$118),$F121*N(BI121)*avg_hrs)</f>
        <v>0</v>
      </c>
      <c r="DP121" s="255">
        <f>IF(OR($C121="Non-Labour",$C121="Labour-related"),IF(Inputs!$DT121=$F$1,Inputs!DP121,Inputs!DP121*'Key assumptions'!$H$118),$F121*N(BJ121)*avg_hrs)</f>
        <v>0</v>
      </c>
      <c r="DQ121" s="255">
        <f>IF(OR($C121="Non-Labour",$C121="Labour-related"),IF(Inputs!$DT121=$F$1,Inputs!DQ121,Inputs!DQ121*'Key assumptions'!$H$118),$F121*N(BK121)*avg_hrs)</f>
        <v>0</v>
      </c>
      <c r="DR121" s="255">
        <f>IF(OR($C121="Non-Labour",$C121="Labour-related"),IF(Inputs!$DT121=$F$1,Inputs!DR121,Inputs!DR121*'Key assumptions'!$H$118),$F121*N(BL121)*avg_hrs)</f>
        <v>0</v>
      </c>
      <c r="DT121" s="133" t="s">
        <v>213</v>
      </c>
      <c r="DU121" s="304"/>
      <c r="DV121" s="304"/>
      <c r="DW121" s="304"/>
      <c r="DX121" s="304"/>
      <c r="DY121" s="304"/>
      <c r="DZ121" s="304"/>
      <c r="EA121" s="255">
        <v>0</v>
      </c>
      <c r="EB121" s="255">
        <v>0</v>
      </c>
      <c r="EC121" s="255">
        <v>26790</v>
      </c>
      <c r="ED121" s="255">
        <f t="shared" si="15"/>
        <v>47940</v>
      </c>
      <c r="EE121" s="255">
        <f t="shared" si="15"/>
        <v>0</v>
      </c>
      <c r="EF121" s="255">
        <f t="shared" si="12"/>
        <v>74730</v>
      </c>
    </row>
    <row r="122" spans="1:136" x14ac:dyDescent="0.4">
      <c r="A122" s="133" t="str">
        <f>Inputs!A122</f>
        <v>Construction Management</v>
      </c>
      <c r="B122" s="133" t="str">
        <f>Inputs!B122</f>
        <v>N/A</v>
      </c>
      <c r="C122" s="133" t="str">
        <f>Inputs!C122</f>
        <v>Internal Labour</v>
      </c>
      <c r="D122" s="133">
        <f>Inputs!D122</f>
        <v>634998</v>
      </c>
      <c r="E122" s="133" t="str">
        <f>Inputs!E122</f>
        <v>Substation Fitter</v>
      </c>
      <c r="F122" s="290">
        <f>IF(Inputs!DT122=$F$1,Inputs!F122,
IF(Inputs!DT122='Key assumptions'!$E$118,Inputs!F122*'Key assumptions'!$H$118,Inputs!F122*'Key assumptions'!$H$119))</f>
        <v>159.88</v>
      </c>
      <c r="G122" s="290">
        <f>IF(Inputs!DT122=$F$1,Inputs!G122,Inputs!G122*'Key assumptions'!$H$118)</f>
        <v>70.034384245562109</v>
      </c>
      <c r="H122" s="281"/>
      <c r="I122" s="281"/>
      <c r="J122" s="281"/>
      <c r="K122" s="281"/>
      <c r="L122" s="281"/>
      <c r="M122" s="389" t="str">
        <f>Inputs!M122</f>
        <v>[C-i-C]</v>
      </c>
      <c r="N122" s="389" t="str">
        <f>Inputs!N122</f>
        <v>[C-i-C]</v>
      </c>
      <c r="O122" s="389" t="str">
        <f>Inputs!O122</f>
        <v>[C-i-C]</v>
      </c>
      <c r="P122" s="389" t="str">
        <f>Inputs!P122</f>
        <v>[C-i-C]</v>
      </c>
      <c r="Q122" s="389" t="str">
        <f>Inputs!Q122</f>
        <v>[C-i-C]</v>
      </c>
      <c r="R122" s="389" t="str">
        <f>Inputs!R122</f>
        <v>[C-i-C]</v>
      </c>
      <c r="S122" s="389" t="str">
        <f>Inputs!S122</f>
        <v>[C-i-C]</v>
      </c>
      <c r="T122" s="389" t="str">
        <f>Inputs!T122</f>
        <v>[C-i-C]</v>
      </c>
      <c r="U122" s="389" t="str">
        <f>Inputs!U122</f>
        <v>[C-i-C]</v>
      </c>
      <c r="V122" s="389" t="str">
        <f>Inputs!V122</f>
        <v>[C-i-C]</v>
      </c>
      <c r="W122" s="389" t="str">
        <f>Inputs!W122</f>
        <v>[C-i-C]</v>
      </c>
      <c r="X122" s="389" t="str">
        <f>Inputs!X122</f>
        <v>[C-i-C]</v>
      </c>
      <c r="Y122" s="389" t="str">
        <f>Inputs!Y122</f>
        <v>[C-i-C]</v>
      </c>
      <c r="Z122" s="389" t="str">
        <f>Inputs!Z122</f>
        <v>[C-i-C]</v>
      </c>
      <c r="AA122" s="389" t="str">
        <f>Inputs!AA122</f>
        <v>[C-i-C]</v>
      </c>
      <c r="AB122" s="389" t="str">
        <f>Inputs!AB122</f>
        <v>[C-i-C]</v>
      </c>
      <c r="AC122" s="389" t="str">
        <f>Inputs!AC122</f>
        <v>[C-i-C]</v>
      </c>
      <c r="AD122" s="389" t="str">
        <f>Inputs!AD122</f>
        <v>[C-i-C]</v>
      </c>
      <c r="AE122" s="389" t="str">
        <f>Inputs!AE122</f>
        <v>[C-i-C]</v>
      </c>
      <c r="AF122" s="389" t="str">
        <f>Inputs!AF122</f>
        <v>[C-i-C]</v>
      </c>
      <c r="AG122" s="389" t="str">
        <f>Inputs!AG122</f>
        <v>[C-i-C]</v>
      </c>
      <c r="AH122" s="389" t="str">
        <f>Inputs!AH122</f>
        <v>[C-i-C]</v>
      </c>
      <c r="AI122" s="254">
        <f>Inputs!AI122</f>
        <v>0</v>
      </c>
      <c r="AJ122" s="254">
        <f>Inputs!AJ122</f>
        <v>0</v>
      </c>
      <c r="AK122" s="254">
        <f>Inputs!AK122</f>
        <v>0</v>
      </c>
      <c r="AL122" s="254">
        <f>Inputs!AL122</f>
        <v>0.75</v>
      </c>
      <c r="AM122" s="254">
        <f>Inputs!AM122</f>
        <v>0.55000000000000004</v>
      </c>
      <c r="AN122" s="254">
        <f>Inputs!AN122</f>
        <v>0</v>
      </c>
      <c r="AO122" s="254">
        <f>Inputs!AO122</f>
        <v>0</v>
      </c>
      <c r="AP122" s="254">
        <f>Inputs!AP122</f>
        <v>0</v>
      </c>
      <c r="AQ122" s="254">
        <f>Inputs!AQ122</f>
        <v>2.15</v>
      </c>
      <c r="AR122" s="254">
        <f>Inputs!AR122</f>
        <v>2.15</v>
      </c>
      <c r="AS122" s="254">
        <f>Inputs!AS122</f>
        <v>1.2</v>
      </c>
      <c r="AT122" s="254">
        <f>Inputs!AT122</f>
        <v>0</v>
      </c>
      <c r="AU122" s="254">
        <f>Inputs!AU122</f>
        <v>0</v>
      </c>
      <c r="AV122" s="254">
        <f>Inputs!AV122</f>
        <v>0</v>
      </c>
      <c r="AW122" s="254">
        <f>Inputs!AW122</f>
        <v>0</v>
      </c>
      <c r="AX122" s="254">
        <f>Inputs!AX122</f>
        <v>0</v>
      </c>
      <c r="AY122" s="254">
        <f>Inputs!AY122</f>
        <v>0</v>
      </c>
      <c r="AZ122" s="254">
        <f>Inputs!AZ122</f>
        <v>0</v>
      </c>
      <c r="BA122" s="254">
        <f>Inputs!BA122</f>
        <v>0</v>
      </c>
      <c r="BB122" s="254">
        <f>Inputs!BB122</f>
        <v>0</v>
      </c>
      <c r="BC122" s="254">
        <f>Inputs!BC122</f>
        <v>0</v>
      </c>
      <c r="BD122" s="254">
        <f>Inputs!BD122</f>
        <v>0</v>
      </c>
      <c r="BE122" s="254">
        <f>Inputs!BE122</f>
        <v>0</v>
      </c>
      <c r="BF122" s="254">
        <f>Inputs!BF122</f>
        <v>0</v>
      </c>
      <c r="BG122" s="254">
        <f>Inputs!BG122</f>
        <v>0</v>
      </c>
      <c r="BH122" s="254">
        <f>Inputs!BH122</f>
        <v>0</v>
      </c>
      <c r="BI122" s="254">
        <f>Inputs!BI122</f>
        <v>0</v>
      </c>
      <c r="BJ122" s="254">
        <f>Inputs!BJ122</f>
        <v>0</v>
      </c>
      <c r="BK122" s="254">
        <f>Inputs!BK122</f>
        <v>0</v>
      </c>
      <c r="BL122" s="254">
        <f>Inputs!BL122</f>
        <v>0</v>
      </c>
      <c r="BN122" s="255">
        <f>IF(OR($C122="Non-Labour",$C122="Labour-related"),IF(Inputs!$DT122=$F$1,Inputs!BN122,Inputs!BN122*'Key assumptions'!$H$118),$F122*N(H122)*avg_hrs)</f>
        <v>0</v>
      </c>
      <c r="BO122" s="255">
        <f>IF(OR($C122="Non-Labour",$C122="Labour-related"),IF(Inputs!$DT122=$F$1,Inputs!BO122,Inputs!BO122*'Key assumptions'!$H$118),$F122*N(I122)*avg_hrs)</f>
        <v>0</v>
      </c>
      <c r="BP122" s="255">
        <f>IF(OR($C122="Non-Labour",$C122="Labour-related"),IF(Inputs!$DT122=$F$1,Inputs!BP122,Inputs!BP122*'Key assumptions'!$H$118),$F122*N(J122)*avg_hrs)</f>
        <v>0</v>
      </c>
      <c r="BQ122" s="255">
        <f>IF(OR($C122="Non-Labour",$C122="Labour-related"),IF(Inputs!$DT122=$F$1,Inputs!BQ122,Inputs!BQ122*'Key assumptions'!$H$118),$F122*N(K122)*avg_hrs)</f>
        <v>0</v>
      </c>
      <c r="BR122" s="255">
        <f>IF(OR($C122="Non-Labour",$C122="Labour-related"),IF(Inputs!$DT122=$F$1,Inputs!BR122,Inputs!BR122*'Key assumptions'!$H$118),$F122*N(L122)*avg_hrs)</f>
        <v>0</v>
      </c>
      <c r="BS122" s="390" t="s">
        <v>411</v>
      </c>
      <c r="BT122" s="390" t="s">
        <v>411</v>
      </c>
      <c r="BU122" s="390" t="s">
        <v>411</v>
      </c>
      <c r="BV122" s="390" t="s">
        <v>411</v>
      </c>
      <c r="BW122" s="390" t="s">
        <v>411</v>
      </c>
      <c r="BX122" s="390" t="s">
        <v>411</v>
      </c>
      <c r="BY122" s="390" t="s">
        <v>411</v>
      </c>
      <c r="BZ122" s="390" t="s">
        <v>411</v>
      </c>
      <c r="CA122" s="390" t="s">
        <v>411</v>
      </c>
      <c r="CB122" s="390" t="s">
        <v>411</v>
      </c>
      <c r="CC122" s="390" t="s">
        <v>411</v>
      </c>
      <c r="CD122" s="390" t="s">
        <v>411</v>
      </c>
      <c r="CE122" s="390" t="s">
        <v>411</v>
      </c>
      <c r="CF122" s="390" t="s">
        <v>411</v>
      </c>
      <c r="CG122" s="390" t="s">
        <v>411</v>
      </c>
      <c r="CH122" s="390" t="s">
        <v>411</v>
      </c>
      <c r="CI122" s="390" t="s">
        <v>411</v>
      </c>
      <c r="CJ122" s="390" t="s">
        <v>411</v>
      </c>
      <c r="CK122" s="390" t="s">
        <v>411</v>
      </c>
      <c r="CL122" s="390" t="s">
        <v>411</v>
      </c>
      <c r="CM122" s="390" t="s">
        <v>411</v>
      </c>
      <c r="CN122" s="390" t="s">
        <v>411</v>
      </c>
      <c r="CO122" s="255">
        <f>IF(OR($C122="Non-Labour",$C122="Labour-related"),IF(Inputs!$DT122=$F$1,Inputs!CO122,Inputs!CO122*'Key assumptions'!$H$118),$F122*N(AI122)*avg_hrs)</f>
        <v>0</v>
      </c>
      <c r="CP122" s="255">
        <f>IF(OR($C122="Non-Labour",$C122="Labour-related"),IF(Inputs!$DT122=$F$1,Inputs!CP122,Inputs!CP122*'Key assumptions'!$H$118),$F122*N(AJ122)*avg_hrs)</f>
        <v>0</v>
      </c>
      <c r="CQ122" s="255">
        <f>IF(OR($C122="Non-Labour",$C122="Labour-related"),IF(Inputs!$DT122=$F$1,Inputs!CQ122,Inputs!CQ122*'Key assumptions'!$H$118),$F122*N(AK122)*avg_hrs)</f>
        <v>0</v>
      </c>
      <c r="CR122" s="255">
        <f>IF(OR($C122="Non-Labour",$C122="Labour-related"),IF(Inputs!$DT122=$F$1,Inputs!CR122,Inputs!CR122*'Key assumptions'!$H$118),$F122*N(AL122)*avg_hrs)</f>
        <v>17986.5</v>
      </c>
      <c r="CS122" s="255">
        <f>IF(OR($C122="Non-Labour",$C122="Labour-related"),IF(Inputs!$DT122=$F$1,Inputs!CS122,Inputs!CS122*'Key assumptions'!$H$118),$F122*N(AM122)*avg_hrs)</f>
        <v>13190.1</v>
      </c>
      <c r="CT122" s="255">
        <f>IF(OR($C122="Non-Labour",$C122="Labour-related"),IF(Inputs!$DT122=$F$1,Inputs!CT122,Inputs!CT122*'Key assumptions'!$H$118),$F122*N(AN122)*avg_hrs)</f>
        <v>0</v>
      </c>
      <c r="CU122" s="255">
        <f>IF(OR($C122="Non-Labour",$C122="Labour-related"),IF(Inputs!$DT122=$F$1,Inputs!CU122,Inputs!CU122*'Key assumptions'!$H$118),$F122*N(AO122)*avg_hrs)</f>
        <v>0</v>
      </c>
      <c r="CV122" s="255">
        <f>IF(OR($C122="Non-Labour",$C122="Labour-related"),IF(Inputs!$DT122=$F$1,Inputs!CV122,Inputs!CV122*'Key assumptions'!$H$118),$F122*N(AP122)*avg_hrs)</f>
        <v>0</v>
      </c>
      <c r="CW122" s="255">
        <f>IF(OR($C122="Non-Labour",$C122="Labour-related"),IF(Inputs!$DT122=$F$1,Inputs!CW122,Inputs!CW122*'Key assumptions'!$H$118),$F122*N(AQ122)*avg_hrs)</f>
        <v>51561.299999999996</v>
      </c>
      <c r="CX122" s="255">
        <f>IF(OR($C122="Non-Labour",$C122="Labour-related"),IF(Inputs!$DT122=$F$1,Inputs!CX122,Inputs!CX122*'Key assumptions'!$H$118),$F122*N(AR122)*avg_hrs)</f>
        <v>51561.299999999996</v>
      </c>
      <c r="CY122" s="255">
        <f>IF(OR($C122="Non-Labour",$C122="Labour-related"),IF(Inputs!$DT122=$F$1,Inputs!CY122,Inputs!CY122*'Key assumptions'!$H$118),$F122*N(AS122)*avg_hrs)</f>
        <v>28778.399999999998</v>
      </c>
      <c r="CZ122" s="255">
        <f>IF(OR($C122="Non-Labour",$C122="Labour-related"),IF(Inputs!$DT122=$F$1,Inputs!CZ122,Inputs!CZ122*'Key assumptions'!$H$118),$F122*N(AT122)*avg_hrs)</f>
        <v>0</v>
      </c>
      <c r="DA122" s="255">
        <f>IF(OR($C122="Non-Labour",$C122="Labour-related"),IF(Inputs!$DT122=$F$1,Inputs!DA122,Inputs!DA122*'Key assumptions'!$H$118),$F122*N(AU122)*avg_hrs)</f>
        <v>0</v>
      </c>
      <c r="DB122" s="255">
        <f>IF(OR($C122="Non-Labour",$C122="Labour-related"),IF(Inputs!$DT122=$F$1,Inputs!DB122,Inputs!DB122*'Key assumptions'!$H$118),$F122*N(AV122)*avg_hrs)</f>
        <v>0</v>
      </c>
      <c r="DC122" s="255">
        <f>IF(OR($C122="Non-Labour",$C122="Labour-related"),IF(Inputs!$DT122=$F$1,Inputs!DC122,Inputs!DC122*'Key assumptions'!$H$118),$F122*N(AW122)*avg_hrs)</f>
        <v>0</v>
      </c>
      <c r="DD122" s="255">
        <f>IF(OR($C122="Non-Labour",$C122="Labour-related"),IF(Inputs!$DT122=$F$1,Inputs!DD122,Inputs!DD122*'Key assumptions'!$H$118),$F122*N(AX122)*avg_hrs)</f>
        <v>0</v>
      </c>
      <c r="DE122" s="255">
        <f>IF(OR($C122="Non-Labour",$C122="Labour-related"),IF(Inputs!$DT122=$F$1,Inputs!DE122,Inputs!DE122*'Key assumptions'!$H$118),$F122*N(AY122)*avg_hrs)</f>
        <v>0</v>
      </c>
      <c r="DF122" s="255">
        <f>IF(OR($C122="Non-Labour",$C122="Labour-related"),IF(Inputs!$DT122=$F$1,Inputs!DF122,Inputs!DF122*'Key assumptions'!$H$118),$F122*N(AZ122)*avg_hrs)</f>
        <v>0</v>
      </c>
      <c r="DG122" s="255">
        <f>IF(OR($C122="Non-Labour",$C122="Labour-related"),IF(Inputs!$DT122=$F$1,Inputs!DG122,Inputs!DG122*'Key assumptions'!$H$118),$F122*N(BA122)*avg_hrs)</f>
        <v>0</v>
      </c>
      <c r="DH122" s="255">
        <f>IF(OR($C122="Non-Labour",$C122="Labour-related"),IF(Inputs!$DT122=$F$1,Inputs!DH122,Inputs!DH122*'Key assumptions'!$H$118),$F122*N(BB122)*avg_hrs)</f>
        <v>0</v>
      </c>
      <c r="DI122" s="255">
        <f>IF(OR($C122="Non-Labour",$C122="Labour-related"),IF(Inputs!$DT122=$F$1,Inputs!DI122,Inputs!DI122*'Key assumptions'!$H$118),$F122*N(BC122)*avg_hrs)</f>
        <v>0</v>
      </c>
      <c r="DJ122" s="255">
        <f>IF(OR($C122="Non-Labour",$C122="Labour-related"),IF(Inputs!$DT122=$F$1,Inputs!DJ122,Inputs!DJ122*'Key assumptions'!$H$118),$F122*N(BD122)*avg_hrs)</f>
        <v>0</v>
      </c>
      <c r="DK122" s="255">
        <f>IF(OR($C122="Non-Labour",$C122="Labour-related"),IF(Inputs!$DT122=$F$1,Inputs!DK122,Inputs!DK122*'Key assumptions'!$H$118),$F122*N(BE122)*avg_hrs)</f>
        <v>0</v>
      </c>
      <c r="DL122" s="255">
        <f>IF(OR($C122="Non-Labour",$C122="Labour-related"),IF(Inputs!$DT122=$F$1,Inputs!DL122,Inputs!DL122*'Key assumptions'!$H$118),$F122*N(BF122)*avg_hrs)</f>
        <v>0</v>
      </c>
      <c r="DM122" s="255">
        <f>IF(OR($C122="Non-Labour",$C122="Labour-related"),IF(Inputs!$DT122=$F$1,Inputs!DM122,Inputs!DM122*'Key assumptions'!$H$118),$F122*N(BG122)*avg_hrs)</f>
        <v>0</v>
      </c>
      <c r="DN122" s="255">
        <f>IF(OR($C122="Non-Labour",$C122="Labour-related"),IF(Inputs!$DT122=$F$1,Inputs!DN122,Inputs!DN122*'Key assumptions'!$H$118),$F122*N(BH122)*avg_hrs)</f>
        <v>0</v>
      </c>
      <c r="DO122" s="255">
        <f>IF(OR($C122="Non-Labour",$C122="Labour-related"),IF(Inputs!$DT122=$F$1,Inputs!DO122,Inputs!DO122*'Key assumptions'!$H$118),$F122*N(BI122)*avg_hrs)</f>
        <v>0</v>
      </c>
      <c r="DP122" s="255">
        <f>IF(OR($C122="Non-Labour",$C122="Labour-related"),IF(Inputs!$DT122=$F$1,Inputs!DP122,Inputs!DP122*'Key assumptions'!$H$118),$F122*N(BJ122)*avg_hrs)</f>
        <v>0</v>
      </c>
      <c r="DQ122" s="255">
        <f>IF(OR($C122="Non-Labour",$C122="Labour-related"),IF(Inputs!$DT122=$F$1,Inputs!DQ122,Inputs!DQ122*'Key assumptions'!$H$118),$F122*N(BK122)*avg_hrs)</f>
        <v>0</v>
      </c>
      <c r="DR122" s="255">
        <f>IF(OR($C122="Non-Labour",$C122="Labour-related"),IF(Inputs!$DT122=$F$1,Inputs!DR122,Inputs!DR122*'Key assumptions'!$H$118),$F122*N(BL122)*avg_hrs)</f>
        <v>0</v>
      </c>
      <c r="DT122" s="133" t="s">
        <v>213</v>
      </c>
      <c r="DU122" s="304"/>
      <c r="DV122" s="304"/>
      <c r="DW122" s="304"/>
      <c r="DX122" s="304"/>
      <c r="DY122" s="304"/>
      <c r="DZ122" s="304"/>
      <c r="EA122" s="255">
        <v>0</v>
      </c>
      <c r="EB122" s="255">
        <v>0</v>
      </c>
      <c r="EC122" s="255">
        <v>31176.6</v>
      </c>
      <c r="ED122" s="255">
        <f t="shared" si="15"/>
        <v>131901</v>
      </c>
      <c r="EE122" s="255">
        <f t="shared" si="15"/>
        <v>0</v>
      </c>
      <c r="EF122" s="255">
        <f t="shared" si="12"/>
        <v>163077.6</v>
      </c>
    </row>
    <row r="123" spans="1:136" x14ac:dyDescent="0.4">
      <c r="A123" s="133" t="str">
        <f>Inputs!A123</f>
        <v>Other support and corporate roles</v>
      </c>
      <c r="B123" s="133" t="str">
        <f>Inputs!B123</f>
        <v>N/A</v>
      </c>
      <c r="C123" s="133" t="str">
        <f>Inputs!C123</f>
        <v>Internal Labour</v>
      </c>
      <c r="D123" s="133">
        <f>Inputs!D123</f>
        <v>634998</v>
      </c>
      <c r="E123" s="133" t="str">
        <f>Inputs!E123</f>
        <v>Network Operations</v>
      </c>
      <c r="F123" s="290">
        <f>IF(Inputs!DT123=$F$1,Inputs!F123,
IF(Inputs!DT123='Key assumptions'!$E$118,Inputs!F123*'Key assumptions'!$H$118,Inputs!F123*'Key assumptions'!$H$119))</f>
        <v>244.97</v>
      </c>
      <c r="G123" s="290">
        <f>IF(Inputs!DT123=$F$1,Inputs!G123,Inputs!G123*'Key assumptions'!$H$118)</f>
        <v>107.29559911242602</v>
      </c>
      <c r="H123" s="281"/>
      <c r="I123" s="281"/>
      <c r="J123" s="281"/>
      <c r="K123" s="281"/>
      <c r="L123" s="281"/>
      <c r="M123" s="389" t="str">
        <f>Inputs!M123</f>
        <v>[C-i-C]</v>
      </c>
      <c r="N123" s="389" t="str">
        <f>Inputs!N123</f>
        <v>[C-i-C]</v>
      </c>
      <c r="O123" s="389" t="str">
        <f>Inputs!O123</f>
        <v>[C-i-C]</v>
      </c>
      <c r="P123" s="389" t="str">
        <f>Inputs!P123</f>
        <v>[C-i-C]</v>
      </c>
      <c r="Q123" s="389" t="str">
        <f>Inputs!Q123</f>
        <v>[C-i-C]</v>
      </c>
      <c r="R123" s="389" t="str">
        <f>Inputs!R123</f>
        <v>[C-i-C]</v>
      </c>
      <c r="S123" s="389" t="str">
        <f>Inputs!S123</f>
        <v>[C-i-C]</v>
      </c>
      <c r="T123" s="389" t="str">
        <f>Inputs!T123</f>
        <v>[C-i-C]</v>
      </c>
      <c r="U123" s="389" t="str">
        <f>Inputs!U123</f>
        <v>[C-i-C]</v>
      </c>
      <c r="V123" s="389" t="str">
        <f>Inputs!V123</f>
        <v>[C-i-C]</v>
      </c>
      <c r="W123" s="389" t="str">
        <f>Inputs!W123</f>
        <v>[C-i-C]</v>
      </c>
      <c r="X123" s="389" t="str">
        <f>Inputs!X123</f>
        <v>[C-i-C]</v>
      </c>
      <c r="Y123" s="389" t="str">
        <f>Inputs!Y123</f>
        <v>[C-i-C]</v>
      </c>
      <c r="Z123" s="389" t="str">
        <f>Inputs!Z123</f>
        <v>[C-i-C]</v>
      </c>
      <c r="AA123" s="389" t="str">
        <f>Inputs!AA123</f>
        <v>[C-i-C]</v>
      </c>
      <c r="AB123" s="389" t="str">
        <f>Inputs!AB123</f>
        <v>[C-i-C]</v>
      </c>
      <c r="AC123" s="389" t="str">
        <f>Inputs!AC123</f>
        <v>[C-i-C]</v>
      </c>
      <c r="AD123" s="389" t="str">
        <f>Inputs!AD123</f>
        <v>[C-i-C]</v>
      </c>
      <c r="AE123" s="389" t="str">
        <f>Inputs!AE123</f>
        <v>[C-i-C]</v>
      </c>
      <c r="AF123" s="389" t="str">
        <f>Inputs!AF123</f>
        <v>[C-i-C]</v>
      </c>
      <c r="AG123" s="389" t="str">
        <f>Inputs!AG123</f>
        <v>[C-i-C]</v>
      </c>
      <c r="AH123" s="389" t="str">
        <f>Inputs!AH123</f>
        <v>[C-i-C]</v>
      </c>
      <c r="AI123" s="254">
        <f>Inputs!AI123</f>
        <v>0</v>
      </c>
      <c r="AJ123" s="254">
        <f>Inputs!AJ123</f>
        <v>0.15</v>
      </c>
      <c r="AK123" s="254">
        <f>Inputs!AK123</f>
        <v>0.15</v>
      </c>
      <c r="AL123" s="254">
        <f>Inputs!AL123</f>
        <v>0.15</v>
      </c>
      <c r="AM123" s="254">
        <f>Inputs!AM123</f>
        <v>0.15</v>
      </c>
      <c r="AN123" s="254">
        <f>Inputs!AN123</f>
        <v>0.15</v>
      </c>
      <c r="AO123" s="254">
        <f>Inputs!AO123</f>
        <v>0.15</v>
      </c>
      <c r="AP123" s="254">
        <f>Inputs!AP123</f>
        <v>0.15</v>
      </c>
      <c r="AQ123" s="254">
        <f>Inputs!AQ123</f>
        <v>0.15</v>
      </c>
      <c r="AR123" s="254">
        <f>Inputs!AR123</f>
        <v>0.15</v>
      </c>
      <c r="AS123" s="254">
        <f>Inputs!AS123</f>
        <v>0.15</v>
      </c>
      <c r="AT123" s="254">
        <f>Inputs!AT123</f>
        <v>0.15</v>
      </c>
      <c r="AU123" s="254">
        <f>Inputs!AU123</f>
        <v>0.15</v>
      </c>
      <c r="AV123" s="254">
        <f>Inputs!AV123</f>
        <v>0.15</v>
      </c>
      <c r="AW123" s="254">
        <f>Inputs!AW123</f>
        <v>0</v>
      </c>
      <c r="AX123" s="254">
        <f>Inputs!AX123</f>
        <v>0</v>
      </c>
      <c r="AY123" s="254">
        <f>Inputs!AY123</f>
        <v>0</v>
      </c>
      <c r="AZ123" s="254">
        <f>Inputs!AZ123</f>
        <v>0</v>
      </c>
      <c r="BA123" s="254">
        <f>Inputs!BA123</f>
        <v>0</v>
      </c>
      <c r="BB123" s="254">
        <f>Inputs!BB123</f>
        <v>0</v>
      </c>
      <c r="BC123" s="254">
        <f>Inputs!BC123</f>
        <v>0</v>
      </c>
      <c r="BD123" s="254">
        <f>Inputs!BD123</f>
        <v>0</v>
      </c>
      <c r="BE123" s="254">
        <f>Inputs!BE123</f>
        <v>0</v>
      </c>
      <c r="BF123" s="254">
        <f>Inputs!BF123</f>
        <v>0</v>
      </c>
      <c r="BG123" s="254">
        <f>Inputs!BG123</f>
        <v>0</v>
      </c>
      <c r="BH123" s="254">
        <f>Inputs!BH123</f>
        <v>0</v>
      </c>
      <c r="BI123" s="254">
        <f>Inputs!BI123</f>
        <v>0</v>
      </c>
      <c r="BJ123" s="254">
        <f>Inputs!BJ123</f>
        <v>0</v>
      </c>
      <c r="BK123" s="254">
        <f>Inputs!BK123</f>
        <v>0</v>
      </c>
      <c r="BL123" s="254">
        <f>Inputs!BL123</f>
        <v>0</v>
      </c>
      <c r="BN123" s="255">
        <f>IF(OR($C123="Non-Labour",$C123="Labour-related"),IF(Inputs!$DT123=$F$1,Inputs!BN123,Inputs!BN123*'Key assumptions'!$H$118),$F123*N(H123)*avg_hrs)</f>
        <v>0</v>
      </c>
      <c r="BO123" s="255">
        <f>IF(OR($C123="Non-Labour",$C123="Labour-related"),IF(Inputs!$DT123=$F$1,Inputs!BO123,Inputs!BO123*'Key assumptions'!$H$118),$F123*N(I123)*avg_hrs)</f>
        <v>0</v>
      </c>
      <c r="BP123" s="255">
        <f>IF(OR($C123="Non-Labour",$C123="Labour-related"),IF(Inputs!$DT123=$F$1,Inputs!BP123,Inputs!BP123*'Key assumptions'!$H$118),$F123*N(J123)*avg_hrs)</f>
        <v>0</v>
      </c>
      <c r="BQ123" s="255">
        <f>IF(OR($C123="Non-Labour",$C123="Labour-related"),IF(Inputs!$DT123=$F$1,Inputs!BQ123,Inputs!BQ123*'Key assumptions'!$H$118),$F123*N(K123)*avg_hrs)</f>
        <v>0</v>
      </c>
      <c r="BR123" s="255">
        <f>IF(OR($C123="Non-Labour",$C123="Labour-related"),IF(Inputs!$DT123=$F$1,Inputs!BR123,Inputs!BR123*'Key assumptions'!$H$118),$F123*N(L123)*avg_hrs)</f>
        <v>0</v>
      </c>
      <c r="BS123" s="390" t="s">
        <v>411</v>
      </c>
      <c r="BT123" s="390" t="s">
        <v>411</v>
      </c>
      <c r="BU123" s="390" t="s">
        <v>411</v>
      </c>
      <c r="BV123" s="390" t="s">
        <v>411</v>
      </c>
      <c r="BW123" s="390" t="s">
        <v>411</v>
      </c>
      <c r="BX123" s="390" t="s">
        <v>411</v>
      </c>
      <c r="BY123" s="390" t="s">
        <v>411</v>
      </c>
      <c r="BZ123" s="390" t="s">
        <v>411</v>
      </c>
      <c r="CA123" s="390" t="s">
        <v>411</v>
      </c>
      <c r="CB123" s="390" t="s">
        <v>411</v>
      </c>
      <c r="CC123" s="390" t="s">
        <v>411</v>
      </c>
      <c r="CD123" s="390" t="s">
        <v>411</v>
      </c>
      <c r="CE123" s="390" t="s">
        <v>411</v>
      </c>
      <c r="CF123" s="390" t="s">
        <v>411</v>
      </c>
      <c r="CG123" s="390" t="s">
        <v>411</v>
      </c>
      <c r="CH123" s="390" t="s">
        <v>411</v>
      </c>
      <c r="CI123" s="390" t="s">
        <v>411</v>
      </c>
      <c r="CJ123" s="390" t="s">
        <v>411</v>
      </c>
      <c r="CK123" s="390" t="s">
        <v>411</v>
      </c>
      <c r="CL123" s="390" t="s">
        <v>411</v>
      </c>
      <c r="CM123" s="390" t="s">
        <v>411</v>
      </c>
      <c r="CN123" s="390" t="s">
        <v>411</v>
      </c>
      <c r="CO123" s="255">
        <f>IF(OR($C123="Non-Labour",$C123="Labour-related"),IF(Inputs!$DT123=$F$1,Inputs!CO123,Inputs!CO123*'Key assumptions'!$H$118),$F123*N(AI123)*avg_hrs)</f>
        <v>0</v>
      </c>
      <c r="CP123" s="255">
        <f>IF(OR($C123="Non-Labour",$C123="Labour-related"),IF(Inputs!$DT123=$F$1,Inputs!CP123,Inputs!CP123*'Key assumptions'!$H$118),$F123*N(AJ123)*avg_hrs)</f>
        <v>5511.8249999999998</v>
      </c>
      <c r="CQ123" s="255">
        <f>IF(OR($C123="Non-Labour",$C123="Labour-related"),IF(Inputs!$DT123=$F$1,Inputs!CQ123,Inputs!CQ123*'Key assumptions'!$H$118),$F123*N(AK123)*avg_hrs)</f>
        <v>5511.8249999999998</v>
      </c>
      <c r="CR123" s="255">
        <f>IF(OR($C123="Non-Labour",$C123="Labour-related"),IF(Inputs!$DT123=$F$1,Inputs!CR123,Inputs!CR123*'Key assumptions'!$H$118),$F123*N(AL123)*avg_hrs)</f>
        <v>5511.8249999999998</v>
      </c>
      <c r="CS123" s="255">
        <f>IF(OR($C123="Non-Labour",$C123="Labour-related"),IF(Inputs!$DT123=$F$1,Inputs!CS123,Inputs!CS123*'Key assumptions'!$H$118),$F123*N(AM123)*avg_hrs)</f>
        <v>5511.8249999999998</v>
      </c>
      <c r="CT123" s="255">
        <f>IF(OR($C123="Non-Labour",$C123="Labour-related"),IF(Inputs!$DT123=$F$1,Inputs!CT123,Inputs!CT123*'Key assumptions'!$H$118),$F123*N(AN123)*avg_hrs)</f>
        <v>5511.8249999999998</v>
      </c>
      <c r="CU123" s="255">
        <f>IF(OR($C123="Non-Labour",$C123="Labour-related"),IF(Inputs!$DT123=$F$1,Inputs!CU123,Inputs!CU123*'Key assumptions'!$H$118),$F123*N(AO123)*avg_hrs)</f>
        <v>5511.8249999999998</v>
      </c>
      <c r="CV123" s="255">
        <f>IF(OR($C123="Non-Labour",$C123="Labour-related"),IF(Inputs!$DT123=$F$1,Inputs!CV123,Inputs!CV123*'Key assumptions'!$H$118),$F123*N(AP123)*avg_hrs)</f>
        <v>5511.8249999999998</v>
      </c>
      <c r="CW123" s="255">
        <f>IF(OR($C123="Non-Labour",$C123="Labour-related"),IF(Inputs!$DT123=$F$1,Inputs!CW123,Inputs!CW123*'Key assumptions'!$H$118),$F123*N(AQ123)*avg_hrs)</f>
        <v>5511.8249999999998</v>
      </c>
      <c r="CX123" s="255">
        <f>IF(OR($C123="Non-Labour",$C123="Labour-related"),IF(Inputs!$DT123=$F$1,Inputs!CX123,Inputs!CX123*'Key assumptions'!$H$118),$F123*N(AR123)*avg_hrs)</f>
        <v>5511.8249999999998</v>
      </c>
      <c r="CY123" s="255">
        <f>IF(OR($C123="Non-Labour",$C123="Labour-related"),IF(Inputs!$DT123=$F$1,Inputs!CY123,Inputs!CY123*'Key assumptions'!$H$118),$F123*N(AS123)*avg_hrs)</f>
        <v>5511.8249999999998</v>
      </c>
      <c r="CZ123" s="255">
        <f>IF(OR($C123="Non-Labour",$C123="Labour-related"),IF(Inputs!$DT123=$F$1,Inputs!CZ123,Inputs!CZ123*'Key assumptions'!$H$118),$F123*N(AT123)*avg_hrs)</f>
        <v>5511.8249999999998</v>
      </c>
      <c r="DA123" s="255">
        <f>IF(OR($C123="Non-Labour",$C123="Labour-related"),IF(Inputs!$DT123=$F$1,Inputs!DA123,Inputs!DA123*'Key assumptions'!$H$118),$F123*N(AU123)*avg_hrs)</f>
        <v>5511.8249999999998</v>
      </c>
      <c r="DB123" s="255">
        <f>IF(OR($C123="Non-Labour",$C123="Labour-related"),IF(Inputs!$DT123=$F$1,Inputs!DB123,Inputs!DB123*'Key assumptions'!$H$118),$F123*N(AV123)*avg_hrs)</f>
        <v>5511.8249999999998</v>
      </c>
      <c r="DC123" s="255">
        <f>IF(OR($C123="Non-Labour",$C123="Labour-related"),IF(Inputs!$DT123=$F$1,Inputs!DC123,Inputs!DC123*'Key assumptions'!$H$118),$F123*N(AW123)*avg_hrs)</f>
        <v>0</v>
      </c>
      <c r="DD123" s="255">
        <f>IF(OR($C123="Non-Labour",$C123="Labour-related"),IF(Inputs!$DT123=$F$1,Inputs!DD123,Inputs!DD123*'Key assumptions'!$H$118),$F123*N(AX123)*avg_hrs)</f>
        <v>0</v>
      </c>
      <c r="DE123" s="255">
        <f>IF(OR($C123="Non-Labour",$C123="Labour-related"),IF(Inputs!$DT123=$F$1,Inputs!DE123,Inputs!DE123*'Key assumptions'!$H$118),$F123*N(AY123)*avg_hrs)</f>
        <v>0</v>
      </c>
      <c r="DF123" s="255">
        <f>IF(OR($C123="Non-Labour",$C123="Labour-related"),IF(Inputs!$DT123=$F$1,Inputs!DF123,Inputs!DF123*'Key assumptions'!$H$118),$F123*N(AZ123)*avg_hrs)</f>
        <v>0</v>
      </c>
      <c r="DG123" s="255">
        <f>IF(OR($C123="Non-Labour",$C123="Labour-related"),IF(Inputs!$DT123=$F$1,Inputs!DG123,Inputs!DG123*'Key assumptions'!$H$118),$F123*N(BA123)*avg_hrs)</f>
        <v>0</v>
      </c>
      <c r="DH123" s="255">
        <f>IF(OR($C123="Non-Labour",$C123="Labour-related"),IF(Inputs!$DT123=$F$1,Inputs!DH123,Inputs!DH123*'Key assumptions'!$H$118),$F123*N(BB123)*avg_hrs)</f>
        <v>0</v>
      </c>
      <c r="DI123" s="255">
        <f>IF(OR($C123="Non-Labour",$C123="Labour-related"),IF(Inputs!$DT123=$F$1,Inputs!DI123,Inputs!DI123*'Key assumptions'!$H$118),$F123*N(BC123)*avg_hrs)</f>
        <v>0</v>
      </c>
      <c r="DJ123" s="255">
        <f>IF(OR($C123="Non-Labour",$C123="Labour-related"),IF(Inputs!$DT123=$F$1,Inputs!DJ123,Inputs!DJ123*'Key assumptions'!$H$118),$F123*N(BD123)*avg_hrs)</f>
        <v>0</v>
      </c>
      <c r="DK123" s="255">
        <f>IF(OR($C123="Non-Labour",$C123="Labour-related"),IF(Inputs!$DT123=$F$1,Inputs!DK123,Inputs!DK123*'Key assumptions'!$H$118),$F123*N(BE123)*avg_hrs)</f>
        <v>0</v>
      </c>
      <c r="DL123" s="255">
        <f>IF(OR($C123="Non-Labour",$C123="Labour-related"),IF(Inputs!$DT123=$F$1,Inputs!DL123,Inputs!DL123*'Key assumptions'!$H$118),$F123*N(BF123)*avg_hrs)</f>
        <v>0</v>
      </c>
      <c r="DM123" s="255">
        <f>IF(OR($C123="Non-Labour",$C123="Labour-related"),IF(Inputs!$DT123=$F$1,Inputs!DM123,Inputs!DM123*'Key assumptions'!$H$118),$F123*N(BG123)*avg_hrs)</f>
        <v>0</v>
      </c>
      <c r="DN123" s="255">
        <f>IF(OR($C123="Non-Labour",$C123="Labour-related"),IF(Inputs!$DT123=$F$1,Inputs!DN123,Inputs!DN123*'Key assumptions'!$H$118),$F123*N(BH123)*avg_hrs)</f>
        <v>0</v>
      </c>
      <c r="DO123" s="255">
        <f>IF(OR($C123="Non-Labour",$C123="Labour-related"),IF(Inputs!$DT123=$F$1,Inputs!DO123,Inputs!DO123*'Key assumptions'!$H$118),$F123*N(BI123)*avg_hrs)</f>
        <v>0</v>
      </c>
      <c r="DP123" s="255">
        <f>IF(OR($C123="Non-Labour",$C123="Labour-related"),IF(Inputs!$DT123=$F$1,Inputs!DP123,Inputs!DP123*'Key assumptions'!$H$118),$F123*N(BJ123)*avg_hrs)</f>
        <v>0</v>
      </c>
      <c r="DQ123" s="255">
        <f>IF(OR($C123="Non-Labour",$C123="Labour-related"),IF(Inputs!$DT123=$F$1,Inputs!DQ123,Inputs!DQ123*'Key assumptions'!$H$118),$F123*N(BK123)*avg_hrs)</f>
        <v>0</v>
      </c>
      <c r="DR123" s="255">
        <f>IF(OR($C123="Non-Labour",$C123="Labour-related"),IF(Inputs!$DT123=$F$1,Inputs!DR123,Inputs!DR123*'Key assumptions'!$H$118),$F123*N(BL123)*avg_hrs)</f>
        <v>0</v>
      </c>
      <c r="DT123" s="133" t="s">
        <v>213</v>
      </c>
      <c r="DU123" s="304"/>
      <c r="DV123" s="304"/>
      <c r="DW123" s="304"/>
      <c r="DX123" s="304"/>
      <c r="DY123" s="304"/>
      <c r="DZ123" s="304"/>
      <c r="EA123" s="255">
        <v>0</v>
      </c>
      <c r="EB123" s="255">
        <v>0</v>
      </c>
      <c r="EC123" s="255">
        <v>27559.125</v>
      </c>
      <c r="ED123" s="255">
        <f t="shared" si="15"/>
        <v>44094.599999999991</v>
      </c>
      <c r="EE123" s="255">
        <f t="shared" si="15"/>
        <v>0</v>
      </c>
      <c r="EF123" s="255">
        <f t="shared" si="12"/>
        <v>71653.724999999991</v>
      </c>
    </row>
    <row r="124" spans="1:136" x14ac:dyDescent="0.4">
      <c r="A124" s="133" t="str">
        <f>Inputs!A124</f>
        <v>Construction Management</v>
      </c>
      <c r="B124" s="133" t="str">
        <f>Inputs!B124</f>
        <v>N/A</v>
      </c>
      <c r="C124" s="133" t="str">
        <f>Inputs!C124</f>
        <v>Internal Labour</v>
      </c>
      <c r="D124" s="133">
        <f>Inputs!D124</f>
        <v>634998</v>
      </c>
      <c r="E124" s="133" t="str">
        <f>Inputs!E124</f>
        <v>SCADA Officer</v>
      </c>
      <c r="F124" s="290">
        <f>IF(Inputs!DT124=$F$1,Inputs!F124,
IF(Inputs!DT124='Key assumptions'!$E$118,Inputs!F124*'Key assumptions'!$H$118,Inputs!F124*'Key assumptions'!$H$119))</f>
        <v>203.73</v>
      </c>
      <c r="G124" s="290">
        <f>IF(Inputs!DT124=$F$1,Inputs!G124,Inputs!G124*'Key assumptions'!$H$118)</f>
        <v>89.239044008875723</v>
      </c>
      <c r="H124" s="281"/>
      <c r="I124" s="281"/>
      <c r="J124" s="281"/>
      <c r="K124" s="281"/>
      <c r="L124" s="281"/>
      <c r="M124" s="389" t="str">
        <f>Inputs!M124</f>
        <v>[C-i-C]</v>
      </c>
      <c r="N124" s="389" t="str">
        <f>Inputs!N124</f>
        <v>[C-i-C]</v>
      </c>
      <c r="O124" s="389" t="str">
        <f>Inputs!O124</f>
        <v>[C-i-C]</v>
      </c>
      <c r="P124" s="389" t="str">
        <f>Inputs!P124</f>
        <v>[C-i-C]</v>
      </c>
      <c r="Q124" s="389" t="str">
        <f>Inputs!Q124</f>
        <v>[C-i-C]</v>
      </c>
      <c r="R124" s="389" t="str">
        <f>Inputs!R124</f>
        <v>[C-i-C]</v>
      </c>
      <c r="S124" s="389" t="str">
        <f>Inputs!S124</f>
        <v>[C-i-C]</v>
      </c>
      <c r="T124" s="389" t="str">
        <f>Inputs!T124</f>
        <v>[C-i-C]</v>
      </c>
      <c r="U124" s="389" t="str">
        <f>Inputs!U124</f>
        <v>[C-i-C]</v>
      </c>
      <c r="V124" s="389" t="str">
        <f>Inputs!V124</f>
        <v>[C-i-C]</v>
      </c>
      <c r="W124" s="389" t="str">
        <f>Inputs!W124</f>
        <v>[C-i-C]</v>
      </c>
      <c r="X124" s="389" t="str">
        <f>Inputs!X124</f>
        <v>[C-i-C]</v>
      </c>
      <c r="Y124" s="389" t="str">
        <f>Inputs!Y124</f>
        <v>[C-i-C]</v>
      </c>
      <c r="Z124" s="389" t="str">
        <f>Inputs!Z124</f>
        <v>[C-i-C]</v>
      </c>
      <c r="AA124" s="389" t="str">
        <f>Inputs!AA124</f>
        <v>[C-i-C]</v>
      </c>
      <c r="AB124" s="389" t="str">
        <f>Inputs!AB124</f>
        <v>[C-i-C]</v>
      </c>
      <c r="AC124" s="389" t="str">
        <f>Inputs!AC124</f>
        <v>[C-i-C]</v>
      </c>
      <c r="AD124" s="389" t="str">
        <f>Inputs!AD124</f>
        <v>[C-i-C]</v>
      </c>
      <c r="AE124" s="389" t="str">
        <f>Inputs!AE124</f>
        <v>[C-i-C]</v>
      </c>
      <c r="AF124" s="389" t="str">
        <f>Inputs!AF124</f>
        <v>[C-i-C]</v>
      </c>
      <c r="AG124" s="389" t="str">
        <f>Inputs!AG124</f>
        <v>[C-i-C]</v>
      </c>
      <c r="AH124" s="389" t="str">
        <f>Inputs!AH124</f>
        <v>[C-i-C]</v>
      </c>
      <c r="AI124" s="254">
        <f>Inputs!AI124</f>
        <v>0</v>
      </c>
      <c r="AJ124" s="254">
        <f>Inputs!AJ124</f>
        <v>0</v>
      </c>
      <c r="AK124" s="254">
        <f>Inputs!AK124</f>
        <v>0</v>
      </c>
      <c r="AL124" s="254">
        <f>Inputs!AL124</f>
        <v>0</v>
      </c>
      <c r="AM124" s="254">
        <f>Inputs!AM124</f>
        <v>0</v>
      </c>
      <c r="AN124" s="254">
        <f>Inputs!AN124</f>
        <v>0</v>
      </c>
      <c r="AO124" s="254">
        <f>Inputs!AO124</f>
        <v>0.15</v>
      </c>
      <c r="AP124" s="254">
        <f>Inputs!AP124</f>
        <v>0.15</v>
      </c>
      <c r="AQ124" s="254">
        <f>Inputs!AQ124</f>
        <v>0.15</v>
      </c>
      <c r="AR124" s="254">
        <f>Inputs!AR124</f>
        <v>0.25</v>
      </c>
      <c r="AS124" s="254">
        <f>Inputs!AS124</f>
        <v>0.15</v>
      </c>
      <c r="AT124" s="254">
        <f>Inputs!AT124</f>
        <v>0.15</v>
      </c>
      <c r="AU124" s="254">
        <f>Inputs!AU124</f>
        <v>0.15</v>
      </c>
      <c r="AV124" s="254">
        <f>Inputs!AV124</f>
        <v>0.15</v>
      </c>
      <c r="AW124" s="254">
        <f>Inputs!AW124</f>
        <v>0.1</v>
      </c>
      <c r="AX124" s="254">
        <f>Inputs!AX124</f>
        <v>0</v>
      </c>
      <c r="AY124" s="254">
        <f>Inputs!AY124</f>
        <v>0</v>
      </c>
      <c r="AZ124" s="254">
        <f>Inputs!AZ124</f>
        <v>0</v>
      </c>
      <c r="BA124" s="254">
        <f>Inputs!BA124</f>
        <v>0</v>
      </c>
      <c r="BB124" s="254">
        <f>Inputs!BB124</f>
        <v>0</v>
      </c>
      <c r="BC124" s="254">
        <f>Inputs!BC124</f>
        <v>0</v>
      </c>
      <c r="BD124" s="254">
        <f>Inputs!BD124</f>
        <v>0</v>
      </c>
      <c r="BE124" s="254">
        <f>Inputs!BE124</f>
        <v>0</v>
      </c>
      <c r="BF124" s="254">
        <f>Inputs!BF124</f>
        <v>0</v>
      </c>
      <c r="BG124" s="254">
        <f>Inputs!BG124</f>
        <v>0</v>
      </c>
      <c r="BH124" s="254">
        <f>Inputs!BH124</f>
        <v>0</v>
      </c>
      <c r="BI124" s="254">
        <f>Inputs!BI124</f>
        <v>0</v>
      </c>
      <c r="BJ124" s="254">
        <f>Inputs!BJ124</f>
        <v>0</v>
      </c>
      <c r="BK124" s="254">
        <f>Inputs!BK124</f>
        <v>0</v>
      </c>
      <c r="BL124" s="254">
        <f>Inputs!BL124</f>
        <v>0</v>
      </c>
      <c r="BN124" s="255">
        <f>IF(OR($C124="Non-Labour",$C124="Labour-related"),IF(Inputs!$DT124=$F$1,Inputs!BN124,Inputs!BN124*'Key assumptions'!$H$118),$F124*N(H124)*avg_hrs)</f>
        <v>0</v>
      </c>
      <c r="BO124" s="255">
        <f>IF(OR($C124="Non-Labour",$C124="Labour-related"),IF(Inputs!$DT124=$F$1,Inputs!BO124,Inputs!BO124*'Key assumptions'!$H$118),$F124*N(I124)*avg_hrs)</f>
        <v>0</v>
      </c>
      <c r="BP124" s="255">
        <f>IF(OR($C124="Non-Labour",$C124="Labour-related"),IF(Inputs!$DT124=$F$1,Inputs!BP124,Inputs!BP124*'Key assumptions'!$H$118),$F124*N(J124)*avg_hrs)</f>
        <v>0</v>
      </c>
      <c r="BQ124" s="255">
        <f>IF(OR($C124="Non-Labour",$C124="Labour-related"),IF(Inputs!$DT124=$F$1,Inputs!BQ124,Inputs!BQ124*'Key assumptions'!$H$118),$F124*N(K124)*avg_hrs)</f>
        <v>0</v>
      </c>
      <c r="BR124" s="255">
        <f>IF(OR($C124="Non-Labour",$C124="Labour-related"),IF(Inputs!$DT124=$F$1,Inputs!BR124,Inputs!BR124*'Key assumptions'!$H$118),$F124*N(L124)*avg_hrs)</f>
        <v>0</v>
      </c>
      <c r="BS124" s="390" t="s">
        <v>411</v>
      </c>
      <c r="BT124" s="390" t="s">
        <v>411</v>
      </c>
      <c r="BU124" s="390" t="s">
        <v>411</v>
      </c>
      <c r="BV124" s="390" t="s">
        <v>411</v>
      </c>
      <c r="BW124" s="390" t="s">
        <v>411</v>
      </c>
      <c r="BX124" s="390" t="s">
        <v>411</v>
      </c>
      <c r="BY124" s="390" t="s">
        <v>411</v>
      </c>
      <c r="BZ124" s="390" t="s">
        <v>411</v>
      </c>
      <c r="CA124" s="390" t="s">
        <v>411</v>
      </c>
      <c r="CB124" s="390" t="s">
        <v>411</v>
      </c>
      <c r="CC124" s="390" t="s">
        <v>411</v>
      </c>
      <c r="CD124" s="390" t="s">
        <v>411</v>
      </c>
      <c r="CE124" s="390" t="s">
        <v>411</v>
      </c>
      <c r="CF124" s="390" t="s">
        <v>411</v>
      </c>
      <c r="CG124" s="390" t="s">
        <v>411</v>
      </c>
      <c r="CH124" s="390" t="s">
        <v>411</v>
      </c>
      <c r="CI124" s="390" t="s">
        <v>411</v>
      </c>
      <c r="CJ124" s="390" t="s">
        <v>411</v>
      </c>
      <c r="CK124" s="390" t="s">
        <v>411</v>
      </c>
      <c r="CL124" s="390" t="s">
        <v>411</v>
      </c>
      <c r="CM124" s="390" t="s">
        <v>411</v>
      </c>
      <c r="CN124" s="390" t="s">
        <v>411</v>
      </c>
      <c r="CO124" s="255">
        <f>IF(OR($C124="Non-Labour",$C124="Labour-related"),IF(Inputs!$DT124=$F$1,Inputs!CO124,Inputs!CO124*'Key assumptions'!$H$118),$F124*N(AI124)*avg_hrs)</f>
        <v>0</v>
      </c>
      <c r="CP124" s="255">
        <f>IF(OR($C124="Non-Labour",$C124="Labour-related"),IF(Inputs!$DT124=$F$1,Inputs!CP124,Inputs!CP124*'Key assumptions'!$H$118),$F124*N(AJ124)*avg_hrs)</f>
        <v>0</v>
      </c>
      <c r="CQ124" s="255">
        <f>IF(OR($C124="Non-Labour",$C124="Labour-related"),IF(Inputs!$DT124=$F$1,Inputs!CQ124,Inputs!CQ124*'Key assumptions'!$H$118),$F124*N(AK124)*avg_hrs)</f>
        <v>0</v>
      </c>
      <c r="CR124" s="255">
        <f>IF(OR($C124="Non-Labour",$C124="Labour-related"),IF(Inputs!$DT124=$F$1,Inputs!CR124,Inputs!CR124*'Key assumptions'!$H$118),$F124*N(AL124)*avg_hrs)</f>
        <v>0</v>
      </c>
      <c r="CS124" s="255">
        <f>IF(OR($C124="Non-Labour",$C124="Labour-related"),IF(Inputs!$DT124=$F$1,Inputs!CS124,Inputs!CS124*'Key assumptions'!$H$118),$F124*N(AM124)*avg_hrs)</f>
        <v>0</v>
      </c>
      <c r="CT124" s="255">
        <f>IF(OR($C124="Non-Labour",$C124="Labour-related"),IF(Inputs!$DT124=$F$1,Inputs!CT124,Inputs!CT124*'Key assumptions'!$H$118),$F124*N(AN124)*avg_hrs)</f>
        <v>0</v>
      </c>
      <c r="CU124" s="255">
        <f>IF(OR($C124="Non-Labour",$C124="Labour-related"),IF(Inputs!$DT124=$F$1,Inputs!CU124,Inputs!CU124*'Key assumptions'!$H$118),$F124*N(AO124)*avg_hrs)</f>
        <v>4583.9249999999993</v>
      </c>
      <c r="CV124" s="255">
        <f>IF(OR($C124="Non-Labour",$C124="Labour-related"),IF(Inputs!$DT124=$F$1,Inputs!CV124,Inputs!CV124*'Key assumptions'!$H$118),$F124*N(AP124)*avg_hrs)</f>
        <v>4583.9249999999993</v>
      </c>
      <c r="CW124" s="255">
        <f>IF(OR($C124="Non-Labour",$C124="Labour-related"),IF(Inputs!$DT124=$F$1,Inputs!CW124,Inputs!CW124*'Key assumptions'!$H$118),$F124*N(AQ124)*avg_hrs)</f>
        <v>4583.9249999999993</v>
      </c>
      <c r="CX124" s="255">
        <f>IF(OR($C124="Non-Labour",$C124="Labour-related"),IF(Inputs!$DT124=$F$1,Inputs!CX124,Inputs!CX124*'Key assumptions'!$H$118),$F124*N(AR124)*avg_hrs)</f>
        <v>7639.875</v>
      </c>
      <c r="CY124" s="255">
        <f>IF(OR($C124="Non-Labour",$C124="Labour-related"),IF(Inputs!$DT124=$F$1,Inputs!CY124,Inputs!CY124*'Key assumptions'!$H$118),$F124*N(AS124)*avg_hrs)</f>
        <v>4583.9249999999993</v>
      </c>
      <c r="CZ124" s="255">
        <f>IF(OR($C124="Non-Labour",$C124="Labour-related"),IF(Inputs!$DT124=$F$1,Inputs!CZ124,Inputs!CZ124*'Key assumptions'!$H$118),$F124*N(AT124)*avg_hrs)</f>
        <v>4583.9249999999993</v>
      </c>
      <c r="DA124" s="255">
        <f>IF(OR($C124="Non-Labour",$C124="Labour-related"),IF(Inputs!$DT124=$F$1,Inputs!DA124,Inputs!DA124*'Key assumptions'!$H$118),$F124*N(AU124)*avg_hrs)</f>
        <v>4583.9249999999993</v>
      </c>
      <c r="DB124" s="255">
        <f>IF(OR($C124="Non-Labour",$C124="Labour-related"),IF(Inputs!$DT124=$F$1,Inputs!DB124,Inputs!DB124*'Key assumptions'!$H$118),$F124*N(AV124)*avg_hrs)</f>
        <v>4583.9249999999993</v>
      </c>
      <c r="DC124" s="255">
        <f>IF(OR($C124="Non-Labour",$C124="Labour-related"),IF(Inputs!$DT124=$F$1,Inputs!DC124,Inputs!DC124*'Key assumptions'!$H$118),$F124*N(AW124)*avg_hrs)</f>
        <v>3055.9500000000003</v>
      </c>
      <c r="DD124" s="255">
        <f>IF(OR($C124="Non-Labour",$C124="Labour-related"),IF(Inputs!$DT124=$F$1,Inputs!DD124,Inputs!DD124*'Key assumptions'!$H$118),$F124*N(AX124)*avg_hrs)</f>
        <v>0</v>
      </c>
      <c r="DE124" s="255">
        <f>IF(OR($C124="Non-Labour",$C124="Labour-related"),IF(Inputs!$DT124=$F$1,Inputs!DE124,Inputs!DE124*'Key assumptions'!$H$118),$F124*N(AY124)*avg_hrs)</f>
        <v>0</v>
      </c>
      <c r="DF124" s="255">
        <f>IF(OR($C124="Non-Labour",$C124="Labour-related"),IF(Inputs!$DT124=$F$1,Inputs!DF124,Inputs!DF124*'Key assumptions'!$H$118),$F124*N(AZ124)*avg_hrs)</f>
        <v>0</v>
      </c>
      <c r="DG124" s="255">
        <f>IF(OR($C124="Non-Labour",$C124="Labour-related"),IF(Inputs!$DT124=$F$1,Inputs!DG124,Inputs!DG124*'Key assumptions'!$H$118),$F124*N(BA124)*avg_hrs)</f>
        <v>0</v>
      </c>
      <c r="DH124" s="255">
        <f>IF(OR($C124="Non-Labour",$C124="Labour-related"),IF(Inputs!$DT124=$F$1,Inputs!DH124,Inputs!DH124*'Key assumptions'!$H$118),$F124*N(BB124)*avg_hrs)</f>
        <v>0</v>
      </c>
      <c r="DI124" s="255">
        <f>IF(OR($C124="Non-Labour",$C124="Labour-related"),IF(Inputs!$DT124=$F$1,Inputs!DI124,Inputs!DI124*'Key assumptions'!$H$118),$F124*N(BC124)*avg_hrs)</f>
        <v>0</v>
      </c>
      <c r="DJ124" s="255">
        <f>IF(OR($C124="Non-Labour",$C124="Labour-related"),IF(Inputs!$DT124=$F$1,Inputs!DJ124,Inputs!DJ124*'Key assumptions'!$H$118),$F124*N(BD124)*avg_hrs)</f>
        <v>0</v>
      </c>
      <c r="DK124" s="255">
        <f>IF(OR($C124="Non-Labour",$C124="Labour-related"),IF(Inputs!$DT124=$F$1,Inputs!DK124,Inputs!DK124*'Key assumptions'!$H$118),$F124*N(BE124)*avg_hrs)</f>
        <v>0</v>
      </c>
      <c r="DL124" s="255">
        <f>IF(OR($C124="Non-Labour",$C124="Labour-related"),IF(Inputs!$DT124=$F$1,Inputs!DL124,Inputs!DL124*'Key assumptions'!$H$118),$F124*N(BF124)*avg_hrs)</f>
        <v>0</v>
      </c>
      <c r="DM124" s="255">
        <f>IF(OR($C124="Non-Labour",$C124="Labour-related"),IF(Inputs!$DT124=$F$1,Inputs!DM124,Inputs!DM124*'Key assumptions'!$H$118),$F124*N(BG124)*avg_hrs)</f>
        <v>0</v>
      </c>
      <c r="DN124" s="255">
        <f>IF(OR($C124="Non-Labour",$C124="Labour-related"),IF(Inputs!$DT124=$F$1,Inputs!DN124,Inputs!DN124*'Key assumptions'!$H$118),$F124*N(BH124)*avg_hrs)</f>
        <v>0</v>
      </c>
      <c r="DO124" s="255">
        <f>IF(OR($C124="Non-Labour",$C124="Labour-related"),IF(Inputs!$DT124=$F$1,Inputs!DO124,Inputs!DO124*'Key assumptions'!$H$118),$F124*N(BI124)*avg_hrs)</f>
        <v>0</v>
      </c>
      <c r="DP124" s="255">
        <f>IF(OR($C124="Non-Labour",$C124="Labour-related"),IF(Inputs!$DT124=$F$1,Inputs!DP124,Inputs!DP124*'Key assumptions'!$H$118),$F124*N(BJ124)*avg_hrs)</f>
        <v>0</v>
      </c>
      <c r="DQ124" s="255">
        <f>IF(OR($C124="Non-Labour",$C124="Labour-related"),IF(Inputs!$DT124=$F$1,Inputs!DQ124,Inputs!DQ124*'Key assumptions'!$H$118),$F124*N(BK124)*avg_hrs)</f>
        <v>0</v>
      </c>
      <c r="DR124" s="255">
        <f>IF(OR($C124="Non-Labour",$C124="Labour-related"),IF(Inputs!$DT124=$F$1,Inputs!DR124,Inputs!DR124*'Key assumptions'!$H$118),$F124*N(BL124)*avg_hrs)</f>
        <v>0</v>
      </c>
      <c r="DT124" s="133" t="s">
        <v>213</v>
      </c>
      <c r="DU124" s="304"/>
      <c r="DV124" s="304"/>
      <c r="DW124" s="304"/>
      <c r="DX124" s="304"/>
      <c r="DY124" s="304"/>
      <c r="DZ124" s="304"/>
      <c r="EA124" s="255">
        <v>0</v>
      </c>
      <c r="EB124" s="255">
        <v>0</v>
      </c>
      <c r="EC124" s="255">
        <v>0</v>
      </c>
      <c r="ED124" s="255">
        <f t="shared" si="15"/>
        <v>42783.299999999988</v>
      </c>
      <c r="EE124" s="255">
        <f t="shared" si="15"/>
        <v>0</v>
      </c>
      <c r="EF124" s="255">
        <f t="shared" si="12"/>
        <v>42783.299999999988</v>
      </c>
    </row>
    <row r="125" spans="1:136" x14ac:dyDescent="0.4">
      <c r="A125" s="133" t="str">
        <f>Inputs!A125</f>
        <v>Project Development</v>
      </c>
      <c r="B125" s="133" t="str">
        <f>Inputs!B125</f>
        <v>N/A</v>
      </c>
      <c r="C125" s="133" t="str">
        <f>Inputs!C125</f>
        <v>Internal Labour</v>
      </c>
      <c r="D125" s="133">
        <f>Inputs!D125</f>
        <v>634998</v>
      </c>
      <c r="E125" s="133" t="str">
        <f>Inputs!E125</f>
        <v>Senior Design TL</v>
      </c>
      <c r="F125" s="290">
        <f>IF(Inputs!DT125=$F$1,Inputs!F125,
IF(Inputs!DT125='Key assumptions'!$E$118,Inputs!F125*'Key assumptions'!$H$118,Inputs!F125*'Key assumptions'!$H$119))</f>
        <v>269.89999999999998</v>
      </c>
      <c r="G125" s="290">
        <f>IF(Inputs!DT125=$F$1,Inputs!G125,Inputs!G125*'Key assumptions'!$H$118)</f>
        <v>120.6</v>
      </c>
      <c r="H125" s="281"/>
      <c r="I125" s="281"/>
      <c r="J125" s="281"/>
      <c r="K125" s="281"/>
      <c r="L125" s="281"/>
      <c r="M125" s="389" t="str">
        <f>Inputs!M125</f>
        <v>[C-i-C]</v>
      </c>
      <c r="N125" s="389" t="str">
        <f>Inputs!N125</f>
        <v>[C-i-C]</v>
      </c>
      <c r="O125" s="389" t="str">
        <f>Inputs!O125</f>
        <v>[C-i-C]</v>
      </c>
      <c r="P125" s="389" t="str">
        <f>Inputs!P125</f>
        <v>[C-i-C]</v>
      </c>
      <c r="Q125" s="389" t="str">
        <f>Inputs!Q125</f>
        <v>[C-i-C]</v>
      </c>
      <c r="R125" s="389" t="str">
        <f>Inputs!R125</f>
        <v>[C-i-C]</v>
      </c>
      <c r="S125" s="389" t="str">
        <f>Inputs!S125</f>
        <v>[C-i-C]</v>
      </c>
      <c r="T125" s="389" t="str">
        <f>Inputs!T125</f>
        <v>[C-i-C]</v>
      </c>
      <c r="U125" s="389" t="str">
        <f>Inputs!U125</f>
        <v>[C-i-C]</v>
      </c>
      <c r="V125" s="389" t="str">
        <f>Inputs!V125</f>
        <v>[C-i-C]</v>
      </c>
      <c r="W125" s="389" t="str">
        <f>Inputs!W125</f>
        <v>[C-i-C]</v>
      </c>
      <c r="X125" s="389" t="str">
        <f>Inputs!X125</f>
        <v>[C-i-C]</v>
      </c>
      <c r="Y125" s="389" t="str">
        <f>Inputs!Y125</f>
        <v>[C-i-C]</v>
      </c>
      <c r="Z125" s="389" t="str">
        <f>Inputs!Z125</f>
        <v>[C-i-C]</v>
      </c>
      <c r="AA125" s="389" t="str">
        <f>Inputs!AA125</f>
        <v>[C-i-C]</v>
      </c>
      <c r="AB125" s="389" t="str">
        <f>Inputs!AB125</f>
        <v>[C-i-C]</v>
      </c>
      <c r="AC125" s="389" t="str">
        <f>Inputs!AC125</f>
        <v>[C-i-C]</v>
      </c>
      <c r="AD125" s="389" t="str">
        <f>Inputs!AD125</f>
        <v>[C-i-C]</v>
      </c>
      <c r="AE125" s="389" t="str">
        <f>Inputs!AE125</f>
        <v>[C-i-C]</v>
      </c>
      <c r="AF125" s="389" t="str">
        <f>Inputs!AF125</f>
        <v>[C-i-C]</v>
      </c>
      <c r="AG125" s="389" t="str">
        <f>Inputs!AG125</f>
        <v>[C-i-C]</v>
      </c>
      <c r="AH125" s="389" t="str">
        <f>Inputs!AH125</f>
        <v>[C-i-C]</v>
      </c>
      <c r="AI125" s="254">
        <f>Inputs!AI125</f>
        <v>0</v>
      </c>
      <c r="AJ125" s="254">
        <f>Inputs!AJ125</f>
        <v>0.35</v>
      </c>
      <c r="AK125" s="254">
        <f>Inputs!AK125</f>
        <v>0.35</v>
      </c>
      <c r="AL125" s="254">
        <f>Inputs!AL125</f>
        <v>0.35</v>
      </c>
      <c r="AM125" s="254">
        <f>Inputs!AM125</f>
        <v>0.35</v>
      </c>
      <c r="AN125" s="254">
        <f>Inputs!AN125</f>
        <v>0.35</v>
      </c>
      <c r="AO125" s="254">
        <f>Inputs!AO125</f>
        <v>0.35</v>
      </c>
      <c r="AP125" s="254">
        <f>Inputs!AP125</f>
        <v>0.35</v>
      </c>
      <c r="AQ125" s="254">
        <f>Inputs!AQ125</f>
        <v>0.35</v>
      </c>
      <c r="AR125" s="254">
        <f>Inputs!AR125</f>
        <v>0.35</v>
      </c>
      <c r="AS125" s="254">
        <f>Inputs!AS125</f>
        <v>0.35</v>
      </c>
      <c r="AT125" s="254">
        <f>Inputs!AT125</f>
        <v>0.35</v>
      </c>
      <c r="AU125" s="254">
        <f>Inputs!AU125</f>
        <v>0.35</v>
      </c>
      <c r="AV125" s="254">
        <f>Inputs!AV125</f>
        <v>0.35</v>
      </c>
      <c r="AW125" s="254">
        <f>Inputs!AW125</f>
        <v>0</v>
      </c>
      <c r="AX125" s="254">
        <f>Inputs!AX125</f>
        <v>0</v>
      </c>
      <c r="AY125" s="254">
        <f>Inputs!AY125</f>
        <v>0</v>
      </c>
      <c r="AZ125" s="254">
        <f>Inputs!AZ125</f>
        <v>0</v>
      </c>
      <c r="BA125" s="254">
        <f>Inputs!BA125</f>
        <v>0</v>
      </c>
      <c r="BB125" s="254">
        <f>Inputs!BB125</f>
        <v>0</v>
      </c>
      <c r="BC125" s="254">
        <f>Inputs!BC125</f>
        <v>0</v>
      </c>
      <c r="BD125" s="254">
        <f>Inputs!BD125</f>
        <v>0</v>
      </c>
      <c r="BE125" s="254">
        <f>Inputs!BE125</f>
        <v>0</v>
      </c>
      <c r="BF125" s="254">
        <f>Inputs!BF125</f>
        <v>0</v>
      </c>
      <c r="BG125" s="254">
        <f>Inputs!BG125</f>
        <v>0</v>
      </c>
      <c r="BH125" s="254">
        <f>Inputs!BH125</f>
        <v>0</v>
      </c>
      <c r="BI125" s="254">
        <f>Inputs!BI125</f>
        <v>0</v>
      </c>
      <c r="BJ125" s="254">
        <f>Inputs!BJ125</f>
        <v>0</v>
      </c>
      <c r="BK125" s="254">
        <f>Inputs!BK125</f>
        <v>0</v>
      </c>
      <c r="BL125" s="254">
        <f>Inputs!BL125</f>
        <v>0</v>
      </c>
      <c r="BN125" s="255">
        <f>IF(OR($C125="Non-Labour",$C125="Labour-related"),IF(Inputs!$DT125=$F$1,Inputs!BN125,Inputs!BN125*'Key assumptions'!$H$118),$F125*N(H125)*avg_hrs)</f>
        <v>0</v>
      </c>
      <c r="BO125" s="255">
        <f>IF(OR($C125="Non-Labour",$C125="Labour-related"),IF(Inputs!$DT125=$F$1,Inputs!BO125,Inputs!BO125*'Key assumptions'!$H$118),$F125*N(I125)*avg_hrs)</f>
        <v>0</v>
      </c>
      <c r="BP125" s="255">
        <f>IF(OR($C125="Non-Labour",$C125="Labour-related"),IF(Inputs!$DT125=$F$1,Inputs!BP125,Inputs!BP125*'Key assumptions'!$H$118),$F125*N(J125)*avg_hrs)</f>
        <v>0</v>
      </c>
      <c r="BQ125" s="255">
        <f>IF(OR($C125="Non-Labour",$C125="Labour-related"),IF(Inputs!$DT125=$F$1,Inputs!BQ125,Inputs!BQ125*'Key assumptions'!$H$118),$F125*N(K125)*avg_hrs)</f>
        <v>0</v>
      </c>
      <c r="BR125" s="255">
        <f>IF(OR($C125="Non-Labour",$C125="Labour-related"),IF(Inputs!$DT125=$F$1,Inputs!BR125,Inputs!BR125*'Key assumptions'!$H$118),$F125*N(L125)*avg_hrs)</f>
        <v>0</v>
      </c>
      <c r="BS125" s="390" t="s">
        <v>411</v>
      </c>
      <c r="BT125" s="390" t="s">
        <v>411</v>
      </c>
      <c r="BU125" s="390" t="s">
        <v>411</v>
      </c>
      <c r="BV125" s="390" t="s">
        <v>411</v>
      </c>
      <c r="BW125" s="390" t="s">
        <v>411</v>
      </c>
      <c r="BX125" s="390" t="s">
        <v>411</v>
      </c>
      <c r="BY125" s="390" t="s">
        <v>411</v>
      </c>
      <c r="BZ125" s="390" t="s">
        <v>411</v>
      </c>
      <c r="CA125" s="390" t="s">
        <v>411</v>
      </c>
      <c r="CB125" s="390" t="s">
        <v>411</v>
      </c>
      <c r="CC125" s="390" t="s">
        <v>411</v>
      </c>
      <c r="CD125" s="390" t="s">
        <v>411</v>
      </c>
      <c r="CE125" s="390" t="s">
        <v>411</v>
      </c>
      <c r="CF125" s="390" t="s">
        <v>411</v>
      </c>
      <c r="CG125" s="390" t="s">
        <v>411</v>
      </c>
      <c r="CH125" s="390" t="s">
        <v>411</v>
      </c>
      <c r="CI125" s="390" t="s">
        <v>411</v>
      </c>
      <c r="CJ125" s="390" t="s">
        <v>411</v>
      </c>
      <c r="CK125" s="390" t="s">
        <v>411</v>
      </c>
      <c r="CL125" s="390" t="s">
        <v>411</v>
      </c>
      <c r="CM125" s="390" t="s">
        <v>411</v>
      </c>
      <c r="CN125" s="390" t="s">
        <v>411</v>
      </c>
      <c r="CO125" s="255">
        <f>IF(OR($C125="Non-Labour",$C125="Labour-related"),IF(Inputs!$DT125=$F$1,Inputs!CO125,Inputs!CO125*'Key assumptions'!$H$118),$F125*N(AI125)*avg_hrs)</f>
        <v>0</v>
      </c>
      <c r="CP125" s="255">
        <f>IF(OR($C125="Non-Labour",$C125="Labour-related"),IF(Inputs!$DT125=$F$1,Inputs!CP125,Inputs!CP125*'Key assumptions'!$H$118),$F125*N(AJ125)*avg_hrs)</f>
        <v>14169.749999999998</v>
      </c>
      <c r="CQ125" s="255">
        <f>IF(OR($C125="Non-Labour",$C125="Labour-related"),IF(Inputs!$DT125=$F$1,Inputs!CQ125,Inputs!CQ125*'Key assumptions'!$H$118),$F125*N(AK125)*avg_hrs)</f>
        <v>14169.749999999998</v>
      </c>
      <c r="CR125" s="255">
        <f>IF(OR($C125="Non-Labour",$C125="Labour-related"),IF(Inputs!$DT125=$F$1,Inputs!CR125,Inputs!CR125*'Key assumptions'!$H$118),$F125*N(AL125)*avg_hrs)</f>
        <v>14169.749999999998</v>
      </c>
      <c r="CS125" s="255">
        <f>IF(OR($C125="Non-Labour",$C125="Labour-related"),IF(Inputs!$DT125=$F$1,Inputs!CS125,Inputs!CS125*'Key assumptions'!$H$118),$F125*N(AM125)*avg_hrs)</f>
        <v>14169.749999999998</v>
      </c>
      <c r="CT125" s="255">
        <f>IF(OR($C125="Non-Labour",$C125="Labour-related"),IF(Inputs!$DT125=$F$1,Inputs!CT125,Inputs!CT125*'Key assumptions'!$H$118),$F125*N(AN125)*avg_hrs)</f>
        <v>14169.749999999998</v>
      </c>
      <c r="CU125" s="255">
        <f>IF(OR($C125="Non-Labour",$C125="Labour-related"),IF(Inputs!$DT125=$F$1,Inputs!CU125,Inputs!CU125*'Key assumptions'!$H$118),$F125*N(AO125)*avg_hrs)</f>
        <v>14169.749999999998</v>
      </c>
      <c r="CV125" s="255">
        <f>IF(OR($C125="Non-Labour",$C125="Labour-related"),IF(Inputs!$DT125=$F$1,Inputs!CV125,Inputs!CV125*'Key assumptions'!$H$118),$F125*N(AP125)*avg_hrs)</f>
        <v>14169.749999999998</v>
      </c>
      <c r="CW125" s="255">
        <f>IF(OR($C125="Non-Labour",$C125="Labour-related"),IF(Inputs!$DT125=$F$1,Inputs!CW125,Inputs!CW125*'Key assumptions'!$H$118),$F125*N(AQ125)*avg_hrs)</f>
        <v>14169.749999999998</v>
      </c>
      <c r="CX125" s="255">
        <f>IF(OR($C125="Non-Labour",$C125="Labour-related"),IF(Inputs!$DT125=$F$1,Inputs!CX125,Inputs!CX125*'Key assumptions'!$H$118),$F125*N(AR125)*avg_hrs)</f>
        <v>14169.749999999998</v>
      </c>
      <c r="CY125" s="255">
        <f>IF(OR($C125="Non-Labour",$C125="Labour-related"),IF(Inputs!$DT125=$F$1,Inputs!CY125,Inputs!CY125*'Key assumptions'!$H$118),$F125*N(AS125)*avg_hrs)</f>
        <v>14169.749999999998</v>
      </c>
      <c r="CZ125" s="255">
        <f>IF(OR($C125="Non-Labour",$C125="Labour-related"),IF(Inputs!$DT125=$F$1,Inputs!CZ125,Inputs!CZ125*'Key assumptions'!$H$118),$F125*N(AT125)*avg_hrs)</f>
        <v>14169.749999999998</v>
      </c>
      <c r="DA125" s="255">
        <f>IF(OR($C125="Non-Labour",$C125="Labour-related"),IF(Inputs!$DT125=$F$1,Inputs!DA125,Inputs!DA125*'Key assumptions'!$H$118),$F125*N(AU125)*avg_hrs)</f>
        <v>14169.749999999998</v>
      </c>
      <c r="DB125" s="255">
        <f>IF(OR($C125="Non-Labour",$C125="Labour-related"),IF(Inputs!$DT125=$F$1,Inputs!DB125,Inputs!DB125*'Key assumptions'!$H$118),$F125*N(AV125)*avg_hrs)</f>
        <v>14169.749999999998</v>
      </c>
      <c r="DC125" s="255">
        <f>IF(OR($C125="Non-Labour",$C125="Labour-related"),IF(Inputs!$DT125=$F$1,Inputs!DC125,Inputs!DC125*'Key assumptions'!$H$118),$F125*N(AW125)*avg_hrs)</f>
        <v>0</v>
      </c>
      <c r="DD125" s="255">
        <f>IF(OR($C125="Non-Labour",$C125="Labour-related"),IF(Inputs!$DT125=$F$1,Inputs!DD125,Inputs!DD125*'Key assumptions'!$H$118),$F125*N(AX125)*avg_hrs)</f>
        <v>0</v>
      </c>
      <c r="DE125" s="255">
        <f>IF(OR($C125="Non-Labour",$C125="Labour-related"),IF(Inputs!$DT125=$F$1,Inputs!DE125,Inputs!DE125*'Key assumptions'!$H$118),$F125*N(AY125)*avg_hrs)</f>
        <v>0</v>
      </c>
      <c r="DF125" s="255">
        <f>IF(OR($C125="Non-Labour",$C125="Labour-related"),IF(Inputs!$DT125=$F$1,Inputs!DF125,Inputs!DF125*'Key assumptions'!$H$118),$F125*N(AZ125)*avg_hrs)</f>
        <v>0</v>
      </c>
      <c r="DG125" s="255">
        <f>IF(OR($C125="Non-Labour",$C125="Labour-related"),IF(Inputs!$DT125=$F$1,Inputs!DG125,Inputs!DG125*'Key assumptions'!$H$118),$F125*N(BA125)*avg_hrs)</f>
        <v>0</v>
      </c>
      <c r="DH125" s="255">
        <f>IF(OR($C125="Non-Labour",$C125="Labour-related"),IF(Inputs!$DT125=$F$1,Inputs!DH125,Inputs!DH125*'Key assumptions'!$H$118),$F125*N(BB125)*avg_hrs)</f>
        <v>0</v>
      </c>
      <c r="DI125" s="255">
        <f>IF(OR($C125="Non-Labour",$C125="Labour-related"),IF(Inputs!$DT125=$F$1,Inputs!DI125,Inputs!DI125*'Key assumptions'!$H$118),$F125*N(BC125)*avg_hrs)</f>
        <v>0</v>
      </c>
      <c r="DJ125" s="255">
        <f>IF(OR($C125="Non-Labour",$C125="Labour-related"),IF(Inputs!$DT125=$F$1,Inputs!DJ125,Inputs!DJ125*'Key assumptions'!$H$118),$F125*N(BD125)*avg_hrs)</f>
        <v>0</v>
      </c>
      <c r="DK125" s="255">
        <f>IF(OR($C125="Non-Labour",$C125="Labour-related"),IF(Inputs!$DT125=$F$1,Inputs!DK125,Inputs!DK125*'Key assumptions'!$H$118),$F125*N(BE125)*avg_hrs)</f>
        <v>0</v>
      </c>
      <c r="DL125" s="255">
        <f>IF(OR($C125="Non-Labour",$C125="Labour-related"),IF(Inputs!$DT125=$F$1,Inputs!DL125,Inputs!DL125*'Key assumptions'!$H$118),$F125*N(BF125)*avg_hrs)</f>
        <v>0</v>
      </c>
      <c r="DM125" s="255">
        <f>IF(OR($C125="Non-Labour",$C125="Labour-related"),IF(Inputs!$DT125=$F$1,Inputs!DM125,Inputs!DM125*'Key assumptions'!$H$118),$F125*N(BG125)*avg_hrs)</f>
        <v>0</v>
      </c>
      <c r="DN125" s="255">
        <f>IF(OR($C125="Non-Labour",$C125="Labour-related"),IF(Inputs!$DT125=$F$1,Inputs!DN125,Inputs!DN125*'Key assumptions'!$H$118),$F125*N(BH125)*avg_hrs)</f>
        <v>0</v>
      </c>
      <c r="DO125" s="255">
        <f>IF(OR($C125="Non-Labour",$C125="Labour-related"),IF(Inputs!$DT125=$F$1,Inputs!DO125,Inputs!DO125*'Key assumptions'!$H$118),$F125*N(BI125)*avg_hrs)</f>
        <v>0</v>
      </c>
      <c r="DP125" s="255">
        <f>IF(OR($C125="Non-Labour",$C125="Labour-related"),IF(Inputs!$DT125=$F$1,Inputs!DP125,Inputs!DP125*'Key assumptions'!$H$118),$F125*N(BJ125)*avg_hrs)</f>
        <v>0</v>
      </c>
      <c r="DQ125" s="255">
        <f>IF(OR($C125="Non-Labour",$C125="Labour-related"),IF(Inputs!$DT125=$F$1,Inputs!DQ125,Inputs!DQ125*'Key assumptions'!$H$118),$F125*N(BK125)*avg_hrs)</f>
        <v>0</v>
      </c>
      <c r="DR125" s="255">
        <f>IF(OR($C125="Non-Labour",$C125="Labour-related"),IF(Inputs!$DT125=$F$1,Inputs!DR125,Inputs!DR125*'Key assumptions'!$H$118),$F125*N(BL125)*avg_hrs)</f>
        <v>0</v>
      </c>
      <c r="DT125" s="133" t="s">
        <v>213</v>
      </c>
      <c r="DU125" s="304"/>
      <c r="DV125" s="304"/>
      <c r="DW125" s="304"/>
      <c r="DX125" s="304"/>
      <c r="DY125" s="304"/>
      <c r="DZ125" s="304"/>
      <c r="EA125" s="255">
        <v>0</v>
      </c>
      <c r="EB125" s="255">
        <v>0</v>
      </c>
      <c r="EC125" s="255">
        <v>70848.749999999985</v>
      </c>
      <c r="ED125" s="255">
        <f t="shared" si="15"/>
        <v>113357.99999999999</v>
      </c>
      <c r="EE125" s="255">
        <f t="shared" si="15"/>
        <v>0</v>
      </c>
      <c r="EF125" s="255">
        <f t="shared" si="12"/>
        <v>184206.74999999997</v>
      </c>
    </row>
    <row r="126" spans="1:136" x14ac:dyDescent="0.4">
      <c r="A126" s="133" t="str">
        <f>Inputs!A126</f>
        <v>Project Development</v>
      </c>
      <c r="B126" s="133" t="str">
        <f>Inputs!B126</f>
        <v>N/A</v>
      </c>
      <c r="C126" s="133" t="str">
        <f>Inputs!C126</f>
        <v>Internal Labour</v>
      </c>
      <c r="D126" s="133">
        <f>Inputs!D126</f>
        <v>634998</v>
      </c>
      <c r="E126" s="133" t="str">
        <f>Inputs!E126</f>
        <v>Design - Control</v>
      </c>
      <c r="F126" s="290">
        <f>IF(Inputs!DT126=$F$1,Inputs!F126,
IF(Inputs!DT126='Key assumptions'!$E$118,Inputs!F126*'Key assumptions'!$H$118,Inputs!F126*'Key assumptions'!$H$119))</f>
        <v>211.36</v>
      </c>
      <c r="G126" s="290">
        <f>IF(Inputs!DT126=$F$1,Inputs!G126,Inputs!G126*'Key assumptions'!$H$118)</f>
        <v>92.578984837278099</v>
      </c>
      <c r="H126" s="281"/>
      <c r="I126" s="281"/>
      <c r="J126" s="281"/>
      <c r="K126" s="281"/>
      <c r="L126" s="281"/>
      <c r="M126" s="389" t="str">
        <f>Inputs!M126</f>
        <v>[C-i-C]</v>
      </c>
      <c r="N126" s="389" t="str">
        <f>Inputs!N126</f>
        <v>[C-i-C]</v>
      </c>
      <c r="O126" s="389" t="str">
        <f>Inputs!O126</f>
        <v>[C-i-C]</v>
      </c>
      <c r="P126" s="389" t="str">
        <f>Inputs!P126</f>
        <v>[C-i-C]</v>
      </c>
      <c r="Q126" s="389" t="str">
        <f>Inputs!Q126</f>
        <v>[C-i-C]</v>
      </c>
      <c r="R126" s="389" t="str">
        <f>Inputs!R126</f>
        <v>[C-i-C]</v>
      </c>
      <c r="S126" s="389" t="str">
        <f>Inputs!S126</f>
        <v>[C-i-C]</v>
      </c>
      <c r="T126" s="389" t="str">
        <f>Inputs!T126</f>
        <v>[C-i-C]</v>
      </c>
      <c r="U126" s="389" t="str">
        <f>Inputs!U126</f>
        <v>[C-i-C]</v>
      </c>
      <c r="V126" s="389" t="str">
        <f>Inputs!V126</f>
        <v>[C-i-C]</v>
      </c>
      <c r="W126" s="389" t="str">
        <f>Inputs!W126</f>
        <v>[C-i-C]</v>
      </c>
      <c r="X126" s="389" t="str">
        <f>Inputs!X126</f>
        <v>[C-i-C]</v>
      </c>
      <c r="Y126" s="389" t="str">
        <f>Inputs!Y126</f>
        <v>[C-i-C]</v>
      </c>
      <c r="Z126" s="389" t="str">
        <f>Inputs!Z126</f>
        <v>[C-i-C]</v>
      </c>
      <c r="AA126" s="389" t="str">
        <f>Inputs!AA126</f>
        <v>[C-i-C]</v>
      </c>
      <c r="AB126" s="389" t="str">
        <f>Inputs!AB126</f>
        <v>[C-i-C]</v>
      </c>
      <c r="AC126" s="389" t="str">
        <f>Inputs!AC126</f>
        <v>[C-i-C]</v>
      </c>
      <c r="AD126" s="389" t="str">
        <f>Inputs!AD126</f>
        <v>[C-i-C]</v>
      </c>
      <c r="AE126" s="389" t="str">
        <f>Inputs!AE126</f>
        <v>[C-i-C]</v>
      </c>
      <c r="AF126" s="389" t="str">
        <f>Inputs!AF126</f>
        <v>[C-i-C]</v>
      </c>
      <c r="AG126" s="389" t="str">
        <f>Inputs!AG126</f>
        <v>[C-i-C]</v>
      </c>
      <c r="AH126" s="389" t="str">
        <f>Inputs!AH126</f>
        <v>[C-i-C]</v>
      </c>
      <c r="AI126" s="254">
        <f>Inputs!AI126</f>
        <v>0</v>
      </c>
      <c r="AJ126" s="254">
        <f>Inputs!AJ126</f>
        <v>0.2</v>
      </c>
      <c r="AK126" s="254">
        <f>Inputs!AK126</f>
        <v>0.2</v>
      </c>
      <c r="AL126" s="254">
        <f>Inputs!AL126</f>
        <v>0.2</v>
      </c>
      <c r="AM126" s="254">
        <f>Inputs!AM126</f>
        <v>0.2</v>
      </c>
      <c r="AN126" s="254">
        <f>Inputs!AN126</f>
        <v>0.2</v>
      </c>
      <c r="AO126" s="254">
        <f>Inputs!AO126</f>
        <v>0.2</v>
      </c>
      <c r="AP126" s="254">
        <f>Inputs!AP126</f>
        <v>0.2</v>
      </c>
      <c r="AQ126" s="254">
        <f>Inputs!AQ126</f>
        <v>0.2</v>
      </c>
      <c r="AR126" s="254">
        <f>Inputs!AR126</f>
        <v>0.2</v>
      </c>
      <c r="AS126" s="254">
        <f>Inputs!AS126</f>
        <v>0.2</v>
      </c>
      <c r="AT126" s="254">
        <f>Inputs!AT126</f>
        <v>0.2</v>
      </c>
      <c r="AU126" s="254">
        <f>Inputs!AU126</f>
        <v>0.2</v>
      </c>
      <c r="AV126" s="254">
        <f>Inputs!AV126</f>
        <v>0.2</v>
      </c>
      <c r="AW126" s="254">
        <f>Inputs!AW126</f>
        <v>0</v>
      </c>
      <c r="AX126" s="254">
        <f>Inputs!AX126</f>
        <v>0</v>
      </c>
      <c r="AY126" s="254">
        <f>Inputs!AY126</f>
        <v>0</v>
      </c>
      <c r="AZ126" s="254">
        <f>Inputs!AZ126</f>
        <v>0</v>
      </c>
      <c r="BA126" s="254">
        <f>Inputs!BA126</f>
        <v>0</v>
      </c>
      <c r="BB126" s="254">
        <f>Inputs!BB126</f>
        <v>0</v>
      </c>
      <c r="BC126" s="254">
        <f>Inputs!BC126</f>
        <v>0</v>
      </c>
      <c r="BD126" s="254">
        <f>Inputs!BD126</f>
        <v>0</v>
      </c>
      <c r="BE126" s="254">
        <f>Inputs!BE126</f>
        <v>0</v>
      </c>
      <c r="BF126" s="254">
        <f>Inputs!BF126</f>
        <v>0</v>
      </c>
      <c r="BG126" s="254">
        <f>Inputs!BG126</f>
        <v>0</v>
      </c>
      <c r="BH126" s="254">
        <f>Inputs!BH126</f>
        <v>0</v>
      </c>
      <c r="BI126" s="254">
        <f>Inputs!BI126</f>
        <v>0</v>
      </c>
      <c r="BJ126" s="254">
        <f>Inputs!BJ126</f>
        <v>0</v>
      </c>
      <c r="BK126" s="254">
        <f>Inputs!BK126</f>
        <v>0</v>
      </c>
      <c r="BL126" s="254">
        <f>Inputs!BL126</f>
        <v>0</v>
      </c>
      <c r="BN126" s="255">
        <f>IF(OR($C126="Non-Labour",$C126="Labour-related"),IF(Inputs!$DT126=$F$1,Inputs!BN126,Inputs!BN126*'Key assumptions'!$H$118),$F126*N(H126)*avg_hrs)</f>
        <v>0</v>
      </c>
      <c r="BO126" s="255">
        <f>IF(OR($C126="Non-Labour",$C126="Labour-related"),IF(Inputs!$DT126=$F$1,Inputs!BO126,Inputs!BO126*'Key assumptions'!$H$118),$F126*N(I126)*avg_hrs)</f>
        <v>0</v>
      </c>
      <c r="BP126" s="255">
        <f>IF(OR($C126="Non-Labour",$C126="Labour-related"),IF(Inputs!$DT126=$F$1,Inputs!BP126,Inputs!BP126*'Key assumptions'!$H$118),$F126*N(J126)*avg_hrs)</f>
        <v>0</v>
      </c>
      <c r="BQ126" s="255">
        <f>IF(OR($C126="Non-Labour",$C126="Labour-related"),IF(Inputs!$DT126=$F$1,Inputs!BQ126,Inputs!BQ126*'Key assumptions'!$H$118),$F126*N(K126)*avg_hrs)</f>
        <v>0</v>
      </c>
      <c r="BR126" s="255">
        <f>IF(OR($C126="Non-Labour",$C126="Labour-related"),IF(Inputs!$DT126=$F$1,Inputs!BR126,Inputs!BR126*'Key assumptions'!$H$118),$F126*N(L126)*avg_hrs)</f>
        <v>0</v>
      </c>
      <c r="BS126" s="390" t="s">
        <v>411</v>
      </c>
      <c r="BT126" s="390" t="s">
        <v>411</v>
      </c>
      <c r="BU126" s="390" t="s">
        <v>411</v>
      </c>
      <c r="BV126" s="390" t="s">
        <v>411</v>
      </c>
      <c r="BW126" s="390" t="s">
        <v>411</v>
      </c>
      <c r="BX126" s="390" t="s">
        <v>411</v>
      </c>
      <c r="BY126" s="390" t="s">
        <v>411</v>
      </c>
      <c r="BZ126" s="390" t="s">
        <v>411</v>
      </c>
      <c r="CA126" s="390" t="s">
        <v>411</v>
      </c>
      <c r="CB126" s="390" t="s">
        <v>411</v>
      </c>
      <c r="CC126" s="390" t="s">
        <v>411</v>
      </c>
      <c r="CD126" s="390" t="s">
        <v>411</v>
      </c>
      <c r="CE126" s="390" t="s">
        <v>411</v>
      </c>
      <c r="CF126" s="390" t="s">
        <v>411</v>
      </c>
      <c r="CG126" s="390" t="s">
        <v>411</v>
      </c>
      <c r="CH126" s="390" t="s">
        <v>411</v>
      </c>
      <c r="CI126" s="390" t="s">
        <v>411</v>
      </c>
      <c r="CJ126" s="390" t="s">
        <v>411</v>
      </c>
      <c r="CK126" s="390" t="s">
        <v>411</v>
      </c>
      <c r="CL126" s="390" t="s">
        <v>411</v>
      </c>
      <c r="CM126" s="390" t="s">
        <v>411</v>
      </c>
      <c r="CN126" s="390" t="s">
        <v>411</v>
      </c>
      <c r="CO126" s="255">
        <f>IF(OR($C126="Non-Labour",$C126="Labour-related"),IF(Inputs!$DT126=$F$1,Inputs!CO126,Inputs!CO126*'Key assumptions'!$H$118),$F126*N(AI126)*avg_hrs)</f>
        <v>0</v>
      </c>
      <c r="CP126" s="255">
        <f>IF(OR($C126="Non-Labour",$C126="Labour-related"),IF(Inputs!$DT126=$F$1,Inputs!CP126,Inputs!CP126*'Key assumptions'!$H$118),$F126*N(AJ126)*avg_hrs)</f>
        <v>6340.8000000000011</v>
      </c>
      <c r="CQ126" s="255">
        <f>IF(OR($C126="Non-Labour",$C126="Labour-related"),IF(Inputs!$DT126=$F$1,Inputs!CQ126,Inputs!CQ126*'Key assumptions'!$H$118),$F126*N(AK126)*avg_hrs)</f>
        <v>6340.8000000000011</v>
      </c>
      <c r="CR126" s="255">
        <f>IF(OR($C126="Non-Labour",$C126="Labour-related"),IF(Inputs!$DT126=$F$1,Inputs!CR126,Inputs!CR126*'Key assumptions'!$H$118),$F126*N(AL126)*avg_hrs)</f>
        <v>6340.8000000000011</v>
      </c>
      <c r="CS126" s="255">
        <f>IF(OR($C126="Non-Labour",$C126="Labour-related"),IF(Inputs!$DT126=$F$1,Inputs!CS126,Inputs!CS126*'Key assumptions'!$H$118),$F126*N(AM126)*avg_hrs)</f>
        <v>6340.8000000000011</v>
      </c>
      <c r="CT126" s="255">
        <f>IF(OR($C126="Non-Labour",$C126="Labour-related"),IF(Inputs!$DT126=$F$1,Inputs!CT126,Inputs!CT126*'Key assumptions'!$H$118),$F126*N(AN126)*avg_hrs)</f>
        <v>6340.8000000000011</v>
      </c>
      <c r="CU126" s="255">
        <f>IF(OR($C126="Non-Labour",$C126="Labour-related"),IF(Inputs!$DT126=$F$1,Inputs!CU126,Inputs!CU126*'Key assumptions'!$H$118),$F126*N(AO126)*avg_hrs)</f>
        <v>6340.8000000000011</v>
      </c>
      <c r="CV126" s="255">
        <f>IF(OR($C126="Non-Labour",$C126="Labour-related"),IF(Inputs!$DT126=$F$1,Inputs!CV126,Inputs!CV126*'Key assumptions'!$H$118),$F126*N(AP126)*avg_hrs)</f>
        <v>6340.8000000000011</v>
      </c>
      <c r="CW126" s="255">
        <f>IF(OR($C126="Non-Labour",$C126="Labour-related"),IF(Inputs!$DT126=$F$1,Inputs!CW126,Inputs!CW126*'Key assumptions'!$H$118),$F126*N(AQ126)*avg_hrs)</f>
        <v>6340.8000000000011</v>
      </c>
      <c r="CX126" s="255">
        <f>IF(OR($C126="Non-Labour",$C126="Labour-related"),IF(Inputs!$DT126=$F$1,Inputs!CX126,Inputs!CX126*'Key assumptions'!$H$118),$F126*N(AR126)*avg_hrs)</f>
        <v>6340.8000000000011</v>
      </c>
      <c r="CY126" s="255">
        <f>IF(OR($C126="Non-Labour",$C126="Labour-related"),IF(Inputs!$DT126=$F$1,Inputs!CY126,Inputs!CY126*'Key assumptions'!$H$118),$F126*N(AS126)*avg_hrs)</f>
        <v>6340.8000000000011</v>
      </c>
      <c r="CZ126" s="255">
        <f>IF(OR($C126="Non-Labour",$C126="Labour-related"),IF(Inputs!$DT126=$F$1,Inputs!CZ126,Inputs!CZ126*'Key assumptions'!$H$118),$F126*N(AT126)*avg_hrs)</f>
        <v>6340.8000000000011</v>
      </c>
      <c r="DA126" s="255">
        <f>IF(OR($C126="Non-Labour",$C126="Labour-related"),IF(Inputs!$DT126=$F$1,Inputs!DA126,Inputs!DA126*'Key assumptions'!$H$118),$F126*N(AU126)*avg_hrs)</f>
        <v>6340.8000000000011</v>
      </c>
      <c r="DB126" s="255">
        <f>IF(OR($C126="Non-Labour",$C126="Labour-related"),IF(Inputs!$DT126=$F$1,Inputs!DB126,Inputs!DB126*'Key assumptions'!$H$118),$F126*N(AV126)*avg_hrs)</f>
        <v>6340.8000000000011</v>
      </c>
      <c r="DC126" s="255">
        <f>IF(OR($C126="Non-Labour",$C126="Labour-related"),IF(Inputs!$DT126=$F$1,Inputs!DC126,Inputs!DC126*'Key assumptions'!$H$118),$F126*N(AW126)*avg_hrs)</f>
        <v>0</v>
      </c>
      <c r="DD126" s="255">
        <f>IF(OR($C126="Non-Labour",$C126="Labour-related"),IF(Inputs!$DT126=$F$1,Inputs!DD126,Inputs!DD126*'Key assumptions'!$H$118),$F126*N(AX126)*avg_hrs)</f>
        <v>0</v>
      </c>
      <c r="DE126" s="255">
        <f>IF(OR($C126="Non-Labour",$C126="Labour-related"),IF(Inputs!$DT126=$F$1,Inputs!DE126,Inputs!DE126*'Key assumptions'!$H$118),$F126*N(AY126)*avg_hrs)</f>
        <v>0</v>
      </c>
      <c r="DF126" s="255">
        <f>IF(OR($C126="Non-Labour",$C126="Labour-related"),IF(Inputs!$DT126=$F$1,Inputs!DF126,Inputs!DF126*'Key assumptions'!$H$118),$F126*N(AZ126)*avg_hrs)</f>
        <v>0</v>
      </c>
      <c r="DG126" s="255">
        <f>IF(OR($C126="Non-Labour",$C126="Labour-related"),IF(Inputs!$DT126=$F$1,Inputs!DG126,Inputs!DG126*'Key assumptions'!$H$118),$F126*N(BA126)*avg_hrs)</f>
        <v>0</v>
      </c>
      <c r="DH126" s="255">
        <f>IF(OR($C126="Non-Labour",$C126="Labour-related"),IF(Inputs!$DT126=$F$1,Inputs!DH126,Inputs!DH126*'Key assumptions'!$H$118),$F126*N(BB126)*avg_hrs)</f>
        <v>0</v>
      </c>
      <c r="DI126" s="255">
        <f>IF(OR($C126="Non-Labour",$C126="Labour-related"),IF(Inputs!$DT126=$F$1,Inputs!DI126,Inputs!DI126*'Key assumptions'!$H$118),$F126*N(BC126)*avg_hrs)</f>
        <v>0</v>
      </c>
      <c r="DJ126" s="255">
        <f>IF(OR($C126="Non-Labour",$C126="Labour-related"),IF(Inputs!$DT126=$F$1,Inputs!DJ126,Inputs!DJ126*'Key assumptions'!$H$118),$F126*N(BD126)*avg_hrs)</f>
        <v>0</v>
      </c>
      <c r="DK126" s="255">
        <f>IF(OR($C126="Non-Labour",$C126="Labour-related"),IF(Inputs!$DT126=$F$1,Inputs!DK126,Inputs!DK126*'Key assumptions'!$H$118),$F126*N(BE126)*avg_hrs)</f>
        <v>0</v>
      </c>
      <c r="DL126" s="255">
        <f>IF(OR($C126="Non-Labour",$C126="Labour-related"),IF(Inputs!$DT126=$F$1,Inputs!DL126,Inputs!DL126*'Key assumptions'!$H$118),$F126*N(BF126)*avg_hrs)</f>
        <v>0</v>
      </c>
      <c r="DM126" s="255">
        <f>IF(OR($C126="Non-Labour",$C126="Labour-related"),IF(Inputs!$DT126=$F$1,Inputs!DM126,Inputs!DM126*'Key assumptions'!$H$118),$F126*N(BG126)*avg_hrs)</f>
        <v>0</v>
      </c>
      <c r="DN126" s="255">
        <f>IF(OR($C126="Non-Labour",$C126="Labour-related"),IF(Inputs!$DT126=$F$1,Inputs!DN126,Inputs!DN126*'Key assumptions'!$H$118),$F126*N(BH126)*avg_hrs)</f>
        <v>0</v>
      </c>
      <c r="DO126" s="255">
        <f>IF(OR($C126="Non-Labour",$C126="Labour-related"),IF(Inputs!$DT126=$F$1,Inputs!DO126,Inputs!DO126*'Key assumptions'!$H$118),$F126*N(BI126)*avg_hrs)</f>
        <v>0</v>
      </c>
      <c r="DP126" s="255">
        <f>IF(OR($C126="Non-Labour",$C126="Labour-related"),IF(Inputs!$DT126=$F$1,Inputs!DP126,Inputs!DP126*'Key assumptions'!$H$118),$F126*N(BJ126)*avg_hrs)</f>
        <v>0</v>
      </c>
      <c r="DQ126" s="255">
        <f>IF(OR($C126="Non-Labour",$C126="Labour-related"),IF(Inputs!$DT126=$F$1,Inputs!DQ126,Inputs!DQ126*'Key assumptions'!$H$118),$F126*N(BK126)*avg_hrs)</f>
        <v>0</v>
      </c>
      <c r="DR126" s="255">
        <f>IF(OR($C126="Non-Labour",$C126="Labour-related"),IF(Inputs!$DT126=$F$1,Inputs!DR126,Inputs!DR126*'Key assumptions'!$H$118),$F126*N(BL126)*avg_hrs)</f>
        <v>0</v>
      </c>
      <c r="DT126" s="133" t="s">
        <v>213</v>
      </c>
      <c r="DU126" s="304"/>
      <c r="DV126" s="304"/>
      <c r="DW126" s="304"/>
      <c r="DX126" s="304"/>
      <c r="DY126" s="304"/>
      <c r="DZ126" s="304"/>
      <c r="EA126" s="255">
        <v>0</v>
      </c>
      <c r="EB126" s="255">
        <v>0</v>
      </c>
      <c r="EC126" s="255">
        <v>31704.000000000007</v>
      </c>
      <c r="ED126" s="255">
        <f t="shared" si="15"/>
        <v>50726.400000000016</v>
      </c>
      <c r="EE126" s="255">
        <f t="shared" si="15"/>
        <v>0</v>
      </c>
      <c r="EF126" s="255">
        <f t="shared" si="12"/>
        <v>82430.400000000023</v>
      </c>
    </row>
    <row r="127" spans="1:136" x14ac:dyDescent="0.4">
      <c r="A127" s="133" t="str">
        <f>Inputs!A127</f>
        <v>Project Development</v>
      </c>
      <c r="B127" s="133" t="str">
        <f>Inputs!B127</f>
        <v>N/A</v>
      </c>
      <c r="C127" s="133" t="str">
        <f>Inputs!C127</f>
        <v>Internal Labour</v>
      </c>
      <c r="D127" s="133">
        <f>Inputs!D127</f>
        <v>634998</v>
      </c>
      <c r="E127" s="133" t="str">
        <f>Inputs!E127</f>
        <v>Senior Designer - HV</v>
      </c>
      <c r="F127" s="290">
        <f>IF(Inputs!DT127=$F$1,Inputs!F127,
IF(Inputs!DT127='Key assumptions'!$E$118,Inputs!F127*'Key assumptions'!$H$118,Inputs!F127*'Key assumptions'!$H$119))</f>
        <v>272.37</v>
      </c>
      <c r="G127" s="290">
        <f>IF(Inputs!DT127=$F$1,Inputs!G127,Inputs!G127*'Key assumptions'!$H$118)</f>
        <v>121.7</v>
      </c>
      <c r="H127" s="281"/>
      <c r="I127" s="281"/>
      <c r="J127" s="281"/>
      <c r="K127" s="281"/>
      <c r="L127" s="281"/>
      <c r="M127" s="389" t="str">
        <f>Inputs!M127</f>
        <v>[C-i-C]</v>
      </c>
      <c r="N127" s="389" t="str">
        <f>Inputs!N127</f>
        <v>[C-i-C]</v>
      </c>
      <c r="O127" s="389" t="str">
        <f>Inputs!O127</f>
        <v>[C-i-C]</v>
      </c>
      <c r="P127" s="389" t="str">
        <f>Inputs!P127</f>
        <v>[C-i-C]</v>
      </c>
      <c r="Q127" s="389" t="str">
        <f>Inputs!Q127</f>
        <v>[C-i-C]</v>
      </c>
      <c r="R127" s="389" t="str">
        <f>Inputs!R127</f>
        <v>[C-i-C]</v>
      </c>
      <c r="S127" s="389" t="str">
        <f>Inputs!S127</f>
        <v>[C-i-C]</v>
      </c>
      <c r="T127" s="389" t="str">
        <f>Inputs!T127</f>
        <v>[C-i-C]</v>
      </c>
      <c r="U127" s="389" t="str">
        <f>Inputs!U127</f>
        <v>[C-i-C]</v>
      </c>
      <c r="V127" s="389" t="str">
        <f>Inputs!V127</f>
        <v>[C-i-C]</v>
      </c>
      <c r="W127" s="389" t="str">
        <f>Inputs!W127</f>
        <v>[C-i-C]</v>
      </c>
      <c r="X127" s="389" t="str">
        <f>Inputs!X127</f>
        <v>[C-i-C]</v>
      </c>
      <c r="Y127" s="389" t="str">
        <f>Inputs!Y127</f>
        <v>[C-i-C]</v>
      </c>
      <c r="Z127" s="389" t="str">
        <f>Inputs!Z127</f>
        <v>[C-i-C]</v>
      </c>
      <c r="AA127" s="389" t="str">
        <f>Inputs!AA127</f>
        <v>[C-i-C]</v>
      </c>
      <c r="AB127" s="389" t="str">
        <f>Inputs!AB127</f>
        <v>[C-i-C]</v>
      </c>
      <c r="AC127" s="389" t="str">
        <f>Inputs!AC127</f>
        <v>[C-i-C]</v>
      </c>
      <c r="AD127" s="389" t="str">
        <f>Inputs!AD127</f>
        <v>[C-i-C]</v>
      </c>
      <c r="AE127" s="389" t="str">
        <f>Inputs!AE127</f>
        <v>[C-i-C]</v>
      </c>
      <c r="AF127" s="389" t="str">
        <f>Inputs!AF127</f>
        <v>[C-i-C]</v>
      </c>
      <c r="AG127" s="389" t="str">
        <f>Inputs!AG127</f>
        <v>[C-i-C]</v>
      </c>
      <c r="AH127" s="389" t="str">
        <f>Inputs!AH127</f>
        <v>[C-i-C]</v>
      </c>
      <c r="AI127" s="254">
        <f>Inputs!AI127</f>
        <v>0</v>
      </c>
      <c r="AJ127" s="254">
        <f>Inputs!AJ127</f>
        <v>0.14285714285714285</v>
      </c>
      <c r="AK127" s="254">
        <f>Inputs!AK127</f>
        <v>0.14285714285714285</v>
      </c>
      <c r="AL127" s="254">
        <f>Inputs!AL127</f>
        <v>0.14285714285714285</v>
      </c>
      <c r="AM127" s="254">
        <f>Inputs!AM127</f>
        <v>0.14285714285714285</v>
      </c>
      <c r="AN127" s="254">
        <f>Inputs!AN127</f>
        <v>0.14285714285714285</v>
      </c>
      <c r="AO127" s="254">
        <f>Inputs!AO127</f>
        <v>0.14285714285714285</v>
      </c>
      <c r="AP127" s="254">
        <f>Inputs!AP127</f>
        <v>0.14285714285714285</v>
      </c>
      <c r="AQ127" s="254">
        <f>Inputs!AQ127</f>
        <v>0.14285714285714285</v>
      </c>
      <c r="AR127" s="254">
        <f>Inputs!AR127</f>
        <v>0.14285714285714285</v>
      </c>
      <c r="AS127" s="254">
        <f>Inputs!AS127</f>
        <v>0.14285714285714285</v>
      </c>
      <c r="AT127" s="254">
        <f>Inputs!AT127</f>
        <v>0.14285714285714285</v>
      </c>
      <c r="AU127" s="254">
        <f>Inputs!AU127</f>
        <v>0.14285714285714285</v>
      </c>
      <c r="AV127" s="254">
        <f>Inputs!AV127</f>
        <v>0.14285714285714285</v>
      </c>
      <c r="AW127" s="254">
        <f>Inputs!AW127</f>
        <v>0</v>
      </c>
      <c r="AX127" s="254">
        <f>Inputs!AX127</f>
        <v>0</v>
      </c>
      <c r="AY127" s="254">
        <f>Inputs!AY127</f>
        <v>0</v>
      </c>
      <c r="AZ127" s="254">
        <f>Inputs!AZ127</f>
        <v>0</v>
      </c>
      <c r="BA127" s="254">
        <f>Inputs!BA127</f>
        <v>0</v>
      </c>
      <c r="BB127" s="254">
        <f>Inputs!BB127</f>
        <v>0</v>
      </c>
      <c r="BC127" s="254">
        <f>Inputs!BC127</f>
        <v>0</v>
      </c>
      <c r="BD127" s="254">
        <f>Inputs!BD127</f>
        <v>0</v>
      </c>
      <c r="BE127" s="254">
        <f>Inputs!BE127</f>
        <v>0</v>
      </c>
      <c r="BF127" s="254">
        <f>Inputs!BF127</f>
        <v>0</v>
      </c>
      <c r="BG127" s="254">
        <f>Inputs!BG127</f>
        <v>0</v>
      </c>
      <c r="BH127" s="254">
        <f>Inputs!BH127</f>
        <v>0</v>
      </c>
      <c r="BI127" s="254">
        <f>Inputs!BI127</f>
        <v>0</v>
      </c>
      <c r="BJ127" s="254">
        <f>Inputs!BJ127</f>
        <v>0</v>
      </c>
      <c r="BK127" s="254">
        <f>Inputs!BK127</f>
        <v>0</v>
      </c>
      <c r="BL127" s="254">
        <f>Inputs!BL127</f>
        <v>0</v>
      </c>
      <c r="BN127" s="255">
        <f>IF(OR($C127="Non-Labour",$C127="Labour-related"),IF(Inputs!$DT127=$F$1,Inputs!BN127,Inputs!BN127*'Key assumptions'!$H$118),$F127*N(H127)*avg_hrs)</f>
        <v>0</v>
      </c>
      <c r="BO127" s="255">
        <f>IF(OR($C127="Non-Labour",$C127="Labour-related"),IF(Inputs!$DT127=$F$1,Inputs!BO127,Inputs!BO127*'Key assumptions'!$H$118),$F127*N(I127)*avg_hrs)</f>
        <v>0</v>
      </c>
      <c r="BP127" s="255">
        <f>IF(OR($C127="Non-Labour",$C127="Labour-related"),IF(Inputs!$DT127=$F$1,Inputs!BP127,Inputs!BP127*'Key assumptions'!$H$118),$F127*N(J127)*avg_hrs)</f>
        <v>0</v>
      </c>
      <c r="BQ127" s="255">
        <f>IF(OR($C127="Non-Labour",$C127="Labour-related"),IF(Inputs!$DT127=$F$1,Inputs!BQ127,Inputs!BQ127*'Key assumptions'!$H$118),$F127*N(K127)*avg_hrs)</f>
        <v>0</v>
      </c>
      <c r="BR127" s="255">
        <f>IF(OR($C127="Non-Labour",$C127="Labour-related"),IF(Inputs!$DT127=$F$1,Inputs!BR127,Inputs!BR127*'Key assumptions'!$H$118),$F127*N(L127)*avg_hrs)</f>
        <v>0</v>
      </c>
      <c r="BS127" s="390" t="s">
        <v>411</v>
      </c>
      <c r="BT127" s="390" t="s">
        <v>411</v>
      </c>
      <c r="BU127" s="390" t="s">
        <v>411</v>
      </c>
      <c r="BV127" s="390" t="s">
        <v>411</v>
      </c>
      <c r="BW127" s="390" t="s">
        <v>411</v>
      </c>
      <c r="BX127" s="390" t="s">
        <v>411</v>
      </c>
      <c r="BY127" s="390" t="s">
        <v>411</v>
      </c>
      <c r="BZ127" s="390" t="s">
        <v>411</v>
      </c>
      <c r="CA127" s="390" t="s">
        <v>411</v>
      </c>
      <c r="CB127" s="390" t="s">
        <v>411</v>
      </c>
      <c r="CC127" s="390" t="s">
        <v>411</v>
      </c>
      <c r="CD127" s="390" t="s">
        <v>411</v>
      </c>
      <c r="CE127" s="390" t="s">
        <v>411</v>
      </c>
      <c r="CF127" s="390" t="s">
        <v>411</v>
      </c>
      <c r="CG127" s="390" t="s">
        <v>411</v>
      </c>
      <c r="CH127" s="390" t="s">
        <v>411</v>
      </c>
      <c r="CI127" s="390" t="s">
        <v>411</v>
      </c>
      <c r="CJ127" s="390" t="s">
        <v>411</v>
      </c>
      <c r="CK127" s="390" t="s">
        <v>411</v>
      </c>
      <c r="CL127" s="390" t="s">
        <v>411</v>
      </c>
      <c r="CM127" s="390" t="s">
        <v>411</v>
      </c>
      <c r="CN127" s="390" t="s">
        <v>411</v>
      </c>
      <c r="CO127" s="255">
        <f>IF(OR($C127="Non-Labour",$C127="Labour-related"),IF(Inputs!$DT127=$F$1,Inputs!CO127,Inputs!CO127*'Key assumptions'!$H$118),$F127*N(AI127)*avg_hrs)</f>
        <v>0</v>
      </c>
      <c r="CP127" s="255">
        <f>IF(OR($C127="Non-Labour",$C127="Labour-related"),IF(Inputs!$DT127=$F$1,Inputs!CP127,Inputs!CP127*'Key assumptions'!$H$118),$F127*N(AJ127)*avg_hrs)</f>
        <v>5836.4999999999991</v>
      </c>
      <c r="CQ127" s="255">
        <f>IF(OR($C127="Non-Labour",$C127="Labour-related"),IF(Inputs!$DT127=$F$1,Inputs!CQ127,Inputs!CQ127*'Key assumptions'!$H$118),$F127*N(AK127)*avg_hrs)</f>
        <v>5836.4999999999991</v>
      </c>
      <c r="CR127" s="255">
        <f>IF(OR($C127="Non-Labour",$C127="Labour-related"),IF(Inputs!$DT127=$F$1,Inputs!CR127,Inputs!CR127*'Key assumptions'!$H$118),$F127*N(AL127)*avg_hrs)</f>
        <v>5836.4999999999991</v>
      </c>
      <c r="CS127" s="255">
        <f>IF(OR($C127="Non-Labour",$C127="Labour-related"),IF(Inputs!$DT127=$F$1,Inputs!CS127,Inputs!CS127*'Key assumptions'!$H$118),$F127*N(AM127)*avg_hrs)</f>
        <v>5836.4999999999991</v>
      </c>
      <c r="CT127" s="255">
        <f>IF(OR($C127="Non-Labour",$C127="Labour-related"),IF(Inputs!$DT127=$F$1,Inputs!CT127,Inputs!CT127*'Key assumptions'!$H$118),$F127*N(AN127)*avg_hrs)</f>
        <v>5836.4999999999991</v>
      </c>
      <c r="CU127" s="255">
        <f>IF(OR($C127="Non-Labour",$C127="Labour-related"),IF(Inputs!$DT127=$F$1,Inputs!CU127,Inputs!CU127*'Key assumptions'!$H$118),$F127*N(AO127)*avg_hrs)</f>
        <v>5836.4999999999991</v>
      </c>
      <c r="CV127" s="255">
        <f>IF(OR($C127="Non-Labour",$C127="Labour-related"),IF(Inputs!$DT127=$F$1,Inputs!CV127,Inputs!CV127*'Key assumptions'!$H$118),$F127*N(AP127)*avg_hrs)</f>
        <v>5836.4999999999991</v>
      </c>
      <c r="CW127" s="255">
        <f>IF(OR($C127="Non-Labour",$C127="Labour-related"),IF(Inputs!$DT127=$F$1,Inputs!CW127,Inputs!CW127*'Key assumptions'!$H$118),$F127*N(AQ127)*avg_hrs)</f>
        <v>5836.4999999999991</v>
      </c>
      <c r="CX127" s="255">
        <f>IF(OR($C127="Non-Labour",$C127="Labour-related"),IF(Inputs!$DT127=$F$1,Inputs!CX127,Inputs!CX127*'Key assumptions'!$H$118),$F127*N(AR127)*avg_hrs)</f>
        <v>5836.4999999999991</v>
      </c>
      <c r="CY127" s="255">
        <f>IF(OR($C127="Non-Labour",$C127="Labour-related"),IF(Inputs!$DT127=$F$1,Inputs!CY127,Inputs!CY127*'Key assumptions'!$H$118),$F127*N(AS127)*avg_hrs)</f>
        <v>5836.4999999999991</v>
      </c>
      <c r="CZ127" s="255">
        <f>IF(OR($C127="Non-Labour",$C127="Labour-related"),IF(Inputs!$DT127=$F$1,Inputs!CZ127,Inputs!CZ127*'Key assumptions'!$H$118),$F127*N(AT127)*avg_hrs)</f>
        <v>5836.4999999999991</v>
      </c>
      <c r="DA127" s="255">
        <f>IF(OR($C127="Non-Labour",$C127="Labour-related"),IF(Inputs!$DT127=$F$1,Inputs!DA127,Inputs!DA127*'Key assumptions'!$H$118),$F127*N(AU127)*avg_hrs)</f>
        <v>5836.4999999999991</v>
      </c>
      <c r="DB127" s="255">
        <f>IF(OR($C127="Non-Labour",$C127="Labour-related"),IF(Inputs!$DT127=$F$1,Inputs!DB127,Inputs!DB127*'Key assumptions'!$H$118),$F127*N(AV127)*avg_hrs)</f>
        <v>5836.4999999999991</v>
      </c>
      <c r="DC127" s="255">
        <f>IF(OR($C127="Non-Labour",$C127="Labour-related"),IF(Inputs!$DT127=$F$1,Inputs!DC127,Inputs!DC127*'Key assumptions'!$H$118),$F127*N(AW127)*avg_hrs)</f>
        <v>0</v>
      </c>
      <c r="DD127" s="255">
        <f>IF(OR($C127="Non-Labour",$C127="Labour-related"),IF(Inputs!$DT127=$F$1,Inputs!DD127,Inputs!DD127*'Key assumptions'!$H$118),$F127*N(AX127)*avg_hrs)</f>
        <v>0</v>
      </c>
      <c r="DE127" s="255">
        <f>IF(OR($C127="Non-Labour",$C127="Labour-related"),IF(Inputs!$DT127=$F$1,Inputs!DE127,Inputs!DE127*'Key assumptions'!$H$118),$F127*N(AY127)*avg_hrs)</f>
        <v>0</v>
      </c>
      <c r="DF127" s="255">
        <f>IF(OR($C127="Non-Labour",$C127="Labour-related"),IF(Inputs!$DT127=$F$1,Inputs!DF127,Inputs!DF127*'Key assumptions'!$H$118),$F127*N(AZ127)*avg_hrs)</f>
        <v>0</v>
      </c>
      <c r="DG127" s="255">
        <f>IF(OR($C127="Non-Labour",$C127="Labour-related"),IF(Inputs!$DT127=$F$1,Inputs!DG127,Inputs!DG127*'Key assumptions'!$H$118),$F127*N(BA127)*avg_hrs)</f>
        <v>0</v>
      </c>
      <c r="DH127" s="255">
        <f>IF(OR($C127="Non-Labour",$C127="Labour-related"),IF(Inputs!$DT127=$F$1,Inputs!DH127,Inputs!DH127*'Key assumptions'!$H$118),$F127*N(BB127)*avg_hrs)</f>
        <v>0</v>
      </c>
      <c r="DI127" s="255">
        <f>IF(OR($C127="Non-Labour",$C127="Labour-related"),IF(Inputs!$DT127=$F$1,Inputs!DI127,Inputs!DI127*'Key assumptions'!$H$118),$F127*N(BC127)*avg_hrs)</f>
        <v>0</v>
      </c>
      <c r="DJ127" s="255">
        <f>IF(OR($C127="Non-Labour",$C127="Labour-related"),IF(Inputs!$DT127=$F$1,Inputs!DJ127,Inputs!DJ127*'Key assumptions'!$H$118),$F127*N(BD127)*avg_hrs)</f>
        <v>0</v>
      </c>
      <c r="DK127" s="255">
        <f>IF(OR($C127="Non-Labour",$C127="Labour-related"),IF(Inputs!$DT127=$F$1,Inputs!DK127,Inputs!DK127*'Key assumptions'!$H$118),$F127*N(BE127)*avg_hrs)</f>
        <v>0</v>
      </c>
      <c r="DL127" s="255">
        <f>IF(OR($C127="Non-Labour",$C127="Labour-related"),IF(Inputs!$DT127=$F$1,Inputs!DL127,Inputs!DL127*'Key assumptions'!$H$118),$F127*N(BF127)*avg_hrs)</f>
        <v>0</v>
      </c>
      <c r="DM127" s="255">
        <f>IF(OR($C127="Non-Labour",$C127="Labour-related"),IF(Inputs!$DT127=$F$1,Inputs!DM127,Inputs!DM127*'Key assumptions'!$H$118),$F127*N(BG127)*avg_hrs)</f>
        <v>0</v>
      </c>
      <c r="DN127" s="255">
        <f>IF(OR($C127="Non-Labour",$C127="Labour-related"),IF(Inputs!$DT127=$F$1,Inputs!DN127,Inputs!DN127*'Key assumptions'!$H$118),$F127*N(BH127)*avg_hrs)</f>
        <v>0</v>
      </c>
      <c r="DO127" s="255">
        <f>IF(OR($C127="Non-Labour",$C127="Labour-related"),IF(Inputs!$DT127=$F$1,Inputs!DO127,Inputs!DO127*'Key assumptions'!$H$118),$F127*N(BI127)*avg_hrs)</f>
        <v>0</v>
      </c>
      <c r="DP127" s="255">
        <f>IF(OR($C127="Non-Labour",$C127="Labour-related"),IF(Inputs!$DT127=$F$1,Inputs!DP127,Inputs!DP127*'Key assumptions'!$H$118),$F127*N(BJ127)*avg_hrs)</f>
        <v>0</v>
      </c>
      <c r="DQ127" s="255">
        <f>IF(OR($C127="Non-Labour",$C127="Labour-related"),IF(Inputs!$DT127=$F$1,Inputs!DQ127,Inputs!DQ127*'Key assumptions'!$H$118),$F127*N(BK127)*avg_hrs)</f>
        <v>0</v>
      </c>
      <c r="DR127" s="255">
        <f>IF(OR($C127="Non-Labour",$C127="Labour-related"),IF(Inputs!$DT127=$F$1,Inputs!DR127,Inputs!DR127*'Key assumptions'!$H$118),$F127*N(BL127)*avg_hrs)</f>
        <v>0</v>
      </c>
      <c r="DT127" s="133" t="s">
        <v>213</v>
      </c>
      <c r="DU127" s="304"/>
      <c r="DV127" s="304"/>
      <c r="DW127" s="304"/>
      <c r="DX127" s="304"/>
      <c r="DY127" s="304"/>
      <c r="DZ127" s="304"/>
      <c r="EA127" s="255">
        <v>0</v>
      </c>
      <c r="EB127" s="255">
        <v>0</v>
      </c>
      <c r="EC127" s="255">
        <v>29182.499999999996</v>
      </c>
      <c r="ED127" s="255">
        <f t="shared" si="15"/>
        <v>46691.999999999993</v>
      </c>
      <c r="EE127" s="255">
        <f t="shared" si="15"/>
        <v>0</v>
      </c>
      <c r="EF127" s="255">
        <f t="shared" si="12"/>
        <v>75874.499999999985</v>
      </c>
    </row>
    <row r="128" spans="1:136" x14ac:dyDescent="0.4">
      <c r="A128" s="133" t="str">
        <f>Inputs!A128</f>
        <v/>
      </c>
      <c r="B128" s="133" t="str">
        <f>Inputs!B128</f>
        <v/>
      </c>
      <c r="C128" s="133" t="str">
        <f>Inputs!C128</f>
        <v/>
      </c>
      <c r="D128" s="133">
        <f>Inputs!D128</f>
        <v>634999</v>
      </c>
      <c r="E128" s="133" t="str">
        <f>Inputs!E128</f>
        <v>CWO Wol Cut IN - Construction</v>
      </c>
      <c r="F128" s="290">
        <f>IF(Inputs!DT128=$F$1,Inputs!F128,
IF(Inputs!DT128='Key assumptions'!$E$118,Inputs!F128*'Key assumptions'!$H$118,Inputs!F128*'Key assumptions'!$H$119))</f>
        <v>0</v>
      </c>
      <c r="G128" s="290">
        <f>IF(Inputs!DT128=$F$1,Inputs!G128,Inputs!G128*'Key assumptions'!$H$118)</f>
        <v>0</v>
      </c>
      <c r="H128" s="281"/>
      <c r="I128" s="281"/>
      <c r="J128" s="281"/>
      <c r="K128" s="281"/>
      <c r="L128" s="281"/>
      <c r="M128" s="389" t="str">
        <f>Inputs!M128</f>
        <v>[C-i-C]</v>
      </c>
      <c r="N128" s="389" t="str">
        <f>Inputs!N128</f>
        <v>[C-i-C]</v>
      </c>
      <c r="O128" s="389" t="str">
        <f>Inputs!O128</f>
        <v>[C-i-C]</v>
      </c>
      <c r="P128" s="389" t="str">
        <f>Inputs!P128</f>
        <v>[C-i-C]</v>
      </c>
      <c r="Q128" s="389" t="str">
        <f>Inputs!Q128</f>
        <v>[C-i-C]</v>
      </c>
      <c r="R128" s="389" t="str">
        <f>Inputs!R128</f>
        <v>[C-i-C]</v>
      </c>
      <c r="S128" s="389" t="str">
        <f>Inputs!S128</f>
        <v>[C-i-C]</v>
      </c>
      <c r="T128" s="389" t="str">
        <f>Inputs!T128</f>
        <v>[C-i-C]</v>
      </c>
      <c r="U128" s="389" t="str">
        <f>Inputs!U128</f>
        <v>[C-i-C]</v>
      </c>
      <c r="V128" s="389" t="str">
        <f>Inputs!V128</f>
        <v>[C-i-C]</v>
      </c>
      <c r="W128" s="389" t="str">
        <f>Inputs!W128</f>
        <v>[C-i-C]</v>
      </c>
      <c r="X128" s="389" t="str">
        <f>Inputs!X128</f>
        <v>[C-i-C]</v>
      </c>
      <c r="Y128" s="389" t="str">
        <f>Inputs!Y128</f>
        <v>[C-i-C]</v>
      </c>
      <c r="Z128" s="389" t="str">
        <f>Inputs!Z128</f>
        <v>[C-i-C]</v>
      </c>
      <c r="AA128" s="389" t="str">
        <f>Inputs!AA128</f>
        <v>[C-i-C]</v>
      </c>
      <c r="AB128" s="389" t="str">
        <f>Inputs!AB128</f>
        <v>[C-i-C]</v>
      </c>
      <c r="AC128" s="389" t="str">
        <f>Inputs!AC128</f>
        <v>[C-i-C]</v>
      </c>
      <c r="AD128" s="389" t="str">
        <f>Inputs!AD128</f>
        <v>[C-i-C]</v>
      </c>
      <c r="AE128" s="389" t="str">
        <f>Inputs!AE128</f>
        <v>[C-i-C]</v>
      </c>
      <c r="AF128" s="389" t="str">
        <f>Inputs!AF128</f>
        <v>[C-i-C]</v>
      </c>
      <c r="AG128" s="389" t="str">
        <f>Inputs!AG128</f>
        <v>[C-i-C]</v>
      </c>
      <c r="AH128" s="389" t="str">
        <f>Inputs!AH128</f>
        <v>[C-i-C]</v>
      </c>
      <c r="AI128" s="254" t="str">
        <f>Inputs!AI128</f>
        <v/>
      </c>
      <c r="AJ128" s="254" t="str">
        <f>Inputs!AJ128</f>
        <v/>
      </c>
      <c r="AK128" s="254" t="str">
        <f>Inputs!AK128</f>
        <v/>
      </c>
      <c r="AL128" s="254" t="str">
        <f>Inputs!AL128</f>
        <v/>
      </c>
      <c r="AM128" s="254" t="str">
        <f>Inputs!AM128</f>
        <v/>
      </c>
      <c r="AN128" s="254" t="str">
        <f>Inputs!AN128</f>
        <v/>
      </c>
      <c r="AO128" s="254" t="str">
        <f>Inputs!AO128</f>
        <v/>
      </c>
      <c r="AP128" s="254" t="str">
        <f>Inputs!AP128</f>
        <v/>
      </c>
      <c r="AQ128" s="254" t="str">
        <f>Inputs!AQ128</f>
        <v/>
      </c>
      <c r="AR128" s="254" t="str">
        <f>Inputs!AR128</f>
        <v/>
      </c>
      <c r="AS128" s="254" t="str">
        <f>Inputs!AS128</f>
        <v/>
      </c>
      <c r="AT128" s="254" t="str">
        <f>Inputs!AT128</f>
        <v/>
      </c>
      <c r="AU128" s="254" t="str">
        <f>Inputs!AU128</f>
        <v/>
      </c>
      <c r="AV128" s="254" t="str">
        <f>Inputs!AV128</f>
        <v/>
      </c>
      <c r="AW128" s="254" t="str">
        <f>Inputs!AW128</f>
        <v/>
      </c>
      <c r="AX128" s="254" t="str">
        <f>Inputs!AX128</f>
        <v/>
      </c>
      <c r="AY128" s="254" t="str">
        <f>Inputs!AY128</f>
        <v/>
      </c>
      <c r="AZ128" s="254" t="str">
        <f>Inputs!AZ128</f>
        <v/>
      </c>
      <c r="BA128" s="254" t="str">
        <f>Inputs!BA128</f>
        <v/>
      </c>
      <c r="BB128" s="254" t="str">
        <f>Inputs!BB128</f>
        <v/>
      </c>
      <c r="BC128" s="254" t="str">
        <f>Inputs!BC128</f>
        <v/>
      </c>
      <c r="BD128" s="254" t="str">
        <f>Inputs!BD128</f>
        <v/>
      </c>
      <c r="BE128" s="254" t="str">
        <f>Inputs!BE128</f>
        <v/>
      </c>
      <c r="BF128" s="254" t="str">
        <f>Inputs!BF128</f>
        <v/>
      </c>
      <c r="BG128" s="254" t="str">
        <f>Inputs!BG128</f>
        <v/>
      </c>
      <c r="BH128" s="254" t="str">
        <f>Inputs!BH128</f>
        <v/>
      </c>
      <c r="BI128" s="254" t="str">
        <f>Inputs!BI128</f>
        <v/>
      </c>
      <c r="BJ128" s="254" t="str">
        <f>Inputs!BJ128</f>
        <v/>
      </c>
      <c r="BK128" s="254" t="str">
        <f>Inputs!BK128</f>
        <v/>
      </c>
      <c r="BL128" s="254" t="str">
        <f>Inputs!BL128</f>
        <v/>
      </c>
      <c r="BN128" s="255">
        <f>IF(OR($C128="Non-Labour",$C128="Labour-related"),IF(Inputs!$DT128=$F$1,Inputs!BN128,Inputs!BN128*'Key assumptions'!$H$118),$F128*N(H128)*avg_hrs)</f>
        <v>0</v>
      </c>
      <c r="BO128" s="255">
        <f>IF(OR($C128="Non-Labour",$C128="Labour-related"),IF(Inputs!$DT128=$F$1,Inputs!BO128,Inputs!BO128*'Key assumptions'!$H$118),$F128*N(I128)*avg_hrs)</f>
        <v>0</v>
      </c>
      <c r="BP128" s="255">
        <f>IF(OR($C128="Non-Labour",$C128="Labour-related"),IF(Inputs!$DT128=$F$1,Inputs!BP128,Inputs!BP128*'Key assumptions'!$H$118),$F128*N(J128)*avg_hrs)</f>
        <v>0</v>
      </c>
      <c r="BQ128" s="255">
        <f>IF(OR($C128="Non-Labour",$C128="Labour-related"),IF(Inputs!$DT128=$F$1,Inputs!BQ128,Inputs!BQ128*'Key assumptions'!$H$118),$F128*N(K128)*avg_hrs)</f>
        <v>0</v>
      </c>
      <c r="BR128" s="255">
        <f>IF(OR($C128="Non-Labour",$C128="Labour-related"),IF(Inputs!$DT128=$F$1,Inputs!BR128,Inputs!BR128*'Key assumptions'!$H$118),$F128*N(L128)*avg_hrs)</f>
        <v>0</v>
      </c>
      <c r="BS128" s="390" t="s">
        <v>411</v>
      </c>
      <c r="BT128" s="390" t="s">
        <v>411</v>
      </c>
      <c r="BU128" s="390" t="s">
        <v>411</v>
      </c>
      <c r="BV128" s="390" t="s">
        <v>411</v>
      </c>
      <c r="BW128" s="390" t="s">
        <v>411</v>
      </c>
      <c r="BX128" s="390" t="s">
        <v>411</v>
      </c>
      <c r="BY128" s="390" t="s">
        <v>411</v>
      </c>
      <c r="BZ128" s="390" t="s">
        <v>411</v>
      </c>
      <c r="CA128" s="390" t="s">
        <v>411</v>
      </c>
      <c r="CB128" s="390" t="s">
        <v>411</v>
      </c>
      <c r="CC128" s="390" t="s">
        <v>411</v>
      </c>
      <c r="CD128" s="390" t="s">
        <v>411</v>
      </c>
      <c r="CE128" s="390" t="s">
        <v>411</v>
      </c>
      <c r="CF128" s="390" t="s">
        <v>411</v>
      </c>
      <c r="CG128" s="390" t="s">
        <v>411</v>
      </c>
      <c r="CH128" s="390" t="s">
        <v>411</v>
      </c>
      <c r="CI128" s="390" t="s">
        <v>411</v>
      </c>
      <c r="CJ128" s="390" t="s">
        <v>411</v>
      </c>
      <c r="CK128" s="390" t="s">
        <v>411</v>
      </c>
      <c r="CL128" s="390" t="s">
        <v>411</v>
      </c>
      <c r="CM128" s="390" t="s">
        <v>411</v>
      </c>
      <c r="CN128" s="390" t="s">
        <v>411</v>
      </c>
      <c r="CO128" s="255">
        <f>IF(OR($C128="Non-Labour",$C128="Labour-related"),IF(Inputs!$DT128=$F$1,Inputs!CO128,Inputs!CO128*'Key assumptions'!$H$118),$F128*N(AI128)*avg_hrs)</f>
        <v>0</v>
      </c>
      <c r="CP128" s="255">
        <f>IF(OR($C128="Non-Labour",$C128="Labour-related"),IF(Inputs!$DT128=$F$1,Inputs!CP128,Inputs!CP128*'Key assumptions'!$H$118),$F128*N(AJ128)*avg_hrs)</f>
        <v>0</v>
      </c>
      <c r="CQ128" s="255">
        <f>IF(OR($C128="Non-Labour",$C128="Labour-related"),IF(Inputs!$DT128=$F$1,Inputs!CQ128,Inputs!CQ128*'Key assumptions'!$H$118),$F128*N(AK128)*avg_hrs)</f>
        <v>0</v>
      </c>
      <c r="CR128" s="255">
        <f>IF(OR($C128="Non-Labour",$C128="Labour-related"),IF(Inputs!$DT128=$F$1,Inputs!CR128,Inputs!CR128*'Key assumptions'!$H$118),$F128*N(AL128)*avg_hrs)</f>
        <v>0</v>
      </c>
      <c r="CS128" s="255">
        <f>IF(OR($C128="Non-Labour",$C128="Labour-related"),IF(Inputs!$DT128=$F$1,Inputs!CS128,Inputs!CS128*'Key assumptions'!$H$118),$F128*N(AM128)*avg_hrs)</f>
        <v>0</v>
      </c>
      <c r="CT128" s="255">
        <f>IF(OR($C128="Non-Labour",$C128="Labour-related"),IF(Inputs!$DT128=$F$1,Inputs!CT128,Inputs!CT128*'Key assumptions'!$H$118),$F128*N(AN128)*avg_hrs)</f>
        <v>0</v>
      </c>
      <c r="CU128" s="255">
        <f>IF(OR($C128="Non-Labour",$C128="Labour-related"),IF(Inputs!$DT128=$F$1,Inputs!CU128,Inputs!CU128*'Key assumptions'!$H$118),$F128*N(AO128)*avg_hrs)</f>
        <v>0</v>
      </c>
      <c r="CV128" s="255">
        <f>IF(OR($C128="Non-Labour",$C128="Labour-related"),IF(Inputs!$DT128=$F$1,Inputs!CV128,Inputs!CV128*'Key assumptions'!$H$118),$F128*N(AP128)*avg_hrs)</f>
        <v>0</v>
      </c>
      <c r="CW128" s="255">
        <f>IF(OR($C128="Non-Labour",$C128="Labour-related"),IF(Inputs!$DT128=$F$1,Inputs!CW128,Inputs!CW128*'Key assumptions'!$H$118),$F128*N(AQ128)*avg_hrs)</f>
        <v>0</v>
      </c>
      <c r="CX128" s="255">
        <f>IF(OR($C128="Non-Labour",$C128="Labour-related"),IF(Inputs!$DT128=$F$1,Inputs!CX128,Inputs!CX128*'Key assumptions'!$H$118),$F128*N(AR128)*avg_hrs)</f>
        <v>0</v>
      </c>
      <c r="CY128" s="255">
        <f>IF(OR($C128="Non-Labour",$C128="Labour-related"),IF(Inputs!$DT128=$F$1,Inputs!CY128,Inputs!CY128*'Key assumptions'!$H$118),$F128*N(AS128)*avg_hrs)</f>
        <v>0</v>
      </c>
      <c r="CZ128" s="255">
        <f>IF(OR($C128="Non-Labour",$C128="Labour-related"),IF(Inputs!$DT128=$F$1,Inputs!CZ128,Inputs!CZ128*'Key assumptions'!$H$118),$F128*N(AT128)*avg_hrs)</f>
        <v>0</v>
      </c>
      <c r="DA128" s="255">
        <f>IF(OR($C128="Non-Labour",$C128="Labour-related"),IF(Inputs!$DT128=$F$1,Inputs!DA128,Inputs!DA128*'Key assumptions'!$H$118),$F128*N(AU128)*avg_hrs)</f>
        <v>0</v>
      </c>
      <c r="DB128" s="255">
        <f>IF(OR($C128="Non-Labour",$C128="Labour-related"),IF(Inputs!$DT128=$F$1,Inputs!DB128,Inputs!DB128*'Key assumptions'!$H$118),$F128*N(AV128)*avg_hrs)</f>
        <v>0</v>
      </c>
      <c r="DC128" s="255">
        <f>IF(OR($C128="Non-Labour",$C128="Labour-related"),IF(Inputs!$DT128=$F$1,Inputs!DC128,Inputs!DC128*'Key assumptions'!$H$118),$F128*N(AW128)*avg_hrs)</f>
        <v>0</v>
      </c>
      <c r="DD128" s="255">
        <f>IF(OR($C128="Non-Labour",$C128="Labour-related"),IF(Inputs!$DT128=$F$1,Inputs!DD128,Inputs!DD128*'Key assumptions'!$H$118),$F128*N(AX128)*avg_hrs)</f>
        <v>0</v>
      </c>
      <c r="DE128" s="255">
        <f>IF(OR($C128="Non-Labour",$C128="Labour-related"),IF(Inputs!$DT128=$F$1,Inputs!DE128,Inputs!DE128*'Key assumptions'!$H$118),$F128*N(AY128)*avg_hrs)</f>
        <v>0</v>
      </c>
      <c r="DF128" s="255">
        <f>IF(OR($C128="Non-Labour",$C128="Labour-related"),IF(Inputs!$DT128=$F$1,Inputs!DF128,Inputs!DF128*'Key assumptions'!$H$118),$F128*N(AZ128)*avg_hrs)</f>
        <v>0</v>
      </c>
      <c r="DG128" s="255">
        <f>IF(OR($C128="Non-Labour",$C128="Labour-related"),IF(Inputs!$DT128=$F$1,Inputs!DG128,Inputs!DG128*'Key assumptions'!$H$118),$F128*N(BA128)*avg_hrs)</f>
        <v>0</v>
      </c>
      <c r="DH128" s="255">
        <f>IF(OR($C128="Non-Labour",$C128="Labour-related"),IF(Inputs!$DT128=$F$1,Inputs!DH128,Inputs!DH128*'Key assumptions'!$H$118),$F128*N(BB128)*avg_hrs)</f>
        <v>0</v>
      </c>
      <c r="DI128" s="255">
        <f>IF(OR($C128="Non-Labour",$C128="Labour-related"),IF(Inputs!$DT128=$F$1,Inputs!DI128,Inputs!DI128*'Key assumptions'!$H$118),$F128*N(BC128)*avg_hrs)</f>
        <v>0</v>
      </c>
      <c r="DJ128" s="255">
        <f>IF(OR($C128="Non-Labour",$C128="Labour-related"),IF(Inputs!$DT128=$F$1,Inputs!DJ128,Inputs!DJ128*'Key assumptions'!$H$118),$F128*N(BD128)*avg_hrs)</f>
        <v>0</v>
      </c>
      <c r="DK128" s="255">
        <f>IF(OR($C128="Non-Labour",$C128="Labour-related"),IF(Inputs!$DT128=$F$1,Inputs!DK128,Inputs!DK128*'Key assumptions'!$H$118),$F128*N(BE128)*avg_hrs)</f>
        <v>0</v>
      </c>
      <c r="DL128" s="255">
        <f>IF(OR($C128="Non-Labour",$C128="Labour-related"),IF(Inputs!$DT128=$F$1,Inputs!DL128,Inputs!DL128*'Key assumptions'!$H$118),$F128*N(BF128)*avg_hrs)</f>
        <v>0</v>
      </c>
      <c r="DM128" s="255">
        <f>IF(OR($C128="Non-Labour",$C128="Labour-related"),IF(Inputs!$DT128=$F$1,Inputs!DM128,Inputs!DM128*'Key assumptions'!$H$118),$F128*N(BG128)*avg_hrs)</f>
        <v>0</v>
      </c>
      <c r="DN128" s="255">
        <f>IF(OR($C128="Non-Labour",$C128="Labour-related"),IF(Inputs!$DT128=$F$1,Inputs!DN128,Inputs!DN128*'Key assumptions'!$H$118),$F128*N(BH128)*avg_hrs)</f>
        <v>0</v>
      </c>
      <c r="DO128" s="255">
        <f>IF(OR($C128="Non-Labour",$C128="Labour-related"),IF(Inputs!$DT128=$F$1,Inputs!DO128,Inputs!DO128*'Key assumptions'!$H$118),$F128*N(BI128)*avg_hrs)</f>
        <v>0</v>
      </c>
      <c r="DP128" s="255">
        <f>IF(OR($C128="Non-Labour",$C128="Labour-related"),IF(Inputs!$DT128=$F$1,Inputs!DP128,Inputs!DP128*'Key assumptions'!$H$118),$F128*N(BJ128)*avg_hrs)</f>
        <v>0</v>
      </c>
      <c r="DQ128" s="255">
        <f>IF(OR($C128="Non-Labour",$C128="Labour-related"),IF(Inputs!$DT128=$F$1,Inputs!DQ128,Inputs!DQ128*'Key assumptions'!$H$118),$F128*N(BK128)*avg_hrs)</f>
        <v>0</v>
      </c>
      <c r="DR128" s="255">
        <f>IF(OR($C128="Non-Labour",$C128="Labour-related"),IF(Inputs!$DT128=$F$1,Inputs!DR128,Inputs!DR128*'Key assumptions'!$H$118),$F128*N(BL128)*avg_hrs)</f>
        <v>0</v>
      </c>
      <c r="DT128" s="133" t="s">
        <v>213</v>
      </c>
      <c r="DU128" s="304"/>
      <c r="DV128" s="304"/>
      <c r="DW128" s="304"/>
      <c r="DX128" s="304"/>
      <c r="DY128" s="304"/>
      <c r="DZ128" s="304"/>
      <c r="EA128" s="255">
        <v>0</v>
      </c>
      <c r="EB128" s="255">
        <v>0</v>
      </c>
      <c r="EC128" s="255">
        <v>0</v>
      </c>
      <c r="ED128" s="255">
        <f t="shared" si="15"/>
        <v>0</v>
      </c>
      <c r="EE128" s="255">
        <f t="shared" si="15"/>
        <v>0</v>
      </c>
      <c r="EF128" s="255">
        <f t="shared" si="12"/>
        <v>0</v>
      </c>
    </row>
    <row r="129" spans="1:136" x14ac:dyDescent="0.4">
      <c r="A129" s="133" t="str">
        <f>Inputs!A129</f>
        <v>Construction Management</v>
      </c>
      <c r="B129" s="133" t="str">
        <f>Inputs!B129</f>
        <v>N/A</v>
      </c>
      <c r="C129" s="133" t="str">
        <f>Inputs!C129</f>
        <v>Internal Labour</v>
      </c>
      <c r="D129" s="133">
        <f>Inputs!D129</f>
        <v>634999</v>
      </c>
      <c r="E129" s="133" t="str">
        <f>Inputs!E129</f>
        <v>L4 Manager</v>
      </c>
      <c r="F129" s="290">
        <f>IF(Inputs!DT129=$F$1,Inputs!F129,
IF(Inputs!DT129='Key assumptions'!$E$118,Inputs!F129*'Key assumptions'!$H$118,Inputs!F129*'Key assumptions'!$H$119))</f>
        <v>353.83</v>
      </c>
      <c r="G129" s="290">
        <f>IF(Inputs!DT129=$F$1,Inputs!G129,Inputs!G129*'Key assumptions'!$H$118)</f>
        <v>158.1</v>
      </c>
      <c r="H129" s="281"/>
      <c r="I129" s="281"/>
      <c r="J129" s="281"/>
      <c r="K129" s="281"/>
      <c r="L129" s="281"/>
      <c r="M129" s="389" t="str">
        <f>Inputs!M129</f>
        <v>[C-i-C]</v>
      </c>
      <c r="N129" s="389" t="str">
        <f>Inputs!N129</f>
        <v>[C-i-C]</v>
      </c>
      <c r="O129" s="389" t="str">
        <f>Inputs!O129</f>
        <v>[C-i-C]</v>
      </c>
      <c r="P129" s="389" t="str">
        <f>Inputs!P129</f>
        <v>[C-i-C]</v>
      </c>
      <c r="Q129" s="389" t="str">
        <f>Inputs!Q129</f>
        <v>[C-i-C]</v>
      </c>
      <c r="R129" s="389" t="str">
        <f>Inputs!R129</f>
        <v>[C-i-C]</v>
      </c>
      <c r="S129" s="389" t="str">
        <f>Inputs!S129</f>
        <v>[C-i-C]</v>
      </c>
      <c r="T129" s="389" t="str">
        <f>Inputs!T129</f>
        <v>[C-i-C]</v>
      </c>
      <c r="U129" s="389" t="str">
        <f>Inputs!U129</f>
        <v>[C-i-C]</v>
      </c>
      <c r="V129" s="389" t="str">
        <f>Inputs!V129</f>
        <v>[C-i-C]</v>
      </c>
      <c r="W129" s="389" t="str">
        <f>Inputs!W129</f>
        <v>[C-i-C]</v>
      </c>
      <c r="X129" s="389" t="str">
        <f>Inputs!X129</f>
        <v>[C-i-C]</v>
      </c>
      <c r="Y129" s="389" t="str">
        <f>Inputs!Y129</f>
        <v>[C-i-C]</v>
      </c>
      <c r="Z129" s="389" t="str">
        <f>Inputs!Z129</f>
        <v>[C-i-C]</v>
      </c>
      <c r="AA129" s="389" t="str">
        <f>Inputs!AA129</f>
        <v>[C-i-C]</v>
      </c>
      <c r="AB129" s="389" t="str">
        <f>Inputs!AB129</f>
        <v>[C-i-C]</v>
      </c>
      <c r="AC129" s="389" t="str">
        <f>Inputs!AC129</f>
        <v>[C-i-C]</v>
      </c>
      <c r="AD129" s="389" t="str">
        <f>Inputs!AD129</f>
        <v>[C-i-C]</v>
      </c>
      <c r="AE129" s="389" t="str">
        <f>Inputs!AE129</f>
        <v>[C-i-C]</v>
      </c>
      <c r="AF129" s="389" t="str">
        <f>Inputs!AF129</f>
        <v>[C-i-C]</v>
      </c>
      <c r="AG129" s="389" t="str">
        <f>Inputs!AG129</f>
        <v>[C-i-C]</v>
      </c>
      <c r="AH129" s="389" t="str">
        <f>Inputs!AH129</f>
        <v>[C-i-C]</v>
      </c>
      <c r="AI129" s="254">
        <f>Inputs!AI129</f>
        <v>0.44</v>
      </c>
      <c r="AJ129" s="254">
        <f>Inputs!AJ129</f>
        <v>0.44</v>
      </c>
      <c r="AK129" s="254">
        <f>Inputs!AK129</f>
        <v>0.44</v>
      </c>
      <c r="AL129" s="254">
        <f>Inputs!AL129</f>
        <v>0.44</v>
      </c>
      <c r="AM129" s="254">
        <f>Inputs!AM129</f>
        <v>0.30800000000000005</v>
      </c>
      <c r="AN129" s="254">
        <f>Inputs!AN129</f>
        <v>0.30800000000000005</v>
      </c>
      <c r="AO129" s="254">
        <f>Inputs!AO129</f>
        <v>0.30800000000000005</v>
      </c>
      <c r="AP129" s="254">
        <f>Inputs!AP129</f>
        <v>0.30800000000000005</v>
      </c>
      <c r="AQ129" s="254">
        <f>Inputs!AQ129</f>
        <v>0.30800000000000005</v>
      </c>
      <c r="AR129" s="254">
        <f>Inputs!AR129</f>
        <v>0.30800000000000005</v>
      </c>
      <c r="AS129" s="254">
        <f>Inputs!AS129</f>
        <v>0.30800000000000005</v>
      </c>
      <c r="AT129" s="254">
        <f>Inputs!AT129</f>
        <v>0.30800000000000005</v>
      </c>
      <c r="AU129" s="254">
        <f>Inputs!AU129</f>
        <v>0.30800000000000005</v>
      </c>
      <c r="AV129" s="254">
        <f>Inputs!AV129</f>
        <v>0.30800000000000005</v>
      </c>
      <c r="AW129" s="254">
        <f>Inputs!AW129</f>
        <v>0.30800000000000005</v>
      </c>
      <c r="AX129" s="254">
        <f>Inputs!AX129</f>
        <v>0.30800000000000005</v>
      </c>
      <c r="AY129" s="254">
        <f>Inputs!AY129</f>
        <v>0.30800000000000005</v>
      </c>
      <c r="AZ129" s="254">
        <f>Inputs!AZ129</f>
        <v>0</v>
      </c>
      <c r="BA129" s="254">
        <f>Inputs!BA129</f>
        <v>0</v>
      </c>
      <c r="BB129" s="254">
        <f>Inputs!BB129</f>
        <v>0</v>
      </c>
      <c r="BC129" s="254">
        <f>Inputs!BC129</f>
        <v>0</v>
      </c>
      <c r="BD129" s="254">
        <f>Inputs!BD129</f>
        <v>0</v>
      </c>
      <c r="BE129" s="254">
        <f>Inputs!BE129</f>
        <v>0</v>
      </c>
      <c r="BF129" s="254">
        <f>Inputs!BF129</f>
        <v>0</v>
      </c>
      <c r="BG129" s="254">
        <f>Inputs!BG129</f>
        <v>0</v>
      </c>
      <c r="BH129" s="254">
        <f>Inputs!BH129</f>
        <v>0</v>
      </c>
      <c r="BI129" s="254">
        <f>Inputs!BI129</f>
        <v>0</v>
      </c>
      <c r="BJ129" s="254">
        <f>Inputs!BJ129</f>
        <v>0</v>
      </c>
      <c r="BK129" s="254">
        <f>Inputs!BK129</f>
        <v>0</v>
      </c>
      <c r="BL129" s="254">
        <f>Inputs!BL129</f>
        <v>0</v>
      </c>
      <c r="BN129" s="255">
        <f>IF(OR($C129="Non-Labour",$C129="Labour-related"),IF(Inputs!$DT129=$F$1,Inputs!BN129,Inputs!BN129*'Key assumptions'!$H$118),$F129*N(H129)*avg_hrs)</f>
        <v>0</v>
      </c>
      <c r="BO129" s="255">
        <f>IF(OR($C129="Non-Labour",$C129="Labour-related"),IF(Inputs!$DT129=$F$1,Inputs!BO129,Inputs!BO129*'Key assumptions'!$H$118),$F129*N(I129)*avg_hrs)</f>
        <v>0</v>
      </c>
      <c r="BP129" s="255">
        <f>IF(OR($C129="Non-Labour",$C129="Labour-related"),IF(Inputs!$DT129=$F$1,Inputs!BP129,Inputs!BP129*'Key assumptions'!$H$118),$F129*N(J129)*avg_hrs)</f>
        <v>0</v>
      </c>
      <c r="BQ129" s="255">
        <f>IF(OR($C129="Non-Labour",$C129="Labour-related"),IF(Inputs!$DT129=$F$1,Inputs!BQ129,Inputs!BQ129*'Key assumptions'!$H$118),$F129*N(K129)*avg_hrs)</f>
        <v>0</v>
      </c>
      <c r="BR129" s="255">
        <f>IF(OR($C129="Non-Labour",$C129="Labour-related"),IF(Inputs!$DT129=$F$1,Inputs!BR129,Inputs!BR129*'Key assumptions'!$H$118),$F129*N(L129)*avg_hrs)</f>
        <v>0</v>
      </c>
      <c r="BS129" s="390" t="s">
        <v>411</v>
      </c>
      <c r="BT129" s="390" t="s">
        <v>411</v>
      </c>
      <c r="BU129" s="390" t="s">
        <v>411</v>
      </c>
      <c r="BV129" s="390" t="s">
        <v>411</v>
      </c>
      <c r="BW129" s="390" t="s">
        <v>411</v>
      </c>
      <c r="BX129" s="390" t="s">
        <v>411</v>
      </c>
      <c r="BY129" s="390" t="s">
        <v>411</v>
      </c>
      <c r="BZ129" s="390" t="s">
        <v>411</v>
      </c>
      <c r="CA129" s="390" t="s">
        <v>411</v>
      </c>
      <c r="CB129" s="390" t="s">
        <v>411</v>
      </c>
      <c r="CC129" s="390" t="s">
        <v>411</v>
      </c>
      <c r="CD129" s="390" t="s">
        <v>411</v>
      </c>
      <c r="CE129" s="390" t="s">
        <v>411</v>
      </c>
      <c r="CF129" s="390" t="s">
        <v>411</v>
      </c>
      <c r="CG129" s="390" t="s">
        <v>411</v>
      </c>
      <c r="CH129" s="390" t="s">
        <v>411</v>
      </c>
      <c r="CI129" s="390" t="s">
        <v>411</v>
      </c>
      <c r="CJ129" s="390" t="s">
        <v>411</v>
      </c>
      <c r="CK129" s="390" t="s">
        <v>411</v>
      </c>
      <c r="CL129" s="390" t="s">
        <v>411</v>
      </c>
      <c r="CM129" s="390" t="s">
        <v>411</v>
      </c>
      <c r="CN129" s="390" t="s">
        <v>411</v>
      </c>
      <c r="CO129" s="255">
        <f>IF(OR($C129="Non-Labour",$C129="Labour-related"),IF(Inputs!$DT129=$F$1,Inputs!CO129,Inputs!CO129*'Key assumptions'!$H$118),$F129*N(AI129)*avg_hrs)</f>
        <v>23352.78</v>
      </c>
      <c r="CP129" s="255">
        <f>IF(OR($C129="Non-Labour",$C129="Labour-related"),IF(Inputs!$DT129=$F$1,Inputs!CP129,Inputs!CP129*'Key assumptions'!$H$118),$F129*N(AJ129)*avg_hrs)</f>
        <v>23352.78</v>
      </c>
      <c r="CQ129" s="255">
        <f>IF(OR($C129="Non-Labour",$C129="Labour-related"),IF(Inputs!$DT129=$F$1,Inputs!CQ129,Inputs!CQ129*'Key assumptions'!$H$118),$F129*N(AK129)*avg_hrs)</f>
        <v>23352.78</v>
      </c>
      <c r="CR129" s="255">
        <f>IF(OR($C129="Non-Labour",$C129="Labour-related"),IF(Inputs!$DT129=$F$1,Inputs!CR129,Inputs!CR129*'Key assumptions'!$H$118),$F129*N(AL129)*avg_hrs)</f>
        <v>23352.78</v>
      </c>
      <c r="CS129" s="255">
        <f>IF(OR($C129="Non-Labour",$C129="Labour-related"),IF(Inputs!$DT129=$F$1,Inputs!CS129,Inputs!CS129*'Key assumptions'!$H$118),$F129*N(AM129)*avg_hrs)</f>
        <v>16346.946000000004</v>
      </c>
      <c r="CT129" s="255">
        <f>IF(OR($C129="Non-Labour",$C129="Labour-related"),IF(Inputs!$DT129=$F$1,Inputs!CT129,Inputs!CT129*'Key assumptions'!$H$118),$F129*N(AN129)*avg_hrs)</f>
        <v>16346.946000000004</v>
      </c>
      <c r="CU129" s="255">
        <f>IF(OR($C129="Non-Labour",$C129="Labour-related"),IF(Inputs!$DT129=$F$1,Inputs!CU129,Inputs!CU129*'Key assumptions'!$H$118),$F129*N(AO129)*avg_hrs)</f>
        <v>16346.946000000004</v>
      </c>
      <c r="CV129" s="255">
        <f>IF(OR($C129="Non-Labour",$C129="Labour-related"),IF(Inputs!$DT129=$F$1,Inputs!CV129,Inputs!CV129*'Key assumptions'!$H$118),$F129*N(AP129)*avg_hrs)</f>
        <v>16346.946000000004</v>
      </c>
      <c r="CW129" s="255">
        <f>IF(OR($C129="Non-Labour",$C129="Labour-related"),IF(Inputs!$DT129=$F$1,Inputs!CW129,Inputs!CW129*'Key assumptions'!$H$118),$F129*N(AQ129)*avg_hrs)</f>
        <v>16346.946000000004</v>
      </c>
      <c r="CX129" s="255">
        <f>IF(OR($C129="Non-Labour",$C129="Labour-related"),IF(Inputs!$DT129=$F$1,Inputs!CX129,Inputs!CX129*'Key assumptions'!$H$118),$F129*N(AR129)*avg_hrs)</f>
        <v>16346.946000000004</v>
      </c>
      <c r="CY129" s="255">
        <f>IF(OR($C129="Non-Labour",$C129="Labour-related"),IF(Inputs!$DT129=$F$1,Inputs!CY129,Inputs!CY129*'Key assumptions'!$H$118),$F129*N(AS129)*avg_hrs)</f>
        <v>16346.946000000004</v>
      </c>
      <c r="CZ129" s="255">
        <f>IF(OR($C129="Non-Labour",$C129="Labour-related"),IF(Inputs!$DT129=$F$1,Inputs!CZ129,Inputs!CZ129*'Key assumptions'!$H$118),$F129*N(AT129)*avg_hrs)</f>
        <v>16346.946000000004</v>
      </c>
      <c r="DA129" s="255">
        <f>IF(OR($C129="Non-Labour",$C129="Labour-related"),IF(Inputs!$DT129=$F$1,Inputs!DA129,Inputs!DA129*'Key assumptions'!$H$118),$F129*N(AU129)*avg_hrs)</f>
        <v>16346.946000000004</v>
      </c>
      <c r="DB129" s="255">
        <f>IF(OR($C129="Non-Labour",$C129="Labour-related"),IF(Inputs!$DT129=$F$1,Inputs!DB129,Inputs!DB129*'Key assumptions'!$H$118),$F129*N(AV129)*avg_hrs)</f>
        <v>16346.946000000004</v>
      </c>
      <c r="DC129" s="255">
        <f>IF(OR($C129="Non-Labour",$C129="Labour-related"),IF(Inputs!$DT129=$F$1,Inputs!DC129,Inputs!DC129*'Key assumptions'!$H$118),$F129*N(AW129)*avg_hrs)</f>
        <v>16346.946000000004</v>
      </c>
      <c r="DD129" s="255">
        <f>IF(OR($C129="Non-Labour",$C129="Labour-related"),IF(Inputs!$DT129=$F$1,Inputs!DD129,Inputs!DD129*'Key assumptions'!$H$118),$F129*N(AX129)*avg_hrs)</f>
        <v>16346.946000000004</v>
      </c>
      <c r="DE129" s="255">
        <f>IF(OR($C129="Non-Labour",$C129="Labour-related"),IF(Inputs!$DT129=$F$1,Inputs!DE129,Inputs!DE129*'Key assumptions'!$H$118),$F129*N(AY129)*avg_hrs)</f>
        <v>16346.946000000004</v>
      </c>
      <c r="DF129" s="255">
        <f>IF(OR($C129="Non-Labour",$C129="Labour-related"),IF(Inputs!$DT129=$F$1,Inputs!DF129,Inputs!DF129*'Key assumptions'!$H$118),$F129*N(AZ129)*avg_hrs)</f>
        <v>0</v>
      </c>
      <c r="DG129" s="255">
        <f>IF(OR($C129="Non-Labour",$C129="Labour-related"),IF(Inputs!$DT129=$F$1,Inputs!DG129,Inputs!DG129*'Key assumptions'!$H$118),$F129*N(BA129)*avg_hrs)</f>
        <v>0</v>
      </c>
      <c r="DH129" s="255">
        <f>IF(OR($C129="Non-Labour",$C129="Labour-related"),IF(Inputs!$DT129=$F$1,Inputs!DH129,Inputs!DH129*'Key assumptions'!$H$118),$F129*N(BB129)*avg_hrs)</f>
        <v>0</v>
      </c>
      <c r="DI129" s="255">
        <f>IF(OR($C129="Non-Labour",$C129="Labour-related"),IF(Inputs!$DT129=$F$1,Inputs!DI129,Inputs!DI129*'Key assumptions'!$H$118),$F129*N(BC129)*avg_hrs)</f>
        <v>0</v>
      </c>
      <c r="DJ129" s="255">
        <f>IF(OR($C129="Non-Labour",$C129="Labour-related"),IF(Inputs!$DT129=$F$1,Inputs!DJ129,Inputs!DJ129*'Key assumptions'!$H$118),$F129*N(BD129)*avg_hrs)</f>
        <v>0</v>
      </c>
      <c r="DK129" s="255">
        <f>IF(OR($C129="Non-Labour",$C129="Labour-related"),IF(Inputs!$DT129=$F$1,Inputs!DK129,Inputs!DK129*'Key assumptions'!$H$118),$F129*N(BE129)*avg_hrs)</f>
        <v>0</v>
      </c>
      <c r="DL129" s="255">
        <f>IF(OR($C129="Non-Labour",$C129="Labour-related"),IF(Inputs!$DT129=$F$1,Inputs!DL129,Inputs!DL129*'Key assumptions'!$H$118),$F129*N(BF129)*avg_hrs)</f>
        <v>0</v>
      </c>
      <c r="DM129" s="255">
        <f>IF(OR($C129="Non-Labour",$C129="Labour-related"),IF(Inputs!$DT129=$F$1,Inputs!DM129,Inputs!DM129*'Key assumptions'!$H$118),$F129*N(BG129)*avg_hrs)</f>
        <v>0</v>
      </c>
      <c r="DN129" s="255">
        <f>IF(OR($C129="Non-Labour",$C129="Labour-related"),IF(Inputs!$DT129=$F$1,Inputs!DN129,Inputs!DN129*'Key assumptions'!$H$118),$F129*N(BH129)*avg_hrs)</f>
        <v>0</v>
      </c>
      <c r="DO129" s="255">
        <f>IF(OR($C129="Non-Labour",$C129="Labour-related"),IF(Inputs!$DT129=$F$1,Inputs!DO129,Inputs!DO129*'Key assumptions'!$H$118),$F129*N(BI129)*avg_hrs)</f>
        <v>0</v>
      </c>
      <c r="DP129" s="255">
        <f>IF(OR($C129="Non-Labour",$C129="Labour-related"),IF(Inputs!$DT129=$F$1,Inputs!DP129,Inputs!DP129*'Key assumptions'!$H$118),$F129*N(BJ129)*avg_hrs)</f>
        <v>0</v>
      </c>
      <c r="DQ129" s="255">
        <f>IF(OR($C129="Non-Labour",$C129="Labour-related"),IF(Inputs!$DT129=$F$1,Inputs!DQ129,Inputs!DQ129*'Key assumptions'!$H$118),$F129*N(BK129)*avg_hrs)</f>
        <v>0</v>
      </c>
      <c r="DR129" s="255">
        <f>IF(OR($C129="Non-Labour",$C129="Labour-related"),IF(Inputs!$DT129=$F$1,Inputs!DR129,Inputs!DR129*'Key assumptions'!$H$118),$F129*N(BL129)*avg_hrs)</f>
        <v>0</v>
      </c>
      <c r="DT129" s="133" t="s">
        <v>213</v>
      </c>
      <c r="DU129" s="304"/>
      <c r="DV129" s="304"/>
      <c r="DW129" s="304"/>
      <c r="DX129" s="304"/>
      <c r="DY129" s="304"/>
      <c r="DZ129" s="304"/>
      <c r="EA129" s="255">
        <v>0</v>
      </c>
      <c r="EB129" s="255">
        <v>128440.29</v>
      </c>
      <c r="EC129" s="255">
        <v>266221.69199999998</v>
      </c>
      <c r="ED129" s="255">
        <f t="shared" si="15"/>
        <v>179816.40599999999</v>
      </c>
      <c r="EE129" s="255">
        <f t="shared" si="15"/>
        <v>0</v>
      </c>
      <c r="EF129" s="255">
        <f t="shared" si="12"/>
        <v>574478.38799999992</v>
      </c>
    </row>
    <row r="130" spans="1:136" x14ac:dyDescent="0.4">
      <c r="A130" s="133" t="str">
        <f>Inputs!A130</f>
        <v>Construction Management</v>
      </c>
      <c r="B130" s="133" t="str">
        <f>Inputs!B130</f>
        <v>N/A</v>
      </c>
      <c r="C130" s="133" t="str">
        <f>Inputs!C130</f>
        <v>Internal Labour</v>
      </c>
      <c r="D130" s="133">
        <f>Inputs!D130</f>
        <v>634999</v>
      </c>
      <c r="E130" s="133" t="str">
        <f>Inputs!E130</f>
        <v>Construction Manager</v>
      </c>
      <c r="F130" s="290">
        <f>IF(Inputs!DT130=$F$1,Inputs!F130,
IF(Inputs!DT130='Key assumptions'!$E$118,Inputs!F130*'Key assumptions'!$H$118,Inputs!F130*'Key assumptions'!$H$119))</f>
        <v>249.96</v>
      </c>
      <c r="G130" s="290">
        <f>IF(Inputs!DT130=$F$1,Inputs!G130,Inputs!G130*'Key assumptions'!$H$118)</f>
        <v>109.48743528106507</v>
      </c>
      <c r="H130" s="281"/>
      <c r="I130" s="281"/>
      <c r="J130" s="281"/>
      <c r="K130" s="281"/>
      <c r="L130" s="281"/>
      <c r="M130" s="389" t="str">
        <f>Inputs!M130</f>
        <v>[C-i-C]</v>
      </c>
      <c r="N130" s="389" t="str">
        <f>Inputs!N130</f>
        <v>[C-i-C]</v>
      </c>
      <c r="O130" s="389" t="str">
        <f>Inputs!O130</f>
        <v>[C-i-C]</v>
      </c>
      <c r="P130" s="389" t="str">
        <f>Inputs!P130</f>
        <v>[C-i-C]</v>
      </c>
      <c r="Q130" s="389" t="str">
        <f>Inputs!Q130</f>
        <v>[C-i-C]</v>
      </c>
      <c r="R130" s="389" t="str">
        <f>Inputs!R130</f>
        <v>[C-i-C]</v>
      </c>
      <c r="S130" s="389" t="str">
        <f>Inputs!S130</f>
        <v>[C-i-C]</v>
      </c>
      <c r="T130" s="389" t="str">
        <f>Inputs!T130</f>
        <v>[C-i-C]</v>
      </c>
      <c r="U130" s="389" t="str">
        <f>Inputs!U130</f>
        <v>[C-i-C]</v>
      </c>
      <c r="V130" s="389" t="str">
        <f>Inputs!V130</f>
        <v>[C-i-C]</v>
      </c>
      <c r="W130" s="389" t="str">
        <f>Inputs!W130</f>
        <v>[C-i-C]</v>
      </c>
      <c r="X130" s="389" t="str">
        <f>Inputs!X130</f>
        <v>[C-i-C]</v>
      </c>
      <c r="Y130" s="389" t="str">
        <f>Inputs!Y130</f>
        <v>[C-i-C]</v>
      </c>
      <c r="Z130" s="389" t="str">
        <f>Inputs!Z130</f>
        <v>[C-i-C]</v>
      </c>
      <c r="AA130" s="389" t="str">
        <f>Inputs!AA130</f>
        <v>[C-i-C]</v>
      </c>
      <c r="AB130" s="389" t="str">
        <f>Inputs!AB130</f>
        <v>[C-i-C]</v>
      </c>
      <c r="AC130" s="389" t="str">
        <f>Inputs!AC130</f>
        <v>[C-i-C]</v>
      </c>
      <c r="AD130" s="389" t="str">
        <f>Inputs!AD130</f>
        <v>[C-i-C]</v>
      </c>
      <c r="AE130" s="389" t="str">
        <f>Inputs!AE130</f>
        <v>[C-i-C]</v>
      </c>
      <c r="AF130" s="389" t="str">
        <f>Inputs!AF130</f>
        <v>[C-i-C]</v>
      </c>
      <c r="AG130" s="389" t="str">
        <f>Inputs!AG130</f>
        <v>[C-i-C]</v>
      </c>
      <c r="AH130" s="389" t="str">
        <f>Inputs!AH130</f>
        <v>[C-i-C]</v>
      </c>
      <c r="AI130" s="254">
        <f>Inputs!AI130</f>
        <v>0.2</v>
      </c>
      <c r="AJ130" s="254">
        <f>Inputs!AJ130</f>
        <v>0.2</v>
      </c>
      <c r="AK130" s="254">
        <f>Inputs!AK130</f>
        <v>0.2</v>
      </c>
      <c r="AL130" s="254">
        <f>Inputs!AL130</f>
        <v>0.2</v>
      </c>
      <c r="AM130" s="254">
        <f>Inputs!AM130</f>
        <v>0.2</v>
      </c>
      <c r="AN130" s="254">
        <f>Inputs!AN130</f>
        <v>0</v>
      </c>
      <c r="AO130" s="254">
        <f>Inputs!AO130</f>
        <v>0</v>
      </c>
      <c r="AP130" s="254">
        <f>Inputs!AP130</f>
        <v>0.2</v>
      </c>
      <c r="AQ130" s="254">
        <f>Inputs!AQ130</f>
        <v>0.4</v>
      </c>
      <c r="AR130" s="254">
        <f>Inputs!AR130</f>
        <v>0.4</v>
      </c>
      <c r="AS130" s="254">
        <f>Inputs!AS130</f>
        <v>0.4</v>
      </c>
      <c r="AT130" s="254">
        <f>Inputs!AT130</f>
        <v>0.4</v>
      </c>
      <c r="AU130" s="254">
        <f>Inputs!AU130</f>
        <v>0.4</v>
      </c>
      <c r="AV130" s="254">
        <f>Inputs!AV130</f>
        <v>0.4</v>
      </c>
      <c r="AW130" s="254">
        <f>Inputs!AW130</f>
        <v>0.4</v>
      </c>
      <c r="AX130" s="254">
        <f>Inputs!AX130</f>
        <v>0</v>
      </c>
      <c r="AY130" s="254">
        <f>Inputs!AY130</f>
        <v>0</v>
      </c>
      <c r="AZ130" s="254">
        <f>Inputs!AZ130</f>
        <v>0</v>
      </c>
      <c r="BA130" s="254">
        <f>Inputs!BA130</f>
        <v>0</v>
      </c>
      <c r="BB130" s="254">
        <f>Inputs!BB130</f>
        <v>0</v>
      </c>
      <c r="BC130" s="254">
        <f>Inputs!BC130</f>
        <v>0</v>
      </c>
      <c r="BD130" s="254">
        <f>Inputs!BD130</f>
        <v>0</v>
      </c>
      <c r="BE130" s="254">
        <f>Inputs!BE130</f>
        <v>0</v>
      </c>
      <c r="BF130" s="254">
        <f>Inputs!BF130</f>
        <v>0</v>
      </c>
      <c r="BG130" s="254">
        <f>Inputs!BG130</f>
        <v>0</v>
      </c>
      <c r="BH130" s="254">
        <f>Inputs!BH130</f>
        <v>0</v>
      </c>
      <c r="BI130" s="254">
        <f>Inputs!BI130</f>
        <v>0</v>
      </c>
      <c r="BJ130" s="254">
        <f>Inputs!BJ130</f>
        <v>0</v>
      </c>
      <c r="BK130" s="254">
        <f>Inputs!BK130</f>
        <v>0</v>
      </c>
      <c r="BL130" s="254">
        <f>Inputs!BL130</f>
        <v>0</v>
      </c>
      <c r="BN130" s="255">
        <f>IF(OR($C130="Non-Labour",$C130="Labour-related"),IF(Inputs!$DT130=$F$1,Inputs!BN130,Inputs!BN130*'Key assumptions'!$H$118),$F130*N(H130)*avg_hrs)</f>
        <v>0</v>
      </c>
      <c r="BO130" s="255">
        <f>IF(OR($C130="Non-Labour",$C130="Labour-related"),IF(Inputs!$DT130=$F$1,Inputs!BO130,Inputs!BO130*'Key assumptions'!$H$118),$F130*N(I130)*avg_hrs)</f>
        <v>0</v>
      </c>
      <c r="BP130" s="255">
        <f>IF(OR($C130="Non-Labour",$C130="Labour-related"),IF(Inputs!$DT130=$F$1,Inputs!BP130,Inputs!BP130*'Key assumptions'!$H$118),$F130*N(J130)*avg_hrs)</f>
        <v>0</v>
      </c>
      <c r="BQ130" s="255">
        <f>IF(OR($C130="Non-Labour",$C130="Labour-related"),IF(Inputs!$DT130=$F$1,Inputs!BQ130,Inputs!BQ130*'Key assumptions'!$H$118),$F130*N(K130)*avg_hrs)</f>
        <v>0</v>
      </c>
      <c r="BR130" s="255">
        <f>IF(OR($C130="Non-Labour",$C130="Labour-related"),IF(Inputs!$DT130=$F$1,Inputs!BR130,Inputs!BR130*'Key assumptions'!$H$118),$F130*N(L130)*avg_hrs)</f>
        <v>0</v>
      </c>
      <c r="BS130" s="390" t="s">
        <v>411</v>
      </c>
      <c r="BT130" s="390" t="s">
        <v>411</v>
      </c>
      <c r="BU130" s="390" t="s">
        <v>411</v>
      </c>
      <c r="BV130" s="390" t="s">
        <v>411</v>
      </c>
      <c r="BW130" s="390" t="s">
        <v>411</v>
      </c>
      <c r="BX130" s="390" t="s">
        <v>411</v>
      </c>
      <c r="BY130" s="390" t="s">
        <v>411</v>
      </c>
      <c r="BZ130" s="390" t="s">
        <v>411</v>
      </c>
      <c r="CA130" s="390" t="s">
        <v>411</v>
      </c>
      <c r="CB130" s="390" t="s">
        <v>411</v>
      </c>
      <c r="CC130" s="390" t="s">
        <v>411</v>
      </c>
      <c r="CD130" s="390" t="s">
        <v>411</v>
      </c>
      <c r="CE130" s="390" t="s">
        <v>411</v>
      </c>
      <c r="CF130" s="390" t="s">
        <v>411</v>
      </c>
      <c r="CG130" s="390" t="s">
        <v>411</v>
      </c>
      <c r="CH130" s="390" t="s">
        <v>411</v>
      </c>
      <c r="CI130" s="390" t="s">
        <v>411</v>
      </c>
      <c r="CJ130" s="390" t="s">
        <v>411</v>
      </c>
      <c r="CK130" s="390" t="s">
        <v>411</v>
      </c>
      <c r="CL130" s="390" t="s">
        <v>411</v>
      </c>
      <c r="CM130" s="390" t="s">
        <v>411</v>
      </c>
      <c r="CN130" s="390" t="s">
        <v>411</v>
      </c>
      <c r="CO130" s="255">
        <f>IF(OR($C130="Non-Labour",$C130="Labour-related"),IF(Inputs!$DT130=$F$1,Inputs!CO130,Inputs!CO130*'Key assumptions'!$H$118),$F130*N(AI130)*avg_hrs)</f>
        <v>7498.8000000000011</v>
      </c>
      <c r="CP130" s="255">
        <f>IF(OR($C130="Non-Labour",$C130="Labour-related"),IF(Inputs!$DT130=$F$1,Inputs!CP130,Inputs!CP130*'Key assumptions'!$H$118),$F130*N(AJ130)*avg_hrs)</f>
        <v>7498.8000000000011</v>
      </c>
      <c r="CQ130" s="255">
        <f>IF(OR($C130="Non-Labour",$C130="Labour-related"),IF(Inputs!$DT130=$F$1,Inputs!CQ130,Inputs!CQ130*'Key assumptions'!$H$118),$F130*N(AK130)*avg_hrs)</f>
        <v>7498.8000000000011</v>
      </c>
      <c r="CR130" s="255">
        <f>IF(OR($C130="Non-Labour",$C130="Labour-related"),IF(Inputs!$DT130=$F$1,Inputs!CR130,Inputs!CR130*'Key assumptions'!$H$118),$F130*N(AL130)*avg_hrs)</f>
        <v>7498.8000000000011</v>
      </c>
      <c r="CS130" s="255">
        <f>IF(OR($C130="Non-Labour",$C130="Labour-related"),IF(Inputs!$DT130=$F$1,Inputs!CS130,Inputs!CS130*'Key assumptions'!$H$118),$F130*N(AM130)*avg_hrs)</f>
        <v>7498.8000000000011</v>
      </c>
      <c r="CT130" s="255">
        <f>IF(OR($C130="Non-Labour",$C130="Labour-related"),IF(Inputs!$DT130=$F$1,Inputs!CT130,Inputs!CT130*'Key assumptions'!$H$118),$F130*N(AN130)*avg_hrs)</f>
        <v>0</v>
      </c>
      <c r="CU130" s="255">
        <f>IF(OR($C130="Non-Labour",$C130="Labour-related"),IF(Inputs!$DT130=$F$1,Inputs!CU130,Inputs!CU130*'Key assumptions'!$H$118),$F130*N(AO130)*avg_hrs)</f>
        <v>0</v>
      </c>
      <c r="CV130" s="255">
        <f>IF(OR($C130="Non-Labour",$C130="Labour-related"),IF(Inputs!$DT130=$F$1,Inputs!CV130,Inputs!CV130*'Key assumptions'!$H$118),$F130*N(AP130)*avg_hrs)</f>
        <v>7498.8000000000011</v>
      </c>
      <c r="CW130" s="255">
        <f>IF(OR($C130="Non-Labour",$C130="Labour-related"),IF(Inputs!$DT130=$F$1,Inputs!CW130,Inputs!CW130*'Key assumptions'!$H$118),$F130*N(AQ130)*avg_hrs)</f>
        <v>14997.600000000002</v>
      </c>
      <c r="CX130" s="255">
        <f>IF(OR($C130="Non-Labour",$C130="Labour-related"),IF(Inputs!$DT130=$F$1,Inputs!CX130,Inputs!CX130*'Key assumptions'!$H$118),$F130*N(AR130)*avg_hrs)</f>
        <v>14997.600000000002</v>
      </c>
      <c r="CY130" s="255">
        <f>IF(OR($C130="Non-Labour",$C130="Labour-related"),IF(Inputs!$DT130=$F$1,Inputs!CY130,Inputs!CY130*'Key assumptions'!$H$118),$F130*N(AS130)*avg_hrs)</f>
        <v>14997.600000000002</v>
      </c>
      <c r="CZ130" s="255">
        <f>IF(OR($C130="Non-Labour",$C130="Labour-related"),IF(Inputs!$DT130=$F$1,Inputs!CZ130,Inputs!CZ130*'Key assumptions'!$H$118),$F130*N(AT130)*avg_hrs)</f>
        <v>14997.600000000002</v>
      </c>
      <c r="DA130" s="255">
        <f>IF(OR($C130="Non-Labour",$C130="Labour-related"),IF(Inputs!$DT130=$F$1,Inputs!DA130,Inputs!DA130*'Key assumptions'!$H$118),$F130*N(AU130)*avg_hrs)</f>
        <v>14997.600000000002</v>
      </c>
      <c r="DB130" s="255">
        <f>IF(OR($C130="Non-Labour",$C130="Labour-related"),IF(Inputs!$DT130=$F$1,Inputs!DB130,Inputs!DB130*'Key assumptions'!$H$118),$F130*N(AV130)*avg_hrs)</f>
        <v>14997.600000000002</v>
      </c>
      <c r="DC130" s="255">
        <f>IF(OR($C130="Non-Labour",$C130="Labour-related"),IF(Inputs!$DT130=$F$1,Inputs!DC130,Inputs!DC130*'Key assumptions'!$H$118),$F130*N(AW130)*avg_hrs)</f>
        <v>14997.600000000002</v>
      </c>
      <c r="DD130" s="255">
        <f>IF(OR($C130="Non-Labour",$C130="Labour-related"),IF(Inputs!$DT130=$F$1,Inputs!DD130,Inputs!DD130*'Key assumptions'!$H$118),$F130*N(AX130)*avg_hrs)</f>
        <v>0</v>
      </c>
      <c r="DE130" s="255">
        <f>IF(OR($C130="Non-Labour",$C130="Labour-related"),IF(Inputs!$DT130=$F$1,Inputs!DE130,Inputs!DE130*'Key assumptions'!$H$118),$F130*N(AY130)*avg_hrs)</f>
        <v>0</v>
      </c>
      <c r="DF130" s="255">
        <f>IF(OR($C130="Non-Labour",$C130="Labour-related"),IF(Inputs!$DT130=$F$1,Inputs!DF130,Inputs!DF130*'Key assumptions'!$H$118),$F130*N(AZ130)*avg_hrs)</f>
        <v>0</v>
      </c>
      <c r="DG130" s="255">
        <f>IF(OR($C130="Non-Labour",$C130="Labour-related"),IF(Inputs!$DT130=$F$1,Inputs!DG130,Inputs!DG130*'Key assumptions'!$H$118),$F130*N(BA130)*avg_hrs)</f>
        <v>0</v>
      </c>
      <c r="DH130" s="255">
        <f>IF(OR($C130="Non-Labour",$C130="Labour-related"),IF(Inputs!$DT130=$F$1,Inputs!DH130,Inputs!DH130*'Key assumptions'!$H$118),$F130*N(BB130)*avg_hrs)</f>
        <v>0</v>
      </c>
      <c r="DI130" s="255">
        <f>IF(OR($C130="Non-Labour",$C130="Labour-related"),IF(Inputs!$DT130=$F$1,Inputs!DI130,Inputs!DI130*'Key assumptions'!$H$118),$F130*N(BC130)*avg_hrs)</f>
        <v>0</v>
      </c>
      <c r="DJ130" s="255">
        <f>IF(OR($C130="Non-Labour",$C130="Labour-related"),IF(Inputs!$DT130=$F$1,Inputs!DJ130,Inputs!DJ130*'Key assumptions'!$H$118),$F130*N(BD130)*avg_hrs)</f>
        <v>0</v>
      </c>
      <c r="DK130" s="255">
        <f>IF(OR($C130="Non-Labour",$C130="Labour-related"),IF(Inputs!$DT130=$F$1,Inputs!DK130,Inputs!DK130*'Key assumptions'!$H$118),$F130*N(BE130)*avg_hrs)</f>
        <v>0</v>
      </c>
      <c r="DL130" s="255">
        <f>IF(OR($C130="Non-Labour",$C130="Labour-related"),IF(Inputs!$DT130=$F$1,Inputs!DL130,Inputs!DL130*'Key assumptions'!$H$118),$F130*N(BF130)*avg_hrs)</f>
        <v>0</v>
      </c>
      <c r="DM130" s="255">
        <f>IF(OR($C130="Non-Labour",$C130="Labour-related"),IF(Inputs!$DT130=$F$1,Inputs!DM130,Inputs!DM130*'Key assumptions'!$H$118),$F130*N(BG130)*avg_hrs)</f>
        <v>0</v>
      </c>
      <c r="DN130" s="255">
        <f>IF(OR($C130="Non-Labour",$C130="Labour-related"),IF(Inputs!$DT130=$F$1,Inputs!DN130,Inputs!DN130*'Key assumptions'!$H$118),$F130*N(BH130)*avg_hrs)</f>
        <v>0</v>
      </c>
      <c r="DO130" s="255">
        <f>IF(OR($C130="Non-Labour",$C130="Labour-related"),IF(Inputs!$DT130=$F$1,Inputs!DO130,Inputs!DO130*'Key assumptions'!$H$118),$F130*N(BI130)*avg_hrs)</f>
        <v>0</v>
      </c>
      <c r="DP130" s="255">
        <f>IF(OR($C130="Non-Labour",$C130="Labour-related"),IF(Inputs!$DT130=$F$1,Inputs!DP130,Inputs!DP130*'Key assumptions'!$H$118),$F130*N(BJ130)*avg_hrs)</f>
        <v>0</v>
      </c>
      <c r="DQ130" s="255">
        <f>IF(OR($C130="Non-Labour",$C130="Labour-related"),IF(Inputs!$DT130=$F$1,Inputs!DQ130,Inputs!DQ130*'Key assumptions'!$H$118),$F130*N(BK130)*avg_hrs)</f>
        <v>0</v>
      </c>
      <c r="DR130" s="255">
        <f>IF(OR($C130="Non-Labour",$C130="Labour-related"),IF(Inputs!$DT130=$F$1,Inputs!DR130,Inputs!DR130*'Key assumptions'!$H$118),$F130*N(BL130)*avg_hrs)</f>
        <v>0</v>
      </c>
      <c r="DT130" s="133" t="s">
        <v>213</v>
      </c>
      <c r="DU130" s="304"/>
      <c r="DV130" s="304"/>
      <c r="DW130" s="304"/>
      <c r="DX130" s="304"/>
      <c r="DY130" s="304"/>
      <c r="DZ130" s="304"/>
      <c r="EA130" s="255">
        <v>58919.142857142855</v>
      </c>
      <c r="EB130" s="255">
        <v>155064.47142857139</v>
      </c>
      <c r="EC130" s="255">
        <v>82486.800000000017</v>
      </c>
      <c r="ED130" s="255">
        <f t="shared" si="15"/>
        <v>112482.00000000003</v>
      </c>
      <c r="EE130" s="255">
        <f t="shared" si="15"/>
        <v>0</v>
      </c>
      <c r="EF130" s="255">
        <f t="shared" si="12"/>
        <v>408952.41428571427</v>
      </c>
    </row>
    <row r="131" spans="1:136" x14ac:dyDescent="0.4">
      <c r="A131" s="133" t="str">
        <f>Inputs!A131</f>
        <v>Construction Management</v>
      </c>
      <c r="B131" s="133" t="str">
        <f>Inputs!B131</f>
        <v>N/A</v>
      </c>
      <c r="C131" s="133" t="str">
        <f>Inputs!C131</f>
        <v>Internal Labour</v>
      </c>
      <c r="D131" s="133">
        <f>Inputs!D131</f>
        <v>634999</v>
      </c>
      <c r="E131" s="133" t="str">
        <f>Inputs!E131</f>
        <v>Construction Manager</v>
      </c>
      <c r="F131" s="290">
        <f>IF(Inputs!DT131=$F$1,Inputs!F131,
IF(Inputs!DT131='Key assumptions'!$E$118,Inputs!F131*'Key assumptions'!$H$118,Inputs!F131*'Key assumptions'!$H$119))</f>
        <v>249.96</v>
      </c>
      <c r="G131" s="290">
        <f>IF(Inputs!DT131=$F$1,Inputs!G131,Inputs!G131*'Key assumptions'!$H$118)</f>
        <v>109.48743528106507</v>
      </c>
      <c r="H131" s="281"/>
      <c r="I131" s="281"/>
      <c r="J131" s="281"/>
      <c r="K131" s="281"/>
      <c r="L131" s="281"/>
      <c r="M131" s="389" t="str">
        <f>Inputs!M131</f>
        <v>[C-i-C]</v>
      </c>
      <c r="N131" s="389" t="str">
        <f>Inputs!N131</f>
        <v>[C-i-C]</v>
      </c>
      <c r="O131" s="389" t="str">
        <f>Inputs!O131</f>
        <v>[C-i-C]</v>
      </c>
      <c r="P131" s="389" t="str">
        <f>Inputs!P131</f>
        <v>[C-i-C]</v>
      </c>
      <c r="Q131" s="389" t="str">
        <f>Inputs!Q131</f>
        <v>[C-i-C]</v>
      </c>
      <c r="R131" s="389" t="str">
        <f>Inputs!R131</f>
        <v>[C-i-C]</v>
      </c>
      <c r="S131" s="389" t="str">
        <f>Inputs!S131</f>
        <v>[C-i-C]</v>
      </c>
      <c r="T131" s="389" t="str">
        <f>Inputs!T131</f>
        <v>[C-i-C]</v>
      </c>
      <c r="U131" s="389" t="str">
        <f>Inputs!U131</f>
        <v>[C-i-C]</v>
      </c>
      <c r="V131" s="389" t="str">
        <f>Inputs!V131</f>
        <v>[C-i-C]</v>
      </c>
      <c r="W131" s="389" t="str">
        <f>Inputs!W131</f>
        <v>[C-i-C]</v>
      </c>
      <c r="X131" s="389" t="str">
        <f>Inputs!X131</f>
        <v>[C-i-C]</v>
      </c>
      <c r="Y131" s="389" t="str">
        <f>Inputs!Y131</f>
        <v>[C-i-C]</v>
      </c>
      <c r="Z131" s="389" t="str">
        <f>Inputs!Z131</f>
        <v>[C-i-C]</v>
      </c>
      <c r="AA131" s="389" t="str">
        <f>Inputs!AA131</f>
        <v>[C-i-C]</v>
      </c>
      <c r="AB131" s="389" t="str">
        <f>Inputs!AB131</f>
        <v>[C-i-C]</v>
      </c>
      <c r="AC131" s="389" t="str">
        <f>Inputs!AC131</f>
        <v>[C-i-C]</v>
      </c>
      <c r="AD131" s="389" t="str">
        <f>Inputs!AD131</f>
        <v>[C-i-C]</v>
      </c>
      <c r="AE131" s="389" t="str">
        <f>Inputs!AE131</f>
        <v>[C-i-C]</v>
      </c>
      <c r="AF131" s="389" t="str">
        <f>Inputs!AF131</f>
        <v>[C-i-C]</v>
      </c>
      <c r="AG131" s="389" t="str">
        <f>Inputs!AG131</f>
        <v>[C-i-C]</v>
      </c>
      <c r="AH131" s="389" t="str">
        <f>Inputs!AH131</f>
        <v>[C-i-C]</v>
      </c>
      <c r="AI131" s="254">
        <f>Inputs!AI131</f>
        <v>0.1</v>
      </c>
      <c r="AJ131" s="254">
        <f>Inputs!AJ131</f>
        <v>0.1</v>
      </c>
      <c r="AK131" s="254">
        <f>Inputs!AK131</f>
        <v>0.1</v>
      </c>
      <c r="AL131" s="254">
        <f>Inputs!AL131</f>
        <v>0.1</v>
      </c>
      <c r="AM131" s="254">
        <f>Inputs!AM131</f>
        <v>0.1</v>
      </c>
      <c r="AN131" s="254">
        <f>Inputs!AN131</f>
        <v>0</v>
      </c>
      <c r="AO131" s="254">
        <f>Inputs!AO131</f>
        <v>0</v>
      </c>
      <c r="AP131" s="254">
        <f>Inputs!AP131</f>
        <v>0.2</v>
      </c>
      <c r="AQ131" s="254">
        <f>Inputs!AQ131</f>
        <v>0.4</v>
      </c>
      <c r="AR131" s="254">
        <f>Inputs!AR131</f>
        <v>0.4</v>
      </c>
      <c r="AS131" s="254">
        <f>Inputs!AS131</f>
        <v>0.4</v>
      </c>
      <c r="AT131" s="254">
        <f>Inputs!AT131</f>
        <v>0.4</v>
      </c>
      <c r="AU131" s="254">
        <f>Inputs!AU131</f>
        <v>0.4</v>
      </c>
      <c r="AV131" s="254">
        <f>Inputs!AV131</f>
        <v>0.4</v>
      </c>
      <c r="AW131" s="254">
        <f>Inputs!AW131</f>
        <v>0.4</v>
      </c>
      <c r="AX131" s="254">
        <f>Inputs!AX131</f>
        <v>0</v>
      </c>
      <c r="AY131" s="254">
        <f>Inputs!AY131</f>
        <v>0</v>
      </c>
      <c r="AZ131" s="254">
        <f>Inputs!AZ131</f>
        <v>0</v>
      </c>
      <c r="BA131" s="254">
        <f>Inputs!BA131</f>
        <v>0</v>
      </c>
      <c r="BB131" s="254">
        <f>Inputs!BB131</f>
        <v>0</v>
      </c>
      <c r="BC131" s="254">
        <f>Inputs!BC131</f>
        <v>0</v>
      </c>
      <c r="BD131" s="254">
        <f>Inputs!BD131</f>
        <v>0</v>
      </c>
      <c r="BE131" s="254">
        <f>Inputs!BE131</f>
        <v>0</v>
      </c>
      <c r="BF131" s="254">
        <f>Inputs!BF131</f>
        <v>0</v>
      </c>
      <c r="BG131" s="254">
        <f>Inputs!BG131</f>
        <v>0</v>
      </c>
      <c r="BH131" s="254">
        <f>Inputs!BH131</f>
        <v>0</v>
      </c>
      <c r="BI131" s="254">
        <f>Inputs!BI131</f>
        <v>0</v>
      </c>
      <c r="BJ131" s="254">
        <f>Inputs!BJ131</f>
        <v>0</v>
      </c>
      <c r="BK131" s="254">
        <f>Inputs!BK131</f>
        <v>0</v>
      </c>
      <c r="BL131" s="254">
        <f>Inputs!BL131</f>
        <v>0</v>
      </c>
      <c r="BN131" s="255">
        <f>IF(OR($C131="Non-Labour",$C131="Labour-related"),IF(Inputs!$DT131=$F$1,Inputs!BN131,Inputs!BN131*'Key assumptions'!$H$118),$F131*N(H131)*avg_hrs)</f>
        <v>0</v>
      </c>
      <c r="BO131" s="255">
        <f>IF(OR($C131="Non-Labour",$C131="Labour-related"),IF(Inputs!$DT131=$F$1,Inputs!BO131,Inputs!BO131*'Key assumptions'!$H$118),$F131*N(I131)*avg_hrs)</f>
        <v>0</v>
      </c>
      <c r="BP131" s="255">
        <f>IF(OR($C131="Non-Labour",$C131="Labour-related"),IF(Inputs!$DT131=$F$1,Inputs!BP131,Inputs!BP131*'Key assumptions'!$H$118),$F131*N(J131)*avg_hrs)</f>
        <v>0</v>
      </c>
      <c r="BQ131" s="255">
        <f>IF(OR($C131="Non-Labour",$C131="Labour-related"),IF(Inputs!$DT131=$F$1,Inputs!BQ131,Inputs!BQ131*'Key assumptions'!$H$118),$F131*N(K131)*avg_hrs)</f>
        <v>0</v>
      </c>
      <c r="BR131" s="255">
        <f>IF(OR($C131="Non-Labour",$C131="Labour-related"),IF(Inputs!$DT131=$F$1,Inputs!BR131,Inputs!BR131*'Key assumptions'!$H$118),$F131*N(L131)*avg_hrs)</f>
        <v>0</v>
      </c>
      <c r="BS131" s="390" t="s">
        <v>411</v>
      </c>
      <c r="BT131" s="390" t="s">
        <v>411</v>
      </c>
      <c r="BU131" s="390" t="s">
        <v>411</v>
      </c>
      <c r="BV131" s="390" t="s">
        <v>411</v>
      </c>
      <c r="BW131" s="390" t="s">
        <v>411</v>
      </c>
      <c r="BX131" s="390" t="s">
        <v>411</v>
      </c>
      <c r="BY131" s="390" t="s">
        <v>411</v>
      </c>
      <c r="BZ131" s="390" t="s">
        <v>411</v>
      </c>
      <c r="CA131" s="390" t="s">
        <v>411</v>
      </c>
      <c r="CB131" s="390" t="s">
        <v>411</v>
      </c>
      <c r="CC131" s="390" t="s">
        <v>411</v>
      </c>
      <c r="CD131" s="390" t="s">
        <v>411</v>
      </c>
      <c r="CE131" s="390" t="s">
        <v>411</v>
      </c>
      <c r="CF131" s="390" t="s">
        <v>411</v>
      </c>
      <c r="CG131" s="390" t="s">
        <v>411</v>
      </c>
      <c r="CH131" s="390" t="s">
        <v>411</v>
      </c>
      <c r="CI131" s="390" t="s">
        <v>411</v>
      </c>
      <c r="CJ131" s="390" t="s">
        <v>411</v>
      </c>
      <c r="CK131" s="390" t="s">
        <v>411</v>
      </c>
      <c r="CL131" s="390" t="s">
        <v>411</v>
      </c>
      <c r="CM131" s="390" t="s">
        <v>411</v>
      </c>
      <c r="CN131" s="390" t="s">
        <v>411</v>
      </c>
      <c r="CO131" s="255">
        <f>IF(OR($C131="Non-Labour",$C131="Labour-related"),IF(Inputs!$DT131=$F$1,Inputs!CO131,Inputs!CO131*'Key assumptions'!$H$118),$F131*N(AI131)*avg_hrs)</f>
        <v>3749.4000000000005</v>
      </c>
      <c r="CP131" s="255">
        <f>IF(OR($C131="Non-Labour",$C131="Labour-related"),IF(Inputs!$DT131=$F$1,Inputs!CP131,Inputs!CP131*'Key assumptions'!$H$118),$F131*N(AJ131)*avg_hrs)</f>
        <v>3749.4000000000005</v>
      </c>
      <c r="CQ131" s="255">
        <f>IF(OR($C131="Non-Labour",$C131="Labour-related"),IF(Inputs!$DT131=$F$1,Inputs!CQ131,Inputs!CQ131*'Key assumptions'!$H$118),$F131*N(AK131)*avg_hrs)</f>
        <v>3749.4000000000005</v>
      </c>
      <c r="CR131" s="255">
        <f>IF(OR($C131="Non-Labour",$C131="Labour-related"),IF(Inputs!$DT131=$F$1,Inputs!CR131,Inputs!CR131*'Key assumptions'!$H$118),$F131*N(AL131)*avg_hrs)</f>
        <v>3749.4000000000005</v>
      </c>
      <c r="CS131" s="255">
        <f>IF(OR($C131="Non-Labour",$C131="Labour-related"),IF(Inputs!$DT131=$F$1,Inputs!CS131,Inputs!CS131*'Key assumptions'!$H$118),$F131*N(AM131)*avg_hrs)</f>
        <v>3749.4000000000005</v>
      </c>
      <c r="CT131" s="255">
        <f>IF(OR($C131="Non-Labour",$C131="Labour-related"),IF(Inputs!$DT131=$F$1,Inputs!CT131,Inputs!CT131*'Key assumptions'!$H$118),$F131*N(AN131)*avg_hrs)</f>
        <v>0</v>
      </c>
      <c r="CU131" s="255">
        <f>IF(OR($C131="Non-Labour",$C131="Labour-related"),IF(Inputs!$DT131=$F$1,Inputs!CU131,Inputs!CU131*'Key assumptions'!$H$118),$F131*N(AO131)*avg_hrs)</f>
        <v>0</v>
      </c>
      <c r="CV131" s="255">
        <f>IF(OR($C131="Non-Labour",$C131="Labour-related"),IF(Inputs!$DT131=$F$1,Inputs!CV131,Inputs!CV131*'Key assumptions'!$H$118),$F131*N(AP131)*avg_hrs)</f>
        <v>7498.8000000000011</v>
      </c>
      <c r="CW131" s="255">
        <f>IF(OR($C131="Non-Labour",$C131="Labour-related"),IF(Inputs!$DT131=$F$1,Inputs!CW131,Inputs!CW131*'Key assumptions'!$H$118),$F131*N(AQ131)*avg_hrs)</f>
        <v>14997.600000000002</v>
      </c>
      <c r="CX131" s="255">
        <f>IF(OR($C131="Non-Labour",$C131="Labour-related"),IF(Inputs!$DT131=$F$1,Inputs!CX131,Inputs!CX131*'Key assumptions'!$H$118),$F131*N(AR131)*avg_hrs)</f>
        <v>14997.600000000002</v>
      </c>
      <c r="CY131" s="255">
        <f>IF(OR($C131="Non-Labour",$C131="Labour-related"),IF(Inputs!$DT131=$F$1,Inputs!CY131,Inputs!CY131*'Key assumptions'!$H$118),$F131*N(AS131)*avg_hrs)</f>
        <v>14997.600000000002</v>
      </c>
      <c r="CZ131" s="255">
        <f>IF(OR($C131="Non-Labour",$C131="Labour-related"),IF(Inputs!$DT131=$F$1,Inputs!CZ131,Inputs!CZ131*'Key assumptions'!$H$118),$F131*N(AT131)*avg_hrs)</f>
        <v>14997.600000000002</v>
      </c>
      <c r="DA131" s="255">
        <f>IF(OR($C131="Non-Labour",$C131="Labour-related"),IF(Inputs!$DT131=$F$1,Inputs!DA131,Inputs!DA131*'Key assumptions'!$H$118),$F131*N(AU131)*avg_hrs)</f>
        <v>14997.600000000002</v>
      </c>
      <c r="DB131" s="255">
        <f>IF(OR($C131="Non-Labour",$C131="Labour-related"),IF(Inputs!$DT131=$F$1,Inputs!DB131,Inputs!DB131*'Key assumptions'!$H$118),$F131*N(AV131)*avg_hrs)</f>
        <v>14997.600000000002</v>
      </c>
      <c r="DC131" s="255">
        <f>IF(OR($C131="Non-Labour",$C131="Labour-related"),IF(Inputs!$DT131=$F$1,Inputs!DC131,Inputs!DC131*'Key assumptions'!$H$118),$F131*N(AW131)*avg_hrs)</f>
        <v>14997.600000000002</v>
      </c>
      <c r="DD131" s="255">
        <f>IF(OR($C131="Non-Labour",$C131="Labour-related"),IF(Inputs!$DT131=$F$1,Inputs!DD131,Inputs!DD131*'Key assumptions'!$H$118),$F131*N(AX131)*avg_hrs)</f>
        <v>0</v>
      </c>
      <c r="DE131" s="255">
        <f>IF(OR($C131="Non-Labour",$C131="Labour-related"),IF(Inputs!$DT131=$F$1,Inputs!DE131,Inputs!DE131*'Key assumptions'!$H$118),$F131*N(AY131)*avg_hrs)</f>
        <v>0</v>
      </c>
      <c r="DF131" s="255">
        <f>IF(OR($C131="Non-Labour",$C131="Labour-related"),IF(Inputs!$DT131=$F$1,Inputs!DF131,Inputs!DF131*'Key assumptions'!$H$118),$F131*N(AZ131)*avg_hrs)</f>
        <v>0</v>
      </c>
      <c r="DG131" s="255">
        <f>IF(OR($C131="Non-Labour",$C131="Labour-related"),IF(Inputs!$DT131=$F$1,Inputs!DG131,Inputs!DG131*'Key assumptions'!$H$118),$F131*N(BA131)*avg_hrs)</f>
        <v>0</v>
      </c>
      <c r="DH131" s="255">
        <f>IF(OR($C131="Non-Labour",$C131="Labour-related"),IF(Inputs!$DT131=$F$1,Inputs!DH131,Inputs!DH131*'Key assumptions'!$H$118),$F131*N(BB131)*avg_hrs)</f>
        <v>0</v>
      </c>
      <c r="DI131" s="255">
        <f>IF(OR($C131="Non-Labour",$C131="Labour-related"),IF(Inputs!$DT131=$F$1,Inputs!DI131,Inputs!DI131*'Key assumptions'!$H$118),$F131*N(BC131)*avg_hrs)</f>
        <v>0</v>
      </c>
      <c r="DJ131" s="255">
        <f>IF(OR($C131="Non-Labour",$C131="Labour-related"),IF(Inputs!$DT131=$F$1,Inputs!DJ131,Inputs!DJ131*'Key assumptions'!$H$118),$F131*N(BD131)*avg_hrs)</f>
        <v>0</v>
      </c>
      <c r="DK131" s="255">
        <f>IF(OR($C131="Non-Labour",$C131="Labour-related"),IF(Inputs!$DT131=$F$1,Inputs!DK131,Inputs!DK131*'Key assumptions'!$H$118),$F131*N(BE131)*avg_hrs)</f>
        <v>0</v>
      </c>
      <c r="DL131" s="255">
        <f>IF(OR($C131="Non-Labour",$C131="Labour-related"),IF(Inputs!$DT131=$F$1,Inputs!DL131,Inputs!DL131*'Key assumptions'!$H$118),$F131*N(BF131)*avg_hrs)</f>
        <v>0</v>
      </c>
      <c r="DM131" s="255">
        <f>IF(OR($C131="Non-Labour",$C131="Labour-related"),IF(Inputs!$DT131=$F$1,Inputs!DM131,Inputs!DM131*'Key assumptions'!$H$118),$F131*N(BG131)*avg_hrs)</f>
        <v>0</v>
      </c>
      <c r="DN131" s="255">
        <f>IF(OR($C131="Non-Labour",$C131="Labour-related"),IF(Inputs!$DT131=$F$1,Inputs!DN131,Inputs!DN131*'Key assumptions'!$H$118),$F131*N(BH131)*avg_hrs)</f>
        <v>0</v>
      </c>
      <c r="DO131" s="255">
        <f>IF(OR($C131="Non-Labour",$C131="Labour-related"),IF(Inputs!$DT131=$F$1,Inputs!DO131,Inputs!DO131*'Key assumptions'!$H$118),$F131*N(BI131)*avg_hrs)</f>
        <v>0</v>
      </c>
      <c r="DP131" s="255">
        <f>IF(OR($C131="Non-Labour",$C131="Labour-related"),IF(Inputs!$DT131=$F$1,Inputs!DP131,Inputs!DP131*'Key assumptions'!$H$118),$F131*N(BJ131)*avg_hrs)</f>
        <v>0</v>
      </c>
      <c r="DQ131" s="255">
        <f>IF(OR($C131="Non-Labour",$C131="Labour-related"),IF(Inputs!$DT131=$F$1,Inputs!DQ131,Inputs!DQ131*'Key assumptions'!$H$118),$F131*N(BK131)*avg_hrs)</f>
        <v>0</v>
      </c>
      <c r="DR131" s="255">
        <f>IF(OR($C131="Non-Labour",$C131="Labour-related"),IF(Inputs!$DT131=$F$1,Inputs!DR131,Inputs!DR131*'Key assumptions'!$H$118),$F131*N(BL131)*avg_hrs)</f>
        <v>0</v>
      </c>
      <c r="DT131" s="133" t="s">
        <v>213</v>
      </c>
      <c r="DU131" s="304"/>
      <c r="DV131" s="304"/>
      <c r="DW131" s="304"/>
      <c r="DX131" s="304"/>
      <c r="DY131" s="304"/>
      <c r="DZ131" s="304"/>
      <c r="EA131" s="255">
        <v>14997.600000000002</v>
      </c>
      <c r="EB131" s="255">
        <v>44992.80000000001</v>
      </c>
      <c r="EC131" s="255">
        <v>41243.400000000009</v>
      </c>
      <c r="ED131" s="255">
        <f t="shared" si="15"/>
        <v>112482.00000000003</v>
      </c>
      <c r="EE131" s="255">
        <f t="shared" si="15"/>
        <v>0</v>
      </c>
      <c r="EF131" s="255">
        <f t="shared" si="12"/>
        <v>213715.80000000005</v>
      </c>
    </row>
    <row r="132" spans="1:136" x14ac:dyDescent="0.4">
      <c r="A132" s="133" t="str">
        <f>Inputs!A132</f>
        <v>Construction Management</v>
      </c>
      <c r="B132" s="133" t="str">
        <f>Inputs!B132</f>
        <v>N/A</v>
      </c>
      <c r="C132" s="133" t="str">
        <f>Inputs!C132</f>
        <v>Internal Labour</v>
      </c>
      <c r="D132" s="133">
        <f>Inputs!D132</f>
        <v>634999</v>
      </c>
      <c r="E132" s="133" t="str">
        <f>Inputs!E132</f>
        <v>Senior Site Manager Lines</v>
      </c>
      <c r="F132" s="290">
        <f>IF(Inputs!DT132=$F$1,Inputs!F132,
IF(Inputs!DT132='Key assumptions'!$E$118,Inputs!F132*'Key assumptions'!$H$118,Inputs!F132*'Key assumptions'!$H$119))</f>
        <v>206.11</v>
      </c>
      <c r="G132" s="290">
        <f>IF(Inputs!DT132=$F$1,Inputs!G132,Inputs!G132*'Key assumptions'!$H$118)</f>
        <v>90.282775517751475</v>
      </c>
      <c r="H132" s="281"/>
      <c r="I132" s="281"/>
      <c r="J132" s="281"/>
      <c r="K132" s="281"/>
      <c r="L132" s="281"/>
      <c r="M132" s="389" t="str">
        <f>Inputs!M132</f>
        <v>[C-i-C]</v>
      </c>
      <c r="N132" s="389" t="str">
        <f>Inputs!N132</f>
        <v>[C-i-C]</v>
      </c>
      <c r="O132" s="389" t="str">
        <f>Inputs!O132</f>
        <v>[C-i-C]</v>
      </c>
      <c r="P132" s="389" t="str">
        <f>Inputs!P132</f>
        <v>[C-i-C]</v>
      </c>
      <c r="Q132" s="389" t="str">
        <f>Inputs!Q132</f>
        <v>[C-i-C]</v>
      </c>
      <c r="R132" s="389" t="str">
        <f>Inputs!R132</f>
        <v>[C-i-C]</v>
      </c>
      <c r="S132" s="389" t="str">
        <f>Inputs!S132</f>
        <v>[C-i-C]</v>
      </c>
      <c r="T132" s="389" t="str">
        <f>Inputs!T132</f>
        <v>[C-i-C]</v>
      </c>
      <c r="U132" s="389" t="str">
        <f>Inputs!U132</f>
        <v>[C-i-C]</v>
      </c>
      <c r="V132" s="389" t="str">
        <f>Inputs!V132</f>
        <v>[C-i-C]</v>
      </c>
      <c r="W132" s="389" t="str">
        <f>Inputs!W132</f>
        <v>[C-i-C]</v>
      </c>
      <c r="X132" s="389" t="str">
        <f>Inputs!X132</f>
        <v>[C-i-C]</v>
      </c>
      <c r="Y132" s="389" t="str">
        <f>Inputs!Y132</f>
        <v>[C-i-C]</v>
      </c>
      <c r="Z132" s="389" t="str">
        <f>Inputs!Z132</f>
        <v>[C-i-C]</v>
      </c>
      <c r="AA132" s="389" t="str">
        <f>Inputs!AA132</f>
        <v>[C-i-C]</v>
      </c>
      <c r="AB132" s="389" t="str">
        <f>Inputs!AB132</f>
        <v>[C-i-C]</v>
      </c>
      <c r="AC132" s="389" t="str">
        <f>Inputs!AC132</f>
        <v>[C-i-C]</v>
      </c>
      <c r="AD132" s="389" t="str">
        <f>Inputs!AD132</f>
        <v>[C-i-C]</v>
      </c>
      <c r="AE132" s="389" t="str">
        <f>Inputs!AE132</f>
        <v>[C-i-C]</v>
      </c>
      <c r="AF132" s="389" t="str">
        <f>Inputs!AF132</f>
        <v>[C-i-C]</v>
      </c>
      <c r="AG132" s="389" t="str">
        <f>Inputs!AG132</f>
        <v>[C-i-C]</v>
      </c>
      <c r="AH132" s="389" t="str">
        <f>Inputs!AH132</f>
        <v>[C-i-C]</v>
      </c>
      <c r="AI132" s="254">
        <f>Inputs!AI132</f>
        <v>0.85</v>
      </c>
      <c r="AJ132" s="254">
        <f>Inputs!AJ132</f>
        <v>0.85</v>
      </c>
      <c r="AK132" s="254">
        <f>Inputs!AK132</f>
        <v>0.85</v>
      </c>
      <c r="AL132" s="254">
        <f>Inputs!AL132</f>
        <v>0.85</v>
      </c>
      <c r="AM132" s="254">
        <f>Inputs!AM132</f>
        <v>0.85</v>
      </c>
      <c r="AN132" s="254">
        <f>Inputs!AN132</f>
        <v>0</v>
      </c>
      <c r="AO132" s="254">
        <f>Inputs!AO132</f>
        <v>0</v>
      </c>
      <c r="AP132" s="254">
        <f>Inputs!AP132</f>
        <v>0.85</v>
      </c>
      <c r="AQ132" s="254">
        <f>Inputs!AQ132</f>
        <v>0.85</v>
      </c>
      <c r="AR132" s="254">
        <f>Inputs!AR132</f>
        <v>0.85</v>
      </c>
      <c r="AS132" s="254">
        <f>Inputs!AS132</f>
        <v>0.85</v>
      </c>
      <c r="AT132" s="254">
        <f>Inputs!AT132</f>
        <v>0.85</v>
      </c>
      <c r="AU132" s="254">
        <f>Inputs!AU132</f>
        <v>0.85</v>
      </c>
      <c r="AV132" s="254">
        <f>Inputs!AV132</f>
        <v>0.85</v>
      </c>
      <c r="AW132" s="254">
        <f>Inputs!AW132</f>
        <v>0.85</v>
      </c>
      <c r="AX132" s="254">
        <f>Inputs!AX132</f>
        <v>0</v>
      </c>
      <c r="AY132" s="254">
        <f>Inputs!AY132</f>
        <v>0</v>
      </c>
      <c r="AZ132" s="254">
        <f>Inputs!AZ132</f>
        <v>0</v>
      </c>
      <c r="BA132" s="254">
        <f>Inputs!BA132</f>
        <v>0</v>
      </c>
      <c r="BB132" s="254">
        <f>Inputs!BB132</f>
        <v>0</v>
      </c>
      <c r="BC132" s="254">
        <f>Inputs!BC132</f>
        <v>0</v>
      </c>
      <c r="BD132" s="254">
        <f>Inputs!BD132</f>
        <v>0</v>
      </c>
      <c r="BE132" s="254">
        <f>Inputs!BE132</f>
        <v>0</v>
      </c>
      <c r="BF132" s="254">
        <f>Inputs!BF132</f>
        <v>0</v>
      </c>
      <c r="BG132" s="254">
        <f>Inputs!BG132</f>
        <v>0</v>
      </c>
      <c r="BH132" s="254">
        <f>Inputs!BH132</f>
        <v>0</v>
      </c>
      <c r="BI132" s="254">
        <f>Inputs!BI132</f>
        <v>0</v>
      </c>
      <c r="BJ132" s="254">
        <f>Inputs!BJ132</f>
        <v>0</v>
      </c>
      <c r="BK132" s="254">
        <f>Inputs!BK132</f>
        <v>0</v>
      </c>
      <c r="BL132" s="254">
        <f>Inputs!BL132</f>
        <v>0</v>
      </c>
      <c r="BN132" s="255">
        <f>IF(OR($C132="Non-Labour",$C132="Labour-related"),IF(Inputs!$DT132=$F$1,Inputs!BN132,Inputs!BN132*'Key assumptions'!$H$118),$F132*N(H132)*avg_hrs)</f>
        <v>0</v>
      </c>
      <c r="BO132" s="255">
        <f>IF(OR($C132="Non-Labour",$C132="Labour-related"),IF(Inputs!$DT132=$F$1,Inputs!BO132,Inputs!BO132*'Key assumptions'!$H$118),$F132*N(I132)*avg_hrs)</f>
        <v>0</v>
      </c>
      <c r="BP132" s="255">
        <f>IF(OR($C132="Non-Labour",$C132="Labour-related"),IF(Inputs!$DT132=$F$1,Inputs!BP132,Inputs!BP132*'Key assumptions'!$H$118),$F132*N(J132)*avg_hrs)</f>
        <v>0</v>
      </c>
      <c r="BQ132" s="255">
        <f>IF(OR($C132="Non-Labour",$C132="Labour-related"),IF(Inputs!$DT132=$F$1,Inputs!BQ132,Inputs!BQ132*'Key assumptions'!$H$118),$F132*N(K132)*avg_hrs)</f>
        <v>0</v>
      </c>
      <c r="BR132" s="255">
        <f>IF(OR($C132="Non-Labour",$C132="Labour-related"),IF(Inputs!$DT132=$F$1,Inputs!BR132,Inputs!BR132*'Key assumptions'!$H$118),$F132*N(L132)*avg_hrs)</f>
        <v>0</v>
      </c>
      <c r="BS132" s="390" t="s">
        <v>411</v>
      </c>
      <c r="BT132" s="390" t="s">
        <v>411</v>
      </c>
      <c r="BU132" s="390" t="s">
        <v>411</v>
      </c>
      <c r="BV132" s="390" t="s">
        <v>411</v>
      </c>
      <c r="BW132" s="390" t="s">
        <v>411</v>
      </c>
      <c r="BX132" s="390" t="s">
        <v>411</v>
      </c>
      <c r="BY132" s="390" t="s">
        <v>411</v>
      </c>
      <c r="BZ132" s="390" t="s">
        <v>411</v>
      </c>
      <c r="CA132" s="390" t="s">
        <v>411</v>
      </c>
      <c r="CB132" s="390" t="s">
        <v>411</v>
      </c>
      <c r="CC132" s="390" t="s">
        <v>411</v>
      </c>
      <c r="CD132" s="390" t="s">
        <v>411</v>
      </c>
      <c r="CE132" s="390" t="s">
        <v>411</v>
      </c>
      <c r="CF132" s="390" t="s">
        <v>411</v>
      </c>
      <c r="CG132" s="390" t="s">
        <v>411</v>
      </c>
      <c r="CH132" s="390" t="s">
        <v>411</v>
      </c>
      <c r="CI132" s="390" t="s">
        <v>411</v>
      </c>
      <c r="CJ132" s="390" t="s">
        <v>411</v>
      </c>
      <c r="CK132" s="390" t="s">
        <v>411</v>
      </c>
      <c r="CL132" s="390" t="s">
        <v>411</v>
      </c>
      <c r="CM132" s="390" t="s">
        <v>411</v>
      </c>
      <c r="CN132" s="390" t="s">
        <v>411</v>
      </c>
      <c r="CO132" s="255">
        <f>IF(OR($C132="Non-Labour",$C132="Labour-related"),IF(Inputs!$DT132=$F$1,Inputs!CO132,Inputs!CO132*'Key assumptions'!$H$118),$F132*N(AI132)*avg_hrs)</f>
        <v>26279.025000000001</v>
      </c>
      <c r="CP132" s="255">
        <f>IF(OR($C132="Non-Labour",$C132="Labour-related"),IF(Inputs!$DT132=$F$1,Inputs!CP132,Inputs!CP132*'Key assumptions'!$H$118),$F132*N(AJ132)*avg_hrs)</f>
        <v>26279.025000000001</v>
      </c>
      <c r="CQ132" s="255">
        <f>IF(OR($C132="Non-Labour",$C132="Labour-related"),IF(Inputs!$DT132=$F$1,Inputs!CQ132,Inputs!CQ132*'Key assumptions'!$H$118),$F132*N(AK132)*avg_hrs)</f>
        <v>26279.025000000001</v>
      </c>
      <c r="CR132" s="255">
        <f>IF(OR($C132="Non-Labour",$C132="Labour-related"),IF(Inputs!$DT132=$F$1,Inputs!CR132,Inputs!CR132*'Key assumptions'!$H$118),$F132*N(AL132)*avg_hrs)</f>
        <v>26279.025000000001</v>
      </c>
      <c r="CS132" s="255">
        <f>IF(OR($C132="Non-Labour",$C132="Labour-related"),IF(Inputs!$DT132=$F$1,Inputs!CS132,Inputs!CS132*'Key assumptions'!$H$118),$F132*N(AM132)*avg_hrs)</f>
        <v>26279.025000000001</v>
      </c>
      <c r="CT132" s="255">
        <f>IF(OR($C132="Non-Labour",$C132="Labour-related"),IF(Inputs!$DT132=$F$1,Inputs!CT132,Inputs!CT132*'Key assumptions'!$H$118),$F132*N(AN132)*avg_hrs)</f>
        <v>0</v>
      </c>
      <c r="CU132" s="255">
        <f>IF(OR($C132="Non-Labour",$C132="Labour-related"),IF(Inputs!$DT132=$F$1,Inputs!CU132,Inputs!CU132*'Key assumptions'!$H$118),$F132*N(AO132)*avg_hrs)</f>
        <v>0</v>
      </c>
      <c r="CV132" s="255">
        <f>IF(OR($C132="Non-Labour",$C132="Labour-related"),IF(Inputs!$DT132=$F$1,Inputs!CV132,Inputs!CV132*'Key assumptions'!$H$118),$F132*N(AP132)*avg_hrs)</f>
        <v>26279.025000000001</v>
      </c>
      <c r="CW132" s="255">
        <f>IF(OR($C132="Non-Labour",$C132="Labour-related"),IF(Inputs!$DT132=$F$1,Inputs!CW132,Inputs!CW132*'Key assumptions'!$H$118),$F132*N(AQ132)*avg_hrs)</f>
        <v>26279.025000000001</v>
      </c>
      <c r="CX132" s="255">
        <f>IF(OR($C132="Non-Labour",$C132="Labour-related"),IF(Inputs!$DT132=$F$1,Inputs!CX132,Inputs!CX132*'Key assumptions'!$H$118),$F132*N(AR132)*avg_hrs)</f>
        <v>26279.025000000001</v>
      </c>
      <c r="CY132" s="255">
        <f>IF(OR($C132="Non-Labour",$C132="Labour-related"),IF(Inputs!$DT132=$F$1,Inputs!CY132,Inputs!CY132*'Key assumptions'!$H$118),$F132*N(AS132)*avg_hrs)</f>
        <v>26279.025000000001</v>
      </c>
      <c r="CZ132" s="255">
        <f>IF(OR($C132="Non-Labour",$C132="Labour-related"),IF(Inputs!$DT132=$F$1,Inputs!CZ132,Inputs!CZ132*'Key assumptions'!$H$118),$F132*N(AT132)*avg_hrs)</f>
        <v>26279.025000000001</v>
      </c>
      <c r="DA132" s="255">
        <f>IF(OR($C132="Non-Labour",$C132="Labour-related"),IF(Inputs!$DT132=$F$1,Inputs!DA132,Inputs!DA132*'Key assumptions'!$H$118),$F132*N(AU132)*avg_hrs)</f>
        <v>26279.025000000001</v>
      </c>
      <c r="DB132" s="255">
        <f>IF(OR($C132="Non-Labour",$C132="Labour-related"),IF(Inputs!$DT132=$F$1,Inputs!DB132,Inputs!DB132*'Key assumptions'!$H$118),$F132*N(AV132)*avg_hrs)</f>
        <v>26279.025000000001</v>
      </c>
      <c r="DC132" s="255">
        <f>IF(OR($C132="Non-Labour",$C132="Labour-related"),IF(Inputs!$DT132=$F$1,Inputs!DC132,Inputs!DC132*'Key assumptions'!$H$118),$F132*N(AW132)*avg_hrs)</f>
        <v>26279.025000000001</v>
      </c>
      <c r="DD132" s="255">
        <f>IF(OR($C132="Non-Labour",$C132="Labour-related"),IF(Inputs!$DT132=$F$1,Inputs!DD132,Inputs!DD132*'Key assumptions'!$H$118),$F132*N(AX132)*avg_hrs)</f>
        <v>0</v>
      </c>
      <c r="DE132" s="255">
        <f>IF(OR($C132="Non-Labour",$C132="Labour-related"),IF(Inputs!$DT132=$F$1,Inputs!DE132,Inputs!DE132*'Key assumptions'!$H$118),$F132*N(AY132)*avg_hrs)</f>
        <v>0</v>
      </c>
      <c r="DF132" s="255">
        <f>IF(OR($C132="Non-Labour",$C132="Labour-related"),IF(Inputs!$DT132=$F$1,Inputs!DF132,Inputs!DF132*'Key assumptions'!$H$118),$F132*N(AZ132)*avg_hrs)</f>
        <v>0</v>
      </c>
      <c r="DG132" s="255">
        <f>IF(OR($C132="Non-Labour",$C132="Labour-related"),IF(Inputs!$DT132=$F$1,Inputs!DG132,Inputs!DG132*'Key assumptions'!$H$118),$F132*N(BA132)*avg_hrs)</f>
        <v>0</v>
      </c>
      <c r="DH132" s="255">
        <f>IF(OR($C132="Non-Labour",$C132="Labour-related"),IF(Inputs!$DT132=$F$1,Inputs!DH132,Inputs!DH132*'Key assumptions'!$H$118),$F132*N(BB132)*avg_hrs)</f>
        <v>0</v>
      </c>
      <c r="DI132" s="255">
        <f>IF(OR($C132="Non-Labour",$C132="Labour-related"),IF(Inputs!$DT132=$F$1,Inputs!DI132,Inputs!DI132*'Key assumptions'!$H$118),$F132*N(BC132)*avg_hrs)</f>
        <v>0</v>
      </c>
      <c r="DJ132" s="255">
        <f>IF(OR($C132="Non-Labour",$C132="Labour-related"),IF(Inputs!$DT132=$F$1,Inputs!DJ132,Inputs!DJ132*'Key assumptions'!$H$118),$F132*N(BD132)*avg_hrs)</f>
        <v>0</v>
      </c>
      <c r="DK132" s="255">
        <f>IF(OR($C132="Non-Labour",$C132="Labour-related"),IF(Inputs!$DT132=$F$1,Inputs!DK132,Inputs!DK132*'Key assumptions'!$H$118),$F132*N(BE132)*avg_hrs)</f>
        <v>0</v>
      </c>
      <c r="DL132" s="255">
        <f>IF(OR($C132="Non-Labour",$C132="Labour-related"),IF(Inputs!$DT132=$F$1,Inputs!DL132,Inputs!DL132*'Key assumptions'!$H$118),$F132*N(BF132)*avg_hrs)</f>
        <v>0</v>
      </c>
      <c r="DM132" s="255">
        <f>IF(OR($C132="Non-Labour",$C132="Labour-related"),IF(Inputs!$DT132=$F$1,Inputs!DM132,Inputs!DM132*'Key assumptions'!$H$118),$F132*N(BG132)*avg_hrs)</f>
        <v>0</v>
      </c>
      <c r="DN132" s="255">
        <f>IF(OR($C132="Non-Labour",$C132="Labour-related"),IF(Inputs!$DT132=$F$1,Inputs!DN132,Inputs!DN132*'Key assumptions'!$H$118),$F132*N(BH132)*avg_hrs)</f>
        <v>0</v>
      </c>
      <c r="DO132" s="255">
        <f>IF(OR($C132="Non-Labour",$C132="Labour-related"),IF(Inputs!$DT132=$F$1,Inputs!DO132,Inputs!DO132*'Key assumptions'!$H$118),$F132*N(BI132)*avg_hrs)</f>
        <v>0</v>
      </c>
      <c r="DP132" s="255">
        <f>IF(OR($C132="Non-Labour",$C132="Labour-related"),IF(Inputs!$DT132=$F$1,Inputs!DP132,Inputs!DP132*'Key assumptions'!$H$118),$F132*N(BJ132)*avg_hrs)</f>
        <v>0</v>
      </c>
      <c r="DQ132" s="255">
        <f>IF(OR($C132="Non-Labour",$C132="Labour-related"),IF(Inputs!$DT132=$F$1,Inputs!DQ132,Inputs!DQ132*'Key assumptions'!$H$118),$F132*N(BK132)*avg_hrs)</f>
        <v>0</v>
      </c>
      <c r="DR132" s="255">
        <f>IF(OR($C132="Non-Labour",$C132="Labour-related"),IF(Inputs!$DT132=$F$1,Inputs!DR132,Inputs!DR132*'Key assumptions'!$H$118),$F132*N(BL132)*avg_hrs)</f>
        <v>0</v>
      </c>
      <c r="DT132" s="133" t="s">
        <v>213</v>
      </c>
      <c r="DU132" s="304"/>
      <c r="DV132" s="304"/>
      <c r="DW132" s="304"/>
      <c r="DX132" s="304"/>
      <c r="DY132" s="304"/>
      <c r="DZ132" s="304"/>
      <c r="EA132" s="255">
        <v>0</v>
      </c>
      <c r="EB132" s="255">
        <v>0</v>
      </c>
      <c r="EC132" s="255">
        <v>157674.15</v>
      </c>
      <c r="ED132" s="255">
        <f t="shared" ref="ED132:EE147" si="16">SUMIF($BN$1:$DR$1,ED$2,$BN132:$DR132)</f>
        <v>210232.19999999998</v>
      </c>
      <c r="EE132" s="255">
        <f t="shared" si="16"/>
        <v>0</v>
      </c>
      <c r="EF132" s="255">
        <f t="shared" ref="EF132:EF195" si="17">SUM(DU132:EE132)</f>
        <v>367906.35</v>
      </c>
    </row>
    <row r="133" spans="1:136" x14ac:dyDescent="0.4">
      <c r="A133" s="133" t="str">
        <f>Inputs!A133</f>
        <v>Construction Management</v>
      </c>
      <c r="B133" s="133" t="str">
        <f>Inputs!B133</f>
        <v>N/A</v>
      </c>
      <c r="C133" s="133" t="str">
        <f>Inputs!C133</f>
        <v>Internal Labour</v>
      </c>
      <c r="D133" s="133">
        <f>Inputs!D133</f>
        <v>634999</v>
      </c>
      <c r="E133" s="133" t="str">
        <f>Inputs!E133</f>
        <v>Site Manager Lines</v>
      </c>
      <c r="F133" s="290">
        <f>IF(Inputs!DT133=$F$1,Inputs!F133,
IF(Inputs!DT133='Key assumptions'!$E$118,Inputs!F133*'Key assumptions'!$H$118,Inputs!F133*'Key assumptions'!$H$119))</f>
        <v>180.38</v>
      </c>
      <c r="G133" s="290">
        <f>IF(Inputs!DT133=$F$1,Inputs!G133,Inputs!G133*'Key assumptions'!$H$118)</f>
        <v>79.010475221893486</v>
      </c>
      <c r="H133" s="281"/>
      <c r="I133" s="281"/>
      <c r="J133" s="281"/>
      <c r="K133" s="281"/>
      <c r="L133" s="281"/>
      <c r="M133" s="389" t="str">
        <f>Inputs!M133</f>
        <v>[C-i-C]</v>
      </c>
      <c r="N133" s="389" t="str">
        <f>Inputs!N133</f>
        <v>[C-i-C]</v>
      </c>
      <c r="O133" s="389" t="str">
        <f>Inputs!O133</f>
        <v>[C-i-C]</v>
      </c>
      <c r="P133" s="389" t="str">
        <f>Inputs!P133</f>
        <v>[C-i-C]</v>
      </c>
      <c r="Q133" s="389" t="str">
        <f>Inputs!Q133</f>
        <v>[C-i-C]</v>
      </c>
      <c r="R133" s="389" t="str">
        <f>Inputs!R133</f>
        <v>[C-i-C]</v>
      </c>
      <c r="S133" s="389" t="str">
        <f>Inputs!S133</f>
        <v>[C-i-C]</v>
      </c>
      <c r="T133" s="389" t="str">
        <f>Inputs!T133</f>
        <v>[C-i-C]</v>
      </c>
      <c r="U133" s="389" t="str">
        <f>Inputs!U133</f>
        <v>[C-i-C]</v>
      </c>
      <c r="V133" s="389" t="str">
        <f>Inputs!V133</f>
        <v>[C-i-C]</v>
      </c>
      <c r="W133" s="389" t="str">
        <f>Inputs!W133</f>
        <v>[C-i-C]</v>
      </c>
      <c r="X133" s="389" t="str">
        <f>Inputs!X133</f>
        <v>[C-i-C]</v>
      </c>
      <c r="Y133" s="389" t="str">
        <f>Inputs!Y133</f>
        <v>[C-i-C]</v>
      </c>
      <c r="Z133" s="389" t="str">
        <f>Inputs!Z133</f>
        <v>[C-i-C]</v>
      </c>
      <c r="AA133" s="389" t="str">
        <f>Inputs!AA133</f>
        <v>[C-i-C]</v>
      </c>
      <c r="AB133" s="389" t="str">
        <f>Inputs!AB133</f>
        <v>[C-i-C]</v>
      </c>
      <c r="AC133" s="389" t="str">
        <f>Inputs!AC133</f>
        <v>[C-i-C]</v>
      </c>
      <c r="AD133" s="389" t="str">
        <f>Inputs!AD133</f>
        <v>[C-i-C]</v>
      </c>
      <c r="AE133" s="389" t="str">
        <f>Inputs!AE133</f>
        <v>[C-i-C]</v>
      </c>
      <c r="AF133" s="389" t="str">
        <f>Inputs!AF133</f>
        <v>[C-i-C]</v>
      </c>
      <c r="AG133" s="389" t="str">
        <f>Inputs!AG133</f>
        <v>[C-i-C]</v>
      </c>
      <c r="AH133" s="389" t="str">
        <f>Inputs!AH133</f>
        <v>[C-i-C]</v>
      </c>
      <c r="AI133" s="254">
        <f>Inputs!AI133</f>
        <v>0.85</v>
      </c>
      <c r="AJ133" s="254">
        <f>Inputs!AJ133</f>
        <v>0.85</v>
      </c>
      <c r="AK133" s="254">
        <f>Inputs!AK133</f>
        <v>0.85</v>
      </c>
      <c r="AL133" s="254">
        <f>Inputs!AL133</f>
        <v>0.85</v>
      </c>
      <c r="AM133" s="254">
        <f>Inputs!AM133</f>
        <v>0.85</v>
      </c>
      <c r="AN133" s="254">
        <f>Inputs!AN133</f>
        <v>0</v>
      </c>
      <c r="AO133" s="254">
        <f>Inputs!AO133</f>
        <v>0</v>
      </c>
      <c r="AP133" s="254">
        <f>Inputs!AP133</f>
        <v>0.85</v>
      </c>
      <c r="AQ133" s="254">
        <f>Inputs!AQ133</f>
        <v>0.85</v>
      </c>
      <c r="AR133" s="254">
        <f>Inputs!AR133</f>
        <v>0.85</v>
      </c>
      <c r="AS133" s="254">
        <f>Inputs!AS133</f>
        <v>0.85</v>
      </c>
      <c r="AT133" s="254">
        <f>Inputs!AT133</f>
        <v>0.85</v>
      </c>
      <c r="AU133" s="254">
        <f>Inputs!AU133</f>
        <v>0.85</v>
      </c>
      <c r="AV133" s="254">
        <f>Inputs!AV133</f>
        <v>0.85</v>
      </c>
      <c r="AW133" s="254">
        <f>Inputs!AW133</f>
        <v>0.85</v>
      </c>
      <c r="AX133" s="254">
        <f>Inputs!AX133</f>
        <v>0</v>
      </c>
      <c r="AY133" s="254">
        <f>Inputs!AY133</f>
        <v>0</v>
      </c>
      <c r="AZ133" s="254">
        <f>Inputs!AZ133</f>
        <v>0</v>
      </c>
      <c r="BA133" s="254">
        <f>Inputs!BA133</f>
        <v>0</v>
      </c>
      <c r="BB133" s="254">
        <f>Inputs!BB133</f>
        <v>0</v>
      </c>
      <c r="BC133" s="254">
        <f>Inputs!BC133</f>
        <v>0</v>
      </c>
      <c r="BD133" s="254">
        <f>Inputs!BD133</f>
        <v>0</v>
      </c>
      <c r="BE133" s="254">
        <f>Inputs!BE133</f>
        <v>0</v>
      </c>
      <c r="BF133" s="254">
        <f>Inputs!BF133</f>
        <v>0</v>
      </c>
      <c r="BG133" s="254">
        <f>Inputs!BG133</f>
        <v>0</v>
      </c>
      <c r="BH133" s="254">
        <f>Inputs!BH133</f>
        <v>0</v>
      </c>
      <c r="BI133" s="254">
        <f>Inputs!BI133</f>
        <v>0</v>
      </c>
      <c r="BJ133" s="254">
        <f>Inputs!BJ133</f>
        <v>0</v>
      </c>
      <c r="BK133" s="254">
        <f>Inputs!BK133</f>
        <v>0</v>
      </c>
      <c r="BL133" s="254">
        <f>Inputs!BL133</f>
        <v>0</v>
      </c>
      <c r="BN133" s="255">
        <f>IF(OR($C133="Non-Labour",$C133="Labour-related"),IF(Inputs!$DT133=$F$1,Inputs!BN133,Inputs!BN133*'Key assumptions'!$H$118),$F133*N(H133)*avg_hrs)</f>
        <v>0</v>
      </c>
      <c r="BO133" s="255">
        <f>IF(OR($C133="Non-Labour",$C133="Labour-related"),IF(Inputs!$DT133=$F$1,Inputs!BO133,Inputs!BO133*'Key assumptions'!$H$118),$F133*N(I133)*avg_hrs)</f>
        <v>0</v>
      </c>
      <c r="BP133" s="255">
        <f>IF(OR($C133="Non-Labour",$C133="Labour-related"),IF(Inputs!$DT133=$F$1,Inputs!BP133,Inputs!BP133*'Key assumptions'!$H$118),$F133*N(J133)*avg_hrs)</f>
        <v>0</v>
      </c>
      <c r="BQ133" s="255">
        <f>IF(OR($C133="Non-Labour",$C133="Labour-related"),IF(Inputs!$DT133=$F$1,Inputs!BQ133,Inputs!BQ133*'Key assumptions'!$H$118),$F133*N(K133)*avg_hrs)</f>
        <v>0</v>
      </c>
      <c r="BR133" s="255">
        <f>IF(OR($C133="Non-Labour",$C133="Labour-related"),IF(Inputs!$DT133=$F$1,Inputs!BR133,Inputs!BR133*'Key assumptions'!$H$118),$F133*N(L133)*avg_hrs)</f>
        <v>0</v>
      </c>
      <c r="BS133" s="390" t="s">
        <v>411</v>
      </c>
      <c r="BT133" s="390" t="s">
        <v>411</v>
      </c>
      <c r="BU133" s="390" t="s">
        <v>411</v>
      </c>
      <c r="BV133" s="390" t="s">
        <v>411</v>
      </c>
      <c r="BW133" s="390" t="s">
        <v>411</v>
      </c>
      <c r="BX133" s="390" t="s">
        <v>411</v>
      </c>
      <c r="BY133" s="390" t="s">
        <v>411</v>
      </c>
      <c r="BZ133" s="390" t="s">
        <v>411</v>
      </c>
      <c r="CA133" s="390" t="s">
        <v>411</v>
      </c>
      <c r="CB133" s="390" t="s">
        <v>411</v>
      </c>
      <c r="CC133" s="390" t="s">
        <v>411</v>
      </c>
      <c r="CD133" s="390" t="s">
        <v>411</v>
      </c>
      <c r="CE133" s="390" t="s">
        <v>411</v>
      </c>
      <c r="CF133" s="390" t="s">
        <v>411</v>
      </c>
      <c r="CG133" s="390" t="s">
        <v>411</v>
      </c>
      <c r="CH133" s="390" t="s">
        <v>411</v>
      </c>
      <c r="CI133" s="390" t="s">
        <v>411</v>
      </c>
      <c r="CJ133" s="390" t="s">
        <v>411</v>
      </c>
      <c r="CK133" s="390" t="s">
        <v>411</v>
      </c>
      <c r="CL133" s="390" t="s">
        <v>411</v>
      </c>
      <c r="CM133" s="390" t="s">
        <v>411</v>
      </c>
      <c r="CN133" s="390" t="s">
        <v>411</v>
      </c>
      <c r="CO133" s="255">
        <f>IF(OR($C133="Non-Labour",$C133="Labour-related"),IF(Inputs!$DT133=$F$1,Inputs!CO133,Inputs!CO133*'Key assumptions'!$H$118),$F133*N(AI133)*avg_hrs)</f>
        <v>22998.449999999997</v>
      </c>
      <c r="CP133" s="255">
        <f>IF(OR($C133="Non-Labour",$C133="Labour-related"),IF(Inputs!$DT133=$F$1,Inputs!CP133,Inputs!CP133*'Key assumptions'!$H$118),$F133*N(AJ133)*avg_hrs)</f>
        <v>22998.449999999997</v>
      </c>
      <c r="CQ133" s="255">
        <f>IF(OR($C133="Non-Labour",$C133="Labour-related"),IF(Inputs!$DT133=$F$1,Inputs!CQ133,Inputs!CQ133*'Key assumptions'!$H$118),$F133*N(AK133)*avg_hrs)</f>
        <v>22998.449999999997</v>
      </c>
      <c r="CR133" s="255">
        <f>IF(OR($C133="Non-Labour",$C133="Labour-related"),IF(Inputs!$DT133=$F$1,Inputs!CR133,Inputs!CR133*'Key assumptions'!$H$118),$F133*N(AL133)*avg_hrs)</f>
        <v>22998.449999999997</v>
      </c>
      <c r="CS133" s="255">
        <f>IF(OR($C133="Non-Labour",$C133="Labour-related"),IF(Inputs!$DT133=$F$1,Inputs!CS133,Inputs!CS133*'Key assumptions'!$H$118),$F133*N(AM133)*avg_hrs)</f>
        <v>22998.449999999997</v>
      </c>
      <c r="CT133" s="255">
        <f>IF(OR($C133="Non-Labour",$C133="Labour-related"),IF(Inputs!$DT133=$F$1,Inputs!CT133,Inputs!CT133*'Key assumptions'!$H$118),$F133*N(AN133)*avg_hrs)</f>
        <v>0</v>
      </c>
      <c r="CU133" s="255">
        <f>IF(OR($C133="Non-Labour",$C133="Labour-related"),IF(Inputs!$DT133=$F$1,Inputs!CU133,Inputs!CU133*'Key assumptions'!$H$118),$F133*N(AO133)*avg_hrs)</f>
        <v>0</v>
      </c>
      <c r="CV133" s="255">
        <f>IF(OR($C133="Non-Labour",$C133="Labour-related"),IF(Inputs!$DT133=$F$1,Inputs!CV133,Inputs!CV133*'Key assumptions'!$H$118),$F133*N(AP133)*avg_hrs)</f>
        <v>22998.449999999997</v>
      </c>
      <c r="CW133" s="255">
        <f>IF(OR($C133="Non-Labour",$C133="Labour-related"),IF(Inputs!$DT133=$F$1,Inputs!CW133,Inputs!CW133*'Key assumptions'!$H$118),$F133*N(AQ133)*avg_hrs)</f>
        <v>22998.449999999997</v>
      </c>
      <c r="CX133" s="255">
        <f>IF(OR($C133="Non-Labour",$C133="Labour-related"),IF(Inputs!$DT133=$F$1,Inputs!CX133,Inputs!CX133*'Key assumptions'!$H$118),$F133*N(AR133)*avg_hrs)</f>
        <v>22998.449999999997</v>
      </c>
      <c r="CY133" s="255">
        <f>IF(OR($C133="Non-Labour",$C133="Labour-related"),IF(Inputs!$DT133=$F$1,Inputs!CY133,Inputs!CY133*'Key assumptions'!$H$118),$F133*N(AS133)*avg_hrs)</f>
        <v>22998.449999999997</v>
      </c>
      <c r="CZ133" s="255">
        <f>IF(OR($C133="Non-Labour",$C133="Labour-related"),IF(Inputs!$DT133=$F$1,Inputs!CZ133,Inputs!CZ133*'Key assumptions'!$H$118),$F133*N(AT133)*avg_hrs)</f>
        <v>22998.449999999997</v>
      </c>
      <c r="DA133" s="255">
        <f>IF(OR($C133="Non-Labour",$C133="Labour-related"),IF(Inputs!$DT133=$F$1,Inputs!DA133,Inputs!DA133*'Key assumptions'!$H$118),$F133*N(AU133)*avg_hrs)</f>
        <v>22998.449999999997</v>
      </c>
      <c r="DB133" s="255">
        <f>IF(OR($C133="Non-Labour",$C133="Labour-related"),IF(Inputs!$DT133=$F$1,Inputs!DB133,Inputs!DB133*'Key assumptions'!$H$118),$F133*N(AV133)*avg_hrs)</f>
        <v>22998.449999999997</v>
      </c>
      <c r="DC133" s="255">
        <f>IF(OR($C133="Non-Labour",$C133="Labour-related"),IF(Inputs!$DT133=$F$1,Inputs!DC133,Inputs!DC133*'Key assumptions'!$H$118),$F133*N(AW133)*avg_hrs)</f>
        <v>22998.449999999997</v>
      </c>
      <c r="DD133" s="255">
        <f>IF(OR($C133="Non-Labour",$C133="Labour-related"),IF(Inputs!$DT133=$F$1,Inputs!DD133,Inputs!DD133*'Key assumptions'!$H$118),$F133*N(AX133)*avg_hrs)</f>
        <v>0</v>
      </c>
      <c r="DE133" s="255">
        <f>IF(OR($C133="Non-Labour",$C133="Labour-related"),IF(Inputs!$DT133=$F$1,Inputs!DE133,Inputs!DE133*'Key assumptions'!$H$118),$F133*N(AY133)*avg_hrs)</f>
        <v>0</v>
      </c>
      <c r="DF133" s="255">
        <f>IF(OR($C133="Non-Labour",$C133="Labour-related"),IF(Inputs!$DT133=$F$1,Inputs!DF133,Inputs!DF133*'Key assumptions'!$H$118),$F133*N(AZ133)*avg_hrs)</f>
        <v>0</v>
      </c>
      <c r="DG133" s="255">
        <f>IF(OR($C133="Non-Labour",$C133="Labour-related"),IF(Inputs!$DT133=$F$1,Inputs!DG133,Inputs!DG133*'Key assumptions'!$H$118),$F133*N(BA133)*avg_hrs)</f>
        <v>0</v>
      </c>
      <c r="DH133" s="255">
        <f>IF(OR($C133="Non-Labour",$C133="Labour-related"),IF(Inputs!$DT133=$F$1,Inputs!DH133,Inputs!DH133*'Key assumptions'!$H$118),$F133*N(BB133)*avg_hrs)</f>
        <v>0</v>
      </c>
      <c r="DI133" s="255">
        <f>IF(OR($C133="Non-Labour",$C133="Labour-related"),IF(Inputs!$DT133=$F$1,Inputs!DI133,Inputs!DI133*'Key assumptions'!$H$118),$F133*N(BC133)*avg_hrs)</f>
        <v>0</v>
      </c>
      <c r="DJ133" s="255">
        <f>IF(OR($C133="Non-Labour",$C133="Labour-related"),IF(Inputs!$DT133=$F$1,Inputs!DJ133,Inputs!DJ133*'Key assumptions'!$H$118),$F133*N(BD133)*avg_hrs)</f>
        <v>0</v>
      </c>
      <c r="DK133" s="255">
        <f>IF(OR($C133="Non-Labour",$C133="Labour-related"),IF(Inputs!$DT133=$F$1,Inputs!DK133,Inputs!DK133*'Key assumptions'!$H$118),$F133*N(BE133)*avg_hrs)</f>
        <v>0</v>
      </c>
      <c r="DL133" s="255">
        <f>IF(OR($C133="Non-Labour",$C133="Labour-related"),IF(Inputs!$DT133=$F$1,Inputs!DL133,Inputs!DL133*'Key assumptions'!$H$118),$F133*N(BF133)*avg_hrs)</f>
        <v>0</v>
      </c>
      <c r="DM133" s="255">
        <f>IF(OR($C133="Non-Labour",$C133="Labour-related"),IF(Inputs!$DT133=$F$1,Inputs!DM133,Inputs!DM133*'Key assumptions'!$H$118),$F133*N(BG133)*avg_hrs)</f>
        <v>0</v>
      </c>
      <c r="DN133" s="255">
        <f>IF(OR($C133="Non-Labour",$C133="Labour-related"),IF(Inputs!$DT133=$F$1,Inputs!DN133,Inputs!DN133*'Key assumptions'!$H$118),$F133*N(BH133)*avg_hrs)</f>
        <v>0</v>
      </c>
      <c r="DO133" s="255">
        <f>IF(OR($C133="Non-Labour",$C133="Labour-related"),IF(Inputs!$DT133=$F$1,Inputs!DO133,Inputs!DO133*'Key assumptions'!$H$118),$F133*N(BI133)*avg_hrs)</f>
        <v>0</v>
      </c>
      <c r="DP133" s="255">
        <f>IF(OR($C133="Non-Labour",$C133="Labour-related"),IF(Inputs!$DT133=$F$1,Inputs!DP133,Inputs!DP133*'Key assumptions'!$H$118),$F133*N(BJ133)*avg_hrs)</f>
        <v>0</v>
      </c>
      <c r="DQ133" s="255">
        <f>IF(OR($C133="Non-Labour",$C133="Labour-related"),IF(Inputs!$DT133=$F$1,Inputs!DQ133,Inputs!DQ133*'Key assumptions'!$H$118),$F133*N(BK133)*avg_hrs)</f>
        <v>0</v>
      </c>
      <c r="DR133" s="255">
        <f>IF(OR($C133="Non-Labour",$C133="Labour-related"),IF(Inputs!$DT133=$F$1,Inputs!DR133,Inputs!DR133*'Key assumptions'!$H$118),$F133*N(BL133)*avg_hrs)</f>
        <v>0</v>
      </c>
      <c r="DT133" s="133" t="s">
        <v>213</v>
      </c>
      <c r="DU133" s="304"/>
      <c r="DV133" s="304"/>
      <c r="DW133" s="304"/>
      <c r="DX133" s="304"/>
      <c r="DY133" s="304"/>
      <c r="DZ133" s="304"/>
      <c r="EA133" s="255">
        <v>5411.4</v>
      </c>
      <c r="EB133" s="255">
        <v>2705.7</v>
      </c>
      <c r="EC133" s="255">
        <v>114992.24999999999</v>
      </c>
      <c r="ED133" s="255">
        <f t="shared" si="16"/>
        <v>183987.59999999998</v>
      </c>
      <c r="EE133" s="255">
        <f t="shared" si="16"/>
        <v>0</v>
      </c>
      <c r="EF133" s="255">
        <f t="shared" si="17"/>
        <v>307096.94999999995</v>
      </c>
    </row>
    <row r="134" spans="1:136" x14ac:dyDescent="0.4">
      <c r="A134" s="133" t="str">
        <f>Inputs!A134</f>
        <v>Construction Management</v>
      </c>
      <c r="B134" s="133" t="str">
        <f>Inputs!B134</f>
        <v>N/A</v>
      </c>
      <c r="C134" s="133" t="str">
        <f>Inputs!C134</f>
        <v>Internal Labour</v>
      </c>
      <c r="D134" s="133">
        <f>Inputs!D134</f>
        <v>634999</v>
      </c>
      <c r="E134" s="133" t="str">
        <f>Inputs!E134</f>
        <v>Senior Site Manager Subs</v>
      </c>
      <c r="F134" s="290">
        <f>IF(Inputs!DT134=$F$1,Inputs!F134,
IF(Inputs!DT134='Key assumptions'!$E$118,Inputs!F134*'Key assumptions'!$H$118,Inputs!F134*'Key assumptions'!$H$119))</f>
        <v>216.62</v>
      </c>
      <c r="G134" s="290">
        <f>IF(Inputs!DT134=$F$1,Inputs!G134,Inputs!G134*'Key assumptions'!$H$118)</f>
        <v>94.875194156804724</v>
      </c>
      <c r="H134" s="281"/>
      <c r="I134" s="281"/>
      <c r="J134" s="281"/>
      <c r="K134" s="281"/>
      <c r="L134" s="281"/>
      <c r="M134" s="389" t="str">
        <f>Inputs!M134</f>
        <v>[C-i-C]</v>
      </c>
      <c r="N134" s="389" t="str">
        <f>Inputs!N134</f>
        <v>[C-i-C]</v>
      </c>
      <c r="O134" s="389" t="str">
        <f>Inputs!O134</f>
        <v>[C-i-C]</v>
      </c>
      <c r="P134" s="389" t="str">
        <f>Inputs!P134</f>
        <v>[C-i-C]</v>
      </c>
      <c r="Q134" s="389" t="str">
        <f>Inputs!Q134</f>
        <v>[C-i-C]</v>
      </c>
      <c r="R134" s="389" t="str">
        <f>Inputs!R134</f>
        <v>[C-i-C]</v>
      </c>
      <c r="S134" s="389" t="str">
        <f>Inputs!S134</f>
        <v>[C-i-C]</v>
      </c>
      <c r="T134" s="389" t="str">
        <f>Inputs!T134</f>
        <v>[C-i-C]</v>
      </c>
      <c r="U134" s="389" t="str">
        <f>Inputs!U134</f>
        <v>[C-i-C]</v>
      </c>
      <c r="V134" s="389" t="str">
        <f>Inputs!V134</f>
        <v>[C-i-C]</v>
      </c>
      <c r="W134" s="389" t="str">
        <f>Inputs!W134</f>
        <v>[C-i-C]</v>
      </c>
      <c r="X134" s="389" t="str">
        <f>Inputs!X134</f>
        <v>[C-i-C]</v>
      </c>
      <c r="Y134" s="389" t="str">
        <f>Inputs!Y134</f>
        <v>[C-i-C]</v>
      </c>
      <c r="Z134" s="389" t="str">
        <f>Inputs!Z134</f>
        <v>[C-i-C]</v>
      </c>
      <c r="AA134" s="389" t="str">
        <f>Inputs!AA134</f>
        <v>[C-i-C]</v>
      </c>
      <c r="AB134" s="389" t="str">
        <f>Inputs!AB134</f>
        <v>[C-i-C]</v>
      </c>
      <c r="AC134" s="389" t="str">
        <f>Inputs!AC134</f>
        <v>[C-i-C]</v>
      </c>
      <c r="AD134" s="389" t="str">
        <f>Inputs!AD134</f>
        <v>[C-i-C]</v>
      </c>
      <c r="AE134" s="389" t="str">
        <f>Inputs!AE134</f>
        <v>[C-i-C]</v>
      </c>
      <c r="AF134" s="389" t="str">
        <f>Inputs!AF134</f>
        <v>[C-i-C]</v>
      </c>
      <c r="AG134" s="389" t="str">
        <f>Inputs!AG134</f>
        <v>[C-i-C]</v>
      </c>
      <c r="AH134" s="389" t="str">
        <f>Inputs!AH134</f>
        <v>[C-i-C]</v>
      </c>
      <c r="AI134" s="254">
        <f>Inputs!AI134</f>
        <v>0.45</v>
      </c>
      <c r="AJ134" s="254">
        <f>Inputs!AJ134</f>
        <v>0.45</v>
      </c>
      <c r="AK134" s="254">
        <f>Inputs!AK134</f>
        <v>0</v>
      </c>
      <c r="AL134" s="254">
        <f>Inputs!AL134</f>
        <v>0</v>
      </c>
      <c r="AM134" s="254">
        <f>Inputs!AM134</f>
        <v>0</v>
      </c>
      <c r="AN134" s="254">
        <f>Inputs!AN134</f>
        <v>0</v>
      </c>
      <c r="AO134" s="254">
        <f>Inputs!AO134</f>
        <v>0</v>
      </c>
      <c r="AP134" s="254">
        <f>Inputs!AP134</f>
        <v>0.9</v>
      </c>
      <c r="AQ134" s="254">
        <f>Inputs!AQ134</f>
        <v>1.0333333333333332</v>
      </c>
      <c r="AR134" s="254">
        <f>Inputs!AR134</f>
        <v>0.13333333333333333</v>
      </c>
      <c r="AS134" s="254">
        <f>Inputs!AS134</f>
        <v>0.38333333333333336</v>
      </c>
      <c r="AT134" s="254">
        <f>Inputs!AT134</f>
        <v>0.13333333333333333</v>
      </c>
      <c r="AU134" s="254">
        <f>Inputs!AU134</f>
        <v>0.13333333333333333</v>
      </c>
      <c r="AV134" s="254">
        <f>Inputs!AV134</f>
        <v>0.13333333333333333</v>
      </c>
      <c r="AW134" s="254">
        <f>Inputs!AW134</f>
        <v>0.58333333333333337</v>
      </c>
      <c r="AX134" s="254">
        <f>Inputs!AX134</f>
        <v>0</v>
      </c>
      <c r="AY134" s="254">
        <f>Inputs!AY134</f>
        <v>0</v>
      </c>
      <c r="AZ134" s="254">
        <f>Inputs!AZ134</f>
        <v>0</v>
      </c>
      <c r="BA134" s="254">
        <f>Inputs!BA134</f>
        <v>0</v>
      </c>
      <c r="BB134" s="254">
        <f>Inputs!BB134</f>
        <v>0</v>
      </c>
      <c r="BC134" s="254">
        <f>Inputs!BC134</f>
        <v>0</v>
      </c>
      <c r="BD134" s="254">
        <f>Inputs!BD134</f>
        <v>0</v>
      </c>
      <c r="BE134" s="254">
        <f>Inputs!BE134</f>
        <v>0</v>
      </c>
      <c r="BF134" s="254">
        <f>Inputs!BF134</f>
        <v>0</v>
      </c>
      <c r="BG134" s="254">
        <f>Inputs!BG134</f>
        <v>0</v>
      </c>
      <c r="BH134" s="254">
        <f>Inputs!BH134</f>
        <v>0</v>
      </c>
      <c r="BI134" s="254">
        <f>Inputs!BI134</f>
        <v>0</v>
      </c>
      <c r="BJ134" s="254">
        <f>Inputs!BJ134</f>
        <v>0</v>
      </c>
      <c r="BK134" s="254">
        <f>Inputs!BK134</f>
        <v>0</v>
      </c>
      <c r="BL134" s="254">
        <f>Inputs!BL134</f>
        <v>0</v>
      </c>
      <c r="BN134" s="255">
        <f>IF(OR($C134="Non-Labour",$C134="Labour-related"),IF(Inputs!$DT134=$F$1,Inputs!BN134,Inputs!BN134*'Key assumptions'!$H$118),$F134*N(H134)*avg_hrs)</f>
        <v>0</v>
      </c>
      <c r="BO134" s="255">
        <f>IF(OR($C134="Non-Labour",$C134="Labour-related"),IF(Inputs!$DT134=$F$1,Inputs!BO134,Inputs!BO134*'Key assumptions'!$H$118),$F134*N(I134)*avg_hrs)</f>
        <v>0</v>
      </c>
      <c r="BP134" s="255">
        <f>IF(OR($C134="Non-Labour",$C134="Labour-related"),IF(Inputs!$DT134=$F$1,Inputs!BP134,Inputs!BP134*'Key assumptions'!$H$118),$F134*N(J134)*avg_hrs)</f>
        <v>0</v>
      </c>
      <c r="BQ134" s="255">
        <f>IF(OR($C134="Non-Labour",$C134="Labour-related"),IF(Inputs!$DT134=$F$1,Inputs!BQ134,Inputs!BQ134*'Key assumptions'!$H$118),$F134*N(K134)*avg_hrs)</f>
        <v>0</v>
      </c>
      <c r="BR134" s="255">
        <f>IF(OR($C134="Non-Labour",$C134="Labour-related"),IF(Inputs!$DT134=$F$1,Inputs!BR134,Inputs!BR134*'Key assumptions'!$H$118),$F134*N(L134)*avg_hrs)</f>
        <v>0</v>
      </c>
      <c r="BS134" s="390" t="s">
        <v>411</v>
      </c>
      <c r="BT134" s="390" t="s">
        <v>411</v>
      </c>
      <c r="BU134" s="390" t="s">
        <v>411</v>
      </c>
      <c r="BV134" s="390" t="s">
        <v>411</v>
      </c>
      <c r="BW134" s="390" t="s">
        <v>411</v>
      </c>
      <c r="BX134" s="390" t="s">
        <v>411</v>
      </c>
      <c r="BY134" s="390" t="s">
        <v>411</v>
      </c>
      <c r="BZ134" s="390" t="s">
        <v>411</v>
      </c>
      <c r="CA134" s="390" t="s">
        <v>411</v>
      </c>
      <c r="CB134" s="390" t="s">
        <v>411</v>
      </c>
      <c r="CC134" s="390" t="s">
        <v>411</v>
      </c>
      <c r="CD134" s="390" t="s">
        <v>411</v>
      </c>
      <c r="CE134" s="390" t="s">
        <v>411</v>
      </c>
      <c r="CF134" s="390" t="s">
        <v>411</v>
      </c>
      <c r="CG134" s="390" t="s">
        <v>411</v>
      </c>
      <c r="CH134" s="390" t="s">
        <v>411</v>
      </c>
      <c r="CI134" s="390" t="s">
        <v>411</v>
      </c>
      <c r="CJ134" s="390" t="s">
        <v>411</v>
      </c>
      <c r="CK134" s="390" t="s">
        <v>411</v>
      </c>
      <c r="CL134" s="390" t="s">
        <v>411</v>
      </c>
      <c r="CM134" s="390" t="s">
        <v>411</v>
      </c>
      <c r="CN134" s="390" t="s">
        <v>411</v>
      </c>
      <c r="CO134" s="255">
        <f>IF(OR($C134="Non-Labour",$C134="Labour-related"),IF(Inputs!$DT134=$F$1,Inputs!CO134,Inputs!CO134*'Key assumptions'!$H$118),$F134*N(AI134)*avg_hrs)</f>
        <v>14621.85</v>
      </c>
      <c r="CP134" s="255">
        <f>IF(OR($C134="Non-Labour",$C134="Labour-related"),IF(Inputs!$DT134=$F$1,Inputs!CP134,Inputs!CP134*'Key assumptions'!$H$118),$F134*N(AJ134)*avg_hrs)</f>
        <v>14621.85</v>
      </c>
      <c r="CQ134" s="255">
        <f>IF(OR($C134="Non-Labour",$C134="Labour-related"),IF(Inputs!$DT134=$F$1,Inputs!CQ134,Inputs!CQ134*'Key assumptions'!$H$118),$F134*N(AK134)*avg_hrs)</f>
        <v>0</v>
      </c>
      <c r="CR134" s="255">
        <f>IF(OR($C134="Non-Labour",$C134="Labour-related"),IF(Inputs!$DT134=$F$1,Inputs!CR134,Inputs!CR134*'Key assumptions'!$H$118),$F134*N(AL134)*avg_hrs)</f>
        <v>0</v>
      </c>
      <c r="CS134" s="255">
        <f>IF(OR($C134="Non-Labour",$C134="Labour-related"),IF(Inputs!$DT134=$F$1,Inputs!CS134,Inputs!CS134*'Key assumptions'!$H$118),$F134*N(AM134)*avg_hrs)</f>
        <v>0</v>
      </c>
      <c r="CT134" s="255">
        <f>IF(OR($C134="Non-Labour",$C134="Labour-related"),IF(Inputs!$DT134=$F$1,Inputs!CT134,Inputs!CT134*'Key assumptions'!$H$118),$F134*N(AN134)*avg_hrs)</f>
        <v>0</v>
      </c>
      <c r="CU134" s="255">
        <f>IF(OR($C134="Non-Labour",$C134="Labour-related"),IF(Inputs!$DT134=$F$1,Inputs!CU134,Inputs!CU134*'Key assumptions'!$H$118),$F134*N(AO134)*avg_hrs)</f>
        <v>0</v>
      </c>
      <c r="CV134" s="255">
        <f>IF(OR($C134="Non-Labour",$C134="Labour-related"),IF(Inputs!$DT134=$F$1,Inputs!CV134,Inputs!CV134*'Key assumptions'!$H$118),$F134*N(AP134)*avg_hrs)</f>
        <v>29243.7</v>
      </c>
      <c r="CW134" s="255">
        <f>IF(OR($C134="Non-Labour",$C134="Labour-related"),IF(Inputs!$DT134=$F$1,Inputs!CW134,Inputs!CW134*'Key assumptions'!$H$118),$F134*N(AQ134)*avg_hrs)</f>
        <v>33576.1</v>
      </c>
      <c r="CX134" s="255">
        <f>IF(OR($C134="Non-Labour",$C134="Labour-related"),IF(Inputs!$DT134=$F$1,Inputs!CX134,Inputs!CX134*'Key assumptions'!$H$118),$F134*N(AR134)*avg_hrs)</f>
        <v>4332.3999999999996</v>
      </c>
      <c r="CY134" s="255">
        <f>IF(OR($C134="Non-Labour",$C134="Labour-related"),IF(Inputs!$DT134=$F$1,Inputs!CY134,Inputs!CY134*'Key assumptions'!$H$118),$F134*N(AS134)*avg_hrs)</f>
        <v>12455.650000000001</v>
      </c>
      <c r="CZ134" s="255">
        <f>IF(OR($C134="Non-Labour",$C134="Labour-related"),IF(Inputs!$DT134=$F$1,Inputs!CZ134,Inputs!CZ134*'Key assumptions'!$H$118),$F134*N(AT134)*avg_hrs)</f>
        <v>4332.3999999999996</v>
      </c>
      <c r="DA134" s="255">
        <f>IF(OR($C134="Non-Labour",$C134="Labour-related"),IF(Inputs!$DT134=$F$1,Inputs!DA134,Inputs!DA134*'Key assumptions'!$H$118),$F134*N(AU134)*avg_hrs)</f>
        <v>4332.3999999999996</v>
      </c>
      <c r="DB134" s="255">
        <f>IF(OR($C134="Non-Labour",$C134="Labour-related"),IF(Inputs!$DT134=$F$1,Inputs!DB134,Inputs!DB134*'Key assumptions'!$H$118),$F134*N(AV134)*avg_hrs)</f>
        <v>4332.3999999999996</v>
      </c>
      <c r="DC134" s="255">
        <f>IF(OR($C134="Non-Labour",$C134="Labour-related"),IF(Inputs!$DT134=$F$1,Inputs!DC134,Inputs!DC134*'Key assumptions'!$H$118),$F134*N(AW134)*avg_hrs)</f>
        <v>18954.25</v>
      </c>
      <c r="DD134" s="255">
        <f>IF(OR($C134="Non-Labour",$C134="Labour-related"),IF(Inputs!$DT134=$F$1,Inputs!DD134,Inputs!DD134*'Key assumptions'!$H$118),$F134*N(AX134)*avg_hrs)</f>
        <v>0</v>
      </c>
      <c r="DE134" s="255">
        <f>IF(OR($C134="Non-Labour",$C134="Labour-related"),IF(Inputs!$DT134=$F$1,Inputs!DE134,Inputs!DE134*'Key assumptions'!$H$118),$F134*N(AY134)*avg_hrs)</f>
        <v>0</v>
      </c>
      <c r="DF134" s="255">
        <f>IF(OR($C134="Non-Labour",$C134="Labour-related"),IF(Inputs!$DT134=$F$1,Inputs!DF134,Inputs!DF134*'Key assumptions'!$H$118),$F134*N(AZ134)*avg_hrs)</f>
        <v>0</v>
      </c>
      <c r="DG134" s="255">
        <f>IF(OR($C134="Non-Labour",$C134="Labour-related"),IF(Inputs!$DT134=$F$1,Inputs!DG134,Inputs!DG134*'Key assumptions'!$H$118),$F134*N(BA134)*avg_hrs)</f>
        <v>0</v>
      </c>
      <c r="DH134" s="255">
        <f>IF(OR($C134="Non-Labour",$C134="Labour-related"),IF(Inputs!$DT134=$F$1,Inputs!DH134,Inputs!DH134*'Key assumptions'!$H$118),$F134*N(BB134)*avg_hrs)</f>
        <v>0</v>
      </c>
      <c r="DI134" s="255">
        <f>IF(OR($C134="Non-Labour",$C134="Labour-related"),IF(Inputs!$DT134=$F$1,Inputs!DI134,Inputs!DI134*'Key assumptions'!$H$118),$F134*N(BC134)*avg_hrs)</f>
        <v>0</v>
      </c>
      <c r="DJ134" s="255">
        <f>IF(OR($C134="Non-Labour",$C134="Labour-related"),IF(Inputs!$DT134=$F$1,Inputs!DJ134,Inputs!DJ134*'Key assumptions'!$H$118),$F134*N(BD134)*avg_hrs)</f>
        <v>0</v>
      </c>
      <c r="DK134" s="255">
        <f>IF(OR($C134="Non-Labour",$C134="Labour-related"),IF(Inputs!$DT134=$F$1,Inputs!DK134,Inputs!DK134*'Key assumptions'!$H$118),$F134*N(BE134)*avg_hrs)</f>
        <v>0</v>
      </c>
      <c r="DL134" s="255">
        <f>IF(OR($C134="Non-Labour",$C134="Labour-related"),IF(Inputs!$DT134=$F$1,Inputs!DL134,Inputs!DL134*'Key assumptions'!$H$118),$F134*N(BF134)*avg_hrs)</f>
        <v>0</v>
      </c>
      <c r="DM134" s="255">
        <f>IF(OR($C134="Non-Labour",$C134="Labour-related"),IF(Inputs!$DT134=$F$1,Inputs!DM134,Inputs!DM134*'Key assumptions'!$H$118),$F134*N(BG134)*avg_hrs)</f>
        <v>0</v>
      </c>
      <c r="DN134" s="255">
        <f>IF(OR($C134="Non-Labour",$C134="Labour-related"),IF(Inputs!$DT134=$F$1,Inputs!DN134,Inputs!DN134*'Key assumptions'!$H$118),$F134*N(BH134)*avg_hrs)</f>
        <v>0</v>
      </c>
      <c r="DO134" s="255">
        <f>IF(OR($C134="Non-Labour",$C134="Labour-related"),IF(Inputs!$DT134=$F$1,Inputs!DO134,Inputs!DO134*'Key assumptions'!$H$118),$F134*N(BI134)*avg_hrs)</f>
        <v>0</v>
      </c>
      <c r="DP134" s="255">
        <f>IF(OR($C134="Non-Labour",$C134="Labour-related"),IF(Inputs!$DT134=$F$1,Inputs!DP134,Inputs!DP134*'Key assumptions'!$H$118),$F134*N(BJ134)*avg_hrs)</f>
        <v>0</v>
      </c>
      <c r="DQ134" s="255">
        <f>IF(OR($C134="Non-Labour",$C134="Labour-related"),IF(Inputs!$DT134=$F$1,Inputs!DQ134,Inputs!DQ134*'Key assumptions'!$H$118),$F134*N(BK134)*avg_hrs)</f>
        <v>0</v>
      </c>
      <c r="DR134" s="255">
        <f>IF(OR($C134="Non-Labour",$C134="Labour-related"),IF(Inputs!$DT134=$F$1,Inputs!DR134,Inputs!DR134*'Key assumptions'!$H$118),$F134*N(BL134)*avg_hrs)</f>
        <v>0</v>
      </c>
      <c r="DT134" s="133" t="s">
        <v>213</v>
      </c>
      <c r="DU134" s="304"/>
      <c r="DV134" s="304"/>
      <c r="DW134" s="304"/>
      <c r="DX134" s="304"/>
      <c r="DY134" s="304"/>
      <c r="DZ134" s="304"/>
      <c r="EA134" s="255">
        <v>0</v>
      </c>
      <c r="EB134" s="255">
        <v>0</v>
      </c>
      <c r="EC134" s="255">
        <v>29243.7</v>
      </c>
      <c r="ED134" s="255">
        <f t="shared" si="16"/>
        <v>111559.29999999999</v>
      </c>
      <c r="EE134" s="255">
        <f t="shared" si="16"/>
        <v>0</v>
      </c>
      <c r="EF134" s="255">
        <f t="shared" si="17"/>
        <v>140803</v>
      </c>
    </row>
    <row r="135" spans="1:136" x14ac:dyDescent="0.4">
      <c r="A135" s="133" t="str">
        <f>Inputs!A135</f>
        <v>Construction Management</v>
      </c>
      <c r="B135" s="133" t="str">
        <f>Inputs!B135</f>
        <v>N/A</v>
      </c>
      <c r="C135" s="133" t="str">
        <f>Inputs!C135</f>
        <v>Internal Labour</v>
      </c>
      <c r="D135" s="133">
        <f>Inputs!D135</f>
        <v>634999</v>
      </c>
      <c r="E135" s="133" t="str">
        <f>Inputs!E135</f>
        <v>Site Manager Subs</v>
      </c>
      <c r="F135" s="290">
        <f>IF(Inputs!DT135=$F$1,Inputs!F135,
IF(Inputs!DT135='Key assumptions'!$E$118,Inputs!F135*'Key assumptions'!$H$118,Inputs!F135*'Key assumptions'!$H$119))</f>
        <v>203.73</v>
      </c>
      <c r="G135" s="290">
        <f>IF(Inputs!DT135=$F$1,Inputs!G135,Inputs!G135*'Key assumptions'!$H$118)</f>
        <v>89.239044008875723</v>
      </c>
      <c r="H135" s="281"/>
      <c r="I135" s="281"/>
      <c r="J135" s="281"/>
      <c r="K135" s="281"/>
      <c r="L135" s="281"/>
      <c r="M135" s="389" t="str">
        <f>Inputs!M135</f>
        <v>[C-i-C]</v>
      </c>
      <c r="N135" s="389" t="str">
        <f>Inputs!N135</f>
        <v>[C-i-C]</v>
      </c>
      <c r="O135" s="389" t="str">
        <f>Inputs!O135</f>
        <v>[C-i-C]</v>
      </c>
      <c r="P135" s="389" t="str">
        <f>Inputs!P135</f>
        <v>[C-i-C]</v>
      </c>
      <c r="Q135" s="389" t="str">
        <f>Inputs!Q135</f>
        <v>[C-i-C]</v>
      </c>
      <c r="R135" s="389" t="str">
        <f>Inputs!R135</f>
        <v>[C-i-C]</v>
      </c>
      <c r="S135" s="389" t="str">
        <f>Inputs!S135</f>
        <v>[C-i-C]</v>
      </c>
      <c r="T135" s="389" t="str">
        <f>Inputs!T135</f>
        <v>[C-i-C]</v>
      </c>
      <c r="U135" s="389" t="str">
        <f>Inputs!U135</f>
        <v>[C-i-C]</v>
      </c>
      <c r="V135" s="389" t="str">
        <f>Inputs!V135</f>
        <v>[C-i-C]</v>
      </c>
      <c r="W135" s="389" t="str">
        <f>Inputs!W135</f>
        <v>[C-i-C]</v>
      </c>
      <c r="X135" s="389" t="str">
        <f>Inputs!X135</f>
        <v>[C-i-C]</v>
      </c>
      <c r="Y135" s="389" t="str">
        <f>Inputs!Y135</f>
        <v>[C-i-C]</v>
      </c>
      <c r="Z135" s="389" t="str">
        <f>Inputs!Z135</f>
        <v>[C-i-C]</v>
      </c>
      <c r="AA135" s="389" t="str">
        <f>Inputs!AA135</f>
        <v>[C-i-C]</v>
      </c>
      <c r="AB135" s="389" t="str">
        <f>Inputs!AB135</f>
        <v>[C-i-C]</v>
      </c>
      <c r="AC135" s="389" t="str">
        <f>Inputs!AC135</f>
        <v>[C-i-C]</v>
      </c>
      <c r="AD135" s="389" t="str">
        <f>Inputs!AD135</f>
        <v>[C-i-C]</v>
      </c>
      <c r="AE135" s="389" t="str">
        <f>Inputs!AE135</f>
        <v>[C-i-C]</v>
      </c>
      <c r="AF135" s="389" t="str">
        <f>Inputs!AF135</f>
        <v>[C-i-C]</v>
      </c>
      <c r="AG135" s="389" t="str">
        <f>Inputs!AG135</f>
        <v>[C-i-C]</v>
      </c>
      <c r="AH135" s="389" t="str">
        <f>Inputs!AH135</f>
        <v>[C-i-C]</v>
      </c>
      <c r="AI135" s="254">
        <f>Inputs!AI135</f>
        <v>0</v>
      </c>
      <c r="AJ135" s="254">
        <f>Inputs!AJ135</f>
        <v>0</v>
      </c>
      <c r="AK135" s="254">
        <f>Inputs!AK135</f>
        <v>0</v>
      </c>
      <c r="AL135" s="254">
        <f>Inputs!AL135</f>
        <v>0</v>
      </c>
      <c r="AM135" s="254">
        <f>Inputs!AM135</f>
        <v>0</v>
      </c>
      <c r="AN135" s="254">
        <f>Inputs!AN135</f>
        <v>0</v>
      </c>
      <c r="AO135" s="254">
        <f>Inputs!AO135</f>
        <v>0</v>
      </c>
      <c r="AP135" s="254">
        <f>Inputs!AP135</f>
        <v>1</v>
      </c>
      <c r="AQ135" s="254">
        <f>Inputs!AQ135</f>
        <v>1.4</v>
      </c>
      <c r="AR135" s="254">
        <f>Inputs!AR135</f>
        <v>1</v>
      </c>
      <c r="AS135" s="254">
        <f>Inputs!AS135</f>
        <v>1</v>
      </c>
      <c r="AT135" s="254">
        <f>Inputs!AT135</f>
        <v>1</v>
      </c>
      <c r="AU135" s="254">
        <f>Inputs!AU135</f>
        <v>1</v>
      </c>
      <c r="AV135" s="254">
        <f>Inputs!AV135</f>
        <v>1</v>
      </c>
      <c r="AW135" s="254">
        <f>Inputs!AW135</f>
        <v>0.45</v>
      </c>
      <c r="AX135" s="254">
        <f>Inputs!AX135</f>
        <v>0</v>
      </c>
      <c r="AY135" s="254">
        <f>Inputs!AY135</f>
        <v>0</v>
      </c>
      <c r="AZ135" s="254">
        <f>Inputs!AZ135</f>
        <v>0</v>
      </c>
      <c r="BA135" s="254">
        <f>Inputs!BA135</f>
        <v>0</v>
      </c>
      <c r="BB135" s="254">
        <f>Inputs!BB135</f>
        <v>0</v>
      </c>
      <c r="BC135" s="254">
        <f>Inputs!BC135</f>
        <v>0</v>
      </c>
      <c r="BD135" s="254">
        <f>Inputs!BD135</f>
        <v>0</v>
      </c>
      <c r="BE135" s="254">
        <f>Inputs!BE135</f>
        <v>0</v>
      </c>
      <c r="BF135" s="254">
        <f>Inputs!BF135</f>
        <v>0</v>
      </c>
      <c r="BG135" s="254">
        <f>Inputs!BG135</f>
        <v>0</v>
      </c>
      <c r="BH135" s="254">
        <f>Inputs!BH135</f>
        <v>0</v>
      </c>
      <c r="BI135" s="254">
        <f>Inputs!BI135</f>
        <v>0</v>
      </c>
      <c r="BJ135" s="254">
        <f>Inputs!BJ135</f>
        <v>0</v>
      </c>
      <c r="BK135" s="254">
        <f>Inputs!BK135</f>
        <v>0</v>
      </c>
      <c r="BL135" s="254">
        <f>Inputs!BL135</f>
        <v>0</v>
      </c>
      <c r="BN135" s="255">
        <f>IF(OR($C135="Non-Labour",$C135="Labour-related"),IF(Inputs!$DT135=$F$1,Inputs!BN135,Inputs!BN135*'Key assumptions'!$H$118),$F135*N(H135)*avg_hrs)</f>
        <v>0</v>
      </c>
      <c r="BO135" s="255">
        <f>IF(OR($C135="Non-Labour",$C135="Labour-related"),IF(Inputs!$DT135=$F$1,Inputs!BO135,Inputs!BO135*'Key assumptions'!$H$118),$F135*N(I135)*avg_hrs)</f>
        <v>0</v>
      </c>
      <c r="BP135" s="255">
        <f>IF(OR($C135="Non-Labour",$C135="Labour-related"),IF(Inputs!$DT135=$F$1,Inputs!BP135,Inputs!BP135*'Key assumptions'!$H$118),$F135*N(J135)*avg_hrs)</f>
        <v>0</v>
      </c>
      <c r="BQ135" s="255">
        <f>IF(OR($C135="Non-Labour",$C135="Labour-related"),IF(Inputs!$DT135=$F$1,Inputs!BQ135,Inputs!BQ135*'Key assumptions'!$H$118),$F135*N(K135)*avg_hrs)</f>
        <v>0</v>
      </c>
      <c r="BR135" s="255">
        <f>IF(OR($C135="Non-Labour",$C135="Labour-related"),IF(Inputs!$DT135=$F$1,Inputs!BR135,Inputs!BR135*'Key assumptions'!$H$118),$F135*N(L135)*avg_hrs)</f>
        <v>0</v>
      </c>
      <c r="BS135" s="390" t="s">
        <v>411</v>
      </c>
      <c r="BT135" s="390" t="s">
        <v>411</v>
      </c>
      <c r="BU135" s="390" t="s">
        <v>411</v>
      </c>
      <c r="BV135" s="390" t="s">
        <v>411</v>
      </c>
      <c r="BW135" s="390" t="s">
        <v>411</v>
      </c>
      <c r="BX135" s="390" t="s">
        <v>411</v>
      </c>
      <c r="BY135" s="390" t="s">
        <v>411</v>
      </c>
      <c r="BZ135" s="390" t="s">
        <v>411</v>
      </c>
      <c r="CA135" s="390" t="s">
        <v>411</v>
      </c>
      <c r="CB135" s="390" t="s">
        <v>411</v>
      </c>
      <c r="CC135" s="390" t="s">
        <v>411</v>
      </c>
      <c r="CD135" s="390" t="s">
        <v>411</v>
      </c>
      <c r="CE135" s="390" t="s">
        <v>411</v>
      </c>
      <c r="CF135" s="390" t="s">
        <v>411</v>
      </c>
      <c r="CG135" s="390" t="s">
        <v>411</v>
      </c>
      <c r="CH135" s="390" t="s">
        <v>411</v>
      </c>
      <c r="CI135" s="390" t="s">
        <v>411</v>
      </c>
      <c r="CJ135" s="390" t="s">
        <v>411</v>
      </c>
      <c r="CK135" s="390" t="s">
        <v>411</v>
      </c>
      <c r="CL135" s="390" t="s">
        <v>411</v>
      </c>
      <c r="CM135" s="390" t="s">
        <v>411</v>
      </c>
      <c r="CN135" s="390" t="s">
        <v>411</v>
      </c>
      <c r="CO135" s="255">
        <f>IF(OR($C135="Non-Labour",$C135="Labour-related"),IF(Inputs!$DT135=$F$1,Inputs!CO135,Inputs!CO135*'Key assumptions'!$H$118),$F135*N(AI135)*avg_hrs)</f>
        <v>0</v>
      </c>
      <c r="CP135" s="255">
        <f>IF(OR($C135="Non-Labour",$C135="Labour-related"),IF(Inputs!$DT135=$F$1,Inputs!CP135,Inputs!CP135*'Key assumptions'!$H$118),$F135*N(AJ135)*avg_hrs)</f>
        <v>0</v>
      </c>
      <c r="CQ135" s="255">
        <f>IF(OR($C135="Non-Labour",$C135="Labour-related"),IF(Inputs!$DT135=$F$1,Inputs!CQ135,Inputs!CQ135*'Key assumptions'!$H$118),$F135*N(AK135)*avg_hrs)</f>
        <v>0</v>
      </c>
      <c r="CR135" s="255">
        <f>IF(OR($C135="Non-Labour",$C135="Labour-related"),IF(Inputs!$DT135=$F$1,Inputs!CR135,Inputs!CR135*'Key assumptions'!$H$118),$F135*N(AL135)*avg_hrs)</f>
        <v>0</v>
      </c>
      <c r="CS135" s="255">
        <f>IF(OR($C135="Non-Labour",$C135="Labour-related"),IF(Inputs!$DT135=$F$1,Inputs!CS135,Inputs!CS135*'Key assumptions'!$H$118),$F135*N(AM135)*avg_hrs)</f>
        <v>0</v>
      </c>
      <c r="CT135" s="255">
        <f>IF(OR($C135="Non-Labour",$C135="Labour-related"),IF(Inputs!$DT135=$F$1,Inputs!CT135,Inputs!CT135*'Key assumptions'!$H$118),$F135*N(AN135)*avg_hrs)</f>
        <v>0</v>
      </c>
      <c r="CU135" s="255">
        <f>IF(OR($C135="Non-Labour",$C135="Labour-related"),IF(Inputs!$DT135=$F$1,Inputs!CU135,Inputs!CU135*'Key assumptions'!$H$118),$F135*N(AO135)*avg_hrs)</f>
        <v>0</v>
      </c>
      <c r="CV135" s="255">
        <f>IF(OR($C135="Non-Labour",$C135="Labour-related"),IF(Inputs!$DT135=$F$1,Inputs!CV135,Inputs!CV135*'Key assumptions'!$H$118),$F135*N(AP135)*avg_hrs)</f>
        <v>30559.5</v>
      </c>
      <c r="CW135" s="255">
        <f>IF(OR($C135="Non-Labour",$C135="Labour-related"),IF(Inputs!$DT135=$F$1,Inputs!CW135,Inputs!CW135*'Key assumptions'!$H$118),$F135*N(AQ135)*avg_hrs)</f>
        <v>42783.299999999996</v>
      </c>
      <c r="CX135" s="255">
        <f>IF(OR($C135="Non-Labour",$C135="Labour-related"),IF(Inputs!$DT135=$F$1,Inputs!CX135,Inputs!CX135*'Key assumptions'!$H$118),$F135*N(AR135)*avg_hrs)</f>
        <v>30559.5</v>
      </c>
      <c r="CY135" s="255">
        <f>IF(OR($C135="Non-Labour",$C135="Labour-related"),IF(Inputs!$DT135=$F$1,Inputs!CY135,Inputs!CY135*'Key assumptions'!$H$118),$F135*N(AS135)*avg_hrs)</f>
        <v>30559.5</v>
      </c>
      <c r="CZ135" s="255">
        <f>IF(OR($C135="Non-Labour",$C135="Labour-related"),IF(Inputs!$DT135=$F$1,Inputs!CZ135,Inputs!CZ135*'Key assumptions'!$H$118),$F135*N(AT135)*avg_hrs)</f>
        <v>30559.5</v>
      </c>
      <c r="DA135" s="255">
        <f>IF(OR($C135="Non-Labour",$C135="Labour-related"),IF(Inputs!$DT135=$F$1,Inputs!DA135,Inputs!DA135*'Key assumptions'!$H$118),$F135*N(AU135)*avg_hrs)</f>
        <v>30559.5</v>
      </c>
      <c r="DB135" s="255">
        <f>IF(OR($C135="Non-Labour",$C135="Labour-related"),IF(Inputs!$DT135=$F$1,Inputs!DB135,Inputs!DB135*'Key assumptions'!$H$118),$F135*N(AV135)*avg_hrs)</f>
        <v>30559.5</v>
      </c>
      <c r="DC135" s="255">
        <f>IF(OR($C135="Non-Labour",$C135="Labour-related"),IF(Inputs!$DT135=$F$1,Inputs!DC135,Inputs!DC135*'Key assumptions'!$H$118),$F135*N(AW135)*avg_hrs)</f>
        <v>13751.775</v>
      </c>
      <c r="DD135" s="255">
        <f>IF(OR($C135="Non-Labour",$C135="Labour-related"),IF(Inputs!$DT135=$F$1,Inputs!DD135,Inputs!DD135*'Key assumptions'!$H$118),$F135*N(AX135)*avg_hrs)</f>
        <v>0</v>
      </c>
      <c r="DE135" s="255">
        <f>IF(OR($C135="Non-Labour",$C135="Labour-related"),IF(Inputs!$DT135=$F$1,Inputs!DE135,Inputs!DE135*'Key assumptions'!$H$118),$F135*N(AY135)*avg_hrs)</f>
        <v>0</v>
      </c>
      <c r="DF135" s="255">
        <f>IF(OR($C135="Non-Labour",$C135="Labour-related"),IF(Inputs!$DT135=$F$1,Inputs!DF135,Inputs!DF135*'Key assumptions'!$H$118),$F135*N(AZ135)*avg_hrs)</f>
        <v>0</v>
      </c>
      <c r="DG135" s="255">
        <f>IF(OR($C135="Non-Labour",$C135="Labour-related"),IF(Inputs!$DT135=$F$1,Inputs!DG135,Inputs!DG135*'Key assumptions'!$H$118),$F135*N(BA135)*avg_hrs)</f>
        <v>0</v>
      </c>
      <c r="DH135" s="255">
        <f>IF(OR($C135="Non-Labour",$C135="Labour-related"),IF(Inputs!$DT135=$F$1,Inputs!DH135,Inputs!DH135*'Key assumptions'!$H$118),$F135*N(BB135)*avg_hrs)</f>
        <v>0</v>
      </c>
      <c r="DI135" s="255">
        <f>IF(OR($C135="Non-Labour",$C135="Labour-related"),IF(Inputs!$DT135=$F$1,Inputs!DI135,Inputs!DI135*'Key assumptions'!$H$118),$F135*N(BC135)*avg_hrs)</f>
        <v>0</v>
      </c>
      <c r="DJ135" s="255">
        <f>IF(OR($C135="Non-Labour",$C135="Labour-related"),IF(Inputs!$DT135=$F$1,Inputs!DJ135,Inputs!DJ135*'Key assumptions'!$H$118),$F135*N(BD135)*avg_hrs)</f>
        <v>0</v>
      </c>
      <c r="DK135" s="255">
        <f>IF(OR($C135="Non-Labour",$C135="Labour-related"),IF(Inputs!$DT135=$F$1,Inputs!DK135,Inputs!DK135*'Key assumptions'!$H$118),$F135*N(BE135)*avg_hrs)</f>
        <v>0</v>
      </c>
      <c r="DL135" s="255">
        <f>IF(OR($C135="Non-Labour",$C135="Labour-related"),IF(Inputs!$DT135=$F$1,Inputs!DL135,Inputs!DL135*'Key assumptions'!$H$118),$F135*N(BF135)*avg_hrs)</f>
        <v>0</v>
      </c>
      <c r="DM135" s="255">
        <f>IF(OR($C135="Non-Labour",$C135="Labour-related"),IF(Inputs!$DT135=$F$1,Inputs!DM135,Inputs!DM135*'Key assumptions'!$H$118),$F135*N(BG135)*avg_hrs)</f>
        <v>0</v>
      </c>
      <c r="DN135" s="255">
        <f>IF(OR($C135="Non-Labour",$C135="Labour-related"),IF(Inputs!$DT135=$F$1,Inputs!DN135,Inputs!DN135*'Key assumptions'!$H$118),$F135*N(BH135)*avg_hrs)</f>
        <v>0</v>
      </c>
      <c r="DO135" s="255">
        <f>IF(OR($C135="Non-Labour",$C135="Labour-related"),IF(Inputs!$DT135=$F$1,Inputs!DO135,Inputs!DO135*'Key assumptions'!$H$118),$F135*N(BI135)*avg_hrs)</f>
        <v>0</v>
      </c>
      <c r="DP135" s="255">
        <f>IF(OR($C135="Non-Labour",$C135="Labour-related"),IF(Inputs!$DT135=$F$1,Inputs!DP135,Inputs!DP135*'Key assumptions'!$H$118),$F135*N(BJ135)*avg_hrs)</f>
        <v>0</v>
      </c>
      <c r="DQ135" s="255">
        <f>IF(OR($C135="Non-Labour",$C135="Labour-related"),IF(Inputs!$DT135=$F$1,Inputs!DQ135,Inputs!DQ135*'Key assumptions'!$H$118),$F135*N(BK135)*avg_hrs)</f>
        <v>0</v>
      </c>
      <c r="DR135" s="255">
        <f>IF(OR($C135="Non-Labour",$C135="Labour-related"),IF(Inputs!$DT135=$F$1,Inputs!DR135,Inputs!DR135*'Key assumptions'!$H$118),$F135*N(BL135)*avg_hrs)</f>
        <v>0</v>
      </c>
      <c r="DT135" s="133" t="s">
        <v>213</v>
      </c>
      <c r="DU135" s="304"/>
      <c r="DV135" s="304"/>
      <c r="DW135" s="304"/>
      <c r="DX135" s="304"/>
      <c r="DY135" s="304"/>
      <c r="DZ135" s="304"/>
      <c r="EA135" s="255">
        <v>0</v>
      </c>
      <c r="EB135" s="255">
        <v>0</v>
      </c>
      <c r="EC135" s="255">
        <v>0</v>
      </c>
      <c r="ED135" s="255">
        <f t="shared" si="16"/>
        <v>239892.07499999998</v>
      </c>
      <c r="EE135" s="255">
        <f t="shared" si="16"/>
        <v>0</v>
      </c>
      <c r="EF135" s="255">
        <f t="shared" si="17"/>
        <v>239892.07499999998</v>
      </c>
    </row>
    <row r="136" spans="1:136" x14ac:dyDescent="0.4">
      <c r="A136" s="133" t="str">
        <f>Inputs!A136</f>
        <v>Other support and corporate roles</v>
      </c>
      <c r="B136" s="133" t="str">
        <f>Inputs!B136</f>
        <v>N/A</v>
      </c>
      <c r="C136" s="133" t="str">
        <f>Inputs!C136</f>
        <v>Internal Labour</v>
      </c>
      <c r="D136" s="133">
        <f>Inputs!D136</f>
        <v>634999</v>
      </c>
      <c r="E136" s="133" t="str">
        <f>Inputs!E136</f>
        <v>Safety Officer</v>
      </c>
      <c r="F136" s="290">
        <f>IF(Inputs!DT136=$F$1,Inputs!F136,
IF(Inputs!DT136='Key assumptions'!$E$118,Inputs!F136*'Key assumptions'!$H$118,Inputs!F136*'Key assumptions'!$H$119))</f>
        <v>216.62</v>
      </c>
      <c r="G136" s="290">
        <f>IF(Inputs!DT136=$F$1,Inputs!G136,Inputs!G136*'Key assumptions'!$H$118)</f>
        <v>94.875194156804724</v>
      </c>
      <c r="H136" s="281"/>
      <c r="I136" s="281"/>
      <c r="J136" s="281"/>
      <c r="K136" s="281"/>
      <c r="L136" s="281"/>
      <c r="M136" s="389" t="str">
        <f>Inputs!M136</f>
        <v>[C-i-C]</v>
      </c>
      <c r="N136" s="389" t="str">
        <f>Inputs!N136</f>
        <v>[C-i-C]</v>
      </c>
      <c r="O136" s="389" t="str">
        <f>Inputs!O136</f>
        <v>[C-i-C]</v>
      </c>
      <c r="P136" s="389" t="str">
        <f>Inputs!P136</f>
        <v>[C-i-C]</v>
      </c>
      <c r="Q136" s="389" t="str">
        <f>Inputs!Q136</f>
        <v>[C-i-C]</v>
      </c>
      <c r="R136" s="389" t="str">
        <f>Inputs!R136</f>
        <v>[C-i-C]</v>
      </c>
      <c r="S136" s="389" t="str">
        <f>Inputs!S136</f>
        <v>[C-i-C]</v>
      </c>
      <c r="T136" s="389" t="str">
        <f>Inputs!T136</f>
        <v>[C-i-C]</v>
      </c>
      <c r="U136" s="389" t="str">
        <f>Inputs!U136</f>
        <v>[C-i-C]</v>
      </c>
      <c r="V136" s="389" t="str">
        <f>Inputs!V136</f>
        <v>[C-i-C]</v>
      </c>
      <c r="W136" s="389" t="str">
        <f>Inputs!W136</f>
        <v>[C-i-C]</v>
      </c>
      <c r="X136" s="389" t="str">
        <f>Inputs!X136</f>
        <v>[C-i-C]</v>
      </c>
      <c r="Y136" s="389" t="str">
        <f>Inputs!Y136</f>
        <v>[C-i-C]</v>
      </c>
      <c r="Z136" s="389" t="str">
        <f>Inputs!Z136</f>
        <v>[C-i-C]</v>
      </c>
      <c r="AA136" s="389" t="str">
        <f>Inputs!AA136</f>
        <v>[C-i-C]</v>
      </c>
      <c r="AB136" s="389" t="str">
        <f>Inputs!AB136</f>
        <v>[C-i-C]</v>
      </c>
      <c r="AC136" s="389" t="str">
        <f>Inputs!AC136</f>
        <v>[C-i-C]</v>
      </c>
      <c r="AD136" s="389" t="str">
        <f>Inputs!AD136</f>
        <v>[C-i-C]</v>
      </c>
      <c r="AE136" s="389" t="str">
        <f>Inputs!AE136</f>
        <v>[C-i-C]</v>
      </c>
      <c r="AF136" s="389" t="str">
        <f>Inputs!AF136</f>
        <v>[C-i-C]</v>
      </c>
      <c r="AG136" s="389" t="str">
        <f>Inputs!AG136</f>
        <v>[C-i-C]</v>
      </c>
      <c r="AH136" s="389" t="str">
        <f>Inputs!AH136</f>
        <v>[C-i-C]</v>
      </c>
      <c r="AI136" s="254">
        <f>Inputs!AI136</f>
        <v>0.25</v>
      </c>
      <c r="AJ136" s="254">
        <f>Inputs!AJ136</f>
        <v>0.25</v>
      </c>
      <c r="AK136" s="254">
        <f>Inputs!AK136</f>
        <v>0.25</v>
      </c>
      <c r="AL136" s="254">
        <f>Inputs!AL136</f>
        <v>0.25</v>
      </c>
      <c r="AM136" s="254">
        <f>Inputs!AM136</f>
        <v>0.25</v>
      </c>
      <c r="AN136" s="254">
        <f>Inputs!AN136</f>
        <v>0</v>
      </c>
      <c r="AO136" s="254">
        <f>Inputs!AO136</f>
        <v>0</v>
      </c>
      <c r="AP136" s="254">
        <f>Inputs!AP136</f>
        <v>0.25</v>
      </c>
      <c r="AQ136" s="254">
        <f>Inputs!AQ136</f>
        <v>0.25</v>
      </c>
      <c r="AR136" s="254">
        <f>Inputs!AR136</f>
        <v>0.25</v>
      </c>
      <c r="AS136" s="254">
        <f>Inputs!AS136</f>
        <v>0.25</v>
      </c>
      <c r="AT136" s="254">
        <f>Inputs!AT136</f>
        <v>0.25</v>
      </c>
      <c r="AU136" s="254">
        <f>Inputs!AU136</f>
        <v>0.25</v>
      </c>
      <c r="AV136" s="254">
        <f>Inputs!AV136</f>
        <v>0.25</v>
      </c>
      <c r="AW136" s="254">
        <f>Inputs!AW136</f>
        <v>0.25</v>
      </c>
      <c r="AX136" s="254">
        <f>Inputs!AX136</f>
        <v>0</v>
      </c>
      <c r="AY136" s="254">
        <f>Inputs!AY136</f>
        <v>0</v>
      </c>
      <c r="AZ136" s="254">
        <f>Inputs!AZ136</f>
        <v>0</v>
      </c>
      <c r="BA136" s="254">
        <f>Inputs!BA136</f>
        <v>0</v>
      </c>
      <c r="BB136" s="254">
        <f>Inputs!BB136</f>
        <v>0</v>
      </c>
      <c r="BC136" s="254">
        <f>Inputs!BC136</f>
        <v>0</v>
      </c>
      <c r="BD136" s="254">
        <f>Inputs!BD136</f>
        <v>0</v>
      </c>
      <c r="BE136" s="254">
        <f>Inputs!BE136</f>
        <v>0</v>
      </c>
      <c r="BF136" s="254">
        <f>Inputs!BF136</f>
        <v>0</v>
      </c>
      <c r="BG136" s="254">
        <f>Inputs!BG136</f>
        <v>0</v>
      </c>
      <c r="BH136" s="254">
        <f>Inputs!BH136</f>
        <v>0</v>
      </c>
      <c r="BI136" s="254">
        <f>Inputs!BI136</f>
        <v>0</v>
      </c>
      <c r="BJ136" s="254">
        <f>Inputs!BJ136</f>
        <v>0</v>
      </c>
      <c r="BK136" s="254">
        <f>Inputs!BK136</f>
        <v>0</v>
      </c>
      <c r="BL136" s="254">
        <f>Inputs!BL136</f>
        <v>0</v>
      </c>
      <c r="BN136" s="255">
        <f>IF(OR($C136="Non-Labour",$C136="Labour-related"),IF(Inputs!$DT136=$F$1,Inputs!BN136,Inputs!BN136*'Key assumptions'!$H$118),$F136*N(H136)*avg_hrs)</f>
        <v>0</v>
      </c>
      <c r="BO136" s="255">
        <f>IF(OR($C136="Non-Labour",$C136="Labour-related"),IF(Inputs!$DT136=$F$1,Inputs!BO136,Inputs!BO136*'Key assumptions'!$H$118),$F136*N(I136)*avg_hrs)</f>
        <v>0</v>
      </c>
      <c r="BP136" s="255">
        <f>IF(OR($C136="Non-Labour",$C136="Labour-related"),IF(Inputs!$DT136=$F$1,Inputs!BP136,Inputs!BP136*'Key assumptions'!$H$118),$F136*N(J136)*avg_hrs)</f>
        <v>0</v>
      </c>
      <c r="BQ136" s="255">
        <f>IF(OR($C136="Non-Labour",$C136="Labour-related"),IF(Inputs!$DT136=$F$1,Inputs!BQ136,Inputs!BQ136*'Key assumptions'!$H$118),$F136*N(K136)*avg_hrs)</f>
        <v>0</v>
      </c>
      <c r="BR136" s="255">
        <f>IF(OR($C136="Non-Labour",$C136="Labour-related"),IF(Inputs!$DT136=$F$1,Inputs!BR136,Inputs!BR136*'Key assumptions'!$H$118),$F136*N(L136)*avg_hrs)</f>
        <v>0</v>
      </c>
      <c r="BS136" s="390" t="s">
        <v>411</v>
      </c>
      <c r="BT136" s="390" t="s">
        <v>411</v>
      </c>
      <c r="BU136" s="390" t="s">
        <v>411</v>
      </c>
      <c r="BV136" s="390" t="s">
        <v>411</v>
      </c>
      <c r="BW136" s="390" t="s">
        <v>411</v>
      </c>
      <c r="BX136" s="390" t="s">
        <v>411</v>
      </c>
      <c r="BY136" s="390" t="s">
        <v>411</v>
      </c>
      <c r="BZ136" s="390" t="s">
        <v>411</v>
      </c>
      <c r="CA136" s="390" t="s">
        <v>411</v>
      </c>
      <c r="CB136" s="390" t="s">
        <v>411</v>
      </c>
      <c r="CC136" s="390" t="s">
        <v>411</v>
      </c>
      <c r="CD136" s="390" t="s">
        <v>411</v>
      </c>
      <c r="CE136" s="390" t="s">
        <v>411</v>
      </c>
      <c r="CF136" s="390" t="s">
        <v>411</v>
      </c>
      <c r="CG136" s="390" t="s">
        <v>411</v>
      </c>
      <c r="CH136" s="390" t="s">
        <v>411</v>
      </c>
      <c r="CI136" s="390" t="s">
        <v>411</v>
      </c>
      <c r="CJ136" s="390" t="s">
        <v>411</v>
      </c>
      <c r="CK136" s="390" t="s">
        <v>411</v>
      </c>
      <c r="CL136" s="390" t="s">
        <v>411</v>
      </c>
      <c r="CM136" s="390" t="s">
        <v>411</v>
      </c>
      <c r="CN136" s="390" t="s">
        <v>411</v>
      </c>
      <c r="CO136" s="255">
        <f>IF(OR($C136="Non-Labour",$C136="Labour-related"),IF(Inputs!$DT136=$F$1,Inputs!CO136,Inputs!CO136*'Key assumptions'!$H$118),$F136*N(AI136)*avg_hrs)</f>
        <v>8123.25</v>
      </c>
      <c r="CP136" s="255">
        <f>IF(OR($C136="Non-Labour",$C136="Labour-related"),IF(Inputs!$DT136=$F$1,Inputs!CP136,Inputs!CP136*'Key assumptions'!$H$118),$F136*N(AJ136)*avg_hrs)</f>
        <v>8123.25</v>
      </c>
      <c r="CQ136" s="255">
        <f>IF(OR($C136="Non-Labour",$C136="Labour-related"),IF(Inputs!$DT136=$F$1,Inputs!CQ136,Inputs!CQ136*'Key assumptions'!$H$118),$F136*N(AK136)*avg_hrs)</f>
        <v>8123.25</v>
      </c>
      <c r="CR136" s="255">
        <f>IF(OR($C136="Non-Labour",$C136="Labour-related"),IF(Inputs!$DT136=$F$1,Inputs!CR136,Inputs!CR136*'Key assumptions'!$H$118),$F136*N(AL136)*avg_hrs)</f>
        <v>8123.25</v>
      </c>
      <c r="CS136" s="255">
        <f>IF(OR($C136="Non-Labour",$C136="Labour-related"),IF(Inputs!$DT136=$F$1,Inputs!CS136,Inputs!CS136*'Key assumptions'!$H$118),$F136*N(AM136)*avg_hrs)</f>
        <v>8123.25</v>
      </c>
      <c r="CT136" s="255">
        <f>IF(OR($C136="Non-Labour",$C136="Labour-related"),IF(Inputs!$DT136=$F$1,Inputs!CT136,Inputs!CT136*'Key assumptions'!$H$118),$F136*N(AN136)*avg_hrs)</f>
        <v>0</v>
      </c>
      <c r="CU136" s="255">
        <f>IF(OR($C136="Non-Labour",$C136="Labour-related"),IF(Inputs!$DT136=$F$1,Inputs!CU136,Inputs!CU136*'Key assumptions'!$H$118),$F136*N(AO136)*avg_hrs)</f>
        <v>0</v>
      </c>
      <c r="CV136" s="255">
        <f>IF(OR($C136="Non-Labour",$C136="Labour-related"),IF(Inputs!$DT136=$F$1,Inputs!CV136,Inputs!CV136*'Key assumptions'!$H$118),$F136*N(AP136)*avg_hrs)</f>
        <v>8123.25</v>
      </c>
      <c r="CW136" s="255">
        <f>IF(OR($C136="Non-Labour",$C136="Labour-related"),IF(Inputs!$DT136=$F$1,Inputs!CW136,Inputs!CW136*'Key assumptions'!$H$118),$F136*N(AQ136)*avg_hrs)</f>
        <v>8123.25</v>
      </c>
      <c r="CX136" s="255">
        <f>IF(OR($C136="Non-Labour",$C136="Labour-related"),IF(Inputs!$DT136=$F$1,Inputs!CX136,Inputs!CX136*'Key assumptions'!$H$118),$F136*N(AR136)*avg_hrs)</f>
        <v>8123.25</v>
      </c>
      <c r="CY136" s="255">
        <f>IF(OR($C136="Non-Labour",$C136="Labour-related"),IF(Inputs!$DT136=$F$1,Inputs!CY136,Inputs!CY136*'Key assumptions'!$H$118),$F136*N(AS136)*avg_hrs)</f>
        <v>8123.25</v>
      </c>
      <c r="CZ136" s="255">
        <f>IF(OR($C136="Non-Labour",$C136="Labour-related"),IF(Inputs!$DT136=$F$1,Inputs!CZ136,Inputs!CZ136*'Key assumptions'!$H$118),$F136*N(AT136)*avg_hrs)</f>
        <v>8123.25</v>
      </c>
      <c r="DA136" s="255">
        <f>IF(OR($C136="Non-Labour",$C136="Labour-related"),IF(Inputs!$DT136=$F$1,Inputs!DA136,Inputs!DA136*'Key assumptions'!$H$118),$F136*N(AU136)*avg_hrs)</f>
        <v>8123.25</v>
      </c>
      <c r="DB136" s="255">
        <f>IF(OR($C136="Non-Labour",$C136="Labour-related"),IF(Inputs!$DT136=$F$1,Inputs!DB136,Inputs!DB136*'Key assumptions'!$H$118),$F136*N(AV136)*avg_hrs)</f>
        <v>8123.25</v>
      </c>
      <c r="DC136" s="255">
        <f>IF(OR($C136="Non-Labour",$C136="Labour-related"),IF(Inputs!$DT136=$F$1,Inputs!DC136,Inputs!DC136*'Key assumptions'!$H$118),$F136*N(AW136)*avg_hrs)</f>
        <v>8123.25</v>
      </c>
      <c r="DD136" s="255">
        <f>IF(OR($C136="Non-Labour",$C136="Labour-related"),IF(Inputs!$DT136=$F$1,Inputs!DD136,Inputs!DD136*'Key assumptions'!$H$118),$F136*N(AX136)*avg_hrs)</f>
        <v>0</v>
      </c>
      <c r="DE136" s="255">
        <f>IF(OR($C136="Non-Labour",$C136="Labour-related"),IF(Inputs!$DT136=$F$1,Inputs!DE136,Inputs!DE136*'Key assumptions'!$H$118),$F136*N(AY136)*avg_hrs)</f>
        <v>0</v>
      </c>
      <c r="DF136" s="255">
        <f>IF(OR($C136="Non-Labour",$C136="Labour-related"),IF(Inputs!$DT136=$F$1,Inputs!DF136,Inputs!DF136*'Key assumptions'!$H$118),$F136*N(AZ136)*avg_hrs)</f>
        <v>0</v>
      </c>
      <c r="DG136" s="255">
        <f>IF(OR($C136="Non-Labour",$C136="Labour-related"),IF(Inputs!$DT136=$F$1,Inputs!DG136,Inputs!DG136*'Key assumptions'!$H$118),$F136*N(BA136)*avg_hrs)</f>
        <v>0</v>
      </c>
      <c r="DH136" s="255">
        <f>IF(OR($C136="Non-Labour",$C136="Labour-related"),IF(Inputs!$DT136=$F$1,Inputs!DH136,Inputs!DH136*'Key assumptions'!$H$118),$F136*N(BB136)*avg_hrs)</f>
        <v>0</v>
      </c>
      <c r="DI136" s="255">
        <f>IF(OR($C136="Non-Labour",$C136="Labour-related"),IF(Inputs!$DT136=$F$1,Inputs!DI136,Inputs!DI136*'Key assumptions'!$H$118),$F136*N(BC136)*avg_hrs)</f>
        <v>0</v>
      </c>
      <c r="DJ136" s="255">
        <f>IF(OR($C136="Non-Labour",$C136="Labour-related"),IF(Inputs!$DT136=$F$1,Inputs!DJ136,Inputs!DJ136*'Key assumptions'!$H$118),$F136*N(BD136)*avg_hrs)</f>
        <v>0</v>
      </c>
      <c r="DK136" s="255">
        <f>IF(OR($C136="Non-Labour",$C136="Labour-related"),IF(Inputs!$DT136=$F$1,Inputs!DK136,Inputs!DK136*'Key assumptions'!$H$118),$F136*N(BE136)*avg_hrs)</f>
        <v>0</v>
      </c>
      <c r="DL136" s="255">
        <f>IF(OR($C136="Non-Labour",$C136="Labour-related"),IF(Inputs!$DT136=$F$1,Inputs!DL136,Inputs!DL136*'Key assumptions'!$H$118),$F136*N(BF136)*avg_hrs)</f>
        <v>0</v>
      </c>
      <c r="DM136" s="255">
        <f>IF(OR($C136="Non-Labour",$C136="Labour-related"),IF(Inputs!$DT136=$F$1,Inputs!DM136,Inputs!DM136*'Key assumptions'!$H$118),$F136*N(BG136)*avg_hrs)</f>
        <v>0</v>
      </c>
      <c r="DN136" s="255">
        <f>IF(OR($C136="Non-Labour",$C136="Labour-related"),IF(Inputs!$DT136=$F$1,Inputs!DN136,Inputs!DN136*'Key assumptions'!$H$118),$F136*N(BH136)*avg_hrs)</f>
        <v>0</v>
      </c>
      <c r="DO136" s="255">
        <f>IF(OR($C136="Non-Labour",$C136="Labour-related"),IF(Inputs!$DT136=$F$1,Inputs!DO136,Inputs!DO136*'Key assumptions'!$H$118),$F136*N(BI136)*avg_hrs)</f>
        <v>0</v>
      </c>
      <c r="DP136" s="255">
        <f>IF(OR($C136="Non-Labour",$C136="Labour-related"),IF(Inputs!$DT136=$F$1,Inputs!DP136,Inputs!DP136*'Key assumptions'!$H$118),$F136*N(BJ136)*avg_hrs)</f>
        <v>0</v>
      </c>
      <c r="DQ136" s="255">
        <f>IF(OR($C136="Non-Labour",$C136="Labour-related"),IF(Inputs!$DT136=$F$1,Inputs!DQ136,Inputs!DQ136*'Key assumptions'!$H$118),$F136*N(BK136)*avg_hrs)</f>
        <v>0</v>
      </c>
      <c r="DR136" s="255">
        <f>IF(OR($C136="Non-Labour",$C136="Labour-related"),IF(Inputs!$DT136=$F$1,Inputs!DR136,Inputs!DR136*'Key assumptions'!$H$118),$F136*N(BL136)*avg_hrs)</f>
        <v>0</v>
      </c>
      <c r="DT136" s="133" t="s">
        <v>213</v>
      </c>
      <c r="DU136" s="304"/>
      <c r="DV136" s="304"/>
      <c r="DW136" s="304"/>
      <c r="DX136" s="304"/>
      <c r="DY136" s="304"/>
      <c r="DZ136" s="304"/>
      <c r="EA136" s="255">
        <v>0</v>
      </c>
      <c r="EB136" s="255">
        <v>0</v>
      </c>
      <c r="EC136" s="255">
        <v>56862.75</v>
      </c>
      <c r="ED136" s="255">
        <f t="shared" si="16"/>
        <v>64986</v>
      </c>
      <c r="EE136" s="255">
        <f t="shared" si="16"/>
        <v>0</v>
      </c>
      <c r="EF136" s="255">
        <f t="shared" si="17"/>
        <v>121848.75</v>
      </c>
    </row>
    <row r="137" spans="1:136" x14ac:dyDescent="0.4">
      <c r="A137" s="133" t="str">
        <f>Inputs!A137</f>
        <v>Land and Environment</v>
      </c>
      <c r="B137" s="133" t="str">
        <f>Inputs!B137</f>
        <v>N/A</v>
      </c>
      <c r="C137" s="133" t="str">
        <f>Inputs!C137</f>
        <v>Internal Labour</v>
      </c>
      <c r="D137" s="133">
        <f>Inputs!D137</f>
        <v>634999</v>
      </c>
      <c r="E137" s="133" t="str">
        <f>Inputs!E137</f>
        <v>Environmental Planner</v>
      </c>
      <c r="F137" s="290">
        <f>IF(Inputs!DT137=$F$1,Inputs!F137,
IF(Inputs!DT137='Key assumptions'!$E$118,Inputs!F137*'Key assumptions'!$H$118,Inputs!F137*'Key assumptions'!$H$119))</f>
        <v>211.36</v>
      </c>
      <c r="G137" s="290">
        <f>IF(Inputs!DT137=$F$1,Inputs!G137,Inputs!G137*'Key assumptions'!$H$118)</f>
        <v>92.578984837278099</v>
      </c>
      <c r="H137" s="281"/>
      <c r="I137" s="281"/>
      <c r="J137" s="281"/>
      <c r="K137" s="281"/>
      <c r="L137" s="281"/>
      <c r="M137" s="389" t="str">
        <f>Inputs!M137</f>
        <v>[C-i-C]</v>
      </c>
      <c r="N137" s="389" t="str">
        <f>Inputs!N137</f>
        <v>[C-i-C]</v>
      </c>
      <c r="O137" s="389" t="str">
        <f>Inputs!O137</f>
        <v>[C-i-C]</v>
      </c>
      <c r="P137" s="389" t="str">
        <f>Inputs!P137</f>
        <v>[C-i-C]</v>
      </c>
      <c r="Q137" s="389" t="str">
        <f>Inputs!Q137</f>
        <v>[C-i-C]</v>
      </c>
      <c r="R137" s="389" t="str">
        <f>Inputs!R137</f>
        <v>[C-i-C]</v>
      </c>
      <c r="S137" s="389" t="str">
        <f>Inputs!S137</f>
        <v>[C-i-C]</v>
      </c>
      <c r="T137" s="389" t="str">
        <f>Inputs!T137</f>
        <v>[C-i-C]</v>
      </c>
      <c r="U137" s="389" t="str">
        <f>Inputs!U137</f>
        <v>[C-i-C]</v>
      </c>
      <c r="V137" s="389" t="str">
        <f>Inputs!V137</f>
        <v>[C-i-C]</v>
      </c>
      <c r="W137" s="389" t="str">
        <f>Inputs!W137</f>
        <v>[C-i-C]</v>
      </c>
      <c r="X137" s="389" t="str">
        <f>Inputs!X137</f>
        <v>[C-i-C]</v>
      </c>
      <c r="Y137" s="389" t="str">
        <f>Inputs!Y137</f>
        <v>[C-i-C]</v>
      </c>
      <c r="Z137" s="389" t="str">
        <f>Inputs!Z137</f>
        <v>[C-i-C]</v>
      </c>
      <c r="AA137" s="389" t="str">
        <f>Inputs!AA137</f>
        <v>[C-i-C]</v>
      </c>
      <c r="AB137" s="389" t="str">
        <f>Inputs!AB137</f>
        <v>[C-i-C]</v>
      </c>
      <c r="AC137" s="389" t="str">
        <f>Inputs!AC137</f>
        <v>[C-i-C]</v>
      </c>
      <c r="AD137" s="389" t="str">
        <f>Inputs!AD137</f>
        <v>[C-i-C]</v>
      </c>
      <c r="AE137" s="389" t="str">
        <f>Inputs!AE137</f>
        <v>[C-i-C]</v>
      </c>
      <c r="AF137" s="389" t="str">
        <f>Inputs!AF137</f>
        <v>[C-i-C]</v>
      </c>
      <c r="AG137" s="389" t="str">
        <f>Inputs!AG137</f>
        <v>[C-i-C]</v>
      </c>
      <c r="AH137" s="389" t="str">
        <f>Inputs!AH137</f>
        <v>[C-i-C]</v>
      </c>
      <c r="AI137" s="254">
        <f>Inputs!AI137</f>
        <v>0.25</v>
      </c>
      <c r="AJ137" s="254">
        <f>Inputs!AJ137</f>
        <v>0.25</v>
      </c>
      <c r="AK137" s="254">
        <f>Inputs!AK137</f>
        <v>0.25</v>
      </c>
      <c r="AL137" s="254">
        <f>Inputs!AL137</f>
        <v>0.25</v>
      </c>
      <c r="AM137" s="254">
        <f>Inputs!AM137</f>
        <v>0.25</v>
      </c>
      <c r="AN137" s="254">
        <f>Inputs!AN137</f>
        <v>0</v>
      </c>
      <c r="AO137" s="254">
        <f>Inputs!AO137</f>
        <v>0</v>
      </c>
      <c r="AP137" s="254">
        <f>Inputs!AP137</f>
        <v>0.25</v>
      </c>
      <c r="AQ137" s="254">
        <f>Inputs!AQ137</f>
        <v>0.25</v>
      </c>
      <c r="AR137" s="254">
        <f>Inputs!AR137</f>
        <v>0.25</v>
      </c>
      <c r="AS137" s="254">
        <f>Inputs!AS137</f>
        <v>0.25</v>
      </c>
      <c r="AT137" s="254">
        <f>Inputs!AT137</f>
        <v>0.25</v>
      </c>
      <c r="AU137" s="254">
        <f>Inputs!AU137</f>
        <v>0.25</v>
      </c>
      <c r="AV137" s="254">
        <f>Inputs!AV137</f>
        <v>0.25</v>
      </c>
      <c r="AW137" s="254">
        <f>Inputs!AW137</f>
        <v>0.25</v>
      </c>
      <c r="AX137" s="254">
        <f>Inputs!AX137</f>
        <v>0</v>
      </c>
      <c r="AY137" s="254">
        <f>Inputs!AY137</f>
        <v>0</v>
      </c>
      <c r="AZ137" s="254">
        <f>Inputs!AZ137</f>
        <v>0</v>
      </c>
      <c r="BA137" s="254">
        <f>Inputs!BA137</f>
        <v>0</v>
      </c>
      <c r="BB137" s="254">
        <f>Inputs!BB137</f>
        <v>0</v>
      </c>
      <c r="BC137" s="254">
        <f>Inputs!BC137</f>
        <v>0</v>
      </c>
      <c r="BD137" s="254">
        <f>Inputs!BD137</f>
        <v>0</v>
      </c>
      <c r="BE137" s="254">
        <f>Inputs!BE137</f>
        <v>0</v>
      </c>
      <c r="BF137" s="254">
        <f>Inputs!BF137</f>
        <v>0</v>
      </c>
      <c r="BG137" s="254">
        <f>Inputs!BG137</f>
        <v>0</v>
      </c>
      <c r="BH137" s="254">
        <f>Inputs!BH137</f>
        <v>0</v>
      </c>
      <c r="BI137" s="254">
        <f>Inputs!BI137</f>
        <v>0</v>
      </c>
      <c r="BJ137" s="254">
        <f>Inputs!BJ137</f>
        <v>0</v>
      </c>
      <c r="BK137" s="254">
        <f>Inputs!BK137</f>
        <v>0</v>
      </c>
      <c r="BL137" s="254">
        <f>Inputs!BL137</f>
        <v>0</v>
      </c>
      <c r="BN137" s="255">
        <f>IF(OR($C137="Non-Labour",$C137="Labour-related"),IF(Inputs!$DT137=$F$1,Inputs!BN137,Inputs!BN137*'Key assumptions'!$H$118),$F137*N(H137)*avg_hrs)</f>
        <v>0</v>
      </c>
      <c r="BO137" s="255">
        <f>IF(OR($C137="Non-Labour",$C137="Labour-related"),IF(Inputs!$DT137=$F$1,Inputs!BO137,Inputs!BO137*'Key assumptions'!$H$118),$F137*N(I137)*avg_hrs)</f>
        <v>0</v>
      </c>
      <c r="BP137" s="255">
        <f>IF(OR($C137="Non-Labour",$C137="Labour-related"),IF(Inputs!$DT137=$F$1,Inputs!BP137,Inputs!BP137*'Key assumptions'!$H$118),$F137*N(J137)*avg_hrs)</f>
        <v>0</v>
      </c>
      <c r="BQ137" s="255">
        <f>IF(OR($C137="Non-Labour",$C137="Labour-related"),IF(Inputs!$DT137=$F$1,Inputs!BQ137,Inputs!BQ137*'Key assumptions'!$H$118),$F137*N(K137)*avg_hrs)</f>
        <v>0</v>
      </c>
      <c r="BR137" s="255">
        <f>IF(OR($C137="Non-Labour",$C137="Labour-related"),IF(Inputs!$DT137=$F$1,Inputs!BR137,Inputs!BR137*'Key assumptions'!$H$118),$F137*N(L137)*avg_hrs)</f>
        <v>0</v>
      </c>
      <c r="BS137" s="390" t="s">
        <v>411</v>
      </c>
      <c r="BT137" s="390" t="s">
        <v>411</v>
      </c>
      <c r="BU137" s="390" t="s">
        <v>411</v>
      </c>
      <c r="BV137" s="390" t="s">
        <v>411</v>
      </c>
      <c r="BW137" s="390" t="s">
        <v>411</v>
      </c>
      <c r="BX137" s="390" t="s">
        <v>411</v>
      </c>
      <c r="BY137" s="390" t="s">
        <v>411</v>
      </c>
      <c r="BZ137" s="390" t="s">
        <v>411</v>
      </c>
      <c r="CA137" s="390" t="s">
        <v>411</v>
      </c>
      <c r="CB137" s="390" t="s">
        <v>411</v>
      </c>
      <c r="CC137" s="390" t="s">
        <v>411</v>
      </c>
      <c r="CD137" s="390" t="s">
        <v>411</v>
      </c>
      <c r="CE137" s="390" t="s">
        <v>411</v>
      </c>
      <c r="CF137" s="390" t="s">
        <v>411</v>
      </c>
      <c r="CG137" s="390" t="s">
        <v>411</v>
      </c>
      <c r="CH137" s="390" t="s">
        <v>411</v>
      </c>
      <c r="CI137" s="390" t="s">
        <v>411</v>
      </c>
      <c r="CJ137" s="390" t="s">
        <v>411</v>
      </c>
      <c r="CK137" s="390" t="s">
        <v>411</v>
      </c>
      <c r="CL137" s="390" t="s">
        <v>411</v>
      </c>
      <c r="CM137" s="390" t="s">
        <v>411</v>
      </c>
      <c r="CN137" s="390" t="s">
        <v>411</v>
      </c>
      <c r="CO137" s="255">
        <f>IF(OR($C137="Non-Labour",$C137="Labour-related"),IF(Inputs!$DT137=$F$1,Inputs!CO137,Inputs!CO137*'Key assumptions'!$H$118),$F137*N(AI137)*avg_hrs)</f>
        <v>7926.0000000000009</v>
      </c>
      <c r="CP137" s="255">
        <f>IF(OR($C137="Non-Labour",$C137="Labour-related"),IF(Inputs!$DT137=$F$1,Inputs!CP137,Inputs!CP137*'Key assumptions'!$H$118),$F137*N(AJ137)*avg_hrs)</f>
        <v>7926.0000000000009</v>
      </c>
      <c r="CQ137" s="255">
        <f>IF(OR($C137="Non-Labour",$C137="Labour-related"),IF(Inputs!$DT137=$F$1,Inputs!CQ137,Inputs!CQ137*'Key assumptions'!$H$118),$F137*N(AK137)*avg_hrs)</f>
        <v>7926.0000000000009</v>
      </c>
      <c r="CR137" s="255">
        <f>IF(OR($C137="Non-Labour",$C137="Labour-related"),IF(Inputs!$DT137=$F$1,Inputs!CR137,Inputs!CR137*'Key assumptions'!$H$118),$F137*N(AL137)*avg_hrs)</f>
        <v>7926.0000000000009</v>
      </c>
      <c r="CS137" s="255">
        <f>IF(OR($C137="Non-Labour",$C137="Labour-related"),IF(Inputs!$DT137=$F$1,Inputs!CS137,Inputs!CS137*'Key assumptions'!$H$118),$F137*N(AM137)*avg_hrs)</f>
        <v>7926.0000000000009</v>
      </c>
      <c r="CT137" s="255">
        <f>IF(OR($C137="Non-Labour",$C137="Labour-related"),IF(Inputs!$DT137=$F$1,Inputs!CT137,Inputs!CT137*'Key assumptions'!$H$118),$F137*N(AN137)*avg_hrs)</f>
        <v>0</v>
      </c>
      <c r="CU137" s="255">
        <f>IF(OR($C137="Non-Labour",$C137="Labour-related"),IF(Inputs!$DT137=$F$1,Inputs!CU137,Inputs!CU137*'Key assumptions'!$H$118),$F137*N(AO137)*avg_hrs)</f>
        <v>0</v>
      </c>
      <c r="CV137" s="255">
        <f>IF(OR($C137="Non-Labour",$C137="Labour-related"),IF(Inputs!$DT137=$F$1,Inputs!CV137,Inputs!CV137*'Key assumptions'!$H$118),$F137*N(AP137)*avg_hrs)</f>
        <v>7926.0000000000009</v>
      </c>
      <c r="CW137" s="255">
        <f>IF(OR($C137="Non-Labour",$C137="Labour-related"),IF(Inputs!$DT137=$F$1,Inputs!CW137,Inputs!CW137*'Key assumptions'!$H$118),$F137*N(AQ137)*avg_hrs)</f>
        <v>7926.0000000000009</v>
      </c>
      <c r="CX137" s="255">
        <f>IF(OR($C137="Non-Labour",$C137="Labour-related"),IF(Inputs!$DT137=$F$1,Inputs!CX137,Inputs!CX137*'Key assumptions'!$H$118),$F137*N(AR137)*avg_hrs)</f>
        <v>7926.0000000000009</v>
      </c>
      <c r="CY137" s="255">
        <f>IF(OR($C137="Non-Labour",$C137="Labour-related"),IF(Inputs!$DT137=$F$1,Inputs!CY137,Inputs!CY137*'Key assumptions'!$H$118),$F137*N(AS137)*avg_hrs)</f>
        <v>7926.0000000000009</v>
      </c>
      <c r="CZ137" s="255">
        <f>IF(OR($C137="Non-Labour",$C137="Labour-related"),IF(Inputs!$DT137=$F$1,Inputs!CZ137,Inputs!CZ137*'Key assumptions'!$H$118),$F137*N(AT137)*avg_hrs)</f>
        <v>7926.0000000000009</v>
      </c>
      <c r="DA137" s="255">
        <f>IF(OR($C137="Non-Labour",$C137="Labour-related"),IF(Inputs!$DT137=$F$1,Inputs!DA137,Inputs!DA137*'Key assumptions'!$H$118),$F137*N(AU137)*avg_hrs)</f>
        <v>7926.0000000000009</v>
      </c>
      <c r="DB137" s="255">
        <f>IF(OR($C137="Non-Labour",$C137="Labour-related"),IF(Inputs!$DT137=$F$1,Inputs!DB137,Inputs!DB137*'Key assumptions'!$H$118),$F137*N(AV137)*avg_hrs)</f>
        <v>7926.0000000000009</v>
      </c>
      <c r="DC137" s="255">
        <f>IF(OR($C137="Non-Labour",$C137="Labour-related"),IF(Inputs!$DT137=$F$1,Inputs!DC137,Inputs!DC137*'Key assumptions'!$H$118),$F137*N(AW137)*avg_hrs)</f>
        <v>7926.0000000000009</v>
      </c>
      <c r="DD137" s="255">
        <f>IF(OR($C137="Non-Labour",$C137="Labour-related"),IF(Inputs!$DT137=$F$1,Inputs!DD137,Inputs!DD137*'Key assumptions'!$H$118),$F137*N(AX137)*avg_hrs)</f>
        <v>0</v>
      </c>
      <c r="DE137" s="255">
        <f>IF(OR($C137="Non-Labour",$C137="Labour-related"),IF(Inputs!$DT137=$F$1,Inputs!DE137,Inputs!DE137*'Key assumptions'!$H$118),$F137*N(AY137)*avg_hrs)</f>
        <v>0</v>
      </c>
      <c r="DF137" s="255">
        <f>IF(OR($C137="Non-Labour",$C137="Labour-related"),IF(Inputs!$DT137=$F$1,Inputs!DF137,Inputs!DF137*'Key assumptions'!$H$118),$F137*N(AZ137)*avg_hrs)</f>
        <v>0</v>
      </c>
      <c r="DG137" s="255">
        <f>IF(OR($C137="Non-Labour",$C137="Labour-related"),IF(Inputs!$DT137=$F$1,Inputs!DG137,Inputs!DG137*'Key assumptions'!$H$118),$F137*N(BA137)*avg_hrs)</f>
        <v>0</v>
      </c>
      <c r="DH137" s="255">
        <f>IF(OR($C137="Non-Labour",$C137="Labour-related"),IF(Inputs!$DT137=$F$1,Inputs!DH137,Inputs!DH137*'Key assumptions'!$H$118),$F137*N(BB137)*avg_hrs)</f>
        <v>0</v>
      </c>
      <c r="DI137" s="255">
        <f>IF(OR($C137="Non-Labour",$C137="Labour-related"),IF(Inputs!$DT137=$F$1,Inputs!DI137,Inputs!DI137*'Key assumptions'!$H$118),$F137*N(BC137)*avg_hrs)</f>
        <v>0</v>
      </c>
      <c r="DJ137" s="255">
        <f>IF(OR($C137="Non-Labour",$C137="Labour-related"),IF(Inputs!$DT137=$F$1,Inputs!DJ137,Inputs!DJ137*'Key assumptions'!$H$118),$F137*N(BD137)*avg_hrs)</f>
        <v>0</v>
      </c>
      <c r="DK137" s="255">
        <f>IF(OR($C137="Non-Labour",$C137="Labour-related"),IF(Inputs!$DT137=$F$1,Inputs!DK137,Inputs!DK137*'Key assumptions'!$H$118),$F137*N(BE137)*avg_hrs)</f>
        <v>0</v>
      </c>
      <c r="DL137" s="255">
        <f>IF(OR($C137="Non-Labour",$C137="Labour-related"),IF(Inputs!$DT137=$F$1,Inputs!DL137,Inputs!DL137*'Key assumptions'!$H$118),$F137*N(BF137)*avg_hrs)</f>
        <v>0</v>
      </c>
      <c r="DM137" s="255">
        <f>IF(OR($C137="Non-Labour",$C137="Labour-related"),IF(Inputs!$DT137=$F$1,Inputs!DM137,Inputs!DM137*'Key assumptions'!$H$118),$F137*N(BG137)*avg_hrs)</f>
        <v>0</v>
      </c>
      <c r="DN137" s="255">
        <f>IF(OR($C137="Non-Labour",$C137="Labour-related"),IF(Inputs!$DT137=$F$1,Inputs!DN137,Inputs!DN137*'Key assumptions'!$H$118),$F137*N(BH137)*avg_hrs)</f>
        <v>0</v>
      </c>
      <c r="DO137" s="255">
        <f>IF(OR($C137="Non-Labour",$C137="Labour-related"),IF(Inputs!$DT137=$F$1,Inputs!DO137,Inputs!DO137*'Key assumptions'!$H$118),$F137*N(BI137)*avg_hrs)</f>
        <v>0</v>
      </c>
      <c r="DP137" s="255">
        <f>IF(OR($C137="Non-Labour",$C137="Labour-related"),IF(Inputs!$DT137=$F$1,Inputs!DP137,Inputs!DP137*'Key assumptions'!$H$118),$F137*N(BJ137)*avg_hrs)</f>
        <v>0</v>
      </c>
      <c r="DQ137" s="255">
        <f>IF(OR($C137="Non-Labour",$C137="Labour-related"),IF(Inputs!$DT137=$F$1,Inputs!DQ137,Inputs!DQ137*'Key assumptions'!$H$118),$F137*N(BK137)*avg_hrs)</f>
        <v>0</v>
      </c>
      <c r="DR137" s="255">
        <f>IF(OR($C137="Non-Labour",$C137="Labour-related"),IF(Inputs!$DT137=$F$1,Inputs!DR137,Inputs!DR137*'Key assumptions'!$H$118),$F137*N(BL137)*avg_hrs)</f>
        <v>0</v>
      </c>
      <c r="DT137" s="133" t="s">
        <v>213</v>
      </c>
      <c r="DU137" s="304"/>
      <c r="DV137" s="304"/>
      <c r="DW137" s="304"/>
      <c r="DX137" s="304"/>
      <c r="DY137" s="304"/>
      <c r="DZ137" s="304"/>
      <c r="EA137" s="255">
        <v>0</v>
      </c>
      <c r="EB137" s="255">
        <v>0</v>
      </c>
      <c r="EC137" s="255">
        <v>55482.000000000007</v>
      </c>
      <c r="ED137" s="255">
        <f t="shared" si="16"/>
        <v>63408.000000000007</v>
      </c>
      <c r="EE137" s="255">
        <f t="shared" si="16"/>
        <v>0</v>
      </c>
      <c r="EF137" s="255">
        <f t="shared" si="17"/>
        <v>118890.00000000001</v>
      </c>
    </row>
    <row r="138" spans="1:136" x14ac:dyDescent="0.4">
      <c r="A138" s="133" t="str">
        <f>Inputs!A138</f>
        <v>Construction Management</v>
      </c>
      <c r="B138" s="133" t="str">
        <f>Inputs!B138</f>
        <v>N/A</v>
      </c>
      <c r="C138" s="133" t="str">
        <f>Inputs!C138</f>
        <v>Internal Labour</v>
      </c>
      <c r="D138" s="133">
        <f>Inputs!D138</f>
        <v>634999</v>
      </c>
      <c r="E138" s="133" t="str">
        <f>Inputs!E138</f>
        <v>Commissioning Engineer</v>
      </c>
      <c r="F138" s="290">
        <f>IF(Inputs!DT138=$F$1,Inputs!F138,
IF(Inputs!DT138='Key assumptions'!$E$118,Inputs!F138*'Key assumptions'!$H$118,Inputs!F138*'Key assumptions'!$H$119))</f>
        <v>216.62</v>
      </c>
      <c r="G138" s="290">
        <f>IF(Inputs!DT138=$F$1,Inputs!G138,Inputs!G138*'Key assumptions'!$H$118)</f>
        <v>94.875194156804724</v>
      </c>
      <c r="H138" s="281"/>
      <c r="I138" s="281"/>
      <c r="J138" s="281"/>
      <c r="K138" s="281"/>
      <c r="L138" s="281"/>
      <c r="M138" s="389" t="str">
        <f>Inputs!M138</f>
        <v>[C-i-C]</v>
      </c>
      <c r="N138" s="389" t="str">
        <f>Inputs!N138</f>
        <v>[C-i-C]</v>
      </c>
      <c r="O138" s="389" t="str">
        <f>Inputs!O138</f>
        <v>[C-i-C]</v>
      </c>
      <c r="P138" s="389" t="str">
        <f>Inputs!P138</f>
        <v>[C-i-C]</v>
      </c>
      <c r="Q138" s="389" t="str">
        <f>Inputs!Q138</f>
        <v>[C-i-C]</v>
      </c>
      <c r="R138" s="389" t="str">
        <f>Inputs!R138</f>
        <v>[C-i-C]</v>
      </c>
      <c r="S138" s="389" t="str">
        <f>Inputs!S138</f>
        <v>[C-i-C]</v>
      </c>
      <c r="T138" s="389" t="str">
        <f>Inputs!T138</f>
        <v>[C-i-C]</v>
      </c>
      <c r="U138" s="389" t="str">
        <f>Inputs!U138</f>
        <v>[C-i-C]</v>
      </c>
      <c r="V138" s="389" t="str">
        <f>Inputs!V138</f>
        <v>[C-i-C]</v>
      </c>
      <c r="W138" s="389" t="str">
        <f>Inputs!W138</f>
        <v>[C-i-C]</v>
      </c>
      <c r="X138" s="389" t="str">
        <f>Inputs!X138</f>
        <v>[C-i-C]</v>
      </c>
      <c r="Y138" s="389" t="str">
        <f>Inputs!Y138</f>
        <v>[C-i-C]</v>
      </c>
      <c r="Z138" s="389" t="str">
        <f>Inputs!Z138</f>
        <v>[C-i-C]</v>
      </c>
      <c r="AA138" s="389" t="str">
        <f>Inputs!AA138</f>
        <v>[C-i-C]</v>
      </c>
      <c r="AB138" s="389" t="str">
        <f>Inputs!AB138</f>
        <v>[C-i-C]</v>
      </c>
      <c r="AC138" s="389" t="str">
        <f>Inputs!AC138</f>
        <v>[C-i-C]</v>
      </c>
      <c r="AD138" s="389" t="str">
        <f>Inputs!AD138</f>
        <v>[C-i-C]</v>
      </c>
      <c r="AE138" s="389" t="str">
        <f>Inputs!AE138</f>
        <v>[C-i-C]</v>
      </c>
      <c r="AF138" s="389" t="str">
        <f>Inputs!AF138</f>
        <v>[C-i-C]</v>
      </c>
      <c r="AG138" s="389" t="str">
        <f>Inputs!AG138</f>
        <v>[C-i-C]</v>
      </c>
      <c r="AH138" s="389" t="str">
        <f>Inputs!AH138</f>
        <v>[C-i-C]</v>
      </c>
      <c r="AI138" s="254">
        <f>Inputs!AI138</f>
        <v>0.05</v>
      </c>
      <c r="AJ138" s="254">
        <f>Inputs!AJ138</f>
        <v>0.05</v>
      </c>
      <c r="AK138" s="254">
        <f>Inputs!AK138</f>
        <v>0.05</v>
      </c>
      <c r="AL138" s="254">
        <f>Inputs!AL138</f>
        <v>0.05</v>
      </c>
      <c r="AM138" s="254">
        <f>Inputs!AM138</f>
        <v>0.05</v>
      </c>
      <c r="AN138" s="254">
        <f>Inputs!AN138</f>
        <v>0.05</v>
      </c>
      <c r="AO138" s="254">
        <f>Inputs!AO138</f>
        <v>0.05</v>
      </c>
      <c r="AP138" s="254">
        <f>Inputs!AP138</f>
        <v>0.05</v>
      </c>
      <c r="AQ138" s="254">
        <f>Inputs!AQ138</f>
        <v>0.25</v>
      </c>
      <c r="AR138" s="254">
        <f>Inputs!AR138</f>
        <v>0.75</v>
      </c>
      <c r="AS138" s="254">
        <f>Inputs!AS138</f>
        <v>0.5</v>
      </c>
      <c r="AT138" s="254">
        <f>Inputs!AT138</f>
        <v>0.5</v>
      </c>
      <c r="AU138" s="254">
        <f>Inputs!AU138</f>
        <v>0.5</v>
      </c>
      <c r="AV138" s="254">
        <f>Inputs!AV138</f>
        <v>0.5</v>
      </c>
      <c r="AW138" s="254">
        <f>Inputs!AW138</f>
        <v>0.5</v>
      </c>
      <c r="AX138" s="254">
        <f>Inputs!AX138</f>
        <v>0</v>
      </c>
      <c r="AY138" s="254">
        <f>Inputs!AY138</f>
        <v>0</v>
      </c>
      <c r="AZ138" s="254">
        <f>Inputs!AZ138</f>
        <v>0</v>
      </c>
      <c r="BA138" s="254">
        <f>Inputs!BA138</f>
        <v>0</v>
      </c>
      <c r="BB138" s="254">
        <f>Inputs!BB138</f>
        <v>0</v>
      </c>
      <c r="BC138" s="254">
        <f>Inputs!BC138</f>
        <v>0</v>
      </c>
      <c r="BD138" s="254">
        <f>Inputs!BD138</f>
        <v>0</v>
      </c>
      <c r="BE138" s="254">
        <f>Inputs!BE138</f>
        <v>0</v>
      </c>
      <c r="BF138" s="254">
        <f>Inputs!BF138</f>
        <v>0</v>
      </c>
      <c r="BG138" s="254">
        <f>Inputs!BG138</f>
        <v>0</v>
      </c>
      <c r="BH138" s="254">
        <f>Inputs!BH138</f>
        <v>0</v>
      </c>
      <c r="BI138" s="254">
        <f>Inputs!BI138</f>
        <v>0</v>
      </c>
      <c r="BJ138" s="254">
        <f>Inputs!BJ138</f>
        <v>0</v>
      </c>
      <c r="BK138" s="254">
        <f>Inputs!BK138</f>
        <v>0</v>
      </c>
      <c r="BL138" s="254">
        <f>Inputs!BL138</f>
        <v>0</v>
      </c>
      <c r="BN138" s="255">
        <f>IF(OR($C138="Non-Labour",$C138="Labour-related"),IF(Inputs!$DT138=$F$1,Inputs!BN138,Inputs!BN138*'Key assumptions'!$H$118),$F138*N(H138)*avg_hrs)</f>
        <v>0</v>
      </c>
      <c r="BO138" s="255">
        <f>IF(OR($C138="Non-Labour",$C138="Labour-related"),IF(Inputs!$DT138=$F$1,Inputs!BO138,Inputs!BO138*'Key assumptions'!$H$118),$F138*N(I138)*avg_hrs)</f>
        <v>0</v>
      </c>
      <c r="BP138" s="255">
        <f>IF(OR($C138="Non-Labour",$C138="Labour-related"),IF(Inputs!$DT138=$F$1,Inputs!BP138,Inputs!BP138*'Key assumptions'!$H$118),$F138*N(J138)*avg_hrs)</f>
        <v>0</v>
      </c>
      <c r="BQ138" s="255">
        <f>IF(OR($C138="Non-Labour",$C138="Labour-related"),IF(Inputs!$DT138=$F$1,Inputs!BQ138,Inputs!BQ138*'Key assumptions'!$H$118),$F138*N(K138)*avg_hrs)</f>
        <v>0</v>
      </c>
      <c r="BR138" s="255">
        <f>IF(OR($C138="Non-Labour",$C138="Labour-related"),IF(Inputs!$DT138=$F$1,Inputs!BR138,Inputs!BR138*'Key assumptions'!$H$118),$F138*N(L138)*avg_hrs)</f>
        <v>0</v>
      </c>
      <c r="BS138" s="390" t="s">
        <v>411</v>
      </c>
      <c r="BT138" s="390" t="s">
        <v>411</v>
      </c>
      <c r="BU138" s="390" t="s">
        <v>411</v>
      </c>
      <c r="BV138" s="390" t="s">
        <v>411</v>
      </c>
      <c r="BW138" s="390" t="s">
        <v>411</v>
      </c>
      <c r="BX138" s="390" t="s">
        <v>411</v>
      </c>
      <c r="BY138" s="390" t="s">
        <v>411</v>
      </c>
      <c r="BZ138" s="390" t="s">
        <v>411</v>
      </c>
      <c r="CA138" s="390" t="s">
        <v>411</v>
      </c>
      <c r="CB138" s="390" t="s">
        <v>411</v>
      </c>
      <c r="CC138" s="390" t="s">
        <v>411</v>
      </c>
      <c r="CD138" s="390" t="s">
        <v>411</v>
      </c>
      <c r="CE138" s="390" t="s">
        <v>411</v>
      </c>
      <c r="CF138" s="390" t="s">
        <v>411</v>
      </c>
      <c r="CG138" s="390" t="s">
        <v>411</v>
      </c>
      <c r="CH138" s="390" t="s">
        <v>411</v>
      </c>
      <c r="CI138" s="390" t="s">
        <v>411</v>
      </c>
      <c r="CJ138" s="390" t="s">
        <v>411</v>
      </c>
      <c r="CK138" s="390" t="s">
        <v>411</v>
      </c>
      <c r="CL138" s="390" t="s">
        <v>411</v>
      </c>
      <c r="CM138" s="390" t="s">
        <v>411</v>
      </c>
      <c r="CN138" s="390" t="s">
        <v>411</v>
      </c>
      <c r="CO138" s="255">
        <f>IF(OR($C138="Non-Labour",$C138="Labour-related"),IF(Inputs!$DT138=$F$1,Inputs!CO138,Inputs!CO138*'Key assumptions'!$H$118),$F138*N(AI138)*avg_hrs)</f>
        <v>1624.65</v>
      </c>
      <c r="CP138" s="255">
        <f>IF(OR($C138="Non-Labour",$C138="Labour-related"),IF(Inputs!$DT138=$F$1,Inputs!CP138,Inputs!CP138*'Key assumptions'!$H$118),$F138*N(AJ138)*avg_hrs)</f>
        <v>1624.65</v>
      </c>
      <c r="CQ138" s="255">
        <f>IF(OR($C138="Non-Labour",$C138="Labour-related"),IF(Inputs!$DT138=$F$1,Inputs!CQ138,Inputs!CQ138*'Key assumptions'!$H$118),$F138*N(AK138)*avg_hrs)</f>
        <v>1624.65</v>
      </c>
      <c r="CR138" s="255">
        <f>IF(OR($C138="Non-Labour",$C138="Labour-related"),IF(Inputs!$DT138=$F$1,Inputs!CR138,Inputs!CR138*'Key assumptions'!$H$118),$F138*N(AL138)*avg_hrs)</f>
        <v>1624.65</v>
      </c>
      <c r="CS138" s="255">
        <f>IF(OR($C138="Non-Labour",$C138="Labour-related"),IF(Inputs!$DT138=$F$1,Inputs!CS138,Inputs!CS138*'Key assumptions'!$H$118),$F138*N(AM138)*avg_hrs)</f>
        <v>1624.65</v>
      </c>
      <c r="CT138" s="255">
        <f>IF(OR($C138="Non-Labour",$C138="Labour-related"),IF(Inputs!$DT138=$F$1,Inputs!CT138,Inputs!CT138*'Key assumptions'!$H$118),$F138*N(AN138)*avg_hrs)</f>
        <v>1624.65</v>
      </c>
      <c r="CU138" s="255">
        <f>IF(OR($C138="Non-Labour",$C138="Labour-related"),IF(Inputs!$DT138=$F$1,Inputs!CU138,Inputs!CU138*'Key assumptions'!$H$118),$F138*N(AO138)*avg_hrs)</f>
        <v>1624.65</v>
      </c>
      <c r="CV138" s="255">
        <f>IF(OR($C138="Non-Labour",$C138="Labour-related"),IF(Inputs!$DT138=$F$1,Inputs!CV138,Inputs!CV138*'Key assumptions'!$H$118),$F138*N(AP138)*avg_hrs)</f>
        <v>1624.65</v>
      </c>
      <c r="CW138" s="255">
        <f>IF(OR($C138="Non-Labour",$C138="Labour-related"),IF(Inputs!$DT138=$F$1,Inputs!CW138,Inputs!CW138*'Key assumptions'!$H$118),$F138*N(AQ138)*avg_hrs)</f>
        <v>8123.25</v>
      </c>
      <c r="CX138" s="255">
        <f>IF(OR($C138="Non-Labour",$C138="Labour-related"),IF(Inputs!$DT138=$F$1,Inputs!CX138,Inputs!CX138*'Key assumptions'!$H$118),$F138*N(AR138)*avg_hrs)</f>
        <v>24369.75</v>
      </c>
      <c r="CY138" s="255">
        <f>IF(OR($C138="Non-Labour",$C138="Labour-related"),IF(Inputs!$DT138=$F$1,Inputs!CY138,Inputs!CY138*'Key assumptions'!$H$118),$F138*N(AS138)*avg_hrs)</f>
        <v>16246.5</v>
      </c>
      <c r="CZ138" s="255">
        <f>IF(OR($C138="Non-Labour",$C138="Labour-related"),IF(Inputs!$DT138=$F$1,Inputs!CZ138,Inputs!CZ138*'Key assumptions'!$H$118),$F138*N(AT138)*avg_hrs)</f>
        <v>16246.5</v>
      </c>
      <c r="DA138" s="255">
        <f>IF(OR($C138="Non-Labour",$C138="Labour-related"),IF(Inputs!$DT138=$F$1,Inputs!DA138,Inputs!DA138*'Key assumptions'!$H$118),$F138*N(AU138)*avg_hrs)</f>
        <v>16246.5</v>
      </c>
      <c r="DB138" s="255">
        <f>IF(OR($C138="Non-Labour",$C138="Labour-related"),IF(Inputs!$DT138=$F$1,Inputs!DB138,Inputs!DB138*'Key assumptions'!$H$118),$F138*N(AV138)*avg_hrs)</f>
        <v>16246.5</v>
      </c>
      <c r="DC138" s="255">
        <f>IF(OR($C138="Non-Labour",$C138="Labour-related"),IF(Inputs!$DT138=$F$1,Inputs!DC138,Inputs!DC138*'Key assumptions'!$H$118),$F138*N(AW138)*avg_hrs)</f>
        <v>16246.5</v>
      </c>
      <c r="DD138" s="255">
        <f>IF(OR($C138="Non-Labour",$C138="Labour-related"),IF(Inputs!$DT138=$F$1,Inputs!DD138,Inputs!DD138*'Key assumptions'!$H$118),$F138*N(AX138)*avg_hrs)</f>
        <v>0</v>
      </c>
      <c r="DE138" s="255">
        <f>IF(OR($C138="Non-Labour",$C138="Labour-related"),IF(Inputs!$DT138=$F$1,Inputs!DE138,Inputs!DE138*'Key assumptions'!$H$118),$F138*N(AY138)*avg_hrs)</f>
        <v>0</v>
      </c>
      <c r="DF138" s="255">
        <f>IF(OR($C138="Non-Labour",$C138="Labour-related"),IF(Inputs!$DT138=$F$1,Inputs!DF138,Inputs!DF138*'Key assumptions'!$H$118),$F138*N(AZ138)*avg_hrs)</f>
        <v>0</v>
      </c>
      <c r="DG138" s="255">
        <f>IF(OR($C138="Non-Labour",$C138="Labour-related"),IF(Inputs!$DT138=$F$1,Inputs!DG138,Inputs!DG138*'Key assumptions'!$H$118),$F138*N(BA138)*avg_hrs)</f>
        <v>0</v>
      </c>
      <c r="DH138" s="255">
        <f>IF(OR($C138="Non-Labour",$C138="Labour-related"),IF(Inputs!$DT138=$F$1,Inputs!DH138,Inputs!DH138*'Key assumptions'!$H$118),$F138*N(BB138)*avg_hrs)</f>
        <v>0</v>
      </c>
      <c r="DI138" s="255">
        <f>IF(OR($C138="Non-Labour",$C138="Labour-related"),IF(Inputs!$DT138=$F$1,Inputs!DI138,Inputs!DI138*'Key assumptions'!$H$118),$F138*N(BC138)*avg_hrs)</f>
        <v>0</v>
      </c>
      <c r="DJ138" s="255">
        <f>IF(OR($C138="Non-Labour",$C138="Labour-related"),IF(Inputs!$DT138=$F$1,Inputs!DJ138,Inputs!DJ138*'Key assumptions'!$H$118),$F138*N(BD138)*avg_hrs)</f>
        <v>0</v>
      </c>
      <c r="DK138" s="255">
        <f>IF(OR($C138="Non-Labour",$C138="Labour-related"),IF(Inputs!$DT138=$F$1,Inputs!DK138,Inputs!DK138*'Key assumptions'!$H$118),$F138*N(BE138)*avg_hrs)</f>
        <v>0</v>
      </c>
      <c r="DL138" s="255">
        <f>IF(OR($C138="Non-Labour",$C138="Labour-related"),IF(Inputs!$DT138=$F$1,Inputs!DL138,Inputs!DL138*'Key assumptions'!$H$118),$F138*N(BF138)*avg_hrs)</f>
        <v>0</v>
      </c>
      <c r="DM138" s="255">
        <f>IF(OR($C138="Non-Labour",$C138="Labour-related"),IF(Inputs!$DT138=$F$1,Inputs!DM138,Inputs!DM138*'Key assumptions'!$H$118),$F138*N(BG138)*avg_hrs)</f>
        <v>0</v>
      </c>
      <c r="DN138" s="255">
        <f>IF(OR($C138="Non-Labour",$C138="Labour-related"),IF(Inputs!$DT138=$F$1,Inputs!DN138,Inputs!DN138*'Key assumptions'!$H$118),$F138*N(BH138)*avg_hrs)</f>
        <v>0</v>
      </c>
      <c r="DO138" s="255">
        <f>IF(OR($C138="Non-Labour",$C138="Labour-related"),IF(Inputs!$DT138=$F$1,Inputs!DO138,Inputs!DO138*'Key assumptions'!$H$118),$F138*N(BI138)*avg_hrs)</f>
        <v>0</v>
      </c>
      <c r="DP138" s="255">
        <f>IF(OR($C138="Non-Labour",$C138="Labour-related"),IF(Inputs!$DT138=$F$1,Inputs!DP138,Inputs!DP138*'Key assumptions'!$H$118),$F138*N(BJ138)*avg_hrs)</f>
        <v>0</v>
      </c>
      <c r="DQ138" s="255">
        <f>IF(OR($C138="Non-Labour",$C138="Labour-related"),IF(Inputs!$DT138=$F$1,Inputs!DQ138,Inputs!DQ138*'Key assumptions'!$H$118),$F138*N(BK138)*avg_hrs)</f>
        <v>0</v>
      </c>
      <c r="DR138" s="255">
        <f>IF(OR($C138="Non-Labour",$C138="Labour-related"),IF(Inputs!$DT138=$F$1,Inputs!DR138,Inputs!DR138*'Key assumptions'!$H$118),$F138*N(BL138)*avg_hrs)</f>
        <v>0</v>
      </c>
      <c r="DT138" s="133" t="s">
        <v>213</v>
      </c>
      <c r="DU138" s="304"/>
      <c r="DV138" s="304"/>
      <c r="DW138" s="304"/>
      <c r="DX138" s="304"/>
      <c r="DY138" s="304"/>
      <c r="DZ138" s="304"/>
      <c r="EA138" s="255">
        <v>0</v>
      </c>
      <c r="EB138" s="255">
        <v>0</v>
      </c>
      <c r="EC138" s="255">
        <v>9747.9</v>
      </c>
      <c r="ED138" s="255">
        <f t="shared" si="16"/>
        <v>116974.8</v>
      </c>
      <c r="EE138" s="255">
        <f t="shared" si="16"/>
        <v>0</v>
      </c>
      <c r="EF138" s="255">
        <f t="shared" si="17"/>
        <v>126722.7</v>
      </c>
    </row>
    <row r="139" spans="1:136" x14ac:dyDescent="0.4">
      <c r="A139" s="133" t="str">
        <f>Inputs!A139</f>
        <v>Construction Management</v>
      </c>
      <c r="B139" s="133" t="str">
        <f>Inputs!B139</f>
        <v>N/A</v>
      </c>
      <c r="C139" s="133" t="str">
        <f>Inputs!C139</f>
        <v>Internal Labour</v>
      </c>
      <c r="D139" s="133">
        <f>Inputs!D139</f>
        <v>634999</v>
      </c>
      <c r="E139" s="133" t="str">
        <f>Inputs!E139</f>
        <v>Resource/Outage Coordinator</v>
      </c>
      <c r="F139" s="290">
        <f>IF(Inputs!DT139=$F$1,Inputs!F139,
IF(Inputs!DT139='Key assumptions'!$E$118,Inputs!F139*'Key assumptions'!$H$118,Inputs!F139*'Key assumptions'!$H$119))</f>
        <v>211.36</v>
      </c>
      <c r="G139" s="290">
        <f>IF(Inputs!DT139=$F$1,Inputs!G139,Inputs!G139*'Key assumptions'!$H$118)</f>
        <v>92.578984837278099</v>
      </c>
      <c r="H139" s="281"/>
      <c r="I139" s="281"/>
      <c r="J139" s="281"/>
      <c r="K139" s="281"/>
      <c r="L139" s="281"/>
      <c r="M139" s="389" t="str">
        <f>Inputs!M139</f>
        <v>[C-i-C]</v>
      </c>
      <c r="N139" s="389" t="str">
        <f>Inputs!N139</f>
        <v>[C-i-C]</v>
      </c>
      <c r="O139" s="389" t="str">
        <f>Inputs!O139</f>
        <v>[C-i-C]</v>
      </c>
      <c r="P139" s="389" t="str">
        <f>Inputs!P139</f>
        <v>[C-i-C]</v>
      </c>
      <c r="Q139" s="389" t="str">
        <f>Inputs!Q139</f>
        <v>[C-i-C]</v>
      </c>
      <c r="R139" s="389" t="str">
        <f>Inputs!R139</f>
        <v>[C-i-C]</v>
      </c>
      <c r="S139" s="389" t="str">
        <f>Inputs!S139</f>
        <v>[C-i-C]</v>
      </c>
      <c r="T139" s="389" t="str">
        <f>Inputs!T139</f>
        <v>[C-i-C]</v>
      </c>
      <c r="U139" s="389" t="str">
        <f>Inputs!U139</f>
        <v>[C-i-C]</v>
      </c>
      <c r="V139" s="389" t="str">
        <f>Inputs!V139</f>
        <v>[C-i-C]</v>
      </c>
      <c r="W139" s="389" t="str">
        <f>Inputs!W139</f>
        <v>[C-i-C]</v>
      </c>
      <c r="X139" s="389" t="str">
        <f>Inputs!X139</f>
        <v>[C-i-C]</v>
      </c>
      <c r="Y139" s="389" t="str">
        <f>Inputs!Y139</f>
        <v>[C-i-C]</v>
      </c>
      <c r="Z139" s="389" t="str">
        <f>Inputs!Z139</f>
        <v>[C-i-C]</v>
      </c>
      <c r="AA139" s="389" t="str">
        <f>Inputs!AA139</f>
        <v>[C-i-C]</v>
      </c>
      <c r="AB139" s="389" t="str">
        <f>Inputs!AB139</f>
        <v>[C-i-C]</v>
      </c>
      <c r="AC139" s="389" t="str">
        <f>Inputs!AC139</f>
        <v>[C-i-C]</v>
      </c>
      <c r="AD139" s="389" t="str">
        <f>Inputs!AD139</f>
        <v>[C-i-C]</v>
      </c>
      <c r="AE139" s="389" t="str">
        <f>Inputs!AE139</f>
        <v>[C-i-C]</v>
      </c>
      <c r="AF139" s="389" t="str">
        <f>Inputs!AF139</f>
        <v>[C-i-C]</v>
      </c>
      <c r="AG139" s="389" t="str">
        <f>Inputs!AG139</f>
        <v>[C-i-C]</v>
      </c>
      <c r="AH139" s="389" t="str">
        <f>Inputs!AH139</f>
        <v>[C-i-C]</v>
      </c>
      <c r="AI139" s="254">
        <f>Inputs!AI139</f>
        <v>0.05</v>
      </c>
      <c r="AJ139" s="254">
        <f>Inputs!AJ139</f>
        <v>0.05</v>
      </c>
      <c r="AK139" s="254">
        <f>Inputs!AK139</f>
        <v>0.05</v>
      </c>
      <c r="AL139" s="254">
        <f>Inputs!AL139</f>
        <v>0.05</v>
      </c>
      <c r="AM139" s="254">
        <f>Inputs!AM139</f>
        <v>0.05</v>
      </c>
      <c r="AN139" s="254">
        <f>Inputs!AN139</f>
        <v>0.05</v>
      </c>
      <c r="AO139" s="254">
        <f>Inputs!AO139</f>
        <v>0.05</v>
      </c>
      <c r="AP139" s="254">
        <f>Inputs!AP139</f>
        <v>0.05</v>
      </c>
      <c r="AQ139" s="254">
        <f>Inputs!AQ139</f>
        <v>0.05</v>
      </c>
      <c r="AR139" s="254">
        <f>Inputs!AR139</f>
        <v>0.05</v>
      </c>
      <c r="AS139" s="254">
        <f>Inputs!AS139</f>
        <v>0.05</v>
      </c>
      <c r="AT139" s="254">
        <f>Inputs!AT139</f>
        <v>0.05</v>
      </c>
      <c r="AU139" s="254">
        <f>Inputs!AU139</f>
        <v>0.05</v>
      </c>
      <c r="AV139" s="254">
        <f>Inputs!AV139</f>
        <v>0.05</v>
      </c>
      <c r="AW139" s="254">
        <f>Inputs!AW139</f>
        <v>0.05</v>
      </c>
      <c r="AX139" s="254">
        <f>Inputs!AX139</f>
        <v>0</v>
      </c>
      <c r="AY139" s="254">
        <f>Inputs!AY139</f>
        <v>0</v>
      </c>
      <c r="AZ139" s="254">
        <f>Inputs!AZ139</f>
        <v>0</v>
      </c>
      <c r="BA139" s="254">
        <f>Inputs!BA139</f>
        <v>0</v>
      </c>
      <c r="BB139" s="254">
        <f>Inputs!BB139</f>
        <v>0</v>
      </c>
      <c r="BC139" s="254">
        <f>Inputs!BC139</f>
        <v>0</v>
      </c>
      <c r="BD139" s="254">
        <f>Inputs!BD139</f>
        <v>0</v>
      </c>
      <c r="BE139" s="254">
        <f>Inputs!BE139</f>
        <v>0</v>
      </c>
      <c r="BF139" s="254">
        <f>Inputs!BF139</f>
        <v>0</v>
      </c>
      <c r="BG139" s="254">
        <f>Inputs!BG139</f>
        <v>0</v>
      </c>
      <c r="BH139" s="254">
        <f>Inputs!BH139</f>
        <v>0</v>
      </c>
      <c r="BI139" s="254">
        <f>Inputs!BI139</f>
        <v>0</v>
      </c>
      <c r="BJ139" s="254">
        <f>Inputs!BJ139</f>
        <v>0</v>
      </c>
      <c r="BK139" s="254">
        <f>Inputs!BK139</f>
        <v>0</v>
      </c>
      <c r="BL139" s="254">
        <f>Inputs!BL139</f>
        <v>0</v>
      </c>
      <c r="BN139" s="255">
        <f>IF(OR($C139="Non-Labour",$C139="Labour-related"),IF(Inputs!$DT139=$F$1,Inputs!BN139,Inputs!BN139*'Key assumptions'!$H$118),$F139*N(H139)*avg_hrs)</f>
        <v>0</v>
      </c>
      <c r="BO139" s="255">
        <f>IF(OR($C139="Non-Labour",$C139="Labour-related"),IF(Inputs!$DT139=$F$1,Inputs!BO139,Inputs!BO139*'Key assumptions'!$H$118),$F139*N(I139)*avg_hrs)</f>
        <v>0</v>
      </c>
      <c r="BP139" s="255">
        <f>IF(OR($C139="Non-Labour",$C139="Labour-related"),IF(Inputs!$DT139=$F$1,Inputs!BP139,Inputs!BP139*'Key assumptions'!$H$118),$F139*N(J139)*avg_hrs)</f>
        <v>0</v>
      </c>
      <c r="BQ139" s="255">
        <f>IF(OR($C139="Non-Labour",$C139="Labour-related"),IF(Inputs!$DT139=$F$1,Inputs!BQ139,Inputs!BQ139*'Key assumptions'!$H$118),$F139*N(K139)*avg_hrs)</f>
        <v>0</v>
      </c>
      <c r="BR139" s="255">
        <f>IF(OR($C139="Non-Labour",$C139="Labour-related"),IF(Inputs!$DT139=$F$1,Inputs!BR139,Inputs!BR139*'Key assumptions'!$H$118),$F139*N(L139)*avg_hrs)</f>
        <v>0</v>
      </c>
      <c r="BS139" s="390" t="s">
        <v>411</v>
      </c>
      <c r="BT139" s="390" t="s">
        <v>411</v>
      </c>
      <c r="BU139" s="390" t="s">
        <v>411</v>
      </c>
      <c r="BV139" s="390" t="s">
        <v>411</v>
      </c>
      <c r="BW139" s="390" t="s">
        <v>411</v>
      </c>
      <c r="BX139" s="390" t="s">
        <v>411</v>
      </c>
      <c r="BY139" s="390" t="s">
        <v>411</v>
      </c>
      <c r="BZ139" s="390" t="s">
        <v>411</v>
      </c>
      <c r="CA139" s="390" t="s">
        <v>411</v>
      </c>
      <c r="CB139" s="390" t="s">
        <v>411</v>
      </c>
      <c r="CC139" s="390" t="s">
        <v>411</v>
      </c>
      <c r="CD139" s="390" t="s">
        <v>411</v>
      </c>
      <c r="CE139" s="390" t="s">
        <v>411</v>
      </c>
      <c r="CF139" s="390" t="s">
        <v>411</v>
      </c>
      <c r="CG139" s="390" t="s">
        <v>411</v>
      </c>
      <c r="CH139" s="390" t="s">
        <v>411</v>
      </c>
      <c r="CI139" s="390" t="s">
        <v>411</v>
      </c>
      <c r="CJ139" s="390" t="s">
        <v>411</v>
      </c>
      <c r="CK139" s="390" t="s">
        <v>411</v>
      </c>
      <c r="CL139" s="390" t="s">
        <v>411</v>
      </c>
      <c r="CM139" s="390" t="s">
        <v>411</v>
      </c>
      <c r="CN139" s="390" t="s">
        <v>411</v>
      </c>
      <c r="CO139" s="255">
        <f>IF(OR($C139="Non-Labour",$C139="Labour-related"),IF(Inputs!$DT139=$F$1,Inputs!CO139,Inputs!CO139*'Key assumptions'!$H$118),$F139*N(AI139)*avg_hrs)</f>
        <v>1585.2000000000003</v>
      </c>
      <c r="CP139" s="255">
        <f>IF(OR($C139="Non-Labour",$C139="Labour-related"),IF(Inputs!$DT139=$F$1,Inputs!CP139,Inputs!CP139*'Key assumptions'!$H$118),$F139*N(AJ139)*avg_hrs)</f>
        <v>1585.2000000000003</v>
      </c>
      <c r="CQ139" s="255">
        <f>IF(OR($C139="Non-Labour",$C139="Labour-related"),IF(Inputs!$DT139=$F$1,Inputs!CQ139,Inputs!CQ139*'Key assumptions'!$H$118),$F139*N(AK139)*avg_hrs)</f>
        <v>1585.2000000000003</v>
      </c>
      <c r="CR139" s="255">
        <f>IF(OR($C139="Non-Labour",$C139="Labour-related"),IF(Inputs!$DT139=$F$1,Inputs!CR139,Inputs!CR139*'Key assumptions'!$H$118),$F139*N(AL139)*avg_hrs)</f>
        <v>1585.2000000000003</v>
      </c>
      <c r="CS139" s="255">
        <f>IF(OR($C139="Non-Labour",$C139="Labour-related"),IF(Inputs!$DT139=$F$1,Inputs!CS139,Inputs!CS139*'Key assumptions'!$H$118),$F139*N(AM139)*avg_hrs)</f>
        <v>1585.2000000000003</v>
      </c>
      <c r="CT139" s="255">
        <f>IF(OR($C139="Non-Labour",$C139="Labour-related"),IF(Inputs!$DT139=$F$1,Inputs!CT139,Inputs!CT139*'Key assumptions'!$H$118),$F139*N(AN139)*avg_hrs)</f>
        <v>1585.2000000000003</v>
      </c>
      <c r="CU139" s="255">
        <f>IF(OR($C139="Non-Labour",$C139="Labour-related"),IF(Inputs!$DT139=$F$1,Inputs!CU139,Inputs!CU139*'Key assumptions'!$H$118),$F139*N(AO139)*avg_hrs)</f>
        <v>1585.2000000000003</v>
      </c>
      <c r="CV139" s="255">
        <f>IF(OR($C139="Non-Labour",$C139="Labour-related"),IF(Inputs!$DT139=$F$1,Inputs!CV139,Inputs!CV139*'Key assumptions'!$H$118),$F139*N(AP139)*avg_hrs)</f>
        <v>1585.2000000000003</v>
      </c>
      <c r="CW139" s="255">
        <f>IF(OR($C139="Non-Labour",$C139="Labour-related"),IF(Inputs!$DT139=$F$1,Inputs!CW139,Inputs!CW139*'Key assumptions'!$H$118),$F139*N(AQ139)*avg_hrs)</f>
        <v>1585.2000000000003</v>
      </c>
      <c r="CX139" s="255">
        <f>IF(OR($C139="Non-Labour",$C139="Labour-related"),IF(Inputs!$DT139=$F$1,Inputs!CX139,Inputs!CX139*'Key assumptions'!$H$118),$F139*N(AR139)*avg_hrs)</f>
        <v>1585.2000000000003</v>
      </c>
      <c r="CY139" s="255">
        <f>IF(OR($C139="Non-Labour",$C139="Labour-related"),IF(Inputs!$DT139=$F$1,Inputs!CY139,Inputs!CY139*'Key assumptions'!$H$118),$F139*N(AS139)*avg_hrs)</f>
        <v>1585.2000000000003</v>
      </c>
      <c r="CZ139" s="255">
        <f>IF(OR($C139="Non-Labour",$C139="Labour-related"),IF(Inputs!$DT139=$F$1,Inputs!CZ139,Inputs!CZ139*'Key assumptions'!$H$118),$F139*N(AT139)*avg_hrs)</f>
        <v>1585.2000000000003</v>
      </c>
      <c r="DA139" s="255">
        <f>IF(OR($C139="Non-Labour",$C139="Labour-related"),IF(Inputs!$DT139=$F$1,Inputs!DA139,Inputs!DA139*'Key assumptions'!$H$118),$F139*N(AU139)*avg_hrs)</f>
        <v>1585.2000000000003</v>
      </c>
      <c r="DB139" s="255">
        <f>IF(OR($C139="Non-Labour",$C139="Labour-related"),IF(Inputs!$DT139=$F$1,Inputs!DB139,Inputs!DB139*'Key assumptions'!$H$118),$F139*N(AV139)*avg_hrs)</f>
        <v>1585.2000000000003</v>
      </c>
      <c r="DC139" s="255">
        <f>IF(OR($C139="Non-Labour",$C139="Labour-related"),IF(Inputs!$DT139=$F$1,Inputs!DC139,Inputs!DC139*'Key assumptions'!$H$118),$F139*N(AW139)*avg_hrs)</f>
        <v>1585.2000000000003</v>
      </c>
      <c r="DD139" s="255">
        <f>IF(OR($C139="Non-Labour",$C139="Labour-related"),IF(Inputs!$DT139=$F$1,Inputs!DD139,Inputs!DD139*'Key assumptions'!$H$118),$F139*N(AX139)*avg_hrs)</f>
        <v>0</v>
      </c>
      <c r="DE139" s="255">
        <f>IF(OR($C139="Non-Labour",$C139="Labour-related"),IF(Inputs!$DT139=$F$1,Inputs!DE139,Inputs!DE139*'Key assumptions'!$H$118),$F139*N(AY139)*avg_hrs)</f>
        <v>0</v>
      </c>
      <c r="DF139" s="255">
        <f>IF(OR($C139="Non-Labour",$C139="Labour-related"),IF(Inputs!$DT139=$F$1,Inputs!DF139,Inputs!DF139*'Key assumptions'!$H$118),$F139*N(AZ139)*avg_hrs)</f>
        <v>0</v>
      </c>
      <c r="DG139" s="255">
        <f>IF(OR($C139="Non-Labour",$C139="Labour-related"),IF(Inputs!$DT139=$F$1,Inputs!DG139,Inputs!DG139*'Key assumptions'!$H$118),$F139*N(BA139)*avg_hrs)</f>
        <v>0</v>
      </c>
      <c r="DH139" s="255">
        <f>IF(OR($C139="Non-Labour",$C139="Labour-related"),IF(Inputs!$DT139=$F$1,Inputs!DH139,Inputs!DH139*'Key assumptions'!$H$118),$F139*N(BB139)*avg_hrs)</f>
        <v>0</v>
      </c>
      <c r="DI139" s="255">
        <f>IF(OR($C139="Non-Labour",$C139="Labour-related"),IF(Inputs!$DT139=$F$1,Inputs!DI139,Inputs!DI139*'Key assumptions'!$H$118),$F139*N(BC139)*avg_hrs)</f>
        <v>0</v>
      </c>
      <c r="DJ139" s="255">
        <f>IF(OR($C139="Non-Labour",$C139="Labour-related"),IF(Inputs!$DT139=$F$1,Inputs!DJ139,Inputs!DJ139*'Key assumptions'!$H$118),$F139*N(BD139)*avg_hrs)</f>
        <v>0</v>
      </c>
      <c r="DK139" s="255">
        <f>IF(OR($C139="Non-Labour",$C139="Labour-related"),IF(Inputs!$DT139=$F$1,Inputs!DK139,Inputs!DK139*'Key assumptions'!$H$118),$F139*N(BE139)*avg_hrs)</f>
        <v>0</v>
      </c>
      <c r="DL139" s="255">
        <f>IF(OR($C139="Non-Labour",$C139="Labour-related"),IF(Inputs!$DT139=$F$1,Inputs!DL139,Inputs!DL139*'Key assumptions'!$H$118),$F139*N(BF139)*avg_hrs)</f>
        <v>0</v>
      </c>
      <c r="DM139" s="255">
        <f>IF(OR($C139="Non-Labour",$C139="Labour-related"),IF(Inputs!$DT139=$F$1,Inputs!DM139,Inputs!DM139*'Key assumptions'!$H$118),$F139*N(BG139)*avg_hrs)</f>
        <v>0</v>
      </c>
      <c r="DN139" s="255">
        <f>IF(OR($C139="Non-Labour",$C139="Labour-related"),IF(Inputs!$DT139=$F$1,Inputs!DN139,Inputs!DN139*'Key assumptions'!$H$118),$F139*N(BH139)*avg_hrs)</f>
        <v>0</v>
      </c>
      <c r="DO139" s="255">
        <f>IF(OR($C139="Non-Labour",$C139="Labour-related"),IF(Inputs!$DT139=$F$1,Inputs!DO139,Inputs!DO139*'Key assumptions'!$H$118),$F139*N(BI139)*avg_hrs)</f>
        <v>0</v>
      </c>
      <c r="DP139" s="255">
        <f>IF(OR($C139="Non-Labour",$C139="Labour-related"),IF(Inputs!$DT139=$F$1,Inputs!DP139,Inputs!DP139*'Key assumptions'!$H$118),$F139*N(BJ139)*avg_hrs)</f>
        <v>0</v>
      </c>
      <c r="DQ139" s="255">
        <f>IF(OR($C139="Non-Labour",$C139="Labour-related"),IF(Inputs!$DT139=$F$1,Inputs!DQ139,Inputs!DQ139*'Key assumptions'!$H$118),$F139*N(BK139)*avg_hrs)</f>
        <v>0</v>
      </c>
      <c r="DR139" s="255">
        <f>IF(OR($C139="Non-Labour",$C139="Labour-related"),IF(Inputs!$DT139=$F$1,Inputs!DR139,Inputs!DR139*'Key assumptions'!$H$118),$F139*N(BL139)*avg_hrs)</f>
        <v>0</v>
      </c>
      <c r="DT139" s="133" t="s">
        <v>213</v>
      </c>
      <c r="DU139" s="304"/>
      <c r="DV139" s="304"/>
      <c r="DW139" s="304"/>
      <c r="DX139" s="304"/>
      <c r="DY139" s="304"/>
      <c r="DZ139" s="304"/>
      <c r="EA139" s="255">
        <v>0</v>
      </c>
      <c r="EB139" s="255">
        <v>0</v>
      </c>
      <c r="EC139" s="255">
        <v>12681.600000000004</v>
      </c>
      <c r="ED139" s="255">
        <f t="shared" si="16"/>
        <v>14266.800000000005</v>
      </c>
      <c r="EE139" s="255">
        <f t="shared" si="16"/>
        <v>0</v>
      </c>
      <c r="EF139" s="255">
        <f t="shared" si="17"/>
        <v>26948.400000000009</v>
      </c>
    </row>
    <row r="140" spans="1:136" x14ac:dyDescent="0.4">
      <c r="A140" s="133" t="str">
        <f>Inputs!A140</f>
        <v>Construction Management</v>
      </c>
      <c r="B140" s="133" t="str">
        <f>Inputs!B140</f>
        <v>N/A</v>
      </c>
      <c r="C140" s="133" t="str">
        <f>Inputs!C140</f>
        <v>Internal Labour</v>
      </c>
      <c r="D140" s="133">
        <f>Inputs!D140</f>
        <v>634999</v>
      </c>
      <c r="E140" s="133" t="str">
        <f>Inputs!E140</f>
        <v>Resource/Outage Coordinator</v>
      </c>
      <c r="F140" s="290">
        <f>IF(Inputs!DT140=$F$1,Inputs!F140,
IF(Inputs!DT140='Key assumptions'!$E$118,Inputs!F140*'Key assumptions'!$H$118,Inputs!F140*'Key assumptions'!$H$119))</f>
        <v>211.36</v>
      </c>
      <c r="G140" s="290">
        <f>IF(Inputs!DT140=$F$1,Inputs!G140,Inputs!G140*'Key assumptions'!$H$118)</f>
        <v>92.578984837278099</v>
      </c>
      <c r="H140" s="281"/>
      <c r="I140" s="281"/>
      <c r="J140" s="281"/>
      <c r="K140" s="281"/>
      <c r="L140" s="281"/>
      <c r="M140" s="389" t="str">
        <f>Inputs!M140</f>
        <v>[C-i-C]</v>
      </c>
      <c r="N140" s="389" t="str">
        <f>Inputs!N140</f>
        <v>[C-i-C]</v>
      </c>
      <c r="O140" s="389" t="str">
        <f>Inputs!O140</f>
        <v>[C-i-C]</v>
      </c>
      <c r="P140" s="389" t="str">
        <f>Inputs!P140</f>
        <v>[C-i-C]</v>
      </c>
      <c r="Q140" s="389" t="str">
        <f>Inputs!Q140</f>
        <v>[C-i-C]</v>
      </c>
      <c r="R140" s="389" t="str">
        <f>Inputs!R140</f>
        <v>[C-i-C]</v>
      </c>
      <c r="S140" s="389" t="str">
        <f>Inputs!S140</f>
        <v>[C-i-C]</v>
      </c>
      <c r="T140" s="389" t="str">
        <f>Inputs!T140</f>
        <v>[C-i-C]</v>
      </c>
      <c r="U140" s="389" t="str">
        <f>Inputs!U140</f>
        <v>[C-i-C]</v>
      </c>
      <c r="V140" s="389" t="str">
        <f>Inputs!V140</f>
        <v>[C-i-C]</v>
      </c>
      <c r="W140" s="389" t="str">
        <f>Inputs!W140</f>
        <v>[C-i-C]</v>
      </c>
      <c r="X140" s="389" t="str">
        <f>Inputs!X140</f>
        <v>[C-i-C]</v>
      </c>
      <c r="Y140" s="389" t="str">
        <f>Inputs!Y140</f>
        <v>[C-i-C]</v>
      </c>
      <c r="Z140" s="389" t="str">
        <f>Inputs!Z140</f>
        <v>[C-i-C]</v>
      </c>
      <c r="AA140" s="389" t="str">
        <f>Inputs!AA140</f>
        <v>[C-i-C]</v>
      </c>
      <c r="AB140" s="389" t="str">
        <f>Inputs!AB140</f>
        <v>[C-i-C]</v>
      </c>
      <c r="AC140" s="389" t="str">
        <f>Inputs!AC140</f>
        <v>[C-i-C]</v>
      </c>
      <c r="AD140" s="389" t="str">
        <f>Inputs!AD140</f>
        <v>[C-i-C]</v>
      </c>
      <c r="AE140" s="389" t="str">
        <f>Inputs!AE140</f>
        <v>[C-i-C]</v>
      </c>
      <c r="AF140" s="389" t="str">
        <f>Inputs!AF140</f>
        <v>[C-i-C]</v>
      </c>
      <c r="AG140" s="389" t="str">
        <f>Inputs!AG140</f>
        <v>[C-i-C]</v>
      </c>
      <c r="AH140" s="389" t="str">
        <f>Inputs!AH140</f>
        <v>[C-i-C]</v>
      </c>
      <c r="AI140" s="254">
        <f>Inputs!AI140</f>
        <v>0.1</v>
      </c>
      <c r="AJ140" s="254">
        <f>Inputs!AJ140</f>
        <v>0.1</v>
      </c>
      <c r="AK140" s="254">
        <f>Inputs!AK140</f>
        <v>0.1</v>
      </c>
      <c r="AL140" s="254">
        <f>Inputs!AL140</f>
        <v>0.1</v>
      </c>
      <c r="AM140" s="254">
        <f>Inputs!AM140</f>
        <v>0.1</v>
      </c>
      <c r="AN140" s="254">
        <f>Inputs!AN140</f>
        <v>0.1</v>
      </c>
      <c r="AO140" s="254">
        <f>Inputs!AO140</f>
        <v>0.1</v>
      </c>
      <c r="AP140" s="254">
        <f>Inputs!AP140</f>
        <v>0.1</v>
      </c>
      <c r="AQ140" s="254">
        <f>Inputs!AQ140</f>
        <v>0.1</v>
      </c>
      <c r="AR140" s="254">
        <f>Inputs!AR140</f>
        <v>0.1</v>
      </c>
      <c r="AS140" s="254">
        <f>Inputs!AS140</f>
        <v>0.1</v>
      </c>
      <c r="AT140" s="254">
        <f>Inputs!AT140</f>
        <v>0.1</v>
      </c>
      <c r="AU140" s="254">
        <f>Inputs!AU140</f>
        <v>0.1</v>
      </c>
      <c r="AV140" s="254">
        <f>Inputs!AV140</f>
        <v>0.1</v>
      </c>
      <c r="AW140" s="254">
        <f>Inputs!AW140</f>
        <v>0.1</v>
      </c>
      <c r="AX140" s="254">
        <f>Inputs!AX140</f>
        <v>0</v>
      </c>
      <c r="AY140" s="254">
        <f>Inputs!AY140</f>
        <v>0</v>
      </c>
      <c r="AZ140" s="254">
        <f>Inputs!AZ140</f>
        <v>0</v>
      </c>
      <c r="BA140" s="254">
        <f>Inputs!BA140</f>
        <v>0</v>
      </c>
      <c r="BB140" s="254">
        <f>Inputs!BB140</f>
        <v>0</v>
      </c>
      <c r="BC140" s="254">
        <f>Inputs!BC140</f>
        <v>0</v>
      </c>
      <c r="BD140" s="254">
        <f>Inputs!BD140</f>
        <v>0</v>
      </c>
      <c r="BE140" s="254">
        <f>Inputs!BE140</f>
        <v>0</v>
      </c>
      <c r="BF140" s="254">
        <f>Inputs!BF140</f>
        <v>0</v>
      </c>
      <c r="BG140" s="254">
        <f>Inputs!BG140</f>
        <v>0</v>
      </c>
      <c r="BH140" s="254">
        <f>Inputs!BH140</f>
        <v>0</v>
      </c>
      <c r="BI140" s="254">
        <f>Inputs!BI140</f>
        <v>0</v>
      </c>
      <c r="BJ140" s="254">
        <f>Inputs!BJ140</f>
        <v>0</v>
      </c>
      <c r="BK140" s="254">
        <f>Inputs!BK140</f>
        <v>0</v>
      </c>
      <c r="BL140" s="254">
        <f>Inputs!BL140</f>
        <v>0</v>
      </c>
      <c r="BN140" s="255">
        <f>IF(OR($C140="Non-Labour",$C140="Labour-related"),IF(Inputs!$DT140=$F$1,Inputs!BN140,Inputs!BN140*'Key assumptions'!$H$118),$F140*N(H140)*avg_hrs)</f>
        <v>0</v>
      </c>
      <c r="BO140" s="255">
        <f>IF(OR($C140="Non-Labour",$C140="Labour-related"),IF(Inputs!$DT140=$F$1,Inputs!BO140,Inputs!BO140*'Key assumptions'!$H$118),$F140*N(I140)*avg_hrs)</f>
        <v>0</v>
      </c>
      <c r="BP140" s="255">
        <f>IF(OR($C140="Non-Labour",$C140="Labour-related"),IF(Inputs!$DT140=$F$1,Inputs!BP140,Inputs!BP140*'Key assumptions'!$H$118),$F140*N(J140)*avg_hrs)</f>
        <v>0</v>
      </c>
      <c r="BQ140" s="255">
        <f>IF(OR($C140="Non-Labour",$C140="Labour-related"),IF(Inputs!$DT140=$F$1,Inputs!BQ140,Inputs!BQ140*'Key assumptions'!$H$118),$F140*N(K140)*avg_hrs)</f>
        <v>0</v>
      </c>
      <c r="BR140" s="255">
        <f>IF(OR($C140="Non-Labour",$C140="Labour-related"),IF(Inputs!$DT140=$F$1,Inputs!BR140,Inputs!BR140*'Key assumptions'!$H$118),$F140*N(L140)*avg_hrs)</f>
        <v>0</v>
      </c>
      <c r="BS140" s="390" t="s">
        <v>411</v>
      </c>
      <c r="BT140" s="390" t="s">
        <v>411</v>
      </c>
      <c r="BU140" s="390" t="s">
        <v>411</v>
      </c>
      <c r="BV140" s="390" t="s">
        <v>411</v>
      </c>
      <c r="BW140" s="390" t="s">
        <v>411</v>
      </c>
      <c r="BX140" s="390" t="s">
        <v>411</v>
      </c>
      <c r="BY140" s="390" t="s">
        <v>411</v>
      </c>
      <c r="BZ140" s="390" t="s">
        <v>411</v>
      </c>
      <c r="CA140" s="390" t="s">
        <v>411</v>
      </c>
      <c r="CB140" s="390" t="s">
        <v>411</v>
      </c>
      <c r="CC140" s="390" t="s">
        <v>411</v>
      </c>
      <c r="CD140" s="390" t="s">
        <v>411</v>
      </c>
      <c r="CE140" s="390" t="s">
        <v>411</v>
      </c>
      <c r="CF140" s="390" t="s">
        <v>411</v>
      </c>
      <c r="CG140" s="390" t="s">
        <v>411</v>
      </c>
      <c r="CH140" s="390" t="s">
        <v>411</v>
      </c>
      <c r="CI140" s="390" t="s">
        <v>411</v>
      </c>
      <c r="CJ140" s="390" t="s">
        <v>411</v>
      </c>
      <c r="CK140" s="390" t="s">
        <v>411</v>
      </c>
      <c r="CL140" s="390" t="s">
        <v>411</v>
      </c>
      <c r="CM140" s="390" t="s">
        <v>411</v>
      </c>
      <c r="CN140" s="390" t="s">
        <v>411</v>
      </c>
      <c r="CO140" s="255">
        <f>IF(OR($C140="Non-Labour",$C140="Labour-related"),IF(Inputs!$DT140=$F$1,Inputs!CO140,Inputs!CO140*'Key assumptions'!$H$118),$F140*N(AI140)*avg_hrs)</f>
        <v>3170.4000000000005</v>
      </c>
      <c r="CP140" s="255">
        <f>IF(OR($C140="Non-Labour",$C140="Labour-related"),IF(Inputs!$DT140=$F$1,Inputs!CP140,Inputs!CP140*'Key assumptions'!$H$118),$F140*N(AJ140)*avg_hrs)</f>
        <v>3170.4000000000005</v>
      </c>
      <c r="CQ140" s="255">
        <f>IF(OR($C140="Non-Labour",$C140="Labour-related"),IF(Inputs!$DT140=$F$1,Inputs!CQ140,Inputs!CQ140*'Key assumptions'!$H$118),$F140*N(AK140)*avg_hrs)</f>
        <v>3170.4000000000005</v>
      </c>
      <c r="CR140" s="255">
        <f>IF(OR($C140="Non-Labour",$C140="Labour-related"),IF(Inputs!$DT140=$F$1,Inputs!CR140,Inputs!CR140*'Key assumptions'!$H$118),$F140*N(AL140)*avg_hrs)</f>
        <v>3170.4000000000005</v>
      </c>
      <c r="CS140" s="255">
        <f>IF(OR($C140="Non-Labour",$C140="Labour-related"),IF(Inputs!$DT140=$F$1,Inputs!CS140,Inputs!CS140*'Key assumptions'!$H$118),$F140*N(AM140)*avg_hrs)</f>
        <v>3170.4000000000005</v>
      </c>
      <c r="CT140" s="255">
        <f>IF(OR($C140="Non-Labour",$C140="Labour-related"),IF(Inputs!$DT140=$F$1,Inputs!CT140,Inputs!CT140*'Key assumptions'!$H$118),$F140*N(AN140)*avg_hrs)</f>
        <v>3170.4000000000005</v>
      </c>
      <c r="CU140" s="255">
        <f>IF(OR($C140="Non-Labour",$C140="Labour-related"),IF(Inputs!$DT140=$F$1,Inputs!CU140,Inputs!CU140*'Key assumptions'!$H$118),$F140*N(AO140)*avg_hrs)</f>
        <v>3170.4000000000005</v>
      </c>
      <c r="CV140" s="255">
        <f>IF(OR($C140="Non-Labour",$C140="Labour-related"),IF(Inputs!$DT140=$F$1,Inputs!CV140,Inputs!CV140*'Key assumptions'!$H$118),$F140*N(AP140)*avg_hrs)</f>
        <v>3170.4000000000005</v>
      </c>
      <c r="CW140" s="255">
        <f>IF(OR($C140="Non-Labour",$C140="Labour-related"),IF(Inputs!$DT140=$F$1,Inputs!CW140,Inputs!CW140*'Key assumptions'!$H$118),$F140*N(AQ140)*avg_hrs)</f>
        <v>3170.4000000000005</v>
      </c>
      <c r="CX140" s="255">
        <f>IF(OR($C140="Non-Labour",$C140="Labour-related"),IF(Inputs!$DT140=$F$1,Inputs!CX140,Inputs!CX140*'Key assumptions'!$H$118),$F140*N(AR140)*avg_hrs)</f>
        <v>3170.4000000000005</v>
      </c>
      <c r="CY140" s="255">
        <f>IF(OR($C140="Non-Labour",$C140="Labour-related"),IF(Inputs!$DT140=$F$1,Inputs!CY140,Inputs!CY140*'Key assumptions'!$H$118),$F140*N(AS140)*avg_hrs)</f>
        <v>3170.4000000000005</v>
      </c>
      <c r="CZ140" s="255">
        <f>IF(OR($C140="Non-Labour",$C140="Labour-related"),IF(Inputs!$DT140=$F$1,Inputs!CZ140,Inputs!CZ140*'Key assumptions'!$H$118),$F140*N(AT140)*avg_hrs)</f>
        <v>3170.4000000000005</v>
      </c>
      <c r="DA140" s="255">
        <f>IF(OR($C140="Non-Labour",$C140="Labour-related"),IF(Inputs!$DT140=$F$1,Inputs!DA140,Inputs!DA140*'Key assumptions'!$H$118),$F140*N(AU140)*avg_hrs)</f>
        <v>3170.4000000000005</v>
      </c>
      <c r="DB140" s="255">
        <f>IF(OR($C140="Non-Labour",$C140="Labour-related"),IF(Inputs!$DT140=$F$1,Inputs!DB140,Inputs!DB140*'Key assumptions'!$H$118),$F140*N(AV140)*avg_hrs)</f>
        <v>3170.4000000000005</v>
      </c>
      <c r="DC140" s="255">
        <f>IF(OR($C140="Non-Labour",$C140="Labour-related"),IF(Inputs!$DT140=$F$1,Inputs!DC140,Inputs!DC140*'Key assumptions'!$H$118),$F140*N(AW140)*avg_hrs)</f>
        <v>3170.4000000000005</v>
      </c>
      <c r="DD140" s="255">
        <f>IF(OR($C140="Non-Labour",$C140="Labour-related"),IF(Inputs!$DT140=$F$1,Inputs!DD140,Inputs!DD140*'Key assumptions'!$H$118),$F140*N(AX140)*avg_hrs)</f>
        <v>0</v>
      </c>
      <c r="DE140" s="255">
        <f>IF(OR($C140="Non-Labour",$C140="Labour-related"),IF(Inputs!$DT140=$F$1,Inputs!DE140,Inputs!DE140*'Key assumptions'!$H$118),$F140*N(AY140)*avg_hrs)</f>
        <v>0</v>
      </c>
      <c r="DF140" s="255">
        <f>IF(OR($C140="Non-Labour",$C140="Labour-related"),IF(Inputs!$DT140=$F$1,Inputs!DF140,Inputs!DF140*'Key assumptions'!$H$118),$F140*N(AZ140)*avg_hrs)</f>
        <v>0</v>
      </c>
      <c r="DG140" s="255">
        <f>IF(OR($C140="Non-Labour",$C140="Labour-related"),IF(Inputs!$DT140=$F$1,Inputs!DG140,Inputs!DG140*'Key assumptions'!$H$118),$F140*N(BA140)*avg_hrs)</f>
        <v>0</v>
      </c>
      <c r="DH140" s="255">
        <f>IF(OR($C140="Non-Labour",$C140="Labour-related"),IF(Inputs!$DT140=$F$1,Inputs!DH140,Inputs!DH140*'Key assumptions'!$H$118),$F140*N(BB140)*avg_hrs)</f>
        <v>0</v>
      </c>
      <c r="DI140" s="255">
        <f>IF(OR($C140="Non-Labour",$C140="Labour-related"),IF(Inputs!$DT140=$F$1,Inputs!DI140,Inputs!DI140*'Key assumptions'!$H$118),$F140*N(BC140)*avg_hrs)</f>
        <v>0</v>
      </c>
      <c r="DJ140" s="255">
        <f>IF(OR($C140="Non-Labour",$C140="Labour-related"),IF(Inputs!$DT140=$F$1,Inputs!DJ140,Inputs!DJ140*'Key assumptions'!$H$118),$F140*N(BD140)*avg_hrs)</f>
        <v>0</v>
      </c>
      <c r="DK140" s="255">
        <f>IF(OR($C140="Non-Labour",$C140="Labour-related"),IF(Inputs!$DT140=$F$1,Inputs!DK140,Inputs!DK140*'Key assumptions'!$H$118),$F140*N(BE140)*avg_hrs)</f>
        <v>0</v>
      </c>
      <c r="DL140" s="255">
        <f>IF(OR($C140="Non-Labour",$C140="Labour-related"),IF(Inputs!$DT140=$F$1,Inputs!DL140,Inputs!DL140*'Key assumptions'!$H$118),$F140*N(BF140)*avg_hrs)</f>
        <v>0</v>
      </c>
      <c r="DM140" s="255">
        <f>IF(OR($C140="Non-Labour",$C140="Labour-related"),IF(Inputs!$DT140=$F$1,Inputs!DM140,Inputs!DM140*'Key assumptions'!$H$118),$F140*N(BG140)*avg_hrs)</f>
        <v>0</v>
      </c>
      <c r="DN140" s="255">
        <f>IF(OR($C140="Non-Labour",$C140="Labour-related"),IF(Inputs!$DT140=$F$1,Inputs!DN140,Inputs!DN140*'Key assumptions'!$H$118),$F140*N(BH140)*avg_hrs)</f>
        <v>0</v>
      </c>
      <c r="DO140" s="255">
        <f>IF(OR($C140="Non-Labour",$C140="Labour-related"),IF(Inputs!$DT140=$F$1,Inputs!DO140,Inputs!DO140*'Key assumptions'!$H$118),$F140*N(BI140)*avg_hrs)</f>
        <v>0</v>
      </c>
      <c r="DP140" s="255">
        <f>IF(OR($C140="Non-Labour",$C140="Labour-related"),IF(Inputs!$DT140=$F$1,Inputs!DP140,Inputs!DP140*'Key assumptions'!$H$118),$F140*N(BJ140)*avg_hrs)</f>
        <v>0</v>
      </c>
      <c r="DQ140" s="255">
        <f>IF(OR($C140="Non-Labour",$C140="Labour-related"),IF(Inputs!$DT140=$F$1,Inputs!DQ140,Inputs!DQ140*'Key assumptions'!$H$118),$F140*N(BK140)*avg_hrs)</f>
        <v>0</v>
      </c>
      <c r="DR140" s="255">
        <f>IF(OR($C140="Non-Labour",$C140="Labour-related"),IF(Inputs!$DT140=$F$1,Inputs!DR140,Inputs!DR140*'Key assumptions'!$H$118),$F140*N(BL140)*avg_hrs)</f>
        <v>0</v>
      </c>
      <c r="DT140" s="133" t="s">
        <v>213</v>
      </c>
      <c r="DU140" s="304"/>
      <c r="DV140" s="304"/>
      <c r="DW140" s="304"/>
      <c r="DX140" s="304"/>
      <c r="DY140" s="304"/>
      <c r="DZ140" s="304"/>
      <c r="EA140" s="255">
        <v>0</v>
      </c>
      <c r="EB140" s="255">
        <v>0</v>
      </c>
      <c r="EC140" s="255">
        <v>25363.200000000008</v>
      </c>
      <c r="ED140" s="255">
        <f t="shared" si="16"/>
        <v>28533.600000000009</v>
      </c>
      <c r="EE140" s="255">
        <f t="shared" si="16"/>
        <v>0</v>
      </c>
      <c r="EF140" s="255">
        <f t="shared" si="17"/>
        <v>53896.800000000017</v>
      </c>
    </row>
    <row r="141" spans="1:136" x14ac:dyDescent="0.4">
      <c r="A141" s="133" t="str">
        <f>Inputs!A141</f>
        <v>Construction Management</v>
      </c>
      <c r="B141" s="133" t="str">
        <f>Inputs!B141</f>
        <v>N/A</v>
      </c>
      <c r="C141" s="133" t="str">
        <f>Inputs!C141</f>
        <v>Internal Labour</v>
      </c>
      <c r="D141" s="133">
        <f>Inputs!D141</f>
        <v>634999</v>
      </c>
      <c r="E141" s="133" t="str">
        <f>Inputs!E141</f>
        <v>Control Technician</v>
      </c>
      <c r="F141" s="290">
        <f>IF(Inputs!DT141=$F$1,Inputs!F141,
IF(Inputs!DT141='Key assumptions'!$E$118,Inputs!F141*'Key assumptions'!$H$118,Inputs!F141*'Key assumptions'!$H$119))</f>
        <v>224.23</v>
      </c>
      <c r="G141" s="290">
        <f>IF(Inputs!DT141=$F$1,Inputs!G141,Inputs!G141*'Key assumptions'!$H$118)</f>
        <v>98.215134985207087</v>
      </c>
      <c r="H141" s="281"/>
      <c r="I141" s="281"/>
      <c r="J141" s="281"/>
      <c r="K141" s="281"/>
      <c r="L141" s="281"/>
      <c r="M141" s="389" t="str">
        <f>Inputs!M141</f>
        <v>[C-i-C]</v>
      </c>
      <c r="N141" s="389" t="str">
        <f>Inputs!N141</f>
        <v>[C-i-C]</v>
      </c>
      <c r="O141" s="389" t="str">
        <f>Inputs!O141</f>
        <v>[C-i-C]</v>
      </c>
      <c r="P141" s="389" t="str">
        <f>Inputs!P141</f>
        <v>[C-i-C]</v>
      </c>
      <c r="Q141" s="389" t="str">
        <f>Inputs!Q141</f>
        <v>[C-i-C]</v>
      </c>
      <c r="R141" s="389" t="str">
        <f>Inputs!R141</f>
        <v>[C-i-C]</v>
      </c>
      <c r="S141" s="389" t="str">
        <f>Inputs!S141</f>
        <v>[C-i-C]</v>
      </c>
      <c r="T141" s="389" t="str">
        <f>Inputs!T141</f>
        <v>[C-i-C]</v>
      </c>
      <c r="U141" s="389" t="str">
        <f>Inputs!U141</f>
        <v>[C-i-C]</v>
      </c>
      <c r="V141" s="389" t="str">
        <f>Inputs!V141</f>
        <v>[C-i-C]</v>
      </c>
      <c r="W141" s="389" t="str">
        <f>Inputs!W141</f>
        <v>[C-i-C]</v>
      </c>
      <c r="X141" s="389" t="str">
        <f>Inputs!X141</f>
        <v>[C-i-C]</v>
      </c>
      <c r="Y141" s="389" t="str">
        <f>Inputs!Y141</f>
        <v>[C-i-C]</v>
      </c>
      <c r="Z141" s="389" t="str">
        <f>Inputs!Z141</f>
        <v>[C-i-C]</v>
      </c>
      <c r="AA141" s="389" t="str">
        <f>Inputs!AA141</f>
        <v>[C-i-C]</v>
      </c>
      <c r="AB141" s="389" t="str">
        <f>Inputs!AB141</f>
        <v>[C-i-C]</v>
      </c>
      <c r="AC141" s="389" t="str">
        <f>Inputs!AC141</f>
        <v>[C-i-C]</v>
      </c>
      <c r="AD141" s="389" t="str">
        <f>Inputs!AD141</f>
        <v>[C-i-C]</v>
      </c>
      <c r="AE141" s="389" t="str">
        <f>Inputs!AE141</f>
        <v>[C-i-C]</v>
      </c>
      <c r="AF141" s="389" t="str">
        <f>Inputs!AF141</f>
        <v>[C-i-C]</v>
      </c>
      <c r="AG141" s="389" t="str">
        <f>Inputs!AG141</f>
        <v>[C-i-C]</v>
      </c>
      <c r="AH141" s="389" t="str">
        <f>Inputs!AH141</f>
        <v>[C-i-C]</v>
      </c>
      <c r="AI141" s="254">
        <f>Inputs!AI141</f>
        <v>0</v>
      </c>
      <c r="AJ141" s="254">
        <f>Inputs!AJ141</f>
        <v>0.75</v>
      </c>
      <c r="AK141" s="254">
        <f>Inputs!AK141</f>
        <v>1.25</v>
      </c>
      <c r="AL141" s="254">
        <f>Inputs!AL141</f>
        <v>0.5</v>
      </c>
      <c r="AM141" s="254">
        <f>Inputs!AM141</f>
        <v>0.3</v>
      </c>
      <c r="AN141" s="254">
        <f>Inputs!AN141</f>
        <v>0.3</v>
      </c>
      <c r="AO141" s="254">
        <f>Inputs!AO141</f>
        <v>0.3</v>
      </c>
      <c r="AP141" s="254">
        <f>Inputs!AP141</f>
        <v>0.85</v>
      </c>
      <c r="AQ141" s="254">
        <f>Inputs!AQ141</f>
        <v>1.65</v>
      </c>
      <c r="AR141" s="254">
        <f>Inputs!AR141</f>
        <v>1.9916666666666665</v>
      </c>
      <c r="AS141" s="254">
        <f>Inputs!AS141</f>
        <v>2.1833333333333336</v>
      </c>
      <c r="AT141" s="254">
        <f>Inputs!AT141</f>
        <v>1.7166666666666668</v>
      </c>
      <c r="AU141" s="254">
        <f>Inputs!AU141</f>
        <v>1.45</v>
      </c>
      <c r="AV141" s="254">
        <f>Inputs!AV141</f>
        <v>0.68333333333333335</v>
      </c>
      <c r="AW141" s="254">
        <f>Inputs!AW141</f>
        <v>1</v>
      </c>
      <c r="AX141" s="254">
        <f>Inputs!AX141</f>
        <v>0</v>
      </c>
      <c r="AY141" s="254">
        <f>Inputs!AY141</f>
        <v>0</v>
      </c>
      <c r="AZ141" s="254">
        <f>Inputs!AZ141</f>
        <v>0</v>
      </c>
      <c r="BA141" s="254">
        <f>Inputs!BA141</f>
        <v>0</v>
      </c>
      <c r="BB141" s="254">
        <f>Inputs!BB141</f>
        <v>0</v>
      </c>
      <c r="BC141" s="254">
        <f>Inputs!BC141</f>
        <v>0</v>
      </c>
      <c r="BD141" s="254">
        <f>Inputs!BD141</f>
        <v>0</v>
      </c>
      <c r="BE141" s="254">
        <f>Inputs!BE141</f>
        <v>0</v>
      </c>
      <c r="BF141" s="254">
        <f>Inputs!BF141</f>
        <v>0</v>
      </c>
      <c r="BG141" s="254">
        <f>Inputs!BG141</f>
        <v>0</v>
      </c>
      <c r="BH141" s="254">
        <f>Inputs!BH141</f>
        <v>0</v>
      </c>
      <c r="BI141" s="254">
        <f>Inputs!BI141</f>
        <v>0</v>
      </c>
      <c r="BJ141" s="254">
        <f>Inputs!BJ141</f>
        <v>0</v>
      </c>
      <c r="BK141" s="254">
        <f>Inputs!BK141</f>
        <v>0</v>
      </c>
      <c r="BL141" s="254">
        <f>Inputs!BL141</f>
        <v>0</v>
      </c>
      <c r="BN141" s="255">
        <f>IF(OR($C141="Non-Labour",$C141="Labour-related"),IF(Inputs!$DT141=$F$1,Inputs!BN141,Inputs!BN141*'Key assumptions'!$H$118),$F141*N(H141)*avg_hrs)</f>
        <v>0</v>
      </c>
      <c r="BO141" s="255">
        <f>IF(OR($C141="Non-Labour",$C141="Labour-related"),IF(Inputs!$DT141=$F$1,Inputs!BO141,Inputs!BO141*'Key assumptions'!$H$118),$F141*N(I141)*avg_hrs)</f>
        <v>0</v>
      </c>
      <c r="BP141" s="255">
        <f>IF(OR($C141="Non-Labour",$C141="Labour-related"),IF(Inputs!$DT141=$F$1,Inputs!BP141,Inputs!BP141*'Key assumptions'!$H$118),$F141*N(J141)*avg_hrs)</f>
        <v>0</v>
      </c>
      <c r="BQ141" s="255">
        <f>IF(OR($C141="Non-Labour",$C141="Labour-related"),IF(Inputs!$DT141=$F$1,Inputs!BQ141,Inputs!BQ141*'Key assumptions'!$H$118),$F141*N(K141)*avg_hrs)</f>
        <v>0</v>
      </c>
      <c r="BR141" s="255">
        <f>IF(OR($C141="Non-Labour",$C141="Labour-related"),IF(Inputs!$DT141=$F$1,Inputs!BR141,Inputs!BR141*'Key assumptions'!$H$118),$F141*N(L141)*avg_hrs)</f>
        <v>0</v>
      </c>
      <c r="BS141" s="390" t="s">
        <v>411</v>
      </c>
      <c r="BT141" s="390" t="s">
        <v>411</v>
      </c>
      <c r="BU141" s="390" t="s">
        <v>411</v>
      </c>
      <c r="BV141" s="390" t="s">
        <v>411</v>
      </c>
      <c r="BW141" s="390" t="s">
        <v>411</v>
      </c>
      <c r="BX141" s="390" t="s">
        <v>411</v>
      </c>
      <c r="BY141" s="390" t="s">
        <v>411</v>
      </c>
      <c r="BZ141" s="390" t="s">
        <v>411</v>
      </c>
      <c r="CA141" s="390" t="s">
        <v>411</v>
      </c>
      <c r="CB141" s="390" t="s">
        <v>411</v>
      </c>
      <c r="CC141" s="390" t="s">
        <v>411</v>
      </c>
      <c r="CD141" s="390" t="s">
        <v>411</v>
      </c>
      <c r="CE141" s="390" t="s">
        <v>411</v>
      </c>
      <c r="CF141" s="390" t="s">
        <v>411</v>
      </c>
      <c r="CG141" s="390" t="s">
        <v>411</v>
      </c>
      <c r="CH141" s="390" t="s">
        <v>411</v>
      </c>
      <c r="CI141" s="390" t="s">
        <v>411</v>
      </c>
      <c r="CJ141" s="390" t="s">
        <v>411</v>
      </c>
      <c r="CK141" s="390" t="s">
        <v>411</v>
      </c>
      <c r="CL141" s="390" t="s">
        <v>411</v>
      </c>
      <c r="CM141" s="390" t="s">
        <v>411</v>
      </c>
      <c r="CN141" s="390" t="s">
        <v>411</v>
      </c>
      <c r="CO141" s="255">
        <f>IF(OR($C141="Non-Labour",$C141="Labour-related"),IF(Inputs!$DT141=$F$1,Inputs!CO141,Inputs!CO141*'Key assumptions'!$H$118),$F141*N(AI141)*avg_hrs)</f>
        <v>0</v>
      </c>
      <c r="CP141" s="255">
        <f>IF(OR($C141="Non-Labour",$C141="Labour-related"),IF(Inputs!$DT141=$F$1,Inputs!CP141,Inputs!CP141*'Key assumptions'!$H$118),$F141*N(AJ141)*avg_hrs)</f>
        <v>25225.874999999996</v>
      </c>
      <c r="CQ141" s="255">
        <f>IF(OR($C141="Non-Labour",$C141="Labour-related"),IF(Inputs!$DT141=$F$1,Inputs!CQ141,Inputs!CQ141*'Key assumptions'!$H$118),$F141*N(AK141)*avg_hrs)</f>
        <v>42043.124999999993</v>
      </c>
      <c r="CR141" s="255">
        <f>IF(OR($C141="Non-Labour",$C141="Labour-related"),IF(Inputs!$DT141=$F$1,Inputs!CR141,Inputs!CR141*'Key assumptions'!$H$118),$F141*N(AL141)*avg_hrs)</f>
        <v>16817.25</v>
      </c>
      <c r="CS141" s="255">
        <f>IF(OR($C141="Non-Labour",$C141="Labour-related"),IF(Inputs!$DT141=$F$1,Inputs!CS141,Inputs!CS141*'Key assumptions'!$H$118),$F141*N(AM141)*avg_hrs)</f>
        <v>10090.349999999999</v>
      </c>
      <c r="CT141" s="255">
        <f>IF(OR($C141="Non-Labour",$C141="Labour-related"),IF(Inputs!$DT141=$F$1,Inputs!CT141,Inputs!CT141*'Key assumptions'!$H$118),$F141*N(AN141)*avg_hrs)</f>
        <v>10090.349999999999</v>
      </c>
      <c r="CU141" s="255">
        <f>IF(OR($C141="Non-Labour",$C141="Labour-related"),IF(Inputs!$DT141=$F$1,Inputs!CU141,Inputs!CU141*'Key assumptions'!$H$118),$F141*N(AO141)*avg_hrs)</f>
        <v>10090.349999999999</v>
      </c>
      <c r="CV141" s="255">
        <f>IF(OR($C141="Non-Labour",$C141="Labour-related"),IF(Inputs!$DT141=$F$1,Inputs!CV141,Inputs!CV141*'Key assumptions'!$H$118),$F141*N(AP141)*avg_hrs)</f>
        <v>28589.324999999997</v>
      </c>
      <c r="CW141" s="255">
        <f>IF(OR($C141="Non-Labour",$C141="Labour-related"),IF(Inputs!$DT141=$F$1,Inputs!CW141,Inputs!CW141*'Key assumptions'!$H$118),$F141*N(AQ141)*avg_hrs)</f>
        <v>55496.924999999996</v>
      </c>
      <c r="CX141" s="255">
        <f>IF(OR($C141="Non-Labour",$C141="Labour-related"),IF(Inputs!$DT141=$F$1,Inputs!CX141,Inputs!CX141*'Key assumptions'!$H$118),$F141*N(AR141)*avg_hrs)</f>
        <v>66988.712499999994</v>
      </c>
      <c r="CY141" s="255">
        <f>IF(OR($C141="Non-Labour",$C141="Labour-related"),IF(Inputs!$DT141=$F$1,Inputs!CY141,Inputs!CY141*'Key assumptions'!$H$118),$F141*N(AS141)*avg_hrs)</f>
        <v>73435.325000000012</v>
      </c>
      <c r="CZ141" s="255">
        <f>IF(OR($C141="Non-Labour",$C141="Labour-related"),IF(Inputs!$DT141=$F$1,Inputs!CZ141,Inputs!CZ141*'Key assumptions'!$H$118),$F141*N(AT141)*avg_hrs)</f>
        <v>57739.225000000006</v>
      </c>
      <c r="DA141" s="255">
        <f>IF(OR($C141="Non-Labour",$C141="Labour-related"),IF(Inputs!$DT141=$F$1,Inputs!DA141,Inputs!DA141*'Key assumptions'!$H$118),$F141*N(AU141)*avg_hrs)</f>
        <v>48770.024999999994</v>
      </c>
      <c r="DB141" s="255">
        <f>IF(OR($C141="Non-Labour",$C141="Labour-related"),IF(Inputs!$DT141=$F$1,Inputs!DB141,Inputs!DB141*'Key assumptions'!$H$118),$F141*N(AV141)*avg_hrs)</f>
        <v>22983.574999999997</v>
      </c>
      <c r="DC141" s="255">
        <f>IF(OR($C141="Non-Labour",$C141="Labour-related"),IF(Inputs!$DT141=$F$1,Inputs!DC141,Inputs!DC141*'Key assumptions'!$H$118),$F141*N(AW141)*avg_hrs)</f>
        <v>33634.5</v>
      </c>
      <c r="DD141" s="255">
        <f>IF(OR($C141="Non-Labour",$C141="Labour-related"),IF(Inputs!$DT141=$F$1,Inputs!DD141,Inputs!DD141*'Key assumptions'!$H$118),$F141*N(AX141)*avg_hrs)</f>
        <v>0</v>
      </c>
      <c r="DE141" s="255">
        <f>IF(OR($C141="Non-Labour",$C141="Labour-related"),IF(Inputs!$DT141=$F$1,Inputs!DE141,Inputs!DE141*'Key assumptions'!$H$118),$F141*N(AY141)*avg_hrs)</f>
        <v>0</v>
      </c>
      <c r="DF141" s="255">
        <f>IF(OR($C141="Non-Labour",$C141="Labour-related"),IF(Inputs!$DT141=$F$1,Inputs!DF141,Inputs!DF141*'Key assumptions'!$H$118),$F141*N(AZ141)*avg_hrs)</f>
        <v>0</v>
      </c>
      <c r="DG141" s="255">
        <f>IF(OR($C141="Non-Labour",$C141="Labour-related"),IF(Inputs!$DT141=$F$1,Inputs!DG141,Inputs!DG141*'Key assumptions'!$H$118),$F141*N(BA141)*avg_hrs)</f>
        <v>0</v>
      </c>
      <c r="DH141" s="255">
        <f>IF(OR($C141="Non-Labour",$C141="Labour-related"),IF(Inputs!$DT141=$F$1,Inputs!DH141,Inputs!DH141*'Key assumptions'!$H$118),$F141*N(BB141)*avg_hrs)</f>
        <v>0</v>
      </c>
      <c r="DI141" s="255">
        <f>IF(OR($C141="Non-Labour",$C141="Labour-related"),IF(Inputs!$DT141=$F$1,Inputs!DI141,Inputs!DI141*'Key assumptions'!$H$118),$F141*N(BC141)*avg_hrs)</f>
        <v>0</v>
      </c>
      <c r="DJ141" s="255">
        <f>IF(OR($C141="Non-Labour",$C141="Labour-related"),IF(Inputs!$DT141=$F$1,Inputs!DJ141,Inputs!DJ141*'Key assumptions'!$H$118),$F141*N(BD141)*avg_hrs)</f>
        <v>0</v>
      </c>
      <c r="DK141" s="255">
        <f>IF(OR($C141="Non-Labour",$C141="Labour-related"),IF(Inputs!$DT141=$F$1,Inputs!DK141,Inputs!DK141*'Key assumptions'!$H$118),$F141*N(BE141)*avg_hrs)</f>
        <v>0</v>
      </c>
      <c r="DL141" s="255">
        <f>IF(OR($C141="Non-Labour",$C141="Labour-related"),IF(Inputs!$DT141=$F$1,Inputs!DL141,Inputs!DL141*'Key assumptions'!$H$118),$F141*N(BF141)*avg_hrs)</f>
        <v>0</v>
      </c>
      <c r="DM141" s="255">
        <f>IF(OR($C141="Non-Labour",$C141="Labour-related"),IF(Inputs!$DT141=$F$1,Inputs!DM141,Inputs!DM141*'Key assumptions'!$H$118),$F141*N(BG141)*avg_hrs)</f>
        <v>0</v>
      </c>
      <c r="DN141" s="255">
        <f>IF(OR($C141="Non-Labour",$C141="Labour-related"),IF(Inputs!$DT141=$F$1,Inputs!DN141,Inputs!DN141*'Key assumptions'!$H$118),$F141*N(BH141)*avg_hrs)</f>
        <v>0</v>
      </c>
      <c r="DO141" s="255">
        <f>IF(OR($C141="Non-Labour",$C141="Labour-related"),IF(Inputs!$DT141=$F$1,Inputs!DO141,Inputs!DO141*'Key assumptions'!$H$118),$F141*N(BI141)*avg_hrs)</f>
        <v>0</v>
      </c>
      <c r="DP141" s="255">
        <f>IF(OR($C141="Non-Labour",$C141="Labour-related"),IF(Inputs!$DT141=$F$1,Inputs!DP141,Inputs!DP141*'Key assumptions'!$H$118),$F141*N(BJ141)*avg_hrs)</f>
        <v>0</v>
      </c>
      <c r="DQ141" s="255">
        <f>IF(OR($C141="Non-Labour",$C141="Labour-related"),IF(Inputs!$DT141=$F$1,Inputs!DQ141,Inputs!DQ141*'Key assumptions'!$H$118),$F141*N(BK141)*avg_hrs)</f>
        <v>0</v>
      </c>
      <c r="DR141" s="255">
        <f>IF(OR($C141="Non-Labour",$C141="Labour-related"),IF(Inputs!$DT141=$F$1,Inputs!DR141,Inputs!DR141*'Key assumptions'!$H$118),$F141*N(BL141)*avg_hrs)</f>
        <v>0</v>
      </c>
      <c r="DT141" s="133" t="s">
        <v>213</v>
      </c>
      <c r="DU141" s="304"/>
      <c r="DV141" s="304"/>
      <c r="DW141" s="304"/>
      <c r="DX141" s="304"/>
      <c r="DY141" s="304"/>
      <c r="DZ141" s="304"/>
      <c r="EA141" s="255">
        <v>0</v>
      </c>
      <c r="EB141" s="255">
        <v>67269</v>
      </c>
      <c r="EC141" s="255">
        <v>104266.94999999998</v>
      </c>
      <c r="ED141" s="255">
        <f t="shared" si="16"/>
        <v>397727.96250000008</v>
      </c>
      <c r="EE141" s="255">
        <f t="shared" si="16"/>
        <v>0</v>
      </c>
      <c r="EF141" s="255">
        <f t="shared" si="17"/>
        <v>569263.91250000009</v>
      </c>
    </row>
    <row r="142" spans="1:136" x14ac:dyDescent="0.4">
      <c r="A142" s="133" t="str">
        <f>Inputs!A142</f>
        <v>Construction Management</v>
      </c>
      <c r="B142" s="133" t="str">
        <f>Inputs!B142</f>
        <v>N/A</v>
      </c>
      <c r="C142" s="133" t="str">
        <f>Inputs!C142</f>
        <v>Internal Labour</v>
      </c>
      <c r="D142" s="133">
        <f>Inputs!D142</f>
        <v>634999</v>
      </c>
      <c r="E142" s="133" t="str">
        <f>Inputs!E142</f>
        <v>Secondary Systems Technician</v>
      </c>
      <c r="F142" s="290">
        <f>IF(Inputs!DT142=$F$1,Inputs!F142,
IF(Inputs!DT142='Key assumptions'!$E$118,Inputs!F142*'Key assumptions'!$H$118,Inputs!F142*'Key assumptions'!$H$119))</f>
        <v>195.86</v>
      </c>
      <c r="G142" s="290">
        <f>IF(Inputs!DT142=$F$1,Inputs!G142,Inputs!G142*'Key assumptions'!$H$118)</f>
        <v>85.794730029585793</v>
      </c>
      <c r="H142" s="281"/>
      <c r="I142" s="281"/>
      <c r="J142" s="281"/>
      <c r="K142" s="281"/>
      <c r="L142" s="281"/>
      <c r="M142" s="389" t="str">
        <f>Inputs!M142</f>
        <v>[C-i-C]</v>
      </c>
      <c r="N142" s="389" t="str">
        <f>Inputs!N142</f>
        <v>[C-i-C]</v>
      </c>
      <c r="O142" s="389" t="str">
        <f>Inputs!O142</f>
        <v>[C-i-C]</v>
      </c>
      <c r="P142" s="389" t="str">
        <f>Inputs!P142</f>
        <v>[C-i-C]</v>
      </c>
      <c r="Q142" s="389" t="str">
        <f>Inputs!Q142</f>
        <v>[C-i-C]</v>
      </c>
      <c r="R142" s="389" t="str">
        <f>Inputs!R142</f>
        <v>[C-i-C]</v>
      </c>
      <c r="S142" s="389" t="str">
        <f>Inputs!S142</f>
        <v>[C-i-C]</v>
      </c>
      <c r="T142" s="389" t="str">
        <f>Inputs!T142</f>
        <v>[C-i-C]</v>
      </c>
      <c r="U142" s="389" t="str">
        <f>Inputs!U142</f>
        <v>[C-i-C]</v>
      </c>
      <c r="V142" s="389" t="str">
        <f>Inputs!V142</f>
        <v>[C-i-C]</v>
      </c>
      <c r="W142" s="389" t="str">
        <f>Inputs!W142</f>
        <v>[C-i-C]</v>
      </c>
      <c r="X142" s="389" t="str">
        <f>Inputs!X142</f>
        <v>[C-i-C]</v>
      </c>
      <c r="Y142" s="389" t="str">
        <f>Inputs!Y142</f>
        <v>[C-i-C]</v>
      </c>
      <c r="Z142" s="389" t="str">
        <f>Inputs!Z142</f>
        <v>[C-i-C]</v>
      </c>
      <c r="AA142" s="389" t="str">
        <f>Inputs!AA142</f>
        <v>[C-i-C]</v>
      </c>
      <c r="AB142" s="389" t="str">
        <f>Inputs!AB142</f>
        <v>[C-i-C]</v>
      </c>
      <c r="AC142" s="389" t="str">
        <f>Inputs!AC142</f>
        <v>[C-i-C]</v>
      </c>
      <c r="AD142" s="389" t="str">
        <f>Inputs!AD142</f>
        <v>[C-i-C]</v>
      </c>
      <c r="AE142" s="389" t="str">
        <f>Inputs!AE142</f>
        <v>[C-i-C]</v>
      </c>
      <c r="AF142" s="389" t="str">
        <f>Inputs!AF142</f>
        <v>[C-i-C]</v>
      </c>
      <c r="AG142" s="389" t="str">
        <f>Inputs!AG142</f>
        <v>[C-i-C]</v>
      </c>
      <c r="AH142" s="389" t="str">
        <f>Inputs!AH142</f>
        <v>[C-i-C]</v>
      </c>
      <c r="AI142" s="254">
        <f>Inputs!AI142</f>
        <v>0</v>
      </c>
      <c r="AJ142" s="254">
        <f>Inputs!AJ142</f>
        <v>0.47499999999999998</v>
      </c>
      <c r="AK142" s="254">
        <f>Inputs!AK142</f>
        <v>0.97499999999999998</v>
      </c>
      <c r="AL142" s="254">
        <f>Inputs!AL142</f>
        <v>0.25</v>
      </c>
      <c r="AM142" s="254">
        <f>Inputs!AM142</f>
        <v>0.125</v>
      </c>
      <c r="AN142" s="254">
        <f>Inputs!AN142</f>
        <v>0.125</v>
      </c>
      <c r="AO142" s="254">
        <f>Inputs!AO142</f>
        <v>0.125</v>
      </c>
      <c r="AP142" s="254">
        <f>Inputs!AP142</f>
        <v>1</v>
      </c>
      <c r="AQ142" s="254">
        <f>Inputs!AQ142</f>
        <v>1.3607142857142858</v>
      </c>
      <c r="AR142" s="254">
        <f>Inputs!AR142</f>
        <v>2.1517857142857144</v>
      </c>
      <c r="AS142" s="254">
        <f>Inputs!AS142</f>
        <v>3.2607142857142857</v>
      </c>
      <c r="AT142" s="254">
        <f>Inputs!AT142</f>
        <v>1.7107142857142856</v>
      </c>
      <c r="AU142" s="254">
        <f>Inputs!AU142</f>
        <v>1.0607142857142857</v>
      </c>
      <c r="AV142" s="254">
        <f>Inputs!AV142</f>
        <v>0.875</v>
      </c>
      <c r="AW142" s="254">
        <f>Inputs!AW142</f>
        <v>1.8</v>
      </c>
      <c r="AX142" s="254">
        <f>Inputs!AX142</f>
        <v>0</v>
      </c>
      <c r="AY142" s="254">
        <f>Inputs!AY142</f>
        <v>0</v>
      </c>
      <c r="AZ142" s="254">
        <f>Inputs!AZ142</f>
        <v>0</v>
      </c>
      <c r="BA142" s="254">
        <f>Inputs!BA142</f>
        <v>0</v>
      </c>
      <c r="BB142" s="254">
        <f>Inputs!BB142</f>
        <v>0</v>
      </c>
      <c r="BC142" s="254">
        <f>Inputs!BC142</f>
        <v>0</v>
      </c>
      <c r="BD142" s="254">
        <f>Inputs!BD142</f>
        <v>0</v>
      </c>
      <c r="BE142" s="254">
        <f>Inputs!BE142</f>
        <v>0</v>
      </c>
      <c r="BF142" s="254">
        <f>Inputs!BF142</f>
        <v>0</v>
      </c>
      <c r="BG142" s="254">
        <f>Inputs!BG142</f>
        <v>0</v>
      </c>
      <c r="BH142" s="254">
        <f>Inputs!BH142</f>
        <v>0</v>
      </c>
      <c r="BI142" s="254">
        <f>Inputs!BI142</f>
        <v>0</v>
      </c>
      <c r="BJ142" s="254">
        <f>Inputs!BJ142</f>
        <v>0</v>
      </c>
      <c r="BK142" s="254">
        <f>Inputs!BK142</f>
        <v>0</v>
      </c>
      <c r="BL142" s="254">
        <f>Inputs!BL142</f>
        <v>0</v>
      </c>
      <c r="BN142" s="255">
        <f>IF(OR($C142="Non-Labour",$C142="Labour-related"),IF(Inputs!$DT142=$F$1,Inputs!BN142,Inputs!BN142*'Key assumptions'!$H$118),$F142*N(H142)*avg_hrs)</f>
        <v>0</v>
      </c>
      <c r="BO142" s="255">
        <f>IF(OR($C142="Non-Labour",$C142="Labour-related"),IF(Inputs!$DT142=$F$1,Inputs!BO142,Inputs!BO142*'Key assumptions'!$H$118),$F142*N(I142)*avg_hrs)</f>
        <v>0</v>
      </c>
      <c r="BP142" s="255">
        <f>IF(OR($C142="Non-Labour",$C142="Labour-related"),IF(Inputs!$DT142=$F$1,Inputs!BP142,Inputs!BP142*'Key assumptions'!$H$118),$F142*N(J142)*avg_hrs)</f>
        <v>0</v>
      </c>
      <c r="BQ142" s="255">
        <f>IF(OR($C142="Non-Labour",$C142="Labour-related"),IF(Inputs!$DT142=$F$1,Inputs!BQ142,Inputs!BQ142*'Key assumptions'!$H$118),$F142*N(K142)*avg_hrs)</f>
        <v>0</v>
      </c>
      <c r="BR142" s="255">
        <f>IF(OR($C142="Non-Labour",$C142="Labour-related"),IF(Inputs!$DT142=$F$1,Inputs!BR142,Inputs!BR142*'Key assumptions'!$H$118),$F142*N(L142)*avg_hrs)</f>
        <v>0</v>
      </c>
      <c r="BS142" s="390" t="s">
        <v>411</v>
      </c>
      <c r="BT142" s="390" t="s">
        <v>411</v>
      </c>
      <c r="BU142" s="390" t="s">
        <v>411</v>
      </c>
      <c r="BV142" s="390" t="s">
        <v>411</v>
      </c>
      <c r="BW142" s="390" t="s">
        <v>411</v>
      </c>
      <c r="BX142" s="390" t="s">
        <v>411</v>
      </c>
      <c r="BY142" s="390" t="s">
        <v>411</v>
      </c>
      <c r="BZ142" s="390" t="s">
        <v>411</v>
      </c>
      <c r="CA142" s="390" t="s">
        <v>411</v>
      </c>
      <c r="CB142" s="390" t="s">
        <v>411</v>
      </c>
      <c r="CC142" s="390" t="s">
        <v>411</v>
      </c>
      <c r="CD142" s="390" t="s">
        <v>411</v>
      </c>
      <c r="CE142" s="390" t="s">
        <v>411</v>
      </c>
      <c r="CF142" s="390" t="s">
        <v>411</v>
      </c>
      <c r="CG142" s="390" t="s">
        <v>411</v>
      </c>
      <c r="CH142" s="390" t="s">
        <v>411</v>
      </c>
      <c r="CI142" s="390" t="s">
        <v>411</v>
      </c>
      <c r="CJ142" s="390" t="s">
        <v>411</v>
      </c>
      <c r="CK142" s="390" t="s">
        <v>411</v>
      </c>
      <c r="CL142" s="390" t="s">
        <v>411</v>
      </c>
      <c r="CM142" s="390" t="s">
        <v>411</v>
      </c>
      <c r="CN142" s="390" t="s">
        <v>411</v>
      </c>
      <c r="CO142" s="255">
        <f>IF(OR($C142="Non-Labour",$C142="Labour-related"),IF(Inputs!$DT142=$F$1,Inputs!CO142,Inputs!CO142*'Key assumptions'!$H$118),$F142*N(AI142)*avg_hrs)</f>
        <v>0</v>
      </c>
      <c r="CP142" s="255">
        <f>IF(OR($C142="Non-Labour",$C142="Labour-related"),IF(Inputs!$DT142=$F$1,Inputs!CP142,Inputs!CP142*'Key assumptions'!$H$118),$F142*N(AJ142)*avg_hrs)</f>
        <v>13955.025000000001</v>
      </c>
      <c r="CQ142" s="255">
        <f>IF(OR($C142="Non-Labour",$C142="Labour-related"),IF(Inputs!$DT142=$F$1,Inputs!CQ142,Inputs!CQ142*'Key assumptions'!$H$118),$F142*N(AK142)*avg_hrs)</f>
        <v>28644.525000000001</v>
      </c>
      <c r="CR142" s="255">
        <f>IF(OR($C142="Non-Labour",$C142="Labour-related"),IF(Inputs!$DT142=$F$1,Inputs!CR142,Inputs!CR142*'Key assumptions'!$H$118),$F142*N(AL142)*avg_hrs)</f>
        <v>7344.7500000000009</v>
      </c>
      <c r="CS142" s="255">
        <f>IF(OR($C142="Non-Labour",$C142="Labour-related"),IF(Inputs!$DT142=$F$1,Inputs!CS142,Inputs!CS142*'Key assumptions'!$H$118),$F142*N(AM142)*avg_hrs)</f>
        <v>3672.3750000000005</v>
      </c>
      <c r="CT142" s="255">
        <f>IF(OR($C142="Non-Labour",$C142="Labour-related"),IF(Inputs!$DT142=$F$1,Inputs!CT142,Inputs!CT142*'Key assumptions'!$H$118),$F142*N(AN142)*avg_hrs)</f>
        <v>3672.3750000000005</v>
      </c>
      <c r="CU142" s="255">
        <f>IF(OR($C142="Non-Labour",$C142="Labour-related"),IF(Inputs!$DT142=$F$1,Inputs!CU142,Inputs!CU142*'Key assumptions'!$H$118),$F142*N(AO142)*avg_hrs)</f>
        <v>3672.3750000000005</v>
      </c>
      <c r="CV142" s="255">
        <f>IF(OR($C142="Non-Labour",$C142="Labour-related"),IF(Inputs!$DT142=$F$1,Inputs!CV142,Inputs!CV142*'Key assumptions'!$H$118),$F142*N(AP142)*avg_hrs)</f>
        <v>29379.000000000004</v>
      </c>
      <c r="CW142" s="255">
        <f>IF(OR($C142="Non-Labour",$C142="Labour-related"),IF(Inputs!$DT142=$F$1,Inputs!CW142,Inputs!CW142*'Key assumptions'!$H$118),$F142*N(AQ142)*avg_hrs)</f>
        <v>39976.425000000003</v>
      </c>
      <c r="CX142" s="255">
        <f>IF(OR($C142="Non-Labour",$C142="Labour-related"),IF(Inputs!$DT142=$F$1,Inputs!CX142,Inputs!CX142*'Key assumptions'!$H$118),$F142*N(AR142)*avg_hrs)</f>
        <v>63217.312500000015</v>
      </c>
      <c r="CY142" s="255">
        <f>IF(OR($C142="Non-Labour",$C142="Labour-related"),IF(Inputs!$DT142=$F$1,Inputs!CY142,Inputs!CY142*'Key assumptions'!$H$118),$F142*N(AS142)*avg_hrs)</f>
        <v>95796.525000000009</v>
      </c>
      <c r="CZ142" s="255">
        <f>IF(OR($C142="Non-Labour",$C142="Labour-related"),IF(Inputs!$DT142=$F$1,Inputs!CZ142,Inputs!CZ142*'Key assumptions'!$H$118),$F142*N(AT142)*avg_hrs)</f>
        <v>50259.074999999997</v>
      </c>
      <c r="DA142" s="255">
        <f>IF(OR($C142="Non-Labour",$C142="Labour-related"),IF(Inputs!$DT142=$F$1,Inputs!DA142,Inputs!DA142*'Key assumptions'!$H$118),$F142*N(AU142)*avg_hrs)</f>
        <v>31162.725000000002</v>
      </c>
      <c r="DB142" s="255">
        <f>IF(OR($C142="Non-Labour",$C142="Labour-related"),IF(Inputs!$DT142=$F$1,Inputs!DB142,Inputs!DB142*'Key assumptions'!$H$118),$F142*N(AV142)*avg_hrs)</f>
        <v>25706.625</v>
      </c>
      <c r="DC142" s="255">
        <f>IF(OR($C142="Non-Labour",$C142="Labour-related"),IF(Inputs!$DT142=$F$1,Inputs!DC142,Inputs!DC142*'Key assumptions'!$H$118),$F142*N(AW142)*avg_hrs)</f>
        <v>52882.200000000012</v>
      </c>
      <c r="DD142" s="255">
        <f>IF(OR($C142="Non-Labour",$C142="Labour-related"),IF(Inputs!$DT142=$F$1,Inputs!DD142,Inputs!DD142*'Key assumptions'!$H$118),$F142*N(AX142)*avg_hrs)</f>
        <v>0</v>
      </c>
      <c r="DE142" s="255">
        <f>IF(OR($C142="Non-Labour",$C142="Labour-related"),IF(Inputs!$DT142=$F$1,Inputs!DE142,Inputs!DE142*'Key assumptions'!$H$118),$F142*N(AY142)*avg_hrs)</f>
        <v>0</v>
      </c>
      <c r="DF142" s="255">
        <f>IF(OR($C142="Non-Labour",$C142="Labour-related"),IF(Inputs!$DT142=$F$1,Inputs!DF142,Inputs!DF142*'Key assumptions'!$H$118),$F142*N(AZ142)*avg_hrs)</f>
        <v>0</v>
      </c>
      <c r="DG142" s="255">
        <f>IF(OR($C142="Non-Labour",$C142="Labour-related"),IF(Inputs!$DT142=$F$1,Inputs!DG142,Inputs!DG142*'Key assumptions'!$H$118),$F142*N(BA142)*avg_hrs)</f>
        <v>0</v>
      </c>
      <c r="DH142" s="255">
        <f>IF(OR($C142="Non-Labour",$C142="Labour-related"),IF(Inputs!$DT142=$F$1,Inputs!DH142,Inputs!DH142*'Key assumptions'!$H$118),$F142*N(BB142)*avg_hrs)</f>
        <v>0</v>
      </c>
      <c r="DI142" s="255">
        <f>IF(OR($C142="Non-Labour",$C142="Labour-related"),IF(Inputs!$DT142=$F$1,Inputs!DI142,Inputs!DI142*'Key assumptions'!$H$118),$F142*N(BC142)*avg_hrs)</f>
        <v>0</v>
      </c>
      <c r="DJ142" s="255">
        <f>IF(OR($C142="Non-Labour",$C142="Labour-related"),IF(Inputs!$DT142=$F$1,Inputs!DJ142,Inputs!DJ142*'Key assumptions'!$H$118),$F142*N(BD142)*avg_hrs)</f>
        <v>0</v>
      </c>
      <c r="DK142" s="255">
        <f>IF(OR($C142="Non-Labour",$C142="Labour-related"),IF(Inputs!$DT142=$F$1,Inputs!DK142,Inputs!DK142*'Key assumptions'!$H$118),$F142*N(BE142)*avg_hrs)</f>
        <v>0</v>
      </c>
      <c r="DL142" s="255">
        <f>IF(OR($C142="Non-Labour",$C142="Labour-related"),IF(Inputs!$DT142=$F$1,Inputs!DL142,Inputs!DL142*'Key assumptions'!$H$118),$F142*N(BF142)*avg_hrs)</f>
        <v>0</v>
      </c>
      <c r="DM142" s="255">
        <f>IF(OR($C142="Non-Labour",$C142="Labour-related"),IF(Inputs!$DT142=$F$1,Inputs!DM142,Inputs!DM142*'Key assumptions'!$H$118),$F142*N(BG142)*avg_hrs)</f>
        <v>0</v>
      </c>
      <c r="DN142" s="255">
        <f>IF(OR($C142="Non-Labour",$C142="Labour-related"),IF(Inputs!$DT142=$F$1,Inputs!DN142,Inputs!DN142*'Key assumptions'!$H$118),$F142*N(BH142)*avg_hrs)</f>
        <v>0</v>
      </c>
      <c r="DO142" s="255">
        <f>IF(OR($C142="Non-Labour",$C142="Labour-related"),IF(Inputs!$DT142=$F$1,Inputs!DO142,Inputs!DO142*'Key assumptions'!$H$118),$F142*N(BI142)*avg_hrs)</f>
        <v>0</v>
      </c>
      <c r="DP142" s="255">
        <f>IF(OR($C142="Non-Labour",$C142="Labour-related"),IF(Inputs!$DT142=$F$1,Inputs!DP142,Inputs!DP142*'Key assumptions'!$H$118),$F142*N(BJ142)*avg_hrs)</f>
        <v>0</v>
      </c>
      <c r="DQ142" s="255">
        <f>IF(OR($C142="Non-Labour",$C142="Labour-related"),IF(Inputs!$DT142=$F$1,Inputs!DQ142,Inputs!DQ142*'Key assumptions'!$H$118),$F142*N(BK142)*avg_hrs)</f>
        <v>0</v>
      </c>
      <c r="DR142" s="255">
        <f>IF(OR($C142="Non-Labour",$C142="Labour-related"),IF(Inputs!$DT142=$F$1,Inputs!DR142,Inputs!DR142*'Key assumptions'!$H$118),$F142*N(BL142)*avg_hrs)</f>
        <v>0</v>
      </c>
      <c r="DT142" s="133" t="s">
        <v>213</v>
      </c>
      <c r="DU142" s="304"/>
      <c r="DV142" s="304"/>
      <c r="DW142" s="304"/>
      <c r="DX142" s="304"/>
      <c r="DY142" s="304"/>
      <c r="DZ142" s="304"/>
      <c r="EA142" s="255">
        <v>0</v>
      </c>
      <c r="EB142" s="255">
        <v>29379.000000000004</v>
      </c>
      <c r="EC142" s="255">
        <v>57289.05</v>
      </c>
      <c r="ED142" s="255">
        <f t="shared" si="16"/>
        <v>392052.26250000007</v>
      </c>
      <c r="EE142" s="255">
        <f t="shared" si="16"/>
        <v>0</v>
      </c>
      <c r="EF142" s="255">
        <f t="shared" si="17"/>
        <v>478720.31250000006</v>
      </c>
    </row>
    <row r="143" spans="1:136" x14ac:dyDescent="0.4">
      <c r="A143" s="133" t="str">
        <f>Inputs!A143</f>
        <v>Construction Management</v>
      </c>
      <c r="B143" s="133" t="str">
        <f>Inputs!B143</f>
        <v>N/A</v>
      </c>
      <c r="C143" s="133" t="str">
        <f>Inputs!C143</f>
        <v>Internal Labour</v>
      </c>
      <c r="D143" s="133">
        <f>Inputs!D143</f>
        <v>634999</v>
      </c>
      <c r="E143" s="133" t="str">
        <f>Inputs!E143</f>
        <v>Telecommunication Technician</v>
      </c>
      <c r="F143" s="290">
        <f>IF(Inputs!DT143=$F$1,Inputs!F143,
IF(Inputs!DT143='Key assumptions'!$E$118,Inputs!F143*'Key assumptions'!$H$118,Inputs!F143*'Key assumptions'!$H$119))</f>
        <v>188</v>
      </c>
      <c r="G143" s="290">
        <f>IF(Inputs!DT143=$F$1,Inputs!G143,Inputs!G143*'Key assumptions'!$H$118)</f>
        <v>82.350416050295848</v>
      </c>
      <c r="H143" s="281"/>
      <c r="I143" s="281"/>
      <c r="J143" s="281"/>
      <c r="K143" s="281"/>
      <c r="L143" s="281"/>
      <c r="M143" s="389" t="str">
        <f>Inputs!M143</f>
        <v>[C-i-C]</v>
      </c>
      <c r="N143" s="389" t="str">
        <f>Inputs!N143</f>
        <v>[C-i-C]</v>
      </c>
      <c r="O143" s="389" t="str">
        <f>Inputs!O143</f>
        <v>[C-i-C]</v>
      </c>
      <c r="P143" s="389" t="str">
        <f>Inputs!P143</f>
        <v>[C-i-C]</v>
      </c>
      <c r="Q143" s="389" t="str">
        <f>Inputs!Q143</f>
        <v>[C-i-C]</v>
      </c>
      <c r="R143" s="389" t="str">
        <f>Inputs!R143</f>
        <v>[C-i-C]</v>
      </c>
      <c r="S143" s="389" t="str">
        <f>Inputs!S143</f>
        <v>[C-i-C]</v>
      </c>
      <c r="T143" s="389" t="str">
        <f>Inputs!T143</f>
        <v>[C-i-C]</v>
      </c>
      <c r="U143" s="389" t="str">
        <f>Inputs!U143</f>
        <v>[C-i-C]</v>
      </c>
      <c r="V143" s="389" t="str">
        <f>Inputs!V143</f>
        <v>[C-i-C]</v>
      </c>
      <c r="W143" s="389" t="str">
        <f>Inputs!W143</f>
        <v>[C-i-C]</v>
      </c>
      <c r="X143" s="389" t="str">
        <f>Inputs!X143</f>
        <v>[C-i-C]</v>
      </c>
      <c r="Y143" s="389" t="str">
        <f>Inputs!Y143</f>
        <v>[C-i-C]</v>
      </c>
      <c r="Z143" s="389" t="str">
        <f>Inputs!Z143</f>
        <v>[C-i-C]</v>
      </c>
      <c r="AA143" s="389" t="str">
        <f>Inputs!AA143</f>
        <v>[C-i-C]</v>
      </c>
      <c r="AB143" s="389" t="str">
        <f>Inputs!AB143</f>
        <v>[C-i-C]</v>
      </c>
      <c r="AC143" s="389" t="str">
        <f>Inputs!AC143</f>
        <v>[C-i-C]</v>
      </c>
      <c r="AD143" s="389" t="str">
        <f>Inputs!AD143</f>
        <v>[C-i-C]</v>
      </c>
      <c r="AE143" s="389" t="str">
        <f>Inputs!AE143</f>
        <v>[C-i-C]</v>
      </c>
      <c r="AF143" s="389" t="str">
        <f>Inputs!AF143</f>
        <v>[C-i-C]</v>
      </c>
      <c r="AG143" s="389" t="str">
        <f>Inputs!AG143</f>
        <v>[C-i-C]</v>
      </c>
      <c r="AH143" s="389" t="str">
        <f>Inputs!AH143</f>
        <v>[C-i-C]</v>
      </c>
      <c r="AI143" s="254">
        <f>Inputs!AI143</f>
        <v>0.5</v>
      </c>
      <c r="AJ143" s="254">
        <f>Inputs!AJ143</f>
        <v>0.9</v>
      </c>
      <c r="AK143" s="254">
        <f>Inputs!AK143</f>
        <v>0.25</v>
      </c>
      <c r="AL143" s="254">
        <f>Inputs!AL143</f>
        <v>0.1</v>
      </c>
      <c r="AM143" s="254">
        <f>Inputs!AM143</f>
        <v>0.05</v>
      </c>
      <c r="AN143" s="254">
        <f>Inputs!AN143</f>
        <v>0.05</v>
      </c>
      <c r="AO143" s="254">
        <f>Inputs!AO143</f>
        <v>0.05</v>
      </c>
      <c r="AP143" s="254">
        <f>Inputs!AP143</f>
        <v>0.05</v>
      </c>
      <c r="AQ143" s="254">
        <f>Inputs!AQ143</f>
        <v>0.5</v>
      </c>
      <c r="AR143" s="254">
        <f>Inputs!AR143</f>
        <v>0.15</v>
      </c>
      <c r="AS143" s="254">
        <f>Inputs!AS143</f>
        <v>0.25</v>
      </c>
      <c r="AT143" s="254">
        <f>Inputs!AT143</f>
        <v>0</v>
      </c>
      <c r="AU143" s="254">
        <f>Inputs!AU143</f>
        <v>0</v>
      </c>
      <c r="AV143" s="254">
        <f>Inputs!AV143</f>
        <v>0</v>
      </c>
      <c r="AW143" s="254">
        <f>Inputs!AW143</f>
        <v>0</v>
      </c>
      <c r="AX143" s="254">
        <f>Inputs!AX143</f>
        <v>0</v>
      </c>
      <c r="AY143" s="254">
        <f>Inputs!AY143</f>
        <v>0</v>
      </c>
      <c r="AZ143" s="254">
        <f>Inputs!AZ143</f>
        <v>0</v>
      </c>
      <c r="BA143" s="254">
        <f>Inputs!BA143</f>
        <v>0</v>
      </c>
      <c r="BB143" s="254">
        <f>Inputs!BB143</f>
        <v>0</v>
      </c>
      <c r="BC143" s="254">
        <f>Inputs!BC143</f>
        <v>0</v>
      </c>
      <c r="BD143" s="254">
        <f>Inputs!BD143</f>
        <v>0</v>
      </c>
      <c r="BE143" s="254">
        <f>Inputs!BE143</f>
        <v>0</v>
      </c>
      <c r="BF143" s="254">
        <f>Inputs!BF143</f>
        <v>0</v>
      </c>
      <c r="BG143" s="254">
        <f>Inputs!BG143</f>
        <v>0</v>
      </c>
      <c r="BH143" s="254">
        <f>Inputs!BH143</f>
        <v>0</v>
      </c>
      <c r="BI143" s="254">
        <f>Inputs!BI143</f>
        <v>0</v>
      </c>
      <c r="BJ143" s="254">
        <f>Inputs!BJ143</f>
        <v>0</v>
      </c>
      <c r="BK143" s="254">
        <f>Inputs!BK143</f>
        <v>0</v>
      </c>
      <c r="BL143" s="254">
        <f>Inputs!BL143</f>
        <v>0</v>
      </c>
      <c r="BN143" s="255">
        <f>IF(OR($C143="Non-Labour",$C143="Labour-related"),IF(Inputs!$DT143=$F$1,Inputs!BN143,Inputs!BN143*'Key assumptions'!$H$118),$F143*N(H143)*avg_hrs)</f>
        <v>0</v>
      </c>
      <c r="BO143" s="255">
        <f>IF(OR($C143="Non-Labour",$C143="Labour-related"),IF(Inputs!$DT143=$F$1,Inputs!BO143,Inputs!BO143*'Key assumptions'!$H$118),$F143*N(I143)*avg_hrs)</f>
        <v>0</v>
      </c>
      <c r="BP143" s="255">
        <f>IF(OR($C143="Non-Labour",$C143="Labour-related"),IF(Inputs!$DT143=$F$1,Inputs!BP143,Inputs!BP143*'Key assumptions'!$H$118),$F143*N(J143)*avg_hrs)</f>
        <v>0</v>
      </c>
      <c r="BQ143" s="255">
        <f>IF(OR($C143="Non-Labour",$C143="Labour-related"),IF(Inputs!$DT143=$F$1,Inputs!BQ143,Inputs!BQ143*'Key assumptions'!$H$118),$F143*N(K143)*avg_hrs)</f>
        <v>0</v>
      </c>
      <c r="BR143" s="255">
        <f>IF(OR($C143="Non-Labour",$C143="Labour-related"),IF(Inputs!$DT143=$F$1,Inputs!BR143,Inputs!BR143*'Key assumptions'!$H$118),$F143*N(L143)*avg_hrs)</f>
        <v>0</v>
      </c>
      <c r="BS143" s="390" t="s">
        <v>411</v>
      </c>
      <c r="BT143" s="390" t="s">
        <v>411</v>
      </c>
      <c r="BU143" s="390" t="s">
        <v>411</v>
      </c>
      <c r="BV143" s="390" t="s">
        <v>411</v>
      </c>
      <c r="BW143" s="390" t="s">
        <v>411</v>
      </c>
      <c r="BX143" s="390" t="s">
        <v>411</v>
      </c>
      <c r="BY143" s="390" t="s">
        <v>411</v>
      </c>
      <c r="BZ143" s="390" t="s">
        <v>411</v>
      </c>
      <c r="CA143" s="390" t="s">
        <v>411</v>
      </c>
      <c r="CB143" s="390" t="s">
        <v>411</v>
      </c>
      <c r="CC143" s="390" t="s">
        <v>411</v>
      </c>
      <c r="CD143" s="390" t="s">
        <v>411</v>
      </c>
      <c r="CE143" s="390" t="s">
        <v>411</v>
      </c>
      <c r="CF143" s="390" t="s">
        <v>411</v>
      </c>
      <c r="CG143" s="390" t="s">
        <v>411</v>
      </c>
      <c r="CH143" s="390" t="s">
        <v>411</v>
      </c>
      <c r="CI143" s="390" t="s">
        <v>411</v>
      </c>
      <c r="CJ143" s="390" t="s">
        <v>411</v>
      </c>
      <c r="CK143" s="390" t="s">
        <v>411</v>
      </c>
      <c r="CL143" s="390" t="s">
        <v>411</v>
      </c>
      <c r="CM143" s="390" t="s">
        <v>411</v>
      </c>
      <c r="CN143" s="390" t="s">
        <v>411</v>
      </c>
      <c r="CO143" s="255">
        <f>IF(OR($C143="Non-Labour",$C143="Labour-related"),IF(Inputs!$DT143=$F$1,Inputs!CO143,Inputs!CO143*'Key assumptions'!$H$118),$F143*N(AI143)*avg_hrs)</f>
        <v>14100</v>
      </c>
      <c r="CP143" s="255">
        <f>IF(OR($C143="Non-Labour",$C143="Labour-related"),IF(Inputs!$DT143=$F$1,Inputs!CP143,Inputs!CP143*'Key assumptions'!$H$118),$F143*N(AJ143)*avg_hrs)</f>
        <v>25380.000000000004</v>
      </c>
      <c r="CQ143" s="255">
        <f>IF(OR($C143="Non-Labour",$C143="Labour-related"),IF(Inputs!$DT143=$F$1,Inputs!CQ143,Inputs!CQ143*'Key assumptions'!$H$118),$F143*N(AK143)*avg_hrs)</f>
        <v>7050</v>
      </c>
      <c r="CR143" s="255">
        <f>IF(OR($C143="Non-Labour",$C143="Labour-related"),IF(Inputs!$DT143=$F$1,Inputs!CR143,Inputs!CR143*'Key assumptions'!$H$118),$F143*N(AL143)*avg_hrs)</f>
        <v>2820</v>
      </c>
      <c r="CS143" s="255">
        <f>IF(OR($C143="Non-Labour",$C143="Labour-related"),IF(Inputs!$DT143=$F$1,Inputs!CS143,Inputs!CS143*'Key assumptions'!$H$118),$F143*N(AM143)*avg_hrs)</f>
        <v>1410</v>
      </c>
      <c r="CT143" s="255">
        <f>IF(OR($C143="Non-Labour",$C143="Labour-related"),IF(Inputs!$DT143=$F$1,Inputs!CT143,Inputs!CT143*'Key assumptions'!$H$118),$F143*N(AN143)*avg_hrs)</f>
        <v>1410</v>
      </c>
      <c r="CU143" s="255">
        <f>IF(OR($C143="Non-Labour",$C143="Labour-related"),IF(Inputs!$DT143=$F$1,Inputs!CU143,Inputs!CU143*'Key assumptions'!$H$118),$F143*N(AO143)*avg_hrs)</f>
        <v>1410</v>
      </c>
      <c r="CV143" s="255">
        <f>IF(OR($C143="Non-Labour",$C143="Labour-related"),IF(Inputs!$DT143=$F$1,Inputs!CV143,Inputs!CV143*'Key assumptions'!$H$118),$F143*N(AP143)*avg_hrs)</f>
        <v>1410</v>
      </c>
      <c r="CW143" s="255">
        <f>IF(OR($C143="Non-Labour",$C143="Labour-related"),IF(Inputs!$DT143=$F$1,Inputs!CW143,Inputs!CW143*'Key assumptions'!$H$118),$F143*N(AQ143)*avg_hrs)</f>
        <v>14100</v>
      </c>
      <c r="CX143" s="255">
        <f>IF(OR($C143="Non-Labour",$C143="Labour-related"),IF(Inputs!$DT143=$F$1,Inputs!CX143,Inputs!CX143*'Key assumptions'!$H$118),$F143*N(AR143)*avg_hrs)</f>
        <v>4230</v>
      </c>
      <c r="CY143" s="255">
        <f>IF(OR($C143="Non-Labour",$C143="Labour-related"),IF(Inputs!$DT143=$F$1,Inputs!CY143,Inputs!CY143*'Key assumptions'!$H$118),$F143*N(AS143)*avg_hrs)</f>
        <v>7050</v>
      </c>
      <c r="CZ143" s="255">
        <f>IF(OR($C143="Non-Labour",$C143="Labour-related"),IF(Inputs!$DT143=$F$1,Inputs!CZ143,Inputs!CZ143*'Key assumptions'!$H$118),$F143*N(AT143)*avg_hrs)</f>
        <v>0</v>
      </c>
      <c r="DA143" s="255">
        <f>IF(OR($C143="Non-Labour",$C143="Labour-related"),IF(Inputs!$DT143=$F$1,Inputs!DA143,Inputs!DA143*'Key assumptions'!$H$118),$F143*N(AU143)*avg_hrs)</f>
        <v>0</v>
      </c>
      <c r="DB143" s="255">
        <f>IF(OR($C143="Non-Labour",$C143="Labour-related"),IF(Inputs!$DT143=$F$1,Inputs!DB143,Inputs!DB143*'Key assumptions'!$H$118),$F143*N(AV143)*avg_hrs)</f>
        <v>0</v>
      </c>
      <c r="DC143" s="255">
        <f>IF(OR($C143="Non-Labour",$C143="Labour-related"),IF(Inputs!$DT143=$F$1,Inputs!DC143,Inputs!DC143*'Key assumptions'!$H$118),$F143*N(AW143)*avg_hrs)</f>
        <v>0</v>
      </c>
      <c r="DD143" s="255">
        <f>IF(OR($C143="Non-Labour",$C143="Labour-related"),IF(Inputs!$DT143=$F$1,Inputs!DD143,Inputs!DD143*'Key assumptions'!$H$118),$F143*N(AX143)*avg_hrs)</f>
        <v>0</v>
      </c>
      <c r="DE143" s="255">
        <f>IF(OR($C143="Non-Labour",$C143="Labour-related"),IF(Inputs!$DT143=$F$1,Inputs!DE143,Inputs!DE143*'Key assumptions'!$H$118),$F143*N(AY143)*avg_hrs)</f>
        <v>0</v>
      </c>
      <c r="DF143" s="255">
        <f>IF(OR($C143="Non-Labour",$C143="Labour-related"),IF(Inputs!$DT143=$F$1,Inputs!DF143,Inputs!DF143*'Key assumptions'!$H$118),$F143*N(AZ143)*avg_hrs)</f>
        <v>0</v>
      </c>
      <c r="DG143" s="255">
        <f>IF(OR($C143="Non-Labour",$C143="Labour-related"),IF(Inputs!$DT143=$F$1,Inputs!DG143,Inputs!DG143*'Key assumptions'!$H$118),$F143*N(BA143)*avg_hrs)</f>
        <v>0</v>
      </c>
      <c r="DH143" s="255">
        <f>IF(OR($C143="Non-Labour",$C143="Labour-related"),IF(Inputs!$DT143=$F$1,Inputs!DH143,Inputs!DH143*'Key assumptions'!$H$118),$F143*N(BB143)*avg_hrs)</f>
        <v>0</v>
      </c>
      <c r="DI143" s="255">
        <f>IF(OR($C143="Non-Labour",$C143="Labour-related"),IF(Inputs!$DT143=$F$1,Inputs!DI143,Inputs!DI143*'Key assumptions'!$H$118),$F143*N(BC143)*avg_hrs)</f>
        <v>0</v>
      </c>
      <c r="DJ143" s="255">
        <f>IF(OR($C143="Non-Labour",$C143="Labour-related"),IF(Inputs!$DT143=$F$1,Inputs!DJ143,Inputs!DJ143*'Key assumptions'!$H$118),$F143*N(BD143)*avg_hrs)</f>
        <v>0</v>
      </c>
      <c r="DK143" s="255">
        <f>IF(OR($C143="Non-Labour",$C143="Labour-related"),IF(Inputs!$DT143=$F$1,Inputs!DK143,Inputs!DK143*'Key assumptions'!$H$118),$F143*N(BE143)*avg_hrs)</f>
        <v>0</v>
      </c>
      <c r="DL143" s="255">
        <f>IF(OR($C143="Non-Labour",$C143="Labour-related"),IF(Inputs!$DT143=$F$1,Inputs!DL143,Inputs!DL143*'Key assumptions'!$H$118),$F143*N(BF143)*avg_hrs)</f>
        <v>0</v>
      </c>
      <c r="DM143" s="255">
        <f>IF(OR($C143="Non-Labour",$C143="Labour-related"),IF(Inputs!$DT143=$F$1,Inputs!DM143,Inputs!DM143*'Key assumptions'!$H$118),$F143*N(BG143)*avg_hrs)</f>
        <v>0</v>
      </c>
      <c r="DN143" s="255">
        <f>IF(OR($C143="Non-Labour",$C143="Labour-related"),IF(Inputs!$DT143=$F$1,Inputs!DN143,Inputs!DN143*'Key assumptions'!$H$118),$F143*N(BH143)*avg_hrs)</f>
        <v>0</v>
      </c>
      <c r="DO143" s="255">
        <f>IF(OR($C143="Non-Labour",$C143="Labour-related"),IF(Inputs!$DT143=$F$1,Inputs!DO143,Inputs!DO143*'Key assumptions'!$H$118),$F143*N(BI143)*avg_hrs)</f>
        <v>0</v>
      </c>
      <c r="DP143" s="255">
        <f>IF(OR($C143="Non-Labour",$C143="Labour-related"),IF(Inputs!$DT143=$F$1,Inputs!DP143,Inputs!DP143*'Key assumptions'!$H$118),$F143*N(BJ143)*avg_hrs)</f>
        <v>0</v>
      </c>
      <c r="DQ143" s="255">
        <f>IF(OR($C143="Non-Labour",$C143="Labour-related"),IF(Inputs!$DT143=$F$1,Inputs!DQ143,Inputs!DQ143*'Key assumptions'!$H$118),$F143*N(BK143)*avg_hrs)</f>
        <v>0</v>
      </c>
      <c r="DR143" s="255">
        <f>IF(OR($C143="Non-Labour",$C143="Labour-related"),IF(Inputs!$DT143=$F$1,Inputs!DR143,Inputs!DR143*'Key assumptions'!$H$118),$F143*N(BL143)*avg_hrs)</f>
        <v>0</v>
      </c>
      <c r="DT143" s="133" t="s">
        <v>213</v>
      </c>
      <c r="DU143" s="304"/>
      <c r="DV143" s="304"/>
      <c r="DW143" s="304"/>
      <c r="DX143" s="304"/>
      <c r="DY143" s="304"/>
      <c r="DZ143" s="304"/>
      <c r="EA143" s="255">
        <v>0</v>
      </c>
      <c r="EB143" s="255">
        <v>28200</v>
      </c>
      <c r="EC143" s="255">
        <v>52170</v>
      </c>
      <c r="ED143" s="255">
        <f t="shared" si="16"/>
        <v>28200</v>
      </c>
      <c r="EE143" s="255">
        <f t="shared" si="16"/>
        <v>0</v>
      </c>
      <c r="EF143" s="255">
        <f t="shared" si="17"/>
        <v>108570</v>
      </c>
    </row>
    <row r="144" spans="1:136" x14ac:dyDescent="0.4">
      <c r="A144" s="133" t="str">
        <f>Inputs!A144</f>
        <v>Construction Management</v>
      </c>
      <c r="B144" s="133" t="str">
        <f>Inputs!B144</f>
        <v>N/A</v>
      </c>
      <c r="C144" s="133" t="str">
        <f>Inputs!C144</f>
        <v>Internal Labour</v>
      </c>
      <c r="D144" s="133">
        <f>Inputs!D144</f>
        <v>634999</v>
      </c>
      <c r="E144" s="133" t="str">
        <f>Inputs!E144</f>
        <v>Substation Fitter</v>
      </c>
      <c r="F144" s="290">
        <f>IF(Inputs!DT144=$F$1,Inputs!F144,
IF(Inputs!DT144='Key assumptions'!$E$118,Inputs!F144*'Key assumptions'!$H$118,Inputs!F144*'Key assumptions'!$H$119))</f>
        <v>159.88</v>
      </c>
      <c r="G144" s="290">
        <f>IF(Inputs!DT144=$F$1,Inputs!G144,Inputs!G144*'Key assumptions'!$H$118)</f>
        <v>70.034384245562109</v>
      </c>
      <c r="H144" s="281"/>
      <c r="I144" s="281"/>
      <c r="J144" s="281"/>
      <c r="K144" s="281"/>
      <c r="L144" s="281"/>
      <c r="M144" s="389" t="str">
        <f>Inputs!M144</f>
        <v>[C-i-C]</v>
      </c>
      <c r="N144" s="389" t="str">
        <f>Inputs!N144</f>
        <v>[C-i-C]</v>
      </c>
      <c r="O144" s="389" t="str">
        <f>Inputs!O144</f>
        <v>[C-i-C]</v>
      </c>
      <c r="P144" s="389" t="str">
        <f>Inputs!P144</f>
        <v>[C-i-C]</v>
      </c>
      <c r="Q144" s="389" t="str">
        <f>Inputs!Q144</f>
        <v>[C-i-C]</v>
      </c>
      <c r="R144" s="389" t="str">
        <f>Inputs!R144</f>
        <v>[C-i-C]</v>
      </c>
      <c r="S144" s="389" t="str">
        <f>Inputs!S144</f>
        <v>[C-i-C]</v>
      </c>
      <c r="T144" s="389" t="str">
        <f>Inputs!T144</f>
        <v>[C-i-C]</v>
      </c>
      <c r="U144" s="389" t="str">
        <f>Inputs!U144</f>
        <v>[C-i-C]</v>
      </c>
      <c r="V144" s="389" t="str">
        <f>Inputs!V144</f>
        <v>[C-i-C]</v>
      </c>
      <c r="W144" s="389" t="str">
        <f>Inputs!W144</f>
        <v>[C-i-C]</v>
      </c>
      <c r="X144" s="389" t="str">
        <f>Inputs!X144</f>
        <v>[C-i-C]</v>
      </c>
      <c r="Y144" s="389" t="str">
        <f>Inputs!Y144</f>
        <v>[C-i-C]</v>
      </c>
      <c r="Z144" s="389" t="str">
        <f>Inputs!Z144</f>
        <v>[C-i-C]</v>
      </c>
      <c r="AA144" s="389" t="str">
        <f>Inputs!AA144</f>
        <v>[C-i-C]</v>
      </c>
      <c r="AB144" s="389" t="str">
        <f>Inputs!AB144</f>
        <v>[C-i-C]</v>
      </c>
      <c r="AC144" s="389" t="str">
        <f>Inputs!AC144</f>
        <v>[C-i-C]</v>
      </c>
      <c r="AD144" s="389" t="str">
        <f>Inputs!AD144</f>
        <v>[C-i-C]</v>
      </c>
      <c r="AE144" s="389" t="str">
        <f>Inputs!AE144</f>
        <v>[C-i-C]</v>
      </c>
      <c r="AF144" s="389" t="str">
        <f>Inputs!AF144</f>
        <v>[C-i-C]</v>
      </c>
      <c r="AG144" s="389" t="str">
        <f>Inputs!AG144</f>
        <v>[C-i-C]</v>
      </c>
      <c r="AH144" s="389" t="str">
        <f>Inputs!AH144</f>
        <v>[C-i-C]</v>
      </c>
      <c r="AI144" s="254">
        <f>Inputs!AI144</f>
        <v>0</v>
      </c>
      <c r="AJ144" s="254">
        <f>Inputs!AJ144</f>
        <v>0.2</v>
      </c>
      <c r="AK144" s="254">
        <f>Inputs!AK144</f>
        <v>0.8</v>
      </c>
      <c r="AL144" s="254">
        <f>Inputs!AL144</f>
        <v>1.2</v>
      </c>
      <c r="AM144" s="254">
        <f>Inputs!AM144</f>
        <v>0</v>
      </c>
      <c r="AN144" s="254">
        <f>Inputs!AN144</f>
        <v>0</v>
      </c>
      <c r="AO144" s="254">
        <f>Inputs!AO144</f>
        <v>0</v>
      </c>
      <c r="AP144" s="254">
        <f>Inputs!AP144</f>
        <v>0.8</v>
      </c>
      <c r="AQ144" s="254">
        <f>Inputs!AQ144</f>
        <v>0</v>
      </c>
      <c r="AR144" s="254">
        <f>Inputs!AR144</f>
        <v>1.6</v>
      </c>
      <c r="AS144" s="254">
        <f>Inputs!AS144</f>
        <v>0</v>
      </c>
      <c r="AT144" s="254">
        <f>Inputs!AT144</f>
        <v>0</v>
      </c>
      <c r="AU144" s="254">
        <f>Inputs!AU144</f>
        <v>0</v>
      </c>
      <c r="AV144" s="254">
        <f>Inputs!AV144</f>
        <v>1.2</v>
      </c>
      <c r="AW144" s="254">
        <f>Inputs!AW144</f>
        <v>0</v>
      </c>
      <c r="AX144" s="254">
        <f>Inputs!AX144</f>
        <v>0</v>
      </c>
      <c r="AY144" s="254">
        <f>Inputs!AY144</f>
        <v>0</v>
      </c>
      <c r="AZ144" s="254">
        <f>Inputs!AZ144</f>
        <v>0</v>
      </c>
      <c r="BA144" s="254">
        <f>Inputs!BA144</f>
        <v>0</v>
      </c>
      <c r="BB144" s="254">
        <f>Inputs!BB144</f>
        <v>0</v>
      </c>
      <c r="BC144" s="254">
        <f>Inputs!BC144</f>
        <v>0</v>
      </c>
      <c r="BD144" s="254">
        <f>Inputs!BD144</f>
        <v>0</v>
      </c>
      <c r="BE144" s="254">
        <f>Inputs!BE144</f>
        <v>0</v>
      </c>
      <c r="BF144" s="254">
        <f>Inputs!BF144</f>
        <v>0</v>
      </c>
      <c r="BG144" s="254">
        <f>Inputs!BG144</f>
        <v>0</v>
      </c>
      <c r="BH144" s="254">
        <f>Inputs!BH144</f>
        <v>0</v>
      </c>
      <c r="BI144" s="254">
        <f>Inputs!BI144</f>
        <v>0</v>
      </c>
      <c r="BJ144" s="254">
        <f>Inputs!BJ144</f>
        <v>0</v>
      </c>
      <c r="BK144" s="254">
        <f>Inputs!BK144</f>
        <v>0</v>
      </c>
      <c r="BL144" s="254">
        <f>Inputs!BL144</f>
        <v>0</v>
      </c>
      <c r="BN144" s="255">
        <f>IF(OR($C144="Non-Labour",$C144="Labour-related"),IF(Inputs!$DT144=$F$1,Inputs!BN144,Inputs!BN144*'Key assumptions'!$H$118),$F144*N(H144)*avg_hrs)</f>
        <v>0</v>
      </c>
      <c r="BO144" s="255">
        <f>IF(OR($C144="Non-Labour",$C144="Labour-related"),IF(Inputs!$DT144=$F$1,Inputs!BO144,Inputs!BO144*'Key assumptions'!$H$118),$F144*N(I144)*avg_hrs)</f>
        <v>0</v>
      </c>
      <c r="BP144" s="255">
        <f>IF(OR($C144="Non-Labour",$C144="Labour-related"),IF(Inputs!$DT144=$F$1,Inputs!BP144,Inputs!BP144*'Key assumptions'!$H$118),$F144*N(J144)*avg_hrs)</f>
        <v>0</v>
      </c>
      <c r="BQ144" s="255">
        <f>IF(OR($C144="Non-Labour",$C144="Labour-related"),IF(Inputs!$DT144=$F$1,Inputs!BQ144,Inputs!BQ144*'Key assumptions'!$H$118),$F144*N(K144)*avg_hrs)</f>
        <v>0</v>
      </c>
      <c r="BR144" s="255">
        <f>IF(OR($C144="Non-Labour",$C144="Labour-related"),IF(Inputs!$DT144=$F$1,Inputs!BR144,Inputs!BR144*'Key assumptions'!$H$118),$F144*N(L144)*avg_hrs)</f>
        <v>0</v>
      </c>
      <c r="BS144" s="390" t="s">
        <v>411</v>
      </c>
      <c r="BT144" s="390" t="s">
        <v>411</v>
      </c>
      <c r="BU144" s="390" t="s">
        <v>411</v>
      </c>
      <c r="BV144" s="390" t="s">
        <v>411</v>
      </c>
      <c r="BW144" s="390" t="s">
        <v>411</v>
      </c>
      <c r="BX144" s="390" t="s">
        <v>411</v>
      </c>
      <c r="BY144" s="390" t="s">
        <v>411</v>
      </c>
      <c r="BZ144" s="390" t="s">
        <v>411</v>
      </c>
      <c r="CA144" s="390" t="s">
        <v>411</v>
      </c>
      <c r="CB144" s="390" t="s">
        <v>411</v>
      </c>
      <c r="CC144" s="390" t="s">
        <v>411</v>
      </c>
      <c r="CD144" s="390" t="s">
        <v>411</v>
      </c>
      <c r="CE144" s="390" t="s">
        <v>411</v>
      </c>
      <c r="CF144" s="390" t="s">
        <v>411</v>
      </c>
      <c r="CG144" s="390" t="s">
        <v>411</v>
      </c>
      <c r="CH144" s="390" t="s">
        <v>411</v>
      </c>
      <c r="CI144" s="390" t="s">
        <v>411</v>
      </c>
      <c r="CJ144" s="390" t="s">
        <v>411</v>
      </c>
      <c r="CK144" s="390" t="s">
        <v>411</v>
      </c>
      <c r="CL144" s="390" t="s">
        <v>411</v>
      </c>
      <c r="CM144" s="390" t="s">
        <v>411</v>
      </c>
      <c r="CN144" s="390" t="s">
        <v>411</v>
      </c>
      <c r="CO144" s="255">
        <f>IF(OR($C144="Non-Labour",$C144="Labour-related"),IF(Inputs!$DT144=$F$1,Inputs!CO144,Inputs!CO144*'Key assumptions'!$H$118),$F144*N(AI144)*avg_hrs)</f>
        <v>0</v>
      </c>
      <c r="CP144" s="255">
        <f>IF(OR($C144="Non-Labour",$C144="Labour-related"),IF(Inputs!$DT144=$F$1,Inputs!CP144,Inputs!CP144*'Key assumptions'!$H$118),$F144*N(AJ144)*avg_hrs)</f>
        <v>4796.3999999999996</v>
      </c>
      <c r="CQ144" s="255">
        <f>IF(OR($C144="Non-Labour",$C144="Labour-related"),IF(Inputs!$DT144=$F$1,Inputs!CQ144,Inputs!CQ144*'Key assumptions'!$H$118),$F144*N(AK144)*avg_hrs)</f>
        <v>19185.599999999999</v>
      </c>
      <c r="CR144" s="255">
        <f>IF(OR($C144="Non-Labour",$C144="Labour-related"),IF(Inputs!$DT144=$F$1,Inputs!CR144,Inputs!CR144*'Key assumptions'!$H$118),$F144*N(AL144)*avg_hrs)</f>
        <v>28778.399999999998</v>
      </c>
      <c r="CS144" s="255">
        <f>IF(OR($C144="Non-Labour",$C144="Labour-related"),IF(Inputs!$DT144=$F$1,Inputs!CS144,Inputs!CS144*'Key assumptions'!$H$118),$F144*N(AM144)*avg_hrs)</f>
        <v>0</v>
      </c>
      <c r="CT144" s="255">
        <f>IF(OR($C144="Non-Labour",$C144="Labour-related"),IF(Inputs!$DT144=$F$1,Inputs!CT144,Inputs!CT144*'Key assumptions'!$H$118),$F144*N(AN144)*avg_hrs)</f>
        <v>0</v>
      </c>
      <c r="CU144" s="255">
        <f>IF(OR($C144="Non-Labour",$C144="Labour-related"),IF(Inputs!$DT144=$F$1,Inputs!CU144,Inputs!CU144*'Key assumptions'!$H$118),$F144*N(AO144)*avg_hrs)</f>
        <v>0</v>
      </c>
      <c r="CV144" s="255">
        <f>IF(OR($C144="Non-Labour",$C144="Labour-related"),IF(Inputs!$DT144=$F$1,Inputs!CV144,Inputs!CV144*'Key assumptions'!$H$118),$F144*N(AP144)*avg_hrs)</f>
        <v>19185.599999999999</v>
      </c>
      <c r="CW144" s="255">
        <f>IF(OR($C144="Non-Labour",$C144="Labour-related"),IF(Inputs!$DT144=$F$1,Inputs!CW144,Inputs!CW144*'Key assumptions'!$H$118),$F144*N(AQ144)*avg_hrs)</f>
        <v>0</v>
      </c>
      <c r="CX144" s="255">
        <f>IF(OR($C144="Non-Labour",$C144="Labour-related"),IF(Inputs!$DT144=$F$1,Inputs!CX144,Inputs!CX144*'Key assumptions'!$H$118),$F144*N(AR144)*avg_hrs)</f>
        <v>38371.199999999997</v>
      </c>
      <c r="CY144" s="255">
        <f>IF(OR($C144="Non-Labour",$C144="Labour-related"),IF(Inputs!$DT144=$F$1,Inputs!CY144,Inputs!CY144*'Key assumptions'!$H$118),$F144*N(AS144)*avg_hrs)</f>
        <v>0</v>
      </c>
      <c r="CZ144" s="255">
        <f>IF(OR($C144="Non-Labour",$C144="Labour-related"),IF(Inputs!$DT144=$F$1,Inputs!CZ144,Inputs!CZ144*'Key assumptions'!$H$118),$F144*N(AT144)*avg_hrs)</f>
        <v>0</v>
      </c>
      <c r="DA144" s="255">
        <f>IF(OR($C144="Non-Labour",$C144="Labour-related"),IF(Inputs!$DT144=$F$1,Inputs!DA144,Inputs!DA144*'Key assumptions'!$H$118),$F144*N(AU144)*avg_hrs)</f>
        <v>0</v>
      </c>
      <c r="DB144" s="255">
        <f>IF(OR($C144="Non-Labour",$C144="Labour-related"),IF(Inputs!$DT144=$F$1,Inputs!DB144,Inputs!DB144*'Key assumptions'!$H$118),$F144*N(AV144)*avg_hrs)</f>
        <v>28778.399999999998</v>
      </c>
      <c r="DC144" s="255">
        <f>IF(OR($C144="Non-Labour",$C144="Labour-related"),IF(Inputs!$DT144=$F$1,Inputs!DC144,Inputs!DC144*'Key assumptions'!$H$118),$F144*N(AW144)*avg_hrs)</f>
        <v>0</v>
      </c>
      <c r="DD144" s="255">
        <f>IF(OR($C144="Non-Labour",$C144="Labour-related"),IF(Inputs!$DT144=$F$1,Inputs!DD144,Inputs!DD144*'Key assumptions'!$H$118),$F144*N(AX144)*avg_hrs)</f>
        <v>0</v>
      </c>
      <c r="DE144" s="255">
        <f>IF(OR($C144="Non-Labour",$C144="Labour-related"),IF(Inputs!$DT144=$F$1,Inputs!DE144,Inputs!DE144*'Key assumptions'!$H$118),$F144*N(AY144)*avg_hrs)</f>
        <v>0</v>
      </c>
      <c r="DF144" s="255">
        <f>IF(OR($C144="Non-Labour",$C144="Labour-related"),IF(Inputs!$DT144=$F$1,Inputs!DF144,Inputs!DF144*'Key assumptions'!$H$118),$F144*N(AZ144)*avg_hrs)</f>
        <v>0</v>
      </c>
      <c r="DG144" s="255">
        <f>IF(OR($C144="Non-Labour",$C144="Labour-related"),IF(Inputs!$DT144=$F$1,Inputs!DG144,Inputs!DG144*'Key assumptions'!$H$118),$F144*N(BA144)*avg_hrs)</f>
        <v>0</v>
      </c>
      <c r="DH144" s="255">
        <f>IF(OR($C144="Non-Labour",$C144="Labour-related"),IF(Inputs!$DT144=$F$1,Inputs!DH144,Inputs!DH144*'Key assumptions'!$H$118),$F144*N(BB144)*avg_hrs)</f>
        <v>0</v>
      </c>
      <c r="DI144" s="255">
        <f>IF(OR($C144="Non-Labour",$C144="Labour-related"),IF(Inputs!$DT144=$F$1,Inputs!DI144,Inputs!DI144*'Key assumptions'!$H$118),$F144*N(BC144)*avg_hrs)</f>
        <v>0</v>
      </c>
      <c r="DJ144" s="255">
        <f>IF(OR($C144="Non-Labour",$C144="Labour-related"),IF(Inputs!$DT144=$F$1,Inputs!DJ144,Inputs!DJ144*'Key assumptions'!$H$118),$F144*N(BD144)*avg_hrs)</f>
        <v>0</v>
      </c>
      <c r="DK144" s="255">
        <f>IF(OR($C144="Non-Labour",$C144="Labour-related"),IF(Inputs!$DT144=$F$1,Inputs!DK144,Inputs!DK144*'Key assumptions'!$H$118),$F144*N(BE144)*avg_hrs)</f>
        <v>0</v>
      </c>
      <c r="DL144" s="255">
        <f>IF(OR($C144="Non-Labour",$C144="Labour-related"),IF(Inputs!$DT144=$F$1,Inputs!DL144,Inputs!DL144*'Key assumptions'!$H$118),$F144*N(BF144)*avg_hrs)</f>
        <v>0</v>
      </c>
      <c r="DM144" s="255">
        <f>IF(OR($C144="Non-Labour",$C144="Labour-related"),IF(Inputs!$DT144=$F$1,Inputs!DM144,Inputs!DM144*'Key assumptions'!$H$118),$F144*N(BG144)*avg_hrs)</f>
        <v>0</v>
      </c>
      <c r="DN144" s="255">
        <f>IF(OR($C144="Non-Labour",$C144="Labour-related"),IF(Inputs!$DT144=$F$1,Inputs!DN144,Inputs!DN144*'Key assumptions'!$H$118),$F144*N(BH144)*avg_hrs)</f>
        <v>0</v>
      </c>
      <c r="DO144" s="255">
        <f>IF(OR($C144="Non-Labour",$C144="Labour-related"),IF(Inputs!$DT144=$F$1,Inputs!DO144,Inputs!DO144*'Key assumptions'!$H$118),$F144*N(BI144)*avg_hrs)</f>
        <v>0</v>
      </c>
      <c r="DP144" s="255">
        <f>IF(OR($C144="Non-Labour",$C144="Labour-related"),IF(Inputs!$DT144=$F$1,Inputs!DP144,Inputs!DP144*'Key assumptions'!$H$118),$F144*N(BJ144)*avg_hrs)</f>
        <v>0</v>
      </c>
      <c r="DQ144" s="255">
        <f>IF(OR($C144="Non-Labour",$C144="Labour-related"),IF(Inputs!$DT144=$F$1,Inputs!DQ144,Inputs!DQ144*'Key assumptions'!$H$118),$F144*N(BK144)*avg_hrs)</f>
        <v>0</v>
      </c>
      <c r="DR144" s="255">
        <f>IF(OR($C144="Non-Labour",$C144="Labour-related"),IF(Inputs!$DT144=$F$1,Inputs!DR144,Inputs!DR144*'Key assumptions'!$H$118),$F144*N(BL144)*avg_hrs)</f>
        <v>0</v>
      </c>
      <c r="DT144" s="133" t="s">
        <v>213</v>
      </c>
      <c r="DU144" s="304"/>
      <c r="DV144" s="304"/>
      <c r="DW144" s="304"/>
      <c r="DX144" s="304"/>
      <c r="DY144" s="304"/>
      <c r="DZ144" s="304"/>
      <c r="EA144" s="255">
        <v>0</v>
      </c>
      <c r="EB144" s="255">
        <v>0</v>
      </c>
      <c r="EC144" s="255">
        <v>52760.399999999994</v>
      </c>
      <c r="ED144" s="255">
        <f t="shared" si="16"/>
        <v>86335.2</v>
      </c>
      <c r="EE144" s="255">
        <f t="shared" si="16"/>
        <v>0</v>
      </c>
      <c r="EF144" s="255">
        <f t="shared" si="17"/>
        <v>139095.59999999998</v>
      </c>
    </row>
    <row r="145" spans="1:136" x14ac:dyDescent="0.4">
      <c r="A145" s="133" t="str">
        <f>Inputs!A145</f>
        <v>Construction Management</v>
      </c>
      <c r="B145" s="133" t="str">
        <f>Inputs!B145</f>
        <v>N/A</v>
      </c>
      <c r="C145" s="133" t="str">
        <f>Inputs!C145</f>
        <v>Internal Labour</v>
      </c>
      <c r="D145" s="133">
        <f>Inputs!D145</f>
        <v>634999</v>
      </c>
      <c r="E145" s="133" t="str">
        <f>Inputs!E145</f>
        <v>Network Operations</v>
      </c>
      <c r="F145" s="290">
        <f>IF(Inputs!DT145=$F$1,Inputs!F145,
IF(Inputs!DT145='Key assumptions'!$E$118,Inputs!F145*'Key assumptions'!$H$118,Inputs!F145*'Key assumptions'!$H$119))</f>
        <v>244.97</v>
      </c>
      <c r="G145" s="290">
        <f>IF(Inputs!DT145=$F$1,Inputs!G145,Inputs!G145*'Key assumptions'!$H$118)</f>
        <v>107.29559911242602</v>
      </c>
      <c r="H145" s="281"/>
      <c r="I145" s="281"/>
      <c r="J145" s="281"/>
      <c r="K145" s="281"/>
      <c r="L145" s="281"/>
      <c r="M145" s="389" t="str">
        <f>Inputs!M145</f>
        <v>[C-i-C]</v>
      </c>
      <c r="N145" s="389" t="str">
        <f>Inputs!N145</f>
        <v>[C-i-C]</v>
      </c>
      <c r="O145" s="389" t="str">
        <f>Inputs!O145</f>
        <v>[C-i-C]</v>
      </c>
      <c r="P145" s="389" t="str">
        <f>Inputs!P145</f>
        <v>[C-i-C]</v>
      </c>
      <c r="Q145" s="389" t="str">
        <f>Inputs!Q145</f>
        <v>[C-i-C]</v>
      </c>
      <c r="R145" s="389" t="str">
        <f>Inputs!R145</f>
        <v>[C-i-C]</v>
      </c>
      <c r="S145" s="389" t="str">
        <f>Inputs!S145</f>
        <v>[C-i-C]</v>
      </c>
      <c r="T145" s="389" t="str">
        <f>Inputs!T145</f>
        <v>[C-i-C]</v>
      </c>
      <c r="U145" s="389" t="str">
        <f>Inputs!U145</f>
        <v>[C-i-C]</v>
      </c>
      <c r="V145" s="389" t="str">
        <f>Inputs!V145</f>
        <v>[C-i-C]</v>
      </c>
      <c r="W145" s="389" t="str">
        <f>Inputs!W145</f>
        <v>[C-i-C]</v>
      </c>
      <c r="X145" s="389" t="str">
        <f>Inputs!X145</f>
        <v>[C-i-C]</v>
      </c>
      <c r="Y145" s="389" t="str">
        <f>Inputs!Y145</f>
        <v>[C-i-C]</v>
      </c>
      <c r="Z145" s="389" t="str">
        <f>Inputs!Z145</f>
        <v>[C-i-C]</v>
      </c>
      <c r="AA145" s="389" t="str">
        <f>Inputs!AA145</f>
        <v>[C-i-C]</v>
      </c>
      <c r="AB145" s="389" t="str">
        <f>Inputs!AB145</f>
        <v>[C-i-C]</v>
      </c>
      <c r="AC145" s="389" t="str">
        <f>Inputs!AC145</f>
        <v>[C-i-C]</v>
      </c>
      <c r="AD145" s="389" t="str">
        <f>Inputs!AD145</f>
        <v>[C-i-C]</v>
      </c>
      <c r="AE145" s="389" t="str">
        <f>Inputs!AE145</f>
        <v>[C-i-C]</v>
      </c>
      <c r="AF145" s="389" t="str">
        <f>Inputs!AF145</f>
        <v>[C-i-C]</v>
      </c>
      <c r="AG145" s="389" t="str">
        <f>Inputs!AG145</f>
        <v>[C-i-C]</v>
      </c>
      <c r="AH145" s="389" t="str">
        <f>Inputs!AH145</f>
        <v>[C-i-C]</v>
      </c>
      <c r="AI145" s="254">
        <f>Inputs!AI145</f>
        <v>0.15</v>
      </c>
      <c r="AJ145" s="254">
        <f>Inputs!AJ145</f>
        <v>0.15</v>
      </c>
      <c r="AK145" s="254">
        <f>Inputs!AK145</f>
        <v>0.15</v>
      </c>
      <c r="AL145" s="254">
        <f>Inputs!AL145</f>
        <v>0.15</v>
      </c>
      <c r="AM145" s="254">
        <f>Inputs!AM145</f>
        <v>0.15</v>
      </c>
      <c r="AN145" s="254">
        <f>Inputs!AN145</f>
        <v>0.15</v>
      </c>
      <c r="AO145" s="254">
        <f>Inputs!AO145</f>
        <v>0.15</v>
      </c>
      <c r="AP145" s="254">
        <f>Inputs!AP145</f>
        <v>0.15</v>
      </c>
      <c r="AQ145" s="254">
        <f>Inputs!AQ145</f>
        <v>0.15</v>
      </c>
      <c r="AR145" s="254">
        <f>Inputs!AR145</f>
        <v>0.15</v>
      </c>
      <c r="AS145" s="254">
        <f>Inputs!AS145</f>
        <v>0.15</v>
      </c>
      <c r="AT145" s="254">
        <f>Inputs!AT145</f>
        <v>0.15</v>
      </c>
      <c r="AU145" s="254">
        <f>Inputs!AU145</f>
        <v>0.15</v>
      </c>
      <c r="AV145" s="254">
        <f>Inputs!AV145</f>
        <v>0.15</v>
      </c>
      <c r="AW145" s="254">
        <f>Inputs!AW145</f>
        <v>0.15</v>
      </c>
      <c r="AX145" s="254">
        <f>Inputs!AX145</f>
        <v>0</v>
      </c>
      <c r="AY145" s="254">
        <f>Inputs!AY145</f>
        <v>0</v>
      </c>
      <c r="AZ145" s="254">
        <f>Inputs!AZ145</f>
        <v>0</v>
      </c>
      <c r="BA145" s="254">
        <f>Inputs!BA145</f>
        <v>0</v>
      </c>
      <c r="BB145" s="254">
        <f>Inputs!BB145</f>
        <v>0</v>
      </c>
      <c r="BC145" s="254">
        <f>Inputs!BC145</f>
        <v>0</v>
      </c>
      <c r="BD145" s="254">
        <f>Inputs!BD145</f>
        <v>0</v>
      </c>
      <c r="BE145" s="254">
        <f>Inputs!BE145</f>
        <v>0</v>
      </c>
      <c r="BF145" s="254">
        <f>Inputs!BF145</f>
        <v>0</v>
      </c>
      <c r="BG145" s="254">
        <f>Inputs!BG145</f>
        <v>0</v>
      </c>
      <c r="BH145" s="254">
        <f>Inputs!BH145</f>
        <v>0</v>
      </c>
      <c r="BI145" s="254">
        <f>Inputs!BI145</f>
        <v>0</v>
      </c>
      <c r="BJ145" s="254">
        <f>Inputs!BJ145</f>
        <v>0</v>
      </c>
      <c r="BK145" s="254">
        <f>Inputs!BK145</f>
        <v>0</v>
      </c>
      <c r="BL145" s="254">
        <f>Inputs!BL145</f>
        <v>0</v>
      </c>
      <c r="BN145" s="255">
        <f>IF(OR($C145="Non-Labour",$C145="Labour-related"),IF(Inputs!$DT145=$F$1,Inputs!BN145,Inputs!BN145*'Key assumptions'!$H$118),$F145*N(H145)*avg_hrs)</f>
        <v>0</v>
      </c>
      <c r="BO145" s="255">
        <f>IF(OR($C145="Non-Labour",$C145="Labour-related"),IF(Inputs!$DT145=$F$1,Inputs!BO145,Inputs!BO145*'Key assumptions'!$H$118),$F145*N(I145)*avg_hrs)</f>
        <v>0</v>
      </c>
      <c r="BP145" s="255">
        <f>IF(OR($C145="Non-Labour",$C145="Labour-related"),IF(Inputs!$DT145=$F$1,Inputs!BP145,Inputs!BP145*'Key assumptions'!$H$118),$F145*N(J145)*avg_hrs)</f>
        <v>0</v>
      </c>
      <c r="BQ145" s="255">
        <f>IF(OR($C145="Non-Labour",$C145="Labour-related"),IF(Inputs!$DT145=$F$1,Inputs!BQ145,Inputs!BQ145*'Key assumptions'!$H$118),$F145*N(K145)*avg_hrs)</f>
        <v>0</v>
      </c>
      <c r="BR145" s="255">
        <f>IF(OR($C145="Non-Labour",$C145="Labour-related"),IF(Inputs!$DT145=$F$1,Inputs!BR145,Inputs!BR145*'Key assumptions'!$H$118),$F145*N(L145)*avg_hrs)</f>
        <v>0</v>
      </c>
      <c r="BS145" s="390" t="s">
        <v>411</v>
      </c>
      <c r="BT145" s="390" t="s">
        <v>411</v>
      </c>
      <c r="BU145" s="390" t="s">
        <v>411</v>
      </c>
      <c r="BV145" s="390" t="s">
        <v>411</v>
      </c>
      <c r="BW145" s="390" t="s">
        <v>411</v>
      </c>
      <c r="BX145" s="390" t="s">
        <v>411</v>
      </c>
      <c r="BY145" s="390" t="s">
        <v>411</v>
      </c>
      <c r="BZ145" s="390" t="s">
        <v>411</v>
      </c>
      <c r="CA145" s="390" t="s">
        <v>411</v>
      </c>
      <c r="CB145" s="390" t="s">
        <v>411</v>
      </c>
      <c r="CC145" s="390" t="s">
        <v>411</v>
      </c>
      <c r="CD145" s="390" t="s">
        <v>411</v>
      </c>
      <c r="CE145" s="390" t="s">
        <v>411</v>
      </c>
      <c r="CF145" s="390" t="s">
        <v>411</v>
      </c>
      <c r="CG145" s="390" t="s">
        <v>411</v>
      </c>
      <c r="CH145" s="390" t="s">
        <v>411</v>
      </c>
      <c r="CI145" s="390" t="s">
        <v>411</v>
      </c>
      <c r="CJ145" s="390" t="s">
        <v>411</v>
      </c>
      <c r="CK145" s="390" t="s">
        <v>411</v>
      </c>
      <c r="CL145" s="390" t="s">
        <v>411</v>
      </c>
      <c r="CM145" s="390" t="s">
        <v>411</v>
      </c>
      <c r="CN145" s="390" t="s">
        <v>411</v>
      </c>
      <c r="CO145" s="255">
        <f>IF(OR($C145="Non-Labour",$C145="Labour-related"),IF(Inputs!$DT145=$F$1,Inputs!CO145,Inputs!CO145*'Key assumptions'!$H$118),$F145*N(AI145)*avg_hrs)</f>
        <v>5511.8249999999998</v>
      </c>
      <c r="CP145" s="255">
        <f>IF(OR($C145="Non-Labour",$C145="Labour-related"),IF(Inputs!$DT145=$F$1,Inputs!CP145,Inputs!CP145*'Key assumptions'!$H$118),$F145*N(AJ145)*avg_hrs)</f>
        <v>5511.8249999999998</v>
      </c>
      <c r="CQ145" s="255">
        <f>IF(OR($C145="Non-Labour",$C145="Labour-related"),IF(Inputs!$DT145=$F$1,Inputs!CQ145,Inputs!CQ145*'Key assumptions'!$H$118),$F145*N(AK145)*avg_hrs)</f>
        <v>5511.8249999999998</v>
      </c>
      <c r="CR145" s="255">
        <f>IF(OR($C145="Non-Labour",$C145="Labour-related"),IF(Inputs!$DT145=$F$1,Inputs!CR145,Inputs!CR145*'Key assumptions'!$H$118),$F145*N(AL145)*avg_hrs)</f>
        <v>5511.8249999999998</v>
      </c>
      <c r="CS145" s="255">
        <f>IF(OR($C145="Non-Labour",$C145="Labour-related"),IF(Inputs!$DT145=$F$1,Inputs!CS145,Inputs!CS145*'Key assumptions'!$H$118),$F145*N(AM145)*avg_hrs)</f>
        <v>5511.8249999999998</v>
      </c>
      <c r="CT145" s="255">
        <f>IF(OR($C145="Non-Labour",$C145="Labour-related"),IF(Inputs!$DT145=$F$1,Inputs!CT145,Inputs!CT145*'Key assumptions'!$H$118),$F145*N(AN145)*avg_hrs)</f>
        <v>5511.8249999999998</v>
      </c>
      <c r="CU145" s="255">
        <f>IF(OR($C145="Non-Labour",$C145="Labour-related"),IF(Inputs!$DT145=$F$1,Inputs!CU145,Inputs!CU145*'Key assumptions'!$H$118),$F145*N(AO145)*avg_hrs)</f>
        <v>5511.8249999999998</v>
      </c>
      <c r="CV145" s="255">
        <f>IF(OR($C145="Non-Labour",$C145="Labour-related"),IF(Inputs!$DT145=$F$1,Inputs!CV145,Inputs!CV145*'Key assumptions'!$H$118),$F145*N(AP145)*avg_hrs)</f>
        <v>5511.8249999999998</v>
      </c>
      <c r="CW145" s="255">
        <f>IF(OR($C145="Non-Labour",$C145="Labour-related"),IF(Inputs!$DT145=$F$1,Inputs!CW145,Inputs!CW145*'Key assumptions'!$H$118),$F145*N(AQ145)*avg_hrs)</f>
        <v>5511.8249999999998</v>
      </c>
      <c r="CX145" s="255">
        <f>IF(OR($C145="Non-Labour",$C145="Labour-related"),IF(Inputs!$DT145=$F$1,Inputs!CX145,Inputs!CX145*'Key assumptions'!$H$118),$F145*N(AR145)*avg_hrs)</f>
        <v>5511.8249999999998</v>
      </c>
      <c r="CY145" s="255">
        <f>IF(OR($C145="Non-Labour",$C145="Labour-related"),IF(Inputs!$DT145=$F$1,Inputs!CY145,Inputs!CY145*'Key assumptions'!$H$118),$F145*N(AS145)*avg_hrs)</f>
        <v>5511.8249999999998</v>
      </c>
      <c r="CZ145" s="255">
        <f>IF(OR($C145="Non-Labour",$C145="Labour-related"),IF(Inputs!$DT145=$F$1,Inputs!CZ145,Inputs!CZ145*'Key assumptions'!$H$118),$F145*N(AT145)*avg_hrs)</f>
        <v>5511.8249999999998</v>
      </c>
      <c r="DA145" s="255">
        <f>IF(OR($C145="Non-Labour",$C145="Labour-related"),IF(Inputs!$DT145=$F$1,Inputs!DA145,Inputs!DA145*'Key assumptions'!$H$118),$F145*N(AU145)*avg_hrs)</f>
        <v>5511.8249999999998</v>
      </c>
      <c r="DB145" s="255">
        <f>IF(OR($C145="Non-Labour",$C145="Labour-related"),IF(Inputs!$DT145=$F$1,Inputs!DB145,Inputs!DB145*'Key assumptions'!$H$118),$F145*N(AV145)*avg_hrs)</f>
        <v>5511.8249999999998</v>
      </c>
      <c r="DC145" s="255">
        <f>IF(OR($C145="Non-Labour",$C145="Labour-related"),IF(Inputs!$DT145=$F$1,Inputs!DC145,Inputs!DC145*'Key assumptions'!$H$118),$F145*N(AW145)*avg_hrs)</f>
        <v>5511.8249999999998</v>
      </c>
      <c r="DD145" s="255">
        <f>IF(OR($C145="Non-Labour",$C145="Labour-related"),IF(Inputs!$DT145=$F$1,Inputs!DD145,Inputs!DD145*'Key assumptions'!$H$118),$F145*N(AX145)*avg_hrs)</f>
        <v>0</v>
      </c>
      <c r="DE145" s="255">
        <f>IF(OR($C145="Non-Labour",$C145="Labour-related"),IF(Inputs!$DT145=$F$1,Inputs!DE145,Inputs!DE145*'Key assumptions'!$H$118),$F145*N(AY145)*avg_hrs)</f>
        <v>0</v>
      </c>
      <c r="DF145" s="255">
        <f>IF(OR($C145="Non-Labour",$C145="Labour-related"),IF(Inputs!$DT145=$F$1,Inputs!DF145,Inputs!DF145*'Key assumptions'!$H$118),$F145*N(AZ145)*avg_hrs)</f>
        <v>0</v>
      </c>
      <c r="DG145" s="255">
        <f>IF(OR($C145="Non-Labour",$C145="Labour-related"),IF(Inputs!$DT145=$F$1,Inputs!DG145,Inputs!DG145*'Key assumptions'!$H$118),$F145*N(BA145)*avg_hrs)</f>
        <v>0</v>
      </c>
      <c r="DH145" s="255">
        <f>IF(OR($C145="Non-Labour",$C145="Labour-related"),IF(Inputs!$DT145=$F$1,Inputs!DH145,Inputs!DH145*'Key assumptions'!$H$118),$F145*N(BB145)*avg_hrs)</f>
        <v>0</v>
      </c>
      <c r="DI145" s="255">
        <f>IF(OR($C145="Non-Labour",$C145="Labour-related"),IF(Inputs!$DT145=$F$1,Inputs!DI145,Inputs!DI145*'Key assumptions'!$H$118),$F145*N(BC145)*avg_hrs)</f>
        <v>0</v>
      </c>
      <c r="DJ145" s="255">
        <f>IF(OR($C145="Non-Labour",$C145="Labour-related"),IF(Inputs!$DT145=$F$1,Inputs!DJ145,Inputs!DJ145*'Key assumptions'!$H$118),$F145*N(BD145)*avg_hrs)</f>
        <v>0</v>
      </c>
      <c r="DK145" s="255">
        <f>IF(OR($C145="Non-Labour",$C145="Labour-related"),IF(Inputs!$DT145=$F$1,Inputs!DK145,Inputs!DK145*'Key assumptions'!$H$118),$F145*N(BE145)*avg_hrs)</f>
        <v>0</v>
      </c>
      <c r="DL145" s="255">
        <f>IF(OR($C145="Non-Labour",$C145="Labour-related"),IF(Inputs!$DT145=$F$1,Inputs!DL145,Inputs!DL145*'Key assumptions'!$H$118),$F145*N(BF145)*avg_hrs)</f>
        <v>0</v>
      </c>
      <c r="DM145" s="255">
        <f>IF(OR($C145="Non-Labour",$C145="Labour-related"),IF(Inputs!$DT145=$F$1,Inputs!DM145,Inputs!DM145*'Key assumptions'!$H$118),$F145*N(BG145)*avg_hrs)</f>
        <v>0</v>
      </c>
      <c r="DN145" s="255">
        <f>IF(OR($C145="Non-Labour",$C145="Labour-related"),IF(Inputs!$DT145=$F$1,Inputs!DN145,Inputs!DN145*'Key assumptions'!$H$118),$F145*N(BH145)*avg_hrs)</f>
        <v>0</v>
      </c>
      <c r="DO145" s="255">
        <f>IF(OR($C145="Non-Labour",$C145="Labour-related"),IF(Inputs!$DT145=$F$1,Inputs!DO145,Inputs!DO145*'Key assumptions'!$H$118),$F145*N(BI145)*avg_hrs)</f>
        <v>0</v>
      </c>
      <c r="DP145" s="255">
        <f>IF(OR($C145="Non-Labour",$C145="Labour-related"),IF(Inputs!$DT145=$F$1,Inputs!DP145,Inputs!DP145*'Key assumptions'!$H$118),$F145*N(BJ145)*avg_hrs)</f>
        <v>0</v>
      </c>
      <c r="DQ145" s="255">
        <f>IF(OR($C145="Non-Labour",$C145="Labour-related"),IF(Inputs!$DT145=$F$1,Inputs!DQ145,Inputs!DQ145*'Key assumptions'!$H$118),$F145*N(BK145)*avg_hrs)</f>
        <v>0</v>
      </c>
      <c r="DR145" s="255">
        <f>IF(OR($C145="Non-Labour",$C145="Labour-related"),IF(Inputs!$DT145=$F$1,Inputs!DR145,Inputs!DR145*'Key assumptions'!$H$118),$F145*N(BL145)*avg_hrs)</f>
        <v>0</v>
      </c>
      <c r="DT145" s="133" t="s">
        <v>213</v>
      </c>
      <c r="DU145" s="304"/>
      <c r="DV145" s="304"/>
      <c r="DW145" s="304"/>
      <c r="DX145" s="304"/>
      <c r="DY145" s="304"/>
      <c r="DZ145" s="304"/>
      <c r="EA145" s="255">
        <v>0</v>
      </c>
      <c r="EB145" s="255">
        <v>0</v>
      </c>
      <c r="EC145" s="255">
        <v>44094.599999999991</v>
      </c>
      <c r="ED145" s="255">
        <f t="shared" si="16"/>
        <v>49606.424999999988</v>
      </c>
      <c r="EE145" s="255">
        <f t="shared" si="16"/>
        <v>0</v>
      </c>
      <c r="EF145" s="255">
        <f t="shared" si="17"/>
        <v>93701.02499999998</v>
      </c>
    </row>
    <row r="146" spans="1:136" x14ac:dyDescent="0.4">
      <c r="A146" s="133" t="str">
        <f>Inputs!A146</f>
        <v>Construction Management</v>
      </c>
      <c r="B146" s="133" t="str">
        <f>Inputs!B146</f>
        <v>N/A</v>
      </c>
      <c r="C146" s="133" t="str">
        <f>Inputs!C146</f>
        <v>Internal Labour</v>
      </c>
      <c r="D146" s="133">
        <f>Inputs!D146</f>
        <v>634999</v>
      </c>
      <c r="E146" s="133" t="str">
        <f>Inputs!E146</f>
        <v>SCADA Officer</v>
      </c>
      <c r="F146" s="290">
        <f>IF(Inputs!DT146=$F$1,Inputs!F146,
IF(Inputs!DT146='Key assumptions'!$E$118,Inputs!F146*'Key assumptions'!$H$118,Inputs!F146*'Key assumptions'!$H$119))</f>
        <v>203.73</v>
      </c>
      <c r="G146" s="290">
        <f>IF(Inputs!DT146=$F$1,Inputs!G146,Inputs!G146*'Key assumptions'!$H$118)</f>
        <v>89.239044008875723</v>
      </c>
      <c r="H146" s="281"/>
      <c r="I146" s="281"/>
      <c r="J146" s="281"/>
      <c r="K146" s="281"/>
      <c r="L146" s="281"/>
      <c r="M146" s="389" t="str">
        <f>Inputs!M146</f>
        <v>[C-i-C]</v>
      </c>
      <c r="N146" s="389" t="str">
        <f>Inputs!N146</f>
        <v>[C-i-C]</v>
      </c>
      <c r="O146" s="389" t="str">
        <f>Inputs!O146</f>
        <v>[C-i-C]</v>
      </c>
      <c r="P146" s="389" t="str">
        <f>Inputs!P146</f>
        <v>[C-i-C]</v>
      </c>
      <c r="Q146" s="389" t="str">
        <f>Inputs!Q146</f>
        <v>[C-i-C]</v>
      </c>
      <c r="R146" s="389" t="str">
        <f>Inputs!R146</f>
        <v>[C-i-C]</v>
      </c>
      <c r="S146" s="389" t="str">
        <f>Inputs!S146</f>
        <v>[C-i-C]</v>
      </c>
      <c r="T146" s="389" t="str">
        <f>Inputs!T146</f>
        <v>[C-i-C]</v>
      </c>
      <c r="U146" s="389" t="str">
        <f>Inputs!U146</f>
        <v>[C-i-C]</v>
      </c>
      <c r="V146" s="389" t="str">
        <f>Inputs!V146</f>
        <v>[C-i-C]</v>
      </c>
      <c r="W146" s="389" t="str">
        <f>Inputs!W146</f>
        <v>[C-i-C]</v>
      </c>
      <c r="X146" s="389" t="str">
        <f>Inputs!X146</f>
        <v>[C-i-C]</v>
      </c>
      <c r="Y146" s="389" t="str">
        <f>Inputs!Y146</f>
        <v>[C-i-C]</v>
      </c>
      <c r="Z146" s="389" t="str">
        <f>Inputs!Z146</f>
        <v>[C-i-C]</v>
      </c>
      <c r="AA146" s="389" t="str">
        <f>Inputs!AA146</f>
        <v>[C-i-C]</v>
      </c>
      <c r="AB146" s="389" t="str">
        <f>Inputs!AB146</f>
        <v>[C-i-C]</v>
      </c>
      <c r="AC146" s="389" t="str">
        <f>Inputs!AC146</f>
        <v>[C-i-C]</v>
      </c>
      <c r="AD146" s="389" t="str">
        <f>Inputs!AD146</f>
        <v>[C-i-C]</v>
      </c>
      <c r="AE146" s="389" t="str">
        <f>Inputs!AE146</f>
        <v>[C-i-C]</v>
      </c>
      <c r="AF146" s="389" t="str">
        <f>Inputs!AF146</f>
        <v>[C-i-C]</v>
      </c>
      <c r="AG146" s="389" t="str">
        <f>Inputs!AG146</f>
        <v>[C-i-C]</v>
      </c>
      <c r="AH146" s="389" t="str">
        <f>Inputs!AH146</f>
        <v>[C-i-C]</v>
      </c>
      <c r="AI146" s="254">
        <f>Inputs!AI146</f>
        <v>0</v>
      </c>
      <c r="AJ146" s="254">
        <f>Inputs!AJ146</f>
        <v>0</v>
      </c>
      <c r="AK146" s="254">
        <f>Inputs!AK146</f>
        <v>0</v>
      </c>
      <c r="AL146" s="254">
        <f>Inputs!AL146</f>
        <v>0.3</v>
      </c>
      <c r="AM146" s="254">
        <f>Inputs!AM146</f>
        <v>0.3</v>
      </c>
      <c r="AN146" s="254">
        <f>Inputs!AN146</f>
        <v>0.3</v>
      </c>
      <c r="AO146" s="254">
        <f>Inputs!AO146</f>
        <v>0.3</v>
      </c>
      <c r="AP146" s="254">
        <f>Inputs!AP146</f>
        <v>0.3</v>
      </c>
      <c r="AQ146" s="254">
        <f>Inputs!AQ146</f>
        <v>0.15</v>
      </c>
      <c r="AR146" s="254">
        <f>Inputs!AR146</f>
        <v>0.12857142857142856</v>
      </c>
      <c r="AS146" s="254">
        <f>Inputs!AS146</f>
        <v>0.15</v>
      </c>
      <c r="AT146" s="254">
        <f>Inputs!AT146</f>
        <v>0.15</v>
      </c>
      <c r="AU146" s="254">
        <f>Inputs!AU146</f>
        <v>0.15</v>
      </c>
      <c r="AV146" s="254">
        <f>Inputs!AV146</f>
        <v>0.15</v>
      </c>
      <c r="AW146" s="254">
        <f>Inputs!AW146</f>
        <v>0.15</v>
      </c>
      <c r="AX146" s="254">
        <f>Inputs!AX146</f>
        <v>0</v>
      </c>
      <c r="AY146" s="254">
        <f>Inputs!AY146</f>
        <v>0</v>
      </c>
      <c r="AZ146" s="254">
        <f>Inputs!AZ146</f>
        <v>0</v>
      </c>
      <c r="BA146" s="254">
        <f>Inputs!BA146</f>
        <v>0</v>
      </c>
      <c r="BB146" s="254">
        <f>Inputs!BB146</f>
        <v>0</v>
      </c>
      <c r="BC146" s="254">
        <f>Inputs!BC146</f>
        <v>0</v>
      </c>
      <c r="BD146" s="254">
        <f>Inputs!BD146</f>
        <v>0</v>
      </c>
      <c r="BE146" s="254">
        <f>Inputs!BE146</f>
        <v>0</v>
      </c>
      <c r="BF146" s="254">
        <f>Inputs!BF146</f>
        <v>0</v>
      </c>
      <c r="BG146" s="254">
        <f>Inputs!BG146</f>
        <v>0</v>
      </c>
      <c r="BH146" s="254">
        <f>Inputs!BH146</f>
        <v>0</v>
      </c>
      <c r="BI146" s="254">
        <f>Inputs!BI146</f>
        <v>0</v>
      </c>
      <c r="BJ146" s="254">
        <f>Inputs!BJ146</f>
        <v>0</v>
      </c>
      <c r="BK146" s="254">
        <f>Inputs!BK146</f>
        <v>0</v>
      </c>
      <c r="BL146" s="254">
        <f>Inputs!BL146</f>
        <v>0</v>
      </c>
      <c r="BN146" s="255">
        <f>IF(OR($C146="Non-Labour",$C146="Labour-related"),IF(Inputs!$DT146=$F$1,Inputs!BN146,Inputs!BN146*'Key assumptions'!$H$118),$F146*N(H146)*avg_hrs)</f>
        <v>0</v>
      </c>
      <c r="BO146" s="255">
        <f>IF(OR($C146="Non-Labour",$C146="Labour-related"),IF(Inputs!$DT146=$F$1,Inputs!BO146,Inputs!BO146*'Key assumptions'!$H$118),$F146*N(I146)*avg_hrs)</f>
        <v>0</v>
      </c>
      <c r="BP146" s="255">
        <f>IF(OR($C146="Non-Labour",$C146="Labour-related"),IF(Inputs!$DT146=$F$1,Inputs!BP146,Inputs!BP146*'Key assumptions'!$H$118),$F146*N(J146)*avg_hrs)</f>
        <v>0</v>
      </c>
      <c r="BQ146" s="255">
        <f>IF(OR($C146="Non-Labour",$C146="Labour-related"),IF(Inputs!$DT146=$F$1,Inputs!BQ146,Inputs!BQ146*'Key assumptions'!$H$118),$F146*N(K146)*avg_hrs)</f>
        <v>0</v>
      </c>
      <c r="BR146" s="255">
        <f>IF(OR($C146="Non-Labour",$C146="Labour-related"),IF(Inputs!$DT146=$F$1,Inputs!BR146,Inputs!BR146*'Key assumptions'!$H$118),$F146*N(L146)*avg_hrs)</f>
        <v>0</v>
      </c>
      <c r="BS146" s="390" t="s">
        <v>411</v>
      </c>
      <c r="BT146" s="390" t="s">
        <v>411</v>
      </c>
      <c r="BU146" s="390" t="s">
        <v>411</v>
      </c>
      <c r="BV146" s="390" t="s">
        <v>411</v>
      </c>
      <c r="BW146" s="390" t="s">
        <v>411</v>
      </c>
      <c r="BX146" s="390" t="s">
        <v>411</v>
      </c>
      <c r="BY146" s="390" t="s">
        <v>411</v>
      </c>
      <c r="BZ146" s="390" t="s">
        <v>411</v>
      </c>
      <c r="CA146" s="390" t="s">
        <v>411</v>
      </c>
      <c r="CB146" s="390" t="s">
        <v>411</v>
      </c>
      <c r="CC146" s="390" t="s">
        <v>411</v>
      </c>
      <c r="CD146" s="390" t="s">
        <v>411</v>
      </c>
      <c r="CE146" s="390" t="s">
        <v>411</v>
      </c>
      <c r="CF146" s="390" t="s">
        <v>411</v>
      </c>
      <c r="CG146" s="390" t="s">
        <v>411</v>
      </c>
      <c r="CH146" s="390" t="s">
        <v>411</v>
      </c>
      <c r="CI146" s="390" t="s">
        <v>411</v>
      </c>
      <c r="CJ146" s="390" t="s">
        <v>411</v>
      </c>
      <c r="CK146" s="390" t="s">
        <v>411</v>
      </c>
      <c r="CL146" s="390" t="s">
        <v>411</v>
      </c>
      <c r="CM146" s="390" t="s">
        <v>411</v>
      </c>
      <c r="CN146" s="390" t="s">
        <v>411</v>
      </c>
      <c r="CO146" s="255">
        <f>IF(OR($C146="Non-Labour",$C146="Labour-related"),IF(Inputs!$DT146=$F$1,Inputs!CO146,Inputs!CO146*'Key assumptions'!$H$118),$F146*N(AI146)*avg_hrs)</f>
        <v>0</v>
      </c>
      <c r="CP146" s="255">
        <f>IF(OR($C146="Non-Labour",$C146="Labour-related"),IF(Inputs!$DT146=$F$1,Inputs!CP146,Inputs!CP146*'Key assumptions'!$H$118),$F146*N(AJ146)*avg_hrs)</f>
        <v>0</v>
      </c>
      <c r="CQ146" s="255">
        <f>IF(OR($C146="Non-Labour",$C146="Labour-related"),IF(Inputs!$DT146=$F$1,Inputs!CQ146,Inputs!CQ146*'Key assumptions'!$H$118),$F146*N(AK146)*avg_hrs)</f>
        <v>0</v>
      </c>
      <c r="CR146" s="255">
        <f>IF(OR($C146="Non-Labour",$C146="Labour-related"),IF(Inputs!$DT146=$F$1,Inputs!CR146,Inputs!CR146*'Key assumptions'!$H$118),$F146*N(AL146)*avg_hrs)</f>
        <v>9167.8499999999985</v>
      </c>
      <c r="CS146" s="255">
        <f>IF(OR($C146="Non-Labour",$C146="Labour-related"),IF(Inputs!$DT146=$F$1,Inputs!CS146,Inputs!CS146*'Key assumptions'!$H$118),$F146*N(AM146)*avg_hrs)</f>
        <v>9167.8499999999985</v>
      </c>
      <c r="CT146" s="255">
        <f>IF(OR($C146="Non-Labour",$C146="Labour-related"),IF(Inputs!$DT146=$F$1,Inputs!CT146,Inputs!CT146*'Key assumptions'!$H$118),$F146*N(AN146)*avg_hrs)</f>
        <v>9167.8499999999985</v>
      </c>
      <c r="CU146" s="255">
        <f>IF(OR($C146="Non-Labour",$C146="Labour-related"),IF(Inputs!$DT146=$F$1,Inputs!CU146,Inputs!CU146*'Key assumptions'!$H$118),$F146*N(AO146)*avg_hrs)</f>
        <v>9167.8499999999985</v>
      </c>
      <c r="CV146" s="255">
        <f>IF(OR($C146="Non-Labour",$C146="Labour-related"),IF(Inputs!$DT146=$F$1,Inputs!CV146,Inputs!CV146*'Key assumptions'!$H$118),$F146*N(AP146)*avg_hrs)</f>
        <v>9167.8499999999985</v>
      </c>
      <c r="CW146" s="255">
        <f>IF(OR($C146="Non-Labour",$C146="Labour-related"),IF(Inputs!$DT146=$F$1,Inputs!CW146,Inputs!CW146*'Key assumptions'!$H$118),$F146*N(AQ146)*avg_hrs)</f>
        <v>4583.9249999999993</v>
      </c>
      <c r="CX146" s="255">
        <f>IF(OR($C146="Non-Labour",$C146="Labour-related"),IF(Inputs!$DT146=$F$1,Inputs!CX146,Inputs!CX146*'Key assumptions'!$H$118),$F146*N(AR146)*avg_hrs)</f>
        <v>3929.0785714285712</v>
      </c>
      <c r="CY146" s="255">
        <f>IF(OR($C146="Non-Labour",$C146="Labour-related"),IF(Inputs!$DT146=$F$1,Inputs!CY146,Inputs!CY146*'Key assumptions'!$H$118),$F146*N(AS146)*avg_hrs)</f>
        <v>4583.9249999999993</v>
      </c>
      <c r="CZ146" s="255">
        <f>IF(OR($C146="Non-Labour",$C146="Labour-related"),IF(Inputs!$DT146=$F$1,Inputs!CZ146,Inputs!CZ146*'Key assumptions'!$H$118),$F146*N(AT146)*avg_hrs)</f>
        <v>4583.9249999999993</v>
      </c>
      <c r="DA146" s="255">
        <f>IF(OR($C146="Non-Labour",$C146="Labour-related"),IF(Inputs!$DT146=$F$1,Inputs!DA146,Inputs!DA146*'Key assumptions'!$H$118),$F146*N(AU146)*avg_hrs)</f>
        <v>4583.9249999999993</v>
      </c>
      <c r="DB146" s="255">
        <f>IF(OR($C146="Non-Labour",$C146="Labour-related"),IF(Inputs!$DT146=$F$1,Inputs!DB146,Inputs!DB146*'Key assumptions'!$H$118),$F146*N(AV146)*avg_hrs)</f>
        <v>4583.9249999999993</v>
      </c>
      <c r="DC146" s="255">
        <f>IF(OR($C146="Non-Labour",$C146="Labour-related"),IF(Inputs!$DT146=$F$1,Inputs!DC146,Inputs!DC146*'Key assumptions'!$H$118),$F146*N(AW146)*avg_hrs)</f>
        <v>4583.9249999999993</v>
      </c>
      <c r="DD146" s="255">
        <f>IF(OR($C146="Non-Labour",$C146="Labour-related"),IF(Inputs!$DT146=$F$1,Inputs!DD146,Inputs!DD146*'Key assumptions'!$H$118),$F146*N(AX146)*avg_hrs)</f>
        <v>0</v>
      </c>
      <c r="DE146" s="255">
        <f>IF(OR($C146="Non-Labour",$C146="Labour-related"),IF(Inputs!$DT146=$F$1,Inputs!DE146,Inputs!DE146*'Key assumptions'!$H$118),$F146*N(AY146)*avg_hrs)</f>
        <v>0</v>
      </c>
      <c r="DF146" s="255">
        <f>IF(OR($C146="Non-Labour",$C146="Labour-related"),IF(Inputs!$DT146=$F$1,Inputs!DF146,Inputs!DF146*'Key assumptions'!$H$118),$F146*N(AZ146)*avg_hrs)</f>
        <v>0</v>
      </c>
      <c r="DG146" s="255">
        <f>IF(OR($C146="Non-Labour",$C146="Labour-related"),IF(Inputs!$DT146=$F$1,Inputs!DG146,Inputs!DG146*'Key assumptions'!$H$118),$F146*N(BA146)*avg_hrs)</f>
        <v>0</v>
      </c>
      <c r="DH146" s="255">
        <f>IF(OR($C146="Non-Labour",$C146="Labour-related"),IF(Inputs!$DT146=$F$1,Inputs!DH146,Inputs!DH146*'Key assumptions'!$H$118),$F146*N(BB146)*avg_hrs)</f>
        <v>0</v>
      </c>
      <c r="DI146" s="255">
        <f>IF(OR($C146="Non-Labour",$C146="Labour-related"),IF(Inputs!$DT146=$F$1,Inputs!DI146,Inputs!DI146*'Key assumptions'!$H$118),$F146*N(BC146)*avg_hrs)</f>
        <v>0</v>
      </c>
      <c r="DJ146" s="255">
        <f>IF(OR($C146="Non-Labour",$C146="Labour-related"),IF(Inputs!$DT146=$F$1,Inputs!DJ146,Inputs!DJ146*'Key assumptions'!$H$118),$F146*N(BD146)*avg_hrs)</f>
        <v>0</v>
      </c>
      <c r="DK146" s="255">
        <f>IF(OR($C146="Non-Labour",$C146="Labour-related"),IF(Inputs!$DT146=$F$1,Inputs!DK146,Inputs!DK146*'Key assumptions'!$H$118),$F146*N(BE146)*avg_hrs)</f>
        <v>0</v>
      </c>
      <c r="DL146" s="255">
        <f>IF(OR($C146="Non-Labour",$C146="Labour-related"),IF(Inputs!$DT146=$F$1,Inputs!DL146,Inputs!DL146*'Key assumptions'!$H$118),$F146*N(BF146)*avg_hrs)</f>
        <v>0</v>
      </c>
      <c r="DM146" s="255">
        <f>IF(OR($C146="Non-Labour",$C146="Labour-related"),IF(Inputs!$DT146=$F$1,Inputs!DM146,Inputs!DM146*'Key assumptions'!$H$118),$F146*N(BG146)*avg_hrs)</f>
        <v>0</v>
      </c>
      <c r="DN146" s="255">
        <f>IF(OR($C146="Non-Labour",$C146="Labour-related"),IF(Inputs!$DT146=$F$1,Inputs!DN146,Inputs!DN146*'Key assumptions'!$H$118),$F146*N(BH146)*avg_hrs)</f>
        <v>0</v>
      </c>
      <c r="DO146" s="255">
        <f>IF(OR($C146="Non-Labour",$C146="Labour-related"),IF(Inputs!$DT146=$F$1,Inputs!DO146,Inputs!DO146*'Key assumptions'!$H$118),$F146*N(BI146)*avg_hrs)</f>
        <v>0</v>
      </c>
      <c r="DP146" s="255">
        <f>IF(OR($C146="Non-Labour",$C146="Labour-related"),IF(Inputs!$DT146=$F$1,Inputs!DP146,Inputs!DP146*'Key assumptions'!$H$118),$F146*N(BJ146)*avg_hrs)</f>
        <v>0</v>
      </c>
      <c r="DQ146" s="255">
        <f>IF(OR($C146="Non-Labour",$C146="Labour-related"),IF(Inputs!$DT146=$F$1,Inputs!DQ146,Inputs!DQ146*'Key assumptions'!$H$118),$F146*N(BK146)*avg_hrs)</f>
        <v>0</v>
      </c>
      <c r="DR146" s="255">
        <f>IF(OR($C146="Non-Labour",$C146="Labour-related"),IF(Inputs!$DT146=$F$1,Inputs!DR146,Inputs!DR146*'Key assumptions'!$H$118),$F146*N(BL146)*avg_hrs)</f>
        <v>0</v>
      </c>
      <c r="DT146" s="133" t="s">
        <v>213</v>
      </c>
      <c r="DU146" s="304"/>
      <c r="DV146" s="304"/>
      <c r="DW146" s="304"/>
      <c r="DX146" s="304"/>
      <c r="DY146" s="304"/>
      <c r="DZ146" s="304"/>
      <c r="EA146" s="255">
        <v>0</v>
      </c>
      <c r="EB146" s="255">
        <v>0</v>
      </c>
      <c r="EC146" s="255">
        <v>27503.549999999996</v>
      </c>
      <c r="ED146" s="255">
        <f t="shared" si="16"/>
        <v>49768.328571428574</v>
      </c>
      <c r="EE146" s="255">
        <f t="shared" si="16"/>
        <v>0</v>
      </c>
      <c r="EF146" s="255">
        <f t="shared" si="17"/>
        <v>77271.878571428562</v>
      </c>
    </row>
    <row r="147" spans="1:136" x14ac:dyDescent="0.4">
      <c r="A147" s="133" t="str">
        <f>Inputs!A147</f>
        <v>Project Development</v>
      </c>
      <c r="B147" s="133" t="str">
        <f>Inputs!B147</f>
        <v>N/A</v>
      </c>
      <c r="C147" s="133" t="str">
        <f>Inputs!C147</f>
        <v>Internal Labour</v>
      </c>
      <c r="D147" s="133">
        <f>Inputs!D147</f>
        <v>634999</v>
      </c>
      <c r="E147" s="133" t="str">
        <f>Inputs!E147</f>
        <v>Senior Design TL</v>
      </c>
      <c r="F147" s="290">
        <f>IF(Inputs!DT147=$F$1,Inputs!F147,
IF(Inputs!DT147='Key assumptions'!$E$118,Inputs!F147*'Key assumptions'!$H$118,Inputs!F147*'Key assumptions'!$H$119))</f>
        <v>269.89999999999998</v>
      </c>
      <c r="G147" s="290">
        <f>IF(Inputs!DT147=$F$1,Inputs!G147,Inputs!G147*'Key assumptions'!$H$118)</f>
        <v>120.6</v>
      </c>
      <c r="H147" s="281"/>
      <c r="I147" s="281"/>
      <c r="J147" s="281"/>
      <c r="K147" s="281"/>
      <c r="L147" s="281"/>
      <c r="M147" s="389" t="str">
        <f>Inputs!M147</f>
        <v>[C-i-C]</v>
      </c>
      <c r="N147" s="389" t="str">
        <f>Inputs!N147</f>
        <v>[C-i-C]</v>
      </c>
      <c r="O147" s="389" t="str">
        <f>Inputs!O147</f>
        <v>[C-i-C]</v>
      </c>
      <c r="P147" s="389" t="str">
        <f>Inputs!P147</f>
        <v>[C-i-C]</v>
      </c>
      <c r="Q147" s="389" t="str">
        <f>Inputs!Q147</f>
        <v>[C-i-C]</v>
      </c>
      <c r="R147" s="389" t="str">
        <f>Inputs!R147</f>
        <v>[C-i-C]</v>
      </c>
      <c r="S147" s="389" t="str">
        <f>Inputs!S147</f>
        <v>[C-i-C]</v>
      </c>
      <c r="T147" s="389" t="str">
        <f>Inputs!T147</f>
        <v>[C-i-C]</v>
      </c>
      <c r="U147" s="389" t="str">
        <f>Inputs!U147</f>
        <v>[C-i-C]</v>
      </c>
      <c r="V147" s="389" t="str">
        <f>Inputs!V147</f>
        <v>[C-i-C]</v>
      </c>
      <c r="W147" s="389" t="str">
        <f>Inputs!W147</f>
        <v>[C-i-C]</v>
      </c>
      <c r="X147" s="389" t="str">
        <f>Inputs!X147</f>
        <v>[C-i-C]</v>
      </c>
      <c r="Y147" s="389" t="str">
        <f>Inputs!Y147</f>
        <v>[C-i-C]</v>
      </c>
      <c r="Z147" s="389" t="str">
        <f>Inputs!Z147</f>
        <v>[C-i-C]</v>
      </c>
      <c r="AA147" s="389" t="str">
        <f>Inputs!AA147</f>
        <v>[C-i-C]</v>
      </c>
      <c r="AB147" s="389" t="str">
        <f>Inputs!AB147</f>
        <v>[C-i-C]</v>
      </c>
      <c r="AC147" s="389" t="str">
        <f>Inputs!AC147</f>
        <v>[C-i-C]</v>
      </c>
      <c r="AD147" s="389" t="str">
        <f>Inputs!AD147</f>
        <v>[C-i-C]</v>
      </c>
      <c r="AE147" s="389" t="str">
        <f>Inputs!AE147</f>
        <v>[C-i-C]</v>
      </c>
      <c r="AF147" s="389" t="str">
        <f>Inputs!AF147</f>
        <v>[C-i-C]</v>
      </c>
      <c r="AG147" s="389" t="str">
        <f>Inputs!AG147</f>
        <v>[C-i-C]</v>
      </c>
      <c r="AH147" s="389" t="str">
        <f>Inputs!AH147</f>
        <v>[C-i-C]</v>
      </c>
      <c r="AI147" s="254">
        <f>Inputs!AI147</f>
        <v>0.2</v>
      </c>
      <c r="AJ147" s="254">
        <f>Inputs!AJ147</f>
        <v>0.2</v>
      </c>
      <c r="AK147" s="254">
        <f>Inputs!AK147</f>
        <v>0.2</v>
      </c>
      <c r="AL147" s="254">
        <f>Inputs!AL147</f>
        <v>0.2</v>
      </c>
      <c r="AM147" s="254">
        <f>Inputs!AM147</f>
        <v>0</v>
      </c>
      <c r="AN147" s="254">
        <f>Inputs!AN147</f>
        <v>0</v>
      </c>
      <c r="AO147" s="254">
        <f>Inputs!AO147</f>
        <v>0</v>
      </c>
      <c r="AP147" s="254">
        <f>Inputs!AP147</f>
        <v>0</v>
      </c>
      <c r="AQ147" s="254">
        <f>Inputs!AQ147</f>
        <v>0</v>
      </c>
      <c r="AR147" s="254">
        <f>Inputs!AR147</f>
        <v>0</v>
      </c>
      <c r="AS147" s="254">
        <f>Inputs!AS147</f>
        <v>0</v>
      </c>
      <c r="AT147" s="254">
        <f>Inputs!AT147</f>
        <v>0</v>
      </c>
      <c r="AU147" s="254">
        <f>Inputs!AU147</f>
        <v>0</v>
      </c>
      <c r="AV147" s="254">
        <f>Inputs!AV147</f>
        <v>0</v>
      </c>
      <c r="AW147" s="254">
        <f>Inputs!AW147</f>
        <v>0</v>
      </c>
      <c r="AX147" s="254">
        <f>Inputs!AX147</f>
        <v>0</v>
      </c>
      <c r="AY147" s="254">
        <f>Inputs!AY147</f>
        <v>0</v>
      </c>
      <c r="AZ147" s="254">
        <f>Inputs!AZ147</f>
        <v>0</v>
      </c>
      <c r="BA147" s="254">
        <f>Inputs!BA147</f>
        <v>0</v>
      </c>
      <c r="BB147" s="254">
        <f>Inputs!BB147</f>
        <v>0</v>
      </c>
      <c r="BC147" s="254">
        <f>Inputs!BC147</f>
        <v>0</v>
      </c>
      <c r="BD147" s="254">
        <f>Inputs!BD147</f>
        <v>0</v>
      </c>
      <c r="BE147" s="254">
        <f>Inputs!BE147</f>
        <v>0</v>
      </c>
      <c r="BF147" s="254">
        <f>Inputs!BF147</f>
        <v>0</v>
      </c>
      <c r="BG147" s="254">
        <f>Inputs!BG147</f>
        <v>0</v>
      </c>
      <c r="BH147" s="254">
        <f>Inputs!BH147</f>
        <v>0</v>
      </c>
      <c r="BI147" s="254">
        <f>Inputs!BI147</f>
        <v>0</v>
      </c>
      <c r="BJ147" s="254">
        <f>Inputs!BJ147</f>
        <v>0</v>
      </c>
      <c r="BK147" s="254">
        <f>Inputs!BK147</f>
        <v>0</v>
      </c>
      <c r="BL147" s="254">
        <f>Inputs!BL147</f>
        <v>0</v>
      </c>
      <c r="BN147" s="255">
        <f>IF(OR($C147="Non-Labour",$C147="Labour-related"),IF(Inputs!$DT147=$F$1,Inputs!BN147,Inputs!BN147*'Key assumptions'!$H$118),$F147*N(H147)*avg_hrs)</f>
        <v>0</v>
      </c>
      <c r="BO147" s="255">
        <f>IF(OR($C147="Non-Labour",$C147="Labour-related"),IF(Inputs!$DT147=$F$1,Inputs!BO147,Inputs!BO147*'Key assumptions'!$H$118),$F147*N(I147)*avg_hrs)</f>
        <v>0</v>
      </c>
      <c r="BP147" s="255">
        <f>IF(OR($C147="Non-Labour",$C147="Labour-related"),IF(Inputs!$DT147=$F$1,Inputs!BP147,Inputs!BP147*'Key assumptions'!$H$118),$F147*N(J147)*avg_hrs)</f>
        <v>0</v>
      </c>
      <c r="BQ147" s="255">
        <f>IF(OR($C147="Non-Labour",$C147="Labour-related"),IF(Inputs!$DT147=$F$1,Inputs!BQ147,Inputs!BQ147*'Key assumptions'!$H$118),$F147*N(K147)*avg_hrs)</f>
        <v>0</v>
      </c>
      <c r="BR147" s="255">
        <f>IF(OR($C147="Non-Labour",$C147="Labour-related"),IF(Inputs!$DT147=$F$1,Inputs!BR147,Inputs!BR147*'Key assumptions'!$H$118),$F147*N(L147)*avg_hrs)</f>
        <v>0</v>
      </c>
      <c r="BS147" s="390" t="s">
        <v>411</v>
      </c>
      <c r="BT147" s="390" t="s">
        <v>411</v>
      </c>
      <c r="BU147" s="390" t="s">
        <v>411</v>
      </c>
      <c r="BV147" s="390" t="s">
        <v>411</v>
      </c>
      <c r="BW147" s="390" t="s">
        <v>411</v>
      </c>
      <c r="BX147" s="390" t="s">
        <v>411</v>
      </c>
      <c r="BY147" s="390" t="s">
        <v>411</v>
      </c>
      <c r="BZ147" s="390" t="s">
        <v>411</v>
      </c>
      <c r="CA147" s="390" t="s">
        <v>411</v>
      </c>
      <c r="CB147" s="390" t="s">
        <v>411</v>
      </c>
      <c r="CC147" s="390" t="s">
        <v>411</v>
      </c>
      <c r="CD147" s="390" t="s">
        <v>411</v>
      </c>
      <c r="CE147" s="390" t="s">
        <v>411</v>
      </c>
      <c r="CF147" s="390" t="s">
        <v>411</v>
      </c>
      <c r="CG147" s="390" t="s">
        <v>411</v>
      </c>
      <c r="CH147" s="390" t="s">
        <v>411</v>
      </c>
      <c r="CI147" s="390" t="s">
        <v>411</v>
      </c>
      <c r="CJ147" s="390" t="s">
        <v>411</v>
      </c>
      <c r="CK147" s="390" t="s">
        <v>411</v>
      </c>
      <c r="CL147" s="390" t="s">
        <v>411</v>
      </c>
      <c r="CM147" s="390" t="s">
        <v>411</v>
      </c>
      <c r="CN147" s="390" t="s">
        <v>411</v>
      </c>
      <c r="CO147" s="255">
        <f>IF(OR($C147="Non-Labour",$C147="Labour-related"),IF(Inputs!$DT147=$F$1,Inputs!CO147,Inputs!CO147*'Key assumptions'!$H$118),$F147*N(AI147)*avg_hrs)</f>
        <v>8096.9999999999991</v>
      </c>
      <c r="CP147" s="255">
        <f>IF(OR($C147="Non-Labour",$C147="Labour-related"),IF(Inputs!$DT147=$F$1,Inputs!CP147,Inputs!CP147*'Key assumptions'!$H$118),$F147*N(AJ147)*avg_hrs)</f>
        <v>8096.9999999999991</v>
      </c>
      <c r="CQ147" s="255">
        <f>IF(OR($C147="Non-Labour",$C147="Labour-related"),IF(Inputs!$DT147=$F$1,Inputs!CQ147,Inputs!CQ147*'Key assumptions'!$H$118),$F147*N(AK147)*avg_hrs)</f>
        <v>8096.9999999999991</v>
      </c>
      <c r="CR147" s="255">
        <f>IF(OR($C147="Non-Labour",$C147="Labour-related"),IF(Inputs!$DT147=$F$1,Inputs!CR147,Inputs!CR147*'Key assumptions'!$H$118),$F147*N(AL147)*avg_hrs)</f>
        <v>8096.9999999999991</v>
      </c>
      <c r="CS147" s="255">
        <f>IF(OR($C147="Non-Labour",$C147="Labour-related"),IF(Inputs!$DT147=$F$1,Inputs!CS147,Inputs!CS147*'Key assumptions'!$H$118),$F147*N(AM147)*avg_hrs)</f>
        <v>0</v>
      </c>
      <c r="CT147" s="255">
        <f>IF(OR($C147="Non-Labour",$C147="Labour-related"),IF(Inputs!$DT147=$F$1,Inputs!CT147,Inputs!CT147*'Key assumptions'!$H$118),$F147*N(AN147)*avg_hrs)</f>
        <v>0</v>
      </c>
      <c r="CU147" s="255">
        <f>IF(OR($C147="Non-Labour",$C147="Labour-related"),IF(Inputs!$DT147=$F$1,Inputs!CU147,Inputs!CU147*'Key assumptions'!$H$118),$F147*N(AO147)*avg_hrs)</f>
        <v>0</v>
      </c>
      <c r="CV147" s="255">
        <f>IF(OR($C147="Non-Labour",$C147="Labour-related"),IF(Inputs!$DT147=$F$1,Inputs!CV147,Inputs!CV147*'Key assumptions'!$H$118),$F147*N(AP147)*avg_hrs)</f>
        <v>0</v>
      </c>
      <c r="CW147" s="255">
        <f>IF(OR($C147="Non-Labour",$C147="Labour-related"),IF(Inputs!$DT147=$F$1,Inputs!CW147,Inputs!CW147*'Key assumptions'!$H$118),$F147*N(AQ147)*avg_hrs)</f>
        <v>0</v>
      </c>
      <c r="CX147" s="255">
        <f>IF(OR($C147="Non-Labour",$C147="Labour-related"),IF(Inputs!$DT147=$F$1,Inputs!CX147,Inputs!CX147*'Key assumptions'!$H$118),$F147*N(AR147)*avg_hrs)</f>
        <v>0</v>
      </c>
      <c r="CY147" s="255">
        <f>IF(OR($C147="Non-Labour",$C147="Labour-related"),IF(Inputs!$DT147=$F$1,Inputs!CY147,Inputs!CY147*'Key assumptions'!$H$118),$F147*N(AS147)*avg_hrs)</f>
        <v>0</v>
      </c>
      <c r="CZ147" s="255">
        <f>IF(OR($C147="Non-Labour",$C147="Labour-related"),IF(Inputs!$DT147=$F$1,Inputs!CZ147,Inputs!CZ147*'Key assumptions'!$H$118),$F147*N(AT147)*avg_hrs)</f>
        <v>0</v>
      </c>
      <c r="DA147" s="255">
        <f>IF(OR($C147="Non-Labour",$C147="Labour-related"),IF(Inputs!$DT147=$F$1,Inputs!DA147,Inputs!DA147*'Key assumptions'!$H$118),$F147*N(AU147)*avg_hrs)</f>
        <v>0</v>
      </c>
      <c r="DB147" s="255">
        <f>IF(OR($C147="Non-Labour",$C147="Labour-related"),IF(Inputs!$DT147=$F$1,Inputs!DB147,Inputs!DB147*'Key assumptions'!$H$118),$F147*N(AV147)*avg_hrs)</f>
        <v>0</v>
      </c>
      <c r="DC147" s="255">
        <f>IF(OR($C147="Non-Labour",$C147="Labour-related"),IF(Inputs!$DT147=$F$1,Inputs!DC147,Inputs!DC147*'Key assumptions'!$H$118),$F147*N(AW147)*avg_hrs)</f>
        <v>0</v>
      </c>
      <c r="DD147" s="255">
        <f>IF(OR($C147="Non-Labour",$C147="Labour-related"),IF(Inputs!$DT147=$F$1,Inputs!DD147,Inputs!DD147*'Key assumptions'!$H$118),$F147*N(AX147)*avg_hrs)</f>
        <v>0</v>
      </c>
      <c r="DE147" s="255">
        <f>IF(OR($C147="Non-Labour",$C147="Labour-related"),IF(Inputs!$DT147=$F$1,Inputs!DE147,Inputs!DE147*'Key assumptions'!$H$118),$F147*N(AY147)*avg_hrs)</f>
        <v>0</v>
      </c>
      <c r="DF147" s="255">
        <f>IF(OR($C147="Non-Labour",$C147="Labour-related"),IF(Inputs!$DT147=$F$1,Inputs!DF147,Inputs!DF147*'Key assumptions'!$H$118),$F147*N(AZ147)*avg_hrs)</f>
        <v>0</v>
      </c>
      <c r="DG147" s="255">
        <f>IF(OR($C147="Non-Labour",$C147="Labour-related"),IF(Inputs!$DT147=$F$1,Inputs!DG147,Inputs!DG147*'Key assumptions'!$H$118),$F147*N(BA147)*avg_hrs)</f>
        <v>0</v>
      </c>
      <c r="DH147" s="255">
        <f>IF(OR($C147="Non-Labour",$C147="Labour-related"),IF(Inputs!$DT147=$F$1,Inputs!DH147,Inputs!DH147*'Key assumptions'!$H$118),$F147*N(BB147)*avg_hrs)</f>
        <v>0</v>
      </c>
      <c r="DI147" s="255">
        <f>IF(OR($C147="Non-Labour",$C147="Labour-related"),IF(Inputs!$DT147=$F$1,Inputs!DI147,Inputs!DI147*'Key assumptions'!$H$118),$F147*N(BC147)*avg_hrs)</f>
        <v>0</v>
      </c>
      <c r="DJ147" s="255">
        <f>IF(OR($C147="Non-Labour",$C147="Labour-related"),IF(Inputs!$DT147=$F$1,Inputs!DJ147,Inputs!DJ147*'Key assumptions'!$H$118),$F147*N(BD147)*avg_hrs)</f>
        <v>0</v>
      </c>
      <c r="DK147" s="255">
        <f>IF(OR($C147="Non-Labour",$C147="Labour-related"),IF(Inputs!$DT147=$F$1,Inputs!DK147,Inputs!DK147*'Key assumptions'!$H$118),$F147*N(BE147)*avg_hrs)</f>
        <v>0</v>
      </c>
      <c r="DL147" s="255">
        <f>IF(OR($C147="Non-Labour",$C147="Labour-related"),IF(Inputs!$DT147=$F$1,Inputs!DL147,Inputs!DL147*'Key assumptions'!$H$118),$F147*N(BF147)*avg_hrs)</f>
        <v>0</v>
      </c>
      <c r="DM147" s="255">
        <f>IF(OR($C147="Non-Labour",$C147="Labour-related"),IF(Inputs!$DT147=$F$1,Inputs!DM147,Inputs!DM147*'Key assumptions'!$H$118),$F147*N(BG147)*avg_hrs)</f>
        <v>0</v>
      </c>
      <c r="DN147" s="255">
        <f>IF(OR($C147="Non-Labour",$C147="Labour-related"),IF(Inputs!$DT147=$F$1,Inputs!DN147,Inputs!DN147*'Key assumptions'!$H$118),$F147*N(BH147)*avg_hrs)</f>
        <v>0</v>
      </c>
      <c r="DO147" s="255">
        <f>IF(OR($C147="Non-Labour",$C147="Labour-related"),IF(Inputs!$DT147=$F$1,Inputs!DO147,Inputs!DO147*'Key assumptions'!$H$118),$F147*N(BI147)*avg_hrs)</f>
        <v>0</v>
      </c>
      <c r="DP147" s="255">
        <f>IF(OR($C147="Non-Labour",$C147="Labour-related"),IF(Inputs!$DT147=$F$1,Inputs!DP147,Inputs!DP147*'Key assumptions'!$H$118),$F147*N(BJ147)*avg_hrs)</f>
        <v>0</v>
      </c>
      <c r="DQ147" s="255">
        <f>IF(OR($C147="Non-Labour",$C147="Labour-related"),IF(Inputs!$DT147=$F$1,Inputs!DQ147,Inputs!DQ147*'Key assumptions'!$H$118),$F147*N(BK147)*avg_hrs)</f>
        <v>0</v>
      </c>
      <c r="DR147" s="255">
        <f>IF(OR($C147="Non-Labour",$C147="Labour-related"),IF(Inputs!$DT147=$F$1,Inputs!DR147,Inputs!DR147*'Key assumptions'!$H$118),$F147*N(BL147)*avg_hrs)</f>
        <v>0</v>
      </c>
      <c r="DT147" s="133" t="s">
        <v>213</v>
      </c>
      <c r="DU147" s="304"/>
      <c r="DV147" s="304"/>
      <c r="DW147" s="304"/>
      <c r="DX147" s="304"/>
      <c r="DY147" s="304"/>
      <c r="DZ147" s="304"/>
      <c r="EA147" s="255">
        <v>0</v>
      </c>
      <c r="EB147" s="255">
        <v>16193.999999999998</v>
      </c>
      <c r="EC147" s="255">
        <v>80969.999999999985</v>
      </c>
      <c r="ED147" s="255">
        <f t="shared" si="16"/>
        <v>0</v>
      </c>
      <c r="EE147" s="255">
        <f t="shared" si="16"/>
        <v>0</v>
      </c>
      <c r="EF147" s="255">
        <f t="shared" si="17"/>
        <v>97163.999999999985</v>
      </c>
    </row>
    <row r="148" spans="1:136" x14ac:dyDescent="0.4">
      <c r="A148" s="133" t="str">
        <f>Inputs!A148</f>
        <v>Project Development</v>
      </c>
      <c r="B148" s="133" t="str">
        <f>Inputs!B148</f>
        <v>N/A</v>
      </c>
      <c r="C148" s="133" t="str">
        <f>Inputs!C148</f>
        <v>Internal Labour</v>
      </c>
      <c r="D148" s="133">
        <f>Inputs!D148</f>
        <v>634999</v>
      </c>
      <c r="E148" s="133" t="str">
        <f>Inputs!E148</f>
        <v>Design - Control</v>
      </c>
      <c r="F148" s="290">
        <f>IF(Inputs!DT148=$F$1,Inputs!F148,
IF(Inputs!DT148='Key assumptions'!$E$118,Inputs!F148*'Key assumptions'!$H$118,Inputs!F148*'Key assumptions'!$H$119))</f>
        <v>211.36</v>
      </c>
      <c r="G148" s="290">
        <f>IF(Inputs!DT148=$F$1,Inputs!G148,Inputs!G148*'Key assumptions'!$H$118)</f>
        <v>92.578984837278099</v>
      </c>
      <c r="H148" s="281"/>
      <c r="I148" s="281"/>
      <c r="J148" s="281"/>
      <c r="K148" s="281"/>
      <c r="L148" s="281"/>
      <c r="M148" s="389" t="str">
        <f>Inputs!M148</f>
        <v>[C-i-C]</v>
      </c>
      <c r="N148" s="389" t="str">
        <f>Inputs!N148</f>
        <v>[C-i-C]</v>
      </c>
      <c r="O148" s="389" t="str">
        <f>Inputs!O148</f>
        <v>[C-i-C]</v>
      </c>
      <c r="P148" s="389" t="str">
        <f>Inputs!P148</f>
        <v>[C-i-C]</v>
      </c>
      <c r="Q148" s="389" t="str">
        <f>Inputs!Q148</f>
        <v>[C-i-C]</v>
      </c>
      <c r="R148" s="389" t="str">
        <f>Inputs!R148</f>
        <v>[C-i-C]</v>
      </c>
      <c r="S148" s="389" t="str">
        <f>Inputs!S148</f>
        <v>[C-i-C]</v>
      </c>
      <c r="T148" s="389" t="str">
        <f>Inputs!T148</f>
        <v>[C-i-C]</v>
      </c>
      <c r="U148" s="389" t="str">
        <f>Inputs!U148</f>
        <v>[C-i-C]</v>
      </c>
      <c r="V148" s="389" t="str">
        <f>Inputs!V148</f>
        <v>[C-i-C]</v>
      </c>
      <c r="W148" s="389" t="str">
        <f>Inputs!W148</f>
        <v>[C-i-C]</v>
      </c>
      <c r="X148" s="389" t="str">
        <f>Inputs!X148</f>
        <v>[C-i-C]</v>
      </c>
      <c r="Y148" s="389" t="str">
        <f>Inputs!Y148</f>
        <v>[C-i-C]</v>
      </c>
      <c r="Z148" s="389" t="str">
        <f>Inputs!Z148</f>
        <v>[C-i-C]</v>
      </c>
      <c r="AA148" s="389" t="str">
        <f>Inputs!AA148</f>
        <v>[C-i-C]</v>
      </c>
      <c r="AB148" s="389" t="str">
        <f>Inputs!AB148</f>
        <v>[C-i-C]</v>
      </c>
      <c r="AC148" s="389" t="str">
        <f>Inputs!AC148</f>
        <v>[C-i-C]</v>
      </c>
      <c r="AD148" s="389" t="str">
        <f>Inputs!AD148</f>
        <v>[C-i-C]</v>
      </c>
      <c r="AE148" s="389" t="str">
        <f>Inputs!AE148</f>
        <v>[C-i-C]</v>
      </c>
      <c r="AF148" s="389" t="str">
        <f>Inputs!AF148</f>
        <v>[C-i-C]</v>
      </c>
      <c r="AG148" s="389" t="str">
        <f>Inputs!AG148</f>
        <v>[C-i-C]</v>
      </c>
      <c r="AH148" s="389" t="str">
        <f>Inputs!AH148</f>
        <v>[C-i-C]</v>
      </c>
      <c r="AI148" s="254">
        <f>Inputs!AI148</f>
        <v>0</v>
      </c>
      <c r="AJ148" s="254">
        <f>Inputs!AJ148</f>
        <v>0</v>
      </c>
      <c r="AK148" s="254">
        <f>Inputs!AK148</f>
        <v>0</v>
      </c>
      <c r="AL148" s="254">
        <f>Inputs!AL148</f>
        <v>0.15</v>
      </c>
      <c r="AM148" s="254">
        <f>Inputs!AM148</f>
        <v>0.15</v>
      </c>
      <c r="AN148" s="254">
        <f>Inputs!AN148</f>
        <v>0.15</v>
      </c>
      <c r="AO148" s="254">
        <f>Inputs!AO148</f>
        <v>0.15</v>
      </c>
      <c r="AP148" s="254">
        <f>Inputs!AP148</f>
        <v>0.15</v>
      </c>
      <c r="AQ148" s="254">
        <f>Inputs!AQ148</f>
        <v>0.15</v>
      </c>
      <c r="AR148" s="254">
        <f>Inputs!AR148</f>
        <v>0.15</v>
      </c>
      <c r="AS148" s="254">
        <f>Inputs!AS148</f>
        <v>0.15</v>
      </c>
      <c r="AT148" s="254">
        <f>Inputs!AT148</f>
        <v>0.15</v>
      </c>
      <c r="AU148" s="254">
        <f>Inputs!AU148</f>
        <v>0.15</v>
      </c>
      <c r="AV148" s="254">
        <f>Inputs!AV148</f>
        <v>0.15</v>
      </c>
      <c r="AW148" s="254">
        <f>Inputs!AW148</f>
        <v>0.15</v>
      </c>
      <c r="AX148" s="254">
        <f>Inputs!AX148</f>
        <v>0</v>
      </c>
      <c r="AY148" s="254">
        <f>Inputs!AY148</f>
        <v>0</v>
      </c>
      <c r="AZ148" s="254">
        <f>Inputs!AZ148</f>
        <v>0</v>
      </c>
      <c r="BA148" s="254">
        <f>Inputs!BA148</f>
        <v>0</v>
      </c>
      <c r="BB148" s="254">
        <f>Inputs!BB148</f>
        <v>0</v>
      </c>
      <c r="BC148" s="254">
        <f>Inputs!BC148</f>
        <v>0</v>
      </c>
      <c r="BD148" s="254">
        <f>Inputs!BD148</f>
        <v>0</v>
      </c>
      <c r="BE148" s="254">
        <f>Inputs!BE148</f>
        <v>0</v>
      </c>
      <c r="BF148" s="254">
        <f>Inputs!BF148</f>
        <v>0</v>
      </c>
      <c r="BG148" s="254">
        <f>Inputs!BG148</f>
        <v>0</v>
      </c>
      <c r="BH148" s="254">
        <f>Inputs!BH148</f>
        <v>0</v>
      </c>
      <c r="BI148" s="254">
        <f>Inputs!BI148</f>
        <v>0</v>
      </c>
      <c r="BJ148" s="254">
        <f>Inputs!BJ148</f>
        <v>0</v>
      </c>
      <c r="BK148" s="254">
        <f>Inputs!BK148</f>
        <v>0</v>
      </c>
      <c r="BL148" s="254">
        <f>Inputs!BL148</f>
        <v>0</v>
      </c>
      <c r="BN148" s="255">
        <f>IF(OR($C148="Non-Labour",$C148="Labour-related"),IF(Inputs!$DT148=$F$1,Inputs!BN148,Inputs!BN148*'Key assumptions'!$H$118),$F148*N(H148)*avg_hrs)</f>
        <v>0</v>
      </c>
      <c r="BO148" s="255">
        <f>IF(OR($C148="Non-Labour",$C148="Labour-related"),IF(Inputs!$DT148=$F$1,Inputs!BO148,Inputs!BO148*'Key assumptions'!$H$118),$F148*N(I148)*avg_hrs)</f>
        <v>0</v>
      </c>
      <c r="BP148" s="255">
        <f>IF(OR($C148="Non-Labour",$C148="Labour-related"),IF(Inputs!$DT148=$F$1,Inputs!BP148,Inputs!BP148*'Key assumptions'!$H$118),$F148*N(J148)*avg_hrs)</f>
        <v>0</v>
      </c>
      <c r="BQ148" s="255">
        <f>IF(OR($C148="Non-Labour",$C148="Labour-related"),IF(Inputs!$DT148=$F$1,Inputs!BQ148,Inputs!BQ148*'Key assumptions'!$H$118),$F148*N(K148)*avg_hrs)</f>
        <v>0</v>
      </c>
      <c r="BR148" s="255">
        <f>IF(OR($C148="Non-Labour",$C148="Labour-related"),IF(Inputs!$DT148=$F$1,Inputs!BR148,Inputs!BR148*'Key assumptions'!$H$118),$F148*N(L148)*avg_hrs)</f>
        <v>0</v>
      </c>
      <c r="BS148" s="390" t="s">
        <v>411</v>
      </c>
      <c r="BT148" s="390" t="s">
        <v>411</v>
      </c>
      <c r="BU148" s="390" t="s">
        <v>411</v>
      </c>
      <c r="BV148" s="390" t="s">
        <v>411</v>
      </c>
      <c r="BW148" s="390" t="s">
        <v>411</v>
      </c>
      <c r="BX148" s="390" t="s">
        <v>411</v>
      </c>
      <c r="BY148" s="390" t="s">
        <v>411</v>
      </c>
      <c r="BZ148" s="390" t="s">
        <v>411</v>
      </c>
      <c r="CA148" s="390" t="s">
        <v>411</v>
      </c>
      <c r="CB148" s="390" t="s">
        <v>411</v>
      </c>
      <c r="CC148" s="390" t="s">
        <v>411</v>
      </c>
      <c r="CD148" s="390" t="s">
        <v>411</v>
      </c>
      <c r="CE148" s="390" t="s">
        <v>411</v>
      </c>
      <c r="CF148" s="390" t="s">
        <v>411</v>
      </c>
      <c r="CG148" s="390" t="s">
        <v>411</v>
      </c>
      <c r="CH148" s="390" t="s">
        <v>411</v>
      </c>
      <c r="CI148" s="390" t="s">
        <v>411</v>
      </c>
      <c r="CJ148" s="390" t="s">
        <v>411</v>
      </c>
      <c r="CK148" s="390" t="s">
        <v>411</v>
      </c>
      <c r="CL148" s="390" t="s">
        <v>411</v>
      </c>
      <c r="CM148" s="390" t="s">
        <v>411</v>
      </c>
      <c r="CN148" s="390" t="s">
        <v>411</v>
      </c>
      <c r="CO148" s="255">
        <f>IF(OR($C148="Non-Labour",$C148="Labour-related"),IF(Inputs!$DT148=$F$1,Inputs!CO148,Inputs!CO148*'Key assumptions'!$H$118),$F148*N(AI148)*avg_hrs)</f>
        <v>0</v>
      </c>
      <c r="CP148" s="255">
        <f>IF(OR($C148="Non-Labour",$C148="Labour-related"),IF(Inputs!$DT148=$F$1,Inputs!CP148,Inputs!CP148*'Key assumptions'!$H$118),$F148*N(AJ148)*avg_hrs)</f>
        <v>0</v>
      </c>
      <c r="CQ148" s="255">
        <f>IF(OR($C148="Non-Labour",$C148="Labour-related"),IF(Inputs!$DT148=$F$1,Inputs!CQ148,Inputs!CQ148*'Key assumptions'!$H$118),$F148*N(AK148)*avg_hrs)</f>
        <v>0</v>
      </c>
      <c r="CR148" s="255">
        <f>IF(OR($C148="Non-Labour",$C148="Labour-related"),IF(Inputs!$DT148=$F$1,Inputs!CR148,Inputs!CR148*'Key assumptions'!$H$118),$F148*N(AL148)*avg_hrs)</f>
        <v>4755.6000000000004</v>
      </c>
      <c r="CS148" s="255">
        <f>IF(OR($C148="Non-Labour",$C148="Labour-related"),IF(Inputs!$DT148=$F$1,Inputs!CS148,Inputs!CS148*'Key assumptions'!$H$118),$F148*N(AM148)*avg_hrs)</f>
        <v>4755.6000000000004</v>
      </c>
      <c r="CT148" s="255">
        <f>IF(OR($C148="Non-Labour",$C148="Labour-related"),IF(Inputs!$DT148=$F$1,Inputs!CT148,Inputs!CT148*'Key assumptions'!$H$118),$F148*N(AN148)*avg_hrs)</f>
        <v>4755.6000000000004</v>
      </c>
      <c r="CU148" s="255">
        <f>IF(OR($C148="Non-Labour",$C148="Labour-related"),IF(Inputs!$DT148=$F$1,Inputs!CU148,Inputs!CU148*'Key assumptions'!$H$118),$F148*N(AO148)*avg_hrs)</f>
        <v>4755.6000000000004</v>
      </c>
      <c r="CV148" s="255">
        <f>IF(OR($C148="Non-Labour",$C148="Labour-related"),IF(Inputs!$DT148=$F$1,Inputs!CV148,Inputs!CV148*'Key assumptions'!$H$118),$F148*N(AP148)*avg_hrs)</f>
        <v>4755.6000000000004</v>
      </c>
      <c r="CW148" s="255">
        <f>IF(OR($C148="Non-Labour",$C148="Labour-related"),IF(Inputs!$DT148=$F$1,Inputs!CW148,Inputs!CW148*'Key assumptions'!$H$118),$F148*N(AQ148)*avg_hrs)</f>
        <v>4755.6000000000004</v>
      </c>
      <c r="CX148" s="255">
        <f>IF(OR($C148="Non-Labour",$C148="Labour-related"),IF(Inputs!$DT148=$F$1,Inputs!CX148,Inputs!CX148*'Key assumptions'!$H$118),$F148*N(AR148)*avg_hrs)</f>
        <v>4755.6000000000004</v>
      </c>
      <c r="CY148" s="255">
        <f>IF(OR($C148="Non-Labour",$C148="Labour-related"),IF(Inputs!$DT148=$F$1,Inputs!CY148,Inputs!CY148*'Key assumptions'!$H$118),$F148*N(AS148)*avg_hrs)</f>
        <v>4755.6000000000004</v>
      </c>
      <c r="CZ148" s="255">
        <f>IF(OR($C148="Non-Labour",$C148="Labour-related"),IF(Inputs!$DT148=$F$1,Inputs!CZ148,Inputs!CZ148*'Key assumptions'!$H$118),$F148*N(AT148)*avg_hrs)</f>
        <v>4755.6000000000004</v>
      </c>
      <c r="DA148" s="255">
        <f>IF(OR($C148="Non-Labour",$C148="Labour-related"),IF(Inputs!$DT148=$F$1,Inputs!DA148,Inputs!DA148*'Key assumptions'!$H$118),$F148*N(AU148)*avg_hrs)</f>
        <v>4755.6000000000004</v>
      </c>
      <c r="DB148" s="255">
        <f>IF(OR($C148="Non-Labour",$C148="Labour-related"),IF(Inputs!$DT148=$F$1,Inputs!DB148,Inputs!DB148*'Key assumptions'!$H$118),$F148*N(AV148)*avg_hrs)</f>
        <v>4755.6000000000004</v>
      </c>
      <c r="DC148" s="255">
        <f>IF(OR($C148="Non-Labour",$C148="Labour-related"),IF(Inputs!$DT148=$F$1,Inputs!DC148,Inputs!DC148*'Key assumptions'!$H$118),$F148*N(AW148)*avg_hrs)</f>
        <v>4755.6000000000004</v>
      </c>
      <c r="DD148" s="255">
        <f>IF(OR($C148="Non-Labour",$C148="Labour-related"),IF(Inputs!$DT148=$F$1,Inputs!DD148,Inputs!DD148*'Key assumptions'!$H$118),$F148*N(AX148)*avg_hrs)</f>
        <v>0</v>
      </c>
      <c r="DE148" s="255">
        <f>IF(OR($C148="Non-Labour",$C148="Labour-related"),IF(Inputs!$DT148=$F$1,Inputs!DE148,Inputs!DE148*'Key assumptions'!$H$118),$F148*N(AY148)*avg_hrs)</f>
        <v>0</v>
      </c>
      <c r="DF148" s="255">
        <f>IF(OR($C148="Non-Labour",$C148="Labour-related"),IF(Inputs!$DT148=$F$1,Inputs!DF148,Inputs!DF148*'Key assumptions'!$H$118),$F148*N(AZ148)*avg_hrs)</f>
        <v>0</v>
      </c>
      <c r="DG148" s="255">
        <f>IF(OR($C148="Non-Labour",$C148="Labour-related"),IF(Inputs!$DT148=$F$1,Inputs!DG148,Inputs!DG148*'Key assumptions'!$H$118),$F148*N(BA148)*avg_hrs)</f>
        <v>0</v>
      </c>
      <c r="DH148" s="255">
        <f>IF(OR($C148="Non-Labour",$C148="Labour-related"),IF(Inputs!$DT148=$F$1,Inputs!DH148,Inputs!DH148*'Key assumptions'!$H$118),$F148*N(BB148)*avg_hrs)</f>
        <v>0</v>
      </c>
      <c r="DI148" s="255">
        <f>IF(OR($C148="Non-Labour",$C148="Labour-related"),IF(Inputs!$DT148=$F$1,Inputs!DI148,Inputs!DI148*'Key assumptions'!$H$118),$F148*N(BC148)*avg_hrs)</f>
        <v>0</v>
      </c>
      <c r="DJ148" s="255">
        <f>IF(OR($C148="Non-Labour",$C148="Labour-related"),IF(Inputs!$DT148=$F$1,Inputs!DJ148,Inputs!DJ148*'Key assumptions'!$H$118),$F148*N(BD148)*avg_hrs)</f>
        <v>0</v>
      </c>
      <c r="DK148" s="255">
        <f>IF(OR($C148="Non-Labour",$C148="Labour-related"),IF(Inputs!$DT148=$F$1,Inputs!DK148,Inputs!DK148*'Key assumptions'!$H$118),$F148*N(BE148)*avg_hrs)</f>
        <v>0</v>
      </c>
      <c r="DL148" s="255">
        <f>IF(OR($C148="Non-Labour",$C148="Labour-related"),IF(Inputs!$DT148=$F$1,Inputs!DL148,Inputs!DL148*'Key assumptions'!$H$118),$F148*N(BF148)*avg_hrs)</f>
        <v>0</v>
      </c>
      <c r="DM148" s="255">
        <f>IF(OR($C148="Non-Labour",$C148="Labour-related"),IF(Inputs!$DT148=$F$1,Inputs!DM148,Inputs!DM148*'Key assumptions'!$H$118),$F148*N(BG148)*avg_hrs)</f>
        <v>0</v>
      </c>
      <c r="DN148" s="255">
        <f>IF(OR($C148="Non-Labour",$C148="Labour-related"),IF(Inputs!$DT148=$F$1,Inputs!DN148,Inputs!DN148*'Key assumptions'!$H$118),$F148*N(BH148)*avg_hrs)</f>
        <v>0</v>
      </c>
      <c r="DO148" s="255">
        <f>IF(OR($C148="Non-Labour",$C148="Labour-related"),IF(Inputs!$DT148=$F$1,Inputs!DO148,Inputs!DO148*'Key assumptions'!$H$118),$F148*N(BI148)*avg_hrs)</f>
        <v>0</v>
      </c>
      <c r="DP148" s="255">
        <f>IF(OR($C148="Non-Labour",$C148="Labour-related"),IF(Inputs!$DT148=$F$1,Inputs!DP148,Inputs!DP148*'Key assumptions'!$H$118),$F148*N(BJ148)*avg_hrs)</f>
        <v>0</v>
      </c>
      <c r="DQ148" s="255">
        <f>IF(OR($C148="Non-Labour",$C148="Labour-related"),IF(Inputs!$DT148=$F$1,Inputs!DQ148,Inputs!DQ148*'Key assumptions'!$H$118),$F148*N(BK148)*avg_hrs)</f>
        <v>0</v>
      </c>
      <c r="DR148" s="255">
        <f>IF(OR($C148="Non-Labour",$C148="Labour-related"),IF(Inputs!$DT148=$F$1,Inputs!DR148,Inputs!DR148*'Key assumptions'!$H$118),$F148*N(BL148)*avg_hrs)</f>
        <v>0</v>
      </c>
      <c r="DT148" s="133" t="s">
        <v>213</v>
      </c>
      <c r="DU148" s="304"/>
      <c r="DV148" s="304"/>
      <c r="DW148" s="304"/>
      <c r="DX148" s="304"/>
      <c r="DY148" s="304"/>
      <c r="DZ148" s="304"/>
      <c r="EA148" s="255">
        <v>0</v>
      </c>
      <c r="EB148" s="255">
        <v>0</v>
      </c>
      <c r="EC148" s="255">
        <v>14266.800000000001</v>
      </c>
      <c r="ED148" s="255">
        <f t="shared" ref="ED148:EE163" si="18">SUMIF($BN$1:$DR$1,ED$2,$BN148:$DR148)</f>
        <v>42800.399999999994</v>
      </c>
      <c r="EE148" s="255">
        <f t="shared" si="18"/>
        <v>0</v>
      </c>
      <c r="EF148" s="255">
        <f t="shared" si="17"/>
        <v>57067.199999999997</v>
      </c>
    </row>
    <row r="149" spans="1:136" x14ac:dyDescent="0.4">
      <c r="A149" s="133" t="str">
        <f>Inputs!A149</f>
        <v/>
      </c>
      <c r="B149" s="133" t="str">
        <f>Inputs!B149</f>
        <v/>
      </c>
      <c r="C149" s="133" t="str">
        <f>Inputs!C149</f>
        <v/>
      </c>
      <c r="D149" s="133" t="str">
        <f>Inputs!D149</f>
        <v>PT001708</v>
      </c>
      <c r="E149" s="133" t="str">
        <f>Inputs!E149</f>
        <v>CWO - Line Design</v>
      </c>
      <c r="F149" s="290">
        <f>IF(Inputs!DT149=$F$1,Inputs!F149,
IF(Inputs!DT149='Key assumptions'!$E$118,Inputs!F149*'Key assumptions'!$H$118,Inputs!F149*'Key assumptions'!$H$119))</f>
        <v>0</v>
      </c>
      <c r="G149" s="290">
        <f>IF(Inputs!DT149=$F$1,Inputs!G149,Inputs!G149*'Key assumptions'!$H$118)</f>
        <v>0</v>
      </c>
      <c r="H149" s="281"/>
      <c r="I149" s="281"/>
      <c r="J149" s="281"/>
      <c r="K149" s="281"/>
      <c r="L149" s="281"/>
      <c r="M149" s="389" t="str">
        <f>Inputs!M149</f>
        <v>[C-i-C]</v>
      </c>
      <c r="N149" s="389" t="str">
        <f>Inputs!N149</f>
        <v>[C-i-C]</v>
      </c>
      <c r="O149" s="389" t="str">
        <f>Inputs!O149</f>
        <v>[C-i-C]</v>
      </c>
      <c r="P149" s="389" t="str">
        <f>Inputs!P149</f>
        <v>[C-i-C]</v>
      </c>
      <c r="Q149" s="389" t="str">
        <f>Inputs!Q149</f>
        <v>[C-i-C]</v>
      </c>
      <c r="R149" s="389" t="str">
        <f>Inputs!R149</f>
        <v>[C-i-C]</v>
      </c>
      <c r="S149" s="389" t="str">
        <f>Inputs!S149</f>
        <v>[C-i-C]</v>
      </c>
      <c r="T149" s="389" t="str">
        <f>Inputs!T149</f>
        <v>[C-i-C]</v>
      </c>
      <c r="U149" s="389" t="str">
        <f>Inputs!U149</f>
        <v>[C-i-C]</v>
      </c>
      <c r="V149" s="389" t="str">
        <f>Inputs!V149</f>
        <v>[C-i-C]</v>
      </c>
      <c r="W149" s="389" t="str">
        <f>Inputs!W149</f>
        <v>[C-i-C]</v>
      </c>
      <c r="X149" s="389" t="str">
        <f>Inputs!X149</f>
        <v>[C-i-C]</v>
      </c>
      <c r="Y149" s="389" t="str">
        <f>Inputs!Y149</f>
        <v>[C-i-C]</v>
      </c>
      <c r="Z149" s="389" t="str">
        <f>Inputs!Z149</f>
        <v>[C-i-C]</v>
      </c>
      <c r="AA149" s="389" t="str">
        <f>Inputs!AA149</f>
        <v>[C-i-C]</v>
      </c>
      <c r="AB149" s="389" t="str">
        <f>Inputs!AB149</f>
        <v>[C-i-C]</v>
      </c>
      <c r="AC149" s="389" t="str">
        <f>Inputs!AC149</f>
        <v>[C-i-C]</v>
      </c>
      <c r="AD149" s="389" t="str">
        <f>Inputs!AD149</f>
        <v>[C-i-C]</v>
      </c>
      <c r="AE149" s="389" t="str">
        <f>Inputs!AE149</f>
        <v>[C-i-C]</v>
      </c>
      <c r="AF149" s="389" t="str">
        <f>Inputs!AF149</f>
        <v>[C-i-C]</v>
      </c>
      <c r="AG149" s="389" t="str">
        <f>Inputs!AG149</f>
        <v>[C-i-C]</v>
      </c>
      <c r="AH149" s="389" t="str">
        <f>Inputs!AH149</f>
        <v>[C-i-C]</v>
      </c>
      <c r="AI149" s="254" t="str">
        <f>Inputs!AI149</f>
        <v/>
      </c>
      <c r="AJ149" s="254" t="str">
        <f>Inputs!AJ149</f>
        <v/>
      </c>
      <c r="AK149" s="254" t="str">
        <f>Inputs!AK149</f>
        <v/>
      </c>
      <c r="AL149" s="254" t="str">
        <f>Inputs!AL149</f>
        <v/>
      </c>
      <c r="AM149" s="254" t="str">
        <f>Inputs!AM149</f>
        <v/>
      </c>
      <c r="AN149" s="254" t="str">
        <f>Inputs!AN149</f>
        <v/>
      </c>
      <c r="AO149" s="254" t="str">
        <f>Inputs!AO149</f>
        <v/>
      </c>
      <c r="AP149" s="254" t="str">
        <f>Inputs!AP149</f>
        <v/>
      </c>
      <c r="AQ149" s="254" t="str">
        <f>Inputs!AQ149</f>
        <v/>
      </c>
      <c r="AR149" s="254" t="str">
        <f>Inputs!AR149</f>
        <v/>
      </c>
      <c r="AS149" s="254" t="str">
        <f>Inputs!AS149</f>
        <v/>
      </c>
      <c r="AT149" s="254" t="str">
        <f>Inputs!AT149</f>
        <v/>
      </c>
      <c r="AU149" s="254" t="str">
        <f>Inputs!AU149</f>
        <v/>
      </c>
      <c r="AV149" s="254" t="str">
        <f>Inputs!AV149</f>
        <v/>
      </c>
      <c r="AW149" s="254" t="str">
        <f>Inputs!AW149</f>
        <v/>
      </c>
      <c r="AX149" s="254" t="str">
        <f>Inputs!AX149</f>
        <v/>
      </c>
      <c r="AY149" s="254" t="str">
        <f>Inputs!AY149</f>
        <v/>
      </c>
      <c r="AZ149" s="254" t="str">
        <f>Inputs!AZ149</f>
        <v/>
      </c>
      <c r="BA149" s="254" t="str">
        <f>Inputs!BA149</f>
        <v/>
      </c>
      <c r="BB149" s="254" t="str">
        <f>Inputs!BB149</f>
        <v/>
      </c>
      <c r="BC149" s="254" t="str">
        <f>Inputs!BC149</f>
        <v/>
      </c>
      <c r="BD149" s="254" t="str">
        <f>Inputs!BD149</f>
        <v/>
      </c>
      <c r="BE149" s="254" t="str">
        <f>Inputs!BE149</f>
        <v/>
      </c>
      <c r="BF149" s="254" t="str">
        <f>Inputs!BF149</f>
        <v/>
      </c>
      <c r="BG149" s="254" t="str">
        <f>Inputs!BG149</f>
        <v/>
      </c>
      <c r="BH149" s="254" t="str">
        <f>Inputs!BH149</f>
        <v/>
      </c>
      <c r="BI149" s="254" t="str">
        <f>Inputs!BI149</f>
        <v/>
      </c>
      <c r="BJ149" s="254" t="str">
        <f>Inputs!BJ149</f>
        <v/>
      </c>
      <c r="BK149" s="254" t="str">
        <f>Inputs!BK149</f>
        <v/>
      </c>
      <c r="BL149" s="254" t="str">
        <f>Inputs!BL149</f>
        <v/>
      </c>
      <c r="BN149" s="255">
        <f>IF(OR($C149="Non-Labour",$C149="Labour-related"),IF(Inputs!$DT149=$F$1,Inputs!BN149,Inputs!BN149*'Key assumptions'!$H$118),$F149*N(H149)*avg_hrs)</f>
        <v>0</v>
      </c>
      <c r="BO149" s="255">
        <f>IF(OR($C149="Non-Labour",$C149="Labour-related"),IF(Inputs!$DT149=$F$1,Inputs!BO149,Inputs!BO149*'Key assumptions'!$H$118),$F149*N(I149)*avg_hrs)</f>
        <v>0</v>
      </c>
      <c r="BP149" s="255">
        <f>IF(OR($C149="Non-Labour",$C149="Labour-related"),IF(Inputs!$DT149=$F$1,Inputs!BP149,Inputs!BP149*'Key assumptions'!$H$118),$F149*N(J149)*avg_hrs)</f>
        <v>0</v>
      </c>
      <c r="BQ149" s="255">
        <f>IF(OR($C149="Non-Labour",$C149="Labour-related"),IF(Inputs!$DT149=$F$1,Inputs!BQ149,Inputs!BQ149*'Key assumptions'!$H$118),$F149*N(K149)*avg_hrs)</f>
        <v>0</v>
      </c>
      <c r="BR149" s="255">
        <f>IF(OR($C149="Non-Labour",$C149="Labour-related"),IF(Inputs!$DT149=$F$1,Inputs!BR149,Inputs!BR149*'Key assumptions'!$H$118),$F149*N(L149)*avg_hrs)</f>
        <v>0</v>
      </c>
      <c r="BS149" s="390" t="s">
        <v>411</v>
      </c>
      <c r="BT149" s="390" t="s">
        <v>411</v>
      </c>
      <c r="BU149" s="390" t="s">
        <v>411</v>
      </c>
      <c r="BV149" s="390" t="s">
        <v>411</v>
      </c>
      <c r="BW149" s="390" t="s">
        <v>411</v>
      </c>
      <c r="BX149" s="390" t="s">
        <v>411</v>
      </c>
      <c r="BY149" s="390" t="s">
        <v>411</v>
      </c>
      <c r="BZ149" s="390" t="s">
        <v>411</v>
      </c>
      <c r="CA149" s="390" t="s">
        <v>411</v>
      </c>
      <c r="CB149" s="390" t="s">
        <v>411</v>
      </c>
      <c r="CC149" s="390" t="s">
        <v>411</v>
      </c>
      <c r="CD149" s="390" t="s">
        <v>411</v>
      </c>
      <c r="CE149" s="390" t="s">
        <v>411</v>
      </c>
      <c r="CF149" s="390" t="s">
        <v>411</v>
      </c>
      <c r="CG149" s="390" t="s">
        <v>411</v>
      </c>
      <c r="CH149" s="390" t="s">
        <v>411</v>
      </c>
      <c r="CI149" s="390" t="s">
        <v>411</v>
      </c>
      <c r="CJ149" s="390" t="s">
        <v>411</v>
      </c>
      <c r="CK149" s="390" t="s">
        <v>411</v>
      </c>
      <c r="CL149" s="390" t="s">
        <v>411</v>
      </c>
      <c r="CM149" s="390" t="s">
        <v>411</v>
      </c>
      <c r="CN149" s="390" t="s">
        <v>411</v>
      </c>
      <c r="CO149" s="255">
        <f>IF(OR($C149="Non-Labour",$C149="Labour-related"),IF(Inputs!$DT149=$F$1,Inputs!CO149,Inputs!CO149*'Key assumptions'!$H$118),$F149*N(AI149)*avg_hrs)</f>
        <v>0</v>
      </c>
      <c r="CP149" s="255">
        <f>IF(OR($C149="Non-Labour",$C149="Labour-related"),IF(Inputs!$DT149=$F$1,Inputs!CP149,Inputs!CP149*'Key assumptions'!$H$118),$F149*N(AJ149)*avg_hrs)</f>
        <v>0</v>
      </c>
      <c r="CQ149" s="255">
        <f>IF(OR($C149="Non-Labour",$C149="Labour-related"),IF(Inputs!$DT149=$F$1,Inputs!CQ149,Inputs!CQ149*'Key assumptions'!$H$118),$F149*N(AK149)*avg_hrs)</f>
        <v>0</v>
      </c>
      <c r="CR149" s="255">
        <f>IF(OR($C149="Non-Labour",$C149="Labour-related"),IF(Inputs!$DT149=$F$1,Inputs!CR149,Inputs!CR149*'Key assumptions'!$H$118),$F149*N(AL149)*avg_hrs)</f>
        <v>0</v>
      </c>
      <c r="CS149" s="255">
        <f>IF(OR($C149="Non-Labour",$C149="Labour-related"),IF(Inputs!$DT149=$F$1,Inputs!CS149,Inputs!CS149*'Key assumptions'!$H$118),$F149*N(AM149)*avg_hrs)</f>
        <v>0</v>
      </c>
      <c r="CT149" s="255">
        <f>IF(OR($C149="Non-Labour",$C149="Labour-related"),IF(Inputs!$DT149=$F$1,Inputs!CT149,Inputs!CT149*'Key assumptions'!$H$118),$F149*N(AN149)*avg_hrs)</f>
        <v>0</v>
      </c>
      <c r="CU149" s="255">
        <f>IF(OR($C149="Non-Labour",$C149="Labour-related"),IF(Inputs!$DT149=$F$1,Inputs!CU149,Inputs!CU149*'Key assumptions'!$H$118),$F149*N(AO149)*avg_hrs)</f>
        <v>0</v>
      </c>
      <c r="CV149" s="255">
        <f>IF(OR($C149="Non-Labour",$C149="Labour-related"),IF(Inputs!$DT149=$F$1,Inputs!CV149,Inputs!CV149*'Key assumptions'!$H$118),$F149*N(AP149)*avg_hrs)</f>
        <v>0</v>
      </c>
      <c r="CW149" s="255">
        <f>IF(OR($C149="Non-Labour",$C149="Labour-related"),IF(Inputs!$DT149=$F$1,Inputs!CW149,Inputs!CW149*'Key assumptions'!$H$118),$F149*N(AQ149)*avg_hrs)</f>
        <v>0</v>
      </c>
      <c r="CX149" s="255">
        <f>IF(OR($C149="Non-Labour",$C149="Labour-related"),IF(Inputs!$DT149=$F$1,Inputs!CX149,Inputs!CX149*'Key assumptions'!$H$118),$F149*N(AR149)*avg_hrs)</f>
        <v>0</v>
      </c>
      <c r="CY149" s="255">
        <f>IF(OR($C149="Non-Labour",$C149="Labour-related"),IF(Inputs!$DT149=$F$1,Inputs!CY149,Inputs!CY149*'Key assumptions'!$H$118),$F149*N(AS149)*avg_hrs)</f>
        <v>0</v>
      </c>
      <c r="CZ149" s="255">
        <f>IF(OR($C149="Non-Labour",$C149="Labour-related"),IF(Inputs!$DT149=$F$1,Inputs!CZ149,Inputs!CZ149*'Key assumptions'!$H$118),$F149*N(AT149)*avg_hrs)</f>
        <v>0</v>
      </c>
      <c r="DA149" s="255">
        <f>IF(OR($C149="Non-Labour",$C149="Labour-related"),IF(Inputs!$DT149=$F$1,Inputs!DA149,Inputs!DA149*'Key assumptions'!$H$118),$F149*N(AU149)*avg_hrs)</f>
        <v>0</v>
      </c>
      <c r="DB149" s="255">
        <f>IF(OR($C149="Non-Labour",$C149="Labour-related"),IF(Inputs!$DT149=$F$1,Inputs!DB149,Inputs!DB149*'Key assumptions'!$H$118),$F149*N(AV149)*avg_hrs)</f>
        <v>0</v>
      </c>
      <c r="DC149" s="255">
        <f>IF(OR($C149="Non-Labour",$C149="Labour-related"),IF(Inputs!$DT149=$F$1,Inputs!DC149,Inputs!DC149*'Key assumptions'!$H$118),$F149*N(AW149)*avg_hrs)</f>
        <v>0</v>
      </c>
      <c r="DD149" s="255">
        <f>IF(OR($C149="Non-Labour",$C149="Labour-related"),IF(Inputs!$DT149=$F$1,Inputs!DD149,Inputs!DD149*'Key assumptions'!$H$118),$F149*N(AX149)*avg_hrs)</f>
        <v>0</v>
      </c>
      <c r="DE149" s="255">
        <f>IF(OR($C149="Non-Labour",$C149="Labour-related"),IF(Inputs!$DT149=$F$1,Inputs!DE149,Inputs!DE149*'Key assumptions'!$H$118),$F149*N(AY149)*avg_hrs)</f>
        <v>0</v>
      </c>
      <c r="DF149" s="255">
        <f>IF(OR($C149="Non-Labour",$C149="Labour-related"),IF(Inputs!$DT149=$F$1,Inputs!DF149,Inputs!DF149*'Key assumptions'!$H$118),$F149*N(AZ149)*avg_hrs)</f>
        <v>0</v>
      </c>
      <c r="DG149" s="255">
        <f>IF(OR($C149="Non-Labour",$C149="Labour-related"),IF(Inputs!$DT149=$F$1,Inputs!DG149,Inputs!DG149*'Key assumptions'!$H$118),$F149*N(BA149)*avg_hrs)</f>
        <v>0</v>
      </c>
      <c r="DH149" s="255">
        <f>IF(OR($C149="Non-Labour",$C149="Labour-related"),IF(Inputs!$DT149=$F$1,Inputs!DH149,Inputs!DH149*'Key assumptions'!$H$118),$F149*N(BB149)*avg_hrs)</f>
        <v>0</v>
      </c>
      <c r="DI149" s="255">
        <f>IF(OR($C149="Non-Labour",$C149="Labour-related"),IF(Inputs!$DT149=$F$1,Inputs!DI149,Inputs!DI149*'Key assumptions'!$H$118),$F149*N(BC149)*avg_hrs)</f>
        <v>0</v>
      </c>
      <c r="DJ149" s="255">
        <f>IF(OR($C149="Non-Labour",$C149="Labour-related"),IF(Inputs!$DT149=$F$1,Inputs!DJ149,Inputs!DJ149*'Key assumptions'!$H$118),$F149*N(BD149)*avg_hrs)</f>
        <v>0</v>
      </c>
      <c r="DK149" s="255">
        <f>IF(OR($C149="Non-Labour",$C149="Labour-related"),IF(Inputs!$DT149=$F$1,Inputs!DK149,Inputs!DK149*'Key assumptions'!$H$118),$F149*N(BE149)*avg_hrs)</f>
        <v>0</v>
      </c>
      <c r="DL149" s="255">
        <f>IF(OR($C149="Non-Labour",$C149="Labour-related"),IF(Inputs!$DT149=$F$1,Inputs!DL149,Inputs!DL149*'Key assumptions'!$H$118),$F149*N(BF149)*avg_hrs)</f>
        <v>0</v>
      </c>
      <c r="DM149" s="255">
        <f>IF(OR($C149="Non-Labour",$C149="Labour-related"),IF(Inputs!$DT149=$F$1,Inputs!DM149,Inputs!DM149*'Key assumptions'!$H$118),$F149*N(BG149)*avg_hrs)</f>
        <v>0</v>
      </c>
      <c r="DN149" s="255">
        <f>IF(OR($C149="Non-Labour",$C149="Labour-related"),IF(Inputs!$DT149=$F$1,Inputs!DN149,Inputs!DN149*'Key assumptions'!$H$118),$F149*N(BH149)*avg_hrs)</f>
        <v>0</v>
      </c>
      <c r="DO149" s="255">
        <f>IF(OR($C149="Non-Labour",$C149="Labour-related"),IF(Inputs!$DT149=$F$1,Inputs!DO149,Inputs!DO149*'Key assumptions'!$H$118),$F149*N(BI149)*avg_hrs)</f>
        <v>0</v>
      </c>
      <c r="DP149" s="255">
        <f>IF(OR($C149="Non-Labour",$C149="Labour-related"),IF(Inputs!$DT149=$F$1,Inputs!DP149,Inputs!DP149*'Key assumptions'!$H$118),$F149*N(BJ149)*avg_hrs)</f>
        <v>0</v>
      </c>
      <c r="DQ149" s="255">
        <f>IF(OR($C149="Non-Labour",$C149="Labour-related"),IF(Inputs!$DT149=$F$1,Inputs!DQ149,Inputs!DQ149*'Key assumptions'!$H$118),$F149*N(BK149)*avg_hrs)</f>
        <v>0</v>
      </c>
      <c r="DR149" s="255">
        <f>IF(OR($C149="Non-Labour",$C149="Labour-related"),IF(Inputs!$DT149=$F$1,Inputs!DR149,Inputs!DR149*'Key assumptions'!$H$118),$F149*N(BL149)*avg_hrs)</f>
        <v>0</v>
      </c>
      <c r="DT149" s="133" t="s">
        <v>213</v>
      </c>
      <c r="DU149" s="304"/>
      <c r="DV149" s="304"/>
      <c r="DW149" s="304"/>
      <c r="DX149" s="304"/>
      <c r="DY149" s="304"/>
      <c r="DZ149" s="304"/>
      <c r="EA149" s="255">
        <v>0</v>
      </c>
      <c r="EB149" s="255">
        <v>0</v>
      </c>
      <c r="EC149" s="255">
        <v>0</v>
      </c>
      <c r="ED149" s="255">
        <f t="shared" si="18"/>
        <v>0</v>
      </c>
      <c r="EE149" s="255">
        <f t="shared" si="18"/>
        <v>0</v>
      </c>
      <c r="EF149" s="255">
        <f t="shared" si="17"/>
        <v>0</v>
      </c>
    </row>
    <row r="150" spans="1:136" x14ac:dyDescent="0.4">
      <c r="A150" s="133" t="str">
        <f>Inputs!A150</f>
        <v>Project Development</v>
      </c>
      <c r="B150" s="133" t="str">
        <f>Inputs!B150</f>
        <v>N/A</v>
      </c>
      <c r="C150" s="133" t="str">
        <f>Inputs!C150</f>
        <v>Internal Labour</v>
      </c>
      <c r="D150" s="133" t="str">
        <f>Inputs!D150</f>
        <v>PT001708</v>
      </c>
      <c r="E150" s="133" t="str">
        <f>Inputs!E150</f>
        <v>Senior Design TL</v>
      </c>
      <c r="F150" s="290">
        <f>IF(Inputs!DT150=$F$1,Inputs!F150,
IF(Inputs!DT150='Key assumptions'!$E$118,Inputs!F150*'Key assumptions'!$H$118,Inputs!F150*'Key assumptions'!$H$119))</f>
        <v>269.89999999999998</v>
      </c>
      <c r="G150" s="290">
        <f>IF(Inputs!DT150=$F$1,Inputs!G150,Inputs!G150*'Key assumptions'!$H$118)</f>
        <v>120.6</v>
      </c>
      <c r="H150" s="281"/>
      <c r="I150" s="281"/>
      <c r="J150" s="281"/>
      <c r="K150" s="281"/>
      <c r="L150" s="281"/>
      <c r="M150" s="389" t="str">
        <f>Inputs!M150</f>
        <v>[C-i-C]</v>
      </c>
      <c r="N150" s="389" t="str">
        <f>Inputs!N150</f>
        <v>[C-i-C]</v>
      </c>
      <c r="O150" s="389" t="str">
        <f>Inputs!O150</f>
        <v>[C-i-C]</v>
      </c>
      <c r="P150" s="389" t="str">
        <f>Inputs!P150</f>
        <v>[C-i-C]</v>
      </c>
      <c r="Q150" s="389" t="str">
        <f>Inputs!Q150</f>
        <v>[C-i-C]</v>
      </c>
      <c r="R150" s="389" t="str">
        <f>Inputs!R150</f>
        <v>[C-i-C]</v>
      </c>
      <c r="S150" s="389" t="str">
        <f>Inputs!S150</f>
        <v>[C-i-C]</v>
      </c>
      <c r="T150" s="389" t="str">
        <f>Inputs!T150</f>
        <v>[C-i-C]</v>
      </c>
      <c r="U150" s="389" t="str">
        <f>Inputs!U150</f>
        <v>[C-i-C]</v>
      </c>
      <c r="V150" s="389" t="str">
        <f>Inputs!V150</f>
        <v>[C-i-C]</v>
      </c>
      <c r="W150" s="389" t="str">
        <f>Inputs!W150</f>
        <v>[C-i-C]</v>
      </c>
      <c r="X150" s="389" t="str">
        <f>Inputs!X150</f>
        <v>[C-i-C]</v>
      </c>
      <c r="Y150" s="389" t="str">
        <f>Inputs!Y150</f>
        <v>[C-i-C]</v>
      </c>
      <c r="Z150" s="389" t="str">
        <f>Inputs!Z150</f>
        <v>[C-i-C]</v>
      </c>
      <c r="AA150" s="389" t="str">
        <f>Inputs!AA150</f>
        <v>[C-i-C]</v>
      </c>
      <c r="AB150" s="389" t="str">
        <f>Inputs!AB150</f>
        <v>[C-i-C]</v>
      </c>
      <c r="AC150" s="389" t="str">
        <f>Inputs!AC150</f>
        <v>[C-i-C]</v>
      </c>
      <c r="AD150" s="389" t="str">
        <f>Inputs!AD150</f>
        <v>[C-i-C]</v>
      </c>
      <c r="AE150" s="389" t="str">
        <f>Inputs!AE150</f>
        <v>[C-i-C]</v>
      </c>
      <c r="AF150" s="389" t="str">
        <f>Inputs!AF150</f>
        <v>[C-i-C]</v>
      </c>
      <c r="AG150" s="389" t="str">
        <f>Inputs!AG150</f>
        <v>[C-i-C]</v>
      </c>
      <c r="AH150" s="389" t="str">
        <f>Inputs!AH150</f>
        <v>[C-i-C]</v>
      </c>
      <c r="AI150" s="254">
        <f>Inputs!AI150</f>
        <v>0</v>
      </c>
      <c r="AJ150" s="254">
        <f>Inputs!AJ150</f>
        <v>0</v>
      </c>
      <c r="AK150" s="254">
        <f>Inputs!AK150</f>
        <v>0</v>
      </c>
      <c r="AL150" s="254">
        <f>Inputs!AL150</f>
        <v>0</v>
      </c>
      <c r="AM150" s="254">
        <f>Inputs!AM150</f>
        <v>0</v>
      </c>
      <c r="AN150" s="254">
        <f>Inputs!AN150</f>
        <v>0</v>
      </c>
      <c r="AO150" s="254">
        <f>Inputs!AO150</f>
        <v>0</v>
      </c>
      <c r="AP150" s="254">
        <f>Inputs!AP150</f>
        <v>0</v>
      </c>
      <c r="AQ150" s="254">
        <f>Inputs!AQ150</f>
        <v>0</v>
      </c>
      <c r="AR150" s="254">
        <f>Inputs!AR150</f>
        <v>0</v>
      </c>
      <c r="AS150" s="254">
        <f>Inputs!AS150</f>
        <v>0</v>
      </c>
      <c r="AT150" s="254">
        <f>Inputs!AT150</f>
        <v>0</v>
      </c>
      <c r="AU150" s="254">
        <f>Inputs!AU150</f>
        <v>0</v>
      </c>
      <c r="AV150" s="254">
        <f>Inputs!AV150</f>
        <v>0</v>
      </c>
      <c r="AW150" s="254">
        <f>Inputs!AW150</f>
        <v>0</v>
      </c>
      <c r="AX150" s="254">
        <f>Inputs!AX150</f>
        <v>0</v>
      </c>
      <c r="AY150" s="254">
        <f>Inputs!AY150</f>
        <v>0</v>
      </c>
      <c r="AZ150" s="254">
        <f>Inputs!AZ150</f>
        <v>0</v>
      </c>
      <c r="BA150" s="254">
        <f>Inputs!BA150</f>
        <v>0</v>
      </c>
      <c r="BB150" s="254">
        <f>Inputs!BB150</f>
        <v>0</v>
      </c>
      <c r="BC150" s="254">
        <f>Inputs!BC150</f>
        <v>0</v>
      </c>
      <c r="BD150" s="254">
        <f>Inputs!BD150</f>
        <v>0</v>
      </c>
      <c r="BE150" s="254">
        <f>Inputs!BE150</f>
        <v>0</v>
      </c>
      <c r="BF150" s="254">
        <f>Inputs!BF150</f>
        <v>0</v>
      </c>
      <c r="BG150" s="254">
        <f>Inputs!BG150</f>
        <v>0</v>
      </c>
      <c r="BH150" s="254">
        <f>Inputs!BH150</f>
        <v>0</v>
      </c>
      <c r="BI150" s="254">
        <f>Inputs!BI150</f>
        <v>0</v>
      </c>
      <c r="BJ150" s="254">
        <f>Inputs!BJ150</f>
        <v>0</v>
      </c>
      <c r="BK150" s="254">
        <f>Inputs!BK150</f>
        <v>0</v>
      </c>
      <c r="BL150" s="254">
        <f>Inputs!BL150</f>
        <v>0</v>
      </c>
      <c r="BN150" s="255">
        <f>IF(OR($C150="Non-Labour",$C150="Labour-related"),IF(Inputs!$DT150=$F$1,Inputs!BN150,Inputs!BN150*'Key assumptions'!$H$118),$F150*N(H150)*avg_hrs)</f>
        <v>0</v>
      </c>
      <c r="BO150" s="255">
        <f>IF(OR($C150="Non-Labour",$C150="Labour-related"),IF(Inputs!$DT150=$F$1,Inputs!BO150,Inputs!BO150*'Key assumptions'!$H$118),$F150*N(I150)*avg_hrs)</f>
        <v>0</v>
      </c>
      <c r="BP150" s="255">
        <f>IF(OR($C150="Non-Labour",$C150="Labour-related"),IF(Inputs!$DT150=$F$1,Inputs!BP150,Inputs!BP150*'Key assumptions'!$H$118),$F150*N(J150)*avg_hrs)</f>
        <v>0</v>
      </c>
      <c r="BQ150" s="255">
        <f>IF(OR($C150="Non-Labour",$C150="Labour-related"),IF(Inputs!$DT150=$F$1,Inputs!BQ150,Inputs!BQ150*'Key assumptions'!$H$118),$F150*N(K150)*avg_hrs)</f>
        <v>0</v>
      </c>
      <c r="BR150" s="255">
        <f>IF(OR($C150="Non-Labour",$C150="Labour-related"),IF(Inputs!$DT150=$F$1,Inputs!BR150,Inputs!BR150*'Key assumptions'!$H$118),$F150*N(L150)*avg_hrs)</f>
        <v>0</v>
      </c>
      <c r="BS150" s="390" t="s">
        <v>411</v>
      </c>
      <c r="BT150" s="390" t="s">
        <v>411</v>
      </c>
      <c r="BU150" s="390" t="s">
        <v>411</v>
      </c>
      <c r="BV150" s="390" t="s">
        <v>411</v>
      </c>
      <c r="BW150" s="390" t="s">
        <v>411</v>
      </c>
      <c r="BX150" s="390" t="s">
        <v>411</v>
      </c>
      <c r="BY150" s="390" t="s">
        <v>411</v>
      </c>
      <c r="BZ150" s="390" t="s">
        <v>411</v>
      </c>
      <c r="CA150" s="390" t="s">
        <v>411</v>
      </c>
      <c r="CB150" s="390" t="s">
        <v>411</v>
      </c>
      <c r="CC150" s="390" t="s">
        <v>411</v>
      </c>
      <c r="CD150" s="390" t="s">
        <v>411</v>
      </c>
      <c r="CE150" s="390" t="s">
        <v>411</v>
      </c>
      <c r="CF150" s="390" t="s">
        <v>411</v>
      </c>
      <c r="CG150" s="390" t="s">
        <v>411</v>
      </c>
      <c r="CH150" s="390" t="s">
        <v>411</v>
      </c>
      <c r="CI150" s="390" t="s">
        <v>411</v>
      </c>
      <c r="CJ150" s="390" t="s">
        <v>411</v>
      </c>
      <c r="CK150" s="390" t="s">
        <v>411</v>
      </c>
      <c r="CL150" s="390" t="s">
        <v>411</v>
      </c>
      <c r="CM150" s="390" t="s">
        <v>411</v>
      </c>
      <c r="CN150" s="390" t="s">
        <v>411</v>
      </c>
      <c r="CO150" s="255">
        <f>IF(OR($C150="Non-Labour",$C150="Labour-related"),IF(Inputs!$DT150=$F$1,Inputs!CO150,Inputs!CO150*'Key assumptions'!$H$118),$F150*N(AI150)*avg_hrs)</f>
        <v>0</v>
      </c>
      <c r="CP150" s="255">
        <f>IF(OR($C150="Non-Labour",$C150="Labour-related"),IF(Inputs!$DT150=$F$1,Inputs!CP150,Inputs!CP150*'Key assumptions'!$H$118),$F150*N(AJ150)*avg_hrs)</f>
        <v>0</v>
      </c>
      <c r="CQ150" s="255">
        <f>IF(OR($C150="Non-Labour",$C150="Labour-related"),IF(Inputs!$DT150=$F$1,Inputs!CQ150,Inputs!CQ150*'Key assumptions'!$H$118),$F150*N(AK150)*avg_hrs)</f>
        <v>0</v>
      </c>
      <c r="CR150" s="255">
        <f>IF(OR($C150="Non-Labour",$C150="Labour-related"),IF(Inputs!$DT150=$F$1,Inputs!CR150,Inputs!CR150*'Key assumptions'!$H$118),$F150*N(AL150)*avg_hrs)</f>
        <v>0</v>
      </c>
      <c r="CS150" s="255">
        <f>IF(OR($C150="Non-Labour",$C150="Labour-related"),IF(Inputs!$DT150=$F$1,Inputs!CS150,Inputs!CS150*'Key assumptions'!$H$118),$F150*N(AM150)*avg_hrs)</f>
        <v>0</v>
      </c>
      <c r="CT150" s="255">
        <f>IF(OR($C150="Non-Labour",$C150="Labour-related"),IF(Inputs!$DT150=$F$1,Inputs!CT150,Inputs!CT150*'Key assumptions'!$H$118),$F150*N(AN150)*avg_hrs)</f>
        <v>0</v>
      </c>
      <c r="CU150" s="255">
        <f>IF(OR($C150="Non-Labour",$C150="Labour-related"),IF(Inputs!$DT150=$F$1,Inputs!CU150,Inputs!CU150*'Key assumptions'!$H$118),$F150*N(AO150)*avg_hrs)</f>
        <v>0</v>
      </c>
      <c r="CV150" s="255">
        <f>IF(OR($C150="Non-Labour",$C150="Labour-related"),IF(Inputs!$DT150=$F$1,Inputs!CV150,Inputs!CV150*'Key assumptions'!$H$118),$F150*N(AP150)*avg_hrs)</f>
        <v>0</v>
      </c>
      <c r="CW150" s="255">
        <f>IF(OR($C150="Non-Labour",$C150="Labour-related"),IF(Inputs!$DT150=$F$1,Inputs!CW150,Inputs!CW150*'Key assumptions'!$H$118),$F150*N(AQ150)*avg_hrs)</f>
        <v>0</v>
      </c>
      <c r="CX150" s="255">
        <f>IF(OR($C150="Non-Labour",$C150="Labour-related"),IF(Inputs!$DT150=$F$1,Inputs!CX150,Inputs!CX150*'Key assumptions'!$H$118),$F150*N(AR150)*avg_hrs)</f>
        <v>0</v>
      </c>
      <c r="CY150" s="255">
        <f>IF(OR($C150="Non-Labour",$C150="Labour-related"),IF(Inputs!$DT150=$F$1,Inputs!CY150,Inputs!CY150*'Key assumptions'!$H$118),$F150*N(AS150)*avg_hrs)</f>
        <v>0</v>
      </c>
      <c r="CZ150" s="255">
        <f>IF(OR($C150="Non-Labour",$C150="Labour-related"),IF(Inputs!$DT150=$F$1,Inputs!CZ150,Inputs!CZ150*'Key assumptions'!$H$118),$F150*N(AT150)*avg_hrs)</f>
        <v>0</v>
      </c>
      <c r="DA150" s="255">
        <f>IF(OR($C150="Non-Labour",$C150="Labour-related"),IF(Inputs!$DT150=$F$1,Inputs!DA150,Inputs!DA150*'Key assumptions'!$H$118),$F150*N(AU150)*avg_hrs)</f>
        <v>0</v>
      </c>
      <c r="DB150" s="255">
        <f>IF(OR($C150="Non-Labour",$C150="Labour-related"),IF(Inputs!$DT150=$F$1,Inputs!DB150,Inputs!DB150*'Key assumptions'!$H$118),$F150*N(AV150)*avg_hrs)</f>
        <v>0</v>
      </c>
      <c r="DC150" s="255">
        <f>IF(OR($C150="Non-Labour",$C150="Labour-related"),IF(Inputs!$DT150=$F$1,Inputs!DC150,Inputs!DC150*'Key assumptions'!$H$118),$F150*N(AW150)*avg_hrs)</f>
        <v>0</v>
      </c>
      <c r="DD150" s="255">
        <f>IF(OR($C150="Non-Labour",$C150="Labour-related"),IF(Inputs!$DT150=$F$1,Inputs!DD150,Inputs!DD150*'Key assumptions'!$H$118),$F150*N(AX150)*avg_hrs)</f>
        <v>0</v>
      </c>
      <c r="DE150" s="255">
        <f>IF(OR($C150="Non-Labour",$C150="Labour-related"),IF(Inputs!$DT150=$F$1,Inputs!DE150,Inputs!DE150*'Key assumptions'!$H$118),$F150*N(AY150)*avg_hrs)</f>
        <v>0</v>
      </c>
      <c r="DF150" s="255">
        <f>IF(OR($C150="Non-Labour",$C150="Labour-related"),IF(Inputs!$DT150=$F$1,Inputs!DF150,Inputs!DF150*'Key assumptions'!$H$118),$F150*N(AZ150)*avg_hrs)</f>
        <v>0</v>
      </c>
      <c r="DG150" s="255">
        <f>IF(OR($C150="Non-Labour",$C150="Labour-related"),IF(Inputs!$DT150=$F$1,Inputs!DG150,Inputs!DG150*'Key assumptions'!$H$118),$F150*N(BA150)*avg_hrs)</f>
        <v>0</v>
      </c>
      <c r="DH150" s="255">
        <f>IF(OR($C150="Non-Labour",$C150="Labour-related"),IF(Inputs!$DT150=$F$1,Inputs!DH150,Inputs!DH150*'Key assumptions'!$H$118),$F150*N(BB150)*avg_hrs)</f>
        <v>0</v>
      </c>
      <c r="DI150" s="255">
        <f>IF(OR($C150="Non-Labour",$C150="Labour-related"),IF(Inputs!$DT150=$F$1,Inputs!DI150,Inputs!DI150*'Key assumptions'!$H$118),$F150*N(BC150)*avg_hrs)</f>
        <v>0</v>
      </c>
      <c r="DJ150" s="255">
        <f>IF(OR($C150="Non-Labour",$C150="Labour-related"),IF(Inputs!$DT150=$F$1,Inputs!DJ150,Inputs!DJ150*'Key assumptions'!$H$118),$F150*N(BD150)*avg_hrs)</f>
        <v>0</v>
      </c>
      <c r="DK150" s="255">
        <f>IF(OR($C150="Non-Labour",$C150="Labour-related"),IF(Inputs!$DT150=$F$1,Inputs!DK150,Inputs!DK150*'Key assumptions'!$H$118),$F150*N(BE150)*avg_hrs)</f>
        <v>0</v>
      </c>
      <c r="DL150" s="255">
        <f>IF(OR($C150="Non-Labour",$C150="Labour-related"),IF(Inputs!$DT150=$F$1,Inputs!DL150,Inputs!DL150*'Key assumptions'!$H$118),$F150*N(BF150)*avg_hrs)</f>
        <v>0</v>
      </c>
      <c r="DM150" s="255">
        <f>IF(OR($C150="Non-Labour",$C150="Labour-related"),IF(Inputs!$DT150=$F$1,Inputs!DM150,Inputs!DM150*'Key assumptions'!$H$118),$F150*N(BG150)*avg_hrs)</f>
        <v>0</v>
      </c>
      <c r="DN150" s="255">
        <f>IF(OR($C150="Non-Labour",$C150="Labour-related"),IF(Inputs!$DT150=$F$1,Inputs!DN150,Inputs!DN150*'Key assumptions'!$H$118),$F150*N(BH150)*avg_hrs)</f>
        <v>0</v>
      </c>
      <c r="DO150" s="255">
        <f>IF(OR($C150="Non-Labour",$C150="Labour-related"),IF(Inputs!$DT150=$F$1,Inputs!DO150,Inputs!DO150*'Key assumptions'!$H$118),$F150*N(BI150)*avg_hrs)</f>
        <v>0</v>
      </c>
      <c r="DP150" s="255">
        <f>IF(OR($C150="Non-Labour",$C150="Labour-related"),IF(Inputs!$DT150=$F$1,Inputs!DP150,Inputs!DP150*'Key assumptions'!$H$118),$F150*N(BJ150)*avg_hrs)</f>
        <v>0</v>
      </c>
      <c r="DQ150" s="255">
        <f>IF(OR($C150="Non-Labour",$C150="Labour-related"),IF(Inputs!$DT150=$F$1,Inputs!DQ150,Inputs!DQ150*'Key assumptions'!$H$118),$F150*N(BK150)*avg_hrs)</f>
        <v>0</v>
      </c>
      <c r="DR150" s="255">
        <f>IF(OR($C150="Non-Labour",$C150="Labour-related"),IF(Inputs!$DT150=$F$1,Inputs!DR150,Inputs!DR150*'Key assumptions'!$H$118),$F150*N(BL150)*avg_hrs)</f>
        <v>0</v>
      </c>
      <c r="DT150" s="133" t="s">
        <v>213</v>
      </c>
      <c r="DU150" s="304"/>
      <c r="DV150" s="304"/>
      <c r="DW150" s="304"/>
      <c r="DX150" s="304"/>
      <c r="DY150" s="304"/>
      <c r="DZ150" s="304"/>
      <c r="EA150" s="255">
        <v>80970</v>
      </c>
      <c r="EB150" s="255">
        <v>182182.5</v>
      </c>
      <c r="EC150" s="255">
        <v>0</v>
      </c>
      <c r="ED150" s="255">
        <f t="shared" si="18"/>
        <v>0</v>
      </c>
      <c r="EE150" s="255">
        <f t="shared" si="18"/>
        <v>0</v>
      </c>
      <c r="EF150" s="255">
        <f t="shared" si="17"/>
        <v>263152.5</v>
      </c>
    </row>
    <row r="151" spans="1:136" x14ac:dyDescent="0.4">
      <c r="A151" s="133" t="str">
        <f>Inputs!A151</f>
        <v>Project Development</v>
      </c>
      <c r="B151" s="133" t="str">
        <f>Inputs!B151</f>
        <v>N/A</v>
      </c>
      <c r="C151" s="133" t="str">
        <f>Inputs!C151</f>
        <v>Internal Labour</v>
      </c>
      <c r="D151" s="133" t="str">
        <f>Inputs!D151</f>
        <v>PT001708</v>
      </c>
      <c r="E151" s="133" t="str">
        <f>Inputs!E151</f>
        <v>Senior Design TL</v>
      </c>
      <c r="F151" s="290">
        <f>IF(Inputs!DT151=$F$1,Inputs!F151,
IF(Inputs!DT151='Key assumptions'!$E$118,Inputs!F151*'Key assumptions'!$H$118,Inputs!F151*'Key assumptions'!$H$119))</f>
        <v>269.89999999999998</v>
      </c>
      <c r="G151" s="290">
        <f>IF(Inputs!DT151=$F$1,Inputs!G151,Inputs!G151*'Key assumptions'!$H$118)</f>
        <v>120.6</v>
      </c>
      <c r="H151" s="281"/>
      <c r="I151" s="281"/>
      <c r="J151" s="281"/>
      <c r="K151" s="281"/>
      <c r="L151" s="281"/>
      <c r="M151" s="389" t="str">
        <f>Inputs!M151</f>
        <v>[C-i-C]</v>
      </c>
      <c r="N151" s="389" t="str">
        <f>Inputs!N151</f>
        <v>[C-i-C]</v>
      </c>
      <c r="O151" s="389" t="str">
        <f>Inputs!O151</f>
        <v>[C-i-C]</v>
      </c>
      <c r="P151" s="389" t="str">
        <f>Inputs!P151</f>
        <v>[C-i-C]</v>
      </c>
      <c r="Q151" s="389" t="str">
        <f>Inputs!Q151</f>
        <v>[C-i-C]</v>
      </c>
      <c r="R151" s="389" t="str">
        <f>Inputs!R151</f>
        <v>[C-i-C]</v>
      </c>
      <c r="S151" s="389" t="str">
        <f>Inputs!S151</f>
        <v>[C-i-C]</v>
      </c>
      <c r="T151" s="389" t="str">
        <f>Inputs!T151</f>
        <v>[C-i-C]</v>
      </c>
      <c r="U151" s="389" t="str">
        <f>Inputs!U151</f>
        <v>[C-i-C]</v>
      </c>
      <c r="V151" s="389" t="str">
        <f>Inputs!V151</f>
        <v>[C-i-C]</v>
      </c>
      <c r="W151" s="389" t="str">
        <f>Inputs!W151</f>
        <v>[C-i-C]</v>
      </c>
      <c r="X151" s="389" t="str">
        <f>Inputs!X151</f>
        <v>[C-i-C]</v>
      </c>
      <c r="Y151" s="389" t="str">
        <f>Inputs!Y151</f>
        <v>[C-i-C]</v>
      </c>
      <c r="Z151" s="389" t="str">
        <f>Inputs!Z151</f>
        <v>[C-i-C]</v>
      </c>
      <c r="AA151" s="389" t="str">
        <f>Inputs!AA151</f>
        <v>[C-i-C]</v>
      </c>
      <c r="AB151" s="389" t="str">
        <f>Inputs!AB151</f>
        <v>[C-i-C]</v>
      </c>
      <c r="AC151" s="389" t="str">
        <f>Inputs!AC151</f>
        <v>[C-i-C]</v>
      </c>
      <c r="AD151" s="389" t="str">
        <f>Inputs!AD151</f>
        <v>[C-i-C]</v>
      </c>
      <c r="AE151" s="389" t="str">
        <f>Inputs!AE151</f>
        <v>[C-i-C]</v>
      </c>
      <c r="AF151" s="389" t="str">
        <f>Inputs!AF151</f>
        <v>[C-i-C]</v>
      </c>
      <c r="AG151" s="389" t="str">
        <f>Inputs!AG151</f>
        <v>[C-i-C]</v>
      </c>
      <c r="AH151" s="389" t="str">
        <f>Inputs!AH151</f>
        <v>[C-i-C]</v>
      </c>
      <c r="AI151" s="254">
        <f>Inputs!AI151</f>
        <v>0</v>
      </c>
      <c r="AJ151" s="254">
        <f>Inputs!AJ151</f>
        <v>0</v>
      </c>
      <c r="AK151" s="254">
        <f>Inputs!AK151</f>
        <v>0</v>
      </c>
      <c r="AL151" s="254">
        <f>Inputs!AL151</f>
        <v>0</v>
      </c>
      <c r="AM151" s="254">
        <f>Inputs!AM151</f>
        <v>0</v>
      </c>
      <c r="AN151" s="254">
        <f>Inputs!AN151</f>
        <v>0</v>
      </c>
      <c r="AO151" s="254">
        <f>Inputs!AO151</f>
        <v>0</v>
      </c>
      <c r="AP151" s="254">
        <f>Inputs!AP151</f>
        <v>0</v>
      </c>
      <c r="AQ151" s="254">
        <f>Inputs!AQ151</f>
        <v>0</v>
      </c>
      <c r="AR151" s="254">
        <f>Inputs!AR151</f>
        <v>0</v>
      </c>
      <c r="AS151" s="254">
        <f>Inputs!AS151</f>
        <v>0</v>
      </c>
      <c r="AT151" s="254">
        <f>Inputs!AT151</f>
        <v>0</v>
      </c>
      <c r="AU151" s="254">
        <f>Inputs!AU151</f>
        <v>0</v>
      </c>
      <c r="AV151" s="254">
        <f>Inputs!AV151</f>
        <v>0</v>
      </c>
      <c r="AW151" s="254">
        <f>Inputs!AW151</f>
        <v>0</v>
      </c>
      <c r="AX151" s="254">
        <f>Inputs!AX151</f>
        <v>0</v>
      </c>
      <c r="AY151" s="254">
        <f>Inputs!AY151</f>
        <v>0</v>
      </c>
      <c r="AZ151" s="254">
        <f>Inputs!AZ151</f>
        <v>0</v>
      </c>
      <c r="BA151" s="254">
        <f>Inputs!BA151</f>
        <v>0</v>
      </c>
      <c r="BB151" s="254">
        <f>Inputs!BB151</f>
        <v>0</v>
      </c>
      <c r="BC151" s="254">
        <f>Inputs!BC151</f>
        <v>0</v>
      </c>
      <c r="BD151" s="254">
        <f>Inputs!BD151</f>
        <v>0</v>
      </c>
      <c r="BE151" s="254">
        <f>Inputs!BE151</f>
        <v>0</v>
      </c>
      <c r="BF151" s="254">
        <f>Inputs!BF151</f>
        <v>0</v>
      </c>
      <c r="BG151" s="254">
        <f>Inputs!BG151</f>
        <v>0</v>
      </c>
      <c r="BH151" s="254">
        <f>Inputs!BH151</f>
        <v>0</v>
      </c>
      <c r="BI151" s="254">
        <f>Inputs!BI151</f>
        <v>0</v>
      </c>
      <c r="BJ151" s="254">
        <f>Inputs!BJ151</f>
        <v>0</v>
      </c>
      <c r="BK151" s="254">
        <f>Inputs!BK151</f>
        <v>0</v>
      </c>
      <c r="BL151" s="254">
        <f>Inputs!BL151</f>
        <v>0</v>
      </c>
      <c r="BN151" s="255">
        <f>IF(OR($C151="Non-Labour",$C151="Labour-related"),IF(Inputs!$DT151=$F$1,Inputs!BN151,Inputs!BN151*'Key assumptions'!$H$118),$F151*N(H151)*avg_hrs)</f>
        <v>0</v>
      </c>
      <c r="BO151" s="255">
        <f>IF(OR($C151="Non-Labour",$C151="Labour-related"),IF(Inputs!$DT151=$F$1,Inputs!BO151,Inputs!BO151*'Key assumptions'!$H$118),$F151*N(I151)*avg_hrs)</f>
        <v>0</v>
      </c>
      <c r="BP151" s="255">
        <f>IF(OR($C151="Non-Labour",$C151="Labour-related"),IF(Inputs!$DT151=$F$1,Inputs!BP151,Inputs!BP151*'Key assumptions'!$H$118),$F151*N(J151)*avg_hrs)</f>
        <v>0</v>
      </c>
      <c r="BQ151" s="255">
        <f>IF(OR($C151="Non-Labour",$C151="Labour-related"),IF(Inputs!$DT151=$F$1,Inputs!BQ151,Inputs!BQ151*'Key assumptions'!$H$118),$F151*N(K151)*avg_hrs)</f>
        <v>0</v>
      </c>
      <c r="BR151" s="255">
        <f>IF(OR($C151="Non-Labour",$C151="Labour-related"),IF(Inputs!$DT151=$F$1,Inputs!BR151,Inputs!BR151*'Key assumptions'!$H$118),$F151*N(L151)*avg_hrs)</f>
        <v>0</v>
      </c>
      <c r="BS151" s="390" t="s">
        <v>411</v>
      </c>
      <c r="BT151" s="390" t="s">
        <v>411</v>
      </c>
      <c r="BU151" s="390" t="s">
        <v>411</v>
      </c>
      <c r="BV151" s="390" t="s">
        <v>411</v>
      </c>
      <c r="BW151" s="390" t="s">
        <v>411</v>
      </c>
      <c r="BX151" s="390" t="s">
        <v>411</v>
      </c>
      <c r="BY151" s="390" t="s">
        <v>411</v>
      </c>
      <c r="BZ151" s="390" t="s">
        <v>411</v>
      </c>
      <c r="CA151" s="390" t="s">
        <v>411</v>
      </c>
      <c r="CB151" s="390" t="s">
        <v>411</v>
      </c>
      <c r="CC151" s="390" t="s">
        <v>411</v>
      </c>
      <c r="CD151" s="390" t="s">
        <v>411</v>
      </c>
      <c r="CE151" s="390" t="s">
        <v>411</v>
      </c>
      <c r="CF151" s="390" t="s">
        <v>411</v>
      </c>
      <c r="CG151" s="390" t="s">
        <v>411</v>
      </c>
      <c r="CH151" s="390" t="s">
        <v>411</v>
      </c>
      <c r="CI151" s="390" t="s">
        <v>411</v>
      </c>
      <c r="CJ151" s="390" t="s">
        <v>411</v>
      </c>
      <c r="CK151" s="390" t="s">
        <v>411</v>
      </c>
      <c r="CL151" s="390" t="s">
        <v>411</v>
      </c>
      <c r="CM151" s="390" t="s">
        <v>411</v>
      </c>
      <c r="CN151" s="390" t="s">
        <v>411</v>
      </c>
      <c r="CO151" s="255">
        <f>IF(OR($C151="Non-Labour",$C151="Labour-related"),IF(Inputs!$DT151=$F$1,Inputs!CO151,Inputs!CO151*'Key assumptions'!$H$118),$F151*N(AI151)*avg_hrs)</f>
        <v>0</v>
      </c>
      <c r="CP151" s="255">
        <f>IF(OR($C151="Non-Labour",$C151="Labour-related"),IF(Inputs!$DT151=$F$1,Inputs!CP151,Inputs!CP151*'Key assumptions'!$H$118),$F151*N(AJ151)*avg_hrs)</f>
        <v>0</v>
      </c>
      <c r="CQ151" s="255">
        <f>IF(OR($C151="Non-Labour",$C151="Labour-related"),IF(Inputs!$DT151=$F$1,Inputs!CQ151,Inputs!CQ151*'Key assumptions'!$H$118),$F151*N(AK151)*avg_hrs)</f>
        <v>0</v>
      </c>
      <c r="CR151" s="255">
        <f>IF(OR($C151="Non-Labour",$C151="Labour-related"),IF(Inputs!$DT151=$F$1,Inputs!CR151,Inputs!CR151*'Key assumptions'!$H$118),$F151*N(AL151)*avg_hrs)</f>
        <v>0</v>
      </c>
      <c r="CS151" s="255">
        <f>IF(OR($C151="Non-Labour",$C151="Labour-related"),IF(Inputs!$DT151=$F$1,Inputs!CS151,Inputs!CS151*'Key assumptions'!$H$118),$F151*N(AM151)*avg_hrs)</f>
        <v>0</v>
      </c>
      <c r="CT151" s="255">
        <f>IF(OR($C151="Non-Labour",$C151="Labour-related"),IF(Inputs!$DT151=$F$1,Inputs!CT151,Inputs!CT151*'Key assumptions'!$H$118),$F151*N(AN151)*avg_hrs)</f>
        <v>0</v>
      </c>
      <c r="CU151" s="255">
        <f>IF(OR($C151="Non-Labour",$C151="Labour-related"),IF(Inputs!$DT151=$F$1,Inputs!CU151,Inputs!CU151*'Key assumptions'!$H$118),$F151*N(AO151)*avg_hrs)</f>
        <v>0</v>
      </c>
      <c r="CV151" s="255">
        <f>IF(OR($C151="Non-Labour",$C151="Labour-related"),IF(Inputs!$DT151=$F$1,Inputs!CV151,Inputs!CV151*'Key assumptions'!$H$118),$F151*N(AP151)*avg_hrs)</f>
        <v>0</v>
      </c>
      <c r="CW151" s="255">
        <f>IF(OR($C151="Non-Labour",$C151="Labour-related"),IF(Inputs!$DT151=$F$1,Inputs!CW151,Inputs!CW151*'Key assumptions'!$H$118),$F151*N(AQ151)*avg_hrs)</f>
        <v>0</v>
      </c>
      <c r="CX151" s="255">
        <f>IF(OR($C151="Non-Labour",$C151="Labour-related"),IF(Inputs!$DT151=$F$1,Inputs!CX151,Inputs!CX151*'Key assumptions'!$H$118),$F151*N(AR151)*avg_hrs)</f>
        <v>0</v>
      </c>
      <c r="CY151" s="255">
        <f>IF(OR($C151="Non-Labour",$C151="Labour-related"),IF(Inputs!$DT151=$F$1,Inputs!CY151,Inputs!CY151*'Key assumptions'!$H$118),$F151*N(AS151)*avg_hrs)</f>
        <v>0</v>
      </c>
      <c r="CZ151" s="255">
        <f>IF(OR($C151="Non-Labour",$C151="Labour-related"),IF(Inputs!$DT151=$F$1,Inputs!CZ151,Inputs!CZ151*'Key assumptions'!$H$118),$F151*N(AT151)*avg_hrs)</f>
        <v>0</v>
      </c>
      <c r="DA151" s="255">
        <f>IF(OR($C151="Non-Labour",$C151="Labour-related"),IF(Inputs!$DT151=$F$1,Inputs!DA151,Inputs!DA151*'Key assumptions'!$H$118),$F151*N(AU151)*avg_hrs)</f>
        <v>0</v>
      </c>
      <c r="DB151" s="255">
        <f>IF(OR($C151="Non-Labour",$C151="Labour-related"),IF(Inputs!$DT151=$F$1,Inputs!DB151,Inputs!DB151*'Key assumptions'!$H$118),$F151*N(AV151)*avg_hrs)</f>
        <v>0</v>
      </c>
      <c r="DC151" s="255">
        <f>IF(OR($C151="Non-Labour",$C151="Labour-related"),IF(Inputs!$DT151=$F$1,Inputs!DC151,Inputs!DC151*'Key assumptions'!$H$118),$F151*N(AW151)*avg_hrs)</f>
        <v>0</v>
      </c>
      <c r="DD151" s="255">
        <f>IF(OR($C151="Non-Labour",$C151="Labour-related"),IF(Inputs!$DT151=$F$1,Inputs!DD151,Inputs!DD151*'Key assumptions'!$H$118),$F151*N(AX151)*avg_hrs)</f>
        <v>0</v>
      </c>
      <c r="DE151" s="255">
        <f>IF(OR($C151="Non-Labour",$C151="Labour-related"),IF(Inputs!$DT151=$F$1,Inputs!DE151,Inputs!DE151*'Key assumptions'!$H$118),$F151*N(AY151)*avg_hrs)</f>
        <v>0</v>
      </c>
      <c r="DF151" s="255">
        <f>IF(OR($C151="Non-Labour",$C151="Labour-related"),IF(Inputs!$DT151=$F$1,Inputs!DF151,Inputs!DF151*'Key assumptions'!$H$118),$F151*N(AZ151)*avg_hrs)</f>
        <v>0</v>
      </c>
      <c r="DG151" s="255">
        <f>IF(OR($C151="Non-Labour",$C151="Labour-related"),IF(Inputs!$DT151=$F$1,Inputs!DG151,Inputs!DG151*'Key assumptions'!$H$118),$F151*N(BA151)*avg_hrs)</f>
        <v>0</v>
      </c>
      <c r="DH151" s="255">
        <f>IF(OR($C151="Non-Labour",$C151="Labour-related"),IF(Inputs!$DT151=$F$1,Inputs!DH151,Inputs!DH151*'Key assumptions'!$H$118),$F151*N(BB151)*avg_hrs)</f>
        <v>0</v>
      </c>
      <c r="DI151" s="255">
        <f>IF(OR($C151="Non-Labour",$C151="Labour-related"),IF(Inputs!$DT151=$F$1,Inputs!DI151,Inputs!DI151*'Key assumptions'!$H$118),$F151*N(BC151)*avg_hrs)</f>
        <v>0</v>
      </c>
      <c r="DJ151" s="255">
        <f>IF(OR($C151="Non-Labour",$C151="Labour-related"),IF(Inputs!$DT151=$F$1,Inputs!DJ151,Inputs!DJ151*'Key assumptions'!$H$118),$F151*N(BD151)*avg_hrs)</f>
        <v>0</v>
      </c>
      <c r="DK151" s="255">
        <f>IF(OR($C151="Non-Labour",$C151="Labour-related"),IF(Inputs!$DT151=$F$1,Inputs!DK151,Inputs!DK151*'Key assumptions'!$H$118),$F151*N(BE151)*avg_hrs)</f>
        <v>0</v>
      </c>
      <c r="DL151" s="255">
        <f>IF(OR($C151="Non-Labour",$C151="Labour-related"),IF(Inputs!$DT151=$F$1,Inputs!DL151,Inputs!DL151*'Key assumptions'!$H$118),$F151*N(BF151)*avg_hrs)</f>
        <v>0</v>
      </c>
      <c r="DM151" s="255">
        <f>IF(OR($C151="Non-Labour",$C151="Labour-related"),IF(Inputs!$DT151=$F$1,Inputs!DM151,Inputs!DM151*'Key assumptions'!$H$118),$F151*N(BG151)*avg_hrs)</f>
        <v>0</v>
      </c>
      <c r="DN151" s="255">
        <f>IF(OR($C151="Non-Labour",$C151="Labour-related"),IF(Inputs!$DT151=$F$1,Inputs!DN151,Inputs!DN151*'Key assumptions'!$H$118),$F151*N(BH151)*avg_hrs)</f>
        <v>0</v>
      </c>
      <c r="DO151" s="255">
        <f>IF(OR($C151="Non-Labour",$C151="Labour-related"),IF(Inputs!$DT151=$F$1,Inputs!DO151,Inputs!DO151*'Key assumptions'!$H$118),$F151*N(BI151)*avg_hrs)</f>
        <v>0</v>
      </c>
      <c r="DP151" s="255">
        <f>IF(OR($C151="Non-Labour",$C151="Labour-related"),IF(Inputs!$DT151=$F$1,Inputs!DP151,Inputs!DP151*'Key assumptions'!$H$118),$F151*N(BJ151)*avg_hrs)</f>
        <v>0</v>
      </c>
      <c r="DQ151" s="255">
        <f>IF(OR($C151="Non-Labour",$C151="Labour-related"),IF(Inputs!$DT151=$F$1,Inputs!DQ151,Inputs!DQ151*'Key assumptions'!$H$118),$F151*N(BK151)*avg_hrs)</f>
        <v>0</v>
      </c>
      <c r="DR151" s="255">
        <f>IF(OR($C151="Non-Labour",$C151="Labour-related"),IF(Inputs!$DT151=$F$1,Inputs!DR151,Inputs!DR151*'Key assumptions'!$H$118),$F151*N(BL151)*avg_hrs)</f>
        <v>0</v>
      </c>
      <c r="DT151" s="133" t="s">
        <v>213</v>
      </c>
      <c r="DU151" s="304"/>
      <c r="DV151" s="304"/>
      <c r="DW151" s="304"/>
      <c r="DX151" s="304"/>
      <c r="DY151" s="304"/>
      <c r="DZ151" s="304"/>
      <c r="EA151" s="255">
        <v>80970</v>
      </c>
      <c r="EB151" s="255">
        <v>182182.5</v>
      </c>
      <c r="EC151" s="255">
        <v>0</v>
      </c>
      <c r="ED151" s="255">
        <f t="shared" si="18"/>
        <v>0</v>
      </c>
      <c r="EE151" s="255">
        <f t="shared" si="18"/>
        <v>0</v>
      </c>
      <c r="EF151" s="255">
        <f t="shared" si="17"/>
        <v>263152.5</v>
      </c>
    </row>
    <row r="152" spans="1:136" x14ac:dyDescent="0.4">
      <c r="A152" s="133" t="str">
        <f>Inputs!A152</f>
        <v>Project Development</v>
      </c>
      <c r="B152" s="133" t="str">
        <f>Inputs!B152</f>
        <v>N/A</v>
      </c>
      <c r="C152" s="133" t="str">
        <f>Inputs!C152</f>
        <v>Internal Labour</v>
      </c>
      <c r="D152" s="133" t="str">
        <f>Inputs!D152</f>
        <v>PT001708</v>
      </c>
      <c r="E152" s="133" t="str">
        <f>Inputs!E152</f>
        <v>Principal Design Engineer</v>
      </c>
      <c r="F152" s="290">
        <f>IF(Inputs!DT152=$F$1,Inputs!F152,
IF(Inputs!DT152='Key assumptions'!$E$118,Inputs!F152*'Key assumptions'!$H$118,Inputs!F152*'Key assumptions'!$H$119))</f>
        <v>269.89999999999998</v>
      </c>
      <c r="G152" s="290">
        <f>IF(Inputs!DT152=$F$1,Inputs!G152,Inputs!G152*'Key assumptions'!$H$118)</f>
        <v>120.6</v>
      </c>
      <c r="H152" s="281"/>
      <c r="I152" s="281"/>
      <c r="J152" s="281"/>
      <c r="K152" s="281"/>
      <c r="L152" s="281"/>
      <c r="M152" s="389" t="str">
        <f>Inputs!M152</f>
        <v>[C-i-C]</v>
      </c>
      <c r="N152" s="389" t="str">
        <f>Inputs!N152</f>
        <v>[C-i-C]</v>
      </c>
      <c r="O152" s="389" t="str">
        <f>Inputs!O152</f>
        <v>[C-i-C]</v>
      </c>
      <c r="P152" s="389" t="str">
        <f>Inputs!P152</f>
        <v>[C-i-C]</v>
      </c>
      <c r="Q152" s="389" t="str">
        <f>Inputs!Q152</f>
        <v>[C-i-C]</v>
      </c>
      <c r="R152" s="389" t="str">
        <f>Inputs!R152</f>
        <v>[C-i-C]</v>
      </c>
      <c r="S152" s="389" t="str">
        <f>Inputs!S152</f>
        <v>[C-i-C]</v>
      </c>
      <c r="T152" s="389" t="str">
        <f>Inputs!T152</f>
        <v>[C-i-C]</v>
      </c>
      <c r="U152" s="389" t="str">
        <f>Inputs!U152</f>
        <v>[C-i-C]</v>
      </c>
      <c r="V152" s="389" t="str">
        <f>Inputs!V152</f>
        <v>[C-i-C]</v>
      </c>
      <c r="W152" s="389" t="str">
        <f>Inputs!W152</f>
        <v>[C-i-C]</v>
      </c>
      <c r="X152" s="389" t="str">
        <f>Inputs!X152</f>
        <v>[C-i-C]</v>
      </c>
      <c r="Y152" s="389" t="str">
        <f>Inputs!Y152</f>
        <v>[C-i-C]</v>
      </c>
      <c r="Z152" s="389" t="str">
        <f>Inputs!Z152</f>
        <v>[C-i-C]</v>
      </c>
      <c r="AA152" s="389" t="str">
        <f>Inputs!AA152</f>
        <v>[C-i-C]</v>
      </c>
      <c r="AB152" s="389" t="str">
        <f>Inputs!AB152</f>
        <v>[C-i-C]</v>
      </c>
      <c r="AC152" s="389" t="str">
        <f>Inputs!AC152</f>
        <v>[C-i-C]</v>
      </c>
      <c r="AD152" s="389" t="str">
        <f>Inputs!AD152</f>
        <v>[C-i-C]</v>
      </c>
      <c r="AE152" s="389" t="str">
        <f>Inputs!AE152</f>
        <v>[C-i-C]</v>
      </c>
      <c r="AF152" s="389" t="str">
        <f>Inputs!AF152</f>
        <v>[C-i-C]</v>
      </c>
      <c r="AG152" s="389" t="str">
        <f>Inputs!AG152</f>
        <v>[C-i-C]</v>
      </c>
      <c r="AH152" s="389" t="str">
        <f>Inputs!AH152</f>
        <v>[C-i-C]</v>
      </c>
      <c r="AI152" s="254">
        <f>Inputs!AI152</f>
        <v>0</v>
      </c>
      <c r="AJ152" s="254">
        <f>Inputs!AJ152</f>
        <v>0</v>
      </c>
      <c r="AK152" s="254">
        <f>Inputs!AK152</f>
        <v>0</v>
      </c>
      <c r="AL152" s="254">
        <f>Inputs!AL152</f>
        <v>0</v>
      </c>
      <c r="AM152" s="254">
        <f>Inputs!AM152</f>
        <v>0</v>
      </c>
      <c r="AN152" s="254">
        <f>Inputs!AN152</f>
        <v>0</v>
      </c>
      <c r="AO152" s="254">
        <f>Inputs!AO152</f>
        <v>0</v>
      </c>
      <c r="AP152" s="254">
        <f>Inputs!AP152</f>
        <v>0</v>
      </c>
      <c r="AQ152" s="254">
        <f>Inputs!AQ152</f>
        <v>0.2</v>
      </c>
      <c r="AR152" s="254">
        <f>Inputs!AR152</f>
        <v>0.3</v>
      </c>
      <c r="AS152" s="254">
        <f>Inputs!AS152</f>
        <v>0.5</v>
      </c>
      <c r="AT152" s="254">
        <f>Inputs!AT152</f>
        <v>0.15</v>
      </c>
      <c r="AU152" s="254">
        <f>Inputs!AU152</f>
        <v>0</v>
      </c>
      <c r="AV152" s="254">
        <f>Inputs!AV152</f>
        <v>0</v>
      </c>
      <c r="AW152" s="254">
        <f>Inputs!AW152</f>
        <v>0</v>
      </c>
      <c r="AX152" s="254">
        <f>Inputs!AX152</f>
        <v>0</v>
      </c>
      <c r="AY152" s="254">
        <f>Inputs!AY152</f>
        <v>0</v>
      </c>
      <c r="AZ152" s="254">
        <f>Inputs!AZ152</f>
        <v>0</v>
      </c>
      <c r="BA152" s="254">
        <f>Inputs!BA152</f>
        <v>0</v>
      </c>
      <c r="BB152" s="254">
        <f>Inputs!BB152</f>
        <v>0</v>
      </c>
      <c r="BC152" s="254">
        <f>Inputs!BC152</f>
        <v>0</v>
      </c>
      <c r="BD152" s="254">
        <f>Inputs!BD152</f>
        <v>0</v>
      </c>
      <c r="BE152" s="254">
        <f>Inputs!BE152</f>
        <v>0</v>
      </c>
      <c r="BF152" s="254">
        <f>Inputs!BF152</f>
        <v>0</v>
      </c>
      <c r="BG152" s="254">
        <f>Inputs!BG152</f>
        <v>0</v>
      </c>
      <c r="BH152" s="254">
        <f>Inputs!BH152</f>
        <v>0</v>
      </c>
      <c r="BI152" s="254">
        <f>Inputs!BI152</f>
        <v>0</v>
      </c>
      <c r="BJ152" s="254">
        <f>Inputs!BJ152</f>
        <v>0</v>
      </c>
      <c r="BK152" s="254">
        <f>Inputs!BK152</f>
        <v>0</v>
      </c>
      <c r="BL152" s="254">
        <f>Inputs!BL152</f>
        <v>0</v>
      </c>
      <c r="BN152" s="255">
        <f>IF(OR($C152="Non-Labour",$C152="Labour-related"),IF(Inputs!$DT152=$F$1,Inputs!BN152,Inputs!BN152*'Key assumptions'!$H$118),$F152*N(H152)*avg_hrs)</f>
        <v>0</v>
      </c>
      <c r="BO152" s="255">
        <f>IF(OR($C152="Non-Labour",$C152="Labour-related"),IF(Inputs!$DT152=$F$1,Inputs!BO152,Inputs!BO152*'Key assumptions'!$H$118),$F152*N(I152)*avg_hrs)</f>
        <v>0</v>
      </c>
      <c r="BP152" s="255">
        <f>IF(OR($C152="Non-Labour",$C152="Labour-related"),IF(Inputs!$DT152=$F$1,Inputs!BP152,Inputs!BP152*'Key assumptions'!$H$118),$F152*N(J152)*avg_hrs)</f>
        <v>0</v>
      </c>
      <c r="BQ152" s="255">
        <f>IF(OR($C152="Non-Labour",$C152="Labour-related"),IF(Inputs!$DT152=$F$1,Inputs!BQ152,Inputs!BQ152*'Key assumptions'!$H$118),$F152*N(K152)*avg_hrs)</f>
        <v>0</v>
      </c>
      <c r="BR152" s="255">
        <f>IF(OR($C152="Non-Labour",$C152="Labour-related"),IF(Inputs!$DT152=$F$1,Inputs!BR152,Inputs!BR152*'Key assumptions'!$H$118),$F152*N(L152)*avg_hrs)</f>
        <v>0</v>
      </c>
      <c r="BS152" s="390" t="s">
        <v>411</v>
      </c>
      <c r="BT152" s="390" t="s">
        <v>411</v>
      </c>
      <c r="BU152" s="390" t="s">
        <v>411</v>
      </c>
      <c r="BV152" s="390" t="s">
        <v>411</v>
      </c>
      <c r="BW152" s="390" t="s">
        <v>411</v>
      </c>
      <c r="BX152" s="390" t="s">
        <v>411</v>
      </c>
      <c r="BY152" s="390" t="s">
        <v>411</v>
      </c>
      <c r="BZ152" s="390" t="s">
        <v>411</v>
      </c>
      <c r="CA152" s="390" t="s">
        <v>411</v>
      </c>
      <c r="CB152" s="390" t="s">
        <v>411</v>
      </c>
      <c r="CC152" s="390" t="s">
        <v>411</v>
      </c>
      <c r="CD152" s="390" t="s">
        <v>411</v>
      </c>
      <c r="CE152" s="390" t="s">
        <v>411</v>
      </c>
      <c r="CF152" s="390" t="s">
        <v>411</v>
      </c>
      <c r="CG152" s="390" t="s">
        <v>411</v>
      </c>
      <c r="CH152" s="390" t="s">
        <v>411</v>
      </c>
      <c r="CI152" s="390" t="s">
        <v>411</v>
      </c>
      <c r="CJ152" s="390" t="s">
        <v>411</v>
      </c>
      <c r="CK152" s="390" t="s">
        <v>411</v>
      </c>
      <c r="CL152" s="390" t="s">
        <v>411</v>
      </c>
      <c r="CM152" s="390" t="s">
        <v>411</v>
      </c>
      <c r="CN152" s="390" t="s">
        <v>411</v>
      </c>
      <c r="CO152" s="255">
        <f>IF(OR($C152="Non-Labour",$C152="Labour-related"),IF(Inputs!$DT152=$F$1,Inputs!CO152,Inputs!CO152*'Key assumptions'!$H$118),$F152*N(AI152)*avg_hrs)</f>
        <v>0</v>
      </c>
      <c r="CP152" s="255">
        <f>IF(OR($C152="Non-Labour",$C152="Labour-related"),IF(Inputs!$DT152=$F$1,Inputs!CP152,Inputs!CP152*'Key assumptions'!$H$118),$F152*N(AJ152)*avg_hrs)</f>
        <v>0</v>
      </c>
      <c r="CQ152" s="255">
        <f>IF(OR($C152="Non-Labour",$C152="Labour-related"),IF(Inputs!$DT152=$F$1,Inputs!CQ152,Inputs!CQ152*'Key assumptions'!$H$118),$F152*N(AK152)*avg_hrs)</f>
        <v>0</v>
      </c>
      <c r="CR152" s="255">
        <f>IF(OR($C152="Non-Labour",$C152="Labour-related"),IF(Inputs!$DT152=$F$1,Inputs!CR152,Inputs!CR152*'Key assumptions'!$H$118),$F152*N(AL152)*avg_hrs)</f>
        <v>0</v>
      </c>
      <c r="CS152" s="255">
        <f>IF(OR($C152="Non-Labour",$C152="Labour-related"),IF(Inputs!$DT152=$F$1,Inputs!CS152,Inputs!CS152*'Key assumptions'!$H$118),$F152*N(AM152)*avg_hrs)</f>
        <v>0</v>
      </c>
      <c r="CT152" s="255">
        <f>IF(OR($C152="Non-Labour",$C152="Labour-related"),IF(Inputs!$DT152=$F$1,Inputs!CT152,Inputs!CT152*'Key assumptions'!$H$118),$F152*N(AN152)*avg_hrs)</f>
        <v>0</v>
      </c>
      <c r="CU152" s="255">
        <f>IF(OR($C152="Non-Labour",$C152="Labour-related"),IF(Inputs!$DT152=$F$1,Inputs!CU152,Inputs!CU152*'Key assumptions'!$H$118),$F152*N(AO152)*avg_hrs)</f>
        <v>0</v>
      </c>
      <c r="CV152" s="255">
        <f>IF(OR($C152="Non-Labour",$C152="Labour-related"),IF(Inputs!$DT152=$F$1,Inputs!CV152,Inputs!CV152*'Key assumptions'!$H$118),$F152*N(AP152)*avg_hrs)</f>
        <v>0</v>
      </c>
      <c r="CW152" s="255">
        <f>IF(OR($C152="Non-Labour",$C152="Labour-related"),IF(Inputs!$DT152=$F$1,Inputs!CW152,Inputs!CW152*'Key assumptions'!$H$118),$F152*N(AQ152)*avg_hrs)</f>
        <v>8096.9999999999991</v>
      </c>
      <c r="CX152" s="255">
        <f>IF(OR($C152="Non-Labour",$C152="Labour-related"),IF(Inputs!$DT152=$F$1,Inputs!CX152,Inputs!CX152*'Key assumptions'!$H$118),$F152*N(AR152)*avg_hrs)</f>
        <v>12145.499999999998</v>
      </c>
      <c r="CY152" s="255">
        <f>IF(OR($C152="Non-Labour",$C152="Labour-related"),IF(Inputs!$DT152=$F$1,Inputs!CY152,Inputs!CY152*'Key assumptions'!$H$118),$F152*N(AS152)*avg_hrs)</f>
        <v>20242.5</v>
      </c>
      <c r="CZ152" s="255">
        <f>IF(OR($C152="Non-Labour",$C152="Labour-related"),IF(Inputs!$DT152=$F$1,Inputs!CZ152,Inputs!CZ152*'Key assumptions'!$H$118),$F152*N(AT152)*avg_hrs)</f>
        <v>6072.7499999999991</v>
      </c>
      <c r="DA152" s="255">
        <f>IF(OR($C152="Non-Labour",$C152="Labour-related"),IF(Inputs!$DT152=$F$1,Inputs!DA152,Inputs!DA152*'Key assumptions'!$H$118),$F152*N(AU152)*avg_hrs)</f>
        <v>0</v>
      </c>
      <c r="DB152" s="255">
        <f>IF(OR($C152="Non-Labour",$C152="Labour-related"),IF(Inputs!$DT152=$F$1,Inputs!DB152,Inputs!DB152*'Key assumptions'!$H$118),$F152*N(AV152)*avg_hrs)</f>
        <v>0</v>
      </c>
      <c r="DC152" s="255">
        <f>IF(OR($C152="Non-Labour",$C152="Labour-related"),IF(Inputs!$DT152=$F$1,Inputs!DC152,Inputs!DC152*'Key assumptions'!$H$118),$F152*N(AW152)*avg_hrs)</f>
        <v>0</v>
      </c>
      <c r="DD152" s="255">
        <f>IF(OR($C152="Non-Labour",$C152="Labour-related"),IF(Inputs!$DT152=$F$1,Inputs!DD152,Inputs!DD152*'Key assumptions'!$H$118),$F152*N(AX152)*avg_hrs)</f>
        <v>0</v>
      </c>
      <c r="DE152" s="255">
        <f>IF(OR($C152="Non-Labour",$C152="Labour-related"),IF(Inputs!$DT152=$F$1,Inputs!DE152,Inputs!DE152*'Key assumptions'!$H$118),$F152*N(AY152)*avg_hrs)</f>
        <v>0</v>
      </c>
      <c r="DF152" s="255">
        <f>IF(OR($C152="Non-Labour",$C152="Labour-related"),IF(Inputs!$DT152=$F$1,Inputs!DF152,Inputs!DF152*'Key assumptions'!$H$118),$F152*N(AZ152)*avg_hrs)</f>
        <v>0</v>
      </c>
      <c r="DG152" s="255">
        <f>IF(OR($C152="Non-Labour",$C152="Labour-related"),IF(Inputs!$DT152=$F$1,Inputs!DG152,Inputs!DG152*'Key assumptions'!$H$118),$F152*N(BA152)*avg_hrs)</f>
        <v>0</v>
      </c>
      <c r="DH152" s="255">
        <f>IF(OR($C152="Non-Labour",$C152="Labour-related"),IF(Inputs!$DT152=$F$1,Inputs!DH152,Inputs!DH152*'Key assumptions'!$H$118),$F152*N(BB152)*avg_hrs)</f>
        <v>0</v>
      </c>
      <c r="DI152" s="255">
        <f>IF(OR($C152="Non-Labour",$C152="Labour-related"),IF(Inputs!$DT152=$F$1,Inputs!DI152,Inputs!DI152*'Key assumptions'!$H$118),$F152*N(BC152)*avg_hrs)</f>
        <v>0</v>
      </c>
      <c r="DJ152" s="255">
        <f>IF(OR($C152="Non-Labour",$C152="Labour-related"),IF(Inputs!$DT152=$F$1,Inputs!DJ152,Inputs!DJ152*'Key assumptions'!$H$118),$F152*N(BD152)*avg_hrs)</f>
        <v>0</v>
      </c>
      <c r="DK152" s="255">
        <f>IF(OR($C152="Non-Labour",$C152="Labour-related"),IF(Inputs!$DT152=$F$1,Inputs!DK152,Inputs!DK152*'Key assumptions'!$H$118),$F152*N(BE152)*avg_hrs)</f>
        <v>0</v>
      </c>
      <c r="DL152" s="255">
        <f>IF(OR($C152="Non-Labour",$C152="Labour-related"),IF(Inputs!$DT152=$F$1,Inputs!DL152,Inputs!DL152*'Key assumptions'!$H$118),$F152*N(BF152)*avg_hrs)</f>
        <v>0</v>
      </c>
      <c r="DM152" s="255">
        <f>IF(OR($C152="Non-Labour",$C152="Labour-related"),IF(Inputs!$DT152=$F$1,Inputs!DM152,Inputs!DM152*'Key assumptions'!$H$118),$F152*N(BG152)*avg_hrs)</f>
        <v>0</v>
      </c>
      <c r="DN152" s="255">
        <f>IF(OR($C152="Non-Labour",$C152="Labour-related"),IF(Inputs!$DT152=$F$1,Inputs!DN152,Inputs!DN152*'Key assumptions'!$H$118),$F152*N(BH152)*avg_hrs)</f>
        <v>0</v>
      </c>
      <c r="DO152" s="255">
        <f>IF(OR($C152="Non-Labour",$C152="Labour-related"),IF(Inputs!$DT152=$F$1,Inputs!DO152,Inputs!DO152*'Key assumptions'!$H$118),$F152*N(BI152)*avg_hrs)</f>
        <v>0</v>
      </c>
      <c r="DP152" s="255">
        <f>IF(OR($C152="Non-Labour",$C152="Labour-related"),IF(Inputs!$DT152=$F$1,Inputs!DP152,Inputs!DP152*'Key assumptions'!$H$118),$F152*N(BJ152)*avg_hrs)</f>
        <v>0</v>
      </c>
      <c r="DQ152" s="255">
        <f>IF(OR($C152="Non-Labour",$C152="Labour-related"),IF(Inputs!$DT152=$F$1,Inputs!DQ152,Inputs!DQ152*'Key assumptions'!$H$118),$F152*N(BK152)*avg_hrs)</f>
        <v>0</v>
      </c>
      <c r="DR152" s="255">
        <f>IF(OR($C152="Non-Labour",$C152="Labour-related"),IF(Inputs!$DT152=$F$1,Inputs!DR152,Inputs!DR152*'Key assumptions'!$H$118),$F152*N(BL152)*avg_hrs)</f>
        <v>0</v>
      </c>
      <c r="DT152" s="133" t="s">
        <v>213</v>
      </c>
      <c r="DU152" s="304"/>
      <c r="DV152" s="304"/>
      <c r="DW152" s="304"/>
      <c r="DX152" s="304"/>
      <c r="DY152" s="304"/>
      <c r="DZ152" s="304"/>
      <c r="EA152" s="255">
        <v>3470.1428571428569</v>
      </c>
      <c r="EB152" s="255">
        <v>10121.25</v>
      </c>
      <c r="EC152" s="255">
        <v>0</v>
      </c>
      <c r="ED152" s="255">
        <f t="shared" si="18"/>
        <v>46557.75</v>
      </c>
      <c r="EE152" s="255">
        <f t="shared" si="18"/>
        <v>0</v>
      </c>
      <c r="EF152" s="255">
        <f t="shared" si="17"/>
        <v>60149.142857142855</v>
      </c>
    </row>
    <row r="153" spans="1:136" x14ac:dyDescent="0.4">
      <c r="A153" s="133" t="str">
        <f>Inputs!A153</f>
        <v/>
      </c>
      <c r="B153" s="133" t="str">
        <f>Inputs!B153</f>
        <v/>
      </c>
      <c r="C153" s="133" t="str">
        <f>Inputs!C153</f>
        <v/>
      </c>
      <c r="D153" s="133" t="str">
        <f>Inputs!D153</f>
        <v>PT001709</v>
      </c>
      <c r="E153" s="133" t="str">
        <f>Inputs!E153</f>
        <v>CWO - Tower Design</v>
      </c>
      <c r="F153" s="290">
        <f>IF(Inputs!DT153=$F$1,Inputs!F153,
IF(Inputs!DT153='Key assumptions'!$E$118,Inputs!F153*'Key assumptions'!$H$118,Inputs!F153*'Key assumptions'!$H$119))</f>
        <v>0</v>
      </c>
      <c r="G153" s="290">
        <f>IF(Inputs!DT153=$F$1,Inputs!G153,Inputs!G153*'Key assumptions'!$H$118)</f>
        <v>0</v>
      </c>
      <c r="H153" s="281"/>
      <c r="I153" s="281"/>
      <c r="J153" s="281"/>
      <c r="K153" s="281"/>
      <c r="L153" s="281"/>
      <c r="M153" s="389" t="str">
        <f>Inputs!M153</f>
        <v>[C-i-C]</v>
      </c>
      <c r="N153" s="389" t="str">
        <f>Inputs!N153</f>
        <v>[C-i-C]</v>
      </c>
      <c r="O153" s="389" t="str">
        <f>Inputs!O153</f>
        <v>[C-i-C]</v>
      </c>
      <c r="P153" s="389" t="str">
        <f>Inputs!P153</f>
        <v>[C-i-C]</v>
      </c>
      <c r="Q153" s="389" t="str">
        <f>Inputs!Q153</f>
        <v>[C-i-C]</v>
      </c>
      <c r="R153" s="389" t="str">
        <f>Inputs!R153</f>
        <v>[C-i-C]</v>
      </c>
      <c r="S153" s="389" t="str">
        <f>Inputs!S153</f>
        <v>[C-i-C]</v>
      </c>
      <c r="T153" s="389" t="str">
        <f>Inputs!T153</f>
        <v>[C-i-C]</v>
      </c>
      <c r="U153" s="389" t="str">
        <f>Inputs!U153</f>
        <v>[C-i-C]</v>
      </c>
      <c r="V153" s="389" t="str">
        <f>Inputs!V153</f>
        <v>[C-i-C]</v>
      </c>
      <c r="W153" s="389" t="str">
        <f>Inputs!W153</f>
        <v>[C-i-C]</v>
      </c>
      <c r="X153" s="389" t="str">
        <f>Inputs!X153</f>
        <v>[C-i-C]</v>
      </c>
      <c r="Y153" s="389" t="str">
        <f>Inputs!Y153</f>
        <v>[C-i-C]</v>
      </c>
      <c r="Z153" s="389" t="str">
        <f>Inputs!Z153</f>
        <v>[C-i-C]</v>
      </c>
      <c r="AA153" s="389" t="str">
        <f>Inputs!AA153</f>
        <v>[C-i-C]</v>
      </c>
      <c r="AB153" s="389" t="str">
        <f>Inputs!AB153</f>
        <v>[C-i-C]</v>
      </c>
      <c r="AC153" s="389" t="str">
        <f>Inputs!AC153</f>
        <v>[C-i-C]</v>
      </c>
      <c r="AD153" s="389" t="str">
        <f>Inputs!AD153</f>
        <v>[C-i-C]</v>
      </c>
      <c r="AE153" s="389" t="str">
        <f>Inputs!AE153</f>
        <v>[C-i-C]</v>
      </c>
      <c r="AF153" s="389" t="str">
        <f>Inputs!AF153</f>
        <v>[C-i-C]</v>
      </c>
      <c r="AG153" s="389" t="str">
        <f>Inputs!AG153</f>
        <v>[C-i-C]</v>
      </c>
      <c r="AH153" s="389" t="str">
        <f>Inputs!AH153</f>
        <v>[C-i-C]</v>
      </c>
      <c r="AI153" s="254" t="str">
        <f>Inputs!AI153</f>
        <v/>
      </c>
      <c r="AJ153" s="254" t="str">
        <f>Inputs!AJ153</f>
        <v/>
      </c>
      <c r="AK153" s="254" t="str">
        <f>Inputs!AK153</f>
        <v/>
      </c>
      <c r="AL153" s="254" t="str">
        <f>Inputs!AL153</f>
        <v/>
      </c>
      <c r="AM153" s="254" t="str">
        <f>Inputs!AM153</f>
        <v/>
      </c>
      <c r="AN153" s="254" t="str">
        <f>Inputs!AN153</f>
        <v/>
      </c>
      <c r="AO153" s="254" t="str">
        <f>Inputs!AO153</f>
        <v/>
      </c>
      <c r="AP153" s="254" t="str">
        <f>Inputs!AP153</f>
        <v/>
      </c>
      <c r="AQ153" s="254" t="str">
        <f>Inputs!AQ153</f>
        <v/>
      </c>
      <c r="AR153" s="254" t="str">
        <f>Inputs!AR153</f>
        <v/>
      </c>
      <c r="AS153" s="254" t="str">
        <f>Inputs!AS153</f>
        <v/>
      </c>
      <c r="AT153" s="254" t="str">
        <f>Inputs!AT153</f>
        <v/>
      </c>
      <c r="AU153" s="254" t="str">
        <f>Inputs!AU153</f>
        <v/>
      </c>
      <c r="AV153" s="254" t="str">
        <f>Inputs!AV153</f>
        <v/>
      </c>
      <c r="AW153" s="254" t="str">
        <f>Inputs!AW153</f>
        <v/>
      </c>
      <c r="AX153" s="254" t="str">
        <f>Inputs!AX153</f>
        <v/>
      </c>
      <c r="AY153" s="254" t="str">
        <f>Inputs!AY153</f>
        <v/>
      </c>
      <c r="AZ153" s="254" t="str">
        <f>Inputs!AZ153</f>
        <v/>
      </c>
      <c r="BA153" s="254" t="str">
        <f>Inputs!BA153</f>
        <v/>
      </c>
      <c r="BB153" s="254" t="str">
        <f>Inputs!BB153</f>
        <v/>
      </c>
      <c r="BC153" s="254" t="str">
        <f>Inputs!BC153</f>
        <v/>
      </c>
      <c r="BD153" s="254" t="str">
        <f>Inputs!BD153</f>
        <v/>
      </c>
      <c r="BE153" s="254" t="str">
        <f>Inputs!BE153</f>
        <v/>
      </c>
      <c r="BF153" s="254" t="str">
        <f>Inputs!BF153</f>
        <v/>
      </c>
      <c r="BG153" s="254" t="str">
        <f>Inputs!BG153</f>
        <v/>
      </c>
      <c r="BH153" s="254" t="str">
        <f>Inputs!BH153</f>
        <v/>
      </c>
      <c r="BI153" s="254" t="str">
        <f>Inputs!BI153</f>
        <v/>
      </c>
      <c r="BJ153" s="254" t="str">
        <f>Inputs!BJ153</f>
        <v/>
      </c>
      <c r="BK153" s="254" t="str">
        <f>Inputs!BK153</f>
        <v/>
      </c>
      <c r="BL153" s="254" t="str">
        <f>Inputs!BL153</f>
        <v/>
      </c>
      <c r="BN153" s="255">
        <f>IF(OR($C153="Non-Labour",$C153="Labour-related"),IF(Inputs!$DT153=$F$1,Inputs!BN153,Inputs!BN153*'Key assumptions'!$H$118),$F153*N(H153)*avg_hrs)</f>
        <v>0</v>
      </c>
      <c r="BO153" s="255">
        <f>IF(OR($C153="Non-Labour",$C153="Labour-related"),IF(Inputs!$DT153=$F$1,Inputs!BO153,Inputs!BO153*'Key assumptions'!$H$118),$F153*N(I153)*avg_hrs)</f>
        <v>0</v>
      </c>
      <c r="BP153" s="255">
        <f>IF(OR($C153="Non-Labour",$C153="Labour-related"),IF(Inputs!$DT153=$F$1,Inputs!BP153,Inputs!BP153*'Key assumptions'!$H$118),$F153*N(J153)*avg_hrs)</f>
        <v>0</v>
      </c>
      <c r="BQ153" s="255">
        <f>IF(OR($C153="Non-Labour",$C153="Labour-related"),IF(Inputs!$DT153=$F$1,Inputs!BQ153,Inputs!BQ153*'Key assumptions'!$H$118),$F153*N(K153)*avg_hrs)</f>
        <v>0</v>
      </c>
      <c r="BR153" s="255">
        <f>IF(OR($C153="Non-Labour",$C153="Labour-related"),IF(Inputs!$DT153=$F$1,Inputs!BR153,Inputs!BR153*'Key assumptions'!$H$118),$F153*N(L153)*avg_hrs)</f>
        <v>0</v>
      </c>
      <c r="BS153" s="390" t="s">
        <v>411</v>
      </c>
      <c r="BT153" s="390" t="s">
        <v>411</v>
      </c>
      <c r="BU153" s="390" t="s">
        <v>411</v>
      </c>
      <c r="BV153" s="390" t="s">
        <v>411</v>
      </c>
      <c r="BW153" s="390" t="s">
        <v>411</v>
      </c>
      <c r="BX153" s="390" t="s">
        <v>411</v>
      </c>
      <c r="BY153" s="390" t="s">
        <v>411</v>
      </c>
      <c r="BZ153" s="390" t="s">
        <v>411</v>
      </c>
      <c r="CA153" s="390" t="s">
        <v>411</v>
      </c>
      <c r="CB153" s="390" t="s">
        <v>411</v>
      </c>
      <c r="CC153" s="390" t="s">
        <v>411</v>
      </c>
      <c r="CD153" s="390" t="s">
        <v>411</v>
      </c>
      <c r="CE153" s="390" t="s">
        <v>411</v>
      </c>
      <c r="CF153" s="390" t="s">
        <v>411</v>
      </c>
      <c r="CG153" s="390" t="s">
        <v>411</v>
      </c>
      <c r="CH153" s="390" t="s">
        <v>411</v>
      </c>
      <c r="CI153" s="390" t="s">
        <v>411</v>
      </c>
      <c r="CJ153" s="390" t="s">
        <v>411</v>
      </c>
      <c r="CK153" s="390" t="s">
        <v>411</v>
      </c>
      <c r="CL153" s="390" t="s">
        <v>411</v>
      </c>
      <c r="CM153" s="390" t="s">
        <v>411</v>
      </c>
      <c r="CN153" s="390" t="s">
        <v>411</v>
      </c>
      <c r="CO153" s="255">
        <f>IF(OR($C153="Non-Labour",$C153="Labour-related"),IF(Inputs!$DT153=$F$1,Inputs!CO153,Inputs!CO153*'Key assumptions'!$H$118),$F153*N(AI153)*avg_hrs)</f>
        <v>0</v>
      </c>
      <c r="CP153" s="255">
        <f>IF(OR($C153="Non-Labour",$C153="Labour-related"),IF(Inputs!$DT153=$F$1,Inputs!CP153,Inputs!CP153*'Key assumptions'!$H$118),$F153*N(AJ153)*avg_hrs)</f>
        <v>0</v>
      </c>
      <c r="CQ153" s="255">
        <f>IF(OR($C153="Non-Labour",$C153="Labour-related"),IF(Inputs!$DT153=$F$1,Inputs!CQ153,Inputs!CQ153*'Key assumptions'!$H$118),$F153*N(AK153)*avg_hrs)</f>
        <v>0</v>
      </c>
      <c r="CR153" s="255">
        <f>IF(OR($C153="Non-Labour",$C153="Labour-related"),IF(Inputs!$DT153=$F$1,Inputs!CR153,Inputs!CR153*'Key assumptions'!$H$118),$F153*N(AL153)*avg_hrs)</f>
        <v>0</v>
      </c>
      <c r="CS153" s="255">
        <f>IF(OR($C153="Non-Labour",$C153="Labour-related"),IF(Inputs!$DT153=$F$1,Inputs!CS153,Inputs!CS153*'Key assumptions'!$H$118),$F153*N(AM153)*avg_hrs)</f>
        <v>0</v>
      </c>
      <c r="CT153" s="255">
        <f>IF(OR($C153="Non-Labour",$C153="Labour-related"),IF(Inputs!$DT153=$F$1,Inputs!CT153,Inputs!CT153*'Key assumptions'!$H$118),$F153*N(AN153)*avg_hrs)</f>
        <v>0</v>
      </c>
      <c r="CU153" s="255">
        <f>IF(OR($C153="Non-Labour",$C153="Labour-related"),IF(Inputs!$DT153=$F$1,Inputs!CU153,Inputs!CU153*'Key assumptions'!$H$118),$F153*N(AO153)*avg_hrs)</f>
        <v>0</v>
      </c>
      <c r="CV153" s="255">
        <f>IF(OR($C153="Non-Labour",$C153="Labour-related"),IF(Inputs!$DT153=$F$1,Inputs!CV153,Inputs!CV153*'Key assumptions'!$H$118),$F153*N(AP153)*avg_hrs)</f>
        <v>0</v>
      </c>
      <c r="CW153" s="255">
        <f>IF(OR($C153="Non-Labour",$C153="Labour-related"),IF(Inputs!$DT153=$F$1,Inputs!CW153,Inputs!CW153*'Key assumptions'!$H$118),$F153*N(AQ153)*avg_hrs)</f>
        <v>0</v>
      </c>
      <c r="CX153" s="255">
        <f>IF(OR($C153="Non-Labour",$C153="Labour-related"),IF(Inputs!$DT153=$F$1,Inputs!CX153,Inputs!CX153*'Key assumptions'!$H$118),$F153*N(AR153)*avg_hrs)</f>
        <v>0</v>
      </c>
      <c r="CY153" s="255">
        <f>IF(OR($C153="Non-Labour",$C153="Labour-related"),IF(Inputs!$DT153=$F$1,Inputs!CY153,Inputs!CY153*'Key assumptions'!$H$118),$F153*N(AS153)*avg_hrs)</f>
        <v>0</v>
      </c>
      <c r="CZ153" s="255">
        <f>IF(OR($C153="Non-Labour",$C153="Labour-related"),IF(Inputs!$DT153=$F$1,Inputs!CZ153,Inputs!CZ153*'Key assumptions'!$H$118),$F153*N(AT153)*avg_hrs)</f>
        <v>0</v>
      </c>
      <c r="DA153" s="255">
        <f>IF(OR($C153="Non-Labour",$C153="Labour-related"),IF(Inputs!$DT153=$F$1,Inputs!DA153,Inputs!DA153*'Key assumptions'!$H$118),$F153*N(AU153)*avg_hrs)</f>
        <v>0</v>
      </c>
      <c r="DB153" s="255">
        <f>IF(OR($C153="Non-Labour",$C153="Labour-related"),IF(Inputs!$DT153=$F$1,Inputs!DB153,Inputs!DB153*'Key assumptions'!$H$118),$F153*N(AV153)*avg_hrs)</f>
        <v>0</v>
      </c>
      <c r="DC153" s="255">
        <f>IF(OR($C153="Non-Labour",$C153="Labour-related"),IF(Inputs!$DT153=$F$1,Inputs!DC153,Inputs!DC153*'Key assumptions'!$H$118),$F153*N(AW153)*avg_hrs)</f>
        <v>0</v>
      </c>
      <c r="DD153" s="255">
        <f>IF(OR($C153="Non-Labour",$C153="Labour-related"),IF(Inputs!$DT153=$F$1,Inputs!DD153,Inputs!DD153*'Key assumptions'!$H$118),$F153*N(AX153)*avg_hrs)</f>
        <v>0</v>
      </c>
      <c r="DE153" s="255">
        <f>IF(OR($C153="Non-Labour",$C153="Labour-related"),IF(Inputs!$DT153=$F$1,Inputs!DE153,Inputs!DE153*'Key assumptions'!$H$118),$F153*N(AY153)*avg_hrs)</f>
        <v>0</v>
      </c>
      <c r="DF153" s="255">
        <f>IF(OR($C153="Non-Labour",$C153="Labour-related"),IF(Inputs!$DT153=$F$1,Inputs!DF153,Inputs!DF153*'Key assumptions'!$H$118),$F153*N(AZ153)*avg_hrs)</f>
        <v>0</v>
      </c>
      <c r="DG153" s="255">
        <f>IF(OR($C153="Non-Labour",$C153="Labour-related"),IF(Inputs!$DT153=$F$1,Inputs!DG153,Inputs!DG153*'Key assumptions'!$H$118),$F153*N(BA153)*avg_hrs)</f>
        <v>0</v>
      </c>
      <c r="DH153" s="255">
        <f>IF(OR($C153="Non-Labour",$C153="Labour-related"),IF(Inputs!$DT153=$F$1,Inputs!DH153,Inputs!DH153*'Key assumptions'!$H$118),$F153*N(BB153)*avg_hrs)</f>
        <v>0</v>
      </c>
      <c r="DI153" s="255">
        <f>IF(OR($C153="Non-Labour",$C153="Labour-related"),IF(Inputs!$DT153=$F$1,Inputs!DI153,Inputs!DI153*'Key assumptions'!$H$118),$F153*N(BC153)*avg_hrs)</f>
        <v>0</v>
      </c>
      <c r="DJ153" s="255">
        <f>IF(OR($C153="Non-Labour",$C153="Labour-related"),IF(Inputs!$DT153=$F$1,Inputs!DJ153,Inputs!DJ153*'Key assumptions'!$H$118),$F153*N(BD153)*avg_hrs)</f>
        <v>0</v>
      </c>
      <c r="DK153" s="255">
        <f>IF(OR($C153="Non-Labour",$C153="Labour-related"),IF(Inputs!$DT153=$F$1,Inputs!DK153,Inputs!DK153*'Key assumptions'!$H$118),$F153*N(BE153)*avg_hrs)</f>
        <v>0</v>
      </c>
      <c r="DL153" s="255">
        <f>IF(OR($C153="Non-Labour",$C153="Labour-related"),IF(Inputs!$DT153=$F$1,Inputs!DL153,Inputs!DL153*'Key assumptions'!$H$118),$F153*N(BF153)*avg_hrs)</f>
        <v>0</v>
      </c>
      <c r="DM153" s="255">
        <f>IF(OR($C153="Non-Labour",$C153="Labour-related"),IF(Inputs!$DT153=$F$1,Inputs!DM153,Inputs!DM153*'Key assumptions'!$H$118),$F153*N(BG153)*avg_hrs)</f>
        <v>0</v>
      </c>
      <c r="DN153" s="255">
        <f>IF(OR($C153="Non-Labour",$C153="Labour-related"),IF(Inputs!$DT153=$F$1,Inputs!DN153,Inputs!DN153*'Key assumptions'!$H$118),$F153*N(BH153)*avg_hrs)</f>
        <v>0</v>
      </c>
      <c r="DO153" s="255">
        <f>IF(OR($C153="Non-Labour",$C153="Labour-related"),IF(Inputs!$DT153=$F$1,Inputs!DO153,Inputs!DO153*'Key assumptions'!$H$118),$F153*N(BI153)*avg_hrs)</f>
        <v>0</v>
      </c>
      <c r="DP153" s="255">
        <f>IF(OR($C153="Non-Labour",$C153="Labour-related"),IF(Inputs!$DT153=$F$1,Inputs!DP153,Inputs!DP153*'Key assumptions'!$H$118),$F153*N(BJ153)*avg_hrs)</f>
        <v>0</v>
      </c>
      <c r="DQ153" s="255">
        <f>IF(OR($C153="Non-Labour",$C153="Labour-related"),IF(Inputs!$DT153=$F$1,Inputs!DQ153,Inputs!DQ153*'Key assumptions'!$H$118),$F153*N(BK153)*avg_hrs)</f>
        <v>0</v>
      </c>
      <c r="DR153" s="255">
        <f>IF(OR($C153="Non-Labour",$C153="Labour-related"),IF(Inputs!$DT153=$F$1,Inputs!DR153,Inputs!DR153*'Key assumptions'!$H$118),$F153*N(BL153)*avg_hrs)</f>
        <v>0</v>
      </c>
      <c r="DT153" s="133" t="s">
        <v>213</v>
      </c>
      <c r="DU153" s="304"/>
      <c r="DV153" s="304"/>
      <c r="DW153" s="304"/>
      <c r="DX153" s="304"/>
      <c r="DY153" s="304"/>
      <c r="DZ153" s="304"/>
      <c r="EA153" s="255">
        <v>0</v>
      </c>
      <c r="EB153" s="255">
        <v>0</v>
      </c>
      <c r="EC153" s="255">
        <v>0</v>
      </c>
      <c r="ED153" s="255">
        <f t="shared" si="18"/>
        <v>0</v>
      </c>
      <c r="EE153" s="255">
        <f t="shared" si="18"/>
        <v>0</v>
      </c>
      <c r="EF153" s="255">
        <f t="shared" si="17"/>
        <v>0</v>
      </c>
    </row>
    <row r="154" spans="1:136" x14ac:dyDescent="0.4">
      <c r="A154" s="133" t="str">
        <f>Inputs!A154</f>
        <v>Project Development</v>
      </c>
      <c r="B154" s="133" t="str">
        <f>Inputs!B154</f>
        <v>N/A</v>
      </c>
      <c r="C154" s="133" t="str">
        <f>Inputs!C154</f>
        <v>Internal Labour</v>
      </c>
      <c r="D154" s="133" t="str">
        <f>Inputs!D154</f>
        <v>PT001709</v>
      </c>
      <c r="E154" s="133" t="str">
        <f>Inputs!E154</f>
        <v>Senior Design TL</v>
      </c>
      <c r="F154" s="290">
        <f>IF(Inputs!DT154=$F$1,Inputs!F154,
IF(Inputs!DT154='Key assumptions'!$E$118,Inputs!F154*'Key assumptions'!$H$118,Inputs!F154*'Key assumptions'!$H$119))</f>
        <v>269.89999999999998</v>
      </c>
      <c r="G154" s="290">
        <f>IF(Inputs!DT154=$F$1,Inputs!G154,Inputs!G154*'Key assumptions'!$H$118)</f>
        <v>120.6</v>
      </c>
      <c r="H154" s="281"/>
      <c r="I154" s="281"/>
      <c r="J154" s="281"/>
      <c r="K154" s="281"/>
      <c r="L154" s="281"/>
      <c r="M154" s="389" t="str">
        <f>Inputs!M154</f>
        <v>[C-i-C]</v>
      </c>
      <c r="N154" s="389" t="str">
        <f>Inputs!N154</f>
        <v>[C-i-C]</v>
      </c>
      <c r="O154" s="389" t="str">
        <f>Inputs!O154</f>
        <v>[C-i-C]</v>
      </c>
      <c r="P154" s="389" t="str">
        <f>Inputs!P154</f>
        <v>[C-i-C]</v>
      </c>
      <c r="Q154" s="389" t="str">
        <f>Inputs!Q154</f>
        <v>[C-i-C]</v>
      </c>
      <c r="R154" s="389" t="str">
        <f>Inputs!R154</f>
        <v>[C-i-C]</v>
      </c>
      <c r="S154" s="389" t="str">
        <f>Inputs!S154</f>
        <v>[C-i-C]</v>
      </c>
      <c r="T154" s="389" t="str">
        <f>Inputs!T154</f>
        <v>[C-i-C]</v>
      </c>
      <c r="U154" s="389" t="str">
        <f>Inputs!U154</f>
        <v>[C-i-C]</v>
      </c>
      <c r="V154" s="389" t="str">
        <f>Inputs!V154</f>
        <v>[C-i-C]</v>
      </c>
      <c r="W154" s="389" t="str">
        <f>Inputs!W154</f>
        <v>[C-i-C]</v>
      </c>
      <c r="X154" s="389" t="str">
        <f>Inputs!X154</f>
        <v>[C-i-C]</v>
      </c>
      <c r="Y154" s="389" t="str">
        <f>Inputs!Y154</f>
        <v>[C-i-C]</v>
      </c>
      <c r="Z154" s="389" t="str">
        <f>Inputs!Z154</f>
        <v>[C-i-C]</v>
      </c>
      <c r="AA154" s="389" t="str">
        <f>Inputs!AA154</f>
        <v>[C-i-C]</v>
      </c>
      <c r="AB154" s="389" t="str">
        <f>Inputs!AB154</f>
        <v>[C-i-C]</v>
      </c>
      <c r="AC154" s="389" t="str">
        <f>Inputs!AC154</f>
        <v>[C-i-C]</v>
      </c>
      <c r="AD154" s="389" t="str">
        <f>Inputs!AD154</f>
        <v>[C-i-C]</v>
      </c>
      <c r="AE154" s="389" t="str">
        <f>Inputs!AE154</f>
        <v>[C-i-C]</v>
      </c>
      <c r="AF154" s="389" t="str">
        <f>Inputs!AF154</f>
        <v>[C-i-C]</v>
      </c>
      <c r="AG154" s="389" t="str">
        <f>Inputs!AG154</f>
        <v>[C-i-C]</v>
      </c>
      <c r="AH154" s="389" t="str">
        <f>Inputs!AH154</f>
        <v>[C-i-C]</v>
      </c>
      <c r="AI154" s="254">
        <f>Inputs!AI154</f>
        <v>0</v>
      </c>
      <c r="AJ154" s="254">
        <f>Inputs!AJ154</f>
        <v>0</v>
      </c>
      <c r="AK154" s="254">
        <f>Inputs!AK154</f>
        <v>0</v>
      </c>
      <c r="AL154" s="254">
        <f>Inputs!AL154</f>
        <v>0</v>
      </c>
      <c r="AM154" s="254">
        <f>Inputs!AM154</f>
        <v>0</v>
      </c>
      <c r="AN154" s="254">
        <f>Inputs!AN154</f>
        <v>0</v>
      </c>
      <c r="AO154" s="254">
        <f>Inputs!AO154</f>
        <v>0</v>
      </c>
      <c r="AP154" s="254">
        <f>Inputs!AP154</f>
        <v>0</v>
      </c>
      <c r="AQ154" s="254">
        <f>Inputs!AQ154</f>
        <v>0</v>
      </c>
      <c r="AR154" s="254">
        <f>Inputs!AR154</f>
        <v>0</v>
      </c>
      <c r="AS154" s="254">
        <f>Inputs!AS154</f>
        <v>0</v>
      </c>
      <c r="AT154" s="254">
        <f>Inputs!AT154</f>
        <v>0</v>
      </c>
      <c r="AU154" s="254">
        <f>Inputs!AU154</f>
        <v>0</v>
      </c>
      <c r="AV154" s="254">
        <f>Inputs!AV154</f>
        <v>0</v>
      </c>
      <c r="AW154" s="254">
        <f>Inputs!AW154</f>
        <v>0</v>
      </c>
      <c r="AX154" s="254">
        <f>Inputs!AX154</f>
        <v>0</v>
      </c>
      <c r="AY154" s="254">
        <f>Inputs!AY154</f>
        <v>0</v>
      </c>
      <c r="AZ154" s="254">
        <f>Inputs!AZ154</f>
        <v>0</v>
      </c>
      <c r="BA154" s="254">
        <f>Inputs!BA154</f>
        <v>0</v>
      </c>
      <c r="BB154" s="254">
        <f>Inputs!BB154</f>
        <v>0</v>
      </c>
      <c r="BC154" s="254">
        <f>Inputs!BC154</f>
        <v>0</v>
      </c>
      <c r="BD154" s="254">
        <f>Inputs!BD154</f>
        <v>0</v>
      </c>
      <c r="BE154" s="254">
        <f>Inputs!BE154</f>
        <v>0</v>
      </c>
      <c r="BF154" s="254">
        <f>Inputs!BF154</f>
        <v>0</v>
      </c>
      <c r="BG154" s="254">
        <f>Inputs!BG154</f>
        <v>0</v>
      </c>
      <c r="BH154" s="254">
        <f>Inputs!BH154</f>
        <v>0</v>
      </c>
      <c r="BI154" s="254">
        <f>Inputs!BI154</f>
        <v>0</v>
      </c>
      <c r="BJ154" s="254">
        <f>Inputs!BJ154</f>
        <v>0</v>
      </c>
      <c r="BK154" s="254">
        <f>Inputs!BK154</f>
        <v>0</v>
      </c>
      <c r="BL154" s="254">
        <f>Inputs!BL154</f>
        <v>0</v>
      </c>
      <c r="BN154" s="255">
        <f>IF(OR($C154="Non-Labour",$C154="Labour-related"),IF(Inputs!$DT154=$F$1,Inputs!BN154,Inputs!BN154*'Key assumptions'!$H$118),$F154*N(H154)*avg_hrs)</f>
        <v>0</v>
      </c>
      <c r="BO154" s="255">
        <f>IF(OR($C154="Non-Labour",$C154="Labour-related"),IF(Inputs!$DT154=$F$1,Inputs!BO154,Inputs!BO154*'Key assumptions'!$H$118),$F154*N(I154)*avg_hrs)</f>
        <v>0</v>
      </c>
      <c r="BP154" s="255">
        <f>IF(OR($C154="Non-Labour",$C154="Labour-related"),IF(Inputs!$DT154=$F$1,Inputs!BP154,Inputs!BP154*'Key assumptions'!$H$118),$F154*N(J154)*avg_hrs)</f>
        <v>0</v>
      </c>
      <c r="BQ154" s="255">
        <f>IF(OR($C154="Non-Labour",$C154="Labour-related"),IF(Inputs!$DT154=$F$1,Inputs!BQ154,Inputs!BQ154*'Key assumptions'!$H$118),$F154*N(K154)*avg_hrs)</f>
        <v>0</v>
      </c>
      <c r="BR154" s="255">
        <f>IF(OR($C154="Non-Labour",$C154="Labour-related"),IF(Inputs!$DT154=$F$1,Inputs!BR154,Inputs!BR154*'Key assumptions'!$H$118),$F154*N(L154)*avg_hrs)</f>
        <v>0</v>
      </c>
      <c r="BS154" s="390" t="s">
        <v>411</v>
      </c>
      <c r="BT154" s="390" t="s">
        <v>411</v>
      </c>
      <c r="BU154" s="390" t="s">
        <v>411</v>
      </c>
      <c r="BV154" s="390" t="s">
        <v>411</v>
      </c>
      <c r="BW154" s="390" t="s">
        <v>411</v>
      </c>
      <c r="BX154" s="390" t="s">
        <v>411</v>
      </c>
      <c r="BY154" s="390" t="s">
        <v>411</v>
      </c>
      <c r="BZ154" s="390" t="s">
        <v>411</v>
      </c>
      <c r="CA154" s="390" t="s">
        <v>411</v>
      </c>
      <c r="CB154" s="390" t="s">
        <v>411</v>
      </c>
      <c r="CC154" s="390" t="s">
        <v>411</v>
      </c>
      <c r="CD154" s="390" t="s">
        <v>411</v>
      </c>
      <c r="CE154" s="390" t="s">
        <v>411</v>
      </c>
      <c r="CF154" s="390" t="s">
        <v>411</v>
      </c>
      <c r="CG154" s="390" t="s">
        <v>411</v>
      </c>
      <c r="CH154" s="390" t="s">
        <v>411</v>
      </c>
      <c r="CI154" s="390" t="s">
        <v>411</v>
      </c>
      <c r="CJ154" s="390" t="s">
        <v>411</v>
      </c>
      <c r="CK154" s="390" t="s">
        <v>411</v>
      </c>
      <c r="CL154" s="390" t="s">
        <v>411</v>
      </c>
      <c r="CM154" s="390" t="s">
        <v>411</v>
      </c>
      <c r="CN154" s="390" t="s">
        <v>411</v>
      </c>
      <c r="CO154" s="255">
        <f>IF(OR($C154="Non-Labour",$C154="Labour-related"),IF(Inputs!$DT154=$F$1,Inputs!CO154,Inputs!CO154*'Key assumptions'!$H$118),$F154*N(AI154)*avg_hrs)</f>
        <v>0</v>
      </c>
      <c r="CP154" s="255">
        <f>IF(OR($C154="Non-Labour",$C154="Labour-related"),IF(Inputs!$DT154=$F$1,Inputs!CP154,Inputs!CP154*'Key assumptions'!$H$118),$F154*N(AJ154)*avg_hrs)</f>
        <v>0</v>
      </c>
      <c r="CQ154" s="255">
        <f>IF(OR($C154="Non-Labour",$C154="Labour-related"),IF(Inputs!$DT154=$F$1,Inputs!CQ154,Inputs!CQ154*'Key assumptions'!$H$118),$F154*N(AK154)*avg_hrs)</f>
        <v>0</v>
      </c>
      <c r="CR154" s="255">
        <f>IF(OR($C154="Non-Labour",$C154="Labour-related"),IF(Inputs!$DT154=$F$1,Inputs!CR154,Inputs!CR154*'Key assumptions'!$H$118),$F154*N(AL154)*avg_hrs)</f>
        <v>0</v>
      </c>
      <c r="CS154" s="255">
        <f>IF(OR($C154="Non-Labour",$C154="Labour-related"),IF(Inputs!$DT154=$F$1,Inputs!CS154,Inputs!CS154*'Key assumptions'!$H$118),$F154*N(AM154)*avg_hrs)</f>
        <v>0</v>
      </c>
      <c r="CT154" s="255">
        <f>IF(OR($C154="Non-Labour",$C154="Labour-related"),IF(Inputs!$DT154=$F$1,Inputs!CT154,Inputs!CT154*'Key assumptions'!$H$118),$F154*N(AN154)*avg_hrs)</f>
        <v>0</v>
      </c>
      <c r="CU154" s="255">
        <f>IF(OR($C154="Non-Labour",$C154="Labour-related"),IF(Inputs!$DT154=$F$1,Inputs!CU154,Inputs!CU154*'Key assumptions'!$H$118),$F154*N(AO154)*avg_hrs)</f>
        <v>0</v>
      </c>
      <c r="CV154" s="255">
        <f>IF(OR($C154="Non-Labour",$C154="Labour-related"),IF(Inputs!$DT154=$F$1,Inputs!CV154,Inputs!CV154*'Key assumptions'!$H$118),$F154*N(AP154)*avg_hrs)</f>
        <v>0</v>
      </c>
      <c r="CW154" s="255">
        <f>IF(OR($C154="Non-Labour",$C154="Labour-related"),IF(Inputs!$DT154=$F$1,Inputs!CW154,Inputs!CW154*'Key assumptions'!$H$118),$F154*N(AQ154)*avg_hrs)</f>
        <v>0</v>
      </c>
      <c r="CX154" s="255">
        <f>IF(OR($C154="Non-Labour",$C154="Labour-related"),IF(Inputs!$DT154=$F$1,Inputs!CX154,Inputs!CX154*'Key assumptions'!$H$118),$F154*N(AR154)*avg_hrs)</f>
        <v>0</v>
      </c>
      <c r="CY154" s="255">
        <f>IF(OR($C154="Non-Labour",$C154="Labour-related"),IF(Inputs!$DT154=$F$1,Inputs!CY154,Inputs!CY154*'Key assumptions'!$H$118),$F154*N(AS154)*avg_hrs)</f>
        <v>0</v>
      </c>
      <c r="CZ154" s="255">
        <f>IF(OR($C154="Non-Labour",$C154="Labour-related"),IF(Inputs!$DT154=$F$1,Inputs!CZ154,Inputs!CZ154*'Key assumptions'!$H$118),$F154*N(AT154)*avg_hrs)</f>
        <v>0</v>
      </c>
      <c r="DA154" s="255">
        <f>IF(OR($C154="Non-Labour",$C154="Labour-related"),IF(Inputs!$DT154=$F$1,Inputs!DA154,Inputs!DA154*'Key assumptions'!$H$118),$F154*N(AU154)*avg_hrs)</f>
        <v>0</v>
      </c>
      <c r="DB154" s="255">
        <f>IF(OR($C154="Non-Labour",$C154="Labour-related"),IF(Inputs!$DT154=$F$1,Inputs!DB154,Inputs!DB154*'Key assumptions'!$H$118),$F154*N(AV154)*avg_hrs)</f>
        <v>0</v>
      </c>
      <c r="DC154" s="255">
        <f>IF(OR($C154="Non-Labour",$C154="Labour-related"),IF(Inputs!$DT154=$F$1,Inputs!DC154,Inputs!DC154*'Key assumptions'!$H$118),$F154*N(AW154)*avg_hrs)</f>
        <v>0</v>
      </c>
      <c r="DD154" s="255">
        <f>IF(OR($C154="Non-Labour",$C154="Labour-related"),IF(Inputs!$DT154=$F$1,Inputs!DD154,Inputs!DD154*'Key assumptions'!$H$118),$F154*N(AX154)*avg_hrs)</f>
        <v>0</v>
      </c>
      <c r="DE154" s="255">
        <f>IF(OR($C154="Non-Labour",$C154="Labour-related"),IF(Inputs!$DT154=$F$1,Inputs!DE154,Inputs!DE154*'Key assumptions'!$H$118),$F154*N(AY154)*avg_hrs)</f>
        <v>0</v>
      </c>
      <c r="DF154" s="255">
        <f>IF(OR($C154="Non-Labour",$C154="Labour-related"),IF(Inputs!$DT154=$F$1,Inputs!DF154,Inputs!DF154*'Key assumptions'!$H$118),$F154*N(AZ154)*avg_hrs)</f>
        <v>0</v>
      </c>
      <c r="DG154" s="255">
        <f>IF(OR($C154="Non-Labour",$C154="Labour-related"),IF(Inputs!$DT154=$F$1,Inputs!DG154,Inputs!DG154*'Key assumptions'!$H$118),$F154*N(BA154)*avg_hrs)</f>
        <v>0</v>
      </c>
      <c r="DH154" s="255">
        <f>IF(OR($C154="Non-Labour",$C154="Labour-related"),IF(Inputs!$DT154=$F$1,Inputs!DH154,Inputs!DH154*'Key assumptions'!$H$118),$F154*N(BB154)*avg_hrs)</f>
        <v>0</v>
      </c>
      <c r="DI154" s="255">
        <f>IF(OR($C154="Non-Labour",$C154="Labour-related"),IF(Inputs!$DT154=$F$1,Inputs!DI154,Inputs!DI154*'Key assumptions'!$H$118),$F154*N(BC154)*avg_hrs)</f>
        <v>0</v>
      </c>
      <c r="DJ154" s="255">
        <f>IF(OR($C154="Non-Labour",$C154="Labour-related"),IF(Inputs!$DT154=$F$1,Inputs!DJ154,Inputs!DJ154*'Key assumptions'!$H$118),$F154*N(BD154)*avg_hrs)</f>
        <v>0</v>
      </c>
      <c r="DK154" s="255">
        <f>IF(OR($C154="Non-Labour",$C154="Labour-related"),IF(Inputs!$DT154=$F$1,Inputs!DK154,Inputs!DK154*'Key assumptions'!$H$118),$F154*N(BE154)*avg_hrs)</f>
        <v>0</v>
      </c>
      <c r="DL154" s="255">
        <f>IF(OR($C154="Non-Labour",$C154="Labour-related"),IF(Inputs!$DT154=$F$1,Inputs!DL154,Inputs!DL154*'Key assumptions'!$H$118),$F154*N(BF154)*avg_hrs)</f>
        <v>0</v>
      </c>
      <c r="DM154" s="255">
        <f>IF(OR($C154="Non-Labour",$C154="Labour-related"),IF(Inputs!$DT154=$F$1,Inputs!DM154,Inputs!DM154*'Key assumptions'!$H$118),$F154*N(BG154)*avg_hrs)</f>
        <v>0</v>
      </c>
      <c r="DN154" s="255">
        <f>IF(OR($C154="Non-Labour",$C154="Labour-related"),IF(Inputs!$DT154=$F$1,Inputs!DN154,Inputs!DN154*'Key assumptions'!$H$118),$F154*N(BH154)*avg_hrs)</f>
        <v>0</v>
      </c>
      <c r="DO154" s="255">
        <f>IF(OR($C154="Non-Labour",$C154="Labour-related"),IF(Inputs!$DT154=$F$1,Inputs!DO154,Inputs!DO154*'Key assumptions'!$H$118),$F154*N(BI154)*avg_hrs)</f>
        <v>0</v>
      </c>
      <c r="DP154" s="255">
        <f>IF(OR($C154="Non-Labour",$C154="Labour-related"),IF(Inputs!$DT154=$F$1,Inputs!DP154,Inputs!DP154*'Key assumptions'!$H$118),$F154*N(BJ154)*avg_hrs)</f>
        <v>0</v>
      </c>
      <c r="DQ154" s="255">
        <f>IF(OR($C154="Non-Labour",$C154="Labour-related"),IF(Inputs!$DT154=$F$1,Inputs!DQ154,Inputs!DQ154*'Key assumptions'!$H$118),$F154*N(BK154)*avg_hrs)</f>
        <v>0</v>
      </c>
      <c r="DR154" s="255">
        <f>IF(OR($C154="Non-Labour",$C154="Labour-related"),IF(Inputs!$DT154=$F$1,Inputs!DR154,Inputs!DR154*'Key assumptions'!$H$118),$F154*N(BL154)*avg_hrs)</f>
        <v>0</v>
      </c>
      <c r="DT154" s="133" t="s">
        <v>213</v>
      </c>
      <c r="DU154" s="304"/>
      <c r="DV154" s="304"/>
      <c r="DW154" s="304"/>
      <c r="DX154" s="304"/>
      <c r="DY154" s="304"/>
      <c r="DZ154" s="304"/>
      <c r="EA154" s="255">
        <v>277611.42857142852</v>
      </c>
      <c r="EB154" s="255">
        <v>763431.42857142864</v>
      </c>
      <c r="EC154" s="255">
        <v>0</v>
      </c>
      <c r="ED154" s="255">
        <f t="shared" si="18"/>
        <v>0</v>
      </c>
      <c r="EE154" s="255">
        <f t="shared" si="18"/>
        <v>0</v>
      </c>
      <c r="EF154" s="255">
        <f t="shared" si="17"/>
        <v>1041042.8571428572</v>
      </c>
    </row>
    <row r="155" spans="1:136" x14ac:dyDescent="0.4">
      <c r="A155" s="133" t="str">
        <f>Inputs!A155</f>
        <v>Project Development</v>
      </c>
      <c r="B155" s="133" t="str">
        <f>Inputs!B155</f>
        <v>N/A</v>
      </c>
      <c r="C155" s="133" t="str">
        <f>Inputs!C155</f>
        <v>Internal Labour</v>
      </c>
      <c r="D155" s="133" t="str">
        <f>Inputs!D155</f>
        <v>PT001709</v>
      </c>
      <c r="E155" s="133" t="str">
        <f>Inputs!E155</f>
        <v>Principal Design Engineer</v>
      </c>
      <c r="F155" s="290">
        <f>IF(Inputs!DT155=$F$1,Inputs!F155,
IF(Inputs!DT155='Key assumptions'!$E$118,Inputs!F155*'Key assumptions'!$H$118,Inputs!F155*'Key assumptions'!$H$119))</f>
        <v>269.89999999999998</v>
      </c>
      <c r="G155" s="290">
        <f>IF(Inputs!DT155=$F$1,Inputs!G155,Inputs!G155*'Key assumptions'!$H$118)</f>
        <v>120.6</v>
      </c>
      <c r="H155" s="281"/>
      <c r="I155" s="281"/>
      <c r="J155" s="281"/>
      <c r="K155" s="281"/>
      <c r="L155" s="281"/>
      <c r="M155" s="389" t="str">
        <f>Inputs!M155</f>
        <v>[C-i-C]</v>
      </c>
      <c r="N155" s="389" t="str">
        <f>Inputs!N155</f>
        <v>[C-i-C]</v>
      </c>
      <c r="O155" s="389" t="str">
        <f>Inputs!O155</f>
        <v>[C-i-C]</v>
      </c>
      <c r="P155" s="389" t="str">
        <f>Inputs!P155</f>
        <v>[C-i-C]</v>
      </c>
      <c r="Q155" s="389" t="str">
        <f>Inputs!Q155</f>
        <v>[C-i-C]</v>
      </c>
      <c r="R155" s="389" t="str">
        <f>Inputs!R155</f>
        <v>[C-i-C]</v>
      </c>
      <c r="S155" s="389" t="str">
        <f>Inputs!S155</f>
        <v>[C-i-C]</v>
      </c>
      <c r="T155" s="389" t="str">
        <f>Inputs!T155</f>
        <v>[C-i-C]</v>
      </c>
      <c r="U155" s="389" t="str">
        <f>Inputs!U155</f>
        <v>[C-i-C]</v>
      </c>
      <c r="V155" s="389" t="str">
        <f>Inputs!V155</f>
        <v>[C-i-C]</v>
      </c>
      <c r="W155" s="389" t="str">
        <f>Inputs!W155</f>
        <v>[C-i-C]</v>
      </c>
      <c r="X155" s="389" t="str">
        <f>Inputs!X155</f>
        <v>[C-i-C]</v>
      </c>
      <c r="Y155" s="389" t="str">
        <f>Inputs!Y155</f>
        <v>[C-i-C]</v>
      </c>
      <c r="Z155" s="389" t="str">
        <f>Inputs!Z155</f>
        <v>[C-i-C]</v>
      </c>
      <c r="AA155" s="389" t="str">
        <f>Inputs!AA155</f>
        <v>[C-i-C]</v>
      </c>
      <c r="AB155" s="389" t="str">
        <f>Inputs!AB155</f>
        <v>[C-i-C]</v>
      </c>
      <c r="AC155" s="389" t="str">
        <f>Inputs!AC155</f>
        <v>[C-i-C]</v>
      </c>
      <c r="AD155" s="389" t="str">
        <f>Inputs!AD155</f>
        <v>[C-i-C]</v>
      </c>
      <c r="AE155" s="389" t="str">
        <f>Inputs!AE155</f>
        <v>[C-i-C]</v>
      </c>
      <c r="AF155" s="389" t="str">
        <f>Inputs!AF155</f>
        <v>[C-i-C]</v>
      </c>
      <c r="AG155" s="389" t="str">
        <f>Inputs!AG155</f>
        <v>[C-i-C]</v>
      </c>
      <c r="AH155" s="389" t="str">
        <f>Inputs!AH155</f>
        <v>[C-i-C]</v>
      </c>
      <c r="AI155" s="254">
        <f>Inputs!AI155</f>
        <v>0</v>
      </c>
      <c r="AJ155" s="254">
        <f>Inputs!AJ155</f>
        <v>0</v>
      </c>
      <c r="AK155" s="254">
        <f>Inputs!AK155</f>
        <v>0</v>
      </c>
      <c r="AL155" s="254">
        <f>Inputs!AL155</f>
        <v>0</v>
      </c>
      <c r="AM155" s="254">
        <f>Inputs!AM155</f>
        <v>0</v>
      </c>
      <c r="AN155" s="254">
        <f>Inputs!AN155</f>
        <v>0</v>
      </c>
      <c r="AO155" s="254">
        <f>Inputs!AO155</f>
        <v>0</v>
      </c>
      <c r="AP155" s="254">
        <f>Inputs!AP155</f>
        <v>0</v>
      </c>
      <c r="AQ155" s="254">
        <f>Inputs!AQ155</f>
        <v>0.2</v>
      </c>
      <c r="AR155" s="254">
        <f>Inputs!AR155</f>
        <v>0.3</v>
      </c>
      <c r="AS155" s="254">
        <f>Inputs!AS155</f>
        <v>0.05</v>
      </c>
      <c r="AT155" s="254">
        <f>Inputs!AT155</f>
        <v>0</v>
      </c>
      <c r="AU155" s="254">
        <f>Inputs!AU155</f>
        <v>0</v>
      </c>
      <c r="AV155" s="254">
        <f>Inputs!AV155</f>
        <v>0</v>
      </c>
      <c r="AW155" s="254">
        <f>Inputs!AW155</f>
        <v>0</v>
      </c>
      <c r="AX155" s="254">
        <f>Inputs!AX155</f>
        <v>0</v>
      </c>
      <c r="AY155" s="254">
        <f>Inputs!AY155</f>
        <v>0</v>
      </c>
      <c r="AZ155" s="254">
        <f>Inputs!AZ155</f>
        <v>0</v>
      </c>
      <c r="BA155" s="254">
        <f>Inputs!BA155</f>
        <v>0</v>
      </c>
      <c r="BB155" s="254">
        <f>Inputs!BB155</f>
        <v>0</v>
      </c>
      <c r="BC155" s="254">
        <f>Inputs!BC155</f>
        <v>0</v>
      </c>
      <c r="BD155" s="254">
        <f>Inputs!BD155</f>
        <v>0</v>
      </c>
      <c r="BE155" s="254">
        <f>Inputs!BE155</f>
        <v>0</v>
      </c>
      <c r="BF155" s="254">
        <f>Inputs!BF155</f>
        <v>0</v>
      </c>
      <c r="BG155" s="254">
        <f>Inputs!BG155</f>
        <v>0</v>
      </c>
      <c r="BH155" s="254">
        <f>Inputs!BH155</f>
        <v>0</v>
      </c>
      <c r="BI155" s="254">
        <f>Inputs!BI155</f>
        <v>0</v>
      </c>
      <c r="BJ155" s="254">
        <f>Inputs!BJ155</f>
        <v>0</v>
      </c>
      <c r="BK155" s="254">
        <f>Inputs!BK155</f>
        <v>0</v>
      </c>
      <c r="BL155" s="254">
        <f>Inputs!BL155</f>
        <v>0</v>
      </c>
      <c r="BN155" s="255">
        <f>IF(OR($C155="Non-Labour",$C155="Labour-related"),IF(Inputs!$DT155=$F$1,Inputs!BN155,Inputs!BN155*'Key assumptions'!$H$118),$F155*N(H155)*avg_hrs)</f>
        <v>0</v>
      </c>
      <c r="BO155" s="255">
        <f>IF(OR($C155="Non-Labour",$C155="Labour-related"),IF(Inputs!$DT155=$F$1,Inputs!BO155,Inputs!BO155*'Key assumptions'!$H$118),$F155*N(I155)*avg_hrs)</f>
        <v>0</v>
      </c>
      <c r="BP155" s="255">
        <f>IF(OR($C155="Non-Labour",$C155="Labour-related"),IF(Inputs!$DT155=$F$1,Inputs!BP155,Inputs!BP155*'Key assumptions'!$H$118),$F155*N(J155)*avg_hrs)</f>
        <v>0</v>
      </c>
      <c r="BQ155" s="255">
        <f>IF(OR($C155="Non-Labour",$C155="Labour-related"),IF(Inputs!$DT155=$F$1,Inputs!BQ155,Inputs!BQ155*'Key assumptions'!$H$118),$F155*N(K155)*avg_hrs)</f>
        <v>0</v>
      </c>
      <c r="BR155" s="255">
        <f>IF(OR($C155="Non-Labour",$C155="Labour-related"),IF(Inputs!$DT155=$F$1,Inputs!BR155,Inputs!BR155*'Key assumptions'!$H$118),$F155*N(L155)*avg_hrs)</f>
        <v>0</v>
      </c>
      <c r="BS155" s="390" t="s">
        <v>411</v>
      </c>
      <c r="BT155" s="390" t="s">
        <v>411</v>
      </c>
      <c r="BU155" s="390" t="s">
        <v>411</v>
      </c>
      <c r="BV155" s="390" t="s">
        <v>411</v>
      </c>
      <c r="BW155" s="390" t="s">
        <v>411</v>
      </c>
      <c r="BX155" s="390" t="s">
        <v>411</v>
      </c>
      <c r="BY155" s="390" t="s">
        <v>411</v>
      </c>
      <c r="BZ155" s="390" t="s">
        <v>411</v>
      </c>
      <c r="CA155" s="390" t="s">
        <v>411</v>
      </c>
      <c r="CB155" s="390" t="s">
        <v>411</v>
      </c>
      <c r="CC155" s="390" t="s">
        <v>411</v>
      </c>
      <c r="CD155" s="390" t="s">
        <v>411</v>
      </c>
      <c r="CE155" s="390" t="s">
        <v>411</v>
      </c>
      <c r="CF155" s="390" t="s">
        <v>411</v>
      </c>
      <c r="CG155" s="390" t="s">
        <v>411</v>
      </c>
      <c r="CH155" s="390" t="s">
        <v>411</v>
      </c>
      <c r="CI155" s="390" t="s">
        <v>411</v>
      </c>
      <c r="CJ155" s="390" t="s">
        <v>411</v>
      </c>
      <c r="CK155" s="390" t="s">
        <v>411</v>
      </c>
      <c r="CL155" s="390" t="s">
        <v>411</v>
      </c>
      <c r="CM155" s="390" t="s">
        <v>411</v>
      </c>
      <c r="CN155" s="390" t="s">
        <v>411</v>
      </c>
      <c r="CO155" s="255">
        <f>IF(OR($C155="Non-Labour",$C155="Labour-related"),IF(Inputs!$DT155=$F$1,Inputs!CO155,Inputs!CO155*'Key assumptions'!$H$118),$F155*N(AI155)*avg_hrs)</f>
        <v>0</v>
      </c>
      <c r="CP155" s="255">
        <f>IF(OR($C155="Non-Labour",$C155="Labour-related"),IF(Inputs!$DT155=$F$1,Inputs!CP155,Inputs!CP155*'Key assumptions'!$H$118),$F155*N(AJ155)*avg_hrs)</f>
        <v>0</v>
      </c>
      <c r="CQ155" s="255">
        <f>IF(OR($C155="Non-Labour",$C155="Labour-related"),IF(Inputs!$DT155=$F$1,Inputs!CQ155,Inputs!CQ155*'Key assumptions'!$H$118),$F155*N(AK155)*avg_hrs)</f>
        <v>0</v>
      </c>
      <c r="CR155" s="255">
        <f>IF(OR($C155="Non-Labour",$C155="Labour-related"),IF(Inputs!$DT155=$F$1,Inputs!CR155,Inputs!CR155*'Key assumptions'!$H$118),$F155*N(AL155)*avg_hrs)</f>
        <v>0</v>
      </c>
      <c r="CS155" s="255">
        <f>IF(OR($C155="Non-Labour",$C155="Labour-related"),IF(Inputs!$DT155=$F$1,Inputs!CS155,Inputs!CS155*'Key assumptions'!$H$118),$F155*N(AM155)*avg_hrs)</f>
        <v>0</v>
      </c>
      <c r="CT155" s="255">
        <f>IF(OR($C155="Non-Labour",$C155="Labour-related"),IF(Inputs!$DT155=$F$1,Inputs!CT155,Inputs!CT155*'Key assumptions'!$H$118),$F155*N(AN155)*avg_hrs)</f>
        <v>0</v>
      </c>
      <c r="CU155" s="255">
        <f>IF(OR($C155="Non-Labour",$C155="Labour-related"),IF(Inputs!$DT155=$F$1,Inputs!CU155,Inputs!CU155*'Key assumptions'!$H$118),$F155*N(AO155)*avg_hrs)</f>
        <v>0</v>
      </c>
      <c r="CV155" s="255">
        <f>IF(OR($C155="Non-Labour",$C155="Labour-related"),IF(Inputs!$DT155=$F$1,Inputs!CV155,Inputs!CV155*'Key assumptions'!$H$118),$F155*N(AP155)*avg_hrs)</f>
        <v>0</v>
      </c>
      <c r="CW155" s="255">
        <f>IF(OR($C155="Non-Labour",$C155="Labour-related"),IF(Inputs!$DT155=$F$1,Inputs!CW155,Inputs!CW155*'Key assumptions'!$H$118),$F155*N(AQ155)*avg_hrs)</f>
        <v>8096.9999999999991</v>
      </c>
      <c r="CX155" s="255">
        <f>IF(OR($C155="Non-Labour",$C155="Labour-related"),IF(Inputs!$DT155=$F$1,Inputs!CX155,Inputs!CX155*'Key assumptions'!$H$118),$F155*N(AR155)*avg_hrs)</f>
        <v>12145.499999999998</v>
      </c>
      <c r="CY155" s="255">
        <f>IF(OR($C155="Non-Labour",$C155="Labour-related"),IF(Inputs!$DT155=$F$1,Inputs!CY155,Inputs!CY155*'Key assumptions'!$H$118),$F155*N(AS155)*avg_hrs)</f>
        <v>2024.2499999999998</v>
      </c>
      <c r="CZ155" s="255">
        <f>IF(OR($C155="Non-Labour",$C155="Labour-related"),IF(Inputs!$DT155=$F$1,Inputs!CZ155,Inputs!CZ155*'Key assumptions'!$H$118),$F155*N(AT155)*avg_hrs)</f>
        <v>0</v>
      </c>
      <c r="DA155" s="255">
        <f>IF(OR($C155="Non-Labour",$C155="Labour-related"),IF(Inputs!$DT155=$F$1,Inputs!DA155,Inputs!DA155*'Key assumptions'!$H$118),$F155*N(AU155)*avg_hrs)</f>
        <v>0</v>
      </c>
      <c r="DB155" s="255">
        <f>IF(OR($C155="Non-Labour",$C155="Labour-related"),IF(Inputs!$DT155=$F$1,Inputs!DB155,Inputs!DB155*'Key assumptions'!$H$118),$F155*N(AV155)*avg_hrs)</f>
        <v>0</v>
      </c>
      <c r="DC155" s="255">
        <f>IF(OR($C155="Non-Labour",$C155="Labour-related"),IF(Inputs!$DT155=$F$1,Inputs!DC155,Inputs!DC155*'Key assumptions'!$H$118),$F155*N(AW155)*avg_hrs)</f>
        <v>0</v>
      </c>
      <c r="DD155" s="255">
        <f>IF(OR($C155="Non-Labour",$C155="Labour-related"),IF(Inputs!$DT155=$F$1,Inputs!DD155,Inputs!DD155*'Key assumptions'!$H$118),$F155*N(AX155)*avg_hrs)</f>
        <v>0</v>
      </c>
      <c r="DE155" s="255">
        <f>IF(OR($C155="Non-Labour",$C155="Labour-related"),IF(Inputs!$DT155=$F$1,Inputs!DE155,Inputs!DE155*'Key assumptions'!$H$118),$F155*N(AY155)*avg_hrs)</f>
        <v>0</v>
      </c>
      <c r="DF155" s="255">
        <f>IF(OR($C155="Non-Labour",$C155="Labour-related"),IF(Inputs!$DT155=$F$1,Inputs!DF155,Inputs!DF155*'Key assumptions'!$H$118),$F155*N(AZ155)*avg_hrs)</f>
        <v>0</v>
      </c>
      <c r="DG155" s="255">
        <f>IF(OR($C155="Non-Labour",$C155="Labour-related"),IF(Inputs!$DT155=$F$1,Inputs!DG155,Inputs!DG155*'Key assumptions'!$H$118),$F155*N(BA155)*avg_hrs)</f>
        <v>0</v>
      </c>
      <c r="DH155" s="255">
        <f>IF(OR($C155="Non-Labour",$C155="Labour-related"),IF(Inputs!$DT155=$F$1,Inputs!DH155,Inputs!DH155*'Key assumptions'!$H$118),$F155*N(BB155)*avg_hrs)</f>
        <v>0</v>
      </c>
      <c r="DI155" s="255">
        <f>IF(OR($C155="Non-Labour",$C155="Labour-related"),IF(Inputs!$DT155=$F$1,Inputs!DI155,Inputs!DI155*'Key assumptions'!$H$118),$F155*N(BC155)*avg_hrs)</f>
        <v>0</v>
      </c>
      <c r="DJ155" s="255">
        <f>IF(OR($C155="Non-Labour",$C155="Labour-related"),IF(Inputs!$DT155=$F$1,Inputs!DJ155,Inputs!DJ155*'Key assumptions'!$H$118),$F155*N(BD155)*avg_hrs)</f>
        <v>0</v>
      </c>
      <c r="DK155" s="255">
        <f>IF(OR($C155="Non-Labour",$C155="Labour-related"),IF(Inputs!$DT155=$F$1,Inputs!DK155,Inputs!DK155*'Key assumptions'!$H$118),$F155*N(BE155)*avg_hrs)</f>
        <v>0</v>
      </c>
      <c r="DL155" s="255">
        <f>IF(OR($C155="Non-Labour",$C155="Labour-related"),IF(Inputs!$DT155=$F$1,Inputs!DL155,Inputs!DL155*'Key assumptions'!$H$118),$F155*N(BF155)*avg_hrs)</f>
        <v>0</v>
      </c>
      <c r="DM155" s="255">
        <f>IF(OR($C155="Non-Labour",$C155="Labour-related"),IF(Inputs!$DT155=$F$1,Inputs!DM155,Inputs!DM155*'Key assumptions'!$H$118),$F155*N(BG155)*avg_hrs)</f>
        <v>0</v>
      </c>
      <c r="DN155" s="255">
        <f>IF(OR($C155="Non-Labour",$C155="Labour-related"),IF(Inputs!$DT155=$F$1,Inputs!DN155,Inputs!DN155*'Key assumptions'!$H$118),$F155*N(BH155)*avg_hrs)</f>
        <v>0</v>
      </c>
      <c r="DO155" s="255">
        <f>IF(OR($C155="Non-Labour",$C155="Labour-related"),IF(Inputs!$DT155=$F$1,Inputs!DO155,Inputs!DO155*'Key assumptions'!$H$118),$F155*N(BI155)*avg_hrs)</f>
        <v>0</v>
      </c>
      <c r="DP155" s="255">
        <f>IF(OR($C155="Non-Labour",$C155="Labour-related"),IF(Inputs!$DT155=$F$1,Inputs!DP155,Inputs!DP155*'Key assumptions'!$H$118),$F155*N(BJ155)*avg_hrs)</f>
        <v>0</v>
      </c>
      <c r="DQ155" s="255">
        <f>IF(OR($C155="Non-Labour",$C155="Labour-related"),IF(Inputs!$DT155=$F$1,Inputs!DQ155,Inputs!DQ155*'Key assumptions'!$H$118),$F155*N(BK155)*avg_hrs)</f>
        <v>0</v>
      </c>
      <c r="DR155" s="255">
        <f>IF(OR($C155="Non-Labour",$C155="Labour-related"),IF(Inputs!$DT155=$F$1,Inputs!DR155,Inputs!DR155*'Key assumptions'!$H$118),$F155*N(BL155)*avg_hrs)</f>
        <v>0</v>
      </c>
      <c r="DT155" s="133" t="s">
        <v>213</v>
      </c>
      <c r="DU155" s="304"/>
      <c r="DV155" s="304"/>
      <c r="DW155" s="304"/>
      <c r="DX155" s="304"/>
      <c r="DY155" s="304"/>
      <c r="DZ155" s="304"/>
      <c r="EA155" s="255">
        <v>4626.8571428571422</v>
      </c>
      <c r="EB155" s="255">
        <v>13591.392857142855</v>
      </c>
      <c r="EC155" s="255">
        <v>0</v>
      </c>
      <c r="ED155" s="255">
        <f t="shared" si="18"/>
        <v>22266.749999999996</v>
      </c>
      <c r="EE155" s="255">
        <f t="shared" si="18"/>
        <v>0</v>
      </c>
      <c r="EF155" s="255">
        <f t="shared" si="17"/>
        <v>40484.999999999993</v>
      </c>
    </row>
    <row r="156" spans="1:136" x14ac:dyDescent="0.4">
      <c r="A156" s="133" t="str">
        <f>Inputs!A156</f>
        <v/>
      </c>
      <c r="B156" s="133" t="str">
        <f>Inputs!B156</f>
        <v/>
      </c>
      <c r="C156" s="133" t="str">
        <f>Inputs!C156</f>
        <v/>
      </c>
      <c r="D156" s="133" t="str">
        <f>Inputs!D156</f>
        <v>PT001710</v>
      </c>
      <c r="E156" s="133" t="str">
        <f>Inputs!E156</f>
        <v>CWO - Drafting</v>
      </c>
      <c r="F156" s="290">
        <f>IF(Inputs!DT156=$F$1,Inputs!F156,
IF(Inputs!DT156='Key assumptions'!$E$118,Inputs!F156*'Key assumptions'!$H$118,Inputs!F156*'Key assumptions'!$H$119))</f>
        <v>0</v>
      </c>
      <c r="G156" s="290">
        <f>IF(Inputs!DT156=$F$1,Inputs!G156,Inputs!G156*'Key assumptions'!$H$118)</f>
        <v>0</v>
      </c>
      <c r="H156" s="281"/>
      <c r="I156" s="281"/>
      <c r="J156" s="281"/>
      <c r="K156" s="281"/>
      <c r="L156" s="281"/>
      <c r="M156" s="389" t="str">
        <f>Inputs!M156</f>
        <v>[C-i-C]</v>
      </c>
      <c r="N156" s="389" t="str">
        <f>Inputs!N156</f>
        <v>[C-i-C]</v>
      </c>
      <c r="O156" s="389" t="str">
        <f>Inputs!O156</f>
        <v>[C-i-C]</v>
      </c>
      <c r="P156" s="389" t="str">
        <f>Inputs!P156</f>
        <v>[C-i-C]</v>
      </c>
      <c r="Q156" s="389" t="str">
        <f>Inputs!Q156</f>
        <v>[C-i-C]</v>
      </c>
      <c r="R156" s="389" t="str">
        <f>Inputs!R156</f>
        <v>[C-i-C]</v>
      </c>
      <c r="S156" s="389" t="str">
        <f>Inputs!S156</f>
        <v>[C-i-C]</v>
      </c>
      <c r="T156" s="389" t="str">
        <f>Inputs!T156</f>
        <v>[C-i-C]</v>
      </c>
      <c r="U156" s="389" t="str">
        <f>Inputs!U156</f>
        <v>[C-i-C]</v>
      </c>
      <c r="V156" s="389" t="str">
        <f>Inputs!V156</f>
        <v>[C-i-C]</v>
      </c>
      <c r="W156" s="389" t="str">
        <f>Inputs!W156</f>
        <v>[C-i-C]</v>
      </c>
      <c r="X156" s="389" t="str">
        <f>Inputs!X156</f>
        <v>[C-i-C]</v>
      </c>
      <c r="Y156" s="389" t="str">
        <f>Inputs!Y156</f>
        <v>[C-i-C]</v>
      </c>
      <c r="Z156" s="389" t="str">
        <f>Inputs!Z156</f>
        <v>[C-i-C]</v>
      </c>
      <c r="AA156" s="389" t="str">
        <f>Inputs!AA156</f>
        <v>[C-i-C]</v>
      </c>
      <c r="AB156" s="389" t="str">
        <f>Inputs!AB156</f>
        <v>[C-i-C]</v>
      </c>
      <c r="AC156" s="389" t="str">
        <f>Inputs!AC156</f>
        <v>[C-i-C]</v>
      </c>
      <c r="AD156" s="389" t="str">
        <f>Inputs!AD156</f>
        <v>[C-i-C]</v>
      </c>
      <c r="AE156" s="389" t="str">
        <f>Inputs!AE156</f>
        <v>[C-i-C]</v>
      </c>
      <c r="AF156" s="389" t="str">
        <f>Inputs!AF156</f>
        <v>[C-i-C]</v>
      </c>
      <c r="AG156" s="389" t="str">
        <f>Inputs!AG156</f>
        <v>[C-i-C]</v>
      </c>
      <c r="AH156" s="389" t="str">
        <f>Inputs!AH156</f>
        <v>[C-i-C]</v>
      </c>
      <c r="AI156" s="254" t="str">
        <f>Inputs!AI156</f>
        <v/>
      </c>
      <c r="AJ156" s="254" t="str">
        <f>Inputs!AJ156</f>
        <v/>
      </c>
      <c r="AK156" s="254" t="str">
        <f>Inputs!AK156</f>
        <v/>
      </c>
      <c r="AL156" s="254" t="str">
        <f>Inputs!AL156</f>
        <v/>
      </c>
      <c r="AM156" s="254" t="str">
        <f>Inputs!AM156</f>
        <v/>
      </c>
      <c r="AN156" s="254" t="str">
        <f>Inputs!AN156</f>
        <v/>
      </c>
      <c r="AO156" s="254" t="str">
        <f>Inputs!AO156</f>
        <v/>
      </c>
      <c r="AP156" s="254" t="str">
        <f>Inputs!AP156</f>
        <v/>
      </c>
      <c r="AQ156" s="254" t="str">
        <f>Inputs!AQ156</f>
        <v/>
      </c>
      <c r="AR156" s="254" t="str">
        <f>Inputs!AR156</f>
        <v/>
      </c>
      <c r="AS156" s="254" t="str">
        <f>Inputs!AS156</f>
        <v/>
      </c>
      <c r="AT156" s="254" t="str">
        <f>Inputs!AT156</f>
        <v/>
      </c>
      <c r="AU156" s="254" t="str">
        <f>Inputs!AU156</f>
        <v/>
      </c>
      <c r="AV156" s="254" t="str">
        <f>Inputs!AV156</f>
        <v/>
      </c>
      <c r="AW156" s="254" t="str">
        <f>Inputs!AW156</f>
        <v/>
      </c>
      <c r="AX156" s="254" t="str">
        <f>Inputs!AX156</f>
        <v/>
      </c>
      <c r="AY156" s="254" t="str">
        <f>Inputs!AY156</f>
        <v/>
      </c>
      <c r="AZ156" s="254" t="str">
        <f>Inputs!AZ156</f>
        <v/>
      </c>
      <c r="BA156" s="254" t="str">
        <f>Inputs!BA156</f>
        <v/>
      </c>
      <c r="BB156" s="254" t="str">
        <f>Inputs!BB156</f>
        <v/>
      </c>
      <c r="BC156" s="254" t="str">
        <f>Inputs!BC156</f>
        <v/>
      </c>
      <c r="BD156" s="254" t="str">
        <f>Inputs!BD156</f>
        <v/>
      </c>
      <c r="BE156" s="254" t="str">
        <f>Inputs!BE156</f>
        <v/>
      </c>
      <c r="BF156" s="254" t="str">
        <f>Inputs!BF156</f>
        <v/>
      </c>
      <c r="BG156" s="254" t="str">
        <f>Inputs!BG156</f>
        <v/>
      </c>
      <c r="BH156" s="254" t="str">
        <f>Inputs!BH156</f>
        <v/>
      </c>
      <c r="BI156" s="254" t="str">
        <f>Inputs!BI156</f>
        <v/>
      </c>
      <c r="BJ156" s="254" t="str">
        <f>Inputs!BJ156</f>
        <v/>
      </c>
      <c r="BK156" s="254" t="str">
        <f>Inputs!BK156</f>
        <v/>
      </c>
      <c r="BL156" s="254" t="str">
        <f>Inputs!BL156</f>
        <v/>
      </c>
      <c r="BN156" s="255">
        <f>IF(OR($C156="Non-Labour",$C156="Labour-related"),IF(Inputs!$DT156=$F$1,Inputs!BN156,Inputs!BN156*'Key assumptions'!$H$118),$F156*N(H156)*avg_hrs)</f>
        <v>0</v>
      </c>
      <c r="BO156" s="255">
        <f>IF(OR($C156="Non-Labour",$C156="Labour-related"),IF(Inputs!$DT156=$F$1,Inputs!BO156,Inputs!BO156*'Key assumptions'!$H$118),$F156*N(I156)*avg_hrs)</f>
        <v>0</v>
      </c>
      <c r="BP156" s="255">
        <f>IF(OR($C156="Non-Labour",$C156="Labour-related"),IF(Inputs!$DT156=$F$1,Inputs!BP156,Inputs!BP156*'Key assumptions'!$H$118),$F156*N(J156)*avg_hrs)</f>
        <v>0</v>
      </c>
      <c r="BQ156" s="255">
        <f>IF(OR($C156="Non-Labour",$C156="Labour-related"),IF(Inputs!$DT156=$F$1,Inputs!BQ156,Inputs!BQ156*'Key assumptions'!$H$118),$F156*N(K156)*avg_hrs)</f>
        <v>0</v>
      </c>
      <c r="BR156" s="255">
        <f>IF(OR($C156="Non-Labour",$C156="Labour-related"),IF(Inputs!$DT156=$F$1,Inputs!BR156,Inputs!BR156*'Key assumptions'!$H$118),$F156*N(L156)*avg_hrs)</f>
        <v>0</v>
      </c>
      <c r="BS156" s="390" t="s">
        <v>411</v>
      </c>
      <c r="BT156" s="390" t="s">
        <v>411</v>
      </c>
      <c r="BU156" s="390" t="s">
        <v>411</v>
      </c>
      <c r="BV156" s="390" t="s">
        <v>411</v>
      </c>
      <c r="BW156" s="390" t="s">
        <v>411</v>
      </c>
      <c r="BX156" s="390" t="s">
        <v>411</v>
      </c>
      <c r="BY156" s="390" t="s">
        <v>411</v>
      </c>
      <c r="BZ156" s="390" t="s">
        <v>411</v>
      </c>
      <c r="CA156" s="390" t="s">
        <v>411</v>
      </c>
      <c r="CB156" s="390" t="s">
        <v>411</v>
      </c>
      <c r="CC156" s="390" t="s">
        <v>411</v>
      </c>
      <c r="CD156" s="390" t="s">
        <v>411</v>
      </c>
      <c r="CE156" s="390" t="s">
        <v>411</v>
      </c>
      <c r="CF156" s="390" t="s">
        <v>411</v>
      </c>
      <c r="CG156" s="390" t="s">
        <v>411</v>
      </c>
      <c r="CH156" s="390" t="s">
        <v>411</v>
      </c>
      <c r="CI156" s="390" t="s">
        <v>411</v>
      </c>
      <c r="CJ156" s="390" t="s">
        <v>411</v>
      </c>
      <c r="CK156" s="390" t="s">
        <v>411</v>
      </c>
      <c r="CL156" s="390" t="s">
        <v>411</v>
      </c>
      <c r="CM156" s="390" t="s">
        <v>411</v>
      </c>
      <c r="CN156" s="390" t="s">
        <v>411</v>
      </c>
      <c r="CO156" s="255">
        <f>IF(OR($C156="Non-Labour",$C156="Labour-related"),IF(Inputs!$DT156=$F$1,Inputs!CO156,Inputs!CO156*'Key assumptions'!$H$118),$F156*N(AI156)*avg_hrs)</f>
        <v>0</v>
      </c>
      <c r="CP156" s="255">
        <f>IF(OR($C156="Non-Labour",$C156="Labour-related"),IF(Inputs!$DT156=$F$1,Inputs!CP156,Inputs!CP156*'Key assumptions'!$H$118),$F156*N(AJ156)*avg_hrs)</f>
        <v>0</v>
      </c>
      <c r="CQ156" s="255">
        <f>IF(OR($C156="Non-Labour",$C156="Labour-related"),IF(Inputs!$DT156=$F$1,Inputs!CQ156,Inputs!CQ156*'Key assumptions'!$H$118),$F156*N(AK156)*avg_hrs)</f>
        <v>0</v>
      </c>
      <c r="CR156" s="255">
        <f>IF(OR($C156="Non-Labour",$C156="Labour-related"),IF(Inputs!$DT156=$F$1,Inputs!CR156,Inputs!CR156*'Key assumptions'!$H$118),$F156*N(AL156)*avg_hrs)</f>
        <v>0</v>
      </c>
      <c r="CS156" s="255">
        <f>IF(OR($C156="Non-Labour",$C156="Labour-related"),IF(Inputs!$DT156=$F$1,Inputs!CS156,Inputs!CS156*'Key assumptions'!$H$118),$F156*N(AM156)*avg_hrs)</f>
        <v>0</v>
      </c>
      <c r="CT156" s="255">
        <f>IF(OR($C156="Non-Labour",$C156="Labour-related"),IF(Inputs!$DT156=$F$1,Inputs!CT156,Inputs!CT156*'Key assumptions'!$H$118),$F156*N(AN156)*avg_hrs)</f>
        <v>0</v>
      </c>
      <c r="CU156" s="255">
        <f>IF(OR($C156="Non-Labour",$C156="Labour-related"),IF(Inputs!$DT156=$F$1,Inputs!CU156,Inputs!CU156*'Key assumptions'!$H$118),$F156*N(AO156)*avg_hrs)</f>
        <v>0</v>
      </c>
      <c r="CV156" s="255">
        <f>IF(OR($C156="Non-Labour",$C156="Labour-related"),IF(Inputs!$DT156=$F$1,Inputs!CV156,Inputs!CV156*'Key assumptions'!$H$118),$F156*N(AP156)*avg_hrs)</f>
        <v>0</v>
      </c>
      <c r="CW156" s="255">
        <f>IF(OR($C156="Non-Labour",$C156="Labour-related"),IF(Inputs!$DT156=$F$1,Inputs!CW156,Inputs!CW156*'Key assumptions'!$H$118),$F156*N(AQ156)*avg_hrs)</f>
        <v>0</v>
      </c>
      <c r="CX156" s="255">
        <f>IF(OR($C156="Non-Labour",$C156="Labour-related"),IF(Inputs!$DT156=$F$1,Inputs!CX156,Inputs!CX156*'Key assumptions'!$H$118),$F156*N(AR156)*avg_hrs)</f>
        <v>0</v>
      </c>
      <c r="CY156" s="255">
        <f>IF(OR($C156="Non-Labour",$C156="Labour-related"),IF(Inputs!$DT156=$F$1,Inputs!CY156,Inputs!CY156*'Key assumptions'!$H$118),$F156*N(AS156)*avg_hrs)</f>
        <v>0</v>
      </c>
      <c r="CZ156" s="255">
        <f>IF(OR($C156="Non-Labour",$C156="Labour-related"),IF(Inputs!$DT156=$F$1,Inputs!CZ156,Inputs!CZ156*'Key assumptions'!$H$118),$F156*N(AT156)*avg_hrs)</f>
        <v>0</v>
      </c>
      <c r="DA156" s="255">
        <f>IF(OR($C156="Non-Labour",$C156="Labour-related"),IF(Inputs!$DT156=$F$1,Inputs!DA156,Inputs!DA156*'Key assumptions'!$H$118),$F156*N(AU156)*avg_hrs)</f>
        <v>0</v>
      </c>
      <c r="DB156" s="255">
        <f>IF(OR($C156="Non-Labour",$C156="Labour-related"),IF(Inputs!$DT156=$F$1,Inputs!DB156,Inputs!DB156*'Key assumptions'!$H$118),$F156*N(AV156)*avg_hrs)</f>
        <v>0</v>
      </c>
      <c r="DC156" s="255">
        <f>IF(OR($C156="Non-Labour",$C156="Labour-related"),IF(Inputs!$DT156=$F$1,Inputs!DC156,Inputs!DC156*'Key assumptions'!$H$118),$F156*N(AW156)*avg_hrs)</f>
        <v>0</v>
      </c>
      <c r="DD156" s="255">
        <f>IF(OR($C156="Non-Labour",$C156="Labour-related"),IF(Inputs!$DT156=$F$1,Inputs!DD156,Inputs!DD156*'Key assumptions'!$H$118),$F156*N(AX156)*avg_hrs)</f>
        <v>0</v>
      </c>
      <c r="DE156" s="255">
        <f>IF(OR($C156="Non-Labour",$C156="Labour-related"),IF(Inputs!$DT156=$F$1,Inputs!DE156,Inputs!DE156*'Key assumptions'!$H$118),$F156*N(AY156)*avg_hrs)</f>
        <v>0</v>
      </c>
      <c r="DF156" s="255">
        <f>IF(OR($C156="Non-Labour",$C156="Labour-related"),IF(Inputs!$DT156=$F$1,Inputs!DF156,Inputs!DF156*'Key assumptions'!$H$118),$F156*N(AZ156)*avg_hrs)</f>
        <v>0</v>
      </c>
      <c r="DG156" s="255">
        <f>IF(OR($C156="Non-Labour",$C156="Labour-related"),IF(Inputs!$DT156=$F$1,Inputs!DG156,Inputs!DG156*'Key assumptions'!$H$118),$F156*N(BA156)*avg_hrs)</f>
        <v>0</v>
      </c>
      <c r="DH156" s="255">
        <f>IF(OR($C156="Non-Labour",$C156="Labour-related"),IF(Inputs!$DT156=$F$1,Inputs!DH156,Inputs!DH156*'Key assumptions'!$H$118),$F156*N(BB156)*avg_hrs)</f>
        <v>0</v>
      </c>
      <c r="DI156" s="255">
        <f>IF(OR($C156="Non-Labour",$C156="Labour-related"),IF(Inputs!$DT156=$F$1,Inputs!DI156,Inputs!DI156*'Key assumptions'!$H$118),$F156*N(BC156)*avg_hrs)</f>
        <v>0</v>
      </c>
      <c r="DJ156" s="255">
        <f>IF(OR($C156="Non-Labour",$C156="Labour-related"),IF(Inputs!$DT156=$F$1,Inputs!DJ156,Inputs!DJ156*'Key assumptions'!$H$118),$F156*N(BD156)*avg_hrs)</f>
        <v>0</v>
      </c>
      <c r="DK156" s="255">
        <f>IF(OR($C156="Non-Labour",$C156="Labour-related"),IF(Inputs!$DT156=$F$1,Inputs!DK156,Inputs!DK156*'Key assumptions'!$H$118),$F156*N(BE156)*avg_hrs)</f>
        <v>0</v>
      </c>
      <c r="DL156" s="255">
        <f>IF(OR($C156="Non-Labour",$C156="Labour-related"),IF(Inputs!$DT156=$F$1,Inputs!DL156,Inputs!DL156*'Key assumptions'!$H$118),$F156*N(BF156)*avg_hrs)</f>
        <v>0</v>
      </c>
      <c r="DM156" s="255">
        <f>IF(OR($C156="Non-Labour",$C156="Labour-related"),IF(Inputs!$DT156=$F$1,Inputs!DM156,Inputs!DM156*'Key assumptions'!$H$118),$F156*N(BG156)*avg_hrs)</f>
        <v>0</v>
      </c>
      <c r="DN156" s="255">
        <f>IF(OR($C156="Non-Labour",$C156="Labour-related"),IF(Inputs!$DT156=$F$1,Inputs!DN156,Inputs!DN156*'Key assumptions'!$H$118),$F156*N(BH156)*avg_hrs)</f>
        <v>0</v>
      </c>
      <c r="DO156" s="255">
        <f>IF(OR($C156="Non-Labour",$C156="Labour-related"),IF(Inputs!$DT156=$F$1,Inputs!DO156,Inputs!DO156*'Key assumptions'!$H$118),$F156*N(BI156)*avg_hrs)</f>
        <v>0</v>
      </c>
      <c r="DP156" s="255">
        <f>IF(OR($C156="Non-Labour",$C156="Labour-related"),IF(Inputs!$DT156=$F$1,Inputs!DP156,Inputs!DP156*'Key assumptions'!$H$118),$F156*N(BJ156)*avg_hrs)</f>
        <v>0</v>
      </c>
      <c r="DQ156" s="255">
        <f>IF(OR($C156="Non-Labour",$C156="Labour-related"),IF(Inputs!$DT156=$F$1,Inputs!DQ156,Inputs!DQ156*'Key assumptions'!$H$118),$F156*N(BK156)*avg_hrs)</f>
        <v>0</v>
      </c>
      <c r="DR156" s="255">
        <f>IF(OR($C156="Non-Labour",$C156="Labour-related"),IF(Inputs!$DT156=$F$1,Inputs!DR156,Inputs!DR156*'Key assumptions'!$H$118),$F156*N(BL156)*avg_hrs)</f>
        <v>0</v>
      </c>
      <c r="DT156" s="133" t="s">
        <v>213</v>
      </c>
      <c r="DU156" s="304"/>
      <c r="DV156" s="304"/>
      <c r="DW156" s="304"/>
      <c r="DX156" s="304"/>
      <c r="DY156" s="304"/>
      <c r="DZ156" s="304"/>
      <c r="EA156" s="255">
        <v>0</v>
      </c>
      <c r="EB156" s="255">
        <v>0</v>
      </c>
      <c r="EC156" s="255">
        <v>0</v>
      </c>
      <c r="ED156" s="255">
        <f t="shared" si="18"/>
        <v>0</v>
      </c>
      <c r="EE156" s="255">
        <f t="shared" si="18"/>
        <v>0</v>
      </c>
      <c r="EF156" s="255">
        <f t="shared" si="17"/>
        <v>0</v>
      </c>
    </row>
    <row r="157" spans="1:136" x14ac:dyDescent="0.4">
      <c r="A157" s="133" t="str">
        <f>Inputs!A157</f>
        <v>Project Development</v>
      </c>
      <c r="B157" s="133" t="str">
        <f>Inputs!B157</f>
        <v>N/A</v>
      </c>
      <c r="C157" s="133" t="str">
        <f>Inputs!C157</f>
        <v>Internal Labour</v>
      </c>
      <c r="D157" s="133" t="str">
        <f>Inputs!D157</f>
        <v>PT001710</v>
      </c>
      <c r="E157" s="133" t="str">
        <f>Inputs!E157</f>
        <v>Designer - TL</v>
      </c>
      <c r="F157" s="290">
        <f>IF(Inputs!DT157=$F$1,Inputs!F157,
IF(Inputs!DT157='Key assumptions'!$E$118,Inputs!F157*'Key assumptions'!$H$118,Inputs!F157*'Key assumptions'!$H$119))</f>
        <v>208.74</v>
      </c>
      <c r="G157" s="290">
        <f>IF(Inputs!DT157=$F$1,Inputs!G157,Inputs!G157*'Key assumptions'!$H$118)</f>
        <v>91.43088017751478</v>
      </c>
      <c r="H157" s="281"/>
      <c r="I157" s="281"/>
      <c r="J157" s="281"/>
      <c r="K157" s="281"/>
      <c r="L157" s="281"/>
      <c r="M157" s="389" t="str">
        <f>Inputs!M157</f>
        <v>[C-i-C]</v>
      </c>
      <c r="N157" s="389" t="str">
        <f>Inputs!N157</f>
        <v>[C-i-C]</v>
      </c>
      <c r="O157" s="389" t="str">
        <f>Inputs!O157</f>
        <v>[C-i-C]</v>
      </c>
      <c r="P157" s="389" t="str">
        <f>Inputs!P157</f>
        <v>[C-i-C]</v>
      </c>
      <c r="Q157" s="389" t="str">
        <f>Inputs!Q157</f>
        <v>[C-i-C]</v>
      </c>
      <c r="R157" s="389" t="str">
        <f>Inputs!R157</f>
        <v>[C-i-C]</v>
      </c>
      <c r="S157" s="389" t="str">
        <f>Inputs!S157</f>
        <v>[C-i-C]</v>
      </c>
      <c r="T157" s="389" t="str">
        <f>Inputs!T157</f>
        <v>[C-i-C]</v>
      </c>
      <c r="U157" s="389" t="str">
        <f>Inputs!U157</f>
        <v>[C-i-C]</v>
      </c>
      <c r="V157" s="389" t="str">
        <f>Inputs!V157</f>
        <v>[C-i-C]</v>
      </c>
      <c r="W157" s="389" t="str">
        <f>Inputs!W157</f>
        <v>[C-i-C]</v>
      </c>
      <c r="X157" s="389" t="str">
        <f>Inputs!X157</f>
        <v>[C-i-C]</v>
      </c>
      <c r="Y157" s="389" t="str">
        <f>Inputs!Y157</f>
        <v>[C-i-C]</v>
      </c>
      <c r="Z157" s="389" t="str">
        <f>Inputs!Z157</f>
        <v>[C-i-C]</v>
      </c>
      <c r="AA157" s="389" t="str">
        <f>Inputs!AA157</f>
        <v>[C-i-C]</v>
      </c>
      <c r="AB157" s="389" t="str">
        <f>Inputs!AB157</f>
        <v>[C-i-C]</v>
      </c>
      <c r="AC157" s="389" t="str">
        <f>Inputs!AC157</f>
        <v>[C-i-C]</v>
      </c>
      <c r="AD157" s="389" t="str">
        <f>Inputs!AD157</f>
        <v>[C-i-C]</v>
      </c>
      <c r="AE157" s="389" t="str">
        <f>Inputs!AE157</f>
        <v>[C-i-C]</v>
      </c>
      <c r="AF157" s="389" t="str">
        <f>Inputs!AF157</f>
        <v>[C-i-C]</v>
      </c>
      <c r="AG157" s="389" t="str">
        <f>Inputs!AG157</f>
        <v>[C-i-C]</v>
      </c>
      <c r="AH157" s="389" t="str">
        <f>Inputs!AH157</f>
        <v>[C-i-C]</v>
      </c>
      <c r="AI157" s="254">
        <f>Inputs!AI157</f>
        <v>0</v>
      </c>
      <c r="AJ157" s="254">
        <f>Inputs!AJ157</f>
        <v>0</v>
      </c>
      <c r="AK157" s="254">
        <f>Inputs!AK157</f>
        <v>0</v>
      </c>
      <c r="AL157" s="254">
        <f>Inputs!AL157</f>
        <v>0</v>
      </c>
      <c r="AM157" s="254">
        <f>Inputs!AM157</f>
        <v>0</v>
      </c>
      <c r="AN157" s="254">
        <f>Inputs!AN157</f>
        <v>0</v>
      </c>
      <c r="AO157" s="254">
        <f>Inputs!AO157</f>
        <v>0</v>
      </c>
      <c r="AP157" s="254">
        <f>Inputs!AP157</f>
        <v>0</v>
      </c>
      <c r="AQ157" s="254">
        <f>Inputs!AQ157</f>
        <v>0</v>
      </c>
      <c r="AR157" s="254">
        <f>Inputs!AR157</f>
        <v>0</v>
      </c>
      <c r="AS157" s="254">
        <f>Inputs!AS157</f>
        <v>0</v>
      </c>
      <c r="AT157" s="254">
        <f>Inputs!AT157</f>
        <v>0</v>
      </c>
      <c r="AU157" s="254">
        <f>Inputs!AU157</f>
        <v>0</v>
      </c>
      <c r="AV157" s="254">
        <f>Inputs!AV157</f>
        <v>0</v>
      </c>
      <c r="AW157" s="254">
        <f>Inputs!AW157</f>
        <v>0</v>
      </c>
      <c r="AX157" s="254">
        <f>Inputs!AX157</f>
        <v>0</v>
      </c>
      <c r="AY157" s="254">
        <f>Inputs!AY157</f>
        <v>0</v>
      </c>
      <c r="AZ157" s="254">
        <f>Inputs!AZ157</f>
        <v>0</v>
      </c>
      <c r="BA157" s="254">
        <f>Inputs!BA157</f>
        <v>0</v>
      </c>
      <c r="BB157" s="254">
        <f>Inputs!BB157</f>
        <v>0</v>
      </c>
      <c r="BC157" s="254">
        <f>Inputs!BC157</f>
        <v>0</v>
      </c>
      <c r="BD157" s="254">
        <f>Inputs!BD157</f>
        <v>0</v>
      </c>
      <c r="BE157" s="254">
        <f>Inputs!BE157</f>
        <v>0</v>
      </c>
      <c r="BF157" s="254">
        <f>Inputs!BF157</f>
        <v>0</v>
      </c>
      <c r="BG157" s="254">
        <f>Inputs!BG157</f>
        <v>0</v>
      </c>
      <c r="BH157" s="254">
        <f>Inputs!BH157</f>
        <v>0</v>
      </c>
      <c r="BI157" s="254">
        <f>Inputs!BI157</f>
        <v>0</v>
      </c>
      <c r="BJ157" s="254">
        <f>Inputs!BJ157</f>
        <v>0</v>
      </c>
      <c r="BK157" s="254">
        <f>Inputs!BK157</f>
        <v>0</v>
      </c>
      <c r="BL157" s="254">
        <f>Inputs!BL157</f>
        <v>0</v>
      </c>
      <c r="BN157" s="255">
        <f>IF(OR($C157="Non-Labour",$C157="Labour-related"),IF(Inputs!$DT157=$F$1,Inputs!BN157,Inputs!BN157*'Key assumptions'!$H$118),$F157*N(H157)*avg_hrs)</f>
        <v>0</v>
      </c>
      <c r="BO157" s="255">
        <f>IF(OR($C157="Non-Labour",$C157="Labour-related"),IF(Inputs!$DT157=$F$1,Inputs!BO157,Inputs!BO157*'Key assumptions'!$H$118),$F157*N(I157)*avg_hrs)</f>
        <v>0</v>
      </c>
      <c r="BP157" s="255">
        <f>IF(OR($C157="Non-Labour",$C157="Labour-related"),IF(Inputs!$DT157=$F$1,Inputs!BP157,Inputs!BP157*'Key assumptions'!$H$118),$F157*N(J157)*avg_hrs)</f>
        <v>0</v>
      </c>
      <c r="BQ157" s="255">
        <f>IF(OR($C157="Non-Labour",$C157="Labour-related"),IF(Inputs!$DT157=$F$1,Inputs!BQ157,Inputs!BQ157*'Key assumptions'!$H$118),$F157*N(K157)*avg_hrs)</f>
        <v>0</v>
      </c>
      <c r="BR157" s="255">
        <f>IF(OR($C157="Non-Labour",$C157="Labour-related"),IF(Inputs!$DT157=$F$1,Inputs!BR157,Inputs!BR157*'Key assumptions'!$H$118),$F157*N(L157)*avg_hrs)</f>
        <v>0</v>
      </c>
      <c r="BS157" s="390" t="s">
        <v>411</v>
      </c>
      <c r="BT157" s="390" t="s">
        <v>411</v>
      </c>
      <c r="BU157" s="390" t="s">
        <v>411</v>
      </c>
      <c r="BV157" s="390" t="s">
        <v>411</v>
      </c>
      <c r="BW157" s="390" t="s">
        <v>411</v>
      </c>
      <c r="BX157" s="390" t="s">
        <v>411</v>
      </c>
      <c r="BY157" s="390" t="s">
        <v>411</v>
      </c>
      <c r="BZ157" s="390" t="s">
        <v>411</v>
      </c>
      <c r="CA157" s="390" t="s">
        <v>411</v>
      </c>
      <c r="CB157" s="390" t="s">
        <v>411</v>
      </c>
      <c r="CC157" s="390" t="s">
        <v>411</v>
      </c>
      <c r="CD157" s="390" t="s">
        <v>411</v>
      </c>
      <c r="CE157" s="390" t="s">
        <v>411</v>
      </c>
      <c r="CF157" s="390" t="s">
        <v>411</v>
      </c>
      <c r="CG157" s="390" t="s">
        <v>411</v>
      </c>
      <c r="CH157" s="390" t="s">
        <v>411</v>
      </c>
      <c r="CI157" s="390" t="s">
        <v>411</v>
      </c>
      <c r="CJ157" s="390" t="s">
        <v>411</v>
      </c>
      <c r="CK157" s="390" t="s">
        <v>411</v>
      </c>
      <c r="CL157" s="390" t="s">
        <v>411</v>
      </c>
      <c r="CM157" s="390" t="s">
        <v>411</v>
      </c>
      <c r="CN157" s="390" t="s">
        <v>411</v>
      </c>
      <c r="CO157" s="255">
        <f>IF(OR($C157="Non-Labour",$C157="Labour-related"),IF(Inputs!$DT157=$F$1,Inputs!CO157,Inputs!CO157*'Key assumptions'!$H$118),$F157*N(AI157)*avg_hrs)</f>
        <v>0</v>
      </c>
      <c r="CP157" s="255">
        <f>IF(OR($C157="Non-Labour",$C157="Labour-related"),IF(Inputs!$DT157=$F$1,Inputs!CP157,Inputs!CP157*'Key assumptions'!$H$118),$F157*N(AJ157)*avg_hrs)</f>
        <v>0</v>
      </c>
      <c r="CQ157" s="255">
        <f>IF(OR($C157="Non-Labour",$C157="Labour-related"),IF(Inputs!$DT157=$F$1,Inputs!CQ157,Inputs!CQ157*'Key assumptions'!$H$118),$F157*N(AK157)*avg_hrs)</f>
        <v>0</v>
      </c>
      <c r="CR157" s="255">
        <f>IF(OR($C157="Non-Labour",$C157="Labour-related"),IF(Inputs!$DT157=$F$1,Inputs!CR157,Inputs!CR157*'Key assumptions'!$H$118),$F157*N(AL157)*avg_hrs)</f>
        <v>0</v>
      </c>
      <c r="CS157" s="255">
        <f>IF(OR($C157="Non-Labour",$C157="Labour-related"),IF(Inputs!$DT157=$F$1,Inputs!CS157,Inputs!CS157*'Key assumptions'!$H$118),$F157*N(AM157)*avg_hrs)</f>
        <v>0</v>
      </c>
      <c r="CT157" s="255">
        <f>IF(OR($C157="Non-Labour",$C157="Labour-related"),IF(Inputs!$DT157=$F$1,Inputs!CT157,Inputs!CT157*'Key assumptions'!$H$118),$F157*N(AN157)*avg_hrs)</f>
        <v>0</v>
      </c>
      <c r="CU157" s="255">
        <f>IF(OR($C157="Non-Labour",$C157="Labour-related"),IF(Inputs!$DT157=$F$1,Inputs!CU157,Inputs!CU157*'Key assumptions'!$H$118),$F157*N(AO157)*avg_hrs)</f>
        <v>0</v>
      </c>
      <c r="CV157" s="255">
        <f>IF(OR($C157="Non-Labour",$C157="Labour-related"),IF(Inputs!$DT157=$F$1,Inputs!CV157,Inputs!CV157*'Key assumptions'!$H$118),$F157*N(AP157)*avg_hrs)</f>
        <v>0</v>
      </c>
      <c r="CW157" s="255">
        <f>IF(OR($C157="Non-Labour",$C157="Labour-related"),IF(Inputs!$DT157=$F$1,Inputs!CW157,Inputs!CW157*'Key assumptions'!$H$118),$F157*N(AQ157)*avg_hrs)</f>
        <v>0</v>
      </c>
      <c r="CX157" s="255">
        <f>IF(OR($C157="Non-Labour",$C157="Labour-related"),IF(Inputs!$DT157=$F$1,Inputs!CX157,Inputs!CX157*'Key assumptions'!$H$118),$F157*N(AR157)*avg_hrs)</f>
        <v>0</v>
      </c>
      <c r="CY157" s="255">
        <f>IF(OR($C157="Non-Labour",$C157="Labour-related"),IF(Inputs!$DT157=$F$1,Inputs!CY157,Inputs!CY157*'Key assumptions'!$H$118),$F157*N(AS157)*avg_hrs)</f>
        <v>0</v>
      </c>
      <c r="CZ157" s="255">
        <f>IF(OR($C157="Non-Labour",$C157="Labour-related"),IF(Inputs!$DT157=$F$1,Inputs!CZ157,Inputs!CZ157*'Key assumptions'!$H$118),$F157*N(AT157)*avg_hrs)</f>
        <v>0</v>
      </c>
      <c r="DA157" s="255">
        <f>IF(OR($C157="Non-Labour",$C157="Labour-related"),IF(Inputs!$DT157=$F$1,Inputs!DA157,Inputs!DA157*'Key assumptions'!$H$118),$F157*N(AU157)*avg_hrs)</f>
        <v>0</v>
      </c>
      <c r="DB157" s="255">
        <f>IF(OR($C157="Non-Labour",$C157="Labour-related"),IF(Inputs!$DT157=$F$1,Inputs!DB157,Inputs!DB157*'Key assumptions'!$H$118),$F157*N(AV157)*avg_hrs)</f>
        <v>0</v>
      </c>
      <c r="DC157" s="255">
        <f>IF(OR($C157="Non-Labour",$C157="Labour-related"),IF(Inputs!$DT157=$F$1,Inputs!DC157,Inputs!DC157*'Key assumptions'!$H$118),$F157*N(AW157)*avg_hrs)</f>
        <v>0</v>
      </c>
      <c r="DD157" s="255">
        <f>IF(OR($C157="Non-Labour",$C157="Labour-related"),IF(Inputs!$DT157=$F$1,Inputs!DD157,Inputs!DD157*'Key assumptions'!$H$118),$F157*N(AX157)*avg_hrs)</f>
        <v>0</v>
      </c>
      <c r="DE157" s="255">
        <f>IF(OR($C157="Non-Labour",$C157="Labour-related"),IF(Inputs!$DT157=$F$1,Inputs!DE157,Inputs!DE157*'Key assumptions'!$H$118),$F157*N(AY157)*avg_hrs)</f>
        <v>0</v>
      </c>
      <c r="DF157" s="255">
        <f>IF(OR($C157="Non-Labour",$C157="Labour-related"),IF(Inputs!$DT157=$F$1,Inputs!DF157,Inputs!DF157*'Key assumptions'!$H$118),$F157*N(AZ157)*avg_hrs)</f>
        <v>0</v>
      </c>
      <c r="DG157" s="255">
        <f>IF(OR($C157="Non-Labour",$C157="Labour-related"),IF(Inputs!$DT157=$F$1,Inputs!DG157,Inputs!DG157*'Key assumptions'!$H$118),$F157*N(BA157)*avg_hrs)</f>
        <v>0</v>
      </c>
      <c r="DH157" s="255">
        <f>IF(OR($C157="Non-Labour",$C157="Labour-related"),IF(Inputs!$DT157=$F$1,Inputs!DH157,Inputs!DH157*'Key assumptions'!$H$118),$F157*N(BB157)*avg_hrs)</f>
        <v>0</v>
      </c>
      <c r="DI157" s="255">
        <f>IF(OR($C157="Non-Labour",$C157="Labour-related"),IF(Inputs!$DT157=$F$1,Inputs!DI157,Inputs!DI157*'Key assumptions'!$H$118),$F157*N(BC157)*avg_hrs)</f>
        <v>0</v>
      </c>
      <c r="DJ157" s="255">
        <f>IF(OR($C157="Non-Labour",$C157="Labour-related"),IF(Inputs!$DT157=$F$1,Inputs!DJ157,Inputs!DJ157*'Key assumptions'!$H$118),$F157*N(BD157)*avg_hrs)</f>
        <v>0</v>
      </c>
      <c r="DK157" s="255">
        <f>IF(OR($C157="Non-Labour",$C157="Labour-related"),IF(Inputs!$DT157=$F$1,Inputs!DK157,Inputs!DK157*'Key assumptions'!$H$118),$F157*N(BE157)*avg_hrs)</f>
        <v>0</v>
      </c>
      <c r="DL157" s="255">
        <f>IF(OR($C157="Non-Labour",$C157="Labour-related"),IF(Inputs!$DT157=$F$1,Inputs!DL157,Inputs!DL157*'Key assumptions'!$H$118),$F157*N(BF157)*avg_hrs)</f>
        <v>0</v>
      </c>
      <c r="DM157" s="255">
        <f>IF(OR($C157="Non-Labour",$C157="Labour-related"),IF(Inputs!$DT157=$F$1,Inputs!DM157,Inputs!DM157*'Key assumptions'!$H$118),$F157*N(BG157)*avg_hrs)</f>
        <v>0</v>
      </c>
      <c r="DN157" s="255">
        <f>IF(OR($C157="Non-Labour",$C157="Labour-related"),IF(Inputs!$DT157=$F$1,Inputs!DN157,Inputs!DN157*'Key assumptions'!$H$118),$F157*N(BH157)*avg_hrs)</f>
        <v>0</v>
      </c>
      <c r="DO157" s="255">
        <f>IF(OR($C157="Non-Labour",$C157="Labour-related"),IF(Inputs!$DT157=$F$1,Inputs!DO157,Inputs!DO157*'Key assumptions'!$H$118),$F157*N(BI157)*avg_hrs)</f>
        <v>0</v>
      </c>
      <c r="DP157" s="255">
        <f>IF(OR($C157="Non-Labour",$C157="Labour-related"),IF(Inputs!$DT157=$F$1,Inputs!DP157,Inputs!DP157*'Key assumptions'!$H$118),$F157*N(BJ157)*avg_hrs)</f>
        <v>0</v>
      </c>
      <c r="DQ157" s="255">
        <f>IF(OR($C157="Non-Labour",$C157="Labour-related"),IF(Inputs!$DT157=$F$1,Inputs!DQ157,Inputs!DQ157*'Key assumptions'!$H$118),$F157*N(BK157)*avg_hrs)</f>
        <v>0</v>
      </c>
      <c r="DR157" s="255">
        <f>IF(OR($C157="Non-Labour",$C157="Labour-related"),IF(Inputs!$DT157=$F$1,Inputs!DR157,Inputs!DR157*'Key assumptions'!$H$118),$F157*N(BL157)*avg_hrs)</f>
        <v>0</v>
      </c>
      <c r="DT157" s="133" t="s">
        <v>213</v>
      </c>
      <c r="DU157" s="304"/>
      <c r="DV157" s="304"/>
      <c r="DW157" s="304"/>
      <c r="DX157" s="304"/>
      <c r="DY157" s="304"/>
      <c r="DZ157" s="304"/>
      <c r="EA157" s="255">
        <v>0</v>
      </c>
      <c r="EB157" s="255">
        <v>89460</v>
      </c>
      <c r="EC157" s="255">
        <v>0</v>
      </c>
      <c r="ED157" s="255">
        <f t="shared" si="18"/>
        <v>0</v>
      </c>
      <c r="EE157" s="255">
        <f t="shared" si="18"/>
        <v>0</v>
      </c>
      <c r="EF157" s="255">
        <f t="shared" si="17"/>
        <v>89460</v>
      </c>
    </row>
    <row r="158" spans="1:136" x14ac:dyDescent="0.4">
      <c r="A158" s="133" t="str">
        <f>Inputs!A158</f>
        <v>Project Development</v>
      </c>
      <c r="B158" s="133" t="str">
        <f>Inputs!B158</f>
        <v>N/A</v>
      </c>
      <c r="C158" s="133" t="str">
        <f>Inputs!C158</f>
        <v>Internal Labour</v>
      </c>
      <c r="D158" s="133" t="str">
        <f>Inputs!D158</f>
        <v>PT001710</v>
      </c>
      <c r="E158" s="133" t="str">
        <f>Inputs!E158</f>
        <v>Designer - TL</v>
      </c>
      <c r="F158" s="290">
        <f>IF(Inputs!DT158=$F$1,Inputs!F158,
IF(Inputs!DT158='Key assumptions'!$E$118,Inputs!F158*'Key assumptions'!$H$118,Inputs!F158*'Key assumptions'!$H$119))</f>
        <v>208.74</v>
      </c>
      <c r="G158" s="290">
        <f>IF(Inputs!DT158=$F$1,Inputs!G158,Inputs!G158*'Key assumptions'!$H$118)</f>
        <v>91.43088017751478</v>
      </c>
      <c r="H158" s="281"/>
      <c r="I158" s="281"/>
      <c r="J158" s="281"/>
      <c r="K158" s="281"/>
      <c r="L158" s="281"/>
      <c r="M158" s="389" t="str">
        <f>Inputs!M158</f>
        <v>[C-i-C]</v>
      </c>
      <c r="N158" s="389" t="str">
        <f>Inputs!N158</f>
        <v>[C-i-C]</v>
      </c>
      <c r="O158" s="389" t="str">
        <f>Inputs!O158</f>
        <v>[C-i-C]</v>
      </c>
      <c r="P158" s="389" t="str">
        <f>Inputs!P158</f>
        <v>[C-i-C]</v>
      </c>
      <c r="Q158" s="389" t="str">
        <f>Inputs!Q158</f>
        <v>[C-i-C]</v>
      </c>
      <c r="R158" s="389" t="str">
        <f>Inputs!R158</f>
        <v>[C-i-C]</v>
      </c>
      <c r="S158" s="389" t="str">
        <f>Inputs!S158</f>
        <v>[C-i-C]</v>
      </c>
      <c r="T158" s="389" t="str">
        <f>Inputs!T158</f>
        <v>[C-i-C]</v>
      </c>
      <c r="U158" s="389" t="str">
        <f>Inputs!U158</f>
        <v>[C-i-C]</v>
      </c>
      <c r="V158" s="389" t="str">
        <f>Inputs!V158</f>
        <v>[C-i-C]</v>
      </c>
      <c r="W158" s="389" t="str">
        <f>Inputs!W158</f>
        <v>[C-i-C]</v>
      </c>
      <c r="X158" s="389" t="str">
        <f>Inputs!X158</f>
        <v>[C-i-C]</v>
      </c>
      <c r="Y158" s="389" t="str">
        <f>Inputs!Y158</f>
        <v>[C-i-C]</v>
      </c>
      <c r="Z158" s="389" t="str">
        <f>Inputs!Z158</f>
        <v>[C-i-C]</v>
      </c>
      <c r="AA158" s="389" t="str">
        <f>Inputs!AA158</f>
        <v>[C-i-C]</v>
      </c>
      <c r="AB158" s="389" t="str">
        <f>Inputs!AB158</f>
        <v>[C-i-C]</v>
      </c>
      <c r="AC158" s="389" t="str">
        <f>Inputs!AC158</f>
        <v>[C-i-C]</v>
      </c>
      <c r="AD158" s="389" t="str">
        <f>Inputs!AD158</f>
        <v>[C-i-C]</v>
      </c>
      <c r="AE158" s="389" t="str">
        <f>Inputs!AE158</f>
        <v>[C-i-C]</v>
      </c>
      <c r="AF158" s="389" t="str">
        <f>Inputs!AF158</f>
        <v>[C-i-C]</v>
      </c>
      <c r="AG158" s="389" t="str">
        <f>Inputs!AG158</f>
        <v>[C-i-C]</v>
      </c>
      <c r="AH158" s="389" t="str">
        <f>Inputs!AH158</f>
        <v>[C-i-C]</v>
      </c>
      <c r="AI158" s="254">
        <f>Inputs!AI158</f>
        <v>0</v>
      </c>
      <c r="AJ158" s="254">
        <f>Inputs!AJ158</f>
        <v>0</v>
      </c>
      <c r="AK158" s="254">
        <f>Inputs!AK158</f>
        <v>0</v>
      </c>
      <c r="AL158" s="254">
        <f>Inputs!AL158</f>
        <v>0</v>
      </c>
      <c r="AM158" s="254">
        <f>Inputs!AM158</f>
        <v>0</v>
      </c>
      <c r="AN158" s="254">
        <f>Inputs!AN158</f>
        <v>0</v>
      </c>
      <c r="AO158" s="254">
        <f>Inputs!AO158</f>
        <v>0</v>
      </c>
      <c r="AP158" s="254">
        <f>Inputs!AP158</f>
        <v>0</v>
      </c>
      <c r="AQ158" s="254">
        <f>Inputs!AQ158</f>
        <v>0</v>
      </c>
      <c r="AR158" s="254">
        <f>Inputs!AR158</f>
        <v>0</v>
      </c>
      <c r="AS158" s="254">
        <f>Inputs!AS158</f>
        <v>0</v>
      </c>
      <c r="AT158" s="254">
        <f>Inputs!AT158</f>
        <v>0</v>
      </c>
      <c r="AU158" s="254">
        <f>Inputs!AU158</f>
        <v>0</v>
      </c>
      <c r="AV158" s="254">
        <f>Inputs!AV158</f>
        <v>0</v>
      </c>
      <c r="AW158" s="254">
        <f>Inputs!AW158</f>
        <v>0</v>
      </c>
      <c r="AX158" s="254">
        <f>Inputs!AX158</f>
        <v>0</v>
      </c>
      <c r="AY158" s="254">
        <f>Inputs!AY158</f>
        <v>0</v>
      </c>
      <c r="AZ158" s="254">
        <f>Inputs!AZ158</f>
        <v>0</v>
      </c>
      <c r="BA158" s="254">
        <f>Inputs!BA158</f>
        <v>0</v>
      </c>
      <c r="BB158" s="254">
        <f>Inputs!BB158</f>
        <v>0</v>
      </c>
      <c r="BC158" s="254">
        <f>Inputs!BC158</f>
        <v>0</v>
      </c>
      <c r="BD158" s="254">
        <f>Inputs!BD158</f>
        <v>0</v>
      </c>
      <c r="BE158" s="254">
        <f>Inputs!BE158</f>
        <v>0</v>
      </c>
      <c r="BF158" s="254">
        <f>Inputs!BF158</f>
        <v>0</v>
      </c>
      <c r="BG158" s="254">
        <f>Inputs!BG158</f>
        <v>0</v>
      </c>
      <c r="BH158" s="254">
        <f>Inputs!BH158</f>
        <v>0</v>
      </c>
      <c r="BI158" s="254">
        <f>Inputs!BI158</f>
        <v>0</v>
      </c>
      <c r="BJ158" s="254">
        <f>Inputs!BJ158</f>
        <v>0</v>
      </c>
      <c r="BK158" s="254">
        <f>Inputs!BK158</f>
        <v>0</v>
      </c>
      <c r="BL158" s="254">
        <f>Inputs!BL158</f>
        <v>0</v>
      </c>
      <c r="BN158" s="255">
        <f>IF(OR($C158="Non-Labour",$C158="Labour-related"),IF(Inputs!$DT158=$F$1,Inputs!BN158,Inputs!BN158*'Key assumptions'!$H$118),$F158*N(H158)*avg_hrs)</f>
        <v>0</v>
      </c>
      <c r="BO158" s="255">
        <f>IF(OR($C158="Non-Labour",$C158="Labour-related"),IF(Inputs!$DT158=$F$1,Inputs!BO158,Inputs!BO158*'Key assumptions'!$H$118),$F158*N(I158)*avg_hrs)</f>
        <v>0</v>
      </c>
      <c r="BP158" s="255">
        <f>IF(OR($C158="Non-Labour",$C158="Labour-related"),IF(Inputs!$DT158=$F$1,Inputs!BP158,Inputs!BP158*'Key assumptions'!$H$118),$F158*N(J158)*avg_hrs)</f>
        <v>0</v>
      </c>
      <c r="BQ158" s="255">
        <f>IF(OR($C158="Non-Labour",$C158="Labour-related"),IF(Inputs!$DT158=$F$1,Inputs!BQ158,Inputs!BQ158*'Key assumptions'!$H$118),$F158*N(K158)*avg_hrs)</f>
        <v>0</v>
      </c>
      <c r="BR158" s="255">
        <f>IF(OR($C158="Non-Labour",$C158="Labour-related"),IF(Inputs!$DT158=$F$1,Inputs!BR158,Inputs!BR158*'Key assumptions'!$H$118),$F158*N(L158)*avg_hrs)</f>
        <v>0</v>
      </c>
      <c r="BS158" s="390" t="s">
        <v>411</v>
      </c>
      <c r="BT158" s="390" t="s">
        <v>411</v>
      </c>
      <c r="BU158" s="390" t="s">
        <v>411</v>
      </c>
      <c r="BV158" s="390" t="s">
        <v>411</v>
      </c>
      <c r="BW158" s="390" t="s">
        <v>411</v>
      </c>
      <c r="BX158" s="390" t="s">
        <v>411</v>
      </c>
      <c r="BY158" s="390" t="s">
        <v>411</v>
      </c>
      <c r="BZ158" s="390" t="s">
        <v>411</v>
      </c>
      <c r="CA158" s="390" t="s">
        <v>411</v>
      </c>
      <c r="CB158" s="390" t="s">
        <v>411</v>
      </c>
      <c r="CC158" s="390" t="s">
        <v>411</v>
      </c>
      <c r="CD158" s="390" t="s">
        <v>411</v>
      </c>
      <c r="CE158" s="390" t="s">
        <v>411</v>
      </c>
      <c r="CF158" s="390" t="s">
        <v>411</v>
      </c>
      <c r="CG158" s="390" t="s">
        <v>411</v>
      </c>
      <c r="CH158" s="390" t="s">
        <v>411</v>
      </c>
      <c r="CI158" s="390" t="s">
        <v>411</v>
      </c>
      <c r="CJ158" s="390" t="s">
        <v>411</v>
      </c>
      <c r="CK158" s="390" t="s">
        <v>411</v>
      </c>
      <c r="CL158" s="390" t="s">
        <v>411</v>
      </c>
      <c r="CM158" s="390" t="s">
        <v>411</v>
      </c>
      <c r="CN158" s="390" t="s">
        <v>411</v>
      </c>
      <c r="CO158" s="255">
        <f>IF(OR($C158="Non-Labour",$C158="Labour-related"),IF(Inputs!$DT158=$F$1,Inputs!CO158,Inputs!CO158*'Key assumptions'!$H$118),$F158*N(AI158)*avg_hrs)</f>
        <v>0</v>
      </c>
      <c r="CP158" s="255">
        <f>IF(OR($C158="Non-Labour",$C158="Labour-related"),IF(Inputs!$DT158=$F$1,Inputs!CP158,Inputs!CP158*'Key assumptions'!$H$118),$F158*N(AJ158)*avg_hrs)</f>
        <v>0</v>
      </c>
      <c r="CQ158" s="255">
        <f>IF(OR($C158="Non-Labour",$C158="Labour-related"),IF(Inputs!$DT158=$F$1,Inputs!CQ158,Inputs!CQ158*'Key assumptions'!$H$118),$F158*N(AK158)*avg_hrs)</f>
        <v>0</v>
      </c>
      <c r="CR158" s="255">
        <f>IF(OR($C158="Non-Labour",$C158="Labour-related"),IF(Inputs!$DT158=$F$1,Inputs!CR158,Inputs!CR158*'Key assumptions'!$H$118),$F158*N(AL158)*avg_hrs)</f>
        <v>0</v>
      </c>
      <c r="CS158" s="255">
        <f>IF(OR($C158="Non-Labour",$C158="Labour-related"),IF(Inputs!$DT158=$F$1,Inputs!CS158,Inputs!CS158*'Key assumptions'!$H$118),$F158*N(AM158)*avg_hrs)</f>
        <v>0</v>
      </c>
      <c r="CT158" s="255">
        <f>IF(OR($C158="Non-Labour",$C158="Labour-related"),IF(Inputs!$DT158=$F$1,Inputs!CT158,Inputs!CT158*'Key assumptions'!$H$118),$F158*N(AN158)*avg_hrs)</f>
        <v>0</v>
      </c>
      <c r="CU158" s="255">
        <f>IF(OR($C158="Non-Labour",$C158="Labour-related"),IF(Inputs!$DT158=$F$1,Inputs!CU158,Inputs!CU158*'Key assumptions'!$H$118),$F158*N(AO158)*avg_hrs)</f>
        <v>0</v>
      </c>
      <c r="CV158" s="255">
        <f>IF(OR($C158="Non-Labour",$C158="Labour-related"),IF(Inputs!$DT158=$F$1,Inputs!CV158,Inputs!CV158*'Key assumptions'!$H$118),$F158*N(AP158)*avg_hrs)</f>
        <v>0</v>
      </c>
      <c r="CW158" s="255">
        <f>IF(OR($C158="Non-Labour",$C158="Labour-related"),IF(Inputs!$DT158=$F$1,Inputs!CW158,Inputs!CW158*'Key assumptions'!$H$118),$F158*N(AQ158)*avg_hrs)</f>
        <v>0</v>
      </c>
      <c r="CX158" s="255">
        <f>IF(OR($C158="Non-Labour",$C158="Labour-related"),IF(Inputs!$DT158=$F$1,Inputs!CX158,Inputs!CX158*'Key assumptions'!$H$118),$F158*N(AR158)*avg_hrs)</f>
        <v>0</v>
      </c>
      <c r="CY158" s="255">
        <f>IF(OR($C158="Non-Labour",$C158="Labour-related"),IF(Inputs!$DT158=$F$1,Inputs!CY158,Inputs!CY158*'Key assumptions'!$H$118),$F158*N(AS158)*avg_hrs)</f>
        <v>0</v>
      </c>
      <c r="CZ158" s="255">
        <f>IF(OR($C158="Non-Labour",$C158="Labour-related"),IF(Inputs!$DT158=$F$1,Inputs!CZ158,Inputs!CZ158*'Key assumptions'!$H$118),$F158*N(AT158)*avg_hrs)</f>
        <v>0</v>
      </c>
      <c r="DA158" s="255">
        <f>IF(OR($C158="Non-Labour",$C158="Labour-related"),IF(Inputs!$DT158=$F$1,Inputs!DA158,Inputs!DA158*'Key assumptions'!$H$118),$F158*N(AU158)*avg_hrs)</f>
        <v>0</v>
      </c>
      <c r="DB158" s="255">
        <f>IF(OR($C158="Non-Labour",$C158="Labour-related"),IF(Inputs!$DT158=$F$1,Inputs!DB158,Inputs!DB158*'Key assumptions'!$H$118),$F158*N(AV158)*avg_hrs)</f>
        <v>0</v>
      </c>
      <c r="DC158" s="255">
        <f>IF(OR($C158="Non-Labour",$C158="Labour-related"),IF(Inputs!$DT158=$F$1,Inputs!DC158,Inputs!DC158*'Key assumptions'!$H$118),$F158*N(AW158)*avg_hrs)</f>
        <v>0</v>
      </c>
      <c r="DD158" s="255">
        <f>IF(OR($C158="Non-Labour",$C158="Labour-related"),IF(Inputs!$DT158=$F$1,Inputs!DD158,Inputs!DD158*'Key assumptions'!$H$118),$F158*N(AX158)*avg_hrs)</f>
        <v>0</v>
      </c>
      <c r="DE158" s="255">
        <f>IF(OR($C158="Non-Labour",$C158="Labour-related"),IF(Inputs!$DT158=$F$1,Inputs!DE158,Inputs!DE158*'Key assumptions'!$H$118),$F158*N(AY158)*avg_hrs)</f>
        <v>0</v>
      </c>
      <c r="DF158" s="255">
        <f>IF(OR($C158="Non-Labour",$C158="Labour-related"),IF(Inputs!$DT158=$F$1,Inputs!DF158,Inputs!DF158*'Key assumptions'!$H$118),$F158*N(AZ158)*avg_hrs)</f>
        <v>0</v>
      </c>
      <c r="DG158" s="255">
        <f>IF(OR($C158="Non-Labour",$C158="Labour-related"),IF(Inputs!$DT158=$F$1,Inputs!DG158,Inputs!DG158*'Key assumptions'!$H$118),$F158*N(BA158)*avg_hrs)</f>
        <v>0</v>
      </c>
      <c r="DH158" s="255">
        <f>IF(OR($C158="Non-Labour",$C158="Labour-related"),IF(Inputs!$DT158=$F$1,Inputs!DH158,Inputs!DH158*'Key assumptions'!$H$118),$F158*N(BB158)*avg_hrs)</f>
        <v>0</v>
      </c>
      <c r="DI158" s="255">
        <f>IF(OR($C158="Non-Labour",$C158="Labour-related"),IF(Inputs!$DT158=$F$1,Inputs!DI158,Inputs!DI158*'Key assumptions'!$H$118),$F158*N(BC158)*avg_hrs)</f>
        <v>0</v>
      </c>
      <c r="DJ158" s="255">
        <f>IF(OR($C158="Non-Labour",$C158="Labour-related"),IF(Inputs!$DT158=$F$1,Inputs!DJ158,Inputs!DJ158*'Key assumptions'!$H$118),$F158*N(BD158)*avg_hrs)</f>
        <v>0</v>
      </c>
      <c r="DK158" s="255">
        <f>IF(OR($C158="Non-Labour",$C158="Labour-related"),IF(Inputs!$DT158=$F$1,Inputs!DK158,Inputs!DK158*'Key assumptions'!$H$118),$F158*N(BE158)*avg_hrs)</f>
        <v>0</v>
      </c>
      <c r="DL158" s="255">
        <f>IF(OR($C158="Non-Labour",$C158="Labour-related"),IF(Inputs!$DT158=$F$1,Inputs!DL158,Inputs!DL158*'Key assumptions'!$H$118),$F158*N(BF158)*avg_hrs)</f>
        <v>0</v>
      </c>
      <c r="DM158" s="255">
        <f>IF(OR($C158="Non-Labour",$C158="Labour-related"),IF(Inputs!$DT158=$F$1,Inputs!DM158,Inputs!DM158*'Key assumptions'!$H$118),$F158*N(BG158)*avg_hrs)</f>
        <v>0</v>
      </c>
      <c r="DN158" s="255">
        <f>IF(OR($C158="Non-Labour",$C158="Labour-related"),IF(Inputs!$DT158=$F$1,Inputs!DN158,Inputs!DN158*'Key assumptions'!$H$118),$F158*N(BH158)*avg_hrs)</f>
        <v>0</v>
      </c>
      <c r="DO158" s="255">
        <f>IF(OR($C158="Non-Labour",$C158="Labour-related"),IF(Inputs!$DT158=$F$1,Inputs!DO158,Inputs!DO158*'Key assumptions'!$H$118),$F158*N(BI158)*avg_hrs)</f>
        <v>0</v>
      </c>
      <c r="DP158" s="255">
        <f>IF(OR($C158="Non-Labour",$C158="Labour-related"),IF(Inputs!$DT158=$F$1,Inputs!DP158,Inputs!DP158*'Key assumptions'!$H$118),$F158*N(BJ158)*avg_hrs)</f>
        <v>0</v>
      </c>
      <c r="DQ158" s="255">
        <f>IF(OR($C158="Non-Labour",$C158="Labour-related"),IF(Inputs!$DT158=$F$1,Inputs!DQ158,Inputs!DQ158*'Key assumptions'!$H$118),$F158*N(BK158)*avg_hrs)</f>
        <v>0</v>
      </c>
      <c r="DR158" s="255">
        <f>IF(OR($C158="Non-Labour",$C158="Labour-related"),IF(Inputs!$DT158=$F$1,Inputs!DR158,Inputs!DR158*'Key assumptions'!$H$118),$F158*N(BL158)*avg_hrs)</f>
        <v>0</v>
      </c>
      <c r="DT158" s="133" t="s">
        <v>213</v>
      </c>
      <c r="DU158" s="304"/>
      <c r="DV158" s="304"/>
      <c r="DW158" s="304"/>
      <c r="DX158" s="304"/>
      <c r="DY158" s="304"/>
      <c r="DZ158" s="304"/>
      <c r="EA158" s="255">
        <v>62622</v>
      </c>
      <c r="EB158" s="255">
        <v>344421</v>
      </c>
      <c r="EC158" s="255">
        <v>0</v>
      </c>
      <c r="ED158" s="255">
        <f t="shared" si="18"/>
        <v>0</v>
      </c>
      <c r="EE158" s="255">
        <f t="shared" si="18"/>
        <v>0</v>
      </c>
      <c r="EF158" s="255">
        <f t="shared" si="17"/>
        <v>407043</v>
      </c>
    </row>
    <row r="159" spans="1:136" x14ac:dyDescent="0.4">
      <c r="A159" s="133" t="str">
        <f>Inputs!A159</f>
        <v/>
      </c>
      <c r="B159" s="133" t="str">
        <f>Inputs!B159</f>
        <v/>
      </c>
      <c r="C159" s="133" t="str">
        <f>Inputs!C159</f>
        <v/>
      </c>
      <c r="D159" s="133">
        <f>Inputs!D159</f>
        <v>636937</v>
      </c>
      <c r="E159" s="133" t="str">
        <f>Inputs!E159</f>
        <v xml:space="preserve">CWO - Primary &amp; Civil Design </v>
      </c>
      <c r="F159" s="290">
        <f>IF(Inputs!DT159=$F$1,Inputs!F159,
IF(Inputs!DT159='Key assumptions'!$E$118,Inputs!F159*'Key assumptions'!$H$118,Inputs!F159*'Key assumptions'!$H$119))</f>
        <v>0</v>
      </c>
      <c r="G159" s="290">
        <f>IF(Inputs!DT159=$F$1,Inputs!G159,Inputs!G159*'Key assumptions'!$H$118)</f>
        <v>0</v>
      </c>
      <c r="H159" s="281"/>
      <c r="I159" s="281"/>
      <c r="J159" s="281"/>
      <c r="K159" s="281"/>
      <c r="L159" s="281"/>
      <c r="M159" s="389" t="str">
        <f>Inputs!M159</f>
        <v>[C-i-C]</v>
      </c>
      <c r="N159" s="389" t="str">
        <f>Inputs!N159</f>
        <v>[C-i-C]</v>
      </c>
      <c r="O159" s="389" t="str">
        <f>Inputs!O159</f>
        <v>[C-i-C]</v>
      </c>
      <c r="P159" s="389" t="str">
        <f>Inputs!P159</f>
        <v>[C-i-C]</v>
      </c>
      <c r="Q159" s="389" t="str">
        <f>Inputs!Q159</f>
        <v>[C-i-C]</v>
      </c>
      <c r="R159" s="389" t="str">
        <f>Inputs!R159</f>
        <v>[C-i-C]</v>
      </c>
      <c r="S159" s="389" t="str">
        <f>Inputs!S159</f>
        <v>[C-i-C]</v>
      </c>
      <c r="T159" s="389" t="str">
        <f>Inputs!T159</f>
        <v>[C-i-C]</v>
      </c>
      <c r="U159" s="389" t="str">
        <f>Inputs!U159</f>
        <v>[C-i-C]</v>
      </c>
      <c r="V159" s="389" t="str">
        <f>Inputs!V159</f>
        <v>[C-i-C]</v>
      </c>
      <c r="W159" s="389" t="str">
        <f>Inputs!W159</f>
        <v>[C-i-C]</v>
      </c>
      <c r="X159" s="389" t="str">
        <f>Inputs!X159</f>
        <v>[C-i-C]</v>
      </c>
      <c r="Y159" s="389" t="str">
        <f>Inputs!Y159</f>
        <v>[C-i-C]</v>
      </c>
      <c r="Z159" s="389" t="str">
        <f>Inputs!Z159</f>
        <v>[C-i-C]</v>
      </c>
      <c r="AA159" s="389" t="str">
        <f>Inputs!AA159</f>
        <v>[C-i-C]</v>
      </c>
      <c r="AB159" s="389" t="str">
        <f>Inputs!AB159</f>
        <v>[C-i-C]</v>
      </c>
      <c r="AC159" s="389" t="str">
        <f>Inputs!AC159</f>
        <v>[C-i-C]</v>
      </c>
      <c r="AD159" s="389" t="str">
        <f>Inputs!AD159</f>
        <v>[C-i-C]</v>
      </c>
      <c r="AE159" s="389" t="str">
        <f>Inputs!AE159</f>
        <v>[C-i-C]</v>
      </c>
      <c r="AF159" s="389" t="str">
        <f>Inputs!AF159</f>
        <v>[C-i-C]</v>
      </c>
      <c r="AG159" s="389" t="str">
        <f>Inputs!AG159</f>
        <v>[C-i-C]</v>
      </c>
      <c r="AH159" s="389" t="str">
        <f>Inputs!AH159</f>
        <v>[C-i-C]</v>
      </c>
      <c r="AI159" s="254" t="str">
        <f>Inputs!AI159</f>
        <v/>
      </c>
      <c r="AJ159" s="254" t="str">
        <f>Inputs!AJ159</f>
        <v/>
      </c>
      <c r="AK159" s="254" t="str">
        <f>Inputs!AK159</f>
        <v/>
      </c>
      <c r="AL159" s="254" t="str">
        <f>Inputs!AL159</f>
        <v/>
      </c>
      <c r="AM159" s="254" t="str">
        <f>Inputs!AM159</f>
        <v/>
      </c>
      <c r="AN159" s="254" t="str">
        <f>Inputs!AN159</f>
        <v/>
      </c>
      <c r="AO159" s="254" t="str">
        <f>Inputs!AO159</f>
        <v/>
      </c>
      <c r="AP159" s="254" t="str">
        <f>Inputs!AP159</f>
        <v/>
      </c>
      <c r="AQ159" s="254" t="str">
        <f>Inputs!AQ159</f>
        <v/>
      </c>
      <c r="AR159" s="254" t="str">
        <f>Inputs!AR159</f>
        <v/>
      </c>
      <c r="AS159" s="254" t="str">
        <f>Inputs!AS159</f>
        <v/>
      </c>
      <c r="AT159" s="254" t="str">
        <f>Inputs!AT159</f>
        <v/>
      </c>
      <c r="AU159" s="254" t="str">
        <f>Inputs!AU159</f>
        <v/>
      </c>
      <c r="AV159" s="254" t="str">
        <f>Inputs!AV159</f>
        <v/>
      </c>
      <c r="AW159" s="254" t="str">
        <f>Inputs!AW159</f>
        <v/>
      </c>
      <c r="AX159" s="254" t="str">
        <f>Inputs!AX159</f>
        <v/>
      </c>
      <c r="AY159" s="254" t="str">
        <f>Inputs!AY159</f>
        <v/>
      </c>
      <c r="AZ159" s="254" t="str">
        <f>Inputs!AZ159</f>
        <v/>
      </c>
      <c r="BA159" s="254" t="str">
        <f>Inputs!BA159</f>
        <v/>
      </c>
      <c r="BB159" s="254" t="str">
        <f>Inputs!BB159</f>
        <v/>
      </c>
      <c r="BC159" s="254" t="str">
        <f>Inputs!BC159</f>
        <v/>
      </c>
      <c r="BD159" s="254" t="str">
        <f>Inputs!BD159</f>
        <v/>
      </c>
      <c r="BE159" s="254" t="str">
        <f>Inputs!BE159</f>
        <v/>
      </c>
      <c r="BF159" s="254" t="str">
        <f>Inputs!BF159</f>
        <v/>
      </c>
      <c r="BG159" s="254" t="str">
        <f>Inputs!BG159</f>
        <v/>
      </c>
      <c r="BH159" s="254" t="str">
        <f>Inputs!BH159</f>
        <v/>
      </c>
      <c r="BI159" s="254" t="str">
        <f>Inputs!BI159</f>
        <v/>
      </c>
      <c r="BJ159" s="254" t="str">
        <f>Inputs!BJ159</f>
        <v/>
      </c>
      <c r="BK159" s="254" t="str">
        <f>Inputs!BK159</f>
        <v/>
      </c>
      <c r="BL159" s="254" t="str">
        <f>Inputs!BL159</f>
        <v/>
      </c>
      <c r="BN159" s="255">
        <f>IF(OR($C159="Non-Labour",$C159="Labour-related"),IF(Inputs!$DT159=$F$1,Inputs!BN159,Inputs!BN159*'Key assumptions'!$H$118),$F159*N(H159)*avg_hrs)</f>
        <v>0</v>
      </c>
      <c r="BO159" s="255">
        <f>IF(OR($C159="Non-Labour",$C159="Labour-related"),IF(Inputs!$DT159=$F$1,Inputs!BO159,Inputs!BO159*'Key assumptions'!$H$118),$F159*N(I159)*avg_hrs)</f>
        <v>0</v>
      </c>
      <c r="BP159" s="255">
        <f>IF(OR($C159="Non-Labour",$C159="Labour-related"),IF(Inputs!$DT159=$F$1,Inputs!BP159,Inputs!BP159*'Key assumptions'!$H$118),$F159*N(J159)*avg_hrs)</f>
        <v>0</v>
      </c>
      <c r="BQ159" s="255">
        <f>IF(OR($C159="Non-Labour",$C159="Labour-related"),IF(Inputs!$DT159=$F$1,Inputs!BQ159,Inputs!BQ159*'Key assumptions'!$H$118),$F159*N(K159)*avg_hrs)</f>
        <v>0</v>
      </c>
      <c r="BR159" s="255">
        <f>IF(OR($C159="Non-Labour",$C159="Labour-related"),IF(Inputs!$DT159=$F$1,Inputs!BR159,Inputs!BR159*'Key assumptions'!$H$118),$F159*N(L159)*avg_hrs)</f>
        <v>0</v>
      </c>
      <c r="BS159" s="390" t="s">
        <v>411</v>
      </c>
      <c r="BT159" s="390" t="s">
        <v>411</v>
      </c>
      <c r="BU159" s="390" t="s">
        <v>411</v>
      </c>
      <c r="BV159" s="390" t="s">
        <v>411</v>
      </c>
      <c r="BW159" s="390" t="s">
        <v>411</v>
      </c>
      <c r="BX159" s="390" t="s">
        <v>411</v>
      </c>
      <c r="BY159" s="390" t="s">
        <v>411</v>
      </c>
      <c r="BZ159" s="390" t="s">
        <v>411</v>
      </c>
      <c r="CA159" s="390" t="s">
        <v>411</v>
      </c>
      <c r="CB159" s="390" t="s">
        <v>411</v>
      </c>
      <c r="CC159" s="390" t="s">
        <v>411</v>
      </c>
      <c r="CD159" s="390" t="s">
        <v>411</v>
      </c>
      <c r="CE159" s="390" t="s">
        <v>411</v>
      </c>
      <c r="CF159" s="390" t="s">
        <v>411</v>
      </c>
      <c r="CG159" s="390" t="s">
        <v>411</v>
      </c>
      <c r="CH159" s="390" t="s">
        <v>411</v>
      </c>
      <c r="CI159" s="390" t="s">
        <v>411</v>
      </c>
      <c r="CJ159" s="390" t="s">
        <v>411</v>
      </c>
      <c r="CK159" s="390" t="s">
        <v>411</v>
      </c>
      <c r="CL159" s="390" t="s">
        <v>411</v>
      </c>
      <c r="CM159" s="390" t="s">
        <v>411</v>
      </c>
      <c r="CN159" s="390" t="s">
        <v>411</v>
      </c>
      <c r="CO159" s="255">
        <f>IF(OR($C159="Non-Labour",$C159="Labour-related"),IF(Inputs!$DT159=$F$1,Inputs!CO159,Inputs!CO159*'Key assumptions'!$H$118),$F159*N(AI159)*avg_hrs)</f>
        <v>0</v>
      </c>
      <c r="CP159" s="255">
        <f>IF(OR($C159="Non-Labour",$C159="Labour-related"),IF(Inputs!$DT159=$F$1,Inputs!CP159,Inputs!CP159*'Key assumptions'!$H$118),$F159*N(AJ159)*avg_hrs)</f>
        <v>0</v>
      </c>
      <c r="CQ159" s="255">
        <f>IF(OR($C159="Non-Labour",$C159="Labour-related"),IF(Inputs!$DT159=$F$1,Inputs!CQ159,Inputs!CQ159*'Key assumptions'!$H$118),$F159*N(AK159)*avg_hrs)</f>
        <v>0</v>
      </c>
      <c r="CR159" s="255">
        <f>IF(OR($C159="Non-Labour",$C159="Labour-related"),IF(Inputs!$DT159=$F$1,Inputs!CR159,Inputs!CR159*'Key assumptions'!$H$118),$F159*N(AL159)*avg_hrs)</f>
        <v>0</v>
      </c>
      <c r="CS159" s="255">
        <f>IF(OR($C159="Non-Labour",$C159="Labour-related"),IF(Inputs!$DT159=$F$1,Inputs!CS159,Inputs!CS159*'Key assumptions'!$H$118),$F159*N(AM159)*avg_hrs)</f>
        <v>0</v>
      </c>
      <c r="CT159" s="255">
        <f>IF(OR($C159="Non-Labour",$C159="Labour-related"),IF(Inputs!$DT159=$F$1,Inputs!CT159,Inputs!CT159*'Key assumptions'!$H$118),$F159*N(AN159)*avg_hrs)</f>
        <v>0</v>
      </c>
      <c r="CU159" s="255">
        <f>IF(OR($C159="Non-Labour",$C159="Labour-related"),IF(Inputs!$DT159=$F$1,Inputs!CU159,Inputs!CU159*'Key assumptions'!$H$118),$F159*N(AO159)*avg_hrs)</f>
        <v>0</v>
      </c>
      <c r="CV159" s="255">
        <f>IF(OR($C159="Non-Labour",$C159="Labour-related"),IF(Inputs!$DT159=$F$1,Inputs!CV159,Inputs!CV159*'Key assumptions'!$H$118),$F159*N(AP159)*avg_hrs)</f>
        <v>0</v>
      </c>
      <c r="CW159" s="255">
        <f>IF(OR($C159="Non-Labour",$C159="Labour-related"),IF(Inputs!$DT159=$F$1,Inputs!CW159,Inputs!CW159*'Key assumptions'!$H$118),$F159*N(AQ159)*avg_hrs)</f>
        <v>0</v>
      </c>
      <c r="CX159" s="255">
        <f>IF(OR($C159="Non-Labour",$C159="Labour-related"),IF(Inputs!$DT159=$F$1,Inputs!CX159,Inputs!CX159*'Key assumptions'!$H$118),$F159*N(AR159)*avg_hrs)</f>
        <v>0</v>
      </c>
      <c r="CY159" s="255">
        <f>IF(OR($C159="Non-Labour",$C159="Labour-related"),IF(Inputs!$DT159=$F$1,Inputs!CY159,Inputs!CY159*'Key assumptions'!$H$118),$F159*N(AS159)*avg_hrs)</f>
        <v>0</v>
      </c>
      <c r="CZ159" s="255">
        <f>IF(OR($C159="Non-Labour",$C159="Labour-related"),IF(Inputs!$DT159=$F$1,Inputs!CZ159,Inputs!CZ159*'Key assumptions'!$H$118),$F159*N(AT159)*avg_hrs)</f>
        <v>0</v>
      </c>
      <c r="DA159" s="255">
        <f>IF(OR($C159="Non-Labour",$C159="Labour-related"),IF(Inputs!$DT159=$F$1,Inputs!DA159,Inputs!DA159*'Key assumptions'!$H$118),$F159*N(AU159)*avg_hrs)</f>
        <v>0</v>
      </c>
      <c r="DB159" s="255">
        <f>IF(OR($C159="Non-Labour",$C159="Labour-related"),IF(Inputs!$DT159=$F$1,Inputs!DB159,Inputs!DB159*'Key assumptions'!$H$118),$F159*N(AV159)*avg_hrs)</f>
        <v>0</v>
      </c>
      <c r="DC159" s="255">
        <f>IF(OR($C159="Non-Labour",$C159="Labour-related"),IF(Inputs!$DT159=$F$1,Inputs!DC159,Inputs!DC159*'Key assumptions'!$H$118),$F159*N(AW159)*avg_hrs)</f>
        <v>0</v>
      </c>
      <c r="DD159" s="255">
        <f>IF(OR($C159="Non-Labour",$C159="Labour-related"),IF(Inputs!$DT159=$F$1,Inputs!DD159,Inputs!DD159*'Key assumptions'!$H$118),$F159*N(AX159)*avg_hrs)</f>
        <v>0</v>
      </c>
      <c r="DE159" s="255">
        <f>IF(OR($C159="Non-Labour",$C159="Labour-related"),IF(Inputs!$DT159=$F$1,Inputs!DE159,Inputs!DE159*'Key assumptions'!$H$118),$F159*N(AY159)*avg_hrs)</f>
        <v>0</v>
      </c>
      <c r="DF159" s="255">
        <f>IF(OR($C159="Non-Labour",$C159="Labour-related"),IF(Inputs!$DT159=$F$1,Inputs!DF159,Inputs!DF159*'Key assumptions'!$H$118),$F159*N(AZ159)*avg_hrs)</f>
        <v>0</v>
      </c>
      <c r="DG159" s="255">
        <f>IF(OR($C159="Non-Labour",$C159="Labour-related"),IF(Inputs!$DT159=$F$1,Inputs!DG159,Inputs!DG159*'Key assumptions'!$H$118),$F159*N(BA159)*avg_hrs)</f>
        <v>0</v>
      </c>
      <c r="DH159" s="255">
        <f>IF(OR($C159="Non-Labour",$C159="Labour-related"),IF(Inputs!$DT159=$F$1,Inputs!DH159,Inputs!DH159*'Key assumptions'!$H$118),$F159*N(BB159)*avg_hrs)</f>
        <v>0</v>
      </c>
      <c r="DI159" s="255">
        <f>IF(OR($C159="Non-Labour",$C159="Labour-related"),IF(Inputs!$DT159=$F$1,Inputs!DI159,Inputs!DI159*'Key assumptions'!$H$118),$F159*N(BC159)*avg_hrs)</f>
        <v>0</v>
      </c>
      <c r="DJ159" s="255">
        <f>IF(OR($C159="Non-Labour",$C159="Labour-related"),IF(Inputs!$DT159=$F$1,Inputs!DJ159,Inputs!DJ159*'Key assumptions'!$H$118),$F159*N(BD159)*avg_hrs)</f>
        <v>0</v>
      </c>
      <c r="DK159" s="255">
        <f>IF(OR($C159="Non-Labour",$C159="Labour-related"),IF(Inputs!$DT159=$F$1,Inputs!DK159,Inputs!DK159*'Key assumptions'!$H$118),$F159*N(BE159)*avg_hrs)</f>
        <v>0</v>
      </c>
      <c r="DL159" s="255">
        <f>IF(OR($C159="Non-Labour",$C159="Labour-related"),IF(Inputs!$DT159=$F$1,Inputs!DL159,Inputs!DL159*'Key assumptions'!$H$118),$F159*N(BF159)*avg_hrs)</f>
        <v>0</v>
      </c>
      <c r="DM159" s="255">
        <f>IF(OR($C159="Non-Labour",$C159="Labour-related"),IF(Inputs!$DT159=$F$1,Inputs!DM159,Inputs!DM159*'Key assumptions'!$H$118),$F159*N(BG159)*avg_hrs)</f>
        <v>0</v>
      </c>
      <c r="DN159" s="255">
        <f>IF(OR($C159="Non-Labour",$C159="Labour-related"),IF(Inputs!$DT159=$F$1,Inputs!DN159,Inputs!DN159*'Key assumptions'!$H$118),$F159*N(BH159)*avg_hrs)</f>
        <v>0</v>
      </c>
      <c r="DO159" s="255">
        <f>IF(OR($C159="Non-Labour",$C159="Labour-related"),IF(Inputs!$DT159=$F$1,Inputs!DO159,Inputs!DO159*'Key assumptions'!$H$118),$F159*N(BI159)*avg_hrs)</f>
        <v>0</v>
      </c>
      <c r="DP159" s="255">
        <f>IF(OR($C159="Non-Labour",$C159="Labour-related"),IF(Inputs!$DT159=$F$1,Inputs!DP159,Inputs!DP159*'Key assumptions'!$H$118),$F159*N(BJ159)*avg_hrs)</f>
        <v>0</v>
      </c>
      <c r="DQ159" s="255">
        <f>IF(OR($C159="Non-Labour",$C159="Labour-related"),IF(Inputs!$DT159=$F$1,Inputs!DQ159,Inputs!DQ159*'Key assumptions'!$H$118),$F159*N(BK159)*avg_hrs)</f>
        <v>0</v>
      </c>
      <c r="DR159" s="255">
        <f>IF(OR($C159="Non-Labour",$C159="Labour-related"),IF(Inputs!$DT159=$F$1,Inputs!DR159,Inputs!DR159*'Key assumptions'!$H$118),$F159*N(BL159)*avg_hrs)</f>
        <v>0</v>
      </c>
      <c r="DT159" s="133" t="s">
        <v>213</v>
      </c>
      <c r="DU159" s="304"/>
      <c r="DV159" s="304"/>
      <c r="DW159" s="304"/>
      <c r="DX159" s="304"/>
      <c r="DY159" s="304"/>
      <c r="DZ159" s="304"/>
      <c r="EA159" s="255">
        <v>0</v>
      </c>
      <c r="EB159" s="255">
        <v>0</v>
      </c>
      <c r="EC159" s="255">
        <v>0</v>
      </c>
      <c r="ED159" s="255">
        <f t="shared" si="18"/>
        <v>0</v>
      </c>
      <c r="EE159" s="255">
        <f t="shared" si="18"/>
        <v>0</v>
      </c>
      <c r="EF159" s="255">
        <f t="shared" si="17"/>
        <v>0</v>
      </c>
    </row>
    <row r="160" spans="1:136" x14ac:dyDescent="0.4">
      <c r="A160" s="133" t="str">
        <f>Inputs!A160</f>
        <v>Project Development</v>
      </c>
      <c r="B160" s="133" t="str">
        <f>Inputs!B160</f>
        <v>N/A</v>
      </c>
      <c r="C160" s="133" t="str">
        <f>Inputs!C160</f>
        <v>Internal Labour</v>
      </c>
      <c r="D160" s="133">
        <f>Inputs!D160</f>
        <v>636937</v>
      </c>
      <c r="E160" s="133" t="str">
        <f>Inputs!E160</f>
        <v>Designer - Civil</v>
      </c>
      <c r="F160" s="290">
        <f>IF(Inputs!DT160=$F$1,Inputs!F160,
IF(Inputs!DT160='Key assumptions'!$E$118,Inputs!F160*'Key assumptions'!$H$118,Inputs!F160*'Key assumptions'!$H$119))</f>
        <v>203.73</v>
      </c>
      <c r="G160" s="290">
        <f>IF(Inputs!DT160=$F$1,Inputs!G160,Inputs!G160*'Key assumptions'!$H$118)</f>
        <v>89.239044008875723</v>
      </c>
      <c r="H160" s="281"/>
      <c r="I160" s="281"/>
      <c r="J160" s="281"/>
      <c r="K160" s="281"/>
      <c r="L160" s="281"/>
      <c r="M160" s="389" t="str">
        <f>Inputs!M160</f>
        <v>[C-i-C]</v>
      </c>
      <c r="N160" s="389" t="str">
        <f>Inputs!N160</f>
        <v>[C-i-C]</v>
      </c>
      <c r="O160" s="389" t="str">
        <f>Inputs!O160</f>
        <v>[C-i-C]</v>
      </c>
      <c r="P160" s="389" t="str">
        <f>Inputs!P160</f>
        <v>[C-i-C]</v>
      </c>
      <c r="Q160" s="389" t="str">
        <f>Inputs!Q160</f>
        <v>[C-i-C]</v>
      </c>
      <c r="R160" s="389" t="str">
        <f>Inputs!R160</f>
        <v>[C-i-C]</v>
      </c>
      <c r="S160" s="389" t="str">
        <f>Inputs!S160</f>
        <v>[C-i-C]</v>
      </c>
      <c r="T160" s="389" t="str">
        <f>Inputs!T160</f>
        <v>[C-i-C]</v>
      </c>
      <c r="U160" s="389" t="str">
        <f>Inputs!U160</f>
        <v>[C-i-C]</v>
      </c>
      <c r="V160" s="389" t="str">
        <f>Inputs!V160</f>
        <v>[C-i-C]</v>
      </c>
      <c r="W160" s="389" t="str">
        <f>Inputs!W160</f>
        <v>[C-i-C]</v>
      </c>
      <c r="X160" s="389" t="str">
        <f>Inputs!X160</f>
        <v>[C-i-C]</v>
      </c>
      <c r="Y160" s="389" t="str">
        <f>Inputs!Y160</f>
        <v>[C-i-C]</v>
      </c>
      <c r="Z160" s="389" t="str">
        <f>Inputs!Z160</f>
        <v>[C-i-C]</v>
      </c>
      <c r="AA160" s="389" t="str">
        <f>Inputs!AA160</f>
        <v>[C-i-C]</v>
      </c>
      <c r="AB160" s="389" t="str">
        <f>Inputs!AB160</f>
        <v>[C-i-C]</v>
      </c>
      <c r="AC160" s="389" t="str">
        <f>Inputs!AC160</f>
        <v>[C-i-C]</v>
      </c>
      <c r="AD160" s="389" t="str">
        <f>Inputs!AD160</f>
        <v>[C-i-C]</v>
      </c>
      <c r="AE160" s="389" t="str">
        <f>Inputs!AE160</f>
        <v>[C-i-C]</v>
      </c>
      <c r="AF160" s="389" t="str">
        <f>Inputs!AF160</f>
        <v>[C-i-C]</v>
      </c>
      <c r="AG160" s="389" t="str">
        <f>Inputs!AG160</f>
        <v>[C-i-C]</v>
      </c>
      <c r="AH160" s="389" t="str">
        <f>Inputs!AH160</f>
        <v>[C-i-C]</v>
      </c>
      <c r="AI160" s="254">
        <f>Inputs!AI160</f>
        <v>0</v>
      </c>
      <c r="AJ160" s="254">
        <f>Inputs!AJ160</f>
        <v>0</v>
      </c>
      <c r="AK160" s="254">
        <f>Inputs!AK160</f>
        <v>0</v>
      </c>
      <c r="AL160" s="254">
        <f>Inputs!AL160</f>
        <v>0</v>
      </c>
      <c r="AM160" s="254">
        <f>Inputs!AM160</f>
        <v>0</v>
      </c>
      <c r="AN160" s="254">
        <f>Inputs!AN160</f>
        <v>0</v>
      </c>
      <c r="AO160" s="254">
        <f>Inputs!AO160</f>
        <v>0</v>
      </c>
      <c r="AP160" s="254">
        <f>Inputs!AP160</f>
        <v>0</v>
      </c>
      <c r="AQ160" s="254">
        <f>Inputs!AQ160</f>
        <v>0</v>
      </c>
      <c r="AR160" s="254">
        <f>Inputs!AR160</f>
        <v>0</v>
      </c>
      <c r="AS160" s="254">
        <f>Inputs!AS160</f>
        <v>0</v>
      </c>
      <c r="AT160" s="254">
        <f>Inputs!AT160</f>
        <v>0</v>
      </c>
      <c r="AU160" s="254">
        <f>Inputs!AU160</f>
        <v>0</v>
      </c>
      <c r="AV160" s="254">
        <f>Inputs!AV160</f>
        <v>0</v>
      </c>
      <c r="AW160" s="254">
        <f>Inputs!AW160</f>
        <v>0</v>
      </c>
      <c r="AX160" s="254">
        <f>Inputs!AX160</f>
        <v>0</v>
      </c>
      <c r="AY160" s="254">
        <f>Inputs!AY160</f>
        <v>0</v>
      </c>
      <c r="AZ160" s="254">
        <f>Inputs!AZ160</f>
        <v>0</v>
      </c>
      <c r="BA160" s="254">
        <f>Inputs!BA160</f>
        <v>0</v>
      </c>
      <c r="BB160" s="254">
        <f>Inputs!BB160</f>
        <v>0</v>
      </c>
      <c r="BC160" s="254">
        <f>Inputs!BC160</f>
        <v>0</v>
      </c>
      <c r="BD160" s="254">
        <f>Inputs!BD160</f>
        <v>0</v>
      </c>
      <c r="BE160" s="254">
        <f>Inputs!BE160</f>
        <v>0</v>
      </c>
      <c r="BF160" s="254">
        <f>Inputs!BF160</f>
        <v>0</v>
      </c>
      <c r="BG160" s="254">
        <f>Inputs!BG160</f>
        <v>0</v>
      </c>
      <c r="BH160" s="254">
        <f>Inputs!BH160</f>
        <v>0</v>
      </c>
      <c r="BI160" s="254">
        <f>Inputs!BI160</f>
        <v>0</v>
      </c>
      <c r="BJ160" s="254">
        <f>Inputs!BJ160</f>
        <v>0</v>
      </c>
      <c r="BK160" s="254">
        <f>Inputs!BK160</f>
        <v>0</v>
      </c>
      <c r="BL160" s="254">
        <f>Inputs!BL160</f>
        <v>0</v>
      </c>
      <c r="BN160" s="255">
        <f>IF(OR($C160="Non-Labour",$C160="Labour-related"),IF(Inputs!$DT160=$F$1,Inputs!BN160,Inputs!BN160*'Key assumptions'!$H$118),$F160*N(H160)*avg_hrs)</f>
        <v>0</v>
      </c>
      <c r="BO160" s="255">
        <f>IF(OR($C160="Non-Labour",$C160="Labour-related"),IF(Inputs!$DT160=$F$1,Inputs!BO160,Inputs!BO160*'Key assumptions'!$H$118),$F160*N(I160)*avg_hrs)</f>
        <v>0</v>
      </c>
      <c r="BP160" s="255">
        <f>IF(OR($C160="Non-Labour",$C160="Labour-related"),IF(Inputs!$DT160=$F$1,Inputs!BP160,Inputs!BP160*'Key assumptions'!$H$118),$F160*N(J160)*avg_hrs)</f>
        <v>0</v>
      </c>
      <c r="BQ160" s="255">
        <f>IF(OR($C160="Non-Labour",$C160="Labour-related"),IF(Inputs!$DT160=$F$1,Inputs!BQ160,Inputs!BQ160*'Key assumptions'!$H$118),$F160*N(K160)*avg_hrs)</f>
        <v>0</v>
      </c>
      <c r="BR160" s="255">
        <f>IF(OR($C160="Non-Labour",$C160="Labour-related"),IF(Inputs!$DT160=$F$1,Inputs!BR160,Inputs!BR160*'Key assumptions'!$H$118),$F160*N(L160)*avg_hrs)</f>
        <v>0</v>
      </c>
      <c r="BS160" s="390" t="s">
        <v>411</v>
      </c>
      <c r="BT160" s="390" t="s">
        <v>411</v>
      </c>
      <c r="BU160" s="390" t="s">
        <v>411</v>
      </c>
      <c r="BV160" s="390" t="s">
        <v>411</v>
      </c>
      <c r="BW160" s="390" t="s">
        <v>411</v>
      </c>
      <c r="BX160" s="390" t="s">
        <v>411</v>
      </c>
      <c r="BY160" s="390" t="s">
        <v>411</v>
      </c>
      <c r="BZ160" s="390" t="s">
        <v>411</v>
      </c>
      <c r="CA160" s="390" t="s">
        <v>411</v>
      </c>
      <c r="CB160" s="390" t="s">
        <v>411</v>
      </c>
      <c r="CC160" s="390" t="s">
        <v>411</v>
      </c>
      <c r="CD160" s="390" t="s">
        <v>411</v>
      </c>
      <c r="CE160" s="390" t="s">
        <v>411</v>
      </c>
      <c r="CF160" s="390" t="s">
        <v>411</v>
      </c>
      <c r="CG160" s="390" t="s">
        <v>411</v>
      </c>
      <c r="CH160" s="390" t="s">
        <v>411</v>
      </c>
      <c r="CI160" s="390" t="s">
        <v>411</v>
      </c>
      <c r="CJ160" s="390" t="s">
        <v>411</v>
      </c>
      <c r="CK160" s="390" t="s">
        <v>411</v>
      </c>
      <c r="CL160" s="390" t="s">
        <v>411</v>
      </c>
      <c r="CM160" s="390" t="s">
        <v>411</v>
      </c>
      <c r="CN160" s="390" t="s">
        <v>411</v>
      </c>
      <c r="CO160" s="255">
        <f>IF(OR($C160="Non-Labour",$C160="Labour-related"),IF(Inputs!$DT160=$F$1,Inputs!CO160,Inputs!CO160*'Key assumptions'!$H$118),$F160*N(AI160)*avg_hrs)</f>
        <v>0</v>
      </c>
      <c r="CP160" s="255">
        <f>IF(OR($C160="Non-Labour",$C160="Labour-related"),IF(Inputs!$DT160=$F$1,Inputs!CP160,Inputs!CP160*'Key assumptions'!$H$118),$F160*N(AJ160)*avg_hrs)</f>
        <v>0</v>
      </c>
      <c r="CQ160" s="255">
        <f>IF(OR($C160="Non-Labour",$C160="Labour-related"),IF(Inputs!$DT160=$F$1,Inputs!CQ160,Inputs!CQ160*'Key assumptions'!$H$118),$F160*N(AK160)*avg_hrs)</f>
        <v>0</v>
      </c>
      <c r="CR160" s="255">
        <f>IF(OR($C160="Non-Labour",$C160="Labour-related"),IF(Inputs!$DT160=$F$1,Inputs!CR160,Inputs!CR160*'Key assumptions'!$H$118),$F160*N(AL160)*avg_hrs)</f>
        <v>0</v>
      </c>
      <c r="CS160" s="255">
        <f>IF(OR($C160="Non-Labour",$C160="Labour-related"),IF(Inputs!$DT160=$F$1,Inputs!CS160,Inputs!CS160*'Key assumptions'!$H$118),$F160*N(AM160)*avg_hrs)</f>
        <v>0</v>
      </c>
      <c r="CT160" s="255">
        <f>IF(OR($C160="Non-Labour",$C160="Labour-related"),IF(Inputs!$DT160=$F$1,Inputs!CT160,Inputs!CT160*'Key assumptions'!$H$118),$F160*N(AN160)*avg_hrs)</f>
        <v>0</v>
      </c>
      <c r="CU160" s="255">
        <f>IF(OR($C160="Non-Labour",$C160="Labour-related"),IF(Inputs!$DT160=$F$1,Inputs!CU160,Inputs!CU160*'Key assumptions'!$H$118),$F160*N(AO160)*avg_hrs)</f>
        <v>0</v>
      </c>
      <c r="CV160" s="255">
        <f>IF(OR($C160="Non-Labour",$C160="Labour-related"),IF(Inputs!$DT160=$F$1,Inputs!CV160,Inputs!CV160*'Key assumptions'!$H$118),$F160*N(AP160)*avg_hrs)</f>
        <v>0</v>
      </c>
      <c r="CW160" s="255">
        <f>IF(OR($C160="Non-Labour",$C160="Labour-related"),IF(Inputs!$DT160=$F$1,Inputs!CW160,Inputs!CW160*'Key assumptions'!$H$118),$F160*N(AQ160)*avg_hrs)</f>
        <v>0</v>
      </c>
      <c r="CX160" s="255">
        <f>IF(OR($C160="Non-Labour",$C160="Labour-related"),IF(Inputs!$DT160=$F$1,Inputs!CX160,Inputs!CX160*'Key assumptions'!$H$118),$F160*N(AR160)*avg_hrs)</f>
        <v>0</v>
      </c>
      <c r="CY160" s="255">
        <f>IF(OR($C160="Non-Labour",$C160="Labour-related"),IF(Inputs!$DT160=$F$1,Inputs!CY160,Inputs!CY160*'Key assumptions'!$H$118),$F160*N(AS160)*avg_hrs)</f>
        <v>0</v>
      </c>
      <c r="CZ160" s="255">
        <f>IF(OR($C160="Non-Labour",$C160="Labour-related"),IF(Inputs!$DT160=$F$1,Inputs!CZ160,Inputs!CZ160*'Key assumptions'!$H$118),$F160*N(AT160)*avg_hrs)</f>
        <v>0</v>
      </c>
      <c r="DA160" s="255">
        <f>IF(OR($C160="Non-Labour",$C160="Labour-related"),IF(Inputs!$DT160=$F$1,Inputs!DA160,Inputs!DA160*'Key assumptions'!$H$118),$F160*N(AU160)*avg_hrs)</f>
        <v>0</v>
      </c>
      <c r="DB160" s="255">
        <f>IF(OR($C160="Non-Labour",$C160="Labour-related"),IF(Inputs!$DT160=$F$1,Inputs!DB160,Inputs!DB160*'Key assumptions'!$H$118),$F160*N(AV160)*avg_hrs)</f>
        <v>0</v>
      </c>
      <c r="DC160" s="255">
        <f>IF(OR($C160="Non-Labour",$C160="Labour-related"),IF(Inputs!$DT160=$F$1,Inputs!DC160,Inputs!DC160*'Key assumptions'!$H$118),$F160*N(AW160)*avg_hrs)</f>
        <v>0</v>
      </c>
      <c r="DD160" s="255">
        <f>IF(OR($C160="Non-Labour",$C160="Labour-related"),IF(Inputs!$DT160=$F$1,Inputs!DD160,Inputs!DD160*'Key assumptions'!$H$118),$F160*N(AX160)*avg_hrs)</f>
        <v>0</v>
      </c>
      <c r="DE160" s="255">
        <f>IF(OR($C160="Non-Labour",$C160="Labour-related"),IF(Inputs!$DT160=$F$1,Inputs!DE160,Inputs!DE160*'Key assumptions'!$H$118),$F160*N(AY160)*avg_hrs)</f>
        <v>0</v>
      </c>
      <c r="DF160" s="255">
        <f>IF(OR($C160="Non-Labour",$C160="Labour-related"),IF(Inputs!$DT160=$F$1,Inputs!DF160,Inputs!DF160*'Key assumptions'!$H$118),$F160*N(AZ160)*avg_hrs)</f>
        <v>0</v>
      </c>
      <c r="DG160" s="255">
        <f>IF(OR($C160="Non-Labour",$C160="Labour-related"),IF(Inputs!$DT160=$F$1,Inputs!DG160,Inputs!DG160*'Key assumptions'!$H$118),$F160*N(BA160)*avg_hrs)</f>
        <v>0</v>
      </c>
      <c r="DH160" s="255">
        <f>IF(OR($C160="Non-Labour",$C160="Labour-related"),IF(Inputs!$DT160=$F$1,Inputs!DH160,Inputs!DH160*'Key assumptions'!$H$118),$F160*N(BB160)*avg_hrs)</f>
        <v>0</v>
      </c>
      <c r="DI160" s="255">
        <f>IF(OR($C160="Non-Labour",$C160="Labour-related"),IF(Inputs!$DT160=$F$1,Inputs!DI160,Inputs!DI160*'Key assumptions'!$H$118),$F160*N(BC160)*avg_hrs)</f>
        <v>0</v>
      </c>
      <c r="DJ160" s="255">
        <f>IF(OR($C160="Non-Labour",$C160="Labour-related"),IF(Inputs!$DT160=$F$1,Inputs!DJ160,Inputs!DJ160*'Key assumptions'!$H$118),$F160*N(BD160)*avg_hrs)</f>
        <v>0</v>
      </c>
      <c r="DK160" s="255">
        <f>IF(OR($C160="Non-Labour",$C160="Labour-related"),IF(Inputs!$DT160=$F$1,Inputs!DK160,Inputs!DK160*'Key assumptions'!$H$118),$F160*N(BE160)*avg_hrs)</f>
        <v>0</v>
      </c>
      <c r="DL160" s="255">
        <f>IF(OR($C160="Non-Labour",$C160="Labour-related"),IF(Inputs!$DT160=$F$1,Inputs!DL160,Inputs!DL160*'Key assumptions'!$H$118),$F160*N(BF160)*avg_hrs)</f>
        <v>0</v>
      </c>
      <c r="DM160" s="255">
        <f>IF(OR($C160="Non-Labour",$C160="Labour-related"),IF(Inputs!$DT160=$F$1,Inputs!DM160,Inputs!DM160*'Key assumptions'!$H$118),$F160*N(BG160)*avg_hrs)</f>
        <v>0</v>
      </c>
      <c r="DN160" s="255">
        <f>IF(OR($C160="Non-Labour",$C160="Labour-related"),IF(Inputs!$DT160=$F$1,Inputs!DN160,Inputs!DN160*'Key assumptions'!$H$118),$F160*N(BH160)*avg_hrs)</f>
        <v>0</v>
      </c>
      <c r="DO160" s="255">
        <f>IF(OR($C160="Non-Labour",$C160="Labour-related"),IF(Inputs!$DT160=$F$1,Inputs!DO160,Inputs!DO160*'Key assumptions'!$H$118),$F160*N(BI160)*avg_hrs)</f>
        <v>0</v>
      </c>
      <c r="DP160" s="255">
        <f>IF(OR($C160="Non-Labour",$C160="Labour-related"),IF(Inputs!$DT160=$F$1,Inputs!DP160,Inputs!DP160*'Key assumptions'!$H$118),$F160*N(BJ160)*avg_hrs)</f>
        <v>0</v>
      </c>
      <c r="DQ160" s="255">
        <f>IF(OR($C160="Non-Labour",$C160="Labour-related"),IF(Inputs!$DT160=$F$1,Inputs!DQ160,Inputs!DQ160*'Key assumptions'!$H$118),$F160*N(BK160)*avg_hrs)</f>
        <v>0</v>
      </c>
      <c r="DR160" s="255">
        <f>IF(OR($C160="Non-Labour",$C160="Labour-related"),IF(Inputs!$DT160=$F$1,Inputs!DR160,Inputs!DR160*'Key assumptions'!$H$118),$F160*N(BL160)*avg_hrs)</f>
        <v>0</v>
      </c>
      <c r="DT160" s="133" t="s">
        <v>213</v>
      </c>
      <c r="DU160" s="304"/>
      <c r="DV160" s="304"/>
      <c r="DW160" s="304"/>
      <c r="DX160" s="304"/>
      <c r="DY160" s="304"/>
      <c r="DZ160" s="304"/>
      <c r="EA160" s="255">
        <v>18553.982142857141</v>
      </c>
      <c r="EB160" s="255">
        <v>62810.686607142852</v>
      </c>
      <c r="EC160" s="255">
        <v>0</v>
      </c>
      <c r="ED160" s="255">
        <f t="shared" si="18"/>
        <v>0</v>
      </c>
      <c r="EE160" s="255">
        <f t="shared" si="18"/>
        <v>0</v>
      </c>
      <c r="EF160" s="255">
        <f t="shared" si="17"/>
        <v>81364.668749999997</v>
      </c>
    </row>
    <row r="161" spans="1:136" x14ac:dyDescent="0.4">
      <c r="A161" s="133" t="str">
        <f>Inputs!A161</f>
        <v>Project Development</v>
      </c>
      <c r="B161" s="133" t="str">
        <f>Inputs!B161</f>
        <v>N/A</v>
      </c>
      <c r="C161" s="133" t="str">
        <f>Inputs!C161</f>
        <v>Internal Labour</v>
      </c>
      <c r="D161" s="133">
        <f>Inputs!D161</f>
        <v>636937</v>
      </c>
      <c r="E161" s="133" t="str">
        <f>Inputs!E161</f>
        <v>Senior Designer - HV</v>
      </c>
      <c r="F161" s="290">
        <f>IF(Inputs!DT161=$F$1,Inputs!F161,
IF(Inputs!DT161='Key assumptions'!$E$118,Inputs!F161*'Key assumptions'!$H$118,Inputs!F161*'Key assumptions'!$H$119))</f>
        <v>272.37</v>
      </c>
      <c r="G161" s="290">
        <f>IF(Inputs!DT161=$F$1,Inputs!G161,Inputs!G161*'Key assumptions'!$H$118)</f>
        <v>121.7</v>
      </c>
      <c r="H161" s="281"/>
      <c r="I161" s="281"/>
      <c r="J161" s="281"/>
      <c r="K161" s="281"/>
      <c r="L161" s="281"/>
      <c r="M161" s="389" t="str">
        <f>Inputs!M161</f>
        <v>[C-i-C]</v>
      </c>
      <c r="N161" s="389" t="str">
        <f>Inputs!N161</f>
        <v>[C-i-C]</v>
      </c>
      <c r="O161" s="389" t="str">
        <f>Inputs!O161</f>
        <v>[C-i-C]</v>
      </c>
      <c r="P161" s="389" t="str">
        <f>Inputs!P161</f>
        <v>[C-i-C]</v>
      </c>
      <c r="Q161" s="389" t="str">
        <f>Inputs!Q161</f>
        <v>[C-i-C]</v>
      </c>
      <c r="R161" s="389" t="str">
        <f>Inputs!R161</f>
        <v>[C-i-C]</v>
      </c>
      <c r="S161" s="389" t="str">
        <f>Inputs!S161</f>
        <v>[C-i-C]</v>
      </c>
      <c r="T161" s="389" t="str">
        <f>Inputs!T161</f>
        <v>[C-i-C]</v>
      </c>
      <c r="U161" s="389" t="str">
        <f>Inputs!U161</f>
        <v>[C-i-C]</v>
      </c>
      <c r="V161" s="389" t="str">
        <f>Inputs!V161</f>
        <v>[C-i-C]</v>
      </c>
      <c r="W161" s="389" t="str">
        <f>Inputs!W161</f>
        <v>[C-i-C]</v>
      </c>
      <c r="X161" s="389" t="str">
        <f>Inputs!X161</f>
        <v>[C-i-C]</v>
      </c>
      <c r="Y161" s="389" t="str">
        <f>Inputs!Y161</f>
        <v>[C-i-C]</v>
      </c>
      <c r="Z161" s="389" t="str">
        <f>Inputs!Z161</f>
        <v>[C-i-C]</v>
      </c>
      <c r="AA161" s="389" t="str">
        <f>Inputs!AA161</f>
        <v>[C-i-C]</v>
      </c>
      <c r="AB161" s="389" t="str">
        <f>Inputs!AB161</f>
        <v>[C-i-C]</v>
      </c>
      <c r="AC161" s="389" t="str">
        <f>Inputs!AC161</f>
        <v>[C-i-C]</v>
      </c>
      <c r="AD161" s="389" t="str">
        <f>Inputs!AD161</f>
        <v>[C-i-C]</v>
      </c>
      <c r="AE161" s="389" t="str">
        <f>Inputs!AE161</f>
        <v>[C-i-C]</v>
      </c>
      <c r="AF161" s="389" t="str">
        <f>Inputs!AF161</f>
        <v>[C-i-C]</v>
      </c>
      <c r="AG161" s="389" t="str">
        <f>Inputs!AG161</f>
        <v>[C-i-C]</v>
      </c>
      <c r="AH161" s="389" t="str">
        <f>Inputs!AH161</f>
        <v>[C-i-C]</v>
      </c>
      <c r="AI161" s="254">
        <f>Inputs!AI161</f>
        <v>0</v>
      </c>
      <c r="AJ161" s="254">
        <f>Inputs!AJ161</f>
        <v>0</v>
      </c>
      <c r="AK161" s="254">
        <f>Inputs!AK161</f>
        <v>0</v>
      </c>
      <c r="AL161" s="254">
        <f>Inputs!AL161</f>
        <v>0</v>
      </c>
      <c r="AM161" s="254">
        <f>Inputs!AM161</f>
        <v>0</v>
      </c>
      <c r="AN161" s="254">
        <f>Inputs!AN161</f>
        <v>0</v>
      </c>
      <c r="AO161" s="254">
        <f>Inputs!AO161</f>
        <v>0</v>
      </c>
      <c r="AP161" s="254">
        <f>Inputs!AP161</f>
        <v>0</v>
      </c>
      <c r="AQ161" s="254">
        <f>Inputs!AQ161</f>
        <v>0</v>
      </c>
      <c r="AR161" s="254">
        <f>Inputs!AR161</f>
        <v>0</v>
      </c>
      <c r="AS161" s="254">
        <f>Inputs!AS161</f>
        <v>0</v>
      </c>
      <c r="AT161" s="254">
        <f>Inputs!AT161</f>
        <v>0</v>
      </c>
      <c r="AU161" s="254">
        <f>Inputs!AU161</f>
        <v>0</v>
      </c>
      <c r="AV161" s="254">
        <f>Inputs!AV161</f>
        <v>0</v>
      </c>
      <c r="AW161" s="254">
        <f>Inputs!AW161</f>
        <v>0</v>
      </c>
      <c r="AX161" s="254">
        <f>Inputs!AX161</f>
        <v>0</v>
      </c>
      <c r="AY161" s="254">
        <f>Inputs!AY161</f>
        <v>0</v>
      </c>
      <c r="AZ161" s="254">
        <f>Inputs!AZ161</f>
        <v>0</v>
      </c>
      <c r="BA161" s="254">
        <f>Inputs!BA161</f>
        <v>0</v>
      </c>
      <c r="BB161" s="254">
        <f>Inputs!BB161</f>
        <v>0</v>
      </c>
      <c r="BC161" s="254">
        <f>Inputs!BC161</f>
        <v>0</v>
      </c>
      <c r="BD161" s="254">
        <f>Inputs!BD161</f>
        <v>0</v>
      </c>
      <c r="BE161" s="254">
        <f>Inputs!BE161</f>
        <v>0</v>
      </c>
      <c r="BF161" s="254">
        <f>Inputs!BF161</f>
        <v>0</v>
      </c>
      <c r="BG161" s="254">
        <f>Inputs!BG161</f>
        <v>0</v>
      </c>
      <c r="BH161" s="254">
        <f>Inputs!BH161</f>
        <v>0</v>
      </c>
      <c r="BI161" s="254">
        <f>Inputs!BI161</f>
        <v>0</v>
      </c>
      <c r="BJ161" s="254">
        <f>Inputs!BJ161</f>
        <v>0</v>
      </c>
      <c r="BK161" s="254">
        <f>Inputs!BK161</f>
        <v>0</v>
      </c>
      <c r="BL161" s="254">
        <f>Inputs!BL161</f>
        <v>0</v>
      </c>
      <c r="BN161" s="255">
        <f>IF(OR($C161="Non-Labour",$C161="Labour-related"),IF(Inputs!$DT161=$F$1,Inputs!BN161,Inputs!BN161*'Key assumptions'!$H$118),$F161*N(H161)*avg_hrs)</f>
        <v>0</v>
      </c>
      <c r="BO161" s="255">
        <f>IF(OR($C161="Non-Labour",$C161="Labour-related"),IF(Inputs!$DT161=$F$1,Inputs!BO161,Inputs!BO161*'Key assumptions'!$H$118),$F161*N(I161)*avg_hrs)</f>
        <v>0</v>
      </c>
      <c r="BP161" s="255">
        <f>IF(OR($C161="Non-Labour",$C161="Labour-related"),IF(Inputs!$DT161=$F$1,Inputs!BP161,Inputs!BP161*'Key assumptions'!$H$118),$F161*N(J161)*avg_hrs)</f>
        <v>0</v>
      </c>
      <c r="BQ161" s="255">
        <f>IF(OR($C161="Non-Labour",$C161="Labour-related"),IF(Inputs!$DT161=$F$1,Inputs!BQ161,Inputs!BQ161*'Key assumptions'!$H$118),$F161*N(K161)*avg_hrs)</f>
        <v>0</v>
      </c>
      <c r="BR161" s="255">
        <f>IF(OR($C161="Non-Labour",$C161="Labour-related"),IF(Inputs!$DT161=$F$1,Inputs!BR161,Inputs!BR161*'Key assumptions'!$H$118),$F161*N(L161)*avg_hrs)</f>
        <v>0</v>
      </c>
      <c r="BS161" s="390" t="s">
        <v>411</v>
      </c>
      <c r="BT161" s="390" t="s">
        <v>411</v>
      </c>
      <c r="BU161" s="390" t="s">
        <v>411</v>
      </c>
      <c r="BV161" s="390" t="s">
        <v>411</v>
      </c>
      <c r="BW161" s="390" t="s">
        <v>411</v>
      </c>
      <c r="BX161" s="390" t="s">
        <v>411</v>
      </c>
      <c r="BY161" s="390" t="s">
        <v>411</v>
      </c>
      <c r="BZ161" s="390" t="s">
        <v>411</v>
      </c>
      <c r="CA161" s="390" t="s">
        <v>411</v>
      </c>
      <c r="CB161" s="390" t="s">
        <v>411</v>
      </c>
      <c r="CC161" s="390" t="s">
        <v>411</v>
      </c>
      <c r="CD161" s="390" t="s">
        <v>411</v>
      </c>
      <c r="CE161" s="390" t="s">
        <v>411</v>
      </c>
      <c r="CF161" s="390" t="s">
        <v>411</v>
      </c>
      <c r="CG161" s="390" t="s">
        <v>411</v>
      </c>
      <c r="CH161" s="390" t="s">
        <v>411</v>
      </c>
      <c r="CI161" s="390" t="s">
        <v>411</v>
      </c>
      <c r="CJ161" s="390" t="s">
        <v>411</v>
      </c>
      <c r="CK161" s="390" t="s">
        <v>411</v>
      </c>
      <c r="CL161" s="390" t="s">
        <v>411</v>
      </c>
      <c r="CM161" s="390" t="s">
        <v>411</v>
      </c>
      <c r="CN161" s="390" t="s">
        <v>411</v>
      </c>
      <c r="CO161" s="255">
        <f>IF(OR($C161="Non-Labour",$C161="Labour-related"),IF(Inputs!$DT161=$F$1,Inputs!CO161,Inputs!CO161*'Key assumptions'!$H$118),$F161*N(AI161)*avg_hrs)</f>
        <v>0</v>
      </c>
      <c r="CP161" s="255">
        <f>IF(OR($C161="Non-Labour",$C161="Labour-related"),IF(Inputs!$DT161=$F$1,Inputs!CP161,Inputs!CP161*'Key assumptions'!$H$118),$F161*N(AJ161)*avg_hrs)</f>
        <v>0</v>
      </c>
      <c r="CQ161" s="255">
        <f>IF(OR($C161="Non-Labour",$C161="Labour-related"),IF(Inputs!$DT161=$F$1,Inputs!CQ161,Inputs!CQ161*'Key assumptions'!$H$118),$F161*N(AK161)*avg_hrs)</f>
        <v>0</v>
      </c>
      <c r="CR161" s="255">
        <f>IF(OR($C161="Non-Labour",$C161="Labour-related"),IF(Inputs!$DT161=$F$1,Inputs!CR161,Inputs!CR161*'Key assumptions'!$H$118),$F161*N(AL161)*avg_hrs)</f>
        <v>0</v>
      </c>
      <c r="CS161" s="255">
        <f>IF(OR($C161="Non-Labour",$C161="Labour-related"),IF(Inputs!$DT161=$F$1,Inputs!CS161,Inputs!CS161*'Key assumptions'!$H$118),$F161*N(AM161)*avg_hrs)</f>
        <v>0</v>
      </c>
      <c r="CT161" s="255">
        <f>IF(OR($C161="Non-Labour",$C161="Labour-related"),IF(Inputs!$DT161=$F$1,Inputs!CT161,Inputs!CT161*'Key assumptions'!$H$118),$F161*N(AN161)*avg_hrs)</f>
        <v>0</v>
      </c>
      <c r="CU161" s="255">
        <f>IF(OR($C161="Non-Labour",$C161="Labour-related"),IF(Inputs!$DT161=$F$1,Inputs!CU161,Inputs!CU161*'Key assumptions'!$H$118),$F161*N(AO161)*avg_hrs)</f>
        <v>0</v>
      </c>
      <c r="CV161" s="255">
        <f>IF(OR($C161="Non-Labour",$C161="Labour-related"),IF(Inputs!$DT161=$F$1,Inputs!CV161,Inputs!CV161*'Key assumptions'!$H$118),$F161*N(AP161)*avg_hrs)</f>
        <v>0</v>
      </c>
      <c r="CW161" s="255">
        <f>IF(OR($C161="Non-Labour",$C161="Labour-related"),IF(Inputs!$DT161=$F$1,Inputs!CW161,Inputs!CW161*'Key assumptions'!$H$118),$F161*N(AQ161)*avg_hrs)</f>
        <v>0</v>
      </c>
      <c r="CX161" s="255">
        <f>IF(OR($C161="Non-Labour",$C161="Labour-related"),IF(Inputs!$DT161=$F$1,Inputs!CX161,Inputs!CX161*'Key assumptions'!$H$118),$F161*N(AR161)*avg_hrs)</f>
        <v>0</v>
      </c>
      <c r="CY161" s="255">
        <f>IF(OR($C161="Non-Labour",$C161="Labour-related"),IF(Inputs!$DT161=$F$1,Inputs!CY161,Inputs!CY161*'Key assumptions'!$H$118),$F161*N(AS161)*avg_hrs)</f>
        <v>0</v>
      </c>
      <c r="CZ161" s="255">
        <f>IF(OR($C161="Non-Labour",$C161="Labour-related"),IF(Inputs!$DT161=$F$1,Inputs!CZ161,Inputs!CZ161*'Key assumptions'!$H$118),$F161*N(AT161)*avg_hrs)</f>
        <v>0</v>
      </c>
      <c r="DA161" s="255">
        <f>IF(OR($C161="Non-Labour",$C161="Labour-related"),IF(Inputs!$DT161=$F$1,Inputs!DA161,Inputs!DA161*'Key assumptions'!$H$118),$F161*N(AU161)*avg_hrs)</f>
        <v>0</v>
      </c>
      <c r="DB161" s="255">
        <f>IF(OR($C161="Non-Labour",$C161="Labour-related"),IF(Inputs!$DT161=$F$1,Inputs!DB161,Inputs!DB161*'Key assumptions'!$H$118),$F161*N(AV161)*avg_hrs)</f>
        <v>0</v>
      </c>
      <c r="DC161" s="255">
        <f>IF(OR($C161="Non-Labour",$C161="Labour-related"),IF(Inputs!$DT161=$F$1,Inputs!DC161,Inputs!DC161*'Key assumptions'!$H$118),$F161*N(AW161)*avg_hrs)</f>
        <v>0</v>
      </c>
      <c r="DD161" s="255">
        <f>IF(OR($C161="Non-Labour",$C161="Labour-related"),IF(Inputs!$DT161=$F$1,Inputs!DD161,Inputs!DD161*'Key assumptions'!$H$118),$F161*N(AX161)*avg_hrs)</f>
        <v>0</v>
      </c>
      <c r="DE161" s="255">
        <f>IF(OR($C161="Non-Labour",$C161="Labour-related"),IF(Inputs!$DT161=$F$1,Inputs!DE161,Inputs!DE161*'Key assumptions'!$H$118),$F161*N(AY161)*avg_hrs)</f>
        <v>0</v>
      </c>
      <c r="DF161" s="255">
        <f>IF(OR($C161="Non-Labour",$C161="Labour-related"),IF(Inputs!$DT161=$F$1,Inputs!DF161,Inputs!DF161*'Key assumptions'!$H$118),$F161*N(AZ161)*avg_hrs)</f>
        <v>0</v>
      </c>
      <c r="DG161" s="255">
        <f>IF(OR($C161="Non-Labour",$C161="Labour-related"),IF(Inputs!$DT161=$F$1,Inputs!DG161,Inputs!DG161*'Key assumptions'!$H$118),$F161*N(BA161)*avg_hrs)</f>
        <v>0</v>
      </c>
      <c r="DH161" s="255">
        <f>IF(OR($C161="Non-Labour",$C161="Labour-related"),IF(Inputs!$DT161=$F$1,Inputs!DH161,Inputs!DH161*'Key assumptions'!$H$118),$F161*N(BB161)*avg_hrs)</f>
        <v>0</v>
      </c>
      <c r="DI161" s="255">
        <f>IF(OR($C161="Non-Labour",$C161="Labour-related"),IF(Inputs!$DT161=$F$1,Inputs!DI161,Inputs!DI161*'Key assumptions'!$H$118),$F161*N(BC161)*avg_hrs)</f>
        <v>0</v>
      </c>
      <c r="DJ161" s="255">
        <f>IF(OR($C161="Non-Labour",$C161="Labour-related"),IF(Inputs!$DT161=$F$1,Inputs!DJ161,Inputs!DJ161*'Key assumptions'!$H$118),$F161*N(BD161)*avg_hrs)</f>
        <v>0</v>
      </c>
      <c r="DK161" s="255">
        <f>IF(OR($C161="Non-Labour",$C161="Labour-related"),IF(Inputs!$DT161=$F$1,Inputs!DK161,Inputs!DK161*'Key assumptions'!$H$118),$F161*N(BE161)*avg_hrs)</f>
        <v>0</v>
      </c>
      <c r="DL161" s="255">
        <f>IF(OR($C161="Non-Labour",$C161="Labour-related"),IF(Inputs!$DT161=$F$1,Inputs!DL161,Inputs!DL161*'Key assumptions'!$H$118),$F161*N(BF161)*avg_hrs)</f>
        <v>0</v>
      </c>
      <c r="DM161" s="255">
        <f>IF(OR($C161="Non-Labour",$C161="Labour-related"),IF(Inputs!$DT161=$F$1,Inputs!DM161,Inputs!DM161*'Key assumptions'!$H$118),$F161*N(BG161)*avg_hrs)</f>
        <v>0</v>
      </c>
      <c r="DN161" s="255">
        <f>IF(OR($C161="Non-Labour",$C161="Labour-related"),IF(Inputs!$DT161=$F$1,Inputs!DN161,Inputs!DN161*'Key assumptions'!$H$118),$F161*N(BH161)*avg_hrs)</f>
        <v>0</v>
      </c>
      <c r="DO161" s="255">
        <f>IF(OR($C161="Non-Labour",$C161="Labour-related"),IF(Inputs!$DT161=$F$1,Inputs!DO161,Inputs!DO161*'Key assumptions'!$H$118),$F161*N(BI161)*avg_hrs)</f>
        <v>0</v>
      </c>
      <c r="DP161" s="255">
        <f>IF(OR($C161="Non-Labour",$C161="Labour-related"),IF(Inputs!$DT161=$F$1,Inputs!DP161,Inputs!DP161*'Key assumptions'!$H$118),$F161*N(BJ161)*avg_hrs)</f>
        <v>0</v>
      </c>
      <c r="DQ161" s="255">
        <f>IF(OR($C161="Non-Labour",$C161="Labour-related"),IF(Inputs!$DT161=$F$1,Inputs!DQ161,Inputs!DQ161*'Key assumptions'!$H$118),$F161*N(BK161)*avg_hrs)</f>
        <v>0</v>
      </c>
      <c r="DR161" s="255">
        <f>IF(OR($C161="Non-Labour",$C161="Labour-related"),IF(Inputs!$DT161=$F$1,Inputs!DR161,Inputs!DR161*'Key assumptions'!$H$118),$F161*N(BL161)*avg_hrs)</f>
        <v>0</v>
      </c>
      <c r="DT161" s="133" t="s">
        <v>213</v>
      </c>
      <c r="DU161" s="304"/>
      <c r="DV161" s="304"/>
      <c r="DW161" s="304"/>
      <c r="DX161" s="304"/>
      <c r="DY161" s="304"/>
      <c r="DZ161" s="304"/>
      <c r="EA161" s="255">
        <v>33559.875</v>
      </c>
      <c r="EB161" s="255">
        <v>98053.2</v>
      </c>
      <c r="EC161" s="255">
        <v>0</v>
      </c>
      <c r="ED161" s="255">
        <f t="shared" si="18"/>
        <v>0</v>
      </c>
      <c r="EE161" s="255">
        <f t="shared" si="18"/>
        <v>0</v>
      </c>
      <c r="EF161" s="255">
        <f t="shared" si="17"/>
        <v>131613.07500000001</v>
      </c>
    </row>
    <row r="162" spans="1:136" x14ac:dyDescent="0.4">
      <c r="A162" s="133" t="str">
        <f>Inputs!A162</f>
        <v>Project Development</v>
      </c>
      <c r="B162" s="133" t="str">
        <f>Inputs!B162</f>
        <v>N/A</v>
      </c>
      <c r="C162" s="133" t="str">
        <f>Inputs!C162</f>
        <v>Internal Labour</v>
      </c>
      <c r="D162" s="133">
        <f>Inputs!D162</f>
        <v>636937</v>
      </c>
      <c r="E162" s="133" t="str">
        <f>Inputs!E162</f>
        <v>Senior Designer - HV</v>
      </c>
      <c r="F162" s="290">
        <f>IF(Inputs!DT162=$F$1,Inputs!F162,
IF(Inputs!DT162='Key assumptions'!$E$118,Inputs!F162*'Key assumptions'!$H$118,Inputs!F162*'Key assumptions'!$H$119))</f>
        <v>272.37</v>
      </c>
      <c r="G162" s="290">
        <f>IF(Inputs!DT162=$F$1,Inputs!G162,Inputs!G162*'Key assumptions'!$H$118)</f>
        <v>121.7</v>
      </c>
      <c r="H162" s="281"/>
      <c r="I162" s="281"/>
      <c r="J162" s="281"/>
      <c r="K162" s="281"/>
      <c r="L162" s="281"/>
      <c r="M162" s="389" t="str">
        <f>Inputs!M162</f>
        <v>[C-i-C]</v>
      </c>
      <c r="N162" s="389" t="str">
        <f>Inputs!N162</f>
        <v>[C-i-C]</v>
      </c>
      <c r="O162" s="389" t="str">
        <f>Inputs!O162</f>
        <v>[C-i-C]</v>
      </c>
      <c r="P162" s="389" t="str">
        <f>Inputs!P162</f>
        <v>[C-i-C]</v>
      </c>
      <c r="Q162" s="389" t="str">
        <f>Inputs!Q162</f>
        <v>[C-i-C]</v>
      </c>
      <c r="R162" s="389" t="str">
        <f>Inputs!R162</f>
        <v>[C-i-C]</v>
      </c>
      <c r="S162" s="389" t="str">
        <f>Inputs!S162</f>
        <v>[C-i-C]</v>
      </c>
      <c r="T162" s="389" t="str">
        <f>Inputs!T162</f>
        <v>[C-i-C]</v>
      </c>
      <c r="U162" s="389" t="str">
        <f>Inputs!U162</f>
        <v>[C-i-C]</v>
      </c>
      <c r="V162" s="389" t="str">
        <f>Inputs!V162</f>
        <v>[C-i-C]</v>
      </c>
      <c r="W162" s="389" t="str">
        <f>Inputs!W162</f>
        <v>[C-i-C]</v>
      </c>
      <c r="X162" s="389" t="str">
        <f>Inputs!X162</f>
        <v>[C-i-C]</v>
      </c>
      <c r="Y162" s="389" t="str">
        <f>Inputs!Y162</f>
        <v>[C-i-C]</v>
      </c>
      <c r="Z162" s="389" t="str">
        <f>Inputs!Z162</f>
        <v>[C-i-C]</v>
      </c>
      <c r="AA162" s="389" t="str">
        <f>Inputs!AA162</f>
        <v>[C-i-C]</v>
      </c>
      <c r="AB162" s="389" t="str">
        <f>Inputs!AB162</f>
        <v>[C-i-C]</v>
      </c>
      <c r="AC162" s="389" t="str">
        <f>Inputs!AC162</f>
        <v>[C-i-C]</v>
      </c>
      <c r="AD162" s="389" t="str">
        <f>Inputs!AD162</f>
        <v>[C-i-C]</v>
      </c>
      <c r="AE162" s="389" t="str">
        <f>Inputs!AE162</f>
        <v>[C-i-C]</v>
      </c>
      <c r="AF162" s="389" t="str">
        <f>Inputs!AF162</f>
        <v>[C-i-C]</v>
      </c>
      <c r="AG162" s="389" t="str">
        <f>Inputs!AG162</f>
        <v>[C-i-C]</v>
      </c>
      <c r="AH162" s="389" t="str">
        <f>Inputs!AH162</f>
        <v>[C-i-C]</v>
      </c>
      <c r="AI162" s="254">
        <f>Inputs!AI162</f>
        <v>0</v>
      </c>
      <c r="AJ162" s="254">
        <f>Inputs!AJ162</f>
        <v>0</v>
      </c>
      <c r="AK162" s="254">
        <f>Inputs!AK162</f>
        <v>0</v>
      </c>
      <c r="AL162" s="254">
        <f>Inputs!AL162</f>
        <v>0</v>
      </c>
      <c r="AM162" s="254">
        <f>Inputs!AM162</f>
        <v>0</v>
      </c>
      <c r="AN162" s="254">
        <f>Inputs!AN162</f>
        <v>0</v>
      </c>
      <c r="AO162" s="254">
        <f>Inputs!AO162</f>
        <v>0</v>
      </c>
      <c r="AP162" s="254">
        <f>Inputs!AP162</f>
        <v>0</v>
      </c>
      <c r="AQ162" s="254">
        <f>Inputs!AQ162</f>
        <v>0</v>
      </c>
      <c r="AR162" s="254">
        <f>Inputs!AR162</f>
        <v>0</v>
      </c>
      <c r="AS162" s="254">
        <f>Inputs!AS162</f>
        <v>0</v>
      </c>
      <c r="AT162" s="254">
        <f>Inputs!AT162</f>
        <v>0</v>
      </c>
      <c r="AU162" s="254">
        <f>Inputs!AU162</f>
        <v>0</v>
      </c>
      <c r="AV162" s="254">
        <f>Inputs!AV162</f>
        <v>0</v>
      </c>
      <c r="AW162" s="254">
        <f>Inputs!AW162</f>
        <v>0</v>
      </c>
      <c r="AX162" s="254">
        <f>Inputs!AX162</f>
        <v>0</v>
      </c>
      <c r="AY162" s="254">
        <f>Inputs!AY162</f>
        <v>0</v>
      </c>
      <c r="AZ162" s="254">
        <f>Inputs!AZ162</f>
        <v>0</v>
      </c>
      <c r="BA162" s="254">
        <f>Inputs!BA162</f>
        <v>0</v>
      </c>
      <c r="BB162" s="254">
        <f>Inputs!BB162</f>
        <v>0</v>
      </c>
      <c r="BC162" s="254">
        <f>Inputs!BC162</f>
        <v>0</v>
      </c>
      <c r="BD162" s="254">
        <f>Inputs!BD162</f>
        <v>0</v>
      </c>
      <c r="BE162" s="254">
        <f>Inputs!BE162</f>
        <v>0</v>
      </c>
      <c r="BF162" s="254">
        <f>Inputs!BF162</f>
        <v>0</v>
      </c>
      <c r="BG162" s="254">
        <f>Inputs!BG162</f>
        <v>0</v>
      </c>
      <c r="BH162" s="254">
        <f>Inputs!BH162</f>
        <v>0</v>
      </c>
      <c r="BI162" s="254">
        <f>Inputs!BI162</f>
        <v>0</v>
      </c>
      <c r="BJ162" s="254">
        <f>Inputs!BJ162</f>
        <v>0</v>
      </c>
      <c r="BK162" s="254">
        <f>Inputs!BK162</f>
        <v>0</v>
      </c>
      <c r="BL162" s="254">
        <f>Inputs!BL162</f>
        <v>0</v>
      </c>
      <c r="BN162" s="255">
        <f>IF(OR($C162="Non-Labour",$C162="Labour-related"),IF(Inputs!$DT162=$F$1,Inputs!BN162,Inputs!BN162*'Key assumptions'!$H$118),$F162*N(H162)*avg_hrs)</f>
        <v>0</v>
      </c>
      <c r="BO162" s="255">
        <f>IF(OR($C162="Non-Labour",$C162="Labour-related"),IF(Inputs!$DT162=$F$1,Inputs!BO162,Inputs!BO162*'Key assumptions'!$H$118),$F162*N(I162)*avg_hrs)</f>
        <v>0</v>
      </c>
      <c r="BP162" s="255">
        <f>IF(OR($C162="Non-Labour",$C162="Labour-related"),IF(Inputs!$DT162=$F$1,Inputs!BP162,Inputs!BP162*'Key assumptions'!$H$118),$F162*N(J162)*avg_hrs)</f>
        <v>0</v>
      </c>
      <c r="BQ162" s="255">
        <f>IF(OR($C162="Non-Labour",$C162="Labour-related"),IF(Inputs!$DT162=$F$1,Inputs!BQ162,Inputs!BQ162*'Key assumptions'!$H$118),$F162*N(K162)*avg_hrs)</f>
        <v>0</v>
      </c>
      <c r="BR162" s="255">
        <f>IF(OR($C162="Non-Labour",$C162="Labour-related"),IF(Inputs!$DT162=$F$1,Inputs!BR162,Inputs!BR162*'Key assumptions'!$H$118),$F162*N(L162)*avg_hrs)</f>
        <v>0</v>
      </c>
      <c r="BS162" s="390" t="s">
        <v>411</v>
      </c>
      <c r="BT162" s="390" t="s">
        <v>411</v>
      </c>
      <c r="BU162" s="390" t="s">
        <v>411</v>
      </c>
      <c r="BV162" s="390" t="s">
        <v>411</v>
      </c>
      <c r="BW162" s="390" t="s">
        <v>411</v>
      </c>
      <c r="BX162" s="390" t="s">
        <v>411</v>
      </c>
      <c r="BY162" s="390" t="s">
        <v>411</v>
      </c>
      <c r="BZ162" s="390" t="s">
        <v>411</v>
      </c>
      <c r="CA162" s="390" t="s">
        <v>411</v>
      </c>
      <c r="CB162" s="390" t="s">
        <v>411</v>
      </c>
      <c r="CC162" s="390" t="s">
        <v>411</v>
      </c>
      <c r="CD162" s="390" t="s">
        <v>411</v>
      </c>
      <c r="CE162" s="390" t="s">
        <v>411</v>
      </c>
      <c r="CF162" s="390" t="s">
        <v>411</v>
      </c>
      <c r="CG162" s="390" t="s">
        <v>411</v>
      </c>
      <c r="CH162" s="390" t="s">
        <v>411</v>
      </c>
      <c r="CI162" s="390" t="s">
        <v>411</v>
      </c>
      <c r="CJ162" s="390" t="s">
        <v>411</v>
      </c>
      <c r="CK162" s="390" t="s">
        <v>411</v>
      </c>
      <c r="CL162" s="390" t="s">
        <v>411</v>
      </c>
      <c r="CM162" s="390" t="s">
        <v>411</v>
      </c>
      <c r="CN162" s="390" t="s">
        <v>411</v>
      </c>
      <c r="CO162" s="255">
        <f>IF(OR($C162="Non-Labour",$C162="Labour-related"),IF(Inputs!$DT162=$F$1,Inputs!CO162,Inputs!CO162*'Key assumptions'!$H$118),$F162*N(AI162)*avg_hrs)</f>
        <v>0</v>
      </c>
      <c r="CP162" s="255">
        <f>IF(OR($C162="Non-Labour",$C162="Labour-related"),IF(Inputs!$DT162=$F$1,Inputs!CP162,Inputs!CP162*'Key assumptions'!$H$118),$F162*N(AJ162)*avg_hrs)</f>
        <v>0</v>
      </c>
      <c r="CQ162" s="255">
        <f>IF(OR($C162="Non-Labour",$C162="Labour-related"),IF(Inputs!$DT162=$F$1,Inputs!CQ162,Inputs!CQ162*'Key assumptions'!$H$118),$F162*N(AK162)*avg_hrs)</f>
        <v>0</v>
      </c>
      <c r="CR162" s="255">
        <f>IF(OR($C162="Non-Labour",$C162="Labour-related"),IF(Inputs!$DT162=$F$1,Inputs!CR162,Inputs!CR162*'Key assumptions'!$H$118),$F162*N(AL162)*avg_hrs)</f>
        <v>0</v>
      </c>
      <c r="CS162" s="255">
        <f>IF(OR($C162="Non-Labour",$C162="Labour-related"),IF(Inputs!$DT162=$F$1,Inputs!CS162,Inputs!CS162*'Key assumptions'!$H$118),$F162*N(AM162)*avg_hrs)</f>
        <v>0</v>
      </c>
      <c r="CT162" s="255">
        <f>IF(OR($C162="Non-Labour",$C162="Labour-related"),IF(Inputs!$DT162=$F$1,Inputs!CT162,Inputs!CT162*'Key assumptions'!$H$118),$F162*N(AN162)*avg_hrs)</f>
        <v>0</v>
      </c>
      <c r="CU162" s="255">
        <f>IF(OR($C162="Non-Labour",$C162="Labour-related"),IF(Inputs!$DT162=$F$1,Inputs!CU162,Inputs!CU162*'Key assumptions'!$H$118),$F162*N(AO162)*avg_hrs)</f>
        <v>0</v>
      </c>
      <c r="CV162" s="255">
        <f>IF(OR($C162="Non-Labour",$C162="Labour-related"),IF(Inputs!$DT162=$F$1,Inputs!CV162,Inputs!CV162*'Key assumptions'!$H$118),$F162*N(AP162)*avg_hrs)</f>
        <v>0</v>
      </c>
      <c r="CW162" s="255">
        <f>IF(OR($C162="Non-Labour",$C162="Labour-related"),IF(Inputs!$DT162=$F$1,Inputs!CW162,Inputs!CW162*'Key assumptions'!$H$118),$F162*N(AQ162)*avg_hrs)</f>
        <v>0</v>
      </c>
      <c r="CX162" s="255">
        <f>IF(OR($C162="Non-Labour",$C162="Labour-related"),IF(Inputs!$DT162=$F$1,Inputs!CX162,Inputs!CX162*'Key assumptions'!$H$118),$F162*N(AR162)*avg_hrs)</f>
        <v>0</v>
      </c>
      <c r="CY162" s="255">
        <f>IF(OR($C162="Non-Labour",$C162="Labour-related"),IF(Inputs!$DT162=$F$1,Inputs!CY162,Inputs!CY162*'Key assumptions'!$H$118),$F162*N(AS162)*avg_hrs)</f>
        <v>0</v>
      </c>
      <c r="CZ162" s="255">
        <f>IF(OR($C162="Non-Labour",$C162="Labour-related"),IF(Inputs!$DT162=$F$1,Inputs!CZ162,Inputs!CZ162*'Key assumptions'!$H$118),$F162*N(AT162)*avg_hrs)</f>
        <v>0</v>
      </c>
      <c r="DA162" s="255">
        <f>IF(OR($C162="Non-Labour",$C162="Labour-related"),IF(Inputs!$DT162=$F$1,Inputs!DA162,Inputs!DA162*'Key assumptions'!$H$118),$F162*N(AU162)*avg_hrs)</f>
        <v>0</v>
      </c>
      <c r="DB162" s="255">
        <f>IF(OR($C162="Non-Labour",$C162="Labour-related"),IF(Inputs!$DT162=$F$1,Inputs!DB162,Inputs!DB162*'Key assumptions'!$H$118),$F162*N(AV162)*avg_hrs)</f>
        <v>0</v>
      </c>
      <c r="DC162" s="255">
        <f>IF(OR($C162="Non-Labour",$C162="Labour-related"),IF(Inputs!$DT162=$F$1,Inputs!DC162,Inputs!DC162*'Key assumptions'!$H$118),$F162*N(AW162)*avg_hrs)</f>
        <v>0</v>
      </c>
      <c r="DD162" s="255">
        <f>IF(OR($C162="Non-Labour",$C162="Labour-related"),IF(Inputs!$DT162=$F$1,Inputs!DD162,Inputs!DD162*'Key assumptions'!$H$118),$F162*N(AX162)*avg_hrs)</f>
        <v>0</v>
      </c>
      <c r="DE162" s="255">
        <f>IF(OR($C162="Non-Labour",$C162="Labour-related"),IF(Inputs!$DT162=$F$1,Inputs!DE162,Inputs!DE162*'Key assumptions'!$H$118),$F162*N(AY162)*avg_hrs)</f>
        <v>0</v>
      </c>
      <c r="DF162" s="255">
        <f>IF(OR($C162="Non-Labour",$C162="Labour-related"),IF(Inputs!$DT162=$F$1,Inputs!DF162,Inputs!DF162*'Key assumptions'!$H$118),$F162*N(AZ162)*avg_hrs)</f>
        <v>0</v>
      </c>
      <c r="DG162" s="255">
        <f>IF(OR($C162="Non-Labour",$C162="Labour-related"),IF(Inputs!$DT162=$F$1,Inputs!DG162,Inputs!DG162*'Key assumptions'!$H$118),$F162*N(BA162)*avg_hrs)</f>
        <v>0</v>
      </c>
      <c r="DH162" s="255">
        <f>IF(OR($C162="Non-Labour",$C162="Labour-related"),IF(Inputs!$DT162=$F$1,Inputs!DH162,Inputs!DH162*'Key assumptions'!$H$118),$F162*N(BB162)*avg_hrs)</f>
        <v>0</v>
      </c>
      <c r="DI162" s="255">
        <f>IF(OR($C162="Non-Labour",$C162="Labour-related"),IF(Inputs!$DT162=$F$1,Inputs!DI162,Inputs!DI162*'Key assumptions'!$H$118),$F162*N(BC162)*avg_hrs)</f>
        <v>0</v>
      </c>
      <c r="DJ162" s="255">
        <f>IF(OR($C162="Non-Labour",$C162="Labour-related"),IF(Inputs!$DT162=$F$1,Inputs!DJ162,Inputs!DJ162*'Key assumptions'!$H$118),$F162*N(BD162)*avg_hrs)</f>
        <v>0</v>
      </c>
      <c r="DK162" s="255">
        <f>IF(OR($C162="Non-Labour",$C162="Labour-related"),IF(Inputs!$DT162=$F$1,Inputs!DK162,Inputs!DK162*'Key assumptions'!$H$118),$F162*N(BE162)*avg_hrs)</f>
        <v>0</v>
      </c>
      <c r="DL162" s="255">
        <f>IF(OR($C162="Non-Labour",$C162="Labour-related"),IF(Inputs!$DT162=$F$1,Inputs!DL162,Inputs!DL162*'Key assumptions'!$H$118),$F162*N(BF162)*avg_hrs)</f>
        <v>0</v>
      </c>
      <c r="DM162" s="255">
        <f>IF(OR($C162="Non-Labour",$C162="Labour-related"),IF(Inputs!$DT162=$F$1,Inputs!DM162,Inputs!DM162*'Key assumptions'!$H$118),$F162*N(BG162)*avg_hrs)</f>
        <v>0</v>
      </c>
      <c r="DN162" s="255">
        <f>IF(OR($C162="Non-Labour",$C162="Labour-related"),IF(Inputs!$DT162=$F$1,Inputs!DN162,Inputs!DN162*'Key assumptions'!$H$118),$F162*N(BH162)*avg_hrs)</f>
        <v>0</v>
      </c>
      <c r="DO162" s="255">
        <f>IF(OR($C162="Non-Labour",$C162="Labour-related"),IF(Inputs!$DT162=$F$1,Inputs!DO162,Inputs!DO162*'Key assumptions'!$H$118),$F162*N(BI162)*avg_hrs)</f>
        <v>0</v>
      </c>
      <c r="DP162" s="255">
        <f>IF(OR($C162="Non-Labour",$C162="Labour-related"),IF(Inputs!$DT162=$F$1,Inputs!DP162,Inputs!DP162*'Key assumptions'!$H$118),$F162*N(BJ162)*avg_hrs)</f>
        <v>0</v>
      </c>
      <c r="DQ162" s="255">
        <f>IF(OR($C162="Non-Labour",$C162="Labour-related"),IF(Inputs!$DT162=$F$1,Inputs!DQ162,Inputs!DQ162*'Key assumptions'!$H$118),$F162*N(BK162)*avg_hrs)</f>
        <v>0</v>
      </c>
      <c r="DR162" s="255">
        <f>IF(OR($C162="Non-Labour",$C162="Labour-related"),IF(Inputs!$DT162=$F$1,Inputs!DR162,Inputs!DR162*'Key assumptions'!$H$118),$F162*N(BL162)*avg_hrs)</f>
        <v>0</v>
      </c>
      <c r="DT162" s="133" t="s">
        <v>213</v>
      </c>
      <c r="DU162" s="304"/>
      <c r="DV162" s="304"/>
      <c r="DW162" s="304"/>
      <c r="DX162" s="304"/>
      <c r="DY162" s="304"/>
      <c r="DZ162" s="304"/>
      <c r="EA162" s="255">
        <v>25724.373749999999</v>
      </c>
      <c r="EB162" s="255">
        <v>43773.750000000007</v>
      </c>
      <c r="EC162" s="255">
        <v>0</v>
      </c>
      <c r="ED162" s="255">
        <f t="shared" si="18"/>
        <v>0</v>
      </c>
      <c r="EE162" s="255">
        <f t="shared" si="18"/>
        <v>0</v>
      </c>
      <c r="EF162" s="255">
        <f t="shared" si="17"/>
        <v>69498.123749999999</v>
      </c>
    </row>
    <row r="163" spans="1:136" x14ac:dyDescent="0.4">
      <c r="A163" s="133" t="str">
        <f>Inputs!A163</f>
        <v/>
      </c>
      <c r="B163" s="133" t="str">
        <f>Inputs!B163</f>
        <v/>
      </c>
      <c r="C163" s="133" t="str">
        <f>Inputs!C163</f>
        <v/>
      </c>
      <c r="D163" s="133">
        <f>Inputs!D163</f>
        <v>636938</v>
      </c>
      <c r="E163" s="133" t="str">
        <f>Inputs!E163</f>
        <v xml:space="preserve">CWO - Protection Design </v>
      </c>
      <c r="F163" s="290">
        <f>IF(Inputs!DT163=$F$1,Inputs!F163,
IF(Inputs!DT163='Key assumptions'!$E$118,Inputs!F163*'Key assumptions'!$H$118,Inputs!F163*'Key assumptions'!$H$119))</f>
        <v>0</v>
      </c>
      <c r="G163" s="290">
        <f>IF(Inputs!DT163=$F$1,Inputs!G163,Inputs!G163*'Key assumptions'!$H$118)</f>
        <v>0</v>
      </c>
      <c r="H163" s="281"/>
      <c r="I163" s="281"/>
      <c r="J163" s="281"/>
      <c r="K163" s="281"/>
      <c r="L163" s="281"/>
      <c r="M163" s="389" t="str">
        <f>Inputs!M163</f>
        <v>[C-i-C]</v>
      </c>
      <c r="N163" s="389" t="str">
        <f>Inputs!N163</f>
        <v>[C-i-C]</v>
      </c>
      <c r="O163" s="389" t="str">
        <f>Inputs!O163</f>
        <v>[C-i-C]</v>
      </c>
      <c r="P163" s="389" t="str">
        <f>Inputs!P163</f>
        <v>[C-i-C]</v>
      </c>
      <c r="Q163" s="389" t="str">
        <f>Inputs!Q163</f>
        <v>[C-i-C]</v>
      </c>
      <c r="R163" s="389" t="str">
        <f>Inputs!R163</f>
        <v>[C-i-C]</v>
      </c>
      <c r="S163" s="389" t="str">
        <f>Inputs!S163</f>
        <v>[C-i-C]</v>
      </c>
      <c r="T163" s="389" t="str">
        <f>Inputs!T163</f>
        <v>[C-i-C]</v>
      </c>
      <c r="U163" s="389" t="str">
        <f>Inputs!U163</f>
        <v>[C-i-C]</v>
      </c>
      <c r="V163" s="389" t="str">
        <f>Inputs!V163</f>
        <v>[C-i-C]</v>
      </c>
      <c r="W163" s="389" t="str">
        <f>Inputs!W163</f>
        <v>[C-i-C]</v>
      </c>
      <c r="X163" s="389" t="str">
        <f>Inputs!X163</f>
        <v>[C-i-C]</v>
      </c>
      <c r="Y163" s="389" t="str">
        <f>Inputs!Y163</f>
        <v>[C-i-C]</v>
      </c>
      <c r="Z163" s="389" t="str">
        <f>Inputs!Z163</f>
        <v>[C-i-C]</v>
      </c>
      <c r="AA163" s="389" t="str">
        <f>Inputs!AA163</f>
        <v>[C-i-C]</v>
      </c>
      <c r="AB163" s="389" t="str">
        <f>Inputs!AB163</f>
        <v>[C-i-C]</v>
      </c>
      <c r="AC163" s="389" t="str">
        <f>Inputs!AC163</f>
        <v>[C-i-C]</v>
      </c>
      <c r="AD163" s="389" t="str">
        <f>Inputs!AD163</f>
        <v>[C-i-C]</v>
      </c>
      <c r="AE163" s="389" t="str">
        <f>Inputs!AE163</f>
        <v>[C-i-C]</v>
      </c>
      <c r="AF163" s="389" t="str">
        <f>Inputs!AF163</f>
        <v>[C-i-C]</v>
      </c>
      <c r="AG163" s="389" t="str">
        <f>Inputs!AG163</f>
        <v>[C-i-C]</v>
      </c>
      <c r="AH163" s="389" t="str">
        <f>Inputs!AH163</f>
        <v>[C-i-C]</v>
      </c>
      <c r="AI163" s="254" t="str">
        <f>Inputs!AI163</f>
        <v/>
      </c>
      <c r="AJ163" s="254" t="str">
        <f>Inputs!AJ163</f>
        <v/>
      </c>
      <c r="AK163" s="254" t="str">
        <f>Inputs!AK163</f>
        <v/>
      </c>
      <c r="AL163" s="254" t="str">
        <f>Inputs!AL163</f>
        <v/>
      </c>
      <c r="AM163" s="254" t="str">
        <f>Inputs!AM163</f>
        <v/>
      </c>
      <c r="AN163" s="254" t="str">
        <f>Inputs!AN163</f>
        <v/>
      </c>
      <c r="AO163" s="254" t="str">
        <f>Inputs!AO163</f>
        <v/>
      </c>
      <c r="AP163" s="254" t="str">
        <f>Inputs!AP163</f>
        <v/>
      </c>
      <c r="AQ163" s="254" t="str">
        <f>Inputs!AQ163</f>
        <v/>
      </c>
      <c r="AR163" s="254" t="str">
        <f>Inputs!AR163</f>
        <v/>
      </c>
      <c r="AS163" s="254" t="str">
        <f>Inputs!AS163</f>
        <v/>
      </c>
      <c r="AT163" s="254" t="str">
        <f>Inputs!AT163</f>
        <v/>
      </c>
      <c r="AU163" s="254" t="str">
        <f>Inputs!AU163</f>
        <v/>
      </c>
      <c r="AV163" s="254" t="str">
        <f>Inputs!AV163</f>
        <v/>
      </c>
      <c r="AW163" s="254" t="str">
        <f>Inputs!AW163</f>
        <v/>
      </c>
      <c r="AX163" s="254" t="str">
        <f>Inputs!AX163</f>
        <v/>
      </c>
      <c r="AY163" s="254" t="str">
        <f>Inputs!AY163</f>
        <v/>
      </c>
      <c r="AZ163" s="254" t="str">
        <f>Inputs!AZ163</f>
        <v/>
      </c>
      <c r="BA163" s="254" t="str">
        <f>Inputs!BA163</f>
        <v/>
      </c>
      <c r="BB163" s="254" t="str">
        <f>Inputs!BB163</f>
        <v/>
      </c>
      <c r="BC163" s="254" t="str">
        <f>Inputs!BC163</f>
        <v/>
      </c>
      <c r="BD163" s="254" t="str">
        <f>Inputs!BD163</f>
        <v/>
      </c>
      <c r="BE163" s="254" t="str">
        <f>Inputs!BE163</f>
        <v/>
      </c>
      <c r="BF163" s="254" t="str">
        <f>Inputs!BF163</f>
        <v/>
      </c>
      <c r="BG163" s="254" t="str">
        <f>Inputs!BG163</f>
        <v/>
      </c>
      <c r="BH163" s="254" t="str">
        <f>Inputs!BH163</f>
        <v/>
      </c>
      <c r="BI163" s="254" t="str">
        <f>Inputs!BI163</f>
        <v/>
      </c>
      <c r="BJ163" s="254" t="str">
        <f>Inputs!BJ163</f>
        <v/>
      </c>
      <c r="BK163" s="254" t="str">
        <f>Inputs!BK163</f>
        <v/>
      </c>
      <c r="BL163" s="254" t="str">
        <f>Inputs!BL163</f>
        <v/>
      </c>
      <c r="BN163" s="255">
        <f>IF(OR($C163="Non-Labour",$C163="Labour-related"),IF(Inputs!$DT163=$F$1,Inputs!BN163,Inputs!BN163*'Key assumptions'!$H$118),$F163*N(H163)*avg_hrs)</f>
        <v>0</v>
      </c>
      <c r="BO163" s="255">
        <f>IF(OR($C163="Non-Labour",$C163="Labour-related"),IF(Inputs!$DT163=$F$1,Inputs!BO163,Inputs!BO163*'Key assumptions'!$H$118),$F163*N(I163)*avg_hrs)</f>
        <v>0</v>
      </c>
      <c r="BP163" s="255">
        <f>IF(OR($C163="Non-Labour",$C163="Labour-related"),IF(Inputs!$DT163=$F$1,Inputs!BP163,Inputs!BP163*'Key assumptions'!$H$118),$F163*N(J163)*avg_hrs)</f>
        <v>0</v>
      </c>
      <c r="BQ163" s="255">
        <f>IF(OR($C163="Non-Labour",$C163="Labour-related"),IF(Inputs!$DT163=$F$1,Inputs!BQ163,Inputs!BQ163*'Key assumptions'!$H$118),$F163*N(K163)*avg_hrs)</f>
        <v>0</v>
      </c>
      <c r="BR163" s="255">
        <f>IF(OR($C163="Non-Labour",$C163="Labour-related"),IF(Inputs!$DT163=$F$1,Inputs!BR163,Inputs!BR163*'Key assumptions'!$H$118),$F163*N(L163)*avg_hrs)</f>
        <v>0</v>
      </c>
      <c r="BS163" s="390" t="s">
        <v>411</v>
      </c>
      <c r="BT163" s="390" t="s">
        <v>411</v>
      </c>
      <c r="BU163" s="390" t="s">
        <v>411</v>
      </c>
      <c r="BV163" s="390" t="s">
        <v>411</v>
      </c>
      <c r="BW163" s="390" t="s">
        <v>411</v>
      </c>
      <c r="BX163" s="390" t="s">
        <v>411</v>
      </c>
      <c r="BY163" s="390" t="s">
        <v>411</v>
      </c>
      <c r="BZ163" s="390" t="s">
        <v>411</v>
      </c>
      <c r="CA163" s="390" t="s">
        <v>411</v>
      </c>
      <c r="CB163" s="390" t="s">
        <v>411</v>
      </c>
      <c r="CC163" s="390" t="s">
        <v>411</v>
      </c>
      <c r="CD163" s="390" t="s">
        <v>411</v>
      </c>
      <c r="CE163" s="390" t="s">
        <v>411</v>
      </c>
      <c r="CF163" s="390" t="s">
        <v>411</v>
      </c>
      <c r="CG163" s="390" t="s">
        <v>411</v>
      </c>
      <c r="CH163" s="390" t="s">
        <v>411</v>
      </c>
      <c r="CI163" s="390" t="s">
        <v>411</v>
      </c>
      <c r="CJ163" s="390" t="s">
        <v>411</v>
      </c>
      <c r="CK163" s="390" t="s">
        <v>411</v>
      </c>
      <c r="CL163" s="390" t="s">
        <v>411</v>
      </c>
      <c r="CM163" s="390" t="s">
        <v>411</v>
      </c>
      <c r="CN163" s="390" t="s">
        <v>411</v>
      </c>
      <c r="CO163" s="255">
        <f>IF(OR($C163="Non-Labour",$C163="Labour-related"),IF(Inputs!$DT163=$F$1,Inputs!CO163,Inputs!CO163*'Key assumptions'!$H$118),$F163*N(AI163)*avg_hrs)</f>
        <v>0</v>
      </c>
      <c r="CP163" s="255">
        <f>IF(OR($C163="Non-Labour",$C163="Labour-related"),IF(Inputs!$DT163=$F$1,Inputs!CP163,Inputs!CP163*'Key assumptions'!$H$118),$F163*N(AJ163)*avg_hrs)</f>
        <v>0</v>
      </c>
      <c r="CQ163" s="255">
        <f>IF(OR($C163="Non-Labour",$C163="Labour-related"),IF(Inputs!$DT163=$F$1,Inputs!CQ163,Inputs!CQ163*'Key assumptions'!$H$118),$F163*N(AK163)*avg_hrs)</f>
        <v>0</v>
      </c>
      <c r="CR163" s="255">
        <f>IF(OR($C163="Non-Labour",$C163="Labour-related"),IF(Inputs!$DT163=$F$1,Inputs!CR163,Inputs!CR163*'Key assumptions'!$H$118),$F163*N(AL163)*avg_hrs)</f>
        <v>0</v>
      </c>
      <c r="CS163" s="255">
        <f>IF(OR($C163="Non-Labour",$C163="Labour-related"),IF(Inputs!$DT163=$F$1,Inputs!CS163,Inputs!CS163*'Key assumptions'!$H$118),$F163*N(AM163)*avg_hrs)</f>
        <v>0</v>
      </c>
      <c r="CT163" s="255">
        <f>IF(OR($C163="Non-Labour",$C163="Labour-related"),IF(Inputs!$DT163=$F$1,Inputs!CT163,Inputs!CT163*'Key assumptions'!$H$118),$F163*N(AN163)*avg_hrs)</f>
        <v>0</v>
      </c>
      <c r="CU163" s="255">
        <f>IF(OR($C163="Non-Labour",$C163="Labour-related"),IF(Inputs!$DT163=$F$1,Inputs!CU163,Inputs!CU163*'Key assumptions'!$H$118),$F163*N(AO163)*avg_hrs)</f>
        <v>0</v>
      </c>
      <c r="CV163" s="255">
        <f>IF(OR($C163="Non-Labour",$C163="Labour-related"),IF(Inputs!$DT163=$F$1,Inputs!CV163,Inputs!CV163*'Key assumptions'!$H$118),$F163*N(AP163)*avg_hrs)</f>
        <v>0</v>
      </c>
      <c r="CW163" s="255">
        <f>IF(OR($C163="Non-Labour",$C163="Labour-related"),IF(Inputs!$DT163=$F$1,Inputs!CW163,Inputs!CW163*'Key assumptions'!$H$118),$F163*N(AQ163)*avg_hrs)</f>
        <v>0</v>
      </c>
      <c r="CX163" s="255">
        <f>IF(OR($C163="Non-Labour",$C163="Labour-related"),IF(Inputs!$DT163=$F$1,Inputs!CX163,Inputs!CX163*'Key assumptions'!$H$118),$F163*N(AR163)*avg_hrs)</f>
        <v>0</v>
      </c>
      <c r="CY163" s="255">
        <f>IF(OR($C163="Non-Labour",$C163="Labour-related"),IF(Inputs!$DT163=$F$1,Inputs!CY163,Inputs!CY163*'Key assumptions'!$H$118),$F163*N(AS163)*avg_hrs)</f>
        <v>0</v>
      </c>
      <c r="CZ163" s="255">
        <f>IF(OR($C163="Non-Labour",$C163="Labour-related"),IF(Inputs!$DT163=$F$1,Inputs!CZ163,Inputs!CZ163*'Key assumptions'!$H$118),$F163*N(AT163)*avg_hrs)</f>
        <v>0</v>
      </c>
      <c r="DA163" s="255">
        <f>IF(OR($C163="Non-Labour",$C163="Labour-related"),IF(Inputs!$DT163=$F$1,Inputs!DA163,Inputs!DA163*'Key assumptions'!$H$118),$F163*N(AU163)*avg_hrs)</f>
        <v>0</v>
      </c>
      <c r="DB163" s="255">
        <f>IF(OR($C163="Non-Labour",$C163="Labour-related"),IF(Inputs!$DT163=$F$1,Inputs!DB163,Inputs!DB163*'Key assumptions'!$H$118),$F163*N(AV163)*avg_hrs)</f>
        <v>0</v>
      </c>
      <c r="DC163" s="255">
        <f>IF(OR($C163="Non-Labour",$C163="Labour-related"),IF(Inputs!$DT163=$F$1,Inputs!DC163,Inputs!DC163*'Key assumptions'!$H$118),$F163*N(AW163)*avg_hrs)</f>
        <v>0</v>
      </c>
      <c r="DD163" s="255">
        <f>IF(OR($C163="Non-Labour",$C163="Labour-related"),IF(Inputs!$DT163=$F$1,Inputs!DD163,Inputs!DD163*'Key assumptions'!$H$118),$F163*N(AX163)*avg_hrs)</f>
        <v>0</v>
      </c>
      <c r="DE163" s="255">
        <f>IF(OR($C163="Non-Labour",$C163="Labour-related"),IF(Inputs!$DT163=$F$1,Inputs!DE163,Inputs!DE163*'Key assumptions'!$H$118),$F163*N(AY163)*avg_hrs)</f>
        <v>0</v>
      </c>
      <c r="DF163" s="255">
        <f>IF(OR($C163="Non-Labour",$C163="Labour-related"),IF(Inputs!$DT163=$F$1,Inputs!DF163,Inputs!DF163*'Key assumptions'!$H$118),$F163*N(AZ163)*avg_hrs)</f>
        <v>0</v>
      </c>
      <c r="DG163" s="255">
        <f>IF(OR($C163="Non-Labour",$C163="Labour-related"),IF(Inputs!$DT163=$F$1,Inputs!DG163,Inputs!DG163*'Key assumptions'!$H$118),$F163*N(BA163)*avg_hrs)</f>
        <v>0</v>
      </c>
      <c r="DH163" s="255">
        <f>IF(OR($C163="Non-Labour",$C163="Labour-related"),IF(Inputs!$DT163=$F$1,Inputs!DH163,Inputs!DH163*'Key assumptions'!$H$118),$F163*N(BB163)*avg_hrs)</f>
        <v>0</v>
      </c>
      <c r="DI163" s="255">
        <f>IF(OR($C163="Non-Labour",$C163="Labour-related"),IF(Inputs!$DT163=$F$1,Inputs!DI163,Inputs!DI163*'Key assumptions'!$H$118),$F163*N(BC163)*avg_hrs)</f>
        <v>0</v>
      </c>
      <c r="DJ163" s="255">
        <f>IF(OR($C163="Non-Labour",$C163="Labour-related"),IF(Inputs!$DT163=$F$1,Inputs!DJ163,Inputs!DJ163*'Key assumptions'!$H$118),$F163*N(BD163)*avg_hrs)</f>
        <v>0</v>
      </c>
      <c r="DK163" s="255">
        <f>IF(OR($C163="Non-Labour",$C163="Labour-related"),IF(Inputs!$DT163=$F$1,Inputs!DK163,Inputs!DK163*'Key assumptions'!$H$118),$F163*N(BE163)*avg_hrs)</f>
        <v>0</v>
      </c>
      <c r="DL163" s="255">
        <f>IF(OR($C163="Non-Labour",$C163="Labour-related"),IF(Inputs!$DT163=$F$1,Inputs!DL163,Inputs!DL163*'Key assumptions'!$H$118),$F163*N(BF163)*avg_hrs)</f>
        <v>0</v>
      </c>
      <c r="DM163" s="255">
        <f>IF(OR($C163="Non-Labour",$C163="Labour-related"),IF(Inputs!$DT163=$F$1,Inputs!DM163,Inputs!DM163*'Key assumptions'!$H$118),$F163*N(BG163)*avg_hrs)</f>
        <v>0</v>
      </c>
      <c r="DN163" s="255">
        <f>IF(OR($C163="Non-Labour",$C163="Labour-related"),IF(Inputs!$DT163=$F$1,Inputs!DN163,Inputs!DN163*'Key assumptions'!$H$118),$F163*N(BH163)*avg_hrs)</f>
        <v>0</v>
      </c>
      <c r="DO163" s="255">
        <f>IF(OR($C163="Non-Labour",$C163="Labour-related"),IF(Inputs!$DT163=$F$1,Inputs!DO163,Inputs!DO163*'Key assumptions'!$H$118),$F163*N(BI163)*avg_hrs)</f>
        <v>0</v>
      </c>
      <c r="DP163" s="255">
        <f>IF(OR($C163="Non-Labour",$C163="Labour-related"),IF(Inputs!$DT163=$F$1,Inputs!DP163,Inputs!DP163*'Key assumptions'!$H$118),$F163*N(BJ163)*avg_hrs)</f>
        <v>0</v>
      </c>
      <c r="DQ163" s="255">
        <f>IF(OR($C163="Non-Labour",$C163="Labour-related"),IF(Inputs!$DT163=$F$1,Inputs!DQ163,Inputs!DQ163*'Key assumptions'!$H$118),$F163*N(BK163)*avg_hrs)</f>
        <v>0</v>
      </c>
      <c r="DR163" s="255">
        <f>IF(OR($C163="Non-Labour",$C163="Labour-related"),IF(Inputs!$DT163=$F$1,Inputs!DR163,Inputs!DR163*'Key assumptions'!$H$118),$F163*N(BL163)*avg_hrs)</f>
        <v>0</v>
      </c>
      <c r="DT163" s="133" t="s">
        <v>213</v>
      </c>
      <c r="DU163" s="304"/>
      <c r="DV163" s="304"/>
      <c r="DW163" s="304"/>
      <c r="DX163" s="304"/>
      <c r="DY163" s="304"/>
      <c r="DZ163" s="304"/>
      <c r="EA163" s="255">
        <v>0</v>
      </c>
      <c r="EB163" s="255">
        <v>0</v>
      </c>
      <c r="EC163" s="255">
        <v>0</v>
      </c>
      <c r="ED163" s="255">
        <f t="shared" si="18"/>
        <v>0</v>
      </c>
      <c r="EE163" s="255">
        <f t="shared" si="18"/>
        <v>0</v>
      </c>
      <c r="EF163" s="255">
        <f t="shared" si="17"/>
        <v>0</v>
      </c>
    </row>
    <row r="164" spans="1:136" x14ac:dyDescent="0.4">
      <c r="A164" s="133" t="str">
        <f>Inputs!A164</f>
        <v>Project Development</v>
      </c>
      <c r="B164" s="133" t="str">
        <f>Inputs!B164</f>
        <v>N/A</v>
      </c>
      <c r="C164" s="133" t="str">
        <f>Inputs!C164</f>
        <v>Internal Labour</v>
      </c>
      <c r="D164" s="133">
        <f>Inputs!D164</f>
        <v>636938</v>
      </c>
      <c r="E164" s="133" t="str">
        <f>Inputs!E164</f>
        <v>Designer - Protection</v>
      </c>
      <c r="F164" s="290">
        <f>IF(Inputs!DT164=$F$1,Inputs!F164,
IF(Inputs!DT164='Key assumptions'!$E$118,Inputs!F164*'Key assumptions'!$H$118,Inputs!F164*'Key assumptions'!$H$119))</f>
        <v>211.36</v>
      </c>
      <c r="G164" s="290">
        <f>IF(Inputs!DT164=$F$1,Inputs!G164,Inputs!G164*'Key assumptions'!$H$118)</f>
        <v>92.578984837278099</v>
      </c>
      <c r="H164" s="281"/>
      <c r="I164" s="281"/>
      <c r="J164" s="281"/>
      <c r="K164" s="281"/>
      <c r="L164" s="281"/>
      <c r="M164" s="389" t="str">
        <f>Inputs!M164</f>
        <v>[C-i-C]</v>
      </c>
      <c r="N164" s="389" t="str">
        <f>Inputs!N164</f>
        <v>[C-i-C]</v>
      </c>
      <c r="O164" s="389" t="str">
        <f>Inputs!O164</f>
        <v>[C-i-C]</v>
      </c>
      <c r="P164" s="389" t="str">
        <f>Inputs!P164</f>
        <v>[C-i-C]</v>
      </c>
      <c r="Q164" s="389" t="str">
        <f>Inputs!Q164</f>
        <v>[C-i-C]</v>
      </c>
      <c r="R164" s="389" t="str">
        <f>Inputs!R164</f>
        <v>[C-i-C]</v>
      </c>
      <c r="S164" s="389" t="str">
        <f>Inputs!S164</f>
        <v>[C-i-C]</v>
      </c>
      <c r="T164" s="389" t="str">
        <f>Inputs!T164</f>
        <v>[C-i-C]</v>
      </c>
      <c r="U164" s="389" t="str">
        <f>Inputs!U164</f>
        <v>[C-i-C]</v>
      </c>
      <c r="V164" s="389" t="str">
        <f>Inputs!V164</f>
        <v>[C-i-C]</v>
      </c>
      <c r="W164" s="389" t="str">
        <f>Inputs!W164</f>
        <v>[C-i-C]</v>
      </c>
      <c r="X164" s="389" t="str">
        <f>Inputs!X164</f>
        <v>[C-i-C]</v>
      </c>
      <c r="Y164" s="389" t="str">
        <f>Inputs!Y164</f>
        <v>[C-i-C]</v>
      </c>
      <c r="Z164" s="389" t="str">
        <f>Inputs!Z164</f>
        <v>[C-i-C]</v>
      </c>
      <c r="AA164" s="389" t="str">
        <f>Inputs!AA164</f>
        <v>[C-i-C]</v>
      </c>
      <c r="AB164" s="389" t="str">
        <f>Inputs!AB164</f>
        <v>[C-i-C]</v>
      </c>
      <c r="AC164" s="389" t="str">
        <f>Inputs!AC164</f>
        <v>[C-i-C]</v>
      </c>
      <c r="AD164" s="389" t="str">
        <f>Inputs!AD164</f>
        <v>[C-i-C]</v>
      </c>
      <c r="AE164" s="389" t="str">
        <f>Inputs!AE164</f>
        <v>[C-i-C]</v>
      </c>
      <c r="AF164" s="389" t="str">
        <f>Inputs!AF164</f>
        <v>[C-i-C]</v>
      </c>
      <c r="AG164" s="389" t="str">
        <f>Inputs!AG164</f>
        <v>[C-i-C]</v>
      </c>
      <c r="AH164" s="389" t="str">
        <f>Inputs!AH164</f>
        <v>[C-i-C]</v>
      </c>
      <c r="AI164" s="254">
        <f>Inputs!AI164</f>
        <v>0.4642857142857143</v>
      </c>
      <c r="AJ164" s="254">
        <f>Inputs!AJ164</f>
        <v>0.5</v>
      </c>
      <c r="AK164" s="254">
        <f>Inputs!AK164</f>
        <v>0</v>
      </c>
      <c r="AL164" s="254">
        <f>Inputs!AL164</f>
        <v>0</v>
      </c>
      <c r="AM164" s="254">
        <f>Inputs!AM164</f>
        <v>0</v>
      </c>
      <c r="AN164" s="254">
        <f>Inputs!AN164</f>
        <v>0</v>
      </c>
      <c r="AO164" s="254">
        <f>Inputs!AO164</f>
        <v>0</v>
      </c>
      <c r="AP164" s="254">
        <f>Inputs!AP164</f>
        <v>0</v>
      </c>
      <c r="AQ164" s="254">
        <f>Inputs!AQ164</f>
        <v>0</v>
      </c>
      <c r="AR164" s="254">
        <f>Inputs!AR164</f>
        <v>0</v>
      </c>
      <c r="AS164" s="254">
        <f>Inputs!AS164</f>
        <v>0</v>
      </c>
      <c r="AT164" s="254">
        <f>Inputs!AT164</f>
        <v>0</v>
      </c>
      <c r="AU164" s="254">
        <f>Inputs!AU164</f>
        <v>0</v>
      </c>
      <c r="AV164" s="254">
        <f>Inputs!AV164</f>
        <v>0</v>
      </c>
      <c r="AW164" s="254">
        <f>Inputs!AW164</f>
        <v>0</v>
      </c>
      <c r="AX164" s="254">
        <f>Inputs!AX164</f>
        <v>0</v>
      </c>
      <c r="AY164" s="254">
        <f>Inputs!AY164</f>
        <v>0</v>
      </c>
      <c r="AZ164" s="254">
        <f>Inputs!AZ164</f>
        <v>0</v>
      </c>
      <c r="BA164" s="254">
        <f>Inputs!BA164</f>
        <v>0</v>
      </c>
      <c r="BB164" s="254">
        <f>Inputs!BB164</f>
        <v>0</v>
      </c>
      <c r="BC164" s="254">
        <f>Inputs!BC164</f>
        <v>0</v>
      </c>
      <c r="BD164" s="254">
        <f>Inputs!BD164</f>
        <v>0</v>
      </c>
      <c r="BE164" s="254">
        <f>Inputs!BE164</f>
        <v>0</v>
      </c>
      <c r="BF164" s="254">
        <f>Inputs!BF164</f>
        <v>0</v>
      </c>
      <c r="BG164" s="254">
        <f>Inputs!BG164</f>
        <v>0</v>
      </c>
      <c r="BH164" s="254">
        <f>Inputs!BH164</f>
        <v>0</v>
      </c>
      <c r="BI164" s="254">
        <f>Inputs!BI164</f>
        <v>0</v>
      </c>
      <c r="BJ164" s="254">
        <f>Inputs!BJ164</f>
        <v>0</v>
      </c>
      <c r="BK164" s="254">
        <f>Inputs!BK164</f>
        <v>0</v>
      </c>
      <c r="BL164" s="254">
        <f>Inputs!BL164</f>
        <v>0</v>
      </c>
      <c r="BN164" s="255">
        <f>IF(OR($C164="Non-Labour",$C164="Labour-related"),IF(Inputs!$DT164=$F$1,Inputs!BN164,Inputs!BN164*'Key assumptions'!$H$118),$F164*N(H164)*avg_hrs)</f>
        <v>0</v>
      </c>
      <c r="BO164" s="255">
        <f>IF(OR($C164="Non-Labour",$C164="Labour-related"),IF(Inputs!$DT164=$F$1,Inputs!BO164,Inputs!BO164*'Key assumptions'!$H$118),$F164*N(I164)*avg_hrs)</f>
        <v>0</v>
      </c>
      <c r="BP164" s="255">
        <f>IF(OR($C164="Non-Labour",$C164="Labour-related"),IF(Inputs!$DT164=$F$1,Inputs!BP164,Inputs!BP164*'Key assumptions'!$H$118),$F164*N(J164)*avg_hrs)</f>
        <v>0</v>
      </c>
      <c r="BQ164" s="255">
        <f>IF(OR($C164="Non-Labour",$C164="Labour-related"),IF(Inputs!$DT164=$F$1,Inputs!BQ164,Inputs!BQ164*'Key assumptions'!$H$118),$F164*N(K164)*avg_hrs)</f>
        <v>0</v>
      </c>
      <c r="BR164" s="255">
        <f>IF(OR($C164="Non-Labour",$C164="Labour-related"),IF(Inputs!$DT164=$F$1,Inputs!BR164,Inputs!BR164*'Key assumptions'!$H$118),$F164*N(L164)*avg_hrs)</f>
        <v>0</v>
      </c>
      <c r="BS164" s="390" t="s">
        <v>411</v>
      </c>
      <c r="BT164" s="390" t="s">
        <v>411</v>
      </c>
      <c r="BU164" s="390" t="s">
        <v>411</v>
      </c>
      <c r="BV164" s="390" t="s">
        <v>411</v>
      </c>
      <c r="BW164" s="390" t="s">
        <v>411</v>
      </c>
      <c r="BX164" s="390" t="s">
        <v>411</v>
      </c>
      <c r="BY164" s="390" t="s">
        <v>411</v>
      </c>
      <c r="BZ164" s="390" t="s">
        <v>411</v>
      </c>
      <c r="CA164" s="390" t="s">
        <v>411</v>
      </c>
      <c r="CB164" s="390" t="s">
        <v>411</v>
      </c>
      <c r="CC164" s="390" t="s">
        <v>411</v>
      </c>
      <c r="CD164" s="390" t="s">
        <v>411</v>
      </c>
      <c r="CE164" s="390" t="s">
        <v>411</v>
      </c>
      <c r="CF164" s="390" t="s">
        <v>411</v>
      </c>
      <c r="CG164" s="390" t="s">
        <v>411</v>
      </c>
      <c r="CH164" s="390" t="s">
        <v>411</v>
      </c>
      <c r="CI164" s="390" t="s">
        <v>411</v>
      </c>
      <c r="CJ164" s="390" t="s">
        <v>411</v>
      </c>
      <c r="CK164" s="390" t="s">
        <v>411</v>
      </c>
      <c r="CL164" s="390" t="s">
        <v>411</v>
      </c>
      <c r="CM164" s="390" t="s">
        <v>411</v>
      </c>
      <c r="CN164" s="390" t="s">
        <v>411</v>
      </c>
      <c r="CO164" s="255">
        <f>IF(OR($C164="Non-Labour",$C164="Labour-related"),IF(Inputs!$DT164=$F$1,Inputs!CO164,Inputs!CO164*'Key assumptions'!$H$118),$F164*N(AI164)*avg_hrs)</f>
        <v>14719.714285714288</v>
      </c>
      <c r="CP164" s="255">
        <f>IF(OR($C164="Non-Labour",$C164="Labour-related"),IF(Inputs!$DT164=$F$1,Inputs!CP164,Inputs!CP164*'Key assumptions'!$H$118),$F164*N(AJ164)*avg_hrs)</f>
        <v>15852.000000000002</v>
      </c>
      <c r="CQ164" s="255">
        <f>IF(OR($C164="Non-Labour",$C164="Labour-related"),IF(Inputs!$DT164=$F$1,Inputs!CQ164,Inputs!CQ164*'Key assumptions'!$H$118),$F164*N(AK164)*avg_hrs)</f>
        <v>0</v>
      </c>
      <c r="CR164" s="255">
        <f>IF(OR($C164="Non-Labour",$C164="Labour-related"),IF(Inputs!$DT164=$F$1,Inputs!CR164,Inputs!CR164*'Key assumptions'!$H$118),$F164*N(AL164)*avg_hrs)</f>
        <v>0</v>
      </c>
      <c r="CS164" s="255">
        <f>IF(OR($C164="Non-Labour",$C164="Labour-related"),IF(Inputs!$DT164=$F$1,Inputs!CS164,Inputs!CS164*'Key assumptions'!$H$118),$F164*N(AM164)*avg_hrs)</f>
        <v>0</v>
      </c>
      <c r="CT164" s="255">
        <f>IF(OR($C164="Non-Labour",$C164="Labour-related"),IF(Inputs!$DT164=$F$1,Inputs!CT164,Inputs!CT164*'Key assumptions'!$H$118),$F164*N(AN164)*avg_hrs)</f>
        <v>0</v>
      </c>
      <c r="CU164" s="255">
        <f>IF(OR($C164="Non-Labour",$C164="Labour-related"),IF(Inputs!$DT164=$F$1,Inputs!CU164,Inputs!CU164*'Key assumptions'!$H$118),$F164*N(AO164)*avg_hrs)</f>
        <v>0</v>
      </c>
      <c r="CV164" s="255">
        <f>IF(OR($C164="Non-Labour",$C164="Labour-related"),IF(Inputs!$DT164=$F$1,Inputs!CV164,Inputs!CV164*'Key assumptions'!$H$118),$F164*N(AP164)*avg_hrs)</f>
        <v>0</v>
      </c>
      <c r="CW164" s="255">
        <f>IF(OR($C164="Non-Labour",$C164="Labour-related"),IF(Inputs!$DT164=$F$1,Inputs!CW164,Inputs!CW164*'Key assumptions'!$H$118),$F164*N(AQ164)*avg_hrs)</f>
        <v>0</v>
      </c>
      <c r="CX164" s="255">
        <f>IF(OR($C164="Non-Labour",$C164="Labour-related"),IF(Inputs!$DT164=$F$1,Inputs!CX164,Inputs!CX164*'Key assumptions'!$H$118),$F164*N(AR164)*avg_hrs)</f>
        <v>0</v>
      </c>
      <c r="CY164" s="255">
        <f>IF(OR($C164="Non-Labour",$C164="Labour-related"),IF(Inputs!$DT164=$F$1,Inputs!CY164,Inputs!CY164*'Key assumptions'!$H$118),$F164*N(AS164)*avg_hrs)</f>
        <v>0</v>
      </c>
      <c r="CZ164" s="255">
        <f>IF(OR($C164="Non-Labour",$C164="Labour-related"),IF(Inputs!$DT164=$F$1,Inputs!CZ164,Inputs!CZ164*'Key assumptions'!$H$118),$F164*N(AT164)*avg_hrs)</f>
        <v>0</v>
      </c>
      <c r="DA164" s="255">
        <f>IF(OR($C164="Non-Labour",$C164="Labour-related"),IF(Inputs!$DT164=$F$1,Inputs!DA164,Inputs!DA164*'Key assumptions'!$H$118),$F164*N(AU164)*avg_hrs)</f>
        <v>0</v>
      </c>
      <c r="DB164" s="255">
        <f>IF(OR($C164="Non-Labour",$C164="Labour-related"),IF(Inputs!$DT164=$F$1,Inputs!DB164,Inputs!DB164*'Key assumptions'!$H$118),$F164*N(AV164)*avg_hrs)</f>
        <v>0</v>
      </c>
      <c r="DC164" s="255">
        <f>IF(OR($C164="Non-Labour",$C164="Labour-related"),IF(Inputs!$DT164=$F$1,Inputs!DC164,Inputs!DC164*'Key assumptions'!$H$118),$F164*N(AW164)*avg_hrs)</f>
        <v>0</v>
      </c>
      <c r="DD164" s="255">
        <f>IF(OR($C164="Non-Labour",$C164="Labour-related"),IF(Inputs!$DT164=$F$1,Inputs!DD164,Inputs!DD164*'Key assumptions'!$H$118),$F164*N(AX164)*avg_hrs)</f>
        <v>0</v>
      </c>
      <c r="DE164" s="255">
        <f>IF(OR($C164="Non-Labour",$C164="Labour-related"),IF(Inputs!$DT164=$F$1,Inputs!DE164,Inputs!DE164*'Key assumptions'!$H$118),$F164*N(AY164)*avg_hrs)</f>
        <v>0</v>
      </c>
      <c r="DF164" s="255">
        <f>IF(OR($C164="Non-Labour",$C164="Labour-related"),IF(Inputs!$DT164=$F$1,Inputs!DF164,Inputs!DF164*'Key assumptions'!$H$118),$F164*N(AZ164)*avg_hrs)</f>
        <v>0</v>
      </c>
      <c r="DG164" s="255">
        <f>IF(OR($C164="Non-Labour",$C164="Labour-related"),IF(Inputs!$DT164=$F$1,Inputs!DG164,Inputs!DG164*'Key assumptions'!$H$118),$F164*N(BA164)*avg_hrs)</f>
        <v>0</v>
      </c>
      <c r="DH164" s="255">
        <f>IF(OR($C164="Non-Labour",$C164="Labour-related"),IF(Inputs!$DT164=$F$1,Inputs!DH164,Inputs!DH164*'Key assumptions'!$H$118),$F164*N(BB164)*avg_hrs)</f>
        <v>0</v>
      </c>
      <c r="DI164" s="255">
        <f>IF(OR($C164="Non-Labour",$C164="Labour-related"),IF(Inputs!$DT164=$F$1,Inputs!DI164,Inputs!DI164*'Key assumptions'!$H$118),$F164*N(BC164)*avg_hrs)</f>
        <v>0</v>
      </c>
      <c r="DJ164" s="255">
        <f>IF(OR($C164="Non-Labour",$C164="Labour-related"),IF(Inputs!$DT164=$F$1,Inputs!DJ164,Inputs!DJ164*'Key assumptions'!$H$118),$F164*N(BD164)*avg_hrs)</f>
        <v>0</v>
      </c>
      <c r="DK164" s="255">
        <f>IF(OR($C164="Non-Labour",$C164="Labour-related"),IF(Inputs!$DT164=$F$1,Inputs!DK164,Inputs!DK164*'Key assumptions'!$H$118),$F164*N(BE164)*avg_hrs)</f>
        <v>0</v>
      </c>
      <c r="DL164" s="255">
        <f>IF(OR($C164="Non-Labour",$C164="Labour-related"),IF(Inputs!$DT164=$F$1,Inputs!DL164,Inputs!DL164*'Key assumptions'!$H$118),$F164*N(BF164)*avg_hrs)</f>
        <v>0</v>
      </c>
      <c r="DM164" s="255">
        <f>IF(OR($C164="Non-Labour",$C164="Labour-related"),IF(Inputs!$DT164=$F$1,Inputs!DM164,Inputs!DM164*'Key assumptions'!$H$118),$F164*N(BG164)*avg_hrs)</f>
        <v>0</v>
      </c>
      <c r="DN164" s="255">
        <f>IF(OR($C164="Non-Labour",$C164="Labour-related"),IF(Inputs!$DT164=$F$1,Inputs!DN164,Inputs!DN164*'Key assumptions'!$H$118),$F164*N(BH164)*avg_hrs)</f>
        <v>0</v>
      </c>
      <c r="DO164" s="255">
        <f>IF(OR($C164="Non-Labour",$C164="Labour-related"),IF(Inputs!$DT164=$F$1,Inputs!DO164,Inputs!DO164*'Key assumptions'!$H$118),$F164*N(BI164)*avg_hrs)</f>
        <v>0</v>
      </c>
      <c r="DP164" s="255">
        <f>IF(OR($C164="Non-Labour",$C164="Labour-related"),IF(Inputs!$DT164=$F$1,Inputs!DP164,Inputs!DP164*'Key assumptions'!$H$118),$F164*N(BJ164)*avg_hrs)</f>
        <v>0</v>
      </c>
      <c r="DQ164" s="255">
        <f>IF(OR($C164="Non-Labour",$C164="Labour-related"),IF(Inputs!$DT164=$F$1,Inputs!DQ164,Inputs!DQ164*'Key assumptions'!$H$118),$F164*N(BK164)*avg_hrs)</f>
        <v>0</v>
      </c>
      <c r="DR164" s="255">
        <f>IF(OR($C164="Non-Labour",$C164="Labour-related"),IF(Inputs!$DT164=$F$1,Inputs!DR164,Inputs!DR164*'Key assumptions'!$H$118),$F164*N(BL164)*avg_hrs)</f>
        <v>0</v>
      </c>
      <c r="DT164" s="133" t="s">
        <v>213</v>
      </c>
      <c r="DU164" s="304"/>
      <c r="DV164" s="304"/>
      <c r="DW164" s="304"/>
      <c r="DX164" s="304"/>
      <c r="DY164" s="304"/>
      <c r="DZ164" s="304"/>
      <c r="EA164" s="255">
        <v>65219.657142857133</v>
      </c>
      <c r="EB164" s="255">
        <v>290318.05714285717</v>
      </c>
      <c r="EC164" s="255">
        <v>39630.000000000007</v>
      </c>
      <c r="ED164" s="255">
        <f t="shared" ref="ED164:EE179" si="19">SUMIF($BN$1:$DR$1,ED$2,$BN164:$DR164)</f>
        <v>0</v>
      </c>
      <c r="EE164" s="255">
        <f t="shared" si="19"/>
        <v>0</v>
      </c>
      <c r="EF164" s="255">
        <f t="shared" si="17"/>
        <v>395167.71428571432</v>
      </c>
    </row>
    <row r="165" spans="1:136" x14ac:dyDescent="0.4">
      <c r="A165" s="133" t="str">
        <f>Inputs!A165</f>
        <v>Project Development</v>
      </c>
      <c r="B165" s="133" t="str">
        <f>Inputs!B165</f>
        <v>N/A</v>
      </c>
      <c r="C165" s="133" t="str">
        <f>Inputs!C165</f>
        <v>Internal Labour</v>
      </c>
      <c r="D165" s="133">
        <f>Inputs!D165</f>
        <v>636938</v>
      </c>
      <c r="E165" s="133" t="str">
        <f>Inputs!E165</f>
        <v>Principal Design Engineer</v>
      </c>
      <c r="F165" s="290">
        <f>IF(Inputs!DT165=$F$1,Inputs!F165,
IF(Inputs!DT165='Key assumptions'!$E$118,Inputs!F165*'Key assumptions'!$H$118,Inputs!F165*'Key assumptions'!$H$119))</f>
        <v>269.89999999999998</v>
      </c>
      <c r="G165" s="290">
        <f>IF(Inputs!DT165=$F$1,Inputs!G165,Inputs!G165*'Key assumptions'!$H$118)</f>
        <v>120.6</v>
      </c>
      <c r="H165" s="281"/>
      <c r="I165" s="281"/>
      <c r="J165" s="281"/>
      <c r="K165" s="281"/>
      <c r="L165" s="281"/>
      <c r="M165" s="389" t="str">
        <f>Inputs!M165</f>
        <v>[C-i-C]</v>
      </c>
      <c r="N165" s="389" t="str">
        <f>Inputs!N165</f>
        <v>[C-i-C]</v>
      </c>
      <c r="O165" s="389" t="str">
        <f>Inputs!O165</f>
        <v>[C-i-C]</v>
      </c>
      <c r="P165" s="389" t="str">
        <f>Inputs!P165</f>
        <v>[C-i-C]</v>
      </c>
      <c r="Q165" s="389" t="str">
        <f>Inputs!Q165</f>
        <v>[C-i-C]</v>
      </c>
      <c r="R165" s="389" t="str">
        <f>Inputs!R165</f>
        <v>[C-i-C]</v>
      </c>
      <c r="S165" s="389" t="str">
        <f>Inputs!S165</f>
        <v>[C-i-C]</v>
      </c>
      <c r="T165" s="389" t="str">
        <f>Inputs!T165</f>
        <v>[C-i-C]</v>
      </c>
      <c r="U165" s="389" t="str">
        <f>Inputs!U165</f>
        <v>[C-i-C]</v>
      </c>
      <c r="V165" s="389" t="str">
        <f>Inputs!V165</f>
        <v>[C-i-C]</v>
      </c>
      <c r="W165" s="389" t="str">
        <f>Inputs!W165</f>
        <v>[C-i-C]</v>
      </c>
      <c r="X165" s="389" t="str">
        <f>Inputs!X165</f>
        <v>[C-i-C]</v>
      </c>
      <c r="Y165" s="389" t="str">
        <f>Inputs!Y165</f>
        <v>[C-i-C]</v>
      </c>
      <c r="Z165" s="389" t="str">
        <f>Inputs!Z165</f>
        <v>[C-i-C]</v>
      </c>
      <c r="AA165" s="389" t="str">
        <f>Inputs!AA165</f>
        <v>[C-i-C]</v>
      </c>
      <c r="AB165" s="389" t="str">
        <f>Inputs!AB165</f>
        <v>[C-i-C]</v>
      </c>
      <c r="AC165" s="389" t="str">
        <f>Inputs!AC165</f>
        <v>[C-i-C]</v>
      </c>
      <c r="AD165" s="389" t="str">
        <f>Inputs!AD165</f>
        <v>[C-i-C]</v>
      </c>
      <c r="AE165" s="389" t="str">
        <f>Inputs!AE165</f>
        <v>[C-i-C]</v>
      </c>
      <c r="AF165" s="389" t="str">
        <f>Inputs!AF165</f>
        <v>[C-i-C]</v>
      </c>
      <c r="AG165" s="389" t="str">
        <f>Inputs!AG165</f>
        <v>[C-i-C]</v>
      </c>
      <c r="AH165" s="389" t="str">
        <f>Inputs!AH165</f>
        <v>[C-i-C]</v>
      </c>
      <c r="AI165" s="254">
        <f>Inputs!AI165</f>
        <v>0</v>
      </c>
      <c r="AJ165" s="254">
        <f>Inputs!AJ165</f>
        <v>0</v>
      </c>
      <c r="AK165" s="254">
        <f>Inputs!AK165</f>
        <v>0</v>
      </c>
      <c r="AL165" s="254">
        <f>Inputs!AL165</f>
        <v>0</v>
      </c>
      <c r="AM165" s="254">
        <f>Inputs!AM165</f>
        <v>0</v>
      </c>
      <c r="AN165" s="254">
        <f>Inputs!AN165</f>
        <v>0</v>
      </c>
      <c r="AO165" s="254">
        <f>Inputs!AO165</f>
        <v>0</v>
      </c>
      <c r="AP165" s="254">
        <f>Inputs!AP165</f>
        <v>0</v>
      </c>
      <c r="AQ165" s="254">
        <f>Inputs!AQ165</f>
        <v>0.5</v>
      </c>
      <c r="AR165" s="254">
        <f>Inputs!AR165</f>
        <v>0.5</v>
      </c>
      <c r="AS165" s="254">
        <f>Inputs!AS165</f>
        <v>0.5</v>
      </c>
      <c r="AT165" s="254">
        <f>Inputs!AT165</f>
        <v>0.5</v>
      </c>
      <c r="AU165" s="254">
        <f>Inputs!AU165</f>
        <v>0.5</v>
      </c>
      <c r="AV165" s="254">
        <f>Inputs!AV165</f>
        <v>0.5</v>
      </c>
      <c r="AW165" s="254">
        <f>Inputs!AW165</f>
        <v>0.5</v>
      </c>
      <c r="AX165" s="254">
        <f>Inputs!AX165</f>
        <v>0</v>
      </c>
      <c r="AY165" s="254">
        <f>Inputs!AY165</f>
        <v>0</v>
      </c>
      <c r="AZ165" s="254">
        <f>Inputs!AZ165</f>
        <v>0</v>
      </c>
      <c r="BA165" s="254">
        <f>Inputs!BA165</f>
        <v>0</v>
      </c>
      <c r="BB165" s="254">
        <f>Inputs!BB165</f>
        <v>0</v>
      </c>
      <c r="BC165" s="254">
        <f>Inputs!BC165</f>
        <v>0</v>
      </c>
      <c r="BD165" s="254">
        <f>Inputs!BD165</f>
        <v>0</v>
      </c>
      <c r="BE165" s="254">
        <f>Inputs!BE165</f>
        <v>0</v>
      </c>
      <c r="BF165" s="254">
        <f>Inputs!BF165</f>
        <v>0</v>
      </c>
      <c r="BG165" s="254">
        <f>Inputs!BG165</f>
        <v>0</v>
      </c>
      <c r="BH165" s="254">
        <f>Inputs!BH165</f>
        <v>0</v>
      </c>
      <c r="BI165" s="254">
        <f>Inputs!BI165</f>
        <v>0</v>
      </c>
      <c r="BJ165" s="254">
        <f>Inputs!BJ165</f>
        <v>0</v>
      </c>
      <c r="BK165" s="254">
        <f>Inputs!BK165</f>
        <v>0</v>
      </c>
      <c r="BL165" s="254">
        <f>Inputs!BL165</f>
        <v>0</v>
      </c>
      <c r="BN165" s="255">
        <f>IF(OR($C165="Non-Labour",$C165="Labour-related"),IF(Inputs!$DT165=$F$1,Inputs!BN165,Inputs!BN165*'Key assumptions'!$H$118),$F165*N(H165)*avg_hrs)</f>
        <v>0</v>
      </c>
      <c r="BO165" s="255">
        <f>IF(OR($C165="Non-Labour",$C165="Labour-related"),IF(Inputs!$DT165=$F$1,Inputs!BO165,Inputs!BO165*'Key assumptions'!$H$118),$F165*N(I165)*avg_hrs)</f>
        <v>0</v>
      </c>
      <c r="BP165" s="255">
        <f>IF(OR($C165="Non-Labour",$C165="Labour-related"),IF(Inputs!$DT165=$F$1,Inputs!BP165,Inputs!BP165*'Key assumptions'!$H$118),$F165*N(J165)*avg_hrs)</f>
        <v>0</v>
      </c>
      <c r="BQ165" s="255">
        <f>IF(OR($C165="Non-Labour",$C165="Labour-related"),IF(Inputs!$DT165=$F$1,Inputs!BQ165,Inputs!BQ165*'Key assumptions'!$H$118),$F165*N(K165)*avg_hrs)</f>
        <v>0</v>
      </c>
      <c r="BR165" s="255">
        <f>IF(OR($C165="Non-Labour",$C165="Labour-related"),IF(Inputs!$DT165=$F$1,Inputs!BR165,Inputs!BR165*'Key assumptions'!$H$118),$F165*N(L165)*avg_hrs)</f>
        <v>0</v>
      </c>
      <c r="BS165" s="390" t="s">
        <v>411</v>
      </c>
      <c r="BT165" s="390" t="s">
        <v>411</v>
      </c>
      <c r="BU165" s="390" t="s">
        <v>411</v>
      </c>
      <c r="BV165" s="390" t="s">
        <v>411</v>
      </c>
      <c r="BW165" s="390" t="s">
        <v>411</v>
      </c>
      <c r="BX165" s="390" t="s">
        <v>411</v>
      </c>
      <c r="BY165" s="390" t="s">
        <v>411</v>
      </c>
      <c r="BZ165" s="390" t="s">
        <v>411</v>
      </c>
      <c r="CA165" s="390" t="s">
        <v>411</v>
      </c>
      <c r="CB165" s="390" t="s">
        <v>411</v>
      </c>
      <c r="CC165" s="390" t="s">
        <v>411</v>
      </c>
      <c r="CD165" s="390" t="s">
        <v>411</v>
      </c>
      <c r="CE165" s="390" t="s">
        <v>411</v>
      </c>
      <c r="CF165" s="390" t="s">
        <v>411</v>
      </c>
      <c r="CG165" s="390" t="s">
        <v>411</v>
      </c>
      <c r="CH165" s="390" t="s">
        <v>411</v>
      </c>
      <c r="CI165" s="390" t="s">
        <v>411</v>
      </c>
      <c r="CJ165" s="390" t="s">
        <v>411</v>
      </c>
      <c r="CK165" s="390" t="s">
        <v>411</v>
      </c>
      <c r="CL165" s="390" t="s">
        <v>411</v>
      </c>
      <c r="CM165" s="390" t="s">
        <v>411</v>
      </c>
      <c r="CN165" s="390" t="s">
        <v>411</v>
      </c>
      <c r="CO165" s="255">
        <f>IF(OR($C165="Non-Labour",$C165="Labour-related"),IF(Inputs!$DT165=$F$1,Inputs!CO165,Inputs!CO165*'Key assumptions'!$H$118),$F165*N(AI165)*avg_hrs)</f>
        <v>0</v>
      </c>
      <c r="CP165" s="255">
        <f>IF(OR($C165="Non-Labour",$C165="Labour-related"),IF(Inputs!$DT165=$F$1,Inputs!CP165,Inputs!CP165*'Key assumptions'!$H$118),$F165*N(AJ165)*avg_hrs)</f>
        <v>0</v>
      </c>
      <c r="CQ165" s="255">
        <f>IF(OR($C165="Non-Labour",$C165="Labour-related"),IF(Inputs!$DT165=$F$1,Inputs!CQ165,Inputs!CQ165*'Key assumptions'!$H$118),$F165*N(AK165)*avg_hrs)</f>
        <v>0</v>
      </c>
      <c r="CR165" s="255">
        <f>IF(OR($C165="Non-Labour",$C165="Labour-related"),IF(Inputs!$DT165=$F$1,Inputs!CR165,Inputs!CR165*'Key assumptions'!$H$118),$F165*N(AL165)*avg_hrs)</f>
        <v>0</v>
      </c>
      <c r="CS165" s="255">
        <f>IF(OR($C165="Non-Labour",$C165="Labour-related"),IF(Inputs!$DT165=$F$1,Inputs!CS165,Inputs!CS165*'Key assumptions'!$H$118),$F165*N(AM165)*avg_hrs)</f>
        <v>0</v>
      </c>
      <c r="CT165" s="255">
        <f>IF(OR($C165="Non-Labour",$C165="Labour-related"),IF(Inputs!$DT165=$F$1,Inputs!CT165,Inputs!CT165*'Key assumptions'!$H$118),$F165*N(AN165)*avg_hrs)</f>
        <v>0</v>
      </c>
      <c r="CU165" s="255">
        <f>IF(OR($C165="Non-Labour",$C165="Labour-related"),IF(Inputs!$DT165=$F$1,Inputs!CU165,Inputs!CU165*'Key assumptions'!$H$118),$F165*N(AO165)*avg_hrs)</f>
        <v>0</v>
      </c>
      <c r="CV165" s="255">
        <f>IF(OR($C165="Non-Labour",$C165="Labour-related"),IF(Inputs!$DT165=$F$1,Inputs!CV165,Inputs!CV165*'Key assumptions'!$H$118),$F165*N(AP165)*avg_hrs)</f>
        <v>0</v>
      </c>
      <c r="CW165" s="255">
        <f>IF(OR($C165="Non-Labour",$C165="Labour-related"),IF(Inputs!$DT165=$F$1,Inputs!CW165,Inputs!CW165*'Key assumptions'!$H$118),$F165*N(AQ165)*avg_hrs)</f>
        <v>20242.5</v>
      </c>
      <c r="CX165" s="255">
        <f>IF(OR($C165="Non-Labour",$C165="Labour-related"),IF(Inputs!$DT165=$F$1,Inputs!CX165,Inputs!CX165*'Key assumptions'!$H$118),$F165*N(AR165)*avg_hrs)</f>
        <v>20242.5</v>
      </c>
      <c r="CY165" s="255">
        <f>IF(OR($C165="Non-Labour",$C165="Labour-related"),IF(Inputs!$DT165=$F$1,Inputs!CY165,Inputs!CY165*'Key assumptions'!$H$118),$F165*N(AS165)*avg_hrs)</f>
        <v>20242.5</v>
      </c>
      <c r="CZ165" s="255">
        <f>IF(OR($C165="Non-Labour",$C165="Labour-related"),IF(Inputs!$DT165=$F$1,Inputs!CZ165,Inputs!CZ165*'Key assumptions'!$H$118),$F165*N(AT165)*avg_hrs)</f>
        <v>20242.5</v>
      </c>
      <c r="DA165" s="255">
        <f>IF(OR($C165="Non-Labour",$C165="Labour-related"),IF(Inputs!$DT165=$F$1,Inputs!DA165,Inputs!DA165*'Key assumptions'!$H$118),$F165*N(AU165)*avg_hrs)</f>
        <v>20242.5</v>
      </c>
      <c r="DB165" s="255">
        <f>IF(OR($C165="Non-Labour",$C165="Labour-related"),IF(Inputs!$DT165=$F$1,Inputs!DB165,Inputs!DB165*'Key assumptions'!$H$118),$F165*N(AV165)*avg_hrs)</f>
        <v>20242.5</v>
      </c>
      <c r="DC165" s="255">
        <f>IF(OR($C165="Non-Labour",$C165="Labour-related"),IF(Inputs!$DT165=$F$1,Inputs!DC165,Inputs!DC165*'Key assumptions'!$H$118),$F165*N(AW165)*avg_hrs)</f>
        <v>20242.5</v>
      </c>
      <c r="DD165" s="255">
        <f>IF(OR($C165="Non-Labour",$C165="Labour-related"),IF(Inputs!$DT165=$F$1,Inputs!DD165,Inputs!DD165*'Key assumptions'!$H$118),$F165*N(AX165)*avg_hrs)</f>
        <v>0</v>
      </c>
      <c r="DE165" s="255">
        <f>IF(OR($C165="Non-Labour",$C165="Labour-related"),IF(Inputs!$DT165=$F$1,Inputs!DE165,Inputs!DE165*'Key assumptions'!$H$118),$F165*N(AY165)*avg_hrs)</f>
        <v>0</v>
      </c>
      <c r="DF165" s="255">
        <f>IF(OR($C165="Non-Labour",$C165="Labour-related"),IF(Inputs!$DT165=$F$1,Inputs!DF165,Inputs!DF165*'Key assumptions'!$H$118),$F165*N(AZ165)*avg_hrs)</f>
        <v>0</v>
      </c>
      <c r="DG165" s="255">
        <f>IF(OR($C165="Non-Labour",$C165="Labour-related"),IF(Inputs!$DT165=$F$1,Inputs!DG165,Inputs!DG165*'Key assumptions'!$H$118),$F165*N(BA165)*avg_hrs)</f>
        <v>0</v>
      </c>
      <c r="DH165" s="255">
        <f>IF(OR($C165="Non-Labour",$C165="Labour-related"),IF(Inputs!$DT165=$F$1,Inputs!DH165,Inputs!DH165*'Key assumptions'!$H$118),$F165*N(BB165)*avg_hrs)</f>
        <v>0</v>
      </c>
      <c r="DI165" s="255">
        <f>IF(OR($C165="Non-Labour",$C165="Labour-related"),IF(Inputs!$DT165=$F$1,Inputs!DI165,Inputs!DI165*'Key assumptions'!$H$118),$F165*N(BC165)*avg_hrs)</f>
        <v>0</v>
      </c>
      <c r="DJ165" s="255">
        <f>IF(OR($C165="Non-Labour",$C165="Labour-related"),IF(Inputs!$DT165=$F$1,Inputs!DJ165,Inputs!DJ165*'Key assumptions'!$H$118),$F165*N(BD165)*avg_hrs)</f>
        <v>0</v>
      </c>
      <c r="DK165" s="255">
        <f>IF(OR($C165="Non-Labour",$C165="Labour-related"),IF(Inputs!$DT165=$F$1,Inputs!DK165,Inputs!DK165*'Key assumptions'!$H$118),$F165*N(BE165)*avg_hrs)</f>
        <v>0</v>
      </c>
      <c r="DL165" s="255">
        <f>IF(OR($C165="Non-Labour",$C165="Labour-related"),IF(Inputs!$DT165=$F$1,Inputs!DL165,Inputs!DL165*'Key assumptions'!$H$118),$F165*N(BF165)*avg_hrs)</f>
        <v>0</v>
      </c>
      <c r="DM165" s="255">
        <f>IF(OR($C165="Non-Labour",$C165="Labour-related"),IF(Inputs!$DT165=$F$1,Inputs!DM165,Inputs!DM165*'Key assumptions'!$H$118),$F165*N(BG165)*avg_hrs)</f>
        <v>0</v>
      </c>
      <c r="DN165" s="255">
        <f>IF(OR($C165="Non-Labour",$C165="Labour-related"),IF(Inputs!$DT165=$F$1,Inputs!DN165,Inputs!DN165*'Key assumptions'!$H$118),$F165*N(BH165)*avg_hrs)</f>
        <v>0</v>
      </c>
      <c r="DO165" s="255">
        <f>IF(OR($C165="Non-Labour",$C165="Labour-related"),IF(Inputs!$DT165=$F$1,Inputs!DO165,Inputs!DO165*'Key assumptions'!$H$118),$F165*N(BI165)*avg_hrs)</f>
        <v>0</v>
      </c>
      <c r="DP165" s="255">
        <f>IF(OR($C165="Non-Labour",$C165="Labour-related"),IF(Inputs!$DT165=$F$1,Inputs!DP165,Inputs!DP165*'Key assumptions'!$H$118),$F165*N(BJ165)*avg_hrs)</f>
        <v>0</v>
      </c>
      <c r="DQ165" s="255">
        <f>IF(OR($C165="Non-Labour",$C165="Labour-related"),IF(Inputs!$DT165=$F$1,Inputs!DQ165,Inputs!DQ165*'Key assumptions'!$H$118),$F165*N(BK165)*avg_hrs)</f>
        <v>0</v>
      </c>
      <c r="DR165" s="255">
        <f>IF(OR($C165="Non-Labour",$C165="Labour-related"),IF(Inputs!$DT165=$F$1,Inputs!DR165,Inputs!DR165*'Key assumptions'!$H$118),$F165*N(BL165)*avg_hrs)</f>
        <v>0</v>
      </c>
      <c r="DT165" s="133" t="s">
        <v>213</v>
      </c>
      <c r="DU165" s="304"/>
      <c r="DV165" s="304"/>
      <c r="DW165" s="304"/>
      <c r="DX165" s="304"/>
      <c r="DY165" s="304"/>
      <c r="DZ165" s="304"/>
      <c r="EA165" s="255">
        <v>6940.2857142857138</v>
      </c>
      <c r="EB165" s="255">
        <v>19085.785714285706</v>
      </c>
      <c r="EC165" s="255">
        <v>0</v>
      </c>
      <c r="ED165" s="255">
        <f t="shared" si="19"/>
        <v>141697.5</v>
      </c>
      <c r="EE165" s="255">
        <f t="shared" si="19"/>
        <v>0</v>
      </c>
      <c r="EF165" s="255">
        <f t="shared" si="17"/>
        <v>167723.57142857142</v>
      </c>
    </row>
    <row r="166" spans="1:136" x14ac:dyDescent="0.4">
      <c r="A166" s="133" t="str">
        <f>Inputs!A166</f>
        <v/>
      </c>
      <c r="B166" s="133" t="str">
        <f>Inputs!B166</f>
        <v/>
      </c>
      <c r="C166" s="133" t="str">
        <f>Inputs!C166</f>
        <v/>
      </c>
      <c r="D166" s="133">
        <f>Inputs!D166</f>
        <v>636939</v>
      </c>
      <c r="E166" s="133" t="str">
        <f>Inputs!E166</f>
        <v xml:space="preserve">CWO - Control Design </v>
      </c>
      <c r="F166" s="290">
        <f>IF(Inputs!DT166=$F$1,Inputs!F166,
IF(Inputs!DT166='Key assumptions'!$E$118,Inputs!F166*'Key assumptions'!$H$118,Inputs!F166*'Key assumptions'!$H$119))</f>
        <v>0</v>
      </c>
      <c r="G166" s="290">
        <f>IF(Inputs!DT166=$F$1,Inputs!G166,Inputs!G166*'Key assumptions'!$H$118)</f>
        <v>0</v>
      </c>
      <c r="H166" s="281"/>
      <c r="I166" s="281"/>
      <c r="J166" s="281"/>
      <c r="K166" s="281"/>
      <c r="L166" s="281"/>
      <c r="M166" s="389" t="str">
        <f>Inputs!M166</f>
        <v>[C-i-C]</v>
      </c>
      <c r="N166" s="389" t="str">
        <f>Inputs!N166</f>
        <v>[C-i-C]</v>
      </c>
      <c r="O166" s="389" t="str">
        <f>Inputs!O166</f>
        <v>[C-i-C]</v>
      </c>
      <c r="P166" s="389" t="str">
        <f>Inputs!P166</f>
        <v>[C-i-C]</v>
      </c>
      <c r="Q166" s="389" t="str">
        <f>Inputs!Q166</f>
        <v>[C-i-C]</v>
      </c>
      <c r="R166" s="389" t="str">
        <f>Inputs!R166</f>
        <v>[C-i-C]</v>
      </c>
      <c r="S166" s="389" t="str">
        <f>Inputs!S166</f>
        <v>[C-i-C]</v>
      </c>
      <c r="T166" s="389" t="str">
        <f>Inputs!T166</f>
        <v>[C-i-C]</v>
      </c>
      <c r="U166" s="389" t="str">
        <f>Inputs!U166</f>
        <v>[C-i-C]</v>
      </c>
      <c r="V166" s="389" t="str">
        <f>Inputs!V166</f>
        <v>[C-i-C]</v>
      </c>
      <c r="W166" s="389" t="str">
        <f>Inputs!W166</f>
        <v>[C-i-C]</v>
      </c>
      <c r="X166" s="389" t="str">
        <f>Inputs!X166</f>
        <v>[C-i-C]</v>
      </c>
      <c r="Y166" s="389" t="str">
        <f>Inputs!Y166</f>
        <v>[C-i-C]</v>
      </c>
      <c r="Z166" s="389" t="str">
        <f>Inputs!Z166</f>
        <v>[C-i-C]</v>
      </c>
      <c r="AA166" s="389" t="str">
        <f>Inputs!AA166</f>
        <v>[C-i-C]</v>
      </c>
      <c r="AB166" s="389" t="str">
        <f>Inputs!AB166</f>
        <v>[C-i-C]</v>
      </c>
      <c r="AC166" s="389" t="str">
        <f>Inputs!AC166</f>
        <v>[C-i-C]</v>
      </c>
      <c r="AD166" s="389" t="str">
        <f>Inputs!AD166</f>
        <v>[C-i-C]</v>
      </c>
      <c r="AE166" s="389" t="str">
        <f>Inputs!AE166</f>
        <v>[C-i-C]</v>
      </c>
      <c r="AF166" s="389" t="str">
        <f>Inputs!AF166</f>
        <v>[C-i-C]</v>
      </c>
      <c r="AG166" s="389" t="str">
        <f>Inputs!AG166</f>
        <v>[C-i-C]</v>
      </c>
      <c r="AH166" s="389" t="str">
        <f>Inputs!AH166</f>
        <v>[C-i-C]</v>
      </c>
      <c r="AI166" s="254" t="str">
        <f>Inputs!AI166</f>
        <v/>
      </c>
      <c r="AJ166" s="254" t="str">
        <f>Inputs!AJ166</f>
        <v/>
      </c>
      <c r="AK166" s="254" t="str">
        <f>Inputs!AK166</f>
        <v/>
      </c>
      <c r="AL166" s="254" t="str">
        <f>Inputs!AL166</f>
        <v/>
      </c>
      <c r="AM166" s="254" t="str">
        <f>Inputs!AM166</f>
        <v/>
      </c>
      <c r="AN166" s="254" t="str">
        <f>Inputs!AN166</f>
        <v/>
      </c>
      <c r="AO166" s="254" t="str">
        <f>Inputs!AO166</f>
        <v/>
      </c>
      <c r="AP166" s="254" t="str">
        <f>Inputs!AP166</f>
        <v/>
      </c>
      <c r="AQ166" s="254" t="str">
        <f>Inputs!AQ166</f>
        <v/>
      </c>
      <c r="AR166" s="254" t="str">
        <f>Inputs!AR166</f>
        <v/>
      </c>
      <c r="AS166" s="254" t="str">
        <f>Inputs!AS166</f>
        <v/>
      </c>
      <c r="AT166" s="254" t="str">
        <f>Inputs!AT166</f>
        <v/>
      </c>
      <c r="AU166" s="254" t="str">
        <f>Inputs!AU166</f>
        <v/>
      </c>
      <c r="AV166" s="254" t="str">
        <f>Inputs!AV166</f>
        <v/>
      </c>
      <c r="AW166" s="254" t="str">
        <f>Inputs!AW166</f>
        <v/>
      </c>
      <c r="AX166" s="254" t="str">
        <f>Inputs!AX166</f>
        <v/>
      </c>
      <c r="AY166" s="254" t="str">
        <f>Inputs!AY166</f>
        <v/>
      </c>
      <c r="AZ166" s="254" t="str">
        <f>Inputs!AZ166</f>
        <v/>
      </c>
      <c r="BA166" s="254" t="str">
        <f>Inputs!BA166</f>
        <v/>
      </c>
      <c r="BB166" s="254" t="str">
        <f>Inputs!BB166</f>
        <v/>
      </c>
      <c r="BC166" s="254" t="str">
        <f>Inputs!BC166</f>
        <v/>
      </c>
      <c r="BD166" s="254" t="str">
        <f>Inputs!BD166</f>
        <v/>
      </c>
      <c r="BE166" s="254" t="str">
        <f>Inputs!BE166</f>
        <v/>
      </c>
      <c r="BF166" s="254" t="str">
        <f>Inputs!BF166</f>
        <v/>
      </c>
      <c r="BG166" s="254" t="str">
        <f>Inputs!BG166</f>
        <v/>
      </c>
      <c r="BH166" s="254" t="str">
        <f>Inputs!BH166</f>
        <v/>
      </c>
      <c r="BI166" s="254" t="str">
        <f>Inputs!BI166</f>
        <v/>
      </c>
      <c r="BJ166" s="254" t="str">
        <f>Inputs!BJ166</f>
        <v/>
      </c>
      <c r="BK166" s="254" t="str">
        <f>Inputs!BK166</f>
        <v/>
      </c>
      <c r="BL166" s="254" t="str">
        <f>Inputs!BL166</f>
        <v/>
      </c>
      <c r="BN166" s="255">
        <f>IF(OR($C166="Non-Labour",$C166="Labour-related"),IF(Inputs!$DT166=$F$1,Inputs!BN166,Inputs!BN166*'Key assumptions'!$H$118),$F166*N(H166)*avg_hrs)</f>
        <v>0</v>
      </c>
      <c r="BO166" s="255">
        <f>IF(OR($C166="Non-Labour",$C166="Labour-related"),IF(Inputs!$DT166=$F$1,Inputs!BO166,Inputs!BO166*'Key assumptions'!$H$118),$F166*N(I166)*avg_hrs)</f>
        <v>0</v>
      </c>
      <c r="BP166" s="255">
        <f>IF(OR($C166="Non-Labour",$C166="Labour-related"),IF(Inputs!$DT166=$F$1,Inputs!BP166,Inputs!BP166*'Key assumptions'!$H$118),$F166*N(J166)*avg_hrs)</f>
        <v>0</v>
      </c>
      <c r="BQ166" s="255">
        <f>IF(OR($C166="Non-Labour",$C166="Labour-related"),IF(Inputs!$DT166=$F$1,Inputs!BQ166,Inputs!BQ166*'Key assumptions'!$H$118),$F166*N(K166)*avg_hrs)</f>
        <v>0</v>
      </c>
      <c r="BR166" s="255">
        <f>IF(OR($C166="Non-Labour",$C166="Labour-related"),IF(Inputs!$DT166=$F$1,Inputs!BR166,Inputs!BR166*'Key assumptions'!$H$118),$F166*N(L166)*avg_hrs)</f>
        <v>0</v>
      </c>
      <c r="BS166" s="390" t="s">
        <v>411</v>
      </c>
      <c r="BT166" s="390" t="s">
        <v>411</v>
      </c>
      <c r="BU166" s="390" t="s">
        <v>411</v>
      </c>
      <c r="BV166" s="390" t="s">
        <v>411</v>
      </c>
      <c r="BW166" s="390" t="s">
        <v>411</v>
      </c>
      <c r="BX166" s="390" t="s">
        <v>411</v>
      </c>
      <c r="BY166" s="390" t="s">
        <v>411</v>
      </c>
      <c r="BZ166" s="390" t="s">
        <v>411</v>
      </c>
      <c r="CA166" s="390" t="s">
        <v>411</v>
      </c>
      <c r="CB166" s="390" t="s">
        <v>411</v>
      </c>
      <c r="CC166" s="390" t="s">
        <v>411</v>
      </c>
      <c r="CD166" s="390" t="s">
        <v>411</v>
      </c>
      <c r="CE166" s="390" t="s">
        <v>411</v>
      </c>
      <c r="CF166" s="390" t="s">
        <v>411</v>
      </c>
      <c r="CG166" s="390" t="s">
        <v>411</v>
      </c>
      <c r="CH166" s="390" t="s">
        <v>411</v>
      </c>
      <c r="CI166" s="390" t="s">
        <v>411</v>
      </c>
      <c r="CJ166" s="390" t="s">
        <v>411</v>
      </c>
      <c r="CK166" s="390" t="s">
        <v>411</v>
      </c>
      <c r="CL166" s="390" t="s">
        <v>411</v>
      </c>
      <c r="CM166" s="390" t="s">
        <v>411</v>
      </c>
      <c r="CN166" s="390" t="s">
        <v>411</v>
      </c>
      <c r="CO166" s="255">
        <f>IF(OR($C166="Non-Labour",$C166="Labour-related"),IF(Inputs!$DT166=$F$1,Inputs!CO166,Inputs!CO166*'Key assumptions'!$H$118),$F166*N(AI166)*avg_hrs)</f>
        <v>0</v>
      </c>
      <c r="CP166" s="255">
        <f>IF(OR($C166="Non-Labour",$C166="Labour-related"),IF(Inputs!$DT166=$F$1,Inputs!CP166,Inputs!CP166*'Key assumptions'!$H$118),$F166*N(AJ166)*avg_hrs)</f>
        <v>0</v>
      </c>
      <c r="CQ166" s="255">
        <f>IF(OR($C166="Non-Labour",$C166="Labour-related"),IF(Inputs!$DT166=$F$1,Inputs!CQ166,Inputs!CQ166*'Key assumptions'!$H$118),$F166*N(AK166)*avg_hrs)</f>
        <v>0</v>
      </c>
      <c r="CR166" s="255">
        <f>IF(OR($C166="Non-Labour",$C166="Labour-related"),IF(Inputs!$DT166=$F$1,Inputs!CR166,Inputs!CR166*'Key assumptions'!$H$118),$F166*N(AL166)*avg_hrs)</f>
        <v>0</v>
      </c>
      <c r="CS166" s="255">
        <f>IF(OR($C166="Non-Labour",$C166="Labour-related"),IF(Inputs!$DT166=$F$1,Inputs!CS166,Inputs!CS166*'Key assumptions'!$H$118),$F166*N(AM166)*avg_hrs)</f>
        <v>0</v>
      </c>
      <c r="CT166" s="255">
        <f>IF(OR($C166="Non-Labour",$C166="Labour-related"),IF(Inputs!$DT166=$F$1,Inputs!CT166,Inputs!CT166*'Key assumptions'!$H$118),$F166*N(AN166)*avg_hrs)</f>
        <v>0</v>
      </c>
      <c r="CU166" s="255">
        <f>IF(OR($C166="Non-Labour",$C166="Labour-related"),IF(Inputs!$DT166=$F$1,Inputs!CU166,Inputs!CU166*'Key assumptions'!$H$118),$F166*N(AO166)*avg_hrs)</f>
        <v>0</v>
      </c>
      <c r="CV166" s="255">
        <f>IF(OR($C166="Non-Labour",$C166="Labour-related"),IF(Inputs!$DT166=$F$1,Inputs!CV166,Inputs!CV166*'Key assumptions'!$H$118),$F166*N(AP166)*avg_hrs)</f>
        <v>0</v>
      </c>
      <c r="CW166" s="255">
        <f>IF(OR($C166="Non-Labour",$C166="Labour-related"),IF(Inputs!$DT166=$F$1,Inputs!CW166,Inputs!CW166*'Key assumptions'!$H$118),$F166*N(AQ166)*avg_hrs)</f>
        <v>0</v>
      </c>
      <c r="CX166" s="255">
        <f>IF(OR($C166="Non-Labour",$C166="Labour-related"),IF(Inputs!$DT166=$F$1,Inputs!CX166,Inputs!CX166*'Key assumptions'!$H$118),$F166*N(AR166)*avg_hrs)</f>
        <v>0</v>
      </c>
      <c r="CY166" s="255">
        <f>IF(OR($C166="Non-Labour",$C166="Labour-related"),IF(Inputs!$DT166=$F$1,Inputs!CY166,Inputs!CY166*'Key assumptions'!$H$118),$F166*N(AS166)*avg_hrs)</f>
        <v>0</v>
      </c>
      <c r="CZ166" s="255">
        <f>IF(OR($C166="Non-Labour",$C166="Labour-related"),IF(Inputs!$DT166=$F$1,Inputs!CZ166,Inputs!CZ166*'Key assumptions'!$H$118),$F166*N(AT166)*avg_hrs)</f>
        <v>0</v>
      </c>
      <c r="DA166" s="255">
        <f>IF(OR($C166="Non-Labour",$C166="Labour-related"),IF(Inputs!$DT166=$F$1,Inputs!DA166,Inputs!DA166*'Key assumptions'!$H$118),$F166*N(AU166)*avg_hrs)</f>
        <v>0</v>
      </c>
      <c r="DB166" s="255">
        <f>IF(OR($C166="Non-Labour",$C166="Labour-related"),IF(Inputs!$DT166=$F$1,Inputs!DB166,Inputs!DB166*'Key assumptions'!$H$118),$F166*N(AV166)*avg_hrs)</f>
        <v>0</v>
      </c>
      <c r="DC166" s="255">
        <f>IF(OR($C166="Non-Labour",$C166="Labour-related"),IF(Inputs!$DT166=$F$1,Inputs!DC166,Inputs!DC166*'Key assumptions'!$H$118),$F166*N(AW166)*avg_hrs)</f>
        <v>0</v>
      </c>
      <c r="DD166" s="255">
        <f>IF(OR($C166="Non-Labour",$C166="Labour-related"),IF(Inputs!$DT166=$F$1,Inputs!DD166,Inputs!DD166*'Key assumptions'!$H$118),$F166*N(AX166)*avg_hrs)</f>
        <v>0</v>
      </c>
      <c r="DE166" s="255">
        <f>IF(OR($C166="Non-Labour",$C166="Labour-related"),IF(Inputs!$DT166=$F$1,Inputs!DE166,Inputs!DE166*'Key assumptions'!$H$118),$F166*N(AY166)*avg_hrs)</f>
        <v>0</v>
      </c>
      <c r="DF166" s="255">
        <f>IF(OR($C166="Non-Labour",$C166="Labour-related"),IF(Inputs!$DT166=$F$1,Inputs!DF166,Inputs!DF166*'Key assumptions'!$H$118),$F166*N(AZ166)*avg_hrs)</f>
        <v>0</v>
      </c>
      <c r="DG166" s="255">
        <f>IF(OR($C166="Non-Labour",$C166="Labour-related"),IF(Inputs!$DT166=$F$1,Inputs!DG166,Inputs!DG166*'Key assumptions'!$H$118),$F166*N(BA166)*avg_hrs)</f>
        <v>0</v>
      </c>
      <c r="DH166" s="255">
        <f>IF(OR($C166="Non-Labour",$C166="Labour-related"),IF(Inputs!$DT166=$F$1,Inputs!DH166,Inputs!DH166*'Key assumptions'!$H$118),$F166*N(BB166)*avg_hrs)</f>
        <v>0</v>
      </c>
      <c r="DI166" s="255">
        <f>IF(OR($C166="Non-Labour",$C166="Labour-related"),IF(Inputs!$DT166=$F$1,Inputs!DI166,Inputs!DI166*'Key assumptions'!$H$118),$F166*N(BC166)*avg_hrs)</f>
        <v>0</v>
      </c>
      <c r="DJ166" s="255">
        <f>IF(OR($C166="Non-Labour",$C166="Labour-related"),IF(Inputs!$DT166=$F$1,Inputs!DJ166,Inputs!DJ166*'Key assumptions'!$H$118),$F166*N(BD166)*avg_hrs)</f>
        <v>0</v>
      </c>
      <c r="DK166" s="255">
        <f>IF(OR($C166="Non-Labour",$C166="Labour-related"),IF(Inputs!$DT166=$F$1,Inputs!DK166,Inputs!DK166*'Key assumptions'!$H$118),$F166*N(BE166)*avg_hrs)</f>
        <v>0</v>
      </c>
      <c r="DL166" s="255">
        <f>IF(OR($C166="Non-Labour",$C166="Labour-related"),IF(Inputs!$DT166=$F$1,Inputs!DL166,Inputs!DL166*'Key assumptions'!$H$118),$F166*N(BF166)*avg_hrs)</f>
        <v>0</v>
      </c>
      <c r="DM166" s="255">
        <f>IF(OR($C166="Non-Labour",$C166="Labour-related"),IF(Inputs!$DT166=$F$1,Inputs!DM166,Inputs!DM166*'Key assumptions'!$H$118),$F166*N(BG166)*avg_hrs)</f>
        <v>0</v>
      </c>
      <c r="DN166" s="255">
        <f>IF(OR($C166="Non-Labour",$C166="Labour-related"),IF(Inputs!$DT166=$F$1,Inputs!DN166,Inputs!DN166*'Key assumptions'!$H$118),$F166*N(BH166)*avg_hrs)</f>
        <v>0</v>
      </c>
      <c r="DO166" s="255">
        <f>IF(OR($C166="Non-Labour",$C166="Labour-related"),IF(Inputs!$DT166=$F$1,Inputs!DO166,Inputs!DO166*'Key assumptions'!$H$118),$F166*N(BI166)*avg_hrs)</f>
        <v>0</v>
      </c>
      <c r="DP166" s="255">
        <f>IF(OR($C166="Non-Labour",$C166="Labour-related"),IF(Inputs!$DT166=$F$1,Inputs!DP166,Inputs!DP166*'Key assumptions'!$H$118),$F166*N(BJ166)*avg_hrs)</f>
        <v>0</v>
      </c>
      <c r="DQ166" s="255">
        <f>IF(OR($C166="Non-Labour",$C166="Labour-related"),IF(Inputs!$DT166=$F$1,Inputs!DQ166,Inputs!DQ166*'Key assumptions'!$H$118),$F166*N(BK166)*avg_hrs)</f>
        <v>0</v>
      </c>
      <c r="DR166" s="255">
        <f>IF(OR($C166="Non-Labour",$C166="Labour-related"),IF(Inputs!$DT166=$F$1,Inputs!DR166,Inputs!DR166*'Key assumptions'!$H$118),$F166*N(BL166)*avg_hrs)</f>
        <v>0</v>
      </c>
      <c r="DT166" s="133" t="s">
        <v>213</v>
      </c>
      <c r="DU166" s="304"/>
      <c r="DV166" s="304"/>
      <c r="DW166" s="304"/>
      <c r="DX166" s="304"/>
      <c r="DY166" s="304"/>
      <c r="DZ166" s="304"/>
      <c r="EA166" s="255">
        <v>0</v>
      </c>
      <c r="EB166" s="255">
        <v>0</v>
      </c>
      <c r="EC166" s="255">
        <v>0</v>
      </c>
      <c r="ED166" s="255">
        <f t="shared" si="19"/>
        <v>0</v>
      </c>
      <c r="EE166" s="255">
        <f t="shared" si="19"/>
        <v>0</v>
      </c>
      <c r="EF166" s="255">
        <f t="shared" si="17"/>
        <v>0</v>
      </c>
    </row>
    <row r="167" spans="1:136" x14ac:dyDescent="0.4">
      <c r="A167" s="133" t="str">
        <f>Inputs!A167</f>
        <v>Project Development</v>
      </c>
      <c r="B167" s="133" t="str">
        <f>Inputs!B167</f>
        <v>N/A</v>
      </c>
      <c r="C167" s="133" t="str">
        <f>Inputs!C167</f>
        <v>Internal Labour</v>
      </c>
      <c r="D167" s="133">
        <f>Inputs!D167</f>
        <v>636939</v>
      </c>
      <c r="E167" s="133" t="str">
        <f>Inputs!E167</f>
        <v>Design - Control</v>
      </c>
      <c r="F167" s="290">
        <f>IF(Inputs!DT167=$F$1,Inputs!F167,
IF(Inputs!DT167='Key assumptions'!$E$118,Inputs!F167*'Key assumptions'!$H$118,Inputs!F167*'Key assumptions'!$H$119))</f>
        <v>211.36</v>
      </c>
      <c r="G167" s="290">
        <f>IF(Inputs!DT167=$F$1,Inputs!G167,Inputs!G167*'Key assumptions'!$H$118)</f>
        <v>92.578984837278099</v>
      </c>
      <c r="H167" s="281"/>
      <c r="I167" s="281"/>
      <c r="J167" s="281"/>
      <c r="K167" s="281"/>
      <c r="L167" s="281"/>
      <c r="M167" s="389" t="str">
        <f>Inputs!M167</f>
        <v>[C-i-C]</v>
      </c>
      <c r="N167" s="389" t="str">
        <f>Inputs!N167</f>
        <v>[C-i-C]</v>
      </c>
      <c r="O167" s="389" t="str">
        <f>Inputs!O167</f>
        <v>[C-i-C]</v>
      </c>
      <c r="P167" s="389" t="str">
        <f>Inputs!P167</f>
        <v>[C-i-C]</v>
      </c>
      <c r="Q167" s="389" t="str">
        <f>Inputs!Q167</f>
        <v>[C-i-C]</v>
      </c>
      <c r="R167" s="389" t="str">
        <f>Inputs!R167</f>
        <v>[C-i-C]</v>
      </c>
      <c r="S167" s="389" t="str">
        <f>Inputs!S167</f>
        <v>[C-i-C]</v>
      </c>
      <c r="T167" s="389" t="str">
        <f>Inputs!T167</f>
        <v>[C-i-C]</v>
      </c>
      <c r="U167" s="389" t="str">
        <f>Inputs!U167</f>
        <v>[C-i-C]</v>
      </c>
      <c r="V167" s="389" t="str">
        <f>Inputs!V167</f>
        <v>[C-i-C]</v>
      </c>
      <c r="W167" s="389" t="str">
        <f>Inputs!W167</f>
        <v>[C-i-C]</v>
      </c>
      <c r="X167" s="389" t="str">
        <f>Inputs!X167</f>
        <v>[C-i-C]</v>
      </c>
      <c r="Y167" s="389" t="str">
        <f>Inputs!Y167</f>
        <v>[C-i-C]</v>
      </c>
      <c r="Z167" s="389" t="str">
        <f>Inputs!Z167</f>
        <v>[C-i-C]</v>
      </c>
      <c r="AA167" s="389" t="str">
        <f>Inputs!AA167</f>
        <v>[C-i-C]</v>
      </c>
      <c r="AB167" s="389" t="str">
        <f>Inputs!AB167</f>
        <v>[C-i-C]</v>
      </c>
      <c r="AC167" s="389" t="str">
        <f>Inputs!AC167</f>
        <v>[C-i-C]</v>
      </c>
      <c r="AD167" s="389" t="str">
        <f>Inputs!AD167</f>
        <v>[C-i-C]</v>
      </c>
      <c r="AE167" s="389" t="str">
        <f>Inputs!AE167</f>
        <v>[C-i-C]</v>
      </c>
      <c r="AF167" s="389" t="str">
        <f>Inputs!AF167</f>
        <v>[C-i-C]</v>
      </c>
      <c r="AG167" s="389" t="str">
        <f>Inputs!AG167</f>
        <v>[C-i-C]</v>
      </c>
      <c r="AH167" s="389" t="str">
        <f>Inputs!AH167</f>
        <v>[C-i-C]</v>
      </c>
      <c r="AI167" s="254">
        <f>Inputs!AI167</f>
        <v>0</v>
      </c>
      <c r="AJ167" s="254">
        <f>Inputs!AJ167</f>
        <v>0</v>
      </c>
      <c r="AK167" s="254">
        <f>Inputs!AK167</f>
        <v>0</v>
      </c>
      <c r="AL167" s="254">
        <f>Inputs!AL167</f>
        <v>0</v>
      </c>
      <c r="AM167" s="254">
        <f>Inputs!AM167</f>
        <v>0</v>
      </c>
      <c r="AN167" s="254">
        <f>Inputs!AN167</f>
        <v>0</v>
      </c>
      <c r="AO167" s="254">
        <f>Inputs!AO167</f>
        <v>0.99285714285714288</v>
      </c>
      <c r="AP167" s="254">
        <f>Inputs!AP167</f>
        <v>0.95714285714285718</v>
      </c>
      <c r="AQ167" s="254">
        <f>Inputs!AQ167</f>
        <v>0.6428571428571429</v>
      </c>
      <c r="AR167" s="254">
        <f>Inputs!AR167</f>
        <v>0</v>
      </c>
      <c r="AS167" s="254">
        <f>Inputs!AS167</f>
        <v>0</v>
      </c>
      <c r="AT167" s="254">
        <f>Inputs!AT167</f>
        <v>0</v>
      </c>
      <c r="AU167" s="254">
        <f>Inputs!AU167</f>
        <v>0</v>
      </c>
      <c r="AV167" s="254">
        <f>Inputs!AV167</f>
        <v>0</v>
      </c>
      <c r="AW167" s="254">
        <f>Inputs!AW167</f>
        <v>0</v>
      </c>
      <c r="AX167" s="254">
        <f>Inputs!AX167</f>
        <v>0</v>
      </c>
      <c r="AY167" s="254">
        <f>Inputs!AY167</f>
        <v>0</v>
      </c>
      <c r="AZ167" s="254">
        <f>Inputs!AZ167</f>
        <v>0</v>
      </c>
      <c r="BA167" s="254">
        <f>Inputs!BA167</f>
        <v>0</v>
      </c>
      <c r="BB167" s="254">
        <f>Inputs!BB167</f>
        <v>0</v>
      </c>
      <c r="BC167" s="254">
        <f>Inputs!BC167</f>
        <v>0</v>
      </c>
      <c r="BD167" s="254">
        <f>Inputs!BD167</f>
        <v>0</v>
      </c>
      <c r="BE167" s="254">
        <f>Inputs!BE167</f>
        <v>0</v>
      </c>
      <c r="BF167" s="254">
        <f>Inputs!BF167</f>
        <v>0</v>
      </c>
      <c r="BG167" s="254">
        <f>Inputs!BG167</f>
        <v>0</v>
      </c>
      <c r="BH167" s="254">
        <f>Inputs!BH167</f>
        <v>0</v>
      </c>
      <c r="BI167" s="254">
        <f>Inputs!BI167</f>
        <v>0</v>
      </c>
      <c r="BJ167" s="254">
        <f>Inputs!BJ167</f>
        <v>0</v>
      </c>
      <c r="BK167" s="254">
        <f>Inputs!BK167</f>
        <v>0</v>
      </c>
      <c r="BL167" s="254">
        <f>Inputs!BL167</f>
        <v>0</v>
      </c>
      <c r="BN167" s="255">
        <f>IF(OR($C167="Non-Labour",$C167="Labour-related"),IF(Inputs!$DT167=$F$1,Inputs!BN167,Inputs!BN167*'Key assumptions'!$H$118),$F167*N(H167)*avg_hrs)</f>
        <v>0</v>
      </c>
      <c r="BO167" s="255">
        <f>IF(OR($C167="Non-Labour",$C167="Labour-related"),IF(Inputs!$DT167=$F$1,Inputs!BO167,Inputs!BO167*'Key assumptions'!$H$118),$F167*N(I167)*avg_hrs)</f>
        <v>0</v>
      </c>
      <c r="BP167" s="255">
        <f>IF(OR($C167="Non-Labour",$C167="Labour-related"),IF(Inputs!$DT167=$F$1,Inputs!BP167,Inputs!BP167*'Key assumptions'!$H$118),$F167*N(J167)*avg_hrs)</f>
        <v>0</v>
      </c>
      <c r="BQ167" s="255">
        <f>IF(OR($C167="Non-Labour",$C167="Labour-related"),IF(Inputs!$DT167=$F$1,Inputs!BQ167,Inputs!BQ167*'Key assumptions'!$H$118),$F167*N(K167)*avg_hrs)</f>
        <v>0</v>
      </c>
      <c r="BR167" s="255">
        <f>IF(OR($C167="Non-Labour",$C167="Labour-related"),IF(Inputs!$DT167=$F$1,Inputs!BR167,Inputs!BR167*'Key assumptions'!$H$118),$F167*N(L167)*avg_hrs)</f>
        <v>0</v>
      </c>
      <c r="BS167" s="390" t="s">
        <v>411</v>
      </c>
      <c r="BT167" s="390" t="s">
        <v>411</v>
      </c>
      <c r="BU167" s="390" t="s">
        <v>411</v>
      </c>
      <c r="BV167" s="390" t="s">
        <v>411</v>
      </c>
      <c r="BW167" s="390" t="s">
        <v>411</v>
      </c>
      <c r="BX167" s="390" t="s">
        <v>411</v>
      </c>
      <c r="BY167" s="390" t="s">
        <v>411</v>
      </c>
      <c r="BZ167" s="390" t="s">
        <v>411</v>
      </c>
      <c r="CA167" s="390" t="s">
        <v>411</v>
      </c>
      <c r="CB167" s="390" t="s">
        <v>411</v>
      </c>
      <c r="CC167" s="390" t="s">
        <v>411</v>
      </c>
      <c r="CD167" s="390" t="s">
        <v>411</v>
      </c>
      <c r="CE167" s="390" t="s">
        <v>411</v>
      </c>
      <c r="CF167" s="390" t="s">
        <v>411</v>
      </c>
      <c r="CG167" s="390" t="s">
        <v>411</v>
      </c>
      <c r="CH167" s="390" t="s">
        <v>411</v>
      </c>
      <c r="CI167" s="390" t="s">
        <v>411</v>
      </c>
      <c r="CJ167" s="390" t="s">
        <v>411</v>
      </c>
      <c r="CK167" s="390" t="s">
        <v>411</v>
      </c>
      <c r="CL167" s="390" t="s">
        <v>411</v>
      </c>
      <c r="CM167" s="390" t="s">
        <v>411</v>
      </c>
      <c r="CN167" s="390" t="s">
        <v>411</v>
      </c>
      <c r="CO167" s="255">
        <f>IF(OR($C167="Non-Labour",$C167="Labour-related"),IF(Inputs!$DT167=$F$1,Inputs!CO167,Inputs!CO167*'Key assumptions'!$H$118),$F167*N(AI167)*avg_hrs)</f>
        <v>0</v>
      </c>
      <c r="CP167" s="255">
        <f>IF(OR($C167="Non-Labour",$C167="Labour-related"),IF(Inputs!$DT167=$F$1,Inputs!CP167,Inputs!CP167*'Key assumptions'!$H$118),$F167*N(AJ167)*avg_hrs)</f>
        <v>0</v>
      </c>
      <c r="CQ167" s="255">
        <f>IF(OR($C167="Non-Labour",$C167="Labour-related"),IF(Inputs!$DT167=$F$1,Inputs!CQ167,Inputs!CQ167*'Key assumptions'!$H$118),$F167*N(AK167)*avg_hrs)</f>
        <v>0</v>
      </c>
      <c r="CR167" s="255">
        <f>IF(OR($C167="Non-Labour",$C167="Labour-related"),IF(Inputs!$DT167=$F$1,Inputs!CR167,Inputs!CR167*'Key assumptions'!$H$118),$F167*N(AL167)*avg_hrs)</f>
        <v>0</v>
      </c>
      <c r="CS167" s="255">
        <f>IF(OR($C167="Non-Labour",$C167="Labour-related"),IF(Inputs!$DT167=$F$1,Inputs!CS167,Inputs!CS167*'Key assumptions'!$H$118),$F167*N(AM167)*avg_hrs)</f>
        <v>0</v>
      </c>
      <c r="CT167" s="255">
        <f>IF(OR($C167="Non-Labour",$C167="Labour-related"),IF(Inputs!$DT167=$F$1,Inputs!CT167,Inputs!CT167*'Key assumptions'!$H$118),$F167*N(AN167)*avg_hrs)</f>
        <v>0</v>
      </c>
      <c r="CU167" s="255">
        <f>IF(OR($C167="Non-Labour",$C167="Labour-related"),IF(Inputs!$DT167=$F$1,Inputs!CU167,Inputs!CU167*'Key assumptions'!$H$118),$F167*N(AO167)*avg_hrs)</f>
        <v>31477.542857142864</v>
      </c>
      <c r="CV167" s="255">
        <f>IF(OR($C167="Non-Labour",$C167="Labour-related"),IF(Inputs!$DT167=$F$1,Inputs!CV167,Inputs!CV167*'Key assumptions'!$H$118),$F167*N(AP167)*avg_hrs)</f>
        <v>30345.257142857146</v>
      </c>
      <c r="CW167" s="255">
        <f>IF(OR($C167="Non-Labour",$C167="Labour-related"),IF(Inputs!$DT167=$F$1,Inputs!CW167,Inputs!CW167*'Key assumptions'!$H$118),$F167*N(AQ167)*avg_hrs)</f>
        <v>20381.142857142859</v>
      </c>
      <c r="CX167" s="255">
        <f>IF(OR($C167="Non-Labour",$C167="Labour-related"),IF(Inputs!$DT167=$F$1,Inputs!CX167,Inputs!CX167*'Key assumptions'!$H$118),$F167*N(AR167)*avg_hrs)</f>
        <v>0</v>
      </c>
      <c r="CY167" s="255">
        <f>IF(OR($C167="Non-Labour",$C167="Labour-related"),IF(Inputs!$DT167=$F$1,Inputs!CY167,Inputs!CY167*'Key assumptions'!$H$118),$F167*N(AS167)*avg_hrs)</f>
        <v>0</v>
      </c>
      <c r="CZ167" s="255">
        <f>IF(OR($C167="Non-Labour",$C167="Labour-related"),IF(Inputs!$DT167=$F$1,Inputs!CZ167,Inputs!CZ167*'Key assumptions'!$H$118),$F167*N(AT167)*avg_hrs)</f>
        <v>0</v>
      </c>
      <c r="DA167" s="255">
        <f>IF(OR($C167="Non-Labour",$C167="Labour-related"),IF(Inputs!$DT167=$F$1,Inputs!DA167,Inputs!DA167*'Key assumptions'!$H$118),$F167*N(AU167)*avg_hrs)</f>
        <v>0</v>
      </c>
      <c r="DB167" s="255">
        <f>IF(OR($C167="Non-Labour",$C167="Labour-related"),IF(Inputs!$DT167=$F$1,Inputs!DB167,Inputs!DB167*'Key assumptions'!$H$118),$F167*N(AV167)*avg_hrs)</f>
        <v>0</v>
      </c>
      <c r="DC167" s="255">
        <f>IF(OR($C167="Non-Labour",$C167="Labour-related"),IF(Inputs!$DT167=$F$1,Inputs!DC167,Inputs!DC167*'Key assumptions'!$H$118),$F167*N(AW167)*avg_hrs)</f>
        <v>0</v>
      </c>
      <c r="DD167" s="255">
        <f>IF(OR($C167="Non-Labour",$C167="Labour-related"),IF(Inputs!$DT167=$F$1,Inputs!DD167,Inputs!DD167*'Key assumptions'!$H$118),$F167*N(AX167)*avg_hrs)</f>
        <v>0</v>
      </c>
      <c r="DE167" s="255">
        <f>IF(OR($C167="Non-Labour",$C167="Labour-related"),IF(Inputs!$DT167=$F$1,Inputs!DE167,Inputs!DE167*'Key assumptions'!$H$118),$F167*N(AY167)*avg_hrs)</f>
        <v>0</v>
      </c>
      <c r="DF167" s="255">
        <f>IF(OR($C167="Non-Labour",$C167="Labour-related"),IF(Inputs!$DT167=$F$1,Inputs!DF167,Inputs!DF167*'Key assumptions'!$H$118),$F167*N(AZ167)*avg_hrs)</f>
        <v>0</v>
      </c>
      <c r="DG167" s="255">
        <f>IF(OR($C167="Non-Labour",$C167="Labour-related"),IF(Inputs!$DT167=$F$1,Inputs!DG167,Inputs!DG167*'Key assumptions'!$H$118),$F167*N(BA167)*avg_hrs)</f>
        <v>0</v>
      </c>
      <c r="DH167" s="255">
        <f>IF(OR($C167="Non-Labour",$C167="Labour-related"),IF(Inputs!$DT167=$F$1,Inputs!DH167,Inputs!DH167*'Key assumptions'!$H$118),$F167*N(BB167)*avg_hrs)</f>
        <v>0</v>
      </c>
      <c r="DI167" s="255">
        <f>IF(OR($C167="Non-Labour",$C167="Labour-related"),IF(Inputs!$DT167=$F$1,Inputs!DI167,Inputs!DI167*'Key assumptions'!$H$118),$F167*N(BC167)*avg_hrs)</f>
        <v>0</v>
      </c>
      <c r="DJ167" s="255">
        <f>IF(OR($C167="Non-Labour",$C167="Labour-related"),IF(Inputs!$DT167=$F$1,Inputs!DJ167,Inputs!DJ167*'Key assumptions'!$H$118),$F167*N(BD167)*avg_hrs)</f>
        <v>0</v>
      </c>
      <c r="DK167" s="255">
        <f>IF(OR($C167="Non-Labour",$C167="Labour-related"),IF(Inputs!$DT167=$F$1,Inputs!DK167,Inputs!DK167*'Key assumptions'!$H$118),$F167*N(BE167)*avg_hrs)</f>
        <v>0</v>
      </c>
      <c r="DL167" s="255">
        <f>IF(OR($C167="Non-Labour",$C167="Labour-related"),IF(Inputs!$DT167=$F$1,Inputs!DL167,Inputs!DL167*'Key assumptions'!$H$118),$F167*N(BF167)*avg_hrs)</f>
        <v>0</v>
      </c>
      <c r="DM167" s="255">
        <f>IF(OR($C167="Non-Labour",$C167="Labour-related"),IF(Inputs!$DT167=$F$1,Inputs!DM167,Inputs!DM167*'Key assumptions'!$H$118),$F167*N(BG167)*avg_hrs)</f>
        <v>0</v>
      </c>
      <c r="DN167" s="255">
        <f>IF(OR($C167="Non-Labour",$C167="Labour-related"),IF(Inputs!$DT167=$F$1,Inputs!DN167,Inputs!DN167*'Key assumptions'!$H$118),$F167*N(BH167)*avg_hrs)</f>
        <v>0</v>
      </c>
      <c r="DO167" s="255">
        <f>IF(OR($C167="Non-Labour",$C167="Labour-related"),IF(Inputs!$DT167=$F$1,Inputs!DO167,Inputs!DO167*'Key assumptions'!$H$118),$F167*N(BI167)*avg_hrs)</f>
        <v>0</v>
      </c>
      <c r="DP167" s="255">
        <f>IF(OR($C167="Non-Labour",$C167="Labour-related"),IF(Inputs!$DT167=$F$1,Inputs!DP167,Inputs!DP167*'Key assumptions'!$H$118),$F167*N(BJ167)*avg_hrs)</f>
        <v>0</v>
      </c>
      <c r="DQ167" s="255">
        <f>IF(OR($C167="Non-Labour",$C167="Labour-related"),IF(Inputs!$DT167=$F$1,Inputs!DQ167,Inputs!DQ167*'Key assumptions'!$H$118),$F167*N(BK167)*avg_hrs)</f>
        <v>0</v>
      </c>
      <c r="DR167" s="255">
        <f>IF(OR($C167="Non-Labour",$C167="Labour-related"),IF(Inputs!$DT167=$F$1,Inputs!DR167,Inputs!DR167*'Key assumptions'!$H$118),$F167*N(BL167)*avg_hrs)</f>
        <v>0</v>
      </c>
      <c r="DT167" s="133" t="s">
        <v>213</v>
      </c>
      <c r="DU167" s="304"/>
      <c r="DV167" s="304"/>
      <c r="DW167" s="304"/>
      <c r="DX167" s="304"/>
      <c r="DY167" s="304"/>
      <c r="DZ167" s="304"/>
      <c r="EA167" s="255">
        <v>76995.42857142858</v>
      </c>
      <c r="EB167" s="255">
        <v>558443.31428571441</v>
      </c>
      <c r="EC167" s="255">
        <v>126816.00000000001</v>
      </c>
      <c r="ED167" s="255">
        <f t="shared" si="19"/>
        <v>82203.942857142873</v>
      </c>
      <c r="EE167" s="255">
        <f t="shared" si="19"/>
        <v>0</v>
      </c>
      <c r="EF167" s="255">
        <f t="shared" si="17"/>
        <v>844458.68571428594</v>
      </c>
    </row>
    <row r="168" spans="1:136" x14ac:dyDescent="0.4">
      <c r="A168" s="133" t="str">
        <f>Inputs!A168</f>
        <v/>
      </c>
      <c r="B168" s="133" t="str">
        <f>Inputs!B168</f>
        <v/>
      </c>
      <c r="C168" s="133" t="str">
        <f>Inputs!C168</f>
        <v/>
      </c>
      <c r="D168" s="133" t="str">
        <f>Inputs!D168</f>
        <v>PT000699</v>
      </c>
      <c r="E168" s="133" t="str">
        <f>Inputs!E168</f>
        <v xml:space="preserve">CWO - Communication Design </v>
      </c>
      <c r="F168" s="290">
        <f>IF(Inputs!DT168=$F$1,Inputs!F168,
IF(Inputs!DT168='Key assumptions'!$E$118,Inputs!F168*'Key assumptions'!$H$118,Inputs!F168*'Key assumptions'!$H$119))</f>
        <v>0</v>
      </c>
      <c r="G168" s="290">
        <f>IF(Inputs!DT168=$F$1,Inputs!G168,Inputs!G168*'Key assumptions'!$H$118)</f>
        <v>0</v>
      </c>
      <c r="H168" s="281"/>
      <c r="I168" s="281"/>
      <c r="J168" s="281"/>
      <c r="K168" s="281"/>
      <c r="L168" s="281"/>
      <c r="M168" s="389" t="str">
        <f>Inputs!M168</f>
        <v>[C-i-C]</v>
      </c>
      <c r="N168" s="389" t="str">
        <f>Inputs!N168</f>
        <v>[C-i-C]</v>
      </c>
      <c r="O168" s="389" t="str">
        <f>Inputs!O168</f>
        <v>[C-i-C]</v>
      </c>
      <c r="P168" s="389" t="str">
        <f>Inputs!P168</f>
        <v>[C-i-C]</v>
      </c>
      <c r="Q168" s="389" t="str">
        <f>Inputs!Q168</f>
        <v>[C-i-C]</v>
      </c>
      <c r="R168" s="389" t="str">
        <f>Inputs!R168</f>
        <v>[C-i-C]</v>
      </c>
      <c r="S168" s="389" t="str">
        <f>Inputs!S168</f>
        <v>[C-i-C]</v>
      </c>
      <c r="T168" s="389" t="str">
        <f>Inputs!T168</f>
        <v>[C-i-C]</v>
      </c>
      <c r="U168" s="389" t="str">
        <f>Inputs!U168</f>
        <v>[C-i-C]</v>
      </c>
      <c r="V168" s="389" t="str">
        <f>Inputs!V168</f>
        <v>[C-i-C]</v>
      </c>
      <c r="W168" s="389" t="str">
        <f>Inputs!W168</f>
        <v>[C-i-C]</v>
      </c>
      <c r="X168" s="389" t="str">
        <f>Inputs!X168</f>
        <v>[C-i-C]</v>
      </c>
      <c r="Y168" s="389" t="str">
        <f>Inputs!Y168</f>
        <v>[C-i-C]</v>
      </c>
      <c r="Z168" s="389" t="str">
        <f>Inputs!Z168</f>
        <v>[C-i-C]</v>
      </c>
      <c r="AA168" s="389" t="str">
        <f>Inputs!AA168</f>
        <v>[C-i-C]</v>
      </c>
      <c r="AB168" s="389" t="str">
        <f>Inputs!AB168</f>
        <v>[C-i-C]</v>
      </c>
      <c r="AC168" s="389" t="str">
        <f>Inputs!AC168</f>
        <v>[C-i-C]</v>
      </c>
      <c r="AD168" s="389" t="str">
        <f>Inputs!AD168</f>
        <v>[C-i-C]</v>
      </c>
      <c r="AE168" s="389" t="str">
        <f>Inputs!AE168</f>
        <v>[C-i-C]</v>
      </c>
      <c r="AF168" s="389" t="str">
        <f>Inputs!AF168</f>
        <v>[C-i-C]</v>
      </c>
      <c r="AG168" s="389" t="str">
        <f>Inputs!AG168</f>
        <v>[C-i-C]</v>
      </c>
      <c r="AH168" s="389" t="str">
        <f>Inputs!AH168</f>
        <v>[C-i-C]</v>
      </c>
      <c r="AI168" s="254" t="str">
        <f>Inputs!AI168</f>
        <v/>
      </c>
      <c r="AJ168" s="254" t="str">
        <f>Inputs!AJ168</f>
        <v/>
      </c>
      <c r="AK168" s="254" t="str">
        <f>Inputs!AK168</f>
        <v/>
      </c>
      <c r="AL168" s="254" t="str">
        <f>Inputs!AL168</f>
        <v/>
      </c>
      <c r="AM168" s="254" t="str">
        <f>Inputs!AM168</f>
        <v/>
      </c>
      <c r="AN168" s="254" t="str">
        <f>Inputs!AN168</f>
        <v/>
      </c>
      <c r="AO168" s="254" t="str">
        <f>Inputs!AO168</f>
        <v/>
      </c>
      <c r="AP168" s="254" t="str">
        <f>Inputs!AP168</f>
        <v/>
      </c>
      <c r="AQ168" s="254" t="str">
        <f>Inputs!AQ168</f>
        <v/>
      </c>
      <c r="AR168" s="254" t="str">
        <f>Inputs!AR168</f>
        <v/>
      </c>
      <c r="AS168" s="254" t="str">
        <f>Inputs!AS168</f>
        <v/>
      </c>
      <c r="AT168" s="254" t="str">
        <f>Inputs!AT168</f>
        <v/>
      </c>
      <c r="AU168" s="254" t="str">
        <f>Inputs!AU168</f>
        <v/>
      </c>
      <c r="AV168" s="254" t="str">
        <f>Inputs!AV168</f>
        <v/>
      </c>
      <c r="AW168" s="254" t="str">
        <f>Inputs!AW168</f>
        <v/>
      </c>
      <c r="AX168" s="254" t="str">
        <f>Inputs!AX168</f>
        <v/>
      </c>
      <c r="AY168" s="254" t="str">
        <f>Inputs!AY168</f>
        <v/>
      </c>
      <c r="AZ168" s="254" t="str">
        <f>Inputs!AZ168</f>
        <v/>
      </c>
      <c r="BA168" s="254" t="str">
        <f>Inputs!BA168</f>
        <v/>
      </c>
      <c r="BB168" s="254" t="str">
        <f>Inputs!BB168</f>
        <v/>
      </c>
      <c r="BC168" s="254" t="str">
        <f>Inputs!BC168</f>
        <v/>
      </c>
      <c r="BD168" s="254" t="str">
        <f>Inputs!BD168</f>
        <v/>
      </c>
      <c r="BE168" s="254" t="str">
        <f>Inputs!BE168</f>
        <v/>
      </c>
      <c r="BF168" s="254" t="str">
        <f>Inputs!BF168</f>
        <v/>
      </c>
      <c r="BG168" s="254" t="str">
        <f>Inputs!BG168</f>
        <v/>
      </c>
      <c r="BH168" s="254" t="str">
        <f>Inputs!BH168</f>
        <v/>
      </c>
      <c r="BI168" s="254" t="str">
        <f>Inputs!BI168</f>
        <v/>
      </c>
      <c r="BJ168" s="254" t="str">
        <f>Inputs!BJ168</f>
        <v/>
      </c>
      <c r="BK168" s="254" t="str">
        <f>Inputs!BK168</f>
        <v/>
      </c>
      <c r="BL168" s="254" t="str">
        <f>Inputs!BL168</f>
        <v/>
      </c>
      <c r="BN168" s="255">
        <f>IF(OR($C168="Non-Labour",$C168="Labour-related"),IF(Inputs!$DT168=$F$1,Inputs!BN168,Inputs!BN168*'Key assumptions'!$H$118),$F168*N(H168)*avg_hrs)</f>
        <v>0</v>
      </c>
      <c r="BO168" s="255">
        <f>IF(OR($C168="Non-Labour",$C168="Labour-related"),IF(Inputs!$DT168=$F$1,Inputs!BO168,Inputs!BO168*'Key assumptions'!$H$118),$F168*N(I168)*avg_hrs)</f>
        <v>0</v>
      </c>
      <c r="BP168" s="255">
        <f>IF(OR($C168="Non-Labour",$C168="Labour-related"),IF(Inputs!$DT168=$F$1,Inputs!BP168,Inputs!BP168*'Key assumptions'!$H$118),$F168*N(J168)*avg_hrs)</f>
        <v>0</v>
      </c>
      <c r="BQ168" s="255">
        <f>IF(OR($C168="Non-Labour",$C168="Labour-related"),IF(Inputs!$DT168=$F$1,Inputs!BQ168,Inputs!BQ168*'Key assumptions'!$H$118),$F168*N(K168)*avg_hrs)</f>
        <v>0</v>
      </c>
      <c r="BR168" s="255">
        <f>IF(OR($C168="Non-Labour",$C168="Labour-related"),IF(Inputs!$DT168=$F$1,Inputs!BR168,Inputs!BR168*'Key assumptions'!$H$118),$F168*N(L168)*avg_hrs)</f>
        <v>0</v>
      </c>
      <c r="BS168" s="390" t="s">
        <v>411</v>
      </c>
      <c r="BT168" s="390" t="s">
        <v>411</v>
      </c>
      <c r="BU168" s="390" t="s">
        <v>411</v>
      </c>
      <c r="BV168" s="390" t="s">
        <v>411</v>
      </c>
      <c r="BW168" s="390" t="s">
        <v>411</v>
      </c>
      <c r="BX168" s="390" t="s">
        <v>411</v>
      </c>
      <c r="BY168" s="390" t="s">
        <v>411</v>
      </c>
      <c r="BZ168" s="390" t="s">
        <v>411</v>
      </c>
      <c r="CA168" s="390" t="s">
        <v>411</v>
      </c>
      <c r="CB168" s="390" t="s">
        <v>411</v>
      </c>
      <c r="CC168" s="390" t="s">
        <v>411</v>
      </c>
      <c r="CD168" s="390" t="s">
        <v>411</v>
      </c>
      <c r="CE168" s="390" t="s">
        <v>411</v>
      </c>
      <c r="CF168" s="390" t="s">
        <v>411</v>
      </c>
      <c r="CG168" s="390" t="s">
        <v>411</v>
      </c>
      <c r="CH168" s="390" t="s">
        <v>411</v>
      </c>
      <c r="CI168" s="390" t="s">
        <v>411</v>
      </c>
      <c r="CJ168" s="390" t="s">
        <v>411</v>
      </c>
      <c r="CK168" s="390" t="s">
        <v>411</v>
      </c>
      <c r="CL168" s="390" t="s">
        <v>411</v>
      </c>
      <c r="CM168" s="390" t="s">
        <v>411</v>
      </c>
      <c r="CN168" s="390" t="s">
        <v>411</v>
      </c>
      <c r="CO168" s="255">
        <f>IF(OR($C168="Non-Labour",$C168="Labour-related"),IF(Inputs!$DT168=$F$1,Inputs!CO168,Inputs!CO168*'Key assumptions'!$H$118),$F168*N(AI168)*avg_hrs)</f>
        <v>0</v>
      </c>
      <c r="CP168" s="255">
        <f>IF(OR($C168="Non-Labour",$C168="Labour-related"),IF(Inputs!$DT168=$F$1,Inputs!CP168,Inputs!CP168*'Key assumptions'!$H$118),$F168*N(AJ168)*avg_hrs)</f>
        <v>0</v>
      </c>
      <c r="CQ168" s="255">
        <f>IF(OR($C168="Non-Labour",$C168="Labour-related"),IF(Inputs!$DT168=$F$1,Inputs!CQ168,Inputs!CQ168*'Key assumptions'!$H$118),$F168*N(AK168)*avg_hrs)</f>
        <v>0</v>
      </c>
      <c r="CR168" s="255">
        <f>IF(OR($C168="Non-Labour",$C168="Labour-related"),IF(Inputs!$DT168=$F$1,Inputs!CR168,Inputs!CR168*'Key assumptions'!$H$118),$F168*N(AL168)*avg_hrs)</f>
        <v>0</v>
      </c>
      <c r="CS168" s="255">
        <f>IF(OR($C168="Non-Labour",$C168="Labour-related"),IF(Inputs!$DT168=$F$1,Inputs!CS168,Inputs!CS168*'Key assumptions'!$H$118),$F168*N(AM168)*avg_hrs)</f>
        <v>0</v>
      </c>
      <c r="CT168" s="255">
        <f>IF(OR($C168="Non-Labour",$C168="Labour-related"),IF(Inputs!$DT168=$F$1,Inputs!CT168,Inputs!CT168*'Key assumptions'!$H$118),$F168*N(AN168)*avg_hrs)</f>
        <v>0</v>
      </c>
      <c r="CU168" s="255">
        <f>IF(OR($C168="Non-Labour",$C168="Labour-related"),IF(Inputs!$DT168=$F$1,Inputs!CU168,Inputs!CU168*'Key assumptions'!$H$118),$F168*N(AO168)*avg_hrs)</f>
        <v>0</v>
      </c>
      <c r="CV168" s="255">
        <f>IF(OR($C168="Non-Labour",$C168="Labour-related"),IF(Inputs!$DT168=$F$1,Inputs!CV168,Inputs!CV168*'Key assumptions'!$H$118),$F168*N(AP168)*avg_hrs)</f>
        <v>0</v>
      </c>
      <c r="CW168" s="255">
        <f>IF(OR($C168="Non-Labour",$C168="Labour-related"),IF(Inputs!$DT168=$F$1,Inputs!CW168,Inputs!CW168*'Key assumptions'!$H$118),$F168*N(AQ168)*avg_hrs)</f>
        <v>0</v>
      </c>
      <c r="CX168" s="255">
        <f>IF(OR($C168="Non-Labour",$C168="Labour-related"),IF(Inputs!$DT168=$F$1,Inputs!CX168,Inputs!CX168*'Key assumptions'!$H$118),$F168*N(AR168)*avg_hrs)</f>
        <v>0</v>
      </c>
      <c r="CY168" s="255">
        <f>IF(OR($C168="Non-Labour",$C168="Labour-related"),IF(Inputs!$DT168=$F$1,Inputs!CY168,Inputs!CY168*'Key assumptions'!$H$118),$F168*N(AS168)*avg_hrs)</f>
        <v>0</v>
      </c>
      <c r="CZ168" s="255">
        <f>IF(OR($C168="Non-Labour",$C168="Labour-related"),IF(Inputs!$DT168=$F$1,Inputs!CZ168,Inputs!CZ168*'Key assumptions'!$H$118),$F168*N(AT168)*avg_hrs)</f>
        <v>0</v>
      </c>
      <c r="DA168" s="255">
        <f>IF(OR($C168="Non-Labour",$C168="Labour-related"),IF(Inputs!$DT168=$F$1,Inputs!DA168,Inputs!DA168*'Key assumptions'!$H$118),$F168*N(AU168)*avg_hrs)</f>
        <v>0</v>
      </c>
      <c r="DB168" s="255">
        <f>IF(OR($C168="Non-Labour",$C168="Labour-related"),IF(Inputs!$DT168=$F$1,Inputs!DB168,Inputs!DB168*'Key assumptions'!$H$118),$F168*N(AV168)*avg_hrs)</f>
        <v>0</v>
      </c>
      <c r="DC168" s="255">
        <f>IF(OR($C168="Non-Labour",$C168="Labour-related"),IF(Inputs!$DT168=$F$1,Inputs!DC168,Inputs!DC168*'Key assumptions'!$H$118),$F168*N(AW168)*avg_hrs)</f>
        <v>0</v>
      </c>
      <c r="DD168" s="255">
        <f>IF(OR($C168="Non-Labour",$C168="Labour-related"),IF(Inputs!$DT168=$F$1,Inputs!DD168,Inputs!DD168*'Key assumptions'!$H$118),$F168*N(AX168)*avg_hrs)</f>
        <v>0</v>
      </c>
      <c r="DE168" s="255">
        <f>IF(OR($C168="Non-Labour",$C168="Labour-related"),IF(Inputs!$DT168=$F$1,Inputs!DE168,Inputs!DE168*'Key assumptions'!$H$118),$F168*N(AY168)*avg_hrs)</f>
        <v>0</v>
      </c>
      <c r="DF168" s="255">
        <f>IF(OR($C168="Non-Labour",$C168="Labour-related"),IF(Inputs!$DT168=$F$1,Inputs!DF168,Inputs!DF168*'Key assumptions'!$H$118),$F168*N(AZ168)*avg_hrs)</f>
        <v>0</v>
      </c>
      <c r="DG168" s="255">
        <f>IF(OR($C168="Non-Labour",$C168="Labour-related"),IF(Inputs!$DT168=$F$1,Inputs!DG168,Inputs!DG168*'Key assumptions'!$H$118),$F168*N(BA168)*avg_hrs)</f>
        <v>0</v>
      </c>
      <c r="DH168" s="255">
        <f>IF(OR($C168="Non-Labour",$C168="Labour-related"),IF(Inputs!$DT168=$F$1,Inputs!DH168,Inputs!DH168*'Key assumptions'!$H$118),$F168*N(BB168)*avg_hrs)</f>
        <v>0</v>
      </c>
      <c r="DI168" s="255">
        <f>IF(OR($C168="Non-Labour",$C168="Labour-related"),IF(Inputs!$DT168=$F$1,Inputs!DI168,Inputs!DI168*'Key assumptions'!$H$118),$F168*N(BC168)*avg_hrs)</f>
        <v>0</v>
      </c>
      <c r="DJ168" s="255">
        <f>IF(OR($C168="Non-Labour",$C168="Labour-related"),IF(Inputs!$DT168=$F$1,Inputs!DJ168,Inputs!DJ168*'Key assumptions'!$H$118),$F168*N(BD168)*avg_hrs)</f>
        <v>0</v>
      </c>
      <c r="DK168" s="255">
        <f>IF(OR($C168="Non-Labour",$C168="Labour-related"),IF(Inputs!$DT168=$F$1,Inputs!DK168,Inputs!DK168*'Key assumptions'!$H$118),$F168*N(BE168)*avg_hrs)</f>
        <v>0</v>
      </c>
      <c r="DL168" s="255">
        <f>IF(OR($C168="Non-Labour",$C168="Labour-related"),IF(Inputs!$DT168=$F$1,Inputs!DL168,Inputs!DL168*'Key assumptions'!$H$118),$F168*N(BF168)*avg_hrs)</f>
        <v>0</v>
      </c>
      <c r="DM168" s="255">
        <f>IF(OR($C168="Non-Labour",$C168="Labour-related"),IF(Inputs!$DT168=$F$1,Inputs!DM168,Inputs!DM168*'Key assumptions'!$H$118),$F168*N(BG168)*avg_hrs)</f>
        <v>0</v>
      </c>
      <c r="DN168" s="255">
        <f>IF(OR($C168="Non-Labour",$C168="Labour-related"),IF(Inputs!$DT168=$F$1,Inputs!DN168,Inputs!DN168*'Key assumptions'!$H$118),$F168*N(BH168)*avg_hrs)</f>
        <v>0</v>
      </c>
      <c r="DO168" s="255">
        <f>IF(OR($C168="Non-Labour",$C168="Labour-related"),IF(Inputs!$DT168=$F$1,Inputs!DO168,Inputs!DO168*'Key assumptions'!$H$118),$F168*N(BI168)*avg_hrs)</f>
        <v>0</v>
      </c>
      <c r="DP168" s="255">
        <f>IF(OR($C168="Non-Labour",$C168="Labour-related"),IF(Inputs!$DT168=$F$1,Inputs!DP168,Inputs!DP168*'Key assumptions'!$H$118),$F168*N(BJ168)*avg_hrs)</f>
        <v>0</v>
      </c>
      <c r="DQ168" s="255">
        <f>IF(OR($C168="Non-Labour",$C168="Labour-related"),IF(Inputs!$DT168=$F$1,Inputs!DQ168,Inputs!DQ168*'Key assumptions'!$H$118),$F168*N(BK168)*avg_hrs)</f>
        <v>0</v>
      </c>
      <c r="DR168" s="255">
        <f>IF(OR($C168="Non-Labour",$C168="Labour-related"),IF(Inputs!$DT168=$F$1,Inputs!DR168,Inputs!DR168*'Key assumptions'!$H$118),$F168*N(BL168)*avg_hrs)</f>
        <v>0</v>
      </c>
      <c r="DT168" s="133" t="s">
        <v>213</v>
      </c>
      <c r="DU168" s="304"/>
      <c r="DV168" s="304"/>
      <c r="DW168" s="304"/>
      <c r="DX168" s="304"/>
      <c r="DY168" s="304"/>
      <c r="DZ168" s="304"/>
      <c r="EA168" s="255">
        <v>0</v>
      </c>
      <c r="EB168" s="255">
        <v>0</v>
      </c>
      <c r="EC168" s="255">
        <v>0</v>
      </c>
      <c r="ED168" s="255">
        <f t="shared" si="19"/>
        <v>0</v>
      </c>
      <c r="EE168" s="255">
        <f t="shared" si="19"/>
        <v>0</v>
      </c>
      <c r="EF168" s="255">
        <f t="shared" si="17"/>
        <v>0</v>
      </c>
    </row>
    <row r="169" spans="1:136" x14ac:dyDescent="0.4">
      <c r="A169" s="133" t="str">
        <f>Inputs!A169</f>
        <v>Project Development</v>
      </c>
      <c r="B169" s="133" t="str">
        <f>Inputs!B169</f>
        <v>N/A</v>
      </c>
      <c r="C169" s="133" t="str">
        <f>Inputs!C169</f>
        <v>Internal Labour</v>
      </c>
      <c r="D169" s="133" t="str">
        <f>Inputs!D169</f>
        <v>PT000699</v>
      </c>
      <c r="E169" s="133" t="str">
        <f>Inputs!E169</f>
        <v>Designer - Telecommunications</v>
      </c>
      <c r="F169" s="290">
        <f>IF(Inputs!DT169=$F$1,Inputs!F169,
IF(Inputs!DT169='Key assumptions'!$E$118,Inputs!F169*'Key assumptions'!$H$118,Inputs!F169*'Key assumptions'!$H$119))</f>
        <v>216.62</v>
      </c>
      <c r="G169" s="290">
        <f>IF(Inputs!DT169=$F$1,Inputs!G169,Inputs!G169*'Key assumptions'!$H$118)</f>
        <v>94.875194156804724</v>
      </c>
      <c r="H169" s="281"/>
      <c r="I169" s="281"/>
      <c r="J169" s="281"/>
      <c r="K169" s="281"/>
      <c r="L169" s="281"/>
      <c r="M169" s="389" t="str">
        <f>Inputs!M169</f>
        <v>[C-i-C]</v>
      </c>
      <c r="N169" s="389" t="str">
        <f>Inputs!N169</f>
        <v>[C-i-C]</v>
      </c>
      <c r="O169" s="389" t="str">
        <f>Inputs!O169</f>
        <v>[C-i-C]</v>
      </c>
      <c r="P169" s="389" t="str">
        <f>Inputs!P169</f>
        <v>[C-i-C]</v>
      </c>
      <c r="Q169" s="389" t="str">
        <f>Inputs!Q169</f>
        <v>[C-i-C]</v>
      </c>
      <c r="R169" s="389" t="str">
        <f>Inputs!R169</f>
        <v>[C-i-C]</v>
      </c>
      <c r="S169" s="389" t="str">
        <f>Inputs!S169</f>
        <v>[C-i-C]</v>
      </c>
      <c r="T169" s="389" t="str">
        <f>Inputs!T169</f>
        <v>[C-i-C]</v>
      </c>
      <c r="U169" s="389" t="str">
        <f>Inputs!U169</f>
        <v>[C-i-C]</v>
      </c>
      <c r="V169" s="389" t="str">
        <f>Inputs!V169</f>
        <v>[C-i-C]</v>
      </c>
      <c r="W169" s="389" t="str">
        <f>Inputs!W169</f>
        <v>[C-i-C]</v>
      </c>
      <c r="X169" s="389" t="str">
        <f>Inputs!X169</f>
        <v>[C-i-C]</v>
      </c>
      <c r="Y169" s="389" t="str">
        <f>Inputs!Y169</f>
        <v>[C-i-C]</v>
      </c>
      <c r="Z169" s="389" t="str">
        <f>Inputs!Z169</f>
        <v>[C-i-C]</v>
      </c>
      <c r="AA169" s="389" t="str">
        <f>Inputs!AA169</f>
        <v>[C-i-C]</v>
      </c>
      <c r="AB169" s="389" t="str">
        <f>Inputs!AB169</f>
        <v>[C-i-C]</v>
      </c>
      <c r="AC169" s="389" t="str">
        <f>Inputs!AC169</f>
        <v>[C-i-C]</v>
      </c>
      <c r="AD169" s="389" t="str">
        <f>Inputs!AD169</f>
        <v>[C-i-C]</v>
      </c>
      <c r="AE169" s="389" t="str">
        <f>Inputs!AE169</f>
        <v>[C-i-C]</v>
      </c>
      <c r="AF169" s="389" t="str">
        <f>Inputs!AF169</f>
        <v>[C-i-C]</v>
      </c>
      <c r="AG169" s="389" t="str">
        <f>Inputs!AG169</f>
        <v>[C-i-C]</v>
      </c>
      <c r="AH169" s="389" t="str">
        <f>Inputs!AH169</f>
        <v>[C-i-C]</v>
      </c>
      <c r="AI169" s="254">
        <f>Inputs!AI169</f>
        <v>0</v>
      </c>
      <c r="AJ169" s="254">
        <f>Inputs!AJ169</f>
        <v>0</v>
      </c>
      <c r="AK169" s="254">
        <f>Inputs!AK169</f>
        <v>0</v>
      </c>
      <c r="AL169" s="254">
        <f>Inputs!AL169</f>
        <v>0</v>
      </c>
      <c r="AM169" s="254">
        <f>Inputs!AM169</f>
        <v>0</v>
      </c>
      <c r="AN169" s="254">
        <f>Inputs!AN169</f>
        <v>0</v>
      </c>
      <c r="AO169" s="254">
        <f>Inputs!AO169</f>
        <v>0</v>
      </c>
      <c r="AP169" s="254">
        <f>Inputs!AP169</f>
        <v>0</v>
      </c>
      <c r="AQ169" s="254">
        <f>Inputs!AQ169</f>
        <v>0</v>
      </c>
      <c r="AR169" s="254">
        <f>Inputs!AR169</f>
        <v>0</v>
      </c>
      <c r="AS169" s="254">
        <f>Inputs!AS169</f>
        <v>0</v>
      </c>
      <c r="AT169" s="254">
        <f>Inputs!AT169</f>
        <v>0</v>
      </c>
      <c r="AU169" s="254">
        <f>Inputs!AU169</f>
        <v>0</v>
      </c>
      <c r="AV169" s="254">
        <f>Inputs!AV169</f>
        <v>0</v>
      </c>
      <c r="AW169" s="254">
        <f>Inputs!AW169</f>
        <v>0</v>
      </c>
      <c r="AX169" s="254">
        <f>Inputs!AX169</f>
        <v>0</v>
      </c>
      <c r="AY169" s="254">
        <f>Inputs!AY169</f>
        <v>0</v>
      </c>
      <c r="AZ169" s="254">
        <f>Inputs!AZ169</f>
        <v>0</v>
      </c>
      <c r="BA169" s="254">
        <f>Inputs!BA169</f>
        <v>0</v>
      </c>
      <c r="BB169" s="254">
        <f>Inputs!BB169</f>
        <v>0</v>
      </c>
      <c r="BC169" s="254">
        <f>Inputs!BC169</f>
        <v>0</v>
      </c>
      <c r="BD169" s="254">
        <f>Inputs!BD169</f>
        <v>0</v>
      </c>
      <c r="BE169" s="254">
        <f>Inputs!BE169</f>
        <v>0</v>
      </c>
      <c r="BF169" s="254">
        <f>Inputs!BF169</f>
        <v>0</v>
      </c>
      <c r="BG169" s="254">
        <f>Inputs!BG169</f>
        <v>0</v>
      </c>
      <c r="BH169" s="254">
        <f>Inputs!BH169</f>
        <v>0</v>
      </c>
      <c r="BI169" s="254">
        <f>Inputs!BI169</f>
        <v>0</v>
      </c>
      <c r="BJ169" s="254">
        <f>Inputs!BJ169</f>
        <v>0</v>
      </c>
      <c r="BK169" s="254">
        <f>Inputs!BK169</f>
        <v>0</v>
      </c>
      <c r="BL169" s="254">
        <f>Inputs!BL169</f>
        <v>0</v>
      </c>
      <c r="BN169" s="255">
        <f>IF(OR($C169="Non-Labour",$C169="Labour-related"),IF(Inputs!$DT169=$F$1,Inputs!BN169,Inputs!BN169*'Key assumptions'!$H$118),$F169*N(H169)*avg_hrs)</f>
        <v>0</v>
      </c>
      <c r="BO169" s="255">
        <f>IF(OR($C169="Non-Labour",$C169="Labour-related"),IF(Inputs!$DT169=$F$1,Inputs!BO169,Inputs!BO169*'Key assumptions'!$H$118),$F169*N(I169)*avg_hrs)</f>
        <v>0</v>
      </c>
      <c r="BP169" s="255">
        <f>IF(OR($C169="Non-Labour",$C169="Labour-related"),IF(Inputs!$DT169=$F$1,Inputs!BP169,Inputs!BP169*'Key assumptions'!$H$118),$F169*N(J169)*avg_hrs)</f>
        <v>0</v>
      </c>
      <c r="BQ169" s="255">
        <f>IF(OR($C169="Non-Labour",$C169="Labour-related"),IF(Inputs!$DT169=$F$1,Inputs!BQ169,Inputs!BQ169*'Key assumptions'!$H$118),$F169*N(K169)*avg_hrs)</f>
        <v>0</v>
      </c>
      <c r="BR169" s="255">
        <f>IF(OR($C169="Non-Labour",$C169="Labour-related"),IF(Inputs!$DT169=$F$1,Inputs!BR169,Inputs!BR169*'Key assumptions'!$H$118),$F169*N(L169)*avg_hrs)</f>
        <v>0</v>
      </c>
      <c r="BS169" s="390" t="s">
        <v>411</v>
      </c>
      <c r="BT169" s="390" t="s">
        <v>411</v>
      </c>
      <c r="BU169" s="390" t="s">
        <v>411</v>
      </c>
      <c r="BV169" s="390" t="s">
        <v>411</v>
      </c>
      <c r="BW169" s="390" t="s">
        <v>411</v>
      </c>
      <c r="BX169" s="390" t="s">
        <v>411</v>
      </c>
      <c r="BY169" s="390" t="s">
        <v>411</v>
      </c>
      <c r="BZ169" s="390" t="s">
        <v>411</v>
      </c>
      <c r="CA169" s="390" t="s">
        <v>411</v>
      </c>
      <c r="CB169" s="390" t="s">
        <v>411</v>
      </c>
      <c r="CC169" s="390" t="s">
        <v>411</v>
      </c>
      <c r="CD169" s="390" t="s">
        <v>411</v>
      </c>
      <c r="CE169" s="390" t="s">
        <v>411</v>
      </c>
      <c r="CF169" s="390" t="s">
        <v>411</v>
      </c>
      <c r="CG169" s="390" t="s">
        <v>411</v>
      </c>
      <c r="CH169" s="390" t="s">
        <v>411</v>
      </c>
      <c r="CI169" s="390" t="s">
        <v>411</v>
      </c>
      <c r="CJ169" s="390" t="s">
        <v>411</v>
      </c>
      <c r="CK169" s="390" t="s">
        <v>411</v>
      </c>
      <c r="CL169" s="390" t="s">
        <v>411</v>
      </c>
      <c r="CM169" s="390" t="s">
        <v>411</v>
      </c>
      <c r="CN169" s="390" t="s">
        <v>411</v>
      </c>
      <c r="CO169" s="255">
        <f>IF(OR($C169="Non-Labour",$C169="Labour-related"),IF(Inputs!$DT169=$F$1,Inputs!CO169,Inputs!CO169*'Key assumptions'!$H$118),$F169*N(AI169)*avg_hrs)</f>
        <v>0</v>
      </c>
      <c r="CP169" s="255">
        <f>IF(OR($C169="Non-Labour",$C169="Labour-related"),IF(Inputs!$DT169=$F$1,Inputs!CP169,Inputs!CP169*'Key assumptions'!$H$118),$F169*N(AJ169)*avg_hrs)</f>
        <v>0</v>
      </c>
      <c r="CQ169" s="255">
        <f>IF(OR($C169="Non-Labour",$C169="Labour-related"),IF(Inputs!$DT169=$F$1,Inputs!CQ169,Inputs!CQ169*'Key assumptions'!$H$118),$F169*N(AK169)*avg_hrs)</f>
        <v>0</v>
      </c>
      <c r="CR169" s="255">
        <f>IF(OR($C169="Non-Labour",$C169="Labour-related"),IF(Inputs!$DT169=$F$1,Inputs!CR169,Inputs!CR169*'Key assumptions'!$H$118),$F169*N(AL169)*avg_hrs)</f>
        <v>0</v>
      </c>
      <c r="CS169" s="255">
        <f>IF(OR($C169="Non-Labour",$C169="Labour-related"),IF(Inputs!$DT169=$F$1,Inputs!CS169,Inputs!CS169*'Key assumptions'!$H$118),$F169*N(AM169)*avg_hrs)</f>
        <v>0</v>
      </c>
      <c r="CT169" s="255">
        <f>IF(OR($C169="Non-Labour",$C169="Labour-related"),IF(Inputs!$DT169=$F$1,Inputs!CT169,Inputs!CT169*'Key assumptions'!$H$118),$F169*N(AN169)*avg_hrs)</f>
        <v>0</v>
      </c>
      <c r="CU169" s="255">
        <f>IF(OR($C169="Non-Labour",$C169="Labour-related"),IF(Inputs!$DT169=$F$1,Inputs!CU169,Inputs!CU169*'Key assumptions'!$H$118),$F169*N(AO169)*avg_hrs)</f>
        <v>0</v>
      </c>
      <c r="CV169" s="255">
        <f>IF(OR($C169="Non-Labour",$C169="Labour-related"),IF(Inputs!$DT169=$F$1,Inputs!CV169,Inputs!CV169*'Key assumptions'!$H$118),$F169*N(AP169)*avg_hrs)</f>
        <v>0</v>
      </c>
      <c r="CW169" s="255">
        <f>IF(OR($C169="Non-Labour",$C169="Labour-related"),IF(Inputs!$DT169=$F$1,Inputs!CW169,Inputs!CW169*'Key assumptions'!$H$118),$F169*N(AQ169)*avg_hrs)</f>
        <v>0</v>
      </c>
      <c r="CX169" s="255">
        <f>IF(OR($C169="Non-Labour",$C169="Labour-related"),IF(Inputs!$DT169=$F$1,Inputs!CX169,Inputs!CX169*'Key assumptions'!$H$118),$F169*N(AR169)*avg_hrs)</f>
        <v>0</v>
      </c>
      <c r="CY169" s="255">
        <f>IF(OR($C169="Non-Labour",$C169="Labour-related"),IF(Inputs!$DT169=$F$1,Inputs!CY169,Inputs!CY169*'Key assumptions'!$H$118),$F169*N(AS169)*avg_hrs)</f>
        <v>0</v>
      </c>
      <c r="CZ169" s="255">
        <f>IF(OR($C169="Non-Labour",$C169="Labour-related"),IF(Inputs!$DT169=$F$1,Inputs!CZ169,Inputs!CZ169*'Key assumptions'!$H$118),$F169*N(AT169)*avg_hrs)</f>
        <v>0</v>
      </c>
      <c r="DA169" s="255">
        <f>IF(OR($C169="Non-Labour",$C169="Labour-related"),IF(Inputs!$DT169=$F$1,Inputs!DA169,Inputs!DA169*'Key assumptions'!$H$118),$F169*N(AU169)*avg_hrs)</f>
        <v>0</v>
      </c>
      <c r="DB169" s="255">
        <f>IF(OR($C169="Non-Labour",$C169="Labour-related"),IF(Inputs!$DT169=$F$1,Inputs!DB169,Inputs!DB169*'Key assumptions'!$H$118),$F169*N(AV169)*avg_hrs)</f>
        <v>0</v>
      </c>
      <c r="DC169" s="255">
        <f>IF(OR($C169="Non-Labour",$C169="Labour-related"),IF(Inputs!$DT169=$F$1,Inputs!DC169,Inputs!DC169*'Key assumptions'!$H$118),$F169*N(AW169)*avg_hrs)</f>
        <v>0</v>
      </c>
      <c r="DD169" s="255">
        <f>IF(OR($C169="Non-Labour",$C169="Labour-related"),IF(Inputs!$DT169=$F$1,Inputs!DD169,Inputs!DD169*'Key assumptions'!$H$118),$F169*N(AX169)*avg_hrs)</f>
        <v>0</v>
      </c>
      <c r="DE169" s="255">
        <f>IF(OR($C169="Non-Labour",$C169="Labour-related"),IF(Inputs!$DT169=$F$1,Inputs!DE169,Inputs!DE169*'Key assumptions'!$H$118),$F169*N(AY169)*avg_hrs)</f>
        <v>0</v>
      </c>
      <c r="DF169" s="255">
        <f>IF(OR($C169="Non-Labour",$C169="Labour-related"),IF(Inputs!$DT169=$F$1,Inputs!DF169,Inputs!DF169*'Key assumptions'!$H$118),$F169*N(AZ169)*avg_hrs)</f>
        <v>0</v>
      </c>
      <c r="DG169" s="255">
        <f>IF(OR($C169="Non-Labour",$C169="Labour-related"),IF(Inputs!$DT169=$F$1,Inputs!DG169,Inputs!DG169*'Key assumptions'!$H$118),$F169*N(BA169)*avg_hrs)</f>
        <v>0</v>
      </c>
      <c r="DH169" s="255">
        <f>IF(OR($C169="Non-Labour",$C169="Labour-related"),IF(Inputs!$DT169=$F$1,Inputs!DH169,Inputs!DH169*'Key assumptions'!$H$118),$F169*N(BB169)*avg_hrs)</f>
        <v>0</v>
      </c>
      <c r="DI169" s="255">
        <f>IF(OR($C169="Non-Labour",$C169="Labour-related"),IF(Inputs!$DT169=$F$1,Inputs!DI169,Inputs!DI169*'Key assumptions'!$H$118),$F169*N(BC169)*avg_hrs)</f>
        <v>0</v>
      </c>
      <c r="DJ169" s="255">
        <f>IF(OR($C169="Non-Labour",$C169="Labour-related"),IF(Inputs!$DT169=$F$1,Inputs!DJ169,Inputs!DJ169*'Key assumptions'!$H$118),$F169*N(BD169)*avg_hrs)</f>
        <v>0</v>
      </c>
      <c r="DK169" s="255">
        <f>IF(OR($C169="Non-Labour",$C169="Labour-related"),IF(Inputs!$DT169=$F$1,Inputs!DK169,Inputs!DK169*'Key assumptions'!$H$118),$F169*N(BE169)*avg_hrs)</f>
        <v>0</v>
      </c>
      <c r="DL169" s="255">
        <f>IF(OR($C169="Non-Labour",$C169="Labour-related"),IF(Inputs!$DT169=$F$1,Inputs!DL169,Inputs!DL169*'Key assumptions'!$H$118),$F169*N(BF169)*avg_hrs)</f>
        <v>0</v>
      </c>
      <c r="DM169" s="255">
        <f>IF(OR($C169="Non-Labour",$C169="Labour-related"),IF(Inputs!$DT169=$F$1,Inputs!DM169,Inputs!DM169*'Key assumptions'!$H$118),$F169*N(BG169)*avg_hrs)</f>
        <v>0</v>
      </c>
      <c r="DN169" s="255">
        <f>IF(OR($C169="Non-Labour",$C169="Labour-related"),IF(Inputs!$DT169=$F$1,Inputs!DN169,Inputs!DN169*'Key assumptions'!$H$118),$F169*N(BH169)*avg_hrs)</f>
        <v>0</v>
      </c>
      <c r="DO169" s="255">
        <f>IF(OR($C169="Non-Labour",$C169="Labour-related"),IF(Inputs!$DT169=$F$1,Inputs!DO169,Inputs!DO169*'Key assumptions'!$H$118),$F169*N(BI169)*avg_hrs)</f>
        <v>0</v>
      </c>
      <c r="DP169" s="255">
        <f>IF(OR($C169="Non-Labour",$C169="Labour-related"),IF(Inputs!$DT169=$F$1,Inputs!DP169,Inputs!DP169*'Key assumptions'!$H$118),$F169*N(BJ169)*avg_hrs)</f>
        <v>0</v>
      </c>
      <c r="DQ169" s="255">
        <f>IF(OR($C169="Non-Labour",$C169="Labour-related"),IF(Inputs!$DT169=$F$1,Inputs!DQ169,Inputs!DQ169*'Key assumptions'!$H$118),$F169*N(BK169)*avg_hrs)</f>
        <v>0</v>
      </c>
      <c r="DR169" s="255">
        <f>IF(OR($C169="Non-Labour",$C169="Labour-related"),IF(Inputs!$DT169=$F$1,Inputs!DR169,Inputs!DR169*'Key assumptions'!$H$118),$F169*N(BL169)*avg_hrs)</f>
        <v>0</v>
      </c>
      <c r="DT169" s="133" t="s">
        <v>213</v>
      </c>
      <c r="DU169" s="304"/>
      <c r="DV169" s="304"/>
      <c r="DW169" s="304"/>
      <c r="DX169" s="304"/>
      <c r="DY169" s="304"/>
      <c r="DZ169" s="304"/>
      <c r="EA169" s="255">
        <v>25530.214285714286</v>
      </c>
      <c r="EB169" s="255">
        <v>257623.07142857142</v>
      </c>
      <c r="EC169" s="255">
        <v>80072.03571428571</v>
      </c>
      <c r="ED169" s="255">
        <f t="shared" si="19"/>
        <v>0</v>
      </c>
      <c r="EE169" s="255">
        <f t="shared" si="19"/>
        <v>0</v>
      </c>
      <c r="EF169" s="255">
        <f t="shared" si="17"/>
        <v>363225.32142857136</v>
      </c>
    </row>
    <row r="170" spans="1:136" x14ac:dyDescent="0.4">
      <c r="A170" s="133" t="str">
        <f>Inputs!A170</f>
        <v>Project Development</v>
      </c>
      <c r="B170" s="133" t="str">
        <f>Inputs!B170</f>
        <v>N/A</v>
      </c>
      <c r="C170" s="133" t="str">
        <f>Inputs!C170</f>
        <v>Internal Labour</v>
      </c>
      <c r="D170" s="133" t="str">
        <f>Inputs!D170</f>
        <v>PT000699</v>
      </c>
      <c r="E170" s="133" t="str">
        <f>Inputs!E170</f>
        <v>Senior Project Manager (CWO REZ)</v>
      </c>
      <c r="F170" s="290">
        <f>IF(Inputs!DT170=$F$1,Inputs!F170,
IF(Inputs!DT170='Key assumptions'!$E$118,Inputs!F170*'Key assumptions'!$H$118,Inputs!F170*'Key assumptions'!$H$119))</f>
        <v>304.81</v>
      </c>
      <c r="G170" s="290">
        <f>IF(Inputs!DT170=$F$1,Inputs!G170,Inputs!G170*'Key assumptions'!$H$118)</f>
        <v>136.19999999999999</v>
      </c>
      <c r="H170" s="281"/>
      <c r="I170" s="281"/>
      <c r="J170" s="281"/>
      <c r="K170" s="281"/>
      <c r="L170" s="281"/>
      <c r="M170" s="389" t="str">
        <f>Inputs!M170</f>
        <v>[C-i-C]</v>
      </c>
      <c r="N170" s="389" t="str">
        <f>Inputs!N170</f>
        <v>[C-i-C]</v>
      </c>
      <c r="O170" s="389" t="str">
        <f>Inputs!O170</f>
        <v>[C-i-C]</v>
      </c>
      <c r="P170" s="389" t="str">
        <f>Inputs!P170</f>
        <v>[C-i-C]</v>
      </c>
      <c r="Q170" s="389" t="str">
        <f>Inputs!Q170</f>
        <v>[C-i-C]</v>
      </c>
      <c r="R170" s="389" t="str">
        <f>Inputs!R170</f>
        <v>[C-i-C]</v>
      </c>
      <c r="S170" s="389" t="str">
        <f>Inputs!S170</f>
        <v>[C-i-C]</v>
      </c>
      <c r="T170" s="389" t="str">
        <f>Inputs!T170</f>
        <v>[C-i-C]</v>
      </c>
      <c r="U170" s="389" t="str">
        <f>Inputs!U170</f>
        <v>[C-i-C]</v>
      </c>
      <c r="V170" s="389" t="str">
        <f>Inputs!V170</f>
        <v>[C-i-C]</v>
      </c>
      <c r="W170" s="389" t="str">
        <f>Inputs!W170</f>
        <v>[C-i-C]</v>
      </c>
      <c r="X170" s="389" t="str">
        <f>Inputs!X170</f>
        <v>[C-i-C]</v>
      </c>
      <c r="Y170" s="389" t="str">
        <f>Inputs!Y170</f>
        <v>[C-i-C]</v>
      </c>
      <c r="Z170" s="389" t="str">
        <f>Inputs!Z170</f>
        <v>[C-i-C]</v>
      </c>
      <c r="AA170" s="389" t="str">
        <f>Inputs!AA170</f>
        <v>[C-i-C]</v>
      </c>
      <c r="AB170" s="389" t="str">
        <f>Inputs!AB170</f>
        <v>[C-i-C]</v>
      </c>
      <c r="AC170" s="389" t="str">
        <f>Inputs!AC170</f>
        <v>[C-i-C]</v>
      </c>
      <c r="AD170" s="389" t="str">
        <f>Inputs!AD170</f>
        <v>[C-i-C]</v>
      </c>
      <c r="AE170" s="389" t="str">
        <f>Inputs!AE170</f>
        <v>[C-i-C]</v>
      </c>
      <c r="AF170" s="389" t="str">
        <f>Inputs!AF170</f>
        <v>[C-i-C]</v>
      </c>
      <c r="AG170" s="389" t="str">
        <f>Inputs!AG170</f>
        <v>[C-i-C]</v>
      </c>
      <c r="AH170" s="389" t="str">
        <f>Inputs!AH170</f>
        <v>[C-i-C]</v>
      </c>
      <c r="AI170" s="254">
        <f>Inputs!AI170</f>
        <v>0</v>
      </c>
      <c r="AJ170" s="254">
        <f>Inputs!AJ170</f>
        <v>0</v>
      </c>
      <c r="AK170" s="254">
        <f>Inputs!AK170</f>
        <v>0</v>
      </c>
      <c r="AL170" s="254">
        <f>Inputs!AL170</f>
        <v>0</v>
      </c>
      <c r="AM170" s="254">
        <f>Inputs!AM170</f>
        <v>0</v>
      </c>
      <c r="AN170" s="254">
        <f>Inputs!AN170</f>
        <v>0</v>
      </c>
      <c r="AO170" s="254">
        <f>Inputs!AO170</f>
        <v>0</v>
      </c>
      <c r="AP170" s="254">
        <f>Inputs!AP170</f>
        <v>0</v>
      </c>
      <c r="AQ170" s="254">
        <f>Inputs!AQ170</f>
        <v>0</v>
      </c>
      <c r="AR170" s="254">
        <f>Inputs!AR170</f>
        <v>0</v>
      </c>
      <c r="AS170" s="254">
        <f>Inputs!AS170</f>
        <v>0</v>
      </c>
      <c r="AT170" s="254">
        <f>Inputs!AT170</f>
        <v>0</v>
      </c>
      <c r="AU170" s="254">
        <f>Inputs!AU170</f>
        <v>0</v>
      </c>
      <c r="AV170" s="254">
        <f>Inputs!AV170</f>
        <v>0</v>
      </c>
      <c r="AW170" s="254">
        <f>Inputs!AW170</f>
        <v>0</v>
      </c>
      <c r="AX170" s="254">
        <f>Inputs!AX170</f>
        <v>0</v>
      </c>
      <c r="AY170" s="254">
        <f>Inputs!AY170</f>
        <v>0</v>
      </c>
      <c r="AZ170" s="254">
        <f>Inputs!AZ170</f>
        <v>0</v>
      </c>
      <c r="BA170" s="254">
        <f>Inputs!BA170</f>
        <v>0</v>
      </c>
      <c r="BB170" s="254">
        <f>Inputs!BB170</f>
        <v>0</v>
      </c>
      <c r="BC170" s="254">
        <f>Inputs!BC170</f>
        <v>0</v>
      </c>
      <c r="BD170" s="254">
        <f>Inputs!BD170</f>
        <v>0</v>
      </c>
      <c r="BE170" s="254">
        <f>Inputs!BE170</f>
        <v>0</v>
      </c>
      <c r="BF170" s="254">
        <f>Inputs!BF170</f>
        <v>0</v>
      </c>
      <c r="BG170" s="254">
        <f>Inputs!BG170</f>
        <v>0</v>
      </c>
      <c r="BH170" s="254">
        <f>Inputs!BH170</f>
        <v>0</v>
      </c>
      <c r="BI170" s="254">
        <f>Inputs!BI170</f>
        <v>0</v>
      </c>
      <c r="BJ170" s="254">
        <f>Inputs!BJ170</f>
        <v>0</v>
      </c>
      <c r="BK170" s="254">
        <f>Inputs!BK170</f>
        <v>0</v>
      </c>
      <c r="BL170" s="254">
        <f>Inputs!BL170</f>
        <v>0</v>
      </c>
      <c r="BN170" s="255">
        <f>IF(OR($C170="Non-Labour",$C170="Labour-related"),IF(Inputs!$DT170=$F$1,Inputs!BN170,Inputs!BN170*'Key assumptions'!$H$118),$F170*N(H170)*avg_hrs)</f>
        <v>0</v>
      </c>
      <c r="BO170" s="255">
        <f>IF(OR($C170="Non-Labour",$C170="Labour-related"),IF(Inputs!$DT170=$F$1,Inputs!BO170,Inputs!BO170*'Key assumptions'!$H$118),$F170*N(I170)*avg_hrs)</f>
        <v>0</v>
      </c>
      <c r="BP170" s="255">
        <f>IF(OR($C170="Non-Labour",$C170="Labour-related"),IF(Inputs!$DT170=$F$1,Inputs!BP170,Inputs!BP170*'Key assumptions'!$H$118),$F170*N(J170)*avg_hrs)</f>
        <v>0</v>
      </c>
      <c r="BQ170" s="255">
        <f>IF(OR($C170="Non-Labour",$C170="Labour-related"),IF(Inputs!$DT170=$F$1,Inputs!BQ170,Inputs!BQ170*'Key assumptions'!$H$118),$F170*N(K170)*avg_hrs)</f>
        <v>0</v>
      </c>
      <c r="BR170" s="255">
        <f>IF(OR($C170="Non-Labour",$C170="Labour-related"),IF(Inputs!$DT170=$F$1,Inputs!BR170,Inputs!BR170*'Key assumptions'!$H$118),$F170*N(L170)*avg_hrs)</f>
        <v>0</v>
      </c>
      <c r="BS170" s="390" t="s">
        <v>411</v>
      </c>
      <c r="BT170" s="390" t="s">
        <v>411</v>
      </c>
      <c r="BU170" s="390" t="s">
        <v>411</v>
      </c>
      <c r="BV170" s="390" t="s">
        <v>411</v>
      </c>
      <c r="BW170" s="390" t="s">
        <v>411</v>
      </c>
      <c r="BX170" s="390" t="s">
        <v>411</v>
      </c>
      <c r="BY170" s="390" t="s">
        <v>411</v>
      </c>
      <c r="BZ170" s="390" t="s">
        <v>411</v>
      </c>
      <c r="CA170" s="390" t="s">
        <v>411</v>
      </c>
      <c r="CB170" s="390" t="s">
        <v>411</v>
      </c>
      <c r="CC170" s="390" t="s">
        <v>411</v>
      </c>
      <c r="CD170" s="390" t="s">
        <v>411</v>
      </c>
      <c r="CE170" s="390" t="s">
        <v>411</v>
      </c>
      <c r="CF170" s="390" t="s">
        <v>411</v>
      </c>
      <c r="CG170" s="390" t="s">
        <v>411</v>
      </c>
      <c r="CH170" s="390" t="s">
        <v>411</v>
      </c>
      <c r="CI170" s="390" t="s">
        <v>411</v>
      </c>
      <c r="CJ170" s="390" t="s">
        <v>411</v>
      </c>
      <c r="CK170" s="390" t="s">
        <v>411</v>
      </c>
      <c r="CL170" s="390" t="s">
        <v>411</v>
      </c>
      <c r="CM170" s="390" t="s">
        <v>411</v>
      </c>
      <c r="CN170" s="390" t="s">
        <v>411</v>
      </c>
      <c r="CO170" s="255">
        <f>IF(OR($C170="Non-Labour",$C170="Labour-related"),IF(Inputs!$DT170=$F$1,Inputs!CO170,Inputs!CO170*'Key assumptions'!$H$118),$F170*N(AI170)*avg_hrs)</f>
        <v>0</v>
      </c>
      <c r="CP170" s="255">
        <f>IF(OR($C170="Non-Labour",$C170="Labour-related"),IF(Inputs!$DT170=$F$1,Inputs!CP170,Inputs!CP170*'Key assumptions'!$H$118),$F170*N(AJ170)*avg_hrs)</f>
        <v>0</v>
      </c>
      <c r="CQ170" s="255">
        <f>IF(OR($C170="Non-Labour",$C170="Labour-related"),IF(Inputs!$DT170=$F$1,Inputs!CQ170,Inputs!CQ170*'Key assumptions'!$H$118),$F170*N(AK170)*avg_hrs)</f>
        <v>0</v>
      </c>
      <c r="CR170" s="255">
        <f>IF(OR($C170="Non-Labour",$C170="Labour-related"),IF(Inputs!$DT170=$F$1,Inputs!CR170,Inputs!CR170*'Key assumptions'!$H$118),$F170*N(AL170)*avg_hrs)</f>
        <v>0</v>
      </c>
      <c r="CS170" s="255">
        <f>IF(OR($C170="Non-Labour",$C170="Labour-related"),IF(Inputs!$DT170=$F$1,Inputs!CS170,Inputs!CS170*'Key assumptions'!$H$118),$F170*N(AM170)*avg_hrs)</f>
        <v>0</v>
      </c>
      <c r="CT170" s="255">
        <f>IF(OR($C170="Non-Labour",$C170="Labour-related"),IF(Inputs!$DT170=$F$1,Inputs!CT170,Inputs!CT170*'Key assumptions'!$H$118),$F170*N(AN170)*avg_hrs)</f>
        <v>0</v>
      </c>
      <c r="CU170" s="255">
        <f>IF(OR($C170="Non-Labour",$C170="Labour-related"),IF(Inputs!$DT170=$F$1,Inputs!CU170,Inputs!CU170*'Key assumptions'!$H$118),$F170*N(AO170)*avg_hrs)</f>
        <v>0</v>
      </c>
      <c r="CV170" s="255">
        <f>IF(OR($C170="Non-Labour",$C170="Labour-related"),IF(Inputs!$DT170=$F$1,Inputs!CV170,Inputs!CV170*'Key assumptions'!$H$118),$F170*N(AP170)*avg_hrs)</f>
        <v>0</v>
      </c>
      <c r="CW170" s="255">
        <f>IF(OR($C170="Non-Labour",$C170="Labour-related"),IF(Inputs!$DT170=$F$1,Inputs!CW170,Inputs!CW170*'Key assumptions'!$H$118),$F170*N(AQ170)*avg_hrs)</f>
        <v>0</v>
      </c>
      <c r="CX170" s="255">
        <f>IF(OR($C170="Non-Labour",$C170="Labour-related"),IF(Inputs!$DT170=$F$1,Inputs!CX170,Inputs!CX170*'Key assumptions'!$H$118),$F170*N(AR170)*avg_hrs)</f>
        <v>0</v>
      </c>
      <c r="CY170" s="255">
        <f>IF(OR($C170="Non-Labour",$C170="Labour-related"),IF(Inputs!$DT170=$F$1,Inputs!CY170,Inputs!CY170*'Key assumptions'!$H$118),$F170*N(AS170)*avg_hrs)</f>
        <v>0</v>
      </c>
      <c r="CZ170" s="255">
        <f>IF(OR($C170="Non-Labour",$C170="Labour-related"),IF(Inputs!$DT170=$F$1,Inputs!CZ170,Inputs!CZ170*'Key assumptions'!$H$118),$F170*N(AT170)*avg_hrs)</f>
        <v>0</v>
      </c>
      <c r="DA170" s="255">
        <f>IF(OR($C170="Non-Labour",$C170="Labour-related"),IF(Inputs!$DT170=$F$1,Inputs!DA170,Inputs!DA170*'Key assumptions'!$H$118),$F170*N(AU170)*avg_hrs)</f>
        <v>0</v>
      </c>
      <c r="DB170" s="255">
        <f>IF(OR($C170="Non-Labour",$C170="Labour-related"),IF(Inputs!$DT170=$F$1,Inputs!DB170,Inputs!DB170*'Key assumptions'!$H$118),$F170*N(AV170)*avg_hrs)</f>
        <v>0</v>
      </c>
      <c r="DC170" s="255">
        <f>IF(OR($C170="Non-Labour",$C170="Labour-related"),IF(Inputs!$DT170=$F$1,Inputs!DC170,Inputs!DC170*'Key assumptions'!$H$118),$F170*N(AW170)*avg_hrs)</f>
        <v>0</v>
      </c>
      <c r="DD170" s="255">
        <f>IF(OR($C170="Non-Labour",$C170="Labour-related"),IF(Inputs!$DT170=$F$1,Inputs!DD170,Inputs!DD170*'Key assumptions'!$H$118),$F170*N(AX170)*avg_hrs)</f>
        <v>0</v>
      </c>
      <c r="DE170" s="255">
        <f>IF(OR($C170="Non-Labour",$C170="Labour-related"),IF(Inputs!$DT170=$F$1,Inputs!DE170,Inputs!DE170*'Key assumptions'!$H$118),$F170*N(AY170)*avg_hrs)</f>
        <v>0</v>
      </c>
      <c r="DF170" s="255">
        <f>IF(OR($C170="Non-Labour",$C170="Labour-related"),IF(Inputs!$DT170=$F$1,Inputs!DF170,Inputs!DF170*'Key assumptions'!$H$118),$F170*N(AZ170)*avg_hrs)</f>
        <v>0</v>
      </c>
      <c r="DG170" s="255">
        <f>IF(OR($C170="Non-Labour",$C170="Labour-related"),IF(Inputs!$DT170=$F$1,Inputs!DG170,Inputs!DG170*'Key assumptions'!$H$118),$F170*N(BA170)*avg_hrs)</f>
        <v>0</v>
      </c>
      <c r="DH170" s="255">
        <f>IF(OR($C170="Non-Labour",$C170="Labour-related"),IF(Inputs!$DT170=$F$1,Inputs!DH170,Inputs!DH170*'Key assumptions'!$H$118),$F170*N(BB170)*avg_hrs)</f>
        <v>0</v>
      </c>
      <c r="DI170" s="255">
        <f>IF(OR($C170="Non-Labour",$C170="Labour-related"),IF(Inputs!$DT170=$F$1,Inputs!DI170,Inputs!DI170*'Key assumptions'!$H$118),$F170*N(BC170)*avg_hrs)</f>
        <v>0</v>
      </c>
      <c r="DJ170" s="255">
        <f>IF(OR($C170="Non-Labour",$C170="Labour-related"),IF(Inputs!$DT170=$F$1,Inputs!DJ170,Inputs!DJ170*'Key assumptions'!$H$118),$F170*N(BD170)*avg_hrs)</f>
        <v>0</v>
      </c>
      <c r="DK170" s="255">
        <f>IF(OR($C170="Non-Labour",$C170="Labour-related"),IF(Inputs!$DT170=$F$1,Inputs!DK170,Inputs!DK170*'Key assumptions'!$H$118),$F170*N(BE170)*avg_hrs)</f>
        <v>0</v>
      </c>
      <c r="DL170" s="255">
        <f>IF(OR($C170="Non-Labour",$C170="Labour-related"),IF(Inputs!$DT170=$F$1,Inputs!DL170,Inputs!DL170*'Key assumptions'!$H$118),$F170*N(BF170)*avg_hrs)</f>
        <v>0</v>
      </c>
      <c r="DM170" s="255">
        <f>IF(OR($C170="Non-Labour",$C170="Labour-related"),IF(Inputs!$DT170=$F$1,Inputs!DM170,Inputs!DM170*'Key assumptions'!$H$118),$F170*N(BG170)*avg_hrs)</f>
        <v>0</v>
      </c>
      <c r="DN170" s="255">
        <f>IF(OR($C170="Non-Labour",$C170="Labour-related"),IF(Inputs!$DT170=$F$1,Inputs!DN170,Inputs!DN170*'Key assumptions'!$H$118),$F170*N(BH170)*avg_hrs)</f>
        <v>0</v>
      </c>
      <c r="DO170" s="255">
        <f>IF(OR($C170="Non-Labour",$C170="Labour-related"),IF(Inputs!$DT170=$F$1,Inputs!DO170,Inputs!DO170*'Key assumptions'!$H$118),$F170*N(BI170)*avg_hrs)</f>
        <v>0</v>
      </c>
      <c r="DP170" s="255">
        <f>IF(OR($C170="Non-Labour",$C170="Labour-related"),IF(Inputs!$DT170=$F$1,Inputs!DP170,Inputs!DP170*'Key assumptions'!$H$118),$F170*N(BJ170)*avg_hrs)</f>
        <v>0</v>
      </c>
      <c r="DQ170" s="255">
        <f>IF(OR($C170="Non-Labour",$C170="Labour-related"),IF(Inputs!$DT170=$F$1,Inputs!DQ170,Inputs!DQ170*'Key assumptions'!$H$118),$F170*N(BK170)*avg_hrs)</f>
        <v>0</v>
      </c>
      <c r="DR170" s="255">
        <f>IF(OR($C170="Non-Labour",$C170="Labour-related"),IF(Inputs!$DT170=$F$1,Inputs!DR170,Inputs!DR170*'Key assumptions'!$H$118),$F170*N(BL170)*avg_hrs)</f>
        <v>0</v>
      </c>
      <c r="DT170" s="133" t="s">
        <v>213</v>
      </c>
      <c r="DU170" s="304"/>
      <c r="DV170" s="304"/>
      <c r="DW170" s="304"/>
      <c r="DX170" s="304"/>
      <c r="DY170" s="304"/>
      <c r="DZ170" s="304"/>
      <c r="EA170" s="255">
        <v>2286.0749999999998</v>
      </c>
      <c r="EB170" s="255">
        <v>11756.957142857142</v>
      </c>
      <c r="EC170" s="255">
        <v>4245.5678571428571</v>
      </c>
      <c r="ED170" s="255">
        <f t="shared" si="19"/>
        <v>0</v>
      </c>
      <c r="EE170" s="255">
        <f t="shared" si="19"/>
        <v>0</v>
      </c>
      <c r="EF170" s="255">
        <f t="shared" si="17"/>
        <v>18288.599999999999</v>
      </c>
    </row>
    <row r="171" spans="1:136" x14ac:dyDescent="0.4">
      <c r="A171" s="133" t="str">
        <f>Inputs!A171</f>
        <v/>
      </c>
      <c r="B171" s="133" t="str">
        <f>Inputs!B171</f>
        <v/>
      </c>
      <c r="C171" s="133" t="str">
        <f>Inputs!C171</f>
        <v/>
      </c>
      <c r="D171" s="133">
        <f>Inputs!D171</f>
        <v>636940</v>
      </c>
      <c r="E171" s="133" t="str">
        <f>Inputs!E171</f>
        <v xml:space="preserve">CWO - Automation Design </v>
      </c>
      <c r="F171" s="290">
        <f>IF(Inputs!DT171=$F$1,Inputs!F171,
IF(Inputs!DT171='Key assumptions'!$E$118,Inputs!F171*'Key assumptions'!$H$118,Inputs!F171*'Key assumptions'!$H$119))</f>
        <v>0</v>
      </c>
      <c r="G171" s="290">
        <f>IF(Inputs!DT171=$F$1,Inputs!G171,Inputs!G171*'Key assumptions'!$H$118)</f>
        <v>0</v>
      </c>
      <c r="H171" s="281"/>
      <c r="I171" s="281"/>
      <c r="J171" s="281"/>
      <c r="K171" s="281"/>
      <c r="L171" s="281"/>
      <c r="M171" s="389" t="str">
        <f>Inputs!M171</f>
        <v>[C-i-C]</v>
      </c>
      <c r="N171" s="389" t="str">
        <f>Inputs!N171</f>
        <v>[C-i-C]</v>
      </c>
      <c r="O171" s="389" t="str">
        <f>Inputs!O171</f>
        <v>[C-i-C]</v>
      </c>
      <c r="P171" s="389" t="str">
        <f>Inputs!P171</f>
        <v>[C-i-C]</v>
      </c>
      <c r="Q171" s="389" t="str">
        <f>Inputs!Q171</f>
        <v>[C-i-C]</v>
      </c>
      <c r="R171" s="389" t="str">
        <f>Inputs!R171</f>
        <v>[C-i-C]</v>
      </c>
      <c r="S171" s="389" t="str">
        <f>Inputs!S171</f>
        <v>[C-i-C]</v>
      </c>
      <c r="T171" s="389" t="str">
        <f>Inputs!T171</f>
        <v>[C-i-C]</v>
      </c>
      <c r="U171" s="389" t="str">
        <f>Inputs!U171</f>
        <v>[C-i-C]</v>
      </c>
      <c r="V171" s="389" t="str">
        <f>Inputs!V171</f>
        <v>[C-i-C]</v>
      </c>
      <c r="W171" s="389" t="str">
        <f>Inputs!W171</f>
        <v>[C-i-C]</v>
      </c>
      <c r="X171" s="389" t="str">
        <f>Inputs!X171</f>
        <v>[C-i-C]</v>
      </c>
      <c r="Y171" s="389" t="str">
        <f>Inputs!Y171</f>
        <v>[C-i-C]</v>
      </c>
      <c r="Z171" s="389" t="str">
        <f>Inputs!Z171</f>
        <v>[C-i-C]</v>
      </c>
      <c r="AA171" s="389" t="str">
        <f>Inputs!AA171</f>
        <v>[C-i-C]</v>
      </c>
      <c r="AB171" s="389" t="str">
        <f>Inputs!AB171</f>
        <v>[C-i-C]</v>
      </c>
      <c r="AC171" s="389" t="str">
        <f>Inputs!AC171</f>
        <v>[C-i-C]</v>
      </c>
      <c r="AD171" s="389" t="str">
        <f>Inputs!AD171</f>
        <v>[C-i-C]</v>
      </c>
      <c r="AE171" s="389" t="str">
        <f>Inputs!AE171</f>
        <v>[C-i-C]</v>
      </c>
      <c r="AF171" s="389" t="str">
        <f>Inputs!AF171</f>
        <v>[C-i-C]</v>
      </c>
      <c r="AG171" s="389" t="str">
        <f>Inputs!AG171</f>
        <v>[C-i-C]</v>
      </c>
      <c r="AH171" s="389" t="str">
        <f>Inputs!AH171</f>
        <v>[C-i-C]</v>
      </c>
      <c r="AI171" s="254" t="str">
        <f>Inputs!AI171</f>
        <v/>
      </c>
      <c r="AJ171" s="254" t="str">
        <f>Inputs!AJ171</f>
        <v/>
      </c>
      <c r="AK171" s="254" t="str">
        <f>Inputs!AK171</f>
        <v/>
      </c>
      <c r="AL171" s="254" t="str">
        <f>Inputs!AL171</f>
        <v/>
      </c>
      <c r="AM171" s="254" t="str">
        <f>Inputs!AM171</f>
        <v/>
      </c>
      <c r="AN171" s="254" t="str">
        <f>Inputs!AN171</f>
        <v/>
      </c>
      <c r="AO171" s="254" t="str">
        <f>Inputs!AO171</f>
        <v/>
      </c>
      <c r="AP171" s="254" t="str">
        <f>Inputs!AP171</f>
        <v/>
      </c>
      <c r="AQ171" s="254" t="str">
        <f>Inputs!AQ171</f>
        <v/>
      </c>
      <c r="AR171" s="254" t="str">
        <f>Inputs!AR171</f>
        <v/>
      </c>
      <c r="AS171" s="254" t="str">
        <f>Inputs!AS171</f>
        <v/>
      </c>
      <c r="AT171" s="254" t="str">
        <f>Inputs!AT171</f>
        <v/>
      </c>
      <c r="AU171" s="254" t="str">
        <f>Inputs!AU171</f>
        <v/>
      </c>
      <c r="AV171" s="254" t="str">
        <f>Inputs!AV171</f>
        <v/>
      </c>
      <c r="AW171" s="254" t="str">
        <f>Inputs!AW171</f>
        <v/>
      </c>
      <c r="AX171" s="254" t="str">
        <f>Inputs!AX171</f>
        <v/>
      </c>
      <c r="AY171" s="254" t="str">
        <f>Inputs!AY171</f>
        <v/>
      </c>
      <c r="AZ171" s="254" t="str">
        <f>Inputs!AZ171</f>
        <v/>
      </c>
      <c r="BA171" s="254" t="str">
        <f>Inputs!BA171</f>
        <v/>
      </c>
      <c r="BB171" s="254" t="str">
        <f>Inputs!BB171</f>
        <v/>
      </c>
      <c r="BC171" s="254" t="str">
        <f>Inputs!BC171</f>
        <v/>
      </c>
      <c r="BD171" s="254" t="str">
        <f>Inputs!BD171</f>
        <v/>
      </c>
      <c r="BE171" s="254" t="str">
        <f>Inputs!BE171</f>
        <v/>
      </c>
      <c r="BF171" s="254" t="str">
        <f>Inputs!BF171</f>
        <v/>
      </c>
      <c r="BG171" s="254" t="str">
        <f>Inputs!BG171</f>
        <v/>
      </c>
      <c r="BH171" s="254" t="str">
        <f>Inputs!BH171</f>
        <v/>
      </c>
      <c r="BI171" s="254" t="str">
        <f>Inputs!BI171</f>
        <v/>
      </c>
      <c r="BJ171" s="254" t="str">
        <f>Inputs!BJ171</f>
        <v/>
      </c>
      <c r="BK171" s="254" t="str">
        <f>Inputs!BK171</f>
        <v/>
      </c>
      <c r="BL171" s="254" t="str">
        <f>Inputs!BL171</f>
        <v/>
      </c>
      <c r="BN171" s="255">
        <f>IF(OR($C171="Non-Labour",$C171="Labour-related"),IF(Inputs!$DT171=$F$1,Inputs!BN171,Inputs!BN171*'Key assumptions'!$H$118),$F171*N(H171)*avg_hrs)</f>
        <v>0</v>
      </c>
      <c r="BO171" s="255">
        <f>IF(OR($C171="Non-Labour",$C171="Labour-related"),IF(Inputs!$DT171=$F$1,Inputs!BO171,Inputs!BO171*'Key assumptions'!$H$118),$F171*N(I171)*avg_hrs)</f>
        <v>0</v>
      </c>
      <c r="BP171" s="255">
        <f>IF(OR($C171="Non-Labour",$C171="Labour-related"),IF(Inputs!$DT171=$F$1,Inputs!BP171,Inputs!BP171*'Key assumptions'!$H$118),$F171*N(J171)*avg_hrs)</f>
        <v>0</v>
      </c>
      <c r="BQ171" s="255">
        <f>IF(OR($C171="Non-Labour",$C171="Labour-related"),IF(Inputs!$DT171=$F$1,Inputs!BQ171,Inputs!BQ171*'Key assumptions'!$H$118),$F171*N(K171)*avg_hrs)</f>
        <v>0</v>
      </c>
      <c r="BR171" s="255">
        <f>IF(OR($C171="Non-Labour",$C171="Labour-related"),IF(Inputs!$DT171=$F$1,Inputs!BR171,Inputs!BR171*'Key assumptions'!$H$118),$F171*N(L171)*avg_hrs)</f>
        <v>0</v>
      </c>
      <c r="BS171" s="390" t="s">
        <v>411</v>
      </c>
      <c r="BT171" s="390" t="s">
        <v>411</v>
      </c>
      <c r="BU171" s="390" t="s">
        <v>411</v>
      </c>
      <c r="BV171" s="390" t="s">
        <v>411</v>
      </c>
      <c r="BW171" s="390" t="s">
        <v>411</v>
      </c>
      <c r="BX171" s="390" t="s">
        <v>411</v>
      </c>
      <c r="BY171" s="390" t="s">
        <v>411</v>
      </c>
      <c r="BZ171" s="390" t="s">
        <v>411</v>
      </c>
      <c r="CA171" s="390" t="s">
        <v>411</v>
      </c>
      <c r="CB171" s="390" t="s">
        <v>411</v>
      </c>
      <c r="CC171" s="390" t="s">
        <v>411</v>
      </c>
      <c r="CD171" s="390" t="s">
        <v>411</v>
      </c>
      <c r="CE171" s="390" t="s">
        <v>411</v>
      </c>
      <c r="CF171" s="390" t="s">
        <v>411</v>
      </c>
      <c r="CG171" s="390" t="s">
        <v>411</v>
      </c>
      <c r="CH171" s="390" t="s">
        <v>411</v>
      </c>
      <c r="CI171" s="390" t="s">
        <v>411</v>
      </c>
      <c r="CJ171" s="390" t="s">
        <v>411</v>
      </c>
      <c r="CK171" s="390" t="s">
        <v>411</v>
      </c>
      <c r="CL171" s="390" t="s">
        <v>411</v>
      </c>
      <c r="CM171" s="390" t="s">
        <v>411</v>
      </c>
      <c r="CN171" s="390" t="s">
        <v>411</v>
      </c>
      <c r="CO171" s="255">
        <f>IF(OR($C171="Non-Labour",$C171="Labour-related"),IF(Inputs!$DT171=$F$1,Inputs!CO171,Inputs!CO171*'Key assumptions'!$H$118),$F171*N(AI171)*avg_hrs)</f>
        <v>0</v>
      </c>
      <c r="CP171" s="255">
        <f>IF(OR($C171="Non-Labour",$C171="Labour-related"),IF(Inputs!$DT171=$F$1,Inputs!CP171,Inputs!CP171*'Key assumptions'!$H$118),$F171*N(AJ171)*avg_hrs)</f>
        <v>0</v>
      </c>
      <c r="CQ171" s="255">
        <f>IF(OR($C171="Non-Labour",$C171="Labour-related"),IF(Inputs!$DT171=$F$1,Inputs!CQ171,Inputs!CQ171*'Key assumptions'!$H$118),$F171*N(AK171)*avg_hrs)</f>
        <v>0</v>
      </c>
      <c r="CR171" s="255">
        <f>IF(OR($C171="Non-Labour",$C171="Labour-related"),IF(Inputs!$DT171=$F$1,Inputs!CR171,Inputs!CR171*'Key assumptions'!$H$118),$F171*N(AL171)*avg_hrs)</f>
        <v>0</v>
      </c>
      <c r="CS171" s="255">
        <f>IF(OR($C171="Non-Labour",$C171="Labour-related"),IF(Inputs!$DT171=$F$1,Inputs!CS171,Inputs!CS171*'Key assumptions'!$H$118),$F171*N(AM171)*avg_hrs)</f>
        <v>0</v>
      </c>
      <c r="CT171" s="255">
        <f>IF(OR($C171="Non-Labour",$C171="Labour-related"),IF(Inputs!$DT171=$F$1,Inputs!CT171,Inputs!CT171*'Key assumptions'!$H$118),$F171*N(AN171)*avg_hrs)</f>
        <v>0</v>
      </c>
      <c r="CU171" s="255">
        <f>IF(OR($C171="Non-Labour",$C171="Labour-related"),IF(Inputs!$DT171=$F$1,Inputs!CU171,Inputs!CU171*'Key assumptions'!$H$118),$F171*N(AO171)*avg_hrs)</f>
        <v>0</v>
      </c>
      <c r="CV171" s="255">
        <f>IF(OR($C171="Non-Labour",$C171="Labour-related"),IF(Inputs!$DT171=$F$1,Inputs!CV171,Inputs!CV171*'Key assumptions'!$H$118),$F171*N(AP171)*avg_hrs)</f>
        <v>0</v>
      </c>
      <c r="CW171" s="255">
        <f>IF(OR($C171="Non-Labour",$C171="Labour-related"),IF(Inputs!$DT171=$F$1,Inputs!CW171,Inputs!CW171*'Key assumptions'!$H$118),$F171*N(AQ171)*avg_hrs)</f>
        <v>0</v>
      </c>
      <c r="CX171" s="255">
        <f>IF(OR($C171="Non-Labour",$C171="Labour-related"),IF(Inputs!$DT171=$F$1,Inputs!CX171,Inputs!CX171*'Key assumptions'!$H$118),$F171*N(AR171)*avg_hrs)</f>
        <v>0</v>
      </c>
      <c r="CY171" s="255">
        <f>IF(OR($C171="Non-Labour",$C171="Labour-related"),IF(Inputs!$DT171=$F$1,Inputs!CY171,Inputs!CY171*'Key assumptions'!$H$118),$F171*N(AS171)*avg_hrs)</f>
        <v>0</v>
      </c>
      <c r="CZ171" s="255">
        <f>IF(OR($C171="Non-Labour",$C171="Labour-related"),IF(Inputs!$DT171=$F$1,Inputs!CZ171,Inputs!CZ171*'Key assumptions'!$H$118),$F171*N(AT171)*avg_hrs)</f>
        <v>0</v>
      </c>
      <c r="DA171" s="255">
        <f>IF(OR($C171="Non-Labour",$C171="Labour-related"),IF(Inputs!$DT171=$F$1,Inputs!DA171,Inputs!DA171*'Key assumptions'!$H$118),$F171*N(AU171)*avg_hrs)</f>
        <v>0</v>
      </c>
      <c r="DB171" s="255">
        <f>IF(OR($C171="Non-Labour",$C171="Labour-related"),IF(Inputs!$DT171=$F$1,Inputs!DB171,Inputs!DB171*'Key assumptions'!$H$118),$F171*N(AV171)*avg_hrs)</f>
        <v>0</v>
      </c>
      <c r="DC171" s="255">
        <f>IF(OR($C171="Non-Labour",$C171="Labour-related"),IF(Inputs!$DT171=$F$1,Inputs!DC171,Inputs!DC171*'Key assumptions'!$H$118),$F171*N(AW171)*avg_hrs)</f>
        <v>0</v>
      </c>
      <c r="DD171" s="255">
        <f>IF(OR($C171="Non-Labour",$C171="Labour-related"),IF(Inputs!$DT171=$F$1,Inputs!DD171,Inputs!DD171*'Key assumptions'!$H$118),$F171*N(AX171)*avg_hrs)</f>
        <v>0</v>
      </c>
      <c r="DE171" s="255">
        <f>IF(OR($C171="Non-Labour",$C171="Labour-related"),IF(Inputs!$DT171=$F$1,Inputs!DE171,Inputs!DE171*'Key assumptions'!$H$118),$F171*N(AY171)*avg_hrs)</f>
        <v>0</v>
      </c>
      <c r="DF171" s="255">
        <f>IF(OR($C171="Non-Labour",$C171="Labour-related"),IF(Inputs!$DT171=$F$1,Inputs!DF171,Inputs!DF171*'Key assumptions'!$H$118),$F171*N(AZ171)*avg_hrs)</f>
        <v>0</v>
      </c>
      <c r="DG171" s="255">
        <f>IF(OR($C171="Non-Labour",$C171="Labour-related"),IF(Inputs!$DT171=$F$1,Inputs!DG171,Inputs!DG171*'Key assumptions'!$H$118),$F171*N(BA171)*avg_hrs)</f>
        <v>0</v>
      </c>
      <c r="DH171" s="255">
        <f>IF(OR($C171="Non-Labour",$C171="Labour-related"),IF(Inputs!$DT171=$F$1,Inputs!DH171,Inputs!DH171*'Key assumptions'!$H$118),$F171*N(BB171)*avg_hrs)</f>
        <v>0</v>
      </c>
      <c r="DI171" s="255">
        <f>IF(OR($C171="Non-Labour",$C171="Labour-related"),IF(Inputs!$DT171=$F$1,Inputs!DI171,Inputs!DI171*'Key assumptions'!$H$118),$F171*N(BC171)*avg_hrs)</f>
        <v>0</v>
      </c>
      <c r="DJ171" s="255">
        <f>IF(OR($C171="Non-Labour",$C171="Labour-related"),IF(Inputs!$DT171=$F$1,Inputs!DJ171,Inputs!DJ171*'Key assumptions'!$H$118),$F171*N(BD171)*avg_hrs)</f>
        <v>0</v>
      </c>
      <c r="DK171" s="255">
        <f>IF(OR($C171="Non-Labour",$C171="Labour-related"),IF(Inputs!$DT171=$F$1,Inputs!DK171,Inputs!DK171*'Key assumptions'!$H$118),$F171*N(BE171)*avg_hrs)</f>
        <v>0</v>
      </c>
      <c r="DL171" s="255">
        <f>IF(OR($C171="Non-Labour",$C171="Labour-related"),IF(Inputs!$DT171=$F$1,Inputs!DL171,Inputs!DL171*'Key assumptions'!$H$118),$F171*N(BF171)*avg_hrs)</f>
        <v>0</v>
      </c>
      <c r="DM171" s="255">
        <f>IF(OR($C171="Non-Labour",$C171="Labour-related"),IF(Inputs!$DT171=$F$1,Inputs!DM171,Inputs!DM171*'Key assumptions'!$H$118),$F171*N(BG171)*avg_hrs)</f>
        <v>0</v>
      </c>
      <c r="DN171" s="255">
        <f>IF(OR($C171="Non-Labour",$C171="Labour-related"),IF(Inputs!$DT171=$F$1,Inputs!DN171,Inputs!DN171*'Key assumptions'!$H$118),$F171*N(BH171)*avg_hrs)</f>
        <v>0</v>
      </c>
      <c r="DO171" s="255">
        <f>IF(OR($C171="Non-Labour",$C171="Labour-related"),IF(Inputs!$DT171=$F$1,Inputs!DO171,Inputs!DO171*'Key assumptions'!$H$118),$F171*N(BI171)*avg_hrs)</f>
        <v>0</v>
      </c>
      <c r="DP171" s="255">
        <f>IF(OR($C171="Non-Labour",$C171="Labour-related"),IF(Inputs!$DT171=$F$1,Inputs!DP171,Inputs!DP171*'Key assumptions'!$H$118),$F171*N(BJ171)*avg_hrs)</f>
        <v>0</v>
      </c>
      <c r="DQ171" s="255">
        <f>IF(OR($C171="Non-Labour",$C171="Labour-related"),IF(Inputs!$DT171=$F$1,Inputs!DQ171,Inputs!DQ171*'Key assumptions'!$H$118),$F171*N(BK171)*avg_hrs)</f>
        <v>0</v>
      </c>
      <c r="DR171" s="255">
        <f>IF(OR($C171="Non-Labour",$C171="Labour-related"),IF(Inputs!$DT171=$F$1,Inputs!DR171,Inputs!DR171*'Key assumptions'!$H$118),$F171*N(BL171)*avg_hrs)</f>
        <v>0</v>
      </c>
      <c r="DT171" s="133" t="s">
        <v>213</v>
      </c>
      <c r="DU171" s="304"/>
      <c r="DV171" s="304"/>
      <c r="DW171" s="304"/>
      <c r="DX171" s="304"/>
      <c r="DY171" s="304"/>
      <c r="DZ171" s="304"/>
      <c r="EA171" s="255">
        <v>0</v>
      </c>
      <c r="EB171" s="255">
        <v>0</v>
      </c>
      <c r="EC171" s="255">
        <v>0</v>
      </c>
      <c r="ED171" s="255">
        <f t="shared" si="19"/>
        <v>0</v>
      </c>
      <c r="EE171" s="255">
        <f t="shared" si="19"/>
        <v>0</v>
      </c>
      <c r="EF171" s="255">
        <f t="shared" si="17"/>
        <v>0</v>
      </c>
    </row>
    <row r="172" spans="1:136" x14ac:dyDescent="0.4">
      <c r="A172" s="133" t="str">
        <f>Inputs!A172</f>
        <v>Project Development</v>
      </c>
      <c r="B172" s="133" t="str">
        <f>Inputs!B172</f>
        <v>N/A</v>
      </c>
      <c r="C172" s="133" t="str">
        <f>Inputs!C172</f>
        <v>Internal Labour</v>
      </c>
      <c r="D172" s="133">
        <f>Inputs!D172</f>
        <v>636940</v>
      </c>
      <c r="E172" s="133" t="str">
        <f>Inputs!E172</f>
        <v>Designer - Automation</v>
      </c>
      <c r="F172" s="290">
        <f>IF(Inputs!DT172=$F$1,Inputs!F172,
IF(Inputs!DT172='Key assumptions'!$E$118,Inputs!F172*'Key assumptions'!$H$118,Inputs!F172*'Key assumptions'!$H$119))</f>
        <v>190.85</v>
      </c>
      <c r="G172" s="290">
        <f>IF(Inputs!DT172=$F$1,Inputs!G172,Inputs!G172*'Key assumptions'!$H$118)</f>
        <v>83.602893860946722</v>
      </c>
      <c r="H172" s="281"/>
      <c r="I172" s="281"/>
      <c r="J172" s="281"/>
      <c r="K172" s="281"/>
      <c r="L172" s="281"/>
      <c r="M172" s="389" t="str">
        <f>Inputs!M172</f>
        <v>[C-i-C]</v>
      </c>
      <c r="N172" s="389" t="str">
        <f>Inputs!N172</f>
        <v>[C-i-C]</v>
      </c>
      <c r="O172" s="389" t="str">
        <f>Inputs!O172</f>
        <v>[C-i-C]</v>
      </c>
      <c r="P172" s="389" t="str">
        <f>Inputs!P172</f>
        <v>[C-i-C]</v>
      </c>
      <c r="Q172" s="389" t="str">
        <f>Inputs!Q172</f>
        <v>[C-i-C]</v>
      </c>
      <c r="R172" s="389" t="str">
        <f>Inputs!R172</f>
        <v>[C-i-C]</v>
      </c>
      <c r="S172" s="389" t="str">
        <f>Inputs!S172</f>
        <v>[C-i-C]</v>
      </c>
      <c r="T172" s="389" t="str">
        <f>Inputs!T172</f>
        <v>[C-i-C]</v>
      </c>
      <c r="U172" s="389" t="str">
        <f>Inputs!U172</f>
        <v>[C-i-C]</v>
      </c>
      <c r="V172" s="389" t="str">
        <f>Inputs!V172</f>
        <v>[C-i-C]</v>
      </c>
      <c r="W172" s="389" t="str">
        <f>Inputs!W172</f>
        <v>[C-i-C]</v>
      </c>
      <c r="X172" s="389" t="str">
        <f>Inputs!X172</f>
        <v>[C-i-C]</v>
      </c>
      <c r="Y172" s="389" t="str">
        <f>Inputs!Y172</f>
        <v>[C-i-C]</v>
      </c>
      <c r="Z172" s="389" t="str">
        <f>Inputs!Z172</f>
        <v>[C-i-C]</v>
      </c>
      <c r="AA172" s="389" t="str">
        <f>Inputs!AA172</f>
        <v>[C-i-C]</v>
      </c>
      <c r="AB172" s="389" t="str">
        <f>Inputs!AB172</f>
        <v>[C-i-C]</v>
      </c>
      <c r="AC172" s="389" t="str">
        <f>Inputs!AC172</f>
        <v>[C-i-C]</v>
      </c>
      <c r="AD172" s="389" t="str">
        <f>Inputs!AD172</f>
        <v>[C-i-C]</v>
      </c>
      <c r="AE172" s="389" t="str">
        <f>Inputs!AE172</f>
        <v>[C-i-C]</v>
      </c>
      <c r="AF172" s="389" t="str">
        <f>Inputs!AF172</f>
        <v>[C-i-C]</v>
      </c>
      <c r="AG172" s="389" t="str">
        <f>Inputs!AG172</f>
        <v>[C-i-C]</v>
      </c>
      <c r="AH172" s="389" t="str">
        <f>Inputs!AH172</f>
        <v>[C-i-C]</v>
      </c>
      <c r="AI172" s="254">
        <f>Inputs!AI172</f>
        <v>0</v>
      </c>
      <c r="AJ172" s="254">
        <f>Inputs!AJ172</f>
        <v>0</v>
      </c>
      <c r="AK172" s="254">
        <f>Inputs!AK172</f>
        <v>0</v>
      </c>
      <c r="AL172" s="254">
        <f>Inputs!AL172</f>
        <v>0.14285714285714285</v>
      </c>
      <c r="AM172" s="254">
        <f>Inputs!AM172</f>
        <v>0.5</v>
      </c>
      <c r="AN172" s="254">
        <f>Inputs!AN172</f>
        <v>0.5</v>
      </c>
      <c r="AO172" s="254">
        <f>Inputs!AO172</f>
        <v>0.5357142857142857</v>
      </c>
      <c r="AP172" s="254">
        <f>Inputs!AP172</f>
        <v>0.42857142857142855</v>
      </c>
      <c r="AQ172" s="254">
        <f>Inputs!AQ172</f>
        <v>0.40714285714285714</v>
      </c>
      <c r="AR172" s="254">
        <f>Inputs!AR172</f>
        <v>0.40714285714285714</v>
      </c>
      <c r="AS172" s="254">
        <f>Inputs!AS172</f>
        <v>0.40714285714285714</v>
      </c>
      <c r="AT172" s="254">
        <f>Inputs!AT172</f>
        <v>0.33571428571428569</v>
      </c>
      <c r="AU172" s="254">
        <f>Inputs!AU172</f>
        <v>0.27142857142857141</v>
      </c>
      <c r="AV172" s="254">
        <f>Inputs!AV172</f>
        <v>0</v>
      </c>
      <c r="AW172" s="254">
        <f>Inputs!AW172</f>
        <v>0</v>
      </c>
      <c r="AX172" s="254">
        <f>Inputs!AX172</f>
        <v>0</v>
      </c>
      <c r="AY172" s="254">
        <f>Inputs!AY172</f>
        <v>0</v>
      </c>
      <c r="AZ172" s="254">
        <f>Inputs!AZ172</f>
        <v>0</v>
      </c>
      <c r="BA172" s="254">
        <f>Inputs!BA172</f>
        <v>0</v>
      </c>
      <c r="BB172" s="254">
        <f>Inputs!BB172</f>
        <v>0</v>
      </c>
      <c r="BC172" s="254">
        <f>Inputs!BC172</f>
        <v>0</v>
      </c>
      <c r="BD172" s="254">
        <f>Inputs!BD172</f>
        <v>0</v>
      </c>
      <c r="BE172" s="254">
        <f>Inputs!BE172</f>
        <v>0</v>
      </c>
      <c r="BF172" s="254">
        <f>Inputs!BF172</f>
        <v>0</v>
      </c>
      <c r="BG172" s="254">
        <f>Inputs!BG172</f>
        <v>0</v>
      </c>
      <c r="BH172" s="254">
        <f>Inputs!BH172</f>
        <v>0</v>
      </c>
      <c r="BI172" s="254">
        <f>Inputs!BI172</f>
        <v>0</v>
      </c>
      <c r="BJ172" s="254">
        <f>Inputs!BJ172</f>
        <v>0</v>
      </c>
      <c r="BK172" s="254">
        <f>Inputs!BK172</f>
        <v>0</v>
      </c>
      <c r="BL172" s="254">
        <f>Inputs!BL172</f>
        <v>0</v>
      </c>
      <c r="BN172" s="255">
        <f>IF(OR($C172="Non-Labour",$C172="Labour-related"),IF(Inputs!$DT172=$F$1,Inputs!BN172,Inputs!BN172*'Key assumptions'!$H$118),$F172*N(H172)*avg_hrs)</f>
        <v>0</v>
      </c>
      <c r="BO172" s="255">
        <f>IF(OR($C172="Non-Labour",$C172="Labour-related"),IF(Inputs!$DT172=$F$1,Inputs!BO172,Inputs!BO172*'Key assumptions'!$H$118),$F172*N(I172)*avg_hrs)</f>
        <v>0</v>
      </c>
      <c r="BP172" s="255">
        <f>IF(OR($C172="Non-Labour",$C172="Labour-related"),IF(Inputs!$DT172=$F$1,Inputs!BP172,Inputs!BP172*'Key assumptions'!$H$118),$F172*N(J172)*avg_hrs)</f>
        <v>0</v>
      </c>
      <c r="BQ172" s="255">
        <f>IF(OR($C172="Non-Labour",$C172="Labour-related"),IF(Inputs!$DT172=$F$1,Inputs!BQ172,Inputs!BQ172*'Key assumptions'!$H$118),$F172*N(K172)*avg_hrs)</f>
        <v>0</v>
      </c>
      <c r="BR172" s="255">
        <f>IF(OR($C172="Non-Labour",$C172="Labour-related"),IF(Inputs!$DT172=$F$1,Inputs!BR172,Inputs!BR172*'Key assumptions'!$H$118),$F172*N(L172)*avg_hrs)</f>
        <v>0</v>
      </c>
      <c r="BS172" s="390" t="s">
        <v>411</v>
      </c>
      <c r="BT172" s="390" t="s">
        <v>411</v>
      </c>
      <c r="BU172" s="390" t="s">
        <v>411</v>
      </c>
      <c r="BV172" s="390" t="s">
        <v>411</v>
      </c>
      <c r="BW172" s="390" t="s">
        <v>411</v>
      </c>
      <c r="BX172" s="390" t="s">
        <v>411</v>
      </c>
      <c r="BY172" s="390" t="s">
        <v>411</v>
      </c>
      <c r="BZ172" s="390" t="s">
        <v>411</v>
      </c>
      <c r="CA172" s="390" t="s">
        <v>411</v>
      </c>
      <c r="CB172" s="390" t="s">
        <v>411</v>
      </c>
      <c r="CC172" s="390" t="s">
        <v>411</v>
      </c>
      <c r="CD172" s="390" t="s">
        <v>411</v>
      </c>
      <c r="CE172" s="390" t="s">
        <v>411</v>
      </c>
      <c r="CF172" s="390" t="s">
        <v>411</v>
      </c>
      <c r="CG172" s="390" t="s">
        <v>411</v>
      </c>
      <c r="CH172" s="390" t="s">
        <v>411</v>
      </c>
      <c r="CI172" s="390" t="s">
        <v>411</v>
      </c>
      <c r="CJ172" s="390" t="s">
        <v>411</v>
      </c>
      <c r="CK172" s="390" t="s">
        <v>411</v>
      </c>
      <c r="CL172" s="390" t="s">
        <v>411</v>
      </c>
      <c r="CM172" s="390" t="s">
        <v>411</v>
      </c>
      <c r="CN172" s="390" t="s">
        <v>411</v>
      </c>
      <c r="CO172" s="255">
        <f>IF(OR($C172="Non-Labour",$C172="Labour-related"),IF(Inputs!$DT172=$F$1,Inputs!CO172,Inputs!CO172*'Key assumptions'!$H$118),$F172*N(AI172)*avg_hrs)</f>
        <v>0</v>
      </c>
      <c r="CP172" s="255">
        <f>IF(OR($C172="Non-Labour",$C172="Labour-related"),IF(Inputs!$DT172=$F$1,Inputs!CP172,Inputs!CP172*'Key assumptions'!$H$118),$F172*N(AJ172)*avg_hrs)</f>
        <v>0</v>
      </c>
      <c r="CQ172" s="255">
        <f>IF(OR($C172="Non-Labour",$C172="Labour-related"),IF(Inputs!$DT172=$F$1,Inputs!CQ172,Inputs!CQ172*'Key assumptions'!$H$118),$F172*N(AK172)*avg_hrs)</f>
        <v>0</v>
      </c>
      <c r="CR172" s="255">
        <f>IF(OR($C172="Non-Labour",$C172="Labour-related"),IF(Inputs!$DT172=$F$1,Inputs!CR172,Inputs!CR172*'Key assumptions'!$H$118),$F172*N(AL172)*avg_hrs)</f>
        <v>4089.6428571428569</v>
      </c>
      <c r="CS172" s="255">
        <f>IF(OR($C172="Non-Labour",$C172="Labour-related"),IF(Inputs!$DT172=$F$1,Inputs!CS172,Inputs!CS172*'Key assumptions'!$H$118),$F172*N(AM172)*avg_hrs)</f>
        <v>14313.75</v>
      </c>
      <c r="CT172" s="255">
        <f>IF(OR($C172="Non-Labour",$C172="Labour-related"),IF(Inputs!$DT172=$F$1,Inputs!CT172,Inputs!CT172*'Key assumptions'!$H$118),$F172*N(AN172)*avg_hrs)</f>
        <v>14313.75</v>
      </c>
      <c r="CU172" s="255">
        <f>IF(OR($C172="Non-Labour",$C172="Labour-related"),IF(Inputs!$DT172=$F$1,Inputs!CU172,Inputs!CU172*'Key assumptions'!$H$118),$F172*N(AO172)*avg_hrs)</f>
        <v>15336.160714285712</v>
      </c>
      <c r="CV172" s="255">
        <f>IF(OR($C172="Non-Labour",$C172="Labour-related"),IF(Inputs!$DT172=$F$1,Inputs!CV172,Inputs!CV172*'Key assumptions'!$H$118),$F172*N(AP172)*avg_hrs)</f>
        <v>12268.928571428569</v>
      </c>
      <c r="CW172" s="255">
        <f>IF(OR($C172="Non-Labour",$C172="Labour-related"),IF(Inputs!$DT172=$F$1,Inputs!CW172,Inputs!CW172*'Key assumptions'!$H$118),$F172*N(AQ172)*avg_hrs)</f>
        <v>11655.482142857143</v>
      </c>
      <c r="CX172" s="255">
        <f>IF(OR($C172="Non-Labour",$C172="Labour-related"),IF(Inputs!$DT172=$F$1,Inputs!CX172,Inputs!CX172*'Key assumptions'!$H$118),$F172*N(AR172)*avg_hrs)</f>
        <v>11655.482142857143</v>
      </c>
      <c r="CY172" s="255">
        <f>IF(OR($C172="Non-Labour",$C172="Labour-related"),IF(Inputs!$DT172=$F$1,Inputs!CY172,Inputs!CY172*'Key assumptions'!$H$118),$F172*N(AS172)*avg_hrs)</f>
        <v>11655.482142857143</v>
      </c>
      <c r="CZ172" s="255">
        <f>IF(OR($C172="Non-Labour",$C172="Labour-related"),IF(Inputs!$DT172=$F$1,Inputs!CZ172,Inputs!CZ172*'Key assumptions'!$H$118),$F172*N(AT172)*avg_hrs)</f>
        <v>9610.6607142857119</v>
      </c>
      <c r="DA172" s="255">
        <f>IF(OR($C172="Non-Labour",$C172="Labour-related"),IF(Inputs!$DT172=$F$1,Inputs!DA172,Inputs!DA172*'Key assumptions'!$H$118),$F172*N(AU172)*avg_hrs)</f>
        <v>7770.3214285714284</v>
      </c>
      <c r="DB172" s="255">
        <f>IF(OR($C172="Non-Labour",$C172="Labour-related"),IF(Inputs!$DT172=$F$1,Inputs!DB172,Inputs!DB172*'Key assumptions'!$H$118),$F172*N(AV172)*avg_hrs)</f>
        <v>0</v>
      </c>
      <c r="DC172" s="255">
        <f>IF(OR($C172="Non-Labour",$C172="Labour-related"),IF(Inputs!$DT172=$F$1,Inputs!DC172,Inputs!DC172*'Key assumptions'!$H$118),$F172*N(AW172)*avg_hrs)</f>
        <v>0</v>
      </c>
      <c r="DD172" s="255">
        <f>IF(OR($C172="Non-Labour",$C172="Labour-related"),IF(Inputs!$DT172=$F$1,Inputs!DD172,Inputs!DD172*'Key assumptions'!$H$118),$F172*N(AX172)*avg_hrs)</f>
        <v>0</v>
      </c>
      <c r="DE172" s="255">
        <f>IF(OR($C172="Non-Labour",$C172="Labour-related"),IF(Inputs!$DT172=$F$1,Inputs!DE172,Inputs!DE172*'Key assumptions'!$H$118),$F172*N(AY172)*avg_hrs)</f>
        <v>0</v>
      </c>
      <c r="DF172" s="255">
        <f>IF(OR($C172="Non-Labour",$C172="Labour-related"),IF(Inputs!$DT172=$F$1,Inputs!DF172,Inputs!DF172*'Key assumptions'!$H$118),$F172*N(AZ172)*avg_hrs)</f>
        <v>0</v>
      </c>
      <c r="DG172" s="255">
        <f>IF(OR($C172="Non-Labour",$C172="Labour-related"),IF(Inputs!$DT172=$F$1,Inputs!DG172,Inputs!DG172*'Key assumptions'!$H$118),$F172*N(BA172)*avg_hrs)</f>
        <v>0</v>
      </c>
      <c r="DH172" s="255">
        <f>IF(OR($C172="Non-Labour",$C172="Labour-related"),IF(Inputs!$DT172=$F$1,Inputs!DH172,Inputs!DH172*'Key assumptions'!$H$118),$F172*N(BB172)*avg_hrs)</f>
        <v>0</v>
      </c>
      <c r="DI172" s="255">
        <f>IF(OR($C172="Non-Labour",$C172="Labour-related"),IF(Inputs!$DT172=$F$1,Inputs!DI172,Inputs!DI172*'Key assumptions'!$H$118),$F172*N(BC172)*avg_hrs)</f>
        <v>0</v>
      </c>
      <c r="DJ172" s="255">
        <f>IF(OR($C172="Non-Labour",$C172="Labour-related"),IF(Inputs!$DT172=$F$1,Inputs!DJ172,Inputs!DJ172*'Key assumptions'!$H$118),$F172*N(BD172)*avg_hrs)</f>
        <v>0</v>
      </c>
      <c r="DK172" s="255">
        <f>IF(OR($C172="Non-Labour",$C172="Labour-related"),IF(Inputs!$DT172=$F$1,Inputs!DK172,Inputs!DK172*'Key assumptions'!$H$118),$F172*N(BE172)*avg_hrs)</f>
        <v>0</v>
      </c>
      <c r="DL172" s="255">
        <f>IF(OR($C172="Non-Labour",$C172="Labour-related"),IF(Inputs!$DT172=$F$1,Inputs!DL172,Inputs!DL172*'Key assumptions'!$H$118),$F172*N(BF172)*avg_hrs)</f>
        <v>0</v>
      </c>
      <c r="DM172" s="255">
        <f>IF(OR($C172="Non-Labour",$C172="Labour-related"),IF(Inputs!$DT172=$F$1,Inputs!DM172,Inputs!DM172*'Key assumptions'!$H$118),$F172*N(BG172)*avg_hrs)</f>
        <v>0</v>
      </c>
      <c r="DN172" s="255">
        <f>IF(OR($C172="Non-Labour",$C172="Labour-related"),IF(Inputs!$DT172=$F$1,Inputs!DN172,Inputs!DN172*'Key assumptions'!$H$118),$F172*N(BH172)*avg_hrs)</f>
        <v>0</v>
      </c>
      <c r="DO172" s="255">
        <f>IF(OR($C172="Non-Labour",$C172="Labour-related"),IF(Inputs!$DT172=$F$1,Inputs!DO172,Inputs!DO172*'Key assumptions'!$H$118),$F172*N(BI172)*avg_hrs)</f>
        <v>0</v>
      </c>
      <c r="DP172" s="255">
        <f>IF(OR($C172="Non-Labour",$C172="Labour-related"),IF(Inputs!$DT172=$F$1,Inputs!DP172,Inputs!DP172*'Key assumptions'!$H$118),$F172*N(BJ172)*avg_hrs)</f>
        <v>0</v>
      </c>
      <c r="DQ172" s="255">
        <f>IF(OR($C172="Non-Labour",$C172="Labour-related"),IF(Inputs!$DT172=$F$1,Inputs!DQ172,Inputs!DQ172*'Key assumptions'!$H$118),$F172*N(BK172)*avg_hrs)</f>
        <v>0</v>
      </c>
      <c r="DR172" s="255">
        <f>IF(OR($C172="Non-Labour",$C172="Labour-related"),IF(Inputs!$DT172=$F$1,Inputs!DR172,Inputs!DR172*'Key assumptions'!$H$118),$F172*N(BL172)*avg_hrs)</f>
        <v>0</v>
      </c>
      <c r="DT172" s="133" t="s">
        <v>213</v>
      </c>
      <c r="DU172" s="304"/>
      <c r="DV172" s="304"/>
      <c r="DW172" s="304"/>
      <c r="DX172" s="304"/>
      <c r="DY172" s="304"/>
      <c r="DZ172" s="304"/>
      <c r="EA172" s="255">
        <v>4089.6428571428569</v>
      </c>
      <c r="EB172" s="255">
        <v>84655.607142857159</v>
      </c>
      <c r="EC172" s="255">
        <v>40896.428571428572</v>
      </c>
      <c r="ED172" s="255">
        <f t="shared" si="19"/>
        <v>79952.51785714287</v>
      </c>
      <c r="EE172" s="255">
        <f t="shared" si="19"/>
        <v>0</v>
      </c>
      <c r="EF172" s="255">
        <f t="shared" si="17"/>
        <v>209594.19642857145</v>
      </c>
    </row>
    <row r="173" spans="1:136" x14ac:dyDescent="0.4">
      <c r="A173" s="133" t="str">
        <f>Inputs!A173</f>
        <v>Project Development</v>
      </c>
      <c r="B173" s="133" t="str">
        <f>Inputs!B173</f>
        <v>N/A</v>
      </c>
      <c r="C173" s="133" t="str">
        <f>Inputs!C173</f>
        <v>Internal Labour</v>
      </c>
      <c r="D173" s="133">
        <f>Inputs!D173</f>
        <v>636940</v>
      </c>
      <c r="E173" s="133" t="str">
        <f>Inputs!E173</f>
        <v>Senior Project Manager (CWO REZ)</v>
      </c>
      <c r="F173" s="290">
        <f>IF(Inputs!DT173=$F$1,Inputs!F173,
IF(Inputs!DT173='Key assumptions'!$E$118,Inputs!F173*'Key assumptions'!$H$118,Inputs!F173*'Key assumptions'!$H$119))</f>
        <v>304.81</v>
      </c>
      <c r="G173" s="290">
        <f>IF(Inputs!DT173=$F$1,Inputs!G173,Inputs!G173*'Key assumptions'!$H$118)</f>
        <v>136.19999999999999</v>
      </c>
      <c r="H173" s="281"/>
      <c r="I173" s="281"/>
      <c r="J173" s="281"/>
      <c r="K173" s="281"/>
      <c r="L173" s="281"/>
      <c r="M173" s="389" t="str">
        <f>Inputs!M173</f>
        <v>[C-i-C]</v>
      </c>
      <c r="N173" s="389" t="str">
        <f>Inputs!N173</f>
        <v>[C-i-C]</v>
      </c>
      <c r="O173" s="389" t="str">
        <f>Inputs!O173</f>
        <v>[C-i-C]</v>
      </c>
      <c r="P173" s="389" t="str">
        <f>Inputs!P173</f>
        <v>[C-i-C]</v>
      </c>
      <c r="Q173" s="389" t="str">
        <f>Inputs!Q173</f>
        <v>[C-i-C]</v>
      </c>
      <c r="R173" s="389" t="str">
        <f>Inputs!R173</f>
        <v>[C-i-C]</v>
      </c>
      <c r="S173" s="389" t="str">
        <f>Inputs!S173</f>
        <v>[C-i-C]</v>
      </c>
      <c r="T173" s="389" t="str">
        <f>Inputs!T173</f>
        <v>[C-i-C]</v>
      </c>
      <c r="U173" s="389" t="str">
        <f>Inputs!U173</f>
        <v>[C-i-C]</v>
      </c>
      <c r="V173" s="389" t="str">
        <f>Inputs!V173</f>
        <v>[C-i-C]</v>
      </c>
      <c r="W173" s="389" t="str">
        <f>Inputs!W173</f>
        <v>[C-i-C]</v>
      </c>
      <c r="X173" s="389" t="str">
        <f>Inputs!X173</f>
        <v>[C-i-C]</v>
      </c>
      <c r="Y173" s="389" t="str">
        <f>Inputs!Y173</f>
        <v>[C-i-C]</v>
      </c>
      <c r="Z173" s="389" t="str">
        <f>Inputs!Z173</f>
        <v>[C-i-C]</v>
      </c>
      <c r="AA173" s="389" t="str">
        <f>Inputs!AA173</f>
        <v>[C-i-C]</v>
      </c>
      <c r="AB173" s="389" t="str">
        <f>Inputs!AB173</f>
        <v>[C-i-C]</v>
      </c>
      <c r="AC173" s="389" t="str">
        <f>Inputs!AC173</f>
        <v>[C-i-C]</v>
      </c>
      <c r="AD173" s="389" t="str">
        <f>Inputs!AD173</f>
        <v>[C-i-C]</v>
      </c>
      <c r="AE173" s="389" t="str">
        <f>Inputs!AE173</f>
        <v>[C-i-C]</v>
      </c>
      <c r="AF173" s="389" t="str">
        <f>Inputs!AF173</f>
        <v>[C-i-C]</v>
      </c>
      <c r="AG173" s="389" t="str">
        <f>Inputs!AG173</f>
        <v>[C-i-C]</v>
      </c>
      <c r="AH173" s="389" t="str">
        <f>Inputs!AH173</f>
        <v>[C-i-C]</v>
      </c>
      <c r="AI173" s="254">
        <f>Inputs!AI173</f>
        <v>0</v>
      </c>
      <c r="AJ173" s="254">
        <f>Inputs!AJ173</f>
        <v>0</v>
      </c>
      <c r="AK173" s="254">
        <f>Inputs!AK173</f>
        <v>0</v>
      </c>
      <c r="AL173" s="254">
        <f>Inputs!AL173</f>
        <v>0.14285714285714285</v>
      </c>
      <c r="AM173" s="254">
        <f>Inputs!AM173</f>
        <v>0.14285714285714285</v>
      </c>
      <c r="AN173" s="254">
        <f>Inputs!AN173</f>
        <v>7.1428571428571425E-2</v>
      </c>
      <c r="AO173" s="254">
        <f>Inputs!AO173</f>
        <v>7.1428571428571425E-2</v>
      </c>
      <c r="AP173" s="254">
        <f>Inputs!AP173</f>
        <v>1.4285714285714285E-2</v>
      </c>
      <c r="AQ173" s="254">
        <f>Inputs!AQ173</f>
        <v>1.4285714285714285E-2</v>
      </c>
      <c r="AR173" s="254">
        <f>Inputs!AR173</f>
        <v>1.4285714285714285E-2</v>
      </c>
      <c r="AS173" s="254">
        <f>Inputs!AS173</f>
        <v>1.4285714285714285E-2</v>
      </c>
      <c r="AT173" s="254">
        <f>Inputs!AT173</f>
        <v>0</v>
      </c>
      <c r="AU173" s="254">
        <f>Inputs!AU173</f>
        <v>0</v>
      </c>
      <c r="AV173" s="254">
        <f>Inputs!AV173</f>
        <v>0</v>
      </c>
      <c r="AW173" s="254">
        <f>Inputs!AW173</f>
        <v>0</v>
      </c>
      <c r="AX173" s="254">
        <f>Inputs!AX173</f>
        <v>0</v>
      </c>
      <c r="AY173" s="254">
        <f>Inputs!AY173</f>
        <v>0</v>
      </c>
      <c r="AZ173" s="254">
        <f>Inputs!AZ173</f>
        <v>0</v>
      </c>
      <c r="BA173" s="254">
        <f>Inputs!BA173</f>
        <v>0</v>
      </c>
      <c r="BB173" s="254">
        <f>Inputs!BB173</f>
        <v>0</v>
      </c>
      <c r="BC173" s="254">
        <f>Inputs!BC173</f>
        <v>0</v>
      </c>
      <c r="BD173" s="254">
        <f>Inputs!BD173</f>
        <v>0</v>
      </c>
      <c r="BE173" s="254">
        <f>Inputs!BE173</f>
        <v>0</v>
      </c>
      <c r="BF173" s="254">
        <f>Inputs!BF173</f>
        <v>0</v>
      </c>
      <c r="BG173" s="254">
        <f>Inputs!BG173</f>
        <v>0</v>
      </c>
      <c r="BH173" s="254">
        <f>Inputs!BH173</f>
        <v>0</v>
      </c>
      <c r="BI173" s="254">
        <f>Inputs!BI173</f>
        <v>0</v>
      </c>
      <c r="BJ173" s="254">
        <f>Inputs!BJ173</f>
        <v>0</v>
      </c>
      <c r="BK173" s="254">
        <f>Inputs!BK173</f>
        <v>0</v>
      </c>
      <c r="BL173" s="254">
        <f>Inputs!BL173</f>
        <v>0</v>
      </c>
      <c r="BN173" s="255">
        <f>IF(OR($C173="Non-Labour",$C173="Labour-related"),IF(Inputs!$DT173=$F$1,Inputs!BN173,Inputs!BN173*'Key assumptions'!$H$118),$F173*N(H173)*avg_hrs)</f>
        <v>0</v>
      </c>
      <c r="BO173" s="255">
        <f>IF(OR($C173="Non-Labour",$C173="Labour-related"),IF(Inputs!$DT173=$F$1,Inputs!BO173,Inputs!BO173*'Key assumptions'!$H$118),$F173*N(I173)*avg_hrs)</f>
        <v>0</v>
      </c>
      <c r="BP173" s="255">
        <f>IF(OR($C173="Non-Labour",$C173="Labour-related"),IF(Inputs!$DT173=$F$1,Inputs!BP173,Inputs!BP173*'Key assumptions'!$H$118),$F173*N(J173)*avg_hrs)</f>
        <v>0</v>
      </c>
      <c r="BQ173" s="255">
        <f>IF(OR($C173="Non-Labour",$C173="Labour-related"),IF(Inputs!$DT173=$F$1,Inputs!BQ173,Inputs!BQ173*'Key assumptions'!$H$118),$F173*N(K173)*avg_hrs)</f>
        <v>0</v>
      </c>
      <c r="BR173" s="255">
        <f>IF(OR($C173="Non-Labour",$C173="Labour-related"),IF(Inputs!$DT173=$F$1,Inputs!BR173,Inputs!BR173*'Key assumptions'!$H$118),$F173*N(L173)*avg_hrs)</f>
        <v>0</v>
      </c>
      <c r="BS173" s="390" t="s">
        <v>411</v>
      </c>
      <c r="BT173" s="390" t="s">
        <v>411</v>
      </c>
      <c r="BU173" s="390" t="s">
        <v>411</v>
      </c>
      <c r="BV173" s="390" t="s">
        <v>411</v>
      </c>
      <c r="BW173" s="390" t="s">
        <v>411</v>
      </c>
      <c r="BX173" s="390" t="s">
        <v>411</v>
      </c>
      <c r="BY173" s="390" t="s">
        <v>411</v>
      </c>
      <c r="BZ173" s="390" t="s">
        <v>411</v>
      </c>
      <c r="CA173" s="390" t="s">
        <v>411</v>
      </c>
      <c r="CB173" s="390" t="s">
        <v>411</v>
      </c>
      <c r="CC173" s="390" t="s">
        <v>411</v>
      </c>
      <c r="CD173" s="390" t="s">
        <v>411</v>
      </c>
      <c r="CE173" s="390" t="s">
        <v>411</v>
      </c>
      <c r="CF173" s="390" t="s">
        <v>411</v>
      </c>
      <c r="CG173" s="390" t="s">
        <v>411</v>
      </c>
      <c r="CH173" s="390" t="s">
        <v>411</v>
      </c>
      <c r="CI173" s="390" t="s">
        <v>411</v>
      </c>
      <c r="CJ173" s="390" t="s">
        <v>411</v>
      </c>
      <c r="CK173" s="390" t="s">
        <v>411</v>
      </c>
      <c r="CL173" s="390" t="s">
        <v>411</v>
      </c>
      <c r="CM173" s="390" t="s">
        <v>411</v>
      </c>
      <c r="CN173" s="390" t="s">
        <v>411</v>
      </c>
      <c r="CO173" s="255">
        <f>IF(OR($C173="Non-Labour",$C173="Labour-related"),IF(Inputs!$DT173=$F$1,Inputs!CO173,Inputs!CO173*'Key assumptions'!$H$118),$F173*N(AI173)*avg_hrs)</f>
        <v>0</v>
      </c>
      <c r="CP173" s="255">
        <f>IF(OR($C173="Non-Labour",$C173="Labour-related"),IF(Inputs!$DT173=$F$1,Inputs!CP173,Inputs!CP173*'Key assumptions'!$H$118),$F173*N(AJ173)*avg_hrs)</f>
        <v>0</v>
      </c>
      <c r="CQ173" s="255">
        <f>IF(OR($C173="Non-Labour",$C173="Labour-related"),IF(Inputs!$DT173=$F$1,Inputs!CQ173,Inputs!CQ173*'Key assumptions'!$H$118),$F173*N(AK173)*avg_hrs)</f>
        <v>0</v>
      </c>
      <c r="CR173" s="255">
        <f>IF(OR($C173="Non-Labour",$C173="Labour-related"),IF(Inputs!$DT173=$F$1,Inputs!CR173,Inputs!CR173*'Key assumptions'!$H$118),$F173*N(AL173)*avg_hrs)</f>
        <v>6531.6428571428569</v>
      </c>
      <c r="CS173" s="255">
        <f>IF(OR($C173="Non-Labour",$C173="Labour-related"),IF(Inputs!$DT173=$F$1,Inputs!CS173,Inputs!CS173*'Key assumptions'!$H$118),$F173*N(AM173)*avg_hrs)</f>
        <v>6531.6428571428569</v>
      </c>
      <c r="CT173" s="255">
        <f>IF(OR($C173="Non-Labour",$C173="Labour-related"),IF(Inputs!$DT173=$F$1,Inputs!CT173,Inputs!CT173*'Key assumptions'!$H$118),$F173*N(AN173)*avg_hrs)</f>
        <v>3265.8214285714284</v>
      </c>
      <c r="CU173" s="255">
        <f>IF(OR($C173="Non-Labour",$C173="Labour-related"),IF(Inputs!$DT173=$F$1,Inputs!CU173,Inputs!CU173*'Key assumptions'!$H$118),$F173*N(AO173)*avg_hrs)</f>
        <v>3265.8214285714284</v>
      </c>
      <c r="CV173" s="255">
        <f>IF(OR($C173="Non-Labour",$C173="Labour-related"),IF(Inputs!$DT173=$F$1,Inputs!CV173,Inputs!CV173*'Key assumptions'!$H$118),$F173*N(AP173)*avg_hrs)</f>
        <v>653.16428571428571</v>
      </c>
      <c r="CW173" s="255">
        <f>IF(OR($C173="Non-Labour",$C173="Labour-related"),IF(Inputs!$DT173=$F$1,Inputs!CW173,Inputs!CW173*'Key assumptions'!$H$118),$F173*N(AQ173)*avg_hrs)</f>
        <v>653.16428571428571</v>
      </c>
      <c r="CX173" s="255">
        <f>IF(OR($C173="Non-Labour",$C173="Labour-related"),IF(Inputs!$DT173=$F$1,Inputs!CX173,Inputs!CX173*'Key assumptions'!$H$118),$F173*N(AR173)*avg_hrs)</f>
        <v>653.16428571428571</v>
      </c>
      <c r="CY173" s="255">
        <f>IF(OR($C173="Non-Labour",$C173="Labour-related"),IF(Inputs!$DT173=$F$1,Inputs!CY173,Inputs!CY173*'Key assumptions'!$H$118),$F173*N(AS173)*avg_hrs)</f>
        <v>653.16428571428571</v>
      </c>
      <c r="CZ173" s="255">
        <f>IF(OR($C173="Non-Labour",$C173="Labour-related"),IF(Inputs!$DT173=$F$1,Inputs!CZ173,Inputs!CZ173*'Key assumptions'!$H$118),$F173*N(AT173)*avg_hrs)</f>
        <v>0</v>
      </c>
      <c r="DA173" s="255">
        <f>IF(OR($C173="Non-Labour",$C173="Labour-related"),IF(Inputs!$DT173=$F$1,Inputs!DA173,Inputs!DA173*'Key assumptions'!$H$118),$F173*N(AU173)*avg_hrs)</f>
        <v>0</v>
      </c>
      <c r="DB173" s="255">
        <f>IF(OR($C173="Non-Labour",$C173="Labour-related"),IF(Inputs!$DT173=$F$1,Inputs!DB173,Inputs!DB173*'Key assumptions'!$H$118),$F173*N(AV173)*avg_hrs)</f>
        <v>0</v>
      </c>
      <c r="DC173" s="255">
        <f>IF(OR($C173="Non-Labour",$C173="Labour-related"),IF(Inputs!$DT173=$F$1,Inputs!DC173,Inputs!DC173*'Key assumptions'!$H$118),$F173*N(AW173)*avg_hrs)</f>
        <v>0</v>
      </c>
      <c r="DD173" s="255">
        <f>IF(OR($C173="Non-Labour",$C173="Labour-related"),IF(Inputs!$DT173=$F$1,Inputs!DD173,Inputs!DD173*'Key assumptions'!$H$118),$F173*N(AX173)*avg_hrs)</f>
        <v>0</v>
      </c>
      <c r="DE173" s="255">
        <f>IF(OR($C173="Non-Labour",$C173="Labour-related"),IF(Inputs!$DT173=$F$1,Inputs!DE173,Inputs!DE173*'Key assumptions'!$H$118),$F173*N(AY173)*avg_hrs)</f>
        <v>0</v>
      </c>
      <c r="DF173" s="255">
        <f>IF(OR($C173="Non-Labour",$C173="Labour-related"),IF(Inputs!$DT173=$F$1,Inputs!DF173,Inputs!DF173*'Key assumptions'!$H$118),$F173*N(AZ173)*avg_hrs)</f>
        <v>0</v>
      </c>
      <c r="DG173" s="255">
        <f>IF(OR($C173="Non-Labour",$C173="Labour-related"),IF(Inputs!$DT173=$F$1,Inputs!DG173,Inputs!DG173*'Key assumptions'!$H$118),$F173*N(BA173)*avg_hrs)</f>
        <v>0</v>
      </c>
      <c r="DH173" s="255">
        <f>IF(OR($C173="Non-Labour",$C173="Labour-related"),IF(Inputs!$DT173=$F$1,Inputs!DH173,Inputs!DH173*'Key assumptions'!$H$118),$F173*N(BB173)*avg_hrs)</f>
        <v>0</v>
      </c>
      <c r="DI173" s="255">
        <f>IF(OR($C173="Non-Labour",$C173="Labour-related"),IF(Inputs!$DT173=$F$1,Inputs!DI173,Inputs!DI173*'Key assumptions'!$H$118),$F173*N(BC173)*avg_hrs)</f>
        <v>0</v>
      </c>
      <c r="DJ173" s="255">
        <f>IF(OR($C173="Non-Labour",$C173="Labour-related"),IF(Inputs!$DT173=$F$1,Inputs!DJ173,Inputs!DJ173*'Key assumptions'!$H$118),$F173*N(BD173)*avg_hrs)</f>
        <v>0</v>
      </c>
      <c r="DK173" s="255">
        <f>IF(OR($C173="Non-Labour",$C173="Labour-related"),IF(Inputs!$DT173=$F$1,Inputs!DK173,Inputs!DK173*'Key assumptions'!$H$118),$F173*N(BE173)*avg_hrs)</f>
        <v>0</v>
      </c>
      <c r="DL173" s="255">
        <f>IF(OR($C173="Non-Labour",$C173="Labour-related"),IF(Inputs!$DT173=$F$1,Inputs!DL173,Inputs!DL173*'Key assumptions'!$H$118),$F173*N(BF173)*avg_hrs)</f>
        <v>0</v>
      </c>
      <c r="DM173" s="255">
        <f>IF(OR($C173="Non-Labour",$C173="Labour-related"),IF(Inputs!$DT173=$F$1,Inputs!DM173,Inputs!DM173*'Key assumptions'!$H$118),$F173*N(BG173)*avg_hrs)</f>
        <v>0</v>
      </c>
      <c r="DN173" s="255">
        <f>IF(OR($C173="Non-Labour",$C173="Labour-related"),IF(Inputs!$DT173=$F$1,Inputs!DN173,Inputs!DN173*'Key assumptions'!$H$118),$F173*N(BH173)*avg_hrs)</f>
        <v>0</v>
      </c>
      <c r="DO173" s="255">
        <f>IF(OR($C173="Non-Labour",$C173="Labour-related"),IF(Inputs!$DT173=$F$1,Inputs!DO173,Inputs!DO173*'Key assumptions'!$H$118),$F173*N(BI173)*avg_hrs)</f>
        <v>0</v>
      </c>
      <c r="DP173" s="255">
        <f>IF(OR($C173="Non-Labour",$C173="Labour-related"),IF(Inputs!$DT173=$F$1,Inputs!DP173,Inputs!DP173*'Key assumptions'!$H$118),$F173*N(BJ173)*avg_hrs)</f>
        <v>0</v>
      </c>
      <c r="DQ173" s="255">
        <f>IF(OR($C173="Non-Labour",$C173="Labour-related"),IF(Inputs!$DT173=$F$1,Inputs!DQ173,Inputs!DQ173*'Key assumptions'!$H$118),$F173*N(BK173)*avg_hrs)</f>
        <v>0</v>
      </c>
      <c r="DR173" s="255">
        <f>IF(OR($C173="Non-Labour",$C173="Labour-related"),IF(Inputs!$DT173=$F$1,Inputs!DR173,Inputs!DR173*'Key assumptions'!$H$118),$F173*N(BL173)*avg_hrs)</f>
        <v>0</v>
      </c>
      <c r="DT173" s="133" t="s">
        <v>213</v>
      </c>
      <c r="DU173" s="304"/>
      <c r="DV173" s="304"/>
      <c r="DW173" s="304"/>
      <c r="DX173" s="304"/>
      <c r="DY173" s="304"/>
      <c r="DZ173" s="304"/>
      <c r="EA173" s="255">
        <v>6531.6428571428569</v>
      </c>
      <c r="EB173" s="255">
        <v>22860.749999999996</v>
      </c>
      <c r="EC173" s="255">
        <v>29718.974999999999</v>
      </c>
      <c r="ED173" s="255">
        <f t="shared" si="19"/>
        <v>5878.4785714285717</v>
      </c>
      <c r="EE173" s="255">
        <f t="shared" si="19"/>
        <v>0</v>
      </c>
      <c r="EF173" s="255">
        <f t="shared" si="17"/>
        <v>64989.846428571429</v>
      </c>
    </row>
    <row r="174" spans="1:136" x14ac:dyDescent="0.4">
      <c r="A174" s="133" t="str">
        <f>Inputs!A174</f>
        <v/>
      </c>
      <c r="B174" s="133" t="str">
        <f>Inputs!B174</f>
        <v/>
      </c>
      <c r="C174" s="133" t="str">
        <f>Inputs!C174</f>
        <v/>
      </c>
      <c r="D174" s="133" t="str">
        <f>Inputs!D174</f>
        <v>PT002811</v>
      </c>
      <c r="E174" s="133" t="str">
        <f>Inputs!E174</f>
        <v>CWO - Asset Management</v>
      </c>
      <c r="F174" s="290">
        <f>IF(Inputs!DT174=$F$1,Inputs!F174,
IF(Inputs!DT174='Key assumptions'!$E$118,Inputs!F174*'Key assumptions'!$H$118,Inputs!F174*'Key assumptions'!$H$119))</f>
        <v>0</v>
      </c>
      <c r="G174" s="290">
        <f>IF(Inputs!DT174=$F$1,Inputs!G174,Inputs!G174*'Key assumptions'!$H$118)</f>
        <v>0</v>
      </c>
      <c r="H174" s="281"/>
      <c r="I174" s="281"/>
      <c r="J174" s="281"/>
      <c r="K174" s="281"/>
      <c r="L174" s="281"/>
      <c r="M174" s="389" t="str">
        <f>Inputs!M174</f>
        <v>[C-i-C]</v>
      </c>
      <c r="N174" s="389" t="str">
        <f>Inputs!N174</f>
        <v>[C-i-C]</v>
      </c>
      <c r="O174" s="389" t="str">
        <f>Inputs!O174</f>
        <v>[C-i-C]</v>
      </c>
      <c r="P174" s="389" t="str">
        <f>Inputs!P174</f>
        <v>[C-i-C]</v>
      </c>
      <c r="Q174" s="389" t="str">
        <f>Inputs!Q174</f>
        <v>[C-i-C]</v>
      </c>
      <c r="R174" s="389" t="str">
        <f>Inputs!R174</f>
        <v>[C-i-C]</v>
      </c>
      <c r="S174" s="389" t="str">
        <f>Inputs!S174</f>
        <v>[C-i-C]</v>
      </c>
      <c r="T174" s="389" t="str">
        <f>Inputs!T174</f>
        <v>[C-i-C]</v>
      </c>
      <c r="U174" s="389" t="str">
        <f>Inputs!U174</f>
        <v>[C-i-C]</v>
      </c>
      <c r="V174" s="389" t="str">
        <f>Inputs!V174</f>
        <v>[C-i-C]</v>
      </c>
      <c r="W174" s="389" t="str">
        <f>Inputs!W174</f>
        <v>[C-i-C]</v>
      </c>
      <c r="X174" s="389" t="str">
        <f>Inputs!X174</f>
        <v>[C-i-C]</v>
      </c>
      <c r="Y174" s="389" t="str">
        <f>Inputs!Y174</f>
        <v>[C-i-C]</v>
      </c>
      <c r="Z174" s="389" t="str">
        <f>Inputs!Z174</f>
        <v>[C-i-C]</v>
      </c>
      <c r="AA174" s="389" t="str">
        <f>Inputs!AA174</f>
        <v>[C-i-C]</v>
      </c>
      <c r="AB174" s="389" t="str">
        <f>Inputs!AB174</f>
        <v>[C-i-C]</v>
      </c>
      <c r="AC174" s="389" t="str">
        <f>Inputs!AC174</f>
        <v>[C-i-C]</v>
      </c>
      <c r="AD174" s="389" t="str">
        <f>Inputs!AD174</f>
        <v>[C-i-C]</v>
      </c>
      <c r="AE174" s="389" t="str">
        <f>Inputs!AE174</f>
        <v>[C-i-C]</v>
      </c>
      <c r="AF174" s="389" t="str">
        <f>Inputs!AF174</f>
        <v>[C-i-C]</v>
      </c>
      <c r="AG174" s="389" t="str">
        <f>Inputs!AG174</f>
        <v>[C-i-C]</v>
      </c>
      <c r="AH174" s="389" t="str">
        <f>Inputs!AH174</f>
        <v>[C-i-C]</v>
      </c>
      <c r="AI174" s="254" t="str">
        <f>Inputs!AI174</f>
        <v/>
      </c>
      <c r="AJ174" s="254" t="str">
        <f>Inputs!AJ174</f>
        <v/>
      </c>
      <c r="AK174" s="254" t="str">
        <f>Inputs!AK174</f>
        <v/>
      </c>
      <c r="AL174" s="254" t="str">
        <f>Inputs!AL174</f>
        <v/>
      </c>
      <c r="AM174" s="254" t="str">
        <f>Inputs!AM174</f>
        <v/>
      </c>
      <c r="AN174" s="254" t="str">
        <f>Inputs!AN174</f>
        <v/>
      </c>
      <c r="AO174" s="254" t="str">
        <f>Inputs!AO174</f>
        <v/>
      </c>
      <c r="AP174" s="254" t="str">
        <f>Inputs!AP174</f>
        <v/>
      </c>
      <c r="AQ174" s="254" t="str">
        <f>Inputs!AQ174</f>
        <v/>
      </c>
      <c r="AR174" s="254" t="str">
        <f>Inputs!AR174</f>
        <v/>
      </c>
      <c r="AS174" s="254" t="str">
        <f>Inputs!AS174</f>
        <v/>
      </c>
      <c r="AT174" s="254" t="str">
        <f>Inputs!AT174</f>
        <v/>
      </c>
      <c r="AU174" s="254" t="str">
        <f>Inputs!AU174</f>
        <v/>
      </c>
      <c r="AV174" s="254" t="str">
        <f>Inputs!AV174</f>
        <v/>
      </c>
      <c r="AW174" s="254" t="str">
        <f>Inputs!AW174</f>
        <v/>
      </c>
      <c r="AX174" s="254" t="str">
        <f>Inputs!AX174</f>
        <v/>
      </c>
      <c r="AY174" s="254" t="str">
        <f>Inputs!AY174</f>
        <v/>
      </c>
      <c r="AZ174" s="254" t="str">
        <f>Inputs!AZ174</f>
        <v/>
      </c>
      <c r="BA174" s="254" t="str">
        <f>Inputs!BA174</f>
        <v/>
      </c>
      <c r="BB174" s="254" t="str">
        <f>Inputs!BB174</f>
        <v/>
      </c>
      <c r="BC174" s="254" t="str">
        <f>Inputs!BC174</f>
        <v/>
      </c>
      <c r="BD174" s="254" t="str">
        <f>Inputs!BD174</f>
        <v/>
      </c>
      <c r="BE174" s="254" t="str">
        <f>Inputs!BE174</f>
        <v/>
      </c>
      <c r="BF174" s="254" t="str">
        <f>Inputs!BF174</f>
        <v/>
      </c>
      <c r="BG174" s="254" t="str">
        <f>Inputs!BG174</f>
        <v/>
      </c>
      <c r="BH174" s="254" t="str">
        <f>Inputs!BH174</f>
        <v/>
      </c>
      <c r="BI174" s="254" t="str">
        <f>Inputs!BI174</f>
        <v/>
      </c>
      <c r="BJ174" s="254" t="str">
        <f>Inputs!BJ174</f>
        <v/>
      </c>
      <c r="BK174" s="254" t="str">
        <f>Inputs!BK174</f>
        <v/>
      </c>
      <c r="BL174" s="254" t="str">
        <f>Inputs!BL174</f>
        <v/>
      </c>
      <c r="BN174" s="255">
        <f>IF(OR($C174="Non-Labour",$C174="Labour-related"),IF(Inputs!$DT174=$F$1,Inputs!BN174,Inputs!BN174*'Key assumptions'!$H$118),$F174*N(H174)*avg_hrs)</f>
        <v>0</v>
      </c>
      <c r="BO174" s="255">
        <f>IF(OR($C174="Non-Labour",$C174="Labour-related"),IF(Inputs!$DT174=$F$1,Inputs!BO174,Inputs!BO174*'Key assumptions'!$H$118),$F174*N(I174)*avg_hrs)</f>
        <v>0</v>
      </c>
      <c r="BP174" s="255">
        <f>IF(OR($C174="Non-Labour",$C174="Labour-related"),IF(Inputs!$DT174=$F$1,Inputs!BP174,Inputs!BP174*'Key assumptions'!$H$118),$F174*N(J174)*avg_hrs)</f>
        <v>0</v>
      </c>
      <c r="BQ174" s="255">
        <f>IF(OR($C174="Non-Labour",$C174="Labour-related"),IF(Inputs!$DT174=$F$1,Inputs!BQ174,Inputs!BQ174*'Key assumptions'!$H$118),$F174*N(K174)*avg_hrs)</f>
        <v>0</v>
      </c>
      <c r="BR174" s="255">
        <f>IF(OR($C174="Non-Labour",$C174="Labour-related"),IF(Inputs!$DT174=$F$1,Inputs!BR174,Inputs!BR174*'Key assumptions'!$H$118),$F174*N(L174)*avg_hrs)</f>
        <v>0</v>
      </c>
      <c r="BS174" s="390" t="s">
        <v>411</v>
      </c>
      <c r="BT174" s="390" t="s">
        <v>411</v>
      </c>
      <c r="BU174" s="390" t="s">
        <v>411</v>
      </c>
      <c r="BV174" s="390" t="s">
        <v>411</v>
      </c>
      <c r="BW174" s="390" t="s">
        <v>411</v>
      </c>
      <c r="BX174" s="390" t="s">
        <v>411</v>
      </c>
      <c r="BY174" s="390" t="s">
        <v>411</v>
      </c>
      <c r="BZ174" s="390" t="s">
        <v>411</v>
      </c>
      <c r="CA174" s="390" t="s">
        <v>411</v>
      </c>
      <c r="CB174" s="390" t="s">
        <v>411</v>
      </c>
      <c r="CC174" s="390" t="s">
        <v>411</v>
      </c>
      <c r="CD174" s="390" t="s">
        <v>411</v>
      </c>
      <c r="CE174" s="390" t="s">
        <v>411</v>
      </c>
      <c r="CF174" s="390" t="s">
        <v>411</v>
      </c>
      <c r="CG174" s="390" t="s">
        <v>411</v>
      </c>
      <c r="CH174" s="390" t="s">
        <v>411</v>
      </c>
      <c r="CI174" s="390" t="s">
        <v>411</v>
      </c>
      <c r="CJ174" s="390" t="s">
        <v>411</v>
      </c>
      <c r="CK174" s="390" t="s">
        <v>411</v>
      </c>
      <c r="CL174" s="390" t="s">
        <v>411</v>
      </c>
      <c r="CM174" s="390" t="s">
        <v>411</v>
      </c>
      <c r="CN174" s="390" t="s">
        <v>411</v>
      </c>
      <c r="CO174" s="255">
        <f>IF(OR($C174="Non-Labour",$C174="Labour-related"),IF(Inputs!$DT174=$F$1,Inputs!CO174,Inputs!CO174*'Key assumptions'!$H$118),$F174*N(AI174)*avg_hrs)</f>
        <v>0</v>
      </c>
      <c r="CP174" s="255">
        <f>IF(OR($C174="Non-Labour",$C174="Labour-related"),IF(Inputs!$DT174=$F$1,Inputs!CP174,Inputs!CP174*'Key assumptions'!$H$118),$F174*N(AJ174)*avg_hrs)</f>
        <v>0</v>
      </c>
      <c r="CQ174" s="255">
        <f>IF(OR($C174="Non-Labour",$C174="Labour-related"),IF(Inputs!$DT174=$F$1,Inputs!CQ174,Inputs!CQ174*'Key assumptions'!$H$118),$F174*N(AK174)*avg_hrs)</f>
        <v>0</v>
      </c>
      <c r="CR174" s="255">
        <f>IF(OR($C174="Non-Labour",$C174="Labour-related"),IF(Inputs!$DT174=$F$1,Inputs!CR174,Inputs!CR174*'Key assumptions'!$H$118),$F174*N(AL174)*avg_hrs)</f>
        <v>0</v>
      </c>
      <c r="CS174" s="255">
        <f>IF(OR($C174="Non-Labour",$C174="Labour-related"),IF(Inputs!$DT174=$F$1,Inputs!CS174,Inputs!CS174*'Key assumptions'!$H$118),$F174*N(AM174)*avg_hrs)</f>
        <v>0</v>
      </c>
      <c r="CT174" s="255">
        <f>IF(OR($C174="Non-Labour",$C174="Labour-related"),IF(Inputs!$DT174=$F$1,Inputs!CT174,Inputs!CT174*'Key assumptions'!$H$118),$F174*N(AN174)*avg_hrs)</f>
        <v>0</v>
      </c>
      <c r="CU174" s="255">
        <f>IF(OR($C174="Non-Labour",$C174="Labour-related"),IF(Inputs!$DT174=$F$1,Inputs!CU174,Inputs!CU174*'Key assumptions'!$H$118),$F174*N(AO174)*avg_hrs)</f>
        <v>0</v>
      </c>
      <c r="CV174" s="255">
        <f>IF(OR($C174="Non-Labour",$C174="Labour-related"),IF(Inputs!$DT174=$F$1,Inputs!CV174,Inputs!CV174*'Key assumptions'!$H$118),$F174*N(AP174)*avg_hrs)</f>
        <v>0</v>
      </c>
      <c r="CW174" s="255">
        <f>IF(OR($C174="Non-Labour",$C174="Labour-related"),IF(Inputs!$DT174=$F$1,Inputs!CW174,Inputs!CW174*'Key assumptions'!$H$118),$F174*N(AQ174)*avg_hrs)</f>
        <v>0</v>
      </c>
      <c r="CX174" s="255">
        <f>IF(OR($C174="Non-Labour",$C174="Labour-related"),IF(Inputs!$DT174=$F$1,Inputs!CX174,Inputs!CX174*'Key assumptions'!$H$118),$F174*N(AR174)*avg_hrs)</f>
        <v>0</v>
      </c>
      <c r="CY174" s="255">
        <f>IF(OR($C174="Non-Labour",$C174="Labour-related"),IF(Inputs!$DT174=$F$1,Inputs!CY174,Inputs!CY174*'Key assumptions'!$H$118),$F174*N(AS174)*avg_hrs)</f>
        <v>0</v>
      </c>
      <c r="CZ174" s="255">
        <f>IF(OR($C174="Non-Labour",$C174="Labour-related"),IF(Inputs!$DT174=$F$1,Inputs!CZ174,Inputs!CZ174*'Key assumptions'!$H$118),$F174*N(AT174)*avg_hrs)</f>
        <v>0</v>
      </c>
      <c r="DA174" s="255">
        <f>IF(OR($C174="Non-Labour",$C174="Labour-related"),IF(Inputs!$DT174=$F$1,Inputs!DA174,Inputs!DA174*'Key assumptions'!$H$118),$F174*N(AU174)*avg_hrs)</f>
        <v>0</v>
      </c>
      <c r="DB174" s="255">
        <f>IF(OR($C174="Non-Labour",$C174="Labour-related"),IF(Inputs!$DT174=$F$1,Inputs!DB174,Inputs!DB174*'Key assumptions'!$H$118),$F174*N(AV174)*avg_hrs)</f>
        <v>0</v>
      </c>
      <c r="DC174" s="255">
        <f>IF(OR($C174="Non-Labour",$C174="Labour-related"),IF(Inputs!$DT174=$F$1,Inputs!DC174,Inputs!DC174*'Key assumptions'!$H$118),$F174*N(AW174)*avg_hrs)</f>
        <v>0</v>
      </c>
      <c r="DD174" s="255">
        <f>IF(OR($C174="Non-Labour",$C174="Labour-related"),IF(Inputs!$DT174=$F$1,Inputs!DD174,Inputs!DD174*'Key assumptions'!$H$118),$F174*N(AX174)*avg_hrs)</f>
        <v>0</v>
      </c>
      <c r="DE174" s="255">
        <f>IF(OR($C174="Non-Labour",$C174="Labour-related"),IF(Inputs!$DT174=$F$1,Inputs!DE174,Inputs!DE174*'Key assumptions'!$H$118),$F174*N(AY174)*avg_hrs)</f>
        <v>0</v>
      </c>
      <c r="DF174" s="255">
        <f>IF(OR($C174="Non-Labour",$C174="Labour-related"),IF(Inputs!$DT174=$F$1,Inputs!DF174,Inputs!DF174*'Key assumptions'!$H$118),$F174*N(AZ174)*avg_hrs)</f>
        <v>0</v>
      </c>
      <c r="DG174" s="255">
        <f>IF(OR($C174="Non-Labour",$C174="Labour-related"),IF(Inputs!$DT174=$F$1,Inputs!DG174,Inputs!DG174*'Key assumptions'!$H$118),$F174*N(BA174)*avg_hrs)</f>
        <v>0</v>
      </c>
      <c r="DH174" s="255">
        <f>IF(OR($C174="Non-Labour",$C174="Labour-related"),IF(Inputs!$DT174=$F$1,Inputs!DH174,Inputs!DH174*'Key assumptions'!$H$118),$F174*N(BB174)*avg_hrs)</f>
        <v>0</v>
      </c>
      <c r="DI174" s="255">
        <f>IF(OR($C174="Non-Labour",$C174="Labour-related"),IF(Inputs!$DT174=$F$1,Inputs!DI174,Inputs!DI174*'Key assumptions'!$H$118),$F174*N(BC174)*avg_hrs)</f>
        <v>0</v>
      </c>
      <c r="DJ174" s="255">
        <f>IF(OR($C174="Non-Labour",$C174="Labour-related"),IF(Inputs!$DT174=$F$1,Inputs!DJ174,Inputs!DJ174*'Key assumptions'!$H$118),$F174*N(BD174)*avg_hrs)</f>
        <v>0</v>
      </c>
      <c r="DK174" s="255">
        <f>IF(OR($C174="Non-Labour",$C174="Labour-related"),IF(Inputs!$DT174=$F$1,Inputs!DK174,Inputs!DK174*'Key assumptions'!$H$118),$F174*N(BE174)*avg_hrs)</f>
        <v>0</v>
      </c>
      <c r="DL174" s="255">
        <f>IF(OR($C174="Non-Labour",$C174="Labour-related"),IF(Inputs!$DT174=$F$1,Inputs!DL174,Inputs!DL174*'Key assumptions'!$H$118),$F174*N(BF174)*avg_hrs)</f>
        <v>0</v>
      </c>
      <c r="DM174" s="255">
        <f>IF(OR($C174="Non-Labour",$C174="Labour-related"),IF(Inputs!$DT174=$F$1,Inputs!DM174,Inputs!DM174*'Key assumptions'!$H$118),$F174*N(BG174)*avg_hrs)</f>
        <v>0</v>
      </c>
      <c r="DN174" s="255">
        <f>IF(OR($C174="Non-Labour",$C174="Labour-related"),IF(Inputs!$DT174=$F$1,Inputs!DN174,Inputs!DN174*'Key assumptions'!$H$118),$F174*N(BH174)*avg_hrs)</f>
        <v>0</v>
      </c>
      <c r="DO174" s="255">
        <f>IF(OR($C174="Non-Labour",$C174="Labour-related"),IF(Inputs!$DT174=$F$1,Inputs!DO174,Inputs!DO174*'Key assumptions'!$H$118),$F174*N(BI174)*avg_hrs)</f>
        <v>0</v>
      </c>
      <c r="DP174" s="255">
        <f>IF(OR($C174="Non-Labour",$C174="Labour-related"),IF(Inputs!$DT174=$F$1,Inputs!DP174,Inputs!DP174*'Key assumptions'!$H$118),$F174*N(BJ174)*avg_hrs)</f>
        <v>0</v>
      </c>
      <c r="DQ174" s="255">
        <f>IF(OR($C174="Non-Labour",$C174="Labour-related"),IF(Inputs!$DT174=$F$1,Inputs!DQ174,Inputs!DQ174*'Key assumptions'!$H$118),$F174*N(BK174)*avg_hrs)</f>
        <v>0</v>
      </c>
      <c r="DR174" s="255">
        <f>IF(OR($C174="Non-Labour",$C174="Labour-related"),IF(Inputs!$DT174=$F$1,Inputs!DR174,Inputs!DR174*'Key assumptions'!$H$118),$F174*N(BL174)*avg_hrs)</f>
        <v>0</v>
      </c>
      <c r="DT174" s="133" t="s">
        <v>213</v>
      </c>
      <c r="DU174" s="304"/>
      <c r="DV174" s="304"/>
      <c r="DW174" s="304"/>
      <c r="DX174" s="304"/>
      <c r="DY174" s="304"/>
      <c r="DZ174" s="304"/>
      <c r="EA174" s="255">
        <v>0</v>
      </c>
      <c r="EB174" s="255">
        <v>0</v>
      </c>
      <c r="EC174" s="255">
        <v>0</v>
      </c>
      <c r="ED174" s="255">
        <f t="shared" si="19"/>
        <v>0</v>
      </c>
      <c r="EE174" s="255">
        <f t="shared" si="19"/>
        <v>0</v>
      </c>
      <c r="EF174" s="255">
        <f t="shared" si="17"/>
        <v>0</v>
      </c>
    </row>
    <row r="175" spans="1:136" x14ac:dyDescent="0.4">
      <c r="A175" s="133" t="str">
        <f>Inputs!A175</f>
        <v>Construction Management</v>
      </c>
      <c r="B175" s="133" t="str">
        <f>Inputs!B175</f>
        <v>N/A</v>
      </c>
      <c r="C175" s="133" t="str">
        <f>Inputs!C175</f>
        <v>Internal Labour</v>
      </c>
      <c r="D175" s="133" t="str">
        <f>Inputs!D175</f>
        <v>PT002811</v>
      </c>
      <c r="E175" s="133" t="str">
        <f>Inputs!E175</f>
        <v>Asset Manager (Asset Management)</v>
      </c>
      <c r="F175" s="290">
        <f>IF(Inputs!DT175=$F$1,Inputs!F175,
IF(Inputs!DT175='Key assumptions'!$E$118,Inputs!F175*'Key assumptions'!$H$118,Inputs!F175*'Key assumptions'!$H$119))</f>
        <v>229.47</v>
      </c>
      <c r="G175" s="290">
        <f>IF(Inputs!DT175=$F$1,Inputs!G175,Inputs!G175*'Key assumptions'!$H$118)</f>
        <v>100.51134430473371</v>
      </c>
      <c r="H175" s="281"/>
      <c r="I175" s="281"/>
      <c r="J175" s="281"/>
      <c r="K175" s="281"/>
      <c r="L175" s="281"/>
      <c r="M175" s="389" t="str">
        <f>Inputs!M175</f>
        <v>[C-i-C]</v>
      </c>
      <c r="N175" s="389" t="str">
        <f>Inputs!N175</f>
        <v>[C-i-C]</v>
      </c>
      <c r="O175" s="389" t="str">
        <f>Inputs!O175</f>
        <v>[C-i-C]</v>
      </c>
      <c r="P175" s="389" t="str">
        <f>Inputs!P175</f>
        <v>[C-i-C]</v>
      </c>
      <c r="Q175" s="389" t="str">
        <f>Inputs!Q175</f>
        <v>[C-i-C]</v>
      </c>
      <c r="R175" s="389" t="str">
        <f>Inputs!R175</f>
        <v>[C-i-C]</v>
      </c>
      <c r="S175" s="389" t="str">
        <f>Inputs!S175</f>
        <v>[C-i-C]</v>
      </c>
      <c r="T175" s="389" t="str">
        <f>Inputs!T175</f>
        <v>[C-i-C]</v>
      </c>
      <c r="U175" s="389" t="str">
        <f>Inputs!U175</f>
        <v>[C-i-C]</v>
      </c>
      <c r="V175" s="389" t="str">
        <f>Inputs!V175</f>
        <v>[C-i-C]</v>
      </c>
      <c r="W175" s="389" t="str">
        <f>Inputs!W175</f>
        <v>[C-i-C]</v>
      </c>
      <c r="X175" s="389" t="str">
        <f>Inputs!X175</f>
        <v>[C-i-C]</v>
      </c>
      <c r="Y175" s="389" t="str">
        <f>Inputs!Y175</f>
        <v>[C-i-C]</v>
      </c>
      <c r="Z175" s="389" t="str">
        <f>Inputs!Z175</f>
        <v>[C-i-C]</v>
      </c>
      <c r="AA175" s="389" t="str">
        <f>Inputs!AA175</f>
        <v>[C-i-C]</v>
      </c>
      <c r="AB175" s="389" t="str">
        <f>Inputs!AB175</f>
        <v>[C-i-C]</v>
      </c>
      <c r="AC175" s="389" t="str">
        <f>Inputs!AC175</f>
        <v>[C-i-C]</v>
      </c>
      <c r="AD175" s="389" t="str">
        <f>Inputs!AD175</f>
        <v>[C-i-C]</v>
      </c>
      <c r="AE175" s="389" t="str">
        <f>Inputs!AE175</f>
        <v>[C-i-C]</v>
      </c>
      <c r="AF175" s="389" t="str">
        <f>Inputs!AF175</f>
        <v>[C-i-C]</v>
      </c>
      <c r="AG175" s="389" t="str">
        <f>Inputs!AG175</f>
        <v>[C-i-C]</v>
      </c>
      <c r="AH175" s="389" t="str">
        <f>Inputs!AH175</f>
        <v>[C-i-C]</v>
      </c>
      <c r="AI175" s="254">
        <f>Inputs!AI175</f>
        <v>0.2</v>
      </c>
      <c r="AJ175" s="254">
        <f>Inputs!AJ175</f>
        <v>0.2</v>
      </c>
      <c r="AK175" s="254">
        <f>Inputs!AK175</f>
        <v>0.2</v>
      </c>
      <c r="AL175" s="254">
        <f>Inputs!AL175</f>
        <v>0.2</v>
      </c>
      <c r="AM175" s="254">
        <f>Inputs!AM175</f>
        <v>0.2</v>
      </c>
      <c r="AN175" s="254">
        <f>Inputs!AN175</f>
        <v>0.2</v>
      </c>
      <c r="AO175" s="254">
        <f>Inputs!AO175</f>
        <v>0.2</v>
      </c>
      <c r="AP175" s="254">
        <f>Inputs!AP175</f>
        <v>0.2</v>
      </c>
      <c r="AQ175" s="254">
        <f>Inputs!AQ175</f>
        <v>0.8</v>
      </c>
      <c r="AR175" s="254">
        <f>Inputs!AR175</f>
        <v>1</v>
      </c>
      <c r="AS175" s="254">
        <f>Inputs!AS175</f>
        <v>1</v>
      </c>
      <c r="AT175" s="254">
        <f>Inputs!AT175</f>
        <v>1</v>
      </c>
      <c r="AU175" s="254">
        <f>Inputs!AU175</f>
        <v>0.8</v>
      </c>
      <c r="AV175" s="254">
        <f>Inputs!AV175</f>
        <v>0.8</v>
      </c>
      <c r="AW175" s="254">
        <f>Inputs!AW175</f>
        <v>0.8</v>
      </c>
      <c r="AX175" s="254">
        <f>Inputs!AX175</f>
        <v>0</v>
      </c>
      <c r="AY175" s="254">
        <f>Inputs!AY175</f>
        <v>0</v>
      </c>
      <c r="AZ175" s="254">
        <f>Inputs!AZ175</f>
        <v>0</v>
      </c>
      <c r="BA175" s="254">
        <f>Inputs!BA175</f>
        <v>0</v>
      </c>
      <c r="BB175" s="254">
        <f>Inputs!BB175</f>
        <v>0</v>
      </c>
      <c r="BC175" s="254">
        <f>Inputs!BC175</f>
        <v>0</v>
      </c>
      <c r="BD175" s="254">
        <f>Inputs!BD175</f>
        <v>0</v>
      </c>
      <c r="BE175" s="254">
        <f>Inputs!BE175</f>
        <v>0</v>
      </c>
      <c r="BF175" s="254">
        <f>Inputs!BF175</f>
        <v>0</v>
      </c>
      <c r="BG175" s="254">
        <f>Inputs!BG175</f>
        <v>0</v>
      </c>
      <c r="BH175" s="254">
        <f>Inputs!BH175</f>
        <v>0</v>
      </c>
      <c r="BI175" s="254">
        <f>Inputs!BI175</f>
        <v>0</v>
      </c>
      <c r="BJ175" s="254">
        <f>Inputs!BJ175</f>
        <v>0</v>
      </c>
      <c r="BK175" s="254">
        <f>Inputs!BK175</f>
        <v>0</v>
      </c>
      <c r="BL175" s="254">
        <f>Inputs!BL175</f>
        <v>0</v>
      </c>
      <c r="BN175" s="255">
        <f>IF(OR($C175="Non-Labour",$C175="Labour-related"),IF(Inputs!$DT175=$F$1,Inputs!BN175,Inputs!BN175*'Key assumptions'!$H$118),$F175*N(H175)*avg_hrs)</f>
        <v>0</v>
      </c>
      <c r="BO175" s="255">
        <f>IF(OR($C175="Non-Labour",$C175="Labour-related"),IF(Inputs!$DT175=$F$1,Inputs!BO175,Inputs!BO175*'Key assumptions'!$H$118),$F175*N(I175)*avg_hrs)</f>
        <v>0</v>
      </c>
      <c r="BP175" s="255">
        <f>IF(OR($C175="Non-Labour",$C175="Labour-related"),IF(Inputs!$DT175=$F$1,Inputs!BP175,Inputs!BP175*'Key assumptions'!$H$118),$F175*N(J175)*avg_hrs)</f>
        <v>0</v>
      </c>
      <c r="BQ175" s="255">
        <f>IF(OR($C175="Non-Labour",$C175="Labour-related"),IF(Inputs!$DT175=$F$1,Inputs!BQ175,Inputs!BQ175*'Key assumptions'!$H$118),$F175*N(K175)*avg_hrs)</f>
        <v>0</v>
      </c>
      <c r="BR175" s="255">
        <f>IF(OR($C175="Non-Labour",$C175="Labour-related"),IF(Inputs!$DT175=$F$1,Inputs!BR175,Inputs!BR175*'Key assumptions'!$H$118),$F175*N(L175)*avg_hrs)</f>
        <v>0</v>
      </c>
      <c r="BS175" s="390" t="s">
        <v>411</v>
      </c>
      <c r="BT175" s="390" t="s">
        <v>411</v>
      </c>
      <c r="BU175" s="390" t="s">
        <v>411</v>
      </c>
      <c r="BV175" s="390" t="s">
        <v>411</v>
      </c>
      <c r="BW175" s="390" t="s">
        <v>411</v>
      </c>
      <c r="BX175" s="390" t="s">
        <v>411</v>
      </c>
      <c r="BY175" s="390" t="s">
        <v>411</v>
      </c>
      <c r="BZ175" s="390" t="s">
        <v>411</v>
      </c>
      <c r="CA175" s="390" t="s">
        <v>411</v>
      </c>
      <c r="CB175" s="390" t="s">
        <v>411</v>
      </c>
      <c r="CC175" s="390" t="s">
        <v>411</v>
      </c>
      <c r="CD175" s="390" t="s">
        <v>411</v>
      </c>
      <c r="CE175" s="390" t="s">
        <v>411</v>
      </c>
      <c r="CF175" s="390" t="s">
        <v>411</v>
      </c>
      <c r="CG175" s="390" t="s">
        <v>411</v>
      </c>
      <c r="CH175" s="390" t="s">
        <v>411</v>
      </c>
      <c r="CI175" s="390" t="s">
        <v>411</v>
      </c>
      <c r="CJ175" s="390" t="s">
        <v>411</v>
      </c>
      <c r="CK175" s="390" t="s">
        <v>411</v>
      </c>
      <c r="CL175" s="390" t="s">
        <v>411</v>
      </c>
      <c r="CM175" s="390" t="s">
        <v>411</v>
      </c>
      <c r="CN175" s="390" t="s">
        <v>411</v>
      </c>
      <c r="CO175" s="255">
        <f>IF(OR($C175="Non-Labour",$C175="Labour-related"),IF(Inputs!$DT175=$F$1,Inputs!CO175,Inputs!CO175*'Key assumptions'!$H$118),$F175*N(AI175)*avg_hrs)</f>
        <v>6884.1</v>
      </c>
      <c r="CP175" s="255">
        <f>IF(OR($C175="Non-Labour",$C175="Labour-related"),IF(Inputs!$DT175=$F$1,Inputs!CP175,Inputs!CP175*'Key assumptions'!$H$118),$F175*N(AJ175)*avg_hrs)</f>
        <v>6884.1</v>
      </c>
      <c r="CQ175" s="255">
        <f>IF(OR($C175="Non-Labour",$C175="Labour-related"),IF(Inputs!$DT175=$F$1,Inputs!CQ175,Inputs!CQ175*'Key assumptions'!$H$118),$F175*N(AK175)*avg_hrs)</f>
        <v>6884.1</v>
      </c>
      <c r="CR175" s="255">
        <f>IF(OR($C175="Non-Labour",$C175="Labour-related"),IF(Inputs!$DT175=$F$1,Inputs!CR175,Inputs!CR175*'Key assumptions'!$H$118),$F175*N(AL175)*avg_hrs)</f>
        <v>6884.1</v>
      </c>
      <c r="CS175" s="255">
        <f>IF(OR($C175="Non-Labour",$C175="Labour-related"),IF(Inputs!$DT175=$F$1,Inputs!CS175,Inputs!CS175*'Key assumptions'!$H$118),$F175*N(AM175)*avg_hrs)</f>
        <v>6884.1</v>
      </c>
      <c r="CT175" s="255">
        <f>IF(OR($C175="Non-Labour",$C175="Labour-related"),IF(Inputs!$DT175=$F$1,Inputs!CT175,Inputs!CT175*'Key assumptions'!$H$118),$F175*N(AN175)*avg_hrs)</f>
        <v>6884.1</v>
      </c>
      <c r="CU175" s="255">
        <f>IF(OR($C175="Non-Labour",$C175="Labour-related"),IF(Inputs!$DT175=$F$1,Inputs!CU175,Inputs!CU175*'Key assumptions'!$H$118),$F175*N(AO175)*avg_hrs)</f>
        <v>6884.1</v>
      </c>
      <c r="CV175" s="255">
        <f>IF(OR($C175="Non-Labour",$C175="Labour-related"),IF(Inputs!$DT175=$F$1,Inputs!CV175,Inputs!CV175*'Key assumptions'!$H$118),$F175*N(AP175)*avg_hrs)</f>
        <v>6884.1</v>
      </c>
      <c r="CW175" s="255">
        <f>IF(OR($C175="Non-Labour",$C175="Labour-related"),IF(Inputs!$DT175=$F$1,Inputs!CW175,Inputs!CW175*'Key assumptions'!$H$118),$F175*N(AQ175)*avg_hrs)</f>
        <v>27536.400000000001</v>
      </c>
      <c r="CX175" s="255">
        <f>IF(OR($C175="Non-Labour",$C175="Labour-related"),IF(Inputs!$DT175=$F$1,Inputs!CX175,Inputs!CX175*'Key assumptions'!$H$118),$F175*N(AR175)*avg_hrs)</f>
        <v>34420.5</v>
      </c>
      <c r="CY175" s="255">
        <f>IF(OR($C175="Non-Labour",$C175="Labour-related"),IF(Inputs!$DT175=$F$1,Inputs!CY175,Inputs!CY175*'Key assumptions'!$H$118),$F175*N(AS175)*avg_hrs)</f>
        <v>34420.5</v>
      </c>
      <c r="CZ175" s="255">
        <f>IF(OR($C175="Non-Labour",$C175="Labour-related"),IF(Inputs!$DT175=$F$1,Inputs!CZ175,Inputs!CZ175*'Key assumptions'!$H$118),$F175*N(AT175)*avg_hrs)</f>
        <v>34420.5</v>
      </c>
      <c r="DA175" s="255">
        <f>IF(OR($C175="Non-Labour",$C175="Labour-related"),IF(Inputs!$DT175=$F$1,Inputs!DA175,Inputs!DA175*'Key assumptions'!$H$118),$F175*N(AU175)*avg_hrs)</f>
        <v>27536.400000000001</v>
      </c>
      <c r="DB175" s="255">
        <f>IF(OR($C175="Non-Labour",$C175="Labour-related"),IF(Inputs!$DT175=$F$1,Inputs!DB175,Inputs!DB175*'Key assumptions'!$H$118),$F175*N(AV175)*avg_hrs)</f>
        <v>27536.400000000001</v>
      </c>
      <c r="DC175" s="255">
        <f>IF(OR($C175="Non-Labour",$C175="Labour-related"),IF(Inputs!$DT175=$F$1,Inputs!DC175,Inputs!DC175*'Key assumptions'!$H$118),$F175*N(AW175)*avg_hrs)</f>
        <v>27536.400000000001</v>
      </c>
      <c r="DD175" s="255">
        <f>IF(OR($C175="Non-Labour",$C175="Labour-related"),IF(Inputs!$DT175=$F$1,Inputs!DD175,Inputs!DD175*'Key assumptions'!$H$118),$F175*N(AX175)*avg_hrs)</f>
        <v>0</v>
      </c>
      <c r="DE175" s="255">
        <f>IF(OR($C175="Non-Labour",$C175="Labour-related"),IF(Inputs!$DT175=$F$1,Inputs!DE175,Inputs!DE175*'Key assumptions'!$H$118),$F175*N(AY175)*avg_hrs)</f>
        <v>0</v>
      </c>
      <c r="DF175" s="255">
        <f>IF(OR($C175="Non-Labour",$C175="Labour-related"),IF(Inputs!$DT175=$F$1,Inputs!DF175,Inputs!DF175*'Key assumptions'!$H$118),$F175*N(AZ175)*avg_hrs)</f>
        <v>0</v>
      </c>
      <c r="DG175" s="255">
        <f>IF(OR($C175="Non-Labour",$C175="Labour-related"),IF(Inputs!$DT175=$F$1,Inputs!DG175,Inputs!DG175*'Key assumptions'!$H$118),$F175*N(BA175)*avg_hrs)</f>
        <v>0</v>
      </c>
      <c r="DH175" s="255">
        <f>IF(OR($C175="Non-Labour",$C175="Labour-related"),IF(Inputs!$DT175=$F$1,Inputs!DH175,Inputs!DH175*'Key assumptions'!$H$118),$F175*N(BB175)*avg_hrs)</f>
        <v>0</v>
      </c>
      <c r="DI175" s="255">
        <f>IF(OR($C175="Non-Labour",$C175="Labour-related"),IF(Inputs!$DT175=$F$1,Inputs!DI175,Inputs!DI175*'Key assumptions'!$H$118),$F175*N(BC175)*avg_hrs)</f>
        <v>0</v>
      </c>
      <c r="DJ175" s="255">
        <f>IF(OR($C175="Non-Labour",$C175="Labour-related"),IF(Inputs!$DT175=$F$1,Inputs!DJ175,Inputs!DJ175*'Key assumptions'!$H$118),$F175*N(BD175)*avg_hrs)</f>
        <v>0</v>
      </c>
      <c r="DK175" s="255">
        <f>IF(OR($C175="Non-Labour",$C175="Labour-related"),IF(Inputs!$DT175=$F$1,Inputs!DK175,Inputs!DK175*'Key assumptions'!$H$118),$F175*N(BE175)*avg_hrs)</f>
        <v>0</v>
      </c>
      <c r="DL175" s="255">
        <f>IF(OR($C175="Non-Labour",$C175="Labour-related"),IF(Inputs!$DT175=$F$1,Inputs!DL175,Inputs!DL175*'Key assumptions'!$H$118),$F175*N(BF175)*avg_hrs)</f>
        <v>0</v>
      </c>
      <c r="DM175" s="255">
        <f>IF(OR($C175="Non-Labour",$C175="Labour-related"),IF(Inputs!$DT175=$F$1,Inputs!DM175,Inputs!DM175*'Key assumptions'!$H$118),$F175*N(BG175)*avg_hrs)</f>
        <v>0</v>
      </c>
      <c r="DN175" s="255">
        <f>IF(OR($C175="Non-Labour",$C175="Labour-related"),IF(Inputs!$DT175=$F$1,Inputs!DN175,Inputs!DN175*'Key assumptions'!$H$118),$F175*N(BH175)*avg_hrs)</f>
        <v>0</v>
      </c>
      <c r="DO175" s="255">
        <f>IF(OR($C175="Non-Labour",$C175="Labour-related"),IF(Inputs!$DT175=$F$1,Inputs!DO175,Inputs!DO175*'Key assumptions'!$H$118),$F175*N(BI175)*avg_hrs)</f>
        <v>0</v>
      </c>
      <c r="DP175" s="255">
        <f>IF(OR($C175="Non-Labour",$C175="Labour-related"),IF(Inputs!$DT175=$F$1,Inputs!DP175,Inputs!DP175*'Key assumptions'!$H$118),$F175*N(BJ175)*avg_hrs)</f>
        <v>0</v>
      </c>
      <c r="DQ175" s="255">
        <f>IF(OR($C175="Non-Labour",$C175="Labour-related"),IF(Inputs!$DT175=$F$1,Inputs!DQ175,Inputs!DQ175*'Key assumptions'!$H$118),$F175*N(BK175)*avg_hrs)</f>
        <v>0</v>
      </c>
      <c r="DR175" s="255">
        <f>IF(OR($C175="Non-Labour",$C175="Labour-related"),IF(Inputs!$DT175=$F$1,Inputs!DR175,Inputs!DR175*'Key assumptions'!$H$118),$F175*N(BL175)*avg_hrs)</f>
        <v>0</v>
      </c>
      <c r="DT175" s="133" t="s">
        <v>213</v>
      </c>
      <c r="DU175" s="304"/>
      <c r="DV175" s="304"/>
      <c r="DW175" s="304"/>
      <c r="DX175" s="304"/>
      <c r="DY175" s="304"/>
      <c r="DZ175" s="304"/>
      <c r="EA175" s="255">
        <v>88509.857142857145</v>
      </c>
      <c r="EB175" s="255">
        <v>82609.200000000012</v>
      </c>
      <c r="EC175" s="255">
        <v>82609.200000000012</v>
      </c>
      <c r="ED175" s="255">
        <f t="shared" si="19"/>
        <v>227175.3</v>
      </c>
      <c r="EE175" s="255">
        <f t="shared" si="19"/>
        <v>0</v>
      </c>
      <c r="EF175" s="255">
        <f t="shared" si="17"/>
        <v>480903.55714285717</v>
      </c>
    </row>
    <row r="176" spans="1:136" x14ac:dyDescent="0.4">
      <c r="A176" s="133" t="str">
        <f>Inputs!A176</f>
        <v>Construction Management</v>
      </c>
      <c r="B176" s="133" t="str">
        <f>Inputs!B176</f>
        <v>N/A</v>
      </c>
      <c r="C176" s="133" t="str">
        <f>Inputs!C176</f>
        <v>Internal Labour</v>
      </c>
      <c r="D176" s="133" t="str">
        <f>Inputs!D176</f>
        <v>PT002811</v>
      </c>
      <c r="E176" s="133" t="str">
        <f>Inputs!E176</f>
        <v>Asset Manager - Senior (Asset Management)</v>
      </c>
      <c r="F176" s="290">
        <f>IF(Inputs!DT176=$F$1,Inputs!F176,
IF(Inputs!DT176='Key assumptions'!$E$118,Inputs!F176*'Key assumptions'!$H$118,Inputs!F176*'Key assumptions'!$H$119))</f>
        <v>300.33999999999997</v>
      </c>
      <c r="G176" s="290">
        <f>IF(Inputs!DT176=$F$1,Inputs!G176,Inputs!G176*'Key assumptions'!$H$118)</f>
        <v>134.19999999999999</v>
      </c>
      <c r="H176" s="281"/>
      <c r="I176" s="281"/>
      <c r="J176" s="281"/>
      <c r="K176" s="281"/>
      <c r="L176" s="281"/>
      <c r="M176" s="389" t="str">
        <f>Inputs!M176</f>
        <v>[C-i-C]</v>
      </c>
      <c r="N176" s="389" t="str">
        <f>Inputs!N176</f>
        <v>[C-i-C]</v>
      </c>
      <c r="O176" s="389" t="str">
        <f>Inputs!O176</f>
        <v>[C-i-C]</v>
      </c>
      <c r="P176" s="389" t="str">
        <f>Inputs!P176</f>
        <v>[C-i-C]</v>
      </c>
      <c r="Q176" s="389" t="str">
        <f>Inputs!Q176</f>
        <v>[C-i-C]</v>
      </c>
      <c r="R176" s="389" t="str">
        <f>Inputs!R176</f>
        <v>[C-i-C]</v>
      </c>
      <c r="S176" s="389" t="str">
        <f>Inputs!S176</f>
        <v>[C-i-C]</v>
      </c>
      <c r="T176" s="389" t="str">
        <f>Inputs!T176</f>
        <v>[C-i-C]</v>
      </c>
      <c r="U176" s="389" t="str">
        <f>Inputs!U176</f>
        <v>[C-i-C]</v>
      </c>
      <c r="V176" s="389" t="str">
        <f>Inputs!V176</f>
        <v>[C-i-C]</v>
      </c>
      <c r="W176" s="389" t="str">
        <f>Inputs!W176</f>
        <v>[C-i-C]</v>
      </c>
      <c r="X176" s="389" t="str">
        <f>Inputs!X176</f>
        <v>[C-i-C]</v>
      </c>
      <c r="Y176" s="389" t="str">
        <f>Inputs!Y176</f>
        <v>[C-i-C]</v>
      </c>
      <c r="Z176" s="389" t="str">
        <f>Inputs!Z176</f>
        <v>[C-i-C]</v>
      </c>
      <c r="AA176" s="389" t="str">
        <f>Inputs!AA176</f>
        <v>[C-i-C]</v>
      </c>
      <c r="AB176" s="389" t="str">
        <f>Inputs!AB176</f>
        <v>[C-i-C]</v>
      </c>
      <c r="AC176" s="389" t="str">
        <f>Inputs!AC176</f>
        <v>[C-i-C]</v>
      </c>
      <c r="AD176" s="389" t="str">
        <f>Inputs!AD176</f>
        <v>[C-i-C]</v>
      </c>
      <c r="AE176" s="389" t="str">
        <f>Inputs!AE176</f>
        <v>[C-i-C]</v>
      </c>
      <c r="AF176" s="389" t="str">
        <f>Inputs!AF176</f>
        <v>[C-i-C]</v>
      </c>
      <c r="AG176" s="389" t="str">
        <f>Inputs!AG176</f>
        <v>[C-i-C]</v>
      </c>
      <c r="AH176" s="389" t="str">
        <f>Inputs!AH176</f>
        <v>[C-i-C]</v>
      </c>
      <c r="AI176" s="254">
        <f>Inputs!AI176</f>
        <v>1</v>
      </c>
      <c r="AJ176" s="254">
        <f>Inputs!AJ176</f>
        <v>1</v>
      </c>
      <c r="AK176" s="254">
        <f>Inputs!AK176</f>
        <v>1</v>
      </c>
      <c r="AL176" s="254">
        <f>Inputs!AL176</f>
        <v>1</v>
      </c>
      <c r="AM176" s="254">
        <f>Inputs!AM176</f>
        <v>1</v>
      </c>
      <c r="AN176" s="254">
        <f>Inputs!AN176</f>
        <v>1</v>
      </c>
      <c r="AO176" s="254">
        <f>Inputs!AO176</f>
        <v>1</v>
      </c>
      <c r="AP176" s="254">
        <f>Inputs!AP176</f>
        <v>1</v>
      </c>
      <c r="AQ176" s="254">
        <f>Inputs!AQ176</f>
        <v>1</v>
      </c>
      <c r="AR176" s="254">
        <f>Inputs!AR176</f>
        <v>1</v>
      </c>
      <c r="AS176" s="254">
        <f>Inputs!AS176</f>
        <v>1</v>
      </c>
      <c r="AT176" s="254">
        <f>Inputs!AT176</f>
        <v>1</v>
      </c>
      <c r="AU176" s="254">
        <f>Inputs!AU176</f>
        <v>1</v>
      </c>
      <c r="AV176" s="254">
        <f>Inputs!AV176</f>
        <v>1</v>
      </c>
      <c r="AW176" s="254">
        <f>Inputs!AW176</f>
        <v>1</v>
      </c>
      <c r="AX176" s="254">
        <f>Inputs!AX176</f>
        <v>0</v>
      </c>
      <c r="AY176" s="254">
        <f>Inputs!AY176</f>
        <v>0</v>
      </c>
      <c r="AZ176" s="254">
        <f>Inputs!AZ176</f>
        <v>0</v>
      </c>
      <c r="BA176" s="254">
        <f>Inputs!BA176</f>
        <v>0</v>
      </c>
      <c r="BB176" s="254">
        <f>Inputs!BB176</f>
        <v>0</v>
      </c>
      <c r="BC176" s="254">
        <f>Inputs!BC176</f>
        <v>0</v>
      </c>
      <c r="BD176" s="254">
        <f>Inputs!BD176</f>
        <v>0</v>
      </c>
      <c r="BE176" s="254">
        <f>Inputs!BE176</f>
        <v>0</v>
      </c>
      <c r="BF176" s="254">
        <f>Inputs!BF176</f>
        <v>0</v>
      </c>
      <c r="BG176" s="254">
        <f>Inputs!BG176</f>
        <v>0</v>
      </c>
      <c r="BH176" s="254">
        <f>Inputs!BH176</f>
        <v>0</v>
      </c>
      <c r="BI176" s="254">
        <f>Inputs!BI176</f>
        <v>0</v>
      </c>
      <c r="BJ176" s="254">
        <f>Inputs!BJ176</f>
        <v>0</v>
      </c>
      <c r="BK176" s="254">
        <f>Inputs!BK176</f>
        <v>0</v>
      </c>
      <c r="BL176" s="254">
        <f>Inputs!BL176</f>
        <v>0</v>
      </c>
      <c r="BN176" s="255">
        <f>IF(OR($C176="Non-Labour",$C176="Labour-related"),IF(Inputs!$DT176=$F$1,Inputs!BN176,Inputs!BN176*'Key assumptions'!$H$118),$F176*N(H176)*avg_hrs)</f>
        <v>0</v>
      </c>
      <c r="BO176" s="255">
        <f>IF(OR($C176="Non-Labour",$C176="Labour-related"),IF(Inputs!$DT176=$F$1,Inputs!BO176,Inputs!BO176*'Key assumptions'!$H$118),$F176*N(I176)*avg_hrs)</f>
        <v>0</v>
      </c>
      <c r="BP176" s="255">
        <f>IF(OR($C176="Non-Labour",$C176="Labour-related"),IF(Inputs!$DT176=$F$1,Inputs!BP176,Inputs!BP176*'Key assumptions'!$H$118),$F176*N(J176)*avg_hrs)</f>
        <v>0</v>
      </c>
      <c r="BQ176" s="255">
        <f>IF(OR($C176="Non-Labour",$C176="Labour-related"),IF(Inputs!$DT176=$F$1,Inputs!BQ176,Inputs!BQ176*'Key assumptions'!$H$118),$F176*N(K176)*avg_hrs)</f>
        <v>0</v>
      </c>
      <c r="BR176" s="255">
        <f>IF(OR($C176="Non-Labour",$C176="Labour-related"),IF(Inputs!$DT176=$F$1,Inputs!BR176,Inputs!BR176*'Key assumptions'!$H$118),$F176*N(L176)*avg_hrs)</f>
        <v>0</v>
      </c>
      <c r="BS176" s="390" t="s">
        <v>411</v>
      </c>
      <c r="BT176" s="390" t="s">
        <v>411</v>
      </c>
      <c r="BU176" s="390" t="s">
        <v>411</v>
      </c>
      <c r="BV176" s="390" t="s">
        <v>411</v>
      </c>
      <c r="BW176" s="390" t="s">
        <v>411</v>
      </c>
      <c r="BX176" s="390" t="s">
        <v>411</v>
      </c>
      <c r="BY176" s="390" t="s">
        <v>411</v>
      </c>
      <c r="BZ176" s="390" t="s">
        <v>411</v>
      </c>
      <c r="CA176" s="390" t="s">
        <v>411</v>
      </c>
      <c r="CB176" s="390" t="s">
        <v>411</v>
      </c>
      <c r="CC176" s="390" t="s">
        <v>411</v>
      </c>
      <c r="CD176" s="390" t="s">
        <v>411</v>
      </c>
      <c r="CE176" s="390" t="s">
        <v>411</v>
      </c>
      <c r="CF176" s="390" t="s">
        <v>411</v>
      </c>
      <c r="CG176" s="390" t="s">
        <v>411</v>
      </c>
      <c r="CH176" s="390" t="s">
        <v>411</v>
      </c>
      <c r="CI176" s="390" t="s">
        <v>411</v>
      </c>
      <c r="CJ176" s="390" t="s">
        <v>411</v>
      </c>
      <c r="CK176" s="390" t="s">
        <v>411</v>
      </c>
      <c r="CL176" s="390" t="s">
        <v>411</v>
      </c>
      <c r="CM176" s="390" t="s">
        <v>411</v>
      </c>
      <c r="CN176" s="390" t="s">
        <v>411</v>
      </c>
      <c r="CO176" s="255">
        <f>IF(OR($C176="Non-Labour",$C176="Labour-related"),IF(Inputs!$DT176=$F$1,Inputs!CO176,Inputs!CO176*'Key assumptions'!$H$118),$F176*N(AI176)*avg_hrs)</f>
        <v>45050.999999999993</v>
      </c>
      <c r="CP176" s="255">
        <f>IF(OR($C176="Non-Labour",$C176="Labour-related"),IF(Inputs!$DT176=$F$1,Inputs!CP176,Inputs!CP176*'Key assumptions'!$H$118),$F176*N(AJ176)*avg_hrs)</f>
        <v>45050.999999999993</v>
      </c>
      <c r="CQ176" s="255">
        <f>IF(OR($C176="Non-Labour",$C176="Labour-related"),IF(Inputs!$DT176=$F$1,Inputs!CQ176,Inputs!CQ176*'Key assumptions'!$H$118),$F176*N(AK176)*avg_hrs)</f>
        <v>45050.999999999993</v>
      </c>
      <c r="CR176" s="255">
        <f>IF(OR($C176="Non-Labour",$C176="Labour-related"),IF(Inputs!$DT176=$F$1,Inputs!CR176,Inputs!CR176*'Key assumptions'!$H$118),$F176*N(AL176)*avg_hrs)</f>
        <v>45050.999999999993</v>
      </c>
      <c r="CS176" s="255">
        <f>IF(OR($C176="Non-Labour",$C176="Labour-related"),IF(Inputs!$DT176=$F$1,Inputs!CS176,Inputs!CS176*'Key assumptions'!$H$118),$F176*N(AM176)*avg_hrs)</f>
        <v>45050.999999999993</v>
      </c>
      <c r="CT176" s="255">
        <f>IF(OR($C176="Non-Labour",$C176="Labour-related"),IF(Inputs!$DT176=$F$1,Inputs!CT176,Inputs!CT176*'Key assumptions'!$H$118),$F176*N(AN176)*avg_hrs)</f>
        <v>45050.999999999993</v>
      </c>
      <c r="CU176" s="255">
        <f>IF(OR($C176="Non-Labour",$C176="Labour-related"),IF(Inputs!$DT176=$F$1,Inputs!CU176,Inputs!CU176*'Key assumptions'!$H$118),$F176*N(AO176)*avg_hrs)</f>
        <v>45050.999999999993</v>
      </c>
      <c r="CV176" s="255">
        <f>IF(OR($C176="Non-Labour",$C176="Labour-related"),IF(Inputs!$DT176=$F$1,Inputs!CV176,Inputs!CV176*'Key assumptions'!$H$118),$F176*N(AP176)*avg_hrs)</f>
        <v>45050.999999999993</v>
      </c>
      <c r="CW176" s="255">
        <f>IF(OR($C176="Non-Labour",$C176="Labour-related"),IF(Inputs!$DT176=$F$1,Inputs!CW176,Inputs!CW176*'Key assumptions'!$H$118),$F176*N(AQ176)*avg_hrs)</f>
        <v>45050.999999999993</v>
      </c>
      <c r="CX176" s="255">
        <f>IF(OR($C176="Non-Labour",$C176="Labour-related"),IF(Inputs!$DT176=$F$1,Inputs!CX176,Inputs!CX176*'Key assumptions'!$H$118),$F176*N(AR176)*avg_hrs)</f>
        <v>45050.999999999993</v>
      </c>
      <c r="CY176" s="255">
        <f>IF(OR($C176="Non-Labour",$C176="Labour-related"),IF(Inputs!$DT176=$F$1,Inputs!CY176,Inputs!CY176*'Key assumptions'!$H$118),$F176*N(AS176)*avg_hrs)</f>
        <v>45050.999999999993</v>
      </c>
      <c r="CZ176" s="255">
        <f>IF(OR($C176="Non-Labour",$C176="Labour-related"),IF(Inputs!$DT176=$F$1,Inputs!CZ176,Inputs!CZ176*'Key assumptions'!$H$118),$F176*N(AT176)*avg_hrs)</f>
        <v>45050.999999999993</v>
      </c>
      <c r="DA176" s="255">
        <f>IF(OR($C176="Non-Labour",$C176="Labour-related"),IF(Inputs!$DT176=$F$1,Inputs!DA176,Inputs!DA176*'Key assumptions'!$H$118),$F176*N(AU176)*avg_hrs)</f>
        <v>45050.999999999993</v>
      </c>
      <c r="DB176" s="255">
        <f>IF(OR($C176="Non-Labour",$C176="Labour-related"),IF(Inputs!$DT176=$F$1,Inputs!DB176,Inputs!DB176*'Key assumptions'!$H$118),$F176*N(AV176)*avg_hrs)</f>
        <v>45050.999999999993</v>
      </c>
      <c r="DC176" s="255">
        <f>IF(OR($C176="Non-Labour",$C176="Labour-related"),IF(Inputs!$DT176=$F$1,Inputs!DC176,Inputs!DC176*'Key assumptions'!$H$118),$F176*N(AW176)*avg_hrs)</f>
        <v>45050.999999999993</v>
      </c>
      <c r="DD176" s="255">
        <f>IF(OR($C176="Non-Labour",$C176="Labour-related"),IF(Inputs!$DT176=$F$1,Inputs!DD176,Inputs!DD176*'Key assumptions'!$H$118),$F176*N(AX176)*avg_hrs)</f>
        <v>0</v>
      </c>
      <c r="DE176" s="255">
        <f>IF(OR($C176="Non-Labour",$C176="Labour-related"),IF(Inputs!$DT176=$F$1,Inputs!DE176,Inputs!DE176*'Key assumptions'!$H$118),$F176*N(AY176)*avg_hrs)</f>
        <v>0</v>
      </c>
      <c r="DF176" s="255">
        <f>IF(OR($C176="Non-Labour",$C176="Labour-related"),IF(Inputs!$DT176=$F$1,Inputs!DF176,Inputs!DF176*'Key assumptions'!$H$118),$F176*N(AZ176)*avg_hrs)</f>
        <v>0</v>
      </c>
      <c r="DG176" s="255">
        <f>IF(OR($C176="Non-Labour",$C176="Labour-related"),IF(Inputs!$DT176=$F$1,Inputs!DG176,Inputs!DG176*'Key assumptions'!$H$118),$F176*N(BA176)*avg_hrs)</f>
        <v>0</v>
      </c>
      <c r="DH176" s="255">
        <f>IF(OR($C176="Non-Labour",$C176="Labour-related"),IF(Inputs!$DT176=$F$1,Inputs!DH176,Inputs!DH176*'Key assumptions'!$H$118),$F176*N(BB176)*avg_hrs)</f>
        <v>0</v>
      </c>
      <c r="DI176" s="255">
        <f>IF(OR($C176="Non-Labour",$C176="Labour-related"),IF(Inputs!$DT176=$F$1,Inputs!DI176,Inputs!DI176*'Key assumptions'!$H$118),$F176*N(BC176)*avg_hrs)</f>
        <v>0</v>
      </c>
      <c r="DJ176" s="255">
        <f>IF(OR($C176="Non-Labour",$C176="Labour-related"),IF(Inputs!$DT176=$F$1,Inputs!DJ176,Inputs!DJ176*'Key assumptions'!$H$118),$F176*N(BD176)*avg_hrs)</f>
        <v>0</v>
      </c>
      <c r="DK176" s="255">
        <f>IF(OR($C176="Non-Labour",$C176="Labour-related"),IF(Inputs!$DT176=$F$1,Inputs!DK176,Inputs!DK176*'Key assumptions'!$H$118),$F176*N(BE176)*avg_hrs)</f>
        <v>0</v>
      </c>
      <c r="DL176" s="255">
        <f>IF(OR($C176="Non-Labour",$C176="Labour-related"),IF(Inputs!$DT176=$F$1,Inputs!DL176,Inputs!DL176*'Key assumptions'!$H$118),$F176*N(BF176)*avg_hrs)</f>
        <v>0</v>
      </c>
      <c r="DM176" s="255">
        <f>IF(OR($C176="Non-Labour",$C176="Labour-related"),IF(Inputs!$DT176=$F$1,Inputs!DM176,Inputs!DM176*'Key assumptions'!$H$118),$F176*N(BG176)*avg_hrs)</f>
        <v>0</v>
      </c>
      <c r="DN176" s="255">
        <f>IF(OR($C176="Non-Labour",$C176="Labour-related"),IF(Inputs!$DT176=$F$1,Inputs!DN176,Inputs!DN176*'Key assumptions'!$H$118),$F176*N(BH176)*avg_hrs)</f>
        <v>0</v>
      </c>
      <c r="DO176" s="255">
        <f>IF(OR($C176="Non-Labour",$C176="Labour-related"),IF(Inputs!$DT176=$F$1,Inputs!DO176,Inputs!DO176*'Key assumptions'!$H$118),$F176*N(BI176)*avg_hrs)</f>
        <v>0</v>
      </c>
      <c r="DP176" s="255">
        <f>IF(OR($C176="Non-Labour",$C176="Labour-related"),IF(Inputs!$DT176=$F$1,Inputs!DP176,Inputs!DP176*'Key assumptions'!$H$118),$F176*N(BJ176)*avg_hrs)</f>
        <v>0</v>
      </c>
      <c r="DQ176" s="255">
        <f>IF(OR($C176="Non-Labour",$C176="Labour-related"),IF(Inputs!$DT176=$F$1,Inputs!DQ176,Inputs!DQ176*'Key assumptions'!$H$118),$F176*N(BK176)*avg_hrs)</f>
        <v>0</v>
      </c>
      <c r="DR176" s="255">
        <f>IF(OR($C176="Non-Labour",$C176="Labour-related"),IF(Inputs!$DT176=$F$1,Inputs!DR176,Inputs!DR176*'Key assumptions'!$H$118),$F176*N(BL176)*avg_hrs)</f>
        <v>0</v>
      </c>
      <c r="DT176" s="133" t="s">
        <v>213</v>
      </c>
      <c r="DU176" s="304"/>
      <c r="DV176" s="304"/>
      <c r="DW176" s="304"/>
      <c r="DX176" s="304"/>
      <c r="DY176" s="304"/>
      <c r="DZ176" s="304"/>
      <c r="EA176" s="255">
        <v>180203.99999999997</v>
      </c>
      <c r="EB176" s="255">
        <v>540611.99999999988</v>
      </c>
      <c r="EC176" s="255">
        <v>540611.99999999988</v>
      </c>
      <c r="ED176" s="255">
        <f t="shared" si="19"/>
        <v>405458.99999999994</v>
      </c>
      <c r="EE176" s="255">
        <f t="shared" si="19"/>
        <v>0</v>
      </c>
      <c r="EF176" s="255">
        <f t="shared" si="17"/>
        <v>1666886.9999999998</v>
      </c>
    </row>
    <row r="177" spans="1:136" x14ac:dyDescent="0.4">
      <c r="A177" s="133" t="str">
        <f>Inputs!A177</f>
        <v>Other support and corporate roles</v>
      </c>
      <c r="B177" s="133" t="str">
        <f>Inputs!B177</f>
        <v>N/A</v>
      </c>
      <c r="C177" s="133" t="str">
        <f>Inputs!C177</f>
        <v>Internal Labour</v>
      </c>
      <c r="D177" s="133" t="str">
        <f>Inputs!D177</f>
        <v>PT002811</v>
      </c>
      <c r="E177" s="133" t="str">
        <f>Inputs!E177</f>
        <v>GM - Regulation</v>
      </c>
      <c r="F177" s="290">
        <f>IF(Inputs!DT177=$F$1,Inputs!F177,
IF(Inputs!DT177='Key assumptions'!$E$118,Inputs!F177*'Key assumptions'!$H$118,Inputs!F177*'Key assumptions'!$H$119))</f>
        <v>491.02</v>
      </c>
      <c r="G177" s="290">
        <f>IF(Inputs!DT177=$F$1,Inputs!G177,Inputs!G177*'Key assumptions'!$H$118)</f>
        <v>219.4</v>
      </c>
      <c r="H177" s="281"/>
      <c r="I177" s="281"/>
      <c r="J177" s="281"/>
      <c r="K177" s="281"/>
      <c r="L177" s="281"/>
      <c r="M177" s="389" t="str">
        <f>Inputs!M177</f>
        <v>[C-i-C]</v>
      </c>
      <c r="N177" s="389" t="str">
        <f>Inputs!N177</f>
        <v>[C-i-C]</v>
      </c>
      <c r="O177" s="389" t="str">
        <f>Inputs!O177</f>
        <v>[C-i-C]</v>
      </c>
      <c r="P177" s="389" t="str">
        <f>Inputs!P177</f>
        <v>[C-i-C]</v>
      </c>
      <c r="Q177" s="389" t="str">
        <f>Inputs!Q177</f>
        <v>[C-i-C]</v>
      </c>
      <c r="R177" s="389" t="str">
        <f>Inputs!R177</f>
        <v>[C-i-C]</v>
      </c>
      <c r="S177" s="389" t="str">
        <f>Inputs!S177</f>
        <v>[C-i-C]</v>
      </c>
      <c r="T177" s="389" t="str">
        <f>Inputs!T177</f>
        <v>[C-i-C]</v>
      </c>
      <c r="U177" s="389" t="str">
        <f>Inputs!U177</f>
        <v>[C-i-C]</v>
      </c>
      <c r="V177" s="389" t="str">
        <f>Inputs!V177</f>
        <v>[C-i-C]</v>
      </c>
      <c r="W177" s="389" t="str">
        <f>Inputs!W177</f>
        <v>[C-i-C]</v>
      </c>
      <c r="X177" s="389" t="str">
        <f>Inputs!X177</f>
        <v>[C-i-C]</v>
      </c>
      <c r="Y177" s="389" t="str">
        <f>Inputs!Y177</f>
        <v>[C-i-C]</v>
      </c>
      <c r="Z177" s="389" t="str">
        <f>Inputs!Z177</f>
        <v>[C-i-C]</v>
      </c>
      <c r="AA177" s="389" t="str">
        <f>Inputs!AA177</f>
        <v>[C-i-C]</v>
      </c>
      <c r="AB177" s="389" t="str">
        <f>Inputs!AB177</f>
        <v>[C-i-C]</v>
      </c>
      <c r="AC177" s="389" t="str">
        <f>Inputs!AC177</f>
        <v>[C-i-C]</v>
      </c>
      <c r="AD177" s="389" t="str">
        <f>Inputs!AD177</f>
        <v>[C-i-C]</v>
      </c>
      <c r="AE177" s="389" t="str">
        <f>Inputs!AE177</f>
        <v>[C-i-C]</v>
      </c>
      <c r="AF177" s="389" t="str">
        <f>Inputs!AF177</f>
        <v>[C-i-C]</v>
      </c>
      <c r="AG177" s="389" t="str">
        <f>Inputs!AG177</f>
        <v>[C-i-C]</v>
      </c>
      <c r="AH177" s="389" t="str">
        <f>Inputs!AH177</f>
        <v>[C-i-C]</v>
      </c>
      <c r="AI177" s="254">
        <f>Inputs!AI177</f>
        <v>0.05</v>
      </c>
      <c r="AJ177" s="254">
        <f>Inputs!AJ177</f>
        <v>0.05</v>
      </c>
      <c r="AK177" s="254">
        <f>Inputs!AK177</f>
        <v>0.05</v>
      </c>
      <c r="AL177" s="254">
        <f>Inputs!AL177</f>
        <v>0.05</v>
      </c>
      <c r="AM177" s="254">
        <f>Inputs!AM177</f>
        <v>0.05</v>
      </c>
      <c r="AN177" s="254">
        <f>Inputs!AN177</f>
        <v>0.05</v>
      </c>
      <c r="AO177" s="254">
        <f>Inputs!AO177</f>
        <v>0.05</v>
      </c>
      <c r="AP177" s="254">
        <f>Inputs!AP177</f>
        <v>0.05</v>
      </c>
      <c r="AQ177" s="254">
        <f>Inputs!AQ177</f>
        <v>0.5</v>
      </c>
      <c r="AR177" s="254">
        <f>Inputs!AR177</f>
        <v>0.5</v>
      </c>
      <c r="AS177" s="254">
        <f>Inputs!AS177</f>
        <v>0.5</v>
      </c>
      <c r="AT177" s="254">
        <f>Inputs!AT177</f>
        <v>0.5</v>
      </c>
      <c r="AU177" s="254">
        <f>Inputs!AU177</f>
        <v>0.5</v>
      </c>
      <c r="AV177" s="254">
        <f>Inputs!AV177</f>
        <v>0.5</v>
      </c>
      <c r="AW177" s="254">
        <f>Inputs!AW177</f>
        <v>0.5</v>
      </c>
      <c r="AX177" s="254">
        <f>Inputs!AX177</f>
        <v>0</v>
      </c>
      <c r="AY177" s="254">
        <f>Inputs!AY177</f>
        <v>0</v>
      </c>
      <c r="AZ177" s="254">
        <f>Inputs!AZ177</f>
        <v>0</v>
      </c>
      <c r="BA177" s="254">
        <f>Inputs!BA177</f>
        <v>0</v>
      </c>
      <c r="BB177" s="254">
        <f>Inputs!BB177</f>
        <v>0</v>
      </c>
      <c r="BC177" s="254">
        <f>Inputs!BC177</f>
        <v>0</v>
      </c>
      <c r="BD177" s="254">
        <f>Inputs!BD177</f>
        <v>0</v>
      </c>
      <c r="BE177" s="254">
        <f>Inputs!BE177</f>
        <v>0</v>
      </c>
      <c r="BF177" s="254">
        <f>Inputs!BF177</f>
        <v>0</v>
      </c>
      <c r="BG177" s="254">
        <f>Inputs!BG177</f>
        <v>0</v>
      </c>
      <c r="BH177" s="254">
        <f>Inputs!BH177</f>
        <v>0</v>
      </c>
      <c r="BI177" s="254">
        <f>Inputs!BI177</f>
        <v>0</v>
      </c>
      <c r="BJ177" s="254">
        <f>Inputs!BJ177</f>
        <v>0</v>
      </c>
      <c r="BK177" s="254">
        <f>Inputs!BK177</f>
        <v>0</v>
      </c>
      <c r="BL177" s="254">
        <f>Inputs!BL177</f>
        <v>0</v>
      </c>
      <c r="BN177" s="255">
        <f>IF(OR($C177="Non-Labour",$C177="Labour-related"),IF(Inputs!$DT177=$F$1,Inputs!BN177,Inputs!BN177*'Key assumptions'!$H$118),$F177*N(H177)*avg_hrs)</f>
        <v>0</v>
      </c>
      <c r="BO177" s="255">
        <f>IF(OR($C177="Non-Labour",$C177="Labour-related"),IF(Inputs!$DT177=$F$1,Inputs!BO177,Inputs!BO177*'Key assumptions'!$H$118),$F177*N(I177)*avg_hrs)</f>
        <v>0</v>
      </c>
      <c r="BP177" s="255">
        <f>IF(OR($C177="Non-Labour",$C177="Labour-related"),IF(Inputs!$DT177=$F$1,Inputs!BP177,Inputs!BP177*'Key assumptions'!$H$118),$F177*N(J177)*avg_hrs)</f>
        <v>0</v>
      </c>
      <c r="BQ177" s="255">
        <f>IF(OR($C177="Non-Labour",$C177="Labour-related"),IF(Inputs!$DT177=$F$1,Inputs!BQ177,Inputs!BQ177*'Key assumptions'!$H$118),$F177*N(K177)*avg_hrs)</f>
        <v>0</v>
      </c>
      <c r="BR177" s="255">
        <f>IF(OR($C177="Non-Labour",$C177="Labour-related"),IF(Inputs!$DT177=$F$1,Inputs!BR177,Inputs!BR177*'Key assumptions'!$H$118),$F177*N(L177)*avg_hrs)</f>
        <v>0</v>
      </c>
      <c r="BS177" s="390" t="s">
        <v>411</v>
      </c>
      <c r="BT177" s="390" t="s">
        <v>411</v>
      </c>
      <c r="BU177" s="390" t="s">
        <v>411</v>
      </c>
      <c r="BV177" s="390" t="s">
        <v>411</v>
      </c>
      <c r="BW177" s="390" t="s">
        <v>411</v>
      </c>
      <c r="BX177" s="390" t="s">
        <v>411</v>
      </c>
      <c r="BY177" s="390" t="s">
        <v>411</v>
      </c>
      <c r="BZ177" s="390" t="s">
        <v>411</v>
      </c>
      <c r="CA177" s="390" t="s">
        <v>411</v>
      </c>
      <c r="CB177" s="390" t="s">
        <v>411</v>
      </c>
      <c r="CC177" s="390" t="s">
        <v>411</v>
      </c>
      <c r="CD177" s="390" t="s">
        <v>411</v>
      </c>
      <c r="CE177" s="390" t="s">
        <v>411</v>
      </c>
      <c r="CF177" s="390" t="s">
        <v>411</v>
      </c>
      <c r="CG177" s="390" t="s">
        <v>411</v>
      </c>
      <c r="CH177" s="390" t="s">
        <v>411</v>
      </c>
      <c r="CI177" s="390" t="s">
        <v>411</v>
      </c>
      <c r="CJ177" s="390" t="s">
        <v>411</v>
      </c>
      <c r="CK177" s="390" t="s">
        <v>411</v>
      </c>
      <c r="CL177" s="390" t="s">
        <v>411</v>
      </c>
      <c r="CM177" s="390" t="s">
        <v>411</v>
      </c>
      <c r="CN177" s="390" t="s">
        <v>411</v>
      </c>
      <c r="CO177" s="255">
        <f>IF(OR($C177="Non-Labour",$C177="Labour-related"),IF(Inputs!$DT177=$F$1,Inputs!CO177,Inputs!CO177*'Key assumptions'!$H$118),$F177*N(AI177)*avg_hrs)</f>
        <v>3682.65</v>
      </c>
      <c r="CP177" s="255">
        <f>IF(OR($C177="Non-Labour",$C177="Labour-related"),IF(Inputs!$DT177=$F$1,Inputs!CP177,Inputs!CP177*'Key assumptions'!$H$118),$F177*N(AJ177)*avg_hrs)</f>
        <v>3682.65</v>
      </c>
      <c r="CQ177" s="255">
        <f>IF(OR($C177="Non-Labour",$C177="Labour-related"),IF(Inputs!$DT177=$F$1,Inputs!CQ177,Inputs!CQ177*'Key assumptions'!$H$118),$F177*N(AK177)*avg_hrs)</f>
        <v>3682.65</v>
      </c>
      <c r="CR177" s="255">
        <f>IF(OR($C177="Non-Labour",$C177="Labour-related"),IF(Inputs!$DT177=$F$1,Inputs!CR177,Inputs!CR177*'Key assumptions'!$H$118),$F177*N(AL177)*avg_hrs)</f>
        <v>3682.65</v>
      </c>
      <c r="CS177" s="255">
        <f>IF(OR($C177="Non-Labour",$C177="Labour-related"),IF(Inputs!$DT177=$F$1,Inputs!CS177,Inputs!CS177*'Key assumptions'!$H$118),$F177*N(AM177)*avg_hrs)</f>
        <v>3682.65</v>
      </c>
      <c r="CT177" s="255">
        <f>IF(OR($C177="Non-Labour",$C177="Labour-related"),IF(Inputs!$DT177=$F$1,Inputs!CT177,Inputs!CT177*'Key assumptions'!$H$118),$F177*N(AN177)*avg_hrs)</f>
        <v>3682.65</v>
      </c>
      <c r="CU177" s="255">
        <f>IF(OR($C177="Non-Labour",$C177="Labour-related"),IF(Inputs!$DT177=$F$1,Inputs!CU177,Inputs!CU177*'Key assumptions'!$H$118),$F177*N(AO177)*avg_hrs)</f>
        <v>3682.65</v>
      </c>
      <c r="CV177" s="255">
        <f>IF(OR($C177="Non-Labour",$C177="Labour-related"),IF(Inputs!$DT177=$F$1,Inputs!CV177,Inputs!CV177*'Key assumptions'!$H$118),$F177*N(AP177)*avg_hrs)</f>
        <v>3682.65</v>
      </c>
      <c r="CW177" s="255">
        <f>IF(OR($C177="Non-Labour",$C177="Labour-related"),IF(Inputs!$DT177=$F$1,Inputs!CW177,Inputs!CW177*'Key assumptions'!$H$118),$F177*N(AQ177)*avg_hrs)</f>
        <v>36826.5</v>
      </c>
      <c r="CX177" s="255">
        <f>IF(OR($C177="Non-Labour",$C177="Labour-related"),IF(Inputs!$DT177=$F$1,Inputs!CX177,Inputs!CX177*'Key assumptions'!$H$118),$F177*N(AR177)*avg_hrs)</f>
        <v>36826.5</v>
      </c>
      <c r="CY177" s="255">
        <f>IF(OR($C177="Non-Labour",$C177="Labour-related"),IF(Inputs!$DT177=$F$1,Inputs!CY177,Inputs!CY177*'Key assumptions'!$H$118),$F177*N(AS177)*avg_hrs)</f>
        <v>36826.5</v>
      </c>
      <c r="CZ177" s="255">
        <f>IF(OR($C177="Non-Labour",$C177="Labour-related"),IF(Inputs!$DT177=$F$1,Inputs!CZ177,Inputs!CZ177*'Key assumptions'!$H$118),$F177*N(AT177)*avg_hrs)</f>
        <v>36826.5</v>
      </c>
      <c r="DA177" s="255">
        <f>IF(OR($C177="Non-Labour",$C177="Labour-related"),IF(Inputs!$DT177=$F$1,Inputs!DA177,Inputs!DA177*'Key assumptions'!$H$118),$F177*N(AU177)*avg_hrs)</f>
        <v>36826.5</v>
      </c>
      <c r="DB177" s="255">
        <f>IF(OR($C177="Non-Labour",$C177="Labour-related"),IF(Inputs!$DT177=$F$1,Inputs!DB177,Inputs!DB177*'Key assumptions'!$H$118),$F177*N(AV177)*avg_hrs)</f>
        <v>36826.5</v>
      </c>
      <c r="DC177" s="255">
        <f>IF(OR($C177="Non-Labour",$C177="Labour-related"),IF(Inputs!$DT177=$F$1,Inputs!DC177,Inputs!DC177*'Key assumptions'!$H$118),$F177*N(AW177)*avg_hrs)</f>
        <v>36826.5</v>
      </c>
      <c r="DD177" s="255">
        <f>IF(OR($C177="Non-Labour",$C177="Labour-related"),IF(Inputs!$DT177=$F$1,Inputs!DD177,Inputs!DD177*'Key assumptions'!$H$118),$F177*N(AX177)*avg_hrs)</f>
        <v>0</v>
      </c>
      <c r="DE177" s="255">
        <f>IF(OR($C177="Non-Labour",$C177="Labour-related"),IF(Inputs!$DT177=$F$1,Inputs!DE177,Inputs!DE177*'Key assumptions'!$H$118),$F177*N(AY177)*avg_hrs)</f>
        <v>0</v>
      </c>
      <c r="DF177" s="255">
        <f>IF(OR($C177="Non-Labour",$C177="Labour-related"),IF(Inputs!$DT177=$F$1,Inputs!DF177,Inputs!DF177*'Key assumptions'!$H$118),$F177*N(AZ177)*avg_hrs)</f>
        <v>0</v>
      </c>
      <c r="DG177" s="255">
        <f>IF(OR($C177="Non-Labour",$C177="Labour-related"),IF(Inputs!$DT177=$F$1,Inputs!DG177,Inputs!DG177*'Key assumptions'!$H$118),$F177*N(BA177)*avg_hrs)</f>
        <v>0</v>
      </c>
      <c r="DH177" s="255">
        <f>IF(OR($C177="Non-Labour",$C177="Labour-related"),IF(Inputs!$DT177=$F$1,Inputs!DH177,Inputs!DH177*'Key assumptions'!$H$118),$F177*N(BB177)*avg_hrs)</f>
        <v>0</v>
      </c>
      <c r="DI177" s="255">
        <f>IF(OR($C177="Non-Labour",$C177="Labour-related"),IF(Inputs!$DT177=$F$1,Inputs!DI177,Inputs!DI177*'Key assumptions'!$H$118),$F177*N(BC177)*avg_hrs)</f>
        <v>0</v>
      </c>
      <c r="DJ177" s="255">
        <f>IF(OR($C177="Non-Labour",$C177="Labour-related"),IF(Inputs!$DT177=$F$1,Inputs!DJ177,Inputs!DJ177*'Key assumptions'!$H$118),$F177*N(BD177)*avg_hrs)</f>
        <v>0</v>
      </c>
      <c r="DK177" s="255">
        <f>IF(OR($C177="Non-Labour",$C177="Labour-related"),IF(Inputs!$DT177=$F$1,Inputs!DK177,Inputs!DK177*'Key assumptions'!$H$118),$F177*N(BE177)*avg_hrs)</f>
        <v>0</v>
      </c>
      <c r="DL177" s="255">
        <f>IF(OR($C177="Non-Labour",$C177="Labour-related"),IF(Inputs!$DT177=$F$1,Inputs!DL177,Inputs!DL177*'Key assumptions'!$H$118),$F177*N(BF177)*avg_hrs)</f>
        <v>0</v>
      </c>
      <c r="DM177" s="255">
        <f>IF(OR($C177="Non-Labour",$C177="Labour-related"),IF(Inputs!$DT177=$F$1,Inputs!DM177,Inputs!DM177*'Key assumptions'!$H$118),$F177*N(BG177)*avg_hrs)</f>
        <v>0</v>
      </c>
      <c r="DN177" s="255">
        <f>IF(OR($C177="Non-Labour",$C177="Labour-related"),IF(Inputs!$DT177=$F$1,Inputs!DN177,Inputs!DN177*'Key assumptions'!$H$118),$F177*N(BH177)*avg_hrs)</f>
        <v>0</v>
      </c>
      <c r="DO177" s="255">
        <f>IF(OR($C177="Non-Labour",$C177="Labour-related"),IF(Inputs!$DT177=$F$1,Inputs!DO177,Inputs!DO177*'Key assumptions'!$H$118),$F177*N(BI177)*avg_hrs)</f>
        <v>0</v>
      </c>
      <c r="DP177" s="255">
        <f>IF(OR($C177="Non-Labour",$C177="Labour-related"),IF(Inputs!$DT177=$F$1,Inputs!DP177,Inputs!DP177*'Key assumptions'!$H$118),$F177*N(BJ177)*avg_hrs)</f>
        <v>0</v>
      </c>
      <c r="DQ177" s="255">
        <f>IF(OR($C177="Non-Labour",$C177="Labour-related"),IF(Inputs!$DT177=$F$1,Inputs!DQ177,Inputs!DQ177*'Key assumptions'!$H$118),$F177*N(BK177)*avg_hrs)</f>
        <v>0</v>
      </c>
      <c r="DR177" s="255">
        <f>IF(OR($C177="Non-Labour",$C177="Labour-related"),IF(Inputs!$DT177=$F$1,Inputs!DR177,Inputs!DR177*'Key assumptions'!$H$118),$F177*N(BL177)*avg_hrs)</f>
        <v>0</v>
      </c>
      <c r="DT177" s="133" t="s">
        <v>213</v>
      </c>
      <c r="DU177" s="304"/>
      <c r="DV177" s="304"/>
      <c r="DW177" s="304"/>
      <c r="DX177" s="304"/>
      <c r="DY177" s="304"/>
      <c r="DZ177" s="304"/>
      <c r="EA177" s="255">
        <v>29461.200000000001</v>
      </c>
      <c r="EB177" s="255">
        <v>44191.80000000001</v>
      </c>
      <c r="EC177" s="255">
        <v>44191.80000000001</v>
      </c>
      <c r="ED177" s="255">
        <f t="shared" si="19"/>
        <v>265150.8</v>
      </c>
      <c r="EE177" s="255">
        <f t="shared" si="19"/>
        <v>0</v>
      </c>
      <c r="EF177" s="255">
        <f t="shared" si="17"/>
        <v>382995.6</v>
      </c>
    </row>
    <row r="178" spans="1:136" x14ac:dyDescent="0.4">
      <c r="A178" s="133" t="str">
        <f>Inputs!A178</f>
        <v>Construction Management</v>
      </c>
      <c r="B178" s="133" t="str">
        <f>Inputs!B178</f>
        <v>N/A</v>
      </c>
      <c r="C178" s="133" t="str">
        <f>Inputs!C178</f>
        <v>Internal Labour</v>
      </c>
      <c r="D178" s="133" t="str">
        <f>Inputs!D178</f>
        <v>PT002811</v>
      </c>
      <c r="E178" s="133" t="str">
        <f>Inputs!E178</f>
        <v>Asset Manager - Senior (Asset Management)</v>
      </c>
      <c r="F178" s="290">
        <f>IF(Inputs!DT178=$F$1,Inputs!F178,
IF(Inputs!DT178='Key assumptions'!$E$118,Inputs!F178*'Key assumptions'!$H$118,Inputs!F178*'Key assumptions'!$H$119))</f>
        <v>300.33999999999997</v>
      </c>
      <c r="G178" s="290">
        <f>IF(Inputs!DT178=$F$1,Inputs!G178,Inputs!G178*'Key assumptions'!$H$118)</f>
        <v>134.19999999999999</v>
      </c>
      <c r="H178" s="281"/>
      <c r="I178" s="281"/>
      <c r="J178" s="281"/>
      <c r="K178" s="281"/>
      <c r="L178" s="281"/>
      <c r="M178" s="389" t="str">
        <f>Inputs!M178</f>
        <v>[C-i-C]</v>
      </c>
      <c r="N178" s="389" t="str">
        <f>Inputs!N178</f>
        <v>[C-i-C]</v>
      </c>
      <c r="O178" s="389" t="str">
        <f>Inputs!O178</f>
        <v>[C-i-C]</v>
      </c>
      <c r="P178" s="389" t="str">
        <f>Inputs!P178</f>
        <v>[C-i-C]</v>
      </c>
      <c r="Q178" s="389" t="str">
        <f>Inputs!Q178</f>
        <v>[C-i-C]</v>
      </c>
      <c r="R178" s="389" t="str">
        <f>Inputs!R178</f>
        <v>[C-i-C]</v>
      </c>
      <c r="S178" s="389" t="str">
        <f>Inputs!S178</f>
        <v>[C-i-C]</v>
      </c>
      <c r="T178" s="389" t="str">
        <f>Inputs!T178</f>
        <v>[C-i-C]</v>
      </c>
      <c r="U178" s="389" t="str">
        <f>Inputs!U178</f>
        <v>[C-i-C]</v>
      </c>
      <c r="V178" s="389" t="str">
        <f>Inputs!V178</f>
        <v>[C-i-C]</v>
      </c>
      <c r="W178" s="389" t="str">
        <f>Inputs!W178</f>
        <v>[C-i-C]</v>
      </c>
      <c r="X178" s="389" t="str">
        <f>Inputs!X178</f>
        <v>[C-i-C]</v>
      </c>
      <c r="Y178" s="389" t="str">
        <f>Inputs!Y178</f>
        <v>[C-i-C]</v>
      </c>
      <c r="Z178" s="389" t="str">
        <f>Inputs!Z178</f>
        <v>[C-i-C]</v>
      </c>
      <c r="AA178" s="389" t="str">
        <f>Inputs!AA178</f>
        <v>[C-i-C]</v>
      </c>
      <c r="AB178" s="389" t="str">
        <f>Inputs!AB178</f>
        <v>[C-i-C]</v>
      </c>
      <c r="AC178" s="389" t="str">
        <f>Inputs!AC178</f>
        <v>[C-i-C]</v>
      </c>
      <c r="AD178" s="389" t="str">
        <f>Inputs!AD178</f>
        <v>[C-i-C]</v>
      </c>
      <c r="AE178" s="389" t="str">
        <f>Inputs!AE178</f>
        <v>[C-i-C]</v>
      </c>
      <c r="AF178" s="389" t="str">
        <f>Inputs!AF178</f>
        <v>[C-i-C]</v>
      </c>
      <c r="AG178" s="389" t="str">
        <f>Inputs!AG178</f>
        <v>[C-i-C]</v>
      </c>
      <c r="AH178" s="389" t="str">
        <f>Inputs!AH178</f>
        <v>[C-i-C]</v>
      </c>
      <c r="AI178" s="254">
        <f>Inputs!AI178</f>
        <v>0</v>
      </c>
      <c r="AJ178" s="254">
        <f>Inputs!AJ178</f>
        <v>0</v>
      </c>
      <c r="AK178" s="254">
        <f>Inputs!AK178</f>
        <v>0</v>
      </c>
      <c r="AL178" s="254">
        <f>Inputs!AL178</f>
        <v>0</v>
      </c>
      <c r="AM178" s="254">
        <f>Inputs!AM178</f>
        <v>0</v>
      </c>
      <c r="AN178" s="254">
        <f>Inputs!AN178</f>
        <v>0</v>
      </c>
      <c r="AO178" s="254">
        <f>Inputs!AO178</f>
        <v>0</v>
      </c>
      <c r="AP178" s="254">
        <f>Inputs!AP178</f>
        <v>0</v>
      </c>
      <c r="AQ178" s="254">
        <f>Inputs!AQ178</f>
        <v>0</v>
      </c>
      <c r="AR178" s="254">
        <f>Inputs!AR178</f>
        <v>0</v>
      </c>
      <c r="AS178" s="254">
        <f>Inputs!AS178</f>
        <v>0</v>
      </c>
      <c r="AT178" s="254">
        <f>Inputs!AT178</f>
        <v>0</v>
      </c>
      <c r="AU178" s="254">
        <f>Inputs!AU178</f>
        <v>0</v>
      </c>
      <c r="AV178" s="254">
        <f>Inputs!AV178</f>
        <v>0</v>
      </c>
      <c r="AW178" s="254">
        <f>Inputs!AW178</f>
        <v>0</v>
      </c>
      <c r="AX178" s="254">
        <f>Inputs!AX178</f>
        <v>0</v>
      </c>
      <c r="AY178" s="254">
        <f>Inputs!AY178</f>
        <v>0</v>
      </c>
      <c r="AZ178" s="254">
        <f>Inputs!AZ178</f>
        <v>0</v>
      </c>
      <c r="BA178" s="254">
        <f>Inputs!BA178</f>
        <v>0</v>
      </c>
      <c r="BB178" s="254">
        <f>Inputs!BB178</f>
        <v>0</v>
      </c>
      <c r="BC178" s="254">
        <f>Inputs!BC178</f>
        <v>0</v>
      </c>
      <c r="BD178" s="254">
        <f>Inputs!BD178</f>
        <v>0</v>
      </c>
      <c r="BE178" s="254">
        <f>Inputs!BE178</f>
        <v>0</v>
      </c>
      <c r="BF178" s="254">
        <f>Inputs!BF178</f>
        <v>0</v>
      </c>
      <c r="BG178" s="254">
        <f>Inputs!BG178</f>
        <v>0</v>
      </c>
      <c r="BH178" s="254">
        <f>Inputs!BH178</f>
        <v>0</v>
      </c>
      <c r="BI178" s="254">
        <f>Inputs!BI178</f>
        <v>0</v>
      </c>
      <c r="BJ178" s="254">
        <f>Inputs!BJ178</f>
        <v>0</v>
      </c>
      <c r="BK178" s="254">
        <f>Inputs!BK178</f>
        <v>0</v>
      </c>
      <c r="BL178" s="254">
        <f>Inputs!BL178</f>
        <v>0</v>
      </c>
      <c r="BN178" s="255">
        <f>IF(OR($C178="Non-Labour",$C178="Labour-related"),IF(Inputs!$DT178=$F$1,Inputs!BN178,Inputs!BN178*'Key assumptions'!$H$118),$F178*N(H178)*avg_hrs)</f>
        <v>0</v>
      </c>
      <c r="BO178" s="255">
        <f>IF(OR($C178="Non-Labour",$C178="Labour-related"),IF(Inputs!$DT178=$F$1,Inputs!BO178,Inputs!BO178*'Key assumptions'!$H$118),$F178*N(I178)*avg_hrs)</f>
        <v>0</v>
      </c>
      <c r="BP178" s="255">
        <f>IF(OR($C178="Non-Labour",$C178="Labour-related"),IF(Inputs!$DT178=$F$1,Inputs!BP178,Inputs!BP178*'Key assumptions'!$H$118),$F178*N(J178)*avg_hrs)</f>
        <v>0</v>
      </c>
      <c r="BQ178" s="255">
        <f>IF(OR($C178="Non-Labour",$C178="Labour-related"),IF(Inputs!$DT178=$F$1,Inputs!BQ178,Inputs!BQ178*'Key assumptions'!$H$118),$F178*N(K178)*avg_hrs)</f>
        <v>0</v>
      </c>
      <c r="BR178" s="255">
        <f>IF(OR($C178="Non-Labour",$C178="Labour-related"),IF(Inputs!$DT178=$F$1,Inputs!BR178,Inputs!BR178*'Key assumptions'!$H$118),$F178*N(L178)*avg_hrs)</f>
        <v>0</v>
      </c>
      <c r="BS178" s="390" t="s">
        <v>411</v>
      </c>
      <c r="BT178" s="390" t="s">
        <v>411</v>
      </c>
      <c r="BU178" s="390" t="s">
        <v>411</v>
      </c>
      <c r="BV178" s="390" t="s">
        <v>411</v>
      </c>
      <c r="BW178" s="390" t="s">
        <v>411</v>
      </c>
      <c r="BX178" s="390" t="s">
        <v>411</v>
      </c>
      <c r="BY178" s="390" t="s">
        <v>411</v>
      </c>
      <c r="BZ178" s="390" t="s">
        <v>411</v>
      </c>
      <c r="CA178" s="390" t="s">
        <v>411</v>
      </c>
      <c r="CB178" s="390" t="s">
        <v>411</v>
      </c>
      <c r="CC178" s="390" t="s">
        <v>411</v>
      </c>
      <c r="CD178" s="390" t="s">
        <v>411</v>
      </c>
      <c r="CE178" s="390" t="s">
        <v>411</v>
      </c>
      <c r="CF178" s="390" t="s">
        <v>411</v>
      </c>
      <c r="CG178" s="390" t="s">
        <v>411</v>
      </c>
      <c r="CH178" s="390" t="s">
        <v>411</v>
      </c>
      <c r="CI178" s="390" t="s">
        <v>411</v>
      </c>
      <c r="CJ178" s="390" t="s">
        <v>411</v>
      </c>
      <c r="CK178" s="390" t="s">
        <v>411</v>
      </c>
      <c r="CL178" s="390" t="s">
        <v>411</v>
      </c>
      <c r="CM178" s="390" t="s">
        <v>411</v>
      </c>
      <c r="CN178" s="390" t="s">
        <v>411</v>
      </c>
      <c r="CO178" s="255">
        <f>IF(OR($C178="Non-Labour",$C178="Labour-related"),IF(Inputs!$DT178=$F$1,Inputs!CO178,Inputs!CO178*'Key assumptions'!$H$118),$F178*N(AI178)*avg_hrs)</f>
        <v>0</v>
      </c>
      <c r="CP178" s="255">
        <f>IF(OR($C178="Non-Labour",$C178="Labour-related"),IF(Inputs!$DT178=$F$1,Inputs!CP178,Inputs!CP178*'Key assumptions'!$H$118),$F178*N(AJ178)*avg_hrs)</f>
        <v>0</v>
      </c>
      <c r="CQ178" s="255">
        <f>IF(OR($C178="Non-Labour",$C178="Labour-related"),IF(Inputs!$DT178=$F$1,Inputs!CQ178,Inputs!CQ178*'Key assumptions'!$H$118),$F178*N(AK178)*avg_hrs)</f>
        <v>0</v>
      </c>
      <c r="CR178" s="255">
        <f>IF(OR($C178="Non-Labour",$C178="Labour-related"),IF(Inputs!$DT178=$F$1,Inputs!CR178,Inputs!CR178*'Key assumptions'!$H$118),$F178*N(AL178)*avg_hrs)</f>
        <v>0</v>
      </c>
      <c r="CS178" s="255">
        <f>IF(OR($C178="Non-Labour",$C178="Labour-related"),IF(Inputs!$DT178=$F$1,Inputs!CS178,Inputs!CS178*'Key assumptions'!$H$118),$F178*N(AM178)*avg_hrs)</f>
        <v>0</v>
      </c>
      <c r="CT178" s="255">
        <f>IF(OR($C178="Non-Labour",$C178="Labour-related"),IF(Inputs!$DT178=$F$1,Inputs!CT178,Inputs!CT178*'Key assumptions'!$H$118),$F178*N(AN178)*avg_hrs)</f>
        <v>0</v>
      </c>
      <c r="CU178" s="255">
        <f>IF(OR($C178="Non-Labour",$C178="Labour-related"),IF(Inputs!$DT178=$F$1,Inputs!CU178,Inputs!CU178*'Key assumptions'!$H$118),$F178*N(AO178)*avg_hrs)</f>
        <v>0</v>
      </c>
      <c r="CV178" s="255">
        <f>IF(OR($C178="Non-Labour",$C178="Labour-related"),IF(Inputs!$DT178=$F$1,Inputs!CV178,Inputs!CV178*'Key assumptions'!$H$118),$F178*N(AP178)*avg_hrs)</f>
        <v>0</v>
      </c>
      <c r="CW178" s="255">
        <f>IF(OR($C178="Non-Labour",$C178="Labour-related"),IF(Inputs!$DT178=$F$1,Inputs!CW178,Inputs!CW178*'Key assumptions'!$H$118),$F178*N(AQ178)*avg_hrs)</f>
        <v>0</v>
      </c>
      <c r="CX178" s="255">
        <f>IF(OR($C178="Non-Labour",$C178="Labour-related"),IF(Inputs!$DT178=$F$1,Inputs!CX178,Inputs!CX178*'Key assumptions'!$H$118),$F178*N(AR178)*avg_hrs)</f>
        <v>0</v>
      </c>
      <c r="CY178" s="255">
        <f>IF(OR($C178="Non-Labour",$C178="Labour-related"),IF(Inputs!$DT178=$F$1,Inputs!CY178,Inputs!CY178*'Key assumptions'!$H$118),$F178*N(AS178)*avg_hrs)</f>
        <v>0</v>
      </c>
      <c r="CZ178" s="255">
        <f>IF(OR($C178="Non-Labour",$C178="Labour-related"),IF(Inputs!$DT178=$F$1,Inputs!CZ178,Inputs!CZ178*'Key assumptions'!$H$118),$F178*N(AT178)*avg_hrs)</f>
        <v>0</v>
      </c>
      <c r="DA178" s="255">
        <f>IF(OR($C178="Non-Labour",$C178="Labour-related"),IF(Inputs!$DT178=$F$1,Inputs!DA178,Inputs!DA178*'Key assumptions'!$H$118),$F178*N(AU178)*avg_hrs)</f>
        <v>0</v>
      </c>
      <c r="DB178" s="255">
        <f>IF(OR($C178="Non-Labour",$C178="Labour-related"),IF(Inputs!$DT178=$F$1,Inputs!DB178,Inputs!DB178*'Key assumptions'!$H$118),$F178*N(AV178)*avg_hrs)</f>
        <v>0</v>
      </c>
      <c r="DC178" s="255">
        <f>IF(OR($C178="Non-Labour",$C178="Labour-related"),IF(Inputs!$DT178=$F$1,Inputs!DC178,Inputs!DC178*'Key assumptions'!$H$118),$F178*N(AW178)*avg_hrs)</f>
        <v>0</v>
      </c>
      <c r="DD178" s="255">
        <f>IF(OR($C178="Non-Labour",$C178="Labour-related"),IF(Inputs!$DT178=$F$1,Inputs!DD178,Inputs!DD178*'Key assumptions'!$H$118),$F178*N(AX178)*avg_hrs)</f>
        <v>0</v>
      </c>
      <c r="DE178" s="255">
        <f>IF(OR($C178="Non-Labour",$C178="Labour-related"),IF(Inputs!$DT178=$F$1,Inputs!DE178,Inputs!DE178*'Key assumptions'!$H$118),$F178*N(AY178)*avg_hrs)</f>
        <v>0</v>
      </c>
      <c r="DF178" s="255">
        <f>IF(OR($C178="Non-Labour",$C178="Labour-related"),IF(Inputs!$DT178=$F$1,Inputs!DF178,Inputs!DF178*'Key assumptions'!$H$118),$F178*N(AZ178)*avg_hrs)</f>
        <v>0</v>
      </c>
      <c r="DG178" s="255">
        <f>IF(OR($C178="Non-Labour",$C178="Labour-related"),IF(Inputs!$DT178=$F$1,Inputs!DG178,Inputs!DG178*'Key assumptions'!$H$118),$F178*N(BA178)*avg_hrs)</f>
        <v>0</v>
      </c>
      <c r="DH178" s="255">
        <f>IF(OR($C178="Non-Labour",$C178="Labour-related"),IF(Inputs!$DT178=$F$1,Inputs!DH178,Inputs!DH178*'Key assumptions'!$H$118),$F178*N(BB178)*avg_hrs)</f>
        <v>0</v>
      </c>
      <c r="DI178" s="255">
        <f>IF(OR($C178="Non-Labour",$C178="Labour-related"),IF(Inputs!$DT178=$F$1,Inputs!DI178,Inputs!DI178*'Key assumptions'!$H$118),$F178*N(BC178)*avg_hrs)</f>
        <v>0</v>
      </c>
      <c r="DJ178" s="255">
        <f>IF(OR($C178="Non-Labour",$C178="Labour-related"),IF(Inputs!$DT178=$F$1,Inputs!DJ178,Inputs!DJ178*'Key assumptions'!$H$118),$F178*N(BD178)*avg_hrs)</f>
        <v>0</v>
      </c>
      <c r="DK178" s="255">
        <f>IF(OR($C178="Non-Labour",$C178="Labour-related"),IF(Inputs!$DT178=$F$1,Inputs!DK178,Inputs!DK178*'Key assumptions'!$H$118),$F178*N(BE178)*avg_hrs)</f>
        <v>0</v>
      </c>
      <c r="DL178" s="255">
        <f>IF(OR($C178="Non-Labour",$C178="Labour-related"),IF(Inputs!$DT178=$F$1,Inputs!DL178,Inputs!DL178*'Key assumptions'!$H$118),$F178*N(BF178)*avg_hrs)</f>
        <v>0</v>
      </c>
      <c r="DM178" s="255">
        <f>IF(OR($C178="Non-Labour",$C178="Labour-related"),IF(Inputs!$DT178=$F$1,Inputs!DM178,Inputs!DM178*'Key assumptions'!$H$118),$F178*N(BG178)*avg_hrs)</f>
        <v>0</v>
      </c>
      <c r="DN178" s="255">
        <f>IF(OR($C178="Non-Labour",$C178="Labour-related"),IF(Inputs!$DT178=$F$1,Inputs!DN178,Inputs!DN178*'Key assumptions'!$H$118),$F178*N(BH178)*avg_hrs)</f>
        <v>0</v>
      </c>
      <c r="DO178" s="255">
        <f>IF(OR($C178="Non-Labour",$C178="Labour-related"),IF(Inputs!$DT178=$F$1,Inputs!DO178,Inputs!DO178*'Key assumptions'!$H$118),$F178*N(BI178)*avg_hrs)</f>
        <v>0</v>
      </c>
      <c r="DP178" s="255">
        <f>IF(OR($C178="Non-Labour",$C178="Labour-related"),IF(Inputs!$DT178=$F$1,Inputs!DP178,Inputs!DP178*'Key assumptions'!$H$118),$F178*N(BJ178)*avg_hrs)</f>
        <v>0</v>
      </c>
      <c r="DQ178" s="255">
        <f>IF(OR($C178="Non-Labour",$C178="Labour-related"),IF(Inputs!$DT178=$F$1,Inputs!DQ178,Inputs!DQ178*'Key assumptions'!$H$118),$F178*N(BK178)*avg_hrs)</f>
        <v>0</v>
      </c>
      <c r="DR178" s="255">
        <f>IF(OR($C178="Non-Labour",$C178="Labour-related"),IF(Inputs!$DT178=$F$1,Inputs!DR178,Inputs!DR178*'Key assumptions'!$H$118),$F178*N(BL178)*avg_hrs)</f>
        <v>0</v>
      </c>
      <c r="DT178" s="133" t="s">
        <v>213</v>
      </c>
      <c r="DU178" s="304"/>
      <c r="DV178" s="304"/>
      <c r="DW178" s="304"/>
      <c r="DX178" s="304"/>
      <c r="DY178" s="304"/>
      <c r="DZ178" s="304"/>
      <c r="EA178" s="255">
        <v>90101.999999999985</v>
      </c>
      <c r="EB178" s="255">
        <v>0</v>
      </c>
      <c r="EC178" s="255">
        <v>0</v>
      </c>
      <c r="ED178" s="255">
        <f t="shared" si="19"/>
        <v>0</v>
      </c>
      <c r="EE178" s="255">
        <f t="shared" si="19"/>
        <v>0</v>
      </c>
      <c r="EF178" s="255">
        <f t="shared" si="17"/>
        <v>90101.999999999985</v>
      </c>
    </row>
    <row r="179" spans="1:136" x14ac:dyDescent="0.4">
      <c r="A179" s="133" t="str">
        <f>Inputs!A179</f>
        <v/>
      </c>
      <c r="B179" s="133" t="str">
        <f>Inputs!B179</f>
        <v/>
      </c>
      <c r="C179" s="133" t="str">
        <f>Inputs!C179</f>
        <v/>
      </c>
      <c r="D179" s="133" t="str">
        <f>Inputs!D179</f>
        <v>PT003696 AI TL79</v>
      </c>
      <c r="E179" s="133" t="str">
        <f>Inputs!E179</f>
        <v>CWO – ACE Interface TL79</v>
      </c>
      <c r="F179" s="290">
        <f>IF(Inputs!DT179=$F$1,Inputs!F179,
IF(Inputs!DT179='Key assumptions'!$E$118,Inputs!F179*'Key assumptions'!$H$118,Inputs!F179*'Key assumptions'!$H$119))</f>
        <v>0</v>
      </c>
      <c r="G179" s="290">
        <f>IF(Inputs!DT179=$F$1,Inputs!G179,Inputs!G179*'Key assumptions'!$H$118)</f>
        <v>0</v>
      </c>
      <c r="H179" s="281"/>
      <c r="I179" s="281"/>
      <c r="J179" s="281"/>
      <c r="K179" s="281"/>
      <c r="L179" s="281"/>
      <c r="M179" s="389" t="str">
        <f>Inputs!M179</f>
        <v>[C-i-C]</v>
      </c>
      <c r="N179" s="389" t="str">
        <f>Inputs!N179</f>
        <v>[C-i-C]</v>
      </c>
      <c r="O179" s="389" t="str">
        <f>Inputs!O179</f>
        <v>[C-i-C]</v>
      </c>
      <c r="P179" s="389" t="str">
        <f>Inputs!P179</f>
        <v>[C-i-C]</v>
      </c>
      <c r="Q179" s="389" t="str">
        <f>Inputs!Q179</f>
        <v>[C-i-C]</v>
      </c>
      <c r="R179" s="389" t="str">
        <f>Inputs!R179</f>
        <v>[C-i-C]</v>
      </c>
      <c r="S179" s="389" t="str">
        <f>Inputs!S179</f>
        <v>[C-i-C]</v>
      </c>
      <c r="T179" s="389" t="str">
        <f>Inputs!T179</f>
        <v>[C-i-C]</v>
      </c>
      <c r="U179" s="389" t="str">
        <f>Inputs!U179</f>
        <v>[C-i-C]</v>
      </c>
      <c r="V179" s="389" t="str">
        <f>Inputs!V179</f>
        <v>[C-i-C]</v>
      </c>
      <c r="W179" s="389" t="str">
        <f>Inputs!W179</f>
        <v>[C-i-C]</v>
      </c>
      <c r="X179" s="389" t="str">
        <f>Inputs!X179</f>
        <v>[C-i-C]</v>
      </c>
      <c r="Y179" s="389" t="str">
        <f>Inputs!Y179</f>
        <v>[C-i-C]</v>
      </c>
      <c r="Z179" s="389" t="str">
        <f>Inputs!Z179</f>
        <v>[C-i-C]</v>
      </c>
      <c r="AA179" s="389" t="str">
        <f>Inputs!AA179</f>
        <v>[C-i-C]</v>
      </c>
      <c r="AB179" s="389" t="str">
        <f>Inputs!AB179</f>
        <v>[C-i-C]</v>
      </c>
      <c r="AC179" s="389" t="str">
        <f>Inputs!AC179</f>
        <v>[C-i-C]</v>
      </c>
      <c r="AD179" s="389" t="str">
        <f>Inputs!AD179</f>
        <v>[C-i-C]</v>
      </c>
      <c r="AE179" s="389" t="str">
        <f>Inputs!AE179</f>
        <v>[C-i-C]</v>
      </c>
      <c r="AF179" s="389" t="str">
        <f>Inputs!AF179</f>
        <v>[C-i-C]</v>
      </c>
      <c r="AG179" s="389" t="str">
        <f>Inputs!AG179</f>
        <v>[C-i-C]</v>
      </c>
      <c r="AH179" s="389" t="str">
        <f>Inputs!AH179</f>
        <v>[C-i-C]</v>
      </c>
      <c r="AI179" s="254" t="str">
        <f>Inputs!AI179</f>
        <v/>
      </c>
      <c r="AJ179" s="254" t="str">
        <f>Inputs!AJ179</f>
        <v/>
      </c>
      <c r="AK179" s="254" t="str">
        <f>Inputs!AK179</f>
        <v/>
      </c>
      <c r="AL179" s="254" t="str">
        <f>Inputs!AL179</f>
        <v/>
      </c>
      <c r="AM179" s="254" t="str">
        <f>Inputs!AM179</f>
        <v/>
      </c>
      <c r="AN179" s="254" t="str">
        <f>Inputs!AN179</f>
        <v/>
      </c>
      <c r="AO179" s="254" t="str">
        <f>Inputs!AO179</f>
        <v/>
      </c>
      <c r="AP179" s="254" t="str">
        <f>Inputs!AP179</f>
        <v/>
      </c>
      <c r="AQ179" s="254" t="str">
        <f>Inputs!AQ179</f>
        <v/>
      </c>
      <c r="AR179" s="254" t="str">
        <f>Inputs!AR179</f>
        <v/>
      </c>
      <c r="AS179" s="254" t="str">
        <f>Inputs!AS179</f>
        <v/>
      </c>
      <c r="AT179" s="254" t="str">
        <f>Inputs!AT179</f>
        <v/>
      </c>
      <c r="AU179" s="254" t="str">
        <f>Inputs!AU179</f>
        <v/>
      </c>
      <c r="AV179" s="254" t="str">
        <f>Inputs!AV179</f>
        <v/>
      </c>
      <c r="AW179" s="254" t="str">
        <f>Inputs!AW179</f>
        <v/>
      </c>
      <c r="AX179" s="254" t="str">
        <f>Inputs!AX179</f>
        <v/>
      </c>
      <c r="AY179" s="254" t="str">
        <f>Inputs!AY179</f>
        <v/>
      </c>
      <c r="AZ179" s="254" t="str">
        <f>Inputs!AZ179</f>
        <v/>
      </c>
      <c r="BA179" s="254" t="str">
        <f>Inputs!BA179</f>
        <v/>
      </c>
      <c r="BB179" s="254" t="str">
        <f>Inputs!BB179</f>
        <v/>
      </c>
      <c r="BC179" s="254" t="str">
        <f>Inputs!BC179</f>
        <v/>
      </c>
      <c r="BD179" s="254" t="str">
        <f>Inputs!BD179</f>
        <v/>
      </c>
      <c r="BE179" s="254" t="str">
        <f>Inputs!BE179</f>
        <v/>
      </c>
      <c r="BF179" s="254" t="str">
        <f>Inputs!BF179</f>
        <v/>
      </c>
      <c r="BG179" s="254" t="str">
        <f>Inputs!BG179</f>
        <v/>
      </c>
      <c r="BH179" s="254" t="str">
        <f>Inputs!BH179</f>
        <v/>
      </c>
      <c r="BI179" s="254" t="str">
        <f>Inputs!BI179</f>
        <v/>
      </c>
      <c r="BJ179" s="254" t="str">
        <f>Inputs!BJ179</f>
        <v/>
      </c>
      <c r="BK179" s="254" t="str">
        <f>Inputs!BK179</f>
        <v/>
      </c>
      <c r="BL179" s="254" t="str">
        <f>Inputs!BL179</f>
        <v/>
      </c>
      <c r="BN179" s="255">
        <f>IF(OR($C179="Non-Labour",$C179="Labour-related"),IF(Inputs!$DT179=$F$1,Inputs!BN179,Inputs!BN179*'Key assumptions'!$H$118),$F179*N(H179)*avg_hrs)</f>
        <v>0</v>
      </c>
      <c r="BO179" s="255">
        <f>IF(OR($C179="Non-Labour",$C179="Labour-related"),IF(Inputs!$DT179=$F$1,Inputs!BO179,Inputs!BO179*'Key assumptions'!$H$118),$F179*N(I179)*avg_hrs)</f>
        <v>0</v>
      </c>
      <c r="BP179" s="255">
        <f>IF(OR($C179="Non-Labour",$C179="Labour-related"),IF(Inputs!$DT179=$F$1,Inputs!BP179,Inputs!BP179*'Key assumptions'!$H$118),$F179*N(J179)*avg_hrs)</f>
        <v>0</v>
      </c>
      <c r="BQ179" s="255">
        <f>IF(OR($C179="Non-Labour",$C179="Labour-related"),IF(Inputs!$DT179=$F$1,Inputs!BQ179,Inputs!BQ179*'Key assumptions'!$H$118),$F179*N(K179)*avg_hrs)</f>
        <v>0</v>
      </c>
      <c r="BR179" s="255">
        <f>IF(OR($C179="Non-Labour",$C179="Labour-related"),IF(Inputs!$DT179=$F$1,Inputs!BR179,Inputs!BR179*'Key assumptions'!$H$118),$F179*N(L179)*avg_hrs)</f>
        <v>0</v>
      </c>
      <c r="BS179" s="390" t="s">
        <v>411</v>
      </c>
      <c r="BT179" s="390" t="s">
        <v>411</v>
      </c>
      <c r="BU179" s="390" t="s">
        <v>411</v>
      </c>
      <c r="BV179" s="390" t="s">
        <v>411</v>
      </c>
      <c r="BW179" s="390" t="s">
        <v>411</v>
      </c>
      <c r="BX179" s="390" t="s">
        <v>411</v>
      </c>
      <c r="BY179" s="390" t="s">
        <v>411</v>
      </c>
      <c r="BZ179" s="390" t="s">
        <v>411</v>
      </c>
      <c r="CA179" s="390" t="s">
        <v>411</v>
      </c>
      <c r="CB179" s="390" t="s">
        <v>411</v>
      </c>
      <c r="CC179" s="390" t="s">
        <v>411</v>
      </c>
      <c r="CD179" s="390" t="s">
        <v>411</v>
      </c>
      <c r="CE179" s="390" t="s">
        <v>411</v>
      </c>
      <c r="CF179" s="390" t="s">
        <v>411</v>
      </c>
      <c r="CG179" s="390" t="s">
        <v>411</v>
      </c>
      <c r="CH179" s="390" t="s">
        <v>411</v>
      </c>
      <c r="CI179" s="390" t="s">
        <v>411</v>
      </c>
      <c r="CJ179" s="390" t="s">
        <v>411</v>
      </c>
      <c r="CK179" s="390" t="s">
        <v>411</v>
      </c>
      <c r="CL179" s="390" t="s">
        <v>411</v>
      </c>
      <c r="CM179" s="390" t="s">
        <v>411</v>
      </c>
      <c r="CN179" s="390" t="s">
        <v>411</v>
      </c>
      <c r="CO179" s="255">
        <f>IF(OR($C179="Non-Labour",$C179="Labour-related"),IF(Inputs!$DT179=$F$1,Inputs!CO179,Inputs!CO179*'Key assumptions'!$H$118),$F179*N(AI179)*avg_hrs)</f>
        <v>0</v>
      </c>
      <c r="CP179" s="255">
        <f>IF(OR($C179="Non-Labour",$C179="Labour-related"),IF(Inputs!$DT179=$F$1,Inputs!CP179,Inputs!CP179*'Key assumptions'!$H$118),$F179*N(AJ179)*avg_hrs)</f>
        <v>0</v>
      </c>
      <c r="CQ179" s="255">
        <f>IF(OR($C179="Non-Labour",$C179="Labour-related"),IF(Inputs!$DT179=$F$1,Inputs!CQ179,Inputs!CQ179*'Key assumptions'!$H$118),$F179*N(AK179)*avg_hrs)</f>
        <v>0</v>
      </c>
      <c r="CR179" s="255">
        <f>IF(OR($C179="Non-Labour",$C179="Labour-related"),IF(Inputs!$DT179=$F$1,Inputs!CR179,Inputs!CR179*'Key assumptions'!$H$118),$F179*N(AL179)*avg_hrs)</f>
        <v>0</v>
      </c>
      <c r="CS179" s="255">
        <f>IF(OR($C179="Non-Labour",$C179="Labour-related"),IF(Inputs!$DT179=$F$1,Inputs!CS179,Inputs!CS179*'Key assumptions'!$H$118),$F179*N(AM179)*avg_hrs)</f>
        <v>0</v>
      </c>
      <c r="CT179" s="255">
        <f>IF(OR($C179="Non-Labour",$C179="Labour-related"),IF(Inputs!$DT179=$F$1,Inputs!CT179,Inputs!CT179*'Key assumptions'!$H$118),$F179*N(AN179)*avg_hrs)</f>
        <v>0</v>
      </c>
      <c r="CU179" s="255">
        <f>IF(OR($C179="Non-Labour",$C179="Labour-related"),IF(Inputs!$DT179=$F$1,Inputs!CU179,Inputs!CU179*'Key assumptions'!$H$118),$F179*N(AO179)*avg_hrs)</f>
        <v>0</v>
      </c>
      <c r="CV179" s="255">
        <f>IF(OR($C179="Non-Labour",$C179="Labour-related"),IF(Inputs!$DT179=$F$1,Inputs!CV179,Inputs!CV179*'Key assumptions'!$H$118),$F179*N(AP179)*avg_hrs)</f>
        <v>0</v>
      </c>
      <c r="CW179" s="255">
        <f>IF(OR($C179="Non-Labour",$C179="Labour-related"),IF(Inputs!$DT179=$F$1,Inputs!CW179,Inputs!CW179*'Key assumptions'!$H$118),$F179*N(AQ179)*avg_hrs)</f>
        <v>0</v>
      </c>
      <c r="CX179" s="255">
        <f>IF(OR($C179="Non-Labour",$C179="Labour-related"),IF(Inputs!$DT179=$F$1,Inputs!CX179,Inputs!CX179*'Key assumptions'!$H$118),$F179*N(AR179)*avg_hrs)</f>
        <v>0</v>
      </c>
      <c r="CY179" s="255">
        <f>IF(OR($C179="Non-Labour",$C179="Labour-related"),IF(Inputs!$DT179=$F$1,Inputs!CY179,Inputs!CY179*'Key assumptions'!$H$118),$F179*N(AS179)*avg_hrs)</f>
        <v>0</v>
      </c>
      <c r="CZ179" s="255">
        <f>IF(OR($C179="Non-Labour",$C179="Labour-related"),IF(Inputs!$DT179=$F$1,Inputs!CZ179,Inputs!CZ179*'Key assumptions'!$H$118),$F179*N(AT179)*avg_hrs)</f>
        <v>0</v>
      </c>
      <c r="DA179" s="255">
        <f>IF(OR($C179="Non-Labour",$C179="Labour-related"),IF(Inputs!$DT179=$F$1,Inputs!DA179,Inputs!DA179*'Key assumptions'!$H$118),$F179*N(AU179)*avg_hrs)</f>
        <v>0</v>
      </c>
      <c r="DB179" s="255">
        <f>IF(OR($C179="Non-Labour",$C179="Labour-related"),IF(Inputs!$DT179=$F$1,Inputs!DB179,Inputs!DB179*'Key assumptions'!$H$118),$F179*N(AV179)*avg_hrs)</f>
        <v>0</v>
      </c>
      <c r="DC179" s="255">
        <f>IF(OR($C179="Non-Labour",$C179="Labour-related"),IF(Inputs!$DT179=$F$1,Inputs!DC179,Inputs!DC179*'Key assumptions'!$H$118),$F179*N(AW179)*avg_hrs)</f>
        <v>0</v>
      </c>
      <c r="DD179" s="255">
        <f>IF(OR($C179="Non-Labour",$C179="Labour-related"),IF(Inputs!$DT179=$F$1,Inputs!DD179,Inputs!DD179*'Key assumptions'!$H$118),$F179*N(AX179)*avg_hrs)</f>
        <v>0</v>
      </c>
      <c r="DE179" s="255">
        <f>IF(OR($C179="Non-Labour",$C179="Labour-related"),IF(Inputs!$DT179=$F$1,Inputs!DE179,Inputs!DE179*'Key assumptions'!$H$118),$F179*N(AY179)*avg_hrs)</f>
        <v>0</v>
      </c>
      <c r="DF179" s="255">
        <f>IF(OR($C179="Non-Labour",$C179="Labour-related"),IF(Inputs!$DT179=$F$1,Inputs!DF179,Inputs!DF179*'Key assumptions'!$H$118),$F179*N(AZ179)*avg_hrs)</f>
        <v>0</v>
      </c>
      <c r="DG179" s="255">
        <f>IF(OR($C179="Non-Labour",$C179="Labour-related"),IF(Inputs!$DT179=$F$1,Inputs!DG179,Inputs!DG179*'Key assumptions'!$H$118),$F179*N(BA179)*avg_hrs)</f>
        <v>0</v>
      </c>
      <c r="DH179" s="255">
        <f>IF(OR($C179="Non-Labour",$C179="Labour-related"),IF(Inputs!$DT179=$F$1,Inputs!DH179,Inputs!DH179*'Key assumptions'!$H$118),$F179*N(BB179)*avg_hrs)</f>
        <v>0</v>
      </c>
      <c r="DI179" s="255">
        <f>IF(OR($C179="Non-Labour",$C179="Labour-related"),IF(Inputs!$DT179=$F$1,Inputs!DI179,Inputs!DI179*'Key assumptions'!$H$118),$F179*N(BC179)*avg_hrs)</f>
        <v>0</v>
      </c>
      <c r="DJ179" s="255">
        <f>IF(OR($C179="Non-Labour",$C179="Labour-related"),IF(Inputs!$DT179=$F$1,Inputs!DJ179,Inputs!DJ179*'Key assumptions'!$H$118),$F179*N(BD179)*avg_hrs)</f>
        <v>0</v>
      </c>
      <c r="DK179" s="255">
        <f>IF(OR($C179="Non-Labour",$C179="Labour-related"),IF(Inputs!$DT179=$F$1,Inputs!DK179,Inputs!DK179*'Key assumptions'!$H$118),$F179*N(BE179)*avg_hrs)</f>
        <v>0</v>
      </c>
      <c r="DL179" s="255">
        <f>IF(OR($C179="Non-Labour",$C179="Labour-related"),IF(Inputs!$DT179=$F$1,Inputs!DL179,Inputs!DL179*'Key assumptions'!$H$118),$F179*N(BF179)*avg_hrs)</f>
        <v>0</v>
      </c>
      <c r="DM179" s="255">
        <f>IF(OR($C179="Non-Labour",$C179="Labour-related"),IF(Inputs!$DT179=$F$1,Inputs!DM179,Inputs!DM179*'Key assumptions'!$H$118),$F179*N(BG179)*avg_hrs)</f>
        <v>0</v>
      </c>
      <c r="DN179" s="255">
        <f>IF(OR($C179="Non-Labour",$C179="Labour-related"),IF(Inputs!$DT179=$F$1,Inputs!DN179,Inputs!DN179*'Key assumptions'!$H$118),$F179*N(BH179)*avg_hrs)</f>
        <v>0</v>
      </c>
      <c r="DO179" s="255">
        <f>IF(OR($C179="Non-Labour",$C179="Labour-related"),IF(Inputs!$DT179=$F$1,Inputs!DO179,Inputs!DO179*'Key assumptions'!$H$118),$F179*N(BI179)*avg_hrs)</f>
        <v>0</v>
      </c>
      <c r="DP179" s="255">
        <f>IF(OR($C179="Non-Labour",$C179="Labour-related"),IF(Inputs!$DT179=$F$1,Inputs!DP179,Inputs!DP179*'Key assumptions'!$H$118),$F179*N(BJ179)*avg_hrs)</f>
        <v>0</v>
      </c>
      <c r="DQ179" s="255">
        <f>IF(OR($C179="Non-Labour",$C179="Labour-related"),IF(Inputs!$DT179=$F$1,Inputs!DQ179,Inputs!DQ179*'Key assumptions'!$H$118),$F179*N(BK179)*avg_hrs)</f>
        <v>0</v>
      </c>
      <c r="DR179" s="255">
        <f>IF(OR($C179="Non-Labour",$C179="Labour-related"),IF(Inputs!$DT179=$F$1,Inputs!DR179,Inputs!DR179*'Key assumptions'!$H$118),$F179*N(BL179)*avg_hrs)</f>
        <v>0</v>
      </c>
      <c r="DT179" s="133" t="s">
        <v>213</v>
      </c>
      <c r="DU179" s="304"/>
      <c r="DV179" s="304"/>
      <c r="DW179" s="304"/>
      <c r="DX179" s="304"/>
      <c r="DY179" s="304"/>
      <c r="DZ179" s="304"/>
      <c r="EA179" s="255">
        <v>0</v>
      </c>
      <c r="EB179" s="255">
        <v>0</v>
      </c>
      <c r="EC179" s="255">
        <v>0</v>
      </c>
      <c r="ED179" s="255">
        <f t="shared" si="19"/>
        <v>0</v>
      </c>
      <c r="EE179" s="255">
        <f t="shared" si="19"/>
        <v>0</v>
      </c>
      <c r="EF179" s="255">
        <f t="shared" si="17"/>
        <v>0</v>
      </c>
    </row>
    <row r="180" spans="1:136" x14ac:dyDescent="0.4">
      <c r="A180" s="133" t="str">
        <f>Inputs!A180</f>
        <v>Project Development</v>
      </c>
      <c r="B180" s="133" t="str">
        <f>Inputs!B180</f>
        <v>N/A</v>
      </c>
      <c r="C180" s="133" t="str">
        <f>Inputs!C180</f>
        <v>Internal Labour</v>
      </c>
      <c r="D180" s="133" t="str">
        <f>Inputs!D180</f>
        <v>PT003696 AI TL79</v>
      </c>
      <c r="E180" s="133" t="str">
        <f>Inputs!E180</f>
        <v>Senior Design TL</v>
      </c>
      <c r="F180" s="290">
        <f>IF(Inputs!DT180=$F$1,Inputs!F180,
IF(Inputs!DT180='Key assumptions'!$E$118,Inputs!F180*'Key assumptions'!$H$118,Inputs!F180*'Key assumptions'!$H$119))</f>
        <v>269.89999999999998</v>
      </c>
      <c r="G180" s="290">
        <f>IF(Inputs!DT180=$F$1,Inputs!G180,Inputs!G180*'Key assumptions'!$H$118)</f>
        <v>120.6</v>
      </c>
      <c r="H180" s="281"/>
      <c r="I180" s="281"/>
      <c r="J180" s="281"/>
      <c r="K180" s="281"/>
      <c r="L180" s="281"/>
      <c r="M180" s="389" t="str">
        <f>Inputs!M180</f>
        <v>[C-i-C]</v>
      </c>
      <c r="N180" s="389" t="str">
        <f>Inputs!N180</f>
        <v>[C-i-C]</v>
      </c>
      <c r="O180" s="389" t="str">
        <f>Inputs!O180</f>
        <v>[C-i-C]</v>
      </c>
      <c r="P180" s="389" t="str">
        <f>Inputs!P180</f>
        <v>[C-i-C]</v>
      </c>
      <c r="Q180" s="389" t="str">
        <f>Inputs!Q180</f>
        <v>[C-i-C]</v>
      </c>
      <c r="R180" s="389" t="str">
        <f>Inputs!R180</f>
        <v>[C-i-C]</v>
      </c>
      <c r="S180" s="389" t="str">
        <f>Inputs!S180</f>
        <v>[C-i-C]</v>
      </c>
      <c r="T180" s="389" t="str">
        <f>Inputs!T180</f>
        <v>[C-i-C]</v>
      </c>
      <c r="U180" s="389" t="str">
        <f>Inputs!U180</f>
        <v>[C-i-C]</v>
      </c>
      <c r="V180" s="389" t="str">
        <f>Inputs!V180</f>
        <v>[C-i-C]</v>
      </c>
      <c r="W180" s="389" t="str">
        <f>Inputs!W180</f>
        <v>[C-i-C]</v>
      </c>
      <c r="X180" s="389" t="str">
        <f>Inputs!X180</f>
        <v>[C-i-C]</v>
      </c>
      <c r="Y180" s="389" t="str">
        <f>Inputs!Y180</f>
        <v>[C-i-C]</v>
      </c>
      <c r="Z180" s="389" t="str">
        <f>Inputs!Z180</f>
        <v>[C-i-C]</v>
      </c>
      <c r="AA180" s="389" t="str">
        <f>Inputs!AA180</f>
        <v>[C-i-C]</v>
      </c>
      <c r="AB180" s="389" t="str">
        <f>Inputs!AB180</f>
        <v>[C-i-C]</v>
      </c>
      <c r="AC180" s="389" t="str">
        <f>Inputs!AC180</f>
        <v>[C-i-C]</v>
      </c>
      <c r="AD180" s="389" t="str">
        <f>Inputs!AD180</f>
        <v>[C-i-C]</v>
      </c>
      <c r="AE180" s="389" t="str">
        <f>Inputs!AE180</f>
        <v>[C-i-C]</v>
      </c>
      <c r="AF180" s="389" t="str">
        <f>Inputs!AF180</f>
        <v>[C-i-C]</v>
      </c>
      <c r="AG180" s="389" t="str">
        <f>Inputs!AG180</f>
        <v>[C-i-C]</v>
      </c>
      <c r="AH180" s="389" t="str">
        <f>Inputs!AH180</f>
        <v>[C-i-C]</v>
      </c>
      <c r="AI180" s="254">
        <f>Inputs!AI180</f>
        <v>0</v>
      </c>
      <c r="AJ180" s="254">
        <f>Inputs!AJ180</f>
        <v>0</v>
      </c>
      <c r="AK180" s="254">
        <f>Inputs!AK180</f>
        <v>0</v>
      </c>
      <c r="AL180" s="254">
        <f>Inputs!AL180</f>
        <v>0</v>
      </c>
      <c r="AM180" s="254">
        <f>Inputs!AM180</f>
        <v>0</v>
      </c>
      <c r="AN180" s="254">
        <f>Inputs!AN180</f>
        <v>0</v>
      </c>
      <c r="AO180" s="254">
        <f>Inputs!AO180</f>
        <v>0</v>
      </c>
      <c r="AP180" s="254">
        <f>Inputs!AP180</f>
        <v>0</v>
      </c>
      <c r="AQ180" s="254">
        <f>Inputs!AQ180</f>
        <v>0</v>
      </c>
      <c r="AR180" s="254">
        <f>Inputs!AR180</f>
        <v>0</v>
      </c>
      <c r="AS180" s="254">
        <f>Inputs!AS180</f>
        <v>0</v>
      </c>
      <c r="AT180" s="254">
        <f>Inputs!AT180</f>
        <v>0</v>
      </c>
      <c r="AU180" s="254">
        <f>Inputs!AU180</f>
        <v>0</v>
      </c>
      <c r="AV180" s="254">
        <f>Inputs!AV180</f>
        <v>0</v>
      </c>
      <c r="AW180" s="254">
        <f>Inputs!AW180</f>
        <v>0</v>
      </c>
      <c r="AX180" s="254">
        <f>Inputs!AX180</f>
        <v>0</v>
      </c>
      <c r="AY180" s="254">
        <f>Inputs!AY180</f>
        <v>0</v>
      </c>
      <c r="AZ180" s="254">
        <f>Inputs!AZ180</f>
        <v>0</v>
      </c>
      <c r="BA180" s="254">
        <f>Inputs!BA180</f>
        <v>0</v>
      </c>
      <c r="BB180" s="254">
        <f>Inputs!BB180</f>
        <v>0</v>
      </c>
      <c r="BC180" s="254">
        <f>Inputs!BC180</f>
        <v>0</v>
      </c>
      <c r="BD180" s="254">
        <f>Inputs!BD180</f>
        <v>0</v>
      </c>
      <c r="BE180" s="254">
        <f>Inputs!BE180</f>
        <v>0</v>
      </c>
      <c r="BF180" s="254">
        <f>Inputs!BF180</f>
        <v>0</v>
      </c>
      <c r="BG180" s="254">
        <f>Inputs!BG180</f>
        <v>0</v>
      </c>
      <c r="BH180" s="254">
        <f>Inputs!BH180</f>
        <v>0</v>
      </c>
      <c r="BI180" s="254">
        <f>Inputs!BI180</f>
        <v>0</v>
      </c>
      <c r="BJ180" s="254">
        <f>Inputs!BJ180</f>
        <v>0</v>
      </c>
      <c r="BK180" s="254">
        <f>Inputs!BK180</f>
        <v>0</v>
      </c>
      <c r="BL180" s="254">
        <f>Inputs!BL180</f>
        <v>0</v>
      </c>
      <c r="BN180" s="255">
        <f>IF(OR($C180="Non-Labour",$C180="Labour-related"),IF(Inputs!$DT180=$F$1,Inputs!BN180,Inputs!BN180*'Key assumptions'!$H$118),$F180*N(H180)*avg_hrs)</f>
        <v>0</v>
      </c>
      <c r="BO180" s="255">
        <f>IF(OR($C180="Non-Labour",$C180="Labour-related"),IF(Inputs!$DT180=$F$1,Inputs!BO180,Inputs!BO180*'Key assumptions'!$H$118),$F180*N(I180)*avg_hrs)</f>
        <v>0</v>
      </c>
      <c r="BP180" s="255">
        <f>IF(OR($C180="Non-Labour",$C180="Labour-related"),IF(Inputs!$DT180=$F$1,Inputs!BP180,Inputs!BP180*'Key assumptions'!$H$118),$F180*N(J180)*avg_hrs)</f>
        <v>0</v>
      </c>
      <c r="BQ180" s="255">
        <f>IF(OR($C180="Non-Labour",$C180="Labour-related"),IF(Inputs!$DT180=$F$1,Inputs!BQ180,Inputs!BQ180*'Key assumptions'!$H$118),$F180*N(K180)*avg_hrs)</f>
        <v>0</v>
      </c>
      <c r="BR180" s="255">
        <f>IF(OR($C180="Non-Labour",$C180="Labour-related"),IF(Inputs!$DT180=$F$1,Inputs!BR180,Inputs!BR180*'Key assumptions'!$H$118),$F180*N(L180)*avg_hrs)</f>
        <v>0</v>
      </c>
      <c r="BS180" s="390" t="s">
        <v>411</v>
      </c>
      <c r="BT180" s="390" t="s">
        <v>411</v>
      </c>
      <c r="BU180" s="390" t="s">
        <v>411</v>
      </c>
      <c r="BV180" s="390" t="s">
        <v>411</v>
      </c>
      <c r="BW180" s="390" t="s">
        <v>411</v>
      </c>
      <c r="BX180" s="390" t="s">
        <v>411</v>
      </c>
      <c r="BY180" s="390" t="s">
        <v>411</v>
      </c>
      <c r="BZ180" s="390" t="s">
        <v>411</v>
      </c>
      <c r="CA180" s="390" t="s">
        <v>411</v>
      </c>
      <c r="CB180" s="390" t="s">
        <v>411</v>
      </c>
      <c r="CC180" s="390" t="s">
        <v>411</v>
      </c>
      <c r="CD180" s="390" t="s">
        <v>411</v>
      </c>
      <c r="CE180" s="390" t="s">
        <v>411</v>
      </c>
      <c r="CF180" s="390" t="s">
        <v>411</v>
      </c>
      <c r="CG180" s="390" t="s">
        <v>411</v>
      </c>
      <c r="CH180" s="390" t="s">
        <v>411</v>
      </c>
      <c r="CI180" s="390" t="s">
        <v>411</v>
      </c>
      <c r="CJ180" s="390" t="s">
        <v>411</v>
      </c>
      <c r="CK180" s="390" t="s">
        <v>411</v>
      </c>
      <c r="CL180" s="390" t="s">
        <v>411</v>
      </c>
      <c r="CM180" s="390" t="s">
        <v>411</v>
      </c>
      <c r="CN180" s="390" t="s">
        <v>411</v>
      </c>
      <c r="CO180" s="255">
        <f>IF(OR($C180="Non-Labour",$C180="Labour-related"),IF(Inputs!$DT180=$F$1,Inputs!CO180,Inputs!CO180*'Key assumptions'!$H$118),$F180*N(AI180)*avg_hrs)</f>
        <v>0</v>
      </c>
      <c r="CP180" s="255">
        <f>IF(OR($C180="Non-Labour",$C180="Labour-related"),IF(Inputs!$DT180=$F$1,Inputs!CP180,Inputs!CP180*'Key assumptions'!$H$118),$F180*N(AJ180)*avg_hrs)</f>
        <v>0</v>
      </c>
      <c r="CQ180" s="255">
        <f>IF(OR($C180="Non-Labour",$C180="Labour-related"),IF(Inputs!$DT180=$F$1,Inputs!CQ180,Inputs!CQ180*'Key assumptions'!$H$118),$F180*N(AK180)*avg_hrs)</f>
        <v>0</v>
      </c>
      <c r="CR180" s="255">
        <f>IF(OR($C180="Non-Labour",$C180="Labour-related"),IF(Inputs!$DT180=$F$1,Inputs!CR180,Inputs!CR180*'Key assumptions'!$H$118),$F180*N(AL180)*avg_hrs)</f>
        <v>0</v>
      </c>
      <c r="CS180" s="255">
        <f>IF(OR($C180="Non-Labour",$C180="Labour-related"),IF(Inputs!$DT180=$F$1,Inputs!CS180,Inputs!CS180*'Key assumptions'!$H$118),$F180*N(AM180)*avg_hrs)</f>
        <v>0</v>
      </c>
      <c r="CT180" s="255">
        <f>IF(OR($C180="Non-Labour",$C180="Labour-related"),IF(Inputs!$DT180=$F$1,Inputs!CT180,Inputs!CT180*'Key assumptions'!$H$118),$F180*N(AN180)*avg_hrs)</f>
        <v>0</v>
      </c>
      <c r="CU180" s="255">
        <f>IF(OR($C180="Non-Labour",$C180="Labour-related"),IF(Inputs!$DT180=$F$1,Inputs!CU180,Inputs!CU180*'Key assumptions'!$H$118),$F180*N(AO180)*avg_hrs)</f>
        <v>0</v>
      </c>
      <c r="CV180" s="255">
        <f>IF(OR($C180="Non-Labour",$C180="Labour-related"),IF(Inputs!$DT180=$F$1,Inputs!CV180,Inputs!CV180*'Key assumptions'!$H$118),$F180*N(AP180)*avg_hrs)</f>
        <v>0</v>
      </c>
      <c r="CW180" s="255">
        <f>IF(OR($C180="Non-Labour",$C180="Labour-related"),IF(Inputs!$DT180=$F$1,Inputs!CW180,Inputs!CW180*'Key assumptions'!$H$118),$F180*N(AQ180)*avg_hrs)</f>
        <v>0</v>
      </c>
      <c r="CX180" s="255">
        <f>IF(OR($C180="Non-Labour",$C180="Labour-related"),IF(Inputs!$DT180=$F$1,Inputs!CX180,Inputs!CX180*'Key assumptions'!$H$118),$F180*N(AR180)*avg_hrs)</f>
        <v>0</v>
      </c>
      <c r="CY180" s="255">
        <f>IF(OR($C180="Non-Labour",$C180="Labour-related"),IF(Inputs!$DT180=$F$1,Inputs!CY180,Inputs!CY180*'Key assumptions'!$H$118),$F180*N(AS180)*avg_hrs)</f>
        <v>0</v>
      </c>
      <c r="CZ180" s="255">
        <f>IF(OR($C180="Non-Labour",$C180="Labour-related"),IF(Inputs!$DT180=$F$1,Inputs!CZ180,Inputs!CZ180*'Key assumptions'!$H$118),$F180*N(AT180)*avg_hrs)</f>
        <v>0</v>
      </c>
      <c r="DA180" s="255">
        <f>IF(OR($C180="Non-Labour",$C180="Labour-related"),IF(Inputs!$DT180=$F$1,Inputs!DA180,Inputs!DA180*'Key assumptions'!$H$118),$F180*N(AU180)*avg_hrs)</f>
        <v>0</v>
      </c>
      <c r="DB180" s="255">
        <f>IF(OR($C180="Non-Labour",$C180="Labour-related"),IF(Inputs!$DT180=$F$1,Inputs!DB180,Inputs!DB180*'Key assumptions'!$H$118),$F180*N(AV180)*avg_hrs)</f>
        <v>0</v>
      </c>
      <c r="DC180" s="255">
        <f>IF(OR($C180="Non-Labour",$C180="Labour-related"),IF(Inputs!$DT180=$F$1,Inputs!DC180,Inputs!DC180*'Key assumptions'!$H$118),$F180*N(AW180)*avg_hrs)</f>
        <v>0</v>
      </c>
      <c r="DD180" s="255">
        <f>IF(OR($C180="Non-Labour",$C180="Labour-related"),IF(Inputs!$DT180=$F$1,Inputs!DD180,Inputs!DD180*'Key assumptions'!$H$118),$F180*N(AX180)*avg_hrs)</f>
        <v>0</v>
      </c>
      <c r="DE180" s="255">
        <f>IF(OR($C180="Non-Labour",$C180="Labour-related"),IF(Inputs!$DT180=$F$1,Inputs!DE180,Inputs!DE180*'Key assumptions'!$H$118),$F180*N(AY180)*avg_hrs)</f>
        <v>0</v>
      </c>
      <c r="DF180" s="255">
        <f>IF(OR($C180="Non-Labour",$C180="Labour-related"),IF(Inputs!$DT180=$F$1,Inputs!DF180,Inputs!DF180*'Key assumptions'!$H$118),$F180*N(AZ180)*avg_hrs)</f>
        <v>0</v>
      </c>
      <c r="DG180" s="255">
        <f>IF(OR($C180="Non-Labour",$C180="Labour-related"),IF(Inputs!$DT180=$F$1,Inputs!DG180,Inputs!DG180*'Key assumptions'!$H$118),$F180*N(BA180)*avg_hrs)</f>
        <v>0</v>
      </c>
      <c r="DH180" s="255">
        <f>IF(OR($C180="Non-Labour",$C180="Labour-related"),IF(Inputs!$DT180=$F$1,Inputs!DH180,Inputs!DH180*'Key assumptions'!$H$118),$F180*N(BB180)*avg_hrs)</f>
        <v>0</v>
      </c>
      <c r="DI180" s="255">
        <f>IF(OR($C180="Non-Labour",$C180="Labour-related"),IF(Inputs!$DT180=$F$1,Inputs!DI180,Inputs!DI180*'Key assumptions'!$H$118),$F180*N(BC180)*avg_hrs)</f>
        <v>0</v>
      </c>
      <c r="DJ180" s="255">
        <f>IF(OR($C180="Non-Labour",$C180="Labour-related"),IF(Inputs!$DT180=$F$1,Inputs!DJ180,Inputs!DJ180*'Key assumptions'!$H$118),$F180*N(BD180)*avg_hrs)</f>
        <v>0</v>
      </c>
      <c r="DK180" s="255">
        <f>IF(OR($C180="Non-Labour",$C180="Labour-related"),IF(Inputs!$DT180=$F$1,Inputs!DK180,Inputs!DK180*'Key assumptions'!$H$118),$F180*N(BE180)*avg_hrs)</f>
        <v>0</v>
      </c>
      <c r="DL180" s="255">
        <f>IF(OR($C180="Non-Labour",$C180="Labour-related"),IF(Inputs!$DT180=$F$1,Inputs!DL180,Inputs!DL180*'Key assumptions'!$H$118),$F180*N(BF180)*avg_hrs)</f>
        <v>0</v>
      </c>
      <c r="DM180" s="255">
        <f>IF(OR($C180="Non-Labour",$C180="Labour-related"),IF(Inputs!$DT180=$F$1,Inputs!DM180,Inputs!DM180*'Key assumptions'!$H$118),$F180*N(BG180)*avg_hrs)</f>
        <v>0</v>
      </c>
      <c r="DN180" s="255">
        <f>IF(OR($C180="Non-Labour",$C180="Labour-related"),IF(Inputs!$DT180=$F$1,Inputs!DN180,Inputs!DN180*'Key assumptions'!$H$118),$F180*N(BH180)*avg_hrs)</f>
        <v>0</v>
      </c>
      <c r="DO180" s="255">
        <f>IF(OR($C180="Non-Labour",$C180="Labour-related"),IF(Inputs!$DT180=$F$1,Inputs!DO180,Inputs!DO180*'Key assumptions'!$H$118),$F180*N(BI180)*avg_hrs)</f>
        <v>0</v>
      </c>
      <c r="DP180" s="255">
        <f>IF(OR($C180="Non-Labour",$C180="Labour-related"),IF(Inputs!$DT180=$F$1,Inputs!DP180,Inputs!DP180*'Key assumptions'!$H$118),$F180*N(BJ180)*avg_hrs)</f>
        <v>0</v>
      </c>
      <c r="DQ180" s="255">
        <f>IF(OR($C180="Non-Labour",$C180="Labour-related"),IF(Inputs!$DT180=$F$1,Inputs!DQ180,Inputs!DQ180*'Key assumptions'!$H$118),$F180*N(BK180)*avg_hrs)</f>
        <v>0</v>
      </c>
      <c r="DR180" s="255">
        <f>IF(OR($C180="Non-Labour",$C180="Labour-related"),IF(Inputs!$DT180=$F$1,Inputs!DR180,Inputs!DR180*'Key assumptions'!$H$118),$F180*N(BL180)*avg_hrs)</f>
        <v>0</v>
      </c>
      <c r="DT180" s="133" t="s">
        <v>213</v>
      </c>
      <c r="DU180" s="304"/>
      <c r="DV180" s="304"/>
      <c r="DW180" s="304"/>
      <c r="DX180" s="304"/>
      <c r="DY180" s="304"/>
      <c r="DZ180" s="304"/>
      <c r="EA180" s="255">
        <v>20242.5</v>
      </c>
      <c r="EB180" s="255">
        <v>0</v>
      </c>
      <c r="EC180" s="255">
        <v>0</v>
      </c>
      <c r="ED180" s="255">
        <f t="shared" ref="ED180:EE195" si="20">SUMIF($BN$1:$DR$1,ED$2,$BN180:$DR180)</f>
        <v>0</v>
      </c>
      <c r="EE180" s="255">
        <f t="shared" si="20"/>
        <v>0</v>
      </c>
      <c r="EF180" s="255">
        <f t="shared" si="17"/>
        <v>20242.5</v>
      </c>
    </row>
    <row r="181" spans="1:136" x14ac:dyDescent="0.4">
      <c r="A181" s="133" t="str">
        <f>Inputs!A181</f>
        <v>Project Development</v>
      </c>
      <c r="B181" s="133" t="str">
        <f>Inputs!B181</f>
        <v>N/A</v>
      </c>
      <c r="C181" s="133" t="str">
        <f>Inputs!C181</f>
        <v>Internal Labour</v>
      </c>
      <c r="D181" s="133" t="str">
        <f>Inputs!D181</f>
        <v>PT003696 AI TL79</v>
      </c>
      <c r="E181" s="133" t="str">
        <f>Inputs!E181</f>
        <v>Senior Design TL</v>
      </c>
      <c r="F181" s="290">
        <f>IF(Inputs!DT181=$F$1,Inputs!F181,
IF(Inputs!DT181='Key assumptions'!$E$118,Inputs!F181*'Key assumptions'!$H$118,Inputs!F181*'Key assumptions'!$H$119))</f>
        <v>269.89999999999998</v>
      </c>
      <c r="G181" s="290">
        <f>IF(Inputs!DT181=$F$1,Inputs!G181,Inputs!G181*'Key assumptions'!$H$118)</f>
        <v>120.6</v>
      </c>
      <c r="H181" s="281"/>
      <c r="I181" s="281"/>
      <c r="J181" s="281"/>
      <c r="K181" s="281"/>
      <c r="L181" s="281"/>
      <c r="M181" s="389" t="str">
        <f>Inputs!M181</f>
        <v>[C-i-C]</v>
      </c>
      <c r="N181" s="389" t="str">
        <f>Inputs!N181</f>
        <v>[C-i-C]</v>
      </c>
      <c r="O181" s="389" t="str">
        <f>Inputs!O181</f>
        <v>[C-i-C]</v>
      </c>
      <c r="P181" s="389" t="str">
        <f>Inputs!P181</f>
        <v>[C-i-C]</v>
      </c>
      <c r="Q181" s="389" t="str">
        <f>Inputs!Q181</f>
        <v>[C-i-C]</v>
      </c>
      <c r="R181" s="389" t="str">
        <f>Inputs!R181</f>
        <v>[C-i-C]</v>
      </c>
      <c r="S181" s="389" t="str">
        <f>Inputs!S181</f>
        <v>[C-i-C]</v>
      </c>
      <c r="T181" s="389" t="str">
        <f>Inputs!T181</f>
        <v>[C-i-C]</v>
      </c>
      <c r="U181" s="389" t="str">
        <f>Inputs!U181</f>
        <v>[C-i-C]</v>
      </c>
      <c r="V181" s="389" t="str">
        <f>Inputs!V181</f>
        <v>[C-i-C]</v>
      </c>
      <c r="W181" s="389" t="str">
        <f>Inputs!W181</f>
        <v>[C-i-C]</v>
      </c>
      <c r="X181" s="389" t="str">
        <f>Inputs!X181</f>
        <v>[C-i-C]</v>
      </c>
      <c r="Y181" s="389" t="str">
        <f>Inputs!Y181</f>
        <v>[C-i-C]</v>
      </c>
      <c r="Z181" s="389" t="str">
        <f>Inputs!Z181</f>
        <v>[C-i-C]</v>
      </c>
      <c r="AA181" s="389" t="str">
        <f>Inputs!AA181</f>
        <v>[C-i-C]</v>
      </c>
      <c r="AB181" s="389" t="str">
        <f>Inputs!AB181</f>
        <v>[C-i-C]</v>
      </c>
      <c r="AC181" s="389" t="str">
        <f>Inputs!AC181</f>
        <v>[C-i-C]</v>
      </c>
      <c r="AD181" s="389" t="str">
        <f>Inputs!AD181</f>
        <v>[C-i-C]</v>
      </c>
      <c r="AE181" s="389" t="str">
        <f>Inputs!AE181</f>
        <v>[C-i-C]</v>
      </c>
      <c r="AF181" s="389" t="str">
        <f>Inputs!AF181</f>
        <v>[C-i-C]</v>
      </c>
      <c r="AG181" s="389" t="str">
        <f>Inputs!AG181</f>
        <v>[C-i-C]</v>
      </c>
      <c r="AH181" s="389" t="str">
        <f>Inputs!AH181</f>
        <v>[C-i-C]</v>
      </c>
      <c r="AI181" s="254">
        <f>Inputs!AI181</f>
        <v>0</v>
      </c>
      <c r="AJ181" s="254">
        <f>Inputs!AJ181</f>
        <v>0</v>
      </c>
      <c r="AK181" s="254">
        <f>Inputs!AK181</f>
        <v>0</v>
      </c>
      <c r="AL181" s="254">
        <f>Inputs!AL181</f>
        <v>0</v>
      </c>
      <c r="AM181" s="254">
        <f>Inputs!AM181</f>
        <v>0</v>
      </c>
      <c r="AN181" s="254">
        <f>Inputs!AN181</f>
        <v>0</v>
      </c>
      <c r="AO181" s="254">
        <f>Inputs!AO181</f>
        <v>0</v>
      </c>
      <c r="AP181" s="254">
        <f>Inputs!AP181</f>
        <v>0</v>
      </c>
      <c r="AQ181" s="254">
        <f>Inputs!AQ181</f>
        <v>0</v>
      </c>
      <c r="AR181" s="254">
        <f>Inputs!AR181</f>
        <v>0</v>
      </c>
      <c r="AS181" s="254">
        <f>Inputs!AS181</f>
        <v>0</v>
      </c>
      <c r="AT181" s="254">
        <f>Inputs!AT181</f>
        <v>0</v>
      </c>
      <c r="AU181" s="254">
        <f>Inputs!AU181</f>
        <v>0</v>
      </c>
      <c r="AV181" s="254">
        <f>Inputs!AV181</f>
        <v>0</v>
      </c>
      <c r="AW181" s="254">
        <f>Inputs!AW181</f>
        <v>0</v>
      </c>
      <c r="AX181" s="254">
        <f>Inputs!AX181</f>
        <v>0</v>
      </c>
      <c r="AY181" s="254">
        <f>Inputs!AY181</f>
        <v>0</v>
      </c>
      <c r="AZ181" s="254">
        <f>Inputs!AZ181</f>
        <v>0</v>
      </c>
      <c r="BA181" s="254">
        <f>Inputs!BA181</f>
        <v>0</v>
      </c>
      <c r="BB181" s="254">
        <f>Inputs!BB181</f>
        <v>0</v>
      </c>
      <c r="BC181" s="254">
        <f>Inputs!BC181</f>
        <v>0</v>
      </c>
      <c r="BD181" s="254">
        <f>Inputs!BD181</f>
        <v>0</v>
      </c>
      <c r="BE181" s="254">
        <f>Inputs!BE181</f>
        <v>0</v>
      </c>
      <c r="BF181" s="254">
        <f>Inputs!BF181</f>
        <v>0</v>
      </c>
      <c r="BG181" s="254">
        <f>Inputs!BG181</f>
        <v>0</v>
      </c>
      <c r="BH181" s="254">
        <f>Inputs!BH181</f>
        <v>0</v>
      </c>
      <c r="BI181" s="254">
        <f>Inputs!BI181</f>
        <v>0</v>
      </c>
      <c r="BJ181" s="254">
        <f>Inputs!BJ181</f>
        <v>0</v>
      </c>
      <c r="BK181" s="254">
        <f>Inputs!BK181</f>
        <v>0</v>
      </c>
      <c r="BL181" s="254">
        <f>Inputs!BL181</f>
        <v>0</v>
      </c>
      <c r="BN181" s="255">
        <f>IF(OR($C181="Non-Labour",$C181="Labour-related"),IF(Inputs!$DT181=$F$1,Inputs!BN181,Inputs!BN181*'Key assumptions'!$H$118),$F181*N(H181)*avg_hrs)</f>
        <v>0</v>
      </c>
      <c r="BO181" s="255">
        <f>IF(OR($C181="Non-Labour",$C181="Labour-related"),IF(Inputs!$DT181=$F$1,Inputs!BO181,Inputs!BO181*'Key assumptions'!$H$118),$F181*N(I181)*avg_hrs)</f>
        <v>0</v>
      </c>
      <c r="BP181" s="255">
        <f>IF(OR($C181="Non-Labour",$C181="Labour-related"),IF(Inputs!$DT181=$F$1,Inputs!BP181,Inputs!BP181*'Key assumptions'!$H$118),$F181*N(J181)*avg_hrs)</f>
        <v>0</v>
      </c>
      <c r="BQ181" s="255">
        <f>IF(OR($C181="Non-Labour",$C181="Labour-related"),IF(Inputs!$DT181=$F$1,Inputs!BQ181,Inputs!BQ181*'Key assumptions'!$H$118),$F181*N(K181)*avg_hrs)</f>
        <v>0</v>
      </c>
      <c r="BR181" s="255">
        <f>IF(OR($C181="Non-Labour",$C181="Labour-related"),IF(Inputs!$DT181=$F$1,Inputs!BR181,Inputs!BR181*'Key assumptions'!$H$118),$F181*N(L181)*avg_hrs)</f>
        <v>0</v>
      </c>
      <c r="BS181" s="390" t="s">
        <v>411</v>
      </c>
      <c r="BT181" s="390" t="s">
        <v>411</v>
      </c>
      <c r="BU181" s="390" t="s">
        <v>411</v>
      </c>
      <c r="BV181" s="390" t="s">
        <v>411</v>
      </c>
      <c r="BW181" s="390" t="s">
        <v>411</v>
      </c>
      <c r="BX181" s="390" t="s">
        <v>411</v>
      </c>
      <c r="BY181" s="390" t="s">
        <v>411</v>
      </c>
      <c r="BZ181" s="390" t="s">
        <v>411</v>
      </c>
      <c r="CA181" s="390" t="s">
        <v>411</v>
      </c>
      <c r="CB181" s="390" t="s">
        <v>411</v>
      </c>
      <c r="CC181" s="390" t="s">
        <v>411</v>
      </c>
      <c r="CD181" s="390" t="s">
        <v>411</v>
      </c>
      <c r="CE181" s="390" t="s">
        <v>411</v>
      </c>
      <c r="CF181" s="390" t="s">
        <v>411</v>
      </c>
      <c r="CG181" s="390" t="s">
        <v>411</v>
      </c>
      <c r="CH181" s="390" t="s">
        <v>411</v>
      </c>
      <c r="CI181" s="390" t="s">
        <v>411</v>
      </c>
      <c r="CJ181" s="390" t="s">
        <v>411</v>
      </c>
      <c r="CK181" s="390" t="s">
        <v>411</v>
      </c>
      <c r="CL181" s="390" t="s">
        <v>411</v>
      </c>
      <c r="CM181" s="390" t="s">
        <v>411</v>
      </c>
      <c r="CN181" s="390" t="s">
        <v>411</v>
      </c>
      <c r="CO181" s="255">
        <f>IF(OR($C181="Non-Labour",$C181="Labour-related"),IF(Inputs!$DT181=$F$1,Inputs!CO181,Inputs!CO181*'Key assumptions'!$H$118),$F181*N(AI181)*avg_hrs)</f>
        <v>0</v>
      </c>
      <c r="CP181" s="255">
        <f>IF(OR($C181="Non-Labour",$C181="Labour-related"),IF(Inputs!$DT181=$F$1,Inputs!CP181,Inputs!CP181*'Key assumptions'!$H$118),$F181*N(AJ181)*avg_hrs)</f>
        <v>0</v>
      </c>
      <c r="CQ181" s="255">
        <f>IF(OR($C181="Non-Labour",$C181="Labour-related"),IF(Inputs!$DT181=$F$1,Inputs!CQ181,Inputs!CQ181*'Key assumptions'!$H$118),$F181*N(AK181)*avg_hrs)</f>
        <v>0</v>
      </c>
      <c r="CR181" s="255">
        <f>IF(OR($C181="Non-Labour",$C181="Labour-related"),IF(Inputs!$DT181=$F$1,Inputs!CR181,Inputs!CR181*'Key assumptions'!$H$118),$F181*N(AL181)*avg_hrs)</f>
        <v>0</v>
      </c>
      <c r="CS181" s="255">
        <f>IF(OR($C181="Non-Labour",$C181="Labour-related"),IF(Inputs!$DT181=$F$1,Inputs!CS181,Inputs!CS181*'Key assumptions'!$H$118),$F181*N(AM181)*avg_hrs)</f>
        <v>0</v>
      </c>
      <c r="CT181" s="255">
        <f>IF(OR($C181="Non-Labour",$C181="Labour-related"),IF(Inputs!$DT181=$F$1,Inputs!CT181,Inputs!CT181*'Key assumptions'!$H$118),$F181*N(AN181)*avg_hrs)</f>
        <v>0</v>
      </c>
      <c r="CU181" s="255">
        <f>IF(OR($C181="Non-Labour",$C181="Labour-related"),IF(Inputs!$DT181=$F$1,Inputs!CU181,Inputs!CU181*'Key assumptions'!$H$118),$F181*N(AO181)*avg_hrs)</f>
        <v>0</v>
      </c>
      <c r="CV181" s="255">
        <f>IF(OR($C181="Non-Labour",$C181="Labour-related"),IF(Inputs!$DT181=$F$1,Inputs!CV181,Inputs!CV181*'Key assumptions'!$H$118),$F181*N(AP181)*avg_hrs)</f>
        <v>0</v>
      </c>
      <c r="CW181" s="255">
        <f>IF(OR($C181="Non-Labour",$C181="Labour-related"),IF(Inputs!$DT181=$F$1,Inputs!CW181,Inputs!CW181*'Key assumptions'!$H$118),$F181*N(AQ181)*avg_hrs)</f>
        <v>0</v>
      </c>
      <c r="CX181" s="255">
        <f>IF(OR($C181="Non-Labour",$C181="Labour-related"),IF(Inputs!$DT181=$F$1,Inputs!CX181,Inputs!CX181*'Key assumptions'!$H$118),$F181*N(AR181)*avg_hrs)</f>
        <v>0</v>
      </c>
      <c r="CY181" s="255">
        <f>IF(OR($C181="Non-Labour",$C181="Labour-related"),IF(Inputs!$DT181=$F$1,Inputs!CY181,Inputs!CY181*'Key assumptions'!$H$118),$F181*N(AS181)*avg_hrs)</f>
        <v>0</v>
      </c>
      <c r="CZ181" s="255">
        <f>IF(OR($C181="Non-Labour",$C181="Labour-related"),IF(Inputs!$DT181=$F$1,Inputs!CZ181,Inputs!CZ181*'Key assumptions'!$H$118),$F181*N(AT181)*avg_hrs)</f>
        <v>0</v>
      </c>
      <c r="DA181" s="255">
        <f>IF(OR($C181="Non-Labour",$C181="Labour-related"),IF(Inputs!$DT181=$F$1,Inputs!DA181,Inputs!DA181*'Key assumptions'!$H$118),$F181*N(AU181)*avg_hrs)</f>
        <v>0</v>
      </c>
      <c r="DB181" s="255">
        <f>IF(OR($C181="Non-Labour",$C181="Labour-related"),IF(Inputs!$DT181=$F$1,Inputs!DB181,Inputs!DB181*'Key assumptions'!$H$118),$F181*N(AV181)*avg_hrs)</f>
        <v>0</v>
      </c>
      <c r="DC181" s="255">
        <f>IF(OR($C181="Non-Labour",$C181="Labour-related"),IF(Inputs!$DT181=$F$1,Inputs!DC181,Inputs!DC181*'Key assumptions'!$H$118),$F181*N(AW181)*avg_hrs)</f>
        <v>0</v>
      </c>
      <c r="DD181" s="255">
        <f>IF(OR($C181="Non-Labour",$C181="Labour-related"),IF(Inputs!$DT181=$F$1,Inputs!DD181,Inputs!DD181*'Key assumptions'!$H$118),$F181*N(AX181)*avg_hrs)</f>
        <v>0</v>
      </c>
      <c r="DE181" s="255">
        <f>IF(OR($C181="Non-Labour",$C181="Labour-related"),IF(Inputs!$DT181=$F$1,Inputs!DE181,Inputs!DE181*'Key assumptions'!$H$118),$F181*N(AY181)*avg_hrs)</f>
        <v>0</v>
      </c>
      <c r="DF181" s="255">
        <f>IF(OR($C181="Non-Labour",$C181="Labour-related"),IF(Inputs!$DT181=$F$1,Inputs!DF181,Inputs!DF181*'Key assumptions'!$H$118),$F181*N(AZ181)*avg_hrs)</f>
        <v>0</v>
      </c>
      <c r="DG181" s="255">
        <f>IF(OR($C181="Non-Labour",$C181="Labour-related"),IF(Inputs!$DT181=$F$1,Inputs!DG181,Inputs!DG181*'Key assumptions'!$H$118),$F181*N(BA181)*avg_hrs)</f>
        <v>0</v>
      </c>
      <c r="DH181" s="255">
        <f>IF(OR($C181="Non-Labour",$C181="Labour-related"),IF(Inputs!$DT181=$F$1,Inputs!DH181,Inputs!DH181*'Key assumptions'!$H$118),$F181*N(BB181)*avg_hrs)</f>
        <v>0</v>
      </c>
      <c r="DI181" s="255">
        <f>IF(OR($C181="Non-Labour",$C181="Labour-related"),IF(Inputs!$DT181=$F$1,Inputs!DI181,Inputs!DI181*'Key assumptions'!$H$118),$F181*N(BC181)*avg_hrs)</f>
        <v>0</v>
      </c>
      <c r="DJ181" s="255">
        <f>IF(OR($C181="Non-Labour",$C181="Labour-related"),IF(Inputs!$DT181=$F$1,Inputs!DJ181,Inputs!DJ181*'Key assumptions'!$H$118),$F181*N(BD181)*avg_hrs)</f>
        <v>0</v>
      </c>
      <c r="DK181" s="255">
        <f>IF(OR($C181="Non-Labour",$C181="Labour-related"),IF(Inputs!$DT181=$F$1,Inputs!DK181,Inputs!DK181*'Key assumptions'!$H$118),$F181*N(BE181)*avg_hrs)</f>
        <v>0</v>
      </c>
      <c r="DL181" s="255">
        <f>IF(OR($C181="Non-Labour",$C181="Labour-related"),IF(Inputs!$DT181=$F$1,Inputs!DL181,Inputs!DL181*'Key assumptions'!$H$118),$F181*N(BF181)*avg_hrs)</f>
        <v>0</v>
      </c>
      <c r="DM181" s="255">
        <f>IF(OR($C181="Non-Labour",$C181="Labour-related"),IF(Inputs!$DT181=$F$1,Inputs!DM181,Inputs!DM181*'Key assumptions'!$H$118),$F181*N(BG181)*avg_hrs)</f>
        <v>0</v>
      </c>
      <c r="DN181" s="255">
        <f>IF(OR($C181="Non-Labour",$C181="Labour-related"),IF(Inputs!$DT181=$F$1,Inputs!DN181,Inputs!DN181*'Key assumptions'!$H$118),$F181*N(BH181)*avg_hrs)</f>
        <v>0</v>
      </c>
      <c r="DO181" s="255">
        <f>IF(OR($C181="Non-Labour",$C181="Labour-related"),IF(Inputs!$DT181=$F$1,Inputs!DO181,Inputs!DO181*'Key assumptions'!$H$118),$F181*N(BI181)*avg_hrs)</f>
        <v>0</v>
      </c>
      <c r="DP181" s="255">
        <f>IF(OR($C181="Non-Labour",$C181="Labour-related"),IF(Inputs!$DT181=$F$1,Inputs!DP181,Inputs!DP181*'Key assumptions'!$H$118),$F181*N(BJ181)*avg_hrs)</f>
        <v>0</v>
      </c>
      <c r="DQ181" s="255">
        <f>IF(OR($C181="Non-Labour",$C181="Labour-related"),IF(Inputs!$DT181=$F$1,Inputs!DQ181,Inputs!DQ181*'Key assumptions'!$H$118),$F181*N(BK181)*avg_hrs)</f>
        <v>0</v>
      </c>
      <c r="DR181" s="255">
        <f>IF(OR($C181="Non-Labour",$C181="Labour-related"),IF(Inputs!$DT181=$F$1,Inputs!DR181,Inputs!DR181*'Key assumptions'!$H$118),$F181*N(BL181)*avg_hrs)</f>
        <v>0</v>
      </c>
      <c r="DT181" s="133" t="s">
        <v>213</v>
      </c>
      <c r="DU181" s="304"/>
      <c r="DV181" s="304"/>
      <c r="DW181" s="304"/>
      <c r="DX181" s="304"/>
      <c r="DY181" s="304"/>
      <c r="DZ181" s="304"/>
      <c r="EA181" s="255">
        <v>8675.3571428571413</v>
      </c>
      <c r="EB181" s="255">
        <v>0</v>
      </c>
      <c r="EC181" s="255">
        <v>0</v>
      </c>
      <c r="ED181" s="255">
        <f t="shared" si="20"/>
        <v>0</v>
      </c>
      <c r="EE181" s="255">
        <f t="shared" si="20"/>
        <v>0</v>
      </c>
      <c r="EF181" s="255">
        <f t="shared" si="17"/>
        <v>8675.3571428571413</v>
      </c>
    </row>
    <row r="182" spans="1:136" x14ac:dyDescent="0.4">
      <c r="A182" s="133" t="str">
        <f>Inputs!A182</f>
        <v>Other support and corporate roles</v>
      </c>
      <c r="B182" s="133" t="str">
        <f>Inputs!B182</f>
        <v>N/A</v>
      </c>
      <c r="C182" s="133" t="str">
        <f>Inputs!C182</f>
        <v>Internal Labour</v>
      </c>
      <c r="D182" s="133" t="str">
        <f>Inputs!D182</f>
        <v>PT003696 AI TL79</v>
      </c>
      <c r="E182" s="133" t="str">
        <f>Inputs!E182</f>
        <v>Resource/Outage Coordinator</v>
      </c>
      <c r="F182" s="290">
        <f>IF(Inputs!DT182=$F$1,Inputs!F182,
IF(Inputs!DT182='Key assumptions'!$E$118,Inputs!F182*'Key assumptions'!$H$118,Inputs!F182*'Key assumptions'!$H$119))</f>
        <v>211.36</v>
      </c>
      <c r="G182" s="290">
        <f>IF(Inputs!DT182=$F$1,Inputs!G182,Inputs!G182*'Key assumptions'!$H$118)</f>
        <v>92.578984837278099</v>
      </c>
      <c r="H182" s="281"/>
      <c r="I182" s="281"/>
      <c r="J182" s="281"/>
      <c r="K182" s="281"/>
      <c r="L182" s="281"/>
      <c r="M182" s="389" t="str">
        <f>Inputs!M182</f>
        <v>[C-i-C]</v>
      </c>
      <c r="N182" s="389" t="str">
        <f>Inputs!N182</f>
        <v>[C-i-C]</v>
      </c>
      <c r="O182" s="389" t="str">
        <f>Inputs!O182</f>
        <v>[C-i-C]</v>
      </c>
      <c r="P182" s="389" t="str">
        <f>Inputs!P182</f>
        <v>[C-i-C]</v>
      </c>
      <c r="Q182" s="389" t="str">
        <f>Inputs!Q182</f>
        <v>[C-i-C]</v>
      </c>
      <c r="R182" s="389" t="str">
        <f>Inputs!R182</f>
        <v>[C-i-C]</v>
      </c>
      <c r="S182" s="389" t="str">
        <f>Inputs!S182</f>
        <v>[C-i-C]</v>
      </c>
      <c r="T182" s="389" t="str">
        <f>Inputs!T182</f>
        <v>[C-i-C]</v>
      </c>
      <c r="U182" s="389" t="str">
        <f>Inputs!U182</f>
        <v>[C-i-C]</v>
      </c>
      <c r="V182" s="389" t="str">
        <f>Inputs!V182</f>
        <v>[C-i-C]</v>
      </c>
      <c r="W182" s="389" t="str">
        <f>Inputs!W182</f>
        <v>[C-i-C]</v>
      </c>
      <c r="X182" s="389" t="str">
        <f>Inputs!X182</f>
        <v>[C-i-C]</v>
      </c>
      <c r="Y182" s="389" t="str">
        <f>Inputs!Y182</f>
        <v>[C-i-C]</v>
      </c>
      <c r="Z182" s="389" t="str">
        <f>Inputs!Z182</f>
        <v>[C-i-C]</v>
      </c>
      <c r="AA182" s="389" t="str">
        <f>Inputs!AA182</f>
        <v>[C-i-C]</v>
      </c>
      <c r="AB182" s="389" t="str">
        <f>Inputs!AB182</f>
        <v>[C-i-C]</v>
      </c>
      <c r="AC182" s="389" t="str">
        <f>Inputs!AC182</f>
        <v>[C-i-C]</v>
      </c>
      <c r="AD182" s="389" t="str">
        <f>Inputs!AD182</f>
        <v>[C-i-C]</v>
      </c>
      <c r="AE182" s="389" t="str">
        <f>Inputs!AE182</f>
        <v>[C-i-C]</v>
      </c>
      <c r="AF182" s="389" t="str">
        <f>Inputs!AF182</f>
        <v>[C-i-C]</v>
      </c>
      <c r="AG182" s="389" t="str">
        <f>Inputs!AG182</f>
        <v>[C-i-C]</v>
      </c>
      <c r="AH182" s="389" t="str">
        <f>Inputs!AH182</f>
        <v>[C-i-C]</v>
      </c>
      <c r="AI182" s="254">
        <f>Inputs!AI182</f>
        <v>0</v>
      </c>
      <c r="AJ182" s="254">
        <f>Inputs!AJ182</f>
        <v>0</v>
      </c>
      <c r="AK182" s="254">
        <f>Inputs!AK182</f>
        <v>0</v>
      </c>
      <c r="AL182" s="254">
        <f>Inputs!AL182</f>
        <v>0</v>
      </c>
      <c r="AM182" s="254">
        <f>Inputs!AM182</f>
        <v>0</v>
      </c>
      <c r="AN182" s="254">
        <f>Inputs!AN182</f>
        <v>0</v>
      </c>
      <c r="AO182" s="254">
        <f>Inputs!AO182</f>
        <v>0</v>
      </c>
      <c r="AP182" s="254">
        <f>Inputs!AP182</f>
        <v>0</v>
      </c>
      <c r="AQ182" s="254">
        <f>Inputs!AQ182</f>
        <v>0</v>
      </c>
      <c r="AR182" s="254">
        <f>Inputs!AR182</f>
        <v>0</v>
      </c>
      <c r="AS182" s="254">
        <f>Inputs!AS182</f>
        <v>0</v>
      </c>
      <c r="AT182" s="254">
        <f>Inputs!AT182</f>
        <v>0</v>
      </c>
      <c r="AU182" s="254">
        <f>Inputs!AU182</f>
        <v>0</v>
      </c>
      <c r="AV182" s="254">
        <f>Inputs!AV182</f>
        <v>0</v>
      </c>
      <c r="AW182" s="254">
        <f>Inputs!AW182</f>
        <v>0</v>
      </c>
      <c r="AX182" s="254">
        <f>Inputs!AX182</f>
        <v>0</v>
      </c>
      <c r="AY182" s="254">
        <f>Inputs!AY182</f>
        <v>0</v>
      </c>
      <c r="AZ182" s="254">
        <f>Inputs!AZ182</f>
        <v>0</v>
      </c>
      <c r="BA182" s="254">
        <f>Inputs!BA182</f>
        <v>0</v>
      </c>
      <c r="BB182" s="254">
        <f>Inputs!BB182</f>
        <v>0</v>
      </c>
      <c r="BC182" s="254">
        <f>Inputs!BC182</f>
        <v>0</v>
      </c>
      <c r="BD182" s="254">
        <f>Inputs!BD182</f>
        <v>0</v>
      </c>
      <c r="BE182" s="254">
        <f>Inputs!BE182</f>
        <v>0</v>
      </c>
      <c r="BF182" s="254">
        <f>Inputs!BF182</f>
        <v>0</v>
      </c>
      <c r="BG182" s="254">
        <f>Inputs!BG182</f>
        <v>0</v>
      </c>
      <c r="BH182" s="254">
        <f>Inputs!BH182</f>
        <v>0</v>
      </c>
      <c r="BI182" s="254">
        <f>Inputs!BI182</f>
        <v>0</v>
      </c>
      <c r="BJ182" s="254">
        <f>Inputs!BJ182</f>
        <v>0</v>
      </c>
      <c r="BK182" s="254">
        <f>Inputs!BK182</f>
        <v>0</v>
      </c>
      <c r="BL182" s="254">
        <f>Inputs!BL182</f>
        <v>0</v>
      </c>
      <c r="BN182" s="255">
        <f>IF(OR($C182="Non-Labour",$C182="Labour-related"),IF(Inputs!$DT182=$F$1,Inputs!BN182,Inputs!BN182*'Key assumptions'!$H$118),$F182*N(H182)*avg_hrs)</f>
        <v>0</v>
      </c>
      <c r="BO182" s="255">
        <f>IF(OR($C182="Non-Labour",$C182="Labour-related"),IF(Inputs!$DT182=$F$1,Inputs!BO182,Inputs!BO182*'Key assumptions'!$H$118),$F182*N(I182)*avg_hrs)</f>
        <v>0</v>
      </c>
      <c r="BP182" s="255">
        <f>IF(OR($C182="Non-Labour",$C182="Labour-related"),IF(Inputs!$DT182=$F$1,Inputs!BP182,Inputs!BP182*'Key assumptions'!$H$118),$F182*N(J182)*avg_hrs)</f>
        <v>0</v>
      </c>
      <c r="BQ182" s="255">
        <f>IF(OR($C182="Non-Labour",$C182="Labour-related"),IF(Inputs!$DT182=$F$1,Inputs!BQ182,Inputs!BQ182*'Key assumptions'!$H$118),$F182*N(K182)*avg_hrs)</f>
        <v>0</v>
      </c>
      <c r="BR182" s="255">
        <f>IF(OR($C182="Non-Labour",$C182="Labour-related"),IF(Inputs!$DT182=$F$1,Inputs!BR182,Inputs!BR182*'Key assumptions'!$H$118),$F182*N(L182)*avg_hrs)</f>
        <v>0</v>
      </c>
      <c r="BS182" s="390" t="s">
        <v>411</v>
      </c>
      <c r="BT182" s="390" t="s">
        <v>411</v>
      </c>
      <c r="BU182" s="390" t="s">
        <v>411</v>
      </c>
      <c r="BV182" s="390" t="s">
        <v>411</v>
      </c>
      <c r="BW182" s="390" t="s">
        <v>411</v>
      </c>
      <c r="BX182" s="390" t="s">
        <v>411</v>
      </c>
      <c r="BY182" s="390" t="s">
        <v>411</v>
      </c>
      <c r="BZ182" s="390" t="s">
        <v>411</v>
      </c>
      <c r="CA182" s="390" t="s">
        <v>411</v>
      </c>
      <c r="CB182" s="390" t="s">
        <v>411</v>
      </c>
      <c r="CC182" s="390" t="s">
        <v>411</v>
      </c>
      <c r="CD182" s="390" t="s">
        <v>411</v>
      </c>
      <c r="CE182" s="390" t="s">
        <v>411</v>
      </c>
      <c r="CF182" s="390" t="s">
        <v>411</v>
      </c>
      <c r="CG182" s="390" t="s">
        <v>411</v>
      </c>
      <c r="CH182" s="390" t="s">
        <v>411</v>
      </c>
      <c r="CI182" s="390" t="s">
        <v>411</v>
      </c>
      <c r="CJ182" s="390" t="s">
        <v>411</v>
      </c>
      <c r="CK182" s="390" t="s">
        <v>411</v>
      </c>
      <c r="CL182" s="390" t="s">
        <v>411</v>
      </c>
      <c r="CM182" s="390" t="s">
        <v>411</v>
      </c>
      <c r="CN182" s="390" t="s">
        <v>411</v>
      </c>
      <c r="CO182" s="255">
        <f>IF(OR($C182="Non-Labour",$C182="Labour-related"),IF(Inputs!$DT182=$F$1,Inputs!CO182,Inputs!CO182*'Key assumptions'!$H$118),$F182*N(AI182)*avg_hrs)</f>
        <v>0</v>
      </c>
      <c r="CP182" s="255">
        <f>IF(OR($C182="Non-Labour",$C182="Labour-related"),IF(Inputs!$DT182=$F$1,Inputs!CP182,Inputs!CP182*'Key assumptions'!$H$118),$F182*N(AJ182)*avg_hrs)</f>
        <v>0</v>
      </c>
      <c r="CQ182" s="255">
        <f>IF(OR($C182="Non-Labour",$C182="Labour-related"),IF(Inputs!$DT182=$F$1,Inputs!CQ182,Inputs!CQ182*'Key assumptions'!$H$118),$F182*N(AK182)*avg_hrs)</f>
        <v>0</v>
      </c>
      <c r="CR182" s="255">
        <f>IF(OR($C182="Non-Labour",$C182="Labour-related"),IF(Inputs!$DT182=$F$1,Inputs!CR182,Inputs!CR182*'Key assumptions'!$H$118),$F182*N(AL182)*avg_hrs)</f>
        <v>0</v>
      </c>
      <c r="CS182" s="255">
        <f>IF(OR($C182="Non-Labour",$C182="Labour-related"),IF(Inputs!$DT182=$F$1,Inputs!CS182,Inputs!CS182*'Key assumptions'!$H$118),$F182*N(AM182)*avg_hrs)</f>
        <v>0</v>
      </c>
      <c r="CT182" s="255">
        <f>IF(OR($C182="Non-Labour",$C182="Labour-related"),IF(Inputs!$DT182=$F$1,Inputs!CT182,Inputs!CT182*'Key assumptions'!$H$118),$F182*N(AN182)*avg_hrs)</f>
        <v>0</v>
      </c>
      <c r="CU182" s="255">
        <f>IF(OR($C182="Non-Labour",$C182="Labour-related"),IF(Inputs!$DT182=$F$1,Inputs!CU182,Inputs!CU182*'Key assumptions'!$H$118),$F182*N(AO182)*avg_hrs)</f>
        <v>0</v>
      </c>
      <c r="CV182" s="255">
        <f>IF(OR($C182="Non-Labour",$C182="Labour-related"),IF(Inputs!$DT182=$F$1,Inputs!CV182,Inputs!CV182*'Key assumptions'!$H$118),$F182*N(AP182)*avg_hrs)</f>
        <v>0</v>
      </c>
      <c r="CW182" s="255">
        <f>IF(OR($C182="Non-Labour",$C182="Labour-related"),IF(Inputs!$DT182=$F$1,Inputs!CW182,Inputs!CW182*'Key assumptions'!$H$118),$F182*N(AQ182)*avg_hrs)</f>
        <v>0</v>
      </c>
      <c r="CX182" s="255">
        <f>IF(OR($C182="Non-Labour",$C182="Labour-related"),IF(Inputs!$DT182=$F$1,Inputs!CX182,Inputs!CX182*'Key assumptions'!$H$118),$F182*N(AR182)*avg_hrs)</f>
        <v>0</v>
      </c>
      <c r="CY182" s="255">
        <f>IF(OR($C182="Non-Labour",$C182="Labour-related"),IF(Inputs!$DT182=$F$1,Inputs!CY182,Inputs!CY182*'Key assumptions'!$H$118),$F182*N(AS182)*avg_hrs)</f>
        <v>0</v>
      </c>
      <c r="CZ182" s="255">
        <f>IF(OR($C182="Non-Labour",$C182="Labour-related"),IF(Inputs!$DT182=$F$1,Inputs!CZ182,Inputs!CZ182*'Key assumptions'!$H$118),$F182*N(AT182)*avg_hrs)</f>
        <v>0</v>
      </c>
      <c r="DA182" s="255">
        <f>IF(OR($C182="Non-Labour",$C182="Labour-related"),IF(Inputs!$DT182=$F$1,Inputs!DA182,Inputs!DA182*'Key assumptions'!$H$118),$F182*N(AU182)*avg_hrs)</f>
        <v>0</v>
      </c>
      <c r="DB182" s="255">
        <f>IF(OR($C182="Non-Labour",$C182="Labour-related"),IF(Inputs!$DT182=$F$1,Inputs!DB182,Inputs!DB182*'Key assumptions'!$H$118),$F182*N(AV182)*avg_hrs)</f>
        <v>0</v>
      </c>
      <c r="DC182" s="255">
        <f>IF(OR($C182="Non-Labour",$C182="Labour-related"),IF(Inputs!$DT182=$F$1,Inputs!DC182,Inputs!DC182*'Key assumptions'!$H$118),$F182*N(AW182)*avg_hrs)</f>
        <v>0</v>
      </c>
      <c r="DD182" s="255">
        <f>IF(OR($C182="Non-Labour",$C182="Labour-related"),IF(Inputs!$DT182=$F$1,Inputs!DD182,Inputs!DD182*'Key assumptions'!$H$118),$F182*N(AX182)*avg_hrs)</f>
        <v>0</v>
      </c>
      <c r="DE182" s="255">
        <f>IF(OR($C182="Non-Labour",$C182="Labour-related"),IF(Inputs!$DT182=$F$1,Inputs!DE182,Inputs!DE182*'Key assumptions'!$H$118),$F182*N(AY182)*avg_hrs)</f>
        <v>0</v>
      </c>
      <c r="DF182" s="255">
        <f>IF(OR($C182="Non-Labour",$C182="Labour-related"),IF(Inputs!$DT182=$F$1,Inputs!DF182,Inputs!DF182*'Key assumptions'!$H$118),$F182*N(AZ182)*avg_hrs)</f>
        <v>0</v>
      </c>
      <c r="DG182" s="255">
        <f>IF(OR($C182="Non-Labour",$C182="Labour-related"),IF(Inputs!$DT182=$F$1,Inputs!DG182,Inputs!DG182*'Key assumptions'!$H$118),$F182*N(BA182)*avg_hrs)</f>
        <v>0</v>
      </c>
      <c r="DH182" s="255">
        <f>IF(OR($C182="Non-Labour",$C182="Labour-related"),IF(Inputs!$DT182=$F$1,Inputs!DH182,Inputs!DH182*'Key assumptions'!$H$118),$F182*N(BB182)*avg_hrs)</f>
        <v>0</v>
      </c>
      <c r="DI182" s="255">
        <f>IF(OR($C182="Non-Labour",$C182="Labour-related"),IF(Inputs!$DT182=$F$1,Inputs!DI182,Inputs!DI182*'Key assumptions'!$H$118),$F182*N(BC182)*avg_hrs)</f>
        <v>0</v>
      </c>
      <c r="DJ182" s="255">
        <f>IF(OR($C182="Non-Labour",$C182="Labour-related"),IF(Inputs!$DT182=$F$1,Inputs!DJ182,Inputs!DJ182*'Key assumptions'!$H$118),$F182*N(BD182)*avg_hrs)</f>
        <v>0</v>
      </c>
      <c r="DK182" s="255">
        <f>IF(OR($C182="Non-Labour",$C182="Labour-related"),IF(Inputs!$DT182=$F$1,Inputs!DK182,Inputs!DK182*'Key assumptions'!$H$118),$F182*N(BE182)*avg_hrs)</f>
        <v>0</v>
      </c>
      <c r="DL182" s="255">
        <f>IF(OR($C182="Non-Labour",$C182="Labour-related"),IF(Inputs!$DT182=$F$1,Inputs!DL182,Inputs!DL182*'Key assumptions'!$H$118),$F182*N(BF182)*avg_hrs)</f>
        <v>0</v>
      </c>
      <c r="DM182" s="255">
        <f>IF(OR($C182="Non-Labour",$C182="Labour-related"),IF(Inputs!$DT182=$F$1,Inputs!DM182,Inputs!DM182*'Key assumptions'!$H$118),$F182*N(BG182)*avg_hrs)</f>
        <v>0</v>
      </c>
      <c r="DN182" s="255">
        <f>IF(OR($C182="Non-Labour",$C182="Labour-related"),IF(Inputs!$DT182=$F$1,Inputs!DN182,Inputs!DN182*'Key assumptions'!$H$118),$F182*N(BH182)*avg_hrs)</f>
        <v>0</v>
      </c>
      <c r="DO182" s="255">
        <f>IF(OR($C182="Non-Labour",$C182="Labour-related"),IF(Inputs!$DT182=$F$1,Inputs!DO182,Inputs!DO182*'Key assumptions'!$H$118),$F182*N(BI182)*avg_hrs)</f>
        <v>0</v>
      </c>
      <c r="DP182" s="255">
        <f>IF(OR($C182="Non-Labour",$C182="Labour-related"),IF(Inputs!$DT182=$F$1,Inputs!DP182,Inputs!DP182*'Key assumptions'!$H$118),$F182*N(BJ182)*avg_hrs)</f>
        <v>0</v>
      </c>
      <c r="DQ182" s="255">
        <f>IF(OR($C182="Non-Labour",$C182="Labour-related"),IF(Inputs!$DT182=$F$1,Inputs!DQ182,Inputs!DQ182*'Key assumptions'!$H$118),$F182*N(BK182)*avg_hrs)</f>
        <v>0</v>
      </c>
      <c r="DR182" s="255">
        <f>IF(OR($C182="Non-Labour",$C182="Labour-related"),IF(Inputs!$DT182=$F$1,Inputs!DR182,Inputs!DR182*'Key assumptions'!$H$118),$F182*N(BL182)*avg_hrs)</f>
        <v>0</v>
      </c>
      <c r="DT182" s="133" t="s">
        <v>213</v>
      </c>
      <c r="DU182" s="304"/>
      <c r="DV182" s="304"/>
      <c r="DW182" s="304"/>
      <c r="DX182" s="304"/>
      <c r="DY182" s="304"/>
      <c r="DZ182" s="304"/>
      <c r="EA182" s="255">
        <v>0</v>
      </c>
      <c r="EB182" s="255">
        <v>4529.1428571428578</v>
      </c>
      <c r="EC182" s="255">
        <v>2264.5714285714289</v>
      </c>
      <c r="ED182" s="255">
        <f t="shared" si="20"/>
        <v>0</v>
      </c>
      <c r="EE182" s="255">
        <f t="shared" si="20"/>
        <v>0</v>
      </c>
      <c r="EF182" s="255">
        <f t="shared" si="17"/>
        <v>6793.7142857142862</v>
      </c>
    </row>
    <row r="183" spans="1:136" x14ac:dyDescent="0.4">
      <c r="A183" s="133" t="str">
        <f>Inputs!A183</f>
        <v>Construction Management</v>
      </c>
      <c r="B183" s="133" t="str">
        <f>Inputs!B183</f>
        <v>N/A</v>
      </c>
      <c r="C183" s="133" t="str">
        <f>Inputs!C183</f>
        <v>Internal Labour</v>
      </c>
      <c r="D183" s="133" t="str">
        <f>Inputs!D183</f>
        <v>PT003696 AI TL79</v>
      </c>
      <c r="E183" s="133" t="str">
        <f>Inputs!E183</f>
        <v>Project Manager (CWO REZ)</v>
      </c>
      <c r="F183" s="290">
        <f>IF(Inputs!DT183=$F$1,Inputs!F183,
IF(Inputs!DT183='Key assumptions'!$E$118,Inputs!F183*'Key assumptions'!$H$118,Inputs!F183*'Key assumptions'!$H$119))</f>
        <v>224.23</v>
      </c>
      <c r="G183" s="290">
        <f>IF(Inputs!DT183=$F$1,Inputs!G183,Inputs!G183*'Key assumptions'!$H$118)</f>
        <v>98.215134985207087</v>
      </c>
      <c r="H183" s="281"/>
      <c r="I183" s="281"/>
      <c r="J183" s="281"/>
      <c r="K183" s="281"/>
      <c r="L183" s="281"/>
      <c r="M183" s="389" t="str">
        <f>Inputs!M183</f>
        <v>[C-i-C]</v>
      </c>
      <c r="N183" s="389" t="str">
        <f>Inputs!N183</f>
        <v>[C-i-C]</v>
      </c>
      <c r="O183" s="389" t="str">
        <f>Inputs!O183</f>
        <v>[C-i-C]</v>
      </c>
      <c r="P183" s="389" t="str">
        <f>Inputs!P183</f>
        <v>[C-i-C]</v>
      </c>
      <c r="Q183" s="389" t="str">
        <f>Inputs!Q183</f>
        <v>[C-i-C]</v>
      </c>
      <c r="R183" s="389" t="str">
        <f>Inputs!R183</f>
        <v>[C-i-C]</v>
      </c>
      <c r="S183" s="389" t="str">
        <f>Inputs!S183</f>
        <v>[C-i-C]</v>
      </c>
      <c r="T183" s="389" t="str">
        <f>Inputs!T183</f>
        <v>[C-i-C]</v>
      </c>
      <c r="U183" s="389" t="str">
        <f>Inputs!U183</f>
        <v>[C-i-C]</v>
      </c>
      <c r="V183" s="389" t="str">
        <f>Inputs!V183</f>
        <v>[C-i-C]</v>
      </c>
      <c r="W183" s="389" t="str">
        <f>Inputs!W183</f>
        <v>[C-i-C]</v>
      </c>
      <c r="X183" s="389" t="str">
        <f>Inputs!X183</f>
        <v>[C-i-C]</v>
      </c>
      <c r="Y183" s="389" t="str">
        <f>Inputs!Y183</f>
        <v>[C-i-C]</v>
      </c>
      <c r="Z183" s="389" t="str">
        <f>Inputs!Z183</f>
        <v>[C-i-C]</v>
      </c>
      <c r="AA183" s="389" t="str">
        <f>Inputs!AA183</f>
        <v>[C-i-C]</v>
      </c>
      <c r="AB183" s="389" t="str">
        <f>Inputs!AB183</f>
        <v>[C-i-C]</v>
      </c>
      <c r="AC183" s="389" t="str">
        <f>Inputs!AC183</f>
        <v>[C-i-C]</v>
      </c>
      <c r="AD183" s="389" t="str">
        <f>Inputs!AD183</f>
        <v>[C-i-C]</v>
      </c>
      <c r="AE183" s="389" t="str">
        <f>Inputs!AE183</f>
        <v>[C-i-C]</v>
      </c>
      <c r="AF183" s="389" t="str">
        <f>Inputs!AF183</f>
        <v>[C-i-C]</v>
      </c>
      <c r="AG183" s="389" t="str">
        <f>Inputs!AG183</f>
        <v>[C-i-C]</v>
      </c>
      <c r="AH183" s="389" t="str">
        <f>Inputs!AH183</f>
        <v>[C-i-C]</v>
      </c>
      <c r="AI183" s="254">
        <f>Inputs!AI183</f>
        <v>0</v>
      </c>
      <c r="AJ183" s="254">
        <f>Inputs!AJ183</f>
        <v>0</v>
      </c>
      <c r="AK183" s="254">
        <f>Inputs!AK183</f>
        <v>0</v>
      </c>
      <c r="AL183" s="254">
        <f>Inputs!AL183</f>
        <v>0</v>
      </c>
      <c r="AM183" s="254">
        <f>Inputs!AM183</f>
        <v>0</v>
      </c>
      <c r="AN183" s="254">
        <f>Inputs!AN183</f>
        <v>0</v>
      </c>
      <c r="AO183" s="254">
        <f>Inputs!AO183</f>
        <v>0</v>
      </c>
      <c r="AP183" s="254">
        <f>Inputs!AP183</f>
        <v>0</v>
      </c>
      <c r="AQ183" s="254">
        <f>Inputs!AQ183</f>
        <v>0</v>
      </c>
      <c r="AR183" s="254">
        <f>Inputs!AR183</f>
        <v>0</v>
      </c>
      <c r="AS183" s="254">
        <f>Inputs!AS183</f>
        <v>0</v>
      </c>
      <c r="AT183" s="254">
        <f>Inputs!AT183</f>
        <v>0</v>
      </c>
      <c r="AU183" s="254">
        <f>Inputs!AU183</f>
        <v>0</v>
      </c>
      <c r="AV183" s="254">
        <f>Inputs!AV183</f>
        <v>0</v>
      </c>
      <c r="AW183" s="254">
        <f>Inputs!AW183</f>
        <v>0</v>
      </c>
      <c r="AX183" s="254">
        <f>Inputs!AX183</f>
        <v>0</v>
      </c>
      <c r="AY183" s="254">
        <f>Inputs!AY183</f>
        <v>0</v>
      </c>
      <c r="AZ183" s="254">
        <f>Inputs!AZ183</f>
        <v>0</v>
      </c>
      <c r="BA183" s="254">
        <f>Inputs!BA183</f>
        <v>0</v>
      </c>
      <c r="BB183" s="254">
        <f>Inputs!BB183</f>
        <v>0</v>
      </c>
      <c r="BC183" s="254">
        <f>Inputs!BC183</f>
        <v>0</v>
      </c>
      <c r="BD183" s="254">
        <f>Inputs!BD183</f>
        <v>0</v>
      </c>
      <c r="BE183" s="254">
        <f>Inputs!BE183</f>
        <v>0</v>
      </c>
      <c r="BF183" s="254">
        <f>Inputs!BF183</f>
        <v>0</v>
      </c>
      <c r="BG183" s="254">
        <f>Inputs!BG183</f>
        <v>0</v>
      </c>
      <c r="BH183" s="254">
        <f>Inputs!BH183</f>
        <v>0</v>
      </c>
      <c r="BI183" s="254">
        <f>Inputs!BI183</f>
        <v>0</v>
      </c>
      <c r="BJ183" s="254">
        <f>Inputs!BJ183</f>
        <v>0</v>
      </c>
      <c r="BK183" s="254">
        <f>Inputs!BK183</f>
        <v>0</v>
      </c>
      <c r="BL183" s="254">
        <f>Inputs!BL183</f>
        <v>0</v>
      </c>
      <c r="BN183" s="255">
        <f>IF(OR($C183="Non-Labour",$C183="Labour-related"),IF(Inputs!$DT183=$F$1,Inputs!BN183,Inputs!BN183*'Key assumptions'!$H$118),$F183*N(H183)*avg_hrs)</f>
        <v>0</v>
      </c>
      <c r="BO183" s="255">
        <f>IF(OR($C183="Non-Labour",$C183="Labour-related"),IF(Inputs!$DT183=$F$1,Inputs!BO183,Inputs!BO183*'Key assumptions'!$H$118),$F183*N(I183)*avg_hrs)</f>
        <v>0</v>
      </c>
      <c r="BP183" s="255">
        <f>IF(OR($C183="Non-Labour",$C183="Labour-related"),IF(Inputs!$DT183=$F$1,Inputs!BP183,Inputs!BP183*'Key assumptions'!$H$118),$F183*N(J183)*avg_hrs)</f>
        <v>0</v>
      </c>
      <c r="BQ183" s="255">
        <f>IF(OR($C183="Non-Labour",$C183="Labour-related"),IF(Inputs!$DT183=$F$1,Inputs!BQ183,Inputs!BQ183*'Key assumptions'!$H$118),$F183*N(K183)*avg_hrs)</f>
        <v>0</v>
      </c>
      <c r="BR183" s="255">
        <f>IF(OR($C183="Non-Labour",$C183="Labour-related"),IF(Inputs!$DT183=$F$1,Inputs!BR183,Inputs!BR183*'Key assumptions'!$H$118),$F183*N(L183)*avg_hrs)</f>
        <v>0</v>
      </c>
      <c r="BS183" s="390" t="s">
        <v>411</v>
      </c>
      <c r="BT183" s="390" t="s">
        <v>411</v>
      </c>
      <c r="BU183" s="390" t="s">
        <v>411</v>
      </c>
      <c r="BV183" s="390" t="s">
        <v>411</v>
      </c>
      <c r="BW183" s="390" t="s">
        <v>411</v>
      </c>
      <c r="BX183" s="390" t="s">
        <v>411</v>
      </c>
      <c r="BY183" s="390" t="s">
        <v>411</v>
      </c>
      <c r="BZ183" s="390" t="s">
        <v>411</v>
      </c>
      <c r="CA183" s="390" t="s">
        <v>411</v>
      </c>
      <c r="CB183" s="390" t="s">
        <v>411</v>
      </c>
      <c r="CC183" s="390" t="s">
        <v>411</v>
      </c>
      <c r="CD183" s="390" t="s">
        <v>411</v>
      </c>
      <c r="CE183" s="390" t="s">
        <v>411</v>
      </c>
      <c r="CF183" s="390" t="s">
        <v>411</v>
      </c>
      <c r="CG183" s="390" t="s">
        <v>411</v>
      </c>
      <c r="CH183" s="390" t="s">
        <v>411</v>
      </c>
      <c r="CI183" s="390" t="s">
        <v>411</v>
      </c>
      <c r="CJ183" s="390" t="s">
        <v>411</v>
      </c>
      <c r="CK183" s="390" t="s">
        <v>411</v>
      </c>
      <c r="CL183" s="390" t="s">
        <v>411</v>
      </c>
      <c r="CM183" s="390" t="s">
        <v>411</v>
      </c>
      <c r="CN183" s="390" t="s">
        <v>411</v>
      </c>
      <c r="CO183" s="255">
        <f>IF(OR($C183="Non-Labour",$C183="Labour-related"),IF(Inputs!$DT183=$F$1,Inputs!CO183,Inputs!CO183*'Key assumptions'!$H$118),$F183*N(AI183)*avg_hrs)</f>
        <v>0</v>
      </c>
      <c r="CP183" s="255">
        <f>IF(OR($C183="Non-Labour",$C183="Labour-related"),IF(Inputs!$DT183=$F$1,Inputs!CP183,Inputs!CP183*'Key assumptions'!$H$118),$F183*N(AJ183)*avg_hrs)</f>
        <v>0</v>
      </c>
      <c r="CQ183" s="255">
        <f>IF(OR($C183="Non-Labour",$C183="Labour-related"),IF(Inputs!$DT183=$F$1,Inputs!CQ183,Inputs!CQ183*'Key assumptions'!$H$118),$F183*N(AK183)*avg_hrs)</f>
        <v>0</v>
      </c>
      <c r="CR183" s="255">
        <f>IF(OR($C183="Non-Labour",$C183="Labour-related"),IF(Inputs!$DT183=$F$1,Inputs!CR183,Inputs!CR183*'Key assumptions'!$H$118),$F183*N(AL183)*avg_hrs)</f>
        <v>0</v>
      </c>
      <c r="CS183" s="255">
        <f>IF(OR($C183="Non-Labour",$C183="Labour-related"),IF(Inputs!$DT183=$F$1,Inputs!CS183,Inputs!CS183*'Key assumptions'!$H$118),$F183*N(AM183)*avg_hrs)</f>
        <v>0</v>
      </c>
      <c r="CT183" s="255">
        <f>IF(OR($C183="Non-Labour",$C183="Labour-related"),IF(Inputs!$DT183=$F$1,Inputs!CT183,Inputs!CT183*'Key assumptions'!$H$118),$F183*N(AN183)*avg_hrs)</f>
        <v>0</v>
      </c>
      <c r="CU183" s="255">
        <f>IF(OR($C183="Non-Labour",$C183="Labour-related"),IF(Inputs!$DT183=$F$1,Inputs!CU183,Inputs!CU183*'Key assumptions'!$H$118),$F183*N(AO183)*avg_hrs)</f>
        <v>0</v>
      </c>
      <c r="CV183" s="255">
        <f>IF(OR($C183="Non-Labour",$C183="Labour-related"),IF(Inputs!$DT183=$F$1,Inputs!CV183,Inputs!CV183*'Key assumptions'!$H$118),$F183*N(AP183)*avg_hrs)</f>
        <v>0</v>
      </c>
      <c r="CW183" s="255">
        <f>IF(OR($C183="Non-Labour",$C183="Labour-related"),IF(Inputs!$DT183=$F$1,Inputs!CW183,Inputs!CW183*'Key assumptions'!$H$118),$F183*N(AQ183)*avg_hrs)</f>
        <v>0</v>
      </c>
      <c r="CX183" s="255">
        <f>IF(OR($C183="Non-Labour",$C183="Labour-related"),IF(Inputs!$DT183=$F$1,Inputs!CX183,Inputs!CX183*'Key assumptions'!$H$118),$F183*N(AR183)*avg_hrs)</f>
        <v>0</v>
      </c>
      <c r="CY183" s="255">
        <f>IF(OR($C183="Non-Labour",$C183="Labour-related"),IF(Inputs!$DT183=$F$1,Inputs!CY183,Inputs!CY183*'Key assumptions'!$H$118),$F183*N(AS183)*avg_hrs)</f>
        <v>0</v>
      </c>
      <c r="CZ183" s="255">
        <f>IF(OR($C183="Non-Labour",$C183="Labour-related"),IF(Inputs!$DT183=$F$1,Inputs!CZ183,Inputs!CZ183*'Key assumptions'!$H$118),$F183*N(AT183)*avg_hrs)</f>
        <v>0</v>
      </c>
      <c r="DA183" s="255">
        <f>IF(OR($C183="Non-Labour",$C183="Labour-related"),IF(Inputs!$DT183=$F$1,Inputs!DA183,Inputs!DA183*'Key assumptions'!$H$118),$F183*N(AU183)*avg_hrs)</f>
        <v>0</v>
      </c>
      <c r="DB183" s="255">
        <f>IF(OR($C183="Non-Labour",$C183="Labour-related"),IF(Inputs!$DT183=$F$1,Inputs!DB183,Inputs!DB183*'Key assumptions'!$H$118),$F183*N(AV183)*avg_hrs)</f>
        <v>0</v>
      </c>
      <c r="DC183" s="255">
        <f>IF(OR($C183="Non-Labour",$C183="Labour-related"),IF(Inputs!$DT183=$F$1,Inputs!DC183,Inputs!DC183*'Key assumptions'!$H$118),$F183*N(AW183)*avg_hrs)</f>
        <v>0</v>
      </c>
      <c r="DD183" s="255">
        <f>IF(OR($C183="Non-Labour",$C183="Labour-related"),IF(Inputs!$DT183=$F$1,Inputs!DD183,Inputs!DD183*'Key assumptions'!$H$118),$F183*N(AX183)*avg_hrs)</f>
        <v>0</v>
      </c>
      <c r="DE183" s="255">
        <f>IF(OR($C183="Non-Labour",$C183="Labour-related"),IF(Inputs!$DT183=$F$1,Inputs!DE183,Inputs!DE183*'Key assumptions'!$H$118),$F183*N(AY183)*avg_hrs)</f>
        <v>0</v>
      </c>
      <c r="DF183" s="255">
        <f>IF(OR($C183="Non-Labour",$C183="Labour-related"),IF(Inputs!$DT183=$F$1,Inputs!DF183,Inputs!DF183*'Key assumptions'!$H$118),$F183*N(AZ183)*avg_hrs)</f>
        <v>0</v>
      </c>
      <c r="DG183" s="255">
        <f>IF(OR($C183="Non-Labour",$C183="Labour-related"),IF(Inputs!$DT183=$F$1,Inputs!DG183,Inputs!DG183*'Key assumptions'!$H$118),$F183*N(BA183)*avg_hrs)</f>
        <v>0</v>
      </c>
      <c r="DH183" s="255">
        <f>IF(OR($C183="Non-Labour",$C183="Labour-related"),IF(Inputs!$DT183=$F$1,Inputs!DH183,Inputs!DH183*'Key assumptions'!$H$118),$F183*N(BB183)*avg_hrs)</f>
        <v>0</v>
      </c>
      <c r="DI183" s="255">
        <f>IF(OR($C183="Non-Labour",$C183="Labour-related"),IF(Inputs!$DT183=$F$1,Inputs!DI183,Inputs!DI183*'Key assumptions'!$H$118),$F183*N(BC183)*avg_hrs)</f>
        <v>0</v>
      </c>
      <c r="DJ183" s="255">
        <f>IF(OR($C183="Non-Labour",$C183="Labour-related"),IF(Inputs!$DT183=$F$1,Inputs!DJ183,Inputs!DJ183*'Key assumptions'!$H$118),$F183*N(BD183)*avg_hrs)</f>
        <v>0</v>
      </c>
      <c r="DK183" s="255">
        <f>IF(OR($C183="Non-Labour",$C183="Labour-related"),IF(Inputs!$DT183=$F$1,Inputs!DK183,Inputs!DK183*'Key assumptions'!$H$118),$F183*N(BE183)*avg_hrs)</f>
        <v>0</v>
      </c>
      <c r="DL183" s="255">
        <f>IF(OR($C183="Non-Labour",$C183="Labour-related"),IF(Inputs!$DT183=$F$1,Inputs!DL183,Inputs!DL183*'Key assumptions'!$H$118),$F183*N(BF183)*avg_hrs)</f>
        <v>0</v>
      </c>
      <c r="DM183" s="255">
        <f>IF(OR($C183="Non-Labour",$C183="Labour-related"),IF(Inputs!$DT183=$F$1,Inputs!DM183,Inputs!DM183*'Key assumptions'!$H$118),$F183*N(BG183)*avg_hrs)</f>
        <v>0</v>
      </c>
      <c r="DN183" s="255">
        <f>IF(OR($C183="Non-Labour",$C183="Labour-related"),IF(Inputs!$DT183=$F$1,Inputs!DN183,Inputs!DN183*'Key assumptions'!$H$118),$F183*N(BH183)*avg_hrs)</f>
        <v>0</v>
      </c>
      <c r="DO183" s="255">
        <f>IF(OR($C183="Non-Labour",$C183="Labour-related"),IF(Inputs!$DT183=$F$1,Inputs!DO183,Inputs!DO183*'Key assumptions'!$H$118),$F183*N(BI183)*avg_hrs)</f>
        <v>0</v>
      </c>
      <c r="DP183" s="255">
        <f>IF(OR($C183="Non-Labour",$C183="Labour-related"),IF(Inputs!$DT183=$F$1,Inputs!DP183,Inputs!DP183*'Key assumptions'!$H$118),$F183*N(BJ183)*avg_hrs)</f>
        <v>0</v>
      </c>
      <c r="DQ183" s="255">
        <f>IF(OR($C183="Non-Labour",$C183="Labour-related"),IF(Inputs!$DT183=$F$1,Inputs!DQ183,Inputs!DQ183*'Key assumptions'!$H$118),$F183*N(BK183)*avg_hrs)</f>
        <v>0</v>
      </c>
      <c r="DR183" s="255">
        <f>IF(OR($C183="Non-Labour",$C183="Labour-related"),IF(Inputs!$DT183=$F$1,Inputs!DR183,Inputs!DR183*'Key assumptions'!$H$118),$F183*N(BL183)*avg_hrs)</f>
        <v>0</v>
      </c>
      <c r="DT183" s="133" t="s">
        <v>213</v>
      </c>
      <c r="DU183" s="304"/>
      <c r="DV183" s="304"/>
      <c r="DW183" s="304"/>
      <c r="DX183" s="304"/>
      <c r="DY183" s="304"/>
      <c r="DZ183" s="304"/>
      <c r="EA183" s="255">
        <v>6726.9000000000005</v>
      </c>
      <c r="EB183" s="255">
        <v>10090.35</v>
      </c>
      <c r="EC183" s="255">
        <v>0</v>
      </c>
      <c r="ED183" s="255">
        <f t="shared" si="20"/>
        <v>0</v>
      </c>
      <c r="EE183" s="255">
        <f t="shared" si="20"/>
        <v>0</v>
      </c>
      <c r="EF183" s="255">
        <f t="shared" si="17"/>
        <v>16817.25</v>
      </c>
    </row>
    <row r="184" spans="1:136" x14ac:dyDescent="0.4">
      <c r="A184" s="133" t="str">
        <f>Inputs!A184</f>
        <v>Construction Management</v>
      </c>
      <c r="B184" s="133" t="str">
        <f>Inputs!B184</f>
        <v>N/A</v>
      </c>
      <c r="C184" s="133" t="str">
        <f>Inputs!C184</f>
        <v>Internal Labour</v>
      </c>
      <c r="D184" s="133" t="str">
        <f>Inputs!D184</f>
        <v>PT003696 AI TL79</v>
      </c>
      <c r="E184" s="133" t="str">
        <f>Inputs!E184</f>
        <v>Construction Manager</v>
      </c>
      <c r="F184" s="290">
        <f>IF(Inputs!DT184=$F$1,Inputs!F184,
IF(Inputs!DT184='Key assumptions'!$E$118,Inputs!F184*'Key assumptions'!$H$118,Inputs!F184*'Key assumptions'!$H$119))</f>
        <v>249.96</v>
      </c>
      <c r="G184" s="290">
        <f>IF(Inputs!DT184=$F$1,Inputs!G184,Inputs!G184*'Key assumptions'!$H$118)</f>
        <v>109.48743528106507</v>
      </c>
      <c r="H184" s="281"/>
      <c r="I184" s="281"/>
      <c r="J184" s="281"/>
      <c r="K184" s="281"/>
      <c r="L184" s="281"/>
      <c r="M184" s="389" t="str">
        <f>Inputs!M184</f>
        <v>[C-i-C]</v>
      </c>
      <c r="N184" s="389" t="str">
        <f>Inputs!N184</f>
        <v>[C-i-C]</v>
      </c>
      <c r="O184" s="389" t="str">
        <f>Inputs!O184</f>
        <v>[C-i-C]</v>
      </c>
      <c r="P184" s="389" t="str">
        <f>Inputs!P184</f>
        <v>[C-i-C]</v>
      </c>
      <c r="Q184" s="389" t="str">
        <f>Inputs!Q184</f>
        <v>[C-i-C]</v>
      </c>
      <c r="R184" s="389" t="str">
        <f>Inputs!R184</f>
        <v>[C-i-C]</v>
      </c>
      <c r="S184" s="389" t="str">
        <f>Inputs!S184</f>
        <v>[C-i-C]</v>
      </c>
      <c r="T184" s="389" t="str">
        <f>Inputs!T184</f>
        <v>[C-i-C]</v>
      </c>
      <c r="U184" s="389" t="str">
        <f>Inputs!U184</f>
        <v>[C-i-C]</v>
      </c>
      <c r="V184" s="389" t="str">
        <f>Inputs!V184</f>
        <v>[C-i-C]</v>
      </c>
      <c r="W184" s="389" t="str">
        <f>Inputs!W184</f>
        <v>[C-i-C]</v>
      </c>
      <c r="X184" s="389" t="str">
        <f>Inputs!X184</f>
        <v>[C-i-C]</v>
      </c>
      <c r="Y184" s="389" t="str">
        <f>Inputs!Y184</f>
        <v>[C-i-C]</v>
      </c>
      <c r="Z184" s="389" t="str">
        <f>Inputs!Z184</f>
        <v>[C-i-C]</v>
      </c>
      <c r="AA184" s="389" t="str">
        <f>Inputs!AA184</f>
        <v>[C-i-C]</v>
      </c>
      <c r="AB184" s="389" t="str">
        <f>Inputs!AB184</f>
        <v>[C-i-C]</v>
      </c>
      <c r="AC184" s="389" t="str">
        <f>Inputs!AC184</f>
        <v>[C-i-C]</v>
      </c>
      <c r="AD184" s="389" t="str">
        <f>Inputs!AD184</f>
        <v>[C-i-C]</v>
      </c>
      <c r="AE184" s="389" t="str">
        <f>Inputs!AE184</f>
        <v>[C-i-C]</v>
      </c>
      <c r="AF184" s="389" t="str">
        <f>Inputs!AF184</f>
        <v>[C-i-C]</v>
      </c>
      <c r="AG184" s="389" t="str">
        <f>Inputs!AG184</f>
        <v>[C-i-C]</v>
      </c>
      <c r="AH184" s="389" t="str">
        <f>Inputs!AH184</f>
        <v>[C-i-C]</v>
      </c>
      <c r="AI184" s="254">
        <f>Inputs!AI184</f>
        <v>0</v>
      </c>
      <c r="AJ184" s="254">
        <f>Inputs!AJ184</f>
        <v>0</v>
      </c>
      <c r="AK184" s="254">
        <f>Inputs!AK184</f>
        <v>0.17142857142857143</v>
      </c>
      <c r="AL184" s="254">
        <f>Inputs!AL184</f>
        <v>0</v>
      </c>
      <c r="AM184" s="254">
        <f>Inputs!AM184</f>
        <v>0</v>
      </c>
      <c r="AN184" s="254">
        <f>Inputs!AN184</f>
        <v>0</v>
      </c>
      <c r="AO184" s="254">
        <f>Inputs!AO184</f>
        <v>0</v>
      </c>
      <c r="AP184" s="254">
        <f>Inputs!AP184</f>
        <v>0</v>
      </c>
      <c r="AQ184" s="254">
        <f>Inputs!AQ184</f>
        <v>0</v>
      </c>
      <c r="AR184" s="254">
        <f>Inputs!AR184</f>
        <v>0</v>
      </c>
      <c r="AS184" s="254">
        <f>Inputs!AS184</f>
        <v>0</v>
      </c>
      <c r="AT184" s="254">
        <f>Inputs!AT184</f>
        <v>0</v>
      </c>
      <c r="AU184" s="254">
        <f>Inputs!AU184</f>
        <v>0</v>
      </c>
      <c r="AV184" s="254">
        <f>Inputs!AV184</f>
        <v>0</v>
      </c>
      <c r="AW184" s="254">
        <f>Inputs!AW184</f>
        <v>0</v>
      </c>
      <c r="AX184" s="254">
        <f>Inputs!AX184</f>
        <v>0</v>
      </c>
      <c r="AY184" s="254">
        <f>Inputs!AY184</f>
        <v>0</v>
      </c>
      <c r="AZ184" s="254">
        <f>Inputs!AZ184</f>
        <v>0</v>
      </c>
      <c r="BA184" s="254">
        <f>Inputs!BA184</f>
        <v>0</v>
      </c>
      <c r="BB184" s="254">
        <f>Inputs!BB184</f>
        <v>0</v>
      </c>
      <c r="BC184" s="254">
        <f>Inputs!BC184</f>
        <v>0</v>
      </c>
      <c r="BD184" s="254">
        <f>Inputs!BD184</f>
        <v>0</v>
      </c>
      <c r="BE184" s="254">
        <f>Inputs!BE184</f>
        <v>0</v>
      </c>
      <c r="BF184" s="254">
        <f>Inputs!BF184</f>
        <v>0</v>
      </c>
      <c r="BG184" s="254">
        <f>Inputs!BG184</f>
        <v>0</v>
      </c>
      <c r="BH184" s="254">
        <f>Inputs!BH184</f>
        <v>0</v>
      </c>
      <c r="BI184" s="254">
        <f>Inputs!BI184</f>
        <v>0</v>
      </c>
      <c r="BJ184" s="254">
        <f>Inputs!BJ184</f>
        <v>0</v>
      </c>
      <c r="BK184" s="254">
        <f>Inputs!BK184</f>
        <v>0</v>
      </c>
      <c r="BL184" s="254">
        <f>Inputs!BL184</f>
        <v>0</v>
      </c>
      <c r="BN184" s="255">
        <f>IF(OR($C184="Non-Labour",$C184="Labour-related"),IF(Inputs!$DT184=$F$1,Inputs!BN184,Inputs!BN184*'Key assumptions'!$H$118),$F184*N(H184)*avg_hrs)</f>
        <v>0</v>
      </c>
      <c r="BO184" s="255">
        <f>IF(OR($C184="Non-Labour",$C184="Labour-related"),IF(Inputs!$DT184=$F$1,Inputs!BO184,Inputs!BO184*'Key assumptions'!$H$118),$F184*N(I184)*avg_hrs)</f>
        <v>0</v>
      </c>
      <c r="BP184" s="255">
        <f>IF(OR($C184="Non-Labour",$C184="Labour-related"),IF(Inputs!$DT184=$F$1,Inputs!BP184,Inputs!BP184*'Key assumptions'!$H$118),$F184*N(J184)*avg_hrs)</f>
        <v>0</v>
      </c>
      <c r="BQ184" s="255">
        <f>IF(OR($C184="Non-Labour",$C184="Labour-related"),IF(Inputs!$DT184=$F$1,Inputs!BQ184,Inputs!BQ184*'Key assumptions'!$H$118),$F184*N(K184)*avg_hrs)</f>
        <v>0</v>
      </c>
      <c r="BR184" s="255">
        <f>IF(OR($C184="Non-Labour",$C184="Labour-related"),IF(Inputs!$DT184=$F$1,Inputs!BR184,Inputs!BR184*'Key assumptions'!$H$118),$F184*N(L184)*avg_hrs)</f>
        <v>0</v>
      </c>
      <c r="BS184" s="390" t="s">
        <v>411</v>
      </c>
      <c r="BT184" s="390" t="s">
        <v>411</v>
      </c>
      <c r="BU184" s="390" t="s">
        <v>411</v>
      </c>
      <c r="BV184" s="390" t="s">
        <v>411</v>
      </c>
      <c r="BW184" s="390" t="s">
        <v>411</v>
      </c>
      <c r="BX184" s="390" t="s">
        <v>411</v>
      </c>
      <c r="BY184" s="390" t="s">
        <v>411</v>
      </c>
      <c r="BZ184" s="390" t="s">
        <v>411</v>
      </c>
      <c r="CA184" s="390" t="s">
        <v>411</v>
      </c>
      <c r="CB184" s="390" t="s">
        <v>411</v>
      </c>
      <c r="CC184" s="390" t="s">
        <v>411</v>
      </c>
      <c r="CD184" s="390" t="s">
        <v>411</v>
      </c>
      <c r="CE184" s="390" t="s">
        <v>411</v>
      </c>
      <c r="CF184" s="390" t="s">
        <v>411</v>
      </c>
      <c r="CG184" s="390" t="s">
        <v>411</v>
      </c>
      <c r="CH184" s="390" t="s">
        <v>411</v>
      </c>
      <c r="CI184" s="390" t="s">
        <v>411</v>
      </c>
      <c r="CJ184" s="390" t="s">
        <v>411</v>
      </c>
      <c r="CK184" s="390" t="s">
        <v>411</v>
      </c>
      <c r="CL184" s="390" t="s">
        <v>411</v>
      </c>
      <c r="CM184" s="390" t="s">
        <v>411</v>
      </c>
      <c r="CN184" s="390" t="s">
        <v>411</v>
      </c>
      <c r="CO184" s="255">
        <f>IF(OR($C184="Non-Labour",$C184="Labour-related"),IF(Inputs!$DT184=$F$1,Inputs!CO184,Inputs!CO184*'Key assumptions'!$H$118),$F184*N(AI184)*avg_hrs)</f>
        <v>0</v>
      </c>
      <c r="CP184" s="255">
        <f>IF(OR($C184="Non-Labour",$C184="Labour-related"),IF(Inputs!$DT184=$F$1,Inputs!CP184,Inputs!CP184*'Key assumptions'!$H$118),$F184*N(AJ184)*avg_hrs)</f>
        <v>0</v>
      </c>
      <c r="CQ184" s="255">
        <f>IF(OR($C184="Non-Labour",$C184="Labour-related"),IF(Inputs!$DT184=$F$1,Inputs!CQ184,Inputs!CQ184*'Key assumptions'!$H$118),$F184*N(AK184)*avg_hrs)</f>
        <v>6427.5428571428574</v>
      </c>
      <c r="CR184" s="255">
        <f>IF(OR($C184="Non-Labour",$C184="Labour-related"),IF(Inputs!$DT184=$F$1,Inputs!CR184,Inputs!CR184*'Key assumptions'!$H$118),$F184*N(AL184)*avg_hrs)</f>
        <v>0</v>
      </c>
      <c r="CS184" s="255">
        <f>IF(OR($C184="Non-Labour",$C184="Labour-related"),IF(Inputs!$DT184=$F$1,Inputs!CS184,Inputs!CS184*'Key assumptions'!$H$118),$F184*N(AM184)*avg_hrs)</f>
        <v>0</v>
      </c>
      <c r="CT184" s="255">
        <f>IF(OR($C184="Non-Labour",$C184="Labour-related"),IF(Inputs!$DT184=$F$1,Inputs!CT184,Inputs!CT184*'Key assumptions'!$H$118),$F184*N(AN184)*avg_hrs)</f>
        <v>0</v>
      </c>
      <c r="CU184" s="255">
        <f>IF(OR($C184="Non-Labour",$C184="Labour-related"),IF(Inputs!$DT184=$F$1,Inputs!CU184,Inputs!CU184*'Key assumptions'!$H$118),$F184*N(AO184)*avg_hrs)</f>
        <v>0</v>
      </c>
      <c r="CV184" s="255">
        <f>IF(OR($C184="Non-Labour",$C184="Labour-related"),IF(Inputs!$DT184=$F$1,Inputs!CV184,Inputs!CV184*'Key assumptions'!$H$118),$F184*N(AP184)*avg_hrs)</f>
        <v>0</v>
      </c>
      <c r="CW184" s="255">
        <f>IF(OR($C184="Non-Labour",$C184="Labour-related"),IF(Inputs!$DT184=$F$1,Inputs!CW184,Inputs!CW184*'Key assumptions'!$H$118),$F184*N(AQ184)*avg_hrs)</f>
        <v>0</v>
      </c>
      <c r="CX184" s="255">
        <f>IF(OR($C184="Non-Labour",$C184="Labour-related"),IF(Inputs!$DT184=$F$1,Inputs!CX184,Inputs!CX184*'Key assumptions'!$H$118),$F184*N(AR184)*avg_hrs)</f>
        <v>0</v>
      </c>
      <c r="CY184" s="255">
        <f>IF(OR($C184="Non-Labour",$C184="Labour-related"),IF(Inputs!$DT184=$F$1,Inputs!CY184,Inputs!CY184*'Key assumptions'!$H$118),$F184*N(AS184)*avg_hrs)</f>
        <v>0</v>
      </c>
      <c r="CZ184" s="255">
        <f>IF(OR($C184="Non-Labour",$C184="Labour-related"),IF(Inputs!$DT184=$F$1,Inputs!CZ184,Inputs!CZ184*'Key assumptions'!$H$118),$F184*N(AT184)*avg_hrs)</f>
        <v>0</v>
      </c>
      <c r="DA184" s="255">
        <f>IF(OR($C184="Non-Labour",$C184="Labour-related"),IF(Inputs!$DT184=$F$1,Inputs!DA184,Inputs!DA184*'Key assumptions'!$H$118),$F184*N(AU184)*avg_hrs)</f>
        <v>0</v>
      </c>
      <c r="DB184" s="255">
        <f>IF(OR($C184="Non-Labour",$C184="Labour-related"),IF(Inputs!$DT184=$F$1,Inputs!DB184,Inputs!DB184*'Key assumptions'!$H$118),$F184*N(AV184)*avg_hrs)</f>
        <v>0</v>
      </c>
      <c r="DC184" s="255">
        <f>IF(OR($C184="Non-Labour",$C184="Labour-related"),IF(Inputs!$DT184=$F$1,Inputs!DC184,Inputs!DC184*'Key assumptions'!$H$118),$F184*N(AW184)*avg_hrs)</f>
        <v>0</v>
      </c>
      <c r="DD184" s="255">
        <f>IF(OR($C184="Non-Labour",$C184="Labour-related"),IF(Inputs!$DT184=$F$1,Inputs!DD184,Inputs!DD184*'Key assumptions'!$H$118),$F184*N(AX184)*avg_hrs)</f>
        <v>0</v>
      </c>
      <c r="DE184" s="255">
        <f>IF(OR($C184="Non-Labour",$C184="Labour-related"),IF(Inputs!$DT184=$F$1,Inputs!DE184,Inputs!DE184*'Key assumptions'!$H$118),$F184*N(AY184)*avg_hrs)</f>
        <v>0</v>
      </c>
      <c r="DF184" s="255">
        <f>IF(OR($C184="Non-Labour",$C184="Labour-related"),IF(Inputs!$DT184=$F$1,Inputs!DF184,Inputs!DF184*'Key assumptions'!$H$118),$F184*N(AZ184)*avg_hrs)</f>
        <v>0</v>
      </c>
      <c r="DG184" s="255">
        <f>IF(OR($C184="Non-Labour",$C184="Labour-related"),IF(Inputs!$DT184=$F$1,Inputs!DG184,Inputs!DG184*'Key assumptions'!$H$118),$F184*N(BA184)*avg_hrs)</f>
        <v>0</v>
      </c>
      <c r="DH184" s="255">
        <f>IF(OR($C184="Non-Labour",$C184="Labour-related"),IF(Inputs!$DT184=$F$1,Inputs!DH184,Inputs!DH184*'Key assumptions'!$H$118),$F184*N(BB184)*avg_hrs)</f>
        <v>0</v>
      </c>
      <c r="DI184" s="255">
        <f>IF(OR($C184="Non-Labour",$C184="Labour-related"),IF(Inputs!$DT184=$F$1,Inputs!DI184,Inputs!DI184*'Key assumptions'!$H$118),$F184*N(BC184)*avg_hrs)</f>
        <v>0</v>
      </c>
      <c r="DJ184" s="255">
        <f>IF(OR($C184="Non-Labour",$C184="Labour-related"),IF(Inputs!$DT184=$F$1,Inputs!DJ184,Inputs!DJ184*'Key assumptions'!$H$118),$F184*N(BD184)*avg_hrs)</f>
        <v>0</v>
      </c>
      <c r="DK184" s="255">
        <f>IF(OR($C184="Non-Labour",$C184="Labour-related"),IF(Inputs!$DT184=$F$1,Inputs!DK184,Inputs!DK184*'Key assumptions'!$H$118),$F184*N(BE184)*avg_hrs)</f>
        <v>0</v>
      </c>
      <c r="DL184" s="255">
        <f>IF(OR($C184="Non-Labour",$C184="Labour-related"),IF(Inputs!$DT184=$F$1,Inputs!DL184,Inputs!DL184*'Key assumptions'!$H$118),$F184*N(BF184)*avg_hrs)</f>
        <v>0</v>
      </c>
      <c r="DM184" s="255">
        <f>IF(OR($C184="Non-Labour",$C184="Labour-related"),IF(Inputs!$DT184=$F$1,Inputs!DM184,Inputs!DM184*'Key assumptions'!$H$118),$F184*N(BG184)*avg_hrs)</f>
        <v>0</v>
      </c>
      <c r="DN184" s="255">
        <f>IF(OR($C184="Non-Labour",$C184="Labour-related"),IF(Inputs!$DT184=$F$1,Inputs!DN184,Inputs!DN184*'Key assumptions'!$H$118),$F184*N(BH184)*avg_hrs)</f>
        <v>0</v>
      </c>
      <c r="DO184" s="255">
        <f>IF(OR($C184="Non-Labour",$C184="Labour-related"),IF(Inputs!$DT184=$F$1,Inputs!DO184,Inputs!DO184*'Key assumptions'!$H$118),$F184*N(BI184)*avg_hrs)</f>
        <v>0</v>
      </c>
      <c r="DP184" s="255">
        <f>IF(OR($C184="Non-Labour",$C184="Labour-related"),IF(Inputs!$DT184=$F$1,Inputs!DP184,Inputs!DP184*'Key assumptions'!$H$118),$F184*N(BJ184)*avg_hrs)</f>
        <v>0</v>
      </c>
      <c r="DQ184" s="255">
        <f>IF(OR($C184="Non-Labour",$C184="Labour-related"),IF(Inputs!$DT184=$F$1,Inputs!DQ184,Inputs!DQ184*'Key assumptions'!$H$118),$F184*N(BK184)*avg_hrs)</f>
        <v>0</v>
      </c>
      <c r="DR184" s="255">
        <f>IF(OR($C184="Non-Labour",$C184="Labour-related"),IF(Inputs!$DT184=$F$1,Inputs!DR184,Inputs!DR184*'Key assumptions'!$H$118),$F184*N(BL184)*avg_hrs)</f>
        <v>0</v>
      </c>
      <c r="DT184" s="133" t="s">
        <v>213</v>
      </c>
      <c r="DU184" s="304"/>
      <c r="DV184" s="304"/>
      <c r="DW184" s="304"/>
      <c r="DX184" s="304"/>
      <c r="DY184" s="304"/>
      <c r="DZ184" s="304"/>
      <c r="EA184" s="255">
        <v>0</v>
      </c>
      <c r="EB184" s="255">
        <v>27852.685714285712</v>
      </c>
      <c r="EC184" s="255">
        <v>15533.228571428572</v>
      </c>
      <c r="ED184" s="255">
        <f t="shared" si="20"/>
        <v>0</v>
      </c>
      <c r="EE184" s="255">
        <f t="shared" si="20"/>
        <v>0</v>
      </c>
      <c r="EF184" s="255">
        <f t="shared" si="17"/>
        <v>43385.914285714287</v>
      </c>
    </row>
    <row r="185" spans="1:136" x14ac:dyDescent="0.4">
      <c r="A185" s="133" t="str">
        <f>Inputs!A185</f>
        <v>Construction Management</v>
      </c>
      <c r="B185" s="133" t="str">
        <f>Inputs!B185</f>
        <v>N/A</v>
      </c>
      <c r="C185" s="133" t="str">
        <f>Inputs!C185</f>
        <v>Internal Labour</v>
      </c>
      <c r="D185" s="133" t="str">
        <f>Inputs!D185</f>
        <v>PT003696 AI TL79</v>
      </c>
      <c r="E185" s="133" t="str">
        <f>Inputs!E185</f>
        <v>Linesperson</v>
      </c>
      <c r="F185" s="290">
        <f>IF(Inputs!DT185=$F$1,Inputs!F185,
IF(Inputs!DT185='Key assumptions'!$E$118,Inputs!F185*'Key assumptions'!$H$118,Inputs!F185*'Key assumptions'!$H$119))</f>
        <v>167.5</v>
      </c>
      <c r="G185" s="290">
        <f>IF(Inputs!DT185=$F$1,Inputs!G185,Inputs!G185*'Key assumptions'!$H$118)</f>
        <v>73.374325073964485</v>
      </c>
      <c r="H185" s="281"/>
      <c r="I185" s="281"/>
      <c r="J185" s="281"/>
      <c r="K185" s="281"/>
      <c r="L185" s="281"/>
      <c r="M185" s="389" t="str">
        <f>Inputs!M185</f>
        <v>[C-i-C]</v>
      </c>
      <c r="N185" s="389" t="str">
        <f>Inputs!N185</f>
        <v>[C-i-C]</v>
      </c>
      <c r="O185" s="389" t="str">
        <f>Inputs!O185</f>
        <v>[C-i-C]</v>
      </c>
      <c r="P185" s="389" t="str">
        <f>Inputs!P185</f>
        <v>[C-i-C]</v>
      </c>
      <c r="Q185" s="389" t="str">
        <f>Inputs!Q185</f>
        <v>[C-i-C]</v>
      </c>
      <c r="R185" s="389" t="str">
        <f>Inputs!R185</f>
        <v>[C-i-C]</v>
      </c>
      <c r="S185" s="389" t="str">
        <f>Inputs!S185</f>
        <v>[C-i-C]</v>
      </c>
      <c r="T185" s="389" t="str">
        <f>Inputs!T185</f>
        <v>[C-i-C]</v>
      </c>
      <c r="U185" s="389" t="str">
        <f>Inputs!U185</f>
        <v>[C-i-C]</v>
      </c>
      <c r="V185" s="389" t="str">
        <f>Inputs!V185</f>
        <v>[C-i-C]</v>
      </c>
      <c r="W185" s="389" t="str">
        <f>Inputs!W185</f>
        <v>[C-i-C]</v>
      </c>
      <c r="X185" s="389" t="str">
        <f>Inputs!X185</f>
        <v>[C-i-C]</v>
      </c>
      <c r="Y185" s="389" t="str">
        <f>Inputs!Y185</f>
        <v>[C-i-C]</v>
      </c>
      <c r="Z185" s="389" t="str">
        <f>Inputs!Z185</f>
        <v>[C-i-C]</v>
      </c>
      <c r="AA185" s="389" t="str">
        <f>Inputs!AA185</f>
        <v>[C-i-C]</v>
      </c>
      <c r="AB185" s="389" t="str">
        <f>Inputs!AB185</f>
        <v>[C-i-C]</v>
      </c>
      <c r="AC185" s="389" t="str">
        <f>Inputs!AC185</f>
        <v>[C-i-C]</v>
      </c>
      <c r="AD185" s="389" t="str">
        <f>Inputs!AD185</f>
        <v>[C-i-C]</v>
      </c>
      <c r="AE185" s="389" t="str">
        <f>Inputs!AE185</f>
        <v>[C-i-C]</v>
      </c>
      <c r="AF185" s="389" t="str">
        <f>Inputs!AF185</f>
        <v>[C-i-C]</v>
      </c>
      <c r="AG185" s="389" t="str">
        <f>Inputs!AG185</f>
        <v>[C-i-C]</v>
      </c>
      <c r="AH185" s="389" t="str">
        <f>Inputs!AH185</f>
        <v>[C-i-C]</v>
      </c>
      <c r="AI185" s="254">
        <f>Inputs!AI185</f>
        <v>0</v>
      </c>
      <c r="AJ185" s="254">
        <f>Inputs!AJ185</f>
        <v>0</v>
      </c>
      <c r="AK185" s="254">
        <f>Inputs!AK185</f>
        <v>1.8</v>
      </c>
      <c r="AL185" s="254">
        <f>Inputs!AL185</f>
        <v>0</v>
      </c>
      <c r="AM185" s="254">
        <f>Inputs!AM185</f>
        <v>0</v>
      </c>
      <c r="AN185" s="254">
        <f>Inputs!AN185</f>
        <v>0</v>
      </c>
      <c r="AO185" s="254">
        <f>Inputs!AO185</f>
        <v>0</v>
      </c>
      <c r="AP185" s="254">
        <f>Inputs!AP185</f>
        <v>0</v>
      </c>
      <c r="AQ185" s="254">
        <f>Inputs!AQ185</f>
        <v>0</v>
      </c>
      <c r="AR185" s="254">
        <f>Inputs!AR185</f>
        <v>0</v>
      </c>
      <c r="AS185" s="254">
        <f>Inputs!AS185</f>
        <v>0.2</v>
      </c>
      <c r="AT185" s="254">
        <f>Inputs!AT185</f>
        <v>2.25</v>
      </c>
      <c r="AU185" s="254">
        <f>Inputs!AU185</f>
        <v>1.75</v>
      </c>
      <c r="AV185" s="254">
        <f>Inputs!AV185</f>
        <v>0</v>
      </c>
      <c r="AW185" s="254">
        <f>Inputs!AW185</f>
        <v>0.2</v>
      </c>
      <c r="AX185" s="254">
        <f>Inputs!AX185</f>
        <v>0</v>
      </c>
      <c r="AY185" s="254">
        <f>Inputs!AY185</f>
        <v>0</v>
      </c>
      <c r="AZ185" s="254">
        <f>Inputs!AZ185</f>
        <v>0</v>
      </c>
      <c r="BA185" s="254">
        <f>Inputs!BA185</f>
        <v>0</v>
      </c>
      <c r="BB185" s="254">
        <f>Inputs!BB185</f>
        <v>0</v>
      </c>
      <c r="BC185" s="254">
        <f>Inputs!BC185</f>
        <v>0</v>
      </c>
      <c r="BD185" s="254">
        <f>Inputs!BD185</f>
        <v>0</v>
      </c>
      <c r="BE185" s="254">
        <f>Inputs!BE185</f>
        <v>0</v>
      </c>
      <c r="BF185" s="254">
        <f>Inputs!BF185</f>
        <v>0</v>
      </c>
      <c r="BG185" s="254">
        <f>Inputs!BG185</f>
        <v>0</v>
      </c>
      <c r="BH185" s="254">
        <f>Inputs!BH185</f>
        <v>0</v>
      </c>
      <c r="BI185" s="254">
        <f>Inputs!BI185</f>
        <v>0</v>
      </c>
      <c r="BJ185" s="254">
        <f>Inputs!BJ185</f>
        <v>0</v>
      </c>
      <c r="BK185" s="254">
        <f>Inputs!BK185</f>
        <v>0</v>
      </c>
      <c r="BL185" s="254">
        <f>Inputs!BL185</f>
        <v>0</v>
      </c>
      <c r="BN185" s="255">
        <f>IF(OR($C185="Non-Labour",$C185="Labour-related"),IF(Inputs!$DT185=$F$1,Inputs!BN185,Inputs!BN185*'Key assumptions'!$H$118),$F185*N(H185)*avg_hrs)</f>
        <v>0</v>
      </c>
      <c r="BO185" s="255">
        <f>IF(OR($C185="Non-Labour",$C185="Labour-related"),IF(Inputs!$DT185=$F$1,Inputs!BO185,Inputs!BO185*'Key assumptions'!$H$118),$F185*N(I185)*avg_hrs)</f>
        <v>0</v>
      </c>
      <c r="BP185" s="255">
        <f>IF(OR($C185="Non-Labour",$C185="Labour-related"),IF(Inputs!$DT185=$F$1,Inputs!BP185,Inputs!BP185*'Key assumptions'!$H$118),$F185*N(J185)*avg_hrs)</f>
        <v>0</v>
      </c>
      <c r="BQ185" s="255">
        <f>IF(OR($C185="Non-Labour",$C185="Labour-related"),IF(Inputs!$DT185=$F$1,Inputs!BQ185,Inputs!BQ185*'Key assumptions'!$H$118),$F185*N(K185)*avg_hrs)</f>
        <v>0</v>
      </c>
      <c r="BR185" s="255">
        <f>IF(OR($C185="Non-Labour",$C185="Labour-related"),IF(Inputs!$DT185=$F$1,Inputs!BR185,Inputs!BR185*'Key assumptions'!$H$118),$F185*N(L185)*avg_hrs)</f>
        <v>0</v>
      </c>
      <c r="BS185" s="390" t="s">
        <v>411</v>
      </c>
      <c r="BT185" s="390" t="s">
        <v>411</v>
      </c>
      <c r="BU185" s="390" t="s">
        <v>411</v>
      </c>
      <c r="BV185" s="390" t="s">
        <v>411</v>
      </c>
      <c r="BW185" s="390" t="s">
        <v>411</v>
      </c>
      <c r="BX185" s="390" t="s">
        <v>411</v>
      </c>
      <c r="BY185" s="390" t="s">
        <v>411</v>
      </c>
      <c r="BZ185" s="390" t="s">
        <v>411</v>
      </c>
      <c r="CA185" s="390" t="s">
        <v>411</v>
      </c>
      <c r="CB185" s="390" t="s">
        <v>411</v>
      </c>
      <c r="CC185" s="390" t="s">
        <v>411</v>
      </c>
      <c r="CD185" s="390" t="s">
        <v>411</v>
      </c>
      <c r="CE185" s="390" t="s">
        <v>411</v>
      </c>
      <c r="CF185" s="390" t="s">
        <v>411</v>
      </c>
      <c r="CG185" s="390" t="s">
        <v>411</v>
      </c>
      <c r="CH185" s="390" t="s">
        <v>411</v>
      </c>
      <c r="CI185" s="390" t="s">
        <v>411</v>
      </c>
      <c r="CJ185" s="390" t="s">
        <v>411</v>
      </c>
      <c r="CK185" s="390" t="s">
        <v>411</v>
      </c>
      <c r="CL185" s="390" t="s">
        <v>411</v>
      </c>
      <c r="CM185" s="390" t="s">
        <v>411</v>
      </c>
      <c r="CN185" s="390" t="s">
        <v>411</v>
      </c>
      <c r="CO185" s="255">
        <f>IF(OR($C185="Non-Labour",$C185="Labour-related"),IF(Inputs!$DT185=$F$1,Inputs!CO185,Inputs!CO185*'Key assumptions'!$H$118),$F185*N(AI185)*avg_hrs)</f>
        <v>0</v>
      </c>
      <c r="CP185" s="255">
        <f>IF(OR($C185="Non-Labour",$C185="Labour-related"),IF(Inputs!$DT185=$F$1,Inputs!CP185,Inputs!CP185*'Key assumptions'!$H$118),$F185*N(AJ185)*avg_hrs)</f>
        <v>0</v>
      </c>
      <c r="CQ185" s="255">
        <f>IF(OR($C185="Non-Labour",$C185="Labour-related"),IF(Inputs!$DT185=$F$1,Inputs!CQ185,Inputs!CQ185*'Key assumptions'!$H$118),$F185*N(AK185)*avg_hrs)</f>
        <v>45225</v>
      </c>
      <c r="CR185" s="255">
        <f>IF(OR($C185="Non-Labour",$C185="Labour-related"),IF(Inputs!$DT185=$F$1,Inputs!CR185,Inputs!CR185*'Key assumptions'!$H$118),$F185*N(AL185)*avg_hrs)</f>
        <v>0</v>
      </c>
      <c r="CS185" s="255">
        <f>IF(OR($C185="Non-Labour",$C185="Labour-related"),IF(Inputs!$DT185=$F$1,Inputs!CS185,Inputs!CS185*'Key assumptions'!$H$118),$F185*N(AM185)*avg_hrs)</f>
        <v>0</v>
      </c>
      <c r="CT185" s="255">
        <f>IF(OR($C185="Non-Labour",$C185="Labour-related"),IF(Inputs!$DT185=$F$1,Inputs!CT185,Inputs!CT185*'Key assumptions'!$H$118),$F185*N(AN185)*avg_hrs)</f>
        <v>0</v>
      </c>
      <c r="CU185" s="255">
        <f>IF(OR($C185="Non-Labour",$C185="Labour-related"),IF(Inputs!$DT185=$F$1,Inputs!CU185,Inputs!CU185*'Key assumptions'!$H$118),$F185*N(AO185)*avg_hrs)</f>
        <v>0</v>
      </c>
      <c r="CV185" s="255">
        <f>IF(OR($C185="Non-Labour",$C185="Labour-related"),IF(Inputs!$DT185=$F$1,Inputs!CV185,Inputs!CV185*'Key assumptions'!$H$118),$F185*N(AP185)*avg_hrs)</f>
        <v>0</v>
      </c>
      <c r="CW185" s="255">
        <f>IF(OR($C185="Non-Labour",$C185="Labour-related"),IF(Inputs!$DT185=$F$1,Inputs!CW185,Inputs!CW185*'Key assumptions'!$H$118),$F185*N(AQ185)*avg_hrs)</f>
        <v>0</v>
      </c>
      <c r="CX185" s="255">
        <f>IF(OR($C185="Non-Labour",$C185="Labour-related"),IF(Inputs!$DT185=$F$1,Inputs!CX185,Inputs!CX185*'Key assumptions'!$H$118),$F185*N(AR185)*avg_hrs)</f>
        <v>0</v>
      </c>
      <c r="CY185" s="255">
        <f>IF(OR($C185="Non-Labour",$C185="Labour-related"),IF(Inputs!$DT185=$F$1,Inputs!CY185,Inputs!CY185*'Key assumptions'!$H$118),$F185*N(AS185)*avg_hrs)</f>
        <v>5025</v>
      </c>
      <c r="CZ185" s="255">
        <f>IF(OR($C185="Non-Labour",$C185="Labour-related"),IF(Inputs!$DT185=$F$1,Inputs!CZ185,Inputs!CZ185*'Key assumptions'!$H$118),$F185*N(AT185)*avg_hrs)</f>
        <v>56531.25</v>
      </c>
      <c r="DA185" s="255">
        <f>IF(OR($C185="Non-Labour",$C185="Labour-related"),IF(Inputs!$DT185=$F$1,Inputs!DA185,Inputs!DA185*'Key assumptions'!$H$118),$F185*N(AU185)*avg_hrs)</f>
        <v>43968.75</v>
      </c>
      <c r="DB185" s="255">
        <f>IF(OR($C185="Non-Labour",$C185="Labour-related"),IF(Inputs!$DT185=$F$1,Inputs!DB185,Inputs!DB185*'Key assumptions'!$H$118),$F185*N(AV185)*avg_hrs)</f>
        <v>0</v>
      </c>
      <c r="DC185" s="255">
        <f>IF(OR($C185="Non-Labour",$C185="Labour-related"),IF(Inputs!$DT185=$F$1,Inputs!DC185,Inputs!DC185*'Key assumptions'!$H$118),$F185*N(AW185)*avg_hrs)</f>
        <v>5025</v>
      </c>
      <c r="DD185" s="255">
        <f>IF(OR($C185="Non-Labour",$C185="Labour-related"),IF(Inputs!$DT185=$F$1,Inputs!DD185,Inputs!DD185*'Key assumptions'!$H$118),$F185*N(AX185)*avg_hrs)</f>
        <v>0</v>
      </c>
      <c r="DE185" s="255">
        <f>IF(OR($C185="Non-Labour",$C185="Labour-related"),IF(Inputs!$DT185=$F$1,Inputs!DE185,Inputs!DE185*'Key assumptions'!$H$118),$F185*N(AY185)*avg_hrs)</f>
        <v>0</v>
      </c>
      <c r="DF185" s="255">
        <f>IF(OR($C185="Non-Labour",$C185="Labour-related"),IF(Inputs!$DT185=$F$1,Inputs!DF185,Inputs!DF185*'Key assumptions'!$H$118),$F185*N(AZ185)*avg_hrs)</f>
        <v>0</v>
      </c>
      <c r="DG185" s="255">
        <f>IF(OR($C185="Non-Labour",$C185="Labour-related"),IF(Inputs!$DT185=$F$1,Inputs!DG185,Inputs!DG185*'Key assumptions'!$H$118),$F185*N(BA185)*avg_hrs)</f>
        <v>0</v>
      </c>
      <c r="DH185" s="255">
        <f>IF(OR($C185="Non-Labour",$C185="Labour-related"),IF(Inputs!$DT185=$F$1,Inputs!DH185,Inputs!DH185*'Key assumptions'!$H$118),$F185*N(BB185)*avg_hrs)</f>
        <v>0</v>
      </c>
      <c r="DI185" s="255">
        <f>IF(OR($C185="Non-Labour",$C185="Labour-related"),IF(Inputs!$DT185=$F$1,Inputs!DI185,Inputs!DI185*'Key assumptions'!$H$118),$F185*N(BC185)*avg_hrs)</f>
        <v>0</v>
      </c>
      <c r="DJ185" s="255">
        <f>IF(OR($C185="Non-Labour",$C185="Labour-related"),IF(Inputs!$DT185=$F$1,Inputs!DJ185,Inputs!DJ185*'Key assumptions'!$H$118),$F185*N(BD185)*avg_hrs)</f>
        <v>0</v>
      </c>
      <c r="DK185" s="255">
        <f>IF(OR($C185="Non-Labour",$C185="Labour-related"),IF(Inputs!$DT185=$F$1,Inputs!DK185,Inputs!DK185*'Key assumptions'!$H$118),$F185*N(BE185)*avg_hrs)</f>
        <v>0</v>
      </c>
      <c r="DL185" s="255">
        <f>IF(OR($C185="Non-Labour",$C185="Labour-related"),IF(Inputs!$DT185=$F$1,Inputs!DL185,Inputs!DL185*'Key assumptions'!$H$118),$F185*N(BF185)*avg_hrs)</f>
        <v>0</v>
      </c>
      <c r="DM185" s="255">
        <f>IF(OR($C185="Non-Labour",$C185="Labour-related"),IF(Inputs!$DT185=$F$1,Inputs!DM185,Inputs!DM185*'Key assumptions'!$H$118),$F185*N(BG185)*avg_hrs)</f>
        <v>0</v>
      </c>
      <c r="DN185" s="255">
        <f>IF(OR($C185="Non-Labour",$C185="Labour-related"),IF(Inputs!$DT185=$F$1,Inputs!DN185,Inputs!DN185*'Key assumptions'!$H$118),$F185*N(BH185)*avg_hrs)</f>
        <v>0</v>
      </c>
      <c r="DO185" s="255">
        <f>IF(OR($C185="Non-Labour",$C185="Labour-related"),IF(Inputs!$DT185=$F$1,Inputs!DO185,Inputs!DO185*'Key assumptions'!$H$118),$F185*N(BI185)*avg_hrs)</f>
        <v>0</v>
      </c>
      <c r="DP185" s="255">
        <f>IF(OR($C185="Non-Labour",$C185="Labour-related"),IF(Inputs!$DT185=$F$1,Inputs!DP185,Inputs!DP185*'Key assumptions'!$H$118),$F185*N(BJ185)*avg_hrs)</f>
        <v>0</v>
      </c>
      <c r="DQ185" s="255">
        <f>IF(OR($C185="Non-Labour",$C185="Labour-related"),IF(Inputs!$DT185=$F$1,Inputs!DQ185,Inputs!DQ185*'Key assumptions'!$H$118),$F185*N(BK185)*avg_hrs)</f>
        <v>0</v>
      </c>
      <c r="DR185" s="255">
        <f>IF(OR($C185="Non-Labour",$C185="Labour-related"),IF(Inputs!$DT185=$F$1,Inputs!DR185,Inputs!DR185*'Key assumptions'!$H$118),$F185*N(BL185)*avg_hrs)</f>
        <v>0</v>
      </c>
      <c r="DT185" s="133" t="s">
        <v>213</v>
      </c>
      <c r="DU185" s="304"/>
      <c r="DV185" s="304"/>
      <c r="DW185" s="304"/>
      <c r="DX185" s="304"/>
      <c r="DY185" s="304"/>
      <c r="DZ185" s="304"/>
      <c r="EA185" s="255">
        <v>0</v>
      </c>
      <c r="EB185" s="255">
        <v>45225</v>
      </c>
      <c r="EC185" s="255">
        <v>90450</v>
      </c>
      <c r="ED185" s="255">
        <f t="shared" si="20"/>
        <v>110550</v>
      </c>
      <c r="EE185" s="255">
        <f t="shared" si="20"/>
        <v>0</v>
      </c>
      <c r="EF185" s="255">
        <f t="shared" si="17"/>
        <v>246225</v>
      </c>
    </row>
    <row r="186" spans="1:136" x14ac:dyDescent="0.4">
      <c r="A186" s="133" t="str">
        <f>Inputs!A186</f>
        <v>Construction Management</v>
      </c>
      <c r="B186" s="133" t="str">
        <f>Inputs!B186</f>
        <v>N/A</v>
      </c>
      <c r="C186" s="133" t="str">
        <f>Inputs!C186</f>
        <v>Internal Labour</v>
      </c>
      <c r="D186" s="133" t="str">
        <f>Inputs!D186</f>
        <v>PT003696 AI TL79</v>
      </c>
      <c r="E186" s="133" t="str">
        <f>Inputs!E186</f>
        <v>Site Manager Lines</v>
      </c>
      <c r="F186" s="290">
        <f>IF(Inputs!DT186=$F$1,Inputs!F186,
IF(Inputs!DT186='Key assumptions'!$E$118,Inputs!F186*'Key assumptions'!$H$118,Inputs!F186*'Key assumptions'!$H$119))</f>
        <v>180.38</v>
      </c>
      <c r="G186" s="290">
        <f>IF(Inputs!DT186=$F$1,Inputs!G186,Inputs!G186*'Key assumptions'!$H$118)</f>
        <v>79.010475221893486</v>
      </c>
      <c r="H186" s="281"/>
      <c r="I186" s="281"/>
      <c r="J186" s="281"/>
      <c r="K186" s="281"/>
      <c r="L186" s="281"/>
      <c r="M186" s="389" t="str">
        <f>Inputs!M186</f>
        <v>[C-i-C]</v>
      </c>
      <c r="N186" s="389" t="str">
        <f>Inputs!N186</f>
        <v>[C-i-C]</v>
      </c>
      <c r="O186" s="389" t="str">
        <f>Inputs!O186</f>
        <v>[C-i-C]</v>
      </c>
      <c r="P186" s="389" t="str">
        <f>Inputs!P186</f>
        <v>[C-i-C]</v>
      </c>
      <c r="Q186" s="389" t="str">
        <f>Inputs!Q186</f>
        <v>[C-i-C]</v>
      </c>
      <c r="R186" s="389" t="str">
        <f>Inputs!R186</f>
        <v>[C-i-C]</v>
      </c>
      <c r="S186" s="389" t="str">
        <f>Inputs!S186</f>
        <v>[C-i-C]</v>
      </c>
      <c r="T186" s="389" t="str">
        <f>Inputs!T186</f>
        <v>[C-i-C]</v>
      </c>
      <c r="U186" s="389" t="str">
        <f>Inputs!U186</f>
        <v>[C-i-C]</v>
      </c>
      <c r="V186" s="389" t="str">
        <f>Inputs!V186</f>
        <v>[C-i-C]</v>
      </c>
      <c r="W186" s="389" t="str">
        <f>Inputs!W186</f>
        <v>[C-i-C]</v>
      </c>
      <c r="X186" s="389" t="str">
        <f>Inputs!X186</f>
        <v>[C-i-C]</v>
      </c>
      <c r="Y186" s="389" t="str">
        <f>Inputs!Y186</f>
        <v>[C-i-C]</v>
      </c>
      <c r="Z186" s="389" t="str">
        <f>Inputs!Z186</f>
        <v>[C-i-C]</v>
      </c>
      <c r="AA186" s="389" t="str">
        <f>Inputs!AA186</f>
        <v>[C-i-C]</v>
      </c>
      <c r="AB186" s="389" t="str">
        <f>Inputs!AB186</f>
        <v>[C-i-C]</v>
      </c>
      <c r="AC186" s="389" t="str">
        <f>Inputs!AC186</f>
        <v>[C-i-C]</v>
      </c>
      <c r="AD186" s="389" t="str">
        <f>Inputs!AD186</f>
        <v>[C-i-C]</v>
      </c>
      <c r="AE186" s="389" t="str">
        <f>Inputs!AE186</f>
        <v>[C-i-C]</v>
      </c>
      <c r="AF186" s="389" t="str">
        <f>Inputs!AF186</f>
        <v>[C-i-C]</v>
      </c>
      <c r="AG186" s="389" t="str">
        <f>Inputs!AG186</f>
        <v>[C-i-C]</v>
      </c>
      <c r="AH186" s="389" t="str">
        <f>Inputs!AH186</f>
        <v>[C-i-C]</v>
      </c>
      <c r="AI186" s="254">
        <f>Inputs!AI186</f>
        <v>0</v>
      </c>
      <c r="AJ186" s="254">
        <f>Inputs!AJ186</f>
        <v>0</v>
      </c>
      <c r="AK186" s="254">
        <f>Inputs!AK186</f>
        <v>1.5</v>
      </c>
      <c r="AL186" s="254">
        <f>Inputs!AL186</f>
        <v>0</v>
      </c>
      <c r="AM186" s="254">
        <f>Inputs!AM186</f>
        <v>0</v>
      </c>
      <c r="AN186" s="254">
        <f>Inputs!AN186</f>
        <v>0</v>
      </c>
      <c r="AO186" s="254">
        <f>Inputs!AO186</f>
        <v>0</v>
      </c>
      <c r="AP186" s="254">
        <f>Inputs!AP186</f>
        <v>0</v>
      </c>
      <c r="AQ186" s="254">
        <f>Inputs!AQ186</f>
        <v>0</v>
      </c>
      <c r="AR186" s="254">
        <f>Inputs!AR186</f>
        <v>0</v>
      </c>
      <c r="AS186" s="254">
        <f>Inputs!AS186</f>
        <v>0</v>
      </c>
      <c r="AT186" s="254">
        <f>Inputs!AT186</f>
        <v>0</v>
      </c>
      <c r="AU186" s="254">
        <f>Inputs!AU186</f>
        <v>0</v>
      </c>
      <c r="AV186" s="254">
        <f>Inputs!AV186</f>
        <v>0</v>
      </c>
      <c r="AW186" s="254">
        <f>Inputs!AW186</f>
        <v>0</v>
      </c>
      <c r="AX186" s="254">
        <f>Inputs!AX186</f>
        <v>0</v>
      </c>
      <c r="AY186" s="254">
        <f>Inputs!AY186</f>
        <v>0</v>
      </c>
      <c r="AZ186" s="254">
        <f>Inputs!AZ186</f>
        <v>0</v>
      </c>
      <c r="BA186" s="254">
        <f>Inputs!BA186</f>
        <v>0</v>
      </c>
      <c r="BB186" s="254">
        <f>Inputs!BB186</f>
        <v>0</v>
      </c>
      <c r="BC186" s="254">
        <f>Inputs!BC186</f>
        <v>0</v>
      </c>
      <c r="BD186" s="254">
        <f>Inputs!BD186</f>
        <v>0</v>
      </c>
      <c r="BE186" s="254">
        <f>Inputs!BE186</f>
        <v>0</v>
      </c>
      <c r="BF186" s="254">
        <f>Inputs!BF186</f>
        <v>0</v>
      </c>
      <c r="BG186" s="254">
        <f>Inputs!BG186</f>
        <v>0</v>
      </c>
      <c r="BH186" s="254">
        <f>Inputs!BH186</f>
        <v>0</v>
      </c>
      <c r="BI186" s="254">
        <f>Inputs!BI186</f>
        <v>0</v>
      </c>
      <c r="BJ186" s="254">
        <f>Inputs!BJ186</f>
        <v>0</v>
      </c>
      <c r="BK186" s="254">
        <f>Inputs!BK186</f>
        <v>0</v>
      </c>
      <c r="BL186" s="254">
        <f>Inputs!BL186</f>
        <v>0</v>
      </c>
      <c r="BN186" s="255">
        <f>IF(OR($C186="Non-Labour",$C186="Labour-related"),IF(Inputs!$DT186=$F$1,Inputs!BN186,Inputs!BN186*'Key assumptions'!$H$118),$F186*N(H186)*avg_hrs)</f>
        <v>0</v>
      </c>
      <c r="BO186" s="255">
        <f>IF(OR($C186="Non-Labour",$C186="Labour-related"),IF(Inputs!$DT186=$F$1,Inputs!BO186,Inputs!BO186*'Key assumptions'!$H$118),$F186*N(I186)*avg_hrs)</f>
        <v>0</v>
      </c>
      <c r="BP186" s="255">
        <f>IF(OR($C186="Non-Labour",$C186="Labour-related"),IF(Inputs!$DT186=$F$1,Inputs!BP186,Inputs!BP186*'Key assumptions'!$H$118),$F186*N(J186)*avg_hrs)</f>
        <v>0</v>
      </c>
      <c r="BQ186" s="255">
        <f>IF(OR($C186="Non-Labour",$C186="Labour-related"),IF(Inputs!$DT186=$F$1,Inputs!BQ186,Inputs!BQ186*'Key assumptions'!$H$118),$F186*N(K186)*avg_hrs)</f>
        <v>0</v>
      </c>
      <c r="BR186" s="255">
        <f>IF(OR($C186="Non-Labour",$C186="Labour-related"),IF(Inputs!$DT186=$F$1,Inputs!BR186,Inputs!BR186*'Key assumptions'!$H$118),$F186*N(L186)*avg_hrs)</f>
        <v>0</v>
      </c>
      <c r="BS186" s="390" t="s">
        <v>411</v>
      </c>
      <c r="BT186" s="390" t="s">
        <v>411</v>
      </c>
      <c r="BU186" s="390" t="s">
        <v>411</v>
      </c>
      <c r="BV186" s="390" t="s">
        <v>411</v>
      </c>
      <c r="BW186" s="390" t="s">
        <v>411</v>
      </c>
      <c r="BX186" s="390" t="s">
        <v>411</v>
      </c>
      <c r="BY186" s="390" t="s">
        <v>411</v>
      </c>
      <c r="BZ186" s="390" t="s">
        <v>411</v>
      </c>
      <c r="CA186" s="390" t="s">
        <v>411</v>
      </c>
      <c r="CB186" s="390" t="s">
        <v>411</v>
      </c>
      <c r="CC186" s="390" t="s">
        <v>411</v>
      </c>
      <c r="CD186" s="390" t="s">
        <v>411</v>
      </c>
      <c r="CE186" s="390" t="s">
        <v>411</v>
      </c>
      <c r="CF186" s="390" t="s">
        <v>411</v>
      </c>
      <c r="CG186" s="390" t="s">
        <v>411</v>
      </c>
      <c r="CH186" s="390" t="s">
        <v>411</v>
      </c>
      <c r="CI186" s="390" t="s">
        <v>411</v>
      </c>
      <c r="CJ186" s="390" t="s">
        <v>411</v>
      </c>
      <c r="CK186" s="390" t="s">
        <v>411</v>
      </c>
      <c r="CL186" s="390" t="s">
        <v>411</v>
      </c>
      <c r="CM186" s="390" t="s">
        <v>411</v>
      </c>
      <c r="CN186" s="390" t="s">
        <v>411</v>
      </c>
      <c r="CO186" s="255">
        <f>IF(OR($C186="Non-Labour",$C186="Labour-related"),IF(Inputs!$DT186=$F$1,Inputs!CO186,Inputs!CO186*'Key assumptions'!$H$118),$F186*N(AI186)*avg_hrs)</f>
        <v>0</v>
      </c>
      <c r="CP186" s="255">
        <f>IF(OR($C186="Non-Labour",$C186="Labour-related"),IF(Inputs!$DT186=$F$1,Inputs!CP186,Inputs!CP186*'Key assumptions'!$H$118),$F186*N(AJ186)*avg_hrs)</f>
        <v>0</v>
      </c>
      <c r="CQ186" s="255">
        <f>IF(OR($C186="Non-Labour",$C186="Labour-related"),IF(Inputs!$DT186=$F$1,Inputs!CQ186,Inputs!CQ186*'Key assumptions'!$H$118),$F186*N(AK186)*avg_hrs)</f>
        <v>40585.5</v>
      </c>
      <c r="CR186" s="255">
        <f>IF(OR($C186="Non-Labour",$C186="Labour-related"),IF(Inputs!$DT186=$F$1,Inputs!CR186,Inputs!CR186*'Key assumptions'!$H$118),$F186*N(AL186)*avg_hrs)</f>
        <v>0</v>
      </c>
      <c r="CS186" s="255">
        <f>IF(OR($C186="Non-Labour",$C186="Labour-related"),IF(Inputs!$DT186=$F$1,Inputs!CS186,Inputs!CS186*'Key assumptions'!$H$118),$F186*N(AM186)*avg_hrs)</f>
        <v>0</v>
      </c>
      <c r="CT186" s="255">
        <f>IF(OR($C186="Non-Labour",$C186="Labour-related"),IF(Inputs!$DT186=$F$1,Inputs!CT186,Inputs!CT186*'Key assumptions'!$H$118),$F186*N(AN186)*avg_hrs)</f>
        <v>0</v>
      </c>
      <c r="CU186" s="255">
        <f>IF(OR($C186="Non-Labour",$C186="Labour-related"),IF(Inputs!$DT186=$F$1,Inputs!CU186,Inputs!CU186*'Key assumptions'!$H$118),$F186*N(AO186)*avg_hrs)</f>
        <v>0</v>
      </c>
      <c r="CV186" s="255">
        <f>IF(OR($C186="Non-Labour",$C186="Labour-related"),IF(Inputs!$DT186=$F$1,Inputs!CV186,Inputs!CV186*'Key assumptions'!$H$118),$F186*N(AP186)*avg_hrs)</f>
        <v>0</v>
      </c>
      <c r="CW186" s="255">
        <f>IF(OR($C186="Non-Labour",$C186="Labour-related"),IF(Inputs!$DT186=$F$1,Inputs!CW186,Inputs!CW186*'Key assumptions'!$H$118),$F186*N(AQ186)*avg_hrs)</f>
        <v>0</v>
      </c>
      <c r="CX186" s="255">
        <f>IF(OR($C186="Non-Labour",$C186="Labour-related"),IF(Inputs!$DT186=$F$1,Inputs!CX186,Inputs!CX186*'Key assumptions'!$H$118),$F186*N(AR186)*avg_hrs)</f>
        <v>0</v>
      </c>
      <c r="CY186" s="255">
        <f>IF(OR($C186="Non-Labour",$C186="Labour-related"),IF(Inputs!$DT186=$F$1,Inputs!CY186,Inputs!CY186*'Key assumptions'!$H$118),$F186*N(AS186)*avg_hrs)</f>
        <v>0</v>
      </c>
      <c r="CZ186" s="255">
        <f>IF(OR($C186="Non-Labour",$C186="Labour-related"),IF(Inputs!$DT186=$F$1,Inputs!CZ186,Inputs!CZ186*'Key assumptions'!$H$118),$F186*N(AT186)*avg_hrs)</f>
        <v>0</v>
      </c>
      <c r="DA186" s="255">
        <f>IF(OR($C186="Non-Labour",$C186="Labour-related"),IF(Inputs!$DT186=$F$1,Inputs!DA186,Inputs!DA186*'Key assumptions'!$H$118),$F186*N(AU186)*avg_hrs)</f>
        <v>0</v>
      </c>
      <c r="DB186" s="255">
        <f>IF(OR($C186="Non-Labour",$C186="Labour-related"),IF(Inputs!$DT186=$F$1,Inputs!DB186,Inputs!DB186*'Key assumptions'!$H$118),$F186*N(AV186)*avg_hrs)</f>
        <v>0</v>
      </c>
      <c r="DC186" s="255">
        <f>IF(OR($C186="Non-Labour",$C186="Labour-related"),IF(Inputs!$DT186=$F$1,Inputs!DC186,Inputs!DC186*'Key assumptions'!$H$118),$F186*N(AW186)*avg_hrs)</f>
        <v>0</v>
      </c>
      <c r="DD186" s="255">
        <f>IF(OR($C186="Non-Labour",$C186="Labour-related"),IF(Inputs!$DT186=$F$1,Inputs!DD186,Inputs!DD186*'Key assumptions'!$H$118),$F186*N(AX186)*avg_hrs)</f>
        <v>0</v>
      </c>
      <c r="DE186" s="255">
        <f>IF(OR($C186="Non-Labour",$C186="Labour-related"),IF(Inputs!$DT186=$F$1,Inputs!DE186,Inputs!DE186*'Key assumptions'!$H$118),$F186*N(AY186)*avg_hrs)</f>
        <v>0</v>
      </c>
      <c r="DF186" s="255">
        <f>IF(OR($C186="Non-Labour",$C186="Labour-related"),IF(Inputs!$DT186=$F$1,Inputs!DF186,Inputs!DF186*'Key assumptions'!$H$118),$F186*N(AZ186)*avg_hrs)</f>
        <v>0</v>
      </c>
      <c r="DG186" s="255">
        <f>IF(OR($C186="Non-Labour",$C186="Labour-related"),IF(Inputs!$DT186=$F$1,Inputs!DG186,Inputs!DG186*'Key assumptions'!$H$118),$F186*N(BA186)*avg_hrs)</f>
        <v>0</v>
      </c>
      <c r="DH186" s="255">
        <f>IF(OR($C186="Non-Labour",$C186="Labour-related"),IF(Inputs!$DT186=$F$1,Inputs!DH186,Inputs!DH186*'Key assumptions'!$H$118),$F186*N(BB186)*avg_hrs)</f>
        <v>0</v>
      </c>
      <c r="DI186" s="255">
        <f>IF(OR($C186="Non-Labour",$C186="Labour-related"),IF(Inputs!$DT186=$F$1,Inputs!DI186,Inputs!DI186*'Key assumptions'!$H$118),$F186*N(BC186)*avg_hrs)</f>
        <v>0</v>
      </c>
      <c r="DJ186" s="255">
        <f>IF(OR($C186="Non-Labour",$C186="Labour-related"),IF(Inputs!$DT186=$F$1,Inputs!DJ186,Inputs!DJ186*'Key assumptions'!$H$118),$F186*N(BD186)*avg_hrs)</f>
        <v>0</v>
      </c>
      <c r="DK186" s="255">
        <f>IF(OR($C186="Non-Labour",$C186="Labour-related"),IF(Inputs!$DT186=$F$1,Inputs!DK186,Inputs!DK186*'Key assumptions'!$H$118),$F186*N(BE186)*avg_hrs)</f>
        <v>0</v>
      </c>
      <c r="DL186" s="255">
        <f>IF(OR($C186="Non-Labour",$C186="Labour-related"),IF(Inputs!$DT186=$F$1,Inputs!DL186,Inputs!DL186*'Key assumptions'!$H$118),$F186*N(BF186)*avg_hrs)</f>
        <v>0</v>
      </c>
      <c r="DM186" s="255">
        <f>IF(OR($C186="Non-Labour",$C186="Labour-related"),IF(Inputs!$DT186=$F$1,Inputs!DM186,Inputs!DM186*'Key assumptions'!$H$118),$F186*N(BG186)*avg_hrs)</f>
        <v>0</v>
      </c>
      <c r="DN186" s="255">
        <f>IF(OR($C186="Non-Labour",$C186="Labour-related"),IF(Inputs!$DT186=$F$1,Inputs!DN186,Inputs!DN186*'Key assumptions'!$H$118),$F186*N(BH186)*avg_hrs)</f>
        <v>0</v>
      </c>
      <c r="DO186" s="255">
        <f>IF(OR($C186="Non-Labour",$C186="Labour-related"),IF(Inputs!$DT186=$F$1,Inputs!DO186,Inputs!DO186*'Key assumptions'!$H$118),$F186*N(BI186)*avg_hrs)</f>
        <v>0</v>
      </c>
      <c r="DP186" s="255">
        <f>IF(OR($C186="Non-Labour",$C186="Labour-related"),IF(Inputs!$DT186=$F$1,Inputs!DP186,Inputs!DP186*'Key assumptions'!$H$118),$F186*N(BJ186)*avg_hrs)</f>
        <v>0</v>
      </c>
      <c r="DQ186" s="255">
        <f>IF(OR($C186="Non-Labour",$C186="Labour-related"),IF(Inputs!$DT186=$F$1,Inputs!DQ186,Inputs!DQ186*'Key assumptions'!$H$118),$F186*N(BK186)*avg_hrs)</f>
        <v>0</v>
      </c>
      <c r="DR186" s="255">
        <f>IF(OR($C186="Non-Labour",$C186="Labour-related"),IF(Inputs!$DT186=$F$1,Inputs!DR186,Inputs!DR186*'Key assumptions'!$H$118),$F186*N(BL186)*avg_hrs)</f>
        <v>0</v>
      </c>
      <c r="DT186" s="133" t="s">
        <v>213</v>
      </c>
      <c r="DU186" s="304"/>
      <c r="DV186" s="304"/>
      <c r="DW186" s="304"/>
      <c r="DX186" s="304"/>
      <c r="DY186" s="304"/>
      <c r="DZ186" s="304"/>
      <c r="EA186" s="255">
        <v>0</v>
      </c>
      <c r="EB186" s="255">
        <v>40585.5</v>
      </c>
      <c r="EC186" s="255">
        <v>81171</v>
      </c>
      <c r="ED186" s="255">
        <f t="shared" si="20"/>
        <v>0</v>
      </c>
      <c r="EE186" s="255">
        <f t="shared" si="20"/>
        <v>0</v>
      </c>
      <c r="EF186" s="255">
        <f t="shared" si="17"/>
        <v>121756.5</v>
      </c>
    </row>
    <row r="187" spans="1:136" x14ac:dyDescent="0.4">
      <c r="A187" s="133" t="str">
        <f>Inputs!A187</f>
        <v>Construction Management</v>
      </c>
      <c r="B187" s="133" t="str">
        <f>Inputs!B187</f>
        <v>N/A</v>
      </c>
      <c r="C187" s="133" t="str">
        <f>Inputs!C187</f>
        <v>Internal Labour</v>
      </c>
      <c r="D187" s="133" t="str">
        <f>Inputs!D187</f>
        <v>PT003696 AI TL79</v>
      </c>
      <c r="E187" s="133" t="str">
        <f>Inputs!E187</f>
        <v>Substation Fitter</v>
      </c>
      <c r="F187" s="290">
        <f>IF(Inputs!DT187=$F$1,Inputs!F187,
IF(Inputs!DT187='Key assumptions'!$E$118,Inputs!F187*'Key assumptions'!$H$118,Inputs!F187*'Key assumptions'!$H$119))</f>
        <v>159.88</v>
      </c>
      <c r="G187" s="290">
        <f>IF(Inputs!DT187=$F$1,Inputs!G187,Inputs!G187*'Key assumptions'!$H$118)</f>
        <v>70.034384245562109</v>
      </c>
      <c r="H187" s="281"/>
      <c r="I187" s="281"/>
      <c r="J187" s="281"/>
      <c r="K187" s="281"/>
      <c r="L187" s="281"/>
      <c r="M187" s="389" t="str">
        <f>Inputs!M187</f>
        <v>[C-i-C]</v>
      </c>
      <c r="N187" s="389" t="str">
        <f>Inputs!N187</f>
        <v>[C-i-C]</v>
      </c>
      <c r="O187" s="389" t="str">
        <f>Inputs!O187</f>
        <v>[C-i-C]</v>
      </c>
      <c r="P187" s="389" t="str">
        <f>Inputs!P187</f>
        <v>[C-i-C]</v>
      </c>
      <c r="Q187" s="389" t="str">
        <f>Inputs!Q187</f>
        <v>[C-i-C]</v>
      </c>
      <c r="R187" s="389" t="str">
        <f>Inputs!R187</f>
        <v>[C-i-C]</v>
      </c>
      <c r="S187" s="389" t="str">
        <f>Inputs!S187</f>
        <v>[C-i-C]</v>
      </c>
      <c r="T187" s="389" t="str">
        <f>Inputs!T187</f>
        <v>[C-i-C]</v>
      </c>
      <c r="U187" s="389" t="str">
        <f>Inputs!U187</f>
        <v>[C-i-C]</v>
      </c>
      <c r="V187" s="389" t="str">
        <f>Inputs!V187</f>
        <v>[C-i-C]</v>
      </c>
      <c r="W187" s="389" t="str">
        <f>Inputs!W187</f>
        <v>[C-i-C]</v>
      </c>
      <c r="X187" s="389" t="str">
        <f>Inputs!X187</f>
        <v>[C-i-C]</v>
      </c>
      <c r="Y187" s="389" t="str">
        <f>Inputs!Y187</f>
        <v>[C-i-C]</v>
      </c>
      <c r="Z187" s="389" t="str">
        <f>Inputs!Z187</f>
        <v>[C-i-C]</v>
      </c>
      <c r="AA187" s="389" t="str">
        <f>Inputs!AA187</f>
        <v>[C-i-C]</v>
      </c>
      <c r="AB187" s="389" t="str">
        <f>Inputs!AB187</f>
        <v>[C-i-C]</v>
      </c>
      <c r="AC187" s="389" t="str">
        <f>Inputs!AC187</f>
        <v>[C-i-C]</v>
      </c>
      <c r="AD187" s="389" t="str">
        <f>Inputs!AD187</f>
        <v>[C-i-C]</v>
      </c>
      <c r="AE187" s="389" t="str">
        <f>Inputs!AE187</f>
        <v>[C-i-C]</v>
      </c>
      <c r="AF187" s="389" t="str">
        <f>Inputs!AF187</f>
        <v>[C-i-C]</v>
      </c>
      <c r="AG187" s="389" t="str">
        <f>Inputs!AG187</f>
        <v>[C-i-C]</v>
      </c>
      <c r="AH187" s="389" t="str">
        <f>Inputs!AH187</f>
        <v>[C-i-C]</v>
      </c>
      <c r="AI187" s="254">
        <f>Inputs!AI187</f>
        <v>0</v>
      </c>
      <c r="AJ187" s="254">
        <f>Inputs!AJ187</f>
        <v>0</v>
      </c>
      <c r="AK187" s="254">
        <f>Inputs!AK187</f>
        <v>2.4</v>
      </c>
      <c r="AL187" s="254">
        <f>Inputs!AL187</f>
        <v>0</v>
      </c>
      <c r="AM187" s="254">
        <f>Inputs!AM187</f>
        <v>0</v>
      </c>
      <c r="AN187" s="254">
        <f>Inputs!AN187</f>
        <v>0</v>
      </c>
      <c r="AO187" s="254">
        <f>Inputs!AO187</f>
        <v>0</v>
      </c>
      <c r="AP187" s="254">
        <f>Inputs!AP187</f>
        <v>0</v>
      </c>
      <c r="AQ187" s="254">
        <f>Inputs!AQ187</f>
        <v>3.6</v>
      </c>
      <c r="AR187" s="254">
        <f>Inputs!AR187</f>
        <v>3.6</v>
      </c>
      <c r="AS187" s="254">
        <f>Inputs!AS187</f>
        <v>2.95</v>
      </c>
      <c r="AT187" s="254">
        <f>Inputs!AT187</f>
        <v>1</v>
      </c>
      <c r="AU187" s="254">
        <f>Inputs!AU187</f>
        <v>1</v>
      </c>
      <c r="AV187" s="254">
        <f>Inputs!AV187</f>
        <v>1</v>
      </c>
      <c r="AW187" s="254">
        <f>Inputs!AW187</f>
        <v>1.2</v>
      </c>
      <c r="AX187" s="254">
        <f>Inputs!AX187</f>
        <v>0</v>
      </c>
      <c r="AY187" s="254">
        <f>Inputs!AY187</f>
        <v>0</v>
      </c>
      <c r="AZ187" s="254">
        <f>Inputs!AZ187</f>
        <v>0</v>
      </c>
      <c r="BA187" s="254">
        <f>Inputs!BA187</f>
        <v>0</v>
      </c>
      <c r="BB187" s="254">
        <f>Inputs!BB187</f>
        <v>0</v>
      </c>
      <c r="BC187" s="254">
        <f>Inputs!BC187</f>
        <v>0</v>
      </c>
      <c r="BD187" s="254">
        <f>Inputs!BD187</f>
        <v>0</v>
      </c>
      <c r="BE187" s="254">
        <f>Inputs!BE187</f>
        <v>0</v>
      </c>
      <c r="BF187" s="254">
        <f>Inputs!BF187</f>
        <v>0</v>
      </c>
      <c r="BG187" s="254">
        <f>Inputs!BG187</f>
        <v>0</v>
      </c>
      <c r="BH187" s="254">
        <f>Inputs!BH187</f>
        <v>0</v>
      </c>
      <c r="BI187" s="254">
        <f>Inputs!BI187</f>
        <v>0</v>
      </c>
      <c r="BJ187" s="254">
        <f>Inputs!BJ187</f>
        <v>0</v>
      </c>
      <c r="BK187" s="254">
        <f>Inputs!BK187</f>
        <v>0</v>
      </c>
      <c r="BL187" s="254">
        <f>Inputs!BL187</f>
        <v>0</v>
      </c>
      <c r="BN187" s="255">
        <f>IF(OR($C187="Non-Labour",$C187="Labour-related"),IF(Inputs!$DT187=$F$1,Inputs!BN187,Inputs!BN187*'Key assumptions'!$H$118),$F187*N(H187)*avg_hrs)</f>
        <v>0</v>
      </c>
      <c r="BO187" s="255">
        <f>IF(OR($C187="Non-Labour",$C187="Labour-related"),IF(Inputs!$DT187=$F$1,Inputs!BO187,Inputs!BO187*'Key assumptions'!$H$118),$F187*N(I187)*avg_hrs)</f>
        <v>0</v>
      </c>
      <c r="BP187" s="255">
        <f>IF(OR($C187="Non-Labour",$C187="Labour-related"),IF(Inputs!$DT187=$F$1,Inputs!BP187,Inputs!BP187*'Key assumptions'!$H$118),$F187*N(J187)*avg_hrs)</f>
        <v>0</v>
      </c>
      <c r="BQ187" s="255">
        <f>IF(OR($C187="Non-Labour",$C187="Labour-related"),IF(Inputs!$DT187=$F$1,Inputs!BQ187,Inputs!BQ187*'Key assumptions'!$H$118),$F187*N(K187)*avg_hrs)</f>
        <v>0</v>
      </c>
      <c r="BR187" s="255">
        <f>IF(OR($C187="Non-Labour",$C187="Labour-related"),IF(Inputs!$DT187=$F$1,Inputs!BR187,Inputs!BR187*'Key assumptions'!$H$118),$F187*N(L187)*avg_hrs)</f>
        <v>0</v>
      </c>
      <c r="BS187" s="390" t="s">
        <v>411</v>
      </c>
      <c r="BT187" s="390" t="s">
        <v>411</v>
      </c>
      <c r="BU187" s="390" t="s">
        <v>411</v>
      </c>
      <c r="BV187" s="390" t="s">
        <v>411</v>
      </c>
      <c r="BW187" s="390" t="s">
        <v>411</v>
      </c>
      <c r="BX187" s="390" t="s">
        <v>411</v>
      </c>
      <c r="BY187" s="390" t="s">
        <v>411</v>
      </c>
      <c r="BZ187" s="390" t="s">
        <v>411</v>
      </c>
      <c r="CA187" s="390" t="s">
        <v>411</v>
      </c>
      <c r="CB187" s="390" t="s">
        <v>411</v>
      </c>
      <c r="CC187" s="390" t="s">
        <v>411</v>
      </c>
      <c r="CD187" s="390" t="s">
        <v>411</v>
      </c>
      <c r="CE187" s="390" t="s">
        <v>411</v>
      </c>
      <c r="CF187" s="390" t="s">
        <v>411</v>
      </c>
      <c r="CG187" s="390" t="s">
        <v>411</v>
      </c>
      <c r="CH187" s="390" t="s">
        <v>411</v>
      </c>
      <c r="CI187" s="390" t="s">
        <v>411</v>
      </c>
      <c r="CJ187" s="390" t="s">
        <v>411</v>
      </c>
      <c r="CK187" s="390" t="s">
        <v>411</v>
      </c>
      <c r="CL187" s="390" t="s">
        <v>411</v>
      </c>
      <c r="CM187" s="390" t="s">
        <v>411</v>
      </c>
      <c r="CN187" s="390" t="s">
        <v>411</v>
      </c>
      <c r="CO187" s="255">
        <f>IF(OR($C187="Non-Labour",$C187="Labour-related"),IF(Inputs!$DT187=$F$1,Inputs!CO187,Inputs!CO187*'Key assumptions'!$H$118),$F187*N(AI187)*avg_hrs)</f>
        <v>0</v>
      </c>
      <c r="CP187" s="255">
        <f>IF(OR($C187="Non-Labour",$C187="Labour-related"),IF(Inputs!$DT187=$F$1,Inputs!CP187,Inputs!CP187*'Key assumptions'!$H$118),$F187*N(AJ187)*avg_hrs)</f>
        <v>0</v>
      </c>
      <c r="CQ187" s="255">
        <f>IF(OR($C187="Non-Labour",$C187="Labour-related"),IF(Inputs!$DT187=$F$1,Inputs!CQ187,Inputs!CQ187*'Key assumptions'!$H$118),$F187*N(AK187)*avg_hrs)</f>
        <v>57556.799999999996</v>
      </c>
      <c r="CR187" s="255">
        <f>IF(OR($C187="Non-Labour",$C187="Labour-related"),IF(Inputs!$DT187=$F$1,Inputs!CR187,Inputs!CR187*'Key assumptions'!$H$118),$F187*N(AL187)*avg_hrs)</f>
        <v>0</v>
      </c>
      <c r="CS187" s="255">
        <f>IF(OR($C187="Non-Labour",$C187="Labour-related"),IF(Inputs!$DT187=$F$1,Inputs!CS187,Inputs!CS187*'Key assumptions'!$H$118),$F187*N(AM187)*avg_hrs)</f>
        <v>0</v>
      </c>
      <c r="CT187" s="255">
        <f>IF(OR($C187="Non-Labour",$C187="Labour-related"),IF(Inputs!$DT187=$F$1,Inputs!CT187,Inputs!CT187*'Key assumptions'!$H$118),$F187*N(AN187)*avg_hrs)</f>
        <v>0</v>
      </c>
      <c r="CU187" s="255">
        <f>IF(OR($C187="Non-Labour",$C187="Labour-related"),IF(Inputs!$DT187=$F$1,Inputs!CU187,Inputs!CU187*'Key assumptions'!$H$118),$F187*N(AO187)*avg_hrs)</f>
        <v>0</v>
      </c>
      <c r="CV187" s="255">
        <f>IF(OR($C187="Non-Labour",$C187="Labour-related"),IF(Inputs!$DT187=$F$1,Inputs!CV187,Inputs!CV187*'Key assumptions'!$H$118),$F187*N(AP187)*avg_hrs)</f>
        <v>0</v>
      </c>
      <c r="CW187" s="255">
        <f>IF(OR($C187="Non-Labour",$C187="Labour-related"),IF(Inputs!$DT187=$F$1,Inputs!CW187,Inputs!CW187*'Key assumptions'!$H$118),$F187*N(AQ187)*avg_hrs)</f>
        <v>86335.2</v>
      </c>
      <c r="CX187" s="255">
        <f>IF(OR($C187="Non-Labour",$C187="Labour-related"),IF(Inputs!$DT187=$F$1,Inputs!CX187,Inputs!CX187*'Key assumptions'!$H$118),$F187*N(AR187)*avg_hrs)</f>
        <v>86335.2</v>
      </c>
      <c r="CY187" s="255">
        <f>IF(OR($C187="Non-Labour",$C187="Labour-related"),IF(Inputs!$DT187=$F$1,Inputs!CY187,Inputs!CY187*'Key assumptions'!$H$118),$F187*N(AS187)*avg_hrs)</f>
        <v>70746.900000000009</v>
      </c>
      <c r="CZ187" s="255">
        <f>IF(OR($C187="Non-Labour",$C187="Labour-related"),IF(Inputs!$DT187=$F$1,Inputs!CZ187,Inputs!CZ187*'Key assumptions'!$H$118),$F187*N(AT187)*avg_hrs)</f>
        <v>23982</v>
      </c>
      <c r="DA187" s="255">
        <f>IF(OR($C187="Non-Labour",$C187="Labour-related"),IF(Inputs!$DT187=$F$1,Inputs!DA187,Inputs!DA187*'Key assumptions'!$H$118),$F187*N(AU187)*avg_hrs)</f>
        <v>23982</v>
      </c>
      <c r="DB187" s="255">
        <f>IF(OR($C187="Non-Labour",$C187="Labour-related"),IF(Inputs!$DT187=$F$1,Inputs!DB187,Inputs!DB187*'Key assumptions'!$H$118),$F187*N(AV187)*avg_hrs)</f>
        <v>23982</v>
      </c>
      <c r="DC187" s="255">
        <f>IF(OR($C187="Non-Labour",$C187="Labour-related"),IF(Inputs!$DT187=$F$1,Inputs!DC187,Inputs!DC187*'Key assumptions'!$H$118),$F187*N(AW187)*avg_hrs)</f>
        <v>28778.399999999998</v>
      </c>
      <c r="DD187" s="255">
        <f>IF(OR($C187="Non-Labour",$C187="Labour-related"),IF(Inputs!$DT187=$F$1,Inputs!DD187,Inputs!DD187*'Key assumptions'!$H$118),$F187*N(AX187)*avg_hrs)</f>
        <v>0</v>
      </c>
      <c r="DE187" s="255">
        <f>IF(OR($C187="Non-Labour",$C187="Labour-related"),IF(Inputs!$DT187=$F$1,Inputs!DE187,Inputs!DE187*'Key assumptions'!$H$118),$F187*N(AY187)*avg_hrs)</f>
        <v>0</v>
      </c>
      <c r="DF187" s="255">
        <f>IF(OR($C187="Non-Labour",$C187="Labour-related"),IF(Inputs!$DT187=$F$1,Inputs!DF187,Inputs!DF187*'Key assumptions'!$H$118),$F187*N(AZ187)*avg_hrs)</f>
        <v>0</v>
      </c>
      <c r="DG187" s="255">
        <f>IF(OR($C187="Non-Labour",$C187="Labour-related"),IF(Inputs!$DT187=$F$1,Inputs!DG187,Inputs!DG187*'Key assumptions'!$H$118),$F187*N(BA187)*avg_hrs)</f>
        <v>0</v>
      </c>
      <c r="DH187" s="255">
        <f>IF(OR($C187="Non-Labour",$C187="Labour-related"),IF(Inputs!$DT187=$F$1,Inputs!DH187,Inputs!DH187*'Key assumptions'!$H$118),$F187*N(BB187)*avg_hrs)</f>
        <v>0</v>
      </c>
      <c r="DI187" s="255">
        <f>IF(OR($C187="Non-Labour",$C187="Labour-related"),IF(Inputs!$DT187=$F$1,Inputs!DI187,Inputs!DI187*'Key assumptions'!$H$118),$F187*N(BC187)*avg_hrs)</f>
        <v>0</v>
      </c>
      <c r="DJ187" s="255">
        <f>IF(OR($C187="Non-Labour",$C187="Labour-related"),IF(Inputs!$DT187=$F$1,Inputs!DJ187,Inputs!DJ187*'Key assumptions'!$H$118),$F187*N(BD187)*avg_hrs)</f>
        <v>0</v>
      </c>
      <c r="DK187" s="255">
        <f>IF(OR($C187="Non-Labour",$C187="Labour-related"),IF(Inputs!$DT187=$F$1,Inputs!DK187,Inputs!DK187*'Key assumptions'!$H$118),$F187*N(BE187)*avg_hrs)</f>
        <v>0</v>
      </c>
      <c r="DL187" s="255">
        <f>IF(OR($C187="Non-Labour",$C187="Labour-related"),IF(Inputs!$DT187=$F$1,Inputs!DL187,Inputs!DL187*'Key assumptions'!$H$118),$F187*N(BF187)*avg_hrs)</f>
        <v>0</v>
      </c>
      <c r="DM187" s="255">
        <f>IF(OR($C187="Non-Labour",$C187="Labour-related"),IF(Inputs!$DT187=$F$1,Inputs!DM187,Inputs!DM187*'Key assumptions'!$H$118),$F187*N(BG187)*avg_hrs)</f>
        <v>0</v>
      </c>
      <c r="DN187" s="255">
        <f>IF(OR($C187="Non-Labour",$C187="Labour-related"),IF(Inputs!$DT187=$F$1,Inputs!DN187,Inputs!DN187*'Key assumptions'!$H$118),$F187*N(BH187)*avg_hrs)</f>
        <v>0</v>
      </c>
      <c r="DO187" s="255">
        <f>IF(OR($C187="Non-Labour",$C187="Labour-related"),IF(Inputs!$DT187=$F$1,Inputs!DO187,Inputs!DO187*'Key assumptions'!$H$118),$F187*N(BI187)*avg_hrs)</f>
        <v>0</v>
      </c>
      <c r="DP187" s="255">
        <f>IF(OR($C187="Non-Labour",$C187="Labour-related"),IF(Inputs!$DT187=$F$1,Inputs!DP187,Inputs!DP187*'Key assumptions'!$H$118),$F187*N(BJ187)*avg_hrs)</f>
        <v>0</v>
      </c>
      <c r="DQ187" s="255">
        <f>IF(OR($C187="Non-Labour",$C187="Labour-related"),IF(Inputs!$DT187=$F$1,Inputs!DQ187,Inputs!DQ187*'Key assumptions'!$H$118),$F187*N(BK187)*avg_hrs)</f>
        <v>0</v>
      </c>
      <c r="DR187" s="255">
        <f>IF(OR($C187="Non-Labour",$C187="Labour-related"),IF(Inputs!$DT187=$F$1,Inputs!DR187,Inputs!DR187*'Key assumptions'!$H$118),$F187*N(BL187)*avg_hrs)</f>
        <v>0</v>
      </c>
      <c r="DT187" s="133" t="s">
        <v>213</v>
      </c>
      <c r="DU187" s="304"/>
      <c r="DV187" s="304"/>
      <c r="DW187" s="304"/>
      <c r="DX187" s="304"/>
      <c r="DY187" s="304"/>
      <c r="DZ187" s="304"/>
      <c r="EA187" s="255">
        <v>0</v>
      </c>
      <c r="EB187" s="255">
        <v>57556.799999999996</v>
      </c>
      <c r="EC187" s="255">
        <v>115113.59999999999</v>
      </c>
      <c r="ED187" s="255">
        <f t="shared" si="20"/>
        <v>344141.7</v>
      </c>
      <c r="EE187" s="255">
        <f t="shared" si="20"/>
        <v>0</v>
      </c>
      <c r="EF187" s="255">
        <f t="shared" si="17"/>
        <v>516812.1</v>
      </c>
    </row>
    <row r="188" spans="1:136" x14ac:dyDescent="0.4">
      <c r="A188" s="133" t="str">
        <f>Inputs!A188</f>
        <v/>
      </c>
      <c r="B188" s="133" t="str">
        <f>Inputs!B188</f>
        <v/>
      </c>
      <c r="C188" s="133" t="str">
        <f>Inputs!C188</f>
        <v/>
      </c>
      <c r="D188" s="133" t="str">
        <f>Inputs!D188</f>
        <v>PT003696 AI BCSS Design Review</v>
      </c>
      <c r="E188" s="133" t="str">
        <f>Inputs!E188</f>
        <v>CWO – ACE Interface BCSS Design Review</v>
      </c>
      <c r="F188" s="290">
        <f>IF(Inputs!DT188=$F$1,Inputs!F188,
IF(Inputs!DT188='Key assumptions'!$E$118,Inputs!F188*'Key assumptions'!$H$118,Inputs!F188*'Key assumptions'!$H$119))</f>
        <v>0</v>
      </c>
      <c r="G188" s="290">
        <f>IF(Inputs!DT188=$F$1,Inputs!G188,Inputs!G188*'Key assumptions'!$H$118)</f>
        <v>0</v>
      </c>
      <c r="H188" s="281"/>
      <c r="I188" s="281"/>
      <c r="J188" s="281"/>
      <c r="K188" s="281"/>
      <c r="L188" s="281"/>
      <c r="M188" s="389" t="str">
        <f>Inputs!M188</f>
        <v>[C-i-C]</v>
      </c>
      <c r="N188" s="389" t="str">
        <f>Inputs!N188</f>
        <v>[C-i-C]</v>
      </c>
      <c r="O188" s="389" t="str">
        <f>Inputs!O188</f>
        <v>[C-i-C]</v>
      </c>
      <c r="P188" s="389" t="str">
        <f>Inputs!P188</f>
        <v>[C-i-C]</v>
      </c>
      <c r="Q188" s="389" t="str">
        <f>Inputs!Q188</f>
        <v>[C-i-C]</v>
      </c>
      <c r="R188" s="389" t="str">
        <f>Inputs!R188</f>
        <v>[C-i-C]</v>
      </c>
      <c r="S188" s="389" t="str">
        <f>Inputs!S188</f>
        <v>[C-i-C]</v>
      </c>
      <c r="T188" s="389" t="str">
        <f>Inputs!T188</f>
        <v>[C-i-C]</v>
      </c>
      <c r="U188" s="389" t="str">
        <f>Inputs!U188</f>
        <v>[C-i-C]</v>
      </c>
      <c r="V188" s="389" t="str">
        <f>Inputs!V188</f>
        <v>[C-i-C]</v>
      </c>
      <c r="W188" s="389" t="str">
        <f>Inputs!W188</f>
        <v>[C-i-C]</v>
      </c>
      <c r="X188" s="389" t="str">
        <f>Inputs!X188</f>
        <v>[C-i-C]</v>
      </c>
      <c r="Y188" s="389" t="str">
        <f>Inputs!Y188</f>
        <v>[C-i-C]</v>
      </c>
      <c r="Z188" s="389" t="str">
        <f>Inputs!Z188</f>
        <v>[C-i-C]</v>
      </c>
      <c r="AA188" s="389" t="str">
        <f>Inputs!AA188</f>
        <v>[C-i-C]</v>
      </c>
      <c r="AB188" s="389" t="str">
        <f>Inputs!AB188</f>
        <v>[C-i-C]</v>
      </c>
      <c r="AC188" s="389" t="str">
        <f>Inputs!AC188</f>
        <v>[C-i-C]</v>
      </c>
      <c r="AD188" s="389" t="str">
        <f>Inputs!AD188</f>
        <v>[C-i-C]</v>
      </c>
      <c r="AE188" s="389" t="str">
        <f>Inputs!AE188</f>
        <v>[C-i-C]</v>
      </c>
      <c r="AF188" s="389" t="str">
        <f>Inputs!AF188</f>
        <v>[C-i-C]</v>
      </c>
      <c r="AG188" s="389" t="str">
        <f>Inputs!AG188</f>
        <v>[C-i-C]</v>
      </c>
      <c r="AH188" s="389" t="str">
        <f>Inputs!AH188</f>
        <v>[C-i-C]</v>
      </c>
      <c r="AI188" s="254" t="str">
        <f>Inputs!AI188</f>
        <v/>
      </c>
      <c r="AJ188" s="254" t="str">
        <f>Inputs!AJ188</f>
        <v/>
      </c>
      <c r="AK188" s="254" t="str">
        <f>Inputs!AK188</f>
        <v/>
      </c>
      <c r="AL188" s="254" t="str">
        <f>Inputs!AL188</f>
        <v/>
      </c>
      <c r="AM188" s="254" t="str">
        <f>Inputs!AM188</f>
        <v/>
      </c>
      <c r="AN188" s="254" t="str">
        <f>Inputs!AN188</f>
        <v/>
      </c>
      <c r="AO188" s="254" t="str">
        <f>Inputs!AO188</f>
        <v/>
      </c>
      <c r="AP188" s="254" t="str">
        <f>Inputs!AP188</f>
        <v/>
      </c>
      <c r="AQ188" s="254" t="str">
        <f>Inputs!AQ188</f>
        <v/>
      </c>
      <c r="AR188" s="254" t="str">
        <f>Inputs!AR188</f>
        <v/>
      </c>
      <c r="AS188" s="254" t="str">
        <f>Inputs!AS188</f>
        <v/>
      </c>
      <c r="AT188" s="254" t="str">
        <f>Inputs!AT188</f>
        <v/>
      </c>
      <c r="AU188" s="254" t="str">
        <f>Inputs!AU188</f>
        <v/>
      </c>
      <c r="AV188" s="254" t="str">
        <f>Inputs!AV188</f>
        <v/>
      </c>
      <c r="AW188" s="254" t="str">
        <f>Inputs!AW188</f>
        <v/>
      </c>
      <c r="AX188" s="254" t="str">
        <f>Inputs!AX188</f>
        <v/>
      </c>
      <c r="AY188" s="254" t="str">
        <f>Inputs!AY188</f>
        <v/>
      </c>
      <c r="AZ188" s="254" t="str">
        <f>Inputs!AZ188</f>
        <v/>
      </c>
      <c r="BA188" s="254" t="str">
        <f>Inputs!BA188</f>
        <v/>
      </c>
      <c r="BB188" s="254" t="str">
        <f>Inputs!BB188</f>
        <v/>
      </c>
      <c r="BC188" s="254" t="str">
        <f>Inputs!BC188</f>
        <v/>
      </c>
      <c r="BD188" s="254" t="str">
        <f>Inputs!BD188</f>
        <v/>
      </c>
      <c r="BE188" s="254" t="str">
        <f>Inputs!BE188</f>
        <v/>
      </c>
      <c r="BF188" s="254" t="str">
        <f>Inputs!BF188</f>
        <v/>
      </c>
      <c r="BG188" s="254" t="str">
        <f>Inputs!BG188</f>
        <v/>
      </c>
      <c r="BH188" s="254" t="str">
        <f>Inputs!BH188</f>
        <v/>
      </c>
      <c r="BI188" s="254" t="str">
        <f>Inputs!BI188</f>
        <v/>
      </c>
      <c r="BJ188" s="254" t="str">
        <f>Inputs!BJ188</f>
        <v/>
      </c>
      <c r="BK188" s="254" t="str">
        <f>Inputs!BK188</f>
        <v/>
      </c>
      <c r="BL188" s="254" t="str">
        <f>Inputs!BL188</f>
        <v/>
      </c>
      <c r="BN188" s="255">
        <f>IF(OR($C188="Non-Labour",$C188="Labour-related"),IF(Inputs!$DT188=$F$1,Inputs!BN188,Inputs!BN188*'Key assumptions'!$H$118),$F188*N(H188)*avg_hrs)</f>
        <v>0</v>
      </c>
      <c r="BO188" s="255">
        <f>IF(OR($C188="Non-Labour",$C188="Labour-related"),IF(Inputs!$DT188=$F$1,Inputs!BO188,Inputs!BO188*'Key assumptions'!$H$118),$F188*N(I188)*avg_hrs)</f>
        <v>0</v>
      </c>
      <c r="BP188" s="255">
        <f>IF(OR($C188="Non-Labour",$C188="Labour-related"),IF(Inputs!$DT188=$F$1,Inputs!BP188,Inputs!BP188*'Key assumptions'!$H$118),$F188*N(J188)*avg_hrs)</f>
        <v>0</v>
      </c>
      <c r="BQ188" s="255">
        <f>IF(OR($C188="Non-Labour",$C188="Labour-related"),IF(Inputs!$DT188=$F$1,Inputs!BQ188,Inputs!BQ188*'Key assumptions'!$H$118),$F188*N(K188)*avg_hrs)</f>
        <v>0</v>
      </c>
      <c r="BR188" s="255">
        <f>IF(OR($C188="Non-Labour",$C188="Labour-related"),IF(Inputs!$DT188=$F$1,Inputs!BR188,Inputs!BR188*'Key assumptions'!$H$118),$F188*N(L188)*avg_hrs)</f>
        <v>0</v>
      </c>
      <c r="BS188" s="390" t="s">
        <v>411</v>
      </c>
      <c r="BT188" s="390" t="s">
        <v>411</v>
      </c>
      <c r="BU188" s="390" t="s">
        <v>411</v>
      </c>
      <c r="BV188" s="390" t="s">
        <v>411</v>
      </c>
      <c r="BW188" s="390" t="s">
        <v>411</v>
      </c>
      <c r="BX188" s="390" t="s">
        <v>411</v>
      </c>
      <c r="BY188" s="390" t="s">
        <v>411</v>
      </c>
      <c r="BZ188" s="390" t="s">
        <v>411</v>
      </c>
      <c r="CA188" s="390" t="s">
        <v>411</v>
      </c>
      <c r="CB188" s="390" t="s">
        <v>411</v>
      </c>
      <c r="CC188" s="390" t="s">
        <v>411</v>
      </c>
      <c r="CD188" s="390" t="s">
        <v>411</v>
      </c>
      <c r="CE188" s="390" t="s">
        <v>411</v>
      </c>
      <c r="CF188" s="390" t="s">
        <v>411</v>
      </c>
      <c r="CG188" s="390" t="s">
        <v>411</v>
      </c>
      <c r="CH188" s="390" t="s">
        <v>411</v>
      </c>
      <c r="CI188" s="390" t="s">
        <v>411</v>
      </c>
      <c r="CJ188" s="390" t="s">
        <v>411</v>
      </c>
      <c r="CK188" s="390" t="s">
        <v>411</v>
      </c>
      <c r="CL188" s="390" t="s">
        <v>411</v>
      </c>
      <c r="CM188" s="390" t="s">
        <v>411</v>
      </c>
      <c r="CN188" s="390" t="s">
        <v>411</v>
      </c>
      <c r="CO188" s="255">
        <f>IF(OR($C188="Non-Labour",$C188="Labour-related"),IF(Inputs!$DT188=$F$1,Inputs!CO188,Inputs!CO188*'Key assumptions'!$H$118),$F188*N(AI188)*avg_hrs)</f>
        <v>0</v>
      </c>
      <c r="CP188" s="255">
        <f>IF(OR($C188="Non-Labour",$C188="Labour-related"),IF(Inputs!$DT188=$F$1,Inputs!CP188,Inputs!CP188*'Key assumptions'!$H$118),$F188*N(AJ188)*avg_hrs)</f>
        <v>0</v>
      </c>
      <c r="CQ188" s="255">
        <f>IF(OR($C188="Non-Labour",$C188="Labour-related"),IF(Inputs!$DT188=$F$1,Inputs!CQ188,Inputs!CQ188*'Key assumptions'!$H$118),$F188*N(AK188)*avg_hrs)</f>
        <v>0</v>
      </c>
      <c r="CR188" s="255">
        <f>IF(OR($C188="Non-Labour",$C188="Labour-related"),IF(Inputs!$DT188=$F$1,Inputs!CR188,Inputs!CR188*'Key assumptions'!$H$118),$F188*N(AL188)*avg_hrs)</f>
        <v>0</v>
      </c>
      <c r="CS188" s="255">
        <f>IF(OR($C188="Non-Labour",$C188="Labour-related"),IF(Inputs!$DT188=$F$1,Inputs!CS188,Inputs!CS188*'Key assumptions'!$H$118),$F188*N(AM188)*avg_hrs)</f>
        <v>0</v>
      </c>
      <c r="CT188" s="255">
        <f>IF(OR($C188="Non-Labour",$C188="Labour-related"),IF(Inputs!$DT188=$F$1,Inputs!CT188,Inputs!CT188*'Key assumptions'!$H$118),$F188*N(AN188)*avg_hrs)</f>
        <v>0</v>
      </c>
      <c r="CU188" s="255">
        <f>IF(OR($C188="Non-Labour",$C188="Labour-related"),IF(Inputs!$DT188=$F$1,Inputs!CU188,Inputs!CU188*'Key assumptions'!$H$118),$F188*N(AO188)*avg_hrs)</f>
        <v>0</v>
      </c>
      <c r="CV188" s="255">
        <f>IF(OR($C188="Non-Labour",$C188="Labour-related"),IF(Inputs!$DT188=$F$1,Inputs!CV188,Inputs!CV188*'Key assumptions'!$H$118),$F188*N(AP188)*avg_hrs)</f>
        <v>0</v>
      </c>
      <c r="CW188" s="255">
        <f>IF(OR($C188="Non-Labour",$C188="Labour-related"),IF(Inputs!$DT188=$F$1,Inputs!CW188,Inputs!CW188*'Key assumptions'!$H$118),$F188*N(AQ188)*avg_hrs)</f>
        <v>0</v>
      </c>
      <c r="CX188" s="255">
        <f>IF(OR($C188="Non-Labour",$C188="Labour-related"),IF(Inputs!$DT188=$F$1,Inputs!CX188,Inputs!CX188*'Key assumptions'!$H$118),$F188*N(AR188)*avg_hrs)</f>
        <v>0</v>
      </c>
      <c r="CY188" s="255">
        <f>IF(OR($C188="Non-Labour",$C188="Labour-related"),IF(Inputs!$DT188=$F$1,Inputs!CY188,Inputs!CY188*'Key assumptions'!$H$118),$F188*N(AS188)*avg_hrs)</f>
        <v>0</v>
      </c>
      <c r="CZ188" s="255">
        <f>IF(OR($C188="Non-Labour",$C188="Labour-related"),IF(Inputs!$DT188=$F$1,Inputs!CZ188,Inputs!CZ188*'Key assumptions'!$H$118),$F188*N(AT188)*avg_hrs)</f>
        <v>0</v>
      </c>
      <c r="DA188" s="255">
        <f>IF(OR($C188="Non-Labour",$C188="Labour-related"),IF(Inputs!$DT188=$F$1,Inputs!DA188,Inputs!DA188*'Key assumptions'!$H$118),$F188*N(AU188)*avg_hrs)</f>
        <v>0</v>
      </c>
      <c r="DB188" s="255">
        <f>IF(OR($C188="Non-Labour",$C188="Labour-related"),IF(Inputs!$DT188=$F$1,Inputs!DB188,Inputs!DB188*'Key assumptions'!$H$118),$F188*N(AV188)*avg_hrs)</f>
        <v>0</v>
      </c>
      <c r="DC188" s="255">
        <f>IF(OR($C188="Non-Labour",$C188="Labour-related"),IF(Inputs!$DT188=$F$1,Inputs!DC188,Inputs!DC188*'Key assumptions'!$H$118),$F188*N(AW188)*avg_hrs)</f>
        <v>0</v>
      </c>
      <c r="DD188" s="255">
        <f>IF(OR($C188="Non-Labour",$C188="Labour-related"),IF(Inputs!$DT188=$F$1,Inputs!DD188,Inputs!DD188*'Key assumptions'!$H$118),$F188*N(AX188)*avg_hrs)</f>
        <v>0</v>
      </c>
      <c r="DE188" s="255">
        <f>IF(OR($C188="Non-Labour",$C188="Labour-related"),IF(Inputs!$DT188=$F$1,Inputs!DE188,Inputs!DE188*'Key assumptions'!$H$118),$F188*N(AY188)*avg_hrs)</f>
        <v>0</v>
      </c>
      <c r="DF188" s="255">
        <f>IF(OR($C188="Non-Labour",$C188="Labour-related"),IF(Inputs!$DT188=$F$1,Inputs!DF188,Inputs!DF188*'Key assumptions'!$H$118),$F188*N(AZ188)*avg_hrs)</f>
        <v>0</v>
      </c>
      <c r="DG188" s="255">
        <f>IF(OR($C188="Non-Labour",$C188="Labour-related"),IF(Inputs!$DT188=$F$1,Inputs!DG188,Inputs!DG188*'Key assumptions'!$H$118),$F188*N(BA188)*avg_hrs)</f>
        <v>0</v>
      </c>
      <c r="DH188" s="255">
        <f>IF(OR($C188="Non-Labour",$C188="Labour-related"),IF(Inputs!$DT188=$F$1,Inputs!DH188,Inputs!DH188*'Key assumptions'!$H$118),$F188*N(BB188)*avg_hrs)</f>
        <v>0</v>
      </c>
      <c r="DI188" s="255">
        <f>IF(OR($C188="Non-Labour",$C188="Labour-related"),IF(Inputs!$DT188=$F$1,Inputs!DI188,Inputs!DI188*'Key assumptions'!$H$118),$F188*N(BC188)*avg_hrs)</f>
        <v>0</v>
      </c>
      <c r="DJ188" s="255">
        <f>IF(OR($C188="Non-Labour",$C188="Labour-related"),IF(Inputs!$DT188=$F$1,Inputs!DJ188,Inputs!DJ188*'Key assumptions'!$H$118),$F188*N(BD188)*avg_hrs)</f>
        <v>0</v>
      </c>
      <c r="DK188" s="255">
        <f>IF(OR($C188="Non-Labour",$C188="Labour-related"),IF(Inputs!$DT188=$F$1,Inputs!DK188,Inputs!DK188*'Key assumptions'!$H$118),$F188*N(BE188)*avg_hrs)</f>
        <v>0</v>
      </c>
      <c r="DL188" s="255">
        <f>IF(OR($C188="Non-Labour",$C188="Labour-related"),IF(Inputs!$DT188=$F$1,Inputs!DL188,Inputs!DL188*'Key assumptions'!$H$118),$F188*N(BF188)*avg_hrs)</f>
        <v>0</v>
      </c>
      <c r="DM188" s="255">
        <f>IF(OR($C188="Non-Labour",$C188="Labour-related"),IF(Inputs!$DT188=$F$1,Inputs!DM188,Inputs!DM188*'Key assumptions'!$H$118),$F188*N(BG188)*avg_hrs)</f>
        <v>0</v>
      </c>
      <c r="DN188" s="255">
        <f>IF(OR($C188="Non-Labour",$C188="Labour-related"),IF(Inputs!$DT188=$F$1,Inputs!DN188,Inputs!DN188*'Key assumptions'!$H$118),$F188*N(BH188)*avg_hrs)</f>
        <v>0</v>
      </c>
      <c r="DO188" s="255">
        <f>IF(OR($C188="Non-Labour",$C188="Labour-related"),IF(Inputs!$DT188=$F$1,Inputs!DO188,Inputs!DO188*'Key assumptions'!$H$118),$F188*N(BI188)*avg_hrs)</f>
        <v>0</v>
      </c>
      <c r="DP188" s="255">
        <f>IF(OR($C188="Non-Labour",$C188="Labour-related"),IF(Inputs!$DT188=$F$1,Inputs!DP188,Inputs!DP188*'Key assumptions'!$H$118),$F188*N(BJ188)*avg_hrs)</f>
        <v>0</v>
      </c>
      <c r="DQ188" s="255">
        <f>IF(OR($C188="Non-Labour",$C188="Labour-related"),IF(Inputs!$DT188=$F$1,Inputs!DQ188,Inputs!DQ188*'Key assumptions'!$H$118),$F188*N(BK188)*avg_hrs)</f>
        <v>0</v>
      </c>
      <c r="DR188" s="255">
        <f>IF(OR($C188="Non-Labour",$C188="Labour-related"),IF(Inputs!$DT188=$F$1,Inputs!DR188,Inputs!DR188*'Key assumptions'!$H$118),$F188*N(BL188)*avg_hrs)</f>
        <v>0</v>
      </c>
      <c r="DT188" s="133" t="s">
        <v>213</v>
      </c>
      <c r="DU188" s="304"/>
      <c r="DV188" s="304"/>
      <c r="DW188" s="304"/>
      <c r="DX188" s="304"/>
      <c r="DY188" s="304"/>
      <c r="DZ188" s="304"/>
      <c r="EA188" s="255">
        <v>0</v>
      </c>
      <c r="EB188" s="255">
        <v>0</v>
      </c>
      <c r="EC188" s="255">
        <v>0</v>
      </c>
      <c r="ED188" s="255">
        <f t="shared" si="20"/>
        <v>0</v>
      </c>
      <c r="EE188" s="255">
        <f t="shared" si="20"/>
        <v>0</v>
      </c>
      <c r="EF188" s="255">
        <f t="shared" si="17"/>
        <v>0</v>
      </c>
    </row>
    <row r="189" spans="1:136" x14ac:dyDescent="0.4">
      <c r="A189" s="133" t="str">
        <f>Inputs!A189</f>
        <v>Project Development</v>
      </c>
      <c r="B189" s="133" t="str">
        <f>Inputs!B189</f>
        <v>N/A</v>
      </c>
      <c r="C189" s="133" t="str">
        <f>Inputs!C189</f>
        <v>Internal Labour</v>
      </c>
      <c r="D189" s="133" t="str">
        <f>Inputs!D189</f>
        <v>PT003696 AI BCSS Design Review</v>
      </c>
      <c r="E189" s="133" t="str">
        <f>Inputs!E189</f>
        <v>Senior Project Developer</v>
      </c>
      <c r="F189" s="290">
        <f>IF(Inputs!DT189=$F$1,Inputs!F189,
IF(Inputs!DT189='Key assumptions'!$E$118,Inputs!F189*'Key assumptions'!$H$118,Inputs!F189*'Key assumptions'!$H$119))</f>
        <v>300.33999999999997</v>
      </c>
      <c r="G189" s="290">
        <f>IF(Inputs!DT189=$F$1,Inputs!G189,Inputs!G189*'Key assumptions'!$H$118)</f>
        <v>134.19999999999999</v>
      </c>
      <c r="H189" s="281"/>
      <c r="I189" s="281"/>
      <c r="J189" s="281"/>
      <c r="K189" s="281"/>
      <c r="L189" s="281"/>
      <c r="M189" s="389" t="str">
        <f>Inputs!M189</f>
        <v>[C-i-C]</v>
      </c>
      <c r="N189" s="389" t="str">
        <f>Inputs!N189</f>
        <v>[C-i-C]</v>
      </c>
      <c r="O189" s="389" t="str">
        <f>Inputs!O189</f>
        <v>[C-i-C]</v>
      </c>
      <c r="P189" s="389" t="str">
        <f>Inputs!P189</f>
        <v>[C-i-C]</v>
      </c>
      <c r="Q189" s="389" t="str">
        <f>Inputs!Q189</f>
        <v>[C-i-C]</v>
      </c>
      <c r="R189" s="389" t="str">
        <f>Inputs!R189</f>
        <v>[C-i-C]</v>
      </c>
      <c r="S189" s="389" t="str">
        <f>Inputs!S189</f>
        <v>[C-i-C]</v>
      </c>
      <c r="T189" s="389" t="str">
        <f>Inputs!T189</f>
        <v>[C-i-C]</v>
      </c>
      <c r="U189" s="389" t="str">
        <f>Inputs!U189</f>
        <v>[C-i-C]</v>
      </c>
      <c r="V189" s="389" t="str">
        <f>Inputs!V189</f>
        <v>[C-i-C]</v>
      </c>
      <c r="W189" s="389" t="str">
        <f>Inputs!W189</f>
        <v>[C-i-C]</v>
      </c>
      <c r="X189" s="389" t="str">
        <f>Inputs!X189</f>
        <v>[C-i-C]</v>
      </c>
      <c r="Y189" s="389" t="str">
        <f>Inputs!Y189</f>
        <v>[C-i-C]</v>
      </c>
      <c r="Z189" s="389" t="str">
        <f>Inputs!Z189</f>
        <v>[C-i-C]</v>
      </c>
      <c r="AA189" s="389" t="str">
        <f>Inputs!AA189</f>
        <v>[C-i-C]</v>
      </c>
      <c r="AB189" s="389" t="str">
        <f>Inputs!AB189</f>
        <v>[C-i-C]</v>
      </c>
      <c r="AC189" s="389" t="str">
        <f>Inputs!AC189</f>
        <v>[C-i-C]</v>
      </c>
      <c r="AD189" s="389" t="str">
        <f>Inputs!AD189</f>
        <v>[C-i-C]</v>
      </c>
      <c r="AE189" s="389" t="str">
        <f>Inputs!AE189</f>
        <v>[C-i-C]</v>
      </c>
      <c r="AF189" s="389" t="str">
        <f>Inputs!AF189</f>
        <v>[C-i-C]</v>
      </c>
      <c r="AG189" s="389" t="str">
        <f>Inputs!AG189</f>
        <v>[C-i-C]</v>
      </c>
      <c r="AH189" s="389" t="str">
        <f>Inputs!AH189</f>
        <v>[C-i-C]</v>
      </c>
      <c r="AI189" s="254">
        <f>Inputs!AI189</f>
        <v>0</v>
      </c>
      <c r="AJ189" s="254">
        <f>Inputs!AJ189</f>
        <v>0</v>
      </c>
      <c r="AK189" s="254">
        <f>Inputs!AK189</f>
        <v>0</v>
      </c>
      <c r="AL189" s="254">
        <f>Inputs!AL189</f>
        <v>0</v>
      </c>
      <c r="AM189" s="254">
        <f>Inputs!AM189</f>
        <v>0</v>
      </c>
      <c r="AN189" s="254">
        <f>Inputs!AN189</f>
        <v>0</v>
      </c>
      <c r="AO189" s="254">
        <f>Inputs!AO189</f>
        <v>0</v>
      </c>
      <c r="AP189" s="254">
        <f>Inputs!AP189</f>
        <v>0</v>
      </c>
      <c r="AQ189" s="254">
        <f>Inputs!AQ189</f>
        <v>0</v>
      </c>
      <c r="AR189" s="254">
        <f>Inputs!AR189</f>
        <v>0</v>
      </c>
      <c r="AS189" s="254">
        <f>Inputs!AS189</f>
        <v>0</v>
      </c>
      <c r="AT189" s="254">
        <f>Inputs!AT189</f>
        <v>0</v>
      </c>
      <c r="AU189" s="254">
        <f>Inputs!AU189</f>
        <v>0</v>
      </c>
      <c r="AV189" s="254">
        <f>Inputs!AV189</f>
        <v>0</v>
      </c>
      <c r="AW189" s="254">
        <f>Inputs!AW189</f>
        <v>0</v>
      </c>
      <c r="AX189" s="254">
        <f>Inputs!AX189</f>
        <v>0</v>
      </c>
      <c r="AY189" s="254">
        <f>Inputs!AY189</f>
        <v>0</v>
      </c>
      <c r="AZ189" s="254">
        <f>Inputs!AZ189</f>
        <v>0</v>
      </c>
      <c r="BA189" s="254">
        <f>Inputs!BA189</f>
        <v>0</v>
      </c>
      <c r="BB189" s="254">
        <f>Inputs!BB189</f>
        <v>0</v>
      </c>
      <c r="BC189" s="254">
        <f>Inputs!BC189</f>
        <v>0</v>
      </c>
      <c r="BD189" s="254">
        <f>Inputs!BD189</f>
        <v>0</v>
      </c>
      <c r="BE189" s="254">
        <f>Inputs!BE189</f>
        <v>0</v>
      </c>
      <c r="BF189" s="254">
        <f>Inputs!BF189</f>
        <v>0</v>
      </c>
      <c r="BG189" s="254">
        <f>Inputs!BG189</f>
        <v>0</v>
      </c>
      <c r="BH189" s="254">
        <f>Inputs!BH189</f>
        <v>0</v>
      </c>
      <c r="BI189" s="254">
        <f>Inputs!BI189</f>
        <v>0</v>
      </c>
      <c r="BJ189" s="254">
        <f>Inputs!BJ189</f>
        <v>0</v>
      </c>
      <c r="BK189" s="254">
        <f>Inputs!BK189</f>
        <v>0</v>
      </c>
      <c r="BL189" s="254">
        <f>Inputs!BL189</f>
        <v>0</v>
      </c>
      <c r="BN189" s="255">
        <f>IF(OR($C189="Non-Labour",$C189="Labour-related"),IF(Inputs!$DT189=$F$1,Inputs!BN189,Inputs!BN189*'Key assumptions'!$H$118),$F189*N(H189)*avg_hrs)</f>
        <v>0</v>
      </c>
      <c r="BO189" s="255">
        <f>IF(OR($C189="Non-Labour",$C189="Labour-related"),IF(Inputs!$DT189=$F$1,Inputs!BO189,Inputs!BO189*'Key assumptions'!$H$118),$F189*N(I189)*avg_hrs)</f>
        <v>0</v>
      </c>
      <c r="BP189" s="255">
        <f>IF(OR($C189="Non-Labour",$C189="Labour-related"),IF(Inputs!$DT189=$F$1,Inputs!BP189,Inputs!BP189*'Key assumptions'!$H$118),$F189*N(J189)*avg_hrs)</f>
        <v>0</v>
      </c>
      <c r="BQ189" s="255">
        <f>IF(OR($C189="Non-Labour",$C189="Labour-related"),IF(Inputs!$DT189=$F$1,Inputs!BQ189,Inputs!BQ189*'Key assumptions'!$H$118),$F189*N(K189)*avg_hrs)</f>
        <v>0</v>
      </c>
      <c r="BR189" s="255">
        <f>IF(OR($C189="Non-Labour",$C189="Labour-related"),IF(Inputs!$DT189=$F$1,Inputs!BR189,Inputs!BR189*'Key assumptions'!$H$118),$F189*N(L189)*avg_hrs)</f>
        <v>0</v>
      </c>
      <c r="BS189" s="390" t="s">
        <v>411</v>
      </c>
      <c r="BT189" s="390" t="s">
        <v>411</v>
      </c>
      <c r="BU189" s="390" t="s">
        <v>411</v>
      </c>
      <c r="BV189" s="390" t="s">
        <v>411</v>
      </c>
      <c r="BW189" s="390" t="s">
        <v>411</v>
      </c>
      <c r="BX189" s="390" t="s">
        <v>411</v>
      </c>
      <c r="BY189" s="390" t="s">
        <v>411</v>
      </c>
      <c r="BZ189" s="390" t="s">
        <v>411</v>
      </c>
      <c r="CA189" s="390" t="s">
        <v>411</v>
      </c>
      <c r="CB189" s="390" t="s">
        <v>411</v>
      </c>
      <c r="CC189" s="390" t="s">
        <v>411</v>
      </c>
      <c r="CD189" s="390" t="s">
        <v>411</v>
      </c>
      <c r="CE189" s="390" t="s">
        <v>411</v>
      </c>
      <c r="CF189" s="390" t="s">
        <v>411</v>
      </c>
      <c r="CG189" s="390" t="s">
        <v>411</v>
      </c>
      <c r="CH189" s="390" t="s">
        <v>411</v>
      </c>
      <c r="CI189" s="390" t="s">
        <v>411</v>
      </c>
      <c r="CJ189" s="390" t="s">
        <v>411</v>
      </c>
      <c r="CK189" s="390" t="s">
        <v>411</v>
      </c>
      <c r="CL189" s="390" t="s">
        <v>411</v>
      </c>
      <c r="CM189" s="390" t="s">
        <v>411</v>
      </c>
      <c r="CN189" s="390" t="s">
        <v>411</v>
      </c>
      <c r="CO189" s="255">
        <f>IF(OR($C189="Non-Labour",$C189="Labour-related"),IF(Inputs!$DT189=$F$1,Inputs!CO189,Inputs!CO189*'Key assumptions'!$H$118),$F189*N(AI189)*avg_hrs)</f>
        <v>0</v>
      </c>
      <c r="CP189" s="255">
        <f>IF(OR($C189="Non-Labour",$C189="Labour-related"),IF(Inputs!$DT189=$F$1,Inputs!CP189,Inputs!CP189*'Key assumptions'!$H$118),$F189*N(AJ189)*avg_hrs)</f>
        <v>0</v>
      </c>
      <c r="CQ189" s="255">
        <f>IF(OR($C189="Non-Labour",$C189="Labour-related"),IF(Inputs!$DT189=$F$1,Inputs!CQ189,Inputs!CQ189*'Key assumptions'!$H$118),$F189*N(AK189)*avg_hrs)</f>
        <v>0</v>
      </c>
      <c r="CR189" s="255">
        <f>IF(OR($C189="Non-Labour",$C189="Labour-related"),IF(Inputs!$DT189=$F$1,Inputs!CR189,Inputs!CR189*'Key assumptions'!$H$118),$F189*N(AL189)*avg_hrs)</f>
        <v>0</v>
      </c>
      <c r="CS189" s="255">
        <f>IF(OR($C189="Non-Labour",$C189="Labour-related"),IF(Inputs!$DT189=$F$1,Inputs!CS189,Inputs!CS189*'Key assumptions'!$H$118),$F189*N(AM189)*avg_hrs)</f>
        <v>0</v>
      </c>
      <c r="CT189" s="255">
        <f>IF(OR($C189="Non-Labour",$C189="Labour-related"),IF(Inputs!$DT189=$F$1,Inputs!CT189,Inputs!CT189*'Key assumptions'!$H$118),$F189*N(AN189)*avg_hrs)</f>
        <v>0</v>
      </c>
      <c r="CU189" s="255">
        <f>IF(OR($C189="Non-Labour",$C189="Labour-related"),IF(Inputs!$DT189=$F$1,Inputs!CU189,Inputs!CU189*'Key assumptions'!$H$118),$F189*N(AO189)*avg_hrs)</f>
        <v>0</v>
      </c>
      <c r="CV189" s="255">
        <f>IF(OR($C189="Non-Labour",$C189="Labour-related"),IF(Inputs!$DT189=$F$1,Inputs!CV189,Inputs!CV189*'Key assumptions'!$H$118),$F189*N(AP189)*avg_hrs)</f>
        <v>0</v>
      </c>
      <c r="CW189" s="255">
        <f>IF(OR($C189="Non-Labour",$C189="Labour-related"),IF(Inputs!$DT189=$F$1,Inputs!CW189,Inputs!CW189*'Key assumptions'!$H$118),$F189*N(AQ189)*avg_hrs)</f>
        <v>0</v>
      </c>
      <c r="CX189" s="255">
        <f>IF(OR($C189="Non-Labour",$C189="Labour-related"),IF(Inputs!$DT189=$F$1,Inputs!CX189,Inputs!CX189*'Key assumptions'!$H$118),$F189*N(AR189)*avg_hrs)</f>
        <v>0</v>
      </c>
      <c r="CY189" s="255">
        <f>IF(OR($C189="Non-Labour",$C189="Labour-related"),IF(Inputs!$DT189=$F$1,Inputs!CY189,Inputs!CY189*'Key assumptions'!$H$118),$F189*N(AS189)*avg_hrs)</f>
        <v>0</v>
      </c>
      <c r="CZ189" s="255">
        <f>IF(OR($C189="Non-Labour",$C189="Labour-related"),IF(Inputs!$DT189=$F$1,Inputs!CZ189,Inputs!CZ189*'Key assumptions'!$H$118),$F189*N(AT189)*avg_hrs)</f>
        <v>0</v>
      </c>
      <c r="DA189" s="255">
        <f>IF(OR($C189="Non-Labour",$C189="Labour-related"),IF(Inputs!$DT189=$F$1,Inputs!DA189,Inputs!DA189*'Key assumptions'!$H$118),$F189*N(AU189)*avg_hrs)</f>
        <v>0</v>
      </c>
      <c r="DB189" s="255">
        <f>IF(OR($C189="Non-Labour",$C189="Labour-related"),IF(Inputs!$DT189=$F$1,Inputs!DB189,Inputs!DB189*'Key assumptions'!$H$118),$F189*N(AV189)*avg_hrs)</f>
        <v>0</v>
      </c>
      <c r="DC189" s="255">
        <f>IF(OR($C189="Non-Labour",$C189="Labour-related"),IF(Inputs!$DT189=$F$1,Inputs!DC189,Inputs!DC189*'Key assumptions'!$H$118),$F189*N(AW189)*avg_hrs)</f>
        <v>0</v>
      </c>
      <c r="DD189" s="255">
        <f>IF(OR($C189="Non-Labour",$C189="Labour-related"),IF(Inputs!$DT189=$F$1,Inputs!DD189,Inputs!DD189*'Key assumptions'!$H$118),$F189*N(AX189)*avg_hrs)</f>
        <v>0</v>
      </c>
      <c r="DE189" s="255">
        <f>IF(OR($C189="Non-Labour",$C189="Labour-related"),IF(Inputs!$DT189=$F$1,Inputs!DE189,Inputs!DE189*'Key assumptions'!$H$118),$F189*N(AY189)*avg_hrs)</f>
        <v>0</v>
      </c>
      <c r="DF189" s="255">
        <f>IF(OR($C189="Non-Labour",$C189="Labour-related"),IF(Inputs!$DT189=$F$1,Inputs!DF189,Inputs!DF189*'Key assumptions'!$H$118),$F189*N(AZ189)*avg_hrs)</f>
        <v>0</v>
      </c>
      <c r="DG189" s="255">
        <f>IF(OR($C189="Non-Labour",$C189="Labour-related"),IF(Inputs!$DT189=$F$1,Inputs!DG189,Inputs!DG189*'Key assumptions'!$H$118),$F189*N(BA189)*avg_hrs)</f>
        <v>0</v>
      </c>
      <c r="DH189" s="255">
        <f>IF(OR($C189="Non-Labour",$C189="Labour-related"),IF(Inputs!$DT189=$F$1,Inputs!DH189,Inputs!DH189*'Key assumptions'!$H$118),$F189*N(BB189)*avg_hrs)</f>
        <v>0</v>
      </c>
      <c r="DI189" s="255">
        <f>IF(OR($C189="Non-Labour",$C189="Labour-related"),IF(Inputs!$DT189=$F$1,Inputs!DI189,Inputs!DI189*'Key assumptions'!$H$118),$F189*N(BC189)*avg_hrs)</f>
        <v>0</v>
      </c>
      <c r="DJ189" s="255">
        <f>IF(OR($C189="Non-Labour",$C189="Labour-related"),IF(Inputs!$DT189=$F$1,Inputs!DJ189,Inputs!DJ189*'Key assumptions'!$H$118),$F189*N(BD189)*avg_hrs)</f>
        <v>0</v>
      </c>
      <c r="DK189" s="255">
        <f>IF(OR($C189="Non-Labour",$C189="Labour-related"),IF(Inputs!$DT189=$F$1,Inputs!DK189,Inputs!DK189*'Key assumptions'!$H$118),$F189*N(BE189)*avg_hrs)</f>
        <v>0</v>
      </c>
      <c r="DL189" s="255">
        <f>IF(OR($C189="Non-Labour",$C189="Labour-related"),IF(Inputs!$DT189=$F$1,Inputs!DL189,Inputs!DL189*'Key assumptions'!$H$118),$F189*N(BF189)*avg_hrs)</f>
        <v>0</v>
      </c>
      <c r="DM189" s="255">
        <f>IF(OR($C189="Non-Labour",$C189="Labour-related"),IF(Inputs!$DT189=$F$1,Inputs!DM189,Inputs!DM189*'Key assumptions'!$H$118),$F189*N(BG189)*avg_hrs)</f>
        <v>0</v>
      </c>
      <c r="DN189" s="255">
        <f>IF(OR($C189="Non-Labour",$C189="Labour-related"),IF(Inputs!$DT189=$F$1,Inputs!DN189,Inputs!DN189*'Key assumptions'!$H$118),$F189*N(BH189)*avg_hrs)</f>
        <v>0</v>
      </c>
      <c r="DO189" s="255">
        <f>IF(OR($C189="Non-Labour",$C189="Labour-related"),IF(Inputs!$DT189=$F$1,Inputs!DO189,Inputs!DO189*'Key assumptions'!$H$118),$F189*N(BI189)*avg_hrs)</f>
        <v>0</v>
      </c>
      <c r="DP189" s="255">
        <f>IF(OR($C189="Non-Labour",$C189="Labour-related"),IF(Inputs!$DT189=$F$1,Inputs!DP189,Inputs!DP189*'Key assumptions'!$H$118),$F189*N(BJ189)*avg_hrs)</f>
        <v>0</v>
      </c>
      <c r="DQ189" s="255">
        <f>IF(OR($C189="Non-Labour",$C189="Labour-related"),IF(Inputs!$DT189=$F$1,Inputs!DQ189,Inputs!DQ189*'Key assumptions'!$H$118),$F189*N(BK189)*avg_hrs)</f>
        <v>0</v>
      </c>
      <c r="DR189" s="255">
        <f>IF(OR($C189="Non-Labour",$C189="Labour-related"),IF(Inputs!$DT189=$F$1,Inputs!DR189,Inputs!DR189*'Key assumptions'!$H$118),$F189*N(BL189)*avg_hrs)</f>
        <v>0</v>
      </c>
      <c r="DT189" s="133" t="s">
        <v>213</v>
      </c>
      <c r="DU189" s="304"/>
      <c r="DV189" s="304"/>
      <c r="DW189" s="304"/>
      <c r="DX189" s="304"/>
      <c r="DY189" s="304"/>
      <c r="DZ189" s="304"/>
      <c r="EA189" s="255">
        <v>4505.0999999999995</v>
      </c>
      <c r="EB189" s="255">
        <v>13515.3</v>
      </c>
      <c r="EC189" s="255">
        <v>0</v>
      </c>
      <c r="ED189" s="255">
        <f t="shared" si="20"/>
        <v>0</v>
      </c>
      <c r="EE189" s="255">
        <f t="shared" si="20"/>
        <v>0</v>
      </c>
      <c r="EF189" s="255">
        <f t="shared" si="17"/>
        <v>18020.399999999998</v>
      </c>
    </row>
    <row r="190" spans="1:136" x14ac:dyDescent="0.4">
      <c r="A190" s="133" t="str">
        <f>Inputs!A190</f>
        <v>Project Development</v>
      </c>
      <c r="B190" s="133" t="str">
        <f>Inputs!B190</f>
        <v>N/A</v>
      </c>
      <c r="C190" s="133" t="str">
        <f>Inputs!C190</f>
        <v>Internal Labour</v>
      </c>
      <c r="D190" s="133" t="str">
        <f>Inputs!D190</f>
        <v>PT003696 AI BCSS Design Review</v>
      </c>
      <c r="E190" s="133" t="str">
        <f>Inputs!E190</f>
        <v>Project Engineer (CWO REZ)</v>
      </c>
      <c r="F190" s="290">
        <f>IF(Inputs!DT190=$F$1,Inputs!F190,
IF(Inputs!DT190='Key assumptions'!$E$118,Inputs!F190*'Key assumptions'!$H$118,Inputs!F190*'Key assumptions'!$H$119))</f>
        <v>206.11</v>
      </c>
      <c r="G190" s="290">
        <f>IF(Inputs!DT190=$F$1,Inputs!G190,Inputs!G190*'Key assumptions'!$H$118)</f>
        <v>90.282775517751475</v>
      </c>
      <c r="H190" s="281"/>
      <c r="I190" s="281"/>
      <c r="J190" s="281"/>
      <c r="K190" s="281"/>
      <c r="L190" s="281"/>
      <c r="M190" s="389" t="str">
        <f>Inputs!M190</f>
        <v>[C-i-C]</v>
      </c>
      <c r="N190" s="389" t="str">
        <f>Inputs!N190</f>
        <v>[C-i-C]</v>
      </c>
      <c r="O190" s="389" t="str">
        <f>Inputs!O190</f>
        <v>[C-i-C]</v>
      </c>
      <c r="P190" s="389" t="str">
        <f>Inputs!P190</f>
        <v>[C-i-C]</v>
      </c>
      <c r="Q190" s="389" t="str">
        <f>Inputs!Q190</f>
        <v>[C-i-C]</v>
      </c>
      <c r="R190" s="389" t="str">
        <f>Inputs!R190</f>
        <v>[C-i-C]</v>
      </c>
      <c r="S190" s="389" t="str">
        <f>Inputs!S190</f>
        <v>[C-i-C]</v>
      </c>
      <c r="T190" s="389" t="str">
        <f>Inputs!T190</f>
        <v>[C-i-C]</v>
      </c>
      <c r="U190" s="389" t="str">
        <f>Inputs!U190</f>
        <v>[C-i-C]</v>
      </c>
      <c r="V190" s="389" t="str">
        <f>Inputs!V190</f>
        <v>[C-i-C]</v>
      </c>
      <c r="W190" s="389" t="str">
        <f>Inputs!W190</f>
        <v>[C-i-C]</v>
      </c>
      <c r="X190" s="389" t="str">
        <f>Inputs!X190</f>
        <v>[C-i-C]</v>
      </c>
      <c r="Y190" s="389" t="str">
        <f>Inputs!Y190</f>
        <v>[C-i-C]</v>
      </c>
      <c r="Z190" s="389" t="str">
        <f>Inputs!Z190</f>
        <v>[C-i-C]</v>
      </c>
      <c r="AA190" s="389" t="str">
        <f>Inputs!AA190</f>
        <v>[C-i-C]</v>
      </c>
      <c r="AB190" s="389" t="str">
        <f>Inputs!AB190</f>
        <v>[C-i-C]</v>
      </c>
      <c r="AC190" s="389" t="str">
        <f>Inputs!AC190</f>
        <v>[C-i-C]</v>
      </c>
      <c r="AD190" s="389" t="str">
        <f>Inputs!AD190</f>
        <v>[C-i-C]</v>
      </c>
      <c r="AE190" s="389" t="str">
        <f>Inputs!AE190</f>
        <v>[C-i-C]</v>
      </c>
      <c r="AF190" s="389" t="str">
        <f>Inputs!AF190</f>
        <v>[C-i-C]</v>
      </c>
      <c r="AG190" s="389" t="str">
        <f>Inputs!AG190</f>
        <v>[C-i-C]</v>
      </c>
      <c r="AH190" s="389" t="str">
        <f>Inputs!AH190</f>
        <v>[C-i-C]</v>
      </c>
      <c r="AI190" s="254">
        <f>Inputs!AI190</f>
        <v>0</v>
      </c>
      <c r="AJ190" s="254">
        <f>Inputs!AJ190</f>
        <v>0</v>
      </c>
      <c r="AK190" s="254">
        <f>Inputs!AK190</f>
        <v>0</v>
      </c>
      <c r="AL190" s="254">
        <f>Inputs!AL190</f>
        <v>0</v>
      </c>
      <c r="AM190" s="254">
        <f>Inputs!AM190</f>
        <v>0</v>
      </c>
      <c r="AN190" s="254">
        <f>Inputs!AN190</f>
        <v>0</v>
      </c>
      <c r="AO190" s="254">
        <f>Inputs!AO190</f>
        <v>0</v>
      </c>
      <c r="AP190" s="254">
        <f>Inputs!AP190</f>
        <v>0</v>
      </c>
      <c r="AQ190" s="254">
        <f>Inputs!AQ190</f>
        <v>0</v>
      </c>
      <c r="AR190" s="254">
        <f>Inputs!AR190</f>
        <v>0</v>
      </c>
      <c r="AS190" s="254">
        <f>Inputs!AS190</f>
        <v>0</v>
      </c>
      <c r="AT190" s="254">
        <f>Inputs!AT190</f>
        <v>0</v>
      </c>
      <c r="AU190" s="254">
        <f>Inputs!AU190</f>
        <v>0</v>
      </c>
      <c r="AV190" s="254">
        <f>Inputs!AV190</f>
        <v>0</v>
      </c>
      <c r="AW190" s="254">
        <f>Inputs!AW190</f>
        <v>0</v>
      </c>
      <c r="AX190" s="254">
        <f>Inputs!AX190</f>
        <v>0</v>
      </c>
      <c r="AY190" s="254">
        <f>Inputs!AY190</f>
        <v>0</v>
      </c>
      <c r="AZ190" s="254">
        <f>Inputs!AZ190</f>
        <v>0</v>
      </c>
      <c r="BA190" s="254">
        <f>Inputs!BA190</f>
        <v>0</v>
      </c>
      <c r="BB190" s="254">
        <f>Inputs!BB190</f>
        <v>0</v>
      </c>
      <c r="BC190" s="254">
        <f>Inputs!BC190</f>
        <v>0</v>
      </c>
      <c r="BD190" s="254">
        <f>Inputs!BD190</f>
        <v>0</v>
      </c>
      <c r="BE190" s="254">
        <f>Inputs!BE190</f>
        <v>0</v>
      </c>
      <c r="BF190" s="254">
        <f>Inputs!BF190</f>
        <v>0</v>
      </c>
      <c r="BG190" s="254">
        <f>Inputs!BG190</f>
        <v>0</v>
      </c>
      <c r="BH190" s="254">
        <f>Inputs!BH190</f>
        <v>0</v>
      </c>
      <c r="BI190" s="254">
        <f>Inputs!BI190</f>
        <v>0</v>
      </c>
      <c r="BJ190" s="254">
        <f>Inputs!BJ190</f>
        <v>0</v>
      </c>
      <c r="BK190" s="254">
        <f>Inputs!BK190</f>
        <v>0</v>
      </c>
      <c r="BL190" s="254">
        <f>Inputs!BL190</f>
        <v>0</v>
      </c>
      <c r="BN190" s="255">
        <f>IF(OR($C190="Non-Labour",$C190="Labour-related"),IF(Inputs!$DT190=$F$1,Inputs!BN190,Inputs!BN190*'Key assumptions'!$H$118),$F190*N(H190)*avg_hrs)</f>
        <v>0</v>
      </c>
      <c r="BO190" s="255">
        <f>IF(OR($C190="Non-Labour",$C190="Labour-related"),IF(Inputs!$DT190=$F$1,Inputs!BO190,Inputs!BO190*'Key assumptions'!$H$118),$F190*N(I190)*avg_hrs)</f>
        <v>0</v>
      </c>
      <c r="BP190" s="255">
        <f>IF(OR($C190="Non-Labour",$C190="Labour-related"),IF(Inputs!$DT190=$F$1,Inputs!BP190,Inputs!BP190*'Key assumptions'!$H$118),$F190*N(J190)*avg_hrs)</f>
        <v>0</v>
      </c>
      <c r="BQ190" s="255">
        <f>IF(OR($C190="Non-Labour",$C190="Labour-related"),IF(Inputs!$DT190=$F$1,Inputs!BQ190,Inputs!BQ190*'Key assumptions'!$H$118),$F190*N(K190)*avg_hrs)</f>
        <v>0</v>
      </c>
      <c r="BR190" s="255">
        <f>IF(OR($C190="Non-Labour",$C190="Labour-related"),IF(Inputs!$DT190=$F$1,Inputs!BR190,Inputs!BR190*'Key assumptions'!$H$118),$F190*N(L190)*avg_hrs)</f>
        <v>0</v>
      </c>
      <c r="BS190" s="390" t="s">
        <v>411</v>
      </c>
      <c r="BT190" s="390" t="s">
        <v>411</v>
      </c>
      <c r="BU190" s="390" t="s">
        <v>411</v>
      </c>
      <c r="BV190" s="390" t="s">
        <v>411</v>
      </c>
      <c r="BW190" s="390" t="s">
        <v>411</v>
      </c>
      <c r="BX190" s="390" t="s">
        <v>411</v>
      </c>
      <c r="BY190" s="390" t="s">
        <v>411</v>
      </c>
      <c r="BZ190" s="390" t="s">
        <v>411</v>
      </c>
      <c r="CA190" s="390" t="s">
        <v>411</v>
      </c>
      <c r="CB190" s="390" t="s">
        <v>411</v>
      </c>
      <c r="CC190" s="390" t="s">
        <v>411</v>
      </c>
      <c r="CD190" s="390" t="s">
        <v>411</v>
      </c>
      <c r="CE190" s="390" t="s">
        <v>411</v>
      </c>
      <c r="CF190" s="390" t="s">
        <v>411</v>
      </c>
      <c r="CG190" s="390" t="s">
        <v>411</v>
      </c>
      <c r="CH190" s="390" t="s">
        <v>411</v>
      </c>
      <c r="CI190" s="390" t="s">
        <v>411</v>
      </c>
      <c r="CJ190" s="390" t="s">
        <v>411</v>
      </c>
      <c r="CK190" s="390" t="s">
        <v>411</v>
      </c>
      <c r="CL190" s="390" t="s">
        <v>411</v>
      </c>
      <c r="CM190" s="390" t="s">
        <v>411</v>
      </c>
      <c r="CN190" s="390" t="s">
        <v>411</v>
      </c>
      <c r="CO190" s="255">
        <f>IF(OR($C190="Non-Labour",$C190="Labour-related"),IF(Inputs!$DT190=$F$1,Inputs!CO190,Inputs!CO190*'Key assumptions'!$H$118),$F190*N(AI190)*avg_hrs)</f>
        <v>0</v>
      </c>
      <c r="CP190" s="255">
        <f>IF(OR($C190="Non-Labour",$C190="Labour-related"),IF(Inputs!$DT190=$F$1,Inputs!CP190,Inputs!CP190*'Key assumptions'!$H$118),$F190*N(AJ190)*avg_hrs)</f>
        <v>0</v>
      </c>
      <c r="CQ190" s="255">
        <f>IF(OR($C190="Non-Labour",$C190="Labour-related"),IF(Inputs!$DT190=$F$1,Inputs!CQ190,Inputs!CQ190*'Key assumptions'!$H$118),$F190*N(AK190)*avg_hrs)</f>
        <v>0</v>
      </c>
      <c r="CR190" s="255">
        <f>IF(OR($C190="Non-Labour",$C190="Labour-related"),IF(Inputs!$DT190=$F$1,Inputs!CR190,Inputs!CR190*'Key assumptions'!$H$118),$F190*N(AL190)*avg_hrs)</f>
        <v>0</v>
      </c>
      <c r="CS190" s="255">
        <f>IF(OR($C190="Non-Labour",$C190="Labour-related"),IF(Inputs!$DT190=$F$1,Inputs!CS190,Inputs!CS190*'Key assumptions'!$H$118),$F190*N(AM190)*avg_hrs)</f>
        <v>0</v>
      </c>
      <c r="CT190" s="255">
        <f>IF(OR($C190="Non-Labour",$C190="Labour-related"),IF(Inputs!$DT190=$F$1,Inputs!CT190,Inputs!CT190*'Key assumptions'!$H$118),$F190*N(AN190)*avg_hrs)</f>
        <v>0</v>
      </c>
      <c r="CU190" s="255">
        <f>IF(OR($C190="Non-Labour",$C190="Labour-related"),IF(Inputs!$DT190=$F$1,Inputs!CU190,Inputs!CU190*'Key assumptions'!$H$118),$F190*N(AO190)*avg_hrs)</f>
        <v>0</v>
      </c>
      <c r="CV190" s="255">
        <f>IF(OR($C190="Non-Labour",$C190="Labour-related"),IF(Inputs!$DT190=$F$1,Inputs!CV190,Inputs!CV190*'Key assumptions'!$H$118),$F190*N(AP190)*avg_hrs)</f>
        <v>0</v>
      </c>
      <c r="CW190" s="255">
        <f>IF(OR($C190="Non-Labour",$C190="Labour-related"),IF(Inputs!$DT190=$F$1,Inputs!CW190,Inputs!CW190*'Key assumptions'!$H$118),$F190*N(AQ190)*avg_hrs)</f>
        <v>0</v>
      </c>
      <c r="CX190" s="255">
        <f>IF(OR($C190="Non-Labour",$C190="Labour-related"),IF(Inputs!$DT190=$F$1,Inputs!CX190,Inputs!CX190*'Key assumptions'!$H$118),$F190*N(AR190)*avg_hrs)</f>
        <v>0</v>
      </c>
      <c r="CY190" s="255">
        <f>IF(OR($C190="Non-Labour",$C190="Labour-related"),IF(Inputs!$DT190=$F$1,Inputs!CY190,Inputs!CY190*'Key assumptions'!$H$118),$F190*N(AS190)*avg_hrs)</f>
        <v>0</v>
      </c>
      <c r="CZ190" s="255">
        <f>IF(OR($C190="Non-Labour",$C190="Labour-related"),IF(Inputs!$DT190=$F$1,Inputs!CZ190,Inputs!CZ190*'Key assumptions'!$H$118),$F190*N(AT190)*avg_hrs)</f>
        <v>0</v>
      </c>
      <c r="DA190" s="255">
        <f>IF(OR($C190="Non-Labour",$C190="Labour-related"),IF(Inputs!$DT190=$F$1,Inputs!DA190,Inputs!DA190*'Key assumptions'!$H$118),$F190*N(AU190)*avg_hrs)</f>
        <v>0</v>
      </c>
      <c r="DB190" s="255">
        <f>IF(OR($C190="Non-Labour",$C190="Labour-related"),IF(Inputs!$DT190=$F$1,Inputs!DB190,Inputs!DB190*'Key assumptions'!$H$118),$F190*N(AV190)*avg_hrs)</f>
        <v>0</v>
      </c>
      <c r="DC190" s="255">
        <f>IF(OR($C190="Non-Labour",$C190="Labour-related"),IF(Inputs!$DT190=$F$1,Inputs!DC190,Inputs!DC190*'Key assumptions'!$H$118),$F190*N(AW190)*avg_hrs)</f>
        <v>0</v>
      </c>
      <c r="DD190" s="255">
        <f>IF(OR($C190="Non-Labour",$C190="Labour-related"),IF(Inputs!$DT190=$F$1,Inputs!DD190,Inputs!DD190*'Key assumptions'!$H$118),$F190*N(AX190)*avg_hrs)</f>
        <v>0</v>
      </c>
      <c r="DE190" s="255">
        <f>IF(OR($C190="Non-Labour",$C190="Labour-related"),IF(Inputs!$DT190=$F$1,Inputs!DE190,Inputs!DE190*'Key assumptions'!$H$118),$F190*N(AY190)*avg_hrs)</f>
        <v>0</v>
      </c>
      <c r="DF190" s="255">
        <f>IF(OR($C190="Non-Labour",$C190="Labour-related"),IF(Inputs!$DT190=$F$1,Inputs!DF190,Inputs!DF190*'Key assumptions'!$H$118),$F190*N(AZ190)*avg_hrs)</f>
        <v>0</v>
      </c>
      <c r="DG190" s="255">
        <f>IF(OR($C190="Non-Labour",$C190="Labour-related"),IF(Inputs!$DT190=$F$1,Inputs!DG190,Inputs!DG190*'Key assumptions'!$H$118),$F190*N(BA190)*avg_hrs)</f>
        <v>0</v>
      </c>
      <c r="DH190" s="255">
        <f>IF(OR($C190="Non-Labour",$C190="Labour-related"),IF(Inputs!$DT190=$F$1,Inputs!DH190,Inputs!DH190*'Key assumptions'!$H$118),$F190*N(BB190)*avg_hrs)</f>
        <v>0</v>
      </c>
      <c r="DI190" s="255">
        <f>IF(OR($C190="Non-Labour",$C190="Labour-related"),IF(Inputs!$DT190=$F$1,Inputs!DI190,Inputs!DI190*'Key assumptions'!$H$118),$F190*N(BC190)*avg_hrs)</f>
        <v>0</v>
      </c>
      <c r="DJ190" s="255">
        <f>IF(OR($C190="Non-Labour",$C190="Labour-related"),IF(Inputs!$DT190=$F$1,Inputs!DJ190,Inputs!DJ190*'Key assumptions'!$H$118),$F190*N(BD190)*avg_hrs)</f>
        <v>0</v>
      </c>
      <c r="DK190" s="255">
        <f>IF(OR($C190="Non-Labour",$C190="Labour-related"),IF(Inputs!$DT190=$F$1,Inputs!DK190,Inputs!DK190*'Key assumptions'!$H$118),$F190*N(BE190)*avg_hrs)</f>
        <v>0</v>
      </c>
      <c r="DL190" s="255">
        <f>IF(OR($C190="Non-Labour",$C190="Labour-related"),IF(Inputs!$DT190=$F$1,Inputs!DL190,Inputs!DL190*'Key assumptions'!$H$118),$F190*N(BF190)*avg_hrs)</f>
        <v>0</v>
      </c>
      <c r="DM190" s="255">
        <f>IF(OR($C190="Non-Labour",$C190="Labour-related"),IF(Inputs!$DT190=$F$1,Inputs!DM190,Inputs!DM190*'Key assumptions'!$H$118),$F190*N(BG190)*avg_hrs)</f>
        <v>0</v>
      </c>
      <c r="DN190" s="255">
        <f>IF(OR($C190="Non-Labour",$C190="Labour-related"),IF(Inputs!$DT190=$F$1,Inputs!DN190,Inputs!DN190*'Key assumptions'!$H$118),$F190*N(BH190)*avg_hrs)</f>
        <v>0</v>
      </c>
      <c r="DO190" s="255">
        <f>IF(OR($C190="Non-Labour",$C190="Labour-related"),IF(Inputs!$DT190=$F$1,Inputs!DO190,Inputs!DO190*'Key assumptions'!$H$118),$F190*N(BI190)*avg_hrs)</f>
        <v>0</v>
      </c>
      <c r="DP190" s="255">
        <f>IF(OR($C190="Non-Labour",$C190="Labour-related"),IF(Inputs!$DT190=$F$1,Inputs!DP190,Inputs!DP190*'Key assumptions'!$H$118),$F190*N(BJ190)*avg_hrs)</f>
        <v>0</v>
      </c>
      <c r="DQ190" s="255">
        <f>IF(OR($C190="Non-Labour",$C190="Labour-related"),IF(Inputs!$DT190=$F$1,Inputs!DQ190,Inputs!DQ190*'Key assumptions'!$H$118),$F190*N(BK190)*avg_hrs)</f>
        <v>0</v>
      </c>
      <c r="DR190" s="255">
        <f>IF(OR($C190="Non-Labour",$C190="Labour-related"),IF(Inputs!$DT190=$F$1,Inputs!DR190,Inputs!DR190*'Key assumptions'!$H$118),$F190*N(BL190)*avg_hrs)</f>
        <v>0</v>
      </c>
      <c r="DT190" s="133" t="s">
        <v>213</v>
      </c>
      <c r="DU190" s="304"/>
      <c r="DV190" s="304"/>
      <c r="DW190" s="304"/>
      <c r="DX190" s="304"/>
      <c r="DY190" s="304"/>
      <c r="DZ190" s="304"/>
      <c r="EA190" s="255">
        <v>3091.6500000000005</v>
      </c>
      <c r="EB190" s="255">
        <v>4637.4750000000013</v>
      </c>
      <c r="EC190" s="255">
        <v>0</v>
      </c>
      <c r="ED190" s="255">
        <f t="shared" si="20"/>
        <v>0</v>
      </c>
      <c r="EE190" s="255">
        <f t="shared" si="20"/>
        <v>0</v>
      </c>
      <c r="EF190" s="255">
        <f t="shared" si="17"/>
        <v>7729.1250000000018</v>
      </c>
    </row>
    <row r="191" spans="1:136" x14ac:dyDescent="0.4">
      <c r="A191" s="133" t="str">
        <f>Inputs!A191</f>
        <v>Project Development</v>
      </c>
      <c r="B191" s="133" t="str">
        <f>Inputs!B191</f>
        <v>N/A</v>
      </c>
      <c r="C191" s="133" t="str">
        <f>Inputs!C191</f>
        <v>Internal Labour</v>
      </c>
      <c r="D191" s="133" t="str">
        <f>Inputs!D191</f>
        <v>PT003696 AI BCSS Design Review</v>
      </c>
      <c r="E191" s="133" t="str">
        <f>Inputs!E191</f>
        <v>Designer - Protection</v>
      </c>
      <c r="F191" s="290">
        <f>IF(Inputs!DT191=$F$1,Inputs!F191,
IF(Inputs!DT191='Key assumptions'!$E$118,Inputs!F191*'Key assumptions'!$H$118,Inputs!F191*'Key assumptions'!$H$119))</f>
        <v>211.36</v>
      </c>
      <c r="G191" s="290">
        <f>IF(Inputs!DT191=$F$1,Inputs!G191,Inputs!G191*'Key assumptions'!$H$118)</f>
        <v>92.578984837278099</v>
      </c>
      <c r="H191" s="281"/>
      <c r="I191" s="281"/>
      <c r="J191" s="281"/>
      <c r="K191" s="281"/>
      <c r="L191" s="281"/>
      <c r="M191" s="389" t="str">
        <f>Inputs!M191</f>
        <v>[C-i-C]</v>
      </c>
      <c r="N191" s="389" t="str">
        <f>Inputs!N191</f>
        <v>[C-i-C]</v>
      </c>
      <c r="O191" s="389" t="str">
        <f>Inputs!O191</f>
        <v>[C-i-C]</v>
      </c>
      <c r="P191" s="389" t="str">
        <f>Inputs!P191</f>
        <v>[C-i-C]</v>
      </c>
      <c r="Q191" s="389" t="str">
        <f>Inputs!Q191</f>
        <v>[C-i-C]</v>
      </c>
      <c r="R191" s="389" t="str">
        <f>Inputs!R191</f>
        <v>[C-i-C]</v>
      </c>
      <c r="S191" s="389" t="str">
        <f>Inputs!S191</f>
        <v>[C-i-C]</v>
      </c>
      <c r="T191" s="389" t="str">
        <f>Inputs!T191</f>
        <v>[C-i-C]</v>
      </c>
      <c r="U191" s="389" t="str">
        <f>Inputs!U191</f>
        <v>[C-i-C]</v>
      </c>
      <c r="V191" s="389" t="str">
        <f>Inputs!V191</f>
        <v>[C-i-C]</v>
      </c>
      <c r="W191" s="389" t="str">
        <f>Inputs!W191</f>
        <v>[C-i-C]</v>
      </c>
      <c r="X191" s="389" t="str">
        <f>Inputs!X191</f>
        <v>[C-i-C]</v>
      </c>
      <c r="Y191" s="389" t="str">
        <f>Inputs!Y191</f>
        <v>[C-i-C]</v>
      </c>
      <c r="Z191" s="389" t="str">
        <f>Inputs!Z191</f>
        <v>[C-i-C]</v>
      </c>
      <c r="AA191" s="389" t="str">
        <f>Inputs!AA191</f>
        <v>[C-i-C]</v>
      </c>
      <c r="AB191" s="389" t="str">
        <f>Inputs!AB191</f>
        <v>[C-i-C]</v>
      </c>
      <c r="AC191" s="389" t="str">
        <f>Inputs!AC191</f>
        <v>[C-i-C]</v>
      </c>
      <c r="AD191" s="389" t="str">
        <f>Inputs!AD191</f>
        <v>[C-i-C]</v>
      </c>
      <c r="AE191" s="389" t="str">
        <f>Inputs!AE191</f>
        <v>[C-i-C]</v>
      </c>
      <c r="AF191" s="389" t="str">
        <f>Inputs!AF191</f>
        <v>[C-i-C]</v>
      </c>
      <c r="AG191" s="389" t="str">
        <f>Inputs!AG191</f>
        <v>[C-i-C]</v>
      </c>
      <c r="AH191" s="389" t="str">
        <f>Inputs!AH191</f>
        <v>[C-i-C]</v>
      </c>
      <c r="AI191" s="254">
        <f>Inputs!AI191</f>
        <v>0</v>
      </c>
      <c r="AJ191" s="254">
        <f>Inputs!AJ191</f>
        <v>0</v>
      </c>
      <c r="AK191" s="254">
        <f>Inputs!AK191</f>
        <v>0</v>
      </c>
      <c r="AL191" s="254">
        <f>Inputs!AL191</f>
        <v>0</v>
      </c>
      <c r="AM191" s="254">
        <f>Inputs!AM191</f>
        <v>0</v>
      </c>
      <c r="AN191" s="254">
        <f>Inputs!AN191</f>
        <v>0</v>
      </c>
      <c r="AO191" s="254">
        <f>Inputs!AO191</f>
        <v>0</v>
      </c>
      <c r="AP191" s="254">
        <f>Inputs!AP191</f>
        <v>0</v>
      </c>
      <c r="AQ191" s="254">
        <f>Inputs!AQ191</f>
        <v>0.25</v>
      </c>
      <c r="AR191" s="254">
        <f>Inputs!AR191</f>
        <v>0</v>
      </c>
      <c r="AS191" s="254">
        <f>Inputs!AS191</f>
        <v>0</v>
      </c>
      <c r="AT191" s="254">
        <f>Inputs!AT191</f>
        <v>0</v>
      </c>
      <c r="AU191" s="254">
        <f>Inputs!AU191</f>
        <v>0</v>
      </c>
      <c r="AV191" s="254">
        <f>Inputs!AV191</f>
        <v>0</v>
      </c>
      <c r="AW191" s="254">
        <f>Inputs!AW191</f>
        <v>0</v>
      </c>
      <c r="AX191" s="254">
        <f>Inputs!AX191</f>
        <v>0</v>
      </c>
      <c r="AY191" s="254">
        <f>Inputs!AY191</f>
        <v>0</v>
      </c>
      <c r="AZ191" s="254">
        <f>Inputs!AZ191</f>
        <v>0</v>
      </c>
      <c r="BA191" s="254">
        <f>Inputs!BA191</f>
        <v>0</v>
      </c>
      <c r="BB191" s="254">
        <f>Inputs!BB191</f>
        <v>0</v>
      </c>
      <c r="BC191" s="254">
        <f>Inputs!BC191</f>
        <v>0</v>
      </c>
      <c r="BD191" s="254">
        <f>Inputs!BD191</f>
        <v>0</v>
      </c>
      <c r="BE191" s="254">
        <f>Inputs!BE191</f>
        <v>0</v>
      </c>
      <c r="BF191" s="254">
        <f>Inputs!BF191</f>
        <v>0</v>
      </c>
      <c r="BG191" s="254">
        <f>Inputs!BG191</f>
        <v>0</v>
      </c>
      <c r="BH191" s="254">
        <f>Inputs!BH191</f>
        <v>0</v>
      </c>
      <c r="BI191" s="254">
        <f>Inputs!BI191</f>
        <v>0</v>
      </c>
      <c r="BJ191" s="254">
        <f>Inputs!BJ191</f>
        <v>0</v>
      </c>
      <c r="BK191" s="254">
        <f>Inputs!BK191</f>
        <v>0</v>
      </c>
      <c r="BL191" s="254">
        <f>Inputs!BL191</f>
        <v>0</v>
      </c>
      <c r="BN191" s="255">
        <f>IF(OR($C191="Non-Labour",$C191="Labour-related"),IF(Inputs!$DT191=$F$1,Inputs!BN191,Inputs!BN191*'Key assumptions'!$H$118),$F191*N(H191)*avg_hrs)</f>
        <v>0</v>
      </c>
      <c r="BO191" s="255">
        <f>IF(OR($C191="Non-Labour",$C191="Labour-related"),IF(Inputs!$DT191=$F$1,Inputs!BO191,Inputs!BO191*'Key assumptions'!$H$118),$F191*N(I191)*avg_hrs)</f>
        <v>0</v>
      </c>
      <c r="BP191" s="255">
        <f>IF(OR($C191="Non-Labour",$C191="Labour-related"),IF(Inputs!$DT191=$F$1,Inputs!BP191,Inputs!BP191*'Key assumptions'!$H$118),$F191*N(J191)*avg_hrs)</f>
        <v>0</v>
      </c>
      <c r="BQ191" s="255">
        <f>IF(OR($C191="Non-Labour",$C191="Labour-related"),IF(Inputs!$DT191=$F$1,Inputs!BQ191,Inputs!BQ191*'Key assumptions'!$H$118),$F191*N(K191)*avg_hrs)</f>
        <v>0</v>
      </c>
      <c r="BR191" s="255">
        <f>IF(OR($C191="Non-Labour",$C191="Labour-related"),IF(Inputs!$DT191=$F$1,Inputs!BR191,Inputs!BR191*'Key assumptions'!$H$118),$F191*N(L191)*avg_hrs)</f>
        <v>0</v>
      </c>
      <c r="BS191" s="390" t="s">
        <v>411</v>
      </c>
      <c r="BT191" s="390" t="s">
        <v>411</v>
      </c>
      <c r="BU191" s="390" t="s">
        <v>411</v>
      </c>
      <c r="BV191" s="390" t="s">
        <v>411</v>
      </c>
      <c r="BW191" s="390" t="s">
        <v>411</v>
      </c>
      <c r="BX191" s="390" t="s">
        <v>411</v>
      </c>
      <c r="BY191" s="390" t="s">
        <v>411</v>
      </c>
      <c r="BZ191" s="390" t="s">
        <v>411</v>
      </c>
      <c r="CA191" s="390" t="s">
        <v>411</v>
      </c>
      <c r="CB191" s="390" t="s">
        <v>411</v>
      </c>
      <c r="CC191" s="390" t="s">
        <v>411</v>
      </c>
      <c r="CD191" s="390" t="s">
        <v>411</v>
      </c>
      <c r="CE191" s="390" t="s">
        <v>411</v>
      </c>
      <c r="CF191" s="390" t="s">
        <v>411</v>
      </c>
      <c r="CG191" s="390" t="s">
        <v>411</v>
      </c>
      <c r="CH191" s="390" t="s">
        <v>411</v>
      </c>
      <c r="CI191" s="390" t="s">
        <v>411</v>
      </c>
      <c r="CJ191" s="390" t="s">
        <v>411</v>
      </c>
      <c r="CK191" s="390" t="s">
        <v>411</v>
      </c>
      <c r="CL191" s="390" t="s">
        <v>411</v>
      </c>
      <c r="CM191" s="390" t="s">
        <v>411</v>
      </c>
      <c r="CN191" s="390" t="s">
        <v>411</v>
      </c>
      <c r="CO191" s="255">
        <f>IF(OR($C191="Non-Labour",$C191="Labour-related"),IF(Inputs!$DT191=$F$1,Inputs!CO191,Inputs!CO191*'Key assumptions'!$H$118),$F191*N(AI191)*avg_hrs)</f>
        <v>0</v>
      </c>
      <c r="CP191" s="255">
        <f>IF(OR($C191="Non-Labour",$C191="Labour-related"),IF(Inputs!$DT191=$F$1,Inputs!CP191,Inputs!CP191*'Key assumptions'!$H$118),$F191*N(AJ191)*avg_hrs)</f>
        <v>0</v>
      </c>
      <c r="CQ191" s="255">
        <f>IF(OR($C191="Non-Labour",$C191="Labour-related"),IF(Inputs!$DT191=$F$1,Inputs!CQ191,Inputs!CQ191*'Key assumptions'!$H$118),$F191*N(AK191)*avg_hrs)</f>
        <v>0</v>
      </c>
      <c r="CR191" s="255">
        <f>IF(OR($C191="Non-Labour",$C191="Labour-related"),IF(Inputs!$DT191=$F$1,Inputs!CR191,Inputs!CR191*'Key assumptions'!$H$118),$F191*N(AL191)*avg_hrs)</f>
        <v>0</v>
      </c>
      <c r="CS191" s="255">
        <f>IF(OR($C191="Non-Labour",$C191="Labour-related"),IF(Inputs!$DT191=$F$1,Inputs!CS191,Inputs!CS191*'Key assumptions'!$H$118),$F191*N(AM191)*avg_hrs)</f>
        <v>0</v>
      </c>
      <c r="CT191" s="255">
        <f>IF(OR($C191="Non-Labour",$C191="Labour-related"),IF(Inputs!$DT191=$F$1,Inputs!CT191,Inputs!CT191*'Key assumptions'!$H$118),$F191*N(AN191)*avg_hrs)</f>
        <v>0</v>
      </c>
      <c r="CU191" s="255">
        <f>IF(OR($C191="Non-Labour",$C191="Labour-related"),IF(Inputs!$DT191=$F$1,Inputs!CU191,Inputs!CU191*'Key assumptions'!$H$118),$F191*N(AO191)*avg_hrs)</f>
        <v>0</v>
      </c>
      <c r="CV191" s="255">
        <f>IF(OR($C191="Non-Labour",$C191="Labour-related"),IF(Inputs!$DT191=$F$1,Inputs!CV191,Inputs!CV191*'Key assumptions'!$H$118),$F191*N(AP191)*avg_hrs)</f>
        <v>0</v>
      </c>
      <c r="CW191" s="255">
        <f>IF(OR($C191="Non-Labour",$C191="Labour-related"),IF(Inputs!$DT191=$F$1,Inputs!CW191,Inputs!CW191*'Key assumptions'!$H$118),$F191*N(AQ191)*avg_hrs)</f>
        <v>7926.0000000000009</v>
      </c>
      <c r="CX191" s="255">
        <f>IF(OR($C191="Non-Labour",$C191="Labour-related"),IF(Inputs!$DT191=$F$1,Inputs!CX191,Inputs!CX191*'Key assumptions'!$H$118),$F191*N(AR191)*avg_hrs)</f>
        <v>0</v>
      </c>
      <c r="CY191" s="255">
        <f>IF(OR($C191="Non-Labour",$C191="Labour-related"),IF(Inputs!$DT191=$F$1,Inputs!CY191,Inputs!CY191*'Key assumptions'!$H$118),$F191*N(AS191)*avg_hrs)</f>
        <v>0</v>
      </c>
      <c r="CZ191" s="255">
        <f>IF(OR($C191="Non-Labour",$C191="Labour-related"),IF(Inputs!$DT191=$F$1,Inputs!CZ191,Inputs!CZ191*'Key assumptions'!$H$118),$F191*N(AT191)*avg_hrs)</f>
        <v>0</v>
      </c>
      <c r="DA191" s="255">
        <f>IF(OR($C191="Non-Labour",$C191="Labour-related"),IF(Inputs!$DT191=$F$1,Inputs!DA191,Inputs!DA191*'Key assumptions'!$H$118),$F191*N(AU191)*avg_hrs)</f>
        <v>0</v>
      </c>
      <c r="DB191" s="255">
        <f>IF(OR($C191="Non-Labour",$C191="Labour-related"),IF(Inputs!$DT191=$F$1,Inputs!DB191,Inputs!DB191*'Key assumptions'!$H$118),$F191*N(AV191)*avg_hrs)</f>
        <v>0</v>
      </c>
      <c r="DC191" s="255">
        <f>IF(OR($C191="Non-Labour",$C191="Labour-related"),IF(Inputs!$DT191=$F$1,Inputs!DC191,Inputs!DC191*'Key assumptions'!$H$118),$F191*N(AW191)*avg_hrs)</f>
        <v>0</v>
      </c>
      <c r="DD191" s="255">
        <f>IF(OR($C191="Non-Labour",$C191="Labour-related"),IF(Inputs!$DT191=$F$1,Inputs!DD191,Inputs!DD191*'Key assumptions'!$H$118),$F191*N(AX191)*avg_hrs)</f>
        <v>0</v>
      </c>
      <c r="DE191" s="255">
        <f>IF(OR($C191="Non-Labour",$C191="Labour-related"),IF(Inputs!$DT191=$F$1,Inputs!DE191,Inputs!DE191*'Key assumptions'!$H$118),$F191*N(AY191)*avg_hrs)</f>
        <v>0</v>
      </c>
      <c r="DF191" s="255">
        <f>IF(OR($C191="Non-Labour",$C191="Labour-related"),IF(Inputs!$DT191=$F$1,Inputs!DF191,Inputs!DF191*'Key assumptions'!$H$118),$F191*N(AZ191)*avg_hrs)</f>
        <v>0</v>
      </c>
      <c r="DG191" s="255">
        <f>IF(OR($C191="Non-Labour",$C191="Labour-related"),IF(Inputs!$DT191=$F$1,Inputs!DG191,Inputs!DG191*'Key assumptions'!$H$118),$F191*N(BA191)*avg_hrs)</f>
        <v>0</v>
      </c>
      <c r="DH191" s="255">
        <f>IF(OR($C191="Non-Labour",$C191="Labour-related"),IF(Inputs!$DT191=$F$1,Inputs!DH191,Inputs!DH191*'Key assumptions'!$H$118),$F191*N(BB191)*avg_hrs)</f>
        <v>0</v>
      </c>
      <c r="DI191" s="255">
        <f>IF(OR($C191="Non-Labour",$C191="Labour-related"),IF(Inputs!$DT191=$F$1,Inputs!DI191,Inputs!DI191*'Key assumptions'!$H$118),$F191*N(BC191)*avg_hrs)</f>
        <v>0</v>
      </c>
      <c r="DJ191" s="255">
        <f>IF(OR($C191="Non-Labour",$C191="Labour-related"),IF(Inputs!$DT191=$F$1,Inputs!DJ191,Inputs!DJ191*'Key assumptions'!$H$118),$F191*N(BD191)*avg_hrs)</f>
        <v>0</v>
      </c>
      <c r="DK191" s="255">
        <f>IF(OR($C191="Non-Labour",$C191="Labour-related"),IF(Inputs!$DT191=$F$1,Inputs!DK191,Inputs!DK191*'Key assumptions'!$H$118),$F191*N(BE191)*avg_hrs)</f>
        <v>0</v>
      </c>
      <c r="DL191" s="255">
        <f>IF(OR($C191="Non-Labour",$C191="Labour-related"),IF(Inputs!$DT191=$F$1,Inputs!DL191,Inputs!DL191*'Key assumptions'!$H$118),$F191*N(BF191)*avg_hrs)</f>
        <v>0</v>
      </c>
      <c r="DM191" s="255">
        <f>IF(OR($C191="Non-Labour",$C191="Labour-related"),IF(Inputs!$DT191=$F$1,Inputs!DM191,Inputs!DM191*'Key assumptions'!$H$118),$F191*N(BG191)*avg_hrs)</f>
        <v>0</v>
      </c>
      <c r="DN191" s="255">
        <f>IF(OR($C191="Non-Labour",$C191="Labour-related"),IF(Inputs!$DT191=$F$1,Inputs!DN191,Inputs!DN191*'Key assumptions'!$H$118),$F191*N(BH191)*avg_hrs)</f>
        <v>0</v>
      </c>
      <c r="DO191" s="255">
        <f>IF(OR($C191="Non-Labour",$C191="Labour-related"),IF(Inputs!$DT191=$F$1,Inputs!DO191,Inputs!DO191*'Key assumptions'!$H$118),$F191*N(BI191)*avg_hrs)</f>
        <v>0</v>
      </c>
      <c r="DP191" s="255">
        <f>IF(OR($C191="Non-Labour",$C191="Labour-related"),IF(Inputs!$DT191=$F$1,Inputs!DP191,Inputs!DP191*'Key assumptions'!$H$118),$F191*N(BJ191)*avg_hrs)</f>
        <v>0</v>
      </c>
      <c r="DQ191" s="255">
        <f>IF(OR($C191="Non-Labour",$C191="Labour-related"),IF(Inputs!$DT191=$F$1,Inputs!DQ191,Inputs!DQ191*'Key assumptions'!$H$118),$F191*N(BK191)*avg_hrs)</f>
        <v>0</v>
      </c>
      <c r="DR191" s="255">
        <f>IF(OR($C191="Non-Labour",$C191="Labour-related"),IF(Inputs!$DT191=$F$1,Inputs!DR191,Inputs!DR191*'Key assumptions'!$H$118),$F191*N(BL191)*avg_hrs)</f>
        <v>0</v>
      </c>
      <c r="DT191" s="133" t="s">
        <v>213</v>
      </c>
      <c r="DU191" s="304"/>
      <c r="DV191" s="304"/>
      <c r="DW191" s="304"/>
      <c r="DX191" s="304"/>
      <c r="DY191" s="304"/>
      <c r="DZ191" s="304"/>
      <c r="EA191" s="255">
        <v>54349.71428571429</v>
      </c>
      <c r="EB191" s="255">
        <v>115493.14285714287</v>
      </c>
      <c r="EC191" s="255">
        <v>0</v>
      </c>
      <c r="ED191" s="255">
        <f t="shared" si="20"/>
        <v>7926.0000000000009</v>
      </c>
      <c r="EE191" s="255">
        <f t="shared" si="20"/>
        <v>0</v>
      </c>
      <c r="EF191" s="255">
        <f t="shared" si="17"/>
        <v>177768.85714285716</v>
      </c>
    </row>
    <row r="192" spans="1:136" x14ac:dyDescent="0.4">
      <c r="A192" s="133" t="str">
        <f>Inputs!A192</f>
        <v>Project Development</v>
      </c>
      <c r="B192" s="133" t="str">
        <f>Inputs!B192</f>
        <v>N/A</v>
      </c>
      <c r="C192" s="133" t="str">
        <f>Inputs!C192</f>
        <v>Internal Labour</v>
      </c>
      <c r="D192" s="133" t="str">
        <f>Inputs!D192</f>
        <v>PT003696 AI BCSS Design Review</v>
      </c>
      <c r="E192" s="133" t="str">
        <f>Inputs!E192</f>
        <v>Senior Project Manager (CWO REZ)</v>
      </c>
      <c r="F192" s="290">
        <f>IF(Inputs!DT192=$F$1,Inputs!F192,
IF(Inputs!DT192='Key assumptions'!$E$118,Inputs!F192*'Key assumptions'!$H$118,Inputs!F192*'Key assumptions'!$H$119))</f>
        <v>304.81</v>
      </c>
      <c r="G192" s="290">
        <f>IF(Inputs!DT192=$F$1,Inputs!G192,Inputs!G192*'Key assumptions'!$H$118)</f>
        <v>136.19999999999999</v>
      </c>
      <c r="H192" s="281"/>
      <c r="I192" s="281"/>
      <c r="J192" s="281"/>
      <c r="K192" s="281"/>
      <c r="L192" s="281"/>
      <c r="M192" s="389" t="str">
        <f>Inputs!M192</f>
        <v>[C-i-C]</v>
      </c>
      <c r="N192" s="389" t="str">
        <f>Inputs!N192</f>
        <v>[C-i-C]</v>
      </c>
      <c r="O192" s="389" t="str">
        <f>Inputs!O192</f>
        <v>[C-i-C]</v>
      </c>
      <c r="P192" s="389" t="str">
        <f>Inputs!P192</f>
        <v>[C-i-C]</v>
      </c>
      <c r="Q192" s="389" t="str">
        <f>Inputs!Q192</f>
        <v>[C-i-C]</v>
      </c>
      <c r="R192" s="389" t="str">
        <f>Inputs!R192</f>
        <v>[C-i-C]</v>
      </c>
      <c r="S192" s="389" t="str">
        <f>Inputs!S192</f>
        <v>[C-i-C]</v>
      </c>
      <c r="T192" s="389" t="str">
        <f>Inputs!T192</f>
        <v>[C-i-C]</v>
      </c>
      <c r="U192" s="389" t="str">
        <f>Inputs!U192</f>
        <v>[C-i-C]</v>
      </c>
      <c r="V192" s="389" t="str">
        <f>Inputs!V192</f>
        <v>[C-i-C]</v>
      </c>
      <c r="W192" s="389" t="str">
        <f>Inputs!W192</f>
        <v>[C-i-C]</v>
      </c>
      <c r="X192" s="389" t="str">
        <f>Inputs!X192</f>
        <v>[C-i-C]</v>
      </c>
      <c r="Y192" s="389" t="str">
        <f>Inputs!Y192</f>
        <v>[C-i-C]</v>
      </c>
      <c r="Z192" s="389" t="str">
        <f>Inputs!Z192</f>
        <v>[C-i-C]</v>
      </c>
      <c r="AA192" s="389" t="str">
        <f>Inputs!AA192</f>
        <v>[C-i-C]</v>
      </c>
      <c r="AB192" s="389" t="str">
        <f>Inputs!AB192</f>
        <v>[C-i-C]</v>
      </c>
      <c r="AC192" s="389" t="str">
        <f>Inputs!AC192</f>
        <v>[C-i-C]</v>
      </c>
      <c r="AD192" s="389" t="str">
        <f>Inputs!AD192</f>
        <v>[C-i-C]</v>
      </c>
      <c r="AE192" s="389" t="str">
        <f>Inputs!AE192</f>
        <v>[C-i-C]</v>
      </c>
      <c r="AF192" s="389" t="str">
        <f>Inputs!AF192</f>
        <v>[C-i-C]</v>
      </c>
      <c r="AG192" s="389" t="str">
        <f>Inputs!AG192</f>
        <v>[C-i-C]</v>
      </c>
      <c r="AH192" s="389" t="str">
        <f>Inputs!AH192</f>
        <v>[C-i-C]</v>
      </c>
      <c r="AI192" s="254">
        <f>Inputs!AI192</f>
        <v>0</v>
      </c>
      <c r="AJ192" s="254">
        <f>Inputs!AJ192</f>
        <v>0</v>
      </c>
      <c r="AK192" s="254">
        <f>Inputs!AK192</f>
        <v>0</v>
      </c>
      <c r="AL192" s="254">
        <f>Inputs!AL192</f>
        <v>0</v>
      </c>
      <c r="AM192" s="254">
        <f>Inputs!AM192</f>
        <v>0</v>
      </c>
      <c r="AN192" s="254">
        <f>Inputs!AN192</f>
        <v>0</v>
      </c>
      <c r="AO192" s="254">
        <f>Inputs!AO192</f>
        <v>0</v>
      </c>
      <c r="AP192" s="254">
        <f>Inputs!AP192</f>
        <v>0</v>
      </c>
      <c r="AQ192" s="254">
        <f>Inputs!AQ192</f>
        <v>0</v>
      </c>
      <c r="AR192" s="254">
        <f>Inputs!AR192</f>
        <v>0</v>
      </c>
      <c r="AS192" s="254">
        <f>Inputs!AS192</f>
        <v>0</v>
      </c>
      <c r="AT192" s="254">
        <f>Inputs!AT192</f>
        <v>0</v>
      </c>
      <c r="AU192" s="254">
        <f>Inputs!AU192</f>
        <v>0</v>
      </c>
      <c r="AV192" s="254">
        <f>Inputs!AV192</f>
        <v>0</v>
      </c>
      <c r="AW192" s="254">
        <f>Inputs!AW192</f>
        <v>0</v>
      </c>
      <c r="AX192" s="254">
        <f>Inputs!AX192</f>
        <v>0</v>
      </c>
      <c r="AY192" s="254">
        <f>Inputs!AY192</f>
        <v>0</v>
      </c>
      <c r="AZ192" s="254">
        <f>Inputs!AZ192</f>
        <v>0</v>
      </c>
      <c r="BA192" s="254">
        <f>Inputs!BA192</f>
        <v>0</v>
      </c>
      <c r="BB192" s="254">
        <f>Inputs!BB192</f>
        <v>0</v>
      </c>
      <c r="BC192" s="254">
        <f>Inputs!BC192</f>
        <v>0</v>
      </c>
      <c r="BD192" s="254">
        <f>Inputs!BD192</f>
        <v>0</v>
      </c>
      <c r="BE192" s="254">
        <f>Inputs!BE192</f>
        <v>0</v>
      </c>
      <c r="BF192" s="254">
        <f>Inputs!BF192</f>
        <v>0</v>
      </c>
      <c r="BG192" s="254">
        <f>Inputs!BG192</f>
        <v>0</v>
      </c>
      <c r="BH192" s="254">
        <f>Inputs!BH192</f>
        <v>0</v>
      </c>
      <c r="BI192" s="254">
        <f>Inputs!BI192</f>
        <v>0</v>
      </c>
      <c r="BJ192" s="254">
        <f>Inputs!BJ192</f>
        <v>0</v>
      </c>
      <c r="BK192" s="254">
        <f>Inputs!BK192</f>
        <v>0</v>
      </c>
      <c r="BL192" s="254">
        <f>Inputs!BL192</f>
        <v>0</v>
      </c>
      <c r="BN192" s="255">
        <f>IF(OR($C192="Non-Labour",$C192="Labour-related"),IF(Inputs!$DT192=$F$1,Inputs!BN192,Inputs!BN192*'Key assumptions'!$H$118),$F192*N(H192)*avg_hrs)</f>
        <v>0</v>
      </c>
      <c r="BO192" s="255">
        <f>IF(OR($C192="Non-Labour",$C192="Labour-related"),IF(Inputs!$DT192=$F$1,Inputs!BO192,Inputs!BO192*'Key assumptions'!$H$118),$F192*N(I192)*avg_hrs)</f>
        <v>0</v>
      </c>
      <c r="BP192" s="255">
        <f>IF(OR($C192="Non-Labour",$C192="Labour-related"),IF(Inputs!$DT192=$F$1,Inputs!BP192,Inputs!BP192*'Key assumptions'!$H$118),$F192*N(J192)*avg_hrs)</f>
        <v>0</v>
      </c>
      <c r="BQ192" s="255">
        <f>IF(OR($C192="Non-Labour",$C192="Labour-related"),IF(Inputs!$DT192=$F$1,Inputs!BQ192,Inputs!BQ192*'Key assumptions'!$H$118),$F192*N(K192)*avg_hrs)</f>
        <v>0</v>
      </c>
      <c r="BR192" s="255">
        <f>IF(OR($C192="Non-Labour",$C192="Labour-related"),IF(Inputs!$DT192=$F$1,Inputs!BR192,Inputs!BR192*'Key assumptions'!$H$118),$F192*N(L192)*avg_hrs)</f>
        <v>0</v>
      </c>
      <c r="BS192" s="390" t="s">
        <v>411</v>
      </c>
      <c r="BT192" s="390" t="s">
        <v>411</v>
      </c>
      <c r="BU192" s="390" t="s">
        <v>411</v>
      </c>
      <c r="BV192" s="390" t="s">
        <v>411</v>
      </c>
      <c r="BW192" s="390" t="s">
        <v>411</v>
      </c>
      <c r="BX192" s="390" t="s">
        <v>411</v>
      </c>
      <c r="BY192" s="390" t="s">
        <v>411</v>
      </c>
      <c r="BZ192" s="390" t="s">
        <v>411</v>
      </c>
      <c r="CA192" s="390" t="s">
        <v>411</v>
      </c>
      <c r="CB192" s="390" t="s">
        <v>411</v>
      </c>
      <c r="CC192" s="390" t="s">
        <v>411</v>
      </c>
      <c r="CD192" s="390" t="s">
        <v>411</v>
      </c>
      <c r="CE192" s="390" t="s">
        <v>411</v>
      </c>
      <c r="CF192" s="390" t="s">
        <v>411</v>
      </c>
      <c r="CG192" s="390" t="s">
        <v>411</v>
      </c>
      <c r="CH192" s="390" t="s">
        <v>411</v>
      </c>
      <c r="CI192" s="390" t="s">
        <v>411</v>
      </c>
      <c r="CJ192" s="390" t="s">
        <v>411</v>
      </c>
      <c r="CK192" s="390" t="s">
        <v>411</v>
      </c>
      <c r="CL192" s="390" t="s">
        <v>411</v>
      </c>
      <c r="CM192" s="390" t="s">
        <v>411</v>
      </c>
      <c r="CN192" s="390" t="s">
        <v>411</v>
      </c>
      <c r="CO192" s="255">
        <f>IF(OR($C192="Non-Labour",$C192="Labour-related"),IF(Inputs!$DT192=$F$1,Inputs!CO192,Inputs!CO192*'Key assumptions'!$H$118),$F192*N(AI192)*avg_hrs)</f>
        <v>0</v>
      </c>
      <c r="CP192" s="255">
        <f>IF(OR($C192="Non-Labour",$C192="Labour-related"),IF(Inputs!$DT192=$F$1,Inputs!CP192,Inputs!CP192*'Key assumptions'!$H$118),$F192*N(AJ192)*avg_hrs)</f>
        <v>0</v>
      </c>
      <c r="CQ192" s="255">
        <f>IF(OR($C192="Non-Labour",$C192="Labour-related"),IF(Inputs!$DT192=$F$1,Inputs!CQ192,Inputs!CQ192*'Key assumptions'!$H$118),$F192*N(AK192)*avg_hrs)</f>
        <v>0</v>
      </c>
      <c r="CR192" s="255">
        <f>IF(OR($C192="Non-Labour",$C192="Labour-related"),IF(Inputs!$DT192=$F$1,Inputs!CR192,Inputs!CR192*'Key assumptions'!$H$118),$F192*N(AL192)*avg_hrs)</f>
        <v>0</v>
      </c>
      <c r="CS192" s="255">
        <f>IF(OR($C192="Non-Labour",$C192="Labour-related"),IF(Inputs!$DT192=$F$1,Inputs!CS192,Inputs!CS192*'Key assumptions'!$H$118),$F192*N(AM192)*avg_hrs)</f>
        <v>0</v>
      </c>
      <c r="CT192" s="255">
        <f>IF(OR($C192="Non-Labour",$C192="Labour-related"),IF(Inputs!$DT192=$F$1,Inputs!CT192,Inputs!CT192*'Key assumptions'!$H$118),$F192*N(AN192)*avg_hrs)</f>
        <v>0</v>
      </c>
      <c r="CU192" s="255">
        <f>IF(OR($C192="Non-Labour",$C192="Labour-related"),IF(Inputs!$DT192=$F$1,Inputs!CU192,Inputs!CU192*'Key assumptions'!$H$118),$F192*N(AO192)*avg_hrs)</f>
        <v>0</v>
      </c>
      <c r="CV192" s="255">
        <f>IF(OR($C192="Non-Labour",$C192="Labour-related"),IF(Inputs!$DT192=$F$1,Inputs!CV192,Inputs!CV192*'Key assumptions'!$H$118),$F192*N(AP192)*avg_hrs)</f>
        <v>0</v>
      </c>
      <c r="CW192" s="255">
        <f>IF(OR($C192="Non-Labour",$C192="Labour-related"),IF(Inputs!$DT192=$F$1,Inputs!CW192,Inputs!CW192*'Key assumptions'!$H$118),$F192*N(AQ192)*avg_hrs)</f>
        <v>0</v>
      </c>
      <c r="CX192" s="255">
        <f>IF(OR($C192="Non-Labour",$C192="Labour-related"),IF(Inputs!$DT192=$F$1,Inputs!CX192,Inputs!CX192*'Key assumptions'!$H$118),$F192*N(AR192)*avg_hrs)</f>
        <v>0</v>
      </c>
      <c r="CY192" s="255">
        <f>IF(OR($C192="Non-Labour",$C192="Labour-related"),IF(Inputs!$DT192=$F$1,Inputs!CY192,Inputs!CY192*'Key assumptions'!$H$118),$F192*N(AS192)*avg_hrs)</f>
        <v>0</v>
      </c>
      <c r="CZ192" s="255">
        <f>IF(OR($C192="Non-Labour",$C192="Labour-related"),IF(Inputs!$DT192=$F$1,Inputs!CZ192,Inputs!CZ192*'Key assumptions'!$H$118),$F192*N(AT192)*avg_hrs)</f>
        <v>0</v>
      </c>
      <c r="DA192" s="255">
        <f>IF(OR($C192="Non-Labour",$C192="Labour-related"),IF(Inputs!$DT192=$F$1,Inputs!DA192,Inputs!DA192*'Key assumptions'!$H$118),$F192*N(AU192)*avg_hrs)</f>
        <v>0</v>
      </c>
      <c r="DB192" s="255">
        <f>IF(OR($C192="Non-Labour",$C192="Labour-related"),IF(Inputs!$DT192=$F$1,Inputs!DB192,Inputs!DB192*'Key assumptions'!$H$118),$F192*N(AV192)*avg_hrs)</f>
        <v>0</v>
      </c>
      <c r="DC192" s="255">
        <f>IF(OR($C192="Non-Labour",$C192="Labour-related"),IF(Inputs!$DT192=$F$1,Inputs!DC192,Inputs!DC192*'Key assumptions'!$H$118),$F192*N(AW192)*avg_hrs)</f>
        <v>0</v>
      </c>
      <c r="DD192" s="255">
        <f>IF(OR($C192="Non-Labour",$C192="Labour-related"),IF(Inputs!$DT192=$F$1,Inputs!DD192,Inputs!DD192*'Key assumptions'!$H$118),$F192*N(AX192)*avg_hrs)</f>
        <v>0</v>
      </c>
      <c r="DE192" s="255">
        <f>IF(OR($C192="Non-Labour",$C192="Labour-related"),IF(Inputs!$DT192=$F$1,Inputs!DE192,Inputs!DE192*'Key assumptions'!$H$118),$F192*N(AY192)*avg_hrs)</f>
        <v>0</v>
      </c>
      <c r="DF192" s="255">
        <f>IF(OR($C192="Non-Labour",$C192="Labour-related"),IF(Inputs!$DT192=$F$1,Inputs!DF192,Inputs!DF192*'Key assumptions'!$H$118),$F192*N(AZ192)*avg_hrs)</f>
        <v>0</v>
      </c>
      <c r="DG192" s="255">
        <f>IF(OR($C192="Non-Labour",$C192="Labour-related"),IF(Inputs!$DT192=$F$1,Inputs!DG192,Inputs!DG192*'Key assumptions'!$H$118),$F192*N(BA192)*avg_hrs)</f>
        <v>0</v>
      </c>
      <c r="DH192" s="255">
        <f>IF(OR($C192="Non-Labour",$C192="Labour-related"),IF(Inputs!$DT192=$F$1,Inputs!DH192,Inputs!DH192*'Key assumptions'!$H$118),$F192*N(BB192)*avg_hrs)</f>
        <v>0</v>
      </c>
      <c r="DI192" s="255">
        <f>IF(OR($C192="Non-Labour",$C192="Labour-related"),IF(Inputs!$DT192=$F$1,Inputs!DI192,Inputs!DI192*'Key assumptions'!$H$118),$F192*N(BC192)*avg_hrs)</f>
        <v>0</v>
      </c>
      <c r="DJ192" s="255">
        <f>IF(OR($C192="Non-Labour",$C192="Labour-related"),IF(Inputs!$DT192=$F$1,Inputs!DJ192,Inputs!DJ192*'Key assumptions'!$H$118),$F192*N(BD192)*avg_hrs)</f>
        <v>0</v>
      </c>
      <c r="DK192" s="255">
        <f>IF(OR($C192="Non-Labour",$C192="Labour-related"),IF(Inputs!$DT192=$F$1,Inputs!DK192,Inputs!DK192*'Key assumptions'!$H$118),$F192*N(BE192)*avg_hrs)</f>
        <v>0</v>
      </c>
      <c r="DL192" s="255">
        <f>IF(OR($C192="Non-Labour",$C192="Labour-related"),IF(Inputs!$DT192=$F$1,Inputs!DL192,Inputs!DL192*'Key assumptions'!$H$118),$F192*N(BF192)*avg_hrs)</f>
        <v>0</v>
      </c>
      <c r="DM192" s="255">
        <f>IF(OR($C192="Non-Labour",$C192="Labour-related"),IF(Inputs!$DT192=$F$1,Inputs!DM192,Inputs!DM192*'Key assumptions'!$H$118),$F192*N(BG192)*avg_hrs)</f>
        <v>0</v>
      </c>
      <c r="DN192" s="255">
        <f>IF(OR($C192="Non-Labour",$C192="Labour-related"),IF(Inputs!$DT192=$F$1,Inputs!DN192,Inputs!DN192*'Key assumptions'!$H$118),$F192*N(BH192)*avg_hrs)</f>
        <v>0</v>
      </c>
      <c r="DO192" s="255">
        <f>IF(OR($C192="Non-Labour",$C192="Labour-related"),IF(Inputs!$DT192=$F$1,Inputs!DO192,Inputs!DO192*'Key assumptions'!$H$118),$F192*N(BI192)*avg_hrs)</f>
        <v>0</v>
      </c>
      <c r="DP192" s="255">
        <f>IF(OR($C192="Non-Labour",$C192="Labour-related"),IF(Inputs!$DT192=$F$1,Inputs!DP192,Inputs!DP192*'Key assumptions'!$H$118),$F192*N(BJ192)*avg_hrs)</f>
        <v>0</v>
      </c>
      <c r="DQ192" s="255">
        <f>IF(OR($C192="Non-Labour",$C192="Labour-related"),IF(Inputs!$DT192=$F$1,Inputs!DQ192,Inputs!DQ192*'Key assumptions'!$H$118),$F192*N(BK192)*avg_hrs)</f>
        <v>0</v>
      </c>
      <c r="DR192" s="255">
        <f>IF(OR($C192="Non-Labour",$C192="Labour-related"),IF(Inputs!$DT192=$F$1,Inputs!DR192,Inputs!DR192*'Key assumptions'!$H$118),$F192*N(BL192)*avg_hrs)</f>
        <v>0</v>
      </c>
      <c r="DT192" s="133" t="s">
        <v>213</v>
      </c>
      <c r="DU192" s="304"/>
      <c r="DV192" s="304"/>
      <c r="DW192" s="304"/>
      <c r="DX192" s="304"/>
      <c r="DY192" s="304"/>
      <c r="DZ192" s="304"/>
      <c r="EA192" s="255">
        <v>22860.75</v>
      </c>
      <c r="EB192" s="255">
        <v>68582.25</v>
      </c>
      <c r="EC192" s="255">
        <v>0</v>
      </c>
      <c r="ED192" s="255">
        <f t="shared" si="20"/>
        <v>0</v>
      </c>
      <c r="EE192" s="255">
        <f t="shared" si="20"/>
        <v>0</v>
      </c>
      <c r="EF192" s="255">
        <f t="shared" si="17"/>
        <v>91443</v>
      </c>
    </row>
    <row r="193" spans="1:136" x14ac:dyDescent="0.4">
      <c r="A193" s="133" t="str">
        <f>Inputs!A193</f>
        <v>Project Development</v>
      </c>
      <c r="B193" s="133" t="str">
        <f>Inputs!B193</f>
        <v>N/A</v>
      </c>
      <c r="C193" s="133" t="str">
        <f>Inputs!C193</f>
        <v>Internal Labour</v>
      </c>
      <c r="D193" s="133" t="str">
        <f>Inputs!D193</f>
        <v>PT003696 AI BCSS Design Review</v>
      </c>
      <c r="E193" s="133" t="str">
        <f>Inputs!E193</f>
        <v>Design - Control</v>
      </c>
      <c r="F193" s="290">
        <f>IF(Inputs!DT193=$F$1,Inputs!F193,
IF(Inputs!DT193='Key assumptions'!$E$118,Inputs!F193*'Key assumptions'!$H$118,Inputs!F193*'Key assumptions'!$H$119))</f>
        <v>211.36</v>
      </c>
      <c r="G193" s="290">
        <f>IF(Inputs!DT193=$F$1,Inputs!G193,Inputs!G193*'Key assumptions'!$H$118)</f>
        <v>92.578984837278099</v>
      </c>
      <c r="H193" s="281"/>
      <c r="I193" s="281"/>
      <c r="J193" s="281"/>
      <c r="K193" s="281"/>
      <c r="L193" s="281"/>
      <c r="M193" s="389" t="str">
        <f>Inputs!M193</f>
        <v>[C-i-C]</v>
      </c>
      <c r="N193" s="389" t="str">
        <f>Inputs!N193</f>
        <v>[C-i-C]</v>
      </c>
      <c r="O193" s="389" t="str">
        <f>Inputs!O193</f>
        <v>[C-i-C]</v>
      </c>
      <c r="P193" s="389" t="str">
        <f>Inputs!P193</f>
        <v>[C-i-C]</v>
      </c>
      <c r="Q193" s="389" t="str">
        <f>Inputs!Q193</f>
        <v>[C-i-C]</v>
      </c>
      <c r="R193" s="389" t="str">
        <f>Inputs!R193</f>
        <v>[C-i-C]</v>
      </c>
      <c r="S193" s="389" t="str">
        <f>Inputs!S193</f>
        <v>[C-i-C]</v>
      </c>
      <c r="T193" s="389" t="str">
        <f>Inputs!T193</f>
        <v>[C-i-C]</v>
      </c>
      <c r="U193" s="389" t="str">
        <f>Inputs!U193</f>
        <v>[C-i-C]</v>
      </c>
      <c r="V193" s="389" t="str">
        <f>Inputs!V193</f>
        <v>[C-i-C]</v>
      </c>
      <c r="W193" s="389" t="str">
        <f>Inputs!W193</f>
        <v>[C-i-C]</v>
      </c>
      <c r="X193" s="389" t="str">
        <f>Inputs!X193</f>
        <v>[C-i-C]</v>
      </c>
      <c r="Y193" s="389" t="str">
        <f>Inputs!Y193</f>
        <v>[C-i-C]</v>
      </c>
      <c r="Z193" s="389" t="str">
        <f>Inputs!Z193</f>
        <v>[C-i-C]</v>
      </c>
      <c r="AA193" s="389" t="str">
        <f>Inputs!AA193</f>
        <v>[C-i-C]</v>
      </c>
      <c r="AB193" s="389" t="str">
        <f>Inputs!AB193</f>
        <v>[C-i-C]</v>
      </c>
      <c r="AC193" s="389" t="str">
        <f>Inputs!AC193</f>
        <v>[C-i-C]</v>
      </c>
      <c r="AD193" s="389" t="str">
        <f>Inputs!AD193</f>
        <v>[C-i-C]</v>
      </c>
      <c r="AE193" s="389" t="str">
        <f>Inputs!AE193</f>
        <v>[C-i-C]</v>
      </c>
      <c r="AF193" s="389" t="str">
        <f>Inputs!AF193</f>
        <v>[C-i-C]</v>
      </c>
      <c r="AG193" s="389" t="str">
        <f>Inputs!AG193</f>
        <v>[C-i-C]</v>
      </c>
      <c r="AH193" s="389" t="str">
        <f>Inputs!AH193</f>
        <v>[C-i-C]</v>
      </c>
      <c r="AI193" s="254">
        <f>Inputs!AI193</f>
        <v>0</v>
      </c>
      <c r="AJ193" s="254">
        <f>Inputs!AJ193</f>
        <v>0</v>
      </c>
      <c r="AK193" s="254">
        <f>Inputs!AK193</f>
        <v>0</v>
      </c>
      <c r="AL193" s="254">
        <f>Inputs!AL193</f>
        <v>0</v>
      </c>
      <c r="AM193" s="254">
        <f>Inputs!AM193</f>
        <v>0</v>
      </c>
      <c r="AN193" s="254">
        <f>Inputs!AN193</f>
        <v>0</v>
      </c>
      <c r="AO193" s="254">
        <f>Inputs!AO193</f>
        <v>0</v>
      </c>
      <c r="AP193" s="254">
        <f>Inputs!AP193</f>
        <v>0</v>
      </c>
      <c r="AQ193" s="254">
        <f>Inputs!AQ193</f>
        <v>0</v>
      </c>
      <c r="AR193" s="254">
        <f>Inputs!AR193</f>
        <v>0</v>
      </c>
      <c r="AS193" s="254">
        <f>Inputs!AS193</f>
        <v>0</v>
      </c>
      <c r="AT193" s="254">
        <f>Inputs!AT193</f>
        <v>0</v>
      </c>
      <c r="AU193" s="254">
        <f>Inputs!AU193</f>
        <v>0</v>
      </c>
      <c r="AV193" s="254">
        <f>Inputs!AV193</f>
        <v>0</v>
      </c>
      <c r="AW193" s="254">
        <f>Inputs!AW193</f>
        <v>0</v>
      </c>
      <c r="AX193" s="254">
        <f>Inputs!AX193</f>
        <v>0</v>
      </c>
      <c r="AY193" s="254">
        <f>Inputs!AY193</f>
        <v>0</v>
      </c>
      <c r="AZ193" s="254">
        <f>Inputs!AZ193</f>
        <v>0</v>
      </c>
      <c r="BA193" s="254">
        <f>Inputs!BA193</f>
        <v>0</v>
      </c>
      <c r="BB193" s="254">
        <f>Inputs!BB193</f>
        <v>0</v>
      </c>
      <c r="BC193" s="254">
        <f>Inputs!BC193</f>
        <v>0</v>
      </c>
      <c r="BD193" s="254">
        <f>Inputs!BD193</f>
        <v>0</v>
      </c>
      <c r="BE193" s="254">
        <f>Inputs!BE193</f>
        <v>0</v>
      </c>
      <c r="BF193" s="254">
        <f>Inputs!BF193</f>
        <v>0</v>
      </c>
      <c r="BG193" s="254">
        <f>Inputs!BG193</f>
        <v>0</v>
      </c>
      <c r="BH193" s="254">
        <f>Inputs!BH193</f>
        <v>0</v>
      </c>
      <c r="BI193" s="254">
        <f>Inputs!BI193</f>
        <v>0</v>
      </c>
      <c r="BJ193" s="254">
        <f>Inputs!BJ193</f>
        <v>0</v>
      </c>
      <c r="BK193" s="254">
        <f>Inputs!BK193</f>
        <v>0</v>
      </c>
      <c r="BL193" s="254">
        <f>Inputs!BL193</f>
        <v>0</v>
      </c>
      <c r="BN193" s="255">
        <f>IF(OR($C193="Non-Labour",$C193="Labour-related"),IF(Inputs!$DT193=$F$1,Inputs!BN193,Inputs!BN193*'Key assumptions'!$H$118),$F193*N(H193)*avg_hrs)</f>
        <v>0</v>
      </c>
      <c r="BO193" s="255">
        <f>IF(OR($C193="Non-Labour",$C193="Labour-related"),IF(Inputs!$DT193=$F$1,Inputs!BO193,Inputs!BO193*'Key assumptions'!$H$118),$F193*N(I193)*avg_hrs)</f>
        <v>0</v>
      </c>
      <c r="BP193" s="255">
        <f>IF(OR($C193="Non-Labour",$C193="Labour-related"),IF(Inputs!$DT193=$F$1,Inputs!BP193,Inputs!BP193*'Key assumptions'!$H$118),$F193*N(J193)*avg_hrs)</f>
        <v>0</v>
      </c>
      <c r="BQ193" s="255">
        <f>IF(OR($C193="Non-Labour",$C193="Labour-related"),IF(Inputs!$DT193=$F$1,Inputs!BQ193,Inputs!BQ193*'Key assumptions'!$H$118),$F193*N(K193)*avg_hrs)</f>
        <v>0</v>
      </c>
      <c r="BR193" s="255">
        <f>IF(OR($C193="Non-Labour",$C193="Labour-related"),IF(Inputs!$DT193=$F$1,Inputs!BR193,Inputs!BR193*'Key assumptions'!$H$118),$F193*N(L193)*avg_hrs)</f>
        <v>0</v>
      </c>
      <c r="BS193" s="390" t="s">
        <v>411</v>
      </c>
      <c r="BT193" s="390" t="s">
        <v>411</v>
      </c>
      <c r="BU193" s="390" t="s">
        <v>411</v>
      </c>
      <c r="BV193" s="390" t="s">
        <v>411</v>
      </c>
      <c r="BW193" s="390" t="s">
        <v>411</v>
      </c>
      <c r="BX193" s="390" t="s">
        <v>411</v>
      </c>
      <c r="BY193" s="390" t="s">
        <v>411</v>
      </c>
      <c r="BZ193" s="390" t="s">
        <v>411</v>
      </c>
      <c r="CA193" s="390" t="s">
        <v>411</v>
      </c>
      <c r="CB193" s="390" t="s">
        <v>411</v>
      </c>
      <c r="CC193" s="390" t="s">
        <v>411</v>
      </c>
      <c r="CD193" s="390" t="s">
        <v>411</v>
      </c>
      <c r="CE193" s="390" t="s">
        <v>411</v>
      </c>
      <c r="CF193" s="390" t="s">
        <v>411</v>
      </c>
      <c r="CG193" s="390" t="s">
        <v>411</v>
      </c>
      <c r="CH193" s="390" t="s">
        <v>411</v>
      </c>
      <c r="CI193" s="390" t="s">
        <v>411</v>
      </c>
      <c r="CJ193" s="390" t="s">
        <v>411</v>
      </c>
      <c r="CK193" s="390" t="s">
        <v>411</v>
      </c>
      <c r="CL193" s="390" t="s">
        <v>411</v>
      </c>
      <c r="CM193" s="390" t="s">
        <v>411</v>
      </c>
      <c r="CN193" s="390" t="s">
        <v>411</v>
      </c>
      <c r="CO193" s="255">
        <f>IF(OR($C193="Non-Labour",$C193="Labour-related"),IF(Inputs!$DT193=$F$1,Inputs!CO193,Inputs!CO193*'Key assumptions'!$H$118),$F193*N(AI193)*avg_hrs)</f>
        <v>0</v>
      </c>
      <c r="CP193" s="255">
        <f>IF(OR($C193="Non-Labour",$C193="Labour-related"),IF(Inputs!$DT193=$F$1,Inputs!CP193,Inputs!CP193*'Key assumptions'!$H$118),$F193*N(AJ193)*avg_hrs)</f>
        <v>0</v>
      </c>
      <c r="CQ193" s="255">
        <f>IF(OR($C193="Non-Labour",$C193="Labour-related"),IF(Inputs!$DT193=$F$1,Inputs!CQ193,Inputs!CQ193*'Key assumptions'!$H$118),$F193*N(AK193)*avg_hrs)</f>
        <v>0</v>
      </c>
      <c r="CR193" s="255">
        <f>IF(OR($C193="Non-Labour",$C193="Labour-related"),IF(Inputs!$DT193=$F$1,Inputs!CR193,Inputs!CR193*'Key assumptions'!$H$118),$F193*N(AL193)*avg_hrs)</f>
        <v>0</v>
      </c>
      <c r="CS193" s="255">
        <f>IF(OR($C193="Non-Labour",$C193="Labour-related"),IF(Inputs!$DT193=$F$1,Inputs!CS193,Inputs!CS193*'Key assumptions'!$H$118),$F193*N(AM193)*avg_hrs)</f>
        <v>0</v>
      </c>
      <c r="CT193" s="255">
        <f>IF(OR($C193="Non-Labour",$C193="Labour-related"),IF(Inputs!$DT193=$F$1,Inputs!CT193,Inputs!CT193*'Key assumptions'!$H$118),$F193*N(AN193)*avg_hrs)</f>
        <v>0</v>
      </c>
      <c r="CU193" s="255">
        <f>IF(OR($C193="Non-Labour",$C193="Labour-related"),IF(Inputs!$DT193=$F$1,Inputs!CU193,Inputs!CU193*'Key assumptions'!$H$118),$F193*N(AO193)*avg_hrs)</f>
        <v>0</v>
      </c>
      <c r="CV193" s="255">
        <f>IF(OR($C193="Non-Labour",$C193="Labour-related"),IF(Inputs!$DT193=$F$1,Inputs!CV193,Inputs!CV193*'Key assumptions'!$H$118),$F193*N(AP193)*avg_hrs)</f>
        <v>0</v>
      </c>
      <c r="CW193" s="255">
        <f>IF(OR($C193="Non-Labour",$C193="Labour-related"),IF(Inputs!$DT193=$F$1,Inputs!CW193,Inputs!CW193*'Key assumptions'!$H$118),$F193*N(AQ193)*avg_hrs)</f>
        <v>0</v>
      </c>
      <c r="CX193" s="255">
        <f>IF(OR($C193="Non-Labour",$C193="Labour-related"),IF(Inputs!$DT193=$F$1,Inputs!CX193,Inputs!CX193*'Key assumptions'!$H$118),$F193*N(AR193)*avg_hrs)</f>
        <v>0</v>
      </c>
      <c r="CY193" s="255">
        <f>IF(OR($C193="Non-Labour",$C193="Labour-related"),IF(Inputs!$DT193=$F$1,Inputs!CY193,Inputs!CY193*'Key assumptions'!$H$118),$F193*N(AS193)*avg_hrs)</f>
        <v>0</v>
      </c>
      <c r="CZ193" s="255">
        <f>IF(OR($C193="Non-Labour",$C193="Labour-related"),IF(Inputs!$DT193=$F$1,Inputs!CZ193,Inputs!CZ193*'Key assumptions'!$H$118),$F193*N(AT193)*avg_hrs)</f>
        <v>0</v>
      </c>
      <c r="DA193" s="255">
        <f>IF(OR($C193="Non-Labour",$C193="Labour-related"),IF(Inputs!$DT193=$F$1,Inputs!DA193,Inputs!DA193*'Key assumptions'!$H$118),$F193*N(AU193)*avg_hrs)</f>
        <v>0</v>
      </c>
      <c r="DB193" s="255">
        <f>IF(OR($C193="Non-Labour",$C193="Labour-related"),IF(Inputs!$DT193=$F$1,Inputs!DB193,Inputs!DB193*'Key assumptions'!$H$118),$F193*N(AV193)*avg_hrs)</f>
        <v>0</v>
      </c>
      <c r="DC193" s="255">
        <f>IF(OR($C193="Non-Labour",$C193="Labour-related"),IF(Inputs!$DT193=$F$1,Inputs!DC193,Inputs!DC193*'Key assumptions'!$H$118),$F193*N(AW193)*avg_hrs)</f>
        <v>0</v>
      </c>
      <c r="DD193" s="255">
        <f>IF(OR($C193="Non-Labour",$C193="Labour-related"),IF(Inputs!$DT193=$F$1,Inputs!DD193,Inputs!DD193*'Key assumptions'!$H$118),$F193*N(AX193)*avg_hrs)</f>
        <v>0</v>
      </c>
      <c r="DE193" s="255">
        <f>IF(OR($C193="Non-Labour",$C193="Labour-related"),IF(Inputs!$DT193=$F$1,Inputs!DE193,Inputs!DE193*'Key assumptions'!$H$118),$F193*N(AY193)*avg_hrs)</f>
        <v>0</v>
      </c>
      <c r="DF193" s="255">
        <f>IF(OR($C193="Non-Labour",$C193="Labour-related"),IF(Inputs!$DT193=$F$1,Inputs!DF193,Inputs!DF193*'Key assumptions'!$H$118),$F193*N(AZ193)*avg_hrs)</f>
        <v>0</v>
      </c>
      <c r="DG193" s="255">
        <f>IF(OR($C193="Non-Labour",$C193="Labour-related"),IF(Inputs!$DT193=$F$1,Inputs!DG193,Inputs!DG193*'Key assumptions'!$H$118),$F193*N(BA193)*avg_hrs)</f>
        <v>0</v>
      </c>
      <c r="DH193" s="255">
        <f>IF(OR($C193="Non-Labour",$C193="Labour-related"),IF(Inputs!$DT193=$F$1,Inputs!DH193,Inputs!DH193*'Key assumptions'!$H$118),$F193*N(BB193)*avg_hrs)</f>
        <v>0</v>
      </c>
      <c r="DI193" s="255">
        <f>IF(OR($C193="Non-Labour",$C193="Labour-related"),IF(Inputs!$DT193=$F$1,Inputs!DI193,Inputs!DI193*'Key assumptions'!$H$118),$F193*N(BC193)*avg_hrs)</f>
        <v>0</v>
      </c>
      <c r="DJ193" s="255">
        <f>IF(OR($C193="Non-Labour",$C193="Labour-related"),IF(Inputs!$DT193=$F$1,Inputs!DJ193,Inputs!DJ193*'Key assumptions'!$H$118),$F193*N(BD193)*avg_hrs)</f>
        <v>0</v>
      </c>
      <c r="DK193" s="255">
        <f>IF(OR($C193="Non-Labour",$C193="Labour-related"),IF(Inputs!$DT193=$F$1,Inputs!DK193,Inputs!DK193*'Key assumptions'!$H$118),$F193*N(BE193)*avg_hrs)</f>
        <v>0</v>
      </c>
      <c r="DL193" s="255">
        <f>IF(OR($C193="Non-Labour",$C193="Labour-related"),IF(Inputs!$DT193=$F$1,Inputs!DL193,Inputs!DL193*'Key assumptions'!$H$118),$F193*N(BF193)*avg_hrs)</f>
        <v>0</v>
      </c>
      <c r="DM193" s="255">
        <f>IF(OR($C193="Non-Labour",$C193="Labour-related"),IF(Inputs!$DT193=$F$1,Inputs!DM193,Inputs!DM193*'Key assumptions'!$H$118),$F193*N(BG193)*avg_hrs)</f>
        <v>0</v>
      </c>
      <c r="DN193" s="255">
        <f>IF(OR($C193="Non-Labour",$C193="Labour-related"),IF(Inputs!$DT193=$F$1,Inputs!DN193,Inputs!DN193*'Key assumptions'!$H$118),$F193*N(BH193)*avg_hrs)</f>
        <v>0</v>
      </c>
      <c r="DO193" s="255">
        <f>IF(OR($C193="Non-Labour",$C193="Labour-related"),IF(Inputs!$DT193=$F$1,Inputs!DO193,Inputs!DO193*'Key assumptions'!$H$118),$F193*N(BI193)*avg_hrs)</f>
        <v>0</v>
      </c>
      <c r="DP193" s="255">
        <f>IF(OR($C193="Non-Labour",$C193="Labour-related"),IF(Inputs!$DT193=$F$1,Inputs!DP193,Inputs!DP193*'Key assumptions'!$H$118),$F193*N(BJ193)*avg_hrs)</f>
        <v>0</v>
      </c>
      <c r="DQ193" s="255">
        <f>IF(OR($C193="Non-Labour",$C193="Labour-related"),IF(Inputs!$DT193=$F$1,Inputs!DQ193,Inputs!DQ193*'Key assumptions'!$H$118),$F193*N(BK193)*avg_hrs)</f>
        <v>0</v>
      </c>
      <c r="DR193" s="255">
        <f>IF(OR($C193="Non-Labour",$C193="Labour-related"),IF(Inputs!$DT193=$F$1,Inputs!DR193,Inputs!DR193*'Key assumptions'!$H$118),$F193*N(BL193)*avg_hrs)</f>
        <v>0</v>
      </c>
      <c r="DT193" s="133" t="s">
        <v>213</v>
      </c>
      <c r="DU193" s="304"/>
      <c r="DV193" s="304"/>
      <c r="DW193" s="304"/>
      <c r="DX193" s="304"/>
      <c r="DY193" s="304"/>
      <c r="DZ193" s="304"/>
      <c r="EA193" s="255">
        <v>15852.000000000002</v>
      </c>
      <c r="EB193" s="255">
        <v>64540.285714285717</v>
      </c>
      <c r="EC193" s="255">
        <v>0</v>
      </c>
      <c r="ED193" s="255">
        <f t="shared" si="20"/>
        <v>0</v>
      </c>
      <c r="EE193" s="255">
        <f t="shared" si="20"/>
        <v>0</v>
      </c>
      <c r="EF193" s="255">
        <f t="shared" si="17"/>
        <v>80392.285714285725</v>
      </c>
    </row>
    <row r="194" spans="1:136" x14ac:dyDescent="0.4">
      <c r="A194" s="133" t="str">
        <f>Inputs!A194</f>
        <v>Project Development</v>
      </c>
      <c r="B194" s="133" t="str">
        <f>Inputs!B194</f>
        <v>N/A</v>
      </c>
      <c r="C194" s="133" t="str">
        <f>Inputs!C194</f>
        <v>Internal Labour</v>
      </c>
      <c r="D194" s="133" t="str">
        <f>Inputs!D194</f>
        <v>PT003696 AI BCSS Design Review</v>
      </c>
      <c r="E194" s="133" t="str">
        <f>Inputs!E194</f>
        <v>Designer - Telecommunications</v>
      </c>
      <c r="F194" s="290">
        <f>IF(Inputs!DT194=$F$1,Inputs!F194,
IF(Inputs!DT194='Key assumptions'!$E$118,Inputs!F194*'Key assumptions'!$H$118,Inputs!F194*'Key assumptions'!$H$119))</f>
        <v>216.62</v>
      </c>
      <c r="G194" s="290">
        <f>IF(Inputs!DT194=$F$1,Inputs!G194,Inputs!G194*'Key assumptions'!$H$118)</f>
        <v>94.875194156804724</v>
      </c>
      <c r="H194" s="281"/>
      <c r="I194" s="281"/>
      <c r="J194" s="281"/>
      <c r="K194" s="281"/>
      <c r="L194" s="281"/>
      <c r="M194" s="389" t="str">
        <f>Inputs!M194</f>
        <v>[C-i-C]</v>
      </c>
      <c r="N194" s="389" t="str">
        <f>Inputs!N194</f>
        <v>[C-i-C]</v>
      </c>
      <c r="O194" s="389" t="str">
        <f>Inputs!O194</f>
        <v>[C-i-C]</v>
      </c>
      <c r="P194" s="389" t="str">
        <f>Inputs!P194</f>
        <v>[C-i-C]</v>
      </c>
      <c r="Q194" s="389" t="str">
        <f>Inputs!Q194</f>
        <v>[C-i-C]</v>
      </c>
      <c r="R194" s="389" t="str">
        <f>Inputs!R194</f>
        <v>[C-i-C]</v>
      </c>
      <c r="S194" s="389" t="str">
        <f>Inputs!S194</f>
        <v>[C-i-C]</v>
      </c>
      <c r="T194" s="389" t="str">
        <f>Inputs!T194</f>
        <v>[C-i-C]</v>
      </c>
      <c r="U194" s="389" t="str">
        <f>Inputs!U194</f>
        <v>[C-i-C]</v>
      </c>
      <c r="V194" s="389" t="str">
        <f>Inputs!V194</f>
        <v>[C-i-C]</v>
      </c>
      <c r="W194" s="389" t="str">
        <f>Inputs!W194</f>
        <v>[C-i-C]</v>
      </c>
      <c r="X194" s="389" t="str">
        <f>Inputs!X194</f>
        <v>[C-i-C]</v>
      </c>
      <c r="Y194" s="389" t="str">
        <f>Inputs!Y194</f>
        <v>[C-i-C]</v>
      </c>
      <c r="Z194" s="389" t="str">
        <f>Inputs!Z194</f>
        <v>[C-i-C]</v>
      </c>
      <c r="AA194" s="389" t="str">
        <f>Inputs!AA194</f>
        <v>[C-i-C]</v>
      </c>
      <c r="AB194" s="389" t="str">
        <f>Inputs!AB194</f>
        <v>[C-i-C]</v>
      </c>
      <c r="AC194" s="389" t="str">
        <f>Inputs!AC194</f>
        <v>[C-i-C]</v>
      </c>
      <c r="AD194" s="389" t="str">
        <f>Inputs!AD194</f>
        <v>[C-i-C]</v>
      </c>
      <c r="AE194" s="389" t="str">
        <f>Inputs!AE194</f>
        <v>[C-i-C]</v>
      </c>
      <c r="AF194" s="389" t="str">
        <f>Inputs!AF194</f>
        <v>[C-i-C]</v>
      </c>
      <c r="AG194" s="389" t="str">
        <f>Inputs!AG194</f>
        <v>[C-i-C]</v>
      </c>
      <c r="AH194" s="389" t="str">
        <f>Inputs!AH194</f>
        <v>[C-i-C]</v>
      </c>
      <c r="AI194" s="254">
        <f>Inputs!AI194</f>
        <v>0</v>
      </c>
      <c r="AJ194" s="254">
        <f>Inputs!AJ194</f>
        <v>0</v>
      </c>
      <c r="AK194" s="254">
        <f>Inputs!AK194</f>
        <v>0</v>
      </c>
      <c r="AL194" s="254">
        <f>Inputs!AL194</f>
        <v>0</v>
      </c>
      <c r="AM194" s="254">
        <f>Inputs!AM194</f>
        <v>0</v>
      </c>
      <c r="AN194" s="254">
        <f>Inputs!AN194</f>
        <v>0</v>
      </c>
      <c r="AO194" s="254">
        <f>Inputs!AO194</f>
        <v>0</v>
      </c>
      <c r="AP194" s="254">
        <f>Inputs!AP194</f>
        <v>0</v>
      </c>
      <c r="AQ194" s="254">
        <f>Inputs!AQ194</f>
        <v>0.25</v>
      </c>
      <c r="AR194" s="254">
        <f>Inputs!AR194</f>
        <v>0</v>
      </c>
      <c r="AS194" s="254">
        <f>Inputs!AS194</f>
        <v>0</v>
      </c>
      <c r="AT194" s="254">
        <f>Inputs!AT194</f>
        <v>0</v>
      </c>
      <c r="AU194" s="254">
        <f>Inputs!AU194</f>
        <v>0</v>
      </c>
      <c r="AV194" s="254">
        <f>Inputs!AV194</f>
        <v>0</v>
      </c>
      <c r="AW194" s="254">
        <f>Inputs!AW194</f>
        <v>0</v>
      </c>
      <c r="AX194" s="254">
        <f>Inputs!AX194</f>
        <v>0</v>
      </c>
      <c r="AY194" s="254">
        <f>Inputs!AY194</f>
        <v>0</v>
      </c>
      <c r="AZ194" s="254">
        <f>Inputs!AZ194</f>
        <v>0</v>
      </c>
      <c r="BA194" s="254">
        <f>Inputs!BA194</f>
        <v>0</v>
      </c>
      <c r="BB194" s="254">
        <f>Inputs!BB194</f>
        <v>0</v>
      </c>
      <c r="BC194" s="254">
        <f>Inputs!BC194</f>
        <v>0</v>
      </c>
      <c r="BD194" s="254">
        <f>Inputs!BD194</f>
        <v>0</v>
      </c>
      <c r="BE194" s="254">
        <f>Inputs!BE194</f>
        <v>0</v>
      </c>
      <c r="BF194" s="254">
        <f>Inputs!BF194</f>
        <v>0</v>
      </c>
      <c r="BG194" s="254">
        <f>Inputs!BG194</f>
        <v>0</v>
      </c>
      <c r="BH194" s="254">
        <f>Inputs!BH194</f>
        <v>0</v>
      </c>
      <c r="BI194" s="254">
        <f>Inputs!BI194</f>
        <v>0</v>
      </c>
      <c r="BJ194" s="254">
        <f>Inputs!BJ194</f>
        <v>0</v>
      </c>
      <c r="BK194" s="254">
        <f>Inputs!BK194</f>
        <v>0</v>
      </c>
      <c r="BL194" s="254">
        <f>Inputs!BL194</f>
        <v>0</v>
      </c>
      <c r="BN194" s="255">
        <f>IF(OR($C194="Non-Labour",$C194="Labour-related"),IF(Inputs!$DT194=$F$1,Inputs!BN194,Inputs!BN194*'Key assumptions'!$H$118),$F194*N(H194)*avg_hrs)</f>
        <v>0</v>
      </c>
      <c r="BO194" s="255">
        <f>IF(OR($C194="Non-Labour",$C194="Labour-related"),IF(Inputs!$DT194=$F$1,Inputs!BO194,Inputs!BO194*'Key assumptions'!$H$118),$F194*N(I194)*avg_hrs)</f>
        <v>0</v>
      </c>
      <c r="BP194" s="255">
        <f>IF(OR($C194="Non-Labour",$C194="Labour-related"),IF(Inputs!$DT194=$F$1,Inputs!BP194,Inputs!BP194*'Key assumptions'!$H$118),$F194*N(J194)*avg_hrs)</f>
        <v>0</v>
      </c>
      <c r="BQ194" s="255">
        <f>IF(OR($C194="Non-Labour",$C194="Labour-related"),IF(Inputs!$DT194=$F$1,Inputs!BQ194,Inputs!BQ194*'Key assumptions'!$H$118),$F194*N(K194)*avg_hrs)</f>
        <v>0</v>
      </c>
      <c r="BR194" s="255">
        <f>IF(OR($C194="Non-Labour",$C194="Labour-related"),IF(Inputs!$DT194=$F$1,Inputs!BR194,Inputs!BR194*'Key assumptions'!$H$118),$F194*N(L194)*avg_hrs)</f>
        <v>0</v>
      </c>
      <c r="BS194" s="390" t="s">
        <v>411</v>
      </c>
      <c r="BT194" s="390" t="s">
        <v>411</v>
      </c>
      <c r="BU194" s="390" t="s">
        <v>411</v>
      </c>
      <c r="BV194" s="390" t="s">
        <v>411</v>
      </c>
      <c r="BW194" s="390" t="s">
        <v>411</v>
      </c>
      <c r="BX194" s="390" t="s">
        <v>411</v>
      </c>
      <c r="BY194" s="390" t="s">
        <v>411</v>
      </c>
      <c r="BZ194" s="390" t="s">
        <v>411</v>
      </c>
      <c r="CA194" s="390" t="s">
        <v>411</v>
      </c>
      <c r="CB194" s="390" t="s">
        <v>411</v>
      </c>
      <c r="CC194" s="390" t="s">
        <v>411</v>
      </c>
      <c r="CD194" s="390" t="s">
        <v>411</v>
      </c>
      <c r="CE194" s="390" t="s">
        <v>411</v>
      </c>
      <c r="CF194" s="390" t="s">
        <v>411</v>
      </c>
      <c r="CG194" s="390" t="s">
        <v>411</v>
      </c>
      <c r="CH194" s="390" t="s">
        <v>411</v>
      </c>
      <c r="CI194" s="390" t="s">
        <v>411</v>
      </c>
      <c r="CJ194" s="390" t="s">
        <v>411</v>
      </c>
      <c r="CK194" s="390" t="s">
        <v>411</v>
      </c>
      <c r="CL194" s="390" t="s">
        <v>411</v>
      </c>
      <c r="CM194" s="390" t="s">
        <v>411</v>
      </c>
      <c r="CN194" s="390" t="s">
        <v>411</v>
      </c>
      <c r="CO194" s="255">
        <f>IF(OR($C194="Non-Labour",$C194="Labour-related"),IF(Inputs!$DT194=$F$1,Inputs!CO194,Inputs!CO194*'Key assumptions'!$H$118),$F194*N(AI194)*avg_hrs)</f>
        <v>0</v>
      </c>
      <c r="CP194" s="255">
        <f>IF(OR($C194="Non-Labour",$C194="Labour-related"),IF(Inputs!$DT194=$F$1,Inputs!CP194,Inputs!CP194*'Key assumptions'!$H$118),$F194*N(AJ194)*avg_hrs)</f>
        <v>0</v>
      </c>
      <c r="CQ194" s="255">
        <f>IF(OR($C194="Non-Labour",$C194="Labour-related"),IF(Inputs!$DT194=$F$1,Inputs!CQ194,Inputs!CQ194*'Key assumptions'!$H$118),$F194*N(AK194)*avg_hrs)</f>
        <v>0</v>
      </c>
      <c r="CR194" s="255">
        <f>IF(OR($C194="Non-Labour",$C194="Labour-related"),IF(Inputs!$DT194=$F$1,Inputs!CR194,Inputs!CR194*'Key assumptions'!$H$118),$F194*N(AL194)*avg_hrs)</f>
        <v>0</v>
      </c>
      <c r="CS194" s="255">
        <f>IF(OR($C194="Non-Labour",$C194="Labour-related"),IF(Inputs!$DT194=$F$1,Inputs!CS194,Inputs!CS194*'Key assumptions'!$H$118),$F194*N(AM194)*avg_hrs)</f>
        <v>0</v>
      </c>
      <c r="CT194" s="255">
        <f>IF(OR($C194="Non-Labour",$C194="Labour-related"),IF(Inputs!$DT194=$F$1,Inputs!CT194,Inputs!CT194*'Key assumptions'!$H$118),$F194*N(AN194)*avg_hrs)</f>
        <v>0</v>
      </c>
      <c r="CU194" s="255">
        <f>IF(OR($C194="Non-Labour",$C194="Labour-related"),IF(Inputs!$DT194=$F$1,Inputs!CU194,Inputs!CU194*'Key assumptions'!$H$118),$F194*N(AO194)*avg_hrs)</f>
        <v>0</v>
      </c>
      <c r="CV194" s="255">
        <f>IF(OR($C194="Non-Labour",$C194="Labour-related"),IF(Inputs!$DT194=$F$1,Inputs!CV194,Inputs!CV194*'Key assumptions'!$H$118),$F194*N(AP194)*avg_hrs)</f>
        <v>0</v>
      </c>
      <c r="CW194" s="255">
        <f>IF(OR($C194="Non-Labour",$C194="Labour-related"),IF(Inputs!$DT194=$F$1,Inputs!CW194,Inputs!CW194*'Key assumptions'!$H$118),$F194*N(AQ194)*avg_hrs)</f>
        <v>8123.25</v>
      </c>
      <c r="CX194" s="255">
        <f>IF(OR($C194="Non-Labour",$C194="Labour-related"),IF(Inputs!$DT194=$F$1,Inputs!CX194,Inputs!CX194*'Key assumptions'!$H$118),$F194*N(AR194)*avg_hrs)</f>
        <v>0</v>
      </c>
      <c r="CY194" s="255">
        <f>IF(OR($C194="Non-Labour",$C194="Labour-related"),IF(Inputs!$DT194=$F$1,Inputs!CY194,Inputs!CY194*'Key assumptions'!$H$118),$F194*N(AS194)*avg_hrs)</f>
        <v>0</v>
      </c>
      <c r="CZ194" s="255">
        <f>IF(OR($C194="Non-Labour",$C194="Labour-related"),IF(Inputs!$DT194=$F$1,Inputs!CZ194,Inputs!CZ194*'Key assumptions'!$H$118),$F194*N(AT194)*avg_hrs)</f>
        <v>0</v>
      </c>
      <c r="DA194" s="255">
        <f>IF(OR($C194="Non-Labour",$C194="Labour-related"),IF(Inputs!$DT194=$F$1,Inputs!DA194,Inputs!DA194*'Key assumptions'!$H$118),$F194*N(AU194)*avg_hrs)</f>
        <v>0</v>
      </c>
      <c r="DB194" s="255">
        <f>IF(OR($C194="Non-Labour",$C194="Labour-related"),IF(Inputs!$DT194=$F$1,Inputs!DB194,Inputs!DB194*'Key assumptions'!$H$118),$F194*N(AV194)*avg_hrs)</f>
        <v>0</v>
      </c>
      <c r="DC194" s="255">
        <f>IF(OR($C194="Non-Labour",$C194="Labour-related"),IF(Inputs!$DT194=$F$1,Inputs!DC194,Inputs!DC194*'Key assumptions'!$H$118),$F194*N(AW194)*avg_hrs)</f>
        <v>0</v>
      </c>
      <c r="DD194" s="255">
        <f>IF(OR($C194="Non-Labour",$C194="Labour-related"),IF(Inputs!$DT194=$F$1,Inputs!DD194,Inputs!DD194*'Key assumptions'!$H$118),$F194*N(AX194)*avg_hrs)</f>
        <v>0</v>
      </c>
      <c r="DE194" s="255">
        <f>IF(OR($C194="Non-Labour",$C194="Labour-related"),IF(Inputs!$DT194=$F$1,Inputs!DE194,Inputs!DE194*'Key assumptions'!$H$118),$F194*N(AY194)*avg_hrs)</f>
        <v>0</v>
      </c>
      <c r="DF194" s="255">
        <f>IF(OR($C194="Non-Labour",$C194="Labour-related"),IF(Inputs!$DT194=$F$1,Inputs!DF194,Inputs!DF194*'Key assumptions'!$H$118),$F194*N(AZ194)*avg_hrs)</f>
        <v>0</v>
      </c>
      <c r="DG194" s="255">
        <f>IF(OR($C194="Non-Labour",$C194="Labour-related"),IF(Inputs!$DT194=$F$1,Inputs!DG194,Inputs!DG194*'Key assumptions'!$H$118),$F194*N(BA194)*avg_hrs)</f>
        <v>0</v>
      </c>
      <c r="DH194" s="255">
        <f>IF(OR($C194="Non-Labour",$C194="Labour-related"),IF(Inputs!$DT194=$F$1,Inputs!DH194,Inputs!DH194*'Key assumptions'!$H$118),$F194*N(BB194)*avg_hrs)</f>
        <v>0</v>
      </c>
      <c r="DI194" s="255">
        <f>IF(OR($C194="Non-Labour",$C194="Labour-related"),IF(Inputs!$DT194=$F$1,Inputs!DI194,Inputs!DI194*'Key assumptions'!$H$118),$F194*N(BC194)*avg_hrs)</f>
        <v>0</v>
      </c>
      <c r="DJ194" s="255">
        <f>IF(OR($C194="Non-Labour",$C194="Labour-related"),IF(Inputs!$DT194=$F$1,Inputs!DJ194,Inputs!DJ194*'Key assumptions'!$H$118),$F194*N(BD194)*avg_hrs)</f>
        <v>0</v>
      </c>
      <c r="DK194" s="255">
        <f>IF(OR($C194="Non-Labour",$C194="Labour-related"),IF(Inputs!$DT194=$F$1,Inputs!DK194,Inputs!DK194*'Key assumptions'!$H$118),$F194*N(BE194)*avg_hrs)</f>
        <v>0</v>
      </c>
      <c r="DL194" s="255">
        <f>IF(OR($C194="Non-Labour",$C194="Labour-related"),IF(Inputs!$DT194=$F$1,Inputs!DL194,Inputs!DL194*'Key assumptions'!$H$118),$F194*N(BF194)*avg_hrs)</f>
        <v>0</v>
      </c>
      <c r="DM194" s="255">
        <f>IF(OR($C194="Non-Labour",$C194="Labour-related"),IF(Inputs!$DT194=$F$1,Inputs!DM194,Inputs!DM194*'Key assumptions'!$H$118),$F194*N(BG194)*avg_hrs)</f>
        <v>0</v>
      </c>
      <c r="DN194" s="255">
        <f>IF(OR($C194="Non-Labour",$C194="Labour-related"),IF(Inputs!$DT194=$F$1,Inputs!DN194,Inputs!DN194*'Key assumptions'!$H$118),$F194*N(BH194)*avg_hrs)</f>
        <v>0</v>
      </c>
      <c r="DO194" s="255">
        <f>IF(OR($C194="Non-Labour",$C194="Labour-related"),IF(Inputs!$DT194=$F$1,Inputs!DO194,Inputs!DO194*'Key assumptions'!$H$118),$F194*N(BI194)*avg_hrs)</f>
        <v>0</v>
      </c>
      <c r="DP194" s="255">
        <f>IF(OR($C194="Non-Labour",$C194="Labour-related"),IF(Inputs!$DT194=$F$1,Inputs!DP194,Inputs!DP194*'Key assumptions'!$H$118),$F194*N(BJ194)*avg_hrs)</f>
        <v>0</v>
      </c>
      <c r="DQ194" s="255">
        <f>IF(OR($C194="Non-Labour",$C194="Labour-related"),IF(Inputs!$DT194=$F$1,Inputs!DQ194,Inputs!DQ194*'Key assumptions'!$H$118),$F194*N(BK194)*avg_hrs)</f>
        <v>0</v>
      </c>
      <c r="DR194" s="255">
        <f>IF(OR($C194="Non-Labour",$C194="Labour-related"),IF(Inputs!$DT194=$F$1,Inputs!DR194,Inputs!DR194*'Key assumptions'!$H$118),$F194*N(BL194)*avg_hrs)</f>
        <v>0</v>
      </c>
      <c r="DT194" s="133" t="s">
        <v>213</v>
      </c>
      <c r="DU194" s="304"/>
      <c r="DV194" s="304"/>
      <c r="DW194" s="304"/>
      <c r="DX194" s="304"/>
      <c r="DY194" s="304"/>
      <c r="DZ194" s="304"/>
      <c r="EA194" s="255">
        <v>3249.3</v>
      </c>
      <c r="EB194" s="255">
        <v>9747.9000000000015</v>
      </c>
      <c r="EC194" s="255">
        <v>0</v>
      </c>
      <c r="ED194" s="255">
        <f t="shared" si="20"/>
        <v>8123.25</v>
      </c>
      <c r="EE194" s="255">
        <f t="shared" si="20"/>
        <v>0</v>
      </c>
      <c r="EF194" s="255">
        <f t="shared" si="17"/>
        <v>21120.45</v>
      </c>
    </row>
    <row r="195" spans="1:136" x14ac:dyDescent="0.4">
      <c r="A195" s="133" t="str">
        <f>Inputs!A195</f>
        <v>Project Development</v>
      </c>
      <c r="B195" s="133" t="str">
        <f>Inputs!B195</f>
        <v>N/A</v>
      </c>
      <c r="C195" s="133" t="str">
        <f>Inputs!C195</f>
        <v>Internal Labour</v>
      </c>
      <c r="D195" s="133" t="str">
        <f>Inputs!D195</f>
        <v>PT003696 AI BCSS Design Review</v>
      </c>
      <c r="E195" s="133" t="str">
        <f>Inputs!E195</f>
        <v>Designer - Civil</v>
      </c>
      <c r="F195" s="290">
        <f>IF(Inputs!DT195=$F$1,Inputs!F195,
IF(Inputs!DT195='Key assumptions'!$E$118,Inputs!F195*'Key assumptions'!$H$118,Inputs!F195*'Key assumptions'!$H$119))</f>
        <v>203.73</v>
      </c>
      <c r="G195" s="290">
        <f>IF(Inputs!DT195=$F$1,Inputs!G195,Inputs!G195*'Key assumptions'!$H$118)</f>
        <v>89.239044008875723</v>
      </c>
      <c r="H195" s="281"/>
      <c r="I195" s="281"/>
      <c r="J195" s="281"/>
      <c r="K195" s="281"/>
      <c r="L195" s="281"/>
      <c r="M195" s="389" t="str">
        <f>Inputs!M195</f>
        <v>[C-i-C]</v>
      </c>
      <c r="N195" s="389" t="str">
        <f>Inputs!N195</f>
        <v>[C-i-C]</v>
      </c>
      <c r="O195" s="389" t="str">
        <f>Inputs!O195</f>
        <v>[C-i-C]</v>
      </c>
      <c r="P195" s="389" t="str">
        <f>Inputs!P195</f>
        <v>[C-i-C]</v>
      </c>
      <c r="Q195" s="389" t="str">
        <f>Inputs!Q195</f>
        <v>[C-i-C]</v>
      </c>
      <c r="R195" s="389" t="str">
        <f>Inputs!R195</f>
        <v>[C-i-C]</v>
      </c>
      <c r="S195" s="389" t="str">
        <f>Inputs!S195</f>
        <v>[C-i-C]</v>
      </c>
      <c r="T195" s="389" t="str">
        <f>Inputs!T195</f>
        <v>[C-i-C]</v>
      </c>
      <c r="U195" s="389" t="str">
        <f>Inputs!U195</f>
        <v>[C-i-C]</v>
      </c>
      <c r="V195" s="389" t="str">
        <f>Inputs!V195</f>
        <v>[C-i-C]</v>
      </c>
      <c r="W195" s="389" t="str">
        <f>Inputs!W195</f>
        <v>[C-i-C]</v>
      </c>
      <c r="X195" s="389" t="str">
        <f>Inputs!X195</f>
        <v>[C-i-C]</v>
      </c>
      <c r="Y195" s="389" t="str">
        <f>Inputs!Y195</f>
        <v>[C-i-C]</v>
      </c>
      <c r="Z195" s="389" t="str">
        <f>Inputs!Z195</f>
        <v>[C-i-C]</v>
      </c>
      <c r="AA195" s="389" t="str">
        <f>Inputs!AA195</f>
        <v>[C-i-C]</v>
      </c>
      <c r="AB195" s="389" t="str">
        <f>Inputs!AB195</f>
        <v>[C-i-C]</v>
      </c>
      <c r="AC195" s="389" t="str">
        <f>Inputs!AC195</f>
        <v>[C-i-C]</v>
      </c>
      <c r="AD195" s="389" t="str">
        <f>Inputs!AD195</f>
        <v>[C-i-C]</v>
      </c>
      <c r="AE195" s="389" t="str">
        <f>Inputs!AE195</f>
        <v>[C-i-C]</v>
      </c>
      <c r="AF195" s="389" t="str">
        <f>Inputs!AF195</f>
        <v>[C-i-C]</v>
      </c>
      <c r="AG195" s="389" t="str">
        <f>Inputs!AG195</f>
        <v>[C-i-C]</v>
      </c>
      <c r="AH195" s="389" t="str">
        <f>Inputs!AH195</f>
        <v>[C-i-C]</v>
      </c>
      <c r="AI195" s="254">
        <f>Inputs!AI195</f>
        <v>0</v>
      </c>
      <c r="AJ195" s="254">
        <f>Inputs!AJ195</f>
        <v>0</v>
      </c>
      <c r="AK195" s="254">
        <f>Inputs!AK195</f>
        <v>0</v>
      </c>
      <c r="AL195" s="254">
        <f>Inputs!AL195</f>
        <v>0</v>
      </c>
      <c r="AM195" s="254">
        <f>Inputs!AM195</f>
        <v>0</v>
      </c>
      <c r="AN195" s="254">
        <f>Inputs!AN195</f>
        <v>0</v>
      </c>
      <c r="AO195" s="254">
        <f>Inputs!AO195</f>
        <v>0</v>
      </c>
      <c r="AP195" s="254">
        <f>Inputs!AP195</f>
        <v>0</v>
      </c>
      <c r="AQ195" s="254">
        <f>Inputs!AQ195</f>
        <v>0</v>
      </c>
      <c r="AR195" s="254">
        <f>Inputs!AR195</f>
        <v>0</v>
      </c>
      <c r="AS195" s="254">
        <f>Inputs!AS195</f>
        <v>0</v>
      </c>
      <c r="AT195" s="254">
        <f>Inputs!AT195</f>
        <v>0</v>
      </c>
      <c r="AU195" s="254">
        <f>Inputs!AU195</f>
        <v>0</v>
      </c>
      <c r="AV195" s="254">
        <f>Inputs!AV195</f>
        <v>0</v>
      </c>
      <c r="AW195" s="254">
        <f>Inputs!AW195</f>
        <v>0</v>
      </c>
      <c r="AX195" s="254">
        <f>Inputs!AX195</f>
        <v>0</v>
      </c>
      <c r="AY195" s="254">
        <f>Inputs!AY195</f>
        <v>0</v>
      </c>
      <c r="AZ195" s="254">
        <f>Inputs!AZ195</f>
        <v>0</v>
      </c>
      <c r="BA195" s="254">
        <f>Inputs!BA195</f>
        <v>0</v>
      </c>
      <c r="BB195" s="254">
        <f>Inputs!BB195</f>
        <v>0</v>
      </c>
      <c r="BC195" s="254">
        <f>Inputs!BC195</f>
        <v>0</v>
      </c>
      <c r="BD195" s="254">
        <f>Inputs!BD195</f>
        <v>0</v>
      </c>
      <c r="BE195" s="254">
        <f>Inputs!BE195</f>
        <v>0</v>
      </c>
      <c r="BF195" s="254">
        <f>Inputs!BF195</f>
        <v>0</v>
      </c>
      <c r="BG195" s="254">
        <f>Inputs!BG195</f>
        <v>0</v>
      </c>
      <c r="BH195" s="254">
        <f>Inputs!BH195</f>
        <v>0</v>
      </c>
      <c r="BI195" s="254">
        <f>Inputs!BI195</f>
        <v>0</v>
      </c>
      <c r="BJ195" s="254">
        <f>Inputs!BJ195</f>
        <v>0</v>
      </c>
      <c r="BK195" s="254">
        <f>Inputs!BK195</f>
        <v>0</v>
      </c>
      <c r="BL195" s="254">
        <f>Inputs!BL195</f>
        <v>0</v>
      </c>
      <c r="BN195" s="255">
        <f>IF(OR($C195="Non-Labour",$C195="Labour-related"),IF(Inputs!$DT195=$F$1,Inputs!BN195,Inputs!BN195*'Key assumptions'!$H$118),$F195*N(H195)*avg_hrs)</f>
        <v>0</v>
      </c>
      <c r="BO195" s="255">
        <f>IF(OR($C195="Non-Labour",$C195="Labour-related"),IF(Inputs!$DT195=$F$1,Inputs!BO195,Inputs!BO195*'Key assumptions'!$H$118),$F195*N(I195)*avg_hrs)</f>
        <v>0</v>
      </c>
      <c r="BP195" s="255">
        <f>IF(OR($C195="Non-Labour",$C195="Labour-related"),IF(Inputs!$DT195=$F$1,Inputs!BP195,Inputs!BP195*'Key assumptions'!$H$118),$F195*N(J195)*avg_hrs)</f>
        <v>0</v>
      </c>
      <c r="BQ195" s="255">
        <f>IF(OR($C195="Non-Labour",$C195="Labour-related"),IF(Inputs!$DT195=$F$1,Inputs!BQ195,Inputs!BQ195*'Key assumptions'!$H$118),$F195*N(K195)*avg_hrs)</f>
        <v>0</v>
      </c>
      <c r="BR195" s="255">
        <f>IF(OR($C195="Non-Labour",$C195="Labour-related"),IF(Inputs!$DT195=$F$1,Inputs!BR195,Inputs!BR195*'Key assumptions'!$H$118),$F195*N(L195)*avg_hrs)</f>
        <v>0</v>
      </c>
      <c r="BS195" s="390" t="s">
        <v>411</v>
      </c>
      <c r="BT195" s="390" t="s">
        <v>411</v>
      </c>
      <c r="BU195" s="390" t="s">
        <v>411</v>
      </c>
      <c r="BV195" s="390" t="s">
        <v>411</v>
      </c>
      <c r="BW195" s="390" t="s">
        <v>411</v>
      </c>
      <c r="BX195" s="390" t="s">
        <v>411</v>
      </c>
      <c r="BY195" s="390" t="s">
        <v>411</v>
      </c>
      <c r="BZ195" s="390" t="s">
        <v>411</v>
      </c>
      <c r="CA195" s="390" t="s">
        <v>411</v>
      </c>
      <c r="CB195" s="390" t="s">
        <v>411</v>
      </c>
      <c r="CC195" s="390" t="s">
        <v>411</v>
      </c>
      <c r="CD195" s="390" t="s">
        <v>411</v>
      </c>
      <c r="CE195" s="390" t="s">
        <v>411</v>
      </c>
      <c r="CF195" s="390" t="s">
        <v>411</v>
      </c>
      <c r="CG195" s="390" t="s">
        <v>411</v>
      </c>
      <c r="CH195" s="390" t="s">
        <v>411</v>
      </c>
      <c r="CI195" s="390" t="s">
        <v>411</v>
      </c>
      <c r="CJ195" s="390" t="s">
        <v>411</v>
      </c>
      <c r="CK195" s="390" t="s">
        <v>411</v>
      </c>
      <c r="CL195" s="390" t="s">
        <v>411</v>
      </c>
      <c r="CM195" s="390" t="s">
        <v>411</v>
      </c>
      <c r="CN195" s="390" t="s">
        <v>411</v>
      </c>
      <c r="CO195" s="255">
        <f>IF(OR($C195="Non-Labour",$C195="Labour-related"),IF(Inputs!$DT195=$F$1,Inputs!CO195,Inputs!CO195*'Key assumptions'!$H$118),$F195*N(AI195)*avg_hrs)</f>
        <v>0</v>
      </c>
      <c r="CP195" s="255">
        <f>IF(OR($C195="Non-Labour",$C195="Labour-related"),IF(Inputs!$DT195=$F$1,Inputs!CP195,Inputs!CP195*'Key assumptions'!$H$118),$F195*N(AJ195)*avg_hrs)</f>
        <v>0</v>
      </c>
      <c r="CQ195" s="255">
        <f>IF(OR($C195="Non-Labour",$C195="Labour-related"),IF(Inputs!$DT195=$F$1,Inputs!CQ195,Inputs!CQ195*'Key assumptions'!$H$118),$F195*N(AK195)*avg_hrs)</f>
        <v>0</v>
      </c>
      <c r="CR195" s="255">
        <f>IF(OR($C195="Non-Labour",$C195="Labour-related"),IF(Inputs!$DT195=$F$1,Inputs!CR195,Inputs!CR195*'Key assumptions'!$H$118),$F195*N(AL195)*avg_hrs)</f>
        <v>0</v>
      </c>
      <c r="CS195" s="255">
        <f>IF(OR($C195="Non-Labour",$C195="Labour-related"),IF(Inputs!$DT195=$F$1,Inputs!CS195,Inputs!CS195*'Key assumptions'!$H$118),$F195*N(AM195)*avg_hrs)</f>
        <v>0</v>
      </c>
      <c r="CT195" s="255">
        <f>IF(OR($C195="Non-Labour",$C195="Labour-related"),IF(Inputs!$DT195=$F$1,Inputs!CT195,Inputs!CT195*'Key assumptions'!$H$118),$F195*N(AN195)*avg_hrs)</f>
        <v>0</v>
      </c>
      <c r="CU195" s="255">
        <f>IF(OR($C195="Non-Labour",$C195="Labour-related"),IF(Inputs!$DT195=$F$1,Inputs!CU195,Inputs!CU195*'Key assumptions'!$H$118),$F195*N(AO195)*avg_hrs)</f>
        <v>0</v>
      </c>
      <c r="CV195" s="255">
        <f>IF(OR($C195="Non-Labour",$C195="Labour-related"),IF(Inputs!$DT195=$F$1,Inputs!CV195,Inputs!CV195*'Key assumptions'!$H$118),$F195*N(AP195)*avg_hrs)</f>
        <v>0</v>
      </c>
      <c r="CW195" s="255">
        <f>IF(OR($C195="Non-Labour",$C195="Labour-related"),IF(Inputs!$DT195=$F$1,Inputs!CW195,Inputs!CW195*'Key assumptions'!$H$118),$F195*N(AQ195)*avg_hrs)</f>
        <v>0</v>
      </c>
      <c r="CX195" s="255">
        <f>IF(OR($C195="Non-Labour",$C195="Labour-related"),IF(Inputs!$DT195=$F$1,Inputs!CX195,Inputs!CX195*'Key assumptions'!$H$118),$F195*N(AR195)*avg_hrs)</f>
        <v>0</v>
      </c>
      <c r="CY195" s="255">
        <f>IF(OR($C195="Non-Labour",$C195="Labour-related"),IF(Inputs!$DT195=$F$1,Inputs!CY195,Inputs!CY195*'Key assumptions'!$H$118),$F195*N(AS195)*avg_hrs)</f>
        <v>0</v>
      </c>
      <c r="CZ195" s="255">
        <f>IF(OR($C195="Non-Labour",$C195="Labour-related"),IF(Inputs!$DT195=$F$1,Inputs!CZ195,Inputs!CZ195*'Key assumptions'!$H$118),$F195*N(AT195)*avg_hrs)</f>
        <v>0</v>
      </c>
      <c r="DA195" s="255">
        <f>IF(OR($C195="Non-Labour",$C195="Labour-related"),IF(Inputs!$DT195=$F$1,Inputs!DA195,Inputs!DA195*'Key assumptions'!$H$118),$F195*N(AU195)*avg_hrs)</f>
        <v>0</v>
      </c>
      <c r="DB195" s="255">
        <f>IF(OR($C195="Non-Labour",$C195="Labour-related"),IF(Inputs!$DT195=$F$1,Inputs!DB195,Inputs!DB195*'Key assumptions'!$H$118),$F195*N(AV195)*avg_hrs)</f>
        <v>0</v>
      </c>
      <c r="DC195" s="255">
        <f>IF(OR($C195="Non-Labour",$C195="Labour-related"),IF(Inputs!$DT195=$F$1,Inputs!DC195,Inputs!DC195*'Key assumptions'!$H$118),$F195*N(AW195)*avg_hrs)</f>
        <v>0</v>
      </c>
      <c r="DD195" s="255">
        <f>IF(OR($C195="Non-Labour",$C195="Labour-related"),IF(Inputs!$DT195=$F$1,Inputs!DD195,Inputs!DD195*'Key assumptions'!$H$118),$F195*N(AX195)*avg_hrs)</f>
        <v>0</v>
      </c>
      <c r="DE195" s="255">
        <f>IF(OR($C195="Non-Labour",$C195="Labour-related"),IF(Inputs!$DT195=$F$1,Inputs!DE195,Inputs!DE195*'Key assumptions'!$H$118),$F195*N(AY195)*avg_hrs)</f>
        <v>0</v>
      </c>
      <c r="DF195" s="255">
        <f>IF(OR($C195="Non-Labour",$C195="Labour-related"),IF(Inputs!$DT195=$F$1,Inputs!DF195,Inputs!DF195*'Key assumptions'!$H$118),$F195*N(AZ195)*avg_hrs)</f>
        <v>0</v>
      </c>
      <c r="DG195" s="255">
        <f>IF(OR($C195="Non-Labour",$C195="Labour-related"),IF(Inputs!$DT195=$F$1,Inputs!DG195,Inputs!DG195*'Key assumptions'!$H$118),$F195*N(BA195)*avg_hrs)</f>
        <v>0</v>
      </c>
      <c r="DH195" s="255">
        <f>IF(OR($C195="Non-Labour",$C195="Labour-related"),IF(Inputs!$DT195=$F$1,Inputs!DH195,Inputs!DH195*'Key assumptions'!$H$118),$F195*N(BB195)*avg_hrs)</f>
        <v>0</v>
      </c>
      <c r="DI195" s="255">
        <f>IF(OR($C195="Non-Labour",$C195="Labour-related"),IF(Inputs!$DT195=$F$1,Inputs!DI195,Inputs!DI195*'Key assumptions'!$H$118),$F195*N(BC195)*avg_hrs)</f>
        <v>0</v>
      </c>
      <c r="DJ195" s="255">
        <f>IF(OR($C195="Non-Labour",$C195="Labour-related"),IF(Inputs!$DT195=$F$1,Inputs!DJ195,Inputs!DJ195*'Key assumptions'!$H$118),$F195*N(BD195)*avg_hrs)</f>
        <v>0</v>
      </c>
      <c r="DK195" s="255">
        <f>IF(OR($C195="Non-Labour",$C195="Labour-related"),IF(Inputs!$DT195=$F$1,Inputs!DK195,Inputs!DK195*'Key assumptions'!$H$118),$F195*N(BE195)*avg_hrs)</f>
        <v>0</v>
      </c>
      <c r="DL195" s="255">
        <f>IF(OR($C195="Non-Labour",$C195="Labour-related"),IF(Inputs!$DT195=$F$1,Inputs!DL195,Inputs!DL195*'Key assumptions'!$H$118),$F195*N(BF195)*avg_hrs)</f>
        <v>0</v>
      </c>
      <c r="DM195" s="255">
        <f>IF(OR($C195="Non-Labour",$C195="Labour-related"),IF(Inputs!$DT195=$F$1,Inputs!DM195,Inputs!DM195*'Key assumptions'!$H$118),$F195*N(BG195)*avg_hrs)</f>
        <v>0</v>
      </c>
      <c r="DN195" s="255">
        <f>IF(OR($C195="Non-Labour",$C195="Labour-related"),IF(Inputs!$DT195=$F$1,Inputs!DN195,Inputs!DN195*'Key assumptions'!$H$118),$F195*N(BH195)*avg_hrs)</f>
        <v>0</v>
      </c>
      <c r="DO195" s="255">
        <f>IF(OR($C195="Non-Labour",$C195="Labour-related"),IF(Inputs!$DT195=$F$1,Inputs!DO195,Inputs!DO195*'Key assumptions'!$H$118),$F195*N(BI195)*avg_hrs)</f>
        <v>0</v>
      </c>
      <c r="DP195" s="255">
        <f>IF(OR($C195="Non-Labour",$C195="Labour-related"),IF(Inputs!$DT195=$F$1,Inputs!DP195,Inputs!DP195*'Key assumptions'!$H$118),$F195*N(BJ195)*avg_hrs)</f>
        <v>0</v>
      </c>
      <c r="DQ195" s="255">
        <f>IF(OR($C195="Non-Labour",$C195="Labour-related"),IF(Inputs!$DT195=$F$1,Inputs!DQ195,Inputs!DQ195*'Key assumptions'!$H$118),$F195*N(BK195)*avg_hrs)</f>
        <v>0</v>
      </c>
      <c r="DR195" s="255">
        <f>IF(OR($C195="Non-Labour",$C195="Labour-related"),IF(Inputs!$DT195=$F$1,Inputs!DR195,Inputs!DR195*'Key assumptions'!$H$118),$F195*N(BL195)*avg_hrs)</f>
        <v>0</v>
      </c>
      <c r="DT195" s="133" t="s">
        <v>213</v>
      </c>
      <c r="DU195" s="304"/>
      <c r="DV195" s="304"/>
      <c r="DW195" s="304"/>
      <c r="DX195" s="304"/>
      <c r="DY195" s="304"/>
      <c r="DZ195" s="304"/>
      <c r="EA195" s="255">
        <v>6111.9000000000005</v>
      </c>
      <c r="EB195" s="255">
        <v>6111.9000000000005</v>
      </c>
      <c r="EC195" s="255">
        <v>0</v>
      </c>
      <c r="ED195" s="255">
        <f t="shared" si="20"/>
        <v>0</v>
      </c>
      <c r="EE195" s="255">
        <f t="shared" si="20"/>
        <v>0</v>
      </c>
      <c r="EF195" s="255">
        <f t="shared" si="17"/>
        <v>12223.800000000001</v>
      </c>
    </row>
    <row r="196" spans="1:136" x14ac:dyDescent="0.4">
      <c r="A196" s="133" t="str">
        <f>Inputs!A196</f>
        <v>Project Development</v>
      </c>
      <c r="B196" s="133" t="str">
        <f>Inputs!B196</f>
        <v>N/A</v>
      </c>
      <c r="C196" s="133" t="str">
        <f>Inputs!C196</f>
        <v>Internal Labour</v>
      </c>
      <c r="D196" s="133" t="str">
        <f>Inputs!D196</f>
        <v>PT003696 AI BCSS Design Review</v>
      </c>
      <c r="E196" s="133" t="str">
        <f>Inputs!E196</f>
        <v>Senior Designer - HV</v>
      </c>
      <c r="F196" s="290">
        <f>IF(Inputs!DT196=$F$1,Inputs!F196,
IF(Inputs!DT196='Key assumptions'!$E$118,Inputs!F196*'Key assumptions'!$H$118,Inputs!F196*'Key assumptions'!$H$119))</f>
        <v>272.37</v>
      </c>
      <c r="G196" s="290">
        <f>IF(Inputs!DT196=$F$1,Inputs!G196,Inputs!G196*'Key assumptions'!$H$118)</f>
        <v>121.7</v>
      </c>
      <c r="H196" s="281"/>
      <c r="I196" s="281"/>
      <c r="J196" s="281"/>
      <c r="K196" s="281"/>
      <c r="L196" s="281"/>
      <c r="M196" s="389" t="str">
        <f>Inputs!M196</f>
        <v>[C-i-C]</v>
      </c>
      <c r="N196" s="389" t="str">
        <f>Inputs!N196</f>
        <v>[C-i-C]</v>
      </c>
      <c r="O196" s="389" t="str">
        <f>Inputs!O196</f>
        <v>[C-i-C]</v>
      </c>
      <c r="P196" s="389" t="str">
        <f>Inputs!P196</f>
        <v>[C-i-C]</v>
      </c>
      <c r="Q196" s="389" t="str">
        <f>Inputs!Q196</f>
        <v>[C-i-C]</v>
      </c>
      <c r="R196" s="389" t="str">
        <f>Inputs!R196</f>
        <v>[C-i-C]</v>
      </c>
      <c r="S196" s="389" t="str">
        <f>Inputs!S196</f>
        <v>[C-i-C]</v>
      </c>
      <c r="T196" s="389" t="str">
        <f>Inputs!T196</f>
        <v>[C-i-C]</v>
      </c>
      <c r="U196" s="389" t="str">
        <f>Inputs!U196</f>
        <v>[C-i-C]</v>
      </c>
      <c r="V196" s="389" t="str">
        <f>Inputs!V196</f>
        <v>[C-i-C]</v>
      </c>
      <c r="W196" s="389" t="str">
        <f>Inputs!W196</f>
        <v>[C-i-C]</v>
      </c>
      <c r="X196" s="389" t="str">
        <f>Inputs!X196</f>
        <v>[C-i-C]</v>
      </c>
      <c r="Y196" s="389" t="str">
        <f>Inputs!Y196</f>
        <v>[C-i-C]</v>
      </c>
      <c r="Z196" s="389" t="str">
        <f>Inputs!Z196</f>
        <v>[C-i-C]</v>
      </c>
      <c r="AA196" s="389" t="str">
        <f>Inputs!AA196</f>
        <v>[C-i-C]</v>
      </c>
      <c r="AB196" s="389" t="str">
        <f>Inputs!AB196</f>
        <v>[C-i-C]</v>
      </c>
      <c r="AC196" s="389" t="str">
        <f>Inputs!AC196</f>
        <v>[C-i-C]</v>
      </c>
      <c r="AD196" s="389" t="str">
        <f>Inputs!AD196</f>
        <v>[C-i-C]</v>
      </c>
      <c r="AE196" s="389" t="str">
        <f>Inputs!AE196</f>
        <v>[C-i-C]</v>
      </c>
      <c r="AF196" s="389" t="str">
        <f>Inputs!AF196</f>
        <v>[C-i-C]</v>
      </c>
      <c r="AG196" s="389" t="str">
        <f>Inputs!AG196</f>
        <v>[C-i-C]</v>
      </c>
      <c r="AH196" s="389" t="str">
        <f>Inputs!AH196</f>
        <v>[C-i-C]</v>
      </c>
      <c r="AI196" s="254">
        <f>Inputs!AI196</f>
        <v>0</v>
      </c>
      <c r="AJ196" s="254">
        <f>Inputs!AJ196</f>
        <v>0</v>
      </c>
      <c r="AK196" s="254">
        <f>Inputs!AK196</f>
        <v>0</v>
      </c>
      <c r="AL196" s="254">
        <f>Inputs!AL196</f>
        <v>0</v>
      </c>
      <c r="AM196" s="254">
        <f>Inputs!AM196</f>
        <v>0</v>
      </c>
      <c r="AN196" s="254">
        <f>Inputs!AN196</f>
        <v>0</v>
      </c>
      <c r="AO196" s="254">
        <f>Inputs!AO196</f>
        <v>0</v>
      </c>
      <c r="AP196" s="254">
        <f>Inputs!AP196</f>
        <v>0</v>
      </c>
      <c r="AQ196" s="254">
        <f>Inputs!AQ196</f>
        <v>0</v>
      </c>
      <c r="AR196" s="254">
        <f>Inputs!AR196</f>
        <v>0</v>
      </c>
      <c r="AS196" s="254">
        <f>Inputs!AS196</f>
        <v>0</v>
      </c>
      <c r="AT196" s="254">
        <f>Inputs!AT196</f>
        <v>0</v>
      </c>
      <c r="AU196" s="254">
        <f>Inputs!AU196</f>
        <v>0</v>
      </c>
      <c r="AV196" s="254">
        <f>Inputs!AV196</f>
        <v>0</v>
      </c>
      <c r="AW196" s="254">
        <f>Inputs!AW196</f>
        <v>0</v>
      </c>
      <c r="AX196" s="254">
        <f>Inputs!AX196</f>
        <v>0</v>
      </c>
      <c r="AY196" s="254">
        <f>Inputs!AY196</f>
        <v>0</v>
      </c>
      <c r="AZ196" s="254">
        <f>Inputs!AZ196</f>
        <v>0</v>
      </c>
      <c r="BA196" s="254">
        <f>Inputs!BA196</f>
        <v>0</v>
      </c>
      <c r="BB196" s="254">
        <f>Inputs!BB196</f>
        <v>0</v>
      </c>
      <c r="BC196" s="254">
        <f>Inputs!BC196</f>
        <v>0</v>
      </c>
      <c r="BD196" s="254">
        <f>Inputs!BD196</f>
        <v>0</v>
      </c>
      <c r="BE196" s="254">
        <f>Inputs!BE196</f>
        <v>0</v>
      </c>
      <c r="BF196" s="254">
        <f>Inputs!BF196</f>
        <v>0</v>
      </c>
      <c r="BG196" s="254">
        <f>Inputs!BG196</f>
        <v>0</v>
      </c>
      <c r="BH196" s="254">
        <f>Inputs!BH196</f>
        <v>0</v>
      </c>
      <c r="BI196" s="254">
        <f>Inputs!BI196</f>
        <v>0</v>
      </c>
      <c r="BJ196" s="254">
        <f>Inputs!BJ196</f>
        <v>0</v>
      </c>
      <c r="BK196" s="254">
        <f>Inputs!BK196</f>
        <v>0</v>
      </c>
      <c r="BL196" s="254">
        <f>Inputs!BL196</f>
        <v>0</v>
      </c>
      <c r="BN196" s="255">
        <f>IF(OR($C196="Non-Labour",$C196="Labour-related"),IF(Inputs!$DT196=$F$1,Inputs!BN196,Inputs!BN196*'Key assumptions'!$H$118),$F196*N(H196)*avg_hrs)</f>
        <v>0</v>
      </c>
      <c r="BO196" s="255">
        <f>IF(OR($C196="Non-Labour",$C196="Labour-related"),IF(Inputs!$DT196=$F$1,Inputs!BO196,Inputs!BO196*'Key assumptions'!$H$118),$F196*N(I196)*avg_hrs)</f>
        <v>0</v>
      </c>
      <c r="BP196" s="255">
        <f>IF(OR($C196="Non-Labour",$C196="Labour-related"),IF(Inputs!$DT196=$F$1,Inputs!BP196,Inputs!BP196*'Key assumptions'!$H$118),$F196*N(J196)*avg_hrs)</f>
        <v>0</v>
      </c>
      <c r="BQ196" s="255">
        <f>IF(OR($C196="Non-Labour",$C196="Labour-related"),IF(Inputs!$DT196=$F$1,Inputs!BQ196,Inputs!BQ196*'Key assumptions'!$H$118),$F196*N(K196)*avg_hrs)</f>
        <v>0</v>
      </c>
      <c r="BR196" s="255">
        <f>IF(OR($C196="Non-Labour",$C196="Labour-related"),IF(Inputs!$DT196=$F$1,Inputs!BR196,Inputs!BR196*'Key assumptions'!$H$118),$F196*N(L196)*avg_hrs)</f>
        <v>0</v>
      </c>
      <c r="BS196" s="390" t="s">
        <v>411</v>
      </c>
      <c r="BT196" s="390" t="s">
        <v>411</v>
      </c>
      <c r="BU196" s="390" t="s">
        <v>411</v>
      </c>
      <c r="BV196" s="390" t="s">
        <v>411</v>
      </c>
      <c r="BW196" s="390" t="s">
        <v>411</v>
      </c>
      <c r="BX196" s="390" t="s">
        <v>411</v>
      </c>
      <c r="BY196" s="390" t="s">
        <v>411</v>
      </c>
      <c r="BZ196" s="390" t="s">
        <v>411</v>
      </c>
      <c r="CA196" s="390" t="s">
        <v>411</v>
      </c>
      <c r="CB196" s="390" t="s">
        <v>411</v>
      </c>
      <c r="CC196" s="390" t="s">
        <v>411</v>
      </c>
      <c r="CD196" s="390" t="s">
        <v>411</v>
      </c>
      <c r="CE196" s="390" t="s">
        <v>411</v>
      </c>
      <c r="CF196" s="390" t="s">
        <v>411</v>
      </c>
      <c r="CG196" s="390" t="s">
        <v>411</v>
      </c>
      <c r="CH196" s="390" t="s">
        <v>411</v>
      </c>
      <c r="CI196" s="390" t="s">
        <v>411</v>
      </c>
      <c r="CJ196" s="390" t="s">
        <v>411</v>
      </c>
      <c r="CK196" s="390" t="s">
        <v>411</v>
      </c>
      <c r="CL196" s="390" t="s">
        <v>411</v>
      </c>
      <c r="CM196" s="390" t="s">
        <v>411</v>
      </c>
      <c r="CN196" s="390" t="s">
        <v>411</v>
      </c>
      <c r="CO196" s="255">
        <f>IF(OR($C196="Non-Labour",$C196="Labour-related"),IF(Inputs!$DT196=$F$1,Inputs!CO196,Inputs!CO196*'Key assumptions'!$H$118),$F196*N(AI196)*avg_hrs)</f>
        <v>0</v>
      </c>
      <c r="CP196" s="255">
        <f>IF(OR($C196="Non-Labour",$C196="Labour-related"),IF(Inputs!$DT196=$F$1,Inputs!CP196,Inputs!CP196*'Key assumptions'!$H$118),$F196*N(AJ196)*avg_hrs)</f>
        <v>0</v>
      </c>
      <c r="CQ196" s="255">
        <f>IF(OR($C196="Non-Labour",$C196="Labour-related"),IF(Inputs!$DT196=$F$1,Inputs!CQ196,Inputs!CQ196*'Key assumptions'!$H$118),$F196*N(AK196)*avg_hrs)</f>
        <v>0</v>
      </c>
      <c r="CR196" s="255">
        <f>IF(OR($C196="Non-Labour",$C196="Labour-related"),IF(Inputs!$DT196=$F$1,Inputs!CR196,Inputs!CR196*'Key assumptions'!$H$118),$F196*N(AL196)*avg_hrs)</f>
        <v>0</v>
      </c>
      <c r="CS196" s="255">
        <f>IF(OR($C196="Non-Labour",$C196="Labour-related"),IF(Inputs!$DT196=$F$1,Inputs!CS196,Inputs!CS196*'Key assumptions'!$H$118),$F196*N(AM196)*avg_hrs)</f>
        <v>0</v>
      </c>
      <c r="CT196" s="255">
        <f>IF(OR($C196="Non-Labour",$C196="Labour-related"),IF(Inputs!$DT196=$F$1,Inputs!CT196,Inputs!CT196*'Key assumptions'!$H$118),$F196*N(AN196)*avg_hrs)</f>
        <v>0</v>
      </c>
      <c r="CU196" s="255">
        <f>IF(OR($C196="Non-Labour",$C196="Labour-related"),IF(Inputs!$DT196=$F$1,Inputs!CU196,Inputs!CU196*'Key assumptions'!$H$118),$F196*N(AO196)*avg_hrs)</f>
        <v>0</v>
      </c>
      <c r="CV196" s="255">
        <f>IF(OR($C196="Non-Labour",$C196="Labour-related"),IF(Inputs!$DT196=$F$1,Inputs!CV196,Inputs!CV196*'Key assumptions'!$H$118),$F196*N(AP196)*avg_hrs)</f>
        <v>0</v>
      </c>
      <c r="CW196" s="255">
        <f>IF(OR($C196="Non-Labour",$C196="Labour-related"),IF(Inputs!$DT196=$F$1,Inputs!CW196,Inputs!CW196*'Key assumptions'!$H$118),$F196*N(AQ196)*avg_hrs)</f>
        <v>0</v>
      </c>
      <c r="CX196" s="255">
        <f>IF(OR($C196="Non-Labour",$C196="Labour-related"),IF(Inputs!$DT196=$F$1,Inputs!CX196,Inputs!CX196*'Key assumptions'!$H$118),$F196*N(AR196)*avg_hrs)</f>
        <v>0</v>
      </c>
      <c r="CY196" s="255">
        <f>IF(OR($C196="Non-Labour",$C196="Labour-related"),IF(Inputs!$DT196=$F$1,Inputs!CY196,Inputs!CY196*'Key assumptions'!$H$118),$F196*N(AS196)*avg_hrs)</f>
        <v>0</v>
      </c>
      <c r="CZ196" s="255">
        <f>IF(OR($C196="Non-Labour",$C196="Labour-related"),IF(Inputs!$DT196=$F$1,Inputs!CZ196,Inputs!CZ196*'Key assumptions'!$H$118),$F196*N(AT196)*avg_hrs)</f>
        <v>0</v>
      </c>
      <c r="DA196" s="255">
        <f>IF(OR($C196="Non-Labour",$C196="Labour-related"),IF(Inputs!$DT196=$F$1,Inputs!DA196,Inputs!DA196*'Key assumptions'!$H$118),$F196*N(AU196)*avg_hrs)</f>
        <v>0</v>
      </c>
      <c r="DB196" s="255">
        <f>IF(OR($C196="Non-Labour",$C196="Labour-related"),IF(Inputs!$DT196=$F$1,Inputs!DB196,Inputs!DB196*'Key assumptions'!$H$118),$F196*N(AV196)*avg_hrs)</f>
        <v>0</v>
      </c>
      <c r="DC196" s="255">
        <f>IF(OR($C196="Non-Labour",$C196="Labour-related"),IF(Inputs!$DT196=$F$1,Inputs!DC196,Inputs!DC196*'Key assumptions'!$H$118),$F196*N(AW196)*avg_hrs)</f>
        <v>0</v>
      </c>
      <c r="DD196" s="255">
        <f>IF(OR($C196="Non-Labour",$C196="Labour-related"),IF(Inputs!$DT196=$F$1,Inputs!DD196,Inputs!DD196*'Key assumptions'!$H$118),$F196*N(AX196)*avg_hrs)</f>
        <v>0</v>
      </c>
      <c r="DE196" s="255">
        <f>IF(OR($C196="Non-Labour",$C196="Labour-related"),IF(Inputs!$DT196=$F$1,Inputs!DE196,Inputs!DE196*'Key assumptions'!$H$118),$F196*N(AY196)*avg_hrs)</f>
        <v>0</v>
      </c>
      <c r="DF196" s="255">
        <f>IF(OR($C196="Non-Labour",$C196="Labour-related"),IF(Inputs!$DT196=$F$1,Inputs!DF196,Inputs!DF196*'Key assumptions'!$H$118),$F196*N(AZ196)*avg_hrs)</f>
        <v>0</v>
      </c>
      <c r="DG196" s="255">
        <f>IF(OR($C196="Non-Labour",$C196="Labour-related"),IF(Inputs!$DT196=$F$1,Inputs!DG196,Inputs!DG196*'Key assumptions'!$H$118),$F196*N(BA196)*avg_hrs)</f>
        <v>0</v>
      </c>
      <c r="DH196" s="255">
        <f>IF(OR($C196="Non-Labour",$C196="Labour-related"),IF(Inputs!$DT196=$F$1,Inputs!DH196,Inputs!DH196*'Key assumptions'!$H$118),$F196*N(BB196)*avg_hrs)</f>
        <v>0</v>
      </c>
      <c r="DI196" s="255">
        <f>IF(OR($C196="Non-Labour",$C196="Labour-related"),IF(Inputs!$DT196=$F$1,Inputs!DI196,Inputs!DI196*'Key assumptions'!$H$118),$F196*N(BC196)*avg_hrs)</f>
        <v>0</v>
      </c>
      <c r="DJ196" s="255">
        <f>IF(OR($C196="Non-Labour",$C196="Labour-related"),IF(Inputs!$DT196=$F$1,Inputs!DJ196,Inputs!DJ196*'Key assumptions'!$H$118),$F196*N(BD196)*avg_hrs)</f>
        <v>0</v>
      </c>
      <c r="DK196" s="255">
        <f>IF(OR($C196="Non-Labour",$C196="Labour-related"),IF(Inputs!$DT196=$F$1,Inputs!DK196,Inputs!DK196*'Key assumptions'!$H$118),$F196*N(BE196)*avg_hrs)</f>
        <v>0</v>
      </c>
      <c r="DL196" s="255">
        <f>IF(OR($C196="Non-Labour",$C196="Labour-related"),IF(Inputs!$DT196=$F$1,Inputs!DL196,Inputs!DL196*'Key assumptions'!$H$118),$F196*N(BF196)*avg_hrs)</f>
        <v>0</v>
      </c>
      <c r="DM196" s="255">
        <f>IF(OR($C196="Non-Labour",$C196="Labour-related"),IF(Inputs!$DT196=$F$1,Inputs!DM196,Inputs!DM196*'Key assumptions'!$H$118),$F196*N(BG196)*avg_hrs)</f>
        <v>0</v>
      </c>
      <c r="DN196" s="255">
        <f>IF(OR($C196="Non-Labour",$C196="Labour-related"),IF(Inputs!$DT196=$F$1,Inputs!DN196,Inputs!DN196*'Key assumptions'!$H$118),$F196*N(BH196)*avg_hrs)</f>
        <v>0</v>
      </c>
      <c r="DO196" s="255">
        <f>IF(OR($C196="Non-Labour",$C196="Labour-related"),IF(Inputs!$DT196=$F$1,Inputs!DO196,Inputs!DO196*'Key assumptions'!$H$118),$F196*N(BI196)*avg_hrs)</f>
        <v>0</v>
      </c>
      <c r="DP196" s="255">
        <f>IF(OR($C196="Non-Labour",$C196="Labour-related"),IF(Inputs!$DT196=$F$1,Inputs!DP196,Inputs!DP196*'Key assumptions'!$H$118),$F196*N(BJ196)*avg_hrs)</f>
        <v>0</v>
      </c>
      <c r="DQ196" s="255">
        <f>IF(OR($C196="Non-Labour",$C196="Labour-related"),IF(Inputs!$DT196=$F$1,Inputs!DQ196,Inputs!DQ196*'Key assumptions'!$H$118),$F196*N(BK196)*avg_hrs)</f>
        <v>0</v>
      </c>
      <c r="DR196" s="255">
        <f>IF(OR($C196="Non-Labour",$C196="Labour-related"),IF(Inputs!$DT196=$F$1,Inputs!DR196,Inputs!DR196*'Key assumptions'!$H$118),$F196*N(BL196)*avg_hrs)</f>
        <v>0</v>
      </c>
      <c r="DT196" s="133" t="s">
        <v>213</v>
      </c>
      <c r="DU196" s="304"/>
      <c r="DV196" s="304"/>
      <c r="DW196" s="304"/>
      <c r="DX196" s="304"/>
      <c r="DY196" s="304"/>
      <c r="DZ196" s="304"/>
      <c r="EA196" s="255">
        <v>8754.75</v>
      </c>
      <c r="EB196" s="255">
        <v>12256.65</v>
      </c>
      <c r="EC196" s="255">
        <v>0</v>
      </c>
      <c r="ED196" s="255">
        <f t="shared" ref="ED196:EE211" si="21">SUMIF($BN$1:$DR$1,ED$2,$BN196:$DR196)</f>
        <v>0</v>
      </c>
      <c r="EE196" s="255">
        <f t="shared" si="21"/>
        <v>0</v>
      </c>
      <c r="EF196" s="255">
        <f t="shared" ref="EF196:EF259" si="22">SUM(DU196:EE196)</f>
        <v>21011.4</v>
      </c>
    </row>
    <row r="197" spans="1:136" x14ac:dyDescent="0.4">
      <c r="A197" s="133" t="str">
        <f>Inputs!A197</f>
        <v>Project Development</v>
      </c>
      <c r="B197" s="133" t="str">
        <f>Inputs!B197</f>
        <v>N/A</v>
      </c>
      <c r="C197" s="133" t="str">
        <f>Inputs!C197</f>
        <v>Internal Labour</v>
      </c>
      <c r="D197" s="133" t="str">
        <f>Inputs!D197</f>
        <v>PT003696 AI BCSS Design Review</v>
      </c>
      <c r="E197" s="133" t="str">
        <f>Inputs!E197</f>
        <v>Senior Designer - HV</v>
      </c>
      <c r="F197" s="290">
        <f>IF(Inputs!DT197=$F$1,Inputs!F197,
IF(Inputs!DT197='Key assumptions'!$E$118,Inputs!F197*'Key assumptions'!$H$118,Inputs!F197*'Key assumptions'!$H$119))</f>
        <v>272.37</v>
      </c>
      <c r="G197" s="290">
        <f>IF(Inputs!DT197=$F$1,Inputs!G197,Inputs!G197*'Key assumptions'!$H$118)</f>
        <v>121.7</v>
      </c>
      <c r="H197" s="281"/>
      <c r="I197" s="281"/>
      <c r="J197" s="281"/>
      <c r="K197" s="281"/>
      <c r="L197" s="281"/>
      <c r="M197" s="389" t="str">
        <f>Inputs!M197</f>
        <v>[C-i-C]</v>
      </c>
      <c r="N197" s="389" t="str">
        <f>Inputs!N197</f>
        <v>[C-i-C]</v>
      </c>
      <c r="O197" s="389" t="str">
        <f>Inputs!O197</f>
        <v>[C-i-C]</v>
      </c>
      <c r="P197" s="389" t="str">
        <f>Inputs!P197</f>
        <v>[C-i-C]</v>
      </c>
      <c r="Q197" s="389" t="str">
        <f>Inputs!Q197</f>
        <v>[C-i-C]</v>
      </c>
      <c r="R197" s="389" t="str">
        <f>Inputs!R197</f>
        <v>[C-i-C]</v>
      </c>
      <c r="S197" s="389" t="str">
        <f>Inputs!S197</f>
        <v>[C-i-C]</v>
      </c>
      <c r="T197" s="389" t="str">
        <f>Inputs!T197</f>
        <v>[C-i-C]</v>
      </c>
      <c r="U197" s="389" t="str">
        <f>Inputs!U197</f>
        <v>[C-i-C]</v>
      </c>
      <c r="V197" s="389" t="str">
        <f>Inputs!V197</f>
        <v>[C-i-C]</v>
      </c>
      <c r="W197" s="389" t="str">
        <f>Inputs!W197</f>
        <v>[C-i-C]</v>
      </c>
      <c r="X197" s="389" t="str">
        <f>Inputs!X197</f>
        <v>[C-i-C]</v>
      </c>
      <c r="Y197" s="389" t="str">
        <f>Inputs!Y197</f>
        <v>[C-i-C]</v>
      </c>
      <c r="Z197" s="389" t="str">
        <f>Inputs!Z197</f>
        <v>[C-i-C]</v>
      </c>
      <c r="AA197" s="389" t="str">
        <f>Inputs!AA197</f>
        <v>[C-i-C]</v>
      </c>
      <c r="AB197" s="389" t="str">
        <f>Inputs!AB197</f>
        <v>[C-i-C]</v>
      </c>
      <c r="AC197" s="389" t="str">
        <f>Inputs!AC197</f>
        <v>[C-i-C]</v>
      </c>
      <c r="AD197" s="389" t="str">
        <f>Inputs!AD197</f>
        <v>[C-i-C]</v>
      </c>
      <c r="AE197" s="389" t="str">
        <f>Inputs!AE197</f>
        <v>[C-i-C]</v>
      </c>
      <c r="AF197" s="389" t="str">
        <f>Inputs!AF197</f>
        <v>[C-i-C]</v>
      </c>
      <c r="AG197" s="389" t="str">
        <f>Inputs!AG197</f>
        <v>[C-i-C]</v>
      </c>
      <c r="AH197" s="389" t="str">
        <f>Inputs!AH197</f>
        <v>[C-i-C]</v>
      </c>
      <c r="AI197" s="254">
        <f>Inputs!AI197</f>
        <v>0</v>
      </c>
      <c r="AJ197" s="254">
        <f>Inputs!AJ197</f>
        <v>0</v>
      </c>
      <c r="AK197" s="254">
        <f>Inputs!AK197</f>
        <v>0</v>
      </c>
      <c r="AL197" s="254">
        <f>Inputs!AL197</f>
        <v>0</v>
      </c>
      <c r="AM197" s="254">
        <f>Inputs!AM197</f>
        <v>0</v>
      </c>
      <c r="AN197" s="254">
        <f>Inputs!AN197</f>
        <v>0</v>
      </c>
      <c r="AO197" s="254">
        <f>Inputs!AO197</f>
        <v>0</v>
      </c>
      <c r="AP197" s="254">
        <f>Inputs!AP197</f>
        <v>0</v>
      </c>
      <c r="AQ197" s="254">
        <f>Inputs!AQ197</f>
        <v>0</v>
      </c>
      <c r="AR197" s="254">
        <f>Inputs!AR197</f>
        <v>0</v>
      </c>
      <c r="AS197" s="254">
        <f>Inputs!AS197</f>
        <v>0</v>
      </c>
      <c r="AT197" s="254">
        <f>Inputs!AT197</f>
        <v>0</v>
      </c>
      <c r="AU197" s="254">
        <f>Inputs!AU197</f>
        <v>0</v>
      </c>
      <c r="AV197" s="254">
        <f>Inputs!AV197</f>
        <v>0</v>
      </c>
      <c r="AW197" s="254">
        <f>Inputs!AW197</f>
        <v>0</v>
      </c>
      <c r="AX197" s="254">
        <f>Inputs!AX197</f>
        <v>0</v>
      </c>
      <c r="AY197" s="254">
        <f>Inputs!AY197</f>
        <v>0</v>
      </c>
      <c r="AZ197" s="254">
        <f>Inputs!AZ197</f>
        <v>0</v>
      </c>
      <c r="BA197" s="254">
        <f>Inputs!BA197</f>
        <v>0</v>
      </c>
      <c r="BB197" s="254">
        <f>Inputs!BB197</f>
        <v>0</v>
      </c>
      <c r="BC197" s="254">
        <f>Inputs!BC197</f>
        <v>0</v>
      </c>
      <c r="BD197" s="254">
        <f>Inputs!BD197</f>
        <v>0</v>
      </c>
      <c r="BE197" s="254">
        <f>Inputs!BE197</f>
        <v>0</v>
      </c>
      <c r="BF197" s="254">
        <f>Inputs!BF197</f>
        <v>0</v>
      </c>
      <c r="BG197" s="254">
        <f>Inputs!BG197</f>
        <v>0</v>
      </c>
      <c r="BH197" s="254">
        <f>Inputs!BH197</f>
        <v>0</v>
      </c>
      <c r="BI197" s="254">
        <f>Inputs!BI197</f>
        <v>0</v>
      </c>
      <c r="BJ197" s="254">
        <f>Inputs!BJ197</f>
        <v>0</v>
      </c>
      <c r="BK197" s="254">
        <f>Inputs!BK197</f>
        <v>0</v>
      </c>
      <c r="BL197" s="254">
        <f>Inputs!BL197</f>
        <v>0</v>
      </c>
      <c r="BN197" s="255">
        <f>IF(OR($C197="Non-Labour",$C197="Labour-related"),IF(Inputs!$DT197=$F$1,Inputs!BN197,Inputs!BN197*'Key assumptions'!$H$118),$F197*N(H197)*avg_hrs)</f>
        <v>0</v>
      </c>
      <c r="BO197" s="255">
        <f>IF(OR($C197="Non-Labour",$C197="Labour-related"),IF(Inputs!$DT197=$F$1,Inputs!BO197,Inputs!BO197*'Key assumptions'!$H$118),$F197*N(I197)*avg_hrs)</f>
        <v>0</v>
      </c>
      <c r="BP197" s="255">
        <f>IF(OR($C197="Non-Labour",$C197="Labour-related"),IF(Inputs!$DT197=$F$1,Inputs!BP197,Inputs!BP197*'Key assumptions'!$H$118),$F197*N(J197)*avg_hrs)</f>
        <v>0</v>
      </c>
      <c r="BQ197" s="255">
        <f>IF(OR($C197="Non-Labour",$C197="Labour-related"),IF(Inputs!$DT197=$F$1,Inputs!BQ197,Inputs!BQ197*'Key assumptions'!$H$118),$F197*N(K197)*avg_hrs)</f>
        <v>0</v>
      </c>
      <c r="BR197" s="255">
        <f>IF(OR($C197="Non-Labour",$C197="Labour-related"),IF(Inputs!$DT197=$F$1,Inputs!BR197,Inputs!BR197*'Key assumptions'!$H$118),$F197*N(L197)*avg_hrs)</f>
        <v>0</v>
      </c>
      <c r="BS197" s="390" t="s">
        <v>411</v>
      </c>
      <c r="BT197" s="390" t="s">
        <v>411</v>
      </c>
      <c r="BU197" s="390" t="s">
        <v>411</v>
      </c>
      <c r="BV197" s="390" t="s">
        <v>411</v>
      </c>
      <c r="BW197" s="390" t="s">
        <v>411</v>
      </c>
      <c r="BX197" s="390" t="s">
        <v>411</v>
      </c>
      <c r="BY197" s="390" t="s">
        <v>411</v>
      </c>
      <c r="BZ197" s="390" t="s">
        <v>411</v>
      </c>
      <c r="CA197" s="390" t="s">
        <v>411</v>
      </c>
      <c r="CB197" s="390" t="s">
        <v>411</v>
      </c>
      <c r="CC197" s="390" t="s">
        <v>411</v>
      </c>
      <c r="CD197" s="390" t="s">
        <v>411</v>
      </c>
      <c r="CE197" s="390" t="s">
        <v>411</v>
      </c>
      <c r="CF197" s="390" t="s">
        <v>411</v>
      </c>
      <c r="CG197" s="390" t="s">
        <v>411</v>
      </c>
      <c r="CH197" s="390" t="s">
        <v>411</v>
      </c>
      <c r="CI197" s="390" t="s">
        <v>411</v>
      </c>
      <c r="CJ197" s="390" t="s">
        <v>411</v>
      </c>
      <c r="CK197" s="390" t="s">
        <v>411</v>
      </c>
      <c r="CL197" s="390" t="s">
        <v>411</v>
      </c>
      <c r="CM197" s="390" t="s">
        <v>411</v>
      </c>
      <c r="CN197" s="390" t="s">
        <v>411</v>
      </c>
      <c r="CO197" s="255">
        <f>IF(OR($C197="Non-Labour",$C197="Labour-related"),IF(Inputs!$DT197=$F$1,Inputs!CO197,Inputs!CO197*'Key assumptions'!$H$118),$F197*N(AI197)*avg_hrs)</f>
        <v>0</v>
      </c>
      <c r="CP197" s="255">
        <f>IF(OR($C197="Non-Labour",$C197="Labour-related"),IF(Inputs!$DT197=$F$1,Inputs!CP197,Inputs!CP197*'Key assumptions'!$H$118),$F197*N(AJ197)*avg_hrs)</f>
        <v>0</v>
      </c>
      <c r="CQ197" s="255">
        <f>IF(OR($C197="Non-Labour",$C197="Labour-related"),IF(Inputs!$DT197=$F$1,Inputs!CQ197,Inputs!CQ197*'Key assumptions'!$H$118),$F197*N(AK197)*avg_hrs)</f>
        <v>0</v>
      </c>
      <c r="CR197" s="255">
        <f>IF(OR($C197="Non-Labour",$C197="Labour-related"),IF(Inputs!$DT197=$F$1,Inputs!CR197,Inputs!CR197*'Key assumptions'!$H$118),$F197*N(AL197)*avg_hrs)</f>
        <v>0</v>
      </c>
      <c r="CS197" s="255">
        <f>IF(OR($C197="Non-Labour",$C197="Labour-related"),IF(Inputs!$DT197=$F$1,Inputs!CS197,Inputs!CS197*'Key assumptions'!$H$118),$F197*N(AM197)*avg_hrs)</f>
        <v>0</v>
      </c>
      <c r="CT197" s="255">
        <f>IF(OR($C197="Non-Labour",$C197="Labour-related"),IF(Inputs!$DT197=$F$1,Inputs!CT197,Inputs!CT197*'Key assumptions'!$H$118),$F197*N(AN197)*avg_hrs)</f>
        <v>0</v>
      </c>
      <c r="CU197" s="255">
        <f>IF(OR($C197="Non-Labour",$C197="Labour-related"),IF(Inputs!$DT197=$F$1,Inputs!CU197,Inputs!CU197*'Key assumptions'!$H$118),$F197*N(AO197)*avg_hrs)</f>
        <v>0</v>
      </c>
      <c r="CV197" s="255">
        <f>IF(OR($C197="Non-Labour",$C197="Labour-related"),IF(Inputs!$DT197=$F$1,Inputs!CV197,Inputs!CV197*'Key assumptions'!$H$118),$F197*N(AP197)*avg_hrs)</f>
        <v>0</v>
      </c>
      <c r="CW197" s="255">
        <f>IF(OR($C197="Non-Labour",$C197="Labour-related"),IF(Inputs!$DT197=$F$1,Inputs!CW197,Inputs!CW197*'Key assumptions'!$H$118),$F197*N(AQ197)*avg_hrs)</f>
        <v>0</v>
      </c>
      <c r="CX197" s="255">
        <f>IF(OR($C197="Non-Labour",$C197="Labour-related"),IF(Inputs!$DT197=$F$1,Inputs!CX197,Inputs!CX197*'Key assumptions'!$H$118),$F197*N(AR197)*avg_hrs)</f>
        <v>0</v>
      </c>
      <c r="CY197" s="255">
        <f>IF(OR($C197="Non-Labour",$C197="Labour-related"),IF(Inputs!$DT197=$F$1,Inputs!CY197,Inputs!CY197*'Key assumptions'!$H$118),$F197*N(AS197)*avg_hrs)</f>
        <v>0</v>
      </c>
      <c r="CZ197" s="255">
        <f>IF(OR($C197="Non-Labour",$C197="Labour-related"),IF(Inputs!$DT197=$F$1,Inputs!CZ197,Inputs!CZ197*'Key assumptions'!$H$118),$F197*N(AT197)*avg_hrs)</f>
        <v>0</v>
      </c>
      <c r="DA197" s="255">
        <f>IF(OR($C197="Non-Labour",$C197="Labour-related"),IF(Inputs!$DT197=$F$1,Inputs!DA197,Inputs!DA197*'Key assumptions'!$H$118),$F197*N(AU197)*avg_hrs)</f>
        <v>0</v>
      </c>
      <c r="DB197" s="255">
        <f>IF(OR($C197="Non-Labour",$C197="Labour-related"),IF(Inputs!$DT197=$F$1,Inputs!DB197,Inputs!DB197*'Key assumptions'!$H$118),$F197*N(AV197)*avg_hrs)</f>
        <v>0</v>
      </c>
      <c r="DC197" s="255">
        <f>IF(OR($C197="Non-Labour",$C197="Labour-related"),IF(Inputs!$DT197=$F$1,Inputs!DC197,Inputs!DC197*'Key assumptions'!$H$118),$F197*N(AW197)*avg_hrs)</f>
        <v>0</v>
      </c>
      <c r="DD197" s="255">
        <f>IF(OR($C197="Non-Labour",$C197="Labour-related"),IF(Inputs!$DT197=$F$1,Inputs!DD197,Inputs!DD197*'Key assumptions'!$H$118),$F197*N(AX197)*avg_hrs)</f>
        <v>0</v>
      </c>
      <c r="DE197" s="255">
        <f>IF(OR($C197="Non-Labour",$C197="Labour-related"),IF(Inputs!$DT197=$F$1,Inputs!DE197,Inputs!DE197*'Key assumptions'!$H$118),$F197*N(AY197)*avg_hrs)</f>
        <v>0</v>
      </c>
      <c r="DF197" s="255">
        <f>IF(OR($C197="Non-Labour",$C197="Labour-related"),IF(Inputs!$DT197=$F$1,Inputs!DF197,Inputs!DF197*'Key assumptions'!$H$118),$F197*N(AZ197)*avg_hrs)</f>
        <v>0</v>
      </c>
      <c r="DG197" s="255">
        <f>IF(OR($C197="Non-Labour",$C197="Labour-related"),IF(Inputs!$DT197=$F$1,Inputs!DG197,Inputs!DG197*'Key assumptions'!$H$118),$F197*N(BA197)*avg_hrs)</f>
        <v>0</v>
      </c>
      <c r="DH197" s="255">
        <f>IF(OR($C197="Non-Labour",$C197="Labour-related"),IF(Inputs!$DT197=$F$1,Inputs!DH197,Inputs!DH197*'Key assumptions'!$H$118),$F197*N(BB197)*avg_hrs)</f>
        <v>0</v>
      </c>
      <c r="DI197" s="255">
        <f>IF(OR($C197="Non-Labour",$C197="Labour-related"),IF(Inputs!$DT197=$F$1,Inputs!DI197,Inputs!DI197*'Key assumptions'!$H$118),$F197*N(BC197)*avg_hrs)</f>
        <v>0</v>
      </c>
      <c r="DJ197" s="255">
        <f>IF(OR($C197="Non-Labour",$C197="Labour-related"),IF(Inputs!$DT197=$F$1,Inputs!DJ197,Inputs!DJ197*'Key assumptions'!$H$118),$F197*N(BD197)*avg_hrs)</f>
        <v>0</v>
      </c>
      <c r="DK197" s="255">
        <f>IF(OR($C197="Non-Labour",$C197="Labour-related"),IF(Inputs!$DT197=$F$1,Inputs!DK197,Inputs!DK197*'Key assumptions'!$H$118),$F197*N(BE197)*avg_hrs)</f>
        <v>0</v>
      </c>
      <c r="DL197" s="255">
        <f>IF(OR($C197="Non-Labour",$C197="Labour-related"),IF(Inputs!$DT197=$F$1,Inputs!DL197,Inputs!DL197*'Key assumptions'!$H$118),$F197*N(BF197)*avg_hrs)</f>
        <v>0</v>
      </c>
      <c r="DM197" s="255">
        <f>IF(OR($C197="Non-Labour",$C197="Labour-related"),IF(Inputs!$DT197=$F$1,Inputs!DM197,Inputs!DM197*'Key assumptions'!$H$118),$F197*N(BG197)*avg_hrs)</f>
        <v>0</v>
      </c>
      <c r="DN197" s="255">
        <f>IF(OR($C197="Non-Labour",$C197="Labour-related"),IF(Inputs!$DT197=$F$1,Inputs!DN197,Inputs!DN197*'Key assumptions'!$H$118),$F197*N(BH197)*avg_hrs)</f>
        <v>0</v>
      </c>
      <c r="DO197" s="255">
        <f>IF(OR($C197="Non-Labour",$C197="Labour-related"),IF(Inputs!$DT197=$F$1,Inputs!DO197,Inputs!DO197*'Key assumptions'!$H$118),$F197*N(BI197)*avg_hrs)</f>
        <v>0</v>
      </c>
      <c r="DP197" s="255">
        <f>IF(OR($C197="Non-Labour",$C197="Labour-related"),IF(Inputs!$DT197=$F$1,Inputs!DP197,Inputs!DP197*'Key assumptions'!$H$118),$F197*N(BJ197)*avg_hrs)</f>
        <v>0</v>
      </c>
      <c r="DQ197" s="255">
        <f>IF(OR($C197="Non-Labour",$C197="Labour-related"),IF(Inputs!$DT197=$F$1,Inputs!DQ197,Inputs!DQ197*'Key assumptions'!$H$118),$F197*N(BK197)*avg_hrs)</f>
        <v>0</v>
      </c>
      <c r="DR197" s="255">
        <f>IF(OR($C197="Non-Labour",$C197="Labour-related"),IF(Inputs!$DT197=$F$1,Inputs!DR197,Inputs!DR197*'Key assumptions'!$H$118),$F197*N(BL197)*avg_hrs)</f>
        <v>0</v>
      </c>
      <c r="DT197" s="133" t="s">
        <v>213</v>
      </c>
      <c r="DU197" s="304"/>
      <c r="DV197" s="304"/>
      <c r="DW197" s="304"/>
      <c r="DX197" s="304"/>
      <c r="DY197" s="304"/>
      <c r="DZ197" s="304"/>
      <c r="EA197" s="255">
        <v>12256.65</v>
      </c>
      <c r="EB197" s="255">
        <v>12256.65</v>
      </c>
      <c r="EC197" s="255">
        <v>0</v>
      </c>
      <c r="ED197" s="255">
        <f t="shared" si="21"/>
        <v>0</v>
      </c>
      <c r="EE197" s="255">
        <f t="shared" si="21"/>
        <v>0</v>
      </c>
      <c r="EF197" s="255">
        <f t="shared" si="22"/>
        <v>24513.3</v>
      </c>
    </row>
    <row r="198" spans="1:136" x14ac:dyDescent="0.4">
      <c r="A198" s="133" t="str">
        <f>Inputs!A198</f>
        <v>Project Development</v>
      </c>
      <c r="B198" s="133" t="str">
        <f>Inputs!B198</f>
        <v>N/A</v>
      </c>
      <c r="C198" s="133" t="str">
        <f>Inputs!C198</f>
        <v>Internal Labour</v>
      </c>
      <c r="D198" s="133" t="str">
        <f>Inputs!D198</f>
        <v>PT003696 AI BCSS Design Review</v>
      </c>
      <c r="E198" s="133" t="str">
        <f>Inputs!E198</f>
        <v>Senior Project Manager (CWO REZ)</v>
      </c>
      <c r="F198" s="290">
        <f>IF(Inputs!DT198=$F$1,Inputs!F198,
IF(Inputs!DT198='Key assumptions'!$E$118,Inputs!F198*'Key assumptions'!$H$118,Inputs!F198*'Key assumptions'!$H$119))</f>
        <v>304.81</v>
      </c>
      <c r="G198" s="290">
        <f>IF(Inputs!DT198=$F$1,Inputs!G198,Inputs!G198*'Key assumptions'!$H$118)</f>
        <v>136.19999999999999</v>
      </c>
      <c r="H198" s="281"/>
      <c r="I198" s="281"/>
      <c r="J198" s="281"/>
      <c r="K198" s="281"/>
      <c r="L198" s="281"/>
      <c r="M198" s="389" t="str">
        <f>Inputs!M198</f>
        <v>[C-i-C]</v>
      </c>
      <c r="N198" s="389" t="str">
        <f>Inputs!N198</f>
        <v>[C-i-C]</v>
      </c>
      <c r="O198" s="389" t="str">
        <f>Inputs!O198</f>
        <v>[C-i-C]</v>
      </c>
      <c r="P198" s="389" t="str">
        <f>Inputs!P198</f>
        <v>[C-i-C]</v>
      </c>
      <c r="Q198" s="389" t="str">
        <f>Inputs!Q198</f>
        <v>[C-i-C]</v>
      </c>
      <c r="R198" s="389" t="str">
        <f>Inputs!R198</f>
        <v>[C-i-C]</v>
      </c>
      <c r="S198" s="389" t="str">
        <f>Inputs!S198</f>
        <v>[C-i-C]</v>
      </c>
      <c r="T198" s="389" t="str">
        <f>Inputs!T198</f>
        <v>[C-i-C]</v>
      </c>
      <c r="U198" s="389" t="str">
        <f>Inputs!U198</f>
        <v>[C-i-C]</v>
      </c>
      <c r="V198" s="389" t="str">
        <f>Inputs!V198</f>
        <v>[C-i-C]</v>
      </c>
      <c r="W198" s="389" t="str">
        <f>Inputs!W198</f>
        <v>[C-i-C]</v>
      </c>
      <c r="X198" s="389" t="str">
        <f>Inputs!X198</f>
        <v>[C-i-C]</v>
      </c>
      <c r="Y198" s="389" t="str">
        <f>Inputs!Y198</f>
        <v>[C-i-C]</v>
      </c>
      <c r="Z198" s="389" t="str">
        <f>Inputs!Z198</f>
        <v>[C-i-C]</v>
      </c>
      <c r="AA198" s="389" t="str">
        <f>Inputs!AA198</f>
        <v>[C-i-C]</v>
      </c>
      <c r="AB198" s="389" t="str">
        <f>Inputs!AB198</f>
        <v>[C-i-C]</v>
      </c>
      <c r="AC198" s="389" t="str">
        <f>Inputs!AC198</f>
        <v>[C-i-C]</v>
      </c>
      <c r="AD198" s="389" t="str">
        <f>Inputs!AD198</f>
        <v>[C-i-C]</v>
      </c>
      <c r="AE198" s="389" t="str">
        <f>Inputs!AE198</f>
        <v>[C-i-C]</v>
      </c>
      <c r="AF198" s="389" t="str">
        <f>Inputs!AF198</f>
        <v>[C-i-C]</v>
      </c>
      <c r="AG198" s="389" t="str">
        <f>Inputs!AG198</f>
        <v>[C-i-C]</v>
      </c>
      <c r="AH198" s="389" t="str">
        <f>Inputs!AH198</f>
        <v>[C-i-C]</v>
      </c>
      <c r="AI198" s="254">
        <f>Inputs!AI198</f>
        <v>0</v>
      </c>
      <c r="AJ198" s="254">
        <f>Inputs!AJ198</f>
        <v>0</v>
      </c>
      <c r="AK198" s="254">
        <f>Inputs!AK198</f>
        <v>0</v>
      </c>
      <c r="AL198" s="254">
        <f>Inputs!AL198</f>
        <v>0</v>
      </c>
      <c r="AM198" s="254">
        <f>Inputs!AM198</f>
        <v>0</v>
      </c>
      <c r="AN198" s="254">
        <f>Inputs!AN198</f>
        <v>0</v>
      </c>
      <c r="AO198" s="254">
        <f>Inputs!AO198</f>
        <v>0</v>
      </c>
      <c r="AP198" s="254">
        <f>Inputs!AP198</f>
        <v>0</v>
      </c>
      <c r="AQ198" s="254">
        <f>Inputs!AQ198</f>
        <v>0</v>
      </c>
      <c r="AR198" s="254">
        <f>Inputs!AR198</f>
        <v>0</v>
      </c>
      <c r="AS198" s="254">
        <f>Inputs!AS198</f>
        <v>0</v>
      </c>
      <c r="AT198" s="254">
        <f>Inputs!AT198</f>
        <v>0</v>
      </c>
      <c r="AU198" s="254">
        <f>Inputs!AU198</f>
        <v>0</v>
      </c>
      <c r="AV198" s="254">
        <f>Inputs!AV198</f>
        <v>0</v>
      </c>
      <c r="AW198" s="254">
        <f>Inputs!AW198</f>
        <v>0</v>
      </c>
      <c r="AX198" s="254">
        <f>Inputs!AX198</f>
        <v>0</v>
      </c>
      <c r="AY198" s="254">
        <f>Inputs!AY198</f>
        <v>0</v>
      </c>
      <c r="AZ198" s="254">
        <f>Inputs!AZ198</f>
        <v>0</v>
      </c>
      <c r="BA198" s="254">
        <f>Inputs!BA198</f>
        <v>0</v>
      </c>
      <c r="BB198" s="254">
        <f>Inputs!BB198</f>
        <v>0</v>
      </c>
      <c r="BC198" s="254">
        <f>Inputs!BC198</f>
        <v>0</v>
      </c>
      <c r="BD198" s="254">
        <f>Inputs!BD198</f>
        <v>0</v>
      </c>
      <c r="BE198" s="254">
        <f>Inputs!BE198</f>
        <v>0</v>
      </c>
      <c r="BF198" s="254">
        <f>Inputs!BF198</f>
        <v>0</v>
      </c>
      <c r="BG198" s="254">
        <f>Inputs!BG198</f>
        <v>0</v>
      </c>
      <c r="BH198" s="254">
        <f>Inputs!BH198</f>
        <v>0</v>
      </c>
      <c r="BI198" s="254">
        <f>Inputs!BI198</f>
        <v>0</v>
      </c>
      <c r="BJ198" s="254">
        <f>Inputs!BJ198</f>
        <v>0</v>
      </c>
      <c r="BK198" s="254">
        <f>Inputs!BK198</f>
        <v>0</v>
      </c>
      <c r="BL198" s="254">
        <f>Inputs!BL198</f>
        <v>0</v>
      </c>
      <c r="BN198" s="255">
        <f>IF(OR($C198="Non-Labour",$C198="Labour-related"),IF(Inputs!$DT198=$F$1,Inputs!BN198,Inputs!BN198*'Key assumptions'!$H$118),$F198*N(H198)*avg_hrs)</f>
        <v>0</v>
      </c>
      <c r="BO198" s="255">
        <f>IF(OR($C198="Non-Labour",$C198="Labour-related"),IF(Inputs!$DT198=$F$1,Inputs!BO198,Inputs!BO198*'Key assumptions'!$H$118),$F198*N(I198)*avg_hrs)</f>
        <v>0</v>
      </c>
      <c r="BP198" s="255">
        <f>IF(OR($C198="Non-Labour",$C198="Labour-related"),IF(Inputs!$DT198=$F$1,Inputs!BP198,Inputs!BP198*'Key assumptions'!$H$118),$F198*N(J198)*avg_hrs)</f>
        <v>0</v>
      </c>
      <c r="BQ198" s="255">
        <f>IF(OR($C198="Non-Labour",$C198="Labour-related"),IF(Inputs!$DT198=$F$1,Inputs!BQ198,Inputs!BQ198*'Key assumptions'!$H$118),$F198*N(K198)*avg_hrs)</f>
        <v>0</v>
      </c>
      <c r="BR198" s="255">
        <f>IF(OR($C198="Non-Labour",$C198="Labour-related"),IF(Inputs!$DT198=$F$1,Inputs!BR198,Inputs!BR198*'Key assumptions'!$H$118),$F198*N(L198)*avg_hrs)</f>
        <v>0</v>
      </c>
      <c r="BS198" s="390" t="s">
        <v>411</v>
      </c>
      <c r="BT198" s="390" t="s">
        <v>411</v>
      </c>
      <c r="BU198" s="390" t="s">
        <v>411</v>
      </c>
      <c r="BV198" s="390" t="s">
        <v>411</v>
      </c>
      <c r="BW198" s="390" t="s">
        <v>411</v>
      </c>
      <c r="BX198" s="390" t="s">
        <v>411</v>
      </c>
      <c r="BY198" s="390" t="s">
        <v>411</v>
      </c>
      <c r="BZ198" s="390" t="s">
        <v>411</v>
      </c>
      <c r="CA198" s="390" t="s">
        <v>411</v>
      </c>
      <c r="CB198" s="390" t="s">
        <v>411</v>
      </c>
      <c r="CC198" s="390" t="s">
        <v>411</v>
      </c>
      <c r="CD198" s="390" t="s">
        <v>411</v>
      </c>
      <c r="CE198" s="390" t="s">
        <v>411</v>
      </c>
      <c r="CF198" s="390" t="s">
        <v>411</v>
      </c>
      <c r="CG198" s="390" t="s">
        <v>411</v>
      </c>
      <c r="CH198" s="390" t="s">
        <v>411</v>
      </c>
      <c r="CI198" s="390" t="s">
        <v>411</v>
      </c>
      <c r="CJ198" s="390" t="s">
        <v>411</v>
      </c>
      <c r="CK198" s="390" t="s">
        <v>411</v>
      </c>
      <c r="CL198" s="390" t="s">
        <v>411</v>
      </c>
      <c r="CM198" s="390" t="s">
        <v>411</v>
      </c>
      <c r="CN198" s="390" t="s">
        <v>411</v>
      </c>
      <c r="CO198" s="255">
        <f>IF(OR($C198="Non-Labour",$C198="Labour-related"),IF(Inputs!$DT198=$F$1,Inputs!CO198,Inputs!CO198*'Key assumptions'!$H$118),$F198*N(AI198)*avg_hrs)</f>
        <v>0</v>
      </c>
      <c r="CP198" s="255">
        <f>IF(OR($C198="Non-Labour",$C198="Labour-related"),IF(Inputs!$DT198=$F$1,Inputs!CP198,Inputs!CP198*'Key assumptions'!$H$118),$F198*N(AJ198)*avg_hrs)</f>
        <v>0</v>
      </c>
      <c r="CQ198" s="255">
        <f>IF(OR($C198="Non-Labour",$C198="Labour-related"),IF(Inputs!$DT198=$F$1,Inputs!CQ198,Inputs!CQ198*'Key assumptions'!$H$118),$F198*N(AK198)*avg_hrs)</f>
        <v>0</v>
      </c>
      <c r="CR198" s="255">
        <f>IF(OR($C198="Non-Labour",$C198="Labour-related"),IF(Inputs!$DT198=$F$1,Inputs!CR198,Inputs!CR198*'Key assumptions'!$H$118),$F198*N(AL198)*avg_hrs)</f>
        <v>0</v>
      </c>
      <c r="CS198" s="255">
        <f>IF(OR($C198="Non-Labour",$C198="Labour-related"),IF(Inputs!$DT198=$F$1,Inputs!CS198,Inputs!CS198*'Key assumptions'!$H$118),$F198*N(AM198)*avg_hrs)</f>
        <v>0</v>
      </c>
      <c r="CT198" s="255">
        <f>IF(OR($C198="Non-Labour",$C198="Labour-related"),IF(Inputs!$DT198=$F$1,Inputs!CT198,Inputs!CT198*'Key assumptions'!$H$118),$F198*N(AN198)*avg_hrs)</f>
        <v>0</v>
      </c>
      <c r="CU198" s="255">
        <f>IF(OR($C198="Non-Labour",$C198="Labour-related"),IF(Inputs!$DT198=$F$1,Inputs!CU198,Inputs!CU198*'Key assumptions'!$H$118),$F198*N(AO198)*avg_hrs)</f>
        <v>0</v>
      </c>
      <c r="CV198" s="255">
        <f>IF(OR($C198="Non-Labour",$C198="Labour-related"),IF(Inputs!$DT198=$F$1,Inputs!CV198,Inputs!CV198*'Key assumptions'!$H$118),$F198*N(AP198)*avg_hrs)</f>
        <v>0</v>
      </c>
      <c r="CW198" s="255">
        <f>IF(OR($C198="Non-Labour",$C198="Labour-related"),IF(Inputs!$DT198=$F$1,Inputs!CW198,Inputs!CW198*'Key assumptions'!$H$118),$F198*N(AQ198)*avg_hrs)</f>
        <v>0</v>
      </c>
      <c r="CX198" s="255">
        <f>IF(OR($C198="Non-Labour",$C198="Labour-related"),IF(Inputs!$DT198=$F$1,Inputs!CX198,Inputs!CX198*'Key assumptions'!$H$118),$F198*N(AR198)*avg_hrs)</f>
        <v>0</v>
      </c>
      <c r="CY198" s="255">
        <f>IF(OR($C198="Non-Labour",$C198="Labour-related"),IF(Inputs!$DT198=$F$1,Inputs!CY198,Inputs!CY198*'Key assumptions'!$H$118),$F198*N(AS198)*avg_hrs)</f>
        <v>0</v>
      </c>
      <c r="CZ198" s="255">
        <f>IF(OR($C198="Non-Labour",$C198="Labour-related"),IF(Inputs!$DT198=$F$1,Inputs!CZ198,Inputs!CZ198*'Key assumptions'!$H$118),$F198*N(AT198)*avg_hrs)</f>
        <v>0</v>
      </c>
      <c r="DA198" s="255">
        <f>IF(OR($C198="Non-Labour",$C198="Labour-related"),IF(Inputs!$DT198=$F$1,Inputs!DA198,Inputs!DA198*'Key assumptions'!$H$118),$F198*N(AU198)*avg_hrs)</f>
        <v>0</v>
      </c>
      <c r="DB198" s="255">
        <f>IF(OR($C198="Non-Labour",$C198="Labour-related"),IF(Inputs!$DT198=$F$1,Inputs!DB198,Inputs!DB198*'Key assumptions'!$H$118),$F198*N(AV198)*avg_hrs)</f>
        <v>0</v>
      </c>
      <c r="DC198" s="255">
        <f>IF(OR($C198="Non-Labour",$C198="Labour-related"),IF(Inputs!$DT198=$F$1,Inputs!DC198,Inputs!DC198*'Key assumptions'!$H$118),$F198*N(AW198)*avg_hrs)</f>
        <v>0</v>
      </c>
      <c r="DD198" s="255">
        <f>IF(OR($C198="Non-Labour",$C198="Labour-related"),IF(Inputs!$DT198=$F$1,Inputs!DD198,Inputs!DD198*'Key assumptions'!$H$118),$F198*N(AX198)*avg_hrs)</f>
        <v>0</v>
      </c>
      <c r="DE198" s="255">
        <f>IF(OR($C198="Non-Labour",$C198="Labour-related"),IF(Inputs!$DT198=$F$1,Inputs!DE198,Inputs!DE198*'Key assumptions'!$H$118),$F198*N(AY198)*avg_hrs)</f>
        <v>0</v>
      </c>
      <c r="DF198" s="255">
        <f>IF(OR($C198="Non-Labour",$C198="Labour-related"),IF(Inputs!$DT198=$F$1,Inputs!DF198,Inputs!DF198*'Key assumptions'!$H$118),$F198*N(AZ198)*avg_hrs)</f>
        <v>0</v>
      </c>
      <c r="DG198" s="255">
        <f>IF(OR($C198="Non-Labour",$C198="Labour-related"),IF(Inputs!$DT198=$F$1,Inputs!DG198,Inputs!DG198*'Key assumptions'!$H$118),$F198*N(BA198)*avg_hrs)</f>
        <v>0</v>
      </c>
      <c r="DH198" s="255">
        <f>IF(OR($C198="Non-Labour",$C198="Labour-related"),IF(Inputs!$DT198=$F$1,Inputs!DH198,Inputs!DH198*'Key assumptions'!$H$118),$F198*N(BB198)*avg_hrs)</f>
        <v>0</v>
      </c>
      <c r="DI198" s="255">
        <f>IF(OR($C198="Non-Labour",$C198="Labour-related"),IF(Inputs!$DT198=$F$1,Inputs!DI198,Inputs!DI198*'Key assumptions'!$H$118),$F198*N(BC198)*avg_hrs)</f>
        <v>0</v>
      </c>
      <c r="DJ198" s="255">
        <f>IF(OR($C198="Non-Labour",$C198="Labour-related"),IF(Inputs!$DT198=$F$1,Inputs!DJ198,Inputs!DJ198*'Key assumptions'!$H$118),$F198*N(BD198)*avg_hrs)</f>
        <v>0</v>
      </c>
      <c r="DK198" s="255">
        <f>IF(OR($C198="Non-Labour",$C198="Labour-related"),IF(Inputs!$DT198=$F$1,Inputs!DK198,Inputs!DK198*'Key assumptions'!$H$118),$F198*N(BE198)*avg_hrs)</f>
        <v>0</v>
      </c>
      <c r="DL198" s="255">
        <f>IF(OR($C198="Non-Labour",$C198="Labour-related"),IF(Inputs!$DT198=$F$1,Inputs!DL198,Inputs!DL198*'Key assumptions'!$H$118),$F198*N(BF198)*avg_hrs)</f>
        <v>0</v>
      </c>
      <c r="DM198" s="255">
        <f>IF(OR($C198="Non-Labour",$C198="Labour-related"),IF(Inputs!$DT198=$F$1,Inputs!DM198,Inputs!DM198*'Key assumptions'!$H$118),$F198*N(BG198)*avg_hrs)</f>
        <v>0</v>
      </c>
      <c r="DN198" s="255">
        <f>IF(OR($C198="Non-Labour",$C198="Labour-related"),IF(Inputs!$DT198=$F$1,Inputs!DN198,Inputs!DN198*'Key assumptions'!$H$118),$F198*N(BH198)*avg_hrs)</f>
        <v>0</v>
      </c>
      <c r="DO198" s="255">
        <f>IF(OR($C198="Non-Labour",$C198="Labour-related"),IF(Inputs!$DT198=$F$1,Inputs!DO198,Inputs!DO198*'Key assumptions'!$H$118),$F198*N(BI198)*avg_hrs)</f>
        <v>0</v>
      </c>
      <c r="DP198" s="255">
        <f>IF(OR($C198="Non-Labour",$C198="Labour-related"),IF(Inputs!$DT198=$F$1,Inputs!DP198,Inputs!DP198*'Key assumptions'!$H$118),$F198*N(BJ198)*avg_hrs)</f>
        <v>0</v>
      </c>
      <c r="DQ198" s="255">
        <f>IF(OR($C198="Non-Labour",$C198="Labour-related"),IF(Inputs!$DT198=$F$1,Inputs!DQ198,Inputs!DQ198*'Key assumptions'!$H$118),$F198*N(BK198)*avg_hrs)</f>
        <v>0</v>
      </c>
      <c r="DR198" s="255">
        <f>IF(OR($C198="Non-Labour",$C198="Labour-related"),IF(Inputs!$DT198=$F$1,Inputs!DR198,Inputs!DR198*'Key assumptions'!$H$118),$F198*N(BL198)*avg_hrs)</f>
        <v>0</v>
      </c>
      <c r="DT198" s="133" t="s">
        <v>213</v>
      </c>
      <c r="DU198" s="304"/>
      <c r="DV198" s="304"/>
      <c r="DW198" s="304"/>
      <c r="DX198" s="304"/>
      <c r="DY198" s="304"/>
      <c r="DZ198" s="304"/>
      <c r="EA198" s="255">
        <v>6858.2249999999995</v>
      </c>
      <c r="EB198" s="255">
        <v>20574.674999999999</v>
      </c>
      <c r="EC198" s="255">
        <v>0</v>
      </c>
      <c r="ED198" s="255">
        <f t="shared" si="21"/>
        <v>0</v>
      </c>
      <c r="EE198" s="255">
        <f t="shared" si="21"/>
        <v>0</v>
      </c>
      <c r="EF198" s="255">
        <f t="shared" si="22"/>
        <v>27432.899999999998</v>
      </c>
    </row>
    <row r="199" spans="1:136" x14ac:dyDescent="0.4">
      <c r="A199" s="133" t="str">
        <f>Inputs!A199</f>
        <v/>
      </c>
      <c r="B199" s="133" t="str">
        <f>Inputs!B199</f>
        <v/>
      </c>
      <c r="C199" s="133" t="str">
        <f>Inputs!C199</f>
        <v/>
      </c>
      <c r="D199" s="133" t="str">
        <f>Inputs!D199</f>
        <v>PT003696 AI BCSS Handover</v>
      </c>
      <c r="E199" s="133" t="str">
        <f>Inputs!E199</f>
        <v>CWO – ACE Interface BCSS Handover</v>
      </c>
      <c r="F199" s="290">
        <f>IF(Inputs!DT199=$F$1,Inputs!F199,
IF(Inputs!DT199='Key assumptions'!$E$118,Inputs!F199*'Key assumptions'!$H$118,Inputs!F199*'Key assumptions'!$H$119))</f>
        <v>0</v>
      </c>
      <c r="G199" s="290">
        <f>IF(Inputs!DT199=$F$1,Inputs!G199,Inputs!G199*'Key assumptions'!$H$118)</f>
        <v>0</v>
      </c>
      <c r="H199" s="281"/>
      <c r="I199" s="281"/>
      <c r="J199" s="281"/>
      <c r="K199" s="281"/>
      <c r="L199" s="281"/>
      <c r="M199" s="389" t="str">
        <f>Inputs!M199</f>
        <v>[C-i-C]</v>
      </c>
      <c r="N199" s="389" t="str">
        <f>Inputs!N199</f>
        <v>[C-i-C]</v>
      </c>
      <c r="O199" s="389" t="str">
        <f>Inputs!O199</f>
        <v>[C-i-C]</v>
      </c>
      <c r="P199" s="389" t="str">
        <f>Inputs!P199</f>
        <v>[C-i-C]</v>
      </c>
      <c r="Q199" s="389" t="str">
        <f>Inputs!Q199</f>
        <v>[C-i-C]</v>
      </c>
      <c r="R199" s="389" t="str">
        <f>Inputs!R199</f>
        <v>[C-i-C]</v>
      </c>
      <c r="S199" s="389" t="str">
        <f>Inputs!S199</f>
        <v>[C-i-C]</v>
      </c>
      <c r="T199" s="389" t="str">
        <f>Inputs!T199</f>
        <v>[C-i-C]</v>
      </c>
      <c r="U199" s="389" t="str">
        <f>Inputs!U199</f>
        <v>[C-i-C]</v>
      </c>
      <c r="V199" s="389" t="str">
        <f>Inputs!V199</f>
        <v>[C-i-C]</v>
      </c>
      <c r="W199" s="389" t="str">
        <f>Inputs!W199</f>
        <v>[C-i-C]</v>
      </c>
      <c r="X199" s="389" t="str">
        <f>Inputs!X199</f>
        <v>[C-i-C]</v>
      </c>
      <c r="Y199" s="389" t="str">
        <f>Inputs!Y199</f>
        <v>[C-i-C]</v>
      </c>
      <c r="Z199" s="389" t="str">
        <f>Inputs!Z199</f>
        <v>[C-i-C]</v>
      </c>
      <c r="AA199" s="389" t="str">
        <f>Inputs!AA199</f>
        <v>[C-i-C]</v>
      </c>
      <c r="AB199" s="389" t="str">
        <f>Inputs!AB199</f>
        <v>[C-i-C]</v>
      </c>
      <c r="AC199" s="389" t="str">
        <f>Inputs!AC199</f>
        <v>[C-i-C]</v>
      </c>
      <c r="AD199" s="389" t="str">
        <f>Inputs!AD199</f>
        <v>[C-i-C]</v>
      </c>
      <c r="AE199" s="389" t="str">
        <f>Inputs!AE199</f>
        <v>[C-i-C]</v>
      </c>
      <c r="AF199" s="389" t="str">
        <f>Inputs!AF199</f>
        <v>[C-i-C]</v>
      </c>
      <c r="AG199" s="389" t="str">
        <f>Inputs!AG199</f>
        <v>[C-i-C]</v>
      </c>
      <c r="AH199" s="389" t="str">
        <f>Inputs!AH199</f>
        <v>[C-i-C]</v>
      </c>
      <c r="AI199" s="254" t="str">
        <f>Inputs!AI199</f>
        <v/>
      </c>
      <c r="AJ199" s="254" t="str">
        <f>Inputs!AJ199</f>
        <v/>
      </c>
      <c r="AK199" s="254" t="str">
        <f>Inputs!AK199</f>
        <v/>
      </c>
      <c r="AL199" s="254" t="str">
        <f>Inputs!AL199</f>
        <v/>
      </c>
      <c r="AM199" s="254" t="str">
        <f>Inputs!AM199</f>
        <v/>
      </c>
      <c r="AN199" s="254" t="str">
        <f>Inputs!AN199</f>
        <v/>
      </c>
      <c r="AO199" s="254" t="str">
        <f>Inputs!AO199</f>
        <v/>
      </c>
      <c r="AP199" s="254" t="str">
        <f>Inputs!AP199</f>
        <v/>
      </c>
      <c r="AQ199" s="254" t="str">
        <f>Inputs!AQ199</f>
        <v/>
      </c>
      <c r="AR199" s="254" t="str">
        <f>Inputs!AR199</f>
        <v/>
      </c>
      <c r="AS199" s="254" t="str">
        <f>Inputs!AS199</f>
        <v/>
      </c>
      <c r="AT199" s="254" t="str">
        <f>Inputs!AT199</f>
        <v/>
      </c>
      <c r="AU199" s="254" t="str">
        <f>Inputs!AU199</f>
        <v/>
      </c>
      <c r="AV199" s="254" t="str">
        <f>Inputs!AV199</f>
        <v/>
      </c>
      <c r="AW199" s="254" t="str">
        <f>Inputs!AW199</f>
        <v/>
      </c>
      <c r="AX199" s="254" t="str">
        <f>Inputs!AX199</f>
        <v/>
      </c>
      <c r="AY199" s="254" t="str">
        <f>Inputs!AY199</f>
        <v/>
      </c>
      <c r="AZ199" s="254" t="str">
        <f>Inputs!AZ199</f>
        <v/>
      </c>
      <c r="BA199" s="254" t="str">
        <f>Inputs!BA199</f>
        <v/>
      </c>
      <c r="BB199" s="254" t="str">
        <f>Inputs!BB199</f>
        <v/>
      </c>
      <c r="BC199" s="254" t="str">
        <f>Inputs!BC199</f>
        <v/>
      </c>
      <c r="BD199" s="254" t="str">
        <f>Inputs!BD199</f>
        <v/>
      </c>
      <c r="BE199" s="254" t="str">
        <f>Inputs!BE199</f>
        <v/>
      </c>
      <c r="BF199" s="254" t="str">
        <f>Inputs!BF199</f>
        <v/>
      </c>
      <c r="BG199" s="254" t="str">
        <f>Inputs!BG199</f>
        <v/>
      </c>
      <c r="BH199" s="254" t="str">
        <f>Inputs!BH199</f>
        <v/>
      </c>
      <c r="BI199" s="254" t="str">
        <f>Inputs!BI199</f>
        <v/>
      </c>
      <c r="BJ199" s="254" t="str">
        <f>Inputs!BJ199</f>
        <v/>
      </c>
      <c r="BK199" s="254" t="str">
        <f>Inputs!BK199</f>
        <v/>
      </c>
      <c r="BL199" s="254" t="str">
        <f>Inputs!BL199</f>
        <v/>
      </c>
      <c r="BN199" s="255">
        <f>IF(OR($C199="Non-Labour",$C199="Labour-related"),IF(Inputs!$DT199=$F$1,Inputs!BN199,Inputs!BN199*'Key assumptions'!$H$118),$F199*N(H199)*avg_hrs)</f>
        <v>0</v>
      </c>
      <c r="BO199" s="255">
        <f>IF(OR($C199="Non-Labour",$C199="Labour-related"),IF(Inputs!$DT199=$F$1,Inputs!BO199,Inputs!BO199*'Key assumptions'!$H$118),$F199*N(I199)*avg_hrs)</f>
        <v>0</v>
      </c>
      <c r="BP199" s="255">
        <f>IF(OR($C199="Non-Labour",$C199="Labour-related"),IF(Inputs!$DT199=$F$1,Inputs!BP199,Inputs!BP199*'Key assumptions'!$H$118),$F199*N(J199)*avg_hrs)</f>
        <v>0</v>
      </c>
      <c r="BQ199" s="255">
        <f>IF(OR($C199="Non-Labour",$C199="Labour-related"),IF(Inputs!$DT199=$F$1,Inputs!BQ199,Inputs!BQ199*'Key assumptions'!$H$118),$F199*N(K199)*avg_hrs)</f>
        <v>0</v>
      </c>
      <c r="BR199" s="255">
        <f>IF(OR($C199="Non-Labour",$C199="Labour-related"),IF(Inputs!$DT199=$F$1,Inputs!BR199,Inputs!BR199*'Key assumptions'!$H$118),$F199*N(L199)*avg_hrs)</f>
        <v>0</v>
      </c>
      <c r="BS199" s="390" t="s">
        <v>411</v>
      </c>
      <c r="BT199" s="390" t="s">
        <v>411</v>
      </c>
      <c r="BU199" s="390" t="s">
        <v>411</v>
      </c>
      <c r="BV199" s="390" t="s">
        <v>411</v>
      </c>
      <c r="BW199" s="390" t="s">
        <v>411</v>
      </c>
      <c r="BX199" s="390" t="s">
        <v>411</v>
      </c>
      <c r="BY199" s="390" t="s">
        <v>411</v>
      </c>
      <c r="BZ199" s="390" t="s">
        <v>411</v>
      </c>
      <c r="CA199" s="390" t="s">
        <v>411</v>
      </c>
      <c r="CB199" s="390" t="s">
        <v>411</v>
      </c>
      <c r="CC199" s="390" t="s">
        <v>411</v>
      </c>
      <c r="CD199" s="390" t="s">
        <v>411</v>
      </c>
      <c r="CE199" s="390" t="s">
        <v>411</v>
      </c>
      <c r="CF199" s="390" t="s">
        <v>411</v>
      </c>
      <c r="CG199" s="390" t="s">
        <v>411</v>
      </c>
      <c r="CH199" s="390" t="s">
        <v>411</v>
      </c>
      <c r="CI199" s="390" t="s">
        <v>411</v>
      </c>
      <c r="CJ199" s="390" t="s">
        <v>411</v>
      </c>
      <c r="CK199" s="390" t="s">
        <v>411</v>
      </c>
      <c r="CL199" s="390" t="s">
        <v>411</v>
      </c>
      <c r="CM199" s="390" t="s">
        <v>411</v>
      </c>
      <c r="CN199" s="390" t="s">
        <v>411</v>
      </c>
      <c r="CO199" s="255">
        <f>IF(OR($C199="Non-Labour",$C199="Labour-related"),IF(Inputs!$DT199=$F$1,Inputs!CO199,Inputs!CO199*'Key assumptions'!$H$118),$F199*N(AI199)*avg_hrs)</f>
        <v>0</v>
      </c>
      <c r="CP199" s="255">
        <f>IF(OR($C199="Non-Labour",$C199="Labour-related"),IF(Inputs!$DT199=$F$1,Inputs!CP199,Inputs!CP199*'Key assumptions'!$H$118),$F199*N(AJ199)*avg_hrs)</f>
        <v>0</v>
      </c>
      <c r="CQ199" s="255">
        <f>IF(OR($C199="Non-Labour",$C199="Labour-related"),IF(Inputs!$DT199=$F$1,Inputs!CQ199,Inputs!CQ199*'Key assumptions'!$H$118),$F199*N(AK199)*avg_hrs)</f>
        <v>0</v>
      </c>
      <c r="CR199" s="255">
        <f>IF(OR($C199="Non-Labour",$C199="Labour-related"),IF(Inputs!$DT199=$F$1,Inputs!CR199,Inputs!CR199*'Key assumptions'!$H$118),$F199*N(AL199)*avg_hrs)</f>
        <v>0</v>
      </c>
      <c r="CS199" s="255">
        <f>IF(OR($C199="Non-Labour",$C199="Labour-related"),IF(Inputs!$DT199=$F$1,Inputs!CS199,Inputs!CS199*'Key assumptions'!$H$118),$F199*N(AM199)*avg_hrs)</f>
        <v>0</v>
      </c>
      <c r="CT199" s="255">
        <f>IF(OR($C199="Non-Labour",$C199="Labour-related"),IF(Inputs!$DT199=$F$1,Inputs!CT199,Inputs!CT199*'Key assumptions'!$H$118),$F199*N(AN199)*avg_hrs)</f>
        <v>0</v>
      </c>
      <c r="CU199" s="255">
        <f>IF(OR($C199="Non-Labour",$C199="Labour-related"),IF(Inputs!$DT199=$F$1,Inputs!CU199,Inputs!CU199*'Key assumptions'!$H$118),$F199*N(AO199)*avg_hrs)</f>
        <v>0</v>
      </c>
      <c r="CV199" s="255">
        <f>IF(OR($C199="Non-Labour",$C199="Labour-related"),IF(Inputs!$DT199=$F$1,Inputs!CV199,Inputs!CV199*'Key assumptions'!$H$118),$F199*N(AP199)*avg_hrs)</f>
        <v>0</v>
      </c>
      <c r="CW199" s="255">
        <f>IF(OR($C199="Non-Labour",$C199="Labour-related"),IF(Inputs!$DT199=$F$1,Inputs!CW199,Inputs!CW199*'Key assumptions'!$H$118),$F199*N(AQ199)*avg_hrs)</f>
        <v>0</v>
      </c>
      <c r="CX199" s="255">
        <f>IF(OR($C199="Non-Labour",$C199="Labour-related"),IF(Inputs!$DT199=$F$1,Inputs!CX199,Inputs!CX199*'Key assumptions'!$H$118),$F199*N(AR199)*avg_hrs)</f>
        <v>0</v>
      </c>
      <c r="CY199" s="255">
        <f>IF(OR($C199="Non-Labour",$C199="Labour-related"),IF(Inputs!$DT199=$F$1,Inputs!CY199,Inputs!CY199*'Key assumptions'!$H$118),$F199*N(AS199)*avg_hrs)</f>
        <v>0</v>
      </c>
      <c r="CZ199" s="255">
        <f>IF(OR($C199="Non-Labour",$C199="Labour-related"),IF(Inputs!$DT199=$F$1,Inputs!CZ199,Inputs!CZ199*'Key assumptions'!$H$118),$F199*N(AT199)*avg_hrs)</f>
        <v>0</v>
      </c>
      <c r="DA199" s="255">
        <f>IF(OR($C199="Non-Labour",$C199="Labour-related"),IF(Inputs!$DT199=$F$1,Inputs!DA199,Inputs!DA199*'Key assumptions'!$H$118),$F199*N(AU199)*avg_hrs)</f>
        <v>0</v>
      </c>
      <c r="DB199" s="255">
        <f>IF(OR($C199="Non-Labour",$C199="Labour-related"),IF(Inputs!$DT199=$F$1,Inputs!DB199,Inputs!DB199*'Key assumptions'!$H$118),$F199*N(AV199)*avg_hrs)</f>
        <v>0</v>
      </c>
      <c r="DC199" s="255">
        <f>IF(OR($C199="Non-Labour",$C199="Labour-related"),IF(Inputs!$DT199=$F$1,Inputs!DC199,Inputs!DC199*'Key assumptions'!$H$118),$F199*N(AW199)*avg_hrs)</f>
        <v>0</v>
      </c>
      <c r="DD199" s="255">
        <f>IF(OR($C199="Non-Labour",$C199="Labour-related"),IF(Inputs!$DT199=$F$1,Inputs!DD199,Inputs!DD199*'Key assumptions'!$H$118),$F199*N(AX199)*avg_hrs)</f>
        <v>0</v>
      </c>
      <c r="DE199" s="255">
        <f>IF(OR($C199="Non-Labour",$C199="Labour-related"),IF(Inputs!$DT199=$F$1,Inputs!DE199,Inputs!DE199*'Key assumptions'!$H$118),$F199*N(AY199)*avg_hrs)</f>
        <v>0</v>
      </c>
      <c r="DF199" s="255">
        <f>IF(OR($C199="Non-Labour",$C199="Labour-related"),IF(Inputs!$DT199=$F$1,Inputs!DF199,Inputs!DF199*'Key assumptions'!$H$118),$F199*N(AZ199)*avg_hrs)</f>
        <v>0</v>
      </c>
      <c r="DG199" s="255">
        <f>IF(OR($C199="Non-Labour",$C199="Labour-related"),IF(Inputs!$DT199=$F$1,Inputs!DG199,Inputs!DG199*'Key assumptions'!$H$118),$F199*N(BA199)*avg_hrs)</f>
        <v>0</v>
      </c>
      <c r="DH199" s="255">
        <f>IF(OR($C199="Non-Labour",$C199="Labour-related"),IF(Inputs!$DT199=$F$1,Inputs!DH199,Inputs!DH199*'Key assumptions'!$H$118),$F199*N(BB199)*avg_hrs)</f>
        <v>0</v>
      </c>
      <c r="DI199" s="255">
        <f>IF(OR($C199="Non-Labour",$C199="Labour-related"),IF(Inputs!$DT199=$F$1,Inputs!DI199,Inputs!DI199*'Key assumptions'!$H$118),$F199*N(BC199)*avg_hrs)</f>
        <v>0</v>
      </c>
      <c r="DJ199" s="255">
        <f>IF(OR($C199="Non-Labour",$C199="Labour-related"),IF(Inputs!$DT199=$F$1,Inputs!DJ199,Inputs!DJ199*'Key assumptions'!$H$118),$F199*N(BD199)*avg_hrs)</f>
        <v>0</v>
      </c>
      <c r="DK199" s="255">
        <f>IF(OR($C199="Non-Labour",$C199="Labour-related"),IF(Inputs!$DT199=$F$1,Inputs!DK199,Inputs!DK199*'Key assumptions'!$H$118),$F199*N(BE199)*avg_hrs)</f>
        <v>0</v>
      </c>
      <c r="DL199" s="255">
        <f>IF(OR($C199="Non-Labour",$C199="Labour-related"),IF(Inputs!$DT199=$F$1,Inputs!DL199,Inputs!DL199*'Key assumptions'!$H$118),$F199*N(BF199)*avg_hrs)</f>
        <v>0</v>
      </c>
      <c r="DM199" s="255">
        <f>IF(OR($C199="Non-Labour",$C199="Labour-related"),IF(Inputs!$DT199=$F$1,Inputs!DM199,Inputs!DM199*'Key assumptions'!$H$118),$F199*N(BG199)*avg_hrs)</f>
        <v>0</v>
      </c>
      <c r="DN199" s="255">
        <f>IF(OR($C199="Non-Labour",$C199="Labour-related"),IF(Inputs!$DT199=$F$1,Inputs!DN199,Inputs!DN199*'Key assumptions'!$H$118),$F199*N(BH199)*avg_hrs)</f>
        <v>0</v>
      </c>
      <c r="DO199" s="255">
        <f>IF(OR($C199="Non-Labour",$C199="Labour-related"),IF(Inputs!$DT199=$F$1,Inputs!DO199,Inputs!DO199*'Key assumptions'!$H$118),$F199*N(BI199)*avg_hrs)</f>
        <v>0</v>
      </c>
      <c r="DP199" s="255">
        <f>IF(OR($C199="Non-Labour",$C199="Labour-related"),IF(Inputs!$DT199=$F$1,Inputs!DP199,Inputs!DP199*'Key assumptions'!$H$118),$F199*N(BJ199)*avg_hrs)</f>
        <v>0</v>
      </c>
      <c r="DQ199" s="255">
        <f>IF(OR($C199="Non-Labour",$C199="Labour-related"),IF(Inputs!$DT199=$F$1,Inputs!DQ199,Inputs!DQ199*'Key assumptions'!$H$118),$F199*N(BK199)*avg_hrs)</f>
        <v>0</v>
      </c>
      <c r="DR199" s="255">
        <f>IF(OR($C199="Non-Labour",$C199="Labour-related"),IF(Inputs!$DT199=$F$1,Inputs!DR199,Inputs!DR199*'Key assumptions'!$H$118),$F199*N(BL199)*avg_hrs)</f>
        <v>0</v>
      </c>
      <c r="DT199" s="133" t="s">
        <v>213</v>
      </c>
      <c r="DU199" s="304"/>
      <c r="DV199" s="304"/>
      <c r="DW199" s="304"/>
      <c r="DX199" s="304"/>
      <c r="DY199" s="304"/>
      <c r="DZ199" s="304"/>
      <c r="EA199" s="255">
        <v>0</v>
      </c>
      <c r="EB199" s="255">
        <v>0</v>
      </c>
      <c r="EC199" s="255">
        <v>0</v>
      </c>
      <c r="ED199" s="255">
        <f t="shared" si="21"/>
        <v>0</v>
      </c>
      <c r="EE199" s="255">
        <f t="shared" si="21"/>
        <v>0</v>
      </c>
      <c r="EF199" s="255">
        <f t="shared" si="22"/>
        <v>0</v>
      </c>
    </row>
    <row r="200" spans="1:136" x14ac:dyDescent="0.4">
      <c r="A200" s="133" t="str">
        <f>Inputs!A200</f>
        <v/>
      </c>
      <c r="B200" s="133" t="str">
        <f>Inputs!B200</f>
        <v/>
      </c>
      <c r="C200" s="133" t="str">
        <f>Inputs!C200</f>
        <v/>
      </c>
      <c r="D200" s="133" t="str">
        <f>Inputs!D200</f>
        <v>PT004728 - 4</v>
      </c>
      <c r="E200" s="133" t="str">
        <f>Inputs!E200</f>
        <v>CWO - Transposition (4)</v>
      </c>
      <c r="F200" s="290">
        <f>IF(Inputs!DT200=$F$1,Inputs!F200,
IF(Inputs!DT200='Key assumptions'!$E$118,Inputs!F200*'Key assumptions'!$H$118,Inputs!F200*'Key assumptions'!$H$119))</f>
        <v>0</v>
      </c>
      <c r="G200" s="290">
        <f>IF(Inputs!DT200=$F$1,Inputs!G200,Inputs!G200*'Key assumptions'!$H$118)</f>
        <v>0</v>
      </c>
      <c r="H200" s="281"/>
      <c r="I200" s="281"/>
      <c r="J200" s="281"/>
      <c r="K200" s="281"/>
      <c r="L200" s="281"/>
      <c r="M200" s="389" t="str">
        <f>Inputs!M200</f>
        <v>[C-i-C]</v>
      </c>
      <c r="N200" s="389" t="str">
        <f>Inputs!N200</f>
        <v>[C-i-C]</v>
      </c>
      <c r="O200" s="389" t="str">
        <f>Inputs!O200</f>
        <v>[C-i-C]</v>
      </c>
      <c r="P200" s="389" t="str">
        <f>Inputs!P200</f>
        <v>[C-i-C]</v>
      </c>
      <c r="Q200" s="389" t="str">
        <f>Inputs!Q200</f>
        <v>[C-i-C]</v>
      </c>
      <c r="R200" s="389" t="str">
        <f>Inputs!R200</f>
        <v>[C-i-C]</v>
      </c>
      <c r="S200" s="389" t="str">
        <f>Inputs!S200</f>
        <v>[C-i-C]</v>
      </c>
      <c r="T200" s="389" t="str">
        <f>Inputs!T200</f>
        <v>[C-i-C]</v>
      </c>
      <c r="U200" s="389" t="str">
        <f>Inputs!U200</f>
        <v>[C-i-C]</v>
      </c>
      <c r="V200" s="389" t="str">
        <f>Inputs!V200</f>
        <v>[C-i-C]</v>
      </c>
      <c r="W200" s="389" t="str">
        <f>Inputs!W200</f>
        <v>[C-i-C]</v>
      </c>
      <c r="X200" s="389" t="str">
        <f>Inputs!X200</f>
        <v>[C-i-C]</v>
      </c>
      <c r="Y200" s="389" t="str">
        <f>Inputs!Y200</f>
        <v>[C-i-C]</v>
      </c>
      <c r="Z200" s="389" t="str">
        <f>Inputs!Z200</f>
        <v>[C-i-C]</v>
      </c>
      <c r="AA200" s="389" t="str">
        <f>Inputs!AA200</f>
        <v>[C-i-C]</v>
      </c>
      <c r="AB200" s="389" t="str">
        <f>Inputs!AB200</f>
        <v>[C-i-C]</v>
      </c>
      <c r="AC200" s="389" t="str">
        <f>Inputs!AC200</f>
        <v>[C-i-C]</v>
      </c>
      <c r="AD200" s="389" t="str">
        <f>Inputs!AD200</f>
        <v>[C-i-C]</v>
      </c>
      <c r="AE200" s="389" t="str">
        <f>Inputs!AE200</f>
        <v>[C-i-C]</v>
      </c>
      <c r="AF200" s="389" t="str">
        <f>Inputs!AF200</f>
        <v>[C-i-C]</v>
      </c>
      <c r="AG200" s="389" t="str">
        <f>Inputs!AG200</f>
        <v>[C-i-C]</v>
      </c>
      <c r="AH200" s="389" t="str">
        <f>Inputs!AH200</f>
        <v>[C-i-C]</v>
      </c>
      <c r="AI200" s="254" t="str">
        <f>Inputs!AI200</f>
        <v/>
      </c>
      <c r="AJ200" s="254" t="str">
        <f>Inputs!AJ200</f>
        <v/>
      </c>
      <c r="AK200" s="254" t="str">
        <f>Inputs!AK200</f>
        <v/>
      </c>
      <c r="AL200" s="254" t="str">
        <f>Inputs!AL200</f>
        <v/>
      </c>
      <c r="AM200" s="254" t="str">
        <f>Inputs!AM200</f>
        <v/>
      </c>
      <c r="AN200" s="254" t="str">
        <f>Inputs!AN200</f>
        <v/>
      </c>
      <c r="AO200" s="254" t="str">
        <f>Inputs!AO200</f>
        <v/>
      </c>
      <c r="AP200" s="254" t="str">
        <f>Inputs!AP200</f>
        <v/>
      </c>
      <c r="AQ200" s="254" t="str">
        <f>Inputs!AQ200</f>
        <v/>
      </c>
      <c r="AR200" s="254" t="str">
        <f>Inputs!AR200</f>
        <v/>
      </c>
      <c r="AS200" s="254" t="str">
        <f>Inputs!AS200</f>
        <v/>
      </c>
      <c r="AT200" s="254" t="str">
        <f>Inputs!AT200</f>
        <v/>
      </c>
      <c r="AU200" s="254" t="str">
        <f>Inputs!AU200</f>
        <v/>
      </c>
      <c r="AV200" s="254" t="str">
        <f>Inputs!AV200</f>
        <v/>
      </c>
      <c r="AW200" s="254" t="str">
        <f>Inputs!AW200</f>
        <v/>
      </c>
      <c r="AX200" s="254" t="str">
        <f>Inputs!AX200</f>
        <v/>
      </c>
      <c r="AY200" s="254" t="str">
        <f>Inputs!AY200</f>
        <v/>
      </c>
      <c r="AZ200" s="254" t="str">
        <f>Inputs!AZ200</f>
        <v/>
      </c>
      <c r="BA200" s="254" t="str">
        <f>Inputs!BA200</f>
        <v/>
      </c>
      <c r="BB200" s="254" t="str">
        <f>Inputs!BB200</f>
        <v/>
      </c>
      <c r="BC200" s="254" t="str">
        <f>Inputs!BC200</f>
        <v/>
      </c>
      <c r="BD200" s="254" t="str">
        <f>Inputs!BD200</f>
        <v/>
      </c>
      <c r="BE200" s="254" t="str">
        <f>Inputs!BE200</f>
        <v/>
      </c>
      <c r="BF200" s="254" t="str">
        <f>Inputs!BF200</f>
        <v/>
      </c>
      <c r="BG200" s="254" t="str">
        <f>Inputs!BG200</f>
        <v/>
      </c>
      <c r="BH200" s="254" t="str">
        <f>Inputs!BH200</f>
        <v/>
      </c>
      <c r="BI200" s="254" t="str">
        <f>Inputs!BI200</f>
        <v/>
      </c>
      <c r="BJ200" s="254" t="str">
        <f>Inputs!BJ200</f>
        <v/>
      </c>
      <c r="BK200" s="254" t="str">
        <f>Inputs!BK200</f>
        <v/>
      </c>
      <c r="BL200" s="254" t="str">
        <f>Inputs!BL200</f>
        <v/>
      </c>
      <c r="BN200" s="255">
        <f>IF(OR($C200="Non-Labour",$C200="Labour-related"),IF(Inputs!$DT200=$F$1,Inputs!BN200,Inputs!BN200*'Key assumptions'!$H$118),$F200*N(H200)*avg_hrs)</f>
        <v>0</v>
      </c>
      <c r="BO200" s="255">
        <f>IF(OR($C200="Non-Labour",$C200="Labour-related"),IF(Inputs!$DT200=$F$1,Inputs!BO200,Inputs!BO200*'Key assumptions'!$H$118),$F200*N(I200)*avg_hrs)</f>
        <v>0</v>
      </c>
      <c r="BP200" s="255">
        <f>IF(OR($C200="Non-Labour",$C200="Labour-related"),IF(Inputs!$DT200=$F$1,Inputs!BP200,Inputs!BP200*'Key assumptions'!$H$118),$F200*N(J200)*avg_hrs)</f>
        <v>0</v>
      </c>
      <c r="BQ200" s="255">
        <f>IF(OR($C200="Non-Labour",$C200="Labour-related"),IF(Inputs!$DT200=$F$1,Inputs!BQ200,Inputs!BQ200*'Key assumptions'!$H$118),$F200*N(K200)*avg_hrs)</f>
        <v>0</v>
      </c>
      <c r="BR200" s="255">
        <f>IF(OR($C200="Non-Labour",$C200="Labour-related"),IF(Inputs!$DT200=$F$1,Inputs!BR200,Inputs!BR200*'Key assumptions'!$H$118),$F200*N(L200)*avg_hrs)</f>
        <v>0</v>
      </c>
      <c r="BS200" s="390" t="s">
        <v>411</v>
      </c>
      <c r="BT200" s="390" t="s">
        <v>411</v>
      </c>
      <c r="BU200" s="390" t="s">
        <v>411</v>
      </c>
      <c r="BV200" s="390" t="s">
        <v>411</v>
      </c>
      <c r="BW200" s="390" t="s">
        <v>411</v>
      </c>
      <c r="BX200" s="390" t="s">
        <v>411</v>
      </c>
      <c r="BY200" s="390" t="s">
        <v>411</v>
      </c>
      <c r="BZ200" s="390" t="s">
        <v>411</v>
      </c>
      <c r="CA200" s="390" t="s">
        <v>411</v>
      </c>
      <c r="CB200" s="390" t="s">
        <v>411</v>
      </c>
      <c r="CC200" s="390" t="s">
        <v>411</v>
      </c>
      <c r="CD200" s="390" t="s">
        <v>411</v>
      </c>
      <c r="CE200" s="390" t="s">
        <v>411</v>
      </c>
      <c r="CF200" s="390" t="s">
        <v>411</v>
      </c>
      <c r="CG200" s="390" t="s">
        <v>411</v>
      </c>
      <c r="CH200" s="390" t="s">
        <v>411</v>
      </c>
      <c r="CI200" s="390" t="s">
        <v>411</v>
      </c>
      <c r="CJ200" s="390" t="s">
        <v>411</v>
      </c>
      <c r="CK200" s="390" t="s">
        <v>411</v>
      </c>
      <c r="CL200" s="390" t="s">
        <v>411</v>
      </c>
      <c r="CM200" s="390" t="s">
        <v>411</v>
      </c>
      <c r="CN200" s="390" t="s">
        <v>411</v>
      </c>
      <c r="CO200" s="255">
        <f>IF(OR($C200="Non-Labour",$C200="Labour-related"),IF(Inputs!$DT200=$F$1,Inputs!CO200,Inputs!CO200*'Key assumptions'!$H$118),$F200*N(AI200)*avg_hrs)</f>
        <v>0</v>
      </c>
      <c r="CP200" s="255">
        <f>IF(OR($C200="Non-Labour",$C200="Labour-related"),IF(Inputs!$DT200=$F$1,Inputs!CP200,Inputs!CP200*'Key assumptions'!$H$118),$F200*N(AJ200)*avg_hrs)</f>
        <v>0</v>
      </c>
      <c r="CQ200" s="255">
        <f>IF(OR($C200="Non-Labour",$C200="Labour-related"),IF(Inputs!$DT200=$F$1,Inputs!CQ200,Inputs!CQ200*'Key assumptions'!$H$118),$F200*N(AK200)*avg_hrs)</f>
        <v>0</v>
      </c>
      <c r="CR200" s="255">
        <f>IF(OR($C200="Non-Labour",$C200="Labour-related"),IF(Inputs!$DT200=$F$1,Inputs!CR200,Inputs!CR200*'Key assumptions'!$H$118),$F200*N(AL200)*avg_hrs)</f>
        <v>0</v>
      </c>
      <c r="CS200" s="255">
        <f>IF(OR($C200="Non-Labour",$C200="Labour-related"),IF(Inputs!$DT200=$F$1,Inputs!CS200,Inputs!CS200*'Key assumptions'!$H$118),$F200*N(AM200)*avg_hrs)</f>
        <v>0</v>
      </c>
      <c r="CT200" s="255">
        <f>IF(OR($C200="Non-Labour",$C200="Labour-related"),IF(Inputs!$DT200=$F$1,Inputs!CT200,Inputs!CT200*'Key assumptions'!$H$118),$F200*N(AN200)*avg_hrs)</f>
        <v>0</v>
      </c>
      <c r="CU200" s="255">
        <f>IF(OR($C200="Non-Labour",$C200="Labour-related"),IF(Inputs!$DT200=$F$1,Inputs!CU200,Inputs!CU200*'Key assumptions'!$H$118),$F200*N(AO200)*avg_hrs)</f>
        <v>0</v>
      </c>
      <c r="CV200" s="255">
        <f>IF(OR($C200="Non-Labour",$C200="Labour-related"),IF(Inputs!$DT200=$F$1,Inputs!CV200,Inputs!CV200*'Key assumptions'!$H$118),$F200*N(AP200)*avg_hrs)</f>
        <v>0</v>
      </c>
      <c r="CW200" s="255">
        <f>IF(OR($C200="Non-Labour",$C200="Labour-related"),IF(Inputs!$DT200=$F$1,Inputs!CW200,Inputs!CW200*'Key assumptions'!$H$118),$F200*N(AQ200)*avg_hrs)</f>
        <v>0</v>
      </c>
      <c r="CX200" s="255">
        <f>IF(OR($C200="Non-Labour",$C200="Labour-related"),IF(Inputs!$DT200=$F$1,Inputs!CX200,Inputs!CX200*'Key assumptions'!$H$118),$F200*N(AR200)*avg_hrs)</f>
        <v>0</v>
      </c>
      <c r="CY200" s="255">
        <f>IF(OR($C200="Non-Labour",$C200="Labour-related"),IF(Inputs!$DT200=$F$1,Inputs!CY200,Inputs!CY200*'Key assumptions'!$H$118),$F200*N(AS200)*avg_hrs)</f>
        <v>0</v>
      </c>
      <c r="CZ200" s="255">
        <f>IF(OR($C200="Non-Labour",$C200="Labour-related"),IF(Inputs!$DT200=$F$1,Inputs!CZ200,Inputs!CZ200*'Key assumptions'!$H$118),$F200*N(AT200)*avg_hrs)</f>
        <v>0</v>
      </c>
      <c r="DA200" s="255">
        <f>IF(OR($C200="Non-Labour",$C200="Labour-related"),IF(Inputs!$DT200=$F$1,Inputs!DA200,Inputs!DA200*'Key assumptions'!$H$118),$F200*N(AU200)*avg_hrs)</f>
        <v>0</v>
      </c>
      <c r="DB200" s="255">
        <f>IF(OR($C200="Non-Labour",$C200="Labour-related"),IF(Inputs!$DT200=$F$1,Inputs!DB200,Inputs!DB200*'Key assumptions'!$H$118),$F200*N(AV200)*avg_hrs)</f>
        <v>0</v>
      </c>
      <c r="DC200" s="255">
        <f>IF(OR($C200="Non-Labour",$C200="Labour-related"),IF(Inputs!$DT200=$F$1,Inputs!DC200,Inputs!DC200*'Key assumptions'!$H$118),$F200*N(AW200)*avg_hrs)</f>
        <v>0</v>
      </c>
      <c r="DD200" s="255">
        <f>IF(OR($C200="Non-Labour",$C200="Labour-related"),IF(Inputs!$DT200=$F$1,Inputs!DD200,Inputs!DD200*'Key assumptions'!$H$118),$F200*N(AX200)*avg_hrs)</f>
        <v>0</v>
      </c>
      <c r="DE200" s="255">
        <f>IF(OR($C200="Non-Labour",$C200="Labour-related"),IF(Inputs!$DT200=$F$1,Inputs!DE200,Inputs!DE200*'Key assumptions'!$H$118),$F200*N(AY200)*avg_hrs)</f>
        <v>0</v>
      </c>
      <c r="DF200" s="255">
        <f>IF(OR($C200="Non-Labour",$C200="Labour-related"),IF(Inputs!$DT200=$F$1,Inputs!DF200,Inputs!DF200*'Key assumptions'!$H$118),$F200*N(AZ200)*avg_hrs)</f>
        <v>0</v>
      </c>
      <c r="DG200" s="255">
        <f>IF(OR($C200="Non-Labour",$C200="Labour-related"),IF(Inputs!$DT200=$F$1,Inputs!DG200,Inputs!DG200*'Key assumptions'!$H$118),$F200*N(BA200)*avg_hrs)</f>
        <v>0</v>
      </c>
      <c r="DH200" s="255">
        <f>IF(OR($C200="Non-Labour",$C200="Labour-related"),IF(Inputs!$DT200=$F$1,Inputs!DH200,Inputs!DH200*'Key assumptions'!$H$118),$F200*N(BB200)*avg_hrs)</f>
        <v>0</v>
      </c>
      <c r="DI200" s="255">
        <f>IF(OR($C200="Non-Labour",$C200="Labour-related"),IF(Inputs!$DT200=$F$1,Inputs!DI200,Inputs!DI200*'Key assumptions'!$H$118),$F200*N(BC200)*avg_hrs)</f>
        <v>0</v>
      </c>
      <c r="DJ200" s="255">
        <f>IF(OR($C200="Non-Labour",$C200="Labour-related"),IF(Inputs!$DT200=$F$1,Inputs!DJ200,Inputs!DJ200*'Key assumptions'!$H$118),$F200*N(BD200)*avg_hrs)</f>
        <v>0</v>
      </c>
      <c r="DK200" s="255">
        <f>IF(OR($C200="Non-Labour",$C200="Labour-related"),IF(Inputs!$DT200=$F$1,Inputs!DK200,Inputs!DK200*'Key assumptions'!$H$118),$F200*N(BE200)*avg_hrs)</f>
        <v>0</v>
      </c>
      <c r="DL200" s="255">
        <f>IF(OR($C200="Non-Labour",$C200="Labour-related"),IF(Inputs!$DT200=$F$1,Inputs!DL200,Inputs!DL200*'Key assumptions'!$H$118),$F200*N(BF200)*avg_hrs)</f>
        <v>0</v>
      </c>
      <c r="DM200" s="255">
        <f>IF(OR($C200="Non-Labour",$C200="Labour-related"),IF(Inputs!$DT200=$F$1,Inputs!DM200,Inputs!DM200*'Key assumptions'!$H$118),$F200*N(BG200)*avg_hrs)</f>
        <v>0</v>
      </c>
      <c r="DN200" s="255">
        <f>IF(OR($C200="Non-Labour",$C200="Labour-related"),IF(Inputs!$DT200=$F$1,Inputs!DN200,Inputs!DN200*'Key assumptions'!$H$118),$F200*N(BH200)*avg_hrs)</f>
        <v>0</v>
      </c>
      <c r="DO200" s="255">
        <f>IF(OR($C200="Non-Labour",$C200="Labour-related"),IF(Inputs!$DT200=$F$1,Inputs!DO200,Inputs!DO200*'Key assumptions'!$H$118),$F200*N(BI200)*avg_hrs)</f>
        <v>0</v>
      </c>
      <c r="DP200" s="255">
        <f>IF(OR($C200="Non-Labour",$C200="Labour-related"),IF(Inputs!$DT200=$F$1,Inputs!DP200,Inputs!DP200*'Key assumptions'!$H$118),$F200*N(BJ200)*avg_hrs)</f>
        <v>0</v>
      </c>
      <c r="DQ200" s="255">
        <f>IF(OR($C200="Non-Labour",$C200="Labour-related"),IF(Inputs!$DT200=$F$1,Inputs!DQ200,Inputs!DQ200*'Key assumptions'!$H$118),$F200*N(BK200)*avg_hrs)</f>
        <v>0</v>
      </c>
      <c r="DR200" s="255">
        <f>IF(OR($C200="Non-Labour",$C200="Labour-related"),IF(Inputs!$DT200=$F$1,Inputs!DR200,Inputs!DR200*'Key assumptions'!$H$118),$F200*N(BL200)*avg_hrs)</f>
        <v>0</v>
      </c>
      <c r="DT200" s="133" t="s">
        <v>213</v>
      </c>
      <c r="DU200" s="304"/>
      <c r="DV200" s="304"/>
      <c r="DW200" s="304"/>
      <c r="DX200" s="304"/>
      <c r="DY200" s="304"/>
      <c r="DZ200" s="304"/>
      <c r="EA200" s="255">
        <v>0</v>
      </c>
      <c r="EB200" s="255">
        <v>0</v>
      </c>
      <c r="EC200" s="255">
        <v>0</v>
      </c>
      <c r="ED200" s="255">
        <f t="shared" si="21"/>
        <v>0</v>
      </c>
      <c r="EE200" s="255">
        <f t="shared" si="21"/>
        <v>0</v>
      </c>
      <c r="EF200" s="255">
        <f t="shared" si="22"/>
        <v>0</v>
      </c>
    </row>
    <row r="201" spans="1:136" x14ac:dyDescent="0.4">
      <c r="A201" s="133" t="str">
        <f>Inputs!A201</f>
        <v>Project Development</v>
      </c>
      <c r="B201" s="133" t="str">
        <f>Inputs!B201</f>
        <v>N/A</v>
      </c>
      <c r="C201" s="133" t="str">
        <f>Inputs!C201</f>
        <v>Internal Labour</v>
      </c>
      <c r="D201" s="133" t="str">
        <f>Inputs!D201</f>
        <v>PT004728 - 4</v>
      </c>
      <c r="E201" s="133" t="str">
        <f>Inputs!E201</f>
        <v xml:space="preserve">	Network Planning - Senior</v>
      </c>
      <c r="F201" s="290">
        <f>IF(Inputs!DT201=$F$1,Inputs!F201,
IF(Inputs!DT201='Key assumptions'!$E$118,Inputs!F201*'Key assumptions'!$H$118,Inputs!F201*'Key assumptions'!$H$119))</f>
        <v>307.27999999999997</v>
      </c>
      <c r="G201" s="290">
        <f>IF(Inputs!DT201=$F$1,Inputs!G201,Inputs!G201*'Key assumptions'!$H$118)</f>
        <v>137.30000000000001</v>
      </c>
      <c r="H201" s="281"/>
      <c r="I201" s="281"/>
      <c r="J201" s="281"/>
      <c r="K201" s="281"/>
      <c r="L201" s="281"/>
      <c r="M201" s="389" t="str">
        <f>Inputs!M201</f>
        <v>[C-i-C]</v>
      </c>
      <c r="N201" s="389" t="str">
        <f>Inputs!N201</f>
        <v>[C-i-C]</v>
      </c>
      <c r="O201" s="389" t="str">
        <f>Inputs!O201</f>
        <v>[C-i-C]</v>
      </c>
      <c r="P201" s="389" t="str">
        <f>Inputs!P201</f>
        <v>[C-i-C]</v>
      </c>
      <c r="Q201" s="389" t="str">
        <f>Inputs!Q201</f>
        <v>[C-i-C]</v>
      </c>
      <c r="R201" s="389" t="str">
        <f>Inputs!R201</f>
        <v>[C-i-C]</v>
      </c>
      <c r="S201" s="389" t="str">
        <f>Inputs!S201</f>
        <v>[C-i-C]</v>
      </c>
      <c r="T201" s="389" t="str">
        <f>Inputs!T201</f>
        <v>[C-i-C]</v>
      </c>
      <c r="U201" s="389" t="str">
        <f>Inputs!U201</f>
        <v>[C-i-C]</v>
      </c>
      <c r="V201" s="389" t="str">
        <f>Inputs!V201</f>
        <v>[C-i-C]</v>
      </c>
      <c r="W201" s="389" t="str">
        <f>Inputs!W201</f>
        <v>[C-i-C]</v>
      </c>
      <c r="X201" s="389" t="str">
        <f>Inputs!X201</f>
        <v>[C-i-C]</v>
      </c>
      <c r="Y201" s="389" t="str">
        <f>Inputs!Y201</f>
        <v>[C-i-C]</v>
      </c>
      <c r="Z201" s="389" t="str">
        <f>Inputs!Z201</f>
        <v>[C-i-C]</v>
      </c>
      <c r="AA201" s="389" t="str">
        <f>Inputs!AA201</f>
        <v>[C-i-C]</v>
      </c>
      <c r="AB201" s="389" t="str">
        <f>Inputs!AB201</f>
        <v>[C-i-C]</v>
      </c>
      <c r="AC201" s="389" t="str">
        <f>Inputs!AC201</f>
        <v>[C-i-C]</v>
      </c>
      <c r="AD201" s="389" t="str">
        <f>Inputs!AD201</f>
        <v>[C-i-C]</v>
      </c>
      <c r="AE201" s="389" t="str">
        <f>Inputs!AE201</f>
        <v>[C-i-C]</v>
      </c>
      <c r="AF201" s="389" t="str">
        <f>Inputs!AF201</f>
        <v>[C-i-C]</v>
      </c>
      <c r="AG201" s="389" t="str">
        <f>Inputs!AG201</f>
        <v>[C-i-C]</v>
      </c>
      <c r="AH201" s="389" t="str">
        <f>Inputs!AH201</f>
        <v>[C-i-C]</v>
      </c>
      <c r="AI201" s="254">
        <f>Inputs!AI201</f>
        <v>0</v>
      </c>
      <c r="AJ201" s="254">
        <f>Inputs!AJ201</f>
        <v>0</v>
      </c>
      <c r="AK201" s="254">
        <f>Inputs!AK201</f>
        <v>0</v>
      </c>
      <c r="AL201" s="254">
        <f>Inputs!AL201</f>
        <v>0</v>
      </c>
      <c r="AM201" s="254">
        <f>Inputs!AM201</f>
        <v>0</v>
      </c>
      <c r="AN201" s="254">
        <f>Inputs!AN201</f>
        <v>0</v>
      </c>
      <c r="AO201" s="254">
        <f>Inputs!AO201</f>
        <v>0</v>
      </c>
      <c r="AP201" s="254">
        <f>Inputs!AP201</f>
        <v>0</v>
      </c>
      <c r="AQ201" s="254">
        <f>Inputs!AQ201</f>
        <v>0</v>
      </c>
      <c r="AR201" s="254">
        <f>Inputs!AR201</f>
        <v>0</v>
      </c>
      <c r="AS201" s="254">
        <f>Inputs!AS201</f>
        <v>0</v>
      </c>
      <c r="AT201" s="254">
        <f>Inputs!AT201</f>
        <v>0</v>
      </c>
      <c r="AU201" s="254">
        <f>Inputs!AU201</f>
        <v>0</v>
      </c>
      <c r="AV201" s="254">
        <f>Inputs!AV201</f>
        <v>0</v>
      </c>
      <c r="AW201" s="254">
        <f>Inputs!AW201</f>
        <v>0</v>
      </c>
      <c r="AX201" s="254">
        <f>Inputs!AX201</f>
        <v>0</v>
      </c>
      <c r="AY201" s="254">
        <f>Inputs!AY201</f>
        <v>0</v>
      </c>
      <c r="AZ201" s="254">
        <f>Inputs!AZ201</f>
        <v>0</v>
      </c>
      <c r="BA201" s="254">
        <f>Inputs!BA201</f>
        <v>0</v>
      </c>
      <c r="BB201" s="254">
        <f>Inputs!BB201</f>
        <v>0</v>
      </c>
      <c r="BC201" s="254">
        <f>Inputs!BC201</f>
        <v>0</v>
      </c>
      <c r="BD201" s="254">
        <f>Inputs!BD201</f>
        <v>0</v>
      </c>
      <c r="BE201" s="254">
        <f>Inputs!BE201</f>
        <v>0</v>
      </c>
      <c r="BF201" s="254">
        <f>Inputs!BF201</f>
        <v>0</v>
      </c>
      <c r="BG201" s="254">
        <f>Inputs!BG201</f>
        <v>0</v>
      </c>
      <c r="BH201" s="254">
        <f>Inputs!BH201</f>
        <v>0</v>
      </c>
      <c r="BI201" s="254">
        <f>Inputs!BI201</f>
        <v>0</v>
      </c>
      <c r="BJ201" s="254">
        <f>Inputs!BJ201</f>
        <v>0</v>
      </c>
      <c r="BK201" s="254">
        <f>Inputs!BK201</f>
        <v>0</v>
      </c>
      <c r="BL201" s="254">
        <f>Inputs!BL201</f>
        <v>0</v>
      </c>
      <c r="BN201" s="255">
        <f>IF(OR($C201="Non-Labour",$C201="Labour-related"),IF(Inputs!$DT201=$F$1,Inputs!BN201,Inputs!BN201*'Key assumptions'!$H$118),$F201*N(H201)*avg_hrs)</f>
        <v>0</v>
      </c>
      <c r="BO201" s="255">
        <f>IF(OR($C201="Non-Labour",$C201="Labour-related"),IF(Inputs!$DT201=$F$1,Inputs!BO201,Inputs!BO201*'Key assumptions'!$H$118),$F201*N(I201)*avg_hrs)</f>
        <v>0</v>
      </c>
      <c r="BP201" s="255">
        <f>IF(OR($C201="Non-Labour",$C201="Labour-related"),IF(Inputs!$DT201=$F$1,Inputs!BP201,Inputs!BP201*'Key assumptions'!$H$118),$F201*N(J201)*avg_hrs)</f>
        <v>0</v>
      </c>
      <c r="BQ201" s="255">
        <f>IF(OR($C201="Non-Labour",$C201="Labour-related"),IF(Inputs!$DT201=$F$1,Inputs!BQ201,Inputs!BQ201*'Key assumptions'!$H$118),$F201*N(K201)*avg_hrs)</f>
        <v>0</v>
      </c>
      <c r="BR201" s="255">
        <f>IF(OR($C201="Non-Labour",$C201="Labour-related"),IF(Inputs!$DT201=$F$1,Inputs!BR201,Inputs!BR201*'Key assumptions'!$H$118),$F201*N(L201)*avg_hrs)</f>
        <v>0</v>
      </c>
      <c r="BS201" s="390" t="s">
        <v>411</v>
      </c>
      <c r="BT201" s="390" t="s">
        <v>411</v>
      </c>
      <c r="BU201" s="390" t="s">
        <v>411</v>
      </c>
      <c r="BV201" s="390" t="s">
        <v>411</v>
      </c>
      <c r="BW201" s="390" t="s">
        <v>411</v>
      </c>
      <c r="BX201" s="390" t="s">
        <v>411</v>
      </c>
      <c r="BY201" s="390" t="s">
        <v>411</v>
      </c>
      <c r="BZ201" s="390" t="s">
        <v>411</v>
      </c>
      <c r="CA201" s="390" t="s">
        <v>411</v>
      </c>
      <c r="CB201" s="390" t="s">
        <v>411</v>
      </c>
      <c r="CC201" s="390" t="s">
        <v>411</v>
      </c>
      <c r="CD201" s="390" t="s">
        <v>411</v>
      </c>
      <c r="CE201" s="390" t="s">
        <v>411</v>
      </c>
      <c r="CF201" s="390" t="s">
        <v>411</v>
      </c>
      <c r="CG201" s="390" t="s">
        <v>411</v>
      </c>
      <c r="CH201" s="390" t="s">
        <v>411</v>
      </c>
      <c r="CI201" s="390" t="s">
        <v>411</v>
      </c>
      <c r="CJ201" s="390" t="s">
        <v>411</v>
      </c>
      <c r="CK201" s="390" t="s">
        <v>411</v>
      </c>
      <c r="CL201" s="390" t="s">
        <v>411</v>
      </c>
      <c r="CM201" s="390" t="s">
        <v>411</v>
      </c>
      <c r="CN201" s="390" t="s">
        <v>411</v>
      </c>
      <c r="CO201" s="255">
        <f>IF(OR($C201="Non-Labour",$C201="Labour-related"),IF(Inputs!$DT201=$F$1,Inputs!CO201,Inputs!CO201*'Key assumptions'!$H$118),$F201*N(AI201)*avg_hrs)</f>
        <v>0</v>
      </c>
      <c r="CP201" s="255">
        <f>IF(OR($C201="Non-Labour",$C201="Labour-related"),IF(Inputs!$DT201=$F$1,Inputs!CP201,Inputs!CP201*'Key assumptions'!$H$118),$F201*N(AJ201)*avg_hrs)</f>
        <v>0</v>
      </c>
      <c r="CQ201" s="255">
        <f>IF(OR($C201="Non-Labour",$C201="Labour-related"),IF(Inputs!$DT201=$F$1,Inputs!CQ201,Inputs!CQ201*'Key assumptions'!$H$118),$F201*N(AK201)*avg_hrs)</f>
        <v>0</v>
      </c>
      <c r="CR201" s="255">
        <f>IF(OR($C201="Non-Labour",$C201="Labour-related"),IF(Inputs!$DT201=$F$1,Inputs!CR201,Inputs!CR201*'Key assumptions'!$H$118),$F201*N(AL201)*avg_hrs)</f>
        <v>0</v>
      </c>
      <c r="CS201" s="255">
        <f>IF(OR($C201="Non-Labour",$C201="Labour-related"),IF(Inputs!$DT201=$F$1,Inputs!CS201,Inputs!CS201*'Key assumptions'!$H$118),$F201*N(AM201)*avg_hrs)</f>
        <v>0</v>
      </c>
      <c r="CT201" s="255">
        <f>IF(OR($C201="Non-Labour",$C201="Labour-related"),IF(Inputs!$DT201=$F$1,Inputs!CT201,Inputs!CT201*'Key assumptions'!$H$118),$F201*N(AN201)*avg_hrs)</f>
        <v>0</v>
      </c>
      <c r="CU201" s="255">
        <f>IF(OR($C201="Non-Labour",$C201="Labour-related"),IF(Inputs!$DT201=$F$1,Inputs!CU201,Inputs!CU201*'Key assumptions'!$H$118),$F201*N(AO201)*avg_hrs)</f>
        <v>0</v>
      </c>
      <c r="CV201" s="255">
        <f>IF(OR($C201="Non-Labour",$C201="Labour-related"),IF(Inputs!$DT201=$F$1,Inputs!CV201,Inputs!CV201*'Key assumptions'!$H$118),$F201*N(AP201)*avg_hrs)</f>
        <v>0</v>
      </c>
      <c r="CW201" s="255">
        <f>IF(OR($C201="Non-Labour",$C201="Labour-related"),IF(Inputs!$DT201=$F$1,Inputs!CW201,Inputs!CW201*'Key assumptions'!$H$118),$F201*N(AQ201)*avg_hrs)</f>
        <v>0</v>
      </c>
      <c r="CX201" s="255">
        <f>IF(OR($C201="Non-Labour",$C201="Labour-related"),IF(Inputs!$DT201=$F$1,Inputs!CX201,Inputs!CX201*'Key assumptions'!$H$118),$F201*N(AR201)*avg_hrs)</f>
        <v>0</v>
      </c>
      <c r="CY201" s="255">
        <f>IF(OR($C201="Non-Labour",$C201="Labour-related"),IF(Inputs!$DT201=$F$1,Inputs!CY201,Inputs!CY201*'Key assumptions'!$H$118),$F201*N(AS201)*avg_hrs)</f>
        <v>0</v>
      </c>
      <c r="CZ201" s="255">
        <f>IF(OR($C201="Non-Labour",$C201="Labour-related"),IF(Inputs!$DT201=$F$1,Inputs!CZ201,Inputs!CZ201*'Key assumptions'!$H$118),$F201*N(AT201)*avg_hrs)</f>
        <v>0</v>
      </c>
      <c r="DA201" s="255">
        <f>IF(OR($C201="Non-Labour",$C201="Labour-related"),IF(Inputs!$DT201=$F$1,Inputs!DA201,Inputs!DA201*'Key assumptions'!$H$118),$F201*N(AU201)*avg_hrs)</f>
        <v>0</v>
      </c>
      <c r="DB201" s="255">
        <f>IF(OR($C201="Non-Labour",$C201="Labour-related"),IF(Inputs!$DT201=$F$1,Inputs!DB201,Inputs!DB201*'Key assumptions'!$H$118),$F201*N(AV201)*avg_hrs)</f>
        <v>0</v>
      </c>
      <c r="DC201" s="255">
        <f>IF(OR($C201="Non-Labour",$C201="Labour-related"),IF(Inputs!$DT201=$F$1,Inputs!DC201,Inputs!DC201*'Key assumptions'!$H$118),$F201*N(AW201)*avg_hrs)</f>
        <v>0</v>
      </c>
      <c r="DD201" s="255">
        <f>IF(OR($C201="Non-Labour",$C201="Labour-related"),IF(Inputs!$DT201=$F$1,Inputs!DD201,Inputs!DD201*'Key assumptions'!$H$118),$F201*N(AX201)*avg_hrs)</f>
        <v>0</v>
      </c>
      <c r="DE201" s="255">
        <f>IF(OR($C201="Non-Labour",$C201="Labour-related"),IF(Inputs!$DT201=$F$1,Inputs!DE201,Inputs!DE201*'Key assumptions'!$H$118),$F201*N(AY201)*avg_hrs)</f>
        <v>0</v>
      </c>
      <c r="DF201" s="255">
        <f>IF(OR($C201="Non-Labour",$C201="Labour-related"),IF(Inputs!$DT201=$F$1,Inputs!DF201,Inputs!DF201*'Key assumptions'!$H$118),$F201*N(AZ201)*avg_hrs)</f>
        <v>0</v>
      </c>
      <c r="DG201" s="255">
        <f>IF(OR($C201="Non-Labour",$C201="Labour-related"),IF(Inputs!$DT201=$F$1,Inputs!DG201,Inputs!DG201*'Key assumptions'!$H$118),$F201*N(BA201)*avg_hrs)</f>
        <v>0</v>
      </c>
      <c r="DH201" s="255">
        <f>IF(OR($C201="Non-Labour",$C201="Labour-related"),IF(Inputs!$DT201=$F$1,Inputs!DH201,Inputs!DH201*'Key assumptions'!$H$118),$F201*N(BB201)*avg_hrs)</f>
        <v>0</v>
      </c>
      <c r="DI201" s="255">
        <f>IF(OR($C201="Non-Labour",$C201="Labour-related"),IF(Inputs!$DT201=$F$1,Inputs!DI201,Inputs!DI201*'Key assumptions'!$H$118),$F201*N(BC201)*avg_hrs)</f>
        <v>0</v>
      </c>
      <c r="DJ201" s="255">
        <f>IF(OR($C201="Non-Labour",$C201="Labour-related"),IF(Inputs!$DT201=$F$1,Inputs!DJ201,Inputs!DJ201*'Key assumptions'!$H$118),$F201*N(BD201)*avg_hrs)</f>
        <v>0</v>
      </c>
      <c r="DK201" s="255">
        <f>IF(OR($C201="Non-Labour",$C201="Labour-related"),IF(Inputs!$DT201=$F$1,Inputs!DK201,Inputs!DK201*'Key assumptions'!$H$118),$F201*N(BE201)*avg_hrs)</f>
        <v>0</v>
      </c>
      <c r="DL201" s="255">
        <f>IF(OR($C201="Non-Labour",$C201="Labour-related"),IF(Inputs!$DT201=$F$1,Inputs!DL201,Inputs!DL201*'Key assumptions'!$H$118),$F201*N(BF201)*avg_hrs)</f>
        <v>0</v>
      </c>
      <c r="DM201" s="255">
        <f>IF(OR($C201="Non-Labour",$C201="Labour-related"),IF(Inputs!$DT201=$F$1,Inputs!DM201,Inputs!DM201*'Key assumptions'!$H$118),$F201*N(BG201)*avg_hrs)</f>
        <v>0</v>
      </c>
      <c r="DN201" s="255">
        <f>IF(OR($C201="Non-Labour",$C201="Labour-related"),IF(Inputs!$DT201=$F$1,Inputs!DN201,Inputs!DN201*'Key assumptions'!$H$118),$F201*N(BH201)*avg_hrs)</f>
        <v>0</v>
      </c>
      <c r="DO201" s="255">
        <f>IF(OR($C201="Non-Labour",$C201="Labour-related"),IF(Inputs!$DT201=$F$1,Inputs!DO201,Inputs!DO201*'Key assumptions'!$H$118),$F201*N(BI201)*avg_hrs)</f>
        <v>0</v>
      </c>
      <c r="DP201" s="255">
        <f>IF(OR($C201="Non-Labour",$C201="Labour-related"),IF(Inputs!$DT201=$F$1,Inputs!DP201,Inputs!DP201*'Key assumptions'!$H$118),$F201*N(BJ201)*avg_hrs)</f>
        <v>0</v>
      </c>
      <c r="DQ201" s="255">
        <f>IF(OR($C201="Non-Labour",$C201="Labour-related"),IF(Inputs!$DT201=$F$1,Inputs!DQ201,Inputs!DQ201*'Key assumptions'!$H$118),$F201*N(BK201)*avg_hrs)</f>
        <v>0</v>
      </c>
      <c r="DR201" s="255">
        <f>IF(OR($C201="Non-Labour",$C201="Labour-related"),IF(Inputs!$DT201=$F$1,Inputs!DR201,Inputs!DR201*'Key assumptions'!$H$118),$F201*N(BL201)*avg_hrs)</f>
        <v>0</v>
      </c>
      <c r="DT201" s="133" t="s">
        <v>213</v>
      </c>
      <c r="DU201" s="304"/>
      <c r="DV201" s="304"/>
      <c r="DW201" s="304"/>
      <c r="DX201" s="304"/>
      <c r="DY201" s="304"/>
      <c r="DZ201" s="304"/>
      <c r="EA201" s="255">
        <v>329.22857142857134</v>
      </c>
      <c r="EB201" s="255">
        <v>0</v>
      </c>
      <c r="EC201" s="255">
        <v>0</v>
      </c>
      <c r="ED201" s="255">
        <f t="shared" si="21"/>
        <v>0</v>
      </c>
      <c r="EE201" s="255">
        <f t="shared" si="21"/>
        <v>0</v>
      </c>
      <c r="EF201" s="255">
        <f t="shared" si="22"/>
        <v>329.22857142857134</v>
      </c>
    </row>
    <row r="202" spans="1:136" x14ac:dyDescent="0.4">
      <c r="A202" s="133" t="str">
        <f>Inputs!A202</f>
        <v>Project Development</v>
      </c>
      <c r="B202" s="133" t="str">
        <f>Inputs!B202</f>
        <v>N/A</v>
      </c>
      <c r="C202" s="133" t="str">
        <f>Inputs!C202</f>
        <v>Internal Labour</v>
      </c>
      <c r="D202" s="133" t="str">
        <f>Inputs!D202</f>
        <v>PT004728 - 4</v>
      </c>
      <c r="E202" s="133" t="str">
        <f>Inputs!E202</f>
        <v xml:space="preserve">	Network Planning - Senior</v>
      </c>
      <c r="F202" s="290">
        <f>IF(Inputs!DT202=$F$1,Inputs!F202,
IF(Inputs!DT202='Key assumptions'!$E$118,Inputs!F202*'Key assumptions'!$H$118,Inputs!F202*'Key assumptions'!$H$119))</f>
        <v>307.27999999999997</v>
      </c>
      <c r="G202" s="290">
        <f>IF(Inputs!DT202=$F$1,Inputs!G202,Inputs!G202*'Key assumptions'!$H$118)</f>
        <v>137.30000000000001</v>
      </c>
      <c r="H202" s="281"/>
      <c r="I202" s="281"/>
      <c r="J202" s="281"/>
      <c r="K202" s="281"/>
      <c r="L202" s="281"/>
      <c r="M202" s="389" t="str">
        <f>Inputs!M202</f>
        <v>[C-i-C]</v>
      </c>
      <c r="N202" s="389" t="str">
        <f>Inputs!N202</f>
        <v>[C-i-C]</v>
      </c>
      <c r="O202" s="389" t="str">
        <f>Inputs!O202</f>
        <v>[C-i-C]</v>
      </c>
      <c r="P202" s="389" t="str">
        <f>Inputs!P202</f>
        <v>[C-i-C]</v>
      </c>
      <c r="Q202" s="389" t="str">
        <f>Inputs!Q202</f>
        <v>[C-i-C]</v>
      </c>
      <c r="R202" s="389" t="str">
        <f>Inputs!R202</f>
        <v>[C-i-C]</v>
      </c>
      <c r="S202" s="389" t="str">
        <f>Inputs!S202</f>
        <v>[C-i-C]</v>
      </c>
      <c r="T202" s="389" t="str">
        <f>Inputs!T202</f>
        <v>[C-i-C]</v>
      </c>
      <c r="U202" s="389" t="str">
        <f>Inputs!U202</f>
        <v>[C-i-C]</v>
      </c>
      <c r="V202" s="389" t="str">
        <f>Inputs!V202</f>
        <v>[C-i-C]</v>
      </c>
      <c r="W202" s="389" t="str">
        <f>Inputs!W202</f>
        <v>[C-i-C]</v>
      </c>
      <c r="X202" s="389" t="str">
        <f>Inputs!X202</f>
        <v>[C-i-C]</v>
      </c>
      <c r="Y202" s="389" t="str">
        <f>Inputs!Y202</f>
        <v>[C-i-C]</v>
      </c>
      <c r="Z202" s="389" t="str">
        <f>Inputs!Z202</f>
        <v>[C-i-C]</v>
      </c>
      <c r="AA202" s="389" t="str">
        <f>Inputs!AA202</f>
        <v>[C-i-C]</v>
      </c>
      <c r="AB202" s="389" t="str">
        <f>Inputs!AB202</f>
        <v>[C-i-C]</v>
      </c>
      <c r="AC202" s="389" t="str">
        <f>Inputs!AC202</f>
        <v>[C-i-C]</v>
      </c>
      <c r="AD202" s="389" t="str">
        <f>Inputs!AD202</f>
        <v>[C-i-C]</v>
      </c>
      <c r="AE202" s="389" t="str">
        <f>Inputs!AE202</f>
        <v>[C-i-C]</v>
      </c>
      <c r="AF202" s="389" t="str">
        <f>Inputs!AF202</f>
        <v>[C-i-C]</v>
      </c>
      <c r="AG202" s="389" t="str">
        <f>Inputs!AG202</f>
        <v>[C-i-C]</v>
      </c>
      <c r="AH202" s="389" t="str">
        <f>Inputs!AH202</f>
        <v>[C-i-C]</v>
      </c>
      <c r="AI202" s="254">
        <f>Inputs!AI202</f>
        <v>0</v>
      </c>
      <c r="AJ202" s="254">
        <f>Inputs!AJ202</f>
        <v>0</v>
      </c>
      <c r="AK202" s="254">
        <f>Inputs!AK202</f>
        <v>0</v>
      </c>
      <c r="AL202" s="254">
        <f>Inputs!AL202</f>
        <v>0</v>
      </c>
      <c r="AM202" s="254">
        <f>Inputs!AM202</f>
        <v>0</v>
      </c>
      <c r="AN202" s="254">
        <f>Inputs!AN202</f>
        <v>0</v>
      </c>
      <c r="AO202" s="254">
        <f>Inputs!AO202</f>
        <v>0</v>
      </c>
      <c r="AP202" s="254">
        <f>Inputs!AP202</f>
        <v>0</v>
      </c>
      <c r="AQ202" s="254">
        <f>Inputs!AQ202</f>
        <v>0</v>
      </c>
      <c r="AR202" s="254">
        <f>Inputs!AR202</f>
        <v>0</v>
      </c>
      <c r="AS202" s="254">
        <f>Inputs!AS202</f>
        <v>0</v>
      </c>
      <c r="AT202" s="254">
        <f>Inputs!AT202</f>
        <v>0</v>
      </c>
      <c r="AU202" s="254">
        <f>Inputs!AU202</f>
        <v>0</v>
      </c>
      <c r="AV202" s="254">
        <f>Inputs!AV202</f>
        <v>0</v>
      </c>
      <c r="AW202" s="254">
        <f>Inputs!AW202</f>
        <v>0</v>
      </c>
      <c r="AX202" s="254">
        <f>Inputs!AX202</f>
        <v>0</v>
      </c>
      <c r="AY202" s="254">
        <f>Inputs!AY202</f>
        <v>0</v>
      </c>
      <c r="AZ202" s="254">
        <f>Inputs!AZ202</f>
        <v>0</v>
      </c>
      <c r="BA202" s="254">
        <f>Inputs!BA202</f>
        <v>0</v>
      </c>
      <c r="BB202" s="254">
        <f>Inputs!BB202</f>
        <v>0</v>
      </c>
      <c r="BC202" s="254">
        <f>Inputs!BC202</f>
        <v>0</v>
      </c>
      <c r="BD202" s="254">
        <f>Inputs!BD202</f>
        <v>0</v>
      </c>
      <c r="BE202" s="254">
        <f>Inputs!BE202</f>
        <v>0</v>
      </c>
      <c r="BF202" s="254">
        <f>Inputs!BF202</f>
        <v>0</v>
      </c>
      <c r="BG202" s="254">
        <f>Inputs!BG202</f>
        <v>0</v>
      </c>
      <c r="BH202" s="254">
        <f>Inputs!BH202</f>
        <v>0</v>
      </c>
      <c r="BI202" s="254">
        <f>Inputs!BI202</f>
        <v>0</v>
      </c>
      <c r="BJ202" s="254">
        <f>Inputs!BJ202</f>
        <v>0</v>
      </c>
      <c r="BK202" s="254">
        <f>Inputs!BK202</f>
        <v>0</v>
      </c>
      <c r="BL202" s="254">
        <f>Inputs!BL202</f>
        <v>0</v>
      </c>
      <c r="BN202" s="255">
        <f>IF(OR($C202="Non-Labour",$C202="Labour-related"),IF(Inputs!$DT202=$F$1,Inputs!BN202,Inputs!BN202*'Key assumptions'!$H$118),$F202*N(H202)*avg_hrs)</f>
        <v>0</v>
      </c>
      <c r="BO202" s="255">
        <f>IF(OR($C202="Non-Labour",$C202="Labour-related"),IF(Inputs!$DT202=$F$1,Inputs!BO202,Inputs!BO202*'Key assumptions'!$H$118),$F202*N(I202)*avg_hrs)</f>
        <v>0</v>
      </c>
      <c r="BP202" s="255">
        <f>IF(OR($C202="Non-Labour",$C202="Labour-related"),IF(Inputs!$DT202=$F$1,Inputs!BP202,Inputs!BP202*'Key assumptions'!$H$118),$F202*N(J202)*avg_hrs)</f>
        <v>0</v>
      </c>
      <c r="BQ202" s="255">
        <f>IF(OR($C202="Non-Labour",$C202="Labour-related"),IF(Inputs!$DT202=$F$1,Inputs!BQ202,Inputs!BQ202*'Key assumptions'!$H$118),$F202*N(K202)*avg_hrs)</f>
        <v>0</v>
      </c>
      <c r="BR202" s="255">
        <f>IF(OR($C202="Non-Labour",$C202="Labour-related"),IF(Inputs!$DT202=$F$1,Inputs!BR202,Inputs!BR202*'Key assumptions'!$H$118),$F202*N(L202)*avg_hrs)</f>
        <v>0</v>
      </c>
      <c r="BS202" s="390" t="s">
        <v>411</v>
      </c>
      <c r="BT202" s="390" t="s">
        <v>411</v>
      </c>
      <c r="BU202" s="390" t="s">
        <v>411</v>
      </c>
      <c r="BV202" s="390" t="s">
        <v>411</v>
      </c>
      <c r="BW202" s="390" t="s">
        <v>411</v>
      </c>
      <c r="BX202" s="390" t="s">
        <v>411</v>
      </c>
      <c r="BY202" s="390" t="s">
        <v>411</v>
      </c>
      <c r="BZ202" s="390" t="s">
        <v>411</v>
      </c>
      <c r="CA202" s="390" t="s">
        <v>411</v>
      </c>
      <c r="CB202" s="390" t="s">
        <v>411</v>
      </c>
      <c r="CC202" s="390" t="s">
        <v>411</v>
      </c>
      <c r="CD202" s="390" t="s">
        <v>411</v>
      </c>
      <c r="CE202" s="390" t="s">
        <v>411</v>
      </c>
      <c r="CF202" s="390" t="s">
        <v>411</v>
      </c>
      <c r="CG202" s="390" t="s">
        <v>411</v>
      </c>
      <c r="CH202" s="390" t="s">
        <v>411</v>
      </c>
      <c r="CI202" s="390" t="s">
        <v>411</v>
      </c>
      <c r="CJ202" s="390" t="s">
        <v>411</v>
      </c>
      <c r="CK202" s="390" t="s">
        <v>411</v>
      </c>
      <c r="CL202" s="390" t="s">
        <v>411</v>
      </c>
      <c r="CM202" s="390" t="s">
        <v>411</v>
      </c>
      <c r="CN202" s="390" t="s">
        <v>411</v>
      </c>
      <c r="CO202" s="255">
        <f>IF(OR($C202="Non-Labour",$C202="Labour-related"),IF(Inputs!$DT202=$F$1,Inputs!CO202,Inputs!CO202*'Key assumptions'!$H$118),$F202*N(AI202)*avg_hrs)</f>
        <v>0</v>
      </c>
      <c r="CP202" s="255">
        <f>IF(OR($C202="Non-Labour",$C202="Labour-related"),IF(Inputs!$DT202=$F$1,Inputs!CP202,Inputs!CP202*'Key assumptions'!$H$118),$F202*N(AJ202)*avg_hrs)</f>
        <v>0</v>
      </c>
      <c r="CQ202" s="255">
        <f>IF(OR($C202="Non-Labour",$C202="Labour-related"),IF(Inputs!$DT202=$F$1,Inputs!CQ202,Inputs!CQ202*'Key assumptions'!$H$118),$F202*N(AK202)*avg_hrs)</f>
        <v>0</v>
      </c>
      <c r="CR202" s="255">
        <f>IF(OR($C202="Non-Labour",$C202="Labour-related"),IF(Inputs!$DT202=$F$1,Inputs!CR202,Inputs!CR202*'Key assumptions'!$H$118),$F202*N(AL202)*avg_hrs)</f>
        <v>0</v>
      </c>
      <c r="CS202" s="255">
        <f>IF(OR($C202="Non-Labour",$C202="Labour-related"),IF(Inputs!$DT202=$F$1,Inputs!CS202,Inputs!CS202*'Key assumptions'!$H$118),$F202*N(AM202)*avg_hrs)</f>
        <v>0</v>
      </c>
      <c r="CT202" s="255">
        <f>IF(OR($C202="Non-Labour",$C202="Labour-related"),IF(Inputs!$DT202=$F$1,Inputs!CT202,Inputs!CT202*'Key assumptions'!$H$118),$F202*N(AN202)*avg_hrs)</f>
        <v>0</v>
      </c>
      <c r="CU202" s="255">
        <f>IF(OR($C202="Non-Labour",$C202="Labour-related"),IF(Inputs!$DT202=$F$1,Inputs!CU202,Inputs!CU202*'Key assumptions'!$H$118),$F202*N(AO202)*avg_hrs)</f>
        <v>0</v>
      </c>
      <c r="CV202" s="255">
        <f>IF(OR($C202="Non-Labour",$C202="Labour-related"),IF(Inputs!$DT202=$F$1,Inputs!CV202,Inputs!CV202*'Key assumptions'!$H$118),$F202*N(AP202)*avg_hrs)</f>
        <v>0</v>
      </c>
      <c r="CW202" s="255">
        <f>IF(OR($C202="Non-Labour",$C202="Labour-related"),IF(Inputs!$DT202=$F$1,Inputs!CW202,Inputs!CW202*'Key assumptions'!$H$118),$F202*N(AQ202)*avg_hrs)</f>
        <v>0</v>
      </c>
      <c r="CX202" s="255">
        <f>IF(OR($C202="Non-Labour",$C202="Labour-related"),IF(Inputs!$DT202=$F$1,Inputs!CX202,Inputs!CX202*'Key assumptions'!$H$118),$F202*N(AR202)*avg_hrs)</f>
        <v>0</v>
      </c>
      <c r="CY202" s="255">
        <f>IF(OR($C202="Non-Labour",$C202="Labour-related"),IF(Inputs!$DT202=$F$1,Inputs!CY202,Inputs!CY202*'Key assumptions'!$H$118),$F202*N(AS202)*avg_hrs)</f>
        <v>0</v>
      </c>
      <c r="CZ202" s="255">
        <f>IF(OR($C202="Non-Labour",$C202="Labour-related"),IF(Inputs!$DT202=$F$1,Inputs!CZ202,Inputs!CZ202*'Key assumptions'!$H$118),$F202*N(AT202)*avg_hrs)</f>
        <v>0</v>
      </c>
      <c r="DA202" s="255">
        <f>IF(OR($C202="Non-Labour",$C202="Labour-related"),IF(Inputs!$DT202=$F$1,Inputs!DA202,Inputs!DA202*'Key assumptions'!$H$118),$F202*N(AU202)*avg_hrs)</f>
        <v>0</v>
      </c>
      <c r="DB202" s="255">
        <f>IF(OR($C202="Non-Labour",$C202="Labour-related"),IF(Inputs!$DT202=$F$1,Inputs!DB202,Inputs!DB202*'Key assumptions'!$H$118),$F202*N(AV202)*avg_hrs)</f>
        <v>0</v>
      </c>
      <c r="DC202" s="255">
        <f>IF(OR($C202="Non-Labour",$C202="Labour-related"),IF(Inputs!$DT202=$F$1,Inputs!DC202,Inputs!DC202*'Key assumptions'!$H$118),$F202*N(AW202)*avg_hrs)</f>
        <v>0</v>
      </c>
      <c r="DD202" s="255">
        <f>IF(OR($C202="Non-Labour",$C202="Labour-related"),IF(Inputs!$DT202=$F$1,Inputs!DD202,Inputs!DD202*'Key assumptions'!$H$118),$F202*N(AX202)*avg_hrs)</f>
        <v>0</v>
      </c>
      <c r="DE202" s="255">
        <f>IF(OR($C202="Non-Labour",$C202="Labour-related"),IF(Inputs!$DT202=$F$1,Inputs!DE202,Inputs!DE202*'Key assumptions'!$H$118),$F202*N(AY202)*avg_hrs)</f>
        <v>0</v>
      </c>
      <c r="DF202" s="255">
        <f>IF(OR($C202="Non-Labour",$C202="Labour-related"),IF(Inputs!$DT202=$F$1,Inputs!DF202,Inputs!DF202*'Key assumptions'!$H$118),$F202*N(AZ202)*avg_hrs)</f>
        <v>0</v>
      </c>
      <c r="DG202" s="255">
        <f>IF(OR($C202="Non-Labour",$C202="Labour-related"),IF(Inputs!$DT202=$F$1,Inputs!DG202,Inputs!DG202*'Key assumptions'!$H$118),$F202*N(BA202)*avg_hrs)</f>
        <v>0</v>
      </c>
      <c r="DH202" s="255">
        <f>IF(OR($C202="Non-Labour",$C202="Labour-related"),IF(Inputs!$DT202=$F$1,Inputs!DH202,Inputs!DH202*'Key assumptions'!$H$118),$F202*N(BB202)*avg_hrs)</f>
        <v>0</v>
      </c>
      <c r="DI202" s="255">
        <f>IF(OR($C202="Non-Labour",$C202="Labour-related"),IF(Inputs!$DT202=$F$1,Inputs!DI202,Inputs!DI202*'Key assumptions'!$H$118),$F202*N(BC202)*avg_hrs)</f>
        <v>0</v>
      </c>
      <c r="DJ202" s="255">
        <f>IF(OR($C202="Non-Labour",$C202="Labour-related"),IF(Inputs!$DT202=$F$1,Inputs!DJ202,Inputs!DJ202*'Key assumptions'!$H$118),$F202*N(BD202)*avg_hrs)</f>
        <v>0</v>
      </c>
      <c r="DK202" s="255">
        <f>IF(OR($C202="Non-Labour",$C202="Labour-related"),IF(Inputs!$DT202=$F$1,Inputs!DK202,Inputs!DK202*'Key assumptions'!$H$118),$F202*N(BE202)*avg_hrs)</f>
        <v>0</v>
      </c>
      <c r="DL202" s="255">
        <f>IF(OR($C202="Non-Labour",$C202="Labour-related"),IF(Inputs!$DT202=$F$1,Inputs!DL202,Inputs!DL202*'Key assumptions'!$H$118),$F202*N(BF202)*avg_hrs)</f>
        <v>0</v>
      </c>
      <c r="DM202" s="255">
        <f>IF(OR($C202="Non-Labour",$C202="Labour-related"),IF(Inputs!$DT202=$F$1,Inputs!DM202,Inputs!DM202*'Key assumptions'!$H$118),$F202*N(BG202)*avg_hrs)</f>
        <v>0</v>
      </c>
      <c r="DN202" s="255">
        <f>IF(OR($C202="Non-Labour",$C202="Labour-related"),IF(Inputs!$DT202=$F$1,Inputs!DN202,Inputs!DN202*'Key assumptions'!$H$118),$F202*N(BH202)*avg_hrs)</f>
        <v>0</v>
      </c>
      <c r="DO202" s="255">
        <f>IF(OR($C202="Non-Labour",$C202="Labour-related"),IF(Inputs!$DT202=$F$1,Inputs!DO202,Inputs!DO202*'Key assumptions'!$H$118),$F202*N(BI202)*avg_hrs)</f>
        <v>0</v>
      </c>
      <c r="DP202" s="255">
        <f>IF(OR($C202="Non-Labour",$C202="Labour-related"),IF(Inputs!$DT202=$F$1,Inputs!DP202,Inputs!DP202*'Key assumptions'!$H$118),$F202*N(BJ202)*avg_hrs)</f>
        <v>0</v>
      </c>
      <c r="DQ202" s="255">
        <f>IF(OR($C202="Non-Labour",$C202="Labour-related"),IF(Inputs!$DT202=$F$1,Inputs!DQ202,Inputs!DQ202*'Key assumptions'!$H$118),$F202*N(BK202)*avg_hrs)</f>
        <v>0</v>
      </c>
      <c r="DR202" s="255">
        <f>IF(OR($C202="Non-Labour",$C202="Labour-related"),IF(Inputs!$DT202=$F$1,Inputs!DR202,Inputs!DR202*'Key assumptions'!$H$118),$F202*N(BL202)*avg_hrs)</f>
        <v>0</v>
      </c>
      <c r="DT202" s="133" t="s">
        <v>213</v>
      </c>
      <c r="DU202" s="304"/>
      <c r="DV202" s="304"/>
      <c r="DW202" s="304"/>
      <c r="DX202" s="304"/>
      <c r="DY202" s="304"/>
      <c r="DZ202" s="304"/>
      <c r="EA202" s="255">
        <v>18436.8</v>
      </c>
      <c r="EB202" s="255">
        <v>23046</v>
      </c>
      <c r="EC202" s="255">
        <v>0</v>
      </c>
      <c r="ED202" s="255">
        <f t="shared" si="21"/>
        <v>0</v>
      </c>
      <c r="EE202" s="255">
        <f t="shared" si="21"/>
        <v>0</v>
      </c>
      <c r="EF202" s="255">
        <f t="shared" si="22"/>
        <v>41482.800000000003</v>
      </c>
    </row>
    <row r="203" spans="1:136" x14ac:dyDescent="0.4">
      <c r="A203" s="133" t="str">
        <f>Inputs!A203</f>
        <v>Project Development</v>
      </c>
      <c r="B203" s="133" t="str">
        <f>Inputs!B203</f>
        <v>N/A</v>
      </c>
      <c r="C203" s="133" t="str">
        <f>Inputs!C203</f>
        <v>Internal Labour</v>
      </c>
      <c r="D203" s="133" t="str">
        <f>Inputs!D203</f>
        <v>PT004728 - 4</v>
      </c>
      <c r="E203" s="133" t="str">
        <f>Inputs!E203</f>
        <v>Senior Project Developer</v>
      </c>
      <c r="F203" s="290">
        <f>IF(Inputs!DT203=$F$1,Inputs!F203,
IF(Inputs!DT203='Key assumptions'!$E$118,Inputs!F203*'Key assumptions'!$H$118,Inputs!F203*'Key assumptions'!$H$119))</f>
        <v>300.33999999999997</v>
      </c>
      <c r="G203" s="290">
        <f>IF(Inputs!DT203=$F$1,Inputs!G203,Inputs!G203*'Key assumptions'!$H$118)</f>
        <v>134.19999999999999</v>
      </c>
      <c r="H203" s="281"/>
      <c r="I203" s="281"/>
      <c r="J203" s="281"/>
      <c r="K203" s="281"/>
      <c r="L203" s="281"/>
      <c r="M203" s="389" t="str">
        <f>Inputs!M203</f>
        <v>[C-i-C]</v>
      </c>
      <c r="N203" s="389" t="str">
        <f>Inputs!N203</f>
        <v>[C-i-C]</v>
      </c>
      <c r="O203" s="389" t="str">
        <f>Inputs!O203</f>
        <v>[C-i-C]</v>
      </c>
      <c r="P203" s="389" t="str">
        <f>Inputs!P203</f>
        <v>[C-i-C]</v>
      </c>
      <c r="Q203" s="389" t="str">
        <f>Inputs!Q203</f>
        <v>[C-i-C]</v>
      </c>
      <c r="R203" s="389" t="str">
        <f>Inputs!R203</f>
        <v>[C-i-C]</v>
      </c>
      <c r="S203" s="389" t="str">
        <f>Inputs!S203</f>
        <v>[C-i-C]</v>
      </c>
      <c r="T203" s="389" t="str">
        <f>Inputs!T203</f>
        <v>[C-i-C]</v>
      </c>
      <c r="U203" s="389" t="str">
        <f>Inputs!U203</f>
        <v>[C-i-C]</v>
      </c>
      <c r="V203" s="389" t="str">
        <f>Inputs!V203</f>
        <v>[C-i-C]</v>
      </c>
      <c r="W203" s="389" t="str">
        <f>Inputs!W203</f>
        <v>[C-i-C]</v>
      </c>
      <c r="X203" s="389" t="str">
        <f>Inputs!X203</f>
        <v>[C-i-C]</v>
      </c>
      <c r="Y203" s="389" t="str">
        <f>Inputs!Y203</f>
        <v>[C-i-C]</v>
      </c>
      <c r="Z203" s="389" t="str">
        <f>Inputs!Z203</f>
        <v>[C-i-C]</v>
      </c>
      <c r="AA203" s="389" t="str">
        <f>Inputs!AA203</f>
        <v>[C-i-C]</v>
      </c>
      <c r="AB203" s="389" t="str">
        <f>Inputs!AB203</f>
        <v>[C-i-C]</v>
      </c>
      <c r="AC203" s="389" t="str">
        <f>Inputs!AC203</f>
        <v>[C-i-C]</v>
      </c>
      <c r="AD203" s="389" t="str">
        <f>Inputs!AD203</f>
        <v>[C-i-C]</v>
      </c>
      <c r="AE203" s="389" t="str">
        <f>Inputs!AE203</f>
        <v>[C-i-C]</v>
      </c>
      <c r="AF203" s="389" t="str">
        <f>Inputs!AF203</f>
        <v>[C-i-C]</v>
      </c>
      <c r="AG203" s="389" t="str">
        <f>Inputs!AG203</f>
        <v>[C-i-C]</v>
      </c>
      <c r="AH203" s="389" t="str">
        <f>Inputs!AH203</f>
        <v>[C-i-C]</v>
      </c>
      <c r="AI203" s="254">
        <f>Inputs!AI203</f>
        <v>0.25</v>
      </c>
      <c r="AJ203" s="254">
        <f>Inputs!AJ203</f>
        <v>0</v>
      </c>
      <c r="AK203" s="254">
        <f>Inputs!AK203</f>
        <v>0</v>
      </c>
      <c r="AL203" s="254">
        <f>Inputs!AL203</f>
        <v>0</v>
      </c>
      <c r="AM203" s="254">
        <f>Inputs!AM203</f>
        <v>0</v>
      </c>
      <c r="AN203" s="254">
        <f>Inputs!AN203</f>
        <v>0</v>
      </c>
      <c r="AO203" s="254">
        <f>Inputs!AO203</f>
        <v>0</v>
      </c>
      <c r="AP203" s="254">
        <f>Inputs!AP203</f>
        <v>0</v>
      </c>
      <c r="AQ203" s="254">
        <f>Inputs!AQ203</f>
        <v>0</v>
      </c>
      <c r="AR203" s="254">
        <f>Inputs!AR203</f>
        <v>0</v>
      </c>
      <c r="AS203" s="254">
        <f>Inputs!AS203</f>
        <v>0</v>
      </c>
      <c r="AT203" s="254">
        <f>Inputs!AT203</f>
        <v>0</v>
      </c>
      <c r="AU203" s="254">
        <f>Inputs!AU203</f>
        <v>0</v>
      </c>
      <c r="AV203" s="254">
        <f>Inputs!AV203</f>
        <v>0</v>
      </c>
      <c r="AW203" s="254">
        <f>Inputs!AW203</f>
        <v>0</v>
      </c>
      <c r="AX203" s="254">
        <f>Inputs!AX203</f>
        <v>0</v>
      </c>
      <c r="AY203" s="254">
        <f>Inputs!AY203</f>
        <v>0</v>
      </c>
      <c r="AZ203" s="254">
        <f>Inputs!AZ203</f>
        <v>0</v>
      </c>
      <c r="BA203" s="254">
        <f>Inputs!BA203</f>
        <v>0</v>
      </c>
      <c r="BB203" s="254">
        <f>Inputs!BB203</f>
        <v>0</v>
      </c>
      <c r="BC203" s="254">
        <f>Inputs!BC203</f>
        <v>0</v>
      </c>
      <c r="BD203" s="254">
        <f>Inputs!BD203</f>
        <v>0</v>
      </c>
      <c r="BE203" s="254">
        <f>Inputs!BE203</f>
        <v>0</v>
      </c>
      <c r="BF203" s="254">
        <f>Inputs!BF203</f>
        <v>0</v>
      </c>
      <c r="BG203" s="254">
        <f>Inputs!BG203</f>
        <v>0</v>
      </c>
      <c r="BH203" s="254">
        <f>Inputs!BH203</f>
        <v>0</v>
      </c>
      <c r="BI203" s="254">
        <f>Inputs!BI203</f>
        <v>0</v>
      </c>
      <c r="BJ203" s="254">
        <f>Inputs!BJ203</f>
        <v>0</v>
      </c>
      <c r="BK203" s="254">
        <f>Inputs!BK203</f>
        <v>0</v>
      </c>
      <c r="BL203" s="254">
        <f>Inputs!BL203</f>
        <v>0</v>
      </c>
      <c r="BN203" s="255">
        <f>IF(OR($C203="Non-Labour",$C203="Labour-related"),IF(Inputs!$DT203=$F$1,Inputs!BN203,Inputs!BN203*'Key assumptions'!$H$118),$F203*N(H203)*avg_hrs)</f>
        <v>0</v>
      </c>
      <c r="BO203" s="255">
        <f>IF(OR($C203="Non-Labour",$C203="Labour-related"),IF(Inputs!$DT203=$F$1,Inputs!BO203,Inputs!BO203*'Key assumptions'!$H$118),$F203*N(I203)*avg_hrs)</f>
        <v>0</v>
      </c>
      <c r="BP203" s="255">
        <f>IF(OR($C203="Non-Labour",$C203="Labour-related"),IF(Inputs!$DT203=$F$1,Inputs!BP203,Inputs!BP203*'Key assumptions'!$H$118),$F203*N(J203)*avg_hrs)</f>
        <v>0</v>
      </c>
      <c r="BQ203" s="255">
        <f>IF(OR($C203="Non-Labour",$C203="Labour-related"),IF(Inputs!$DT203=$F$1,Inputs!BQ203,Inputs!BQ203*'Key assumptions'!$H$118),$F203*N(K203)*avg_hrs)</f>
        <v>0</v>
      </c>
      <c r="BR203" s="255">
        <f>IF(OR($C203="Non-Labour",$C203="Labour-related"),IF(Inputs!$DT203=$F$1,Inputs!BR203,Inputs!BR203*'Key assumptions'!$H$118),$F203*N(L203)*avg_hrs)</f>
        <v>0</v>
      </c>
      <c r="BS203" s="390" t="s">
        <v>411</v>
      </c>
      <c r="BT203" s="390" t="s">
        <v>411</v>
      </c>
      <c r="BU203" s="390" t="s">
        <v>411</v>
      </c>
      <c r="BV203" s="390" t="s">
        <v>411</v>
      </c>
      <c r="BW203" s="390" t="s">
        <v>411</v>
      </c>
      <c r="BX203" s="390" t="s">
        <v>411</v>
      </c>
      <c r="BY203" s="390" t="s">
        <v>411</v>
      </c>
      <c r="BZ203" s="390" t="s">
        <v>411</v>
      </c>
      <c r="CA203" s="390" t="s">
        <v>411</v>
      </c>
      <c r="CB203" s="390" t="s">
        <v>411</v>
      </c>
      <c r="CC203" s="390" t="s">
        <v>411</v>
      </c>
      <c r="CD203" s="390" t="s">
        <v>411</v>
      </c>
      <c r="CE203" s="390" t="s">
        <v>411</v>
      </c>
      <c r="CF203" s="390" t="s">
        <v>411</v>
      </c>
      <c r="CG203" s="390" t="s">
        <v>411</v>
      </c>
      <c r="CH203" s="390" t="s">
        <v>411</v>
      </c>
      <c r="CI203" s="390" t="s">
        <v>411</v>
      </c>
      <c r="CJ203" s="390" t="s">
        <v>411</v>
      </c>
      <c r="CK203" s="390" t="s">
        <v>411</v>
      </c>
      <c r="CL203" s="390" t="s">
        <v>411</v>
      </c>
      <c r="CM203" s="390" t="s">
        <v>411</v>
      </c>
      <c r="CN203" s="390" t="s">
        <v>411</v>
      </c>
      <c r="CO203" s="255">
        <f>IF(OR($C203="Non-Labour",$C203="Labour-related"),IF(Inputs!$DT203=$F$1,Inputs!CO203,Inputs!CO203*'Key assumptions'!$H$118),$F203*N(AI203)*avg_hrs)</f>
        <v>11262.749999999998</v>
      </c>
      <c r="CP203" s="255">
        <f>IF(OR($C203="Non-Labour",$C203="Labour-related"),IF(Inputs!$DT203=$F$1,Inputs!CP203,Inputs!CP203*'Key assumptions'!$H$118),$F203*N(AJ203)*avg_hrs)</f>
        <v>0</v>
      </c>
      <c r="CQ203" s="255">
        <f>IF(OR($C203="Non-Labour",$C203="Labour-related"),IF(Inputs!$DT203=$F$1,Inputs!CQ203,Inputs!CQ203*'Key assumptions'!$H$118),$F203*N(AK203)*avg_hrs)</f>
        <v>0</v>
      </c>
      <c r="CR203" s="255">
        <f>IF(OR($C203="Non-Labour",$C203="Labour-related"),IF(Inputs!$DT203=$F$1,Inputs!CR203,Inputs!CR203*'Key assumptions'!$H$118),$F203*N(AL203)*avg_hrs)</f>
        <v>0</v>
      </c>
      <c r="CS203" s="255">
        <f>IF(OR($C203="Non-Labour",$C203="Labour-related"),IF(Inputs!$DT203=$F$1,Inputs!CS203,Inputs!CS203*'Key assumptions'!$H$118),$F203*N(AM203)*avg_hrs)</f>
        <v>0</v>
      </c>
      <c r="CT203" s="255">
        <f>IF(OR($C203="Non-Labour",$C203="Labour-related"),IF(Inputs!$DT203=$F$1,Inputs!CT203,Inputs!CT203*'Key assumptions'!$H$118),$F203*N(AN203)*avg_hrs)</f>
        <v>0</v>
      </c>
      <c r="CU203" s="255">
        <f>IF(OR($C203="Non-Labour",$C203="Labour-related"),IF(Inputs!$DT203=$F$1,Inputs!CU203,Inputs!CU203*'Key assumptions'!$H$118),$F203*N(AO203)*avg_hrs)</f>
        <v>0</v>
      </c>
      <c r="CV203" s="255">
        <f>IF(OR($C203="Non-Labour",$C203="Labour-related"),IF(Inputs!$DT203=$F$1,Inputs!CV203,Inputs!CV203*'Key assumptions'!$H$118),$F203*N(AP203)*avg_hrs)</f>
        <v>0</v>
      </c>
      <c r="CW203" s="255">
        <f>IF(OR($C203="Non-Labour",$C203="Labour-related"),IF(Inputs!$DT203=$F$1,Inputs!CW203,Inputs!CW203*'Key assumptions'!$H$118),$F203*N(AQ203)*avg_hrs)</f>
        <v>0</v>
      </c>
      <c r="CX203" s="255">
        <f>IF(OR($C203="Non-Labour",$C203="Labour-related"),IF(Inputs!$DT203=$F$1,Inputs!CX203,Inputs!CX203*'Key assumptions'!$H$118),$F203*N(AR203)*avg_hrs)</f>
        <v>0</v>
      </c>
      <c r="CY203" s="255">
        <f>IF(OR($C203="Non-Labour",$C203="Labour-related"),IF(Inputs!$DT203=$F$1,Inputs!CY203,Inputs!CY203*'Key assumptions'!$H$118),$F203*N(AS203)*avg_hrs)</f>
        <v>0</v>
      </c>
      <c r="CZ203" s="255">
        <f>IF(OR($C203="Non-Labour",$C203="Labour-related"),IF(Inputs!$DT203=$F$1,Inputs!CZ203,Inputs!CZ203*'Key assumptions'!$H$118),$F203*N(AT203)*avg_hrs)</f>
        <v>0</v>
      </c>
      <c r="DA203" s="255">
        <f>IF(OR($C203="Non-Labour",$C203="Labour-related"),IF(Inputs!$DT203=$F$1,Inputs!DA203,Inputs!DA203*'Key assumptions'!$H$118),$F203*N(AU203)*avg_hrs)</f>
        <v>0</v>
      </c>
      <c r="DB203" s="255">
        <f>IF(OR($C203="Non-Labour",$C203="Labour-related"),IF(Inputs!$DT203=$F$1,Inputs!DB203,Inputs!DB203*'Key assumptions'!$H$118),$F203*N(AV203)*avg_hrs)</f>
        <v>0</v>
      </c>
      <c r="DC203" s="255">
        <f>IF(OR($C203="Non-Labour",$C203="Labour-related"),IF(Inputs!$DT203=$F$1,Inputs!DC203,Inputs!DC203*'Key assumptions'!$H$118),$F203*N(AW203)*avg_hrs)</f>
        <v>0</v>
      </c>
      <c r="DD203" s="255">
        <f>IF(OR($C203="Non-Labour",$C203="Labour-related"),IF(Inputs!$DT203=$F$1,Inputs!DD203,Inputs!DD203*'Key assumptions'!$H$118),$F203*N(AX203)*avg_hrs)</f>
        <v>0</v>
      </c>
      <c r="DE203" s="255">
        <f>IF(OR($C203="Non-Labour",$C203="Labour-related"),IF(Inputs!$DT203=$F$1,Inputs!DE203,Inputs!DE203*'Key assumptions'!$H$118),$F203*N(AY203)*avg_hrs)</f>
        <v>0</v>
      </c>
      <c r="DF203" s="255">
        <f>IF(OR($C203="Non-Labour",$C203="Labour-related"),IF(Inputs!$DT203=$F$1,Inputs!DF203,Inputs!DF203*'Key assumptions'!$H$118),$F203*N(AZ203)*avg_hrs)</f>
        <v>0</v>
      </c>
      <c r="DG203" s="255">
        <f>IF(OR($C203="Non-Labour",$C203="Labour-related"),IF(Inputs!$DT203=$F$1,Inputs!DG203,Inputs!DG203*'Key assumptions'!$H$118),$F203*N(BA203)*avg_hrs)</f>
        <v>0</v>
      </c>
      <c r="DH203" s="255">
        <f>IF(OR($C203="Non-Labour",$C203="Labour-related"),IF(Inputs!$DT203=$F$1,Inputs!DH203,Inputs!DH203*'Key assumptions'!$H$118),$F203*N(BB203)*avg_hrs)</f>
        <v>0</v>
      </c>
      <c r="DI203" s="255">
        <f>IF(OR($C203="Non-Labour",$C203="Labour-related"),IF(Inputs!$DT203=$F$1,Inputs!DI203,Inputs!DI203*'Key assumptions'!$H$118),$F203*N(BC203)*avg_hrs)</f>
        <v>0</v>
      </c>
      <c r="DJ203" s="255">
        <f>IF(OR($C203="Non-Labour",$C203="Labour-related"),IF(Inputs!$DT203=$F$1,Inputs!DJ203,Inputs!DJ203*'Key assumptions'!$H$118),$F203*N(BD203)*avg_hrs)</f>
        <v>0</v>
      </c>
      <c r="DK203" s="255">
        <f>IF(OR($C203="Non-Labour",$C203="Labour-related"),IF(Inputs!$DT203=$F$1,Inputs!DK203,Inputs!DK203*'Key assumptions'!$H$118),$F203*N(BE203)*avg_hrs)</f>
        <v>0</v>
      </c>
      <c r="DL203" s="255">
        <f>IF(OR($C203="Non-Labour",$C203="Labour-related"),IF(Inputs!$DT203=$F$1,Inputs!DL203,Inputs!DL203*'Key assumptions'!$H$118),$F203*N(BF203)*avg_hrs)</f>
        <v>0</v>
      </c>
      <c r="DM203" s="255">
        <f>IF(OR($C203="Non-Labour",$C203="Labour-related"),IF(Inputs!$DT203=$F$1,Inputs!DM203,Inputs!DM203*'Key assumptions'!$H$118),$F203*N(BG203)*avg_hrs)</f>
        <v>0</v>
      </c>
      <c r="DN203" s="255">
        <f>IF(OR($C203="Non-Labour",$C203="Labour-related"),IF(Inputs!$DT203=$F$1,Inputs!DN203,Inputs!DN203*'Key assumptions'!$H$118),$F203*N(BH203)*avg_hrs)</f>
        <v>0</v>
      </c>
      <c r="DO203" s="255">
        <f>IF(OR($C203="Non-Labour",$C203="Labour-related"),IF(Inputs!$DT203=$F$1,Inputs!DO203,Inputs!DO203*'Key assumptions'!$H$118),$F203*N(BI203)*avg_hrs)</f>
        <v>0</v>
      </c>
      <c r="DP203" s="255">
        <f>IF(OR($C203="Non-Labour",$C203="Labour-related"),IF(Inputs!$DT203=$F$1,Inputs!DP203,Inputs!DP203*'Key assumptions'!$H$118),$F203*N(BJ203)*avg_hrs)</f>
        <v>0</v>
      </c>
      <c r="DQ203" s="255">
        <f>IF(OR($C203="Non-Labour",$C203="Labour-related"),IF(Inputs!$DT203=$F$1,Inputs!DQ203,Inputs!DQ203*'Key assumptions'!$H$118),$F203*N(BK203)*avg_hrs)</f>
        <v>0</v>
      </c>
      <c r="DR203" s="255">
        <f>IF(OR($C203="Non-Labour",$C203="Labour-related"),IF(Inputs!$DT203=$F$1,Inputs!DR203,Inputs!DR203*'Key assumptions'!$H$118),$F203*N(BL203)*avg_hrs)</f>
        <v>0</v>
      </c>
      <c r="DT203" s="133" t="s">
        <v>213</v>
      </c>
      <c r="DU203" s="304"/>
      <c r="DV203" s="304"/>
      <c r="DW203" s="304"/>
      <c r="DX203" s="304"/>
      <c r="DY203" s="304"/>
      <c r="DZ203" s="304"/>
      <c r="EA203" s="255">
        <v>45050.999999999993</v>
      </c>
      <c r="EB203" s="255">
        <v>135152.99999999997</v>
      </c>
      <c r="EC203" s="255">
        <v>78839.249999999985</v>
      </c>
      <c r="ED203" s="255">
        <f t="shared" si="21"/>
        <v>0</v>
      </c>
      <c r="EE203" s="255">
        <f t="shared" si="21"/>
        <v>0</v>
      </c>
      <c r="EF203" s="255">
        <f t="shared" si="22"/>
        <v>259043.24999999994</v>
      </c>
    </row>
    <row r="204" spans="1:136" x14ac:dyDescent="0.4">
      <c r="A204" s="133" t="str">
        <f>Inputs!A204</f>
        <v>Project Development</v>
      </c>
      <c r="B204" s="133" t="str">
        <f>Inputs!B204</f>
        <v>N/A</v>
      </c>
      <c r="C204" s="133" t="str">
        <f>Inputs!C204</f>
        <v>Internal Labour</v>
      </c>
      <c r="D204" s="133" t="str">
        <f>Inputs!D204</f>
        <v>PT004728 - 4</v>
      </c>
      <c r="E204" s="133" t="str">
        <f>Inputs!E204</f>
        <v>Project Developer</v>
      </c>
      <c r="F204" s="290">
        <f>IF(Inputs!DT204=$F$1,Inputs!F204,
IF(Inputs!DT204='Key assumptions'!$E$118,Inputs!F204*'Key assumptions'!$H$118,Inputs!F204*'Key assumptions'!$H$119))</f>
        <v>247.34</v>
      </c>
      <c r="G204" s="290">
        <f>IF(Inputs!DT204=$F$1,Inputs!G204,Inputs!G204*'Key assumptions'!$H$118)</f>
        <v>108.33933062130176</v>
      </c>
      <c r="H204" s="281"/>
      <c r="I204" s="281"/>
      <c r="J204" s="281"/>
      <c r="K204" s="281"/>
      <c r="L204" s="281"/>
      <c r="M204" s="389" t="str">
        <f>Inputs!M204</f>
        <v>[C-i-C]</v>
      </c>
      <c r="N204" s="389" t="str">
        <f>Inputs!N204</f>
        <v>[C-i-C]</v>
      </c>
      <c r="O204" s="389" t="str">
        <f>Inputs!O204</f>
        <v>[C-i-C]</v>
      </c>
      <c r="P204" s="389" t="str">
        <f>Inputs!P204</f>
        <v>[C-i-C]</v>
      </c>
      <c r="Q204" s="389" t="str">
        <f>Inputs!Q204</f>
        <v>[C-i-C]</v>
      </c>
      <c r="R204" s="389" t="str">
        <f>Inputs!R204</f>
        <v>[C-i-C]</v>
      </c>
      <c r="S204" s="389" t="str">
        <f>Inputs!S204</f>
        <v>[C-i-C]</v>
      </c>
      <c r="T204" s="389" t="str">
        <f>Inputs!T204</f>
        <v>[C-i-C]</v>
      </c>
      <c r="U204" s="389" t="str">
        <f>Inputs!U204</f>
        <v>[C-i-C]</v>
      </c>
      <c r="V204" s="389" t="str">
        <f>Inputs!V204</f>
        <v>[C-i-C]</v>
      </c>
      <c r="W204" s="389" t="str">
        <f>Inputs!W204</f>
        <v>[C-i-C]</v>
      </c>
      <c r="X204" s="389" t="str">
        <f>Inputs!X204</f>
        <v>[C-i-C]</v>
      </c>
      <c r="Y204" s="389" t="str">
        <f>Inputs!Y204</f>
        <v>[C-i-C]</v>
      </c>
      <c r="Z204" s="389" t="str">
        <f>Inputs!Z204</f>
        <v>[C-i-C]</v>
      </c>
      <c r="AA204" s="389" t="str">
        <f>Inputs!AA204</f>
        <v>[C-i-C]</v>
      </c>
      <c r="AB204" s="389" t="str">
        <f>Inputs!AB204</f>
        <v>[C-i-C]</v>
      </c>
      <c r="AC204" s="389" t="str">
        <f>Inputs!AC204</f>
        <v>[C-i-C]</v>
      </c>
      <c r="AD204" s="389" t="str">
        <f>Inputs!AD204</f>
        <v>[C-i-C]</v>
      </c>
      <c r="AE204" s="389" t="str">
        <f>Inputs!AE204</f>
        <v>[C-i-C]</v>
      </c>
      <c r="AF204" s="389" t="str">
        <f>Inputs!AF204</f>
        <v>[C-i-C]</v>
      </c>
      <c r="AG204" s="389" t="str">
        <f>Inputs!AG204</f>
        <v>[C-i-C]</v>
      </c>
      <c r="AH204" s="389" t="str">
        <f>Inputs!AH204</f>
        <v>[C-i-C]</v>
      </c>
      <c r="AI204" s="254">
        <f>Inputs!AI204</f>
        <v>1</v>
      </c>
      <c r="AJ204" s="254">
        <f>Inputs!AJ204</f>
        <v>0</v>
      </c>
      <c r="AK204" s="254">
        <f>Inputs!AK204</f>
        <v>0</v>
      </c>
      <c r="AL204" s="254">
        <f>Inputs!AL204</f>
        <v>0</v>
      </c>
      <c r="AM204" s="254">
        <f>Inputs!AM204</f>
        <v>0</v>
      </c>
      <c r="AN204" s="254">
        <f>Inputs!AN204</f>
        <v>0</v>
      </c>
      <c r="AO204" s="254">
        <f>Inputs!AO204</f>
        <v>0</v>
      </c>
      <c r="AP204" s="254">
        <f>Inputs!AP204</f>
        <v>0</v>
      </c>
      <c r="AQ204" s="254">
        <f>Inputs!AQ204</f>
        <v>0</v>
      </c>
      <c r="AR204" s="254">
        <f>Inputs!AR204</f>
        <v>0</v>
      </c>
      <c r="AS204" s="254">
        <f>Inputs!AS204</f>
        <v>0</v>
      </c>
      <c r="AT204" s="254">
        <f>Inputs!AT204</f>
        <v>0</v>
      </c>
      <c r="AU204" s="254">
        <f>Inputs!AU204</f>
        <v>0</v>
      </c>
      <c r="AV204" s="254">
        <f>Inputs!AV204</f>
        <v>0</v>
      </c>
      <c r="AW204" s="254">
        <f>Inputs!AW204</f>
        <v>0</v>
      </c>
      <c r="AX204" s="254">
        <f>Inputs!AX204</f>
        <v>0</v>
      </c>
      <c r="AY204" s="254">
        <f>Inputs!AY204</f>
        <v>0</v>
      </c>
      <c r="AZ204" s="254">
        <f>Inputs!AZ204</f>
        <v>0</v>
      </c>
      <c r="BA204" s="254">
        <f>Inputs!BA204</f>
        <v>0</v>
      </c>
      <c r="BB204" s="254">
        <f>Inputs!BB204</f>
        <v>0</v>
      </c>
      <c r="BC204" s="254">
        <f>Inputs!BC204</f>
        <v>0</v>
      </c>
      <c r="BD204" s="254">
        <f>Inputs!BD204</f>
        <v>0</v>
      </c>
      <c r="BE204" s="254">
        <f>Inputs!BE204</f>
        <v>0</v>
      </c>
      <c r="BF204" s="254">
        <f>Inputs!BF204</f>
        <v>0</v>
      </c>
      <c r="BG204" s="254">
        <f>Inputs!BG204</f>
        <v>0</v>
      </c>
      <c r="BH204" s="254">
        <f>Inputs!BH204</f>
        <v>0</v>
      </c>
      <c r="BI204" s="254">
        <f>Inputs!BI204</f>
        <v>0</v>
      </c>
      <c r="BJ204" s="254">
        <f>Inputs!BJ204</f>
        <v>0</v>
      </c>
      <c r="BK204" s="254">
        <f>Inputs!BK204</f>
        <v>0</v>
      </c>
      <c r="BL204" s="254">
        <f>Inputs!BL204</f>
        <v>0</v>
      </c>
      <c r="BN204" s="255">
        <f>IF(OR($C204="Non-Labour",$C204="Labour-related"),IF(Inputs!$DT204=$F$1,Inputs!BN204,Inputs!BN204*'Key assumptions'!$H$118),$F204*N(H204)*avg_hrs)</f>
        <v>0</v>
      </c>
      <c r="BO204" s="255">
        <f>IF(OR($C204="Non-Labour",$C204="Labour-related"),IF(Inputs!$DT204=$F$1,Inputs!BO204,Inputs!BO204*'Key assumptions'!$H$118),$F204*N(I204)*avg_hrs)</f>
        <v>0</v>
      </c>
      <c r="BP204" s="255">
        <f>IF(OR($C204="Non-Labour",$C204="Labour-related"),IF(Inputs!$DT204=$F$1,Inputs!BP204,Inputs!BP204*'Key assumptions'!$H$118),$F204*N(J204)*avg_hrs)</f>
        <v>0</v>
      </c>
      <c r="BQ204" s="255">
        <f>IF(OR($C204="Non-Labour",$C204="Labour-related"),IF(Inputs!$DT204=$F$1,Inputs!BQ204,Inputs!BQ204*'Key assumptions'!$H$118),$F204*N(K204)*avg_hrs)</f>
        <v>0</v>
      </c>
      <c r="BR204" s="255">
        <f>IF(OR($C204="Non-Labour",$C204="Labour-related"),IF(Inputs!$DT204=$F$1,Inputs!BR204,Inputs!BR204*'Key assumptions'!$H$118),$F204*N(L204)*avg_hrs)</f>
        <v>0</v>
      </c>
      <c r="BS204" s="390" t="s">
        <v>411</v>
      </c>
      <c r="BT204" s="390" t="s">
        <v>411</v>
      </c>
      <c r="BU204" s="390" t="s">
        <v>411</v>
      </c>
      <c r="BV204" s="390" t="s">
        <v>411</v>
      </c>
      <c r="BW204" s="390" t="s">
        <v>411</v>
      </c>
      <c r="BX204" s="390" t="s">
        <v>411</v>
      </c>
      <c r="BY204" s="390" t="s">
        <v>411</v>
      </c>
      <c r="BZ204" s="390" t="s">
        <v>411</v>
      </c>
      <c r="CA204" s="390" t="s">
        <v>411</v>
      </c>
      <c r="CB204" s="390" t="s">
        <v>411</v>
      </c>
      <c r="CC204" s="390" t="s">
        <v>411</v>
      </c>
      <c r="CD204" s="390" t="s">
        <v>411</v>
      </c>
      <c r="CE204" s="390" t="s">
        <v>411</v>
      </c>
      <c r="CF204" s="390" t="s">
        <v>411</v>
      </c>
      <c r="CG204" s="390" t="s">
        <v>411</v>
      </c>
      <c r="CH204" s="390" t="s">
        <v>411</v>
      </c>
      <c r="CI204" s="390" t="s">
        <v>411</v>
      </c>
      <c r="CJ204" s="390" t="s">
        <v>411</v>
      </c>
      <c r="CK204" s="390" t="s">
        <v>411</v>
      </c>
      <c r="CL204" s="390" t="s">
        <v>411</v>
      </c>
      <c r="CM204" s="390" t="s">
        <v>411</v>
      </c>
      <c r="CN204" s="390" t="s">
        <v>411</v>
      </c>
      <c r="CO204" s="255">
        <f>IF(OR($C204="Non-Labour",$C204="Labour-related"),IF(Inputs!$DT204=$F$1,Inputs!CO204,Inputs!CO204*'Key assumptions'!$H$118),$F204*N(AI204)*avg_hrs)</f>
        <v>37101</v>
      </c>
      <c r="CP204" s="255">
        <f>IF(OR($C204="Non-Labour",$C204="Labour-related"),IF(Inputs!$DT204=$F$1,Inputs!CP204,Inputs!CP204*'Key assumptions'!$H$118),$F204*N(AJ204)*avg_hrs)</f>
        <v>0</v>
      </c>
      <c r="CQ204" s="255">
        <f>IF(OR($C204="Non-Labour",$C204="Labour-related"),IF(Inputs!$DT204=$F$1,Inputs!CQ204,Inputs!CQ204*'Key assumptions'!$H$118),$F204*N(AK204)*avg_hrs)</f>
        <v>0</v>
      </c>
      <c r="CR204" s="255">
        <f>IF(OR($C204="Non-Labour",$C204="Labour-related"),IF(Inputs!$DT204=$F$1,Inputs!CR204,Inputs!CR204*'Key assumptions'!$H$118),$F204*N(AL204)*avg_hrs)</f>
        <v>0</v>
      </c>
      <c r="CS204" s="255">
        <f>IF(OR($C204="Non-Labour",$C204="Labour-related"),IF(Inputs!$DT204=$F$1,Inputs!CS204,Inputs!CS204*'Key assumptions'!$H$118),$F204*N(AM204)*avg_hrs)</f>
        <v>0</v>
      </c>
      <c r="CT204" s="255">
        <f>IF(OR($C204="Non-Labour",$C204="Labour-related"),IF(Inputs!$DT204=$F$1,Inputs!CT204,Inputs!CT204*'Key assumptions'!$H$118),$F204*N(AN204)*avg_hrs)</f>
        <v>0</v>
      </c>
      <c r="CU204" s="255">
        <f>IF(OR($C204="Non-Labour",$C204="Labour-related"),IF(Inputs!$DT204=$F$1,Inputs!CU204,Inputs!CU204*'Key assumptions'!$H$118),$F204*N(AO204)*avg_hrs)</f>
        <v>0</v>
      </c>
      <c r="CV204" s="255">
        <f>IF(OR($C204="Non-Labour",$C204="Labour-related"),IF(Inputs!$DT204=$F$1,Inputs!CV204,Inputs!CV204*'Key assumptions'!$H$118),$F204*N(AP204)*avg_hrs)</f>
        <v>0</v>
      </c>
      <c r="CW204" s="255">
        <f>IF(OR($C204="Non-Labour",$C204="Labour-related"),IF(Inputs!$DT204=$F$1,Inputs!CW204,Inputs!CW204*'Key assumptions'!$H$118),$F204*N(AQ204)*avg_hrs)</f>
        <v>0</v>
      </c>
      <c r="CX204" s="255">
        <f>IF(OR($C204="Non-Labour",$C204="Labour-related"),IF(Inputs!$DT204=$F$1,Inputs!CX204,Inputs!CX204*'Key assumptions'!$H$118),$F204*N(AR204)*avg_hrs)</f>
        <v>0</v>
      </c>
      <c r="CY204" s="255">
        <f>IF(OR($C204="Non-Labour",$C204="Labour-related"),IF(Inputs!$DT204=$F$1,Inputs!CY204,Inputs!CY204*'Key assumptions'!$H$118),$F204*N(AS204)*avg_hrs)</f>
        <v>0</v>
      </c>
      <c r="CZ204" s="255">
        <f>IF(OR($C204="Non-Labour",$C204="Labour-related"),IF(Inputs!$DT204=$F$1,Inputs!CZ204,Inputs!CZ204*'Key assumptions'!$H$118),$F204*N(AT204)*avg_hrs)</f>
        <v>0</v>
      </c>
      <c r="DA204" s="255">
        <f>IF(OR($C204="Non-Labour",$C204="Labour-related"),IF(Inputs!$DT204=$F$1,Inputs!DA204,Inputs!DA204*'Key assumptions'!$H$118),$F204*N(AU204)*avg_hrs)</f>
        <v>0</v>
      </c>
      <c r="DB204" s="255">
        <f>IF(OR($C204="Non-Labour",$C204="Labour-related"),IF(Inputs!$DT204=$F$1,Inputs!DB204,Inputs!DB204*'Key assumptions'!$H$118),$F204*N(AV204)*avg_hrs)</f>
        <v>0</v>
      </c>
      <c r="DC204" s="255">
        <f>IF(OR($C204="Non-Labour",$C204="Labour-related"),IF(Inputs!$DT204=$F$1,Inputs!DC204,Inputs!DC204*'Key assumptions'!$H$118),$F204*N(AW204)*avg_hrs)</f>
        <v>0</v>
      </c>
      <c r="DD204" s="255">
        <f>IF(OR($C204="Non-Labour",$C204="Labour-related"),IF(Inputs!$DT204=$F$1,Inputs!DD204,Inputs!DD204*'Key assumptions'!$H$118),$F204*N(AX204)*avg_hrs)</f>
        <v>0</v>
      </c>
      <c r="DE204" s="255">
        <f>IF(OR($C204="Non-Labour",$C204="Labour-related"),IF(Inputs!$DT204=$F$1,Inputs!DE204,Inputs!DE204*'Key assumptions'!$H$118),$F204*N(AY204)*avg_hrs)</f>
        <v>0</v>
      </c>
      <c r="DF204" s="255">
        <f>IF(OR($C204="Non-Labour",$C204="Labour-related"),IF(Inputs!$DT204=$F$1,Inputs!DF204,Inputs!DF204*'Key assumptions'!$H$118),$F204*N(AZ204)*avg_hrs)</f>
        <v>0</v>
      </c>
      <c r="DG204" s="255">
        <f>IF(OR($C204="Non-Labour",$C204="Labour-related"),IF(Inputs!$DT204=$F$1,Inputs!DG204,Inputs!DG204*'Key assumptions'!$H$118),$F204*N(BA204)*avg_hrs)</f>
        <v>0</v>
      </c>
      <c r="DH204" s="255">
        <f>IF(OR($C204="Non-Labour",$C204="Labour-related"),IF(Inputs!$DT204=$F$1,Inputs!DH204,Inputs!DH204*'Key assumptions'!$H$118),$F204*N(BB204)*avg_hrs)</f>
        <v>0</v>
      </c>
      <c r="DI204" s="255">
        <f>IF(OR($C204="Non-Labour",$C204="Labour-related"),IF(Inputs!$DT204=$F$1,Inputs!DI204,Inputs!DI204*'Key assumptions'!$H$118),$F204*N(BC204)*avg_hrs)</f>
        <v>0</v>
      </c>
      <c r="DJ204" s="255">
        <f>IF(OR($C204="Non-Labour",$C204="Labour-related"),IF(Inputs!$DT204=$F$1,Inputs!DJ204,Inputs!DJ204*'Key assumptions'!$H$118),$F204*N(BD204)*avg_hrs)</f>
        <v>0</v>
      </c>
      <c r="DK204" s="255">
        <f>IF(OR($C204="Non-Labour",$C204="Labour-related"),IF(Inputs!$DT204=$F$1,Inputs!DK204,Inputs!DK204*'Key assumptions'!$H$118),$F204*N(BE204)*avg_hrs)</f>
        <v>0</v>
      </c>
      <c r="DL204" s="255">
        <f>IF(OR($C204="Non-Labour",$C204="Labour-related"),IF(Inputs!$DT204=$F$1,Inputs!DL204,Inputs!DL204*'Key assumptions'!$H$118),$F204*N(BF204)*avg_hrs)</f>
        <v>0</v>
      </c>
      <c r="DM204" s="255">
        <f>IF(OR($C204="Non-Labour",$C204="Labour-related"),IF(Inputs!$DT204=$F$1,Inputs!DM204,Inputs!DM204*'Key assumptions'!$H$118),$F204*N(BG204)*avg_hrs)</f>
        <v>0</v>
      </c>
      <c r="DN204" s="255">
        <f>IF(OR($C204="Non-Labour",$C204="Labour-related"),IF(Inputs!$DT204=$F$1,Inputs!DN204,Inputs!DN204*'Key assumptions'!$H$118),$F204*N(BH204)*avg_hrs)</f>
        <v>0</v>
      </c>
      <c r="DO204" s="255">
        <f>IF(OR($C204="Non-Labour",$C204="Labour-related"),IF(Inputs!$DT204=$F$1,Inputs!DO204,Inputs!DO204*'Key assumptions'!$H$118),$F204*N(BI204)*avg_hrs)</f>
        <v>0</v>
      </c>
      <c r="DP204" s="255">
        <f>IF(OR($C204="Non-Labour",$C204="Labour-related"),IF(Inputs!$DT204=$F$1,Inputs!DP204,Inputs!DP204*'Key assumptions'!$H$118),$F204*N(BJ204)*avg_hrs)</f>
        <v>0</v>
      </c>
      <c r="DQ204" s="255">
        <f>IF(OR($C204="Non-Labour",$C204="Labour-related"),IF(Inputs!$DT204=$F$1,Inputs!DQ204,Inputs!DQ204*'Key assumptions'!$H$118),$F204*N(BK204)*avg_hrs)</f>
        <v>0</v>
      </c>
      <c r="DR204" s="255">
        <f>IF(OR($C204="Non-Labour",$C204="Labour-related"),IF(Inputs!$DT204=$F$1,Inputs!DR204,Inputs!DR204*'Key assumptions'!$H$118),$F204*N(BL204)*avg_hrs)</f>
        <v>0</v>
      </c>
      <c r="DT204" s="133" t="s">
        <v>213</v>
      </c>
      <c r="DU204" s="304"/>
      <c r="DV204" s="304"/>
      <c r="DW204" s="304"/>
      <c r="DX204" s="304"/>
      <c r="DY204" s="304"/>
      <c r="DZ204" s="304"/>
      <c r="EA204" s="255">
        <v>74202</v>
      </c>
      <c r="EB204" s="255">
        <v>408111</v>
      </c>
      <c r="EC204" s="255">
        <v>259707</v>
      </c>
      <c r="ED204" s="255">
        <f t="shared" si="21"/>
        <v>0</v>
      </c>
      <c r="EE204" s="255">
        <f t="shared" si="21"/>
        <v>0</v>
      </c>
      <c r="EF204" s="255">
        <f t="shared" si="22"/>
        <v>742020</v>
      </c>
    </row>
    <row r="205" spans="1:136" x14ac:dyDescent="0.4">
      <c r="A205" s="133" t="str">
        <f>Inputs!A205</f>
        <v>Project Development</v>
      </c>
      <c r="B205" s="133" t="str">
        <f>Inputs!B205</f>
        <v>N/A</v>
      </c>
      <c r="C205" s="133" t="str">
        <f>Inputs!C205</f>
        <v>Internal Labour</v>
      </c>
      <c r="D205" s="133" t="str">
        <f>Inputs!D205</f>
        <v>PT004728 - 4</v>
      </c>
      <c r="E205" s="133" t="str">
        <f>Inputs!E205</f>
        <v>Principal Design Engineer</v>
      </c>
      <c r="F205" s="290">
        <f>IF(Inputs!DT205=$F$1,Inputs!F205,
IF(Inputs!DT205='Key assumptions'!$E$118,Inputs!F205*'Key assumptions'!$H$118,Inputs!F205*'Key assumptions'!$H$119))</f>
        <v>269.89999999999998</v>
      </c>
      <c r="G205" s="290">
        <f>IF(Inputs!DT205=$F$1,Inputs!G205,Inputs!G205*'Key assumptions'!$H$118)</f>
        <v>120.6</v>
      </c>
      <c r="H205" s="281"/>
      <c r="I205" s="281"/>
      <c r="J205" s="281"/>
      <c r="K205" s="281"/>
      <c r="L205" s="281"/>
      <c r="M205" s="389" t="str">
        <f>Inputs!M205</f>
        <v>[C-i-C]</v>
      </c>
      <c r="N205" s="389" t="str">
        <f>Inputs!N205</f>
        <v>[C-i-C]</v>
      </c>
      <c r="O205" s="389" t="str">
        <f>Inputs!O205</f>
        <v>[C-i-C]</v>
      </c>
      <c r="P205" s="389" t="str">
        <f>Inputs!P205</f>
        <v>[C-i-C]</v>
      </c>
      <c r="Q205" s="389" t="str">
        <f>Inputs!Q205</f>
        <v>[C-i-C]</v>
      </c>
      <c r="R205" s="389" t="str">
        <f>Inputs!R205</f>
        <v>[C-i-C]</v>
      </c>
      <c r="S205" s="389" t="str">
        <f>Inputs!S205</f>
        <v>[C-i-C]</v>
      </c>
      <c r="T205" s="389" t="str">
        <f>Inputs!T205</f>
        <v>[C-i-C]</v>
      </c>
      <c r="U205" s="389" t="str">
        <f>Inputs!U205</f>
        <v>[C-i-C]</v>
      </c>
      <c r="V205" s="389" t="str">
        <f>Inputs!V205</f>
        <v>[C-i-C]</v>
      </c>
      <c r="W205" s="389" t="str">
        <f>Inputs!W205</f>
        <v>[C-i-C]</v>
      </c>
      <c r="X205" s="389" t="str">
        <f>Inputs!X205</f>
        <v>[C-i-C]</v>
      </c>
      <c r="Y205" s="389" t="str">
        <f>Inputs!Y205</f>
        <v>[C-i-C]</v>
      </c>
      <c r="Z205" s="389" t="str">
        <f>Inputs!Z205</f>
        <v>[C-i-C]</v>
      </c>
      <c r="AA205" s="389" t="str">
        <f>Inputs!AA205</f>
        <v>[C-i-C]</v>
      </c>
      <c r="AB205" s="389" t="str">
        <f>Inputs!AB205</f>
        <v>[C-i-C]</v>
      </c>
      <c r="AC205" s="389" t="str">
        <f>Inputs!AC205</f>
        <v>[C-i-C]</v>
      </c>
      <c r="AD205" s="389" t="str">
        <f>Inputs!AD205</f>
        <v>[C-i-C]</v>
      </c>
      <c r="AE205" s="389" t="str">
        <f>Inputs!AE205</f>
        <v>[C-i-C]</v>
      </c>
      <c r="AF205" s="389" t="str">
        <f>Inputs!AF205</f>
        <v>[C-i-C]</v>
      </c>
      <c r="AG205" s="389" t="str">
        <f>Inputs!AG205</f>
        <v>[C-i-C]</v>
      </c>
      <c r="AH205" s="389" t="str">
        <f>Inputs!AH205</f>
        <v>[C-i-C]</v>
      </c>
      <c r="AI205" s="254">
        <f>Inputs!AI205</f>
        <v>0</v>
      </c>
      <c r="AJ205" s="254">
        <f>Inputs!AJ205</f>
        <v>0</v>
      </c>
      <c r="AK205" s="254">
        <f>Inputs!AK205</f>
        <v>0</v>
      </c>
      <c r="AL205" s="254">
        <f>Inputs!AL205</f>
        <v>0</v>
      </c>
      <c r="AM205" s="254">
        <f>Inputs!AM205</f>
        <v>0</v>
      </c>
      <c r="AN205" s="254">
        <f>Inputs!AN205</f>
        <v>0</v>
      </c>
      <c r="AO205" s="254">
        <f>Inputs!AO205</f>
        <v>0</v>
      </c>
      <c r="AP205" s="254">
        <f>Inputs!AP205</f>
        <v>0</v>
      </c>
      <c r="AQ205" s="254">
        <f>Inputs!AQ205</f>
        <v>0</v>
      </c>
      <c r="AR205" s="254">
        <f>Inputs!AR205</f>
        <v>0</v>
      </c>
      <c r="AS205" s="254">
        <f>Inputs!AS205</f>
        <v>0</v>
      </c>
      <c r="AT205" s="254">
        <f>Inputs!AT205</f>
        <v>0</v>
      </c>
      <c r="AU205" s="254">
        <f>Inputs!AU205</f>
        <v>0</v>
      </c>
      <c r="AV205" s="254">
        <f>Inputs!AV205</f>
        <v>0</v>
      </c>
      <c r="AW205" s="254">
        <f>Inputs!AW205</f>
        <v>0</v>
      </c>
      <c r="AX205" s="254">
        <f>Inputs!AX205</f>
        <v>0</v>
      </c>
      <c r="AY205" s="254">
        <f>Inputs!AY205</f>
        <v>0</v>
      </c>
      <c r="AZ205" s="254">
        <f>Inputs!AZ205</f>
        <v>0</v>
      </c>
      <c r="BA205" s="254">
        <f>Inputs!BA205</f>
        <v>0</v>
      </c>
      <c r="BB205" s="254">
        <f>Inputs!BB205</f>
        <v>0</v>
      </c>
      <c r="BC205" s="254">
        <f>Inputs!BC205</f>
        <v>0</v>
      </c>
      <c r="BD205" s="254">
        <f>Inputs!BD205</f>
        <v>0</v>
      </c>
      <c r="BE205" s="254">
        <f>Inputs!BE205</f>
        <v>0</v>
      </c>
      <c r="BF205" s="254">
        <f>Inputs!BF205</f>
        <v>0</v>
      </c>
      <c r="BG205" s="254">
        <f>Inputs!BG205</f>
        <v>0</v>
      </c>
      <c r="BH205" s="254">
        <f>Inputs!BH205</f>
        <v>0</v>
      </c>
      <c r="BI205" s="254">
        <f>Inputs!BI205</f>
        <v>0</v>
      </c>
      <c r="BJ205" s="254">
        <f>Inputs!BJ205</f>
        <v>0</v>
      </c>
      <c r="BK205" s="254">
        <f>Inputs!BK205</f>
        <v>0</v>
      </c>
      <c r="BL205" s="254">
        <f>Inputs!BL205</f>
        <v>0</v>
      </c>
      <c r="BN205" s="255">
        <f>IF(OR($C205="Non-Labour",$C205="Labour-related"),IF(Inputs!$DT205=$F$1,Inputs!BN205,Inputs!BN205*'Key assumptions'!$H$118),$F205*N(H205)*avg_hrs)</f>
        <v>0</v>
      </c>
      <c r="BO205" s="255">
        <f>IF(OR($C205="Non-Labour",$C205="Labour-related"),IF(Inputs!$DT205=$F$1,Inputs!BO205,Inputs!BO205*'Key assumptions'!$H$118),$F205*N(I205)*avg_hrs)</f>
        <v>0</v>
      </c>
      <c r="BP205" s="255">
        <f>IF(OR($C205="Non-Labour",$C205="Labour-related"),IF(Inputs!$DT205=$F$1,Inputs!BP205,Inputs!BP205*'Key assumptions'!$H$118),$F205*N(J205)*avg_hrs)</f>
        <v>0</v>
      </c>
      <c r="BQ205" s="255">
        <f>IF(OR($C205="Non-Labour",$C205="Labour-related"),IF(Inputs!$DT205=$F$1,Inputs!BQ205,Inputs!BQ205*'Key assumptions'!$H$118),$F205*N(K205)*avg_hrs)</f>
        <v>0</v>
      </c>
      <c r="BR205" s="255">
        <f>IF(OR($C205="Non-Labour",$C205="Labour-related"),IF(Inputs!$DT205=$F$1,Inputs!BR205,Inputs!BR205*'Key assumptions'!$H$118),$F205*N(L205)*avg_hrs)</f>
        <v>0</v>
      </c>
      <c r="BS205" s="390" t="s">
        <v>411</v>
      </c>
      <c r="BT205" s="390" t="s">
        <v>411</v>
      </c>
      <c r="BU205" s="390" t="s">
        <v>411</v>
      </c>
      <c r="BV205" s="390" t="s">
        <v>411</v>
      </c>
      <c r="BW205" s="390" t="s">
        <v>411</v>
      </c>
      <c r="BX205" s="390" t="s">
        <v>411</v>
      </c>
      <c r="BY205" s="390" t="s">
        <v>411</v>
      </c>
      <c r="BZ205" s="390" t="s">
        <v>411</v>
      </c>
      <c r="CA205" s="390" t="s">
        <v>411</v>
      </c>
      <c r="CB205" s="390" t="s">
        <v>411</v>
      </c>
      <c r="CC205" s="390" t="s">
        <v>411</v>
      </c>
      <c r="CD205" s="390" t="s">
        <v>411</v>
      </c>
      <c r="CE205" s="390" t="s">
        <v>411</v>
      </c>
      <c r="CF205" s="390" t="s">
        <v>411</v>
      </c>
      <c r="CG205" s="390" t="s">
        <v>411</v>
      </c>
      <c r="CH205" s="390" t="s">
        <v>411</v>
      </c>
      <c r="CI205" s="390" t="s">
        <v>411</v>
      </c>
      <c r="CJ205" s="390" t="s">
        <v>411</v>
      </c>
      <c r="CK205" s="390" t="s">
        <v>411</v>
      </c>
      <c r="CL205" s="390" t="s">
        <v>411</v>
      </c>
      <c r="CM205" s="390" t="s">
        <v>411</v>
      </c>
      <c r="CN205" s="390" t="s">
        <v>411</v>
      </c>
      <c r="CO205" s="255">
        <f>IF(OR($C205="Non-Labour",$C205="Labour-related"),IF(Inputs!$DT205=$F$1,Inputs!CO205,Inputs!CO205*'Key assumptions'!$H$118),$F205*N(AI205)*avg_hrs)</f>
        <v>0</v>
      </c>
      <c r="CP205" s="255">
        <f>IF(OR($C205="Non-Labour",$C205="Labour-related"),IF(Inputs!$DT205=$F$1,Inputs!CP205,Inputs!CP205*'Key assumptions'!$H$118),$F205*N(AJ205)*avg_hrs)</f>
        <v>0</v>
      </c>
      <c r="CQ205" s="255">
        <f>IF(OR($C205="Non-Labour",$C205="Labour-related"),IF(Inputs!$DT205=$F$1,Inputs!CQ205,Inputs!CQ205*'Key assumptions'!$H$118),$F205*N(AK205)*avg_hrs)</f>
        <v>0</v>
      </c>
      <c r="CR205" s="255">
        <f>IF(OR($C205="Non-Labour",$C205="Labour-related"),IF(Inputs!$DT205=$F$1,Inputs!CR205,Inputs!CR205*'Key assumptions'!$H$118),$F205*N(AL205)*avg_hrs)</f>
        <v>0</v>
      </c>
      <c r="CS205" s="255">
        <f>IF(OR($C205="Non-Labour",$C205="Labour-related"),IF(Inputs!$DT205=$F$1,Inputs!CS205,Inputs!CS205*'Key assumptions'!$H$118),$F205*N(AM205)*avg_hrs)</f>
        <v>0</v>
      </c>
      <c r="CT205" s="255">
        <f>IF(OR($C205="Non-Labour",$C205="Labour-related"),IF(Inputs!$DT205=$F$1,Inputs!CT205,Inputs!CT205*'Key assumptions'!$H$118),$F205*N(AN205)*avg_hrs)</f>
        <v>0</v>
      </c>
      <c r="CU205" s="255">
        <f>IF(OR($C205="Non-Labour",$C205="Labour-related"),IF(Inputs!$DT205=$F$1,Inputs!CU205,Inputs!CU205*'Key assumptions'!$H$118),$F205*N(AO205)*avg_hrs)</f>
        <v>0</v>
      </c>
      <c r="CV205" s="255">
        <f>IF(OR($C205="Non-Labour",$C205="Labour-related"),IF(Inputs!$DT205=$F$1,Inputs!CV205,Inputs!CV205*'Key assumptions'!$H$118),$F205*N(AP205)*avg_hrs)</f>
        <v>0</v>
      </c>
      <c r="CW205" s="255">
        <f>IF(OR($C205="Non-Labour",$C205="Labour-related"),IF(Inputs!$DT205=$F$1,Inputs!CW205,Inputs!CW205*'Key assumptions'!$H$118),$F205*N(AQ205)*avg_hrs)</f>
        <v>0</v>
      </c>
      <c r="CX205" s="255">
        <f>IF(OR($C205="Non-Labour",$C205="Labour-related"),IF(Inputs!$DT205=$F$1,Inputs!CX205,Inputs!CX205*'Key assumptions'!$H$118),$F205*N(AR205)*avg_hrs)</f>
        <v>0</v>
      </c>
      <c r="CY205" s="255">
        <f>IF(OR($C205="Non-Labour",$C205="Labour-related"),IF(Inputs!$DT205=$F$1,Inputs!CY205,Inputs!CY205*'Key assumptions'!$H$118),$F205*N(AS205)*avg_hrs)</f>
        <v>0</v>
      </c>
      <c r="CZ205" s="255">
        <f>IF(OR($C205="Non-Labour",$C205="Labour-related"),IF(Inputs!$DT205=$F$1,Inputs!CZ205,Inputs!CZ205*'Key assumptions'!$H$118),$F205*N(AT205)*avg_hrs)</f>
        <v>0</v>
      </c>
      <c r="DA205" s="255">
        <f>IF(OR($C205="Non-Labour",$C205="Labour-related"),IF(Inputs!$DT205=$F$1,Inputs!DA205,Inputs!DA205*'Key assumptions'!$H$118),$F205*N(AU205)*avg_hrs)</f>
        <v>0</v>
      </c>
      <c r="DB205" s="255">
        <f>IF(OR($C205="Non-Labour",$C205="Labour-related"),IF(Inputs!$DT205=$F$1,Inputs!DB205,Inputs!DB205*'Key assumptions'!$H$118),$F205*N(AV205)*avg_hrs)</f>
        <v>0</v>
      </c>
      <c r="DC205" s="255">
        <f>IF(OR($C205="Non-Labour",$C205="Labour-related"),IF(Inputs!$DT205=$F$1,Inputs!DC205,Inputs!DC205*'Key assumptions'!$H$118),$F205*N(AW205)*avg_hrs)</f>
        <v>0</v>
      </c>
      <c r="DD205" s="255">
        <f>IF(OR($C205="Non-Labour",$C205="Labour-related"),IF(Inputs!$DT205=$F$1,Inputs!DD205,Inputs!DD205*'Key assumptions'!$H$118),$F205*N(AX205)*avg_hrs)</f>
        <v>0</v>
      </c>
      <c r="DE205" s="255">
        <f>IF(OR($C205="Non-Labour",$C205="Labour-related"),IF(Inputs!$DT205=$F$1,Inputs!DE205,Inputs!DE205*'Key assumptions'!$H$118),$F205*N(AY205)*avg_hrs)</f>
        <v>0</v>
      </c>
      <c r="DF205" s="255">
        <f>IF(OR($C205="Non-Labour",$C205="Labour-related"),IF(Inputs!$DT205=$F$1,Inputs!DF205,Inputs!DF205*'Key assumptions'!$H$118),$F205*N(AZ205)*avg_hrs)</f>
        <v>0</v>
      </c>
      <c r="DG205" s="255">
        <f>IF(OR($C205="Non-Labour",$C205="Labour-related"),IF(Inputs!$DT205=$F$1,Inputs!DG205,Inputs!DG205*'Key assumptions'!$H$118),$F205*N(BA205)*avg_hrs)</f>
        <v>0</v>
      </c>
      <c r="DH205" s="255">
        <f>IF(OR($C205="Non-Labour",$C205="Labour-related"),IF(Inputs!$DT205=$F$1,Inputs!DH205,Inputs!DH205*'Key assumptions'!$H$118),$F205*N(BB205)*avg_hrs)</f>
        <v>0</v>
      </c>
      <c r="DI205" s="255">
        <f>IF(OR($C205="Non-Labour",$C205="Labour-related"),IF(Inputs!$DT205=$F$1,Inputs!DI205,Inputs!DI205*'Key assumptions'!$H$118),$F205*N(BC205)*avg_hrs)</f>
        <v>0</v>
      </c>
      <c r="DJ205" s="255">
        <f>IF(OR($C205="Non-Labour",$C205="Labour-related"),IF(Inputs!$DT205=$F$1,Inputs!DJ205,Inputs!DJ205*'Key assumptions'!$H$118),$F205*N(BD205)*avg_hrs)</f>
        <v>0</v>
      </c>
      <c r="DK205" s="255">
        <f>IF(OR($C205="Non-Labour",$C205="Labour-related"),IF(Inputs!$DT205=$F$1,Inputs!DK205,Inputs!DK205*'Key assumptions'!$H$118),$F205*N(BE205)*avg_hrs)</f>
        <v>0</v>
      </c>
      <c r="DL205" s="255">
        <f>IF(OR($C205="Non-Labour",$C205="Labour-related"),IF(Inputs!$DT205=$F$1,Inputs!DL205,Inputs!DL205*'Key assumptions'!$H$118),$F205*N(BF205)*avg_hrs)</f>
        <v>0</v>
      </c>
      <c r="DM205" s="255">
        <f>IF(OR($C205="Non-Labour",$C205="Labour-related"),IF(Inputs!$DT205=$F$1,Inputs!DM205,Inputs!DM205*'Key assumptions'!$H$118),$F205*N(BG205)*avg_hrs)</f>
        <v>0</v>
      </c>
      <c r="DN205" s="255">
        <f>IF(OR($C205="Non-Labour",$C205="Labour-related"),IF(Inputs!$DT205=$F$1,Inputs!DN205,Inputs!DN205*'Key assumptions'!$H$118),$F205*N(BH205)*avg_hrs)</f>
        <v>0</v>
      </c>
      <c r="DO205" s="255">
        <f>IF(OR($C205="Non-Labour",$C205="Labour-related"),IF(Inputs!$DT205=$F$1,Inputs!DO205,Inputs!DO205*'Key assumptions'!$H$118),$F205*N(BI205)*avg_hrs)</f>
        <v>0</v>
      </c>
      <c r="DP205" s="255">
        <f>IF(OR($C205="Non-Labour",$C205="Labour-related"),IF(Inputs!$DT205=$F$1,Inputs!DP205,Inputs!DP205*'Key assumptions'!$H$118),$F205*N(BJ205)*avg_hrs)</f>
        <v>0</v>
      </c>
      <c r="DQ205" s="255">
        <f>IF(OR($C205="Non-Labour",$C205="Labour-related"),IF(Inputs!$DT205=$F$1,Inputs!DQ205,Inputs!DQ205*'Key assumptions'!$H$118),$F205*N(BK205)*avg_hrs)</f>
        <v>0</v>
      </c>
      <c r="DR205" s="255">
        <f>IF(OR($C205="Non-Labour",$C205="Labour-related"),IF(Inputs!$DT205=$F$1,Inputs!DR205,Inputs!DR205*'Key assumptions'!$H$118),$F205*N(BL205)*avg_hrs)</f>
        <v>0</v>
      </c>
      <c r="DT205" s="133" t="s">
        <v>213</v>
      </c>
      <c r="DU205" s="304"/>
      <c r="DV205" s="304"/>
      <c r="DW205" s="304"/>
      <c r="DX205" s="304"/>
      <c r="DY205" s="304"/>
      <c r="DZ205" s="304"/>
      <c r="EA205" s="255">
        <v>131576.25</v>
      </c>
      <c r="EB205" s="255">
        <v>485820</v>
      </c>
      <c r="EC205" s="255">
        <v>40485</v>
      </c>
      <c r="ED205" s="255">
        <f t="shared" si="21"/>
        <v>0</v>
      </c>
      <c r="EE205" s="255">
        <f t="shared" si="21"/>
        <v>0</v>
      </c>
      <c r="EF205" s="255">
        <f t="shared" si="22"/>
        <v>657881.25</v>
      </c>
    </row>
    <row r="206" spans="1:136" x14ac:dyDescent="0.4">
      <c r="A206" s="133" t="str">
        <f>Inputs!A206</f>
        <v>Project Development</v>
      </c>
      <c r="B206" s="133" t="str">
        <f>Inputs!B206</f>
        <v>N/A</v>
      </c>
      <c r="C206" s="133" t="str">
        <f>Inputs!C206</f>
        <v>Internal Labour</v>
      </c>
      <c r="D206" s="133" t="str">
        <f>Inputs!D206</f>
        <v>PT004728 - 4</v>
      </c>
      <c r="E206" s="133" t="str">
        <f>Inputs!E206</f>
        <v>Designer - TL</v>
      </c>
      <c r="F206" s="290">
        <f>IF(Inputs!DT206=$F$1,Inputs!F206,
IF(Inputs!DT206='Key assumptions'!$E$118,Inputs!F206*'Key assumptions'!$H$118,Inputs!F206*'Key assumptions'!$H$119))</f>
        <v>208.74</v>
      </c>
      <c r="G206" s="290">
        <f>IF(Inputs!DT206=$F$1,Inputs!G206,Inputs!G206*'Key assumptions'!$H$118)</f>
        <v>91.43088017751478</v>
      </c>
      <c r="H206" s="281"/>
      <c r="I206" s="281"/>
      <c r="J206" s="281"/>
      <c r="K206" s="281"/>
      <c r="L206" s="281"/>
      <c r="M206" s="389" t="str">
        <f>Inputs!M206</f>
        <v>[C-i-C]</v>
      </c>
      <c r="N206" s="389" t="str">
        <f>Inputs!N206</f>
        <v>[C-i-C]</v>
      </c>
      <c r="O206" s="389" t="str">
        <f>Inputs!O206</f>
        <v>[C-i-C]</v>
      </c>
      <c r="P206" s="389" t="str">
        <f>Inputs!P206</f>
        <v>[C-i-C]</v>
      </c>
      <c r="Q206" s="389" t="str">
        <f>Inputs!Q206</f>
        <v>[C-i-C]</v>
      </c>
      <c r="R206" s="389" t="str">
        <f>Inputs!R206</f>
        <v>[C-i-C]</v>
      </c>
      <c r="S206" s="389" t="str">
        <f>Inputs!S206</f>
        <v>[C-i-C]</v>
      </c>
      <c r="T206" s="389" t="str">
        <f>Inputs!T206</f>
        <v>[C-i-C]</v>
      </c>
      <c r="U206" s="389" t="str">
        <f>Inputs!U206</f>
        <v>[C-i-C]</v>
      </c>
      <c r="V206" s="389" t="str">
        <f>Inputs!V206</f>
        <v>[C-i-C]</v>
      </c>
      <c r="W206" s="389" t="str">
        <f>Inputs!W206</f>
        <v>[C-i-C]</v>
      </c>
      <c r="X206" s="389" t="str">
        <f>Inputs!X206</f>
        <v>[C-i-C]</v>
      </c>
      <c r="Y206" s="389" t="str">
        <f>Inputs!Y206</f>
        <v>[C-i-C]</v>
      </c>
      <c r="Z206" s="389" t="str">
        <f>Inputs!Z206</f>
        <v>[C-i-C]</v>
      </c>
      <c r="AA206" s="389" t="str">
        <f>Inputs!AA206</f>
        <v>[C-i-C]</v>
      </c>
      <c r="AB206" s="389" t="str">
        <f>Inputs!AB206</f>
        <v>[C-i-C]</v>
      </c>
      <c r="AC206" s="389" t="str">
        <f>Inputs!AC206</f>
        <v>[C-i-C]</v>
      </c>
      <c r="AD206" s="389" t="str">
        <f>Inputs!AD206</f>
        <v>[C-i-C]</v>
      </c>
      <c r="AE206" s="389" t="str">
        <f>Inputs!AE206</f>
        <v>[C-i-C]</v>
      </c>
      <c r="AF206" s="389" t="str">
        <f>Inputs!AF206</f>
        <v>[C-i-C]</v>
      </c>
      <c r="AG206" s="389" t="str">
        <f>Inputs!AG206</f>
        <v>[C-i-C]</v>
      </c>
      <c r="AH206" s="389" t="str">
        <f>Inputs!AH206</f>
        <v>[C-i-C]</v>
      </c>
      <c r="AI206" s="254">
        <f>Inputs!AI206</f>
        <v>0</v>
      </c>
      <c r="AJ206" s="254">
        <f>Inputs!AJ206</f>
        <v>0</v>
      </c>
      <c r="AK206" s="254">
        <f>Inputs!AK206</f>
        <v>0</v>
      </c>
      <c r="AL206" s="254">
        <f>Inputs!AL206</f>
        <v>0</v>
      </c>
      <c r="AM206" s="254">
        <f>Inputs!AM206</f>
        <v>0</v>
      </c>
      <c r="AN206" s="254">
        <f>Inputs!AN206</f>
        <v>0</v>
      </c>
      <c r="AO206" s="254">
        <f>Inputs!AO206</f>
        <v>0</v>
      </c>
      <c r="AP206" s="254">
        <f>Inputs!AP206</f>
        <v>0</v>
      </c>
      <c r="AQ206" s="254">
        <f>Inputs!AQ206</f>
        <v>0</v>
      </c>
      <c r="AR206" s="254">
        <f>Inputs!AR206</f>
        <v>0</v>
      </c>
      <c r="AS206" s="254">
        <f>Inputs!AS206</f>
        <v>0</v>
      </c>
      <c r="AT206" s="254">
        <f>Inputs!AT206</f>
        <v>0</v>
      </c>
      <c r="AU206" s="254">
        <f>Inputs!AU206</f>
        <v>0</v>
      </c>
      <c r="AV206" s="254">
        <f>Inputs!AV206</f>
        <v>0</v>
      </c>
      <c r="AW206" s="254">
        <f>Inputs!AW206</f>
        <v>0</v>
      </c>
      <c r="AX206" s="254">
        <f>Inputs!AX206</f>
        <v>0</v>
      </c>
      <c r="AY206" s="254">
        <f>Inputs!AY206</f>
        <v>0</v>
      </c>
      <c r="AZ206" s="254">
        <f>Inputs!AZ206</f>
        <v>0</v>
      </c>
      <c r="BA206" s="254">
        <f>Inputs!BA206</f>
        <v>0</v>
      </c>
      <c r="BB206" s="254">
        <f>Inputs!BB206</f>
        <v>0</v>
      </c>
      <c r="BC206" s="254">
        <f>Inputs!BC206</f>
        <v>0</v>
      </c>
      <c r="BD206" s="254">
        <f>Inputs!BD206</f>
        <v>0</v>
      </c>
      <c r="BE206" s="254">
        <f>Inputs!BE206</f>
        <v>0</v>
      </c>
      <c r="BF206" s="254">
        <f>Inputs!BF206</f>
        <v>0</v>
      </c>
      <c r="BG206" s="254">
        <f>Inputs!BG206</f>
        <v>0</v>
      </c>
      <c r="BH206" s="254">
        <f>Inputs!BH206</f>
        <v>0</v>
      </c>
      <c r="BI206" s="254">
        <f>Inputs!BI206</f>
        <v>0</v>
      </c>
      <c r="BJ206" s="254">
        <f>Inputs!BJ206</f>
        <v>0</v>
      </c>
      <c r="BK206" s="254">
        <f>Inputs!BK206</f>
        <v>0</v>
      </c>
      <c r="BL206" s="254">
        <f>Inputs!BL206</f>
        <v>0</v>
      </c>
      <c r="BN206" s="255">
        <f>IF(OR($C206="Non-Labour",$C206="Labour-related"),IF(Inputs!$DT206=$F$1,Inputs!BN206,Inputs!BN206*'Key assumptions'!$H$118),$F206*N(H206)*avg_hrs)</f>
        <v>0</v>
      </c>
      <c r="BO206" s="255">
        <f>IF(OR($C206="Non-Labour",$C206="Labour-related"),IF(Inputs!$DT206=$F$1,Inputs!BO206,Inputs!BO206*'Key assumptions'!$H$118),$F206*N(I206)*avg_hrs)</f>
        <v>0</v>
      </c>
      <c r="BP206" s="255">
        <f>IF(OR($C206="Non-Labour",$C206="Labour-related"),IF(Inputs!$DT206=$F$1,Inputs!BP206,Inputs!BP206*'Key assumptions'!$H$118),$F206*N(J206)*avg_hrs)</f>
        <v>0</v>
      </c>
      <c r="BQ206" s="255">
        <f>IF(OR($C206="Non-Labour",$C206="Labour-related"),IF(Inputs!$DT206=$F$1,Inputs!BQ206,Inputs!BQ206*'Key assumptions'!$H$118),$F206*N(K206)*avg_hrs)</f>
        <v>0</v>
      </c>
      <c r="BR206" s="255">
        <f>IF(OR($C206="Non-Labour",$C206="Labour-related"),IF(Inputs!$DT206=$F$1,Inputs!BR206,Inputs!BR206*'Key assumptions'!$H$118),$F206*N(L206)*avg_hrs)</f>
        <v>0</v>
      </c>
      <c r="BS206" s="390" t="s">
        <v>411</v>
      </c>
      <c r="BT206" s="390" t="s">
        <v>411</v>
      </c>
      <c r="BU206" s="390" t="s">
        <v>411</v>
      </c>
      <c r="BV206" s="390" t="s">
        <v>411</v>
      </c>
      <c r="BW206" s="390" t="s">
        <v>411</v>
      </c>
      <c r="BX206" s="390" t="s">
        <v>411</v>
      </c>
      <c r="BY206" s="390" t="s">
        <v>411</v>
      </c>
      <c r="BZ206" s="390" t="s">
        <v>411</v>
      </c>
      <c r="CA206" s="390" t="s">
        <v>411</v>
      </c>
      <c r="CB206" s="390" t="s">
        <v>411</v>
      </c>
      <c r="CC206" s="390" t="s">
        <v>411</v>
      </c>
      <c r="CD206" s="390" t="s">
        <v>411</v>
      </c>
      <c r="CE206" s="390" t="s">
        <v>411</v>
      </c>
      <c r="CF206" s="390" t="s">
        <v>411</v>
      </c>
      <c r="CG206" s="390" t="s">
        <v>411</v>
      </c>
      <c r="CH206" s="390" t="s">
        <v>411</v>
      </c>
      <c r="CI206" s="390" t="s">
        <v>411</v>
      </c>
      <c r="CJ206" s="390" t="s">
        <v>411</v>
      </c>
      <c r="CK206" s="390" t="s">
        <v>411</v>
      </c>
      <c r="CL206" s="390" t="s">
        <v>411</v>
      </c>
      <c r="CM206" s="390" t="s">
        <v>411</v>
      </c>
      <c r="CN206" s="390" t="s">
        <v>411</v>
      </c>
      <c r="CO206" s="255">
        <f>IF(OR($C206="Non-Labour",$C206="Labour-related"),IF(Inputs!$DT206=$F$1,Inputs!CO206,Inputs!CO206*'Key assumptions'!$H$118),$F206*N(AI206)*avg_hrs)</f>
        <v>0</v>
      </c>
      <c r="CP206" s="255">
        <f>IF(OR($C206="Non-Labour",$C206="Labour-related"),IF(Inputs!$DT206=$F$1,Inputs!CP206,Inputs!CP206*'Key assumptions'!$H$118),$F206*N(AJ206)*avg_hrs)</f>
        <v>0</v>
      </c>
      <c r="CQ206" s="255">
        <f>IF(OR($C206="Non-Labour",$C206="Labour-related"),IF(Inputs!$DT206=$F$1,Inputs!CQ206,Inputs!CQ206*'Key assumptions'!$H$118),$F206*N(AK206)*avg_hrs)</f>
        <v>0</v>
      </c>
      <c r="CR206" s="255">
        <f>IF(OR($C206="Non-Labour",$C206="Labour-related"),IF(Inputs!$DT206=$F$1,Inputs!CR206,Inputs!CR206*'Key assumptions'!$H$118),$F206*N(AL206)*avg_hrs)</f>
        <v>0</v>
      </c>
      <c r="CS206" s="255">
        <f>IF(OR($C206="Non-Labour",$C206="Labour-related"),IF(Inputs!$DT206=$F$1,Inputs!CS206,Inputs!CS206*'Key assumptions'!$H$118),$F206*N(AM206)*avg_hrs)</f>
        <v>0</v>
      </c>
      <c r="CT206" s="255">
        <f>IF(OR($C206="Non-Labour",$C206="Labour-related"),IF(Inputs!$DT206=$F$1,Inputs!CT206,Inputs!CT206*'Key assumptions'!$H$118),$F206*N(AN206)*avg_hrs)</f>
        <v>0</v>
      </c>
      <c r="CU206" s="255">
        <f>IF(OR($C206="Non-Labour",$C206="Labour-related"),IF(Inputs!$DT206=$F$1,Inputs!CU206,Inputs!CU206*'Key assumptions'!$H$118),$F206*N(AO206)*avg_hrs)</f>
        <v>0</v>
      </c>
      <c r="CV206" s="255">
        <f>IF(OR($C206="Non-Labour",$C206="Labour-related"),IF(Inputs!$DT206=$F$1,Inputs!CV206,Inputs!CV206*'Key assumptions'!$H$118),$F206*N(AP206)*avg_hrs)</f>
        <v>0</v>
      </c>
      <c r="CW206" s="255">
        <f>IF(OR($C206="Non-Labour",$C206="Labour-related"),IF(Inputs!$DT206=$F$1,Inputs!CW206,Inputs!CW206*'Key assumptions'!$H$118),$F206*N(AQ206)*avg_hrs)</f>
        <v>0</v>
      </c>
      <c r="CX206" s="255">
        <f>IF(OR($C206="Non-Labour",$C206="Labour-related"),IF(Inputs!$DT206=$F$1,Inputs!CX206,Inputs!CX206*'Key assumptions'!$H$118),$F206*N(AR206)*avg_hrs)</f>
        <v>0</v>
      </c>
      <c r="CY206" s="255">
        <f>IF(OR($C206="Non-Labour",$C206="Labour-related"),IF(Inputs!$DT206=$F$1,Inputs!CY206,Inputs!CY206*'Key assumptions'!$H$118),$F206*N(AS206)*avg_hrs)</f>
        <v>0</v>
      </c>
      <c r="CZ206" s="255">
        <f>IF(OR($C206="Non-Labour",$C206="Labour-related"),IF(Inputs!$DT206=$F$1,Inputs!CZ206,Inputs!CZ206*'Key assumptions'!$H$118),$F206*N(AT206)*avg_hrs)</f>
        <v>0</v>
      </c>
      <c r="DA206" s="255">
        <f>IF(OR($C206="Non-Labour",$C206="Labour-related"),IF(Inputs!$DT206=$F$1,Inputs!DA206,Inputs!DA206*'Key assumptions'!$H$118),$F206*N(AU206)*avg_hrs)</f>
        <v>0</v>
      </c>
      <c r="DB206" s="255">
        <f>IF(OR($C206="Non-Labour",$C206="Labour-related"),IF(Inputs!$DT206=$F$1,Inputs!DB206,Inputs!DB206*'Key assumptions'!$H$118),$F206*N(AV206)*avg_hrs)</f>
        <v>0</v>
      </c>
      <c r="DC206" s="255">
        <f>IF(OR($C206="Non-Labour",$C206="Labour-related"),IF(Inputs!$DT206=$F$1,Inputs!DC206,Inputs!DC206*'Key assumptions'!$H$118),$F206*N(AW206)*avg_hrs)</f>
        <v>0</v>
      </c>
      <c r="DD206" s="255">
        <f>IF(OR($C206="Non-Labour",$C206="Labour-related"),IF(Inputs!$DT206=$F$1,Inputs!DD206,Inputs!DD206*'Key assumptions'!$H$118),$F206*N(AX206)*avg_hrs)</f>
        <v>0</v>
      </c>
      <c r="DE206" s="255">
        <f>IF(OR($C206="Non-Labour",$C206="Labour-related"),IF(Inputs!$DT206=$F$1,Inputs!DE206,Inputs!DE206*'Key assumptions'!$H$118),$F206*N(AY206)*avg_hrs)</f>
        <v>0</v>
      </c>
      <c r="DF206" s="255">
        <f>IF(OR($C206="Non-Labour",$C206="Labour-related"),IF(Inputs!$DT206=$F$1,Inputs!DF206,Inputs!DF206*'Key assumptions'!$H$118),$F206*N(AZ206)*avg_hrs)</f>
        <v>0</v>
      </c>
      <c r="DG206" s="255">
        <f>IF(OR($C206="Non-Labour",$C206="Labour-related"),IF(Inputs!$DT206=$F$1,Inputs!DG206,Inputs!DG206*'Key assumptions'!$H$118),$F206*N(BA206)*avg_hrs)</f>
        <v>0</v>
      </c>
      <c r="DH206" s="255">
        <f>IF(OR($C206="Non-Labour",$C206="Labour-related"),IF(Inputs!$DT206=$F$1,Inputs!DH206,Inputs!DH206*'Key assumptions'!$H$118),$F206*N(BB206)*avg_hrs)</f>
        <v>0</v>
      </c>
      <c r="DI206" s="255">
        <f>IF(OR($C206="Non-Labour",$C206="Labour-related"),IF(Inputs!$DT206=$F$1,Inputs!DI206,Inputs!DI206*'Key assumptions'!$H$118),$F206*N(BC206)*avg_hrs)</f>
        <v>0</v>
      </c>
      <c r="DJ206" s="255">
        <f>IF(OR($C206="Non-Labour",$C206="Labour-related"),IF(Inputs!$DT206=$F$1,Inputs!DJ206,Inputs!DJ206*'Key assumptions'!$H$118),$F206*N(BD206)*avg_hrs)</f>
        <v>0</v>
      </c>
      <c r="DK206" s="255">
        <f>IF(OR($C206="Non-Labour",$C206="Labour-related"),IF(Inputs!$DT206=$F$1,Inputs!DK206,Inputs!DK206*'Key assumptions'!$H$118),$F206*N(BE206)*avg_hrs)</f>
        <v>0</v>
      </c>
      <c r="DL206" s="255">
        <f>IF(OR($C206="Non-Labour",$C206="Labour-related"),IF(Inputs!$DT206=$F$1,Inputs!DL206,Inputs!DL206*'Key assumptions'!$H$118),$F206*N(BF206)*avg_hrs)</f>
        <v>0</v>
      </c>
      <c r="DM206" s="255">
        <f>IF(OR($C206="Non-Labour",$C206="Labour-related"),IF(Inputs!$DT206=$F$1,Inputs!DM206,Inputs!DM206*'Key assumptions'!$H$118),$F206*N(BG206)*avg_hrs)</f>
        <v>0</v>
      </c>
      <c r="DN206" s="255">
        <f>IF(OR($C206="Non-Labour",$C206="Labour-related"),IF(Inputs!$DT206=$F$1,Inputs!DN206,Inputs!DN206*'Key assumptions'!$H$118),$F206*N(BH206)*avg_hrs)</f>
        <v>0</v>
      </c>
      <c r="DO206" s="255">
        <f>IF(OR($C206="Non-Labour",$C206="Labour-related"),IF(Inputs!$DT206=$F$1,Inputs!DO206,Inputs!DO206*'Key assumptions'!$H$118),$F206*N(BI206)*avg_hrs)</f>
        <v>0</v>
      </c>
      <c r="DP206" s="255">
        <f>IF(OR($C206="Non-Labour",$C206="Labour-related"),IF(Inputs!$DT206=$F$1,Inputs!DP206,Inputs!DP206*'Key assumptions'!$H$118),$F206*N(BJ206)*avg_hrs)</f>
        <v>0</v>
      </c>
      <c r="DQ206" s="255">
        <f>IF(OR($C206="Non-Labour",$C206="Labour-related"),IF(Inputs!$DT206=$F$1,Inputs!DQ206,Inputs!DQ206*'Key assumptions'!$H$118),$F206*N(BK206)*avg_hrs)</f>
        <v>0</v>
      </c>
      <c r="DR206" s="255">
        <f>IF(OR($C206="Non-Labour",$C206="Labour-related"),IF(Inputs!$DT206=$F$1,Inputs!DR206,Inputs!DR206*'Key assumptions'!$H$118),$F206*N(BL206)*avg_hrs)</f>
        <v>0</v>
      </c>
      <c r="DT206" s="133" t="s">
        <v>213</v>
      </c>
      <c r="DU206" s="304"/>
      <c r="DV206" s="304"/>
      <c r="DW206" s="304"/>
      <c r="DX206" s="304"/>
      <c r="DY206" s="304"/>
      <c r="DZ206" s="304"/>
      <c r="EA206" s="255">
        <v>101760.75</v>
      </c>
      <c r="EB206" s="255">
        <v>375732</v>
      </c>
      <c r="EC206" s="255">
        <v>31311</v>
      </c>
      <c r="ED206" s="255">
        <f t="shared" si="21"/>
        <v>0</v>
      </c>
      <c r="EE206" s="255">
        <f t="shared" si="21"/>
        <v>0</v>
      </c>
      <c r="EF206" s="255">
        <f t="shared" si="22"/>
        <v>508803.75</v>
      </c>
    </row>
    <row r="207" spans="1:136" x14ac:dyDescent="0.4">
      <c r="A207" s="133" t="str">
        <f>Inputs!A207</f>
        <v>Project Development</v>
      </c>
      <c r="B207" s="133" t="str">
        <f>Inputs!B207</f>
        <v>N/A</v>
      </c>
      <c r="C207" s="133" t="str">
        <f>Inputs!C207</f>
        <v>Internal Labour</v>
      </c>
      <c r="D207" s="133" t="str">
        <f>Inputs!D207</f>
        <v>PT004728 - 4</v>
      </c>
      <c r="E207" s="133" t="str">
        <f>Inputs!E207</f>
        <v>Principal Design Engineer</v>
      </c>
      <c r="F207" s="290">
        <f>IF(Inputs!DT207=$F$1,Inputs!F207,
IF(Inputs!DT207='Key assumptions'!$E$118,Inputs!F207*'Key assumptions'!$H$118,Inputs!F207*'Key assumptions'!$H$119))</f>
        <v>269.89999999999998</v>
      </c>
      <c r="G207" s="290">
        <f>IF(Inputs!DT207=$F$1,Inputs!G207,Inputs!G207*'Key assumptions'!$H$118)</f>
        <v>120.6</v>
      </c>
      <c r="H207" s="281"/>
      <c r="I207" s="281"/>
      <c r="J207" s="281"/>
      <c r="K207" s="281"/>
      <c r="L207" s="281"/>
      <c r="M207" s="389" t="str">
        <f>Inputs!M207</f>
        <v>[C-i-C]</v>
      </c>
      <c r="N207" s="389" t="str">
        <f>Inputs!N207</f>
        <v>[C-i-C]</v>
      </c>
      <c r="O207" s="389" t="str">
        <f>Inputs!O207</f>
        <v>[C-i-C]</v>
      </c>
      <c r="P207" s="389" t="str">
        <f>Inputs!P207</f>
        <v>[C-i-C]</v>
      </c>
      <c r="Q207" s="389" t="str">
        <f>Inputs!Q207</f>
        <v>[C-i-C]</v>
      </c>
      <c r="R207" s="389" t="str">
        <f>Inputs!R207</f>
        <v>[C-i-C]</v>
      </c>
      <c r="S207" s="389" t="str">
        <f>Inputs!S207</f>
        <v>[C-i-C]</v>
      </c>
      <c r="T207" s="389" t="str">
        <f>Inputs!T207</f>
        <v>[C-i-C]</v>
      </c>
      <c r="U207" s="389" t="str">
        <f>Inputs!U207</f>
        <v>[C-i-C]</v>
      </c>
      <c r="V207" s="389" t="str">
        <f>Inputs!V207</f>
        <v>[C-i-C]</v>
      </c>
      <c r="W207" s="389" t="str">
        <f>Inputs!W207</f>
        <v>[C-i-C]</v>
      </c>
      <c r="X207" s="389" t="str">
        <f>Inputs!X207</f>
        <v>[C-i-C]</v>
      </c>
      <c r="Y207" s="389" t="str">
        <f>Inputs!Y207</f>
        <v>[C-i-C]</v>
      </c>
      <c r="Z207" s="389" t="str">
        <f>Inputs!Z207</f>
        <v>[C-i-C]</v>
      </c>
      <c r="AA207" s="389" t="str">
        <f>Inputs!AA207</f>
        <v>[C-i-C]</v>
      </c>
      <c r="AB207" s="389" t="str">
        <f>Inputs!AB207</f>
        <v>[C-i-C]</v>
      </c>
      <c r="AC207" s="389" t="str">
        <f>Inputs!AC207</f>
        <v>[C-i-C]</v>
      </c>
      <c r="AD207" s="389" t="str">
        <f>Inputs!AD207</f>
        <v>[C-i-C]</v>
      </c>
      <c r="AE207" s="389" t="str">
        <f>Inputs!AE207</f>
        <v>[C-i-C]</v>
      </c>
      <c r="AF207" s="389" t="str">
        <f>Inputs!AF207</f>
        <v>[C-i-C]</v>
      </c>
      <c r="AG207" s="389" t="str">
        <f>Inputs!AG207</f>
        <v>[C-i-C]</v>
      </c>
      <c r="AH207" s="389" t="str">
        <f>Inputs!AH207</f>
        <v>[C-i-C]</v>
      </c>
      <c r="AI207" s="254">
        <f>Inputs!AI207</f>
        <v>0</v>
      </c>
      <c r="AJ207" s="254">
        <f>Inputs!AJ207</f>
        <v>0</v>
      </c>
      <c r="AK207" s="254">
        <f>Inputs!AK207</f>
        <v>0</v>
      </c>
      <c r="AL207" s="254">
        <f>Inputs!AL207</f>
        <v>0</v>
      </c>
      <c r="AM207" s="254">
        <f>Inputs!AM207</f>
        <v>0</v>
      </c>
      <c r="AN207" s="254">
        <f>Inputs!AN207</f>
        <v>0</v>
      </c>
      <c r="AO207" s="254">
        <f>Inputs!AO207</f>
        <v>0</v>
      </c>
      <c r="AP207" s="254">
        <f>Inputs!AP207</f>
        <v>0</v>
      </c>
      <c r="AQ207" s="254">
        <f>Inputs!AQ207</f>
        <v>0</v>
      </c>
      <c r="AR207" s="254">
        <f>Inputs!AR207</f>
        <v>0</v>
      </c>
      <c r="AS207" s="254">
        <f>Inputs!AS207</f>
        <v>0</v>
      </c>
      <c r="AT207" s="254">
        <f>Inputs!AT207</f>
        <v>0</v>
      </c>
      <c r="AU207" s="254">
        <f>Inputs!AU207</f>
        <v>0</v>
      </c>
      <c r="AV207" s="254">
        <f>Inputs!AV207</f>
        <v>0</v>
      </c>
      <c r="AW207" s="254">
        <f>Inputs!AW207</f>
        <v>0</v>
      </c>
      <c r="AX207" s="254">
        <f>Inputs!AX207</f>
        <v>0</v>
      </c>
      <c r="AY207" s="254">
        <f>Inputs!AY207</f>
        <v>0</v>
      </c>
      <c r="AZ207" s="254">
        <f>Inputs!AZ207</f>
        <v>0</v>
      </c>
      <c r="BA207" s="254">
        <f>Inputs!BA207</f>
        <v>0</v>
      </c>
      <c r="BB207" s="254">
        <f>Inputs!BB207</f>
        <v>0</v>
      </c>
      <c r="BC207" s="254">
        <f>Inputs!BC207</f>
        <v>0</v>
      </c>
      <c r="BD207" s="254">
        <f>Inputs!BD207</f>
        <v>0</v>
      </c>
      <c r="BE207" s="254">
        <f>Inputs!BE207</f>
        <v>0</v>
      </c>
      <c r="BF207" s="254">
        <f>Inputs!BF207</f>
        <v>0</v>
      </c>
      <c r="BG207" s="254">
        <f>Inputs!BG207</f>
        <v>0</v>
      </c>
      <c r="BH207" s="254">
        <f>Inputs!BH207</f>
        <v>0</v>
      </c>
      <c r="BI207" s="254">
        <f>Inputs!BI207</f>
        <v>0</v>
      </c>
      <c r="BJ207" s="254">
        <f>Inputs!BJ207</f>
        <v>0</v>
      </c>
      <c r="BK207" s="254">
        <f>Inputs!BK207</f>
        <v>0</v>
      </c>
      <c r="BL207" s="254">
        <f>Inputs!BL207</f>
        <v>0</v>
      </c>
      <c r="BN207" s="255">
        <f>IF(OR($C207="Non-Labour",$C207="Labour-related"),IF(Inputs!$DT207=$F$1,Inputs!BN207,Inputs!BN207*'Key assumptions'!$H$118),$F207*N(H207)*avg_hrs)</f>
        <v>0</v>
      </c>
      <c r="BO207" s="255">
        <f>IF(OR($C207="Non-Labour",$C207="Labour-related"),IF(Inputs!$DT207=$F$1,Inputs!BO207,Inputs!BO207*'Key assumptions'!$H$118),$F207*N(I207)*avg_hrs)</f>
        <v>0</v>
      </c>
      <c r="BP207" s="255">
        <f>IF(OR($C207="Non-Labour",$C207="Labour-related"),IF(Inputs!$DT207=$F$1,Inputs!BP207,Inputs!BP207*'Key assumptions'!$H$118),$F207*N(J207)*avg_hrs)</f>
        <v>0</v>
      </c>
      <c r="BQ207" s="255">
        <f>IF(OR($C207="Non-Labour",$C207="Labour-related"),IF(Inputs!$DT207=$F$1,Inputs!BQ207,Inputs!BQ207*'Key assumptions'!$H$118),$F207*N(K207)*avg_hrs)</f>
        <v>0</v>
      </c>
      <c r="BR207" s="255">
        <f>IF(OR($C207="Non-Labour",$C207="Labour-related"),IF(Inputs!$DT207=$F$1,Inputs!BR207,Inputs!BR207*'Key assumptions'!$H$118),$F207*N(L207)*avg_hrs)</f>
        <v>0</v>
      </c>
      <c r="BS207" s="390" t="s">
        <v>411</v>
      </c>
      <c r="BT207" s="390" t="s">
        <v>411</v>
      </c>
      <c r="BU207" s="390" t="s">
        <v>411</v>
      </c>
      <c r="BV207" s="390" t="s">
        <v>411</v>
      </c>
      <c r="BW207" s="390" t="s">
        <v>411</v>
      </c>
      <c r="BX207" s="390" t="s">
        <v>411</v>
      </c>
      <c r="BY207" s="390" t="s">
        <v>411</v>
      </c>
      <c r="BZ207" s="390" t="s">
        <v>411</v>
      </c>
      <c r="CA207" s="390" t="s">
        <v>411</v>
      </c>
      <c r="CB207" s="390" t="s">
        <v>411</v>
      </c>
      <c r="CC207" s="390" t="s">
        <v>411</v>
      </c>
      <c r="CD207" s="390" t="s">
        <v>411</v>
      </c>
      <c r="CE207" s="390" t="s">
        <v>411</v>
      </c>
      <c r="CF207" s="390" t="s">
        <v>411</v>
      </c>
      <c r="CG207" s="390" t="s">
        <v>411</v>
      </c>
      <c r="CH207" s="390" t="s">
        <v>411</v>
      </c>
      <c r="CI207" s="390" t="s">
        <v>411</v>
      </c>
      <c r="CJ207" s="390" t="s">
        <v>411</v>
      </c>
      <c r="CK207" s="390" t="s">
        <v>411</v>
      </c>
      <c r="CL207" s="390" t="s">
        <v>411</v>
      </c>
      <c r="CM207" s="390" t="s">
        <v>411</v>
      </c>
      <c r="CN207" s="390" t="s">
        <v>411</v>
      </c>
      <c r="CO207" s="255">
        <f>IF(OR($C207="Non-Labour",$C207="Labour-related"),IF(Inputs!$DT207=$F$1,Inputs!CO207,Inputs!CO207*'Key assumptions'!$H$118),$F207*N(AI207)*avg_hrs)</f>
        <v>0</v>
      </c>
      <c r="CP207" s="255">
        <f>IF(OR($C207="Non-Labour",$C207="Labour-related"),IF(Inputs!$DT207=$F$1,Inputs!CP207,Inputs!CP207*'Key assumptions'!$H$118),$F207*N(AJ207)*avg_hrs)</f>
        <v>0</v>
      </c>
      <c r="CQ207" s="255">
        <f>IF(OR($C207="Non-Labour",$C207="Labour-related"),IF(Inputs!$DT207=$F$1,Inputs!CQ207,Inputs!CQ207*'Key assumptions'!$H$118),$F207*N(AK207)*avg_hrs)</f>
        <v>0</v>
      </c>
      <c r="CR207" s="255">
        <f>IF(OR($C207="Non-Labour",$C207="Labour-related"),IF(Inputs!$DT207=$F$1,Inputs!CR207,Inputs!CR207*'Key assumptions'!$H$118),$F207*N(AL207)*avg_hrs)</f>
        <v>0</v>
      </c>
      <c r="CS207" s="255">
        <f>IF(OR($C207="Non-Labour",$C207="Labour-related"),IF(Inputs!$DT207=$F$1,Inputs!CS207,Inputs!CS207*'Key assumptions'!$H$118),$F207*N(AM207)*avg_hrs)</f>
        <v>0</v>
      </c>
      <c r="CT207" s="255">
        <f>IF(OR($C207="Non-Labour",$C207="Labour-related"),IF(Inputs!$DT207=$F$1,Inputs!CT207,Inputs!CT207*'Key assumptions'!$H$118),$F207*N(AN207)*avg_hrs)</f>
        <v>0</v>
      </c>
      <c r="CU207" s="255">
        <f>IF(OR($C207="Non-Labour",$C207="Labour-related"),IF(Inputs!$DT207=$F$1,Inputs!CU207,Inputs!CU207*'Key assumptions'!$H$118),$F207*N(AO207)*avg_hrs)</f>
        <v>0</v>
      </c>
      <c r="CV207" s="255">
        <f>IF(OR($C207="Non-Labour",$C207="Labour-related"),IF(Inputs!$DT207=$F$1,Inputs!CV207,Inputs!CV207*'Key assumptions'!$H$118),$F207*N(AP207)*avg_hrs)</f>
        <v>0</v>
      </c>
      <c r="CW207" s="255">
        <f>IF(OR($C207="Non-Labour",$C207="Labour-related"),IF(Inputs!$DT207=$F$1,Inputs!CW207,Inputs!CW207*'Key assumptions'!$H$118),$F207*N(AQ207)*avg_hrs)</f>
        <v>0</v>
      </c>
      <c r="CX207" s="255">
        <f>IF(OR($C207="Non-Labour",$C207="Labour-related"),IF(Inputs!$DT207=$F$1,Inputs!CX207,Inputs!CX207*'Key assumptions'!$H$118),$F207*N(AR207)*avg_hrs)</f>
        <v>0</v>
      </c>
      <c r="CY207" s="255">
        <f>IF(OR($C207="Non-Labour",$C207="Labour-related"),IF(Inputs!$DT207=$F$1,Inputs!CY207,Inputs!CY207*'Key assumptions'!$H$118),$F207*N(AS207)*avg_hrs)</f>
        <v>0</v>
      </c>
      <c r="CZ207" s="255">
        <f>IF(OR($C207="Non-Labour",$C207="Labour-related"),IF(Inputs!$DT207=$F$1,Inputs!CZ207,Inputs!CZ207*'Key assumptions'!$H$118),$F207*N(AT207)*avg_hrs)</f>
        <v>0</v>
      </c>
      <c r="DA207" s="255">
        <f>IF(OR($C207="Non-Labour",$C207="Labour-related"),IF(Inputs!$DT207=$F$1,Inputs!DA207,Inputs!DA207*'Key assumptions'!$H$118),$F207*N(AU207)*avg_hrs)</f>
        <v>0</v>
      </c>
      <c r="DB207" s="255">
        <f>IF(OR($C207="Non-Labour",$C207="Labour-related"),IF(Inputs!$DT207=$F$1,Inputs!DB207,Inputs!DB207*'Key assumptions'!$H$118),$F207*N(AV207)*avg_hrs)</f>
        <v>0</v>
      </c>
      <c r="DC207" s="255">
        <f>IF(OR($C207="Non-Labour",$C207="Labour-related"),IF(Inputs!$DT207=$F$1,Inputs!DC207,Inputs!DC207*'Key assumptions'!$H$118),$F207*N(AW207)*avg_hrs)</f>
        <v>0</v>
      </c>
      <c r="DD207" s="255">
        <f>IF(OR($C207="Non-Labour",$C207="Labour-related"),IF(Inputs!$DT207=$F$1,Inputs!DD207,Inputs!DD207*'Key assumptions'!$H$118),$F207*N(AX207)*avg_hrs)</f>
        <v>0</v>
      </c>
      <c r="DE207" s="255">
        <f>IF(OR($C207="Non-Labour",$C207="Labour-related"),IF(Inputs!$DT207=$F$1,Inputs!DE207,Inputs!DE207*'Key assumptions'!$H$118),$F207*N(AY207)*avg_hrs)</f>
        <v>0</v>
      </c>
      <c r="DF207" s="255">
        <f>IF(OR($C207="Non-Labour",$C207="Labour-related"),IF(Inputs!$DT207=$F$1,Inputs!DF207,Inputs!DF207*'Key assumptions'!$H$118),$F207*N(AZ207)*avg_hrs)</f>
        <v>0</v>
      </c>
      <c r="DG207" s="255">
        <f>IF(OR($C207="Non-Labour",$C207="Labour-related"),IF(Inputs!$DT207=$F$1,Inputs!DG207,Inputs!DG207*'Key assumptions'!$H$118),$F207*N(BA207)*avg_hrs)</f>
        <v>0</v>
      </c>
      <c r="DH207" s="255">
        <f>IF(OR($C207="Non-Labour",$C207="Labour-related"),IF(Inputs!$DT207=$F$1,Inputs!DH207,Inputs!DH207*'Key assumptions'!$H$118),$F207*N(BB207)*avg_hrs)</f>
        <v>0</v>
      </c>
      <c r="DI207" s="255">
        <f>IF(OR($C207="Non-Labour",$C207="Labour-related"),IF(Inputs!$DT207=$F$1,Inputs!DI207,Inputs!DI207*'Key assumptions'!$H$118),$F207*N(BC207)*avg_hrs)</f>
        <v>0</v>
      </c>
      <c r="DJ207" s="255">
        <f>IF(OR($C207="Non-Labour",$C207="Labour-related"),IF(Inputs!$DT207=$F$1,Inputs!DJ207,Inputs!DJ207*'Key assumptions'!$H$118),$F207*N(BD207)*avg_hrs)</f>
        <v>0</v>
      </c>
      <c r="DK207" s="255">
        <f>IF(OR($C207="Non-Labour",$C207="Labour-related"),IF(Inputs!$DT207=$F$1,Inputs!DK207,Inputs!DK207*'Key assumptions'!$H$118),$F207*N(BE207)*avg_hrs)</f>
        <v>0</v>
      </c>
      <c r="DL207" s="255">
        <f>IF(OR($C207="Non-Labour",$C207="Labour-related"),IF(Inputs!$DT207=$F$1,Inputs!DL207,Inputs!DL207*'Key assumptions'!$H$118),$F207*N(BF207)*avg_hrs)</f>
        <v>0</v>
      </c>
      <c r="DM207" s="255">
        <f>IF(OR($C207="Non-Labour",$C207="Labour-related"),IF(Inputs!$DT207=$F$1,Inputs!DM207,Inputs!DM207*'Key assumptions'!$H$118),$F207*N(BG207)*avg_hrs)</f>
        <v>0</v>
      </c>
      <c r="DN207" s="255">
        <f>IF(OR($C207="Non-Labour",$C207="Labour-related"),IF(Inputs!$DT207=$F$1,Inputs!DN207,Inputs!DN207*'Key assumptions'!$H$118),$F207*N(BH207)*avg_hrs)</f>
        <v>0</v>
      </c>
      <c r="DO207" s="255">
        <f>IF(OR($C207="Non-Labour",$C207="Labour-related"),IF(Inputs!$DT207=$F$1,Inputs!DO207,Inputs!DO207*'Key assumptions'!$H$118),$F207*N(BI207)*avg_hrs)</f>
        <v>0</v>
      </c>
      <c r="DP207" s="255">
        <f>IF(OR($C207="Non-Labour",$C207="Labour-related"),IF(Inputs!$DT207=$F$1,Inputs!DP207,Inputs!DP207*'Key assumptions'!$H$118),$F207*N(BJ207)*avg_hrs)</f>
        <v>0</v>
      </c>
      <c r="DQ207" s="255">
        <f>IF(OR($C207="Non-Labour",$C207="Labour-related"),IF(Inputs!$DT207=$F$1,Inputs!DQ207,Inputs!DQ207*'Key assumptions'!$H$118),$F207*N(BK207)*avg_hrs)</f>
        <v>0</v>
      </c>
      <c r="DR207" s="255">
        <f>IF(OR($C207="Non-Labour",$C207="Labour-related"),IF(Inputs!$DT207=$F$1,Inputs!DR207,Inputs!DR207*'Key assumptions'!$H$118),$F207*N(BL207)*avg_hrs)</f>
        <v>0</v>
      </c>
      <c r="DT207" s="133" t="s">
        <v>213</v>
      </c>
      <c r="DU207" s="304"/>
      <c r="DV207" s="304"/>
      <c r="DW207" s="304"/>
      <c r="DX207" s="304"/>
      <c r="DY207" s="304"/>
      <c r="DZ207" s="304"/>
      <c r="EA207" s="255">
        <v>20242.5</v>
      </c>
      <c r="EB207" s="255">
        <v>30363.75</v>
      </c>
      <c r="EC207" s="255">
        <v>0</v>
      </c>
      <c r="ED207" s="255">
        <f t="shared" si="21"/>
        <v>0</v>
      </c>
      <c r="EE207" s="255">
        <f t="shared" si="21"/>
        <v>0</v>
      </c>
      <c r="EF207" s="255">
        <f t="shared" si="22"/>
        <v>50606.25</v>
      </c>
    </row>
    <row r="208" spans="1:136" x14ac:dyDescent="0.4">
      <c r="A208" s="133" t="str">
        <f>Inputs!A208</f>
        <v>Land and Environment</v>
      </c>
      <c r="B208" s="133" t="str">
        <f>Inputs!B208</f>
        <v>N/A</v>
      </c>
      <c r="C208" s="133" t="str">
        <f>Inputs!C208</f>
        <v>Internal Labour</v>
      </c>
      <c r="D208" s="133" t="str">
        <f>Inputs!D208</f>
        <v>PT004728 - 4</v>
      </c>
      <c r="E208" s="133" t="str">
        <f>Inputs!E208</f>
        <v>Environmental Planner</v>
      </c>
      <c r="F208" s="290">
        <f>IF(Inputs!DT208=$F$1,Inputs!F208,
IF(Inputs!DT208='Key assumptions'!$E$118,Inputs!F208*'Key assumptions'!$H$118,Inputs!F208*'Key assumptions'!$H$119))</f>
        <v>293.18</v>
      </c>
      <c r="G208" s="290">
        <f>IF(Inputs!DT208=$F$1,Inputs!G208,Inputs!G208*'Key assumptions'!$H$118)</f>
        <v>131</v>
      </c>
      <c r="H208" s="281"/>
      <c r="I208" s="281"/>
      <c r="J208" s="281"/>
      <c r="K208" s="281"/>
      <c r="L208" s="281"/>
      <c r="M208" s="389" t="str">
        <f>Inputs!M208</f>
        <v>[C-i-C]</v>
      </c>
      <c r="N208" s="389" t="str">
        <f>Inputs!N208</f>
        <v>[C-i-C]</v>
      </c>
      <c r="O208" s="389" t="str">
        <f>Inputs!O208</f>
        <v>[C-i-C]</v>
      </c>
      <c r="P208" s="389" t="str">
        <f>Inputs!P208</f>
        <v>[C-i-C]</v>
      </c>
      <c r="Q208" s="389" t="str">
        <f>Inputs!Q208</f>
        <v>[C-i-C]</v>
      </c>
      <c r="R208" s="389" t="str">
        <f>Inputs!R208</f>
        <v>[C-i-C]</v>
      </c>
      <c r="S208" s="389" t="str">
        <f>Inputs!S208</f>
        <v>[C-i-C]</v>
      </c>
      <c r="T208" s="389" t="str">
        <f>Inputs!T208</f>
        <v>[C-i-C]</v>
      </c>
      <c r="U208" s="389" t="str">
        <f>Inputs!U208</f>
        <v>[C-i-C]</v>
      </c>
      <c r="V208" s="389" t="str">
        <f>Inputs!V208</f>
        <v>[C-i-C]</v>
      </c>
      <c r="W208" s="389" t="str">
        <f>Inputs!W208</f>
        <v>[C-i-C]</v>
      </c>
      <c r="X208" s="389" t="str">
        <f>Inputs!X208</f>
        <v>[C-i-C]</v>
      </c>
      <c r="Y208" s="389" t="str">
        <f>Inputs!Y208</f>
        <v>[C-i-C]</v>
      </c>
      <c r="Z208" s="389" t="str">
        <f>Inputs!Z208</f>
        <v>[C-i-C]</v>
      </c>
      <c r="AA208" s="389" t="str">
        <f>Inputs!AA208</f>
        <v>[C-i-C]</v>
      </c>
      <c r="AB208" s="389" t="str">
        <f>Inputs!AB208</f>
        <v>[C-i-C]</v>
      </c>
      <c r="AC208" s="389" t="str">
        <f>Inputs!AC208</f>
        <v>[C-i-C]</v>
      </c>
      <c r="AD208" s="389" t="str">
        <f>Inputs!AD208</f>
        <v>[C-i-C]</v>
      </c>
      <c r="AE208" s="389" t="str">
        <f>Inputs!AE208</f>
        <v>[C-i-C]</v>
      </c>
      <c r="AF208" s="389" t="str">
        <f>Inputs!AF208</f>
        <v>[C-i-C]</v>
      </c>
      <c r="AG208" s="389" t="str">
        <f>Inputs!AG208</f>
        <v>[C-i-C]</v>
      </c>
      <c r="AH208" s="389" t="str">
        <f>Inputs!AH208</f>
        <v>[C-i-C]</v>
      </c>
      <c r="AI208" s="254">
        <f>Inputs!AI208</f>
        <v>0.05</v>
      </c>
      <c r="AJ208" s="254">
        <f>Inputs!AJ208</f>
        <v>0</v>
      </c>
      <c r="AK208" s="254">
        <f>Inputs!AK208</f>
        <v>0</v>
      </c>
      <c r="AL208" s="254">
        <f>Inputs!AL208</f>
        <v>0</v>
      </c>
      <c r="AM208" s="254">
        <f>Inputs!AM208</f>
        <v>0</v>
      </c>
      <c r="AN208" s="254">
        <f>Inputs!AN208</f>
        <v>0</v>
      </c>
      <c r="AO208" s="254">
        <f>Inputs!AO208</f>
        <v>0</v>
      </c>
      <c r="AP208" s="254">
        <f>Inputs!AP208</f>
        <v>0</v>
      </c>
      <c r="AQ208" s="254">
        <f>Inputs!AQ208</f>
        <v>0</v>
      </c>
      <c r="AR208" s="254">
        <f>Inputs!AR208</f>
        <v>0</v>
      </c>
      <c r="AS208" s="254">
        <f>Inputs!AS208</f>
        <v>0</v>
      </c>
      <c r="AT208" s="254">
        <f>Inputs!AT208</f>
        <v>0</v>
      </c>
      <c r="AU208" s="254">
        <f>Inputs!AU208</f>
        <v>0</v>
      </c>
      <c r="AV208" s="254">
        <f>Inputs!AV208</f>
        <v>0</v>
      </c>
      <c r="AW208" s="254">
        <f>Inputs!AW208</f>
        <v>0</v>
      </c>
      <c r="AX208" s="254">
        <f>Inputs!AX208</f>
        <v>0</v>
      </c>
      <c r="AY208" s="254">
        <f>Inputs!AY208</f>
        <v>0</v>
      </c>
      <c r="AZ208" s="254">
        <f>Inputs!AZ208</f>
        <v>0</v>
      </c>
      <c r="BA208" s="254">
        <f>Inputs!BA208</f>
        <v>0</v>
      </c>
      <c r="BB208" s="254">
        <f>Inputs!BB208</f>
        <v>0</v>
      </c>
      <c r="BC208" s="254">
        <f>Inputs!BC208</f>
        <v>0</v>
      </c>
      <c r="BD208" s="254">
        <f>Inputs!BD208</f>
        <v>0</v>
      </c>
      <c r="BE208" s="254">
        <f>Inputs!BE208</f>
        <v>0</v>
      </c>
      <c r="BF208" s="254">
        <f>Inputs!BF208</f>
        <v>0</v>
      </c>
      <c r="BG208" s="254">
        <f>Inputs!BG208</f>
        <v>0</v>
      </c>
      <c r="BH208" s="254">
        <f>Inputs!BH208</f>
        <v>0</v>
      </c>
      <c r="BI208" s="254">
        <f>Inputs!BI208</f>
        <v>0</v>
      </c>
      <c r="BJ208" s="254">
        <f>Inputs!BJ208</f>
        <v>0</v>
      </c>
      <c r="BK208" s="254">
        <f>Inputs!BK208</f>
        <v>0</v>
      </c>
      <c r="BL208" s="254">
        <f>Inputs!BL208</f>
        <v>0</v>
      </c>
      <c r="BN208" s="255">
        <f>IF(OR($C208="Non-Labour",$C208="Labour-related"),IF(Inputs!$DT208=$F$1,Inputs!BN208,Inputs!BN208*'Key assumptions'!$H$118),$F208*N(H208)*avg_hrs)</f>
        <v>0</v>
      </c>
      <c r="BO208" s="255">
        <f>IF(OR($C208="Non-Labour",$C208="Labour-related"),IF(Inputs!$DT208=$F$1,Inputs!BO208,Inputs!BO208*'Key assumptions'!$H$118),$F208*N(I208)*avg_hrs)</f>
        <v>0</v>
      </c>
      <c r="BP208" s="255">
        <f>IF(OR($C208="Non-Labour",$C208="Labour-related"),IF(Inputs!$DT208=$F$1,Inputs!BP208,Inputs!BP208*'Key assumptions'!$H$118),$F208*N(J208)*avg_hrs)</f>
        <v>0</v>
      </c>
      <c r="BQ208" s="255">
        <f>IF(OR($C208="Non-Labour",$C208="Labour-related"),IF(Inputs!$DT208=$F$1,Inputs!BQ208,Inputs!BQ208*'Key assumptions'!$H$118),$F208*N(K208)*avg_hrs)</f>
        <v>0</v>
      </c>
      <c r="BR208" s="255">
        <f>IF(OR($C208="Non-Labour",$C208="Labour-related"),IF(Inputs!$DT208=$F$1,Inputs!BR208,Inputs!BR208*'Key assumptions'!$H$118),$F208*N(L208)*avg_hrs)</f>
        <v>0</v>
      </c>
      <c r="BS208" s="390" t="s">
        <v>411</v>
      </c>
      <c r="BT208" s="390" t="s">
        <v>411</v>
      </c>
      <c r="BU208" s="390" t="s">
        <v>411</v>
      </c>
      <c r="BV208" s="390" t="s">
        <v>411</v>
      </c>
      <c r="BW208" s="390" t="s">
        <v>411</v>
      </c>
      <c r="BX208" s="390" t="s">
        <v>411</v>
      </c>
      <c r="BY208" s="390" t="s">
        <v>411</v>
      </c>
      <c r="BZ208" s="390" t="s">
        <v>411</v>
      </c>
      <c r="CA208" s="390" t="s">
        <v>411</v>
      </c>
      <c r="CB208" s="390" t="s">
        <v>411</v>
      </c>
      <c r="CC208" s="390" t="s">
        <v>411</v>
      </c>
      <c r="CD208" s="390" t="s">
        <v>411</v>
      </c>
      <c r="CE208" s="390" t="s">
        <v>411</v>
      </c>
      <c r="CF208" s="390" t="s">
        <v>411</v>
      </c>
      <c r="CG208" s="390" t="s">
        <v>411</v>
      </c>
      <c r="CH208" s="390" t="s">
        <v>411</v>
      </c>
      <c r="CI208" s="390" t="s">
        <v>411</v>
      </c>
      <c r="CJ208" s="390" t="s">
        <v>411</v>
      </c>
      <c r="CK208" s="390" t="s">
        <v>411</v>
      </c>
      <c r="CL208" s="390" t="s">
        <v>411</v>
      </c>
      <c r="CM208" s="390" t="s">
        <v>411</v>
      </c>
      <c r="CN208" s="390" t="s">
        <v>411</v>
      </c>
      <c r="CO208" s="255">
        <f>IF(OR($C208="Non-Labour",$C208="Labour-related"),IF(Inputs!$DT208=$F$1,Inputs!CO208,Inputs!CO208*'Key assumptions'!$H$118),$F208*N(AI208)*avg_hrs)</f>
        <v>2198.85</v>
      </c>
      <c r="CP208" s="255">
        <f>IF(OR($C208="Non-Labour",$C208="Labour-related"),IF(Inputs!$DT208=$F$1,Inputs!CP208,Inputs!CP208*'Key assumptions'!$H$118),$F208*N(AJ208)*avg_hrs)</f>
        <v>0</v>
      </c>
      <c r="CQ208" s="255">
        <f>IF(OR($C208="Non-Labour",$C208="Labour-related"),IF(Inputs!$DT208=$F$1,Inputs!CQ208,Inputs!CQ208*'Key assumptions'!$H$118),$F208*N(AK208)*avg_hrs)</f>
        <v>0</v>
      </c>
      <c r="CR208" s="255">
        <f>IF(OR($C208="Non-Labour",$C208="Labour-related"),IF(Inputs!$DT208=$F$1,Inputs!CR208,Inputs!CR208*'Key assumptions'!$H$118),$F208*N(AL208)*avg_hrs)</f>
        <v>0</v>
      </c>
      <c r="CS208" s="255">
        <f>IF(OR($C208="Non-Labour",$C208="Labour-related"),IF(Inputs!$DT208=$F$1,Inputs!CS208,Inputs!CS208*'Key assumptions'!$H$118),$F208*N(AM208)*avg_hrs)</f>
        <v>0</v>
      </c>
      <c r="CT208" s="255">
        <f>IF(OR($C208="Non-Labour",$C208="Labour-related"),IF(Inputs!$DT208=$F$1,Inputs!CT208,Inputs!CT208*'Key assumptions'!$H$118),$F208*N(AN208)*avg_hrs)</f>
        <v>0</v>
      </c>
      <c r="CU208" s="255">
        <f>IF(OR($C208="Non-Labour",$C208="Labour-related"),IF(Inputs!$DT208=$F$1,Inputs!CU208,Inputs!CU208*'Key assumptions'!$H$118),$F208*N(AO208)*avg_hrs)</f>
        <v>0</v>
      </c>
      <c r="CV208" s="255">
        <f>IF(OR($C208="Non-Labour",$C208="Labour-related"),IF(Inputs!$DT208=$F$1,Inputs!CV208,Inputs!CV208*'Key assumptions'!$H$118),$F208*N(AP208)*avg_hrs)</f>
        <v>0</v>
      </c>
      <c r="CW208" s="255">
        <f>IF(OR($C208="Non-Labour",$C208="Labour-related"),IF(Inputs!$DT208=$F$1,Inputs!CW208,Inputs!CW208*'Key assumptions'!$H$118),$F208*N(AQ208)*avg_hrs)</f>
        <v>0</v>
      </c>
      <c r="CX208" s="255">
        <f>IF(OR($C208="Non-Labour",$C208="Labour-related"),IF(Inputs!$DT208=$F$1,Inputs!CX208,Inputs!CX208*'Key assumptions'!$H$118),$F208*N(AR208)*avg_hrs)</f>
        <v>0</v>
      </c>
      <c r="CY208" s="255">
        <f>IF(OR($C208="Non-Labour",$C208="Labour-related"),IF(Inputs!$DT208=$F$1,Inputs!CY208,Inputs!CY208*'Key assumptions'!$H$118),$F208*N(AS208)*avg_hrs)</f>
        <v>0</v>
      </c>
      <c r="CZ208" s="255">
        <f>IF(OR($C208="Non-Labour",$C208="Labour-related"),IF(Inputs!$DT208=$F$1,Inputs!CZ208,Inputs!CZ208*'Key assumptions'!$H$118),$F208*N(AT208)*avg_hrs)</f>
        <v>0</v>
      </c>
      <c r="DA208" s="255">
        <f>IF(OR($C208="Non-Labour",$C208="Labour-related"),IF(Inputs!$DT208=$F$1,Inputs!DA208,Inputs!DA208*'Key assumptions'!$H$118),$F208*N(AU208)*avg_hrs)</f>
        <v>0</v>
      </c>
      <c r="DB208" s="255">
        <f>IF(OR($C208="Non-Labour",$C208="Labour-related"),IF(Inputs!$DT208=$F$1,Inputs!DB208,Inputs!DB208*'Key assumptions'!$H$118),$F208*N(AV208)*avg_hrs)</f>
        <v>0</v>
      </c>
      <c r="DC208" s="255">
        <f>IF(OR($C208="Non-Labour",$C208="Labour-related"),IF(Inputs!$DT208=$F$1,Inputs!DC208,Inputs!DC208*'Key assumptions'!$H$118),$F208*N(AW208)*avg_hrs)</f>
        <v>0</v>
      </c>
      <c r="DD208" s="255">
        <f>IF(OR($C208="Non-Labour",$C208="Labour-related"),IF(Inputs!$DT208=$F$1,Inputs!DD208,Inputs!DD208*'Key assumptions'!$H$118),$F208*N(AX208)*avg_hrs)</f>
        <v>0</v>
      </c>
      <c r="DE208" s="255">
        <f>IF(OR($C208="Non-Labour",$C208="Labour-related"),IF(Inputs!$DT208=$F$1,Inputs!DE208,Inputs!DE208*'Key assumptions'!$H$118),$F208*N(AY208)*avg_hrs)</f>
        <v>0</v>
      </c>
      <c r="DF208" s="255">
        <f>IF(OR($C208="Non-Labour",$C208="Labour-related"),IF(Inputs!$DT208=$F$1,Inputs!DF208,Inputs!DF208*'Key assumptions'!$H$118),$F208*N(AZ208)*avg_hrs)</f>
        <v>0</v>
      </c>
      <c r="DG208" s="255">
        <f>IF(OR($C208="Non-Labour",$C208="Labour-related"),IF(Inputs!$DT208=$F$1,Inputs!DG208,Inputs!DG208*'Key assumptions'!$H$118),$F208*N(BA208)*avg_hrs)</f>
        <v>0</v>
      </c>
      <c r="DH208" s="255">
        <f>IF(OR($C208="Non-Labour",$C208="Labour-related"),IF(Inputs!$DT208=$F$1,Inputs!DH208,Inputs!DH208*'Key assumptions'!$H$118),$F208*N(BB208)*avg_hrs)</f>
        <v>0</v>
      </c>
      <c r="DI208" s="255">
        <f>IF(OR($C208="Non-Labour",$C208="Labour-related"),IF(Inputs!$DT208=$F$1,Inputs!DI208,Inputs!DI208*'Key assumptions'!$H$118),$F208*N(BC208)*avg_hrs)</f>
        <v>0</v>
      </c>
      <c r="DJ208" s="255">
        <f>IF(OR($C208="Non-Labour",$C208="Labour-related"),IF(Inputs!$DT208=$F$1,Inputs!DJ208,Inputs!DJ208*'Key assumptions'!$H$118),$F208*N(BD208)*avg_hrs)</f>
        <v>0</v>
      </c>
      <c r="DK208" s="255">
        <f>IF(OR($C208="Non-Labour",$C208="Labour-related"),IF(Inputs!$DT208=$F$1,Inputs!DK208,Inputs!DK208*'Key assumptions'!$H$118),$F208*N(BE208)*avg_hrs)</f>
        <v>0</v>
      </c>
      <c r="DL208" s="255">
        <f>IF(OR($C208="Non-Labour",$C208="Labour-related"),IF(Inputs!$DT208=$F$1,Inputs!DL208,Inputs!DL208*'Key assumptions'!$H$118),$F208*N(BF208)*avg_hrs)</f>
        <v>0</v>
      </c>
      <c r="DM208" s="255">
        <f>IF(OR($C208="Non-Labour",$C208="Labour-related"),IF(Inputs!$DT208=$F$1,Inputs!DM208,Inputs!DM208*'Key assumptions'!$H$118),$F208*N(BG208)*avg_hrs)</f>
        <v>0</v>
      </c>
      <c r="DN208" s="255">
        <f>IF(OR($C208="Non-Labour",$C208="Labour-related"),IF(Inputs!$DT208=$F$1,Inputs!DN208,Inputs!DN208*'Key assumptions'!$H$118),$F208*N(BH208)*avg_hrs)</f>
        <v>0</v>
      </c>
      <c r="DO208" s="255">
        <f>IF(OR($C208="Non-Labour",$C208="Labour-related"),IF(Inputs!$DT208=$F$1,Inputs!DO208,Inputs!DO208*'Key assumptions'!$H$118),$F208*N(BI208)*avg_hrs)</f>
        <v>0</v>
      </c>
      <c r="DP208" s="255">
        <f>IF(OR($C208="Non-Labour",$C208="Labour-related"),IF(Inputs!$DT208=$F$1,Inputs!DP208,Inputs!DP208*'Key assumptions'!$H$118),$F208*N(BJ208)*avg_hrs)</f>
        <v>0</v>
      </c>
      <c r="DQ208" s="255">
        <f>IF(OR($C208="Non-Labour",$C208="Labour-related"),IF(Inputs!$DT208=$F$1,Inputs!DQ208,Inputs!DQ208*'Key assumptions'!$H$118),$F208*N(BK208)*avg_hrs)</f>
        <v>0</v>
      </c>
      <c r="DR208" s="255">
        <f>IF(OR($C208="Non-Labour",$C208="Labour-related"),IF(Inputs!$DT208=$F$1,Inputs!DR208,Inputs!DR208*'Key assumptions'!$H$118),$F208*N(BL208)*avg_hrs)</f>
        <v>0</v>
      </c>
      <c r="DT208" s="133" t="s">
        <v>213</v>
      </c>
      <c r="DU208" s="304"/>
      <c r="DV208" s="304"/>
      <c r="DW208" s="304"/>
      <c r="DX208" s="304"/>
      <c r="DY208" s="304"/>
      <c r="DZ208" s="304"/>
      <c r="EA208" s="255">
        <v>13193.099999999999</v>
      </c>
      <c r="EB208" s="255">
        <v>179677.45714285719</v>
      </c>
      <c r="EC208" s="255">
        <v>102717.70714285714</v>
      </c>
      <c r="ED208" s="255">
        <f t="shared" si="21"/>
        <v>0</v>
      </c>
      <c r="EE208" s="255">
        <f t="shared" si="21"/>
        <v>0</v>
      </c>
      <c r="EF208" s="255">
        <f t="shared" si="22"/>
        <v>295588.26428571437</v>
      </c>
    </row>
    <row r="209" spans="1:136" x14ac:dyDescent="0.4">
      <c r="A209" s="133" t="str">
        <f>Inputs!A209</f>
        <v>Land and Environment</v>
      </c>
      <c r="B209" s="133" t="str">
        <f>Inputs!B209</f>
        <v>N/A</v>
      </c>
      <c r="C209" s="133" t="str">
        <f>Inputs!C209</f>
        <v>Internal Labour</v>
      </c>
      <c r="D209" s="133" t="str">
        <f>Inputs!D209</f>
        <v>PT004728 - 4</v>
      </c>
      <c r="E209" s="133" t="str">
        <f>Inputs!E209</f>
        <v xml:space="preserve">	Environmental Officer - Senior</v>
      </c>
      <c r="F209" s="290">
        <f>IF(Inputs!DT209=$F$1,Inputs!F209,
IF(Inputs!DT209='Key assumptions'!$E$118,Inputs!F209*'Key assumptions'!$H$118,Inputs!F209*'Key assumptions'!$H$119))</f>
        <v>293.18</v>
      </c>
      <c r="G209" s="290">
        <f>IF(Inputs!DT209=$F$1,Inputs!G209,Inputs!G209*'Key assumptions'!$H$118)</f>
        <v>131</v>
      </c>
      <c r="H209" s="281"/>
      <c r="I209" s="281"/>
      <c r="J209" s="281"/>
      <c r="K209" s="281"/>
      <c r="L209" s="281"/>
      <c r="M209" s="389" t="str">
        <f>Inputs!M209</f>
        <v>[C-i-C]</v>
      </c>
      <c r="N209" s="389" t="str">
        <f>Inputs!N209</f>
        <v>[C-i-C]</v>
      </c>
      <c r="O209" s="389" t="str">
        <f>Inputs!O209</f>
        <v>[C-i-C]</v>
      </c>
      <c r="P209" s="389" t="str">
        <f>Inputs!P209</f>
        <v>[C-i-C]</v>
      </c>
      <c r="Q209" s="389" t="str">
        <f>Inputs!Q209</f>
        <v>[C-i-C]</v>
      </c>
      <c r="R209" s="389" t="str">
        <f>Inputs!R209</f>
        <v>[C-i-C]</v>
      </c>
      <c r="S209" s="389" t="str">
        <f>Inputs!S209</f>
        <v>[C-i-C]</v>
      </c>
      <c r="T209" s="389" t="str">
        <f>Inputs!T209</f>
        <v>[C-i-C]</v>
      </c>
      <c r="U209" s="389" t="str">
        <f>Inputs!U209</f>
        <v>[C-i-C]</v>
      </c>
      <c r="V209" s="389" t="str">
        <f>Inputs!V209</f>
        <v>[C-i-C]</v>
      </c>
      <c r="W209" s="389" t="str">
        <f>Inputs!W209</f>
        <v>[C-i-C]</v>
      </c>
      <c r="X209" s="389" t="str">
        <f>Inputs!X209</f>
        <v>[C-i-C]</v>
      </c>
      <c r="Y209" s="389" t="str">
        <f>Inputs!Y209</f>
        <v>[C-i-C]</v>
      </c>
      <c r="Z209" s="389" t="str">
        <f>Inputs!Z209</f>
        <v>[C-i-C]</v>
      </c>
      <c r="AA209" s="389" t="str">
        <f>Inputs!AA209</f>
        <v>[C-i-C]</v>
      </c>
      <c r="AB209" s="389" t="str">
        <f>Inputs!AB209</f>
        <v>[C-i-C]</v>
      </c>
      <c r="AC209" s="389" t="str">
        <f>Inputs!AC209</f>
        <v>[C-i-C]</v>
      </c>
      <c r="AD209" s="389" t="str">
        <f>Inputs!AD209</f>
        <v>[C-i-C]</v>
      </c>
      <c r="AE209" s="389" t="str">
        <f>Inputs!AE209</f>
        <v>[C-i-C]</v>
      </c>
      <c r="AF209" s="389" t="str">
        <f>Inputs!AF209</f>
        <v>[C-i-C]</v>
      </c>
      <c r="AG209" s="389" t="str">
        <f>Inputs!AG209</f>
        <v>[C-i-C]</v>
      </c>
      <c r="AH209" s="389" t="str">
        <f>Inputs!AH209</f>
        <v>[C-i-C]</v>
      </c>
      <c r="AI209" s="254">
        <f>Inputs!AI209</f>
        <v>0.15</v>
      </c>
      <c r="AJ209" s="254">
        <f>Inputs!AJ209</f>
        <v>0</v>
      </c>
      <c r="AK209" s="254">
        <f>Inputs!AK209</f>
        <v>0</v>
      </c>
      <c r="AL209" s="254">
        <f>Inputs!AL209</f>
        <v>0</v>
      </c>
      <c r="AM209" s="254">
        <f>Inputs!AM209</f>
        <v>0</v>
      </c>
      <c r="AN209" s="254">
        <f>Inputs!AN209</f>
        <v>0</v>
      </c>
      <c r="AO209" s="254">
        <f>Inputs!AO209</f>
        <v>0</v>
      </c>
      <c r="AP209" s="254">
        <f>Inputs!AP209</f>
        <v>0</v>
      </c>
      <c r="AQ209" s="254">
        <f>Inputs!AQ209</f>
        <v>0</v>
      </c>
      <c r="AR209" s="254">
        <f>Inputs!AR209</f>
        <v>0</v>
      </c>
      <c r="AS209" s="254">
        <f>Inputs!AS209</f>
        <v>0</v>
      </c>
      <c r="AT209" s="254">
        <f>Inputs!AT209</f>
        <v>0</v>
      </c>
      <c r="AU209" s="254">
        <f>Inputs!AU209</f>
        <v>0</v>
      </c>
      <c r="AV209" s="254">
        <f>Inputs!AV209</f>
        <v>0</v>
      </c>
      <c r="AW209" s="254">
        <f>Inputs!AW209</f>
        <v>0</v>
      </c>
      <c r="AX209" s="254">
        <f>Inputs!AX209</f>
        <v>0</v>
      </c>
      <c r="AY209" s="254">
        <f>Inputs!AY209</f>
        <v>0</v>
      </c>
      <c r="AZ209" s="254">
        <f>Inputs!AZ209</f>
        <v>0</v>
      </c>
      <c r="BA209" s="254">
        <f>Inputs!BA209</f>
        <v>0</v>
      </c>
      <c r="BB209" s="254">
        <f>Inputs!BB209</f>
        <v>0</v>
      </c>
      <c r="BC209" s="254">
        <f>Inputs!BC209</f>
        <v>0</v>
      </c>
      <c r="BD209" s="254">
        <f>Inputs!BD209</f>
        <v>0</v>
      </c>
      <c r="BE209" s="254">
        <f>Inputs!BE209</f>
        <v>0</v>
      </c>
      <c r="BF209" s="254">
        <f>Inputs!BF209</f>
        <v>0</v>
      </c>
      <c r="BG209" s="254">
        <f>Inputs!BG209</f>
        <v>0</v>
      </c>
      <c r="BH209" s="254">
        <f>Inputs!BH209</f>
        <v>0</v>
      </c>
      <c r="BI209" s="254">
        <f>Inputs!BI209</f>
        <v>0</v>
      </c>
      <c r="BJ209" s="254">
        <f>Inputs!BJ209</f>
        <v>0</v>
      </c>
      <c r="BK209" s="254">
        <f>Inputs!BK209</f>
        <v>0</v>
      </c>
      <c r="BL209" s="254">
        <f>Inputs!BL209</f>
        <v>0</v>
      </c>
      <c r="BN209" s="255">
        <f>IF(OR($C209="Non-Labour",$C209="Labour-related"),IF(Inputs!$DT209=$F$1,Inputs!BN209,Inputs!BN209*'Key assumptions'!$H$118),$F209*N(H209)*avg_hrs)</f>
        <v>0</v>
      </c>
      <c r="BO209" s="255">
        <f>IF(OR($C209="Non-Labour",$C209="Labour-related"),IF(Inputs!$DT209=$F$1,Inputs!BO209,Inputs!BO209*'Key assumptions'!$H$118),$F209*N(I209)*avg_hrs)</f>
        <v>0</v>
      </c>
      <c r="BP209" s="255">
        <f>IF(OR($C209="Non-Labour",$C209="Labour-related"),IF(Inputs!$DT209=$F$1,Inputs!BP209,Inputs!BP209*'Key assumptions'!$H$118),$F209*N(J209)*avg_hrs)</f>
        <v>0</v>
      </c>
      <c r="BQ209" s="255">
        <f>IF(OR($C209="Non-Labour",$C209="Labour-related"),IF(Inputs!$DT209=$F$1,Inputs!BQ209,Inputs!BQ209*'Key assumptions'!$H$118),$F209*N(K209)*avg_hrs)</f>
        <v>0</v>
      </c>
      <c r="BR209" s="255">
        <f>IF(OR($C209="Non-Labour",$C209="Labour-related"),IF(Inputs!$DT209=$F$1,Inputs!BR209,Inputs!BR209*'Key assumptions'!$H$118),$F209*N(L209)*avg_hrs)</f>
        <v>0</v>
      </c>
      <c r="BS209" s="390" t="s">
        <v>411</v>
      </c>
      <c r="BT209" s="390" t="s">
        <v>411</v>
      </c>
      <c r="BU209" s="390" t="s">
        <v>411</v>
      </c>
      <c r="BV209" s="390" t="s">
        <v>411</v>
      </c>
      <c r="BW209" s="390" t="s">
        <v>411</v>
      </c>
      <c r="BX209" s="390" t="s">
        <v>411</v>
      </c>
      <c r="BY209" s="390" t="s">
        <v>411</v>
      </c>
      <c r="BZ209" s="390" t="s">
        <v>411</v>
      </c>
      <c r="CA209" s="390" t="s">
        <v>411</v>
      </c>
      <c r="CB209" s="390" t="s">
        <v>411</v>
      </c>
      <c r="CC209" s="390" t="s">
        <v>411</v>
      </c>
      <c r="CD209" s="390" t="s">
        <v>411</v>
      </c>
      <c r="CE209" s="390" t="s">
        <v>411</v>
      </c>
      <c r="CF209" s="390" t="s">
        <v>411</v>
      </c>
      <c r="CG209" s="390" t="s">
        <v>411</v>
      </c>
      <c r="CH209" s="390" t="s">
        <v>411</v>
      </c>
      <c r="CI209" s="390" t="s">
        <v>411</v>
      </c>
      <c r="CJ209" s="390" t="s">
        <v>411</v>
      </c>
      <c r="CK209" s="390" t="s">
        <v>411</v>
      </c>
      <c r="CL209" s="390" t="s">
        <v>411</v>
      </c>
      <c r="CM209" s="390" t="s">
        <v>411</v>
      </c>
      <c r="CN209" s="390" t="s">
        <v>411</v>
      </c>
      <c r="CO209" s="255">
        <f>IF(OR($C209="Non-Labour",$C209="Labour-related"),IF(Inputs!$DT209=$F$1,Inputs!CO209,Inputs!CO209*'Key assumptions'!$H$118),$F209*N(AI209)*avg_hrs)</f>
        <v>6596.5499999999993</v>
      </c>
      <c r="CP209" s="255">
        <f>IF(OR($C209="Non-Labour",$C209="Labour-related"),IF(Inputs!$DT209=$F$1,Inputs!CP209,Inputs!CP209*'Key assumptions'!$H$118),$F209*N(AJ209)*avg_hrs)</f>
        <v>0</v>
      </c>
      <c r="CQ209" s="255">
        <f>IF(OR($C209="Non-Labour",$C209="Labour-related"),IF(Inputs!$DT209=$F$1,Inputs!CQ209,Inputs!CQ209*'Key assumptions'!$H$118),$F209*N(AK209)*avg_hrs)</f>
        <v>0</v>
      </c>
      <c r="CR209" s="255">
        <f>IF(OR($C209="Non-Labour",$C209="Labour-related"),IF(Inputs!$DT209=$F$1,Inputs!CR209,Inputs!CR209*'Key assumptions'!$H$118),$F209*N(AL209)*avg_hrs)</f>
        <v>0</v>
      </c>
      <c r="CS209" s="255">
        <f>IF(OR($C209="Non-Labour",$C209="Labour-related"),IF(Inputs!$DT209=$F$1,Inputs!CS209,Inputs!CS209*'Key assumptions'!$H$118),$F209*N(AM209)*avg_hrs)</f>
        <v>0</v>
      </c>
      <c r="CT209" s="255">
        <f>IF(OR($C209="Non-Labour",$C209="Labour-related"),IF(Inputs!$DT209=$F$1,Inputs!CT209,Inputs!CT209*'Key assumptions'!$H$118),$F209*N(AN209)*avg_hrs)</f>
        <v>0</v>
      </c>
      <c r="CU209" s="255">
        <f>IF(OR($C209="Non-Labour",$C209="Labour-related"),IF(Inputs!$DT209=$F$1,Inputs!CU209,Inputs!CU209*'Key assumptions'!$H$118),$F209*N(AO209)*avg_hrs)</f>
        <v>0</v>
      </c>
      <c r="CV209" s="255">
        <f>IF(OR($C209="Non-Labour",$C209="Labour-related"),IF(Inputs!$DT209=$F$1,Inputs!CV209,Inputs!CV209*'Key assumptions'!$H$118),$F209*N(AP209)*avg_hrs)</f>
        <v>0</v>
      </c>
      <c r="CW209" s="255">
        <f>IF(OR($C209="Non-Labour",$C209="Labour-related"),IF(Inputs!$DT209=$F$1,Inputs!CW209,Inputs!CW209*'Key assumptions'!$H$118),$F209*N(AQ209)*avg_hrs)</f>
        <v>0</v>
      </c>
      <c r="CX209" s="255">
        <f>IF(OR($C209="Non-Labour",$C209="Labour-related"),IF(Inputs!$DT209=$F$1,Inputs!CX209,Inputs!CX209*'Key assumptions'!$H$118),$F209*N(AR209)*avg_hrs)</f>
        <v>0</v>
      </c>
      <c r="CY209" s="255">
        <f>IF(OR($C209="Non-Labour",$C209="Labour-related"),IF(Inputs!$DT209=$F$1,Inputs!CY209,Inputs!CY209*'Key assumptions'!$H$118),$F209*N(AS209)*avg_hrs)</f>
        <v>0</v>
      </c>
      <c r="CZ209" s="255">
        <f>IF(OR($C209="Non-Labour",$C209="Labour-related"),IF(Inputs!$DT209=$F$1,Inputs!CZ209,Inputs!CZ209*'Key assumptions'!$H$118),$F209*N(AT209)*avg_hrs)</f>
        <v>0</v>
      </c>
      <c r="DA209" s="255">
        <f>IF(OR($C209="Non-Labour",$C209="Labour-related"),IF(Inputs!$DT209=$F$1,Inputs!DA209,Inputs!DA209*'Key assumptions'!$H$118),$F209*N(AU209)*avg_hrs)</f>
        <v>0</v>
      </c>
      <c r="DB209" s="255">
        <f>IF(OR($C209="Non-Labour",$C209="Labour-related"),IF(Inputs!$DT209=$F$1,Inputs!DB209,Inputs!DB209*'Key assumptions'!$H$118),$F209*N(AV209)*avg_hrs)</f>
        <v>0</v>
      </c>
      <c r="DC209" s="255">
        <f>IF(OR($C209="Non-Labour",$C209="Labour-related"),IF(Inputs!$DT209=$F$1,Inputs!DC209,Inputs!DC209*'Key assumptions'!$H$118),$F209*N(AW209)*avg_hrs)</f>
        <v>0</v>
      </c>
      <c r="DD209" s="255">
        <f>IF(OR($C209="Non-Labour",$C209="Labour-related"),IF(Inputs!$DT209=$F$1,Inputs!DD209,Inputs!DD209*'Key assumptions'!$H$118),$F209*N(AX209)*avg_hrs)</f>
        <v>0</v>
      </c>
      <c r="DE209" s="255">
        <f>IF(OR($C209="Non-Labour",$C209="Labour-related"),IF(Inputs!$DT209=$F$1,Inputs!DE209,Inputs!DE209*'Key assumptions'!$H$118),$F209*N(AY209)*avg_hrs)</f>
        <v>0</v>
      </c>
      <c r="DF209" s="255">
        <f>IF(OR($C209="Non-Labour",$C209="Labour-related"),IF(Inputs!$DT209=$F$1,Inputs!DF209,Inputs!DF209*'Key assumptions'!$H$118),$F209*N(AZ209)*avg_hrs)</f>
        <v>0</v>
      </c>
      <c r="DG209" s="255">
        <f>IF(OR($C209="Non-Labour",$C209="Labour-related"),IF(Inputs!$DT209=$F$1,Inputs!DG209,Inputs!DG209*'Key assumptions'!$H$118),$F209*N(BA209)*avg_hrs)</f>
        <v>0</v>
      </c>
      <c r="DH209" s="255">
        <f>IF(OR($C209="Non-Labour",$C209="Labour-related"),IF(Inputs!$DT209=$F$1,Inputs!DH209,Inputs!DH209*'Key assumptions'!$H$118),$F209*N(BB209)*avg_hrs)</f>
        <v>0</v>
      </c>
      <c r="DI209" s="255">
        <f>IF(OR($C209="Non-Labour",$C209="Labour-related"),IF(Inputs!$DT209=$F$1,Inputs!DI209,Inputs!DI209*'Key assumptions'!$H$118),$F209*N(BC209)*avg_hrs)</f>
        <v>0</v>
      </c>
      <c r="DJ209" s="255">
        <f>IF(OR($C209="Non-Labour",$C209="Labour-related"),IF(Inputs!$DT209=$F$1,Inputs!DJ209,Inputs!DJ209*'Key assumptions'!$H$118),$F209*N(BD209)*avg_hrs)</f>
        <v>0</v>
      </c>
      <c r="DK209" s="255">
        <f>IF(OR($C209="Non-Labour",$C209="Labour-related"),IF(Inputs!$DT209=$F$1,Inputs!DK209,Inputs!DK209*'Key assumptions'!$H$118),$F209*N(BE209)*avg_hrs)</f>
        <v>0</v>
      </c>
      <c r="DL209" s="255">
        <f>IF(OR($C209="Non-Labour",$C209="Labour-related"),IF(Inputs!$DT209=$F$1,Inputs!DL209,Inputs!DL209*'Key assumptions'!$H$118),$F209*N(BF209)*avg_hrs)</f>
        <v>0</v>
      </c>
      <c r="DM209" s="255">
        <f>IF(OR($C209="Non-Labour",$C209="Labour-related"),IF(Inputs!$DT209=$F$1,Inputs!DM209,Inputs!DM209*'Key assumptions'!$H$118),$F209*N(BG209)*avg_hrs)</f>
        <v>0</v>
      </c>
      <c r="DN209" s="255">
        <f>IF(OR($C209="Non-Labour",$C209="Labour-related"),IF(Inputs!$DT209=$F$1,Inputs!DN209,Inputs!DN209*'Key assumptions'!$H$118),$F209*N(BH209)*avg_hrs)</f>
        <v>0</v>
      </c>
      <c r="DO209" s="255">
        <f>IF(OR($C209="Non-Labour",$C209="Labour-related"),IF(Inputs!$DT209=$F$1,Inputs!DO209,Inputs!DO209*'Key assumptions'!$H$118),$F209*N(BI209)*avg_hrs)</f>
        <v>0</v>
      </c>
      <c r="DP209" s="255">
        <f>IF(OR($C209="Non-Labour",$C209="Labour-related"),IF(Inputs!$DT209=$F$1,Inputs!DP209,Inputs!DP209*'Key assumptions'!$H$118),$F209*N(BJ209)*avg_hrs)</f>
        <v>0</v>
      </c>
      <c r="DQ209" s="255">
        <f>IF(OR($C209="Non-Labour",$C209="Labour-related"),IF(Inputs!$DT209=$F$1,Inputs!DQ209,Inputs!DQ209*'Key assumptions'!$H$118),$F209*N(BK209)*avg_hrs)</f>
        <v>0</v>
      </c>
      <c r="DR209" s="255">
        <f>IF(OR($C209="Non-Labour",$C209="Labour-related"),IF(Inputs!$DT209=$F$1,Inputs!DR209,Inputs!DR209*'Key assumptions'!$H$118),$F209*N(BL209)*avg_hrs)</f>
        <v>0</v>
      </c>
      <c r="DT209" s="133" t="s">
        <v>213</v>
      </c>
      <c r="DU209" s="304"/>
      <c r="DV209" s="304"/>
      <c r="DW209" s="304"/>
      <c r="DX209" s="304"/>
      <c r="DY209" s="304"/>
      <c r="DZ209" s="304"/>
      <c r="EA209" s="255">
        <v>0</v>
      </c>
      <c r="EB209" s="255">
        <v>16491.374999999996</v>
      </c>
      <c r="EC209" s="255">
        <v>20889.074999999997</v>
      </c>
      <c r="ED209" s="255">
        <f t="shared" si="21"/>
        <v>0</v>
      </c>
      <c r="EE209" s="255">
        <f t="shared" si="21"/>
        <v>0</v>
      </c>
      <c r="EF209" s="255">
        <f t="shared" si="22"/>
        <v>37380.449999999997</v>
      </c>
    </row>
    <row r="210" spans="1:136" x14ac:dyDescent="0.4">
      <c r="A210" s="133" t="str">
        <f>Inputs!A210</f>
        <v>Other support and corporate roles</v>
      </c>
      <c r="B210" s="133" t="str">
        <f>Inputs!B210</f>
        <v>N/A</v>
      </c>
      <c r="C210" s="133" t="str">
        <f>Inputs!C210</f>
        <v>Internal Labour</v>
      </c>
      <c r="D210" s="133" t="str">
        <f>Inputs!D210</f>
        <v>PT004728 - 4</v>
      </c>
      <c r="E210" s="133" t="str">
        <f>Inputs!E210</f>
        <v>GM - Regulation</v>
      </c>
      <c r="F210" s="290">
        <f>IF(Inputs!DT210=$F$1,Inputs!F210,
IF(Inputs!DT210='Key assumptions'!$E$118,Inputs!F210*'Key assumptions'!$H$118,Inputs!F210*'Key assumptions'!$H$119))</f>
        <v>491.02</v>
      </c>
      <c r="G210" s="290">
        <f>IF(Inputs!DT210=$F$1,Inputs!G210,Inputs!G210*'Key assumptions'!$H$118)</f>
        <v>219.4</v>
      </c>
      <c r="H210" s="281"/>
      <c r="I210" s="281"/>
      <c r="J210" s="281"/>
      <c r="K210" s="281"/>
      <c r="L210" s="281"/>
      <c r="M210" s="389" t="str">
        <f>Inputs!M210</f>
        <v>[C-i-C]</v>
      </c>
      <c r="N210" s="389" t="str">
        <f>Inputs!N210</f>
        <v>[C-i-C]</v>
      </c>
      <c r="O210" s="389" t="str">
        <f>Inputs!O210</f>
        <v>[C-i-C]</v>
      </c>
      <c r="P210" s="389" t="str">
        <f>Inputs!P210</f>
        <v>[C-i-C]</v>
      </c>
      <c r="Q210" s="389" t="str">
        <f>Inputs!Q210</f>
        <v>[C-i-C]</v>
      </c>
      <c r="R210" s="389" t="str">
        <f>Inputs!R210</f>
        <v>[C-i-C]</v>
      </c>
      <c r="S210" s="389" t="str">
        <f>Inputs!S210</f>
        <v>[C-i-C]</v>
      </c>
      <c r="T210" s="389" t="str">
        <f>Inputs!T210</f>
        <v>[C-i-C]</v>
      </c>
      <c r="U210" s="389" t="str">
        <f>Inputs!U210</f>
        <v>[C-i-C]</v>
      </c>
      <c r="V210" s="389" t="str">
        <f>Inputs!V210</f>
        <v>[C-i-C]</v>
      </c>
      <c r="W210" s="389" t="str">
        <f>Inputs!W210</f>
        <v>[C-i-C]</v>
      </c>
      <c r="X210" s="389" t="str">
        <f>Inputs!X210</f>
        <v>[C-i-C]</v>
      </c>
      <c r="Y210" s="389" t="str">
        <f>Inputs!Y210</f>
        <v>[C-i-C]</v>
      </c>
      <c r="Z210" s="389" t="str">
        <f>Inputs!Z210</f>
        <v>[C-i-C]</v>
      </c>
      <c r="AA210" s="389" t="str">
        <f>Inputs!AA210</f>
        <v>[C-i-C]</v>
      </c>
      <c r="AB210" s="389" t="str">
        <f>Inputs!AB210</f>
        <v>[C-i-C]</v>
      </c>
      <c r="AC210" s="389" t="str">
        <f>Inputs!AC210</f>
        <v>[C-i-C]</v>
      </c>
      <c r="AD210" s="389" t="str">
        <f>Inputs!AD210</f>
        <v>[C-i-C]</v>
      </c>
      <c r="AE210" s="389" t="str">
        <f>Inputs!AE210</f>
        <v>[C-i-C]</v>
      </c>
      <c r="AF210" s="389" t="str">
        <f>Inputs!AF210</f>
        <v>[C-i-C]</v>
      </c>
      <c r="AG210" s="389" t="str">
        <f>Inputs!AG210</f>
        <v>[C-i-C]</v>
      </c>
      <c r="AH210" s="389" t="str">
        <f>Inputs!AH210</f>
        <v>[C-i-C]</v>
      </c>
      <c r="AI210" s="254">
        <f>Inputs!AI210</f>
        <v>0.1</v>
      </c>
      <c r="AJ210" s="254">
        <f>Inputs!AJ210</f>
        <v>0</v>
      </c>
      <c r="AK210" s="254">
        <f>Inputs!AK210</f>
        <v>0</v>
      </c>
      <c r="AL210" s="254">
        <f>Inputs!AL210</f>
        <v>0</v>
      </c>
      <c r="AM210" s="254">
        <f>Inputs!AM210</f>
        <v>0</v>
      </c>
      <c r="AN210" s="254">
        <f>Inputs!AN210</f>
        <v>0</v>
      </c>
      <c r="AO210" s="254">
        <f>Inputs!AO210</f>
        <v>0</v>
      </c>
      <c r="AP210" s="254">
        <f>Inputs!AP210</f>
        <v>0</v>
      </c>
      <c r="AQ210" s="254">
        <f>Inputs!AQ210</f>
        <v>0</v>
      </c>
      <c r="AR210" s="254">
        <f>Inputs!AR210</f>
        <v>0</v>
      </c>
      <c r="AS210" s="254">
        <f>Inputs!AS210</f>
        <v>0</v>
      </c>
      <c r="AT210" s="254">
        <f>Inputs!AT210</f>
        <v>0</v>
      </c>
      <c r="AU210" s="254">
        <f>Inputs!AU210</f>
        <v>0</v>
      </c>
      <c r="AV210" s="254">
        <f>Inputs!AV210</f>
        <v>0</v>
      </c>
      <c r="AW210" s="254">
        <f>Inputs!AW210</f>
        <v>0</v>
      </c>
      <c r="AX210" s="254">
        <f>Inputs!AX210</f>
        <v>0</v>
      </c>
      <c r="AY210" s="254">
        <f>Inputs!AY210</f>
        <v>0</v>
      </c>
      <c r="AZ210" s="254">
        <f>Inputs!AZ210</f>
        <v>0</v>
      </c>
      <c r="BA210" s="254">
        <f>Inputs!BA210</f>
        <v>0</v>
      </c>
      <c r="BB210" s="254">
        <f>Inputs!BB210</f>
        <v>0</v>
      </c>
      <c r="BC210" s="254">
        <f>Inputs!BC210</f>
        <v>0</v>
      </c>
      <c r="BD210" s="254">
        <f>Inputs!BD210</f>
        <v>0</v>
      </c>
      <c r="BE210" s="254">
        <f>Inputs!BE210</f>
        <v>0</v>
      </c>
      <c r="BF210" s="254">
        <f>Inputs!BF210</f>
        <v>0</v>
      </c>
      <c r="BG210" s="254">
        <f>Inputs!BG210</f>
        <v>0</v>
      </c>
      <c r="BH210" s="254">
        <f>Inputs!BH210</f>
        <v>0</v>
      </c>
      <c r="BI210" s="254">
        <f>Inputs!BI210</f>
        <v>0</v>
      </c>
      <c r="BJ210" s="254">
        <f>Inputs!BJ210</f>
        <v>0</v>
      </c>
      <c r="BK210" s="254">
        <f>Inputs!BK210</f>
        <v>0</v>
      </c>
      <c r="BL210" s="254">
        <f>Inputs!BL210</f>
        <v>0</v>
      </c>
      <c r="BN210" s="255">
        <f>IF(OR($C210="Non-Labour",$C210="Labour-related"),IF(Inputs!$DT210=$F$1,Inputs!BN210,Inputs!BN210*'Key assumptions'!$H$118),$F210*N(H210)*avg_hrs)</f>
        <v>0</v>
      </c>
      <c r="BO210" s="255">
        <f>IF(OR($C210="Non-Labour",$C210="Labour-related"),IF(Inputs!$DT210=$F$1,Inputs!BO210,Inputs!BO210*'Key assumptions'!$H$118),$F210*N(I210)*avg_hrs)</f>
        <v>0</v>
      </c>
      <c r="BP210" s="255">
        <f>IF(OR($C210="Non-Labour",$C210="Labour-related"),IF(Inputs!$DT210=$F$1,Inputs!BP210,Inputs!BP210*'Key assumptions'!$H$118),$F210*N(J210)*avg_hrs)</f>
        <v>0</v>
      </c>
      <c r="BQ210" s="255">
        <f>IF(OR($C210="Non-Labour",$C210="Labour-related"),IF(Inputs!$DT210=$F$1,Inputs!BQ210,Inputs!BQ210*'Key assumptions'!$H$118),$F210*N(K210)*avg_hrs)</f>
        <v>0</v>
      </c>
      <c r="BR210" s="255">
        <f>IF(OR($C210="Non-Labour",$C210="Labour-related"),IF(Inputs!$DT210=$F$1,Inputs!BR210,Inputs!BR210*'Key assumptions'!$H$118),$F210*N(L210)*avg_hrs)</f>
        <v>0</v>
      </c>
      <c r="BS210" s="390" t="s">
        <v>411</v>
      </c>
      <c r="BT210" s="390" t="s">
        <v>411</v>
      </c>
      <c r="BU210" s="390" t="s">
        <v>411</v>
      </c>
      <c r="BV210" s="390" t="s">
        <v>411</v>
      </c>
      <c r="BW210" s="390" t="s">
        <v>411</v>
      </c>
      <c r="BX210" s="390" t="s">
        <v>411</v>
      </c>
      <c r="BY210" s="390" t="s">
        <v>411</v>
      </c>
      <c r="BZ210" s="390" t="s">
        <v>411</v>
      </c>
      <c r="CA210" s="390" t="s">
        <v>411</v>
      </c>
      <c r="CB210" s="390" t="s">
        <v>411</v>
      </c>
      <c r="CC210" s="390" t="s">
        <v>411</v>
      </c>
      <c r="CD210" s="390" t="s">
        <v>411</v>
      </c>
      <c r="CE210" s="390" t="s">
        <v>411</v>
      </c>
      <c r="CF210" s="390" t="s">
        <v>411</v>
      </c>
      <c r="CG210" s="390" t="s">
        <v>411</v>
      </c>
      <c r="CH210" s="390" t="s">
        <v>411</v>
      </c>
      <c r="CI210" s="390" t="s">
        <v>411</v>
      </c>
      <c r="CJ210" s="390" t="s">
        <v>411</v>
      </c>
      <c r="CK210" s="390" t="s">
        <v>411</v>
      </c>
      <c r="CL210" s="390" t="s">
        <v>411</v>
      </c>
      <c r="CM210" s="390" t="s">
        <v>411</v>
      </c>
      <c r="CN210" s="390" t="s">
        <v>411</v>
      </c>
      <c r="CO210" s="255">
        <f>IF(OR($C210="Non-Labour",$C210="Labour-related"),IF(Inputs!$DT210=$F$1,Inputs!CO210,Inputs!CO210*'Key assumptions'!$H$118),$F210*N(AI210)*avg_hrs)</f>
        <v>7365.3</v>
      </c>
      <c r="CP210" s="255">
        <f>IF(OR($C210="Non-Labour",$C210="Labour-related"),IF(Inputs!$DT210=$F$1,Inputs!CP210,Inputs!CP210*'Key assumptions'!$H$118),$F210*N(AJ210)*avg_hrs)</f>
        <v>0</v>
      </c>
      <c r="CQ210" s="255">
        <f>IF(OR($C210="Non-Labour",$C210="Labour-related"),IF(Inputs!$DT210=$F$1,Inputs!CQ210,Inputs!CQ210*'Key assumptions'!$H$118),$F210*N(AK210)*avg_hrs)</f>
        <v>0</v>
      </c>
      <c r="CR210" s="255">
        <f>IF(OR($C210="Non-Labour",$C210="Labour-related"),IF(Inputs!$DT210=$F$1,Inputs!CR210,Inputs!CR210*'Key assumptions'!$H$118),$F210*N(AL210)*avg_hrs)</f>
        <v>0</v>
      </c>
      <c r="CS210" s="255">
        <f>IF(OR($C210="Non-Labour",$C210="Labour-related"),IF(Inputs!$DT210=$F$1,Inputs!CS210,Inputs!CS210*'Key assumptions'!$H$118),$F210*N(AM210)*avg_hrs)</f>
        <v>0</v>
      </c>
      <c r="CT210" s="255">
        <f>IF(OR($C210="Non-Labour",$C210="Labour-related"),IF(Inputs!$DT210=$F$1,Inputs!CT210,Inputs!CT210*'Key assumptions'!$H$118),$F210*N(AN210)*avg_hrs)</f>
        <v>0</v>
      </c>
      <c r="CU210" s="255">
        <f>IF(OR($C210="Non-Labour",$C210="Labour-related"),IF(Inputs!$DT210=$F$1,Inputs!CU210,Inputs!CU210*'Key assumptions'!$H$118),$F210*N(AO210)*avg_hrs)</f>
        <v>0</v>
      </c>
      <c r="CV210" s="255">
        <f>IF(OR($C210="Non-Labour",$C210="Labour-related"),IF(Inputs!$DT210=$F$1,Inputs!CV210,Inputs!CV210*'Key assumptions'!$H$118),$F210*N(AP210)*avg_hrs)</f>
        <v>0</v>
      </c>
      <c r="CW210" s="255">
        <f>IF(OR($C210="Non-Labour",$C210="Labour-related"),IF(Inputs!$DT210=$F$1,Inputs!CW210,Inputs!CW210*'Key assumptions'!$H$118),$F210*N(AQ210)*avg_hrs)</f>
        <v>0</v>
      </c>
      <c r="CX210" s="255">
        <f>IF(OR($C210="Non-Labour",$C210="Labour-related"),IF(Inputs!$DT210=$F$1,Inputs!CX210,Inputs!CX210*'Key assumptions'!$H$118),$F210*N(AR210)*avg_hrs)</f>
        <v>0</v>
      </c>
      <c r="CY210" s="255">
        <f>IF(OR($C210="Non-Labour",$C210="Labour-related"),IF(Inputs!$DT210=$F$1,Inputs!CY210,Inputs!CY210*'Key assumptions'!$H$118),$F210*N(AS210)*avg_hrs)</f>
        <v>0</v>
      </c>
      <c r="CZ210" s="255">
        <f>IF(OR($C210="Non-Labour",$C210="Labour-related"),IF(Inputs!$DT210=$F$1,Inputs!CZ210,Inputs!CZ210*'Key assumptions'!$H$118),$F210*N(AT210)*avg_hrs)</f>
        <v>0</v>
      </c>
      <c r="DA210" s="255">
        <f>IF(OR($C210="Non-Labour",$C210="Labour-related"),IF(Inputs!$DT210=$F$1,Inputs!DA210,Inputs!DA210*'Key assumptions'!$H$118),$F210*N(AU210)*avg_hrs)</f>
        <v>0</v>
      </c>
      <c r="DB210" s="255">
        <f>IF(OR($C210="Non-Labour",$C210="Labour-related"),IF(Inputs!$DT210=$F$1,Inputs!DB210,Inputs!DB210*'Key assumptions'!$H$118),$F210*N(AV210)*avg_hrs)</f>
        <v>0</v>
      </c>
      <c r="DC210" s="255">
        <f>IF(OR($C210="Non-Labour",$C210="Labour-related"),IF(Inputs!$DT210=$F$1,Inputs!DC210,Inputs!DC210*'Key assumptions'!$H$118),$F210*N(AW210)*avg_hrs)</f>
        <v>0</v>
      </c>
      <c r="DD210" s="255">
        <f>IF(OR($C210="Non-Labour",$C210="Labour-related"),IF(Inputs!$DT210=$F$1,Inputs!DD210,Inputs!DD210*'Key assumptions'!$H$118),$F210*N(AX210)*avg_hrs)</f>
        <v>0</v>
      </c>
      <c r="DE210" s="255">
        <f>IF(OR($C210="Non-Labour",$C210="Labour-related"),IF(Inputs!$DT210=$F$1,Inputs!DE210,Inputs!DE210*'Key assumptions'!$H$118),$F210*N(AY210)*avg_hrs)</f>
        <v>0</v>
      </c>
      <c r="DF210" s="255">
        <f>IF(OR($C210="Non-Labour",$C210="Labour-related"),IF(Inputs!$DT210=$F$1,Inputs!DF210,Inputs!DF210*'Key assumptions'!$H$118),$F210*N(AZ210)*avg_hrs)</f>
        <v>0</v>
      </c>
      <c r="DG210" s="255">
        <f>IF(OR($C210="Non-Labour",$C210="Labour-related"),IF(Inputs!$DT210=$F$1,Inputs!DG210,Inputs!DG210*'Key assumptions'!$H$118),$F210*N(BA210)*avg_hrs)</f>
        <v>0</v>
      </c>
      <c r="DH210" s="255">
        <f>IF(OR($C210="Non-Labour",$C210="Labour-related"),IF(Inputs!$DT210=$F$1,Inputs!DH210,Inputs!DH210*'Key assumptions'!$H$118),$F210*N(BB210)*avg_hrs)</f>
        <v>0</v>
      </c>
      <c r="DI210" s="255">
        <f>IF(OR($C210="Non-Labour",$C210="Labour-related"),IF(Inputs!$DT210=$F$1,Inputs!DI210,Inputs!DI210*'Key assumptions'!$H$118),$F210*N(BC210)*avg_hrs)</f>
        <v>0</v>
      </c>
      <c r="DJ210" s="255">
        <f>IF(OR($C210="Non-Labour",$C210="Labour-related"),IF(Inputs!$DT210=$F$1,Inputs!DJ210,Inputs!DJ210*'Key assumptions'!$H$118),$F210*N(BD210)*avg_hrs)</f>
        <v>0</v>
      </c>
      <c r="DK210" s="255">
        <f>IF(OR($C210="Non-Labour",$C210="Labour-related"),IF(Inputs!$DT210=$F$1,Inputs!DK210,Inputs!DK210*'Key assumptions'!$H$118),$F210*N(BE210)*avg_hrs)</f>
        <v>0</v>
      </c>
      <c r="DL210" s="255">
        <f>IF(OR($C210="Non-Labour",$C210="Labour-related"),IF(Inputs!$DT210=$F$1,Inputs!DL210,Inputs!DL210*'Key assumptions'!$H$118),$F210*N(BF210)*avg_hrs)</f>
        <v>0</v>
      </c>
      <c r="DM210" s="255">
        <f>IF(OR($C210="Non-Labour",$C210="Labour-related"),IF(Inputs!$DT210=$F$1,Inputs!DM210,Inputs!DM210*'Key assumptions'!$H$118),$F210*N(BG210)*avg_hrs)</f>
        <v>0</v>
      </c>
      <c r="DN210" s="255">
        <f>IF(OR($C210="Non-Labour",$C210="Labour-related"),IF(Inputs!$DT210=$F$1,Inputs!DN210,Inputs!DN210*'Key assumptions'!$H$118),$F210*N(BH210)*avg_hrs)</f>
        <v>0</v>
      </c>
      <c r="DO210" s="255">
        <f>IF(OR($C210="Non-Labour",$C210="Labour-related"),IF(Inputs!$DT210=$F$1,Inputs!DO210,Inputs!DO210*'Key assumptions'!$H$118),$F210*N(BI210)*avg_hrs)</f>
        <v>0</v>
      </c>
      <c r="DP210" s="255">
        <f>IF(OR($C210="Non-Labour",$C210="Labour-related"),IF(Inputs!$DT210=$F$1,Inputs!DP210,Inputs!DP210*'Key assumptions'!$H$118),$F210*N(BJ210)*avg_hrs)</f>
        <v>0</v>
      </c>
      <c r="DQ210" s="255">
        <f>IF(OR($C210="Non-Labour",$C210="Labour-related"),IF(Inputs!$DT210=$F$1,Inputs!DQ210,Inputs!DQ210*'Key assumptions'!$H$118),$F210*N(BK210)*avg_hrs)</f>
        <v>0</v>
      </c>
      <c r="DR210" s="255">
        <f>IF(OR($C210="Non-Labour",$C210="Labour-related"),IF(Inputs!$DT210=$F$1,Inputs!DR210,Inputs!DR210*'Key assumptions'!$H$118),$F210*N(BL210)*avg_hrs)</f>
        <v>0</v>
      </c>
      <c r="DT210" s="133" t="s">
        <v>213</v>
      </c>
      <c r="DU210" s="304"/>
      <c r="DV210" s="304"/>
      <c r="DW210" s="304"/>
      <c r="DX210" s="304"/>
      <c r="DY210" s="304"/>
      <c r="DZ210" s="304"/>
      <c r="EA210" s="255">
        <v>0</v>
      </c>
      <c r="EB210" s="255">
        <v>0</v>
      </c>
      <c r="EC210" s="255">
        <v>21043.714285714286</v>
      </c>
      <c r="ED210" s="255">
        <f t="shared" si="21"/>
        <v>0</v>
      </c>
      <c r="EE210" s="255">
        <f t="shared" si="21"/>
        <v>0</v>
      </c>
      <c r="EF210" s="255">
        <f t="shared" si="22"/>
        <v>21043.714285714286</v>
      </c>
    </row>
    <row r="211" spans="1:136" x14ac:dyDescent="0.4">
      <c r="A211" s="133" t="str">
        <f>Inputs!A211</f>
        <v>Land and Environment</v>
      </c>
      <c r="B211" s="133" t="str">
        <f>Inputs!B211</f>
        <v>N/A</v>
      </c>
      <c r="C211" s="133" t="str">
        <f>Inputs!C211</f>
        <v>Internal Labour</v>
      </c>
      <c r="D211" s="133" t="str">
        <f>Inputs!D211</f>
        <v>PT004728 - 4</v>
      </c>
      <c r="E211" s="133" t="str">
        <f>Inputs!E211</f>
        <v xml:space="preserve">	Environmental Officer - Senior</v>
      </c>
      <c r="F211" s="290">
        <f>IF(Inputs!DT211=$F$1,Inputs!F211,
IF(Inputs!DT211='Key assumptions'!$E$118,Inputs!F211*'Key assumptions'!$H$118,Inputs!F211*'Key assumptions'!$H$119))</f>
        <v>293.18</v>
      </c>
      <c r="G211" s="290">
        <f>IF(Inputs!DT211=$F$1,Inputs!G211,Inputs!G211*'Key assumptions'!$H$118)</f>
        <v>131</v>
      </c>
      <c r="H211" s="281"/>
      <c r="I211" s="281"/>
      <c r="J211" s="281"/>
      <c r="K211" s="281"/>
      <c r="L211" s="281"/>
      <c r="M211" s="389" t="str">
        <f>Inputs!M211</f>
        <v>[C-i-C]</v>
      </c>
      <c r="N211" s="389" t="str">
        <f>Inputs!N211</f>
        <v>[C-i-C]</v>
      </c>
      <c r="O211" s="389" t="str">
        <f>Inputs!O211</f>
        <v>[C-i-C]</v>
      </c>
      <c r="P211" s="389" t="str">
        <f>Inputs!P211</f>
        <v>[C-i-C]</v>
      </c>
      <c r="Q211" s="389" t="str">
        <f>Inputs!Q211</f>
        <v>[C-i-C]</v>
      </c>
      <c r="R211" s="389" t="str">
        <f>Inputs!R211</f>
        <v>[C-i-C]</v>
      </c>
      <c r="S211" s="389" t="str">
        <f>Inputs!S211</f>
        <v>[C-i-C]</v>
      </c>
      <c r="T211" s="389" t="str">
        <f>Inputs!T211</f>
        <v>[C-i-C]</v>
      </c>
      <c r="U211" s="389" t="str">
        <f>Inputs!U211</f>
        <v>[C-i-C]</v>
      </c>
      <c r="V211" s="389" t="str">
        <f>Inputs!V211</f>
        <v>[C-i-C]</v>
      </c>
      <c r="W211" s="389" t="str">
        <f>Inputs!W211</f>
        <v>[C-i-C]</v>
      </c>
      <c r="X211" s="389" t="str">
        <f>Inputs!X211</f>
        <v>[C-i-C]</v>
      </c>
      <c r="Y211" s="389" t="str">
        <f>Inputs!Y211</f>
        <v>[C-i-C]</v>
      </c>
      <c r="Z211" s="389" t="str">
        <f>Inputs!Z211</f>
        <v>[C-i-C]</v>
      </c>
      <c r="AA211" s="389" t="str">
        <f>Inputs!AA211</f>
        <v>[C-i-C]</v>
      </c>
      <c r="AB211" s="389" t="str">
        <f>Inputs!AB211</f>
        <v>[C-i-C]</v>
      </c>
      <c r="AC211" s="389" t="str">
        <f>Inputs!AC211</f>
        <v>[C-i-C]</v>
      </c>
      <c r="AD211" s="389" t="str">
        <f>Inputs!AD211</f>
        <v>[C-i-C]</v>
      </c>
      <c r="AE211" s="389" t="str">
        <f>Inputs!AE211</f>
        <v>[C-i-C]</v>
      </c>
      <c r="AF211" s="389" t="str">
        <f>Inputs!AF211</f>
        <v>[C-i-C]</v>
      </c>
      <c r="AG211" s="389" t="str">
        <f>Inputs!AG211</f>
        <v>[C-i-C]</v>
      </c>
      <c r="AH211" s="389" t="str">
        <f>Inputs!AH211</f>
        <v>[C-i-C]</v>
      </c>
      <c r="AI211" s="254">
        <f>Inputs!AI211</f>
        <v>0</v>
      </c>
      <c r="AJ211" s="254">
        <f>Inputs!AJ211</f>
        <v>0</v>
      </c>
      <c r="AK211" s="254">
        <f>Inputs!AK211</f>
        <v>0</v>
      </c>
      <c r="AL211" s="254">
        <f>Inputs!AL211</f>
        <v>0</v>
      </c>
      <c r="AM211" s="254">
        <f>Inputs!AM211</f>
        <v>0</v>
      </c>
      <c r="AN211" s="254">
        <f>Inputs!AN211</f>
        <v>0</v>
      </c>
      <c r="AO211" s="254">
        <f>Inputs!AO211</f>
        <v>0</v>
      </c>
      <c r="AP211" s="254">
        <f>Inputs!AP211</f>
        <v>0</v>
      </c>
      <c r="AQ211" s="254">
        <f>Inputs!AQ211</f>
        <v>0</v>
      </c>
      <c r="AR211" s="254">
        <f>Inputs!AR211</f>
        <v>0</v>
      </c>
      <c r="AS211" s="254">
        <f>Inputs!AS211</f>
        <v>0</v>
      </c>
      <c r="AT211" s="254">
        <f>Inputs!AT211</f>
        <v>0</v>
      </c>
      <c r="AU211" s="254">
        <f>Inputs!AU211</f>
        <v>0</v>
      </c>
      <c r="AV211" s="254">
        <f>Inputs!AV211</f>
        <v>0</v>
      </c>
      <c r="AW211" s="254">
        <f>Inputs!AW211</f>
        <v>0</v>
      </c>
      <c r="AX211" s="254">
        <f>Inputs!AX211</f>
        <v>0</v>
      </c>
      <c r="AY211" s="254">
        <f>Inputs!AY211</f>
        <v>0</v>
      </c>
      <c r="AZ211" s="254">
        <f>Inputs!AZ211</f>
        <v>0</v>
      </c>
      <c r="BA211" s="254">
        <f>Inputs!BA211</f>
        <v>0</v>
      </c>
      <c r="BB211" s="254">
        <f>Inputs!BB211</f>
        <v>0</v>
      </c>
      <c r="BC211" s="254">
        <f>Inputs!BC211</f>
        <v>0</v>
      </c>
      <c r="BD211" s="254">
        <f>Inputs!BD211</f>
        <v>0</v>
      </c>
      <c r="BE211" s="254">
        <f>Inputs!BE211</f>
        <v>0</v>
      </c>
      <c r="BF211" s="254">
        <f>Inputs!BF211</f>
        <v>0</v>
      </c>
      <c r="BG211" s="254">
        <f>Inputs!BG211</f>
        <v>0</v>
      </c>
      <c r="BH211" s="254">
        <f>Inputs!BH211</f>
        <v>0</v>
      </c>
      <c r="BI211" s="254">
        <f>Inputs!BI211</f>
        <v>0</v>
      </c>
      <c r="BJ211" s="254">
        <f>Inputs!BJ211</f>
        <v>0</v>
      </c>
      <c r="BK211" s="254">
        <f>Inputs!BK211</f>
        <v>0</v>
      </c>
      <c r="BL211" s="254">
        <f>Inputs!BL211</f>
        <v>0</v>
      </c>
      <c r="BN211" s="255">
        <f>IF(OR($C211="Non-Labour",$C211="Labour-related"),IF(Inputs!$DT211=$F$1,Inputs!BN211,Inputs!BN211*'Key assumptions'!$H$118),$F211*N(H211)*avg_hrs)</f>
        <v>0</v>
      </c>
      <c r="BO211" s="255">
        <f>IF(OR($C211="Non-Labour",$C211="Labour-related"),IF(Inputs!$DT211=$F$1,Inputs!BO211,Inputs!BO211*'Key assumptions'!$H$118),$F211*N(I211)*avg_hrs)</f>
        <v>0</v>
      </c>
      <c r="BP211" s="255">
        <f>IF(OR($C211="Non-Labour",$C211="Labour-related"),IF(Inputs!$DT211=$F$1,Inputs!BP211,Inputs!BP211*'Key assumptions'!$H$118),$F211*N(J211)*avg_hrs)</f>
        <v>0</v>
      </c>
      <c r="BQ211" s="255">
        <f>IF(OR($C211="Non-Labour",$C211="Labour-related"),IF(Inputs!$DT211=$F$1,Inputs!BQ211,Inputs!BQ211*'Key assumptions'!$H$118),$F211*N(K211)*avg_hrs)</f>
        <v>0</v>
      </c>
      <c r="BR211" s="255">
        <f>IF(OR($C211="Non-Labour",$C211="Labour-related"),IF(Inputs!$DT211=$F$1,Inputs!BR211,Inputs!BR211*'Key assumptions'!$H$118),$F211*N(L211)*avg_hrs)</f>
        <v>0</v>
      </c>
      <c r="BS211" s="390" t="s">
        <v>411</v>
      </c>
      <c r="BT211" s="390" t="s">
        <v>411</v>
      </c>
      <c r="BU211" s="390" t="s">
        <v>411</v>
      </c>
      <c r="BV211" s="390" t="s">
        <v>411</v>
      </c>
      <c r="BW211" s="390" t="s">
        <v>411</v>
      </c>
      <c r="BX211" s="390" t="s">
        <v>411</v>
      </c>
      <c r="BY211" s="390" t="s">
        <v>411</v>
      </c>
      <c r="BZ211" s="390" t="s">
        <v>411</v>
      </c>
      <c r="CA211" s="390" t="s">
        <v>411</v>
      </c>
      <c r="CB211" s="390" t="s">
        <v>411</v>
      </c>
      <c r="CC211" s="390" t="s">
        <v>411</v>
      </c>
      <c r="CD211" s="390" t="s">
        <v>411</v>
      </c>
      <c r="CE211" s="390" t="s">
        <v>411</v>
      </c>
      <c r="CF211" s="390" t="s">
        <v>411</v>
      </c>
      <c r="CG211" s="390" t="s">
        <v>411</v>
      </c>
      <c r="CH211" s="390" t="s">
        <v>411</v>
      </c>
      <c r="CI211" s="390" t="s">
        <v>411</v>
      </c>
      <c r="CJ211" s="390" t="s">
        <v>411</v>
      </c>
      <c r="CK211" s="390" t="s">
        <v>411</v>
      </c>
      <c r="CL211" s="390" t="s">
        <v>411</v>
      </c>
      <c r="CM211" s="390" t="s">
        <v>411</v>
      </c>
      <c r="CN211" s="390" t="s">
        <v>411</v>
      </c>
      <c r="CO211" s="255">
        <f>IF(OR($C211="Non-Labour",$C211="Labour-related"),IF(Inputs!$DT211=$F$1,Inputs!CO211,Inputs!CO211*'Key assumptions'!$H$118),$F211*N(AI211)*avg_hrs)</f>
        <v>0</v>
      </c>
      <c r="CP211" s="255">
        <f>IF(OR($C211="Non-Labour",$C211="Labour-related"),IF(Inputs!$DT211=$F$1,Inputs!CP211,Inputs!CP211*'Key assumptions'!$H$118),$F211*N(AJ211)*avg_hrs)</f>
        <v>0</v>
      </c>
      <c r="CQ211" s="255">
        <f>IF(OR($C211="Non-Labour",$C211="Labour-related"),IF(Inputs!$DT211=$F$1,Inputs!CQ211,Inputs!CQ211*'Key assumptions'!$H$118),$F211*N(AK211)*avg_hrs)</f>
        <v>0</v>
      </c>
      <c r="CR211" s="255">
        <f>IF(OR($C211="Non-Labour",$C211="Labour-related"),IF(Inputs!$DT211=$F$1,Inputs!CR211,Inputs!CR211*'Key assumptions'!$H$118),$F211*N(AL211)*avg_hrs)</f>
        <v>0</v>
      </c>
      <c r="CS211" s="255">
        <f>IF(OR($C211="Non-Labour",$C211="Labour-related"),IF(Inputs!$DT211=$F$1,Inputs!CS211,Inputs!CS211*'Key assumptions'!$H$118),$F211*N(AM211)*avg_hrs)</f>
        <v>0</v>
      </c>
      <c r="CT211" s="255">
        <f>IF(OR($C211="Non-Labour",$C211="Labour-related"),IF(Inputs!$DT211=$F$1,Inputs!CT211,Inputs!CT211*'Key assumptions'!$H$118),$F211*N(AN211)*avg_hrs)</f>
        <v>0</v>
      </c>
      <c r="CU211" s="255">
        <f>IF(OR($C211="Non-Labour",$C211="Labour-related"),IF(Inputs!$DT211=$F$1,Inputs!CU211,Inputs!CU211*'Key assumptions'!$H$118),$F211*N(AO211)*avg_hrs)</f>
        <v>0</v>
      </c>
      <c r="CV211" s="255">
        <f>IF(OR($C211="Non-Labour",$C211="Labour-related"),IF(Inputs!$DT211=$F$1,Inputs!CV211,Inputs!CV211*'Key assumptions'!$H$118),$F211*N(AP211)*avg_hrs)</f>
        <v>0</v>
      </c>
      <c r="CW211" s="255">
        <f>IF(OR($C211="Non-Labour",$C211="Labour-related"),IF(Inputs!$DT211=$F$1,Inputs!CW211,Inputs!CW211*'Key assumptions'!$H$118),$F211*N(AQ211)*avg_hrs)</f>
        <v>0</v>
      </c>
      <c r="CX211" s="255">
        <f>IF(OR($C211="Non-Labour",$C211="Labour-related"),IF(Inputs!$DT211=$F$1,Inputs!CX211,Inputs!CX211*'Key assumptions'!$H$118),$F211*N(AR211)*avg_hrs)</f>
        <v>0</v>
      </c>
      <c r="CY211" s="255">
        <f>IF(OR($C211="Non-Labour",$C211="Labour-related"),IF(Inputs!$DT211=$F$1,Inputs!CY211,Inputs!CY211*'Key assumptions'!$H$118),$F211*N(AS211)*avg_hrs)</f>
        <v>0</v>
      </c>
      <c r="CZ211" s="255">
        <f>IF(OR($C211="Non-Labour",$C211="Labour-related"),IF(Inputs!$DT211=$F$1,Inputs!CZ211,Inputs!CZ211*'Key assumptions'!$H$118),$F211*N(AT211)*avg_hrs)</f>
        <v>0</v>
      </c>
      <c r="DA211" s="255">
        <f>IF(OR($C211="Non-Labour",$C211="Labour-related"),IF(Inputs!$DT211=$F$1,Inputs!DA211,Inputs!DA211*'Key assumptions'!$H$118),$F211*N(AU211)*avg_hrs)</f>
        <v>0</v>
      </c>
      <c r="DB211" s="255">
        <f>IF(OR($C211="Non-Labour",$C211="Labour-related"),IF(Inputs!$DT211=$F$1,Inputs!DB211,Inputs!DB211*'Key assumptions'!$H$118),$F211*N(AV211)*avg_hrs)</f>
        <v>0</v>
      </c>
      <c r="DC211" s="255">
        <f>IF(OR($C211="Non-Labour",$C211="Labour-related"),IF(Inputs!$DT211=$F$1,Inputs!DC211,Inputs!DC211*'Key assumptions'!$H$118),$F211*N(AW211)*avg_hrs)</f>
        <v>0</v>
      </c>
      <c r="DD211" s="255">
        <f>IF(OR($C211="Non-Labour",$C211="Labour-related"),IF(Inputs!$DT211=$F$1,Inputs!DD211,Inputs!DD211*'Key assumptions'!$H$118),$F211*N(AX211)*avg_hrs)</f>
        <v>0</v>
      </c>
      <c r="DE211" s="255">
        <f>IF(OR($C211="Non-Labour",$C211="Labour-related"),IF(Inputs!$DT211=$F$1,Inputs!DE211,Inputs!DE211*'Key assumptions'!$H$118),$F211*N(AY211)*avg_hrs)</f>
        <v>0</v>
      </c>
      <c r="DF211" s="255">
        <f>IF(OR($C211="Non-Labour",$C211="Labour-related"),IF(Inputs!$DT211=$F$1,Inputs!DF211,Inputs!DF211*'Key assumptions'!$H$118),$F211*N(AZ211)*avg_hrs)</f>
        <v>0</v>
      </c>
      <c r="DG211" s="255">
        <f>IF(OR($C211="Non-Labour",$C211="Labour-related"),IF(Inputs!$DT211=$F$1,Inputs!DG211,Inputs!DG211*'Key assumptions'!$H$118),$F211*N(BA211)*avg_hrs)</f>
        <v>0</v>
      </c>
      <c r="DH211" s="255">
        <f>IF(OR($C211="Non-Labour",$C211="Labour-related"),IF(Inputs!$DT211=$F$1,Inputs!DH211,Inputs!DH211*'Key assumptions'!$H$118),$F211*N(BB211)*avg_hrs)</f>
        <v>0</v>
      </c>
      <c r="DI211" s="255">
        <f>IF(OR($C211="Non-Labour",$C211="Labour-related"),IF(Inputs!$DT211=$F$1,Inputs!DI211,Inputs!DI211*'Key assumptions'!$H$118),$F211*N(BC211)*avg_hrs)</f>
        <v>0</v>
      </c>
      <c r="DJ211" s="255">
        <f>IF(OR($C211="Non-Labour",$C211="Labour-related"),IF(Inputs!$DT211=$F$1,Inputs!DJ211,Inputs!DJ211*'Key assumptions'!$H$118),$F211*N(BD211)*avg_hrs)</f>
        <v>0</v>
      </c>
      <c r="DK211" s="255">
        <f>IF(OR($C211="Non-Labour",$C211="Labour-related"),IF(Inputs!$DT211=$F$1,Inputs!DK211,Inputs!DK211*'Key assumptions'!$H$118),$F211*N(BE211)*avg_hrs)</f>
        <v>0</v>
      </c>
      <c r="DL211" s="255">
        <f>IF(OR($C211="Non-Labour",$C211="Labour-related"),IF(Inputs!$DT211=$F$1,Inputs!DL211,Inputs!DL211*'Key assumptions'!$H$118),$F211*N(BF211)*avg_hrs)</f>
        <v>0</v>
      </c>
      <c r="DM211" s="255">
        <f>IF(OR($C211="Non-Labour",$C211="Labour-related"),IF(Inputs!$DT211=$F$1,Inputs!DM211,Inputs!DM211*'Key assumptions'!$H$118),$F211*N(BG211)*avg_hrs)</f>
        <v>0</v>
      </c>
      <c r="DN211" s="255">
        <f>IF(OR($C211="Non-Labour",$C211="Labour-related"),IF(Inputs!$DT211=$F$1,Inputs!DN211,Inputs!DN211*'Key assumptions'!$H$118),$F211*N(BH211)*avg_hrs)</f>
        <v>0</v>
      </c>
      <c r="DO211" s="255">
        <f>IF(OR($C211="Non-Labour",$C211="Labour-related"),IF(Inputs!$DT211=$F$1,Inputs!DO211,Inputs!DO211*'Key assumptions'!$H$118),$F211*N(BI211)*avg_hrs)</f>
        <v>0</v>
      </c>
      <c r="DP211" s="255">
        <f>IF(OR($C211="Non-Labour",$C211="Labour-related"),IF(Inputs!$DT211=$F$1,Inputs!DP211,Inputs!DP211*'Key assumptions'!$H$118),$F211*N(BJ211)*avg_hrs)</f>
        <v>0</v>
      </c>
      <c r="DQ211" s="255">
        <f>IF(OR($C211="Non-Labour",$C211="Labour-related"),IF(Inputs!$DT211=$F$1,Inputs!DQ211,Inputs!DQ211*'Key assumptions'!$H$118),$F211*N(BK211)*avg_hrs)</f>
        <v>0</v>
      </c>
      <c r="DR211" s="255">
        <f>IF(OR($C211="Non-Labour",$C211="Labour-related"),IF(Inputs!$DT211=$F$1,Inputs!DR211,Inputs!DR211*'Key assumptions'!$H$118),$F211*N(BL211)*avg_hrs)</f>
        <v>0</v>
      </c>
      <c r="DT211" s="133" t="s">
        <v>213</v>
      </c>
      <c r="DU211" s="304"/>
      <c r="DV211" s="304"/>
      <c r="DW211" s="304"/>
      <c r="DX211" s="304"/>
      <c r="DY211" s="304"/>
      <c r="DZ211" s="304"/>
      <c r="EA211" s="255">
        <v>0</v>
      </c>
      <c r="EB211" s="255">
        <v>13193.099999999999</v>
      </c>
      <c r="EC211" s="255">
        <v>16020.192857142858</v>
      </c>
      <c r="ED211" s="255">
        <f t="shared" si="21"/>
        <v>0</v>
      </c>
      <c r="EE211" s="255">
        <f t="shared" si="21"/>
        <v>0</v>
      </c>
      <c r="EF211" s="255">
        <f t="shared" si="22"/>
        <v>29213.292857142857</v>
      </c>
    </row>
    <row r="212" spans="1:136" x14ac:dyDescent="0.4">
      <c r="A212" s="133" t="str">
        <f>Inputs!A212</f>
        <v>Land and Environment</v>
      </c>
      <c r="B212" s="133" t="str">
        <f>Inputs!B212</f>
        <v>N/A</v>
      </c>
      <c r="C212" s="133" t="str">
        <f>Inputs!C212</f>
        <v>Internal Labour</v>
      </c>
      <c r="D212" s="133" t="str">
        <f>Inputs!D212</f>
        <v>PT004728 - 4</v>
      </c>
      <c r="E212" s="133" t="str">
        <f>Inputs!E212</f>
        <v>Environmental Officer - Senior</v>
      </c>
      <c r="F212" s="290">
        <f>IF(Inputs!DT212=$F$1,Inputs!F212,
IF(Inputs!DT212='Key assumptions'!$E$118,Inputs!F212*'Key assumptions'!$H$118,Inputs!F212*'Key assumptions'!$H$119))</f>
        <v>293.18</v>
      </c>
      <c r="G212" s="290">
        <f>IF(Inputs!DT212=$F$1,Inputs!G212,Inputs!G212*'Key assumptions'!$H$118)</f>
        <v>131</v>
      </c>
      <c r="H212" s="281"/>
      <c r="I212" s="281"/>
      <c r="J212" s="281"/>
      <c r="K212" s="281"/>
      <c r="L212" s="281"/>
      <c r="M212" s="389" t="str">
        <f>Inputs!M212</f>
        <v>[C-i-C]</v>
      </c>
      <c r="N212" s="389" t="str">
        <f>Inputs!N212</f>
        <v>[C-i-C]</v>
      </c>
      <c r="O212" s="389" t="str">
        <f>Inputs!O212</f>
        <v>[C-i-C]</v>
      </c>
      <c r="P212" s="389" t="str">
        <f>Inputs!P212</f>
        <v>[C-i-C]</v>
      </c>
      <c r="Q212" s="389" t="str">
        <f>Inputs!Q212</f>
        <v>[C-i-C]</v>
      </c>
      <c r="R212" s="389" t="str">
        <f>Inputs!R212</f>
        <v>[C-i-C]</v>
      </c>
      <c r="S212" s="389" t="str">
        <f>Inputs!S212</f>
        <v>[C-i-C]</v>
      </c>
      <c r="T212" s="389" t="str">
        <f>Inputs!T212</f>
        <v>[C-i-C]</v>
      </c>
      <c r="U212" s="389" t="str">
        <f>Inputs!U212</f>
        <v>[C-i-C]</v>
      </c>
      <c r="V212" s="389" t="str">
        <f>Inputs!V212</f>
        <v>[C-i-C]</v>
      </c>
      <c r="W212" s="389" t="str">
        <f>Inputs!W212</f>
        <v>[C-i-C]</v>
      </c>
      <c r="X212" s="389" t="str">
        <f>Inputs!X212</f>
        <v>[C-i-C]</v>
      </c>
      <c r="Y212" s="389" t="str">
        <f>Inputs!Y212</f>
        <v>[C-i-C]</v>
      </c>
      <c r="Z212" s="389" t="str">
        <f>Inputs!Z212</f>
        <v>[C-i-C]</v>
      </c>
      <c r="AA212" s="389" t="str">
        <f>Inputs!AA212</f>
        <v>[C-i-C]</v>
      </c>
      <c r="AB212" s="389" t="str">
        <f>Inputs!AB212</f>
        <v>[C-i-C]</v>
      </c>
      <c r="AC212" s="389" t="str">
        <f>Inputs!AC212</f>
        <v>[C-i-C]</v>
      </c>
      <c r="AD212" s="389" t="str">
        <f>Inputs!AD212</f>
        <v>[C-i-C]</v>
      </c>
      <c r="AE212" s="389" t="str">
        <f>Inputs!AE212</f>
        <v>[C-i-C]</v>
      </c>
      <c r="AF212" s="389" t="str">
        <f>Inputs!AF212</f>
        <v>[C-i-C]</v>
      </c>
      <c r="AG212" s="389" t="str">
        <f>Inputs!AG212</f>
        <v>[C-i-C]</v>
      </c>
      <c r="AH212" s="389" t="str">
        <f>Inputs!AH212</f>
        <v>[C-i-C]</v>
      </c>
      <c r="AI212" s="254">
        <f>Inputs!AI212</f>
        <v>0</v>
      </c>
      <c r="AJ212" s="254">
        <f>Inputs!AJ212</f>
        <v>0</v>
      </c>
      <c r="AK212" s="254">
        <f>Inputs!AK212</f>
        <v>0</v>
      </c>
      <c r="AL212" s="254">
        <f>Inputs!AL212</f>
        <v>0</v>
      </c>
      <c r="AM212" s="254">
        <f>Inputs!AM212</f>
        <v>0</v>
      </c>
      <c r="AN212" s="254">
        <f>Inputs!AN212</f>
        <v>0</v>
      </c>
      <c r="AO212" s="254">
        <f>Inputs!AO212</f>
        <v>0</v>
      </c>
      <c r="AP212" s="254">
        <f>Inputs!AP212</f>
        <v>0</v>
      </c>
      <c r="AQ212" s="254">
        <f>Inputs!AQ212</f>
        <v>0</v>
      </c>
      <c r="AR212" s="254">
        <f>Inputs!AR212</f>
        <v>0</v>
      </c>
      <c r="AS212" s="254">
        <f>Inputs!AS212</f>
        <v>0</v>
      </c>
      <c r="AT212" s="254">
        <f>Inputs!AT212</f>
        <v>0</v>
      </c>
      <c r="AU212" s="254">
        <f>Inputs!AU212</f>
        <v>0</v>
      </c>
      <c r="AV212" s="254">
        <f>Inputs!AV212</f>
        <v>0</v>
      </c>
      <c r="AW212" s="254">
        <f>Inputs!AW212</f>
        <v>0</v>
      </c>
      <c r="AX212" s="254">
        <f>Inputs!AX212</f>
        <v>0</v>
      </c>
      <c r="AY212" s="254">
        <f>Inputs!AY212</f>
        <v>0</v>
      </c>
      <c r="AZ212" s="254">
        <f>Inputs!AZ212</f>
        <v>0</v>
      </c>
      <c r="BA212" s="254">
        <f>Inputs!BA212</f>
        <v>0</v>
      </c>
      <c r="BB212" s="254">
        <f>Inputs!BB212</f>
        <v>0</v>
      </c>
      <c r="BC212" s="254">
        <f>Inputs!BC212</f>
        <v>0.5</v>
      </c>
      <c r="BD212" s="254">
        <f>Inputs!BD212</f>
        <v>0.5</v>
      </c>
      <c r="BE212" s="254">
        <f>Inputs!BE212</f>
        <v>0.5</v>
      </c>
      <c r="BF212" s="254">
        <f>Inputs!BF212</f>
        <v>0.5</v>
      </c>
      <c r="BG212" s="254">
        <f>Inputs!BG212</f>
        <v>0.5</v>
      </c>
      <c r="BH212" s="254">
        <f>Inputs!BH212</f>
        <v>0.5</v>
      </c>
      <c r="BI212" s="254">
        <f>Inputs!BI212</f>
        <v>0.5</v>
      </c>
      <c r="BJ212" s="254">
        <f>Inputs!BJ212</f>
        <v>0</v>
      </c>
      <c r="BK212" s="254">
        <f>Inputs!BK212</f>
        <v>0</v>
      </c>
      <c r="BL212" s="254">
        <f>Inputs!BL212</f>
        <v>0</v>
      </c>
      <c r="BN212" s="255">
        <f>IF(OR($C212="Non-Labour",$C212="Labour-related"),IF(Inputs!$DT212=$F$1,Inputs!BN212,Inputs!BN212*'Key assumptions'!$H$118),$F212*N(H212)*avg_hrs)</f>
        <v>0</v>
      </c>
      <c r="BO212" s="255">
        <f>IF(OR($C212="Non-Labour",$C212="Labour-related"),IF(Inputs!$DT212=$F$1,Inputs!BO212,Inputs!BO212*'Key assumptions'!$H$118),$F212*N(I212)*avg_hrs)</f>
        <v>0</v>
      </c>
      <c r="BP212" s="255">
        <f>IF(OR($C212="Non-Labour",$C212="Labour-related"),IF(Inputs!$DT212=$F$1,Inputs!BP212,Inputs!BP212*'Key assumptions'!$H$118),$F212*N(J212)*avg_hrs)</f>
        <v>0</v>
      </c>
      <c r="BQ212" s="255">
        <f>IF(OR($C212="Non-Labour",$C212="Labour-related"),IF(Inputs!$DT212=$F$1,Inputs!BQ212,Inputs!BQ212*'Key assumptions'!$H$118),$F212*N(K212)*avg_hrs)</f>
        <v>0</v>
      </c>
      <c r="BR212" s="255">
        <f>IF(OR($C212="Non-Labour",$C212="Labour-related"),IF(Inputs!$DT212=$F$1,Inputs!BR212,Inputs!BR212*'Key assumptions'!$H$118),$F212*N(L212)*avg_hrs)</f>
        <v>0</v>
      </c>
      <c r="BS212" s="390" t="s">
        <v>411</v>
      </c>
      <c r="BT212" s="390" t="s">
        <v>411</v>
      </c>
      <c r="BU212" s="390" t="s">
        <v>411</v>
      </c>
      <c r="BV212" s="390" t="s">
        <v>411</v>
      </c>
      <c r="BW212" s="390" t="s">
        <v>411</v>
      </c>
      <c r="BX212" s="390" t="s">
        <v>411</v>
      </c>
      <c r="BY212" s="390" t="s">
        <v>411</v>
      </c>
      <c r="BZ212" s="390" t="s">
        <v>411</v>
      </c>
      <c r="CA212" s="390" t="s">
        <v>411</v>
      </c>
      <c r="CB212" s="390" t="s">
        <v>411</v>
      </c>
      <c r="CC212" s="390" t="s">
        <v>411</v>
      </c>
      <c r="CD212" s="390" t="s">
        <v>411</v>
      </c>
      <c r="CE212" s="390" t="s">
        <v>411</v>
      </c>
      <c r="CF212" s="390" t="s">
        <v>411</v>
      </c>
      <c r="CG212" s="390" t="s">
        <v>411</v>
      </c>
      <c r="CH212" s="390" t="s">
        <v>411</v>
      </c>
      <c r="CI212" s="390" t="s">
        <v>411</v>
      </c>
      <c r="CJ212" s="390" t="s">
        <v>411</v>
      </c>
      <c r="CK212" s="390" t="s">
        <v>411</v>
      </c>
      <c r="CL212" s="390" t="s">
        <v>411</v>
      </c>
      <c r="CM212" s="390" t="s">
        <v>411</v>
      </c>
      <c r="CN212" s="390" t="s">
        <v>411</v>
      </c>
      <c r="CO212" s="255">
        <f>IF(OR($C212="Non-Labour",$C212="Labour-related"),IF(Inputs!$DT212=$F$1,Inputs!CO212,Inputs!CO212*'Key assumptions'!$H$118),$F212*N(AI212)*avg_hrs)</f>
        <v>0</v>
      </c>
      <c r="CP212" s="255">
        <f>IF(OR($C212="Non-Labour",$C212="Labour-related"),IF(Inputs!$DT212=$F$1,Inputs!CP212,Inputs!CP212*'Key assumptions'!$H$118),$F212*N(AJ212)*avg_hrs)</f>
        <v>0</v>
      </c>
      <c r="CQ212" s="255">
        <f>IF(OR($C212="Non-Labour",$C212="Labour-related"),IF(Inputs!$DT212=$F$1,Inputs!CQ212,Inputs!CQ212*'Key assumptions'!$H$118),$F212*N(AK212)*avg_hrs)</f>
        <v>0</v>
      </c>
      <c r="CR212" s="255">
        <f>IF(OR($C212="Non-Labour",$C212="Labour-related"),IF(Inputs!$DT212=$F$1,Inputs!CR212,Inputs!CR212*'Key assumptions'!$H$118),$F212*N(AL212)*avg_hrs)</f>
        <v>0</v>
      </c>
      <c r="CS212" s="255">
        <f>IF(OR($C212="Non-Labour",$C212="Labour-related"),IF(Inputs!$DT212=$F$1,Inputs!CS212,Inputs!CS212*'Key assumptions'!$H$118),$F212*N(AM212)*avg_hrs)</f>
        <v>0</v>
      </c>
      <c r="CT212" s="255">
        <f>IF(OR($C212="Non-Labour",$C212="Labour-related"),IF(Inputs!$DT212=$F$1,Inputs!CT212,Inputs!CT212*'Key assumptions'!$H$118),$F212*N(AN212)*avg_hrs)</f>
        <v>0</v>
      </c>
      <c r="CU212" s="255">
        <f>IF(OR($C212="Non-Labour",$C212="Labour-related"),IF(Inputs!$DT212=$F$1,Inputs!CU212,Inputs!CU212*'Key assumptions'!$H$118),$F212*N(AO212)*avg_hrs)</f>
        <v>0</v>
      </c>
      <c r="CV212" s="255">
        <f>IF(OR($C212="Non-Labour",$C212="Labour-related"),IF(Inputs!$DT212=$F$1,Inputs!CV212,Inputs!CV212*'Key assumptions'!$H$118),$F212*N(AP212)*avg_hrs)</f>
        <v>0</v>
      </c>
      <c r="CW212" s="255">
        <f>IF(OR($C212="Non-Labour",$C212="Labour-related"),IF(Inputs!$DT212=$F$1,Inputs!CW212,Inputs!CW212*'Key assumptions'!$H$118),$F212*N(AQ212)*avg_hrs)</f>
        <v>0</v>
      </c>
      <c r="CX212" s="255">
        <f>IF(OR($C212="Non-Labour",$C212="Labour-related"),IF(Inputs!$DT212=$F$1,Inputs!CX212,Inputs!CX212*'Key assumptions'!$H$118),$F212*N(AR212)*avg_hrs)</f>
        <v>0</v>
      </c>
      <c r="CY212" s="255">
        <f>IF(OR($C212="Non-Labour",$C212="Labour-related"),IF(Inputs!$DT212=$F$1,Inputs!CY212,Inputs!CY212*'Key assumptions'!$H$118),$F212*N(AS212)*avg_hrs)</f>
        <v>0</v>
      </c>
      <c r="CZ212" s="255">
        <f>IF(OR($C212="Non-Labour",$C212="Labour-related"),IF(Inputs!$DT212=$F$1,Inputs!CZ212,Inputs!CZ212*'Key assumptions'!$H$118),$F212*N(AT212)*avg_hrs)</f>
        <v>0</v>
      </c>
      <c r="DA212" s="255">
        <f>IF(OR($C212="Non-Labour",$C212="Labour-related"),IF(Inputs!$DT212=$F$1,Inputs!DA212,Inputs!DA212*'Key assumptions'!$H$118),$F212*N(AU212)*avg_hrs)</f>
        <v>0</v>
      </c>
      <c r="DB212" s="255">
        <f>IF(OR($C212="Non-Labour",$C212="Labour-related"),IF(Inputs!$DT212=$F$1,Inputs!DB212,Inputs!DB212*'Key assumptions'!$H$118),$F212*N(AV212)*avg_hrs)</f>
        <v>0</v>
      </c>
      <c r="DC212" s="255">
        <f>IF(OR($C212="Non-Labour",$C212="Labour-related"),IF(Inputs!$DT212=$F$1,Inputs!DC212,Inputs!DC212*'Key assumptions'!$H$118),$F212*N(AW212)*avg_hrs)</f>
        <v>0</v>
      </c>
      <c r="DD212" s="255">
        <f>IF(OR($C212="Non-Labour",$C212="Labour-related"),IF(Inputs!$DT212=$F$1,Inputs!DD212,Inputs!DD212*'Key assumptions'!$H$118),$F212*N(AX212)*avg_hrs)</f>
        <v>0</v>
      </c>
      <c r="DE212" s="255">
        <f>IF(OR($C212="Non-Labour",$C212="Labour-related"),IF(Inputs!$DT212=$F$1,Inputs!DE212,Inputs!DE212*'Key assumptions'!$H$118),$F212*N(AY212)*avg_hrs)</f>
        <v>0</v>
      </c>
      <c r="DF212" s="255">
        <f>IF(OR($C212="Non-Labour",$C212="Labour-related"),IF(Inputs!$DT212=$F$1,Inputs!DF212,Inputs!DF212*'Key assumptions'!$H$118),$F212*N(AZ212)*avg_hrs)</f>
        <v>0</v>
      </c>
      <c r="DG212" s="255">
        <f>IF(OR($C212="Non-Labour",$C212="Labour-related"),IF(Inputs!$DT212=$F$1,Inputs!DG212,Inputs!DG212*'Key assumptions'!$H$118),$F212*N(BA212)*avg_hrs)</f>
        <v>0</v>
      </c>
      <c r="DH212" s="255">
        <f>IF(OR($C212="Non-Labour",$C212="Labour-related"),IF(Inputs!$DT212=$F$1,Inputs!DH212,Inputs!DH212*'Key assumptions'!$H$118),$F212*N(BB212)*avg_hrs)</f>
        <v>0</v>
      </c>
      <c r="DI212" s="255">
        <f>IF(OR($C212="Non-Labour",$C212="Labour-related"),IF(Inputs!$DT212=$F$1,Inputs!DI212,Inputs!DI212*'Key assumptions'!$H$118),$F212*N(BC212)*avg_hrs)</f>
        <v>21988.5</v>
      </c>
      <c r="DJ212" s="255">
        <f>IF(OR($C212="Non-Labour",$C212="Labour-related"),IF(Inputs!$DT212=$F$1,Inputs!DJ212,Inputs!DJ212*'Key assumptions'!$H$118),$F212*N(BD212)*avg_hrs)</f>
        <v>21988.5</v>
      </c>
      <c r="DK212" s="255">
        <f>IF(OR($C212="Non-Labour",$C212="Labour-related"),IF(Inputs!$DT212=$F$1,Inputs!DK212,Inputs!DK212*'Key assumptions'!$H$118),$F212*N(BE212)*avg_hrs)</f>
        <v>21988.5</v>
      </c>
      <c r="DL212" s="255">
        <f>IF(OR($C212="Non-Labour",$C212="Labour-related"),IF(Inputs!$DT212=$F$1,Inputs!DL212,Inputs!DL212*'Key assumptions'!$H$118),$F212*N(BF212)*avg_hrs)</f>
        <v>21988.5</v>
      </c>
      <c r="DM212" s="255">
        <f>IF(OR($C212="Non-Labour",$C212="Labour-related"),IF(Inputs!$DT212=$F$1,Inputs!DM212,Inputs!DM212*'Key assumptions'!$H$118),$F212*N(BG212)*avg_hrs)</f>
        <v>21988.5</v>
      </c>
      <c r="DN212" s="255">
        <f>IF(OR($C212="Non-Labour",$C212="Labour-related"),IF(Inputs!$DT212=$F$1,Inputs!DN212,Inputs!DN212*'Key assumptions'!$H$118),$F212*N(BH212)*avg_hrs)</f>
        <v>21988.5</v>
      </c>
      <c r="DO212" s="255">
        <f>IF(OR($C212="Non-Labour",$C212="Labour-related"),IF(Inputs!$DT212=$F$1,Inputs!DO212,Inputs!DO212*'Key assumptions'!$H$118),$F212*N(BI212)*avg_hrs)</f>
        <v>21988.5</v>
      </c>
      <c r="DP212" s="255">
        <f>IF(OR($C212="Non-Labour",$C212="Labour-related"),IF(Inputs!$DT212=$F$1,Inputs!DP212,Inputs!DP212*'Key assumptions'!$H$118),$F212*N(BJ212)*avg_hrs)</f>
        <v>0</v>
      </c>
      <c r="DQ212" s="255">
        <f>IF(OR($C212="Non-Labour",$C212="Labour-related"),IF(Inputs!$DT212=$F$1,Inputs!DQ212,Inputs!DQ212*'Key assumptions'!$H$118),$F212*N(BK212)*avg_hrs)</f>
        <v>0</v>
      </c>
      <c r="DR212" s="255">
        <f>IF(OR($C212="Non-Labour",$C212="Labour-related"),IF(Inputs!$DT212=$F$1,Inputs!DR212,Inputs!DR212*'Key assumptions'!$H$118),$F212*N(BL212)*avg_hrs)</f>
        <v>0</v>
      </c>
      <c r="DT212" s="133" t="s">
        <v>213</v>
      </c>
      <c r="DU212" s="304"/>
      <c r="DV212" s="304"/>
      <c r="DW212" s="304"/>
      <c r="DX212" s="304"/>
      <c r="DY212" s="304"/>
      <c r="DZ212" s="304"/>
      <c r="EA212" s="255">
        <v>0</v>
      </c>
      <c r="EB212" s="255">
        <v>29213.292857142857</v>
      </c>
      <c r="EC212" s="255">
        <v>0</v>
      </c>
      <c r="ED212" s="255">
        <f t="shared" ref="ED212:EE227" si="23">SUMIF($BN$1:$DR$1,ED$2,$BN212:$DR212)</f>
        <v>0</v>
      </c>
      <c r="EE212" s="255">
        <f t="shared" si="23"/>
        <v>153919.5</v>
      </c>
      <c r="EF212" s="255">
        <f t="shared" si="22"/>
        <v>183132.79285714286</v>
      </c>
    </row>
    <row r="213" spans="1:136" x14ac:dyDescent="0.4">
      <c r="A213" s="133" t="str">
        <f>Inputs!A213</f>
        <v>Other support and corporate roles</v>
      </c>
      <c r="B213" s="133" t="str">
        <f>Inputs!B213</f>
        <v>N/A</v>
      </c>
      <c r="C213" s="133" t="str">
        <f>Inputs!C213</f>
        <v>Internal Labour</v>
      </c>
      <c r="D213" s="133" t="str">
        <f>Inputs!D213</f>
        <v>PT004728 - 4</v>
      </c>
      <c r="E213" s="133" t="str">
        <f>Inputs!E213</f>
        <v>Safety Officer</v>
      </c>
      <c r="F213" s="290">
        <f>IF(Inputs!DT213=$F$1,Inputs!F213,
IF(Inputs!DT213='Key assumptions'!$E$118,Inputs!F213*'Key assumptions'!$H$118,Inputs!F213*'Key assumptions'!$H$119))</f>
        <v>216.62</v>
      </c>
      <c r="G213" s="290">
        <f>IF(Inputs!DT213=$F$1,Inputs!G213,Inputs!G213*'Key assumptions'!$H$118)</f>
        <v>94.875194156804724</v>
      </c>
      <c r="H213" s="281"/>
      <c r="I213" s="281"/>
      <c r="J213" s="281"/>
      <c r="K213" s="281"/>
      <c r="L213" s="281"/>
      <c r="M213" s="389" t="str">
        <f>Inputs!M213</f>
        <v>[C-i-C]</v>
      </c>
      <c r="N213" s="389" t="str">
        <f>Inputs!N213</f>
        <v>[C-i-C]</v>
      </c>
      <c r="O213" s="389" t="str">
        <f>Inputs!O213</f>
        <v>[C-i-C]</v>
      </c>
      <c r="P213" s="389" t="str">
        <f>Inputs!P213</f>
        <v>[C-i-C]</v>
      </c>
      <c r="Q213" s="389" t="str">
        <f>Inputs!Q213</f>
        <v>[C-i-C]</v>
      </c>
      <c r="R213" s="389" t="str">
        <f>Inputs!R213</f>
        <v>[C-i-C]</v>
      </c>
      <c r="S213" s="389" t="str">
        <f>Inputs!S213</f>
        <v>[C-i-C]</v>
      </c>
      <c r="T213" s="389" t="str">
        <f>Inputs!T213</f>
        <v>[C-i-C]</v>
      </c>
      <c r="U213" s="389" t="str">
        <f>Inputs!U213</f>
        <v>[C-i-C]</v>
      </c>
      <c r="V213" s="389" t="str">
        <f>Inputs!V213</f>
        <v>[C-i-C]</v>
      </c>
      <c r="W213" s="389" t="str">
        <f>Inputs!W213</f>
        <v>[C-i-C]</v>
      </c>
      <c r="X213" s="389" t="str">
        <f>Inputs!X213</f>
        <v>[C-i-C]</v>
      </c>
      <c r="Y213" s="389" t="str">
        <f>Inputs!Y213</f>
        <v>[C-i-C]</v>
      </c>
      <c r="Z213" s="389" t="str">
        <f>Inputs!Z213</f>
        <v>[C-i-C]</v>
      </c>
      <c r="AA213" s="389" t="str">
        <f>Inputs!AA213</f>
        <v>[C-i-C]</v>
      </c>
      <c r="AB213" s="389" t="str">
        <f>Inputs!AB213</f>
        <v>[C-i-C]</v>
      </c>
      <c r="AC213" s="389" t="str">
        <f>Inputs!AC213</f>
        <v>[C-i-C]</v>
      </c>
      <c r="AD213" s="389" t="str">
        <f>Inputs!AD213</f>
        <v>[C-i-C]</v>
      </c>
      <c r="AE213" s="389" t="str">
        <f>Inputs!AE213</f>
        <v>[C-i-C]</v>
      </c>
      <c r="AF213" s="389" t="str">
        <f>Inputs!AF213</f>
        <v>[C-i-C]</v>
      </c>
      <c r="AG213" s="389" t="str">
        <f>Inputs!AG213</f>
        <v>[C-i-C]</v>
      </c>
      <c r="AH213" s="389" t="str">
        <f>Inputs!AH213</f>
        <v>[C-i-C]</v>
      </c>
      <c r="AI213" s="254">
        <f>Inputs!AI213</f>
        <v>0</v>
      </c>
      <c r="AJ213" s="254">
        <f>Inputs!AJ213</f>
        <v>0</v>
      </c>
      <c r="AK213" s="254">
        <f>Inputs!AK213</f>
        <v>0</v>
      </c>
      <c r="AL213" s="254">
        <f>Inputs!AL213</f>
        <v>0</v>
      </c>
      <c r="AM213" s="254">
        <f>Inputs!AM213</f>
        <v>0</v>
      </c>
      <c r="AN213" s="254">
        <f>Inputs!AN213</f>
        <v>0</v>
      </c>
      <c r="AO213" s="254">
        <f>Inputs!AO213</f>
        <v>0</v>
      </c>
      <c r="AP213" s="254">
        <f>Inputs!AP213</f>
        <v>0</v>
      </c>
      <c r="AQ213" s="254">
        <f>Inputs!AQ213</f>
        <v>0</v>
      </c>
      <c r="AR213" s="254">
        <f>Inputs!AR213</f>
        <v>0</v>
      </c>
      <c r="AS213" s="254">
        <f>Inputs!AS213</f>
        <v>0</v>
      </c>
      <c r="AT213" s="254">
        <f>Inputs!AT213</f>
        <v>0</v>
      </c>
      <c r="AU213" s="254">
        <f>Inputs!AU213</f>
        <v>0</v>
      </c>
      <c r="AV213" s="254">
        <f>Inputs!AV213</f>
        <v>0</v>
      </c>
      <c r="AW213" s="254">
        <f>Inputs!AW213</f>
        <v>0</v>
      </c>
      <c r="AX213" s="254">
        <f>Inputs!AX213</f>
        <v>0</v>
      </c>
      <c r="AY213" s="254">
        <f>Inputs!AY213</f>
        <v>0</v>
      </c>
      <c r="AZ213" s="254">
        <f>Inputs!AZ213</f>
        <v>0</v>
      </c>
      <c r="BA213" s="254">
        <f>Inputs!BA213</f>
        <v>0</v>
      </c>
      <c r="BB213" s="254">
        <f>Inputs!BB213</f>
        <v>0</v>
      </c>
      <c r="BC213" s="254">
        <f>Inputs!BC213</f>
        <v>0</v>
      </c>
      <c r="BD213" s="254">
        <f>Inputs!BD213</f>
        <v>0</v>
      </c>
      <c r="BE213" s="254">
        <f>Inputs!BE213</f>
        <v>0</v>
      </c>
      <c r="BF213" s="254">
        <f>Inputs!BF213</f>
        <v>0</v>
      </c>
      <c r="BG213" s="254">
        <f>Inputs!BG213</f>
        <v>0</v>
      </c>
      <c r="BH213" s="254">
        <f>Inputs!BH213</f>
        <v>0</v>
      </c>
      <c r="BI213" s="254">
        <f>Inputs!BI213</f>
        <v>0</v>
      </c>
      <c r="BJ213" s="254">
        <f>Inputs!BJ213</f>
        <v>0</v>
      </c>
      <c r="BK213" s="254">
        <f>Inputs!BK213</f>
        <v>0</v>
      </c>
      <c r="BL213" s="254">
        <f>Inputs!BL213</f>
        <v>0</v>
      </c>
      <c r="BN213" s="255">
        <f>IF(OR($C213="Non-Labour",$C213="Labour-related"),IF(Inputs!$DT213=$F$1,Inputs!BN213,Inputs!BN213*'Key assumptions'!$H$118),$F213*N(H213)*avg_hrs)</f>
        <v>0</v>
      </c>
      <c r="BO213" s="255">
        <f>IF(OR($C213="Non-Labour",$C213="Labour-related"),IF(Inputs!$DT213=$F$1,Inputs!BO213,Inputs!BO213*'Key assumptions'!$H$118),$F213*N(I213)*avg_hrs)</f>
        <v>0</v>
      </c>
      <c r="BP213" s="255">
        <f>IF(OR($C213="Non-Labour",$C213="Labour-related"),IF(Inputs!$DT213=$F$1,Inputs!BP213,Inputs!BP213*'Key assumptions'!$H$118),$F213*N(J213)*avg_hrs)</f>
        <v>0</v>
      </c>
      <c r="BQ213" s="255">
        <f>IF(OR($C213="Non-Labour",$C213="Labour-related"),IF(Inputs!$DT213=$F$1,Inputs!BQ213,Inputs!BQ213*'Key assumptions'!$H$118),$F213*N(K213)*avg_hrs)</f>
        <v>0</v>
      </c>
      <c r="BR213" s="255">
        <f>IF(OR($C213="Non-Labour",$C213="Labour-related"),IF(Inputs!$DT213=$F$1,Inputs!BR213,Inputs!BR213*'Key assumptions'!$H$118),$F213*N(L213)*avg_hrs)</f>
        <v>0</v>
      </c>
      <c r="BS213" s="390" t="s">
        <v>411</v>
      </c>
      <c r="BT213" s="390" t="s">
        <v>411</v>
      </c>
      <c r="BU213" s="390" t="s">
        <v>411</v>
      </c>
      <c r="BV213" s="390" t="s">
        <v>411</v>
      </c>
      <c r="BW213" s="390" t="s">
        <v>411</v>
      </c>
      <c r="BX213" s="390" t="s">
        <v>411</v>
      </c>
      <c r="BY213" s="390" t="s">
        <v>411</v>
      </c>
      <c r="BZ213" s="390" t="s">
        <v>411</v>
      </c>
      <c r="CA213" s="390" t="s">
        <v>411</v>
      </c>
      <c r="CB213" s="390" t="s">
        <v>411</v>
      </c>
      <c r="CC213" s="390" t="s">
        <v>411</v>
      </c>
      <c r="CD213" s="390" t="s">
        <v>411</v>
      </c>
      <c r="CE213" s="390" t="s">
        <v>411</v>
      </c>
      <c r="CF213" s="390" t="s">
        <v>411</v>
      </c>
      <c r="CG213" s="390" t="s">
        <v>411</v>
      </c>
      <c r="CH213" s="390" t="s">
        <v>411</v>
      </c>
      <c r="CI213" s="390" t="s">
        <v>411</v>
      </c>
      <c r="CJ213" s="390" t="s">
        <v>411</v>
      </c>
      <c r="CK213" s="390" t="s">
        <v>411</v>
      </c>
      <c r="CL213" s="390" t="s">
        <v>411</v>
      </c>
      <c r="CM213" s="390" t="s">
        <v>411</v>
      </c>
      <c r="CN213" s="390" t="s">
        <v>411</v>
      </c>
      <c r="CO213" s="255">
        <f>IF(OR($C213="Non-Labour",$C213="Labour-related"),IF(Inputs!$DT213=$F$1,Inputs!CO213,Inputs!CO213*'Key assumptions'!$H$118),$F213*N(AI213)*avg_hrs)</f>
        <v>0</v>
      </c>
      <c r="CP213" s="255">
        <f>IF(OR($C213="Non-Labour",$C213="Labour-related"),IF(Inputs!$DT213=$F$1,Inputs!CP213,Inputs!CP213*'Key assumptions'!$H$118),$F213*N(AJ213)*avg_hrs)</f>
        <v>0</v>
      </c>
      <c r="CQ213" s="255">
        <f>IF(OR($C213="Non-Labour",$C213="Labour-related"),IF(Inputs!$DT213=$F$1,Inputs!CQ213,Inputs!CQ213*'Key assumptions'!$H$118),$F213*N(AK213)*avg_hrs)</f>
        <v>0</v>
      </c>
      <c r="CR213" s="255">
        <f>IF(OR($C213="Non-Labour",$C213="Labour-related"),IF(Inputs!$DT213=$F$1,Inputs!CR213,Inputs!CR213*'Key assumptions'!$H$118),$F213*N(AL213)*avg_hrs)</f>
        <v>0</v>
      </c>
      <c r="CS213" s="255">
        <f>IF(OR($C213="Non-Labour",$C213="Labour-related"),IF(Inputs!$DT213=$F$1,Inputs!CS213,Inputs!CS213*'Key assumptions'!$H$118),$F213*N(AM213)*avg_hrs)</f>
        <v>0</v>
      </c>
      <c r="CT213" s="255">
        <f>IF(OR($C213="Non-Labour",$C213="Labour-related"),IF(Inputs!$DT213=$F$1,Inputs!CT213,Inputs!CT213*'Key assumptions'!$H$118),$F213*N(AN213)*avg_hrs)</f>
        <v>0</v>
      </c>
      <c r="CU213" s="255">
        <f>IF(OR($C213="Non-Labour",$C213="Labour-related"),IF(Inputs!$DT213=$F$1,Inputs!CU213,Inputs!CU213*'Key assumptions'!$H$118),$F213*N(AO213)*avg_hrs)</f>
        <v>0</v>
      </c>
      <c r="CV213" s="255">
        <f>IF(OR($C213="Non-Labour",$C213="Labour-related"),IF(Inputs!$DT213=$F$1,Inputs!CV213,Inputs!CV213*'Key assumptions'!$H$118),$F213*N(AP213)*avg_hrs)</f>
        <v>0</v>
      </c>
      <c r="CW213" s="255">
        <f>IF(OR($C213="Non-Labour",$C213="Labour-related"),IF(Inputs!$DT213=$F$1,Inputs!CW213,Inputs!CW213*'Key assumptions'!$H$118),$F213*N(AQ213)*avg_hrs)</f>
        <v>0</v>
      </c>
      <c r="CX213" s="255">
        <f>IF(OR($C213="Non-Labour",$C213="Labour-related"),IF(Inputs!$DT213=$F$1,Inputs!CX213,Inputs!CX213*'Key assumptions'!$H$118),$F213*N(AR213)*avg_hrs)</f>
        <v>0</v>
      </c>
      <c r="CY213" s="255">
        <f>IF(OR($C213="Non-Labour",$C213="Labour-related"),IF(Inputs!$DT213=$F$1,Inputs!CY213,Inputs!CY213*'Key assumptions'!$H$118),$F213*N(AS213)*avg_hrs)</f>
        <v>0</v>
      </c>
      <c r="CZ213" s="255">
        <f>IF(OR($C213="Non-Labour",$C213="Labour-related"),IF(Inputs!$DT213=$F$1,Inputs!CZ213,Inputs!CZ213*'Key assumptions'!$H$118),$F213*N(AT213)*avg_hrs)</f>
        <v>0</v>
      </c>
      <c r="DA213" s="255">
        <f>IF(OR($C213="Non-Labour",$C213="Labour-related"),IF(Inputs!$DT213=$F$1,Inputs!DA213,Inputs!DA213*'Key assumptions'!$H$118),$F213*N(AU213)*avg_hrs)</f>
        <v>0</v>
      </c>
      <c r="DB213" s="255">
        <f>IF(OR($C213="Non-Labour",$C213="Labour-related"),IF(Inputs!$DT213=$F$1,Inputs!DB213,Inputs!DB213*'Key assumptions'!$H$118),$F213*N(AV213)*avg_hrs)</f>
        <v>0</v>
      </c>
      <c r="DC213" s="255">
        <f>IF(OR($C213="Non-Labour",$C213="Labour-related"),IF(Inputs!$DT213=$F$1,Inputs!DC213,Inputs!DC213*'Key assumptions'!$H$118),$F213*N(AW213)*avg_hrs)</f>
        <v>0</v>
      </c>
      <c r="DD213" s="255">
        <f>IF(OR($C213="Non-Labour",$C213="Labour-related"),IF(Inputs!$DT213=$F$1,Inputs!DD213,Inputs!DD213*'Key assumptions'!$H$118),$F213*N(AX213)*avg_hrs)</f>
        <v>0</v>
      </c>
      <c r="DE213" s="255">
        <f>IF(OR($C213="Non-Labour",$C213="Labour-related"),IF(Inputs!$DT213=$F$1,Inputs!DE213,Inputs!DE213*'Key assumptions'!$H$118),$F213*N(AY213)*avg_hrs)</f>
        <v>0</v>
      </c>
      <c r="DF213" s="255">
        <f>IF(OR($C213="Non-Labour",$C213="Labour-related"),IF(Inputs!$DT213=$F$1,Inputs!DF213,Inputs!DF213*'Key assumptions'!$H$118),$F213*N(AZ213)*avg_hrs)</f>
        <v>0</v>
      </c>
      <c r="DG213" s="255">
        <f>IF(OR($C213="Non-Labour",$C213="Labour-related"),IF(Inputs!$DT213=$F$1,Inputs!DG213,Inputs!DG213*'Key assumptions'!$H$118),$F213*N(BA213)*avg_hrs)</f>
        <v>0</v>
      </c>
      <c r="DH213" s="255">
        <f>IF(OR($C213="Non-Labour",$C213="Labour-related"),IF(Inputs!$DT213=$F$1,Inputs!DH213,Inputs!DH213*'Key assumptions'!$H$118),$F213*N(BB213)*avg_hrs)</f>
        <v>0</v>
      </c>
      <c r="DI213" s="255">
        <f>IF(OR($C213="Non-Labour",$C213="Labour-related"),IF(Inputs!$DT213=$F$1,Inputs!DI213,Inputs!DI213*'Key assumptions'!$H$118),$F213*N(BC213)*avg_hrs)</f>
        <v>0</v>
      </c>
      <c r="DJ213" s="255">
        <f>IF(OR($C213="Non-Labour",$C213="Labour-related"),IF(Inputs!$DT213=$F$1,Inputs!DJ213,Inputs!DJ213*'Key assumptions'!$H$118),$F213*N(BD213)*avg_hrs)</f>
        <v>0</v>
      </c>
      <c r="DK213" s="255">
        <f>IF(OR($C213="Non-Labour",$C213="Labour-related"),IF(Inputs!$DT213=$F$1,Inputs!DK213,Inputs!DK213*'Key assumptions'!$H$118),$F213*N(BE213)*avg_hrs)</f>
        <v>0</v>
      </c>
      <c r="DL213" s="255">
        <f>IF(OR($C213="Non-Labour",$C213="Labour-related"),IF(Inputs!$DT213=$F$1,Inputs!DL213,Inputs!DL213*'Key assumptions'!$H$118),$F213*N(BF213)*avg_hrs)</f>
        <v>0</v>
      </c>
      <c r="DM213" s="255">
        <f>IF(OR($C213="Non-Labour",$C213="Labour-related"),IF(Inputs!$DT213=$F$1,Inputs!DM213,Inputs!DM213*'Key assumptions'!$H$118),$F213*N(BG213)*avg_hrs)</f>
        <v>0</v>
      </c>
      <c r="DN213" s="255">
        <f>IF(OR($C213="Non-Labour",$C213="Labour-related"),IF(Inputs!$DT213=$F$1,Inputs!DN213,Inputs!DN213*'Key assumptions'!$H$118),$F213*N(BH213)*avg_hrs)</f>
        <v>0</v>
      </c>
      <c r="DO213" s="255">
        <f>IF(OR($C213="Non-Labour",$C213="Labour-related"),IF(Inputs!$DT213=$F$1,Inputs!DO213,Inputs!DO213*'Key assumptions'!$H$118),$F213*N(BI213)*avg_hrs)</f>
        <v>0</v>
      </c>
      <c r="DP213" s="255">
        <f>IF(OR($C213="Non-Labour",$C213="Labour-related"),IF(Inputs!$DT213=$F$1,Inputs!DP213,Inputs!DP213*'Key assumptions'!$H$118),$F213*N(BJ213)*avg_hrs)</f>
        <v>0</v>
      </c>
      <c r="DQ213" s="255">
        <f>IF(OR($C213="Non-Labour",$C213="Labour-related"),IF(Inputs!$DT213=$F$1,Inputs!DQ213,Inputs!DQ213*'Key assumptions'!$H$118),$F213*N(BK213)*avg_hrs)</f>
        <v>0</v>
      </c>
      <c r="DR213" s="255">
        <f>IF(OR($C213="Non-Labour",$C213="Labour-related"),IF(Inputs!$DT213=$F$1,Inputs!DR213,Inputs!DR213*'Key assumptions'!$H$118),$F213*N(BL213)*avg_hrs)</f>
        <v>0</v>
      </c>
      <c r="DT213" s="133" t="s">
        <v>213</v>
      </c>
      <c r="DU213" s="304"/>
      <c r="DV213" s="304"/>
      <c r="DW213" s="304"/>
      <c r="DX213" s="304"/>
      <c r="DY213" s="304"/>
      <c r="DZ213" s="304"/>
      <c r="EA213" s="255">
        <v>0</v>
      </c>
      <c r="EB213" s="255">
        <v>36206.485714285714</v>
      </c>
      <c r="EC213" s="255">
        <v>9051.6214285714268</v>
      </c>
      <c r="ED213" s="255">
        <f t="shared" si="23"/>
        <v>0</v>
      </c>
      <c r="EE213" s="255">
        <f t="shared" si="23"/>
        <v>0</v>
      </c>
      <c r="EF213" s="255">
        <f t="shared" si="22"/>
        <v>45258.107142857145</v>
      </c>
    </row>
    <row r="214" spans="1:136" x14ac:dyDescent="0.4">
      <c r="A214" s="133" t="str">
        <f>Inputs!A214</f>
        <v>Community and Stakeholder Engagement</v>
      </c>
      <c r="B214" s="133" t="str">
        <f>Inputs!B214</f>
        <v>N/A</v>
      </c>
      <c r="C214" s="133" t="str">
        <f>Inputs!C214</f>
        <v>Internal Labour</v>
      </c>
      <c r="D214" s="133" t="str">
        <f>Inputs!D214</f>
        <v>PT004728 - 4</v>
      </c>
      <c r="E214" s="133" t="str">
        <f>Inputs!E214</f>
        <v>Community Engagement Specialist</v>
      </c>
      <c r="F214" s="290">
        <f>IF(Inputs!DT214=$F$1,Inputs!F214,
IF(Inputs!DT214='Key assumptions'!$E$118,Inputs!F214*'Key assumptions'!$H$118,Inputs!F214*'Key assumptions'!$H$119))</f>
        <v>208.74</v>
      </c>
      <c r="G214" s="290">
        <f>IF(Inputs!DT214=$F$1,Inputs!G214,Inputs!G214*'Key assumptions'!$H$118)</f>
        <v>91.43088017751478</v>
      </c>
      <c r="H214" s="281"/>
      <c r="I214" s="281"/>
      <c r="J214" s="281"/>
      <c r="K214" s="281"/>
      <c r="L214" s="281"/>
      <c r="M214" s="389" t="str">
        <f>Inputs!M214</f>
        <v>[C-i-C]</v>
      </c>
      <c r="N214" s="389" t="str">
        <f>Inputs!N214</f>
        <v>[C-i-C]</v>
      </c>
      <c r="O214" s="389" t="str">
        <f>Inputs!O214</f>
        <v>[C-i-C]</v>
      </c>
      <c r="P214" s="389" t="str">
        <f>Inputs!P214</f>
        <v>[C-i-C]</v>
      </c>
      <c r="Q214" s="389" t="str">
        <f>Inputs!Q214</f>
        <v>[C-i-C]</v>
      </c>
      <c r="R214" s="389" t="str">
        <f>Inputs!R214</f>
        <v>[C-i-C]</v>
      </c>
      <c r="S214" s="389" t="str">
        <f>Inputs!S214</f>
        <v>[C-i-C]</v>
      </c>
      <c r="T214" s="389" t="str">
        <f>Inputs!T214</f>
        <v>[C-i-C]</v>
      </c>
      <c r="U214" s="389" t="str">
        <f>Inputs!U214</f>
        <v>[C-i-C]</v>
      </c>
      <c r="V214" s="389" t="str">
        <f>Inputs!V214</f>
        <v>[C-i-C]</v>
      </c>
      <c r="W214" s="389" t="str">
        <f>Inputs!W214</f>
        <v>[C-i-C]</v>
      </c>
      <c r="X214" s="389" t="str">
        <f>Inputs!X214</f>
        <v>[C-i-C]</v>
      </c>
      <c r="Y214" s="389" t="str">
        <f>Inputs!Y214</f>
        <v>[C-i-C]</v>
      </c>
      <c r="Z214" s="389" t="str">
        <f>Inputs!Z214</f>
        <v>[C-i-C]</v>
      </c>
      <c r="AA214" s="389" t="str">
        <f>Inputs!AA214</f>
        <v>[C-i-C]</v>
      </c>
      <c r="AB214" s="389" t="str">
        <f>Inputs!AB214</f>
        <v>[C-i-C]</v>
      </c>
      <c r="AC214" s="389" t="str">
        <f>Inputs!AC214</f>
        <v>[C-i-C]</v>
      </c>
      <c r="AD214" s="389" t="str">
        <f>Inputs!AD214</f>
        <v>[C-i-C]</v>
      </c>
      <c r="AE214" s="389" t="str">
        <f>Inputs!AE214</f>
        <v>[C-i-C]</v>
      </c>
      <c r="AF214" s="389" t="str">
        <f>Inputs!AF214</f>
        <v>[C-i-C]</v>
      </c>
      <c r="AG214" s="389" t="str">
        <f>Inputs!AG214</f>
        <v>[C-i-C]</v>
      </c>
      <c r="AH214" s="389" t="str">
        <f>Inputs!AH214</f>
        <v>[C-i-C]</v>
      </c>
      <c r="AI214" s="254">
        <f>Inputs!AI214</f>
        <v>0.11428571428571428</v>
      </c>
      <c r="AJ214" s="254">
        <f>Inputs!AJ214</f>
        <v>0.11428571428571428</v>
      </c>
      <c r="AK214" s="254">
        <f>Inputs!AK214</f>
        <v>0.11428571428571428</v>
      </c>
      <c r="AL214" s="254">
        <f>Inputs!AL214</f>
        <v>0.11428571428571428</v>
      </c>
      <c r="AM214" s="254">
        <f>Inputs!AM214</f>
        <v>0.11428571428571428</v>
      </c>
      <c r="AN214" s="254">
        <f>Inputs!AN214</f>
        <v>0.11428571428571428</v>
      </c>
      <c r="AO214" s="254">
        <f>Inputs!AO214</f>
        <v>0.11428571428571428</v>
      </c>
      <c r="AP214" s="254">
        <f>Inputs!AP214</f>
        <v>0.11428571428571428</v>
      </c>
      <c r="AQ214" s="254">
        <f>Inputs!AQ214</f>
        <v>0</v>
      </c>
      <c r="AR214" s="254">
        <f>Inputs!AR214</f>
        <v>0</v>
      </c>
      <c r="AS214" s="254">
        <f>Inputs!AS214</f>
        <v>0</v>
      </c>
      <c r="AT214" s="254">
        <f>Inputs!AT214</f>
        <v>0</v>
      </c>
      <c r="AU214" s="254">
        <f>Inputs!AU214</f>
        <v>0</v>
      </c>
      <c r="AV214" s="254">
        <f>Inputs!AV214</f>
        <v>0</v>
      </c>
      <c r="AW214" s="254">
        <f>Inputs!AW214</f>
        <v>0</v>
      </c>
      <c r="AX214" s="254">
        <f>Inputs!AX214</f>
        <v>0</v>
      </c>
      <c r="AY214" s="254">
        <f>Inputs!AY214</f>
        <v>0</v>
      </c>
      <c r="AZ214" s="254">
        <f>Inputs!AZ214</f>
        <v>0</v>
      </c>
      <c r="BA214" s="254">
        <f>Inputs!BA214</f>
        <v>0</v>
      </c>
      <c r="BB214" s="254">
        <f>Inputs!BB214</f>
        <v>0</v>
      </c>
      <c r="BC214" s="254">
        <f>Inputs!BC214</f>
        <v>0</v>
      </c>
      <c r="BD214" s="254">
        <f>Inputs!BD214</f>
        <v>0</v>
      </c>
      <c r="BE214" s="254">
        <f>Inputs!BE214</f>
        <v>0</v>
      </c>
      <c r="BF214" s="254">
        <f>Inputs!BF214</f>
        <v>0</v>
      </c>
      <c r="BG214" s="254">
        <f>Inputs!BG214</f>
        <v>0</v>
      </c>
      <c r="BH214" s="254">
        <f>Inputs!BH214</f>
        <v>0</v>
      </c>
      <c r="BI214" s="254">
        <f>Inputs!BI214</f>
        <v>0</v>
      </c>
      <c r="BJ214" s="254">
        <f>Inputs!BJ214</f>
        <v>0</v>
      </c>
      <c r="BK214" s="254">
        <f>Inputs!BK214</f>
        <v>0</v>
      </c>
      <c r="BL214" s="254">
        <f>Inputs!BL214</f>
        <v>0</v>
      </c>
      <c r="BN214" s="255">
        <f>IF(OR($C214="Non-Labour",$C214="Labour-related"),IF(Inputs!$DT214=$F$1,Inputs!BN214,Inputs!BN214*'Key assumptions'!$H$118),$F214*N(H214)*avg_hrs)</f>
        <v>0</v>
      </c>
      <c r="BO214" s="255">
        <f>IF(OR($C214="Non-Labour",$C214="Labour-related"),IF(Inputs!$DT214=$F$1,Inputs!BO214,Inputs!BO214*'Key assumptions'!$H$118),$F214*N(I214)*avg_hrs)</f>
        <v>0</v>
      </c>
      <c r="BP214" s="255">
        <f>IF(OR($C214="Non-Labour",$C214="Labour-related"),IF(Inputs!$DT214=$F$1,Inputs!BP214,Inputs!BP214*'Key assumptions'!$H$118),$F214*N(J214)*avg_hrs)</f>
        <v>0</v>
      </c>
      <c r="BQ214" s="255">
        <f>IF(OR($C214="Non-Labour",$C214="Labour-related"),IF(Inputs!$DT214=$F$1,Inputs!BQ214,Inputs!BQ214*'Key assumptions'!$H$118),$F214*N(K214)*avg_hrs)</f>
        <v>0</v>
      </c>
      <c r="BR214" s="255">
        <f>IF(OR($C214="Non-Labour",$C214="Labour-related"),IF(Inputs!$DT214=$F$1,Inputs!BR214,Inputs!BR214*'Key assumptions'!$H$118),$F214*N(L214)*avg_hrs)</f>
        <v>0</v>
      </c>
      <c r="BS214" s="390" t="s">
        <v>411</v>
      </c>
      <c r="BT214" s="390" t="s">
        <v>411</v>
      </c>
      <c r="BU214" s="390" t="s">
        <v>411</v>
      </c>
      <c r="BV214" s="390" t="s">
        <v>411</v>
      </c>
      <c r="BW214" s="390" t="s">
        <v>411</v>
      </c>
      <c r="BX214" s="390" t="s">
        <v>411</v>
      </c>
      <c r="BY214" s="390" t="s">
        <v>411</v>
      </c>
      <c r="BZ214" s="390" t="s">
        <v>411</v>
      </c>
      <c r="CA214" s="390" t="s">
        <v>411</v>
      </c>
      <c r="CB214" s="390" t="s">
        <v>411</v>
      </c>
      <c r="CC214" s="390" t="s">
        <v>411</v>
      </c>
      <c r="CD214" s="390" t="s">
        <v>411</v>
      </c>
      <c r="CE214" s="390" t="s">
        <v>411</v>
      </c>
      <c r="CF214" s="390" t="s">
        <v>411</v>
      </c>
      <c r="CG214" s="390" t="s">
        <v>411</v>
      </c>
      <c r="CH214" s="390" t="s">
        <v>411</v>
      </c>
      <c r="CI214" s="390" t="s">
        <v>411</v>
      </c>
      <c r="CJ214" s="390" t="s">
        <v>411</v>
      </c>
      <c r="CK214" s="390" t="s">
        <v>411</v>
      </c>
      <c r="CL214" s="390" t="s">
        <v>411</v>
      </c>
      <c r="CM214" s="390" t="s">
        <v>411</v>
      </c>
      <c r="CN214" s="390" t="s">
        <v>411</v>
      </c>
      <c r="CO214" s="255">
        <f>IF(OR($C214="Non-Labour",$C214="Labour-related"),IF(Inputs!$DT214=$F$1,Inputs!CO214,Inputs!CO214*'Key assumptions'!$H$118),$F214*N(AI214)*avg_hrs)</f>
        <v>3578.4</v>
      </c>
      <c r="CP214" s="255">
        <f>IF(OR($C214="Non-Labour",$C214="Labour-related"),IF(Inputs!$DT214=$F$1,Inputs!CP214,Inputs!CP214*'Key assumptions'!$H$118),$F214*N(AJ214)*avg_hrs)</f>
        <v>3578.4</v>
      </c>
      <c r="CQ214" s="255">
        <f>IF(OR($C214="Non-Labour",$C214="Labour-related"),IF(Inputs!$DT214=$F$1,Inputs!CQ214,Inputs!CQ214*'Key assumptions'!$H$118),$F214*N(AK214)*avg_hrs)</f>
        <v>3578.4</v>
      </c>
      <c r="CR214" s="255">
        <f>IF(OR($C214="Non-Labour",$C214="Labour-related"),IF(Inputs!$DT214=$F$1,Inputs!CR214,Inputs!CR214*'Key assumptions'!$H$118),$F214*N(AL214)*avg_hrs)</f>
        <v>3578.4</v>
      </c>
      <c r="CS214" s="255">
        <f>IF(OR($C214="Non-Labour",$C214="Labour-related"),IF(Inputs!$DT214=$F$1,Inputs!CS214,Inputs!CS214*'Key assumptions'!$H$118),$F214*N(AM214)*avg_hrs)</f>
        <v>3578.4</v>
      </c>
      <c r="CT214" s="255">
        <f>IF(OR($C214="Non-Labour",$C214="Labour-related"),IF(Inputs!$DT214=$F$1,Inputs!CT214,Inputs!CT214*'Key assumptions'!$H$118),$F214*N(AN214)*avg_hrs)</f>
        <v>3578.4</v>
      </c>
      <c r="CU214" s="255">
        <f>IF(OR($C214="Non-Labour",$C214="Labour-related"),IF(Inputs!$DT214=$F$1,Inputs!CU214,Inputs!CU214*'Key assumptions'!$H$118),$F214*N(AO214)*avg_hrs)</f>
        <v>3578.4</v>
      </c>
      <c r="CV214" s="255">
        <f>IF(OR($C214="Non-Labour",$C214="Labour-related"),IF(Inputs!$DT214=$F$1,Inputs!CV214,Inputs!CV214*'Key assumptions'!$H$118),$F214*N(AP214)*avg_hrs)</f>
        <v>3578.4</v>
      </c>
      <c r="CW214" s="255">
        <f>IF(OR($C214="Non-Labour",$C214="Labour-related"),IF(Inputs!$DT214=$F$1,Inputs!CW214,Inputs!CW214*'Key assumptions'!$H$118),$F214*N(AQ214)*avg_hrs)</f>
        <v>0</v>
      </c>
      <c r="CX214" s="255">
        <f>IF(OR($C214="Non-Labour",$C214="Labour-related"),IF(Inputs!$DT214=$F$1,Inputs!CX214,Inputs!CX214*'Key assumptions'!$H$118),$F214*N(AR214)*avg_hrs)</f>
        <v>0</v>
      </c>
      <c r="CY214" s="255">
        <f>IF(OR($C214="Non-Labour",$C214="Labour-related"),IF(Inputs!$DT214=$F$1,Inputs!CY214,Inputs!CY214*'Key assumptions'!$H$118),$F214*N(AS214)*avg_hrs)</f>
        <v>0</v>
      </c>
      <c r="CZ214" s="255">
        <f>IF(OR($C214="Non-Labour",$C214="Labour-related"),IF(Inputs!$DT214=$F$1,Inputs!CZ214,Inputs!CZ214*'Key assumptions'!$H$118),$F214*N(AT214)*avg_hrs)</f>
        <v>0</v>
      </c>
      <c r="DA214" s="255">
        <f>IF(OR($C214="Non-Labour",$C214="Labour-related"),IF(Inputs!$DT214=$F$1,Inputs!DA214,Inputs!DA214*'Key assumptions'!$H$118),$F214*N(AU214)*avg_hrs)</f>
        <v>0</v>
      </c>
      <c r="DB214" s="255">
        <f>IF(OR($C214="Non-Labour",$C214="Labour-related"),IF(Inputs!$DT214=$F$1,Inputs!DB214,Inputs!DB214*'Key assumptions'!$H$118),$F214*N(AV214)*avg_hrs)</f>
        <v>0</v>
      </c>
      <c r="DC214" s="255">
        <f>IF(OR($C214="Non-Labour",$C214="Labour-related"),IF(Inputs!$DT214=$F$1,Inputs!DC214,Inputs!DC214*'Key assumptions'!$H$118),$F214*N(AW214)*avg_hrs)</f>
        <v>0</v>
      </c>
      <c r="DD214" s="255">
        <f>IF(OR($C214="Non-Labour",$C214="Labour-related"),IF(Inputs!$DT214=$F$1,Inputs!DD214,Inputs!DD214*'Key assumptions'!$H$118),$F214*N(AX214)*avg_hrs)</f>
        <v>0</v>
      </c>
      <c r="DE214" s="255">
        <f>IF(OR($C214="Non-Labour",$C214="Labour-related"),IF(Inputs!$DT214=$F$1,Inputs!DE214,Inputs!DE214*'Key assumptions'!$H$118),$F214*N(AY214)*avg_hrs)</f>
        <v>0</v>
      </c>
      <c r="DF214" s="255">
        <f>IF(OR($C214="Non-Labour",$C214="Labour-related"),IF(Inputs!$DT214=$F$1,Inputs!DF214,Inputs!DF214*'Key assumptions'!$H$118),$F214*N(AZ214)*avg_hrs)</f>
        <v>0</v>
      </c>
      <c r="DG214" s="255">
        <f>IF(OR($C214="Non-Labour",$C214="Labour-related"),IF(Inputs!$DT214=$F$1,Inputs!DG214,Inputs!DG214*'Key assumptions'!$H$118),$F214*N(BA214)*avg_hrs)</f>
        <v>0</v>
      </c>
      <c r="DH214" s="255">
        <f>IF(OR($C214="Non-Labour",$C214="Labour-related"),IF(Inputs!$DT214=$F$1,Inputs!DH214,Inputs!DH214*'Key assumptions'!$H$118),$F214*N(BB214)*avg_hrs)</f>
        <v>0</v>
      </c>
      <c r="DI214" s="255">
        <f>IF(OR($C214="Non-Labour",$C214="Labour-related"),IF(Inputs!$DT214=$F$1,Inputs!DI214,Inputs!DI214*'Key assumptions'!$H$118),$F214*N(BC214)*avg_hrs)</f>
        <v>0</v>
      </c>
      <c r="DJ214" s="255">
        <f>IF(OR($C214="Non-Labour",$C214="Labour-related"),IF(Inputs!$DT214=$F$1,Inputs!DJ214,Inputs!DJ214*'Key assumptions'!$H$118),$F214*N(BD214)*avg_hrs)</f>
        <v>0</v>
      </c>
      <c r="DK214" s="255">
        <f>IF(OR($C214="Non-Labour",$C214="Labour-related"),IF(Inputs!$DT214=$F$1,Inputs!DK214,Inputs!DK214*'Key assumptions'!$H$118),$F214*N(BE214)*avg_hrs)</f>
        <v>0</v>
      </c>
      <c r="DL214" s="255">
        <f>IF(OR($C214="Non-Labour",$C214="Labour-related"),IF(Inputs!$DT214=$F$1,Inputs!DL214,Inputs!DL214*'Key assumptions'!$H$118),$F214*N(BF214)*avg_hrs)</f>
        <v>0</v>
      </c>
      <c r="DM214" s="255">
        <f>IF(OR($C214="Non-Labour",$C214="Labour-related"),IF(Inputs!$DT214=$F$1,Inputs!DM214,Inputs!DM214*'Key assumptions'!$H$118),$F214*N(BG214)*avg_hrs)</f>
        <v>0</v>
      </c>
      <c r="DN214" s="255">
        <f>IF(OR($C214="Non-Labour",$C214="Labour-related"),IF(Inputs!$DT214=$F$1,Inputs!DN214,Inputs!DN214*'Key assumptions'!$H$118),$F214*N(BH214)*avg_hrs)</f>
        <v>0</v>
      </c>
      <c r="DO214" s="255">
        <f>IF(OR($C214="Non-Labour",$C214="Labour-related"),IF(Inputs!$DT214=$F$1,Inputs!DO214,Inputs!DO214*'Key assumptions'!$H$118),$F214*N(BI214)*avg_hrs)</f>
        <v>0</v>
      </c>
      <c r="DP214" s="255">
        <f>IF(OR($C214="Non-Labour",$C214="Labour-related"),IF(Inputs!$DT214=$F$1,Inputs!DP214,Inputs!DP214*'Key assumptions'!$H$118),$F214*N(BJ214)*avg_hrs)</f>
        <v>0</v>
      </c>
      <c r="DQ214" s="255">
        <f>IF(OR($C214="Non-Labour",$C214="Labour-related"),IF(Inputs!$DT214=$F$1,Inputs!DQ214,Inputs!DQ214*'Key assumptions'!$H$118),$F214*N(BK214)*avg_hrs)</f>
        <v>0</v>
      </c>
      <c r="DR214" s="255">
        <f>IF(OR($C214="Non-Labour",$C214="Labour-related"),IF(Inputs!$DT214=$F$1,Inputs!DR214,Inputs!DR214*'Key assumptions'!$H$118),$F214*N(BL214)*avg_hrs)</f>
        <v>0</v>
      </c>
      <c r="DT214" s="133" t="s">
        <v>213</v>
      </c>
      <c r="DU214" s="304"/>
      <c r="DV214" s="304"/>
      <c r="DW214" s="304"/>
      <c r="DX214" s="304"/>
      <c r="DY214" s="304"/>
      <c r="DZ214" s="304"/>
      <c r="EA214" s="255">
        <v>28627.200000000001</v>
      </c>
      <c r="EB214" s="255">
        <v>48308.400000000009</v>
      </c>
      <c r="EC214" s="255">
        <v>42940.80000000001</v>
      </c>
      <c r="ED214" s="255">
        <f t="shared" si="23"/>
        <v>7156.8</v>
      </c>
      <c r="EE214" s="255">
        <f t="shared" si="23"/>
        <v>0</v>
      </c>
      <c r="EF214" s="255">
        <f t="shared" si="22"/>
        <v>127033.20000000003</v>
      </c>
    </row>
    <row r="215" spans="1:136" x14ac:dyDescent="0.4">
      <c r="A215" s="133" t="str">
        <f>Inputs!A215</f>
        <v>Community and Stakeholder Engagement</v>
      </c>
      <c r="B215" s="133" t="str">
        <f>Inputs!B215</f>
        <v>N/A</v>
      </c>
      <c r="C215" s="133" t="str">
        <f>Inputs!C215</f>
        <v>Internal Labour</v>
      </c>
      <c r="D215" s="133" t="str">
        <f>Inputs!D215</f>
        <v>PT004728 - 4</v>
      </c>
      <c r="E215" s="133" t="str">
        <f>Inputs!E215</f>
        <v>Community Engagement Specialist</v>
      </c>
      <c r="F215" s="290">
        <f>IF(Inputs!DT215=$F$1,Inputs!F215,
IF(Inputs!DT215='Key assumptions'!$E$118,Inputs!F215*'Key assumptions'!$H$118,Inputs!F215*'Key assumptions'!$H$119))</f>
        <v>208.74</v>
      </c>
      <c r="G215" s="290">
        <f>IF(Inputs!DT215=$F$1,Inputs!G215,Inputs!G215*'Key assumptions'!$H$118)</f>
        <v>91.43088017751478</v>
      </c>
      <c r="H215" s="281"/>
      <c r="I215" s="281"/>
      <c r="J215" s="281"/>
      <c r="K215" s="281"/>
      <c r="L215" s="281"/>
      <c r="M215" s="389" t="str">
        <f>Inputs!M215</f>
        <v>[C-i-C]</v>
      </c>
      <c r="N215" s="389" t="str">
        <f>Inputs!N215</f>
        <v>[C-i-C]</v>
      </c>
      <c r="O215" s="389" t="str">
        <f>Inputs!O215</f>
        <v>[C-i-C]</v>
      </c>
      <c r="P215" s="389" t="str">
        <f>Inputs!P215</f>
        <v>[C-i-C]</v>
      </c>
      <c r="Q215" s="389" t="str">
        <f>Inputs!Q215</f>
        <v>[C-i-C]</v>
      </c>
      <c r="R215" s="389" t="str">
        <f>Inputs!R215</f>
        <v>[C-i-C]</v>
      </c>
      <c r="S215" s="389" t="str">
        <f>Inputs!S215</f>
        <v>[C-i-C]</v>
      </c>
      <c r="T215" s="389" t="str">
        <f>Inputs!T215</f>
        <v>[C-i-C]</v>
      </c>
      <c r="U215" s="389" t="str">
        <f>Inputs!U215</f>
        <v>[C-i-C]</v>
      </c>
      <c r="V215" s="389" t="str">
        <f>Inputs!V215</f>
        <v>[C-i-C]</v>
      </c>
      <c r="W215" s="389" t="str">
        <f>Inputs!W215</f>
        <v>[C-i-C]</v>
      </c>
      <c r="X215" s="389" t="str">
        <f>Inputs!X215</f>
        <v>[C-i-C]</v>
      </c>
      <c r="Y215" s="389" t="str">
        <f>Inputs!Y215</f>
        <v>[C-i-C]</v>
      </c>
      <c r="Z215" s="389" t="str">
        <f>Inputs!Z215</f>
        <v>[C-i-C]</v>
      </c>
      <c r="AA215" s="389" t="str">
        <f>Inputs!AA215</f>
        <v>[C-i-C]</v>
      </c>
      <c r="AB215" s="389" t="str">
        <f>Inputs!AB215</f>
        <v>[C-i-C]</v>
      </c>
      <c r="AC215" s="389" t="str">
        <f>Inputs!AC215</f>
        <v>[C-i-C]</v>
      </c>
      <c r="AD215" s="389" t="str">
        <f>Inputs!AD215</f>
        <v>[C-i-C]</v>
      </c>
      <c r="AE215" s="389" t="str">
        <f>Inputs!AE215</f>
        <v>[C-i-C]</v>
      </c>
      <c r="AF215" s="389" t="str">
        <f>Inputs!AF215</f>
        <v>[C-i-C]</v>
      </c>
      <c r="AG215" s="389" t="str">
        <f>Inputs!AG215</f>
        <v>[C-i-C]</v>
      </c>
      <c r="AH215" s="389" t="str">
        <f>Inputs!AH215</f>
        <v>[C-i-C]</v>
      </c>
      <c r="AI215" s="254">
        <f>Inputs!AI215</f>
        <v>0.11428571428571428</v>
      </c>
      <c r="AJ215" s="254">
        <f>Inputs!AJ215</f>
        <v>0.11428571428571428</v>
      </c>
      <c r="AK215" s="254">
        <f>Inputs!AK215</f>
        <v>0.11428571428571428</v>
      </c>
      <c r="AL215" s="254">
        <f>Inputs!AL215</f>
        <v>0.11428571428571428</v>
      </c>
      <c r="AM215" s="254">
        <f>Inputs!AM215</f>
        <v>0.11428571428571428</v>
      </c>
      <c r="AN215" s="254">
        <f>Inputs!AN215</f>
        <v>0.11428571428571428</v>
      </c>
      <c r="AO215" s="254">
        <f>Inputs!AO215</f>
        <v>0.11428571428571428</v>
      </c>
      <c r="AP215" s="254">
        <f>Inputs!AP215</f>
        <v>0.11428571428571428</v>
      </c>
      <c r="AQ215" s="254">
        <f>Inputs!AQ215</f>
        <v>0</v>
      </c>
      <c r="AR215" s="254">
        <f>Inputs!AR215</f>
        <v>0</v>
      </c>
      <c r="AS215" s="254">
        <f>Inputs!AS215</f>
        <v>0</v>
      </c>
      <c r="AT215" s="254">
        <f>Inputs!AT215</f>
        <v>0</v>
      </c>
      <c r="AU215" s="254">
        <f>Inputs!AU215</f>
        <v>0</v>
      </c>
      <c r="AV215" s="254">
        <f>Inputs!AV215</f>
        <v>0</v>
      </c>
      <c r="AW215" s="254">
        <f>Inputs!AW215</f>
        <v>0</v>
      </c>
      <c r="AX215" s="254">
        <f>Inputs!AX215</f>
        <v>0</v>
      </c>
      <c r="AY215" s="254">
        <f>Inputs!AY215</f>
        <v>0</v>
      </c>
      <c r="AZ215" s="254">
        <f>Inputs!AZ215</f>
        <v>0</v>
      </c>
      <c r="BA215" s="254">
        <f>Inputs!BA215</f>
        <v>0</v>
      </c>
      <c r="BB215" s="254">
        <f>Inputs!BB215</f>
        <v>0</v>
      </c>
      <c r="BC215" s="254">
        <f>Inputs!BC215</f>
        <v>0</v>
      </c>
      <c r="BD215" s="254">
        <f>Inputs!BD215</f>
        <v>0</v>
      </c>
      <c r="BE215" s="254">
        <f>Inputs!BE215</f>
        <v>0</v>
      </c>
      <c r="BF215" s="254">
        <f>Inputs!BF215</f>
        <v>0</v>
      </c>
      <c r="BG215" s="254">
        <f>Inputs!BG215</f>
        <v>0</v>
      </c>
      <c r="BH215" s="254">
        <f>Inputs!BH215</f>
        <v>0</v>
      </c>
      <c r="BI215" s="254">
        <f>Inputs!BI215</f>
        <v>0</v>
      </c>
      <c r="BJ215" s="254">
        <f>Inputs!BJ215</f>
        <v>0</v>
      </c>
      <c r="BK215" s="254">
        <f>Inputs!BK215</f>
        <v>0</v>
      </c>
      <c r="BL215" s="254">
        <f>Inputs!BL215</f>
        <v>0</v>
      </c>
      <c r="BN215" s="255">
        <f>IF(OR($C215="Non-Labour",$C215="Labour-related"),IF(Inputs!$DT215=$F$1,Inputs!BN215,Inputs!BN215*'Key assumptions'!$H$118),$F215*N(H215)*avg_hrs)</f>
        <v>0</v>
      </c>
      <c r="BO215" s="255">
        <f>IF(OR($C215="Non-Labour",$C215="Labour-related"),IF(Inputs!$DT215=$F$1,Inputs!BO215,Inputs!BO215*'Key assumptions'!$H$118),$F215*N(I215)*avg_hrs)</f>
        <v>0</v>
      </c>
      <c r="BP215" s="255">
        <f>IF(OR($C215="Non-Labour",$C215="Labour-related"),IF(Inputs!$DT215=$F$1,Inputs!BP215,Inputs!BP215*'Key assumptions'!$H$118),$F215*N(J215)*avg_hrs)</f>
        <v>0</v>
      </c>
      <c r="BQ215" s="255">
        <f>IF(OR($C215="Non-Labour",$C215="Labour-related"),IF(Inputs!$DT215=$F$1,Inputs!BQ215,Inputs!BQ215*'Key assumptions'!$H$118),$F215*N(K215)*avg_hrs)</f>
        <v>0</v>
      </c>
      <c r="BR215" s="255">
        <f>IF(OR($C215="Non-Labour",$C215="Labour-related"),IF(Inputs!$DT215=$F$1,Inputs!BR215,Inputs!BR215*'Key assumptions'!$H$118),$F215*N(L215)*avg_hrs)</f>
        <v>0</v>
      </c>
      <c r="BS215" s="390" t="s">
        <v>411</v>
      </c>
      <c r="BT215" s="390" t="s">
        <v>411</v>
      </c>
      <c r="BU215" s="390" t="s">
        <v>411</v>
      </c>
      <c r="BV215" s="390" t="s">
        <v>411</v>
      </c>
      <c r="BW215" s="390" t="s">
        <v>411</v>
      </c>
      <c r="BX215" s="390" t="s">
        <v>411</v>
      </c>
      <c r="BY215" s="390" t="s">
        <v>411</v>
      </c>
      <c r="BZ215" s="390" t="s">
        <v>411</v>
      </c>
      <c r="CA215" s="390" t="s">
        <v>411</v>
      </c>
      <c r="CB215" s="390" t="s">
        <v>411</v>
      </c>
      <c r="CC215" s="390" t="s">
        <v>411</v>
      </c>
      <c r="CD215" s="390" t="s">
        <v>411</v>
      </c>
      <c r="CE215" s="390" t="s">
        <v>411</v>
      </c>
      <c r="CF215" s="390" t="s">
        <v>411</v>
      </c>
      <c r="CG215" s="390" t="s">
        <v>411</v>
      </c>
      <c r="CH215" s="390" t="s">
        <v>411</v>
      </c>
      <c r="CI215" s="390" t="s">
        <v>411</v>
      </c>
      <c r="CJ215" s="390" t="s">
        <v>411</v>
      </c>
      <c r="CK215" s="390" t="s">
        <v>411</v>
      </c>
      <c r="CL215" s="390" t="s">
        <v>411</v>
      </c>
      <c r="CM215" s="390" t="s">
        <v>411</v>
      </c>
      <c r="CN215" s="390" t="s">
        <v>411</v>
      </c>
      <c r="CO215" s="255">
        <f>IF(OR($C215="Non-Labour",$C215="Labour-related"),IF(Inputs!$DT215=$F$1,Inputs!CO215,Inputs!CO215*'Key assumptions'!$H$118),$F215*N(AI215)*avg_hrs)</f>
        <v>3578.4</v>
      </c>
      <c r="CP215" s="255">
        <f>IF(OR($C215="Non-Labour",$C215="Labour-related"),IF(Inputs!$DT215=$F$1,Inputs!CP215,Inputs!CP215*'Key assumptions'!$H$118),$F215*N(AJ215)*avg_hrs)</f>
        <v>3578.4</v>
      </c>
      <c r="CQ215" s="255">
        <f>IF(OR($C215="Non-Labour",$C215="Labour-related"),IF(Inputs!$DT215=$F$1,Inputs!CQ215,Inputs!CQ215*'Key assumptions'!$H$118),$F215*N(AK215)*avg_hrs)</f>
        <v>3578.4</v>
      </c>
      <c r="CR215" s="255">
        <f>IF(OR($C215="Non-Labour",$C215="Labour-related"),IF(Inputs!$DT215=$F$1,Inputs!CR215,Inputs!CR215*'Key assumptions'!$H$118),$F215*N(AL215)*avg_hrs)</f>
        <v>3578.4</v>
      </c>
      <c r="CS215" s="255">
        <f>IF(OR($C215="Non-Labour",$C215="Labour-related"),IF(Inputs!$DT215=$F$1,Inputs!CS215,Inputs!CS215*'Key assumptions'!$H$118),$F215*N(AM215)*avg_hrs)</f>
        <v>3578.4</v>
      </c>
      <c r="CT215" s="255">
        <f>IF(OR($C215="Non-Labour",$C215="Labour-related"),IF(Inputs!$DT215=$F$1,Inputs!CT215,Inputs!CT215*'Key assumptions'!$H$118),$F215*N(AN215)*avg_hrs)</f>
        <v>3578.4</v>
      </c>
      <c r="CU215" s="255">
        <f>IF(OR($C215="Non-Labour",$C215="Labour-related"),IF(Inputs!$DT215=$F$1,Inputs!CU215,Inputs!CU215*'Key assumptions'!$H$118),$F215*N(AO215)*avg_hrs)</f>
        <v>3578.4</v>
      </c>
      <c r="CV215" s="255">
        <f>IF(OR($C215="Non-Labour",$C215="Labour-related"),IF(Inputs!$DT215=$F$1,Inputs!CV215,Inputs!CV215*'Key assumptions'!$H$118),$F215*N(AP215)*avg_hrs)</f>
        <v>3578.4</v>
      </c>
      <c r="CW215" s="255">
        <f>IF(OR($C215="Non-Labour",$C215="Labour-related"),IF(Inputs!$DT215=$F$1,Inputs!CW215,Inputs!CW215*'Key assumptions'!$H$118),$F215*N(AQ215)*avg_hrs)</f>
        <v>0</v>
      </c>
      <c r="CX215" s="255">
        <f>IF(OR($C215="Non-Labour",$C215="Labour-related"),IF(Inputs!$DT215=$F$1,Inputs!CX215,Inputs!CX215*'Key assumptions'!$H$118),$F215*N(AR215)*avg_hrs)</f>
        <v>0</v>
      </c>
      <c r="CY215" s="255">
        <f>IF(OR($C215="Non-Labour",$C215="Labour-related"),IF(Inputs!$DT215=$F$1,Inputs!CY215,Inputs!CY215*'Key assumptions'!$H$118),$F215*N(AS215)*avg_hrs)</f>
        <v>0</v>
      </c>
      <c r="CZ215" s="255">
        <f>IF(OR($C215="Non-Labour",$C215="Labour-related"),IF(Inputs!$DT215=$F$1,Inputs!CZ215,Inputs!CZ215*'Key assumptions'!$H$118),$F215*N(AT215)*avg_hrs)</f>
        <v>0</v>
      </c>
      <c r="DA215" s="255">
        <f>IF(OR($C215="Non-Labour",$C215="Labour-related"),IF(Inputs!$DT215=$F$1,Inputs!DA215,Inputs!DA215*'Key assumptions'!$H$118),$F215*N(AU215)*avg_hrs)</f>
        <v>0</v>
      </c>
      <c r="DB215" s="255">
        <f>IF(OR($C215="Non-Labour",$C215="Labour-related"),IF(Inputs!$DT215=$F$1,Inputs!DB215,Inputs!DB215*'Key assumptions'!$H$118),$F215*N(AV215)*avg_hrs)</f>
        <v>0</v>
      </c>
      <c r="DC215" s="255">
        <f>IF(OR($C215="Non-Labour",$C215="Labour-related"),IF(Inputs!$DT215=$F$1,Inputs!DC215,Inputs!DC215*'Key assumptions'!$H$118),$F215*N(AW215)*avg_hrs)</f>
        <v>0</v>
      </c>
      <c r="DD215" s="255">
        <f>IF(OR($C215="Non-Labour",$C215="Labour-related"),IF(Inputs!$DT215=$F$1,Inputs!DD215,Inputs!DD215*'Key assumptions'!$H$118),$F215*N(AX215)*avg_hrs)</f>
        <v>0</v>
      </c>
      <c r="DE215" s="255">
        <f>IF(OR($C215="Non-Labour",$C215="Labour-related"),IF(Inputs!$DT215=$F$1,Inputs!DE215,Inputs!DE215*'Key assumptions'!$H$118),$F215*N(AY215)*avg_hrs)</f>
        <v>0</v>
      </c>
      <c r="DF215" s="255">
        <f>IF(OR($C215="Non-Labour",$C215="Labour-related"),IF(Inputs!$DT215=$F$1,Inputs!DF215,Inputs!DF215*'Key assumptions'!$H$118),$F215*N(AZ215)*avg_hrs)</f>
        <v>0</v>
      </c>
      <c r="DG215" s="255">
        <f>IF(OR($C215="Non-Labour",$C215="Labour-related"),IF(Inputs!$DT215=$F$1,Inputs!DG215,Inputs!DG215*'Key assumptions'!$H$118),$F215*N(BA215)*avg_hrs)</f>
        <v>0</v>
      </c>
      <c r="DH215" s="255">
        <f>IF(OR($C215="Non-Labour",$C215="Labour-related"),IF(Inputs!$DT215=$F$1,Inputs!DH215,Inputs!DH215*'Key assumptions'!$H$118),$F215*N(BB215)*avg_hrs)</f>
        <v>0</v>
      </c>
      <c r="DI215" s="255">
        <f>IF(OR($C215="Non-Labour",$C215="Labour-related"),IF(Inputs!$DT215=$F$1,Inputs!DI215,Inputs!DI215*'Key assumptions'!$H$118),$F215*N(BC215)*avg_hrs)</f>
        <v>0</v>
      </c>
      <c r="DJ215" s="255">
        <f>IF(OR($C215="Non-Labour",$C215="Labour-related"),IF(Inputs!$DT215=$F$1,Inputs!DJ215,Inputs!DJ215*'Key assumptions'!$H$118),$F215*N(BD215)*avg_hrs)</f>
        <v>0</v>
      </c>
      <c r="DK215" s="255">
        <f>IF(OR($C215="Non-Labour",$C215="Labour-related"),IF(Inputs!$DT215=$F$1,Inputs!DK215,Inputs!DK215*'Key assumptions'!$H$118),$F215*N(BE215)*avg_hrs)</f>
        <v>0</v>
      </c>
      <c r="DL215" s="255">
        <f>IF(OR($C215="Non-Labour",$C215="Labour-related"),IF(Inputs!$DT215=$F$1,Inputs!DL215,Inputs!DL215*'Key assumptions'!$H$118),$F215*N(BF215)*avg_hrs)</f>
        <v>0</v>
      </c>
      <c r="DM215" s="255">
        <f>IF(OR($C215="Non-Labour",$C215="Labour-related"),IF(Inputs!$DT215=$F$1,Inputs!DM215,Inputs!DM215*'Key assumptions'!$H$118),$F215*N(BG215)*avg_hrs)</f>
        <v>0</v>
      </c>
      <c r="DN215" s="255">
        <f>IF(OR($C215="Non-Labour",$C215="Labour-related"),IF(Inputs!$DT215=$F$1,Inputs!DN215,Inputs!DN215*'Key assumptions'!$H$118),$F215*N(BH215)*avg_hrs)</f>
        <v>0</v>
      </c>
      <c r="DO215" s="255">
        <f>IF(OR($C215="Non-Labour",$C215="Labour-related"),IF(Inputs!$DT215=$F$1,Inputs!DO215,Inputs!DO215*'Key assumptions'!$H$118),$F215*N(BI215)*avg_hrs)</f>
        <v>0</v>
      </c>
      <c r="DP215" s="255">
        <f>IF(OR($C215="Non-Labour",$C215="Labour-related"),IF(Inputs!$DT215=$F$1,Inputs!DP215,Inputs!DP215*'Key assumptions'!$H$118),$F215*N(BJ215)*avg_hrs)</f>
        <v>0</v>
      </c>
      <c r="DQ215" s="255">
        <f>IF(OR($C215="Non-Labour",$C215="Labour-related"),IF(Inputs!$DT215=$F$1,Inputs!DQ215,Inputs!DQ215*'Key assumptions'!$H$118),$F215*N(BK215)*avg_hrs)</f>
        <v>0</v>
      </c>
      <c r="DR215" s="255">
        <f>IF(OR($C215="Non-Labour",$C215="Labour-related"),IF(Inputs!$DT215=$F$1,Inputs!DR215,Inputs!DR215*'Key assumptions'!$H$118),$F215*N(BL215)*avg_hrs)</f>
        <v>0</v>
      </c>
      <c r="DT215" s="133" t="s">
        <v>213</v>
      </c>
      <c r="DU215" s="304"/>
      <c r="DV215" s="304"/>
      <c r="DW215" s="304"/>
      <c r="DX215" s="304"/>
      <c r="DY215" s="304"/>
      <c r="DZ215" s="304"/>
      <c r="EA215" s="255">
        <v>28627.200000000001</v>
      </c>
      <c r="EB215" s="255">
        <v>48308.400000000009</v>
      </c>
      <c r="EC215" s="255">
        <v>42940.80000000001</v>
      </c>
      <c r="ED215" s="255">
        <f t="shared" si="23"/>
        <v>7156.8</v>
      </c>
      <c r="EE215" s="255">
        <f t="shared" si="23"/>
        <v>0</v>
      </c>
      <c r="EF215" s="255">
        <f t="shared" si="22"/>
        <v>127033.20000000003</v>
      </c>
    </row>
    <row r="216" spans="1:136" x14ac:dyDescent="0.4">
      <c r="A216" s="133" t="str">
        <f>Inputs!A216</f>
        <v>Community and Stakeholder Engagement</v>
      </c>
      <c r="B216" s="133" t="str">
        <f>Inputs!B216</f>
        <v>N/A</v>
      </c>
      <c r="C216" s="133" t="str">
        <f>Inputs!C216</f>
        <v>Internal Labour</v>
      </c>
      <c r="D216" s="133" t="str">
        <f>Inputs!D216</f>
        <v>PT004728 - 4</v>
      </c>
      <c r="E216" s="133" t="str">
        <f>Inputs!E216</f>
        <v>Community Engagement Specialist</v>
      </c>
      <c r="F216" s="290">
        <f>IF(Inputs!DT216=$F$1,Inputs!F216,
IF(Inputs!DT216='Key assumptions'!$E$118,Inputs!F216*'Key assumptions'!$H$118,Inputs!F216*'Key assumptions'!$H$119))</f>
        <v>208.74</v>
      </c>
      <c r="G216" s="290">
        <f>IF(Inputs!DT216=$F$1,Inputs!G216,Inputs!G216*'Key assumptions'!$H$118)</f>
        <v>91.43088017751478</v>
      </c>
      <c r="H216" s="281"/>
      <c r="I216" s="281"/>
      <c r="J216" s="281"/>
      <c r="K216" s="281"/>
      <c r="L216" s="281"/>
      <c r="M216" s="389" t="str">
        <f>Inputs!M216</f>
        <v>[C-i-C]</v>
      </c>
      <c r="N216" s="389" t="str">
        <f>Inputs!N216</f>
        <v>[C-i-C]</v>
      </c>
      <c r="O216" s="389" t="str">
        <f>Inputs!O216</f>
        <v>[C-i-C]</v>
      </c>
      <c r="P216" s="389" t="str">
        <f>Inputs!P216</f>
        <v>[C-i-C]</v>
      </c>
      <c r="Q216" s="389" t="str">
        <f>Inputs!Q216</f>
        <v>[C-i-C]</v>
      </c>
      <c r="R216" s="389" t="str">
        <f>Inputs!R216</f>
        <v>[C-i-C]</v>
      </c>
      <c r="S216" s="389" t="str">
        <f>Inputs!S216</f>
        <v>[C-i-C]</v>
      </c>
      <c r="T216" s="389" t="str">
        <f>Inputs!T216</f>
        <v>[C-i-C]</v>
      </c>
      <c r="U216" s="389" t="str">
        <f>Inputs!U216</f>
        <v>[C-i-C]</v>
      </c>
      <c r="V216" s="389" t="str">
        <f>Inputs!V216</f>
        <v>[C-i-C]</v>
      </c>
      <c r="W216" s="389" t="str">
        <f>Inputs!W216</f>
        <v>[C-i-C]</v>
      </c>
      <c r="X216" s="389" t="str">
        <f>Inputs!X216</f>
        <v>[C-i-C]</v>
      </c>
      <c r="Y216" s="389" t="str">
        <f>Inputs!Y216</f>
        <v>[C-i-C]</v>
      </c>
      <c r="Z216" s="389" t="str">
        <f>Inputs!Z216</f>
        <v>[C-i-C]</v>
      </c>
      <c r="AA216" s="389" t="str">
        <f>Inputs!AA216</f>
        <v>[C-i-C]</v>
      </c>
      <c r="AB216" s="389" t="str">
        <f>Inputs!AB216</f>
        <v>[C-i-C]</v>
      </c>
      <c r="AC216" s="389" t="str">
        <f>Inputs!AC216</f>
        <v>[C-i-C]</v>
      </c>
      <c r="AD216" s="389" t="str">
        <f>Inputs!AD216</f>
        <v>[C-i-C]</v>
      </c>
      <c r="AE216" s="389" t="str">
        <f>Inputs!AE216</f>
        <v>[C-i-C]</v>
      </c>
      <c r="AF216" s="389" t="str">
        <f>Inputs!AF216</f>
        <v>[C-i-C]</v>
      </c>
      <c r="AG216" s="389" t="str">
        <f>Inputs!AG216</f>
        <v>[C-i-C]</v>
      </c>
      <c r="AH216" s="389" t="str">
        <f>Inputs!AH216</f>
        <v>[C-i-C]</v>
      </c>
      <c r="AI216" s="254">
        <f>Inputs!AI216</f>
        <v>0</v>
      </c>
      <c r="AJ216" s="254">
        <f>Inputs!AJ216</f>
        <v>0</v>
      </c>
      <c r="AK216" s="254">
        <f>Inputs!AK216</f>
        <v>0</v>
      </c>
      <c r="AL216" s="254">
        <f>Inputs!AL216</f>
        <v>0</v>
      </c>
      <c r="AM216" s="254">
        <f>Inputs!AM216</f>
        <v>0</v>
      </c>
      <c r="AN216" s="254">
        <f>Inputs!AN216</f>
        <v>0</v>
      </c>
      <c r="AO216" s="254">
        <f>Inputs!AO216</f>
        <v>0</v>
      </c>
      <c r="AP216" s="254">
        <f>Inputs!AP216</f>
        <v>0</v>
      </c>
      <c r="AQ216" s="254">
        <f>Inputs!AQ216</f>
        <v>0.21428571428571427</v>
      </c>
      <c r="AR216" s="254">
        <f>Inputs!AR216</f>
        <v>0.21428571428571427</v>
      </c>
      <c r="AS216" s="254">
        <f>Inputs!AS216</f>
        <v>0.21428571428571427</v>
      </c>
      <c r="AT216" s="254">
        <f>Inputs!AT216</f>
        <v>0.21428571428571427</v>
      </c>
      <c r="AU216" s="254">
        <f>Inputs!AU216</f>
        <v>0.21428571428571427</v>
      </c>
      <c r="AV216" s="254">
        <f>Inputs!AV216</f>
        <v>0.21428571428571427</v>
      </c>
      <c r="AW216" s="254">
        <f>Inputs!AW216</f>
        <v>0.21428571428571427</v>
      </c>
      <c r="AX216" s="254">
        <f>Inputs!AX216</f>
        <v>0.21428571428571427</v>
      </c>
      <c r="AY216" s="254">
        <f>Inputs!AY216</f>
        <v>0.21428571428571427</v>
      </c>
      <c r="AZ216" s="254">
        <f>Inputs!AZ216</f>
        <v>0.21428571428571427</v>
      </c>
      <c r="BA216" s="254">
        <f>Inputs!BA216</f>
        <v>0.21428571428571427</v>
      </c>
      <c r="BB216" s="254">
        <f>Inputs!BB216</f>
        <v>0.21428571428571427</v>
      </c>
      <c r="BC216" s="254">
        <f>Inputs!BC216</f>
        <v>0.21428571428571427</v>
      </c>
      <c r="BD216" s="254">
        <f>Inputs!BD216</f>
        <v>0.21428571428571427</v>
      </c>
      <c r="BE216" s="254">
        <f>Inputs!BE216</f>
        <v>0.21428571428571427</v>
      </c>
      <c r="BF216" s="254">
        <f>Inputs!BF216</f>
        <v>0.21428571428571427</v>
      </c>
      <c r="BG216" s="254">
        <f>Inputs!BG216</f>
        <v>0.21428571428571427</v>
      </c>
      <c r="BH216" s="254">
        <f>Inputs!BH216</f>
        <v>0.21428571428571427</v>
      </c>
      <c r="BI216" s="254">
        <f>Inputs!BI216</f>
        <v>0</v>
      </c>
      <c r="BJ216" s="254">
        <f>Inputs!BJ216</f>
        <v>0</v>
      </c>
      <c r="BK216" s="254">
        <f>Inputs!BK216</f>
        <v>0</v>
      </c>
      <c r="BL216" s="254">
        <f>Inputs!BL216</f>
        <v>0</v>
      </c>
      <c r="BN216" s="255">
        <f>IF(OR($C216="Non-Labour",$C216="Labour-related"),IF(Inputs!$DT216=$F$1,Inputs!BN216,Inputs!BN216*'Key assumptions'!$H$118),$F216*N(H216)*avg_hrs)</f>
        <v>0</v>
      </c>
      <c r="BO216" s="255">
        <f>IF(OR($C216="Non-Labour",$C216="Labour-related"),IF(Inputs!$DT216=$F$1,Inputs!BO216,Inputs!BO216*'Key assumptions'!$H$118),$F216*N(I216)*avg_hrs)</f>
        <v>0</v>
      </c>
      <c r="BP216" s="255">
        <f>IF(OR($C216="Non-Labour",$C216="Labour-related"),IF(Inputs!$DT216=$F$1,Inputs!BP216,Inputs!BP216*'Key assumptions'!$H$118),$F216*N(J216)*avg_hrs)</f>
        <v>0</v>
      </c>
      <c r="BQ216" s="255">
        <f>IF(OR($C216="Non-Labour",$C216="Labour-related"),IF(Inputs!$DT216=$F$1,Inputs!BQ216,Inputs!BQ216*'Key assumptions'!$H$118),$F216*N(K216)*avg_hrs)</f>
        <v>0</v>
      </c>
      <c r="BR216" s="255">
        <f>IF(OR($C216="Non-Labour",$C216="Labour-related"),IF(Inputs!$DT216=$F$1,Inputs!BR216,Inputs!BR216*'Key assumptions'!$H$118),$F216*N(L216)*avg_hrs)</f>
        <v>0</v>
      </c>
      <c r="BS216" s="390" t="s">
        <v>411</v>
      </c>
      <c r="BT216" s="390" t="s">
        <v>411</v>
      </c>
      <c r="BU216" s="390" t="s">
        <v>411</v>
      </c>
      <c r="BV216" s="390" t="s">
        <v>411</v>
      </c>
      <c r="BW216" s="390" t="s">
        <v>411</v>
      </c>
      <c r="BX216" s="390" t="s">
        <v>411</v>
      </c>
      <c r="BY216" s="390" t="s">
        <v>411</v>
      </c>
      <c r="BZ216" s="390" t="s">
        <v>411</v>
      </c>
      <c r="CA216" s="390" t="s">
        <v>411</v>
      </c>
      <c r="CB216" s="390" t="s">
        <v>411</v>
      </c>
      <c r="CC216" s="390" t="s">
        <v>411</v>
      </c>
      <c r="CD216" s="390" t="s">
        <v>411</v>
      </c>
      <c r="CE216" s="390" t="s">
        <v>411</v>
      </c>
      <c r="CF216" s="390" t="s">
        <v>411</v>
      </c>
      <c r="CG216" s="390" t="s">
        <v>411</v>
      </c>
      <c r="CH216" s="390" t="s">
        <v>411</v>
      </c>
      <c r="CI216" s="390" t="s">
        <v>411</v>
      </c>
      <c r="CJ216" s="390" t="s">
        <v>411</v>
      </c>
      <c r="CK216" s="390" t="s">
        <v>411</v>
      </c>
      <c r="CL216" s="390" t="s">
        <v>411</v>
      </c>
      <c r="CM216" s="390" t="s">
        <v>411</v>
      </c>
      <c r="CN216" s="390" t="s">
        <v>411</v>
      </c>
      <c r="CO216" s="255">
        <f>IF(OR($C216="Non-Labour",$C216="Labour-related"),IF(Inputs!$DT216=$F$1,Inputs!CO216,Inputs!CO216*'Key assumptions'!$H$118),$F216*N(AI216)*avg_hrs)</f>
        <v>0</v>
      </c>
      <c r="CP216" s="255">
        <f>IF(OR($C216="Non-Labour",$C216="Labour-related"),IF(Inputs!$DT216=$F$1,Inputs!CP216,Inputs!CP216*'Key assumptions'!$H$118),$F216*N(AJ216)*avg_hrs)</f>
        <v>0</v>
      </c>
      <c r="CQ216" s="255">
        <f>IF(OR($C216="Non-Labour",$C216="Labour-related"),IF(Inputs!$DT216=$F$1,Inputs!CQ216,Inputs!CQ216*'Key assumptions'!$H$118),$F216*N(AK216)*avg_hrs)</f>
        <v>0</v>
      </c>
      <c r="CR216" s="255">
        <f>IF(OR($C216="Non-Labour",$C216="Labour-related"),IF(Inputs!$DT216=$F$1,Inputs!CR216,Inputs!CR216*'Key assumptions'!$H$118),$F216*N(AL216)*avg_hrs)</f>
        <v>0</v>
      </c>
      <c r="CS216" s="255">
        <f>IF(OR($C216="Non-Labour",$C216="Labour-related"),IF(Inputs!$DT216=$F$1,Inputs!CS216,Inputs!CS216*'Key assumptions'!$H$118),$F216*N(AM216)*avg_hrs)</f>
        <v>0</v>
      </c>
      <c r="CT216" s="255">
        <f>IF(OR($C216="Non-Labour",$C216="Labour-related"),IF(Inputs!$DT216=$F$1,Inputs!CT216,Inputs!CT216*'Key assumptions'!$H$118),$F216*N(AN216)*avg_hrs)</f>
        <v>0</v>
      </c>
      <c r="CU216" s="255">
        <f>IF(OR($C216="Non-Labour",$C216="Labour-related"),IF(Inputs!$DT216=$F$1,Inputs!CU216,Inputs!CU216*'Key assumptions'!$H$118),$F216*N(AO216)*avg_hrs)</f>
        <v>0</v>
      </c>
      <c r="CV216" s="255">
        <f>IF(OR($C216="Non-Labour",$C216="Labour-related"),IF(Inputs!$DT216=$F$1,Inputs!CV216,Inputs!CV216*'Key assumptions'!$H$118),$F216*N(AP216)*avg_hrs)</f>
        <v>0</v>
      </c>
      <c r="CW216" s="255">
        <f>IF(OR($C216="Non-Labour",$C216="Labour-related"),IF(Inputs!$DT216=$F$1,Inputs!CW216,Inputs!CW216*'Key assumptions'!$H$118),$F216*N(AQ216)*avg_hrs)</f>
        <v>6709.4999999999991</v>
      </c>
      <c r="CX216" s="255">
        <f>IF(OR($C216="Non-Labour",$C216="Labour-related"),IF(Inputs!$DT216=$F$1,Inputs!CX216,Inputs!CX216*'Key assumptions'!$H$118),$F216*N(AR216)*avg_hrs)</f>
        <v>6709.4999999999991</v>
      </c>
      <c r="CY216" s="255">
        <f>IF(OR($C216="Non-Labour",$C216="Labour-related"),IF(Inputs!$DT216=$F$1,Inputs!CY216,Inputs!CY216*'Key assumptions'!$H$118),$F216*N(AS216)*avg_hrs)</f>
        <v>6709.4999999999991</v>
      </c>
      <c r="CZ216" s="255">
        <f>IF(OR($C216="Non-Labour",$C216="Labour-related"),IF(Inputs!$DT216=$F$1,Inputs!CZ216,Inputs!CZ216*'Key assumptions'!$H$118),$F216*N(AT216)*avg_hrs)</f>
        <v>6709.4999999999991</v>
      </c>
      <c r="DA216" s="255">
        <f>IF(OR($C216="Non-Labour",$C216="Labour-related"),IF(Inputs!$DT216=$F$1,Inputs!DA216,Inputs!DA216*'Key assumptions'!$H$118),$F216*N(AU216)*avg_hrs)</f>
        <v>6709.4999999999991</v>
      </c>
      <c r="DB216" s="255">
        <f>IF(OR($C216="Non-Labour",$C216="Labour-related"),IF(Inputs!$DT216=$F$1,Inputs!DB216,Inputs!DB216*'Key assumptions'!$H$118),$F216*N(AV216)*avg_hrs)</f>
        <v>6709.4999999999991</v>
      </c>
      <c r="DC216" s="255">
        <f>IF(OR($C216="Non-Labour",$C216="Labour-related"),IF(Inputs!$DT216=$F$1,Inputs!DC216,Inputs!DC216*'Key assumptions'!$H$118),$F216*N(AW216)*avg_hrs)</f>
        <v>6709.4999999999991</v>
      </c>
      <c r="DD216" s="255">
        <f>IF(OR($C216="Non-Labour",$C216="Labour-related"),IF(Inputs!$DT216=$F$1,Inputs!DD216,Inputs!DD216*'Key assumptions'!$H$118),$F216*N(AX216)*avg_hrs)</f>
        <v>6709.4999999999991</v>
      </c>
      <c r="DE216" s="255">
        <f>IF(OR($C216="Non-Labour",$C216="Labour-related"),IF(Inputs!$DT216=$F$1,Inputs!DE216,Inputs!DE216*'Key assumptions'!$H$118),$F216*N(AY216)*avg_hrs)</f>
        <v>6709.4999999999991</v>
      </c>
      <c r="DF216" s="255">
        <f>IF(OR($C216="Non-Labour",$C216="Labour-related"),IF(Inputs!$DT216=$F$1,Inputs!DF216,Inputs!DF216*'Key assumptions'!$H$118),$F216*N(AZ216)*avg_hrs)</f>
        <v>6709.4999999999991</v>
      </c>
      <c r="DG216" s="255">
        <f>IF(OR($C216="Non-Labour",$C216="Labour-related"),IF(Inputs!$DT216=$F$1,Inputs!DG216,Inputs!DG216*'Key assumptions'!$H$118),$F216*N(BA216)*avg_hrs)</f>
        <v>6709.4999999999991</v>
      </c>
      <c r="DH216" s="255">
        <f>IF(OR($C216="Non-Labour",$C216="Labour-related"),IF(Inputs!$DT216=$F$1,Inputs!DH216,Inputs!DH216*'Key assumptions'!$H$118),$F216*N(BB216)*avg_hrs)</f>
        <v>6709.4999999999991</v>
      </c>
      <c r="DI216" s="255">
        <f>IF(OR($C216="Non-Labour",$C216="Labour-related"),IF(Inputs!$DT216=$F$1,Inputs!DI216,Inputs!DI216*'Key assumptions'!$H$118),$F216*N(BC216)*avg_hrs)</f>
        <v>6709.4999999999991</v>
      </c>
      <c r="DJ216" s="255">
        <f>IF(OR($C216="Non-Labour",$C216="Labour-related"),IF(Inputs!$DT216=$F$1,Inputs!DJ216,Inputs!DJ216*'Key assumptions'!$H$118),$F216*N(BD216)*avg_hrs)</f>
        <v>6709.4999999999991</v>
      </c>
      <c r="DK216" s="255">
        <f>IF(OR($C216="Non-Labour",$C216="Labour-related"),IF(Inputs!$DT216=$F$1,Inputs!DK216,Inputs!DK216*'Key assumptions'!$H$118),$F216*N(BE216)*avg_hrs)</f>
        <v>6709.4999999999991</v>
      </c>
      <c r="DL216" s="255">
        <f>IF(OR($C216="Non-Labour",$C216="Labour-related"),IF(Inputs!$DT216=$F$1,Inputs!DL216,Inputs!DL216*'Key assumptions'!$H$118),$F216*N(BF216)*avg_hrs)</f>
        <v>6709.4999999999991</v>
      </c>
      <c r="DM216" s="255">
        <f>IF(OR($C216="Non-Labour",$C216="Labour-related"),IF(Inputs!$DT216=$F$1,Inputs!DM216,Inputs!DM216*'Key assumptions'!$H$118),$F216*N(BG216)*avg_hrs)</f>
        <v>6709.4999999999991</v>
      </c>
      <c r="DN216" s="255">
        <f>IF(OR($C216="Non-Labour",$C216="Labour-related"),IF(Inputs!$DT216=$F$1,Inputs!DN216,Inputs!DN216*'Key assumptions'!$H$118),$F216*N(BH216)*avg_hrs)</f>
        <v>6709.4999999999991</v>
      </c>
      <c r="DO216" s="255">
        <f>IF(OR($C216="Non-Labour",$C216="Labour-related"),IF(Inputs!$DT216=$F$1,Inputs!DO216,Inputs!DO216*'Key assumptions'!$H$118),$F216*N(BI216)*avg_hrs)</f>
        <v>0</v>
      </c>
      <c r="DP216" s="255">
        <f>IF(OR($C216="Non-Labour",$C216="Labour-related"),IF(Inputs!$DT216=$F$1,Inputs!DP216,Inputs!DP216*'Key assumptions'!$H$118),$F216*N(BJ216)*avg_hrs)</f>
        <v>0</v>
      </c>
      <c r="DQ216" s="255">
        <f>IF(OR($C216="Non-Labour",$C216="Labour-related"),IF(Inputs!$DT216=$F$1,Inputs!DQ216,Inputs!DQ216*'Key assumptions'!$H$118),$F216*N(BK216)*avg_hrs)</f>
        <v>0</v>
      </c>
      <c r="DR216" s="255">
        <f>IF(OR($C216="Non-Labour",$C216="Labour-related"),IF(Inputs!$DT216=$F$1,Inputs!DR216,Inputs!DR216*'Key assumptions'!$H$118),$F216*N(BL216)*avg_hrs)</f>
        <v>0</v>
      </c>
      <c r="DT216" s="133" t="s">
        <v>213</v>
      </c>
      <c r="DU216" s="304"/>
      <c r="DV216" s="304"/>
      <c r="DW216" s="304"/>
      <c r="DX216" s="304"/>
      <c r="DY216" s="304"/>
      <c r="DZ216" s="304"/>
      <c r="EA216" s="255">
        <v>0</v>
      </c>
      <c r="EB216" s="255">
        <v>0</v>
      </c>
      <c r="EC216" s="255">
        <v>0</v>
      </c>
      <c r="ED216" s="255">
        <f t="shared" si="23"/>
        <v>67094.999999999985</v>
      </c>
      <c r="EE216" s="255">
        <f t="shared" si="23"/>
        <v>53675.999999999993</v>
      </c>
      <c r="EF216" s="255">
        <f t="shared" si="22"/>
        <v>120770.99999999997</v>
      </c>
    </row>
    <row r="217" spans="1:136" x14ac:dyDescent="0.4">
      <c r="A217" s="133" t="str">
        <f>Inputs!A217</f>
        <v>Land and Environment</v>
      </c>
      <c r="B217" s="133" t="str">
        <f>Inputs!B217</f>
        <v>N/A</v>
      </c>
      <c r="C217" s="133" t="str">
        <f>Inputs!C217</f>
        <v>Internal Labour</v>
      </c>
      <c r="D217" s="133" t="str">
        <f>Inputs!D217</f>
        <v>PT004728 - 4</v>
      </c>
      <c r="E217" s="133" t="str">
        <f>Inputs!E217</f>
        <v>Enviromental Planner</v>
      </c>
      <c r="F217" s="290">
        <f>IF(Inputs!DT217=$F$1,Inputs!F217,
IF(Inputs!DT217='Key assumptions'!$E$118,Inputs!F217*'Key assumptions'!$H$118,Inputs!F217*'Key assumptions'!$H$119))</f>
        <v>211.36</v>
      </c>
      <c r="G217" s="290">
        <f>IF(Inputs!DT217=$F$1,Inputs!G217,Inputs!G217*'Key assumptions'!$H$118)</f>
        <v>92.578984837278099</v>
      </c>
      <c r="H217" s="281"/>
      <c r="I217" s="281"/>
      <c r="J217" s="281"/>
      <c r="K217" s="281"/>
      <c r="L217" s="281"/>
      <c r="M217" s="389" t="str">
        <f>Inputs!M217</f>
        <v>[C-i-C]</v>
      </c>
      <c r="N217" s="389" t="str">
        <f>Inputs!N217</f>
        <v>[C-i-C]</v>
      </c>
      <c r="O217" s="389" t="str">
        <f>Inputs!O217</f>
        <v>[C-i-C]</v>
      </c>
      <c r="P217" s="389" t="str">
        <f>Inputs!P217</f>
        <v>[C-i-C]</v>
      </c>
      <c r="Q217" s="389" t="str">
        <f>Inputs!Q217</f>
        <v>[C-i-C]</v>
      </c>
      <c r="R217" s="389" t="str">
        <f>Inputs!R217</f>
        <v>[C-i-C]</v>
      </c>
      <c r="S217" s="389" t="str">
        <f>Inputs!S217</f>
        <v>[C-i-C]</v>
      </c>
      <c r="T217" s="389" t="str">
        <f>Inputs!T217</f>
        <v>[C-i-C]</v>
      </c>
      <c r="U217" s="389" t="str">
        <f>Inputs!U217</f>
        <v>[C-i-C]</v>
      </c>
      <c r="V217" s="389" t="str">
        <f>Inputs!V217</f>
        <v>[C-i-C]</v>
      </c>
      <c r="W217" s="389" t="str">
        <f>Inputs!W217</f>
        <v>[C-i-C]</v>
      </c>
      <c r="X217" s="389" t="str">
        <f>Inputs!X217</f>
        <v>[C-i-C]</v>
      </c>
      <c r="Y217" s="389" t="str">
        <f>Inputs!Y217</f>
        <v>[C-i-C]</v>
      </c>
      <c r="Z217" s="389" t="str">
        <f>Inputs!Z217</f>
        <v>[C-i-C]</v>
      </c>
      <c r="AA217" s="389" t="str">
        <f>Inputs!AA217</f>
        <v>[C-i-C]</v>
      </c>
      <c r="AB217" s="389" t="str">
        <f>Inputs!AB217</f>
        <v>[C-i-C]</v>
      </c>
      <c r="AC217" s="389" t="str">
        <f>Inputs!AC217</f>
        <v>[C-i-C]</v>
      </c>
      <c r="AD217" s="389" t="str">
        <f>Inputs!AD217</f>
        <v>[C-i-C]</v>
      </c>
      <c r="AE217" s="389" t="str">
        <f>Inputs!AE217</f>
        <v>[C-i-C]</v>
      </c>
      <c r="AF217" s="389" t="str">
        <f>Inputs!AF217</f>
        <v>[C-i-C]</v>
      </c>
      <c r="AG217" s="389" t="str">
        <f>Inputs!AG217</f>
        <v>[C-i-C]</v>
      </c>
      <c r="AH217" s="389" t="str">
        <f>Inputs!AH217</f>
        <v>[C-i-C]</v>
      </c>
      <c r="AI217" s="254">
        <f>Inputs!AI217</f>
        <v>0</v>
      </c>
      <c r="AJ217" s="254">
        <f>Inputs!AJ217</f>
        <v>0</v>
      </c>
      <c r="AK217" s="254">
        <f>Inputs!AK217</f>
        <v>0</v>
      </c>
      <c r="AL217" s="254">
        <f>Inputs!AL217</f>
        <v>0</v>
      </c>
      <c r="AM217" s="254">
        <f>Inputs!AM217</f>
        <v>0</v>
      </c>
      <c r="AN217" s="254">
        <f>Inputs!AN217</f>
        <v>0.25</v>
      </c>
      <c r="AO217" s="254">
        <f>Inputs!AO217</f>
        <v>0.25</v>
      </c>
      <c r="AP217" s="254">
        <f>Inputs!AP217</f>
        <v>0.25</v>
      </c>
      <c r="AQ217" s="254">
        <f>Inputs!AQ217</f>
        <v>0.25</v>
      </c>
      <c r="AR217" s="254">
        <f>Inputs!AR217</f>
        <v>0.25</v>
      </c>
      <c r="AS217" s="254">
        <f>Inputs!AS217</f>
        <v>0.25</v>
      </c>
      <c r="AT217" s="254">
        <f>Inputs!AT217</f>
        <v>0.25</v>
      </c>
      <c r="AU217" s="254">
        <f>Inputs!AU217</f>
        <v>0.25</v>
      </c>
      <c r="AV217" s="254">
        <f>Inputs!AV217</f>
        <v>0.25</v>
      </c>
      <c r="AW217" s="254">
        <f>Inputs!AW217</f>
        <v>0.25</v>
      </c>
      <c r="AX217" s="254">
        <f>Inputs!AX217</f>
        <v>0.25</v>
      </c>
      <c r="AY217" s="254">
        <f>Inputs!AY217</f>
        <v>0.25</v>
      </c>
      <c r="AZ217" s="254">
        <f>Inputs!AZ217</f>
        <v>0.5</v>
      </c>
      <c r="BA217" s="254">
        <f>Inputs!BA217</f>
        <v>0.5</v>
      </c>
      <c r="BB217" s="254">
        <f>Inputs!BB217</f>
        <v>0.5</v>
      </c>
      <c r="BC217" s="254">
        <f>Inputs!BC217</f>
        <v>0.5</v>
      </c>
      <c r="BD217" s="254">
        <f>Inputs!BD217</f>
        <v>0.5</v>
      </c>
      <c r="BE217" s="254">
        <f>Inputs!BE217</f>
        <v>0.5</v>
      </c>
      <c r="BF217" s="254">
        <f>Inputs!BF217</f>
        <v>0.5</v>
      </c>
      <c r="BG217" s="254">
        <f>Inputs!BG217</f>
        <v>0.5</v>
      </c>
      <c r="BH217" s="254">
        <f>Inputs!BH217</f>
        <v>0.5</v>
      </c>
      <c r="BI217" s="254">
        <f>Inputs!BI217</f>
        <v>0</v>
      </c>
      <c r="BJ217" s="254">
        <f>Inputs!BJ217</f>
        <v>0</v>
      </c>
      <c r="BK217" s="254">
        <f>Inputs!BK217</f>
        <v>0</v>
      </c>
      <c r="BL217" s="254">
        <f>Inputs!BL217</f>
        <v>0</v>
      </c>
      <c r="BN217" s="255">
        <f>IF(OR($C217="Non-Labour",$C217="Labour-related"),IF(Inputs!$DT217=$F$1,Inputs!BN217,Inputs!BN217*'Key assumptions'!$H$118),$F217*N(H217)*avg_hrs)</f>
        <v>0</v>
      </c>
      <c r="BO217" s="255">
        <f>IF(OR($C217="Non-Labour",$C217="Labour-related"),IF(Inputs!$DT217=$F$1,Inputs!BO217,Inputs!BO217*'Key assumptions'!$H$118),$F217*N(I217)*avg_hrs)</f>
        <v>0</v>
      </c>
      <c r="BP217" s="255">
        <f>IF(OR($C217="Non-Labour",$C217="Labour-related"),IF(Inputs!$DT217=$F$1,Inputs!BP217,Inputs!BP217*'Key assumptions'!$H$118),$F217*N(J217)*avg_hrs)</f>
        <v>0</v>
      </c>
      <c r="BQ217" s="255">
        <f>IF(OR($C217="Non-Labour",$C217="Labour-related"),IF(Inputs!$DT217=$F$1,Inputs!BQ217,Inputs!BQ217*'Key assumptions'!$H$118),$F217*N(K217)*avg_hrs)</f>
        <v>0</v>
      </c>
      <c r="BR217" s="255">
        <f>IF(OR($C217="Non-Labour",$C217="Labour-related"),IF(Inputs!$DT217=$F$1,Inputs!BR217,Inputs!BR217*'Key assumptions'!$H$118),$F217*N(L217)*avg_hrs)</f>
        <v>0</v>
      </c>
      <c r="BS217" s="390" t="s">
        <v>411</v>
      </c>
      <c r="BT217" s="390" t="s">
        <v>411</v>
      </c>
      <c r="BU217" s="390" t="s">
        <v>411</v>
      </c>
      <c r="BV217" s="390" t="s">
        <v>411</v>
      </c>
      <c r="BW217" s="390" t="s">
        <v>411</v>
      </c>
      <c r="BX217" s="390" t="s">
        <v>411</v>
      </c>
      <c r="BY217" s="390" t="s">
        <v>411</v>
      </c>
      <c r="BZ217" s="390" t="s">
        <v>411</v>
      </c>
      <c r="CA217" s="390" t="s">
        <v>411</v>
      </c>
      <c r="CB217" s="390" t="s">
        <v>411</v>
      </c>
      <c r="CC217" s="390" t="s">
        <v>411</v>
      </c>
      <c r="CD217" s="390" t="s">
        <v>411</v>
      </c>
      <c r="CE217" s="390" t="s">
        <v>411</v>
      </c>
      <c r="CF217" s="390" t="s">
        <v>411</v>
      </c>
      <c r="CG217" s="390" t="s">
        <v>411</v>
      </c>
      <c r="CH217" s="390" t="s">
        <v>411</v>
      </c>
      <c r="CI217" s="390" t="s">
        <v>411</v>
      </c>
      <c r="CJ217" s="390" t="s">
        <v>411</v>
      </c>
      <c r="CK217" s="390" t="s">
        <v>411</v>
      </c>
      <c r="CL217" s="390" t="s">
        <v>411</v>
      </c>
      <c r="CM217" s="390" t="s">
        <v>411</v>
      </c>
      <c r="CN217" s="390" t="s">
        <v>411</v>
      </c>
      <c r="CO217" s="255">
        <f>IF(OR($C217="Non-Labour",$C217="Labour-related"),IF(Inputs!$DT217=$F$1,Inputs!CO217,Inputs!CO217*'Key assumptions'!$H$118),$F217*N(AI217)*avg_hrs)</f>
        <v>0</v>
      </c>
      <c r="CP217" s="255">
        <f>IF(OR($C217="Non-Labour",$C217="Labour-related"),IF(Inputs!$DT217=$F$1,Inputs!CP217,Inputs!CP217*'Key assumptions'!$H$118),$F217*N(AJ217)*avg_hrs)</f>
        <v>0</v>
      </c>
      <c r="CQ217" s="255">
        <f>IF(OR($C217="Non-Labour",$C217="Labour-related"),IF(Inputs!$DT217=$F$1,Inputs!CQ217,Inputs!CQ217*'Key assumptions'!$H$118),$F217*N(AK217)*avg_hrs)</f>
        <v>0</v>
      </c>
      <c r="CR217" s="255">
        <f>IF(OR($C217="Non-Labour",$C217="Labour-related"),IF(Inputs!$DT217=$F$1,Inputs!CR217,Inputs!CR217*'Key assumptions'!$H$118),$F217*N(AL217)*avg_hrs)</f>
        <v>0</v>
      </c>
      <c r="CS217" s="255">
        <f>IF(OR($C217="Non-Labour",$C217="Labour-related"),IF(Inputs!$DT217=$F$1,Inputs!CS217,Inputs!CS217*'Key assumptions'!$H$118),$F217*N(AM217)*avg_hrs)</f>
        <v>0</v>
      </c>
      <c r="CT217" s="255">
        <f>IF(OR($C217="Non-Labour",$C217="Labour-related"),IF(Inputs!$DT217=$F$1,Inputs!CT217,Inputs!CT217*'Key assumptions'!$H$118),$F217*N(AN217)*avg_hrs)</f>
        <v>7926.0000000000009</v>
      </c>
      <c r="CU217" s="255">
        <f>IF(OR($C217="Non-Labour",$C217="Labour-related"),IF(Inputs!$DT217=$F$1,Inputs!CU217,Inputs!CU217*'Key assumptions'!$H$118),$F217*N(AO217)*avg_hrs)</f>
        <v>7926.0000000000009</v>
      </c>
      <c r="CV217" s="255">
        <f>IF(OR($C217="Non-Labour",$C217="Labour-related"),IF(Inputs!$DT217=$F$1,Inputs!CV217,Inputs!CV217*'Key assumptions'!$H$118),$F217*N(AP217)*avg_hrs)</f>
        <v>7926.0000000000009</v>
      </c>
      <c r="CW217" s="255">
        <f>IF(OR($C217="Non-Labour",$C217="Labour-related"),IF(Inputs!$DT217=$F$1,Inputs!CW217,Inputs!CW217*'Key assumptions'!$H$118),$F217*N(AQ217)*avg_hrs)</f>
        <v>7926.0000000000009</v>
      </c>
      <c r="CX217" s="255">
        <f>IF(OR($C217="Non-Labour",$C217="Labour-related"),IF(Inputs!$DT217=$F$1,Inputs!CX217,Inputs!CX217*'Key assumptions'!$H$118),$F217*N(AR217)*avg_hrs)</f>
        <v>7926.0000000000009</v>
      </c>
      <c r="CY217" s="255">
        <f>IF(OR($C217="Non-Labour",$C217="Labour-related"),IF(Inputs!$DT217=$F$1,Inputs!CY217,Inputs!CY217*'Key assumptions'!$H$118),$F217*N(AS217)*avg_hrs)</f>
        <v>7926.0000000000009</v>
      </c>
      <c r="CZ217" s="255">
        <f>IF(OR($C217="Non-Labour",$C217="Labour-related"),IF(Inputs!$DT217=$F$1,Inputs!CZ217,Inputs!CZ217*'Key assumptions'!$H$118),$F217*N(AT217)*avg_hrs)</f>
        <v>7926.0000000000009</v>
      </c>
      <c r="DA217" s="255">
        <f>IF(OR($C217="Non-Labour",$C217="Labour-related"),IF(Inputs!$DT217=$F$1,Inputs!DA217,Inputs!DA217*'Key assumptions'!$H$118),$F217*N(AU217)*avg_hrs)</f>
        <v>7926.0000000000009</v>
      </c>
      <c r="DB217" s="255">
        <f>IF(OR($C217="Non-Labour",$C217="Labour-related"),IF(Inputs!$DT217=$F$1,Inputs!DB217,Inputs!DB217*'Key assumptions'!$H$118),$F217*N(AV217)*avg_hrs)</f>
        <v>7926.0000000000009</v>
      </c>
      <c r="DC217" s="255">
        <f>IF(OR($C217="Non-Labour",$C217="Labour-related"),IF(Inputs!$DT217=$F$1,Inputs!DC217,Inputs!DC217*'Key assumptions'!$H$118),$F217*N(AW217)*avg_hrs)</f>
        <v>7926.0000000000009</v>
      </c>
      <c r="DD217" s="255">
        <f>IF(OR($C217="Non-Labour",$C217="Labour-related"),IF(Inputs!$DT217=$F$1,Inputs!DD217,Inputs!DD217*'Key assumptions'!$H$118),$F217*N(AX217)*avg_hrs)</f>
        <v>7926.0000000000009</v>
      </c>
      <c r="DE217" s="255">
        <f>IF(OR($C217="Non-Labour",$C217="Labour-related"),IF(Inputs!$DT217=$F$1,Inputs!DE217,Inputs!DE217*'Key assumptions'!$H$118),$F217*N(AY217)*avg_hrs)</f>
        <v>7926.0000000000009</v>
      </c>
      <c r="DF217" s="255">
        <f>IF(OR($C217="Non-Labour",$C217="Labour-related"),IF(Inputs!$DT217=$F$1,Inputs!DF217,Inputs!DF217*'Key assumptions'!$H$118),$F217*N(AZ217)*avg_hrs)</f>
        <v>15852.000000000002</v>
      </c>
      <c r="DG217" s="255">
        <f>IF(OR($C217="Non-Labour",$C217="Labour-related"),IF(Inputs!$DT217=$F$1,Inputs!DG217,Inputs!DG217*'Key assumptions'!$H$118),$F217*N(BA217)*avg_hrs)</f>
        <v>15852.000000000002</v>
      </c>
      <c r="DH217" s="255">
        <f>IF(OR($C217="Non-Labour",$C217="Labour-related"),IF(Inputs!$DT217=$F$1,Inputs!DH217,Inputs!DH217*'Key assumptions'!$H$118),$F217*N(BB217)*avg_hrs)</f>
        <v>15852.000000000002</v>
      </c>
      <c r="DI217" s="255">
        <f>IF(OR($C217="Non-Labour",$C217="Labour-related"),IF(Inputs!$DT217=$F$1,Inputs!DI217,Inputs!DI217*'Key assumptions'!$H$118),$F217*N(BC217)*avg_hrs)</f>
        <v>15852.000000000002</v>
      </c>
      <c r="DJ217" s="255">
        <f>IF(OR($C217="Non-Labour",$C217="Labour-related"),IF(Inputs!$DT217=$F$1,Inputs!DJ217,Inputs!DJ217*'Key assumptions'!$H$118),$F217*N(BD217)*avg_hrs)</f>
        <v>15852.000000000002</v>
      </c>
      <c r="DK217" s="255">
        <f>IF(OR($C217="Non-Labour",$C217="Labour-related"),IF(Inputs!$DT217=$F$1,Inputs!DK217,Inputs!DK217*'Key assumptions'!$H$118),$F217*N(BE217)*avg_hrs)</f>
        <v>15852.000000000002</v>
      </c>
      <c r="DL217" s="255">
        <f>IF(OR($C217="Non-Labour",$C217="Labour-related"),IF(Inputs!$DT217=$F$1,Inputs!DL217,Inputs!DL217*'Key assumptions'!$H$118),$F217*N(BF217)*avg_hrs)</f>
        <v>15852.000000000002</v>
      </c>
      <c r="DM217" s="255">
        <f>IF(OR($C217="Non-Labour",$C217="Labour-related"),IF(Inputs!$DT217=$F$1,Inputs!DM217,Inputs!DM217*'Key assumptions'!$H$118),$F217*N(BG217)*avg_hrs)</f>
        <v>15852.000000000002</v>
      </c>
      <c r="DN217" s="255">
        <f>IF(OR($C217="Non-Labour",$C217="Labour-related"),IF(Inputs!$DT217=$F$1,Inputs!DN217,Inputs!DN217*'Key assumptions'!$H$118),$F217*N(BH217)*avg_hrs)</f>
        <v>15852.000000000002</v>
      </c>
      <c r="DO217" s="255">
        <f>IF(OR($C217="Non-Labour",$C217="Labour-related"),IF(Inputs!$DT217=$F$1,Inputs!DO217,Inputs!DO217*'Key assumptions'!$H$118),$F217*N(BI217)*avg_hrs)</f>
        <v>0</v>
      </c>
      <c r="DP217" s="255">
        <f>IF(OR($C217="Non-Labour",$C217="Labour-related"),IF(Inputs!$DT217=$F$1,Inputs!DP217,Inputs!DP217*'Key assumptions'!$H$118),$F217*N(BJ217)*avg_hrs)</f>
        <v>0</v>
      </c>
      <c r="DQ217" s="255">
        <f>IF(OR($C217="Non-Labour",$C217="Labour-related"),IF(Inputs!$DT217=$F$1,Inputs!DQ217,Inputs!DQ217*'Key assumptions'!$H$118),$F217*N(BK217)*avg_hrs)</f>
        <v>0</v>
      </c>
      <c r="DR217" s="255">
        <f>IF(OR($C217="Non-Labour",$C217="Labour-related"),IF(Inputs!$DT217=$F$1,Inputs!DR217,Inputs!DR217*'Key assumptions'!$H$118),$F217*N(BL217)*avg_hrs)</f>
        <v>0</v>
      </c>
      <c r="DT217" s="133" t="s">
        <v>213</v>
      </c>
      <c r="DU217" s="304"/>
      <c r="DV217" s="304"/>
      <c r="DW217" s="304"/>
      <c r="DX217" s="304"/>
      <c r="DY217" s="304"/>
      <c r="DZ217" s="304"/>
      <c r="EA217" s="255">
        <v>0</v>
      </c>
      <c r="EB217" s="255">
        <v>0</v>
      </c>
      <c r="EC217" s="255">
        <v>7926.0000000000009</v>
      </c>
      <c r="ED217" s="255">
        <f t="shared" si="23"/>
        <v>103038.00000000001</v>
      </c>
      <c r="EE217" s="255">
        <f t="shared" si="23"/>
        <v>126816.00000000001</v>
      </c>
      <c r="EF217" s="255">
        <f t="shared" si="22"/>
        <v>237780.00000000003</v>
      </c>
    </row>
    <row r="218" spans="1:136" x14ac:dyDescent="0.4">
      <c r="A218" s="133" t="str">
        <f>Inputs!A218</f>
        <v>Land and Environment</v>
      </c>
      <c r="B218" s="133" t="str">
        <f>Inputs!B218</f>
        <v>N/A</v>
      </c>
      <c r="C218" s="133" t="str">
        <f>Inputs!C218</f>
        <v>Internal Labour</v>
      </c>
      <c r="D218" s="133" t="str">
        <f>Inputs!D218</f>
        <v>PT004728 - 4</v>
      </c>
      <c r="E218" s="133" t="str">
        <f>Inputs!E218</f>
        <v>Property Officer - Senior</v>
      </c>
      <c r="F218" s="290">
        <f>IF(Inputs!DT218=$F$1,Inputs!F218,
IF(Inputs!DT218='Key assumptions'!$E$118,Inputs!F218*'Key assumptions'!$H$118,Inputs!F218*'Key assumptions'!$H$119))</f>
        <v>293.18</v>
      </c>
      <c r="G218" s="290">
        <f>IF(Inputs!DT218=$F$1,Inputs!G218,Inputs!G218*'Key assumptions'!$H$118)</f>
        <v>131</v>
      </c>
      <c r="H218" s="281"/>
      <c r="I218" s="281"/>
      <c r="J218" s="281"/>
      <c r="K218" s="281"/>
      <c r="L218" s="281"/>
      <c r="M218" s="389" t="str">
        <f>Inputs!M218</f>
        <v>[C-i-C]</v>
      </c>
      <c r="N218" s="389" t="str">
        <f>Inputs!N218</f>
        <v>[C-i-C]</v>
      </c>
      <c r="O218" s="389" t="str">
        <f>Inputs!O218</f>
        <v>[C-i-C]</v>
      </c>
      <c r="P218" s="389" t="str">
        <f>Inputs!P218</f>
        <v>[C-i-C]</v>
      </c>
      <c r="Q218" s="389" t="str">
        <f>Inputs!Q218</f>
        <v>[C-i-C]</v>
      </c>
      <c r="R218" s="389" t="str">
        <f>Inputs!R218</f>
        <v>[C-i-C]</v>
      </c>
      <c r="S218" s="389" t="str">
        <f>Inputs!S218</f>
        <v>[C-i-C]</v>
      </c>
      <c r="T218" s="389" t="str">
        <f>Inputs!T218</f>
        <v>[C-i-C]</v>
      </c>
      <c r="U218" s="389" t="str">
        <f>Inputs!U218</f>
        <v>[C-i-C]</v>
      </c>
      <c r="V218" s="389" t="str">
        <f>Inputs!V218</f>
        <v>[C-i-C]</v>
      </c>
      <c r="W218" s="389" t="str">
        <f>Inputs!W218</f>
        <v>[C-i-C]</v>
      </c>
      <c r="X218" s="389" t="str">
        <f>Inputs!X218</f>
        <v>[C-i-C]</v>
      </c>
      <c r="Y218" s="389" t="str">
        <f>Inputs!Y218</f>
        <v>[C-i-C]</v>
      </c>
      <c r="Z218" s="389" t="str">
        <f>Inputs!Z218</f>
        <v>[C-i-C]</v>
      </c>
      <c r="AA218" s="389" t="str">
        <f>Inputs!AA218</f>
        <v>[C-i-C]</v>
      </c>
      <c r="AB218" s="389" t="str">
        <f>Inputs!AB218</f>
        <v>[C-i-C]</v>
      </c>
      <c r="AC218" s="389" t="str">
        <f>Inputs!AC218</f>
        <v>[C-i-C]</v>
      </c>
      <c r="AD218" s="389" t="str">
        <f>Inputs!AD218</f>
        <v>[C-i-C]</v>
      </c>
      <c r="AE218" s="389" t="str">
        <f>Inputs!AE218</f>
        <v>[C-i-C]</v>
      </c>
      <c r="AF218" s="389" t="str">
        <f>Inputs!AF218</f>
        <v>[C-i-C]</v>
      </c>
      <c r="AG218" s="389" t="str">
        <f>Inputs!AG218</f>
        <v>[C-i-C]</v>
      </c>
      <c r="AH218" s="389" t="str">
        <f>Inputs!AH218</f>
        <v>[C-i-C]</v>
      </c>
      <c r="AI218" s="254">
        <f>Inputs!AI218</f>
        <v>0.5714285714285714</v>
      </c>
      <c r="AJ218" s="254">
        <f>Inputs!AJ218</f>
        <v>0.5714285714285714</v>
      </c>
      <c r="AK218" s="254">
        <f>Inputs!AK218</f>
        <v>0.09</v>
      </c>
      <c r="AL218" s="254">
        <f>Inputs!AL218</f>
        <v>0.09</v>
      </c>
      <c r="AM218" s="254">
        <f>Inputs!AM218</f>
        <v>0.09</v>
      </c>
      <c r="AN218" s="254">
        <f>Inputs!AN218</f>
        <v>0.09</v>
      </c>
      <c r="AO218" s="254">
        <f>Inputs!AO218</f>
        <v>0.09</v>
      </c>
      <c r="AP218" s="254">
        <f>Inputs!AP218</f>
        <v>0.09</v>
      </c>
      <c r="AQ218" s="254">
        <f>Inputs!AQ218</f>
        <v>0.09</v>
      </c>
      <c r="AR218" s="254">
        <f>Inputs!AR218</f>
        <v>0.09</v>
      </c>
      <c r="AS218" s="254">
        <f>Inputs!AS218</f>
        <v>0.09</v>
      </c>
      <c r="AT218" s="254">
        <f>Inputs!AT218</f>
        <v>0.09</v>
      </c>
      <c r="AU218" s="254">
        <f>Inputs!AU218</f>
        <v>0.09</v>
      </c>
      <c r="AV218" s="254">
        <f>Inputs!AV218</f>
        <v>0.09</v>
      </c>
      <c r="AW218" s="254">
        <f>Inputs!AW218</f>
        <v>0.09</v>
      </c>
      <c r="AX218" s="254">
        <f>Inputs!AX218</f>
        <v>0.09</v>
      </c>
      <c r="AY218" s="254">
        <f>Inputs!AY218</f>
        <v>0.09</v>
      </c>
      <c r="AZ218" s="254">
        <f>Inputs!AZ218</f>
        <v>0.09</v>
      </c>
      <c r="BA218" s="254">
        <f>Inputs!BA218</f>
        <v>0.09</v>
      </c>
      <c r="BB218" s="254">
        <f>Inputs!BB218</f>
        <v>0.09</v>
      </c>
      <c r="BC218" s="254">
        <f>Inputs!BC218</f>
        <v>0.09</v>
      </c>
      <c r="BD218" s="254">
        <f>Inputs!BD218</f>
        <v>0.09</v>
      </c>
      <c r="BE218" s="254">
        <f>Inputs!BE218</f>
        <v>0.09</v>
      </c>
      <c r="BF218" s="254">
        <f>Inputs!BF218</f>
        <v>0.09</v>
      </c>
      <c r="BG218" s="254">
        <f>Inputs!BG218</f>
        <v>0.09</v>
      </c>
      <c r="BH218" s="254">
        <f>Inputs!BH218</f>
        <v>0.09</v>
      </c>
      <c r="BI218" s="254">
        <f>Inputs!BI218</f>
        <v>0</v>
      </c>
      <c r="BJ218" s="254">
        <f>Inputs!BJ218</f>
        <v>0</v>
      </c>
      <c r="BK218" s="254">
        <f>Inputs!BK218</f>
        <v>0</v>
      </c>
      <c r="BL218" s="254">
        <f>Inputs!BL218</f>
        <v>0</v>
      </c>
      <c r="BN218" s="255">
        <f>IF(OR($C218="Non-Labour",$C218="Labour-related"),IF(Inputs!$DT218=$F$1,Inputs!BN218,Inputs!BN218*'Key assumptions'!$H$118),$F218*N(H218)*avg_hrs)</f>
        <v>0</v>
      </c>
      <c r="BO218" s="255">
        <f>IF(OR($C218="Non-Labour",$C218="Labour-related"),IF(Inputs!$DT218=$F$1,Inputs!BO218,Inputs!BO218*'Key assumptions'!$H$118),$F218*N(I218)*avg_hrs)</f>
        <v>0</v>
      </c>
      <c r="BP218" s="255">
        <f>IF(OR($C218="Non-Labour",$C218="Labour-related"),IF(Inputs!$DT218=$F$1,Inputs!BP218,Inputs!BP218*'Key assumptions'!$H$118),$F218*N(J218)*avg_hrs)</f>
        <v>0</v>
      </c>
      <c r="BQ218" s="255">
        <f>IF(OR($C218="Non-Labour",$C218="Labour-related"),IF(Inputs!$DT218=$F$1,Inputs!BQ218,Inputs!BQ218*'Key assumptions'!$H$118),$F218*N(K218)*avg_hrs)</f>
        <v>0</v>
      </c>
      <c r="BR218" s="255">
        <f>IF(OR($C218="Non-Labour",$C218="Labour-related"),IF(Inputs!$DT218=$F$1,Inputs!BR218,Inputs!BR218*'Key assumptions'!$H$118),$F218*N(L218)*avg_hrs)</f>
        <v>0</v>
      </c>
      <c r="BS218" s="390" t="s">
        <v>411</v>
      </c>
      <c r="BT218" s="390" t="s">
        <v>411</v>
      </c>
      <c r="BU218" s="390" t="s">
        <v>411</v>
      </c>
      <c r="BV218" s="390" t="s">
        <v>411</v>
      </c>
      <c r="BW218" s="390" t="s">
        <v>411</v>
      </c>
      <c r="BX218" s="390" t="s">
        <v>411</v>
      </c>
      <c r="BY218" s="390" t="s">
        <v>411</v>
      </c>
      <c r="BZ218" s="390" t="s">
        <v>411</v>
      </c>
      <c r="CA218" s="390" t="s">
        <v>411</v>
      </c>
      <c r="CB218" s="390" t="s">
        <v>411</v>
      </c>
      <c r="CC218" s="390" t="s">
        <v>411</v>
      </c>
      <c r="CD218" s="390" t="s">
        <v>411</v>
      </c>
      <c r="CE218" s="390" t="s">
        <v>411</v>
      </c>
      <c r="CF218" s="390" t="s">
        <v>411</v>
      </c>
      <c r="CG218" s="390" t="s">
        <v>411</v>
      </c>
      <c r="CH218" s="390" t="s">
        <v>411</v>
      </c>
      <c r="CI218" s="390" t="s">
        <v>411</v>
      </c>
      <c r="CJ218" s="390" t="s">
        <v>411</v>
      </c>
      <c r="CK218" s="390" t="s">
        <v>411</v>
      </c>
      <c r="CL218" s="390" t="s">
        <v>411</v>
      </c>
      <c r="CM218" s="390" t="s">
        <v>411</v>
      </c>
      <c r="CN218" s="390" t="s">
        <v>411</v>
      </c>
      <c r="CO218" s="255">
        <f>IF(OR($C218="Non-Labour",$C218="Labour-related"),IF(Inputs!$DT218=$F$1,Inputs!CO218,Inputs!CO218*'Key assumptions'!$H$118),$F218*N(AI218)*avg_hrs)</f>
        <v>25129.714285714286</v>
      </c>
      <c r="CP218" s="255">
        <f>IF(OR($C218="Non-Labour",$C218="Labour-related"),IF(Inputs!$DT218=$F$1,Inputs!CP218,Inputs!CP218*'Key assumptions'!$H$118),$F218*N(AJ218)*avg_hrs)</f>
        <v>25129.714285714286</v>
      </c>
      <c r="CQ218" s="255">
        <f>IF(OR($C218="Non-Labour",$C218="Labour-related"),IF(Inputs!$DT218=$F$1,Inputs!CQ218,Inputs!CQ218*'Key assumptions'!$H$118),$F218*N(AK218)*avg_hrs)</f>
        <v>3957.93</v>
      </c>
      <c r="CR218" s="255">
        <f>IF(OR($C218="Non-Labour",$C218="Labour-related"),IF(Inputs!$DT218=$F$1,Inputs!CR218,Inputs!CR218*'Key assumptions'!$H$118),$F218*N(AL218)*avg_hrs)</f>
        <v>3957.93</v>
      </c>
      <c r="CS218" s="255">
        <f>IF(OR($C218="Non-Labour",$C218="Labour-related"),IF(Inputs!$DT218=$F$1,Inputs!CS218,Inputs!CS218*'Key assumptions'!$H$118),$F218*N(AM218)*avg_hrs)</f>
        <v>3957.93</v>
      </c>
      <c r="CT218" s="255">
        <f>IF(OR($C218="Non-Labour",$C218="Labour-related"),IF(Inputs!$DT218=$F$1,Inputs!CT218,Inputs!CT218*'Key assumptions'!$H$118),$F218*N(AN218)*avg_hrs)</f>
        <v>3957.93</v>
      </c>
      <c r="CU218" s="255">
        <f>IF(OR($C218="Non-Labour",$C218="Labour-related"),IF(Inputs!$DT218=$F$1,Inputs!CU218,Inputs!CU218*'Key assumptions'!$H$118),$F218*N(AO218)*avg_hrs)</f>
        <v>3957.93</v>
      </c>
      <c r="CV218" s="255">
        <f>IF(OR($C218="Non-Labour",$C218="Labour-related"),IF(Inputs!$DT218=$F$1,Inputs!CV218,Inputs!CV218*'Key assumptions'!$H$118),$F218*N(AP218)*avg_hrs)</f>
        <v>3957.93</v>
      </c>
      <c r="CW218" s="255">
        <f>IF(OR($C218="Non-Labour",$C218="Labour-related"),IF(Inputs!$DT218=$F$1,Inputs!CW218,Inputs!CW218*'Key assumptions'!$H$118),$F218*N(AQ218)*avg_hrs)</f>
        <v>3957.93</v>
      </c>
      <c r="CX218" s="255">
        <f>IF(OR($C218="Non-Labour",$C218="Labour-related"),IF(Inputs!$DT218=$F$1,Inputs!CX218,Inputs!CX218*'Key assumptions'!$H$118),$F218*N(AR218)*avg_hrs)</f>
        <v>3957.93</v>
      </c>
      <c r="CY218" s="255">
        <f>IF(OR($C218="Non-Labour",$C218="Labour-related"),IF(Inputs!$DT218=$F$1,Inputs!CY218,Inputs!CY218*'Key assumptions'!$H$118),$F218*N(AS218)*avg_hrs)</f>
        <v>3957.93</v>
      </c>
      <c r="CZ218" s="255">
        <f>IF(OR($C218="Non-Labour",$C218="Labour-related"),IF(Inputs!$DT218=$F$1,Inputs!CZ218,Inputs!CZ218*'Key assumptions'!$H$118),$F218*N(AT218)*avg_hrs)</f>
        <v>3957.93</v>
      </c>
      <c r="DA218" s="255">
        <f>IF(OR($C218="Non-Labour",$C218="Labour-related"),IF(Inputs!$DT218=$F$1,Inputs!DA218,Inputs!DA218*'Key assumptions'!$H$118),$F218*N(AU218)*avg_hrs)</f>
        <v>3957.93</v>
      </c>
      <c r="DB218" s="255">
        <f>IF(OR($C218="Non-Labour",$C218="Labour-related"),IF(Inputs!$DT218=$F$1,Inputs!DB218,Inputs!DB218*'Key assumptions'!$H$118),$F218*N(AV218)*avg_hrs)</f>
        <v>3957.93</v>
      </c>
      <c r="DC218" s="255">
        <f>IF(OR($C218="Non-Labour",$C218="Labour-related"),IF(Inputs!$DT218=$F$1,Inputs!DC218,Inputs!DC218*'Key assumptions'!$H$118),$F218*N(AW218)*avg_hrs)</f>
        <v>3957.93</v>
      </c>
      <c r="DD218" s="255">
        <f>IF(OR($C218="Non-Labour",$C218="Labour-related"),IF(Inputs!$DT218=$F$1,Inputs!DD218,Inputs!DD218*'Key assumptions'!$H$118),$F218*N(AX218)*avg_hrs)</f>
        <v>3957.93</v>
      </c>
      <c r="DE218" s="255">
        <f>IF(OR($C218="Non-Labour",$C218="Labour-related"),IF(Inputs!$DT218=$F$1,Inputs!DE218,Inputs!DE218*'Key assumptions'!$H$118),$F218*N(AY218)*avg_hrs)</f>
        <v>3957.93</v>
      </c>
      <c r="DF218" s="255">
        <f>IF(OR($C218="Non-Labour",$C218="Labour-related"),IF(Inputs!$DT218=$F$1,Inputs!DF218,Inputs!DF218*'Key assumptions'!$H$118),$F218*N(AZ218)*avg_hrs)</f>
        <v>3957.93</v>
      </c>
      <c r="DG218" s="255">
        <f>IF(OR($C218="Non-Labour",$C218="Labour-related"),IF(Inputs!$DT218=$F$1,Inputs!DG218,Inputs!DG218*'Key assumptions'!$H$118),$F218*N(BA218)*avg_hrs)</f>
        <v>3957.93</v>
      </c>
      <c r="DH218" s="255">
        <f>IF(OR($C218="Non-Labour",$C218="Labour-related"),IF(Inputs!$DT218=$F$1,Inputs!DH218,Inputs!DH218*'Key assumptions'!$H$118),$F218*N(BB218)*avg_hrs)</f>
        <v>3957.93</v>
      </c>
      <c r="DI218" s="255">
        <f>IF(OR($C218="Non-Labour",$C218="Labour-related"),IF(Inputs!$DT218=$F$1,Inputs!DI218,Inputs!DI218*'Key assumptions'!$H$118),$F218*N(BC218)*avg_hrs)</f>
        <v>3957.93</v>
      </c>
      <c r="DJ218" s="255">
        <f>IF(OR($C218="Non-Labour",$C218="Labour-related"),IF(Inputs!$DT218=$F$1,Inputs!DJ218,Inputs!DJ218*'Key assumptions'!$H$118),$F218*N(BD218)*avg_hrs)</f>
        <v>3957.93</v>
      </c>
      <c r="DK218" s="255">
        <f>IF(OR($C218="Non-Labour",$C218="Labour-related"),IF(Inputs!$DT218=$F$1,Inputs!DK218,Inputs!DK218*'Key assumptions'!$H$118),$F218*N(BE218)*avg_hrs)</f>
        <v>3957.93</v>
      </c>
      <c r="DL218" s="255">
        <f>IF(OR($C218="Non-Labour",$C218="Labour-related"),IF(Inputs!$DT218=$F$1,Inputs!DL218,Inputs!DL218*'Key assumptions'!$H$118),$F218*N(BF218)*avg_hrs)</f>
        <v>3957.93</v>
      </c>
      <c r="DM218" s="255">
        <f>IF(OR($C218="Non-Labour",$C218="Labour-related"),IF(Inputs!$DT218=$F$1,Inputs!DM218,Inputs!DM218*'Key assumptions'!$H$118),$F218*N(BG218)*avg_hrs)</f>
        <v>3957.93</v>
      </c>
      <c r="DN218" s="255">
        <f>IF(OR($C218="Non-Labour",$C218="Labour-related"),IF(Inputs!$DT218=$F$1,Inputs!DN218,Inputs!DN218*'Key assumptions'!$H$118),$F218*N(BH218)*avg_hrs)</f>
        <v>3957.93</v>
      </c>
      <c r="DO218" s="255">
        <f>IF(OR($C218="Non-Labour",$C218="Labour-related"),IF(Inputs!$DT218=$F$1,Inputs!DO218,Inputs!DO218*'Key assumptions'!$H$118),$F218*N(BI218)*avg_hrs)</f>
        <v>0</v>
      </c>
      <c r="DP218" s="255">
        <f>IF(OR($C218="Non-Labour",$C218="Labour-related"),IF(Inputs!$DT218=$F$1,Inputs!DP218,Inputs!DP218*'Key assumptions'!$H$118),$F218*N(BJ218)*avg_hrs)</f>
        <v>0</v>
      </c>
      <c r="DQ218" s="255">
        <f>IF(OR($C218="Non-Labour",$C218="Labour-related"),IF(Inputs!$DT218=$F$1,Inputs!DQ218,Inputs!DQ218*'Key assumptions'!$H$118),$F218*N(BK218)*avg_hrs)</f>
        <v>0</v>
      </c>
      <c r="DR218" s="255">
        <f>IF(OR($C218="Non-Labour",$C218="Labour-related"),IF(Inputs!$DT218=$F$1,Inputs!DR218,Inputs!DR218*'Key assumptions'!$H$118),$F218*N(BL218)*avg_hrs)</f>
        <v>0</v>
      </c>
      <c r="DT218" s="133" t="s">
        <v>213</v>
      </c>
      <c r="DU218" s="304"/>
      <c r="DV218" s="304"/>
      <c r="DW218" s="304"/>
      <c r="DX218" s="304"/>
      <c r="DY218" s="304"/>
      <c r="DZ218" s="304"/>
      <c r="EA218" s="255">
        <v>62824.28571428571</v>
      </c>
      <c r="EB218" s="255">
        <v>216743.78571428568</v>
      </c>
      <c r="EC218" s="255">
        <v>216869.43428571426</v>
      </c>
      <c r="ED218" s="255">
        <f t="shared" si="23"/>
        <v>47495.159999999996</v>
      </c>
      <c r="EE218" s="255">
        <f t="shared" si="23"/>
        <v>31663.439999999999</v>
      </c>
      <c r="EF218" s="255">
        <f t="shared" si="22"/>
        <v>575596.10571428563</v>
      </c>
    </row>
    <row r="219" spans="1:136" x14ac:dyDescent="0.4">
      <c r="A219" s="133" t="str">
        <f>Inputs!A219</f>
        <v>Land and Environment</v>
      </c>
      <c r="B219" s="133" t="str">
        <f>Inputs!B219</f>
        <v>N/A</v>
      </c>
      <c r="C219" s="133" t="str">
        <f>Inputs!C219</f>
        <v>Internal Labour</v>
      </c>
      <c r="D219" s="133" t="str">
        <f>Inputs!D219</f>
        <v>PT004728 - 4</v>
      </c>
      <c r="E219" s="133" t="str">
        <f>Inputs!E219</f>
        <v>Property Officer / Land Economist</v>
      </c>
      <c r="F219" s="290">
        <f>IF(Inputs!DT219=$F$1,Inputs!F219,
IF(Inputs!DT219='Key assumptions'!$E$118,Inputs!F219*'Key assumptions'!$H$118,Inputs!F219*'Key assumptions'!$H$119))</f>
        <v>208.74</v>
      </c>
      <c r="G219" s="290">
        <f>IF(Inputs!DT219=$F$1,Inputs!G219,Inputs!G219*'Key assumptions'!$H$118)</f>
        <v>91.43088017751478</v>
      </c>
      <c r="H219" s="281"/>
      <c r="I219" s="281"/>
      <c r="J219" s="281"/>
      <c r="K219" s="281"/>
      <c r="L219" s="281"/>
      <c r="M219" s="389" t="str">
        <f>Inputs!M219</f>
        <v>[C-i-C]</v>
      </c>
      <c r="N219" s="389" t="str">
        <f>Inputs!N219</f>
        <v>[C-i-C]</v>
      </c>
      <c r="O219" s="389" t="str">
        <f>Inputs!O219</f>
        <v>[C-i-C]</v>
      </c>
      <c r="P219" s="389" t="str">
        <f>Inputs!P219</f>
        <v>[C-i-C]</v>
      </c>
      <c r="Q219" s="389" t="str">
        <f>Inputs!Q219</f>
        <v>[C-i-C]</v>
      </c>
      <c r="R219" s="389" t="str">
        <f>Inputs!R219</f>
        <v>[C-i-C]</v>
      </c>
      <c r="S219" s="389" t="str">
        <f>Inputs!S219</f>
        <v>[C-i-C]</v>
      </c>
      <c r="T219" s="389" t="str">
        <f>Inputs!T219</f>
        <v>[C-i-C]</v>
      </c>
      <c r="U219" s="389" t="str">
        <f>Inputs!U219</f>
        <v>[C-i-C]</v>
      </c>
      <c r="V219" s="389" t="str">
        <f>Inputs!V219</f>
        <v>[C-i-C]</v>
      </c>
      <c r="W219" s="389" t="str">
        <f>Inputs!W219</f>
        <v>[C-i-C]</v>
      </c>
      <c r="X219" s="389" t="str">
        <f>Inputs!X219</f>
        <v>[C-i-C]</v>
      </c>
      <c r="Y219" s="389" t="str">
        <f>Inputs!Y219</f>
        <v>[C-i-C]</v>
      </c>
      <c r="Z219" s="389" t="str">
        <f>Inputs!Z219</f>
        <v>[C-i-C]</v>
      </c>
      <c r="AA219" s="389" t="str">
        <f>Inputs!AA219</f>
        <v>[C-i-C]</v>
      </c>
      <c r="AB219" s="389" t="str">
        <f>Inputs!AB219</f>
        <v>[C-i-C]</v>
      </c>
      <c r="AC219" s="389" t="str">
        <f>Inputs!AC219</f>
        <v>[C-i-C]</v>
      </c>
      <c r="AD219" s="389" t="str">
        <f>Inputs!AD219</f>
        <v>[C-i-C]</v>
      </c>
      <c r="AE219" s="389" t="str">
        <f>Inputs!AE219</f>
        <v>[C-i-C]</v>
      </c>
      <c r="AF219" s="389" t="str">
        <f>Inputs!AF219</f>
        <v>[C-i-C]</v>
      </c>
      <c r="AG219" s="389" t="str">
        <f>Inputs!AG219</f>
        <v>[C-i-C]</v>
      </c>
      <c r="AH219" s="389" t="str">
        <f>Inputs!AH219</f>
        <v>[C-i-C]</v>
      </c>
      <c r="AI219" s="254">
        <f>Inputs!AI219</f>
        <v>0.5714285714285714</v>
      </c>
      <c r="AJ219" s="254">
        <f>Inputs!AJ219</f>
        <v>0.5714285714285714</v>
      </c>
      <c r="AK219" s="254">
        <f>Inputs!AK219</f>
        <v>0.5714285714285714</v>
      </c>
      <c r="AL219" s="254">
        <f>Inputs!AL219</f>
        <v>0.5714285714285714</v>
      </c>
      <c r="AM219" s="254">
        <f>Inputs!AM219</f>
        <v>0.5714285714285714</v>
      </c>
      <c r="AN219" s="254">
        <f>Inputs!AN219</f>
        <v>0.5714285714285714</v>
      </c>
      <c r="AO219" s="254">
        <f>Inputs!AO219</f>
        <v>0.5714285714285714</v>
      </c>
      <c r="AP219" s="254">
        <f>Inputs!AP219</f>
        <v>0.5714285714285714</v>
      </c>
      <c r="AQ219" s="254">
        <f>Inputs!AQ219</f>
        <v>0.5714285714285714</v>
      </c>
      <c r="AR219" s="254">
        <f>Inputs!AR219</f>
        <v>0.5714285714285714</v>
      </c>
      <c r="AS219" s="254">
        <f>Inputs!AS219</f>
        <v>0.5714285714285714</v>
      </c>
      <c r="AT219" s="254">
        <f>Inputs!AT219</f>
        <v>0.5714285714285714</v>
      </c>
      <c r="AU219" s="254">
        <f>Inputs!AU219</f>
        <v>0.5714285714285714</v>
      </c>
      <c r="AV219" s="254">
        <f>Inputs!AV219</f>
        <v>0.5714285714285714</v>
      </c>
      <c r="AW219" s="254">
        <f>Inputs!AW219</f>
        <v>0.5714285714285714</v>
      </c>
      <c r="AX219" s="254">
        <f>Inputs!AX219</f>
        <v>0.5714285714285714</v>
      </c>
      <c r="AY219" s="254">
        <f>Inputs!AY219</f>
        <v>0.5714285714285714</v>
      </c>
      <c r="AZ219" s="254">
        <f>Inputs!AZ219</f>
        <v>0.6</v>
      </c>
      <c r="BA219" s="254">
        <f>Inputs!BA219</f>
        <v>0.6</v>
      </c>
      <c r="BB219" s="254">
        <f>Inputs!BB219</f>
        <v>0.6</v>
      </c>
      <c r="BC219" s="254">
        <f>Inputs!BC219</f>
        <v>0.6</v>
      </c>
      <c r="BD219" s="254">
        <f>Inputs!BD219</f>
        <v>0.6</v>
      </c>
      <c r="BE219" s="254">
        <f>Inputs!BE219</f>
        <v>0.6</v>
      </c>
      <c r="BF219" s="254">
        <f>Inputs!BF219</f>
        <v>0.12000000000000001</v>
      </c>
      <c r="BG219" s="254">
        <f>Inputs!BG219</f>
        <v>0.12000000000000001</v>
      </c>
      <c r="BH219" s="254">
        <f>Inputs!BH219</f>
        <v>0.12000000000000001</v>
      </c>
      <c r="BI219" s="254">
        <f>Inputs!BI219</f>
        <v>0</v>
      </c>
      <c r="BJ219" s="254">
        <f>Inputs!BJ219</f>
        <v>0</v>
      </c>
      <c r="BK219" s="254">
        <f>Inputs!BK219</f>
        <v>0</v>
      </c>
      <c r="BL219" s="254">
        <f>Inputs!BL219</f>
        <v>0</v>
      </c>
      <c r="BN219" s="255">
        <f>IF(OR($C219="Non-Labour",$C219="Labour-related"),IF(Inputs!$DT219=$F$1,Inputs!BN219,Inputs!BN219*'Key assumptions'!$H$118),$F219*N(H219)*avg_hrs)</f>
        <v>0</v>
      </c>
      <c r="BO219" s="255">
        <f>IF(OR($C219="Non-Labour",$C219="Labour-related"),IF(Inputs!$DT219=$F$1,Inputs!BO219,Inputs!BO219*'Key assumptions'!$H$118),$F219*N(I219)*avg_hrs)</f>
        <v>0</v>
      </c>
      <c r="BP219" s="255">
        <f>IF(OR($C219="Non-Labour",$C219="Labour-related"),IF(Inputs!$DT219=$F$1,Inputs!BP219,Inputs!BP219*'Key assumptions'!$H$118),$F219*N(J219)*avg_hrs)</f>
        <v>0</v>
      </c>
      <c r="BQ219" s="255">
        <f>IF(OR($C219="Non-Labour",$C219="Labour-related"),IF(Inputs!$DT219=$F$1,Inputs!BQ219,Inputs!BQ219*'Key assumptions'!$H$118),$F219*N(K219)*avg_hrs)</f>
        <v>0</v>
      </c>
      <c r="BR219" s="255">
        <f>IF(OR($C219="Non-Labour",$C219="Labour-related"),IF(Inputs!$DT219=$F$1,Inputs!BR219,Inputs!BR219*'Key assumptions'!$H$118),$F219*N(L219)*avg_hrs)</f>
        <v>0</v>
      </c>
      <c r="BS219" s="390" t="s">
        <v>411</v>
      </c>
      <c r="BT219" s="390" t="s">
        <v>411</v>
      </c>
      <c r="BU219" s="390" t="s">
        <v>411</v>
      </c>
      <c r="BV219" s="390" t="s">
        <v>411</v>
      </c>
      <c r="BW219" s="390" t="s">
        <v>411</v>
      </c>
      <c r="BX219" s="390" t="s">
        <v>411</v>
      </c>
      <c r="BY219" s="390" t="s">
        <v>411</v>
      </c>
      <c r="BZ219" s="390" t="s">
        <v>411</v>
      </c>
      <c r="CA219" s="390" t="s">
        <v>411</v>
      </c>
      <c r="CB219" s="390" t="s">
        <v>411</v>
      </c>
      <c r="CC219" s="390" t="s">
        <v>411</v>
      </c>
      <c r="CD219" s="390" t="s">
        <v>411</v>
      </c>
      <c r="CE219" s="390" t="s">
        <v>411</v>
      </c>
      <c r="CF219" s="390" t="s">
        <v>411</v>
      </c>
      <c r="CG219" s="390" t="s">
        <v>411</v>
      </c>
      <c r="CH219" s="390" t="s">
        <v>411</v>
      </c>
      <c r="CI219" s="390" t="s">
        <v>411</v>
      </c>
      <c r="CJ219" s="390" t="s">
        <v>411</v>
      </c>
      <c r="CK219" s="390" t="s">
        <v>411</v>
      </c>
      <c r="CL219" s="390" t="s">
        <v>411</v>
      </c>
      <c r="CM219" s="390" t="s">
        <v>411</v>
      </c>
      <c r="CN219" s="390" t="s">
        <v>411</v>
      </c>
      <c r="CO219" s="255">
        <f>IF(OR($C219="Non-Labour",$C219="Labour-related"),IF(Inputs!$DT219=$F$1,Inputs!CO219,Inputs!CO219*'Key assumptions'!$H$118),$F219*N(AI219)*avg_hrs)</f>
        <v>17892</v>
      </c>
      <c r="CP219" s="255">
        <f>IF(OR($C219="Non-Labour",$C219="Labour-related"),IF(Inputs!$DT219=$F$1,Inputs!CP219,Inputs!CP219*'Key assumptions'!$H$118),$F219*N(AJ219)*avg_hrs)</f>
        <v>17892</v>
      </c>
      <c r="CQ219" s="255">
        <f>IF(OR($C219="Non-Labour",$C219="Labour-related"),IF(Inputs!$DT219=$F$1,Inputs!CQ219,Inputs!CQ219*'Key assumptions'!$H$118),$F219*N(AK219)*avg_hrs)</f>
        <v>17892</v>
      </c>
      <c r="CR219" s="255">
        <f>IF(OR($C219="Non-Labour",$C219="Labour-related"),IF(Inputs!$DT219=$F$1,Inputs!CR219,Inputs!CR219*'Key assumptions'!$H$118),$F219*N(AL219)*avg_hrs)</f>
        <v>17892</v>
      </c>
      <c r="CS219" s="255">
        <f>IF(OR($C219="Non-Labour",$C219="Labour-related"),IF(Inputs!$DT219=$F$1,Inputs!CS219,Inputs!CS219*'Key assumptions'!$H$118),$F219*N(AM219)*avg_hrs)</f>
        <v>17892</v>
      </c>
      <c r="CT219" s="255">
        <f>IF(OR($C219="Non-Labour",$C219="Labour-related"),IF(Inputs!$DT219=$F$1,Inputs!CT219,Inputs!CT219*'Key assumptions'!$H$118),$F219*N(AN219)*avg_hrs)</f>
        <v>17892</v>
      </c>
      <c r="CU219" s="255">
        <f>IF(OR($C219="Non-Labour",$C219="Labour-related"),IF(Inputs!$DT219=$F$1,Inputs!CU219,Inputs!CU219*'Key assumptions'!$H$118),$F219*N(AO219)*avg_hrs)</f>
        <v>17892</v>
      </c>
      <c r="CV219" s="255">
        <f>IF(OR($C219="Non-Labour",$C219="Labour-related"),IF(Inputs!$DT219=$F$1,Inputs!CV219,Inputs!CV219*'Key assumptions'!$H$118),$F219*N(AP219)*avg_hrs)</f>
        <v>17892</v>
      </c>
      <c r="CW219" s="255">
        <f>IF(OR($C219="Non-Labour",$C219="Labour-related"),IF(Inputs!$DT219=$F$1,Inputs!CW219,Inputs!CW219*'Key assumptions'!$H$118),$F219*N(AQ219)*avg_hrs)</f>
        <v>17892</v>
      </c>
      <c r="CX219" s="255">
        <f>IF(OR($C219="Non-Labour",$C219="Labour-related"),IF(Inputs!$DT219=$F$1,Inputs!CX219,Inputs!CX219*'Key assumptions'!$H$118),$F219*N(AR219)*avg_hrs)</f>
        <v>17892</v>
      </c>
      <c r="CY219" s="255">
        <f>IF(OR($C219="Non-Labour",$C219="Labour-related"),IF(Inputs!$DT219=$F$1,Inputs!CY219,Inputs!CY219*'Key assumptions'!$H$118),$F219*N(AS219)*avg_hrs)</f>
        <v>17892</v>
      </c>
      <c r="CZ219" s="255">
        <f>IF(OR($C219="Non-Labour",$C219="Labour-related"),IF(Inputs!$DT219=$F$1,Inputs!CZ219,Inputs!CZ219*'Key assumptions'!$H$118),$F219*N(AT219)*avg_hrs)</f>
        <v>17892</v>
      </c>
      <c r="DA219" s="255">
        <f>IF(OR($C219="Non-Labour",$C219="Labour-related"),IF(Inputs!$DT219=$F$1,Inputs!DA219,Inputs!DA219*'Key assumptions'!$H$118),$F219*N(AU219)*avg_hrs)</f>
        <v>17892</v>
      </c>
      <c r="DB219" s="255">
        <f>IF(OR($C219="Non-Labour",$C219="Labour-related"),IF(Inputs!$DT219=$F$1,Inputs!DB219,Inputs!DB219*'Key assumptions'!$H$118),$F219*N(AV219)*avg_hrs)</f>
        <v>17892</v>
      </c>
      <c r="DC219" s="255">
        <f>IF(OR($C219="Non-Labour",$C219="Labour-related"),IF(Inputs!$DT219=$F$1,Inputs!DC219,Inputs!DC219*'Key assumptions'!$H$118),$F219*N(AW219)*avg_hrs)</f>
        <v>17892</v>
      </c>
      <c r="DD219" s="255">
        <f>IF(OR($C219="Non-Labour",$C219="Labour-related"),IF(Inputs!$DT219=$F$1,Inputs!DD219,Inputs!DD219*'Key assumptions'!$H$118),$F219*N(AX219)*avg_hrs)</f>
        <v>17892</v>
      </c>
      <c r="DE219" s="255">
        <f>IF(OR($C219="Non-Labour",$C219="Labour-related"),IF(Inputs!$DT219=$F$1,Inputs!DE219,Inputs!DE219*'Key assumptions'!$H$118),$F219*N(AY219)*avg_hrs)</f>
        <v>17892</v>
      </c>
      <c r="DF219" s="255">
        <f>IF(OR($C219="Non-Labour",$C219="Labour-related"),IF(Inputs!$DT219=$F$1,Inputs!DF219,Inputs!DF219*'Key assumptions'!$H$118),$F219*N(AZ219)*avg_hrs)</f>
        <v>18786.599999999999</v>
      </c>
      <c r="DG219" s="255">
        <f>IF(OR($C219="Non-Labour",$C219="Labour-related"),IF(Inputs!$DT219=$F$1,Inputs!DG219,Inputs!DG219*'Key assumptions'!$H$118),$F219*N(BA219)*avg_hrs)</f>
        <v>18786.599999999999</v>
      </c>
      <c r="DH219" s="255">
        <f>IF(OR($C219="Non-Labour",$C219="Labour-related"),IF(Inputs!$DT219=$F$1,Inputs!DH219,Inputs!DH219*'Key assumptions'!$H$118),$F219*N(BB219)*avg_hrs)</f>
        <v>18786.599999999999</v>
      </c>
      <c r="DI219" s="255">
        <f>IF(OR($C219="Non-Labour",$C219="Labour-related"),IF(Inputs!$DT219=$F$1,Inputs!DI219,Inputs!DI219*'Key assumptions'!$H$118),$F219*N(BC219)*avg_hrs)</f>
        <v>18786.599999999999</v>
      </c>
      <c r="DJ219" s="255">
        <f>IF(OR($C219="Non-Labour",$C219="Labour-related"),IF(Inputs!$DT219=$F$1,Inputs!DJ219,Inputs!DJ219*'Key assumptions'!$H$118),$F219*N(BD219)*avg_hrs)</f>
        <v>18786.599999999999</v>
      </c>
      <c r="DK219" s="255">
        <f>IF(OR($C219="Non-Labour",$C219="Labour-related"),IF(Inputs!$DT219=$F$1,Inputs!DK219,Inputs!DK219*'Key assumptions'!$H$118),$F219*N(BE219)*avg_hrs)</f>
        <v>18786.599999999999</v>
      </c>
      <c r="DL219" s="255">
        <f>IF(OR($C219="Non-Labour",$C219="Labour-related"),IF(Inputs!$DT219=$F$1,Inputs!DL219,Inputs!DL219*'Key assumptions'!$H$118),$F219*N(BF219)*avg_hrs)</f>
        <v>3757.3200000000006</v>
      </c>
      <c r="DM219" s="255">
        <f>IF(OR($C219="Non-Labour",$C219="Labour-related"),IF(Inputs!$DT219=$F$1,Inputs!DM219,Inputs!DM219*'Key assumptions'!$H$118),$F219*N(BG219)*avg_hrs)</f>
        <v>3757.3200000000006</v>
      </c>
      <c r="DN219" s="255">
        <f>IF(OR($C219="Non-Labour",$C219="Labour-related"),IF(Inputs!$DT219=$F$1,Inputs!DN219,Inputs!DN219*'Key assumptions'!$H$118),$F219*N(BH219)*avg_hrs)</f>
        <v>3757.3200000000006</v>
      </c>
      <c r="DO219" s="255">
        <f>IF(OR($C219="Non-Labour",$C219="Labour-related"),IF(Inputs!$DT219=$F$1,Inputs!DO219,Inputs!DO219*'Key assumptions'!$H$118),$F219*N(BI219)*avg_hrs)</f>
        <v>0</v>
      </c>
      <c r="DP219" s="255">
        <f>IF(OR($C219="Non-Labour",$C219="Labour-related"),IF(Inputs!$DT219=$F$1,Inputs!DP219,Inputs!DP219*'Key assumptions'!$H$118),$F219*N(BJ219)*avg_hrs)</f>
        <v>0</v>
      </c>
      <c r="DQ219" s="255">
        <f>IF(OR($C219="Non-Labour",$C219="Labour-related"),IF(Inputs!$DT219=$F$1,Inputs!DQ219,Inputs!DQ219*'Key assumptions'!$H$118),$F219*N(BK219)*avg_hrs)</f>
        <v>0</v>
      </c>
      <c r="DR219" s="255">
        <f>IF(OR($C219="Non-Labour",$C219="Labour-related"),IF(Inputs!$DT219=$F$1,Inputs!DR219,Inputs!DR219*'Key assumptions'!$H$118),$F219*N(BL219)*avg_hrs)</f>
        <v>0</v>
      </c>
      <c r="DT219" s="133" t="s">
        <v>213</v>
      </c>
      <c r="DU219" s="304"/>
      <c r="DV219" s="304"/>
      <c r="DW219" s="304"/>
      <c r="DX219" s="304"/>
      <c r="DY219" s="304"/>
      <c r="DZ219" s="304"/>
      <c r="EA219" s="255">
        <v>0</v>
      </c>
      <c r="EB219" s="255">
        <v>53676</v>
      </c>
      <c r="EC219" s="255">
        <v>214704</v>
      </c>
      <c r="ED219" s="255">
        <f t="shared" si="23"/>
        <v>215598.6</v>
      </c>
      <c r="EE219" s="255">
        <f t="shared" si="23"/>
        <v>105204.96000000002</v>
      </c>
      <c r="EF219" s="255">
        <f t="shared" si="22"/>
        <v>589183.56000000006</v>
      </c>
    </row>
    <row r="220" spans="1:136" x14ac:dyDescent="0.4">
      <c r="A220" s="133" t="str">
        <f>Inputs!A220</f>
        <v>Land and Environment</v>
      </c>
      <c r="B220" s="133" t="str">
        <f>Inputs!B220</f>
        <v>N/A</v>
      </c>
      <c r="C220" s="133" t="str">
        <f>Inputs!C220</f>
        <v>Internal Labour</v>
      </c>
      <c r="D220" s="133" t="str">
        <f>Inputs!D220</f>
        <v>PT004728 - 4</v>
      </c>
      <c r="E220" s="133" t="str">
        <f>Inputs!E220</f>
        <v>Property Officer</v>
      </c>
      <c r="F220" s="290">
        <f>IF(Inputs!DT220=$F$1,Inputs!F220,
IF(Inputs!DT220='Key assumptions'!$E$118,Inputs!F220*'Key assumptions'!$H$118,Inputs!F220*'Key assumptions'!$H$119))</f>
        <v>208.74</v>
      </c>
      <c r="G220" s="290">
        <f>IF(Inputs!DT220=$F$1,Inputs!G220,Inputs!G220*'Key assumptions'!$H$118)</f>
        <v>91.43088017751478</v>
      </c>
      <c r="H220" s="281"/>
      <c r="I220" s="281"/>
      <c r="J220" s="281"/>
      <c r="K220" s="281"/>
      <c r="L220" s="281"/>
      <c r="M220" s="389" t="str">
        <f>Inputs!M220</f>
        <v>[C-i-C]</v>
      </c>
      <c r="N220" s="389" t="str">
        <f>Inputs!N220</f>
        <v>[C-i-C]</v>
      </c>
      <c r="O220" s="389" t="str">
        <f>Inputs!O220</f>
        <v>[C-i-C]</v>
      </c>
      <c r="P220" s="389" t="str">
        <f>Inputs!P220</f>
        <v>[C-i-C]</v>
      </c>
      <c r="Q220" s="389" t="str">
        <f>Inputs!Q220</f>
        <v>[C-i-C]</v>
      </c>
      <c r="R220" s="389" t="str">
        <f>Inputs!R220</f>
        <v>[C-i-C]</v>
      </c>
      <c r="S220" s="389" t="str">
        <f>Inputs!S220</f>
        <v>[C-i-C]</v>
      </c>
      <c r="T220" s="389" t="str">
        <f>Inputs!T220</f>
        <v>[C-i-C]</v>
      </c>
      <c r="U220" s="389" t="str">
        <f>Inputs!U220</f>
        <v>[C-i-C]</v>
      </c>
      <c r="V220" s="389" t="str">
        <f>Inputs!V220</f>
        <v>[C-i-C]</v>
      </c>
      <c r="W220" s="389" t="str">
        <f>Inputs!W220</f>
        <v>[C-i-C]</v>
      </c>
      <c r="X220" s="389" t="str">
        <f>Inputs!X220</f>
        <v>[C-i-C]</v>
      </c>
      <c r="Y220" s="389" t="str">
        <f>Inputs!Y220</f>
        <v>[C-i-C]</v>
      </c>
      <c r="Z220" s="389" t="str">
        <f>Inputs!Z220</f>
        <v>[C-i-C]</v>
      </c>
      <c r="AA220" s="389" t="str">
        <f>Inputs!AA220</f>
        <v>[C-i-C]</v>
      </c>
      <c r="AB220" s="389" t="str">
        <f>Inputs!AB220</f>
        <v>[C-i-C]</v>
      </c>
      <c r="AC220" s="389" t="str">
        <f>Inputs!AC220</f>
        <v>[C-i-C]</v>
      </c>
      <c r="AD220" s="389" t="str">
        <f>Inputs!AD220</f>
        <v>[C-i-C]</v>
      </c>
      <c r="AE220" s="389" t="str">
        <f>Inputs!AE220</f>
        <v>[C-i-C]</v>
      </c>
      <c r="AF220" s="389" t="str">
        <f>Inputs!AF220</f>
        <v>[C-i-C]</v>
      </c>
      <c r="AG220" s="389" t="str">
        <f>Inputs!AG220</f>
        <v>[C-i-C]</v>
      </c>
      <c r="AH220" s="389" t="str">
        <f>Inputs!AH220</f>
        <v>[C-i-C]</v>
      </c>
      <c r="AI220" s="254">
        <f>Inputs!AI220</f>
        <v>0.6</v>
      </c>
      <c r="AJ220" s="254">
        <f>Inputs!AJ220</f>
        <v>0.6</v>
      </c>
      <c r="AK220" s="254">
        <f>Inputs!AK220</f>
        <v>3.0000000000000002E-2</v>
      </c>
      <c r="AL220" s="254">
        <f>Inputs!AL220</f>
        <v>3.0000000000000002E-2</v>
      </c>
      <c r="AM220" s="254">
        <f>Inputs!AM220</f>
        <v>3.0000000000000002E-2</v>
      </c>
      <c r="AN220" s="254">
        <f>Inputs!AN220</f>
        <v>3.0000000000000002E-2</v>
      </c>
      <c r="AO220" s="254">
        <f>Inputs!AO220</f>
        <v>3.0000000000000002E-2</v>
      </c>
      <c r="AP220" s="254">
        <f>Inputs!AP220</f>
        <v>3.0000000000000002E-2</v>
      </c>
      <c r="AQ220" s="254">
        <f>Inputs!AQ220</f>
        <v>3.0000000000000002E-2</v>
      </c>
      <c r="AR220" s="254">
        <f>Inputs!AR220</f>
        <v>3.0000000000000002E-2</v>
      </c>
      <c r="AS220" s="254">
        <f>Inputs!AS220</f>
        <v>3.0000000000000002E-2</v>
      </c>
      <c r="AT220" s="254">
        <f>Inputs!AT220</f>
        <v>3.0000000000000002E-2</v>
      </c>
      <c r="AU220" s="254">
        <f>Inputs!AU220</f>
        <v>3.0000000000000002E-2</v>
      </c>
      <c r="AV220" s="254">
        <f>Inputs!AV220</f>
        <v>3.0000000000000002E-2</v>
      </c>
      <c r="AW220" s="254">
        <f>Inputs!AW220</f>
        <v>3.0000000000000002E-2</v>
      </c>
      <c r="AX220" s="254">
        <f>Inputs!AX220</f>
        <v>3.0000000000000002E-2</v>
      </c>
      <c r="AY220" s="254">
        <f>Inputs!AY220</f>
        <v>3.0000000000000002E-2</v>
      </c>
      <c r="AZ220" s="254">
        <f>Inputs!AZ220</f>
        <v>3.0000000000000002E-2</v>
      </c>
      <c r="BA220" s="254">
        <f>Inputs!BA220</f>
        <v>3.0000000000000002E-2</v>
      </c>
      <c r="BB220" s="254">
        <f>Inputs!BB220</f>
        <v>3.0000000000000002E-2</v>
      </c>
      <c r="BC220" s="254">
        <f>Inputs!BC220</f>
        <v>3.0000000000000002E-2</v>
      </c>
      <c r="BD220" s="254">
        <f>Inputs!BD220</f>
        <v>3.0000000000000002E-2</v>
      </c>
      <c r="BE220" s="254">
        <f>Inputs!BE220</f>
        <v>3.0000000000000002E-2</v>
      </c>
      <c r="BF220" s="254">
        <f>Inputs!BF220</f>
        <v>3.0000000000000002E-2</v>
      </c>
      <c r="BG220" s="254">
        <f>Inputs!BG220</f>
        <v>3.0000000000000002E-2</v>
      </c>
      <c r="BH220" s="254">
        <f>Inputs!BH220</f>
        <v>3.0000000000000002E-2</v>
      </c>
      <c r="BI220" s="254">
        <f>Inputs!BI220</f>
        <v>0</v>
      </c>
      <c r="BJ220" s="254">
        <f>Inputs!BJ220</f>
        <v>0</v>
      </c>
      <c r="BK220" s="254">
        <f>Inputs!BK220</f>
        <v>0</v>
      </c>
      <c r="BL220" s="254">
        <f>Inputs!BL220</f>
        <v>0</v>
      </c>
      <c r="BN220" s="255">
        <f>IF(OR($C220="Non-Labour",$C220="Labour-related"),IF(Inputs!$DT220=$F$1,Inputs!BN220,Inputs!BN220*'Key assumptions'!$H$118),$F220*N(H220)*avg_hrs)</f>
        <v>0</v>
      </c>
      <c r="BO220" s="255">
        <f>IF(OR($C220="Non-Labour",$C220="Labour-related"),IF(Inputs!$DT220=$F$1,Inputs!BO220,Inputs!BO220*'Key assumptions'!$H$118),$F220*N(I220)*avg_hrs)</f>
        <v>0</v>
      </c>
      <c r="BP220" s="255">
        <f>IF(OR($C220="Non-Labour",$C220="Labour-related"),IF(Inputs!$DT220=$F$1,Inputs!BP220,Inputs!BP220*'Key assumptions'!$H$118),$F220*N(J220)*avg_hrs)</f>
        <v>0</v>
      </c>
      <c r="BQ220" s="255">
        <f>IF(OR($C220="Non-Labour",$C220="Labour-related"),IF(Inputs!$DT220=$F$1,Inputs!BQ220,Inputs!BQ220*'Key assumptions'!$H$118),$F220*N(K220)*avg_hrs)</f>
        <v>0</v>
      </c>
      <c r="BR220" s="255">
        <f>IF(OR($C220="Non-Labour",$C220="Labour-related"),IF(Inputs!$DT220=$F$1,Inputs!BR220,Inputs!BR220*'Key assumptions'!$H$118),$F220*N(L220)*avg_hrs)</f>
        <v>0</v>
      </c>
      <c r="BS220" s="390" t="s">
        <v>411</v>
      </c>
      <c r="BT220" s="390" t="s">
        <v>411</v>
      </c>
      <c r="BU220" s="390" t="s">
        <v>411</v>
      </c>
      <c r="BV220" s="390" t="s">
        <v>411</v>
      </c>
      <c r="BW220" s="390" t="s">
        <v>411</v>
      </c>
      <c r="BX220" s="390" t="s">
        <v>411</v>
      </c>
      <c r="BY220" s="390" t="s">
        <v>411</v>
      </c>
      <c r="BZ220" s="390" t="s">
        <v>411</v>
      </c>
      <c r="CA220" s="390" t="s">
        <v>411</v>
      </c>
      <c r="CB220" s="390" t="s">
        <v>411</v>
      </c>
      <c r="CC220" s="390" t="s">
        <v>411</v>
      </c>
      <c r="CD220" s="390" t="s">
        <v>411</v>
      </c>
      <c r="CE220" s="390" t="s">
        <v>411</v>
      </c>
      <c r="CF220" s="390" t="s">
        <v>411</v>
      </c>
      <c r="CG220" s="390" t="s">
        <v>411</v>
      </c>
      <c r="CH220" s="390" t="s">
        <v>411</v>
      </c>
      <c r="CI220" s="390" t="s">
        <v>411</v>
      </c>
      <c r="CJ220" s="390" t="s">
        <v>411</v>
      </c>
      <c r="CK220" s="390" t="s">
        <v>411</v>
      </c>
      <c r="CL220" s="390" t="s">
        <v>411</v>
      </c>
      <c r="CM220" s="390" t="s">
        <v>411</v>
      </c>
      <c r="CN220" s="390" t="s">
        <v>411</v>
      </c>
      <c r="CO220" s="255">
        <f>IF(OR($C220="Non-Labour",$C220="Labour-related"),IF(Inputs!$DT220=$F$1,Inputs!CO220,Inputs!CO220*'Key assumptions'!$H$118),$F220*N(AI220)*avg_hrs)</f>
        <v>18786.599999999999</v>
      </c>
      <c r="CP220" s="255">
        <f>IF(OR($C220="Non-Labour",$C220="Labour-related"),IF(Inputs!$DT220=$F$1,Inputs!CP220,Inputs!CP220*'Key assumptions'!$H$118),$F220*N(AJ220)*avg_hrs)</f>
        <v>18786.599999999999</v>
      </c>
      <c r="CQ220" s="255">
        <f>IF(OR($C220="Non-Labour",$C220="Labour-related"),IF(Inputs!$DT220=$F$1,Inputs!CQ220,Inputs!CQ220*'Key assumptions'!$H$118),$F220*N(AK220)*avg_hrs)</f>
        <v>939.33000000000015</v>
      </c>
      <c r="CR220" s="255">
        <f>IF(OR($C220="Non-Labour",$C220="Labour-related"),IF(Inputs!$DT220=$F$1,Inputs!CR220,Inputs!CR220*'Key assumptions'!$H$118),$F220*N(AL220)*avg_hrs)</f>
        <v>939.33000000000015</v>
      </c>
      <c r="CS220" s="255">
        <f>IF(OR($C220="Non-Labour",$C220="Labour-related"),IF(Inputs!$DT220=$F$1,Inputs!CS220,Inputs!CS220*'Key assumptions'!$H$118),$F220*N(AM220)*avg_hrs)</f>
        <v>939.33000000000015</v>
      </c>
      <c r="CT220" s="255">
        <f>IF(OR($C220="Non-Labour",$C220="Labour-related"),IF(Inputs!$DT220=$F$1,Inputs!CT220,Inputs!CT220*'Key assumptions'!$H$118),$F220*N(AN220)*avg_hrs)</f>
        <v>939.33000000000015</v>
      </c>
      <c r="CU220" s="255">
        <f>IF(OR($C220="Non-Labour",$C220="Labour-related"),IF(Inputs!$DT220=$F$1,Inputs!CU220,Inputs!CU220*'Key assumptions'!$H$118),$F220*N(AO220)*avg_hrs)</f>
        <v>939.33000000000015</v>
      </c>
      <c r="CV220" s="255">
        <f>IF(OR($C220="Non-Labour",$C220="Labour-related"),IF(Inputs!$DT220=$F$1,Inputs!CV220,Inputs!CV220*'Key assumptions'!$H$118),$F220*N(AP220)*avg_hrs)</f>
        <v>939.33000000000015</v>
      </c>
      <c r="CW220" s="255">
        <f>IF(OR($C220="Non-Labour",$C220="Labour-related"),IF(Inputs!$DT220=$F$1,Inputs!CW220,Inputs!CW220*'Key assumptions'!$H$118),$F220*N(AQ220)*avg_hrs)</f>
        <v>939.33000000000015</v>
      </c>
      <c r="CX220" s="255">
        <f>IF(OR($C220="Non-Labour",$C220="Labour-related"),IF(Inputs!$DT220=$F$1,Inputs!CX220,Inputs!CX220*'Key assumptions'!$H$118),$F220*N(AR220)*avg_hrs)</f>
        <v>939.33000000000015</v>
      </c>
      <c r="CY220" s="255">
        <f>IF(OR($C220="Non-Labour",$C220="Labour-related"),IF(Inputs!$DT220=$F$1,Inputs!CY220,Inputs!CY220*'Key assumptions'!$H$118),$F220*N(AS220)*avg_hrs)</f>
        <v>939.33000000000015</v>
      </c>
      <c r="CZ220" s="255">
        <f>IF(OR($C220="Non-Labour",$C220="Labour-related"),IF(Inputs!$DT220=$F$1,Inputs!CZ220,Inputs!CZ220*'Key assumptions'!$H$118),$F220*N(AT220)*avg_hrs)</f>
        <v>939.33000000000015</v>
      </c>
      <c r="DA220" s="255">
        <f>IF(OR($C220="Non-Labour",$C220="Labour-related"),IF(Inputs!$DT220=$F$1,Inputs!DA220,Inputs!DA220*'Key assumptions'!$H$118),$F220*N(AU220)*avg_hrs)</f>
        <v>939.33000000000015</v>
      </c>
      <c r="DB220" s="255">
        <f>IF(OR($C220="Non-Labour",$C220="Labour-related"),IF(Inputs!$DT220=$F$1,Inputs!DB220,Inputs!DB220*'Key assumptions'!$H$118),$F220*N(AV220)*avg_hrs)</f>
        <v>939.33000000000015</v>
      </c>
      <c r="DC220" s="255">
        <f>IF(OR($C220="Non-Labour",$C220="Labour-related"),IF(Inputs!$DT220=$F$1,Inputs!DC220,Inputs!DC220*'Key assumptions'!$H$118),$F220*N(AW220)*avg_hrs)</f>
        <v>939.33000000000015</v>
      </c>
      <c r="DD220" s="255">
        <f>IF(OR($C220="Non-Labour",$C220="Labour-related"),IF(Inputs!$DT220=$F$1,Inputs!DD220,Inputs!DD220*'Key assumptions'!$H$118),$F220*N(AX220)*avg_hrs)</f>
        <v>939.33000000000015</v>
      </c>
      <c r="DE220" s="255">
        <f>IF(OR($C220="Non-Labour",$C220="Labour-related"),IF(Inputs!$DT220=$F$1,Inputs!DE220,Inputs!DE220*'Key assumptions'!$H$118),$F220*N(AY220)*avg_hrs)</f>
        <v>939.33000000000015</v>
      </c>
      <c r="DF220" s="255">
        <f>IF(OR($C220="Non-Labour",$C220="Labour-related"),IF(Inputs!$DT220=$F$1,Inputs!DF220,Inputs!DF220*'Key assumptions'!$H$118),$F220*N(AZ220)*avg_hrs)</f>
        <v>939.33000000000015</v>
      </c>
      <c r="DG220" s="255">
        <f>IF(OR($C220="Non-Labour",$C220="Labour-related"),IF(Inputs!$DT220=$F$1,Inputs!DG220,Inputs!DG220*'Key assumptions'!$H$118),$F220*N(BA220)*avg_hrs)</f>
        <v>939.33000000000015</v>
      </c>
      <c r="DH220" s="255">
        <f>IF(OR($C220="Non-Labour",$C220="Labour-related"),IF(Inputs!$DT220=$F$1,Inputs!DH220,Inputs!DH220*'Key assumptions'!$H$118),$F220*N(BB220)*avg_hrs)</f>
        <v>939.33000000000015</v>
      </c>
      <c r="DI220" s="255">
        <f>IF(OR($C220="Non-Labour",$C220="Labour-related"),IF(Inputs!$DT220=$F$1,Inputs!DI220,Inputs!DI220*'Key assumptions'!$H$118),$F220*N(BC220)*avg_hrs)</f>
        <v>939.33000000000015</v>
      </c>
      <c r="DJ220" s="255">
        <f>IF(OR($C220="Non-Labour",$C220="Labour-related"),IF(Inputs!$DT220=$F$1,Inputs!DJ220,Inputs!DJ220*'Key assumptions'!$H$118),$F220*N(BD220)*avg_hrs)</f>
        <v>939.33000000000015</v>
      </c>
      <c r="DK220" s="255">
        <f>IF(OR($C220="Non-Labour",$C220="Labour-related"),IF(Inputs!$DT220=$F$1,Inputs!DK220,Inputs!DK220*'Key assumptions'!$H$118),$F220*N(BE220)*avg_hrs)</f>
        <v>939.33000000000015</v>
      </c>
      <c r="DL220" s="255">
        <f>IF(OR($C220="Non-Labour",$C220="Labour-related"),IF(Inputs!$DT220=$F$1,Inputs!DL220,Inputs!DL220*'Key assumptions'!$H$118),$F220*N(BF220)*avg_hrs)</f>
        <v>939.33000000000015</v>
      </c>
      <c r="DM220" s="255">
        <f>IF(OR($C220="Non-Labour",$C220="Labour-related"),IF(Inputs!$DT220=$F$1,Inputs!DM220,Inputs!DM220*'Key assumptions'!$H$118),$F220*N(BG220)*avg_hrs)</f>
        <v>939.33000000000015</v>
      </c>
      <c r="DN220" s="255">
        <f>IF(OR($C220="Non-Labour",$C220="Labour-related"),IF(Inputs!$DT220=$F$1,Inputs!DN220,Inputs!DN220*'Key assumptions'!$H$118),$F220*N(BH220)*avg_hrs)</f>
        <v>939.33000000000015</v>
      </c>
      <c r="DO220" s="255">
        <f>IF(OR($C220="Non-Labour",$C220="Labour-related"),IF(Inputs!$DT220=$F$1,Inputs!DO220,Inputs!DO220*'Key assumptions'!$H$118),$F220*N(BI220)*avg_hrs)</f>
        <v>0</v>
      </c>
      <c r="DP220" s="255">
        <f>IF(OR($C220="Non-Labour",$C220="Labour-related"),IF(Inputs!$DT220=$F$1,Inputs!DP220,Inputs!DP220*'Key assumptions'!$H$118),$F220*N(BJ220)*avg_hrs)</f>
        <v>0</v>
      </c>
      <c r="DQ220" s="255">
        <f>IF(OR($C220="Non-Labour",$C220="Labour-related"),IF(Inputs!$DT220=$F$1,Inputs!DQ220,Inputs!DQ220*'Key assumptions'!$H$118),$F220*N(BK220)*avg_hrs)</f>
        <v>0</v>
      </c>
      <c r="DR220" s="255">
        <f>IF(OR($C220="Non-Labour",$C220="Labour-related"),IF(Inputs!$DT220=$F$1,Inputs!DR220,Inputs!DR220*'Key assumptions'!$H$118),$F220*N(BL220)*avg_hrs)</f>
        <v>0</v>
      </c>
      <c r="DT220" s="133" t="s">
        <v>213</v>
      </c>
      <c r="DU220" s="304"/>
      <c r="DV220" s="304"/>
      <c r="DW220" s="304"/>
      <c r="DX220" s="304"/>
      <c r="DY220" s="304"/>
      <c r="DZ220" s="304"/>
      <c r="EA220" s="255">
        <v>75146.399999999994</v>
      </c>
      <c r="EB220" s="255">
        <v>225439.20000000004</v>
      </c>
      <c r="EC220" s="255">
        <v>154050.11999999997</v>
      </c>
      <c r="ED220" s="255">
        <f t="shared" si="23"/>
        <v>11271.960000000001</v>
      </c>
      <c r="EE220" s="255">
        <f t="shared" si="23"/>
        <v>7514.64</v>
      </c>
      <c r="EF220" s="255">
        <f t="shared" si="22"/>
        <v>473422.32</v>
      </c>
    </row>
    <row r="221" spans="1:136" x14ac:dyDescent="0.4">
      <c r="A221" s="133" t="str">
        <f>Inputs!A221</f>
        <v>Land and Environment</v>
      </c>
      <c r="B221" s="133" t="str">
        <f>Inputs!B221</f>
        <v>N/A</v>
      </c>
      <c r="C221" s="133" t="str">
        <f>Inputs!C221</f>
        <v>Internal Labour</v>
      </c>
      <c r="D221" s="133" t="str">
        <f>Inputs!D221</f>
        <v>PT004728 - 4</v>
      </c>
      <c r="E221" s="133" t="str">
        <f>Inputs!E221</f>
        <v>Survey Officer - Senior</v>
      </c>
      <c r="F221" s="290">
        <f>IF(Inputs!DT221=$F$1,Inputs!F221,
IF(Inputs!DT221='Key assumptions'!$E$118,Inputs!F221*'Key assumptions'!$H$118,Inputs!F221*'Key assumptions'!$H$119))</f>
        <v>208.74</v>
      </c>
      <c r="G221" s="290">
        <f>IF(Inputs!DT221=$F$1,Inputs!G221,Inputs!G221*'Key assumptions'!$H$118)</f>
        <v>91.43088017751478</v>
      </c>
      <c r="H221" s="281"/>
      <c r="I221" s="281"/>
      <c r="J221" s="281"/>
      <c r="K221" s="281"/>
      <c r="L221" s="281"/>
      <c r="M221" s="389" t="str">
        <f>Inputs!M221</f>
        <v>[C-i-C]</v>
      </c>
      <c r="N221" s="389" t="str">
        <f>Inputs!N221</f>
        <v>[C-i-C]</v>
      </c>
      <c r="O221" s="389" t="str">
        <f>Inputs!O221</f>
        <v>[C-i-C]</v>
      </c>
      <c r="P221" s="389" t="str">
        <f>Inputs!P221</f>
        <v>[C-i-C]</v>
      </c>
      <c r="Q221" s="389" t="str">
        <f>Inputs!Q221</f>
        <v>[C-i-C]</v>
      </c>
      <c r="R221" s="389" t="str">
        <f>Inputs!R221</f>
        <v>[C-i-C]</v>
      </c>
      <c r="S221" s="389" t="str">
        <f>Inputs!S221</f>
        <v>[C-i-C]</v>
      </c>
      <c r="T221" s="389" t="str">
        <f>Inputs!T221</f>
        <v>[C-i-C]</v>
      </c>
      <c r="U221" s="389" t="str">
        <f>Inputs!U221</f>
        <v>[C-i-C]</v>
      </c>
      <c r="V221" s="389" t="str">
        <f>Inputs!V221</f>
        <v>[C-i-C]</v>
      </c>
      <c r="W221" s="389" t="str">
        <f>Inputs!W221</f>
        <v>[C-i-C]</v>
      </c>
      <c r="X221" s="389" t="str">
        <f>Inputs!X221</f>
        <v>[C-i-C]</v>
      </c>
      <c r="Y221" s="389" t="str">
        <f>Inputs!Y221</f>
        <v>[C-i-C]</v>
      </c>
      <c r="Z221" s="389" t="str">
        <f>Inputs!Z221</f>
        <v>[C-i-C]</v>
      </c>
      <c r="AA221" s="389" t="str">
        <f>Inputs!AA221</f>
        <v>[C-i-C]</v>
      </c>
      <c r="AB221" s="389" t="str">
        <f>Inputs!AB221</f>
        <v>[C-i-C]</v>
      </c>
      <c r="AC221" s="389" t="str">
        <f>Inputs!AC221</f>
        <v>[C-i-C]</v>
      </c>
      <c r="AD221" s="389" t="str">
        <f>Inputs!AD221</f>
        <v>[C-i-C]</v>
      </c>
      <c r="AE221" s="389" t="str">
        <f>Inputs!AE221</f>
        <v>[C-i-C]</v>
      </c>
      <c r="AF221" s="389" t="str">
        <f>Inputs!AF221</f>
        <v>[C-i-C]</v>
      </c>
      <c r="AG221" s="389" t="str">
        <f>Inputs!AG221</f>
        <v>[C-i-C]</v>
      </c>
      <c r="AH221" s="389" t="str">
        <f>Inputs!AH221</f>
        <v>[C-i-C]</v>
      </c>
      <c r="AI221" s="254">
        <f>Inputs!AI221</f>
        <v>0</v>
      </c>
      <c r="AJ221" s="254">
        <f>Inputs!AJ221</f>
        <v>0</v>
      </c>
      <c r="AK221" s="254">
        <f>Inputs!AK221</f>
        <v>0</v>
      </c>
      <c r="AL221" s="254">
        <f>Inputs!AL221</f>
        <v>0</v>
      </c>
      <c r="AM221" s="254">
        <f>Inputs!AM221</f>
        <v>0</v>
      </c>
      <c r="AN221" s="254">
        <f>Inputs!AN221</f>
        <v>0</v>
      </c>
      <c r="AO221" s="254">
        <f>Inputs!AO221</f>
        <v>0</v>
      </c>
      <c r="AP221" s="254">
        <f>Inputs!AP221</f>
        <v>0</v>
      </c>
      <c r="AQ221" s="254">
        <f>Inputs!AQ221</f>
        <v>0</v>
      </c>
      <c r="AR221" s="254">
        <f>Inputs!AR221</f>
        <v>0</v>
      </c>
      <c r="AS221" s="254">
        <f>Inputs!AS221</f>
        <v>0</v>
      </c>
      <c r="AT221" s="254">
        <f>Inputs!AT221</f>
        <v>0</v>
      </c>
      <c r="AU221" s="254">
        <f>Inputs!AU221</f>
        <v>0</v>
      </c>
      <c r="AV221" s="254">
        <f>Inputs!AV221</f>
        <v>0</v>
      </c>
      <c r="AW221" s="254">
        <f>Inputs!AW221</f>
        <v>0</v>
      </c>
      <c r="AX221" s="254">
        <f>Inputs!AX221</f>
        <v>0</v>
      </c>
      <c r="AY221" s="254">
        <f>Inputs!AY221</f>
        <v>0</v>
      </c>
      <c r="AZ221" s="254">
        <f>Inputs!AZ221</f>
        <v>0</v>
      </c>
      <c r="BA221" s="254">
        <f>Inputs!BA221</f>
        <v>0</v>
      </c>
      <c r="BB221" s="254">
        <f>Inputs!BB221</f>
        <v>0</v>
      </c>
      <c r="BC221" s="254">
        <f>Inputs!BC221</f>
        <v>0</v>
      </c>
      <c r="BD221" s="254">
        <f>Inputs!BD221</f>
        <v>0</v>
      </c>
      <c r="BE221" s="254">
        <f>Inputs!BE221</f>
        <v>0</v>
      </c>
      <c r="BF221" s="254">
        <f>Inputs!BF221</f>
        <v>0</v>
      </c>
      <c r="BG221" s="254">
        <f>Inputs!BG221</f>
        <v>0</v>
      </c>
      <c r="BH221" s="254">
        <f>Inputs!BH221</f>
        <v>0</v>
      </c>
      <c r="BI221" s="254">
        <f>Inputs!BI221</f>
        <v>0</v>
      </c>
      <c r="BJ221" s="254">
        <f>Inputs!BJ221</f>
        <v>0</v>
      </c>
      <c r="BK221" s="254">
        <f>Inputs!BK221</f>
        <v>0</v>
      </c>
      <c r="BL221" s="254">
        <f>Inputs!BL221</f>
        <v>0</v>
      </c>
      <c r="BN221" s="255">
        <f>IF(OR($C221="Non-Labour",$C221="Labour-related"),IF(Inputs!$DT221=$F$1,Inputs!BN221,Inputs!BN221*'Key assumptions'!$H$118),$F221*N(H221)*avg_hrs)</f>
        <v>0</v>
      </c>
      <c r="BO221" s="255">
        <f>IF(OR($C221="Non-Labour",$C221="Labour-related"),IF(Inputs!$DT221=$F$1,Inputs!BO221,Inputs!BO221*'Key assumptions'!$H$118),$F221*N(I221)*avg_hrs)</f>
        <v>0</v>
      </c>
      <c r="BP221" s="255">
        <f>IF(OR($C221="Non-Labour",$C221="Labour-related"),IF(Inputs!$DT221=$F$1,Inputs!BP221,Inputs!BP221*'Key assumptions'!$H$118),$F221*N(J221)*avg_hrs)</f>
        <v>0</v>
      </c>
      <c r="BQ221" s="255">
        <f>IF(OR($C221="Non-Labour",$C221="Labour-related"),IF(Inputs!$DT221=$F$1,Inputs!BQ221,Inputs!BQ221*'Key assumptions'!$H$118),$F221*N(K221)*avg_hrs)</f>
        <v>0</v>
      </c>
      <c r="BR221" s="255">
        <f>IF(OR($C221="Non-Labour",$C221="Labour-related"),IF(Inputs!$DT221=$F$1,Inputs!BR221,Inputs!BR221*'Key assumptions'!$H$118),$F221*N(L221)*avg_hrs)</f>
        <v>0</v>
      </c>
      <c r="BS221" s="390" t="s">
        <v>411</v>
      </c>
      <c r="BT221" s="390" t="s">
        <v>411</v>
      </c>
      <c r="BU221" s="390" t="s">
        <v>411</v>
      </c>
      <c r="BV221" s="390" t="s">
        <v>411</v>
      </c>
      <c r="BW221" s="390" t="s">
        <v>411</v>
      </c>
      <c r="BX221" s="390" t="s">
        <v>411</v>
      </c>
      <c r="BY221" s="390" t="s">
        <v>411</v>
      </c>
      <c r="BZ221" s="390" t="s">
        <v>411</v>
      </c>
      <c r="CA221" s="390" t="s">
        <v>411</v>
      </c>
      <c r="CB221" s="390" t="s">
        <v>411</v>
      </c>
      <c r="CC221" s="390" t="s">
        <v>411</v>
      </c>
      <c r="CD221" s="390" t="s">
        <v>411</v>
      </c>
      <c r="CE221" s="390" t="s">
        <v>411</v>
      </c>
      <c r="CF221" s="390" t="s">
        <v>411</v>
      </c>
      <c r="CG221" s="390" t="s">
        <v>411</v>
      </c>
      <c r="CH221" s="390" t="s">
        <v>411</v>
      </c>
      <c r="CI221" s="390" t="s">
        <v>411</v>
      </c>
      <c r="CJ221" s="390" t="s">
        <v>411</v>
      </c>
      <c r="CK221" s="390" t="s">
        <v>411</v>
      </c>
      <c r="CL221" s="390" t="s">
        <v>411</v>
      </c>
      <c r="CM221" s="390" t="s">
        <v>411</v>
      </c>
      <c r="CN221" s="390" t="s">
        <v>411</v>
      </c>
      <c r="CO221" s="255">
        <f>IF(OR($C221="Non-Labour",$C221="Labour-related"),IF(Inputs!$DT221=$F$1,Inputs!CO221,Inputs!CO221*'Key assumptions'!$H$118),$F221*N(AI221)*avg_hrs)</f>
        <v>0</v>
      </c>
      <c r="CP221" s="255">
        <f>IF(OR($C221="Non-Labour",$C221="Labour-related"),IF(Inputs!$DT221=$F$1,Inputs!CP221,Inputs!CP221*'Key assumptions'!$H$118),$F221*N(AJ221)*avg_hrs)</f>
        <v>0</v>
      </c>
      <c r="CQ221" s="255">
        <f>IF(OR($C221="Non-Labour",$C221="Labour-related"),IF(Inputs!$DT221=$F$1,Inputs!CQ221,Inputs!CQ221*'Key assumptions'!$H$118),$F221*N(AK221)*avg_hrs)</f>
        <v>0</v>
      </c>
      <c r="CR221" s="255">
        <f>IF(OR($C221="Non-Labour",$C221="Labour-related"),IF(Inputs!$DT221=$F$1,Inputs!CR221,Inputs!CR221*'Key assumptions'!$H$118),$F221*N(AL221)*avg_hrs)</f>
        <v>0</v>
      </c>
      <c r="CS221" s="255">
        <f>IF(OR($C221="Non-Labour",$C221="Labour-related"),IF(Inputs!$DT221=$F$1,Inputs!CS221,Inputs!CS221*'Key assumptions'!$H$118),$F221*N(AM221)*avg_hrs)</f>
        <v>0</v>
      </c>
      <c r="CT221" s="255">
        <f>IF(OR($C221="Non-Labour",$C221="Labour-related"),IF(Inputs!$DT221=$F$1,Inputs!CT221,Inputs!CT221*'Key assumptions'!$H$118),$F221*N(AN221)*avg_hrs)</f>
        <v>0</v>
      </c>
      <c r="CU221" s="255">
        <f>IF(OR($C221="Non-Labour",$C221="Labour-related"),IF(Inputs!$DT221=$F$1,Inputs!CU221,Inputs!CU221*'Key assumptions'!$H$118),$F221*N(AO221)*avg_hrs)</f>
        <v>0</v>
      </c>
      <c r="CV221" s="255">
        <f>IF(OR($C221="Non-Labour",$C221="Labour-related"),IF(Inputs!$DT221=$F$1,Inputs!CV221,Inputs!CV221*'Key assumptions'!$H$118),$F221*N(AP221)*avg_hrs)</f>
        <v>0</v>
      </c>
      <c r="CW221" s="255">
        <f>IF(OR($C221="Non-Labour",$C221="Labour-related"),IF(Inputs!$DT221=$F$1,Inputs!CW221,Inputs!CW221*'Key assumptions'!$H$118),$F221*N(AQ221)*avg_hrs)</f>
        <v>0</v>
      </c>
      <c r="CX221" s="255">
        <f>IF(OR($C221="Non-Labour",$C221="Labour-related"),IF(Inputs!$DT221=$F$1,Inputs!CX221,Inputs!CX221*'Key assumptions'!$H$118),$F221*N(AR221)*avg_hrs)</f>
        <v>0</v>
      </c>
      <c r="CY221" s="255">
        <f>IF(OR($C221="Non-Labour",$C221="Labour-related"),IF(Inputs!$DT221=$F$1,Inputs!CY221,Inputs!CY221*'Key assumptions'!$H$118),$F221*N(AS221)*avg_hrs)</f>
        <v>0</v>
      </c>
      <c r="CZ221" s="255">
        <f>IF(OR($C221="Non-Labour",$C221="Labour-related"),IF(Inputs!$DT221=$F$1,Inputs!CZ221,Inputs!CZ221*'Key assumptions'!$H$118),$F221*N(AT221)*avg_hrs)</f>
        <v>0</v>
      </c>
      <c r="DA221" s="255">
        <f>IF(OR($C221="Non-Labour",$C221="Labour-related"),IF(Inputs!$DT221=$F$1,Inputs!DA221,Inputs!DA221*'Key assumptions'!$H$118),$F221*N(AU221)*avg_hrs)</f>
        <v>0</v>
      </c>
      <c r="DB221" s="255">
        <f>IF(OR($C221="Non-Labour",$C221="Labour-related"),IF(Inputs!$DT221=$F$1,Inputs!DB221,Inputs!DB221*'Key assumptions'!$H$118),$F221*N(AV221)*avg_hrs)</f>
        <v>0</v>
      </c>
      <c r="DC221" s="255">
        <f>IF(OR($C221="Non-Labour",$C221="Labour-related"),IF(Inputs!$DT221=$F$1,Inputs!DC221,Inputs!DC221*'Key assumptions'!$H$118),$F221*N(AW221)*avg_hrs)</f>
        <v>0</v>
      </c>
      <c r="DD221" s="255">
        <f>IF(OR($C221="Non-Labour",$C221="Labour-related"),IF(Inputs!$DT221=$F$1,Inputs!DD221,Inputs!DD221*'Key assumptions'!$H$118),$F221*N(AX221)*avg_hrs)</f>
        <v>0</v>
      </c>
      <c r="DE221" s="255">
        <f>IF(OR($C221="Non-Labour",$C221="Labour-related"),IF(Inputs!$DT221=$F$1,Inputs!DE221,Inputs!DE221*'Key assumptions'!$H$118),$F221*N(AY221)*avg_hrs)</f>
        <v>0</v>
      </c>
      <c r="DF221" s="255">
        <f>IF(OR($C221="Non-Labour",$C221="Labour-related"),IF(Inputs!$DT221=$F$1,Inputs!DF221,Inputs!DF221*'Key assumptions'!$H$118),$F221*N(AZ221)*avg_hrs)</f>
        <v>0</v>
      </c>
      <c r="DG221" s="255">
        <f>IF(OR($C221="Non-Labour",$C221="Labour-related"),IF(Inputs!$DT221=$F$1,Inputs!DG221,Inputs!DG221*'Key assumptions'!$H$118),$F221*N(BA221)*avg_hrs)</f>
        <v>0</v>
      </c>
      <c r="DH221" s="255">
        <f>IF(OR($C221="Non-Labour",$C221="Labour-related"),IF(Inputs!$DT221=$F$1,Inputs!DH221,Inputs!DH221*'Key assumptions'!$H$118),$F221*N(BB221)*avg_hrs)</f>
        <v>0</v>
      </c>
      <c r="DI221" s="255">
        <f>IF(OR($C221="Non-Labour",$C221="Labour-related"),IF(Inputs!$DT221=$F$1,Inputs!DI221,Inputs!DI221*'Key assumptions'!$H$118),$F221*N(BC221)*avg_hrs)</f>
        <v>0</v>
      </c>
      <c r="DJ221" s="255">
        <f>IF(OR($C221="Non-Labour",$C221="Labour-related"),IF(Inputs!$DT221=$F$1,Inputs!DJ221,Inputs!DJ221*'Key assumptions'!$H$118),$F221*N(BD221)*avg_hrs)</f>
        <v>0</v>
      </c>
      <c r="DK221" s="255">
        <f>IF(OR($C221="Non-Labour",$C221="Labour-related"),IF(Inputs!$DT221=$F$1,Inputs!DK221,Inputs!DK221*'Key assumptions'!$H$118),$F221*N(BE221)*avg_hrs)</f>
        <v>0</v>
      </c>
      <c r="DL221" s="255">
        <f>IF(OR($C221="Non-Labour",$C221="Labour-related"),IF(Inputs!$DT221=$F$1,Inputs!DL221,Inputs!DL221*'Key assumptions'!$H$118),$F221*N(BF221)*avg_hrs)</f>
        <v>0</v>
      </c>
      <c r="DM221" s="255">
        <f>IF(OR($C221="Non-Labour",$C221="Labour-related"),IF(Inputs!$DT221=$F$1,Inputs!DM221,Inputs!DM221*'Key assumptions'!$H$118),$F221*N(BG221)*avg_hrs)</f>
        <v>0</v>
      </c>
      <c r="DN221" s="255">
        <f>IF(OR($C221="Non-Labour",$C221="Labour-related"),IF(Inputs!$DT221=$F$1,Inputs!DN221,Inputs!DN221*'Key assumptions'!$H$118),$F221*N(BH221)*avg_hrs)</f>
        <v>0</v>
      </c>
      <c r="DO221" s="255">
        <f>IF(OR($C221="Non-Labour",$C221="Labour-related"),IF(Inputs!$DT221=$F$1,Inputs!DO221,Inputs!DO221*'Key assumptions'!$H$118),$F221*N(BI221)*avg_hrs)</f>
        <v>0</v>
      </c>
      <c r="DP221" s="255">
        <f>IF(OR($C221="Non-Labour",$C221="Labour-related"),IF(Inputs!$DT221=$F$1,Inputs!DP221,Inputs!DP221*'Key assumptions'!$H$118),$F221*N(BJ221)*avg_hrs)</f>
        <v>0</v>
      </c>
      <c r="DQ221" s="255">
        <f>IF(OR($C221="Non-Labour",$C221="Labour-related"),IF(Inputs!$DT221=$F$1,Inputs!DQ221,Inputs!DQ221*'Key assumptions'!$H$118),$F221*N(BK221)*avg_hrs)</f>
        <v>0</v>
      </c>
      <c r="DR221" s="255">
        <f>IF(OR($C221="Non-Labour",$C221="Labour-related"),IF(Inputs!$DT221=$F$1,Inputs!DR221,Inputs!DR221*'Key assumptions'!$H$118),$F221*N(BL221)*avg_hrs)</f>
        <v>0</v>
      </c>
      <c r="DT221" s="133" t="s">
        <v>213</v>
      </c>
      <c r="DU221" s="304"/>
      <c r="DV221" s="304"/>
      <c r="DW221" s="304"/>
      <c r="DX221" s="304"/>
      <c r="DY221" s="304"/>
      <c r="DZ221" s="304"/>
      <c r="EA221" s="255">
        <v>31311</v>
      </c>
      <c r="EB221" s="255">
        <v>45400.950000000012</v>
      </c>
      <c r="EC221" s="255">
        <v>16102.799999999997</v>
      </c>
      <c r="ED221" s="255">
        <f t="shared" si="23"/>
        <v>0</v>
      </c>
      <c r="EE221" s="255">
        <f t="shared" si="23"/>
        <v>0</v>
      </c>
      <c r="EF221" s="255">
        <f t="shared" si="22"/>
        <v>92814.750000000015</v>
      </c>
    </row>
    <row r="222" spans="1:136" x14ac:dyDescent="0.4">
      <c r="A222" s="133" t="str">
        <f>Inputs!A222</f>
        <v>Land and Environment</v>
      </c>
      <c r="B222" s="133" t="str">
        <f>Inputs!B222</f>
        <v>N/A</v>
      </c>
      <c r="C222" s="133" t="str">
        <f>Inputs!C222</f>
        <v>Internal Labour</v>
      </c>
      <c r="D222" s="133" t="str">
        <f>Inputs!D222</f>
        <v>PT004728 - 4</v>
      </c>
      <c r="E222" s="133" t="str">
        <f>Inputs!E222</f>
        <v>Survey Officer - Senior</v>
      </c>
      <c r="F222" s="290">
        <f>IF(Inputs!DT222=$F$1,Inputs!F222,
IF(Inputs!DT222='Key assumptions'!$E$118,Inputs!F222*'Key assumptions'!$H$118,Inputs!F222*'Key assumptions'!$H$119))</f>
        <v>208.74</v>
      </c>
      <c r="G222" s="290">
        <f>IF(Inputs!DT222=$F$1,Inputs!G222,Inputs!G222*'Key assumptions'!$H$118)</f>
        <v>91.43088017751478</v>
      </c>
      <c r="H222" s="281"/>
      <c r="I222" s="281"/>
      <c r="J222" s="281"/>
      <c r="K222" s="281"/>
      <c r="L222" s="281"/>
      <c r="M222" s="389" t="str">
        <f>Inputs!M222</f>
        <v>[C-i-C]</v>
      </c>
      <c r="N222" s="389" t="str">
        <f>Inputs!N222</f>
        <v>[C-i-C]</v>
      </c>
      <c r="O222" s="389" t="str">
        <f>Inputs!O222</f>
        <v>[C-i-C]</v>
      </c>
      <c r="P222" s="389" t="str">
        <f>Inputs!P222</f>
        <v>[C-i-C]</v>
      </c>
      <c r="Q222" s="389" t="str">
        <f>Inputs!Q222</f>
        <v>[C-i-C]</v>
      </c>
      <c r="R222" s="389" t="str">
        <f>Inputs!R222</f>
        <v>[C-i-C]</v>
      </c>
      <c r="S222" s="389" t="str">
        <f>Inputs!S222</f>
        <v>[C-i-C]</v>
      </c>
      <c r="T222" s="389" t="str">
        <f>Inputs!T222</f>
        <v>[C-i-C]</v>
      </c>
      <c r="U222" s="389" t="str">
        <f>Inputs!U222</f>
        <v>[C-i-C]</v>
      </c>
      <c r="V222" s="389" t="str">
        <f>Inputs!V222</f>
        <v>[C-i-C]</v>
      </c>
      <c r="W222" s="389" t="str">
        <f>Inputs!W222</f>
        <v>[C-i-C]</v>
      </c>
      <c r="X222" s="389" t="str">
        <f>Inputs!X222</f>
        <v>[C-i-C]</v>
      </c>
      <c r="Y222" s="389" t="str">
        <f>Inputs!Y222</f>
        <v>[C-i-C]</v>
      </c>
      <c r="Z222" s="389" t="str">
        <f>Inputs!Z222</f>
        <v>[C-i-C]</v>
      </c>
      <c r="AA222" s="389" t="str">
        <f>Inputs!AA222</f>
        <v>[C-i-C]</v>
      </c>
      <c r="AB222" s="389" t="str">
        <f>Inputs!AB222</f>
        <v>[C-i-C]</v>
      </c>
      <c r="AC222" s="389" t="str">
        <f>Inputs!AC222</f>
        <v>[C-i-C]</v>
      </c>
      <c r="AD222" s="389" t="str">
        <f>Inputs!AD222</f>
        <v>[C-i-C]</v>
      </c>
      <c r="AE222" s="389" t="str">
        <f>Inputs!AE222</f>
        <v>[C-i-C]</v>
      </c>
      <c r="AF222" s="389" t="str">
        <f>Inputs!AF222</f>
        <v>[C-i-C]</v>
      </c>
      <c r="AG222" s="389" t="str">
        <f>Inputs!AG222</f>
        <v>[C-i-C]</v>
      </c>
      <c r="AH222" s="389" t="str">
        <f>Inputs!AH222</f>
        <v>[C-i-C]</v>
      </c>
      <c r="AI222" s="254">
        <f>Inputs!AI222</f>
        <v>0</v>
      </c>
      <c r="AJ222" s="254">
        <f>Inputs!AJ222</f>
        <v>0</v>
      </c>
      <c r="AK222" s="254">
        <f>Inputs!AK222</f>
        <v>0</v>
      </c>
      <c r="AL222" s="254">
        <f>Inputs!AL222</f>
        <v>0</v>
      </c>
      <c r="AM222" s="254">
        <f>Inputs!AM222</f>
        <v>0</v>
      </c>
      <c r="AN222" s="254">
        <f>Inputs!AN222</f>
        <v>0</v>
      </c>
      <c r="AO222" s="254">
        <f>Inputs!AO222</f>
        <v>0</v>
      </c>
      <c r="AP222" s="254">
        <f>Inputs!AP222</f>
        <v>0</v>
      </c>
      <c r="AQ222" s="254">
        <f>Inputs!AQ222</f>
        <v>0</v>
      </c>
      <c r="AR222" s="254">
        <f>Inputs!AR222</f>
        <v>0</v>
      </c>
      <c r="AS222" s="254">
        <f>Inputs!AS222</f>
        <v>0</v>
      </c>
      <c r="AT222" s="254">
        <f>Inputs!AT222</f>
        <v>0</v>
      </c>
      <c r="AU222" s="254">
        <f>Inputs!AU222</f>
        <v>0</v>
      </c>
      <c r="AV222" s="254">
        <f>Inputs!AV222</f>
        <v>0</v>
      </c>
      <c r="AW222" s="254">
        <f>Inputs!AW222</f>
        <v>0</v>
      </c>
      <c r="AX222" s="254">
        <f>Inputs!AX222</f>
        <v>0</v>
      </c>
      <c r="AY222" s="254">
        <f>Inputs!AY222</f>
        <v>0</v>
      </c>
      <c r="AZ222" s="254">
        <f>Inputs!AZ222</f>
        <v>0</v>
      </c>
      <c r="BA222" s="254">
        <f>Inputs!BA222</f>
        <v>0</v>
      </c>
      <c r="BB222" s="254">
        <f>Inputs!BB222</f>
        <v>0</v>
      </c>
      <c r="BC222" s="254">
        <f>Inputs!BC222</f>
        <v>0</v>
      </c>
      <c r="BD222" s="254">
        <f>Inputs!BD222</f>
        <v>0</v>
      </c>
      <c r="BE222" s="254">
        <f>Inputs!BE222</f>
        <v>0</v>
      </c>
      <c r="BF222" s="254">
        <f>Inputs!BF222</f>
        <v>0</v>
      </c>
      <c r="BG222" s="254">
        <f>Inputs!BG222</f>
        <v>0</v>
      </c>
      <c r="BH222" s="254">
        <f>Inputs!BH222</f>
        <v>0</v>
      </c>
      <c r="BI222" s="254">
        <f>Inputs!BI222</f>
        <v>0</v>
      </c>
      <c r="BJ222" s="254">
        <f>Inputs!BJ222</f>
        <v>0</v>
      </c>
      <c r="BK222" s="254">
        <f>Inputs!BK222</f>
        <v>0</v>
      </c>
      <c r="BL222" s="254">
        <f>Inputs!BL222</f>
        <v>0</v>
      </c>
      <c r="BN222" s="255">
        <f>IF(OR($C222="Non-Labour",$C222="Labour-related"),IF(Inputs!$DT222=$F$1,Inputs!BN222,Inputs!BN222*'Key assumptions'!$H$118),$F222*N(H222)*avg_hrs)</f>
        <v>0</v>
      </c>
      <c r="BO222" s="255">
        <f>IF(OR($C222="Non-Labour",$C222="Labour-related"),IF(Inputs!$DT222=$F$1,Inputs!BO222,Inputs!BO222*'Key assumptions'!$H$118),$F222*N(I222)*avg_hrs)</f>
        <v>0</v>
      </c>
      <c r="BP222" s="255">
        <f>IF(OR($C222="Non-Labour",$C222="Labour-related"),IF(Inputs!$DT222=$F$1,Inputs!BP222,Inputs!BP222*'Key assumptions'!$H$118),$F222*N(J222)*avg_hrs)</f>
        <v>0</v>
      </c>
      <c r="BQ222" s="255">
        <f>IF(OR($C222="Non-Labour",$C222="Labour-related"),IF(Inputs!$DT222=$F$1,Inputs!BQ222,Inputs!BQ222*'Key assumptions'!$H$118),$F222*N(K222)*avg_hrs)</f>
        <v>0</v>
      </c>
      <c r="BR222" s="255">
        <f>IF(OR($C222="Non-Labour",$C222="Labour-related"),IF(Inputs!$DT222=$F$1,Inputs!BR222,Inputs!BR222*'Key assumptions'!$H$118),$F222*N(L222)*avg_hrs)</f>
        <v>0</v>
      </c>
      <c r="BS222" s="390" t="s">
        <v>411</v>
      </c>
      <c r="BT222" s="390" t="s">
        <v>411</v>
      </c>
      <c r="BU222" s="390" t="s">
        <v>411</v>
      </c>
      <c r="BV222" s="390" t="s">
        <v>411</v>
      </c>
      <c r="BW222" s="390" t="s">
        <v>411</v>
      </c>
      <c r="BX222" s="390" t="s">
        <v>411</v>
      </c>
      <c r="BY222" s="390" t="s">
        <v>411</v>
      </c>
      <c r="BZ222" s="390" t="s">
        <v>411</v>
      </c>
      <c r="CA222" s="390" t="s">
        <v>411</v>
      </c>
      <c r="CB222" s="390" t="s">
        <v>411</v>
      </c>
      <c r="CC222" s="390" t="s">
        <v>411</v>
      </c>
      <c r="CD222" s="390" t="s">
        <v>411</v>
      </c>
      <c r="CE222" s="390" t="s">
        <v>411</v>
      </c>
      <c r="CF222" s="390" t="s">
        <v>411</v>
      </c>
      <c r="CG222" s="390" t="s">
        <v>411</v>
      </c>
      <c r="CH222" s="390" t="s">
        <v>411</v>
      </c>
      <c r="CI222" s="390" t="s">
        <v>411</v>
      </c>
      <c r="CJ222" s="390" t="s">
        <v>411</v>
      </c>
      <c r="CK222" s="390" t="s">
        <v>411</v>
      </c>
      <c r="CL222" s="390" t="s">
        <v>411</v>
      </c>
      <c r="CM222" s="390" t="s">
        <v>411</v>
      </c>
      <c r="CN222" s="390" t="s">
        <v>411</v>
      </c>
      <c r="CO222" s="255">
        <f>IF(OR($C222="Non-Labour",$C222="Labour-related"),IF(Inputs!$DT222=$F$1,Inputs!CO222,Inputs!CO222*'Key assumptions'!$H$118),$F222*N(AI222)*avg_hrs)</f>
        <v>0</v>
      </c>
      <c r="CP222" s="255">
        <f>IF(OR($C222="Non-Labour",$C222="Labour-related"),IF(Inputs!$DT222=$F$1,Inputs!CP222,Inputs!CP222*'Key assumptions'!$H$118),$F222*N(AJ222)*avg_hrs)</f>
        <v>0</v>
      </c>
      <c r="CQ222" s="255">
        <f>IF(OR($C222="Non-Labour",$C222="Labour-related"),IF(Inputs!$DT222=$F$1,Inputs!CQ222,Inputs!CQ222*'Key assumptions'!$H$118),$F222*N(AK222)*avg_hrs)</f>
        <v>0</v>
      </c>
      <c r="CR222" s="255">
        <f>IF(OR($C222="Non-Labour",$C222="Labour-related"),IF(Inputs!$DT222=$F$1,Inputs!CR222,Inputs!CR222*'Key assumptions'!$H$118),$F222*N(AL222)*avg_hrs)</f>
        <v>0</v>
      </c>
      <c r="CS222" s="255">
        <f>IF(OR($C222="Non-Labour",$C222="Labour-related"),IF(Inputs!$DT222=$F$1,Inputs!CS222,Inputs!CS222*'Key assumptions'!$H$118),$F222*N(AM222)*avg_hrs)</f>
        <v>0</v>
      </c>
      <c r="CT222" s="255">
        <f>IF(OR($C222="Non-Labour",$C222="Labour-related"),IF(Inputs!$DT222=$F$1,Inputs!CT222,Inputs!CT222*'Key assumptions'!$H$118),$F222*N(AN222)*avg_hrs)</f>
        <v>0</v>
      </c>
      <c r="CU222" s="255">
        <f>IF(OR($C222="Non-Labour",$C222="Labour-related"),IF(Inputs!$DT222=$F$1,Inputs!CU222,Inputs!CU222*'Key assumptions'!$H$118),$F222*N(AO222)*avg_hrs)</f>
        <v>0</v>
      </c>
      <c r="CV222" s="255">
        <f>IF(OR($C222="Non-Labour",$C222="Labour-related"),IF(Inputs!$DT222=$F$1,Inputs!CV222,Inputs!CV222*'Key assumptions'!$H$118),$F222*N(AP222)*avg_hrs)</f>
        <v>0</v>
      </c>
      <c r="CW222" s="255">
        <f>IF(OR($C222="Non-Labour",$C222="Labour-related"),IF(Inputs!$DT222=$F$1,Inputs!CW222,Inputs!CW222*'Key assumptions'!$H$118),$F222*N(AQ222)*avg_hrs)</f>
        <v>0</v>
      </c>
      <c r="CX222" s="255">
        <f>IF(OR($C222="Non-Labour",$C222="Labour-related"),IF(Inputs!$DT222=$F$1,Inputs!CX222,Inputs!CX222*'Key assumptions'!$H$118),$F222*N(AR222)*avg_hrs)</f>
        <v>0</v>
      </c>
      <c r="CY222" s="255">
        <f>IF(OR($C222="Non-Labour",$C222="Labour-related"),IF(Inputs!$DT222=$F$1,Inputs!CY222,Inputs!CY222*'Key assumptions'!$H$118),$F222*N(AS222)*avg_hrs)</f>
        <v>0</v>
      </c>
      <c r="CZ222" s="255">
        <f>IF(OR($C222="Non-Labour",$C222="Labour-related"),IF(Inputs!$DT222=$F$1,Inputs!CZ222,Inputs!CZ222*'Key assumptions'!$H$118),$F222*N(AT222)*avg_hrs)</f>
        <v>0</v>
      </c>
      <c r="DA222" s="255">
        <f>IF(OR($C222="Non-Labour",$C222="Labour-related"),IF(Inputs!$DT222=$F$1,Inputs!DA222,Inputs!DA222*'Key assumptions'!$H$118),$F222*N(AU222)*avg_hrs)</f>
        <v>0</v>
      </c>
      <c r="DB222" s="255">
        <f>IF(OR($C222="Non-Labour",$C222="Labour-related"),IF(Inputs!$DT222=$F$1,Inputs!DB222,Inputs!DB222*'Key assumptions'!$H$118),$F222*N(AV222)*avg_hrs)</f>
        <v>0</v>
      </c>
      <c r="DC222" s="255">
        <f>IF(OR($C222="Non-Labour",$C222="Labour-related"),IF(Inputs!$DT222=$F$1,Inputs!DC222,Inputs!DC222*'Key assumptions'!$H$118),$F222*N(AW222)*avg_hrs)</f>
        <v>0</v>
      </c>
      <c r="DD222" s="255">
        <f>IF(OR($C222="Non-Labour",$C222="Labour-related"),IF(Inputs!$DT222=$F$1,Inputs!DD222,Inputs!DD222*'Key assumptions'!$H$118),$F222*N(AX222)*avg_hrs)</f>
        <v>0</v>
      </c>
      <c r="DE222" s="255">
        <f>IF(OR($C222="Non-Labour",$C222="Labour-related"),IF(Inputs!$DT222=$F$1,Inputs!DE222,Inputs!DE222*'Key assumptions'!$H$118),$F222*N(AY222)*avg_hrs)</f>
        <v>0</v>
      </c>
      <c r="DF222" s="255">
        <f>IF(OR($C222="Non-Labour",$C222="Labour-related"),IF(Inputs!$DT222=$F$1,Inputs!DF222,Inputs!DF222*'Key assumptions'!$H$118),$F222*N(AZ222)*avg_hrs)</f>
        <v>0</v>
      </c>
      <c r="DG222" s="255">
        <f>IF(OR($C222="Non-Labour",$C222="Labour-related"),IF(Inputs!$DT222=$F$1,Inputs!DG222,Inputs!DG222*'Key assumptions'!$H$118),$F222*N(BA222)*avg_hrs)</f>
        <v>0</v>
      </c>
      <c r="DH222" s="255">
        <f>IF(OR($C222="Non-Labour",$C222="Labour-related"),IF(Inputs!$DT222=$F$1,Inputs!DH222,Inputs!DH222*'Key assumptions'!$H$118),$F222*N(BB222)*avg_hrs)</f>
        <v>0</v>
      </c>
      <c r="DI222" s="255">
        <f>IF(OR($C222="Non-Labour",$C222="Labour-related"),IF(Inputs!$DT222=$F$1,Inputs!DI222,Inputs!DI222*'Key assumptions'!$H$118),$F222*N(BC222)*avg_hrs)</f>
        <v>0</v>
      </c>
      <c r="DJ222" s="255">
        <f>IF(OR($C222="Non-Labour",$C222="Labour-related"),IF(Inputs!$DT222=$F$1,Inputs!DJ222,Inputs!DJ222*'Key assumptions'!$H$118),$F222*N(BD222)*avg_hrs)</f>
        <v>0</v>
      </c>
      <c r="DK222" s="255">
        <f>IF(OR($C222="Non-Labour",$C222="Labour-related"),IF(Inputs!$DT222=$F$1,Inputs!DK222,Inputs!DK222*'Key assumptions'!$H$118),$F222*N(BE222)*avg_hrs)</f>
        <v>0</v>
      </c>
      <c r="DL222" s="255">
        <f>IF(OR($C222="Non-Labour",$C222="Labour-related"),IF(Inputs!$DT222=$F$1,Inputs!DL222,Inputs!DL222*'Key assumptions'!$H$118),$F222*N(BF222)*avg_hrs)</f>
        <v>0</v>
      </c>
      <c r="DM222" s="255">
        <f>IF(OR($C222="Non-Labour",$C222="Labour-related"),IF(Inputs!$DT222=$F$1,Inputs!DM222,Inputs!DM222*'Key assumptions'!$H$118),$F222*N(BG222)*avg_hrs)</f>
        <v>0</v>
      </c>
      <c r="DN222" s="255">
        <f>IF(OR($C222="Non-Labour",$C222="Labour-related"),IF(Inputs!$DT222=$F$1,Inputs!DN222,Inputs!DN222*'Key assumptions'!$H$118),$F222*N(BH222)*avg_hrs)</f>
        <v>0</v>
      </c>
      <c r="DO222" s="255">
        <f>IF(OR($C222="Non-Labour",$C222="Labour-related"),IF(Inputs!$DT222=$F$1,Inputs!DO222,Inputs!DO222*'Key assumptions'!$H$118),$F222*N(BI222)*avg_hrs)</f>
        <v>0</v>
      </c>
      <c r="DP222" s="255">
        <f>IF(OR($C222="Non-Labour",$C222="Labour-related"),IF(Inputs!$DT222=$F$1,Inputs!DP222,Inputs!DP222*'Key assumptions'!$H$118),$F222*N(BJ222)*avg_hrs)</f>
        <v>0</v>
      </c>
      <c r="DQ222" s="255">
        <f>IF(OR($C222="Non-Labour",$C222="Labour-related"),IF(Inputs!$DT222=$F$1,Inputs!DQ222,Inputs!DQ222*'Key assumptions'!$H$118),$F222*N(BK222)*avg_hrs)</f>
        <v>0</v>
      </c>
      <c r="DR222" s="255">
        <f>IF(OR($C222="Non-Labour",$C222="Labour-related"),IF(Inputs!$DT222=$F$1,Inputs!DR222,Inputs!DR222*'Key assumptions'!$H$118),$F222*N(BL222)*avg_hrs)</f>
        <v>0</v>
      </c>
      <c r="DT222" s="133" t="s">
        <v>213</v>
      </c>
      <c r="DU222" s="304"/>
      <c r="DV222" s="304"/>
      <c r="DW222" s="304"/>
      <c r="DX222" s="304"/>
      <c r="DY222" s="304"/>
      <c r="DZ222" s="304"/>
      <c r="EA222" s="255">
        <v>84987</v>
      </c>
      <c r="EB222" s="255">
        <v>46966.500000000007</v>
      </c>
      <c r="EC222" s="255">
        <v>0</v>
      </c>
      <c r="ED222" s="255">
        <f t="shared" si="23"/>
        <v>0</v>
      </c>
      <c r="EE222" s="255">
        <f t="shared" si="23"/>
        <v>0</v>
      </c>
      <c r="EF222" s="255">
        <f t="shared" si="22"/>
        <v>131953.5</v>
      </c>
    </row>
    <row r="223" spans="1:136" x14ac:dyDescent="0.4">
      <c r="A223" s="133" t="str">
        <f>Inputs!A223</f>
        <v>Land and Environment</v>
      </c>
      <c r="B223" s="133" t="str">
        <f>Inputs!B223</f>
        <v>N/A</v>
      </c>
      <c r="C223" s="133" t="str">
        <f>Inputs!C223</f>
        <v>Internal Labour</v>
      </c>
      <c r="D223" s="133" t="str">
        <f>Inputs!D223</f>
        <v>PT004728 - 4</v>
      </c>
      <c r="E223" s="133" t="str">
        <f>Inputs!E223</f>
        <v>Property Officer - Senior</v>
      </c>
      <c r="F223" s="290">
        <f>IF(Inputs!DT223=$F$1,Inputs!F223,
IF(Inputs!DT223='Key assumptions'!$E$118,Inputs!F223*'Key assumptions'!$H$118,Inputs!F223*'Key assumptions'!$H$119))</f>
        <v>293.18</v>
      </c>
      <c r="G223" s="290">
        <f>IF(Inputs!DT223=$F$1,Inputs!G223,Inputs!G223*'Key assumptions'!$H$118)</f>
        <v>131</v>
      </c>
      <c r="H223" s="281"/>
      <c r="I223" s="281"/>
      <c r="J223" s="281"/>
      <c r="K223" s="281"/>
      <c r="L223" s="281"/>
      <c r="M223" s="389" t="str">
        <f>Inputs!M223</f>
        <v>[C-i-C]</v>
      </c>
      <c r="N223" s="389" t="str">
        <f>Inputs!N223</f>
        <v>[C-i-C]</v>
      </c>
      <c r="O223" s="389" t="str">
        <f>Inputs!O223</f>
        <v>[C-i-C]</v>
      </c>
      <c r="P223" s="389" t="str">
        <f>Inputs!P223</f>
        <v>[C-i-C]</v>
      </c>
      <c r="Q223" s="389" t="str">
        <f>Inputs!Q223</f>
        <v>[C-i-C]</v>
      </c>
      <c r="R223" s="389" t="str">
        <f>Inputs!R223</f>
        <v>[C-i-C]</v>
      </c>
      <c r="S223" s="389" t="str">
        <f>Inputs!S223</f>
        <v>[C-i-C]</v>
      </c>
      <c r="T223" s="389" t="str">
        <f>Inputs!T223</f>
        <v>[C-i-C]</v>
      </c>
      <c r="U223" s="389" t="str">
        <f>Inputs!U223</f>
        <v>[C-i-C]</v>
      </c>
      <c r="V223" s="389" t="str">
        <f>Inputs!V223</f>
        <v>[C-i-C]</v>
      </c>
      <c r="W223" s="389" t="str">
        <f>Inputs!W223</f>
        <v>[C-i-C]</v>
      </c>
      <c r="X223" s="389" t="str">
        <f>Inputs!X223</f>
        <v>[C-i-C]</v>
      </c>
      <c r="Y223" s="389" t="str">
        <f>Inputs!Y223</f>
        <v>[C-i-C]</v>
      </c>
      <c r="Z223" s="389" t="str">
        <f>Inputs!Z223</f>
        <v>[C-i-C]</v>
      </c>
      <c r="AA223" s="389" t="str">
        <f>Inputs!AA223</f>
        <v>[C-i-C]</v>
      </c>
      <c r="AB223" s="389" t="str">
        <f>Inputs!AB223</f>
        <v>[C-i-C]</v>
      </c>
      <c r="AC223" s="389" t="str">
        <f>Inputs!AC223</f>
        <v>[C-i-C]</v>
      </c>
      <c r="AD223" s="389" t="str">
        <f>Inputs!AD223</f>
        <v>[C-i-C]</v>
      </c>
      <c r="AE223" s="389" t="str">
        <f>Inputs!AE223</f>
        <v>[C-i-C]</v>
      </c>
      <c r="AF223" s="389" t="str">
        <f>Inputs!AF223</f>
        <v>[C-i-C]</v>
      </c>
      <c r="AG223" s="389" t="str">
        <f>Inputs!AG223</f>
        <v>[C-i-C]</v>
      </c>
      <c r="AH223" s="389" t="str">
        <f>Inputs!AH223</f>
        <v>[C-i-C]</v>
      </c>
      <c r="AI223" s="254">
        <f>Inputs!AI223</f>
        <v>8.5714285714285715E-2</v>
      </c>
      <c r="AJ223" s="254">
        <f>Inputs!AJ223</f>
        <v>8.5714285714285715E-2</v>
      </c>
      <c r="AK223" s="254">
        <f>Inputs!AK223</f>
        <v>5.7142857142857141E-2</v>
      </c>
      <c r="AL223" s="254">
        <f>Inputs!AL223</f>
        <v>5.7142857142857141E-2</v>
      </c>
      <c r="AM223" s="254">
        <f>Inputs!AM223</f>
        <v>5.7142857142857141E-2</v>
      </c>
      <c r="AN223" s="254">
        <f>Inputs!AN223</f>
        <v>5.7142857142857141E-2</v>
      </c>
      <c r="AO223" s="254">
        <f>Inputs!AO223</f>
        <v>5.7142857142857141E-2</v>
      </c>
      <c r="AP223" s="254">
        <f>Inputs!AP223</f>
        <v>5.7142857142857141E-2</v>
      </c>
      <c r="AQ223" s="254">
        <f>Inputs!AQ223</f>
        <v>5.7142857142857141E-2</v>
      </c>
      <c r="AR223" s="254">
        <f>Inputs!AR223</f>
        <v>5.7142857142857141E-2</v>
      </c>
      <c r="AS223" s="254">
        <f>Inputs!AS223</f>
        <v>5.7142857142857141E-2</v>
      </c>
      <c r="AT223" s="254">
        <f>Inputs!AT223</f>
        <v>5.7142857142857141E-2</v>
      </c>
      <c r="AU223" s="254">
        <f>Inputs!AU223</f>
        <v>5.7142857142857141E-2</v>
      </c>
      <c r="AV223" s="254">
        <f>Inputs!AV223</f>
        <v>5.7142857142857141E-2</v>
      </c>
      <c r="AW223" s="254">
        <f>Inputs!AW223</f>
        <v>5.7142857142857141E-2</v>
      </c>
      <c r="AX223" s="254">
        <f>Inputs!AX223</f>
        <v>5.7142857142857141E-2</v>
      </c>
      <c r="AY223" s="254">
        <f>Inputs!AY223</f>
        <v>5.7142857142857141E-2</v>
      </c>
      <c r="AZ223" s="254">
        <f>Inputs!AZ223</f>
        <v>5.7142857142857141E-2</v>
      </c>
      <c r="BA223" s="254">
        <f>Inputs!BA223</f>
        <v>5.7142857142857141E-2</v>
      </c>
      <c r="BB223" s="254">
        <f>Inputs!BB223</f>
        <v>5.7142857142857141E-2</v>
      </c>
      <c r="BC223" s="254">
        <f>Inputs!BC223</f>
        <v>5.7142857142857141E-2</v>
      </c>
      <c r="BD223" s="254">
        <f>Inputs!BD223</f>
        <v>5.7142857142857141E-2</v>
      </c>
      <c r="BE223" s="254">
        <f>Inputs!BE223</f>
        <v>5.7142857142857141E-2</v>
      </c>
      <c r="BF223" s="254">
        <f>Inputs!BF223</f>
        <v>5.7142857142857141E-2</v>
      </c>
      <c r="BG223" s="254">
        <f>Inputs!BG223</f>
        <v>5.7142857142857141E-2</v>
      </c>
      <c r="BH223" s="254">
        <f>Inputs!BH223</f>
        <v>5.7142857142857141E-2</v>
      </c>
      <c r="BI223" s="254">
        <f>Inputs!BI223</f>
        <v>0</v>
      </c>
      <c r="BJ223" s="254">
        <f>Inputs!BJ223</f>
        <v>0</v>
      </c>
      <c r="BK223" s="254">
        <f>Inputs!BK223</f>
        <v>0</v>
      </c>
      <c r="BL223" s="254">
        <f>Inputs!BL223</f>
        <v>0</v>
      </c>
      <c r="BN223" s="255">
        <f>IF(OR($C223="Non-Labour",$C223="Labour-related"),IF(Inputs!$DT223=$F$1,Inputs!BN223,Inputs!BN223*'Key assumptions'!$H$118),$F223*N(H223)*avg_hrs)</f>
        <v>0</v>
      </c>
      <c r="BO223" s="255">
        <f>IF(OR($C223="Non-Labour",$C223="Labour-related"),IF(Inputs!$DT223=$F$1,Inputs!BO223,Inputs!BO223*'Key assumptions'!$H$118),$F223*N(I223)*avg_hrs)</f>
        <v>0</v>
      </c>
      <c r="BP223" s="255">
        <f>IF(OR($C223="Non-Labour",$C223="Labour-related"),IF(Inputs!$DT223=$F$1,Inputs!BP223,Inputs!BP223*'Key assumptions'!$H$118),$F223*N(J223)*avg_hrs)</f>
        <v>0</v>
      </c>
      <c r="BQ223" s="255">
        <f>IF(OR($C223="Non-Labour",$C223="Labour-related"),IF(Inputs!$DT223=$F$1,Inputs!BQ223,Inputs!BQ223*'Key assumptions'!$H$118),$F223*N(K223)*avg_hrs)</f>
        <v>0</v>
      </c>
      <c r="BR223" s="255">
        <f>IF(OR($C223="Non-Labour",$C223="Labour-related"),IF(Inputs!$DT223=$F$1,Inputs!BR223,Inputs!BR223*'Key assumptions'!$H$118),$F223*N(L223)*avg_hrs)</f>
        <v>0</v>
      </c>
      <c r="BS223" s="390" t="s">
        <v>411</v>
      </c>
      <c r="BT223" s="390" t="s">
        <v>411</v>
      </c>
      <c r="BU223" s="390" t="s">
        <v>411</v>
      </c>
      <c r="BV223" s="390" t="s">
        <v>411</v>
      </c>
      <c r="BW223" s="390" t="s">
        <v>411</v>
      </c>
      <c r="BX223" s="390" t="s">
        <v>411</v>
      </c>
      <c r="BY223" s="390" t="s">
        <v>411</v>
      </c>
      <c r="BZ223" s="390" t="s">
        <v>411</v>
      </c>
      <c r="CA223" s="390" t="s">
        <v>411</v>
      </c>
      <c r="CB223" s="390" t="s">
        <v>411</v>
      </c>
      <c r="CC223" s="390" t="s">
        <v>411</v>
      </c>
      <c r="CD223" s="390" t="s">
        <v>411</v>
      </c>
      <c r="CE223" s="390" t="s">
        <v>411</v>
      </c>
      <c r="CF223" s="390" t="s">
        <v>411</v>
      </c>
      <c r="CG223" s="390" t="s">
        <v>411</v>
      </c>
      <c r="CH223" s="390" t="s">
        <v>411</v>
      </c>
      <c r="CI223" s="390" t="s">
        <v>411</v>
      </c>
      <c r="CJ223" s="390" t="s">
        <v>411</v>
      </c>
      <c r="CK223" s="390" t="s">
        <v>411</v>
      </c>
      <c r="CL223" s="390" t="s">
        <v>411</v>
      </c>
      <c r="CM223" s="390" t="s">
        <v>411</v>
      </c>
      <c r="CN223" s="390" t="s">
        <v>411</v>
      </c>
      <c r="CO223" s="255">
        <f>IF(OR($C223="Non-Labour",$C223="Labour-related"),IF(Inputs!$DT223=$F$1,Inputs!CO223,Inputs!CO223*'Key assumptions'!$H$118),$F223*N(AI223)*avg_hrs)</f>
        <v>3769.457142857143</v>
      </c>
      <c r="CP223" s="255">
        <f>IF(OR($C223="Non-Labour",$C223="Labour-related"),IF(Inputs!$DT223=$F$1,Inputs!CP223,Inputs!CP223*'Key assumptions'!$H$118),$F223*N(AJ223)*avg_hrs)</f>
        <v>3769.457142857143</v>
      </c>
      <c r="CQ223" s="255">
        <f>IF(OR($C223="Non-Labour",$C223="Labour-related"),IF(Inputs!$DT223=$F$1,Inputs!CQ223,Inputs!CQ223*'Key assumptions'!$H$118),$F223*N(AK223)*avg_hrs)</f>
        <v>2512.971428571429</v>
      </c>
      <c r="CR223" s="255">
        <f>IF(OR($C223="Non-Labour",$C223="Labour-related"),IF(Inputs!$DT223=$F$1,Inputs!CR223,Inputs!CR223*'Key assumptions'!$H$118),$F223*N(AL223)*avg_hrs)</f>
        <v>2512.971428571429</v>
      </c>
      <c r="CS223" s="255">
        <f>IF(OR($C223="Non-Labour",$C223="Labour-related"),IF(Inputs!$DT223=$F$1,Inputs!CS223,Inputs!CS223*'Key assumptions'!$H$118),$F223*N(AM223)*avg_hrs)</f>
        <v>2512.971428571429</v>
      </c>
      <c r="CT223" s="255">
        <f>IF(OR($C223="Non-Labour",$C223="Labour-related"),IF(Inputs!$DT223=$F$1,Inputs!CT223,Inputs!CT223*'Key assumptions'!$H$118),$F223*N(AN223)*avg_hrs)</f>
        <v>2512.971428571429</v>
      </c>
      <c r="CU223" s="255">
        <f>IF(OR($C223="Non-Labour",$C223="Labour-related"),IF(Inputs!$DT223=$F$1,Inputs!CU223,Inputs!CU223*'Key assumptions'!$H$118),$F223*N(AO223)*avg_hrs)</f>
        <v>2512.971428571429</v>
      </c>
      <c r="CV223" s="255">
        <f>IF(OR($C223="Non-Labour",$C223="Labour-related"),IF(Inputs!$DT223=$F$1,Inputs!CV223,Inputs!CV223*'Key assumptions'!$H$118),$F223*N(AP223)*avg_hrs)</f>
        <v>2512.971428571429</v>
      </c>
      <c r="CW223" s="255">
        <f>IF(OR($C223="Non-Labour",$C223="Labour-related"),IF(Inputs!$DT223=$F$1,Inputs!CW223,Inputs!CW223*'Key assumptions'!$H$118),$F223*N(AQ223)*avg_hrs)</f>
        <v>2512.971428571429</v>
      </c>
      <c r="CX223" s="255">
        <f>IF(OR($C223="Non-Labour",$C223="Labour-related"),IF(Inputs!$DT223=$F$1,Inputs!CX223,Inputs!CX223*'Key assumptions'!$H$118),$F223*N(AR223)*avg_hrs)</f>
        <v>2512.971428571429</v>
      </c>
      <c r="CY223" s="255">
        <f>IF(OR($C223="Non-Labour",$C223="Labour-related"),IF(Inputs!$DT223=$F$1,Inputs!CY223,Inputs!CY223*'Key assumptions'!$H$118),$F223*N(AS223)*avg_hrs)</f>
        <v>2512.971428571429</v>
      </c>
      <c r="CZ223" s="255">
        <f>IF(OR($C223="Non-Labour",$C223="Labour-related"),IF(Inputs!$DT223=$F$1,Inputs!CZ223,Inputs!CZ223*'Key assumptions'!$H$118),$F223*N(AT223)*avg_hrs)</f>
        <v>2512.971428571429</v>
      </c>
      <c r="DA223" s="255">
        <f>IF(OR($C223="Non-Labour",$C223="Labour-related"),IF(Inputs!$DT223=$F$1,Inputs!DA223,Inputs!DA223*'Key assumptions'!$H$118),$F223*N(AU223)*avg_hrs)</f>
        <v>2512.971428571429</v>
      </c>
      <c r="DB223" s="255">
        <f>IF(OR($C223="Non-Labour",$C223="Labour-related"),IF(Inputs!$DT223=$F$1,Inputs!DB223,Inputs!DB223*'Key assumptions'!$H$118),$F223*N(AV223)*avg_hrs)</f>
        <v>2512.971428571429</v>
      </c>
      <c r="DC223" s="255">
        <f>IF(OR($C223="Non-Labour",$C223="Labour-related"),IF(Inputs!$DT223=$F$1,Inputs!DC223,Inputs!DC223*'Key assumptions'!$H$118),$F223*N(AW223)*avg_hrs)</f>
        <v>2512.971428571429</v>
      </c>
      <c r="DD223" s="255">
        <f>IF(OR($C223="Non-Labour",$C223="Labour-related"),IF(Inputs!$DT223=$F$1,Inputs!DD223,Inputs!DD223*'Key assumptions'!$H$118),$F223*N(AX223)*avg_hrs)</f>
        <v>2512.971428571429</v>
      </c>
      <c r="DE223" s="255">
        <f>IF(OR($C223="Non-Labour",$C223="Labour-related"),IF(Inputs!$DT223=$F$1,Inputs!DE223,Inputs!DE223*'Key assumptions'!$H$118),$F223*N(AY223)*avg_hrs)</f>
        <v>2512.971428571429</v>
      </c>
      <c r="DF223" s="255">
        <f>IF(OR($C223="Non-Labour",$C223="Labour-related"),IF(Inputs!$DT223=$F$1,Inputs!DF223,Inputs!DF223*'Key assumptions'!$H$118),$F223*N(AZ223)*avg_hrs)</f>
        <v>2512.971428571429</v>
      </c>
      <c r="DG223" s="255">
        <f>IF(OR($C223="Non-Labour",$C223="Labour-related"),IF(Inputs!$DT223=$F$1,Inputs!DG223,Inputs!DG223*'Key assumptions'!$H$118),$F223*N(BA223)*avg_hrs)</f>
        <v>2512.971428571429</v>
      </c>
      <c r="DH223" s="255">
        <f>IF(OR($C223="Non-Labour",$C223="Labour-related"),IF(Inputs!$DT223=$F$1,Inputs!DH223,Inputs!DH223*'Key assumptions'!$H$118),$F223*N(BB223)*avg_hrs)</f>
        <v>2512.971428571429</v>
      </c>
      <c r="DI223" s="255">
        <f>IF(OR($C223="Non-Labour",$C223="Labour-related"),IF(Inputs!$DT223=$F$1,Inputs!DI223,Inputs!DI223*'Key assumptions'!$H$118),$F223*N(BC223)*avg_hrs)</f>
        <v>2512.971428571429</v>
      </c>
      <c r="DJ223" s="255">
        <f>IF(OR($C223="Non-Labour",$C223="Labour-related"),IF(Inputs!$DT223=$F$1,Inputs!DJ223,Inputs!DJ223*'Key assumptions'!$H$118),$F223*N(BD223)*avg_hrs)</f>
        <v>2512.971428571429</v>
      </c>
      <c r="DK223" s="255">
        <f>IF(OR($C223="Non-Labour",$C223="Labour-related"),IF(Inputs!$DT223=$F$1,Inputs!DK223,Inputs!DK223*'Key assumptions'!$H$118),$F223*N(BE223)*avg_hrs)</f>
        <v>2512.971428571429</v>
      </c>
      <c r="DL223" s="255">
        <f>IF(OR($C223="Non-Labour",$C223="Labour-related"),IF(Inputs!$DT223=$F$1,Inputs!DL223,Inputs!DL223*'Key assumptions'!$H$118),$F223*N(BF223)*avg_hrs)</f>
        <v>2512.971428571429</v>
      </c>
      <c r="DM223" s="255">
        <f>IF(OR($C223="Non-Labour",$C223="Labour-related"),IF(Inputs!$DT223=$F$1,Inputs!DM223,Inputs!DM223*'Key assumptions'!$H$118),$F223*N(BG223)*avg_hrs)</f>
        <v>2512.971428571429</v>
      </c>
      <c r="DN223" s="255">
        <f>IF(OR($C223="Non-Labour",$C223="Labour-related"),IF(Inputs!$DT223=$F$1,Inputs!DN223,Inputs!DN223*'Key assumptions'!$H$118),$F223*N(BH223)*avg_hrs)</f>
        <v>2512.971428571429</v>
      </c>
      <c r="DO223" s="255">
        <f>IF(OR($C223="Non-Labour",$C223="Labour-related"),IF(Inputs!$DT223=$F$1,Inputs!DO223,Inputs!DO223*'Key assumptions'!$H$118),$F223*N(BI223)*avg_hrs)</f>
        <v>0</v>
      </c>
      <c r="DP223" s="255">
        <f>IF(OR($C223="Non-Labour",$C223="Labour-related"),IF(Inputs!$DT223=$F$1,Inputs!DP223,Inputs!DP223*'Key assumptions'!$H$118),$F223*N(BJ223)*avg_hrs)</f>
        <v>0</v>
      </c>
      <c r="DQ223" s="255">
        <f>IF(OR($C223="Non-Labour",$C223="Labour-related"),IF(Inputs!$DT223=$F$1,Inputs!DQ223,Inputs!DQ223*'Key assumptions'!$H$118),$F223*N(BK223)*avg_hrs)</f>
        <v>0</v>
      </c>
      <c r="DR223" s="255">
        <f>IF(OR($C223="Non-Labour",$C223="Labour-related"),IF(Inputs!$DT223=$F$1,Inputs!DR223,Inputs!DR223*'Key assumptions'!$H$118),$F223*N(BL223)*avg_hrs)</f>
        <v>0</v>
      </c>
      <c r="DT223" s="133" t="s">
        <v>213</v>
      </c>
      <c r="DU223" s="304"/>
      <c r="DV223" s="304"/>
      <c r="DW223" s="304"/>
      <c r="DX223" s="304"/>
      <c r="DY223" s="304"/>
      <c r="DZ223" s="304"/>
      <c r="EA223" s="255">
        <v>15077.828571428572</v>
      </c>
      <c r="EB223" s="255">
        <v>45233.485714285714</v>
      </c>
      <c r="EC223" s="255">
        <v>40207.542857142864</v>
      </c>
      <c r="ED223" s="255">
        <f t="shared" si="23"/>
        <v>30155.657142857148</v>
      </c>
      <c r="EE223" s="255">
        <f t="shared" si="23"/>
        <v>20103.771428571432</v>
      </c>
      <c r="EF223" s="255">
        <f t="shared" si="22"/>
        <v>150778.28571428574</v>
      </c>
    </row>
    <row r="224" spans="1:136" x14ac:dyDescent="0.4">
      <c r="A224" s="133" t="str">
        <f>Inputs!A224</f>
        <v>Project Management</v>
      </c>
      <c r="B224" s="133" t="str">
        <f>Inputs!B224</f>
        <v>N/A</v>
      </c>
      <c r="C224" s="133" t="str">
        <f>Inputs!C224</f>
        <v>Internal Labour</v>
      </c>
      <c r="D224" s="133" t="str">
        <f>Inputs!D224</f>
        <v>PT004728 - 4</v>
      </c>
      <c r="E224" s="133" t="str">
        <f>Inputs!E224</f>
        <v>Project Director (CWO REZ)</v>
      </c>
      <c r="F224" s="290">
        <f>IF(Inputs!DT224=$F$1,Inputs!F224,
IF(Inputs!DT224='Key assumptions'!$E$118,Inputs!F224*'Key assumptions'!$H$118,Inputs!F224*'Key assumptions'!$H$119))</f>
        <v>491.02</v>
      </c>
      <c r="G224" s="290">
        <f>IF(Inputs!DT224=$F$1,Inputs!G224,Inputs!G224*'Key assumptions'!$H$118)</f>
        <v>219.4</v>
      </c>
      <c r="H224" s="281"/>
      <c r="I224" s="281"/>
      <c r="J224" s="281"/>
      <c r="K224" s="281"/>
      <c r="L224" s="281"/>
      <c r="M224" s="389" t="str">
        <f>Inputs!M224</f>
        <v>[C-i-C]</v>
      </c>
      <c r="N224" s="389" t="str">
        <f>Inputs!N224</f>
        <v>[C-i-C]</v>
      </c>
      <c r="O224" s="389" t="str">
        <f>Inputs!O224</f>
        <v>[C-i-C]</v>
      </c>
      <c r="P224" s="389" t="str">
        <f>Inputs!P224</f>
        <v>[C-i-C]</v>
      </c>
      <c r="Q224" s="389" t="str">
        <f>Inputs!Q224</f>
        <v>[C-i-C]</v>
      </c>
      <c r="R224" s="389" t="str">
        <f>Inputs!R224</f>
        <v>[C-i-C]</v>
      </c>
      <c r="S224" s="389" t="str">
        <f>Inputs!S224</f>
        <v>[C-i-C]</v>
      </c>
      <c r="T224" s="389" t="str">
        <f>Inputs!T224</f>
        <v>[C-i-C]</v>
      </c>
      <c r="U224" s="389" t="str">
        <f>Inputs!U224</f>
        <v>[C-i-C]</v>
      </c>
      <c r="V224" s="389" t="str">
        <f>Inputs!V224</f>
        <v>[C-i-C]</v>
      </c>
      <c r="W224" s="389" t="str">
        <f>Inputs!W224</f>
        <v>[C-i-C]</v>
      </c>
      <c r="X224" s="389" t="str">
        <f>Inputs!X224</f>
        <v>[C-i-C]</v>
      </c>
      <c r="Y224" s="389" t="str">
        <f>Inputs!Y224</f>
        <v>[C-i-C]</v>
      </c>
      <c r="Z224" s="389" t="str">
        <f>Inputs!Z224</f>
        <v>[C-i-C]</v>
      </c>
      <c r="AA224" s="389" t="str">
        <f>Inputs!AA224</f>
        <v>[C-i-C]</v>
      </c>
      <c r="AB224" s="389" t="str">
        <f>Inputs!AB224</f>
        <v>[C-i-C]</v>
      </c>
      <c r="AC224" s="389" t="str">
        <f>Inputs!AC224</f>
        <v>[C-i-C]</v>
      </c>
      <c r="AD224" s="389" t="str">
        <f>Inputs!AD224</f>
        <v>[C-i-C]</v>
      </c>
      <c r="AE224" s="389" t="str">
        <f>Inputs!AE224</f>
        <v>[C-i-C]</v>
      </c>
      <c r="AF224" s="389" t="str">
        <f>Inputs!AF224</f>
        <v>[C-i-C]</v>
      </c>
      <c r="AG224" s="389" t="str">
        <f>Inputs!AG224</f>
        <v>[C-i-C]</v>
      </c>
      <c r="AH224" s="389" t="str">
        <f>Inputs!AH224</f>
        <v>[C-i-C]</v>
      </c>
      <c r="AI224" s="254">
        <f>Inputs!AI224</f>
        <v>0</v>
      </c>
      <c r="AJ224" s="254">
        <f>Inputs!AJ224</f>
        <v>0</v>
      </c>
      <c r="AK224" s="254">
        <f>Inputs!AK224</f>
        <v>0</v>
      </c>
      <c r="AL224" s="254">
        <f>Inputs!AL224</f>
        <v>0</v>
      </c>
      <c r="AM224" s="254">
        <f>Inputs!AM224</f>
        <v>0</v>
      </c>
      <c r="AN224" s="254">
        <f>Inputs!AN224</f>
        <v>0</v>
      </c>
      <c r="AO224" s="254">
        <f>Inputs!AO224</f>
        <v>0</v>
      </c>
      <c r="AP224" s="254">
        <f>Inputs!AP224</f>
        <v>0</v>
      </c>
      <c r="AQ224" s="254">
        <f>Inputs!AQ224</f>
        <v>0</v>
      </c>
      <c r="AR224" s="254">
        <f>Inputs!AR224</f>
        <v>0</v>
      </c>
      <c r="AS224" s="254">
        <f>Inputs!AS224</f>
        <v>0</v>
      </c>
      <c r="AT224" s="254">
        <f>Inputs!AT224</f>
        <v>0</v>
      </c>
      <c r="AU224" s="254">
        <f>Inputs!AU224</f>
        <v>0</v>
      </c>
      <c r="AV224" s="254">
        <f>Inputs!AV224</f>
        <v>0</v>
      </c>
      <c r="AW224" s="254">
        <f>Inputs!AW224</f>
        <v>0</v>
      </c>
      <c r="AX224" s="254">
        <f>Inputs!AX224</f>
        <v>0</v>
      </c>
      <c r="AY224" s="254">
        <f>Inputs!AY224</f>
        <v>1</v>
      </c>
      <c r="AZ224" s="254">
        <f>Inputs!AZ224</f>
        <v>1</v>
      </c>
      <c r="BA224" s="254">
        <f>Inputs!BA224</f>
        <v>1</v>
      </c>
      <c r="BB224" s="254">
        <f>Inputs!BB224</f>
        <v>1</v>
      </c>
      <c r="BC224" s="254">
        <f>Inputs!BC224</f>
        <v>1</v>
      </c>
      <c r="BD224" s="254">
        <f>Inputs!BD224</f>
        <v>1</v>
      </c>
      <c r="BE224" s="254">
        <f>Inputs!BE224</f>
        <v>1</v>
      </c>
      <c r="BF224" s="254">
        <f>Inputs!BF224</f>
        <v>1</v>
      </c>
      <c r="BG224" s="254">
        <f>Inputs!BG224</f>
        <v>1</v>
      </c>
      <c r="BH224" s="254">
        <f>Inputs!BH224</f>
        <v>1</v>
      </c>
      <c r="BI224" s="254">
        <f>Inputs!BI224</f>
        <v>1</v>
      </c>
      <c r="BJ224" s="254">
        <f>Inputs!BJ224</f>
        <v>0</v>
      </c>
      <c r="BK224" s="254">
        <f>Inputs!BK224</f>
        <v>0</v>
      </c>
      <c r="BL224" s="254">
        <f>Inputs!BL224</f>
        <v>0</v>
      </c>
      <c r="BN224" s="255">
        <f>IF(OR($C224="Non-Labour",$C224="Labour-related"),IF(Inputs!$DT224=$F$1,Inputs!BN224,Inputs!BN224*'Key assumptions'!$H$118),$F224*N(H224)*avg_hrs)</f>
        <v>0</v>
      </c>
      <c r="BO224" s="255">
        <f>IF(OR($C224="Non-Labour",$C224="Labour-related"),IF(Inputs!$DT224=$F$1,Inputs!BO224,Inputs!BO224*'Key assumptions'!$H$118),$F224*N(I224)*avg_hrs)</f>
        <v>0</v>
      </c>
      <c r="BP224" s="255">
        <f>IF(OR($C224="Non-Labour",$C224="Labour-related"),IF(Inputs!$DT224=$F$1,Inputs!BP224,Inputs!BP224*'Key assumptions'!$H$118),$F224*N(J224)*avg_hrs)</f>
        <v>0</v>
      </c>
      <c r="BQ224" s="255">
        <f>IF(OR($C224="Non-Labour",$C224="Labour-related"),IF(Inputs!$DT224=$F$1,Inputs!BQ224,Inputs!BQ224*'Key assumptions'!$H$118),$F224*N(K224)*avg_hrs)</f>
        <v>0</v>
      </c>
      <c r="BR224" s="255">
        <f>IF(OR($C224="Non-Labour",$C224="Labour-related"),IF(Inputs!$DT224=$F$1,Inputs!BR224,Inputs!BR224*'Key assumptions'!$H$118),$F224*N(L224)*avg_hrs)</f>
        <v>0</v>
      </c>
      <c r="BS224" s="390" t="s">
        <v>411</v>
      </c>
      <c r="BT224" s="390" t="s">
        <v>411</v>
      </c>
      <c r="BU224" s="390" t="s">
        <v>411</v>
      </c>
      <c r="BV224" s="390" t="s">
        <v>411</v>
      </c>
      <c r="BW224" s="390" t="s">
        <v>411</v>
      </c>
      <c r="BX224" s="390" t="s">
        <v>411</v>
      </c>
      <c r="BY224" s="390" t="s">
        <v>411</v>
      </c>
      <c r="BZ224" s="390" t="s">
        <v>411</v>
      </c>
      <c r="CA224" s="390" t="s">
        <v>411</v>
      </c>
      <c r="CB224" s="390" t="s">
        <v>411</v>
      </c>
      <c r="CC224" s="390" t="s">
        <v>411</v>
      </c>
      <c r="CD224" s="390" t="s">
        <v>411</v>
      </c>
      <c r="CE224" s="390" t="s">
        <v>411</v>
      </c>
      <c r="CF224" s="390" t="s">
        <v>411</v>
      </c>
      <c r="CG224" s="390" t="s">
        <v>411</v>
      </c>
      <c r="CH224" s="390" t="s">
        <v>411</v>
      </c>
      <c r="CI224" s="390" t="s">
        <v>411</v>
      </c>
      <c r="CJ224" s="390" t="s">
        <v>411</v>
      </c>
      <c r="CK224" s="390" t="s">
        <v>411</v>
      </c>
      <c r="CL224" s="390" t="s">
        <v>411</v>
      </c>
      <c r="CM224" s="390" t="s">
        <v>411</v>
      </c>
      <c r="CN224" s="390" t="s">
        <v>411</v>
      </c>
      <c r="CO224" s="255">
        <f>IF(OR($C224="Non-Labour",$C224="Labour-related"),IF(Inputs!$DT224=$F$1,Inputs!CO224,Inputs!CO224*'Key assumptions'!$H$118),$F224*N(AI224)*avg_hrs)</f>
        <v>0</v>
      </c>
      <c r="CP224" s="255">
        <f>IF(OR($C224="Non-Labour",$C224="Labour-related"),IF(Inputs!$DT224=$F$1,Inputs!CP224,Inputs!CP224*'Key assumptions'!$H$118),$F224*N(AJ224)*avg_hrs)</f>
        <v>0</v>
      </c>
      <c r="CQ224" s="255">
        <f>IF(OR($C224="Non-Labour",$C224="Labour-related"),IF(Inputs!$DT224=$F$1,Inputs!CQ224,Inputs!CQ224*'Key assumptions'!$H$118),$F224*N(AK224)*avg_hrs)</f>
        <v>0</v>
      </c>
      <c r="CR224" s="255">
        <f>IF(OR($C224="Non-Labour",$C224="Labour-related"),IF(Inputs!$DT224=$F$1,Inputs!CR224,Inputs!CR224*'Key assumptions'!$H$118),$F224*N(AL224)*avg_hrs)</f>
        <v>0</v>
      </c>
      <c r="CS224" s="255">
        <f>IF(OR($C224="Non-Labour",$C224="Labour-related"),IF(Inputs!$DT224=$F$1,Inputs!CS224,Inputs!CS224*'Key assumptions'!$H$118),$F224*N(AM224)*avg_hrs)</f>
        <v>0</v>
      </c>
      <c r="CT224" s="255">
        <f>IF(OR($C224="Non-Labour",$C224="Labour-related"),IF(Inputs!$DT224=$F$1,Inputs!CT224,Inputs!CT224*'Key assumptions'!$H$118),$F224*N(AN224)*avg_hrs)</f>
        <v>0</v>
      </c>
      <c r="CU224" s="255">
        <f>IF(OR($C224="Non-Labour",$C224="Labour-related"),IF(Inputs!$DT224=$F$1,Inputs!CU224,Inputs!CU224*'Key assumptions'!$H$118),$F224*N(AO224)*avg_hrs)</f>
        <v>0</v>
      </c>
      <c r="CV224" s="255">
        <f>IF(OR($C224="Non-Labour",$C224="Labour-related"),IF(Inputs!$DT224=$F$1,Inputs!CV224,Inputs!CV224*'Key assumptions'!$H$118),$F224*N(AP224)*avg_hrs)</f>
        <v>0</v>
      </c>
      <c r="CW224" s="255">
        <f>IF(OR($C224="Non-Labour",$C224="Labour-related"),IF(Inputs!$DT224=$F$1,Inputs!CW224,Inputs!CW224*'Key assumptions'!$H$118),$F224*N(AQ224)*avg_hrs)</f>
        <v>0</v>
      </c>
      <c r="CX224" s="255">
        <f>IF(OR($C224="Non-Labour",$C224="Labour-related"),IF(Inputs!$DT224=$F$1,Inputs!CX224,Inputs!CX224*'Key assumptions'!$H$118),$F224*N(AR224)*avg_hrs)</f>
        <v>0</v>
      </c>
      <c r="CY224" s="255">
        <f>IF(OR($C224="Non-Labour",$C224="Labour-related"),IF(Inputs!$DT224=$F$1,Inputs!CY224,Inputs!CY224*'Key assumptions'!$H$118),$F224*N(AS224)*avg_hrs)</f>
        <v>0</v>
      </c>
      <c r="CZ224" s="255">
        <f>IF(OR($C224="Non-Labour",$C224="Labour-related"),IF(Inputs!$DT224=$F$1,Inputs!CZ224,Inputs!CZ224*'Key assumptions'!$H$118),$F224*N(AT224)*avg_hrs)</f>
        <v>0</v>
      </c>
      <c r="DA224" s="255">
        <f>IF(OR($C224="Non-Labour",$C224="Labour-related"),IF(Inputs!$DT224=$F$1,Inputs!DA224,Inputs!DA224*'Key assumptions'!$H$118),$F224*N(AU224)*avg_hrs)</f>
        <v>0</v>
      </c>
      <c r="DB224" s="255">
        <f>IF(OR($C224="Non-Labour",$C224="Labour-related"),IF(Inputs!$DT224=$F$1,Inputs!DB224,Inputs!DB224*'Key assumptions'!$H$118),$F224*N(AV224)*avg_hrs)</f>
        <v>0</v>
      </c>
      <c r="DC224" s="255">
        <f>IF(OR($C224="Non-Labour",$C224="Labour-related"),IF(Inputs!$DT224=$F$1,Inputs!DC224,Inputs!DC224*'Key assumptions'!$H$118),$F224*N(AW224)*avg_hrs)</f>
        <v>0</v>
      </c>
      <c r="DD224" s="255">
        <f>IF(OR($C224="Non-Labour",$C224="Labour-related"),IF(Inputs!$DT224=$F$1,Inputs!DD224,Inputs!DD224*'Key assumptions'!$H$118),$F224*N(AX224)*avg_hrs)</f>
        <v>0</v>
      </c>
      <c r="DE224" s="255">
        <f>IF(OR($C224="Non-Labour",$C224="Labour-related"),IF(Inputs!$DT224=$F$1,Inputs!DE224,Inputs!DE224*'Key assumptions'!$H$118),$F224*N(AY224)*avg_hrs)</f>
        <v>73653</v>
      </c>
      <c r="DF224" s="255">
        <f>IF(OR($C224="Non-Labour",$C224="Labour-related"),IF(Inputs!$DT224=$F$1,Inputs!DF224,Inputs!DF224*'Key assumptions'!$H$118),$F224*N(AZ224)*avg_hrs)</f>
        <v>73653</v>
      </c>
      <c r="DG224" s="255">
        <f>IF(OR($C224="Non-Labour",$C224="Labour-related"),IF(Inputs!$DT224=$F$1,Inputs!DG224,Inputs!DG224*'Key assumptions'!$H$118),$F224*N(BA224)*avg_hrs)</f>
        <v>73653</v>
      </c>
      <c r="DH224" s="255">
        <f>IF(OR($C224="Non-Labour",$C224="Labour-related"),IF(Inputs!$DT224=$F$1,Inputs!DH224,Inputs!DH224*'Key assumptions'!$H$118),$F224*N(BB224)*avg_hrs)</f>
        <v>73653</v>
      </c>
      <c r="DI224" s="255">
        <f>IF(OR($C224="Non-Labour",$C224="Labour-related"),IF(Inputs!$DT224=$F$1,Inputs!DI224,Inputs!DI224*'Key assumptions'!$H$118),$F224*N(BC224)*avg_hrs)</f>
        <v>73653</v>
      </c>
      <c r="DJ224" s="255">
        <f>IF(OR($C224="Non-Labour",$C224="Labour-related"),IF(Inputs!$DT224=$F$1,Inputs!DJ224,Inputs!DJ224*'Key assumptions'!$H$118),$F224*N(BD224)*avg_hrs)</f>
        <v>73653</v>
      </c>
      <c r="DK224" s="255">
        <f>IF(OR($C224="Non-Labour",$C224="Labour-related"),IF(Inputs!$DT224=$F$1,Inputs!DK224,Inputs!DK224*'Key assumptions'!$H$118),$F224*N(BE224)*avg_hrs)</f>
        <v>73653</v>
      </c>
      <c r="DL224" s="255">
        <f>IF(OR($C224="Non-Labour",$C224="Labour-related"),IF(Inputs!$DT224=$F$1,Inputs!DL224,Inputs!DL224*'Key assumptions'!$H$118),$F224*N(BF224)*avg_hrs)</f>
        <v>73653</v>
      </c>
      <c r="DM224" s="255">
        <f>IF(OR($C224="Non-Labour",$C224="Labour-related"),IF(Inputs!$DT224=$F$1,Inputs!DM224,Inputs!DM224*'Key assumptions'!$H$118),$F224*N(BG224)*avg_hrs)</f>
        <v>73653</v>
      </c>
      <c r="DN224" s="255">
        <f>IF(OR($C224="Non-Labour",$C224="Labour-related"),IF(Inputs!$DT224=$F$1,Inputs!DN224,Inputs!DN224*'Key assumptions'!$H$118),$F224*N(BH224)*avg_hrs)</f>
        <v>73653</v>
      </c>
      <c r="DO224" s="255">
        <f>IF(OR($C224="Non-Labour",$C224="Labour-related"),IF(Inputs!$DT224=$F$1,Inputs!DO224,Inputs!DO224*'Key assumptions'!$H$118),$F224*N(BI224)*avg_hrs)</f>
        <v>73653</v>
      </c>
      <c r="DP224" s="255">
        <f>IF(OR($C224="Non-Labour",$C224="Labour-related"),IF(Inputs!$DT224=$F$1,Inputs!DP224,Inputs!DP224*'Key assumptions'!$H$118),$F224*N(BJ224)*avg_hrs)</f>
        <v>0</v>
      </c>
      <c r="DQ224" s="255">
        <f>IF(OR($C224="Non-Labour",$C224="Labour-related"),IF(Inputs!$DT224=$F$1,Inputs!DQ224,Inputs!DQ224*'Key assumptions'!$H$118),$F224*N(BK224)*avg_hrs)</f>
        <v>0</v>
      </c>
      <c r="DR224" s="255">
        <f>IF(OR($C224="Non-Labour",$C224="Labour-related"),IF(Inputs!$DT224=$F$1,Inputs!DR224,Inputs!DR224*'Key assumptions'!$H$118),$F224*N(BL224)*avg_hrs)</f>
        <v>0</v>
      </c>
      <c r="DT224" s="133" t="s">
        <v>213</v>
      </c>
      <c r="DU224" s="304"/>
      <c r="DV224" s="304"/>
      <c r="DW224" s="304"/>
      <c r="DX224" s="304"/>
      <c r="DY224" s="304"/>
      <c r="DZ224" s="304"/>
      <c r="EA224" s="255">
        <v>0</v>
      </c>
      <c r="EB224" s="255">
        <v>0</v>
      </c>
      <c r="EC224" s="255">
        <v>0</v>
      </c>
      <c r="ED224" s="255">
        <f t="shared" si="23"/>
        <v>147306</v>
      </c>
      <c r="EE224" s="255">
        <f t="shared" si="23"/>
        <v>662877</v>
      </c>
      <c r="EF224" s="255">
        <f t="shared" si="22"/>
        <v>810183</v>
      </c>
    </row>
    <row r="225" spans="1:136" x14ac:dyDescent="0.4">
      <c r="A225" s="133" t="str">
        <f>Inputs!A225</f>
        <v>Project Management</v>
      </c>
      <c r="B225" s="133" t="str">
        <f>Inputs!B225</f>
        <v>N/A</v>
      </c>
      <c r="C225" s="133" t="str">
        <f>Inputs!C225</f>
        <v>Internal Labour</v>
      </c>
      <c r="D225" s="133" t="str">
        <f>Inputs!D225</f>
        <v>PT004728 - 4</v>
      </c>
      <c r="E225" s="133" t="str">
        <f>Inputs!E225</f>
        <v>Senior Project Manager (CWO REZ)</v>
      </c>
      <c r="F225" s="290">
        <f>IF(Inputs!DT225=$F$1,Inputs!F225,
IF(Inputs!DT225='Key assumptions'!$E$118,Inputs!F225*'Key assumptions'!$H$118,Inputs!F225*'Key assumptions'!$H$119))</f>
        <v>304.81</v>
      </c>
      <c r="G225" s="290">
        <f>IF(Inputs!DT225=$F$1,Inputs!G225,Inputs!G225*'Key assumptions'!$H$118)</f>
        <v>136.19999999999999</v>
      </c>
      <c r="H225" s="281"/>
      <c r="I225" s="281"/>
      <c r="J225" s="281"/>
      <c r="K225" s="281"/>
      <c r="L225" s="281"/>
      <c r="M225" s="389" t="str">
        <f>Inputs!M225</f>
        <v>[C-i-C]</v>
      </c>
      <c r="N225" s="389" t="str">
        <f>Inputs!N225</f>
        <v>[C-i-C]</v>
      </c>
      <c r="O225" s="389" t="str">
        <f>Inputs!O225</f>
        <v>[C-i-C]</v>
      </c>
      <c r="P225" s="389" t="str">
        <f>Inputs!P225</f>
        <v>[C-i-C]</v>
      </c>
      <c r="Q225" s="389" t="str">
        <f>Inputs!Q225</f>
        <v>[C-i-C]</v>
      </c>
      <c r="R225" s="389" t="str">
        <f>Inputs!R225</f>
        <v>[C-i-C]</v>
      </c>
      <c r="S225" s="389" t="str">
        <f>Inputs!S225</f>
        <v>[C-i-C]</v>
      </c>
      <c r="T225" s="389" t="str">
        <f>Inputs!T225</f>
        <v>[C-i-C]</v>
      </c>
      <c r="U225" s="389" t="str">
        <f>Inputs!U225</f>
        <v>[C-i-C]</v>
      </c>
      <c r="V225" s="389" t="str">
        <f>Inputs!V225</f>
        <v>[C-i-C]</v>
      </c>
      <c r="W225" s="389" t="str">
        <f>Inputs!W225</f>
        <v>[C-i-C]</v>
      </c>
      <c r="X225" s="389" t="str">
        <f>Inputs!X225</f>
        <v>[C-i-C]</v>
      </c>
      <c r="Y225" s="389" t="str">
        <f>Inputs!Y225</f>
        <v>[C-i-C]</v>
      </c>
      <c r="Z225" s="389" t="str">
        <f>Inputs!Z225</f>
        <v>[C-i-C]</v>
      </c>
      <c r="AA225" s="389" t="str">
        <f>Inputs!AA225</f>
        <v>[C-i-C]</v>
      </c>
      <c r="AB225" s="389" t="str">
        <f>Inputs!AB225</f>
        <v>[C-i-C]</v>
      </c>
      <c r="AC225" s="389" t="str">
        <f>Inputs!AC225</f>
        <v>[C-i-C]</v>
      </c>
      <c r="AD225" s="389" t="str">
        <f>Inputs!AD225</f>
        <v>[C-i-C]</v>
      </c>
      <c r="AE225" s="389" t="str">
        <f>Inputs!AE225</f>
        <v>[C-i-C]</v>
      </c>
      <c r="AF225" s="389" t="str">
        <f>Inputs!AF225</f>
        <v>[C-i-C]</v>
      </c>
      <c r="AG225" s="389" t="str">
        <f>Inputs!AG225</f>
        <v>[C-i-C]</v>
      </c>
      <c r="AH225" s="389" t="str">
        <f>Inputs!AH225</f>
        <v>[C-i-C]</v>
      </c>
      <c r="AI225" s="254">
        <f>Inputs!AI225</f>
        <v>0</v>
      </c>
      <c r="AJ225" s="254">
        <f>Inputs!AJ225</f>
        <v>0</v>
      </c>
      <c r="AK225" s="254">
        <f>Inputs!AK225</f>
        <v>0</v>
      </c>
      <c r="AL225" s="254">
        <f>Inputs!AL225</f>
        <v>0</v>
      </c>
      <c r="AM225" s="254">
        <f>Inputs!AM225</f>
        <v>0</v>
      </c>
      <c r="AN225" s="254">
        <f>Inputs!AN225</f>
        <v>0</v>
      </c>
      <c r="AO225" s="254">
        <f>Inputs!AO225</f>
        <v>0</v>
      </c>
      <c r="AP225" s="254">
        <f>Inputs!AP225</f>
        <v>0</v>
      </c>
      <c r="AQ225" s="254">
        <f>Inputs!AQ225</f>
        <v>0</v>
      </c>
      <c r="AR225" s="254">
        <f>Inputs!AR225</f>
        <v>0</v>
      </c>
      <c r="AS225" s="254">
        <f>Inputs!AS225</f>
        <v>0</v>
      </c>
      <c r="AT225" s="254">
        <f>Inputs!AT225</f>
        <v>0</v>
      </c>
      <c r="AU225" s="254">
        <f>Inputs!AU225</f>
        <v>0</v>
      </c>
      <c r="AV225" s="254">
        <f>Inputs!AV225</f>
        <v>0</v>
      </c>
      <c r="AW225" s="254">
        <f>Inputs!AW225</f>
        <v>0</v>
      </c>
      <c r="AX225" s="254">
        <f>Inputs!AX225</f>
        <v>1</v>
      </c>
      <c r="AY225" s="254">
        <f>Inputs!AY225</f>
        <v>1</v>
      </c>
      <c r="AZ225" s="254">
        <f>Inputs!AZ225</f>
        <v>1</v>
      </c>
      <c r="BA225" s="254">
        <f>Inputs!BA225</f>
        <v>1</v>
      </c>
      <c r="BB225" s="254">
        <f>Inputs!BB225</f>
        <v>1</v>
      </c>
      <c r="BC225" s="254">
        <f>Inputs!BC225</f>
        <v>1</v>
      </c>
      <c r="BD225" s="254">
        <f>Inputs!BD225</f>
        <v>1</v>
      </c>
      <c r="BE225" s="254">
        <f>Inputs!BE225</f>
        <v>1</v>
      </c>
      <c r="BF225" s="254">
        <f>Inputs!BF225</f>
        <v>1</v>
      </c>
      <c r="BG225" s="254">
        <f>Inputs!BG225</f>
        <v>1</v>
      </c>
      <c r="BH225" s="254">
        <f>Inputs!BH225</f>
        <v>1</v>
      </c>
      <c r="BI225" s="254">
        <f>Inputs!BI225</f>
        <v>1</v>
      </c>
      <c r="BJ225" s="254">
        <f>Inputs!BJ225</f>
        <v>0</v>
      </c>
      <c r="BK225" s="254">
        <f>Inputs!BK225</f>
        <v>0</v>
      </c>
      <c r="BL225" s="254">
        <f>Inputs!BL225</f>
        <v>0</v>
      </c>
      <c r="BN225" s="255">
        <f>IF(OR($C225="Non-Labour",$C225="Labour-related"),IF(Inputs!$DT225=$F$1,Inputs!BN225,Inputs!BN225*'Key assumptions'!$H$118),$F225*N(H225)*avg_hrs)</f>
        <v>0</v>
      </c>
      <c r="BO225" s="255">
        <f>IF(OR($C225="Non-Labour",$C225="Labour-related"),IF(Inputs!$DT225=$F$1,Inputs!BO225,Inputs!BO225*'Key assumptions'!$H$118),$F225*N(I225)*avg_hrs)</f>
        <v>0</v>
      </c>
      <c r="BP225" s="255">
        <f>IF(OR($C225="Non-Labour",$C225="Labour-related"),IF(Inputs!$DT225=$F$1,Inputs!BP225,Inputs!BP225*'Key assumptions'!$H$118),$F225*N(J225)*avg_hrs)</f>
        <v>0</v>
      </c>
      <c r="BQ225" s="255">
        <f>IF(OR($C225="Non-Labour",$C225="Labour-related"),IF(Inputs!$DT225=$F$1,Inputs!BQ225,Inputs!BQ225*'Key assumptions'!$H$118),$F225*N(K225)*avg_hrs)</f>
        <v>0</v>
      </c>
      <c r="BR225" s="255">
        <f>IF(OR($C225="Non-Labour",$C225="Labour-related"),IF(Inputs!$DT225=$F$1,Inputs!BR225,Inputs!BR225*'Key assumptions'!$H$118),$F225*N(L225)*avg_hrs)</f>
        <v>0</v>
      </c>
      <c r="BS225" s="390" t="s">
        <v>411</v>
      </c>
      <c r="BT225" s="390" t="s">
        <v>411</v>
      </c>
      <c r="BU225" s="390" t="s">
        <v>411</v>
      </c>
      <c r="BV225" s="390" t="s">
        <v>411</v>
      </c>
      <c r="BW225" s="390" t="s">
        <v>411</v>
      </c>
      <c r="BX225" s="390" t="s">
        <v>411</v>
      </c>
      <c r="BY225" s="390" t="s">
        <v>411</v>
      </c>
      <c r="BZ225" s="390" t="s">
        <v>411</v>
      </c>
      <c r="CA225" s="390" t="s">
        <v>411</v>
      </c>
      <c r="CB225" s="390" t="s">
        <v>411</v>
      </c>
      <c r="CC225" s="390" t="s">
        <v>411</v>
      </c>
      <c r="CD225" s="390" t="s">
        <v>411</v>
      </c>
      <c r="CE225" s="390" t="s">
        <v>411</v>
      </c>
      <c r="CF225" s="390" t="s">
        <v>411</v>
      </c>
      <c r="CG225" s="390" t="s">
        <v>411</v>
      </c>
      <c r="CH225" s="390" t="s">
        <v>411</v>
      </c>
      <c r="CI225" s="390" t="s">
        <v>411</v>
      </c>
      <c r="CJ225" s="390" t="s">
        <v>411</v>
      </c>
      <c r="CK225" s="390" t="s">
        <v>411</v>
      </c>
      <c r="CL225" s="390" t="s">
        <v>411</v>
      </c>
      <c r="CM225" s="390" t="s">
        <v>411</v>
      </c>
      <c r="CN225" s="390" t="s">
        <v>411</v>
      </c>
      <c r="CO225" s="255">
        <f>IF(OR($C225="Non-Labour",$C225="Labour-related"),IF(Inputs!$DT225=$F$1,Inputs!CO225,Inputs!CO225*'Key assumptions'!$H$118),$F225*N(AI225)*avg_hrs)</f>
        <v>0</v>
      </c>
      <c r="CP225" s="255">
        <f>IF(OR($C225="Non-Labour",$C225="Labour-related"),IF(Inputs!$DT225=$F$1,Inputs!CP225,Inputs!CP225*'Key assumptions'!$H$118),$F225*N(AJ225)*avg_hrs)</f>
        <v>0</v>
      </c>
      <c r="CQ225" s="255">
        <f>IF(OR($C225="Non-Labour",$C225="Labour-related"),IF(Inputs!$DT225=$F$1,Inputs!CQ225,Inputs!CQ225*'Key assumptions'!$H$118),$F225*N(AK225)*avg_hrs)</f>
        <v>0</v>
      </c>
      <c r="CR225" s="255">
        <f>IF(OR($C225="Non-Labour",$C225="Labour-related"),IF(Inputs!$DT225=$F$1,Inputs!CR225,Inputs!CR225*'Key assumptions'!$H$118),$F225*N(AL225)*avg_hrs)</f>
        <v>0</v>
      </c>
      <c r="CS225" s="255">
        <f>IF(OR($C225="Non-Labour",$C225="Labour-related"),IF(Inputs!$DT225=$F$1,Inputs!CS225,Inputs!CS225*'Key assumptions'!$H$118),$F225*N(AM225)*avg_hrs)</f>
        <v>0</v>
      </c>
      <c r="CT225" s="255">
        <f>IF(OR($C225="Non-Labour",$C225="Labour-related"),IF(Inputs!$DT225=$F$1,Inputs!CT225,Inputs!CT225*'Key assumptions'!$H$118),$F225*N(AN225)*avg_hrs)</f>
        <v>0</v>
      </c>
      <c r="CU225" s="255">
        <f>IF(OR($C225="Non-Labour",$C225="Labour-related"),IF(Inputs!$DT225=$F$1,Inputs!CU225,Inputs!CU225*'Key assumptions'!$H$118),$F225*N(AO225)*avg_hrs)</f>
        <v>0</v>
      </c>
      <c r="CV225" s="255">
        <f>IF(OR($C225="Non-Labour",$C225="Labour-related"),IF(Inputs!$DT225=$F$1,Inputs!CV225,Inputs!CV225*'Key assumptions'!$H$118),$F225*N(AP225)*avg_hrs)</f>
        <v>0</v>
      </c>
      <c r="CW225" s="255">
        <f>IF(OR($C225="Non-Labour",$C225="Labour-related"),IF(Inputs!$DT225=$F$1,Inputs!CW225,Inputs!CW225*'Key assumptions'!$H$118),$F225*N(AQ225)*avg_hrs)</f>
        <v>0</v>
      </c>
      <c r="CX225" s="255">
        <f>IF(OR($C225="Non-Labour",$C225="Labour-related"),IF(Inputs!$DT225=$F$1,Inputs!CX225,Inputs!CX225*'Key assumptions'!$H$118),$F225*N(AR225)*avg_hrs)</f>
        <v>0</v>
      </c>
      <c r="CY225" s="255">
        <f>IF(OR($C225="Non-Labour",$C225="Labour-related"),IF(Inputs!$DT225=$F$1,Inputs!CY225,Inputs!CY225*'Key assumptions'!$H$118),$F225*N(AS225)*avg_hrs)</f>
        <v>0</v>
      </c>
      <c r="CZ225" s="255">
        <f>IF(OR($C225="Non-Labour",$C225="Labour-related"),IF(Inputs!$DT225=$F$1,Inputs!CZ225,Inputs!CZ225*'Key assumptions'!$H$118),$F225*N(AT225)*avg_hrs)</f>
        <v>0</v>
      </c>
      <c r="DA225" s="255">
        <f>IF(OR($C225="Non-Labour",$C225="Labour-related"),IF(Inputs!$DT225=$F$1,Inputs!DA225,Inputs!DA225*'Key assumptions'!$H$118),$F225*N(AU225)*avg_hrs)</f>
        <v>0</v>
      </c>
      <c r="DB225" s="255">
        <f>IF(OR($C225="Non-Labour",$C225="Labour-related"),IF(Inputs!$DT225=$F$1,Inputs!DB225,Inputs!DB225*'Key assumptions'!$H$118),$F225*N(AV225)*avg_hrs)</f>
        <v>0</v>
      </c>
      <c r="DC225" s="255">
        <f>IF(OR($C225="Non-Labour",$C225="Labour-related"),IF(Inputs!$DT225=$F$1,Inputs!DC225,Inputs!DC225*'Key assumptions'!$H$118),$F225*N(AW225)*avg_hrs)</f>
        <v>0</v>
      </c>
      <c r="DD225" s="255">
        <f>IF(OR($C225="Non-Labour",$C225="Labour-related"),IF(Inputs!$DT225=$F$1,Inputs!DD225,Inputs!DD225*'Key assumptions'!$H$118),$F225*N(AX225)*avg_hrs)</f>
        <v>45721.5</v>
      </c>
      <c r="DE225" s="255">
        <f>IF(OR($C225="Non-Labour",$C225="Labour-related"),IF(Inputs!$DT225=$F$1,Inputs!DE225,Inputs!DE225*'Key assumptions'!$H$118),$F225*N(AY225)*avg_hrs)</f>
        <v>45721.5</v>
      </c>
      <c r="DF225" s="255">
        <f>IF(OR($C225="Non-Labour",$C225="Labour-related"),IF(Inputs!$DT225=$F$1,Inputs!DF225,Inputs!DF225*'Key assumptions'!$H$118),$F225*N(AZ225)*avg_hrs)</f>
        <v>45721.5</v>
      </c>
      <c r="DG225" s="255">
        <f>IF(OR($C225="Non-Labour",$C225="Labour-related"),IF(Inputs!$DT225=$F$1,Inputs!DG225,Inputs!DG225*'Key assumptions'!$H$118),$F225*N(BA225)*avg_hrs)</f>
        <v>45721.5</v>
      </c>
      <c r="DH225" s="255">
        <f>IF(OR($C225="Non-Labour",$C225="Labour-related"),IF(Inputs!$DT225=$F$1,Inputs!DH225,Inputs!DH225*'Key assumptions'!$H$118),$F225*N(BB225)*avg_hrs)</f>
        <v>45721.5</v>
      </c>
      <c r="DI225" s="255">
        <f>IF(OR($C225="Non-Labour",$C225="Labour-related"),IF(Inputs!$DT225=$F$1,Inputs!DI225,Inputs!DI225*'Key assumptions'!$H$118),$F225*N(BC225)*avg_hrs)</f>
        <v>45721.5</v>
      </c>
      <c r="DJ225" s="255">
        <f>IF(OR($C225="Non-Labour",$C225="Labour-related"),IF(Inputs!$DT225=$F$1,Inputs!DJ225,Inputs!DJ225*'Key assumptions'!$H$118),$F225*N(BD225)*avg_hrs)</f>
        <v>45721.5</v>
      </c>
      <c r="DK225" s="255">
        <f>IF(OR($C225="Non-Labour",$C225="Labour-related"),IF(Inputs!$DT225=$F$1,Inputs!DK225,Inputs!DK225*'Key assumptions'!$H$118),$F225*N(BE225)*avg_hrs)</f>
        <v>45721.5</v>
      </c>
      <c r="DL225" s="255">
        <f>IF(OR($C225="Non-Labour",$C225="Labour-related"),IF(Inputs!$DT225=$F$1,Inputs!DL225,Inputs!DL225*'Key assumptions'!$H$118),$F225*N(BF225)*avg_hrs)</f>
        <v>45721.5</v>
      </c>
      <c r="DM225" s="255">
        <f>IF(OR($C225="Non-Labour",$C225="Labour-related"),IF(Inputs!$DT225=$F$1,Inputs!DM225,Inputs!DM225*'Key assumptions'!$H$118),$F225*N(BG225)*avg_hrs)</f>
        <v>45721.5</v>
      </c>
      <c r="DN225" s="255">
        <f>IF(OR($C225="Non-Labour",$C225="Labour-related"),IF(Inputs!$DT225=$F$1,Inputs!DN225,Inputs!DN225*'Key assumptions'!$H$118),$F225*N(BH225)*avg_hrs)</f>
        <v>45721.5</v>
      </c>
      <c r="DO225" s="255">
        <f>IF(OR($C225="Non-Labour",$C225="Labour-related"),IF(Inputs!$DT225=$F$1,Inputs!DO225,Inputs!DO225*'Key assumptions'!$H$118),$F225*N(BI225)*avg_hrs)</f>
        <v>45721.5</v>
      </c>
      <c r="DP225" s="255">
        <f>IF(OR($C225="Non-Labour",$C225="Labour-related"),IF(Inputs!$DT225=$F$1,Inputs!DP225,Inputs!DP225*'Key assumptions'!$H$118),$F225*N(BJ225)*avg_hrs)</f>
        <v>0</v>
      </c>
      <c r="DQ225" s="255">
        <f>IF(OR($C225="Non-Labour",$C225="Labour-related"),IF(Inputs!$DT225=$F$1,Inputs!DQ225,Inputs!DQ225*'Key assumptions'!$H$118),$F225*N(BK225)*avg_hrs)</f>
        <v>0</v>
      </c>
      <c r="DR225" s="255">
        <f>IF(OR($C225="Non-Labour",$C225="Labour-related"),IF(Inputs!$DT225=$F$1,Inputs!DR225,Inputs!DR225*'Key assumptions'!$H$118),$F225*N(BL225)*avg_hrs)</f>
        <v>0</v>
      </c>
      <c r="DT225" s="133" t="s">
        <v>213</v>
      </c>
      <c r="DU225" s="304"/>
      <c r="DV225" s="304"/>
      <c r="DW225" s="304"/>
      <c r="DX225" s="304"/>
      <c r="DY225" s="304"/>
      <c r="DZ225" s="304"/>
      <c r="EA225" s="255">
        <v>0</v>
      </c>
      <c r="EB225" s="255">
        <v>0</v>
      </c>
      <c r="EC225" s="255">
        <v>0</v>
      </c>
      <c r="ED225" s="255">
        <f t="shared" si="23"/>
        <v>137164.5</v>
      </c>
      <c r="EE225" s="255">
        <f t="shared" si="23"/>
        <v>411493.5</v>
      </c>
      <c r="EF225" s="255">
        <f t="shared" si="22"/>
        <v>548658</v>
      </c>
    </row>
    <row r="226" spans="1:136" x14ac:dyDescent="0.4">
      <c r="A226" s="133" t="str">
        <f>Inputs!A226</f>
        <v>Project Management</v>
      </c>
      <c r="B226" s="133" t="str">
        <f>Inputs!B226</f>
        <v>N/A</v>
      </c>
      <c r="C226" s="133" t="str">
        <f>Inputs!C226</f>
        <v>Internal Labour</v>
      </c>
      <c r="D226" s="133" t="str">
        <f>Inputs!D226</f>
        <v>PT004728 - 4</v>
      </c>
      <c r="E226" s="133" t="str">
        <f>Inputs!E226</f>
        <v>Project Manager (CWO REZ)</v>
      </c>
      <c r="F226" s="290">
        <f>IF(Inputs!DT226=$F$1,Inputs!F226,
IF(Inputs!DT226='Key assumptions'!$E$118,Inputs!F226*'Key assumptions'!$H$118,Inputs!F226*'Key assumptions'!$H$119))</f>
        <v>224.23</v>
      </c>
      <c r="G226" s="290">
        <f>IF(Inputs!DT226=$F$1,Inputs!G226,Inputs!G226*'Key assumptions'!$H$118)</f>
        <v>98.215134985207087</v>
      </c>
      <c r="H226" s="281"/>
      <c r="I226" s="281"/>
      <c r="J226" s="281"/>
      <c r="K226" s="281"/>
      <c r="L226" s="281"/>
      <c r="M226" s="389" t="str">
        <f>Inputs!M226</f>
        <v>[C-i-C]</v>
      </c>
      <c r="N226" s="389" t="str">
        <f>Inputs!N226</f>
        <v>[C-i-C]</v>
      </c>
      <c r="O226" s="389" t="str">
        <f>Inputs!O226</f>
        <v>[C-i-C]</v>
      </c>
      <c r="P226" s="389" t="str">
        <f>Inputs!P226</f>
        <v>[C-i-C]</v>
      </c>
      <c r="Q226" s="389" t="str">
        <f>Inputs!Q226</f>
        <v>[C-i-C]</v>
      </c>
      <c r="R226" s="389" t="str">
        <f>Inputs!R226</f>
        <v>[C-i-C]</v>
      </c>
      <c r="S226" s="389" t="str">
        <f>Inputs!S226</f>
        <v>[C-i-C]</v>
      </c>
      <c r="T226" s="389" t="str">
        <f>Inputs!T226</f>
        <v>[C-i-C]</v>
      </c>
      <c r="U226" s="389" t="str">
        <f>Inputs!U226</f>
        <v>[C-i-C]</v>
      </c>
      <c r="V226" s="389" t="str">
        <f>Inputs!V226</f>
        <v>[C-i-C]</v>
      </c>
      <c r="W226" s="389" t="str">
        <f>Inputs!W226</f>
        <v>[C-i-C]</v>
      </c>
      <c r="X226" s="389" t="str">
        <f>Inputs!X226</f>
        <v>[C-i-C]</v>
      </c>
      <c r="Y226" s="389" t="str">
        <f>Inputs!Y226</f>
        <v>[C-i-C]</v>
      </c>
      <c r="Z226" s="389" t="str">
        <f>Inputs!Z226</f>
        <v>[C-i-C]</v>
      </c>
      <c r="AA226" s="389" t="str">
        <f>Inputs!AA226</f>
        <v>[C-i-C]</v>
      </c>
      <c r="AB226" s="389" t="str">
        <f>Inputs!AB226</f>
        <v>[C-i-C]</v>
      </c>
      <c r="AC226" s="389" t="str">
        <f>Inputs!AC226</f>
        <v>[C-i-C]</v>
      </c>
      <c r="AD226" s="389" t="str">
        <f>Inputs!AD226</f>
        <v>[C-i-C]</v>
      </c>
      <c r="AE226" s="389" t="str">
        <f>Inputs!AE226</f>
        <v>[C-i-C]</v>
      </c>
      <c r="AF226" s="389" t="str">
        <f>Inputs!AF226</f>
        <v>[C-i-C]</v>
      </c>
      <c r="AG226" s="389" t="str">
        <f>Inputs!AG226</f>
        <v>[C-i-C]</v>
      </c>
      <c r="AH226" s="389" t="str">
        <f>Inputs!AH226</f>
        <v>[C-i-C]</v>
      </c>
      <c r="AI226" s="254">
        <f>Inputs!AI226</f>
        <v>1</v>
      </c>
      <c r="AJ226" s="254">
        <f>Inputs!AJ226</f>
        <v>1</v>
      </c>
      <c r="AK226" s="254">
        <f>Inputs!AK226</f>
        <v>1</v>
      </c>
      <c r="AL226" s="254">
        <f>Inputs!AL226</f>
        <v>1</v>
      </c>
      <c r="AM226" s="254">
        <f>Inputs!AM226</f>
        <v>1</v>
      </c>
      <c r="AN226" s="254">
        <f>Inputs!AN226</f>
        <v>1</v>
      </c>
      <c r="AO226" s="254">
        <f>Inputs!AO226</f>
        <v>1</v>
      </c>
      <c r="AP226" s="254">
        <f>Inputs!AP226</f>
        <v>1</v>
      </c>
      <c r="AQ226" s="254">
        <f>Inputs!AQ226</f>
        <v>1</v>
      </c>
      <c r="AR226" s="254">
        <f>Inputs!AR226</f>
        <v>1</v>
      </c>
      <c r="AS226" s="254">
        <f>Inputs!AS226</f>
        <v>1</v>
      </c>
      <c r="AT226" s="254">
        <f>Inputs!AT226</f>
        <v>1</v>
      </c>
      <c r="AU226" s="254">
        <f>Inputs!AU226</f>
        <v>1</v>
      </c>
      <c r="AV226" s="254">
        <f>Inputs!AV226</f>
        <v>1</v>
      </c>
      <c r="AW226" s="254">
        <f>Inputs!AW226</f>
        <v>1</v>
      </c>
      <c r="AX226" s="254">
        <f>Inputs!AX226</f>
        <v>1</v>
      </c>
      <c r="AY226" s="254">
        <f>Inputs!AY226</f>
        <v>1</v>
      </c>
      <c r="AZ226" s="254">
        <f>Inputs!AZ226</f>
        <v>1</v>
      </c>
      <c r="BA226" s="254">
        <f>Inputs!BA226</f>
        <v>1</v>
      </c>
      <c r="BB226" s="254">
        <f>Inputs!BB226</f>
        <v>1</v>
      </c>
      <c r="BC226" s="254">
        <f>Inputs!BC226</f>
        <v>1</v>
      </c>
      <c r="BD226" s="254">
        <f>Inputs!BD226</f>
        <v>1</v>
      </c>
      <c r="BE226" s="254">
        <f>Inputs!BE226</f>
        <v>1</v>
      </c>
      <c r="BF226" s="254">
        <f>Inputs!BF226</f>
        <v>1</v>
      </c>
      <c r="BG226" s="254">
        <f>Inputs!BG226</f>
        <v>1</v>
      </c>
      <c r="BH226" s="254">
        <f>Inputs!BH226</f>
        <v>1</v>
      </c>
      <c r="BI226" s="254">
        <f>Inputs!BI226</f>
        <v>1</v>
      </c>
      <c r="BJ226" s="254">
        <f>Inputs!BJ226</f>
        <v>0</v>
      </c>
      <c r="BK226" s="254">
        <f>Inputs!BK226</f>
        <v>0</v>
      </c>
      <c r="BL226" s="254">
        <f>Inputs!BL226</f>
        <v>0</v>
      </c>
      <c r="BN226" s="255">
        <f>IF(OR($C226="Non-Labour",$C226="Labour-related"),IF(Inputs!$DT226=$F$1,Inputs!BN226,Inputs!BN226*'Key assumptions'!$H$118),$F226*N(H226)*avg_hrs)</f>
        <v>0</v>
      </c>
      <c r="BO226" s="255">
        <f>IF(OR($C226="Non-Labour",$C226="Labour-related"),IF(Inputs!$DT226=$F$1,Inputs!BO226,Inputs!BO226*'Key assumptions'!$H$118),$F226*N(I226)*avg_hrs)</f>
        <v>0</v>
      </c>
      <c r="BP226" s="255">
        <f>IF(OR($C226="Non-Labour",$C226="Labour-related"),IF(Inputs!$DT226=$F$1,Inputs!BP226,Inputs!BP226*'Key assumptions'!$H$118),$F226*N(J226)*avg_hrs)</f>
        <v>0</v>
      </c>
      <c r="BQ226" s="255">
        <f>IF(OR($C226="Non-Labour",$C226="Labour-related"),IF(Inputs!$DT226=$F$1,Inputs!BQ226,Inputs!BQ226*'Key assumptions'!$H$118),$F226*N(K226)*avg_hrs)</f>
        <v>0</v>
      </c>
      <c r="BR226" s="255">
        <f>IF(OR($C226="Non-Labour",$C226="Labour-related"),IF(Inputs!$DT226=$F$1,Inputs!BR226,Inputs!BR226*'Key assumptions'!$H$118),$F226*N(L226)*avg_hrs)</f>
        <v>0</v>
      </c>
      <c r="BS226" s="390" t="s">
        <v>411</v>
      </c>
      <c r="BT226" s="390" t="s">
        <v>411</v>
      </c>
      <c r="BU226" s="390" t="s">
        <v>411</v>
      </c>
      <c r="BV226" s="390" t="s">
        <v>411</v>
      </c>
      <c r="BW226" s="390" t="s">
        <v>411</v>
      </c>
      <c r="BX226" s="390" t="s">
        <v>411</v>
      </c>
      <c r="BY226" s="390" t="s">
        <v>411</v>
      </c>
      <c r="BZ226" s="390" t="s">
        <v>411</v>
      </c>
      <c r="CA226" s="390" t="s">
        <v>411</v>
      </c>
      <c r="CB226" s="390" t="s">
        <v>411</v>
      </c>
      <c r="CC226" s="390" t="s">
        <v>411</v>
      </c>
      <c r="CD226" s="390" t="s">
        <v>411</v>
      </c>
      <c r="CE226" s="390" t="s">
        <v>411</v>
      </c>
      <c r="CF226" s="390" t="s">
        <v>411</v>
      </c>
      <c r="CG226" s="390" t="s">
        <v>411</v>
      </c>
      <c r="CH226" s="390" t="s">
        <v>411</v>
      </c>
      <c r="CI226" s="390" t="s">
        <v>411</v>
      </c>
      <c r="CJ226" s="390" t="s">
        <v>411</v>
      </c>
      <c r="CK226" s="390" t="s">
        <v>411</v>
      </c>
      <c r="CL226" s="390" t="s">
        <v>411</v>
      </c>
      <c r="CM226" s="390" t="s">
        <v>411</v>
      </c>
      <c r="CN226" s="390" t="s">
        <v>411</v>
      </c>
      <c r="CO226" s="255">
        <f>IF(OR($C226="Non-Labour",$C226="Labour-related"),IF(Inputs!$DT226=$F$1,Inputs!CO226,Inputs!CO226*'Key assumptions'!$H$118),$F226*N(AI226)*avg_hrs)</f>
        <v>33634.5</v>
      </c>
      <c r="CP226" s="255">
        <f>IF(OR($C226="Non-Labour",$C226="Labour-related"),IF(Inputs!$DT226=$F$1,Inputs!CP226,Inputs!CP226*'Key assumptions'!$H$118),$F226*N(AJ226)*avg_hrs)</f>
        <v>33634.5</v>
      </c>
      <c r="CQ226" s="255">
        <f>IF(OR($C226="Non-Labour",$C226="Labour-related"),IF(Inputs!$DT226=$F$1,Inputs!CQ226,Inputs!CQ226*'Key assumptions'!$H$118),$F226*N(AK226)*avg_hrs)</f>
        <v>33634.5</v>
      </c>
      <c r="CR226" s="255">
        <f>IF(OR($C226="Non-Labour",$C226="Labour-related"),IF(Inputs!$DT226=$F$1,Inputs!CR226,Inputs!CR226*'Key assumptions'!$H$118),$F226*N(AL226)*avg_hrs)</f>
        <v>33634.5</v>
      </c>
      <c r="CS226" s="255">
        <f>IF(OR($C226="Non-Labour",$C226="Labour-related"),IF(Inputs!$DT226=$F$1,Inputs!CS226,Inputs!CS226*'Key assumptions'!$H$118),$F226*N(AM226)*avg_hrs)</f>
        <v>33634.5</v>
      </c>
      <c r="CT226" s="255">
        <f>IF(OR($C226="Non-Labour",$C226="Labour-related"),IF(Inputs!$DT226=$F$1,Inputs!CT226,Inputs!CT226*'Key assumptions'!$H$118),$F226*N(AN226)*avg_hrs)</f>
        <v>33634.5</v>
      </c>
      <c r="CU226" s="255">
        <f>IF(OR($C226="Non-Labour",$C226="Labour-related"),IF(Inputs!$DT226=$F$1,Inputs!CU226,Inputs!CU226*'Key assumptions'!$H$118),$F226*N(AO226)*avg_hrs)</f>
        <v>33634.5</v>
      </c>
      <c r="CV226" s="255">
        <f>IF(OR($C226="Non-Labour",$C226="Labour-related"),IF(Inputs!$DT226=$F$1,Inputs!CV226,Inputs!CV226*'Key assumptions'!$H$118),$F226*N(AP226)*avg_hrs)</f>
        <v>33634.5</v>
      </c>
      <c r="CW226" s="255">
        <f>IF(OR($C226="Non-Labour",$C226="Labour-related"),IF(Inputs!$DT226=$F$1,Inputs!CW226,Inputs!CW226*'Key assumptions'!$H$118),$F226*N(AQ226)*avg_hrs)</f>
        <v>33634.5</v>
      </c>
      <c r="CX226" s="255">
        <f>IF(OR($C226="Non-Labour",$C226="Labour-related"),IF(Inputs!$DT226=$F$1,Inputs!CX226,Inputs!CX226*'Key assumptions'!$H$118),$F226*N(AR226)*avg_hrs)</f>
        <v>33634.5</v>
      </c>
      <c r="CY226" s="255">
        <f>IF(OR($C226="Non-Labour",$C226="Labour-related"),IF(Inputs!$DT226=$F$1,Inputs!CY226,Inputs!CY226*'Key assumptions'!$H$118),$F226*N(AS226)*avg_hrs)</f>
        <v>33634.5</v>
      </c>
      <c r="CZ226" s="255">
        <f>IF(OR($C226="Non-Labour",$C226="Labour-related"),IF(Inputs!$DT226=$F$1,Inputs!CZ226,Inputs!CZ226*'Key assumptions'!$H$118),$F226*N(AT226)*avg_hrs)</f>
        <v>33634.5</v>
      </c>
      <c r="DA226" s="255">
        <f>IF(OR($C226="Non-Labour",$C226="Labour-related"),IF(Inputs!$DT226=$F$1,Inputs!DA226,Inputs!DA226*'Key assumptions'!$H$118),$F226*N(AU226)*avg_hrs)</f>
        <v>33634.5</v>
      </c>
      <c r="DB226" s="255">
        <f>IF(OR($C226="Non-Labour",$C226="Labour-related"),IF(Inputs!$DT226=$F$1,Inputs!DB226,Inputs!DB226*'Key assumptions'!$H$118),$F226*N(AV226)*avg_hrs)</f>
        <v>33634.5</v>
      </c>
      <c r="DC226" s="255">
        <f>IF(OR($C226="Non-Labour",$C226="Labour-related"),IF(Inputs!$DT226=$F$1,Inputs!DC226,Inputs!DC226*'Key assumptions'!$H$118),$F226*N(AW226)*avg_hrs)</f>
        <v>33634.5</v>
      </c>
      <c r="DD226" s="255">
        <f>IF(OR($C226="Non-Labour",$C226="Labour-related"),IF(Inputs!$DT226=$F$1,Inputs!DD226,Inputs!DD226*'Key assumptions'!$H$118),$F226*N(AX226)*avg_hrs)</f>
        <v>33634.5</v>
      </c>
      <c r="DE226" s="255">
        <f>IF(OR($C226="Non-Labour",$C226="Labour-related"),IF(Inputs!$DT226=$F$1,Inputs!DE226,Inputs!DE226*'Key assumptions'!$H$118),$F226*N(AY226)*avg_hrs)</f>
        <v>33634.5</v>
      </c>
      <c r="DF226" s="255">
        <f>IF(OR($C226="Non-Labour",$C226="Labour-related"),IF(Inputs!$DT226=$F$1,Inputs!DF226,Inputs!DF226*'Key assumptions'!$H$118),$F226*N(AZ226)*avg_hrs)</f>
        <v>33634.5</v>
      </c>
      <c r="DG226" s="255">
        <f>IF(OR($C226="Non-Labour",$C226="Labour-related"),IF(Inputs!$DT226=$F$1,Inputs!DG226,Inputs!DG226*'Key assumptions'!$H$118),$F226*N(BA226)*avg_hrs)</f>
        <v>33634.5</v>
      </c>
      <c r="DH226" s="255">
        <f>IF(OR($C226="Non-Labour",$C226="Labour-related"),IF(Inputs!$DT226=$F$1,Inputs!DH226,Inputs!DH226*'Key assumptions'!$H$118),$F226*N(BB226)*avg_hrs)</f>
        <v>33634.5</v>
      </c>
      <c r="DI226" s="255">
        <f>IF(OR($C226="Non-Labour",$C226="Labour-related"),IF(Inputs!$DT226=$F$1,Inputs!DI226,Inputs!DI226*'Key assumptions'!$H$118),$F226*N(BC226)*avg_hrs)</f>
        <v>33634.5</v>
      </c>
      <c r="DJ226" s="255">
        <f>IF(OR($C226="Non-Labour",$C226="Labour-related"),IF(Inputs!$DT226=$F$1,Inputs!DJ226,Inputs!DJ226*'Key assumptions'!$H$118),$F226*N(BD226)*avg_hrs)</f>
        <v>33634.5</v>
      </c>
      <c r="DK226" s="255">
        <f>IF(OR($C226="Non-Labour",$C226="Labour-related"),IF(Inputs!$DT226=$F$1,Inputs!DK226,Inputs!DK226*'Key assumptions'!$H$118),$F226*N(BE226)*avg_hrs)</f>
        <v>33634.5</v>
      </c>
      <c r="DL226" s="255">
        <f>IF(OR($C226="Non-Labour",$C226="Labour-related"),IF(Inputs!$DT226=$F$1,Inputs!DL226,Inputs!DL226*'Key assumptions'!$H$118),$F226*N(BF226)*avg_hrs)</f>
        <v>33634.5</v>
      </c>
      <c r="DM226" s="255">
        <f>IF(OR($C226="Non-Labour",$C226="Labour-related"),IF(Inputs!$DT226=$F$1,Inputs!DM226,Inputs!DM226*'Key assumptions'!$H$118),$F226*N(BG226)*avg_hrs)</f>
        <v>33634.5</v>
      </c>
      <c r="DN226" s="255">
        <f>IF(OR($C226="Non-Labour",$C226="Labour-related"),IF(Inputs!$DT226=$F$1,Inputs!DN226,Inputs!DN226*'Key assumptions'!$H$118),$F226*N(BH226)*avg_hrs)</f>
        <v>33634.5</v>
      </c>
      <c r="DO226" s="255">
        <f>IF(OR($C226="Non-Labour",$C226="Labour-related"),IF(Inputs!$DT226=$F$1,Inputs!DO226,Inputs!DO226*'Key assumptions'!$H$118),$F226*N(BI226)*avg_hrs)</f>
        <v>33634.5</v>
      </c>
      <c r="DP226" s="255">
        <f>IF(OR($C226="Non-Labour",$C226="Labour-related"),IF(Inputs!$DT226=$F$1,Inputs!DP226,Inputs!DP226*'Key assumptions'!$H$118),$F226*N(BJ226)*avg_hrs)</f>
        <v>0</v>
      </c>
      <c r="DQ226" s="255">
        <f>IF(OR($C226="Non-Labour",$C226="Labour-related"),IF(Inputs!$DT226=$F$1,Inputs!DQ226,Inputs!DQ226*'Key assumptions'!$H$118),$F226*N(BK226)*avg_hrs)</f>
        <v>0</v>
      </c>
      <c r="DR226" s="255">
        <f>IF(OR($C226="Non-Labour",$C226="Labour-related"),IF(Inputs!$DT226=$F$1,Inputs!DR226,Inputs!DR226*'Key assumptions'!$H$118),$F226*N(BL226)*avg_hrs)</f>
        <v>0</v>
      </c>
      <c r="DT226" s="133" t="s">
        <v>213</v>
      </c>
      <c r="DU226" s="304"/>
      <c r="DV226" s="304"/>
      <c r="DW226" s="304"/>
      <c r="DX226" s="304"/>
      <c r="DY226" s="304"/>
      <c r="DZ226" s="304"/>
      <c r="EA226" s="255">
        <v>0</v>
      </c>
      <c r="EB226" s="255">
        <v>336345</v>
      </c>
      <c r="EC226" s="255">
        <v>403614</v>
      </c>
      <c r="ED226" s="255">
        <f t="shared" si="23"/>
        <v>403614</v>
      </c>
      <c r="EE226" s="255">
        <f t="shared" si="23"/>
        <v>302710.5</v>
      </c>
      <c r="EF226" s="255">
        <f t="shared" si="22"/>
        <v>1446283.5</v>
      </c>
    </row>
    <row r="227" spans="1:136" x14ac:dyDescent="0.4">
      <c r="A227" s="133" t="str">
        <f>Inputs!A227</f>
        <v>Construction Management</v>
      </c>
      <c r="B227" s="133" t="str">
        <f>Inputs!B227</f>
        <v>N/A</v>
      </c>
      <c r="C227" s="133" t="str">
        <f>Inputs!C227</f>
        <v>Internal Labour</v>
      </c>
      <c r="D227" s="133" t="str">
        <f>Inputs!D227</f>
        <v>PT004728 - 4</v>
      </c>
      <c r="E227" s="133" t="str">
        <f>Inputs!E227</f>
        <v>L4 Manager</v>
      </c>
      <c r="F227" s="290">
        <f>IF(Inputs!DT227=$F$1,Inputs!F227,
IF(Inputs!DT227='Key assumptions'!$E$118,Inputs!F227*'Key assumptions'!$H$118,Inputs!F227*'Key assumptions'!$H$119))</f>
        <v>353.83</v>
      </c>
      <c r="G227" s="290">
        <f>IF(Inputs!DT227=$F$1,Inputs!G227,Inputs!G227*'Key assumptions'!$H$118)</f>
        <v>158.1</v>
      </c>
      <c r="H227" s="281"/>
      <c r="I227" s="281"/>
      <c r="J227" s="281"/>
      <c r="K227" s="281"/>
      <c r="L227" s="281"/>
      <c r="M227" s="389" t="str">
        <f>Inputs!M227</f>
        <v>[C-i-C]</v>
      </c>
      <c r="N227" s="389" t="str">
        <f>Inputs!N227</f>
        <v>[C-i-C]</v>
      </c>
      <c r="O227" s="389" t="str">
        <f>Inputs!O227</f>
        <v>[C-i-C]</v>
      </c>
      <c r="P227" s="389" t="str">
        <f>Inputs!P227</f>
        <v>[C-i-C]</v>
      </c>
      <c r="Q227" s="389" t="str">
        <f>Inputs!Q227</f>
        <v>[C-i-C]</v>
      </c>
      <c r="R227" s="389" t="str">
        <f>Inputs!R227</f>
        <v>[C-i-C]</v>
      </c>
      <c r="S227" s="389" t="str">
        <f>Inputs!S227</f>
        <v>[C-i-C]</v>
      </c>
      <c r="T227" s="389" t="str">
        <f>Inputs!T227</f>
        <v>[C-i-C]</v>
      </c>
      <c r="U227" s="389" t="str">
        <f>Inputs!U227</f>
        <v>[C-i-C]</v>
      </c>
      <c r="V227" s="389" t="str">
        <f>Inputs!V227</f>
        <v>[C-i-C]</v>
      </c>
      <c r="W227" s="389" t="str">
        <f>Inputs!W227</f>
        <v>[C-i-C]</v>
      </c>
      <c r="X227" s="389" t="str">
        <f>Inputs!X227</f>
        <v>[C-i-C]</v>
      </c>
      <c r="Y227" s="389" t="str">
        <f>Inputs!Y227</f>
        <v>[C-i-C]</v>
      </c>
      <c r="Z227" s="389" t="str">
        <f>Inputs!Z227</f>
        <v>[C-i-C]</v>
      </c>
      <c r="AA227" s="389" t="str">
        <f>Inputs!AA227</f>
        <v>[C-i-C]</v>
      </c>
      <c r="AB227" s="389" t="str">
        <f>Inputs!AB227</f>
        <v>[C-i-C]</v>
      </c>
      <c r="AC227" s="389" t="str">
        <f>Inputs!AC227</f>
        <v>[C-i-C]</v>
      </c>
      <c r="AD227" s="389" t="str">
        <f>Inputs!AD227</f>
        <v>[C-i-C]</v>
      </c>
      <c r="AE227" s="389" t="str">
        <f>Inputs!AE227</f>
        <v>[C-i-C]</v>
      </c>
      <c r="AF227" s="389" t="str">
        <f>Inputs!AF227</f>
        <v>[C-i-C]</v>
      </c>
      <c r="AG227" s="389" t="str">
        <f>Inputs!AG227</f>
        <v>[C-i-C]</v>
      </c>
      <c r="AH227" s="389" t="str">
        <f>Inputs!AH227</f>
        <v>[C-i-C]</v>
      </c>
      <c r="AI227" s="254">
        <f>Inputs!AI227</f>
        <v>0</v>
      </c>
      <c r="AJ227" s="254">
        <f>Inputs!AJ227</f>
        <v>0</v>
      </c>
      <c r="AK227" s="254">
        <f>Inputs!AK227</f>
        <v>0</v>
      </c>
      <c r="AL227" s="254">
        <f>Inputs!AL227</f>
        <v>0</v>
      </c>
      <c r="AM227" s="254">
        <f>Inputs!AM227</f>
        <v>0.39599999999999991</v>
      </c>
      <c r="AN227" s="254">
        <f>Inputs!AN227</f>
        <v>0.39599999999999991</v>
      </c>
      <c r="AO227" s="254">
        <f>Inputs!AO227</f>
        <v>0.39599999999999991</v>
      </c>
      <c r="AP227" s="254">
        <f>Inputs!AP227</f>
        <v>0.39599999999999991</v>
      </c>
      <c r="AQ227" s="254">
        <f>Inputs!AQ227</f>
        <v>0.39599999999999991</v>
      </c>
      <c r="AR227" s="254">
        <f>Inputs!AR227</f>
        <v>0.39599999999999991</v>
      </c>
      <c r="AS227" s="254">
        <f>Inputs!AS227</f>
        <v>0.39599999999999991</v>
      </c>
      <c r="AT227" s="254">
        <f>Inputs!AT227</f>
        <v>0.39599999999999991</v>
      </c>
      <c r="AU227" s="254">
        <f>Inputs!AU227</f>
        <v>0.39599999999999991</v>
      </c>
      <c r="AV227" s="254">
        <f>Inputs!AV227</f>
        <v>0.39599999999999991</v>
      </c>
      <c r="AW227" s="254">
        <f>Inputs!AW227</f>
        <v>0.39599999999999991</v>
      </c>
      <c r="AX227" s="254">
        <f>Inputs!AX227</f>
        <v>0.39599999999999991</v>
      </c>
      <c r="AY227" s="254">
        <f>Inputs!AY227</f>
        <v>0.39599999999999991</v>
      </c>
      <c r="AZ227" s="254">
        <f>Inputs!AZ227</f>
        <v>0.65999999999999992</v>
      </c>
      <c r="BA227" s="254">
        <f>Inputs!BA227</f>
        <v>0.65999999999999992</v>
      </c>
      <c r="BB227" s="254">
        <f>Inputs!BB227</f>
        <v>0.65999999999999992</v>
      </c>
      <c r="BC227" s="254">
        <f>Inputs!BC227</f>
        <v>0.65999999999999992</v>
      </c>
      <c r="BD227" s="254">
        <f>Inputs!BD227</f>
        <v>0.65999999999999992</v>
      </c>
      <c r="BE227" s="254">
        <f>Inputs!BE227</f>
        <v>0.65999999999999992</v>
      </c>
      <c r="BF227" s="254">
        <f>Inputs!BF227</f>
        <v>0.65999999999999992</v>
      </c>
      <c r="BG227" s="254">
        <f>Inputs!BG227</f>
        <v>0.65999999999999992</v>
      </c>
      <c r="BH227" s="254">
        <f>Inputs!BH227</f>
        <v>0.65999999999999992</v>
      </c>
      <c r="BI227" s="254">
        <f>Inputs!BI227</f>
        <v>0</v>
      </c>
      <c r="BJ227" s="254">
        <f>Inputs!BJ227</f>
        <v>0</v>
      </c>
      <c r="BK227" s="254">
        <f>Inputs!BK227</f>
        <v>0</v>
      </c>
      <c r="BL227" s="254">
        <f>Inputs!BL227</f>
        <v>0</v>
      </c>
      <c r="BN227" s="255">
        <f>IF(OR($C227="Non-Labour",$C227="Labour-related"),IF(Inputs!$DT227=$F$1,Inputs!BN227,Inputs!BN227*'Key assumptions'!$H$118),$F227*N(H227)*avg_hrs)</f>
        <v>0</v>
      </c>
      <c r="BO227" s="255">
        <f>IF(OR($C227="Non-Labour",$C227="Labour-related"),IF(Inputs!$DT227=$F$1,Inputs!BO227,Inputs!BO227*'Key assumptions'!$H$118),$F227*N(I227)*avg_hrs)</f>
        <v>0</v>
      </c>
      <c r="BP227" s="255">
        <f>IF(OR($C227="Non-Labour",$C227="Labour-related"),IF(Inputs!$DT227=$F$1,Inputs!BP227,Inputs!BP227*'Key assumptions'!$H$118),$F227*N(J227)*avg_hrs)</f>
        <v>0</v>
      </c>
      <c r="BQ227" s="255">
        <f>IF(OR($C227="Non-Labour",$C227="Labour-related"),IF(Inputs!$DT227=$F$1,Inputs!BQ227,Inputs!BQ227*'Key assumptions'!$H$118),$F227*N(K227)*avg_hrs)</f>
        <v>0</v>
      </c>
      <c r="BR227" s="255">
        <f>IF(OR($C227="Non-Labour",$C227="Labour-related"),IF(Inputs!$DT227=$F$1,Inputs!BR227,Inputs!BR227*'Key assumptions'!$H$118),$F227*N(L227)*avg_hrs)</f>
        <v>0</v>
      </c>
      <c r="BS227" s="390" t="s">
        <v>411</v>
      </c>
      <c r="BT227" s="390" t="s">
        <v>411</v>
      </c>
      <c r="BU227" s="390" t="s">
        <v>411</v>
      </c>
      <c r="BV227" s="390" t="s">
        <v>411</v>
      </c>
      <c r="BW227" s="390" t="s">
        <v>411</v>
      </c>
      <c r="BX227" s="390" t="s">
        <v>411</v>
      </c>
      <c r="BY227" s="390" t="s">
        <v>411</v>
      </c>
      <c r="BZ227" s="390" t="s">
        <v>411</v>
      </c>
      <c r="CA227" s="390" t="s">
        <v>411</v>
      </c>
      <c r="CB227" s="390" t="s">
        <v>411</v>
      </c>
      <c r="CC227" s="390" t="s">
        <v>411</v>
      </c>
      <c r="CD227" s="390" t="s">
        <v>411</v>
      </c>
      <c r="CE227" s="390" t="s">
        <v>411</v>
      </c>
      <c r="CF227" s="390" t="s">
        <v>411</v>
      </c>
      <c r="CG227" s="390" t="s">
        <v>411</v>
      </c>
      <c r="CH227" s="390" t="s">
        <v>411</v>
      </c>
      <c r="CI227" s="390" t="s">
        <v>411</v>
      </c>
      <c r="CJ227" s="390" t="s">
        <v>411</v>
      </c>
      <c r="CK227" s="390" t="s">
        <v>411</v>
      </c>
      <c r="CL227" s="390" t="s">
        <v>411</v>
      </c>
      <c r="CM227" s="390" t="s">
        <v>411</v>
      </c>
      <c r="CN227" s="390" t="s">
        <v>411</v>
      </c>
      <c r="CO227" s="255">
        <f>IF(OR($C227="Non-Labour",$C227="Labour-related"),IF(Inputs!$DT227=$F$1,Inputs!CO227,Inputs!CO227*'Key assumptions'!$H$118),$F227*N(AI227)*avg_hrs)</f>
        <v>0</v>
      </c>
      <c r="CP227" s="255">
        <f>IF(OR($C227="Non-Labour",$C227="Labour-related"),IF(Inputs!$DT227=$F$1,Inputs!CP227,Inputs!CP227*'Key assumptions'!$H$118),$F227*N(AJ227)*avg_hrs)</f>
        <v>0</v>
      </c>
      <c r="CQ227" s="255">
        <f>IF(OR($C227="Non-Labour",$C227="Labour-related"),IF(Inputs!$DT227=$F$1,Inputs!CQ227,Inputs!CQ227*'Key assumptions'!$H$118),$F227*N(AK227)*avg_hrs)</f>
        <v>0</v>
      </c>
      <c r="CR227" s="255">
        <f>IF(OR($C227="Non-Labour",$C227="Labour-related"),IF(Inputs!$DT227=$F$1,Inputs!CR227,Inputs!CR227*'Key assumptions'!$H$118),$F227*N(AL227)*avg_hrs)</f>
        <v>0</v>
      </c>
      <c r="CS227" s="255">
        <f>IF(OR($C227="Non-Labour",$C227="Labour-related"),IF(Inputs!$DT227=$F$1,Inputs!CS227,Inputs!CS227*'Key assumptions'!$H$118),$F227*N(AM227)*avg_hrs)</f>
        <v>21017.501999999997</v>
      </c>
      <c r="CT227" s="255">
        <f>IF(OR($C227="Non-Labour",$C227="Labour-related"),IF(Inputs!$DT227=$F$1,Inputs!CT227,Inputs!CT227*'Key assumptions'!$H$118),$F227*N(AN227)*avg_hrs)</f>
        <v>21017.501999999997</v>
      </c>
      <c r="CU227" s="255">
        <f>IF(OR($C227="Non-Labour",$C227="Labour-related"),IF(Inputs!$DT227=$F$1,Inputs!CU227,Inputs!CU227*'Key assumptions'!$H$118),$F227*N(AO227)*avg_hrs)</f>
        <v>21017.501999999997</v>
      </c>
      <c r="CV227" s="255">
        <f>IF(OR($C227="Non-Labour",$C227="Labour-related"),IF(Inputs!$DT227=$F$1,Inputs!CV227,Inputs!CV227*'Key assumptions'!$H$118),$F227*N(AP227)*avg_hrs)</f>
        <v>21017.501999999997</v>
      </c>
      <c r="CW227" s="255">
        <f>IF(OR($C227="Non-Labour",$C227="Labour-related"),IF(Inputs!$DT227=$F$1,Inputs!CW227,Inputs!CW227*'Key assumptions'!$H$118),$F227*N(AQ227)*avg_hrs)</f>
        <v>21017.501999999997</v>
      </c>
      <c r="CX227" s="255">
        <f>IF(OR($C227="Non-Labour",$C227="Labour-related"),IF(Inputs!$DT227=$F$1,Inputs!CX227,Inputs!CX227*'Key assumptions'!$H$118),$F227*N(AR227)*avg_hrs)</f>
        <v>21017.501999999997</v>
      </c>
      <c r="CY227" s="255">
        <f>IF(OR($C227="Non-Labour",$C227="Labour-related"),IF(Inputs!$DT227=$F$1,Inputs!CY227,Inputs!CY227*'Key assumptions'!$H$118),$F227*N(AS227)*avg_hrs)</f>
        <v>21017.501999999997</v>
      </c>
      <c r="CZ227" s="255">
        <f>IF(OR($C227="Non-Labour",$C227="Labour-related"),IF(Inputs!$DT227=$F$1,Inputs!CZ227,Inputs!CZ227*'Key assumptions'!$H$118),$F227*N(AT227)*avg_hrs)</f>
        <v>21017.501999999997</v>
      </c>
      <c r="DA227" s="255">
        <f>IF(OR($C227="Non-Labour",$C227="Labour-related"),IF(Inputs!$DT227=$F$1,Inputs!DA227,Inputs!DA227*'Key assumptions'!$H$118),$F227*N(AU227)*avg_hrs)</f>
        <v>21017.501999999997</v>
      </c>
      <c r="DB227" s="255">
        <f>IF(OR($C227="Non-Labour",$C227="Labour-related"),IF(Inputs!$DT227=$F$1,Inputs!DB227,Inputs!DB227*'Key assumptions'!$H$118),$F227*N(AV227)*avg_hrs)</f>
        <v>21017.501999999997</v>
      </c>
      <c r="DC227" s="255">
        <f>IF(OR($C227="Non-Labour",$C227="Labour-related"),IF(Inputs!$DT227=$F$1,Inputs!DC227,Inputs!DC227*'Key assumptions'!$H$118),$F227*N(AW227)*avg_hrs)</f>
        <v>21017.501999999997</v>
      </c>
      <c r="DD227" s="255">
        <f>IF(OR($C227="Non-Labour",$C227="Labour-related"),IF(Inputs!$DT227=$F$1,Inputs!DD227,Inputs!DD227*'Key assumptions'!$H$118),$F227*N(AX227)*avg_hrs)</f>
        <v>21017.501999999997</v>
      </c>
      <c r="DE227" s="255">
        <f>IF(OR($C227="Non-Labour",$C227="Labour-related"),IF(Inputs!$DT227=$F$1,Inputs!DE227,Inputs!DE227*'Key assumptions'!$H$118),$F227*N(AY227)*avg_hrs)</f>
        <v>21017.501999999997</v>
      </c>
      <c r="DF227" s="255">
        <f>IF(OR($C227="Non-Labour",$C227="Labour-related"),IF(Inputs!$DT227=$F$1,Inputs!DF227,Inputs!DF227*'Key assumptions'!$H$118),$F227*N(AZ227)*avg_hrs)</f>
        <v>35029.169999999991</v>
      </c>
      <c r="DG227" s="255">
        <f>IF(OR($C227="Non-Labour",$C227="Labour-related"),IF(Inputs!$DT227=$F$1,Inputs!DG227,Inputs!DG227*'Key assumptions'!$H$118),$F227*N(BA227)*avg_hrs)</f>
        <v>35029.169999999991</v>
      </c>
      <c r="DH227" s="255">
        <f>IF(OR($C227="Non-Labour",$C227="Labour-related"),IF(Inputs!$DT227=$F$1,Inputs!DH227,Inputs!DH227*'Key assumptions'!$H$118),$F227*N(BB227)*avg_hrs)</f>
        <v>35029.169999999991</v>
      </c>
      <c r="DI227" s="255">
        <f>IF(OR($C227="Non-Labour",$C227="Labour-related"),IF(Inputs!$DT227=$F$1,Inputs!DI227,Inputs!DI227*'Key assumptions'!$H$118),$F227*N(BC227)*avg_hrs)</f>
        <v>35029.169999999991</v>
      </c>
      <c r="DJ227" s="255">
        <f>IF(OR($C227="Non-Labour",$C227="Labour-related"),IF(Inputs!$DT227=$F$1,Inputs!DJ227,Inputs!DJ227*'Key assumptions'!$H$118),$F227*N(BD227)*avg_hrs)</f>
        <v>35029.169999999991</v>
      </c>
      <c r="DK227" s="255">
        <f>IF(OR($C227="Non-Labour",$C227="Labour-related"),IF(Inputs!$DT227=$F$1,Inputs!DK227,Inputs!DK227*'Key assumptions'!$H$118),$F227*N(BE227)*avg_hrs)</f>
        <v>35029.169999999991</v>
      </c>
      <c r="DL227" s="255">
        <f>IF(OR($C227="Non-Labour",$C227="Labour-related"),IF(Inputs!$DT227=$F$1,Inputs!DL227,Inputs!DL227*'Key assumptions'!$H$118),$F227*N(BF227)*avg_hrs)</f>
        <v>35029.169999999991</v>
      </c>
      <c r="DM227" s="255">
        <f>IF(OR($C227="Non-Labour",$C227="Labour-related"),IF(Inputs!$DT227=$F$1,Inputs!DM227,Inputs!DM227*'Key assumptions'!$H$118),$F227*N(BG227)*avg_hrs)</f>
        <v>35029.169999999991</v>
      </c>
      <c r="DN227" s="255">
        <f>IF(OR($C227="Non-Labour",$C227="Labour-related"),IF(Inputs!$DT227=$F$1,Inputs!DN227,Inputs!DN227*'Key assumptions'!$H$118),$F227*N(BH227)*avg_hrs)</f>
        <v>35029.169999999991</v>
      </c>
      <c r="DO227" s="255">
        <f>IF(OR($C227="Non-Labour",$C227="Labour-related"),IF(Inputs!$DT227=$F$1,Inputs!DO227,Inputs!DO227*'Key assumptions'!$H$118),$F227*N(BI227)*avg_hrs)</f>
        <v>0</v>
      </c>
      <c r="DP227" s="255">
        <f>IF(OR($C227="Non-Labour",$C227="Labour-related"),IF(Inputs!$DT227=$F$1,Inputs!DP227,Inputs!DP227*'Key assumptions'!$H$118),$F227*N(BJ227)*avg_hrs)</f>
        <v>0</v>
      </c>
      <c r="DQ227" s="255">
        <f>IF(OR($C227="Non-Labour",$C227="Labour-related"),IF(Inputs!$DT227=$F$1,Inputs!DQ227,Inputs!DQ227*'Key assumptions'!$H$118),$F227*N(BK227)*avg_hrs)</f>
        <v>0</v>
      </c>
      <c r="DR227" s="255">
        <f>IF(OR($C227="Non-Labour",$C227="Labour-related"),IF(Inputs!$DT227=$F$1,Inputs!DR227,Inputs!DR227*'Key assumptions'!$H$118),$F227*N(BL227)*avg_hrs)</f>
        <v>0</v>
      </c>
      <c r="DT227" s="133" t="s">
        <v>213</v>
      </c>
      <c r="DU227" s="304"/>
      <c r="DV227" s="304"/>
      <c r="DW227" s="304"/>
      <c r="DX227" s="304"/>
      <c r="DY227" s="304"/>
      <c r="DZ227" s="304"/>
      <c r="EA227" s="255">
        <v>0</v>
      </c>
      <c r="EB227" s="255">
        <v>0</v>
      </c>
      <c r="EC227" s="255">
        <v>42035.003999999994</v>
      </c>
      <c r="ED227" s="255">
        <f t="shared" si="23"/>
        <v>266221.69199999998</v>
      </c>
      <c r="EE227" s="255">
        <f t="shared" si="23"/>
        <v>280233.35999999993</v>
      </c>
      <c r="EF227" s="255">
        <f t="shared" si="22"/>
        <v>588490.05599999987</v>
      </c>
    </row>
    <row r="228" spans="1:136" x14ac:dyDescent="0.4">
      <c r="A228" s="133" t="str">
        <f>Inputs!A228</f>
        <v>Construction Management</v>
      </c>
      <c r="B228" s="133" t="str">
        <f>Inputs!B228</f>
        <v>N/A</v>
      </c>
      <c r="C228" s="133" t="str">
        <f>Inputs!C228</f>
        <v>Internal Labour</v>
      </c>
      <c r="D228" s="133" t="str">
        <f>Inputs!D228</f>
        <v>PT004728 - 4</v>
      </c>
      <c r="E228" s="133" t="str">
        <f>Inputs!E228</f>
        <v>Construction Manager</v>
      </c>
      <c r="F228" s="290">
        <f>IF(Inputs!DT228=$F$1,Inputs!F228,
IF(Inputs!DT228='Key assumptions'!$E$118,Inputs!F228*'Key assumptions'!$H$118,Inputs!F228*'Key assumptions'!$H$119))</f>
        <v>249.96</v>
      </c>
      <c r="G228" s="290">
        <f>IF(Inputs!DT228=$F$1,Inputs!G228,Inputs!G228*'Key assumptions'!$H$118)</f>
        <v>109.48743528106507</v>
      </c>
      <c r="H228" s="281"/>
      <c r="I228" s="281"/>
      <c r="J228" s="281"/>
      <c r="K228" s="281"/>
      <c r="L228" s="281"/>
      <c r="M228" s="389" t="str">
        <f>Inputs!M228</f>
        <v>[C-i-C]</v>
      </c>
      <c r="N228" s="389" t="str">
        <f>Inputs!N228</f>
        <v>[C-i-C]</v>
      </c>
      <c r="O228" s="389" t="str">
        <f>Inputs!O228</f>
        <v>[C-i-C]</v>
      </c>
      <c r="P228" s="389" t="str">
        <f>Inputs!P228</f>
        <v>[C-i-C]</v>
      </c>
      <c r="Q228" s="389" t="str">
        <f>Inputs!Q228</f>
        <v>[C-i-C]</v>
      </c>
      <c r="R228" s="389" t="str">
        <f>Inputs!R228</f>
        <v>[C-i-C]</v>
      </c>
      <c r="S228" s="389" t="str">
        <f>Inputs!S228</f>
        <v>[C-i-C]</v>
      </c>
      <c r="T228" s="389" t="str">
        <f>Inputs!T228</f>
        <v>[C-i-C]</v>
      </c>
      <c r="U228" s="389" t="str">
        <f>Inputs!U228</f>
        <v>[C-i-C]</v>
      </c>
      <c r="V228" s="389" t="str">
        <f>Inputs!V228</f>
        <v>[C-i-C]</v>
      </c>
      <c r="W228" s="389" t="str">
        <f>Inputs!W228</f>
        <v>[C-i-C]</v>
      </c>
      <c r="X228" s="389" t="str">
        <f>Inputs!X228</f>
        <v>[C-i-C]</v>
      </c>
      <c r="Y228" s="389" t="str">
        <f>Inputs!Y228</f>
        <v>[C-i-C]</v>
      </c>
      <c r="Z228" s="389" t="str">
        <f>Inputs!Z228</f>
        <v>[C-i-C]</v>
      </c>
      <c r="AA228" s="389" t="str">
        <f>Inputs!AA228</f>
        <v>[C-i-C]</v>
      </c>
      <c r="AB228" s="389" t="str">
        <f>Inputs!AB228</f>
        <v>[C-i-C]</v>
      </c>
      <c r="AC228" s="389" t="str">
        <f>Inputs!AC228</f>
        <v>[C-i-C]</v>
      </c>
      <c r="AD228" s="389" t="str">
        <f>Inputs!AD228</f>
        <v>[C-i-C]</v>
      </c>
      <c r="AE228" s="389" t="str">
        <f>Inputs!AE228</f>
        <v>[C-i-C]</v>
      </c>
      <c r="AF228" s="389" t="str">
        <f>Inputs!AF228</f>
        <v>[C-i-C]</v>
      </c>
      <c r="AG228" s="389" t="str">
        <f>Inputs!AG228</f>
        <v>[C-i-C]</v>
      </c>
      <c r="AH228" s="389" t="str">
        <f>Inputs!AH228</f>
        <v>[C-i-C]</v>
      </c>
      <c r="AI228" s="254">
        <f>Inputs!AI228</f>
        <v>0</v>
      </c>
      <c r="AJ228" s="254">
        <f>Inputs!AJ228</f>
        <v>0</v>
      </c>
      <c r="AK228" s="254">
        <f>Inputs!AK228</f>
        <v>0</v>
      </c>
      <c r="AL228" s="254">
        <f>Inputs!AL228</f>
        <v>0</v>
      </c>
      <c r="AM228" s="254">
        <f>Inputs!AM228</f>
        <v>0.66666666666666663</v>
      </c>
      <c r="AN228" s="254">
        <f>Inputs!AN228</f>
        <v>0.66666666666666663</v>
      </c>
      <c r="AO228" s="254">
        <f>Inputs!AO228</f>
        <v>0.66666666666666663</v>
      </c>
      <c r="AP228" s="254">
        <f>Inputs!AP228</f>
        <v>0.66666666666666663</v>
      </c>
      <c r="AQ228" s="254">
        <f>Inputs!AQ228</f>
        <v>0.66666666666666663</v>
      </c>
      <c r="AR228" s="254">
        <f>Inputs!AR228</f>
        <v>0.66666666666666663</v>
      </c>
      <c r="AS228" s="254">
        <f>Inputs!AS228</f>
        <v>0.66666666666666663</v>
      </c>
      <c r="AT228" s="254">
        <f>Inputs!AT228</f>
        <v>0.66666666666666663</v>
      </c>
      <c r="AU228" s="254">
        <f>Inputs!AU228</f>
        <v>0.66666666666666663</v>
      </c>
      <c r="AV228" s="254">
        <f>Inputs!AV228</f>
        <v>0.66666666666666663</v>
      </c>
      <c r="AW228" s="254">
        <f>Inputs!AW228</f>
        <v>0.66666666666666663</v>
      </c>
      <c r="AX228" s="254">
        <f>Inputs!AX228</f>
        <v>0.66666666666666663</v>
      </c>
      <c r="AY228" s="254">
        <f>Inputs!AY228</f>
        <v>0.66666666666666663</v>
      </c>
      <c r="AZ228" s="254">
        <f>Inputs!AZ228</f>
        <v>0.66666666666666663</v>
      </c>
      <c r="BA228" s="254">
        <f>Inputs!BA228</f>
        <v>0.66666666666666663</v>
      </c>
      <c r="BB228" s="254">
        <f>Inputs!BB228</f>
        <v>0.66666666666666663</v>
      </c>
      <c r="BC228" s="254">
        <f>Inputs!BC228</f>
        <v>0.66666666666666663</v>
      </c>
      <c r="BD228" s="254">
        <f>Inputs!BD228</f>
        <v>0.66666666666666663</v>
      </c>
      <c r="BE228" s="254">
        <f>Inputs!BE228</f>
        <v>0.66666666666666663</v>
      </c>
      <c r="BF228" s="254">
        <f>Inputs!BF228</f>
        <v>0.66666666666666663</v>
      </c>
      <c r="BG228" s="254">
        <f>Inputs!BG228</f>
        <v>0.66666666666666663</v>
      </c>
      <c r="BH228" s="254">
        <f>Inputs!BH228</f>
        <v>0.66666666666666663</v>
      </c>
      <c r="BI228" s="254">
        <f>Inputs!BI228</f>
        <v>0.66666666666666663</v>
      </c>
      <c r="BJ228" s="254">
        <f>Inputs!BJ228</f>
        <v>0</v>
      </c>
      <c r="BK228" s="254">
        <f>Inputs!BK228</f>
        <v>0</v>
      </c>
      <c r="BL228" s="254">
        <f>Inputs!BL228</f>
        <v>0</v>
      </c>
      <c r="BN228" s="255">
        <f>IF(OR($C228="Non-Labour",$C228="Labour-related"),IF(Inputs!$DT228=$F$1,Inputs!BN228,Inputs!BN228*'Key assumptions'!$H$118),$F228*N(H228)*avg_hrs)</f>
        <v>0</v>
      </c>
      <c r="BO228" s="255">
        <f>IF(OR($C228="Non-Labour",$C228="Labour-related"),IF(Inputs!$DT228=$F$1,Inputs!BO228,Inputs!BO228*'Key assumptions'!$H$118),$F228*N(I228)*avg_hrs)</f>
        <v>0</v>
      </c>
      <c r="BP228" s="255">
        <f>IF(OR($C228="Non-Labour",$C228="Labour-related"),IF(Inputs!$DT228=$F$1,Inputs!BP228,Inputs!BP228*'Key assumptions'!$H$118),$F228*N(J228)*avg_hrs)</f>
        <v>0</v>
      </c>
      <c r="BQ228" s="255">
        <f>IF(OR($C228="Non-Labour",$C228="Labour-related"),IF(Inputs!$DT228=$F$1,Inputs!BQ228,Inputs!BQ228*'Key assumptions'!$H$118),$F228*N(K228)*avg_hrs)</f>
        <v>0</v>
      </c>
      <c r="BR228" s="255">
        <f>IF(OR($C228="Non-Labour",$C228="Labour-related"),IF(Inputs!$DT228=$F$1,Inputs!BR228,Inputs!BR228*'Key assumptions'!$H$118),$F228*N(L228)*avg_hrs)</f>
        <v>0</v>
      </c>
      <c r="BS228" s="390" t="s">
        <v>411</v>
      </c>
      <c r="BT228" s="390" t="s">
        <v>411</v>
      </c>
      <c r="BU228" s="390" t="s">
        <v>411</v>
      </c>
      <c r="BV228" s="390" t="s">
        <v>411</v>
      </c>
      <c r="BW228" s="390" t="s">
        <v>411</v>
      </c>
      <c r="BX228" s="390" t="s">
        <v>411</v>
      </c>
      <c r="BY228" s="390" t="s">
        <v>411</v>
      </c>
      <c r="BZ228" s="390" t="s">
        <v>411</v>
      </c>
      <c r="CA228" s="390" t="s">
        <v>411</v>
      </c>
      <c r="CB228" s="390" t="s">
        <v>411</v>
      </c>
      <c r="CC228" s="390" t="s">
        <v>411</v>
      </c>
      <c r="CD228" s="390" t="s">
        <v>411</v>
      </c>
      <c r="CE228" s="390" t="s">
        <v>411</v>
      </c>
      <c r="CF228" s="390" t="s">
        <v>411</v>
      </c>
      <c r="CG228" s="390" t="s">
        <v>411</v>
      </c>
      <c r="CH228" s="390" t="s">
        <v>411</v>
      </c>
      <c r="CI228" s="390" t="s">
        <v>411</v>
      </c>
      <c r="CJ228" s="390" t="s">
        <v>411</v>
      </c>
      <c r="CK228" s="390" t="s">
        <v>411</v>
      </c>
      <c r="CL228" s="390" t="s">
        <v>411</v>
      </c>
      <c r="CM228" s="390" t="s">
        <v>411</v>
      </c>
      <c r="CN228" s="390" t="s">
        <v>411</v>
      </c>
      <c r="CO228" s="255">
        <f>IF(OR($C228="Non-Labour",$C228="Labour-related"),IF(Inputs!$DT228=$F$1,Inputs!CO228,Inputs!CO228*'Key assumptions'!$H$118),$F228*N(AI228)*avg_hrs)</f>
        <v>0</v>
      </c>
      <c r="CP228" s="255">
        <f>IF(OR($C228="Non-Labour",$C228="Labour-related"),IF(Inputs!$DT228=$F$1,Inputs!CP228,Inputs!CP228*'Key assumptions'!$H$118),$F228*N(AJ228)*avg_hrs)</f>
        <v>0</v>
      </c>
      <c r="CQ228" s="255">
        <f>IF(OR($C228="Non-Labour",$C228="Labour-related"),IF(Inputs!$DT228=$F$1,Inputs!CQ228,Inputs!CQ228*'Key assumptions'!$H$118),$F228*N(AK228)*avg_hrs)</f>
        <v>0</v>
      </c>
      <c r="CR228" s="255">
        <f>IF(OR($C228="Non-Labour",$C228="Labour-related"),IF(Inputs!$DT228=$F$1,Inputs!CR228,Inputs!CR228*'Key assumptions'!$H$118),$F228*N(AL228)*avg_hrs)</f>
        <v>0</v>
      </c>
      <c r="CS228" s="255">
        <f>IF(OR($C228="Non-Labour",$C228="Labour-related"),IF(Inputs!$DT228=$F$1,Inputs!CS228,Inputs!CS228*'Key assumptions'!$H$118),$F228*N(AM228)*avg_hrs)</f>
        <v>24995.999999999996</v>
      </c>
      <c r="CT228" s="255">
        <f>IF(OR($C228="Non-Labour",$C228="Labour-related"),IF(Inputs!$DT228=$F$1,Inputs!CT228,Inputs!CT228*'Key assumptions'!$H$118),$F228*N(AN228)*avg_hrs)</f>
        <v>24995.999999999996</v>
      </c>
      <c r="CU228" s="255">
        <f>IF(OR($C228="Non-Labour",$C228="Labour-related"),IF(Inputs!$DT228=$F$1,Inputs!CU228,Inputs!CU228*'Key assumptions'!$H$118),$F228*N(AO228)*avg_hrs)</f>
        <v>24995.999999999996</v>
      </c>
      <c r="CV228" s="255">
        <f>IF(OR($C228="Non-Labour",$C228="Labour-related"),IF(Inputs!$DT228=$F$1,Inputs!CV228,Inputs!CV228*'Key assumptions'!$H$118),$F228*N(AP228)*avg_hrs)</f>
        <v>24995.999999999996</v>
      </c>
      <c r="CW228" s="255">
        <f>IF(OR($C228="Non-Labour",$C228="Labour-related"),IF(Inputs!$DT228=$F$1,Inputs!CW228,Inputs!CW228*'Key assumptions'!$H$118),$F228*N(AQ228)*avg_hrs)</f>
        <v>24995.999999999996</v>
      </c>
      <c r="CX228" s="255">
        <f>IF(OR($C228="Non-Labour",$C228="Labour-related"),IF(Inputs!$DT228=$F$1,Inputs!CX228,Inputs!CX228*'Key assumptions'!$H$118),$F228*N(AR228)*avg_hrs)</f>
        <v>24995.999999999996</v>
      </c>
      <c r="CY228" s="255">
        <f>IF(OR($C228="Non-Labour",$C228="Labour-related"),IF(Inputs!$DT228=$F$1,Inputs!CY228,Inputs!CY228*'Key assumptions'!$H$118),$F228*N(AS228)*avg_hrs)</f>
        <v>24995.999999999996</v>
      </c>
      <c r="CZ228" s="255">
        <f>IF(OR($C228="Non-Labour",$C228="Labour-related"),IF(Inputs!$DT228=$F$1,Inputs!CZ228,Inputs!CZ228*'Key assumptions'!$H$118),$F228*N(AT228)*avg_hrs)</f>
        <v>24995.999999999996</v>
      </c>
      <c r="DA228" s="255">
        <f>IF(OR($C228="Non-Labour",$C228="Labour-related"),IF(Inputs!$DT228=$F$1,Inputs!DA228,Inputs!DA228*'Key assumptions'!$H$118),$F228*N(AU228)*avg_hrs)</f>
        <v>24995.999999999996</v>
      </c>
      <c r="DB228" s="255">
        <f>IF(OR($C228="Non-Labour",$C228="Labour-related"),IF(Inputs!$DT228=$F$1,Inputs!DB228,Inputs!DB228*'Key assumptions'!$H$118),$F228*N(AV228)*avg_hrs)</f>
        <v>24995.999999999996</v>
      </c>
      <c r="DC228" s="255">
        <f>IF(OR($C228="Non-Labour",$C228="Labour-related"),IF(Inputs!$DT228=$F$1,Inputs!DC228,Inputs!DC228*'Key assumptions'!$H$118),$F228*N(AW228)*avg_hrs)</f>
        <v>24995.999999999996</v>
      </c>
      <c r="DD228" s="255">
        <f>IF(OR($C228="Non-Labour",$C228="Labour-related"),IF(Inputs!$DT228=$F$1,Inputs!DD228,Inputs!DD228*'Key assumptions'!$H$118),$F228*N(AX228)*avg_hrs)</f>
        <v>24995.999999999996</v>
      </c>
      <c r="DE228" s="255">
        <f>IF(OR($C228="Non-Labour",$C228="Labour-related"),IF(Inputs!$DT228=$F$1,Inputs!DE228,Inputs!DE228*'Key assumptions'!$H$118),$F228*N(AY228)*avg_hrs)</f>
        <v>24995.999999999996</v>
      </c>
      <c r="DF228" s="255">
        <f>IF(OR($C228="Non-Labour",$C228="Labour-related"),IF(Inputs!$DT228=$F$1,Inputs!DF228,Inputs!DF228*'Key assumptions'!$H$118),$F228*N(AZ228)*avg_hrs)</f>
        <v>24995.999999999996</v>
      </c>
      <c r="DG228" s="255">
        <f>IF(OR($C228="Non-Labour",$C228="Labour-related"),IF(Inputs!$DT228=$F$1,Inputs!DG228,Inputs!DG228*'Key assumptions'!$H$118),$F228*N(BA228)*avg_hrs)</f>
        <v>24995.999999999996</v>
      </c>
      <c r="DH228" s="255">
        <f>IF(OR($C228="Non-Labour",$C228="Labour-related"),IF(Inputs!$DT228=$F$1,Inputs!DH228,Inputs!DH228*'Key assumptions'!$H$118),$F228*N(BB228)*avg_hrs)</f>
        <v>24995.999999999996</v>
      </c>
      <c r="DI228" s="255">
        <f>IF(OR($C228="Non-Labour",$C228="Labour-related"),IF(Inputs!$DT228=$F$1,Inputs!DI228,Inputs!DI228*'Key assumptions'!$H$118),$F228*N(BC228)*avg_hrs)</f>
        <v>24995.999999999996</v>
      </c>
      <c r="DJ228" s="255">
        <f>IF(OR($C228="Non-Labour",$C228="Labour-related"),IF(Inputs!$DT228=$F$1,Inputs!DJ228,Inputs!DJ228*'Key assumptions'!$H$118),$F228*N(BD228)*avg_hrs)</f>
        <v>24995.999999999996</v>
      </c>
      <c r="DK228" s="255">
        <f>IF(OR($C228="Non-Labour",$C228="Labour-related"),IF(Inputs!$DT228=$F$1,Inputs!DK228,Inputs!DK228*'Key assumptions'!$H$118),$F228*N(BE228)*avg_hrs)</f>
        <v>24995.999999999996</v>
      </c>
      <c r="DL228" s="255">
        <f>IF(OR($C228="Non-Labour",$C228="Labour-related"),IF(Inputs!$DT228=$F$1,Inputs!DL228,Inputs!DL228*'Key assumptions'!$H$118),$F228*N(BF228)*avg_hrs)</f>
        <v>24995.999999999996</v>
      </c>
      <c r="DM228" s="255">
        <f>IF(OR($C228="Non-Labour",$C228="Labour-related"),IF(Inputs!$DT228=$F$1,Inputs!DM228,Inputs!DM228*'Key assumptions'!$H$118),$F228*N(BG228)*avg_hrs)</f>
        <v>24995.999999999996</v>
      </c>
      <c r="DN228" s="255">
        <f>IF(OR($C228="Non-Labour",$C228="Labour-related"),IF(Inputs!$DT228=$F$1,Inputs!DN228,Inputs!DN228*'Key assumptions'!$H$118),$F228*N(BH228)*avg_hrs)</f>
        <v>24995.999999999996</v>
      </c>
      <c r="DO228" s="255">
        <f>IF(OR($C228="Non-Labour",$C228="Labour-related"),IF(Inputs!$DT228=$F$1,Inputs!DO228,Inputs!DO228*'Key assumptions'!$H$118),$F228*N(BI228)*avg_hrs)</f>
        <v>24995.999999999996</v>
      </c>
      <c r="DP228" s="255">
        <f>IF(OR($C228="Non-Labour",$C228="Labour-related"),IF(Inputs!$DT228=$F$1,Inputs!DP228,Inputs!DP228*'Key assumptions'!$H$118),$F228*N(BJ228)*avg_hrs)</f>
        <v>0</v>
      </c>
      <c r="DQ228" s="255">
        <f>IF(OR($C228="Non-Labour",$C228="Labour-related"),IF(Inputs!$DT228=$F$1,Inputs!DQ228,Inputs!DQ228*'Key assumptions'!$H$118),$F228*N(BK228)*avg_hrs)</f>
        <v>0</v>
      </c>
      <c r="DR228" s="255">
        <f>IF(OR($C228="Non-Labour",$C228="Labour-related"),IF(Inputs!$DT228=$F$1,Inputs!DR228,Inputs!DR228*'Key assumptions'!$H$118),$F228*N(BL228)*avg_hrs)</f>
        <v>0</v>
      </c>
      <c r="DT228" s="133" t="s">
        <v>213</v>
      </c>
      <c r="DU228" s="304"/>
      <c r="DV228" s="304"/>
      <c r="DW228" s="304"/>
      <c r="DX228" s="304"/>
      <c r="DY228" s="304"/>
      <c r="DZ228" s="304"/>
      <c r="EA228" s="255">
        <v>0</v>
      </c>
      <c r="EB228" s="255">
        <v>0</v>
      </c>
      <c r="EC228" s="255">
        <v>49991.999999999993</v>
      </c>
      <c r="ED228" s="255">
        <f t="shared" ref="ED228:EE243" si="24">SUMIF($BN$1:$DR$1,ED$2,$BN228:$DR228)</f>
        <v>299951.99999999994</v>
      </c>
      <c r="EE228" s="255">
        <f t="shared" si="24"/>
        <v>224963.99999999997</v>
      </c>
      <c r="EF228" s="255">
        <f t="shared" si="22"/>
        <v>574907.99999999988</v>
      </c>
    </row>
    <row r="229" spans="1:136" x14ac:dyDescent="0.4">
      <c r="A229" s="133" t="str">
        <f>Inputs!A229</f>
        <v>Construction Management</v>
      </c>
      <c r="B229" s="133" t="str">
        <f>Inputs!B229</f>
        <v>N/A</v>
      </c>
      <c r="C229" s="133" t="str">
        <f>Inputs!C229</f>
        <v>Internal Labour</v>
      </c>
      <c r="D229" s="133" t="str">
        <f>Inputs!D229</f>
        <v>PT004728 - 4</v>
      </c>
      <c r="E229" s="133" t="str">
        <f>Inputs!E229</f>
        <v>Site Manager Lines</v>
      </c>
      <c r="F229" s="290">
        <f>IF(Inputs!DT229=$F$1,Inputs!F229,
IF(Inputs!DT229='Key assumptions'!$E$118,Inputs!F229*'Key assumptions'!$H$118,Inputs!F229*'Key assumptions'!$H$119))</f>
        <v>180.38</v>
      </c>
      <c r="G229" s="290">
        <f>IF(Inputs!DT229=$F$1,Inputs!G229,Inputs!G229*'Key assumptions'!$H$118)</f>
        <v>79.010475221893486</v>
      </c>
      <c r="H229" s="281"/>
      <c r="I229" s="281"/>
      <c r="J229" s="281"/>
      <c r="K229" s="281"/>
      <c r="L229" s="281"/>
      <c r="M229" s="389" t="str">
        <f>Inputs!M229</f>
        <v>[C-i-C]</v>
      </c>
      <c r="N229" s="389" t="str">
        <f>Inputs!N229</f>
        <v>[C-i-C]</v>
      </c>
      <c r="O229" s="389" t="str">
        <f>Inputs!O229</f>
        <v>[C-i-C]</v>
      </c>
      <c r="P229" s="389" t="str">
        <f>Inputs!P229</f>
        <v>[C-i-C]</v>
      </c>
      <c r="Q229" s="389" t="str">
        <f>Inputs!Q229</f>
        <v>[C-i-C]</v>
      </c>
      <c r="R229" s="389" t="str">
        <f>Inputs!R229</f>
        <v>[C-i-C]</v>
      </c>
      <c r="S229" s="389" t="str">
        <f>Inputs!S229</f>
        <v>[C-i-C]</v>
      </c>
      <c r="T229" s="389" t="str">
        <f>Inputs!T229</f>
        <v>[C-i-C]</v>
      </c>
      <c r="U229" s="389" t="str">
        <f>Inputs!U229</f>
        <v>[C-i-C]</v>
      </c>
      <c r="V229" s="389" t="str">
        <f>Inputs!V229</f>
        <v>[C-i-C]</v>
      </c>
      <c r="W229" s="389" t="str">
        <f>Inputs!W229</f>
        <v>[C-i-C]</v>
      </c>
      <c r="X229" s="389" t="str">
        <f>Inputs!X229</f>
        <v>[C-i-C]</v>
      </c>
      <c r="Y229" s="389" t="str">
        <f>Inputs!Y229</f>
        <v>[C-i-C]</v>
      </c>
      <c r="Z229" s="389" t="str">
        <f>Inputs!Z229</f>
        <v>[C-i-C]</v>
      </c>
      <c r="AA229" s="389" t="str">
        <f>Inputs!AA229</f>
        <v>[C-i-C]</v>
      </c>
      <c r="AB229" s="389" t="str">
        <f>Inputs!AB229</f>
        <v>[C-i-C]</v>
      </c>
      <c r="AC229" s="389" t="str">
        <f>Inputs!AC229</f>
        <v>[C-i-C]</v>
      </c>
      <c r="AD229" s="389" t="str">
        <f>Inputs!AD229</f>
        <v>[C-i-C]</v>
      </c>
      <c r="AE229" s="389" t="str">
        <f>Inputs!AE229</f>
        <v>[C-i-C]</v>
      </c>
      <c r="AF229" s="389" t="str">
        <f>Inputs!AF229</f>
        <v>[C-i-C]</v>
      </c>
      <c r="AG229" s="389" t="str">
        <f>Inputs!AG229</f>
        <v>[C-i-C]</v>
      </c>
      <c r="AH229" s="389" t="str">
        <f>Inputs!AH229</f>
        <v>[C-i-C]</v>
      </c>
      <c r="AI229" s="254">
        <f>Inputs!AI229</f>
        <v>0</v>
      </c>
      <c r="AJ229" s="254">
        <f>Inputs!AJ229</f>
        <v>0</v>
      </c>
      <c r="AK229" s="254">
        <f>Inputs!AK229</f>
        <v>0</v>
      </c>
      <c r="AL229" s="254">
        <f>Inputs!AL229</f>
        <v>0</v>
      </c>
      <c r="AM229" s="254">
        <f>Inputs!AM229</f>
        <v>0.66666666666666663</v>
      </c>
      <c r="AN229" s="254">
        <f>Inputs!AN229</f>
        <v>0.66666666666666663</v>
      </c>
      <c r="AO229" s="254">
        <f>Inputs!AO229</f>
        <v>0.66666666666666663</v>
      </c>
      <c r="AP229" s="254">
        <f>Inputs!AP229</f>
        <v>0.66666666666666663</v>
      </c>
      <c r="AQ229" s="254">
        <f>Inputs!AQ229</f>
        <v>0.66666666666666663</v>
      </c>
      <c r="AR229" s="254">
        <f>Inputs!AR229</f>
        <v>0.66666666666666663</v>
      </c>
      <c r="AS229" s="254">
        <f>Inputs!AS229</f>
        <v>0.66666666666666663</v>
      </c>
      <c r="AT229" s="254">
        <f>Inputs!AT229</f>
        <v>0.66666666666666663</v>
      </c>
      <c r="AU229" s="254">
        <f>Inputs!AU229</f>
        <v>0.66666666666666663</v>
      </c>
      <c r="AV229" s="254">
        <f>Inputs!AV229</f>
        <v>0.66666666666666663</v>
      </c>
      <c r="AW229" s="254">
        <f>Inputs!AW229</f>
        <v>0.66666666666666663</v>
      </c>
      <c r="AX229" s="254">
        <f>Inputs!AX229</f>
        <v>0.66666666666666663</v>
      </c>
      <c r="AY229" s="254">
        <f>Inputs!AY229</f>
        <v>0.66666666666666663</v>
      </c>
      <c r="AZ229" s="254">
        <f>Inputs!AZ229</f>
        <v>0.66666666666666663</v>
      </c>
      <c r="BA229" s="254">
        <f>Inputs!BA229</f>
        <v>0.66666666666666663</v>
      </c>
      <c r="BB229" s="254">
        <f>Inputs!BB229</f>
        <v>0.66666666666666663</v>
      </c>
      <c r="BC229" s="254">
        <f>Inputs!BC229</f>
        <v>0.66666666666666663</v>
      </c>
      <c r="BD229" s="254">
        <f>Inputs!BD229</f>
        <v>0.66666666666666663</v>
      </c>
      <c r="BE229" s="254">
        <f>Inputs!BE229</f>
        <v>0.66666666666666663</v>
      </c>
      <c r="BF229" s="254">
        <f>Inputs!BF229</f>
        <v>0.66666666666666663</v>
      </c>
      <c r="BG229" s="254">
        <f>Inputs!BG229</f>
        <v>0.66666666666666663</v>
      </c>
      <c r="BH229" s="254">
        <f>Inputs!BH229</f>
        <v>0.66666666666666663</v>
      </c>
      <c r="BI229" s="254">
        <f>Inputs!BI229</f>
        <v>0.66666666666666663</v>
      </c>
      <c r="BJ229" s="254">
        <f>Inputs!BJ229</f>
        <v>0</v>
      </c>
      <c r="BK229" s="254">
        <f>Inputs!BK229</f>
        <v>0</v>
      </c>
      <c r="BL229" s="254">
        <f>Inputs!BL229</f>
        <v>0</v>
      </c>
      <c r="BN229" s="255">
        <f>IF(OR($C229="Non-Labour",$C229="Labour-related"),IF(Inputs!$DT229=$F$1,Inputs!BN229,Inputs!BN229*'Key assumptions'!$H$118),$F229*N(H229)*avg_hrs)</f>
        <v>0</v>
      </c>
      <c r="BO229" s="255">
        <f>IF(OR($C229="Non-Labour",$C229="Labour-related"),IF(Inputs!$DT229=$F$1,Inputs!BO229,Inputs!BO229*'Key assumptions'!$H$118),$F229*N(I229)*avg_hrs)</f>
        <v>0</v>
      </c>
      <c r="BP229" s="255">
        <f>IF(OR($C229="Non-Labour",$C229="Labour-related"),IF(Inputs!$DT229=$F$1,Inputs!BP229,Inputs!BP229*'Key assumptions'!$H$118),$F229*N(J229)*avg_hrs)</f>
        <v>0</v>
      </c>
      <c r="BQ229" s="255">
        <f>IF(OR($C229="Non-Labour",$C229="Labour-related"),IF(Inputs!$DT229=$F$1,Inputs!BQ229,Inputs!BQ229*'Key assumptions'!$H$118),$F229*N(K229)*avg_hrs)</f>
        <v>0</v>
      </c>
      <c r="BR229" s="255">
        <f>IF(OR($C229="Non-Labour",$C229="Labour-related"),IF(Inputs!$DT229=$F$1,Inputs!BR229,Inputs!BR229*'Key assumptions'!$H$118),$F229*N(L229)*avg_hrs)</f>
        <v>0</v>
      </c>
      <c r="BS229" s="390" t="s">
        <v>411</v>
      </c>
      <c r="BT229" s="390" t="s">
        <v>411</v>
      </c>
      <c r="BU229" s="390" t="s">
        <v>411</v>
      </c>
      <c r="BV229" s="390" t="s">
        <v>411</v>
      </c>
      <c r="BW229" s="390" t="s">
        <v>411</v>
      </c>
      <c r="BX229" s="390" t="s">
        <v>411</v>
      </c>
      <c r="BY229" s="390" t="s">
        <v>411</v>
      </c>
      <c r="BZ229" s="390" t="s">
        <v>411</v>
      </c>
      <c r="CA229" s="390" t="s">
        <v>411</v>
      </c>
      <c r="CB229" s="390" t="s">
        <v>411</v>
      </c>
      <c r="CC229" s="390" t="s">
        <v>411</v>
      </c>
      <c r="CD229" s="390" t="s">
        <v>411</v>
      </c>
      <c r="CE229" s="390" t="s">
        <v>411</v>
      </c>
      <c r="CF229" s="390" t="s">
        <v>411</v>
      </c>
      <c r="CG229" s="390" t="s">
        <v>411</v>
      </c>
      <c r="CH229" s="390" t="s">
        <v>411</v>
      </c>
      <c r="CI229" s="390" t="s">
        <v>411</v>
      </c>
      <c r="CJ229" s="390" t="s">
        <v>411</v>
      </c>
      <c r="CK229" s="390" t="s">
        <v>411</v>
      </c>
      <c r="CL229" s="390" t="s">
        <v>411</v>
      </c>
      <c r="CM229" s="390" t="s">
        <v>411</v>
      </c>
      <c r="CN229" s="390" t="s">
        <v>411</v>
      </c>
      <c r="CO229" s="255">
        <f>IF(OR($C229="Non-Labour",$C229="Labour-related"),IF(Inputs!$DT229=$F$1,Inputs!CO229,Inputs!CO229*'Key assumptions'!$H$118),$F229*N(AI229)*avg_hrs)</f>
        <v>0</v>
      </c>
      <c r="CP229" s="255">
        <f>IF(OR($C229="Non-Labour",$C229="Labour-related"),IF(Inputs!$DT229=$F$1,Inputs!CP229,Inputs!CP229*'Key assumptions'!$H$118),$F229*N(AJ229)*avg_hrs)</f>
        <v>0</v>
      </c>
      <c r="CQ229" s="255">
        <f>IF(OR($C229="Non-Labour",$C229="Labour-related"),IF(Inputs!$DT229=$F$1,Inputs!CQ229,Inputs!CQ229*'Key assumptions'!$H$118),$F229*N(AK229)*avg_hrs)</f>
        <v>0</v>
      </c>
      <c r="CR229" s="255">
        <f>IF(OR($C229="Non-Labour",$C229="Labour-related"),IF(Inputs!$DT229=$F$1,Inputs!CR229,Inputs!CR229*'Key assumptions'!$H$118),$F229*N(AL229)*avg_hrs)</f>
        <v>0</v>
      </c>
      <c r="CS229" s="255">
        <f>IF(OR($C229="Non-Labour",$C229="Labour-related"),IF(Inputs!$DT229=$F$1,Inputs!CS229,Inputs!CS229*'Key assumptions'!$H$118),$F229*N(AM229)*avg_hrs)</f>
        <v>18038</v>
      </c>
      <c r="CT229" s="255">
        <f>IF(OR($C229="Non-Labour",$C229="Labour-related"),IF(Inputs!$DT229=$F$1,Inputs!CT229,Inputs!CT229*'Key assumptions'!$H$118),$F229*N(AN229)*avg_hrs)</f>
        <v>18038</v>
      </c>
      <c r="CU229" s="255">
        <f>IF(OR($C229="Non-Labour",$C229="Labour-related"),IF(Inputs!$DT229=$F$1,Inputs!CU229,Inputs!CU229*'Key assumptions'!$H$118),$F229*N(AO229)*avg_hrs)</f>
        <v>18038</v>
      </c>
      <c r="CV229" s="255">
        <f>IF(OR($C229="Non-Labour",$C229="Labour-related"),IF(Inputs!$DT229=$F$1,Inputs!CV229,Inputs!CV229*'Key assumptions'!$H$118),$F229*N(AP229)*avg_hrs)</f>
        <v>18038</v>
      </c>
      <c r="CW229" s="255">
        <f>IF(OR($C229="Non-Labour",$C229="Labour-related"),IF(Inputs!$DT229=$F$1,Inputs!CW229,Inputs!CW229*'Key assumptions'!$H$118),$F229*N(AQ229)*avg_hrs)</f>
        <v>18038</v>
      </c>
      <c r="CX229" s="255">
        <f>IF(OR($C229="Non-Labour",$C229="Labour-related"),IF(Inputs!$DT229=$F$1,Inputs!CX229,Inputs!CX229*'Key assumptions'!$H$118),$F229*N(AR229)*avg_hrs)</f>
        <v>18038</v>
      </c>
      <c r="CY229" s="255">
        <f>IF(OR($C229="Non-Labour",$C229="Labour-related"),IF(Inputs!$DT229=$F$1,Inputs!CY229,Inputs!CY229*'Key assumptions'!$H$118),$F229*N(AS229)*avg_hrs)</f>
        <v>18038</v>
      </c>
      <c r="CZ229" s="255">
        <f>IF(OR($C229="Non-Labour",$C229="Labour-related"),IF(Inputs!$DT229=$F$1,Inputs!CZ229,Inputs!CZ229*'Key assumptions'!$H$118),$F229*N(AT229)*avg_hrs)</f>
        <v>18038</v>
      </c>
      <c r="DA229" s="255">
        <f>IF(OR($C229="Non-Labour",$C229="Labour-related"),IF(Inputs!$DT229=$F$1,Inputs!DA229,Inputs!DA229*'Key assumptions'!$H$118),$F229*N(AU229)*avg_hrs)</f>
        <v>18038</v>
      </c>
      <c r="DB229" s="255">
        <f>IF(OR($C229="Non-Labour",$C229="Labour-related"),IF(Inputs!$DT229=$F$1,Inputs!DB229,Inputs!DB229*'Key assumptions'!$H$118),$F229*N(AV229)*avg_hrs)</f>
        <v>18038</v>
      </c>
      <c r="DC229" s="255">
        <f>IF(OR($C229="Non-Labour",$C229="Labour-related"),IF(Inputs!$DT229=$F$1,Inputs!DC229,Inputs!DC229*'Key assumptions'!$H$118),$F229*N(AW229)*avg_hrs)</f>
        <v>18038</v>
      </c>
      <c r="DD229" s="255">
        <f>IF(OR($C229="Non-Labour",$C229="Labour-related"),IF(Inputs!$DT229=$F$1,Inputs!DD229,Inputs!DD229*'Key assumptions'!$H$118),$F229*N(AX229)*avg_hrs)</f>
        <v>18038</v>
      </c>
      <c r="DE229" s="255">
        <f>IF(OR($C229="Non-Labour",$C229="Labour-related"),IF(Inputs!$DT229=$F$1,Inputs!DE229,Inputs!DE229*'Key assumptions'!$H$118),$F229*N(AY229)*avg_hrs)</f>
        <v>18038</v>
      </c>
      <c r="DF229" s="255">
        <f>IF(OR($C229="Non-Labour",$C229="Labour-related"),IF(Inputs!$DT229=$F$1,Inputs!DF229,Inputs!DF229*'Key assumptions'!$H$118),$F229*N(AZ229)*avg_hrs)</f>
        <v>18038</v>
      </c>
      <c r="DG229" s="255">
        <f>IF(OR($C229="Non-Labour",$C229="Labour-related"),IF(Inputs!$DT229=$F$1,Inputs!DG229,Inputs!DG229*'Key assumptions'!$H$118),$F229*N(BA229)*avg_hrs)</f>
        <v>18038</v>
      </c>
      <c r="DH229" s="255">
        <f>IF(OR($C229="Non-Labour",$C229="Labour-related"),IF(Inputs!$DT229=$F$1,Inputs!DH229,Inputs!DH229*'Key assumptions'!$H$118),$F229*N(BB229)*avg_hrs)</f>
        <v>18038</v>
      </c>
      <c r="DI229" s="255">
        <f>IF(OR($C229="Non-Labour",$C229="Labour-related"),IF(Inputs!$DT229=$F$1,Inputs!DI229,Inputs!DI229*'Key assumptions'!$H$118),$F229*N(BC229)*avg_hrs)</f>
        <v>18038</v>
      </c>
      <c r="DJ229" s="255">
        <f>IF(OR($C229="Non-Labour",$C229="Labour-related"),IF(Inputs!$DT229=$F$1,Inputs!DJ229,Inputs!DJ229*'Key assumptions'!$H$118),$F229*N(BD229)*avg_hrs)</f>
        <v>18038</v>
      </c>
      <c r="DK229" s="255">
        <f>IF(OR($C229="Non-Labour",$C229="Labour-related"),IF(Inputs!$DT229=$F$1,Inputs!DK229,Inputs!DK229*'Key assumptions'!$H$118),$F229*N(BE229)*avg_hrs)</f>
        <v>18038</v>
      </c>
      <c r="DL229" s="255">
        <f>IF(OR($C229="Non-Labour",$C229="Labour-related"),IF(Inputs!$DT229=$F$1,Inputs!DL229,Inputs!DL229*'Key assumptions'!$H$118),$F229*N(BF229)*avg_hrs)</f>
        <v>18038</v>
      </c>
      <c r="DM229" s="255">
        <f>IF(OR($C229="Non-Labour",$C229="Labour-related"),IF(Inputs!$DT229=$F$1,Inputs!DM229,Inputs!DM229*'Key assumptions'!$H$118),$F229*N(BG229)*avg_hrs)</f>
        <v>18038</v>
      </c>
      <c r="DN229" s="255">
        <f>IF(OR($C229="Non-Labour",$C229="Labour-related"),IF(Inputs!$DT229=$F$1,Inputs!DN229,Inputs!DN229*'Key assumptions'!$H$118),$F229*N(BH229)*avg_hrs)</f>
        <v>18038</v>
      </c>
      <c r="DO229" s="255">
        <f>IF(OR($C229="Non-Labour",$C229="Labour-related"),IF(Inputs!$DT229=$F$1,Inputs!DO229,Inputs!DO229*'Key assumptions'!$H$118),$F229*N(BI229)*avg_hrs)</f>
        <v>18038</v>
      </c>
      <c r="DP229" s="255">
        <f>IF(OR($C229="Non-Labour",$C229="Labour-related"),IF(Inputs!$DT229=$F$1,Inputs!DP229,Inputs!DP229*'Key assumptions'!$H$118),$F229*N(BJ229)*avg_hrs)</f>
        <v>0</v>
      </c>
      <c r="DQ229" s="255">
        <f>IF(OR($C229="Non-Labour",$C229="Labour-related"),IF(Inputs!$DT229=$F$1,Inputs!DQ229,Inputs!DQ229*'Key assumptions'!$H$118),$F229*N(BK229)*avg_hrs)</f>
        <v>0</v>
      </c>
      <c r="DR229" s="255">
        <f>IF(OR($C229="Non-Labour",$C229="Labour-related"),IF(Inputs!$DT229=$F$1,Inputs!DR229,Inputs!DR229*'Key assumptions'!$H$118),$F229*N(BL229)*avg_hrs)</f>
        <v>0</v>
      </c>
      <c r="DT229" s="133" t="s">
        <v>213</v>
      </c>
      <c r="DU229" s="304"/>
      <c r="DV229" s="304"/>
      <c r="DW229" s="304"/>
      <c r="DX229" s="304"/>
      <c r="DY229" s="304"/>
      <c r="DZ229" s="304"/>
      <c r="EA229" s="255">
        <v>0</v>
      </c>
      <c r="EB229" s="255">
        <v>0</v>
      </c>
      <c r="EC229" s="255">
        <v>36076</v>
      </c>
      <c r="ED229" s="255">
        <f t="shared" si="24"/>
        <v>216456</v>
      </c>
      <c r="EE229" s="255">
        <f t="shared" si="24"/>
        <v>162342</v>
      </c>
      <c r="EF229" s="255">
        <f t="shared" si="22"/>
        <v>414874</v>
      </c>
    </row>
    <row r="230" spans="1:136" x14ac:dyDescent="0.4">
      <c r="A230" s="133" t="str">
        <f>Inputs!A230</f>
        <v>Construction Management</v>
      </c>
      <c r="B230" s="133" t="str">
        <f>Inputs!B230</f>
        <v>N/A</v>
      </c>
      <c r="C230" s="133" t="str">
        <f>Inputs!C230</f>
        <v>Internal Labour</v>
      </c>
      <c r="D230" s="133" t="str">
        <f>Inputs!D230</f>
        <v>PT004728 - 4</v>
      </c>
      <c r="E230" s="133" t="str">
        <f>Inputs!E230</f>
        <v>Site Manager Lines</v>
      </c>
      <c r="F230" s="290">
        <f>IF(Inputs!DT230=$F$1,Inputs!F230,
IF(Inputs!DT230='Key assumptions'!$E$118,Inputs!F230*'Key assumptions'!$H$118,Inputs!F230*'Key assumptions'!$H$119))</f>
        <v>180.38</v>
      </c>
      <c r="G230" s="290">
        <f>IF(Inputs!DT230=$F$1,Inputs!G230,Inputs!G230*'Key assumptions'!$H$118)</f>
        <v>79.010475221893486</v>
      </c>
      <c r="H230" s="281"/>
      <c r="I230" s="281"/>
      <c r="J230" s="281"/>
      <c r="K230" s="281"/>
      <c r="L230" s="281"/>
      <c r="M230" s="389" t="str">
        <f>Inputs!M230</f>
        <v>[C-i-C]</v>
      </c>
      <c r="N230" s="389" t="str">
        <f>Inputs!N230</f>
        <v>[C-i-C]</v>
      </c>
      <c r="O230" s="389" t="str">
        <f>Inputs!O230</f>
        <v>[C-i-C]</v>
      </c>
      <c r="P230" s="389" t="str">
        <f>Inputs!P230</f>
        <v>[C-i-C]</v>
      </c>
      <c r="Q230" s="389" t="str">
        <f>Inputs!Q230</f>
        <v>[C-i-C]</v>
      </c>
      <c r="R230" s="389" t="str">
        <f>Inputs!R230</f>
        <v>[C-i-C]</v>
      </c>
      <c r="S230" s="389" t="str">
        <f>Inputs!S230</f>
        <v>[C-i-C]</v>
      </c>
      <c r="T230" s="389" t="str">
        <f>Inputs!T230</f>
        <v>[C-i-C]</v>
      </c>
      <c r="U230" s="389" t="str">
        <f>Inputs!U230</f>
        <v>[C-i-C]</v>
      </c>
      <c r="V230" s="389" t="str">
        <f>Inputs!V230</f>
        <v>[C-i-C]</v>
      </c>
      <c r="W230" s="389" t="str">
        <f>Inputs!W230</f>
        <v>[C-i-C]</v>
      </c>
      <c r="X230" s="389" t="str">
        <f>Inputs!X230</f>
        <v>[C-i-C]</v>
      </c>
      <c r="Y230" s="389" t="str">
        <f>Inputs!Y230</f>
        <v>[C-i-C]</v>
      </c>
      <c r="Z230" s="389" t="str">
        <f>Inputs!Z230</f>
        <v>[C-i-C]</v>
      </c>
      <c r="AA230" s="389" t="str">
        <f>Inputs!AA230</f>
        <v>[C-i-C]</v>
      </c>
      <c r="AB230" s="389" t="str">
        <f>Inputs!AB230</f>
        <v>[C-i-C]</v>
      </c>
      <c r="AC230" s="389" t="str">
        <f>Inputs!AC230</f>
        <v>[C-i-C]</v>
      </c>
      <c r="AD230" s="389" t="str">
        <f>Inputs!AD230</f>
        <v>[C-i-C]</v>
      </c>
      <c r="AE230" s="389" t="str">
        <f>Inputs!AE230</f>
        <v>[C-i-C]</v>
      </c>
      <c r="AF230" s="389" t="str">
        <f>Inputs!AF230</f>
        <v>[C-i-C]</v>
      </c>
      <c r="AG230" s="389" t="str">
        <f>Inputs!AG230</f>
        <v>[C-i-C]</v>
      </c>
      <c r="AH230" s="389" t="str">
        <f>Inputs!AH230</f>
        <v>[C-i-C]</v>
      </c>
      <c r="AI230" s="254">
        <f>Inputs!AI230</f>
        <v>0</v>
      </c>
      <c r="AJ230" s="254">
        <f>Inputs!AJ230</f>
        <v>0</v>
      </c>
      <c r="AK230" s="254">
        <f>Inputs!AK230</f>
        <v>0</v>
      </c>
      <c r="AL230" s="254">
        <f>Inputs!AL230</f>
        <v>0</v>
      </c>
      <c r="AM230" s="254">
        <f>Inputs!AM230</f>
        <v>0.66666666666666663</v>
      </c>
      <c r="AN230" s="254">
        <f>Inputs!AN230</f>
        <v>0.66666666666666663</v>
      </c>
      <c r="AO230" s="254">
        <f>Inputs!AO230</f>
        <v>0.66666666666666663</v>
      </c>
      <c r="AP230" s="254">
        <f>Inputs!AP230</f>
        <v>0.66666666666666663</v>
      </c>
      <c r="AQ230" s="254">
        <f>Inputs!AQ230</f>
        <v>0.66666666666666663</v>
      </c>
      <c r="AR230" s="254">
        <f>Inputs!AR230</f>
        <v>0.66666666666666663</v>
      </c>
      <c r="AS230" s="254">
        <f>Inputs!AS230</f>
        <v>0.66666666666666663</v>
      </c>
      <c r="AT230" s="254">
        <f>Inputs!AT230</f>
        <v>0.66666666666666663</v>
      </c>
      <c r="AU230" s="254">
        <f>Inputs!AU230</f>
        <v>0.66666666666666663</v>
      </c>
      <c r="AV230" s="254">
        <f>Inputs!AV230</f>
        <v>0.66666666666666663</v>
      </c>
      <c r="AW230" s="254">
        <f>Inputs!AW230</f>
        <v>0.66666666666666663</v>
      </c>
      <c r="AX230" s="254">
        <f>Inputs!AX230</f>
        <v>0.66666666666666663</v>
      </c>
      <c r="AY230" s="254">
        <f>Inputs!AY230</f>
        <v>0.66666666666666663</v>
      </c>
      <c r="AZ230" s="254">
        <f>Inputs!AZ230</f>
        <v>0.66666666666666663</v>
      </c>
      <c r="BA230" s="254">
        <f>Inputs!BA230</f>
        <v>0.66666666666666663</v>
      </c>
      <c r="BB230" s="254">
        <f>Inputs!BB230</f>
        <v>0.66666666666666663</v>
      </c>
      <c r="BC230" s="254">
        <f>Inputs!BC230</f>
        <v>0.66666666666666663</v>
      </c>
      <c r="BD230" s="254">
        <f>Inputs!BD230</f>
        <v>0</v>
      </c>
      <c r="BE230" s="254">
        <f>Inputs!BE230</f>
        <v>0</v>
      </c>
      <c r="BF230" s="254">
        <f>Inputs!BF230</f>
        <v>0</v>
      </c>
      <c r="BG230" s="254">
        <f>Inputs!BG230</f>
        <v>0</v>
      </c>
      <c r="BH230" s="254">
        <f>Inputs!BH230</f>
        <v>0</v>
      </c>
      <c r="BI230" s="254">
        <f>Inputs!BI230</f>
        <v>0</v>
      </c>
      <c r="BJ230" s="254">
        <f>Inputs!BJ230</f>
        <v>0</v>
      </c>
      <c r="BK230" s="254">
        <f>Inputs!BK230</f>
        <v>0</v>
      </c>
      <c r="BL230" s="254">
        <f>Inputs!BL230</f>
        <v>0</v>
      </c>
      <c r="BN230" s="255">
        <f>IF(OR($C230="Non-Labour",$C230="Labour-related"),IF(Inputs!$DT230=$F$1,Inputs!BN230,Inputs!BN230*'Key assumptions'!$H$118),$F230*N(H230)*avg_hrs)</f>
        <v>0</v>
      </c>
      <c r="BO230" s="255">
        <f>IF(OR($C230="Non-Labour",$C230="Labour-related"),IF(Inputs!$DT230=$F$1,Inputs!BO230,Inputs!BO230*'Key assumptions'!$H$118),$F230*N(I230)*avg_hrs)</f>
        <v>0</v>
      </c>
      <c r="BP230" s="255">
        <f>IF(OR($C230="Non-Labour",$C230="Labour-related"),IF(Inputs!$DT230=$F$1,Inputs!BP230,Inputs!BP230*'Key assumptions'!$H$118),$F230*N(J230)*avg_hrs)</f>
        <v>0</v>
      </c>
      <c r="BQ230" s="255">
        <f>IF(OR($C230="Non-Labour",$C230="Labour-related"),IF(Inputs!$DT230=$F$1,Inputs!BQ230,Inputs!BQ230*'Key assumptions'!$H$118),$F230*N(K230)*avg_hrs)</f>
        <v>0</v>
      </c>
      <c r="BR230" s="255">
        <f>IF(OR($C230="Non-Labour",$C230="Labour-related"),IF(Inputs!$DT230=$F$1,Inputs!BR230,Inputs!BR230*'Key assumptions'!$H$118),$F230*N(L230)*avg_hrs)</f>
        <v>0</v>
      </c>
      <c r="BS230" s="390" t="s">
        <v>411</v>
      </c>
      <c r="BT230" s="390" t="s">
        <v>411</v>
      </c>
      <c r="BU230" s="390" t="s">
        <v>411</v>
      </c>
      <c r="BV230" s="390" t="s">
        <v>411</v>
      </c>
      <c r="BW230" s="390" t="s">
        <v>411</v>
      </c>
      <c r="BX230" s="390" t="s">
        <v>411</v>
      </c>
      <c r="BY230" s="390" t="s">
        <v>411</v>
      </c>
      <c r="BZ230" s="390" t="s">
        <v>411</v>
      </c>
      <c r="CA230" s="390" t="s">
        <v>411</v>
      </c>
      <c r="CB230" s="390" t="s">
        <v>411</v>
      </c>
      <c r="CC230" s="390" t="s">
        <v>411</v>
      </c>
      <c r="CD230" s="390" t="s">
        <v>411</v>
      </c>
      <c r="CE230" s="390" t="s">
        <v>411</v>
      </c>
      <c r="CF230" s="390" t="s">
        <v>411</v>
      </c>
      <c r="CG230" s="390" t="s">
        <v>411</v>
      </c>
      <c r="CH230" s="390" t="s">
        <v>411</v>
      </c>
      <c r="CI230" s="390" t="s">
        <v>411</v>
      </c>
      <c r="CJ230" s="390" t="s">
        <v>411</v>
      </c>
      <c r="CK230" s="390" t="s">
        <v>411</v>
      </c>
      <c r="CL230" s="390" t="s">
        <v>411</v>
      </c>
      <c r="CM230" s="390" t="s">
        <v>411</v>
      </c>
      <c r="CN230" s="390" t="s">
        <v>411</v>
      </c>
      <c r="CO230" s="255">
        <f>IF(OR($C230="Non-Labour",$C230="Labour-related"),IF(Inputs!$DT230=$F$1,Inputs!CO230,Inputs!CO230*'Key assumptions'!$H$118),$F230*N(AI230)*avg_hrs)</f>
        <v>0</v>
      </c>
      <c r="CP230" s="255">
        <f>IF(OR($C230="Non-Labour",$C230="Labour-related"),IF(Inputs!$DT230=$F$1,Inputs!CP230,Inputs!CP230*'Key assumptions'!$H$118),$F230*N(AJ230)*avg_hrs)</f>
        <v>0</v>
      </c>
      <c r="CQ230" s="255">
        <f>IF(OR($C230="Non-Labour",$C230="Labour-related"),IF(Inputs!$DT230=$F$1,Inputs!CQ230,Inputs!CQ230*'Key assumptions'!$H$118),$F230*N(AK230)*avg_hrs)</f>
        <v>0</v>
      </c>
      <c r="CR230" s="255">
        <f>IF(OR($C230="Non-Labour",$C230="Labour-related"),IF(Inputs!$DT230=$F$1,Inputs!CR230,Inputs!CR230*'Key assumptions'!$H$118),$F230*N(AL230)*avg_hrs)</f>
        <v>0</v>
      </c>
      <c r="CS230" s="255">
        <f>IF(OR($C230="Non-Labour",$C230="Labour-related"),IF(Inputs!$DT230=$F$1,Inputs!CS230,Inputs!CS230*'Key assumptions'!$H$118),$F230*N(AM230)*avg_hrs)</f>
        <v>18038</v>
      </c>
      <c r="CT230" s="255">
        <f>IF(OR($C230="Non-Labour",$C230="Labour-related"),IF(Inputs!$DT230=$F$1,Inputs!CT230,Inputs!CT230*'Key assumptions'!$H$118),$F230*N(AN230)*avg_hrs)</f>
        <v>18038</v>
      </c>
      <c r="CU230" s="255">
        <f>IF(OR($C230="Non-Labour",$C230="Labour-related"),IF(Inputs!$DT230=$F$1,Inputs!CU230,Inputs!CU230*'Key assumptions'!$H$118),$F230*N(AO230)*avg_hrs)</f>
        <v>18038</v>
      </c>
      <c r="CV230" s="255">
        <f>IF(OR($C230="Non-Labour",$C230="Labour-related"),IF(Inputs!$DT230=$F$1,Inputs!CV230,Inputs!CV230*'Key assumptions'!$H$118),$F230*N(AP230)*avg_hrs)</f>
        <v>18038</v>
      </c>
      <c r="CW230" s="255">
        <f>IF(OR($C230="Non-Labour",$C230="Labour-related"),IF(Inputs!$DT230=$F$1,Inputs!CW230,Inputs!CW230*'Key assumptions'!$H$118),$F230*N(AQ230)*avg_hrs)</f>
        <v>18038</v>
      </c>
      <c r="CX230" s="255">
        <f>IF(OR($C230="Non-Labour",$C230="Labour-related"),IF(Inputs!$DT230=$F$1,Inputs!CX230,Inputs!CX230*'Key assumptions'!$H$118),$F230*N(AR230)*avg_hrs)</f>
        <v>18038</v>
      </c>
      <c r="CY230" s="255">
        <f>IF(OR($C230="Non-Labour",$C230="Labour-related"),IF(Inputs!$DT230=$F$1,Inputs!CY230,Inputs!CY230*'Key assumptions'!$H$118),$F230*N(AS230)*avg_hrs)</f>
        <v>18038</v>
      </c>
      <c r="CZ230" s="255">
        <f>IF(OR($C230="Non-Labour",$C230="Labour-related"),IF(Inputs!$DT230=$F$1,Inputs!CZ230,Inputs!CZ230*'Key assumptions'!$H$118),$F230*N(AT230)*avg_hrs)</f>
        <v>18038</v>
      </c>
      <c r="DA230" s="255">
        <f>IF(OR($C230="Non-Labour",$C230="Labour-related"),IF(Inputs!$DT230=$F$1,Inputs!DA230,Inputs!DA230*'Key assumptions'!$H$118),$F230*N(AU230)*avg_hrs)</f>
        <v>18038</v>
      </c>
      <c r="DB230" s="255">
        <f>IF(OR($C230="Non-Labour",$C230="Labour-related"),IF(Inputs!$DT230=$F$1,Inputs!DB230,Inputs!DB230*'Key assumptions'!$H$118),$F230*N(AV230)*avg_hrs)</f>
        <v>18038</v>
      </c>
      <c r="DC230" s="255">
        <f>IF(OR($C230="Non-Labour",$C230="Labour-related"),IF(Inputs!$DT230=$F$1,Inputs!DC230,Inputs!DC230*'Key assumptions'!$H$118),$F230*N(AW230)*avg_hrs)</f>
        <v>18038</v>
      </c>
      <c r="DD230" s="255">
        <f>IF(OR($C230="Non-Labour",$C230="Labour-related"),IF(Inputs!$DT230=$F$1,Inputs!DD230,Inputs!DD230*'Key assumptions'!$H$118),$F230*N(AX230)*avg_hrs)</f>
        <v>18038</v>
      </c>
      <c r="DE230" s="255">
        <f>IF(OR($C230="Non-Labour",$C230="Labour-related"),IF(Inputs!$DT230=$F$1,Inputs!DE230,Inputs!DE230*'Key assumptions'!$H$118),$F230*N(AY230)*avg_hrs)</f>
        <v>18038</v>
      </c>
      <c r="DF230" s="255">
        <f>IF(OR($C230="Non-Labour",$C230="Labour-related"),IF(Inputs!$DT230=$F$1,Inputs!DF230,Inputs!DF230*'Key assumptions'!$H$118),$F230*N(AZ230)*avg_hrs)</f>
        <v>18038</v>
      </c>
      <c r="DG230" s="255">
        <f>IF(OR($C230="Non-Labour",$C230="Labour-related"),IF(Inputs!$DT230=$F$1,Inputs!DG230,Inputs!DG230*'Key assumptions'!$H$118),$F230*N(BA230)*avg_hrs)</f>
        <v>18038</v>
      </c>
      <c r="DH230" s="255">
        <f>IF(OR($C230="Non-Labour",$C230="Labour-related"),IF(Inputs!$DT230=$F$1,Inputs!DH230,Inputs!DH230*'Key assumptions'!$H$118),$F230*N(BB230)*avg_hrs)</f>
        <v>18038</v>
      </c>
      <c r="DI230" s="255">
        <f>IF(OR($C230="Non-Labour",$C230="Labour-related"),IF(Inputs!$DT230=$F$1,Inputs!DI230,Inputs!DI230*'Key assumptions'!$H$118),$F230*N(BC230)*avg_hrs)</f>
        <v>18038</v>
      </c>
      <c r="DJ230" s="255">
        <f>IF(OR($C230="Non-Labour",$C230="Labour-related"),IF(Inputs!$DT230=$F$1,Inputs!DJ230,Inputs!DJ230*'Key assumptions'!$H$118),$F230*N(BD230)*avg_hrs)</f>
        <v>0</v>
      </c>
      <c r="DK230" s="255">
        <f>IF(OR($C230="Non-Labour",$C230="Labour-related"),IF(Inputs!$DT230=$F$1,Inputs!DK230,Inputs!DK230*'Key assumptions'!$H$118),$F230*N(BE230)*avg_hrs)</f>
        <v>0</v>
      </c>
      <c r="DL230" s="255">
        <f>IF(OR($C230="Non-Labour",$C230="Labour-related"),IF(Inputs!$DT230=$F$1,Inputs!DL230,Inputs!DL230*'Key assumptions'!$H$118),$F230*N(BF230)*avg_hrs)</f>
        <v>0</v>
      </c>
      <c r="DM230" s="255">
        <f>IF(OR($C230="Non-Labour",$C230="Labour-related"),IF(Inputs!$DT230=$F$1,Inputs!DM230,Inputs!DM230*'Key assumptions'!$H$118),$F230*N(BG230)*avg_hrs)</f>
        <v>0</v>
      </c>
      <c r="DN230" s="255">
        <f>IF(OR($C230="Non-Labour",$C230="Labour-related"),IF(Inputs!$DT230=$F$1,Inputs!DN230,Inputs!DN230*'Key assumptions'!$H$118),$F230*N(BH230)*avg_hrs)</f>
        <v>0</v>
      </c>
      <c r="DO230" s="255">
        <f>IF(OR($C230="Non-Labour",$C230="Labour-related"),IF(Inputs!$DT230=$F$1,Inputs!DO230,Inputs!DO230*'Key assumptions'!$H$118),$F230*N(BI230)*avg_hrs)</f>
        <v>0</v>
      </c>
      <c r="DP230" s="255">
        <f>IF(OR($C230="Non-Labour",$C230="Labour-related"),IF(Inputs!$DT230=$F$1,Inputs!DP230,Inputs!DP230*'Key assumptions'!$H$118),$F230*N(BJ230)*avg_hrs)</f>
        <v>0</v>
      </c>
      <c r="DQ230" s="255">
        <f>IF(OR($C230="Non-Labour",$C230="Labour-related"),IF(Inputs!$DT230=$F$1,Inputs!DQ230,Inputs!DQ230*'Key assumptions'!$H$118),$F230*N(BK230)*avg_hrs)</f>
        <v>0</v>
      </c>
      <c r="DR230" s="255">
        <f>IF(OR($C230="Non-Labour",$C230="Labour-related"),IF(Inputs!$DT230=$F$1,Inputs!DR230,Inputs!DR230*'Key assumptions'!$H$118),$F230*N(BL230)*avg_hrs)</f>
        <v>0</v>
      </c>
      <c r="DT230" s="133" t="s">
        <v>213</v>
      </c>
      <c r="DU230" s="304"/>
      <c r="DV230" s="304"/>
      <c r="DW230" s="304"/>
      <c r="DX230" s="304"/>
      <c r="DY230" s="304"/>
      <c r="DZ230" s="304"/>
      <c r="EA230" s="255">
        <v>0</v>
      </c>
      <c r="EB230" s="255">
        <v>0</v>
      </c>
      <c r="EC230" s="255">
        <v>36076</v>
      </c>
      <c r="ED230" s="255">
        <f t="shared" si="24"/>
        <v>216456</v>
      </c>
      <c r="EE230" s="255">
        <f t="shared" si="24"/>
        <v>54114</v>
      </c>
      <c r="EF230" s="255">
        <f t="shared" si="22"/>
        <v>306646</v>
      </c>
    </row>
    <row r="231" spans="1:136" x14ac:dyDescent="0.4">
      <c r="A231" s="133" t="str">
        <f>Inputs!A231</f>
        <v>Construction Management</v>
      </c>
      <c r="B231" s="133" t="str">
        <f>Inputs!B231</f>
        <v>N/A</v>
      </c>
      <c r="C231" s="133" t="str">
        <f>Inputs!C231</f>
        <v>Internal Labour</v>
      </c>
      <c r="D231" s="133" t="str">
        <f>Inputs!D231</f>
        <v>PT004728 - 4</v>
      </c>
      <c r="E231" s="133" t="str">
        <f>Inputs!E231</f>
        <v>Site Manager Lines</v>
      </c>
      <c r="F231" s="290">
        <f>IF(Inputs!DT231=$F$1,Inputs!F231,
IF(Inputs!DT231='Key assumptions'!$E$118,Inputs!F231*'Key assumptions'!$H$118,Inputs!F231*'Key assumptions'!$H$119))</f>
        <v>180.38</v>
      </c>
      <c r="G231" s="290">
        <f>IF(Inputs!DT231=$F$1,Inputs!G231,Inputs!G231*'Key assumptions'!$H$118)</f>
        <v>79.010475221893486</v>
      </c>
      <c r="H231" s="281"/>
      <c r="I231" s="281"/>
      <c r="J231" s="281"/>
      <c r="K231" s="281"/>
      <c r="L231" s="281"/>
      <c r="M231" s="389" t="str">
        <f>Inputs!M231</f>
        <v>[C-i-C]</v>
      </c>
      <c r="N231" s="389" t="str">
        <f>Inputs!N231</f>
        <v>[C-i-C]</v>
      </c>
      <c r="O231" s="389" t="str">
        <f>Inputs!O231</f>
        <v>[C-i-C]</v>
      </c>
      <c r="P231" s="389" t="str">
        <f>Inputs!P231</f>
        <v>[C-i-C]</v>
      </c>
      <c r="Q231" s="389" t="str">
        <f>Inputs!Q231</f>
        <v>[C-i-C]</v>
      </c>
      <c r="R231" s="389" t="str">
        <f>Inputs!R231</f>
        <v>[C-i-C]</v>
      </c>
      <c r="S231" s="389" t="str">
        <f>Inputs!S231</f>
        <v>[C-i-C]</v>
      </c>
      <c r="T231" s="389" t="str">
        <f>Inputs!T231</f>
        <v>[C-i-C]</v>
      </c>
      <c r="U231" s="389" t="str">
        <f>Inputs!U231</f>
        <v>[C-i-C]</v>
      </c>
      <c r="V231" s="389" t="str">
        <f>Inputs!V231</f>
        <v>[C-i-C]</v>
      </c>
      <c r="W231" s="389" t="str">
        <f>Inputs!W231</f>
        <v>[C-i-C]</v>
      </c>
      <c r="X231" s="389" t="str">
        <f>Inputs!X231</f>
        <v>[C-i-C]</v>
      </c>
      <c r="Y231" s="389" t="str">
        <f>Inputs!Y231</f>
        <v>[C-i-C]</v>
      </c>
      <c r="Z231" s="389" t="str">
        <f>Inputs!Z231</f>
        <v>[C-i-C]</v>
      </c>
      <c r="AA231" s="389" t="str">
        <f>Inputs!AA231</f>
        <v>[C-i-C]</v>
      </c>
      <c r="AB231" s="389" t="str">
        <f>Inputs!AB231</f>
        <v>[C-i-C]</v>
      </c>
      <c r="AC231" s="389" t="str">
        <f>Inputs!AC231</f>
        <v>[C-i-C]</v>
      </c>
      <c r="AD231" s="389" t="str">
        <f>Inputs!AD231</f>
        <v>[C-i-C]</v>
      </c>
      <c r="AE231" s="389" t="str">
        <f>Inputs!AE231</f>
        <v>[C-i-C]</v>
      </c>
      <c r="AF231" s="389" t="str">
        <f>Inputs!AF231</f>
        <v>[C-i-C]</v>
      </c>
      <c r="AG231" s="389" t="str">
        <f>Inputs!AG231</f>
        <v>[C-i-C]</v>
      </c>
      <c r="AH231" s="389" t="str">
        <f>Inputs!AH231</f>
        <v>[C-i-C]</v>
      </c>
      <c r="AI231" s="254">
        <f>Inputs!AI231</f>
        <v>0</v>
      </c>
      <c r="AJ231" s="254">
        <f>Inputs!AJ231</f>
        <v>0</v>
      </c>
      <c r="AK231" s="254">
        <f>Inputs!AK231</f>
        <v>0</v>
      </c>
      <c r="AL231" s="254">
        <f>Inputs!AL231</f>
        <v>0</v>
      </c>
      <c r="AM231" s="254">
        <f>Inputs!AM231</f>
        <v>0.66666666666666663</v>
      </c>
      <c r="AN231" s="254">
        <f>Inputs!AN231</f>
        <v>0.66666666666666663</v>
      </c>
      <c r="AO231" s="254">
        <f>Inputs!AO231</f>
        <v>0.66666666666666663</v>
      </c>
      <c r="AP231" s="254">
        <f>Inputs!AP231</f>
        <v>0.66666666666666663</v>
      </c>
      <c r="AQ231" s="254">
        <f>Inputs!AQ231</f>
        <v>0.66666666666666663</v>
      </c>
      <c r="AR231" s="254">
        <f>Inputs!AR231</f>
        <v>0.66666666666666663</v>
      </c>
      <c r="AS231" s="254">
        <f>Inputs!AS231</f>
        <v>0.66666666666666663</v>
      </c>
      <c r="AT231" s="254">
        <f>Inputs!AT231</f>
        <v>0.66666666666666663</v>
      </c>
      <c r="AU231" s="254">
        <f>Inputs!AU231</f>
        <v>0.66666666666666663</v>
      </c>
      <c r="AV231" s="254">
        <f>Inputs!AV231</f>
        <v>0.66666666666666663</v>
      </c>
      <c r="AW231" s="254">
        <f>Inputs!AW231</f>
        <v>0.66666666666666663</v>
      </c>
      <c r="AX231" s="254">
        <f>Inputs!AX231</f>
        <v>0.66666666666666663</v>
      </c>
      <c r="AY231" s="254">
        <f>Inputs!AY231</f>
        <v>0.66666666666666663</v>
      </c>
      <c r="AZ231" s="254">
        <f>Inputs!AZ231</f>
        <v>0.66666666666666663</v>
      </c>
      <c r="BA231" s="254">
        <f>Inputs!BA231</f>
        <v>0.66666666666666663</v>
      </c>
      <c r="BB231" s="254">
        <f>Inputs!BB231</f>
        <v>0.66666666666666663</v>
      </c>
      <c r="BC231" s="254">
        <f>Inputs!BC231</f>
        <v>0.66666666666666663</v>
      </c>
      <c r="BD231" s="254">
        <f>Inputs!BD231</f>
        <v>0</v>
      </c>
      <c r="BE231" s="254">
        <f>Inputs!BE231</f>
        <v>0</v>
      </c>
      <c r="BF231" s="254">
        <f>Inputs!BF231</f>
        <v>0</v>
      </c>
      <c r="BG231" s="254">
        <f>Inputs!BG231</f>
        <v>0</v>
      </c>
      <c r="BH231" s="254">
        <f>Inputs!BH231</f>
        <v>0</v>
      </c>
      <c r="BI231" s="254">
        <f>Inputs!BI231</f>
        <v>0</v>
      </c>
      <c r="BJ231" s="254">
        <f>Inputs!BJ231</f>
        <v>0</v>
      </c>
      <c r="BK231" s="254">
        <f>Inputs!BK231</f>
        <v>0</v>
      </c>
      <c r="BL231" s="254">
        <f>Inputs!BL231</f>
        <v>0</v>
      </c>
      <c r="BN231" s="255">
        <f>IF(OR($C231="Non-Labour",$C231="Labour-related"),IF(Inputs!$DT231=$F$1,Inputs!BN231,Inputs!BN231*'Key assumptions'!$H$118),$F231*N(H231)*avg_hrs)</f>
        <v>0</v>
      </c>
      <c r="BO231" s="255">
        <f>IF(OR($C231="Non-Labour",$C231="Labour-related"),IF(Inputs!$DT231=$F$1,Inputs!BO231,Inputs!BO231*'Key assumptions'!$H$118),$F231*N(I231)*avg_hrs)</f>
        <v>0</v>
      </c>
      <c r="BP231" s="255">
        <f>IF(OR($C231="Non-Labour",$C231="Labour-related"),IF(Inputs!$DT231=$F$1,Inputs!BP231,Inputs!BP231*'Key assumptions'!$H$118),$F231*N(J231)*avg_hrs)</f>
        <v>0</v>
      </c>
      <c r="BQ231" s="255">
        <f>IF(OR($C231="Non-Labour",$C231="Labour-related"),IF(Inputs!$DT231=$F$1,Inputs!BQ231,Inputs!BQ231*'Key assumptions'!$H$118),$F231*N(K231)*avg_hrs)</f>
        <v>0</v>
      </c>
      <c r="BR231" s="255">
        <f>IF(OR($C231="Non-Labour",$C231="Labour-related"),IF(Inputs!$DT231=$F$1,Inputs!BR231,Inputs!BR231*'Key assumptions'!$H$118),$F231*N(L231)*avg_hrs)</f>
        <v>0</v>
      </c>
      <c r="BS231" s="390" t="s">
        <v>411</v>
      </c>
      <c r="BT231" s="390" t="s">
        <v>411</v>
      </c>
      <c r="BU231" s="390" t="s">
        <v>411</v>
      </c>
      <c r="BV231" s="390" t="s">
        <v>411</v>
      </c>
      <c r="BW231" s="390" t="s">
        <v>411</v>
      </c>
      <c r="BX231" s="390" t="s">
        <v>411</v>
      </c>
      <c r="BY231" s="390" t="s">
        <v>411</v>
      </c>
      <c r="BZ231" s="390" t="s">
        <v>411</v>
      </c>
      <c r="CA231" s="390" t="s">
        <v>411</v>
      </c>
      <c r="CB231" s="390" t="s">
        <v>411</v>
      </c>
      <c r="CC231" s="390" t="s">
        <v>411</v>
      </c>
      <c r="CD231" s="390" t="s">
        <v>411</v>
      </c>
      <c r="CE231" s="390" t="s">
        <v>411</v>
      </c>
      <c r="CF231" s="390" t="s">
        <v>411</v>
      </c>
      <c r="CG231" s="390" t="s">
        <v>411</v>
      </c>
      <c r="CH231" s="390" t="s">
        <v>411</v>
      </c>
      <c r="CI231" s="390" t="s">
        <v>411</v>
      </c>
      <c r="CJ231" s="390" t="s">
        <v>411</v>
      </c>
      <c r="CK231" s="390" t="s">
        <v>411</v>
      </c>
      <c r="CL231" s="390" t="s">
        <v>411</v>
      </c>
      <c r="CM231" s="390" t="s">
        <v>411</v>
      </c>
      <c r="CN231" s="390" t="s">
        <v>411</v>
      </c>
      <c r="CO231" s="255">
        <f>IF(OR($C231="Non-Labour",$C231="Labour-related"),IF(Inputs!$DT231=$F$1,Inputs!CO231,Inputs!CO231*'Key assumptions'!$H$118),$F231*N(AI231)*avg_hrs)</f>
        <v>0</v>
      </c>
      <c r="CP231" s="255">
        <f>IF(OR($C231="Non-Labour",$C231="Labour-related"),IF(Inputs!$DT231=$F$1,Inputs!CP231,Inputs!CP231*'Key assumptions'!$H$118),$F231*N(AJ231)*avg_hrs)</f>
        <v>0</v>
      </c>
      <c r="CQ231" s="255">
        <f>IF(OR($C231="Non-Labour",$C231="Labour-related"),IF(Inputs!$DT231=$F$1,Inputs!CQ231,Inputs!CQ231*'Key assumptions'!$H$118),$F231*N(AK231)*avg_hrs)</f>
        <v>0</v>
      </c>
      <c r="CR231" s="255">
        <f>IF(OR($C231="Non-Labour",$C231="Labour-related"),IF(Inputs!$DT231=$F$1,Inputs!CR231,Inputs!CR231*'Key assumptions'!$H$118),$F231*N(AL231)*avg_hrs)</f>
        <v>0</v>
      </c>
      <c r="CS231" s="255">
        <f>IF(OR($C231="Non-Labour",$C231="Labour-related"),IF(Inputs!$DT231=$F$1,Inputs!CS231,Inputs!CS231*'Key assumptions'!$H$118),$F231*N(AM231)*avg_hrs)</f>
        <v>18038</v>
      </c>
      <c r="CT231" s="255">
        <f>IF(OR($C231="Non-Labour",$C231="Labour-related"),IF(Inputs!$DT231=$F$1,Inputs!CT231,Inputs!CT231*'Key assumptions'!$H$118),$F231*N(AN231)*avg_hrs)</f>
        <v>18038</v>
      </c>
      <c r="CU231" s="255">
        <f>IF(OR($C231="Non-Labour",$C231="Labour-related"),IF(Inputs!$DT231=$F$1,Inputs!CU231,Inputs!CU231*'Key assumptions'!$H$118),$F231*N(AO231)*avg_hrs)</f>
        <v>18038</v>
      </c>
      <c r="CV231" s="255">
        <f>IF(OR($C231="Non-Labour",$C231="Labour-related"),IF(Inputs!$DT231=$F$1,Inputs!CV231,Inputs!CV231*'Key assumptions'!$H$118),$F231*N(AP231)*avg_hrs)</f>
        <v>18038</v>
      </c>
      <c r="CW231" s="255">
        <f>IF(OR($C231="Non-Labour",$C231="Labour-related"),IF(Inputs!$DT231=$F$1,Inputs!CW231,Inputs!CW231*'Key assumptions'!$H$118),$F231*N(AQ231)*avg_hrs)</f>
        <v>18038</v>
      </c>
      <c r="CX231" s="255">
        <f>IF(OR($C231="Non-Labour",$C231="Labour-related"),IF(Inputs!$DT231=$F$1,Inputs!CX231,Inputs!CX231*'Key assumptions'!$H$118),$F231*N(AR231)*avg_hrs)</f>
        <v>18038</v>
      </c>
      <c r="CY231" s="255">
        <f>IF(OR($C231="Non-Labour",$C231="Labour-related"),IF(Inputs!$DT231=$F$1,Inputs!CY231,Inputs!CY231*'Key assumptions'!$H$118),$F231*N(AS231)*avg_hrs)</f>
        <v>18038</v>
      </c>
      <c r="CZ231" s="255">
        <f>IF(OR($C231="Non-Labour",$C231="Labour-related"),IF(Inputs!$DT231=$F$1,Inputs!CZ231,Inputs!CZ231*'Key assumptions'!$H$118),$F231*N(AT231)*avg_hrs)</f>
        <v>18038</v>
      </c>
      <c r="DA231" s="255">
        <f>IF(OR($C231="Non-Labour",$C231="Labour-related"),IF(Inputs!$DT231=$F$1,Inputs!DA231,Inputs!DA231*'Key assumptions'!$H$118),$F231*N(AU231)*avg_hrs)</f>
        <v>18038</v>
      </c>
      <c r="DB231" s="255">
        <f>IF(OR($C231="Non-Labour",$C231="Labour-related"),IF(Inputs!$DT231=$F$1,Inputs!DB231,Inputs!DB231*'Key assumptions'!$H$118),$F231*N(AV231)*avg_hrs)</f>
        <v>18038</v>
      </c>
      <c r="DC231" s="255">
        <f>IF(OR($C231="Non-Labour",$C231="Labour-related"),IF(Inputs!$DT231=$F$1,Inputs!DC231,Inputs!DC231*'Key assumptions'!$H$118),$F231*N(AW231)*avg_hrs)</f>
        <v>18038</v>
      </c>
      <c r="DD231" s="255">
        <f>IF(OR($C231="Non-Labour",$C231="Labour-related"),IF(Inputs!$DT231=$F$1,Inputs!DD231,Inputs!DD231*'Key assumptions'!$H$118),$F231*N(AX231)*avg_hrs)</f>
        <v>18038</v>
      </c>
      <c r="DE231" s="255">
        <f>IF(OR($C231="Non-Labour",$C231="Labour-related"),IF(Inputs!$DT231=$F$1,Inputs!DE231,Inputs!DE231*'Key assumptions'!$H$118),$F231*N(AY231)*avg_hrs)</f>
        <v>18038</v>
      </c>
      <c r="DF231" s="255">
        <f>IF(OR($C231="Non-Labour",$C231="Labour-related"),IF(Inputs!$DT231=$F$1,Inputs!DF231,Inputs!DF231*'Key assumptions'!$H$118),$F231*N(AZ231)*avg_hrs)</f>
        <v>18038</v>
      </c>
      <c r="DG231" s="255">
        <f>IF(OR($C231="Non-Labour",$C231="Labour-related"),IF(Inputs!$DT231=$F$1,Inputs!DG231,Inputs!DG231*'Key assumptions'!$H$118),$F231*N(BA231)*avg_hrs)</f>
        <v>18038</v>
      </c>
      <c r="DH231" s="255">
        <f>IF(OR($C231="Non-Labour",$C231="Labour-related"),IF(Inputs!$DT231=$F$1,Inputs!DH231,Inputs!DH231*'Key assumptions'!$H$118),$F231*N(BB231)*avg_hrs)</f>
        <v>18038</v>
      </c>
      <c r="DI231" s="255">
        <f>IF(OR($C231="Non-Labour",$C231="Labour-related"),IF(Inputs!$DT231=$F$1,Inputs!DI231,Inputs!DI231*'Key assumptions'!$H$118),$F231*N(BC231)*avg_hrs)</f>
        <v>18038</v>
      </c>
      <c r="DJ231" s="255">
        <f>IF(OR($C231="Non-Labour",$C231="Labour-related"),IF(Inputs!$DT231=$F$1,Inputs!DJ231,Inputs!DJ231*'Key assumptions'!$H$118),$F231*N(BD231)*avg_hrs)</f>
        <v>0</v>
      </c>
      <c r="DK231" s="255">
        <f>IF(OR($C231="Non-Labour",$C231="Labour-related"),IF(Inputs!$DT231=$F$1,Inputs!DK231,Inputs!DK231*'Key assumptions'!$H$118),$F231*N(BE231)*avg_hrs)</f>
        <v>0</v>
      </c>
      <c r="DL231" s="255">
        <f>IF(OR($C231="Non-Labour",$C231="Labour-related"),IF(Inputs!$DT231=$F$1,Inputs!DL231,Inputs!DL231*'Key assumptions'!$H$118),$F231*N(BF231)*avg_hrs)</f>
        <v>0</v>
      </c>
      <c r="DM231" s="255">
        <f>IF(OR($C231="Non-Labour",$C231="Labour-related"),IF(Inputs!$DT231=$F$1,Inputs!DM231,Inputs!DM231*'Key assumptions'!$H$118),$F231*N(BG231)*avg_hrs)</f>
        <v>0</v>
      </c>
      <c r="DN231" s="255">
        <f>IF(OR($C231="Non-Labour",$C231="Labour-related"),IF(Inputs!$DT231=$F$1,Inputs!DN231,Inputs!DN231*'Key assumptions'!$H$118),$F231*N(BH231)*avg_hrs)</f>
        <v>0</v>
      </c>
      <c r="DO231" s="255">
        <f>IF(OR($C231="Non-Labour",$C231="Labour-related"),IF(Inputs!$DT231=$F$1,Inputs!DO231,Inputs!DO231*'Key assumptions'!$H$118),$F231*N(BI231)*avg_hrs)</f>
        <v>0</v>
      </c>
      <c r="DP231" s="255">
        <f>IF(OR($C231="Non-Labour",$C231="Labour-related"),IF(Inputs!$DT231=$F$1,Inputs!DP231,Inputs!DP231*'Key assumptions'!$H$118),$F231*N(BJ231)*avg_hrs)</f>
        <v>0</v>
      </c>
      <c r="DQ231" s="255">
        <f>IF(OR($C231="Non-Labour",$C231="Labour-related"),IF(Inputs!$DT231=$F$1,Inputs!DQ231,Inputs!DQ231*'Key assumptions'!$H$118),$F231*N(BK231)*avg_hrs)</f>
        <v>0</v>
      </c>
      <c r="DR231" s="255">
        <f>IF(OR($C231="Non-Labour",$C231="Labour-related"),IF(Inputs!$DT231=$F$1,Inputs!DR231,Inputs!DR231*'Key assumptions'!$H$118),$F231*N(BL231)*avg_hrs)</f>
        <v>0</v>
      </c>
      <c r="DT231" s="133" t="s">
        <v>213</v>
      </c>
      <c r="DU231" s="304"/>
      <c r="DV231" s="304"/>
      <c r="DW231" s="304"/>
      <c r="DX231" s="304"/>
      <c r="DY231" s="304"/>
      <c r="DZ231" s="304"/>
      <c r="EA231" s="255">
        <v>0</v>
      </c>
      <c r="EB231" s="255">
        <v>0</v>
      </c>
      <c r="EC231" s="255">
        <v>36076</v>
      </c>
      <c r="ED231" s="255">
        <f t="shared" si="24"/>
        <v>216456</v>
      </c>
      <c r="EE231" s="255">
        <f t="shared" si="24"/>
        <v>54114</v>
      </c>
      <c r="EF231" s="255">
        <f t="shared" si="22"/>
        <v>306646</v>
      </c>
    </row>
    <row r="232" spans="1:136" x14ac:dyDescent="0.4">
      <c r="A232" s="133" t="str">
        <f>Inputs!A232</f>
        <v>Other support and corporate roles</v>
      </c>
      <c r="B232" s="133" t="str">
        <f>Inputs!B232</f>
        <v>N/A</v>
      </c>
      <c r="C232" s="133" t="str">
        <f>Inputs!C232</f>
        <v>Internal Labour</v>
      </c>
      <c r="D232" s="133" t="str">
        <f>Inputs!D232</f>
        <v>PT004728 - 4</v>
      </c>
      <c r="E232" s="133" t="str">
        <f>Inputs!E232</f>
        <v>Safety Officer</v>
      </c>
      <c r="F232" s="290">
        <f>IF(Inputs!DT232=$F$1,Inputs!F232,
IF(Inputs!DT232='Key assumptions'!$E$118,Inputs!F232*'Key assumptions'!$H$118,Inputs!F232*'Key assumptions'!$H$119))</f>
        <v>216.62</v>
      </c>
      <c r="G232" s="290">
        <f>IF(Inputs!DT232=$F$1,Inputs!G232,Inputs!G232*'Key assumptions'!$H$118)</f>
        <v>94.875194156804724</v>
      </c>
      <c r="H232" s="281"/>
      <c r="I232" s="281"/>
      <c r="J232" s="281"/>
      <c r="K232" s="281"/>
      <c r="L232" s="281"/>
      <c r="M232" s="389" t="str">
        <f>Inputs!M232</f>
        <v>[C-i-C]</v>
      </c>
      <c r="N232" s="389" t="str">
        <f>Inputs!N232</f>
        <v>[C-i-C]</v>
      </c>
      <c r="O232" s="389" t="str">
        <f>Inputs!O232</f>
        <v>[C-i-C]</v>
      </c>
      <c r="P232" s="389" t="str">
        <f>Inputs!P232</f>
        <v>[C-i-C]</v>
      </c>
      <c r="Q232" s="389" t="str">
        <f>Inputs!Q232</f>
        <v>[C-i-C]</v>
      </c>
      <c r="R232" s="389" t="str">
        <f>Inputs!R232</f>
        <v>[C-i-C]</v>
      </c>
      <c r="S232" s="389" t="str">
        <f>Inputs!S232</f>
        <v>[C-i-C]</v>
      </c>
      <c r="T232" s="389" t="str">
        <f>Inputs!T232</f>
        <v>[C-i-C]</v>
      </c>
      <c r="U232" s="389" t="str">
        <f>Inputs!U232</f>
        <v>[C-i-C]</v>
      </c>
      <c r="V232" s="389" t="str">
        <f>Inputs!V232</f>
        <v>[C-i-C]</v>
      </c>
      <c r="W232" s="389" t="str">
        <f>Inputs!W232</f>
        <v>[C-i-C]</v>
      </c>
      <c r="X232" s="389" t="str">
        <f>Inputs!X232</f>
        <v>[C-i-C]</v>
      </c>
      <c r="Y232" s="389" t="str">
        <f>Inputs!Y232</f>
        <v>[C-i-C]</v>
      </c>
      <c r="Z232" s="389" t="str">
        <f>Inputs!Z232</f>
        <v>[C-i-C]</v>
      </c>
      <c r="AA232" s="389" t="str">
        <f>Inputs!AA232</f>
        <v>[C-i-C]</v>
      </c>
      <c r="AB232" s="389" t="str">
        <f>Inputs!AB232</f>
        <v>[C-i-C]</v>
      </c>
      <c r="AC232" s="389" t="str">
        <f>Inputs!AC232</f>
        <v>[C-i-C]</v>
      </c>
      <c r="AD232" s="389" t="str">
        <f>Inputs!AD232</f>
        <v>[C-i-C]</v>
      </c>
      <c r="AE232" s="389" t="str">
        <f>Inputs!AE232</f>
        <v>[C-i-C]</v>
      </c>
      <c r="AF232" s="389" t="str">
        <f>Inputs!AF232</f>
        <v>[C-i-C]</v>
      </c>
      <c r="AG232" s="389" t="str">
        <f>Inputs!AG232</f>
        <v>[C-i-C]</v>
      </c>
      <c r="AH232" s="389" t="str">
        <f>Inputs!AH232</f>
        <v>[C-i-C]</v>
      </c>
      <c r="AI232" s="254">
        <f>Inputs!AI232</f>
        <v>0.18</v>
      </c>
      <c r="AJ232" s="254">
        <f>Inputs!AJ232</f>
        <v>0.18</v>
      </c>
      <c r="AK232" s="254">
        <f>Inputs!AK232</f>
        <v>0.18</v>
      </c>
      <c r="AL232" s="254">
        <f>Inputs!AL232</f>
        <v>0.18</v>
      </c>
      <c r="AM232" s="254">
        <f>Inputs!AM232</f>
        <v>0.18</v>
      </c>
      <c r="AN232" s="254">
        <f>Inputs!AN232</f>
        <v>0.18</v>
      </c>
      <c r="AO232" s="254">
        <f>Inputs!AO232</f>
        <v>0.18</v>
      </c>
      <c r="AP232" s="254">
        <f>Inputs!AP232</f>
        <v>0.18</v>
      </c>
      <c r="AQ232" s="254">
        <f>Inputs!AQ232</f>
        <v>0.27857142857142858</v>
      </c>
      <c r="AR232" s="254">
        <f>Inputs!AR232</f>
        <v>0.27857142857142858</v>
      </c>
      <c r="AS232" s="254">
        <f>Inputs!AS232</f>
        <v>0.27857142857142858</v>
      </c>
      <c r="AT232" s="254">
        <f>Inputs!AT232</f>
        <v>0.27857142857142858</v>
      </c>
      <c r="AU232" s="254">
        <f>Inputs!AU232</f>
        <v>0.27857142857142858</v>
      </c>
      <c r="AV232" s="254">
        <f>Inputs!AV232</f>
        <v>0.27857142857142858</v>
      </c>
      <c r="AW232" s="254">
        <f>Inputs!AW232</f>
        <v>0.27857142857142858</v>
      </c>
      <c r="AX232" s="254">
        <f>Inputs!AX232</f>
        <v>0.18</v>
      </c>
      <c r="AY232" s="254">
        <f>Inputs!AY232</f>
        <v>0.65999999999999992</v>
      </c>
      <c r="AZ232" s="254">
        <f>Inputs!AZ232</f>
        <v>0.65999999999999992</v>
      </c>
      <c r="BA232" s="254">
        <f>Inputs!BA232</f>
        <v>0.65999999999999992</v>
      </c>
      <c r="BB232" s="254">
        <f>Inputs!BB232</f>
        <v>0.65999999999999992</v>
      </c>
      <c r="BC232" s="254">
        <f>Inputs!BC232</f>
        <v>0.65999999999999992</v>
      </c>
      <c r="BD232" s="254">
        <f>Inputs!BD232</f>
        <v>0</v>
      </c>
      <c r="BE232" s="254">
        <f>Inputs!BE232</f>
        <v>0</v>
      </c>
      <c r="BF232" s="254">
        <f>Inputs!BF232</f>
        <v>0</v>
      </c>
      <c r="BG232" s="254">
        <f>Inputs!BG232</f>
        <v>0</v>
      </c>
      <c r="BH232" s="254">
        <f>Inputs!BH232</f>
        <v>0</v>
      </c>
      <c r="BI232" s="254">
        <f>Inputs!BI232</f>
        <v>0</v>
      </c>
      <c r="BJ232" s="254">
        <f>Inputs!BJ232</f>
        <v>0</v>
      </c>
      <c r="BK232" s="254">
        <f>Inputs!BK232</f>
        <v>0</v>
      </c>
      <c r="BL232" s="254">
        <f>Inputs!BL232</f>
        <v>0</v>
      </c>
      <c r="BN232" s="255">
        <f>IF(OR($C232="Non-Labour",$C232="Labour-related"),IF(Inputs!$DT232=$F$1,Inputs!BN232,Inputs!BN232*'Key assumptions'!$H$118),$F232*N(H232)*avg_hrs)</f>
        <v>0</v>
      </c>
      <c r="BO232" s="255">
        <f>IF(OR($C232="Non-Labour",$C232="Labour-related"),IF(Inputs!$DT232=$F$1,Inputs!BO232,Inputs!BO232*'Key assumptions'!$H$118),$F232*N(I232)*avg_hrs)</f>
        <v>0</v>
      </c>
      <c r="BP232" s="255">
        <f>IF(OR($C232="Non-Labour",$C232="Labour-related"),IF(Inputs!$DT232=$F$1,Inputs!BP232,Inputs!BP232*'Key assumptions'!$H$118),$F232*N(J232)*avg_hrs)</f>
        <v>0</v>
      </c>
      <c r="BQ232" s="255">
        <f>IF(OR($C232="Non-Labour",$C232="Labour-related"),IF(Inputs!$DT232=$F$1,Inputs!BQ232,Inputs!BQ232*'Key assumptions'!$H$118),$F232*N(K232)*avg_hrs)</f>
        <v>0</v>
      </c>
      <c r="BR232" s="255">
        <f>IF(OR($C232="Non-Labour",$C232="Labour-related"),IF(Inputs!$DT232=$F$1,Inputs!BR232,Inputs!BR232*'Key assumptions'!$H$118),$F232*N(L232)*avg_hrs)</f>
        <v>0</v>
      </c>
      <c r="BS232" s="390" t="s">
        <v>411</v>
      </c>
      <c r="BT232" s="390" t="s">
        <v>411</v>
      </c>
      <c r="BU232" s="390" t="s">
        <v>411</v>
      </c>
      <c r="BV232" s="390" t="s">
        <v>411</v>
      </c>
      <c r="BW232" s="390" t="s">
        <v>411</v>
      </c>
      <c r="BX232" s="390" t="s">
        <v>411</v>
      </c>
      <c r="BY232" s="390" t="s">
        <v>411</v>
      </c>
      <c r="BZ232" s="390" t="s">
        <v>411</v>
      </c>
      <c r="CA232" s="390" t="s">
        <v>411</v>
      </c>
      <c r="CB232" s="390" t="s">
        <v>411</v>
      </c>
      <c r="CC232" s="390" t="s">
        <v>411</v>
      </c>
      <c r="CD232" s="390" t="s">
        <v>411</v>
      </c>
      <c r="CE232" s="390" t="s">
        <v>411</v>
      </c>
      <c r="CF232" s="390" t="s">
        <v>411</v>
      </c>
      <c r="CG232" s="390" t="s">
        <v>411</v>
      </c>
      <c r="CH232" s="390" t="s">
        <v>411</v>
      </c>
      <c r="CI232" s="390" t="s">
        <v>411</v>
      </c>
      <c r="CJ232" s="390" t="s">
        <v>411</v>
      </c>
      <c r="CK232" s="390" t="s">
        <v>411</v>
      </c>
      <c r="CL232" s="390" t="s">
        <v>411</v>
      </c>
      <c r="CM232" s="390" t="s">
        <v>411</v>
      </c>
      <c r="CN232" s="390" t="s">
        <v>411</v>
      </c>
      <c r="CO232" s="255">
        <f>IF(OR($C232="Non-Labour",$C232="Labour-related"),IF(Inputs!$DT232=$F$1,Inputs!CO232,Inputs!CO232*'Key assumptions'!$H$118),$F232*N(AI232)*avg_hrs)</f>
        <v>5848.74</v>
      </c>
      <c r="CP232" s="255">
        <f>IF(OR($C232="Non-Labour",$C232="Labour-related"),IF(Inputs!$DT232=$F$1,Inputs!CP232,Inputs!CP232*'Key assumptions'!$H$118),$F232*N(AJ232)*avg_hrs)</f>
        <v>5848.74</v>
      </c>
      <c r="CQ232" s="255">
        <f>IF(OR($C232="Non-Labour",$C232="Labour-related"),IF(Inputs!$DT232=$F$1,Inputs!CQ232,Inputs!CQ232*'Key assumptions'!$H$118),$F232*N(AK232)*avg_hrs)</f>
        <v>5848.74</v>
      </c>
      <c r="CR232" s="255">
        <f>IF(OR($C232="Non-Labour",$C232="Labour-related"),IF(Inputs!$DT232=$F$1,Inputs!CR232,Inputs!CR232*'Key assumptions'!$H$118),$F232*N(AL232)*avg_hrs)</f>
        <v>5848.74</v>
      </c>
      <c r="CS232" s="255">
        <f>IF(OR($C232="Non-Labour",$C232="Labour-related"),IF(Inputs!$DT232=$F$1,Inputs!CS232,Inputs!CS232*'Key assumptions'!$H$118),$F232*N(AM232)*avg_hrs)</f>
        <v>5848.74</v>
      </c>
      <c r="CT232" s="255">
        <f>IF(OR($C232="Non-Labour",$C232="Labour-related"),IF(Inputs!$DT232=$F$1,Inputs!CT232,Inputs!CT232*'Key assumptions'!$H$118),$F232*N(AN232)*avg_hrs)</f>
        <v>5848.74</v>
      </c>
      <c r="CU232" s="255">
        <f>IF(OR($C232="Non-Labour",$C232="Labour-related"),IF(Inputs!$DT232=$F$1,Inputs!CU232,Inputs!CU232*'Key assumptions'!$H$118),$F232*N(AO232)*avg_hrs)</f>
        <v>5848.74</v>
      </c>
      <c r="CV232" s="255">
        <f>IF(OR($C232="Non-Labour",$C232="Labour-related"),IF(Inputs!$DT232=$F$1,Inputs!CV232,Inputs!CV232*'Key assumptions'!$H$118),$F232*N(AP232)*avg_hrs)</f>
        <v>5848.74</v>
      </c>
      <c r="CW232" s="255">
        <f>IF(OR($C232="Non-Labour",$C232="Labour-related"),IF(Inputs!$DT232=$F$1,Inputs!CW232,Inputs!CW232*'Key assumptions'!$H$118),$F232*N(AQ232)*avg_hrs)</f>
        <v>9051.6214285714286</v>
      </c>
      <c r="CX232" s="255">
        <f>IF(OR($C232="Non-Labour",$C232="Labour-related"),IF(Inputs!$DT232=$F$1,Inputs!CX232,Inputs!CX232*'Key assumptions'!$H$118),$F232*N(AR232)*avg_hrs)</f>
        <v>9051.6214285714286</v>
      </c>
      <c r="CY232" s="255">
        <f>IF(OR($C232="Non-Labour",$C232="Labour-related"),IF(Inputs!$DT232=$F$1,Inputs!CY232,Inputs!CY232*'Key assumptions'!$H$118),$F232*N(AS232)*avg_hrs)</f>
        <v>9051.6214285714286</v>
      </c>
      <c r="CZ232" s="255">
        <f>IF(OR($C232="Non-Labour",$C232="Labour-related"),IF(Inputs!$DT232=$F$1,Inputs!CZ232,Inputs!CZ232*'Key assumptions'!$H$118),$F232*N(AT232)*avg_hrs)</f>
        <v>9051.6214285714286</v>
      </c>
      <c r="DA232" s="255">
        <f>IF(OR($C232="Non-Labour",$C232="Labour-related"),IF(Inputs!$DT232=$F$1,Inputs!DA232,Inputs!DA232*'Key assumptions'!$H$118),$F232*N(AU232)*avg_hrs)</f>
        <v>9051.6214285714286</v>
      </c>
      <c r="DB232" s="255">
        <f>IF(OR($C232="Non-Labour",$C232="Labour-related"),IF(Inputs!$DT232=$F$1,Inputs!DB232,Inputs!DB232*'Key assumptions'!$H$118),$F232*N(AV232)*avg_hrs)</f>
        <v>9051.6214285714286</v>
      </c>
      <c r="DC232" s="255">
        <f>IF(OR($C232="Non-Labour",$C232="Labour-related"),IF(Inputs!$DT232=$F$1,Inputs!DC232,Inputs!DC232*'Key assumptions'!$H$118),$F232*N(AW232)*avg_hrs)</f>
        <v>9051.6214285714286</v>
      </c>
      <c r="DD232" s="255">
        <f>IF(OR($C232="Non-Labour",$C232="Labour-related"),IF(Inputs!$DT232=$F$1,Inputs!DD232,Inputs!DD232*'Key assumptions'!$H$118),$F232*N(AX232)*avg_hrs)</f>
        <v>5848.74</v>
      </c>
      <c r="DE232" s="255">
        <f>IF(OR($C232="Non-Labour",$C232="Labour-related"),IF(Inputs!$DT232=$F$1,Inputs!DE232,Inputs!DE232*'Key assumptions'!$H$118),$F232*N(AY232)*avg_hrs)</f>
        <v>21445.379999999997</v>
      </c>
      <c r="DF232" s="255">
        <f>IF(OR($C232="Non-Labour",$C232="Labour-related"),IF(Inputs!$DT232=$F$1,Inputs!DF232,Inputs!DF232*'Key assumptions'!$H$118),$F232*N(AZ232)*avg_hrs)</f>
        <v>21445.379999999997</v>
      </c>
      <c r="DG232" s="255">
        <f>IF(OR($C232="Non-Labour",$C232="Labour-related"),IF(Inputs!$DT232=$F$1,Inputs!DG232,Inputs!DG232*'Key assumptions'!$H$118),$F232*N(BA232)*avg_hrs)</f>
        <v>21445.379999999997</v>
      </c>
      <c r="DH232" s="255">
        <f>IF(OR($C232="Non-Labour",$C232="Labour-related"),IF(Inputs!$DT232=$F$1,Inputs!DH232,Inputs!DH232*'Key assumptions'!$H$118),$F232*N(BB232)*avg_hrs)</f>
        <v>21445.379999999997</v>
      </c>
      <c r="DI232" s="255">
        <f>IF(OR($C232="Non-Labour",$C232="Labour-related"),IF(Inputs!$DT232=$F$1,Inputs!DI232,Inputs!DI232*'Key assumptions'!$H$118),$F232*N(BC232)*avg_hrs)</f>
        <v>21445.379999999997</v>
      </c>
      <c r="DJ232" s="255">
        <f>IF(OR($C232="Non-Labour",$C232="Labour-related"),IF(Inputs!$DT232=$F$1,Inputs!DJ232,Inputs!DJ232*'Key assumptions'!$H$118),$F232*N(BD232)*avg_hrs)</f>
        <v>0</v>
      </c>
      <c r="DK232" s="255">
        <f>IF(OR($C232="Non-Labour",$C232="Labour-related"),IF(Inputs!$DT232=$F$1,Inputs!DK232,Inputs!DK232*'Key assumptions'!$H$118),$F232*N(BE232)*avg_hrs)</f>
        <v>0</v>
      </c>
      <c r="DL232" s="255">
        <f>IF(OR($C232="Non-Labour",$C232="Labour-related"),IF(Inputs!$DT232=$F$1,Inputs!DL232,Inputs!DL232*'Key assumptions'!$H$118),$F232*N(BF232)*avg_hrs)</f>
        <v>0</v>
      </c>
      <c r="DM232" s="255">
        <f>IF(OR($C232="Non-Labour",$C232="Labour-related"),IF(Inputs!$DT232=$F$1,Inputs!DM232,Inputs!DM232*'Key assumptions'!$H$118),$F232*N(BG232)*avg_hrs)</f>
        <v>0</v>
      </c>
      <c r="DN232" s="255">
        <f>IF(OR($C232="Non-Labour",$C232="Labour-related"),IF(Inputs!$DT232=$F$1,Inputs!DN232,Inputs!DN232*'Key assumptions'!$H$118),$F232*N(BH232)*avg_hrs)</f>
        <v>0</v>
      </c>
      <c r="DO232" s="255">
        <f>IF(OR($C232="Non-Labour",$C232="Labour-related"),IF(Inputs!$DT232=$F$1,Inputs!DO232,Inputs!DO232*'Key assumptions'!$H$118),$F232*N(BI232)*avg_hrs)</f>
        <v>0</v>
      </c>
      <c r="DP232" s="255">
        <f>IF(OR($C232="Non-Labour",$C232="Labour-related"),IF(Inputs!$DT232=$F$1,Inputs!DP232,Inputs!DP232*'Key assumptions'!$H$118),$F232*N(BJ232)*avg_hrs)</f>
        <v>0</v>
      </c>
      <c r="DQ232" s="255">
        <f>IF(OR($C232="Non-Labour",$C232="Labour-related"),IF(Inputs!$DT232=$F$1,Inputs!DQ232,Inputs!DQ232*'Key assumptions'!$H$118),$F232*N(BK232)*avg_hrs)</f>
        <v>0</v>
      </c>
      <c r="DR232" s="255">
        <f>IF(OR($C232="Non-Labour",$C232="Labour-related"),IF(Inputs!$DT232=$F$1,Inputs!DR232,Inputs!DR232*'Key assumptions'!$H$118),$F232*N(BL232)*avg_hrs)</f>
        <v>0</v>
      </c>
      <c r="DT232" s="133" t="s">
        <v>213</v>
      </c>
      <c r="DU232" s="304"/>
      <c r="DV232" s="304"/>
      <c r="DW232" s="304"/>
      <c r="DX232" s="304"/>
      <c r="DY232" s="304"/>
      <c r="DZ232" s="304"/>
      <c r="EA232" s="255">
        <v>0</v>
      </c>
      <c r="EB232" s="255">
        <v>0</v>
      </c>
      <c r="EC232" s="255">
        <v>64336.139999999985</v>
      </c>
      <c r="ED232" s="255">
        <f t="shared" si="24"/>
        <v>123798.33000000002</v>
      </c>
      <c r="EE232" s="255">
        <f t="shared" si="24"/>
        <v>64336.139999999992</v>
      </c>
      <c r="EF232" s="255">
        <f t="shared" si="22"/>
        <v>252470.61</v>
      </c>
    </row>
    <row r="233" spans="1:136" x14ac:dyDescent="0.4">
      <c r="A233" s="133" t="str">
        <f>Inputs!A233</f>
        <v>Project Controls</v>
      </c>
      <c r="B233" s="133" t="str">
        <f>Inputs!B233</f>
        <v>N/A</v>
      </c>
      <c r="C233" s="133" t="str">
        <f>Inputs!C233</f>
        <v>Internal Labour</v>
      </c>
      <c r="D233" s="133" t="str">
        <f>Inputs!D233</f>
        <v>PT004728 - 4</v>
      </c>
      <c r="E233" s="133" t="str">
        <f>Inputs!E233</f>
        <v>L5 Manager</v>
      </c>
      <c r="F233" s="290">
        <f>IF(Inputs!DT233=$F$1,Inputs!F233,
IF(Inputs!DT233='Key assumptions'!$E$118,Inputs!F233*'Key assumptions'!$H$118,Inputs!F233*'Key assumptions'!$H$119))</f>
        <v>318.92</v>
      </c>
      <c r="G233" s="290">
        <f>IF(Inputs!DT233=$F$1,Inputs!G233,Inputs!G233*'Key assumptions'!$H$118)</f>
        <v>142.5</v>
      </c>
      <c r="H233" s="281"/>
      <c r="I233" s="281"/>
      <c r="J233" s="281"/>
      <c r="K233" s="281"/>
      <c r="L233" s="281"/>
      <c r="M233" s="389" t="str">
        <f>Inputs!M233</f>
        <v>[C-i-C]</v>
      </c>
      <c r="N233" s="389" t="str">
        <f>Inputs!N233</f>
        <v>[C-i-C]</v>
      </c>
      <c r="O233" s="389" t="str">
        <f>Inputs!O233</f>
        <v>[C-i-C]</v>
      </c>
      <c r="P233" s="389" t="str">
        <f>Inputs!P233</f>
        <v>[C-i-C]</v>
      </c>
      <c r="Q233" s="389" t="str">
        <f>Inputs!Q233</f>
        <v>[C-i-C]</v>
      </c>
      <c r="R233" s="389" t="str">
        <f>Inputs!R233</f>
        <v>[C-i-C]</v>
      </c>
      <c r="S233" s="389" t="str">
        <f>Inputs!S233</f>
        <v>[C-i-C]</v>
      </c>
      <c r="T233" s="389" t="str">
        <f>Inputs!T233</f>
        <v>[C-i-C]</v>
      </c>
      <c r="U233" s="389" t="str">
        <f>Inputs!U233</f>
        <v>[C-i-C]</v>
      </c>
      <c r="V233" s="389" t="str">
        <f>Inputs!V233</f>
        <v>[C-i-C]</v>
      </c>
      <c r="W233" s="389" t="str">
        <f>Inputs!W233</f>
        <v>[C-i-C]</v>
      </c>
      <c r="X233" s="389" t="str">
        <f>Inputs!X233</f>
        <v>[C-i-C]</v>
      </c>
      <c r="Y233" s="389" t="str">
        <f>Inputs!Y233</f>
        <v>[C-i-C]</v>
      </c>
      <c r="Z233" s="389" t="str">
        <f>Inputs!Z233</f>
        <v>[C-i-C]</v>
      </c>
      <c r="AA233" s="389" t="str">
        <f>Inputs!AA233</f>
        <v>[C-i-C]</v>
      </c>
      <c r="AB233" s="389" t="str">
        <f>Inputs!AB233</f>
        <v>[C-i-C]</v>
      </c>
      <c r="AC233" s="389" t="str">
        <f>Inputs!AC233</f>
        <v>[C-i-C]</v>
      </c>
      <c r="AD233" s="389" t="str">
        <f>Inputs!AD233</f>
        <v>[C-i-C]</v>
      </c>
      <c r="AE233" s="389" t="str">
        <f>Inputs!AE233</f>
        <v>[C-i-C]</v>
      </c>
      <c r="AF233" s="389" t="str">
        <f>Inputs!AF233</f>
        <v>[C-i-C]</v>
      </c>
      <c r="AG233" s="389" t="str">
        <f>Inputs!AG233</f>
        <v>[C-i-C]</v>
      </c>
      <c r="AH233" s="389" t="str">
        <f>Inputs!AH233</f>
        <v>[C-i-C]</v>
      </c>
      <c r="AI233" s="254">
        <f>Inputs!AI233</f>
        <v>0</v>
      </c>
      <c r="AJ233" s="254">
        <f>Inputs!AJ233</f>
        <v>0</v>
      </c>
      <c r="AK233" s="254">
        <f>Inputs!AK233</f>
        <v>0</v>
      </c>
      <c r="AL233" s="254">
        <f>Inputs!AL233</f>
        <v>0</v>
      </c>
      <c r="AM233" s="254">
        <f>Inputs!AM233</f>
        <v>0</v>
      </c>
      <c r="AN233" s="254">
        <f>Inputs!AN233</f>
        <v>0</v>
      </c>
      <c r="AO233" s="254">
        <f>Inputs!AO233</f>
        <v>0</v>
      </c>
      <c r="AP233" s="254">
        <f>Inputs!AP233</f>
        <v>0</v>
      </c>
      <c r="AQ233" s="254">
        <f>Inputs!AQ233</f>
        <v>0</v>
      </c>
      <c r="AR233" s="254">
        <f>Inputs!AR233</f>
        <v>0</v>
      </c>
      <c r="AS233" s="254">
        <f>Inputs!AS233</f>
        <v>0</v>
      </c>
      <c r="AT233" s="254">
        <f>Inputs!AT233</f>
        <v>0</v>
      </c>
      <c r="AU233" s="254">
        <f>Inputs!AU233</f>
        <v>0</v>
      </c>
      <c r="AV233" s="254">
        <f>Inputs!AV233</f>
        <v>0</v>
      </c>
      <c r="AW233" s="254">
        <f>Inputs!AW233</f>
        <v>0</v>
      </c>
      <c r="AX233" s="254">
        <f>Inputs!AX233</f>
        <v>0</v>
      </c>
      <c r="AY233" s="254">
        <f>Inputs!AY233</f>
        <v>0</v>
      </c>
      <c r="AZ233" s="254">
        <f>Inputs!AZ233</f>
        <v>0</v>
      </c>
      <c r="BA233" s="254">
        <f>Inputs!BA233</f>
        <v>0</v>
      </c>
      <c r="BB233" s="254">
        <f>Inputs!BB233</f>
        <v>0</v>
      </c>
      <c r="BC233" s="254">
        <f>Inputs!BC233</f>
        <v>0</v>
      </c>
      <c r="BD233" s="254">
        <f>Inputs!BD233</f>
        <v>0</v>
      </c>
      <c r="BE233" s="254">
        <f>Inputs!BE233</f>
        <v>0</v>
      </c>
      <c r="BF233" s="254">
        <f>Inputs!BF233</f>
        <v>0</v>
      </c>
      <c r="BG233" s="254">
        <f>Inputs!BG233</f>
        <v>0</v>
      </c>
      <c r="BH233" s="254">
        <f>Inputs!BH233</f>
        <v>0</v>
      </c>
      <c r="BI233" s="254">
        <f>Inputs!BI233</f>
        <v>0</v>
      </c>
      <c r="BJ233" s="254">
        <f>Inputs!BJ233</f>
        <v>0</v>
      </c>
      <c r="BK233" s="254">
        <f>Inputs!BK233</f>
        <v>0</v>
      </c>
      <c r="BL233" s="254">
        <f>Inputs!BL233</f>
        <v>0</v>
      </c>
      <c r="BN233" s="255">
        <f>IF(OR($C233="Non-Labour",$C233="Labour-related"),IF(Inputs!$DT233=$F$1,Inputs!BN233,Inputs!BN233*'Key assumptions'!$H$118),$F233*N(H233)*avg_hrs)</f>
        <v>0</v>
      </c>
      <c r="BO233" s="255">
        <f>IF(OR($C233="Non-Labour",$C233="Labour-related"),IF(Inputs!$DT233=$F$1,Inputs!BO233,Inputs!BO233*'Key assumptions'!$H$118),$F233*N(I233)*avg_hrs)</f>
        <v>0</v>
      </c>
      <c r="BP233" s="255">
        <f>IF(OR($C233="Non-Labour",$C233="Labour-related"),IF(Inputs!$DT233=$F$1,Inputs!BP233,Inputs!BP233*'Key assumptions'!$H$118),$F233*N(J233)*avg_hrs)</f>
        <v>0</v>
      </c>
      <c r="BQ233" s="255">
        <f>IF(OR($C233="Non-Labour",$C233="Labour-related"),IF(Inputs!$DT233=$F$1,Inputs!BQ233,Inputs!BQ233*'Key assumptions'!$H$118),$F233*N(K233)*avg_hrs)</f>
        <v>0</v>
      </c>
      <c r="BR233" s="255">
        <f>IF(OR($C233="Non-Labour",$C233="Labour-related"),IF(Inputs!$DT233=$F$1,Inputs!BR233,Inputs!BR233*'Key assumptions'!$H$118),$F233*N(L233)*avg_hrs)</f>
        <v>0</v>
      </c>
      <c r="BS233" s="390" t="s">
        <v>411</v>
      </c>
      <c r="BT233" s="390" t="s">
        <v>411</v>
      </c>
      <c r="BU233" s="390" t="s">
        <v>411</v>
      </c>
      <c r="BV233" s="390" t="s">
        <v>411</v>
      </c>
      <c r="BW233" s="390" t="s">
        <v>411</v>
      </c>
      <c r="BX233" s="390" t="s">
        <v>411</v>
      </c>
      <c r="BY233" s="390" t="s">
        <v>411</v>
      </c>
      <c r="BZ233" s="390" t="s">
        <v>411</v>
      </c>
      <c r="CA233" s="390" t="s">
        <v>411</v>
      </c>
      <c r="CB233" s="390" t="s">
        <v>411</v>
      </c>
      <c r="CC233" s="390" t="s">
        <v>411</v>
      </c>
      <c r="CD233" s="390" t="s">
        <v>411</v>
      </c>
      <c r="CE233" s="390" t="s">
        <v>411</v>
      </c>
      <c r="CF233" s="390" t="s">
        <v>411</v>
      </c>
      <c r="CG233" s="390" t="s">
        <v>411</v>
      </c>
      <c r="CH233" s="390" t="s">
        <v>411</v>
      </c>
      <c r="CI233" s="390" t="s">
        <v>411</v>
      </c>
      <c r="CJ233" s="390" t="s">
        <v>411</v>
      </c>
      <c r="CK233" s="390" t="s">
        <v>411</v>
      </c>
      <c r="CL233" s="390" t="s">
        <v>411</v>
      </c>
      <c r="CM233" s="390" t="s">
        <v>411</v>
      </c>
      <c r="CN233" s="390" t="s">
        <v>411</v>
      </c>
      <c r="CO233" s="255">
        <f>IF(OR($C233="Non-Labour",$C233="Labour-related"),IF(Inputs!$DT233=$F$1,Inputs!CO233,Inputs!CO233*'Key assumptions'!$H$118),$F233*N(AI233)*avg_hrs)</f>
        <v>0</v>
      </c>
      <c r="CP233" s="255">
        <f>IF(OR($C233="Non-Labour",$C233="Labour-related"),IF(Inputs!$DT233=$F$1,Inputs!CP233,Inputs!CP233*'Key assumptions'!$H$118),$F233*N(AJ233)*avg_hrs)</f>
        <v>0</v>
      </c>
      <c r="CQ233" s="255">
        <f>IF(OR($C233="Non-Labour",$C233="Labour-related"),IF(Inputs!$DT233=$F$1,Inputs!CQ233,Inputs!CQ233*'Key assumptions'!$H$118),$F233*N(AK233)*avg_hrs)</f>
        <v>0</v>
      </c>
      <c r="CR233" s="255">
        <f>IF(OR($C233="Non-Labour",$C233="Labour-related"),IF(Inputs!$DT233=$F$1,Inputs!CR233,Inputs!CR233*'Key assumptions'!$H$118),$F233*N(AL233)*avg_hrs)</f>
        <v>0</v>
      </c>
      <c r="CS233" s="255">
        <f>IF(OR($C233="Non-Labour",$C233="Labour-related"),IF(Inputs!$DT233=$F$1,Inputs!CS233,Inputs!CS233*'Key assumptions'!$H$118),$F233*N(AM233)*avg_hrs)</f>
        <v>0</v>
      </c>
      <c r="CT233" s="255">
        <f>IF(OR($C233="Non-Labour",$C233="Labour-related"),IF(Inputs!$DT233=$F$1,Inputs!CT233,Inputs!CT233*'Key assumptions'!$H$118),$F233*N(AN233)*avg_hrs)</f>
        <v>0</v>
      </c>
      <c r="CU233" s="255">
        <f>IF(OR($C233="Non-Labour",$C233="Labour-related"),IF(Inputs!$DT233=$F$1,Inputs!CU233,Inputs!CU233*'Key assumptions'!$H$118),$F233*N(AO233)*avg_hrs)</f>
        <v>0</v>
      </c>
      <c r="CV233" s="255">
        <f>IF(OR($C233="Non-Labour",$C233="Labour-related"),IF(Inputs!$DT233=$F$1,Inputs!CV233,Inputs!CV233*'Key assumptions'!$H$118),$F233*N(AP233)*avg_hrs)</f>
        <v>0</v>
      </c>
      <c r="CW233" s="255">
        <f>IF(OR($C233="Non-Labour",$C233="Labour-related"),IF(Inputs!$DT233=$F$1,Inputs!CW233,Inputs!CW233*'Key assumptions'!$H$118),$F233*N(AQ233)*avg_hrs)</f>
        <v>0</v>
      </c>
      <c r="CX233" s="255">
        <f>IF(OR($C233="Non-Labour",$C233="Labour-related"),IF(Inputs!$DT233=$F$1,Inputs!CX233,Inputs!CX233*'Key assumptions'!$H$118),$F233*N(AR233)*avg_hrs)</f>
        <v>0</v>
      </c>
      <c r="CY233" s="255">
        <f>IF(OR($C233="Non-Labour",$C233="Labour-related"),IF(Inputs!$DT233=$F$1,Inputs!CY233,Inputs!CY233*'Key assumptions'!$H$118),$F233*N(AS233)*avg_hrs)</f>
        <v>0</v>
      </c>
      <c r="CZ233" s="255">
        <f>IF(OR($C233="Non-Labour",$C233="Labour-related"),IF(Inputs!$DT233=$F$1,Inputs!CZ233,Inputs!CZ233*'Key assumptions'!$H$118),$F233*N(AT233)*avg_hrs)</f>
        <v>0</v>
      </c>
      <c r="DA233" s="255">
        <f>IF(OR($C233="Non-Labour",$C233="Labour-related"),IF(Inputs!$DT233=$F$1,Inputs!DA233,Inputs!DA233*'Key assumptions'!$H$118),$F233*N(AU233)*avg_hrs)</f>
        <v>0</v>
      </c>
      <c r="DB233" s="255">
        <f>IF(OR($C233="Non-Labour",$C233="Labour-related"),IF(Inputs!$DT233=$F$1,Inputs!DB233,Inputs!DB233*'Key assumptions'!$H$118),$F233*N(AV233)*avg_hrs)</f>
        <v>0</v>
      </c>
      <c r="DC233" s="255">
        <f>IF(OR($C233="Non-Labour",$C233="Labour-related"),IF(Inputs!$DT233=$F$1,Inputs!DC233,Inputs!DC233*'Key assumptions'!$H$118),$F233*N(AW233)*avg_hrs)</f>
        <v>0</v>
      </c>
      <c r="DD233" s="255">
        <f>IF(OR($C233="Non-Labour",$C233="Labour-related"),IF(Inputs!$DT233=$F$1,Inputs!DD233,Inputs!DD233*'Key assumptions'!$H$118),$F233*N(AX233)*avg_hrs)</f>
        <v>0</v>
      </c>
      <c r="DE233" s="255">
        <f>IF(OR($C233="Non-Labour",$C233="Labour-related"),IF(Inputs!$DT233=$F$1,Inputs!DE233,Inputs!DE233*'Key assumptions'!$H$118),$F233*N(AY233)*avg_hrs)</f>
        <v>0</v>
      </c>
      <c r="DF233" s="255">
        <f>IF(OR($C233="Non-Labour",$C233="Labour-related"),IF(Inputs!$DT233=$F$1,Inputs!DF233,Inputs!DF233*'Key assumptions'!$H$118),$F233*N(AZ233)*avg_hrs)</f>
        <v>0</v>
      </c>
      <c r="DG233" s="255">
        <f>IF(OR($C233="Non-Labour",$C233="Labour-related"),IF(Inputs!$DT233=$F$1,Inputs!DG233,Inputs!DG233*'Key assumptions'!$H$118),$F233*N(BA233)*avg_hrs)</f>
        <v>0</v>
      </c>
      <c r="DH233" s="255">
        <f>IF(OR($C233="Non-Labour",$C233="Labour-related"),IF(Inputs!$DT233=$F$1,Inputs!DH233,Inputs!DH233*'Key assumptions'!$H$118),$F233*N(BB233)*avg_hrs)</f>
        <v>0</v>
      </c>
      <c r="DI233" s="255">
        <f>IF(OR($C233="Non-Labour",$C233="Labour-related"),IF(Inputs!$DT233=$F$1,Inputs!DI233,Inputs!DI233*'Key assumptions'!$H$118),$F233*N(BC233)*avg_hrs)</f>
        <v>0</v>
      </c>
      <c r="DJ233" s="255">
        <f>IF(OR($C233="Non-Labour",$C233="Labour-related"),IF(Inputs!$DT233=$F$1,Inputs!DJ233,Inputs!DJ233*'Key assumptions'!$H$118),$F233*N(BD233)*avg_hrs)</f>
        <v>0</v>
      </c>
      <c r="DK233" s="255">
        <f>IF(OR($C233="Non-Labour",$C233="Labour-related"),IF(Inputs!$DT233=$F$1,Inputs!DK233,Inputs!DK233*'Key assumptions'!$H$118),$F233*N(BE233)*avg_hrs)</f>
        <v>0</v>
      </c>
      <c r="DL233" s="255">
        <f>IF(OR($C233="Non-Labour",$C233="Labour-related"),IF(Inputs!$DT233=$F$1,Inputs!DL233,Inputs!DL233*'Key assumptions'!$H$118),$F233*N(BF233)*avg_hrs)</f>
        <v>0</v>
      </c>
      <c r="DM233" s="255">
        <f>IF(OR($C233="Non-Labour",$C233="Labour-related"),IF(Inputs!$DT233=$F$1,Inputs!DM233,Inputs!DM233*'Key assumptions'!$H$118),$F233*N(BG233)*avg_hrs)</f>
        <v>0</v>
      </c>
      <c r="DN233" s="255">
        <f>IF(OR($C233="Non-Labour",$C233="Labour-related"),IF(Inputs!$DT233=$F$1,Inputs!DN233,Inputs!DN233*'Key assumptions'!$H$118),$F233*N(BH233)*avg_hrs)</f>
        <v>0</v>
      </c>
      <c r="DO233" s="255">
        <f>IF(OR($C233="Non-Labour",$C233="Labour-related"),IF(Inputs!$DT233=$F$1,Inputs!DO233,Inputs!DO233*'Key assumptions'!$H$118),$F233*N(BI233)*avg_hrs)</f>
        <v>0</v>
      </c>
      <c r="DP233" s="255">
        <f>IF(OR($C233="Non-Labour",$C233="Labour-related"),IF(Inputs!$DT233=$F$1,Inputs!DP233,Inputs!DP233*'Key assumptions'!$H$118),$F233*N(BJ233)*avg_hrs)</f>
        <v>0</v>
      </c>
      <c r="DQ233" s="255">
        <f>IF(OR($C233="Non-Labour",$C233="Labour-related"),IF(Inputs!$DT233=$F$1,Inputs!DQ233,Inputs!DQ233*'Key assumptions'!$H$118),$F233*N(BK233)*avg_hrs)</f>
        <v>0</v>
      </c>
      <c r="DR233" s="255">
        <f>IF(OR($C233="Non-Labour",$C233="Labour-related"),IF(Inputs!$DT233=$F$1,Inputs!DR233,Inputs!DR233*'Key assumptions'!$H$118),$F233*N(BL233)*avg_hrs)</f>
        <v>0</v>
      </c>
      <c r="DT233" s="133" t="s">
        <v>213</v>
      </c>
      <c r="DU233" s="304"/>
      <c r="DV233" s="304"/>
      <c r="DW233" s="304"/>
      <c r="DX233" s="304"/>
      <c r="DY233" s="304"/>
      <c r="DZ233" s="304"/>
      <c r="EA233" s="255">
        <v>143514</v>
      </c>
      <c r="EB233" s="255">
        <v>0</v>
      </c>
      <c r="EC233" s="255">
        <v>0</v>
      </c>
      <c r="ED233" s="255">
        <f t="shared" si="24"/>
        <v>0</v>
      </c>
      <c r="EE233" s="255">
        <f t="shared" si="24"/>
        <v>0</v>
      </c>
      <c r="EF233" s="255">
        <f t="shared" si="22"/>
        <v>143514</v>
      </c>
    </row>
    <row r="234" spans="1:136" x14ac:dyDescent="0.4">
      <c r="A234" s="133" t="str">
        <f>Inputs!A234</f>
        <v>Project Controls</v>
      </c>
      <c r="B234" s="133" t="str">
        <f>Inputs!B234</f>
        <v>N/A</v>
      </c>
      <c r="C234" s="133" t="str">
        <f>Inputs!C234</f>
        <v>Internal Labour</v>
      </c>
      <c r="D234" s="133" t="str">
        <f>Inputs!D234</f>
        <v>PT004728 - 4</v>
      </c>
      <c r="E234" s="133" t="str">
        <f>Inputs!E234</f>
        <v>Project Controls Lead</v>
      </c>
      <c r="F234" s="290">
        <f>IF(Inputs!DT234=$F$1,Inputs!F234,
IF(Inputs!DT234='Key assumptions'!$E$118,Inputs!F234*'Key assumptions'!$H$118,Inputs!F234*'Key assumptions'!$H$119))</f>
        <v>302.58</v>
      </c>
      <c r="G234" s="290">
        <f>IF(Inputs!DT234=$F$1,Inputs!G234,Inputs!G234*'Key assumptions'!$H$118)</f>
        <v>135.19999999999999</v>
      </c>
      <c r="H234" s="281"/>
      <c r="I234" s="281"/>
      <c r="J234" s="281"/>
      <c r="K234" s="281"/>
      <c r="L234" s="281"/>
      <c r="M234" s="389" t="str">
        <f>Inputs!M234</f>
        <v>[C-i-C]</v>
      </c>
      <c r="N234" s="389" t="str">
        <f>Inputs!N234</f>
        <v>[C-i-C]</v>
      </c>
      <c r="O234" s="389" t="str">
        <f>Inputs!O234</f>
        <v>[C-i-C]</v>
      </c>
      <c r="P234" s="389" t="str">
        <f>Inputs!P234</f>
        <v>[C-i-C]</v>
      </c>
      <c r="Q234" s="389" t="str">
        <f>Inputs!Q234</f>
        <v>[C-i-C]</v>
      </c>
      <c r="R234" s="389" t="str">
        <f>Inputs!R234</f>
        <v>[C-i-C]</v>
      </c>
      <c r="S234" s="389" t="str">
        <f>Inputs!S234</f>
        <v>[C-i-C]</v>
      </c>
      <c r="T234" s="389" t="str">
        <f>Inputs!T234</f>
        <v>[C-i-C]</v>
      </c>
      <c r="U234" s="389" t="str">
        <f>Inputs!U234</f>
        <v>[C-i-C]</v>
      </c>
      <c r="V234" s="389" t="str">
        <f>Inputs!V234</f>
        <v>[C-i-C]</v>
      </c>
      <c r="W234" s="389" t="str">
        <f>Inputs!W234</f>
        <v>[C-i-C]</v>
      </c>
      <c r="X234" s="389" t="str">
        <f>Inputs!X234</f>
        <v>[C-i-C]</v>
      </c>
      <c r="Y234" s="389" t="str">
        <f>Inputs!Y234</f>
        <v>[C-i-C]</v>
      </c>
      <c r="Z234" s="389" t="str">
        <f>Inputs!Z234</f>
        <v>[C-i-C]</v>
      </c>
      <c r="AA234" s="389" t="str">
        <f>Inputs!AA234</f>
        <v>[C-i-C]</v>
      </c>
      <c r="AB234" s="389" t="str">
        <f>Inputs!AB234</f>
        <v>[C-i-C]</v>
      </c>
      <c r="AC234" s="389" t="str">
        <f>Inputs!AC234</f>
        <v>[C-i-C]</v>
      </c>
      <c r="AD234" s="389" t="str">
        <f>Inputs!AD234</f>
        <v>[C-i-C]</v>
      </c>
      <c r="AE234" s="389" t="str">
        <f>Inputs!AE234</f>
        <v>[C-i-C]</v>
      </c>
      <c r="AF234" s="389" t="str">
        <f>Inputs!AF234</f>
        <v>[C-i-C]</v>
      </c>
      <c r="AG234" s="389" t="str">
        <f>Inputs!AG234</f>
        <v>[C-i-C]</v>
      </c>
      <c r="AH234" s="389" t="str">
        <f>Inputs!AH234</f>
        <v>[C-i-C]</v>
      </c>
      <c r="AI234" s="254">
        <f>Inputs!AI234</f>
        <v>0</v>
      </c>
      <c r="AJ234" s="254">
        <f>Inputs!AJ234</f>
        <v>0</v>
      </c>
      <c r="AK234" s="254">
        <f>Inputs!AK234</f>
        <v>0</v>
      </c>
      <c r="AL234" s="254">
        <f>Inputs!AL234</f>
        <v>0</v>
      </c>
      <c r="AM234" s="254">
        <f>Inputs!AM234</f>
        <v>0</v>
      </c>
      <c r="AN234" s="254">
        <f>Inputs!AN234</f>
        <v>0</v>
      </c>
      <c r="AO234" s="254">
        <f>Inputs!AO234</f>
        <v>0</v>
      </c>
      <c r="AP234" s="254">
        <f>Inputs!AP234</f>
        <v>0</v>
      </c>
      <c r="AQ234" s="254">
        <f>Inputs!AQ234</f>
        <v>0</v>
      </c>
      <c r="AR234" s="254">
        <f>Inputs!AR234</f>
        <v>0</v>
      </c>
      <c r="AS234" s="254">
        <f>Inputs!AS234</f>
        <v>0</v>
      </c>
      <c r="AT234" s="254">
        <f>Inputs!AT234</f>
        <v>0</v>
      </c>
      <c r="AU234" s="254">
        <f>Inputs!AU234</f>
        <v>0</v>
      </c>
      <c r="AV234" s="254">
        <f>Inputs!AV234</f>
        <v>0</v>
      </c>
      <c r="AW234" s="254">
        <f>Inputs!AW234</f>
        <v>0</v>
      </c>
      <c r="AX234" s="254">
        <f>Inputs!AX234</f>
        <v>0</v>
      </c>
      <c r="AY234" s="254">
        <f>Inputs!AY234</f>
        <v>0.25</v>
      </c>
      <c r="AZ234" s="254">
        <f>Inputs!AZ234</f>
        <v>0.25</v>
      </c>
      <c r="BA234" s="254">
        <f>Inputs!BA234</f>
        <v>0.25</v>
      </c>
      <c r="BB234" s="254">
        <f>Inputs!BB234</f>
        <v>0.25</v>
      </c>
      <c r="BC234" s="254">
        <f>Inputs!BC234</f>
        <v>0.25</v>
      </c>
      <c r="BD234" s="254">
        <f>Inputs!BD234</f>
        <v>0</v>
      </c>
      <c r="BE234" s="254">
        <f>Inputs!BE234</f>
        <v>0</v>
      </c>
      <c r="BF234" s="254">
        <f>Inputs!BF234</f>
        <v>0</v>
      </c>
      <c r="BG234" s="254">
        <f>Inputs!BG234</f>
        <v>0</v>
      </c>
      <c r="BH234" s="254">
        <f>Inputs!BH234</f>
        <v>0</v>
      </c>
      <c r="BI234" s="254">
        <f>Inputs!BI234</f>
        <v>0</v>
      </c>
      <c r="BJ234" s="254">
        <f>Inputs!BJ234</f>
        <v>0</v>
      </c>
      <c r="BK234" s="254">
        <f>Inputs!BK234</f>
        <v>0</v>
      </c>
      <c r="BL234" s="254">
        <f>Inputs!BL234</f>
        <v>0</v>
      </c>
      <c r="BN234" s="255">
        <f>IF(OR($C234="Non-Labour",$C234="Labour-related"),IF(Inputs!$DT234=$F$1,Inputs!BN234,Inputs!BN234*'Key assumptions'!$H$118),$F234*N(H234)*avg_hrs)</f>
        <v>0</v>
      </c>
      <c r="BO234" s="255">
        <f>IF(OR($C234="Non-Labour",$C234="Labour-related"),IF(Inputs!$DT234=$F$1,Inputs!BO234,Inputs!BO234*'Key assumptions'!$H$118),$F234*N(I234)*avg_hrs)</f>
        <v>0</v>
      </c>
      <c r="BP234" s="255">
        <f>IF(OR($C234="Non-Labour",$C234="Labour-related"),IF(Inputs!$DT234=$F$1,Inputs!BP234,Inputs!BP234*'Key assumptions'!$H$118),$F234*N(J234)*avg_hrs)</f>
        <v>0</v>
      </c>
      <c r="BQ234" s="255">
        <f>IF(OR($C234="Non-Labour",$C234="Labour-related"),IF(Inputs!$DT234=$F$1,Inputs!BQ234,Inputs!BQ234*'Key assumptions'!$H$118),$F234*N(K234)*avg_hrs)</f>
        <v>0</v>
      </c>
      <c r="BR234" s="255">
        <f>IF(OR($C234="Non-Labour",$C234="Labour-related"),IF(Inputs!$DT234=$F$1,Inputs!BR234,Inputs!BR234*'Key assumptions'!$H$118),$F234*N(L234)*avg_hrs)</f>
        <v>0</v>
      </c>
      <c r="BS234" s="390" t="s">
        <v>411</v>
      </c>
      <c r="BT234" s="390" t="s">
        <v>411</v>
      </c>
      <c r="BU234" s="390" t="s">
        <v>411</v>
      </c>
      <c r="BV234" s="390" t="s">
        <v>411</v>
      </c>
      <c r="BW234" s="390" t="s">
        <v>411</v>
      </c>
      <c r="BX234" s="390" t="s">
        <v>411</v>
      </c>
      <c r="BY234" s="390" t="s">
        <v>411</v>
      </c>
      <c r="BZ234" s="390" t="s">
        <v>411</v>
      </c>
      <c r="CA234" s="390" t="s">
        <v>411</v>
      </c>
      <c r="CB234" s="390" t="s">
        <v>411</v>
      </c>
      <c r="CC234" s="390" t="s">
        <v>411</v>
      </c>
      <c r="CD234" s="390" t="s">
        <v>411</v>
      </c>
      <c r="CE234" s="390" t="s">
        <v>411</v>
      </c>
      <c r="CF234" s="390" t="s">
        <v>411</v>
      </c>
      <c r="CG234" s="390" t="s">
        <v>411</v>
      </c>
      <c r="CH234" s="390" t="s">
        <v>411</v>
      </c>
      <c r="CI234" s="390" t="s">
        <v>411</v>
      </c>
      <c r="CJ234" s="390" t="s">
        <v>411</v>
      </c>
      <c r="CK234" s="390" t="s">
        <v>411</v>
      </c>
      <c r="CL234" s="390" t="s">
        <v>411</v>
      </c>
      <c r="CM234" s="390" t="s">
        <v>411</v>
      </c>
      <c r="CN234" s="390" t="s">
        <v>411</v>
      </c>
      <c r="CO234" s="255">
        <f>IF(OR($C234="Non-Labour",$C234="Labour-related"),IF(Inputs!$DT234=$F$1,Inputs!CO234,Inputs!CO234*'Key assumptions'!$H$118),$F234*N(AI234)*avg_hrs)</f>
        <v>0</v>
      </c>
      <c r="CP234" s="255">
        <f>IF(OR($C234="Non-Labour",$C234="Labour-related"),IF(Inputs!$DT234=$F$1,Inputs!CP234,Inputs!CP234*'Key assumptions'!$H$118),$F234*N(AJ234)*avg_hrs)</f>
        <v>0</v>
      </c>
      <c r="CQ234" s="255">
        <f>IF(OR($C234="Non-Labour",$C234="Labour-related"),IF(Inputs!$DT234=$F$1,Inputs!CQ234,Inputs!CQ234*'Key assumptions'!$H$118),$F234*N(AK234)*avg_hrs)</f>
        <v>0</v>
      </c>
      <c r="CR234" s="255">
        <f>IF(OR($C234="Non-Labour",$C234="Labour-related"),IF(Inputs!$DT234=$F$1,Inputs!CR234,Inputs!CR234*'Key assumptions'!$H$118),$F234*N(AL234)*avg_hrs)</f>
        <v>0</v>
      </c>
      <c r="CS234" s="255">
        <f>IF(OR($C234="Non-Labour",$C234="Labour-related"),IF(Inputs!$DT234=$F$1,Inputs!CS234,Inputs!CS234*'Key assumptions'!$H$118),$F234*N(AM234)*avg_hrs)</f>
        <v>0</v>
      </c>
      <c r="CT234" s="255">
        <f>IF(OR($C234="Non-Labour",$C234="Labour-related"),IF(Inputs!$DT234=$F$1,Inputs!CT234,Inputs!CT234*'Key assumptions'!$H$118),$F234*N(AN234)*avg_hrs)</f>
        <v>0</v>
      </c>
      <c r="CU234" s="255">
        <f>IF(OR($C234="Non-Labour",$C234="Labour-related"),IF(Inputs!$DT234=$F$1,Inputs!CU234,Inputs!CU234*'Key assumptions'!$H$118),$F234*N(AO234)*avg_hrs)</f>
        <v>0</v>
      </c>
      <c r="CV234" s="255">
        <f>IF(OR($C234="Non-Labour",$C234="Labour-related"),IF(Inputs!$DT234=$F$1,Inputs!CV234,Inputs!CV234*'Key assumptions'!$H$118),$F234*N(AP234)*avg_hrs)</f>
        <v>0</v>
      </c>
      <c r="CW234" s="255">
        <f>IF(OR($C234="Non-Labour",$C234="Labour-related"),IF(Inputs!$DT234=$F$1,Inputs!CW234,Inputs!CW234*'Key assumptions'!$H$118),$F234*N(AQ234)*avg_hrs)</f>
        <v>0</v>
      </c>
      <c r="CX234" s="255">
        <f>IF(OR($C234="Non-Labour",$C234="Labour-related"),IF(Inputs!$DT234=$F$1,Inputs!CX234,Inputs!CX234*'Key assumptions'!$H$118),$F234*N(AR234)*avg_hrs)</f>
        <v>0</v>
      </c>
      <c r="CY234" s="255">
        <f>IF(OR($C234="Non-Labour",$C234="Labour-related"),IF(Inputs!$DT234=$F$1,Inputs!CY234,Inputs!CY234*'Key assumptions'!$H$118),$F234*N(AS234)*avg_hrs)</f>
        <v>0</v>
      </c>
      <c r="CZ234" s="255">
        <f>IF(OR($C234="Non-Labour",$C234="Labour-related"),IF(Inputs!$DT234=$F$1,Inputs!CZ234,Inputs!CZ234*'Key assumptions'!$H$118),$F234*N(AT234)*avg_hrs)</f>
        <v>0</v>
      </c>
      <c r="DA234" s="255">
        <f>IF(OR($C234="Non-Labour",$C234="Labour-related"),IF(Inputs!$DT234=$F$1,Inputs!DA234,Inputs!DA234*'Key assumptions'!$H$118),$F234*N(AU234)*avg_hrs)</f>
        <v>0</v>
      </c>
      <c r="DB234" s="255">
        <f>IF(OR($C234="Non-Labour",$C234="Labour-related"),IF(Inputs!$DT234=$F$1,Inputs!DB234,Inputs!DB234*'Key assumptions'!$H$118),$F234*N(AV234)*avg_hrs)</f>
        <v>0</v>
      </c>
      <c r="DC234" s="255">
        <f>IF(OR($C234="Non-Labour",$C234="Labour-related"),IF(Inputs!$DT234=$F$1,Inputs!DC234,Inputs!DC234*'Key assumptions'!$H$118),$F234*N(AW234)*avg_hrs)</f>
        <v>0</v>
      </c>
      <c r="DD234" s="255">
        <f>IF(OR($C234="Non-Labour",$C234="Labour-related"),IF(Inputs!$DT234=$F$1,Inputs!DD234,Inputs!DD234*'Key assumptions'!$H$118),$F234*N(AX234)*avg_hrs)</f>
        <v>0</v>
      </c>
      <c r="DE234" s="255">
        <f>IF(OR($C234="Non-Labour",$C234="Labour-related"),IF(Inputs!$DT234=$F$1,Inputs!DE234,Inputs!DE234*'Key assumptions'!$H$118),$F234*N(AY234)*avg_hrs)</f>
        <v>11346.75</v>
      </c>
      <c r="DF234" s="255">
        <f>IF(OR($C234="Non-Labour",$C234="Labour-related"),IF(Inputs!$DT234=$F$1,Inputs!DF234,Inputs!DF234*'Key assumptions'!$H$118),$F234*N(AZ234)*avg_hrs)</f>
        <v>11346.75</v>
      </c>
      <c r="DG234" s="255">
        <f>IF(OR($C234="Non-Labour",$C234="Labour-related"),IF(Inputs!$DT234=$F$1,Inputs!DG234,Inputs!DG234*'Key assumptions'!$H$118),$F234*N(BA234)*avg_hrs)</f>
        <v>11346.75</v>
      </c>
      <c r="DH234" s="255">
        <f>IF(OR($C234="Non-Labour",$C234="Labour-related"),IF(Inputs!$DT234=$F$1,Inputs!DH234,Inputs!DH234*'Key assumptions'!$H$118),$F234*N(BB234)*avg_hrs)</f>
        <v>11346.75</v>
      </c>
      <c r="DI234" s="255">
        <f>IF(OR($C234="Non-Labour",$C234="Labour-related"),IF(Inputs!$DT234=$F$1,Inputs!DI234,Inputs!DI234*'Key assumptions'!$H$118),$F234*N(BC234)*avg_hrs)</f>
        <v>11346.75</v>
      </c>
      <c r="DJ234" s="255">
        <f>IF(OR($C234="Non-Labour",$C234="Labour-related"),IF(Inputs!$DT234=$F$1,Inputs!DJ234,Inputs!DJ234*'Key assumptions'!$H$118),$F234*N(BD234)*avg_hrs)</f>
        <v>0</v>
      </c>
      <c r="DK234" s="255">
        <f>IF(OR($C234="Non-Labour",$C234="Labour-related"),IF(Inputs!$DT234=$F$1,Inputs!DK234,Inputs!DK234*'Key assumptions'!$H$118),$F234*N(BE234)*avg_hrs)</f>
        <v>0</v>
      </c>
      <c r="DL234" s="255">
        <f>IF(OR($C234="Non-Labour",$C234="Labour-related"),IF(Inputs!$DT234=$F$1,Inputs!DL234,Inputs!DL234*'Key assumptions'!$H$118),$F234*N(BF234)*avg_hrs)</f>
        <v>0</v>
      </c>
      <c r="DM234" s="255">
        <f>IF(OR($C234="Non-Labour",$C234="Labour-related"),IF(Inputs!$DT234=$F$1,Inputs!DM234,Inputs!DM234*'Key assumptions'!$H$118),$F234*N(BG234)*avg_hrs)</f>
        <v>0</v>
      </c>
      <c r="DN234" s="255">
        <f>IF(OR($C234="Non-Labour",$C234="Labour-related"),IF(Inputs!$DT234=$F$1,Inputs!DN234,Inputs!DN234*'Key assumptions'!$H$118),$F234*N(BH234)*avg_hrs)</f>
        <v>0</v>
      </c>
      <c r="DO234" s="255">
        <f>IF(OR($C234="Non-Labour",$C234="Labour-related"),IF(Inputs!$DT234=$F$1,Inputs!DO234,Inputs!DO234*'Key assumptions'!$H$118),$F234*N(BI234)*avg_hrs)</f>
        <v>0</v>
      </c>
      <c r="DP234" s="255">
        <f>IF(OR($C234="Non-Labour",$C234="Labour-related"),IF(Inputs!$DT234=$F$1,Inputs!DP234,Inputs!DP234*'Key assumptions'!$H$118),$F234*N(BJ234)*avg_hrs)</f>
        <v>0</v>
      </c>
      <c r="DQ234" s="255">
        <f>IF(OR($C234="Non-Labour",$C234="Labour-related"),IF(Inputs!$DT234=$F$1,Inputs!DQ234,Inputs!DQ234*'Key assumptions'!$H$118),$F234*N(BK234)*avg_hrs)</f>
        <v>0</v>
      </c>
      <c r="DR234" s="255">
        <f>IF(OR($C234="Non-Labour",$C234="Labour-related"),IF(Inputs!$DT234=$F$1,Inputs!DR234,Inputs!DR234*'Key assumptions'!$H$118),$F234*N(BL234)*avg_hrs)</f>
        <v>0</v>
      </c>
      <c r="DT234" s="133" t="s">
        <v>213</v>
      </c>
      <c r="DU234" s="304"/>
      <c r="DV234" s="304"/>
      <c r="DW234" s="304"/>
      <c r="DX234" s="304"/>
      <c r="DY234" s="304"/>
      <c r="DZ234" s="304"/>
      <c r="EA234" s="255">
        <v>0</v>
      </c>
      <c r="EB234" s="255">
        <v>0</v>
      </c>
      <c r="EC234" s="255">
        <v>0</v>
      </c>
      <c r="ED234" s="255">
        <f t="shared" si="24"/>
        <v>22693.5</v>
      </c>
      <c r="EE234" s="255">
        <f t="shared" si="24"/>
        <v>34040.25</v>
      </c>
      <c r="EF234" s="255">
        <f t="shared" si="22"/>
        <v>56733.75</v>
      </c>
    </row>
    <row r="235" spans="1:136" x14ac:dyDescent="0.4">
      <c r="A235" s="133" t="str">
        <f>Inputs!A235</f>
        <v>Project Controls</v>
      </c>
      <c r="B235" s="133" t="str">
        <f>Inputs!B235</f>
        <v>N/A</v>
      </c>
      <c r="C235" s="133" t="str">
        <f>Inputs!C235</f>
        <v>Internal Labour</v>
      </c>
      <c r="D235" s="133" t="str">
        <f>Inputs!D235</f>
        <v>PT004728 - 4</v>
      </c>
      <c r="E235" s="133" t="str">
        <f>Inputs!E235</f>
        <v>Program &amp; Risk Planner</v>
      </c>
      <c r="F235" s="290">
        <f>IF(Inputs!DT235=$F$1,Inputs!F235,
IF(Inputs!DT235='Key assumptions'!$E$118,Inputs!F235*'Key assumptions'!$H$118,Inputs!F235*'Key assumptions'!$H$119))</f>
        <v>272.37</v>
      </c>
      <c r="G235" s="290">
        <f>IF(Inputs!DT235=$F$1,Inputs!G235,Inputs!G235*'Key assumptions'!$H$118)</f>
        <v>121.7</v>
      </c>
      <c r="H235" s="281"/>
      <c r="I235" s="281"/>
      <c r="J235" s="281"/>
      <c r="K235" s="281"/>
      <c r="L235" s="281"/>
      <c r="M235" s="389" t="str">
        <f>Inputs!M235</f>
        <v>[C-i-C]</v>
      </c>
      <c r="N235" s="389" t="str">
        <f>Inputs!N235</f>
        <v>[C-i-C]</v>
      </c>
      <c r="O235" s="389" t="str">
        <f>Inputs!O235</f>
        <v>[C-i-C]</v>
      </c>
      <c r="P235" s="389" t="str">
        <f>Inputs!P235</f>
        <v>[C-i-C]</v>
      </c>
      <c r="Q235" s="389" t="str">
        <f>Inputs!Q235</f>
        <v>[C-i-C]</v>
      </c>
      <c r="R235" s="389" t="str">
        <f>Inputs!R235</f>
        <v>[C-i-C]</v>
      </c>
      <c r="S235" s="389" t="str">
        <f>Inputs!S235</f>
        <v>[C-i-C]</v>
      </c>
      <c r="T235" s="389" t="str">
        <f>Inputs!T235</f>
        <v>[C-i-C]</v>
      </c>
      <c r="U235" s="389" t="str">
        <f>Inputs!U235</f>
        <v>[C-i-C]</v>
      </c>
      <c r="V235" s="389" t="str">
        <f>Inputs!V235</f>
        <v>[C-i-C]</v>
      </c>
      <c r="W235" s="389" t="str">
        <f>Inputs!W235</f>
        <v>[C-i-C]</v>
      </c>
      <c r="X235" s="389" t="str">
        <f>Inputs!X235</f>
        <v>[C-i-C]</v>
      </c>
      <c r="Y235" s="389" t="str">
        <f>Inputs!Y235</f>
        <v>[C-i-C]</v>
      </c>
      <c r="Z235" s="389" t="str">
        <f>Inputs!Z235</f>
        <v>[C-i-C]</v>
      </c>
      <c r="AA235" s="389" t="str">
        <f>Inputs!AA235</f>
        <v>[C-i-C]</v>
      </c>
      <c r="AB235" s="389" t="str">
        <f>Inputs!AB235</f>
        <v>[C-i-C]</v>
      </c>
      <c r="AC235" s="389" t="str">
        <f>Inputs!AC235</f>
        <v>[C-i-C]</v>
      </c>
      <c r="AD235" s="389" t="str">
        <f>Inputs!AD235</f>
        <v>[C-i-C]</v>
      </c>
      <c r="AE235" s="389" t="str">
        <f>Inputs!AE235</f>
        <v>[C-i-C]</v>
      </c>
      <c r="AF235" s="389" t="str">
        <f>Inputs!AF235</f>
        <v>[C-i-C]</v>
      </c>
      <c r="AG235" s="389" t="str">
        <f>Inputs!AG235</f>
        <v>[C-i-C]</v>
      </c>
      <c r="AH235" s="389" t="str">
        <f>Inputs!AH235</f>
        <v>[C-i-C]</v>
      </c>
      <c r="AI235" s="254">
        <f>Inputs!AI235</f>
        <v>0</v>
      </c>
      <c r="AJ235" s="254">
        <f>Inputs!AJ235</f>
        <v>0</v>
      </c>
      <c r="AK235" s="254">
        <f>Inputs!AK235</f>
        <v>0</v>
      </c>
      <c r="AL235" s="254">
        <f>Inputs!AL235</f>
        <v>0</v>
      </c>
      <c r="AM235" s="254">
        <f>Inputs!AM235</f>
        <v>0</v>
      </c>
      <c r="AN235" s="254">
        <f>Inputs!AN235</f>
        <v>0</v>
      </c>
      <c r="AO235" s="254">
        <f>Inputs!AO235</f>
        <v>0</v>
      </c>
      <c r="AP235" s="254">
        <f>Inputs!AP235</f>
        <v>0</v>
      </c>
      <c r="AQ235" s="254">
        <f>Inputs!AQ235</f>
        <v>0</v>
      </c>
      <c r="AR235" s="254">
        <f>Inputs!AR235</f>
        <v>0</v>
      </c>
      <c r="AS235" s="254">
        <f>Inputs!AS235</f>
        <v>0</v>
      </c>
      <c r="AT235" s="254">
        <f>Inputs!AT235</f>
        <v>0</v>
      </c>
      <c r="AU235" s="254">
        <f>Inputs!AU235</f>
        <v>0</v>
      </c>
      <c r="AV235" s="254">
        <f>Inputs!AV235</f>
        <v>0</v>
      </c>
      <c r="AW235" s="254">
        <f>Inputs!AW235</f>
        <v>0</v>
      </c>
      <c r="AX235" s="254">
        <f>Inputs!AX235</f>
        <v>0</v>
      </c>
      <c r="AY235" s="254">
        <f>Inputs!AY235</f>
        <v>0.25</v>
      </c>
      <c r="AZ235" s="254">
        <f>Inputs!AZ235</f>
        <v>0.25</v>
      </c>
      <c r="BA235" s="254">
        <f>Inputs!BA235</f>
        <v>0.25</v>
      </c>
      <c r="BB235" s="254">
        <f>Inputs!BB235</f>
        <v>0.25</v>
      </c>
      <c r="BC235" s="254">
        <f>Inputs!BC235</f>
        <v>0.25</v>
      </c>
      <c r="BD235" s="254">
        <f>Inputs!BD235</f>
        <v>0</v>
      </c>
      <c r="BE235" s="254">
        <f>Inputs!BE235</f>
        <v>0</v>
      </c>
      <c r="BF235" s="254">
        <f>Inputs!BF235</f>
        <v>0</v>
      </c>
      <c r="BG235" s="254">
        <f>Inputs!BG235</f>
        <v>0</v>
      </c>
      <c r="BH235" s="254">
        <f>Inputs!BH235</f>
        <v>0</v>
      </c>
      <c r="BI235" s="254">
        <f>Inputs!BI235</f>
        <v>0</v>
      </c>
      <c r="BJ235" s="254">
        <f>Inputs!BJ235</f>
        <v>0</v>
      </c>
      <c r="BK235" s="254">
        <f>Inputs!BK235</f>
        <v>0</v>
      </c>
      <c r="BL235" s="254">
        <f>Inputs!BL235</f>
        <v>0</v>
      </c>
      <c r="BN235" s="255">
        <f>IF(OR($C235="Non-Labour",$C235="Labour-related"),IF(Inputs!$DT235=$F$1,Inputs!BN235,Inputs!BN235*'Key assumptions'!$H$118),$F235*N(H235)*avg_hrs)</f>
        <v>0</v>
      </c>
      <c r="BO235" s="255">
        <f>IF(OR($C235="Non-Labour",$C235="Labour-related"),IF(Inputs!$DT235=$F$1,Inputs!BO235,Inputs!BO235*'Key assumptions'!$H$118),$F235*N(I235)*avg_hrs)</f>
        <v>0</v>
      </c>
      <c r="BP235" s="255">
        <f>IF(OR($C235="Non-Labour",$C235="Labour-related"),IF(Inputs!$DT235=$F$1,Inputs!BP235,Inputs!BP235*'Key assumptions'!$H$118),$F235*N(J235)*avg_hrs)</f>
        <v>0</v>
      </c>
      <c r="BQ235" s="255">
        <f>IF(OR($C235="Non-Labour",$C235="Labour-related"),IF(Inputs!$DT235=$F$1,Inputs!BQ235,Inputs!BQ235*'Key assumptions'!$H$118),$F235*N(K235)*avg_hrs)</f>
        <v>0</v>
      </c>
      <c r="BR235" s="255">
        <f>IF(OR($C235="Non-Labour",$C235="Labour-related"),IF(Inputs!$DT235=$F$1,Inputs!BR235,Inputs!BR235*'Key assumptions'!$H$118),$F235*N(L235)*avg_hrs)</f>
        <v>0</v>
      </c>
      <c r="BS235" s="390" t="s">
        <v>411</v>
      </c>
      <c r="BT235" s="390" t="s">
        <v>411</v>
      </c>
      <c r="BU235" s="390" t="s">
        <v>411</v>
      </c>
      <c r="BV235" s="390" t="s">
        <v>411</v>
      </c>
      <c r="BW235" s="390" t="s">
        <v>411</v>
      </c>
      <c r="BX235" s="390" t="s">
        <v>411</v>
      </c>
      <c r="BY235" s="390" t="s">
        <v>411</v>
      </c>
      <c r="BZ235" s="390" t="s">
        <v>411</v>
      </c>
      <c r="CA235" s="390" t="s">
        <v>411</v>
      </c>
      <c r="CB235" s="390" t="s">
        <v>411</v>
      </c>
      <c r="CC235" s="390" t="s">
        <v>411</v>
      </c>
      <c r="CD235" s="390" t="s">
        <v>411</v>
      </c>
      <c r="CE235" s="390" t="s">
        <v>411</v>
      </c>
      <c r="CF235" s="390" t="s">
        <v>411</v>
      </c>
      <c r="CG235" s="390" t="s">
        <v>411</v>
      </c>
      <c r="CH235" s="390" t="s">
        <v>411</v>
      </c>
      <c r="CI235" s="390" t="s">
        <v>411</v>
      </c>
      <c r="CJ235" s="390" t="s">
        <v>411</v>
      </c>
      <c r="CK235" s="390" t="s">
        <v>411</v>
      </c>
      <c r="CL235" s="390" t="s">
        <v>411</v>
      </c>
      <c r="CM235" s="390" t="s">
        <v>411</v>
      </c>
      <c r="CN235" s="390" t="s">
        <v>411</v>
      </c>
      <c r="CO235" s="255">
        <f>IF(OR($C235="Non-Labour",$C235="Labour-related"),IF(Inputs!$DT235=$F$1,Inputs!CO235,Inputs!CO235*'Key assumptions'!$H$118),$F235*N(AI235)*avg_hrs)</f>
        <v>0</v>
      </c>
      <c r="CP235" s="255">
        <f>IF(OR($C235="Non-Labour",$C235="Labour-related"),IF(Inputs!$DT235=$F$1,Inputs!CP235,Inputs!CP235*'Key assumptions'!$H$118),$F235*N(AJ235)*avg_hrs)</f>
        <v>0</v>
      </c>
      <c r="CQ235" s="255">
        <f>IF(OR($C235="Non-Labour",$C235="Labour-related"),IF(Inputs!$DT235=$F$1,Inputs!CQ235,Inputs!CQ235*'Key assumptions'!$H$118),$F235*N(AK235)*avg_hrs)</f>
        <v>0</v>
      </c>
      <c r="CR235" s="255">
        <f>IF(OR($C235="Non-Labour",$C235="Labour-related"),IF(Inputs!$DT235=$F$1,Inputs!CR235,Inputs!CR235*'Key assumptions'!$H$118),$F235*N(AL235)*avg_hrs)</f>
        <v>0</v>
      </c>
      <c r="CS235" s="255">
        <f>IF(OR($C235="Non-Labour",$C235="Labour-related"),IF(Inputs!$DT235=$F$1,Inputs!CS235,Inputs!CS235*'Key assumptions'!$H$118),$F235*N(AM235)*avg_hrs)</f>
        <v>0</v>
      </c>
      <c r="CT235" s="255">
        <f>IF(OR($C235="Non-Labour",$C235="Labour-related"),IF(Inputs!$DT235=$F$1,Inputs!CT235,Inputs!CT235*'Key assumptions'!$H$118),$F235*N(AN235)*avg_hrs)</f>
        <v>0</v>
      </c>
      <c r="CU235" s="255">
        <f>IF(OR($C235="Non-Labour",$C235="Labour-related"),IF(Inputs!$DT235=$F$1,Inputs!CU235,Inputs!CU235*'Key assumptions'!$H$118),$F235*N(AO235)*avg_hrs)</f>
        <v>0</v>
      </c>
      <c r="CV235" s="255">
        <f>IF(OR($C235="Non-Labour",$C235="Labour-related"),IF(Inputs!$DT235=$F$1,Inputs!CV235,Inputs!CV235*'Key assumptions'!$H$118),$F235*N(AP235)*avg_hrs)</f>
        <v>0</v>
      </c>
      <c r="CW235" s="255">
        <f>IF(OR($C235="Non-Labour",$C235="Labour-related"),IF(Inputs!$DT235=$F$1,Inputs!CW235,Inputs!CW235*'Key assumptions'!$H$118),$F235*N(AQ235)*avg_hrs)</f>
        <v>0</v>
      </c>
      <c r="CX235" s="255">
        <f>IF(OR($C235="Non-Labour",$C235="Labour-related"),IF(Inputs!$DT235=$F$1,Inputs!CX235,Inputs!CX235*'Key assumptions'!$H$118),$F235*N(AR235)*avg_hrs)</f>
        <v>0</v>
      </c>
      <c r="CY235" s="255">
        <f>IF(OR($C235="Non-Labour",$C235="Labour-related"),IF(Inputs!$DT235=$F$1,Inputs!CY235,Inputs!CY235*'Key assumptions'!$H$118),$F235*N(AS235)*avg_hrs)</f>
        <v>0</v>
      </c>
      <c r="CZ235" s="255">
        <f>IF(OR($C235="Non-Labour",$C235="Labour-related"),IF(Inputs!$DT235=$F$1,Inputs!CZ235,Inputs!CZ235*'Key assumptions'!$H$118),$F235*N(AT235)*avg_hrs)</f>
        <v>0</v>
      </c>
      <c r="DA235" s="255">
        <f>IF(OR($C235="Non-Labour",$C235="Labour-related"),IF(Inputs!$DT235=$F$1,Inputs!DA235,Inputs!DA235*'Key assumptions'!$H$118),$F235*N(AU235)*avg_hrs)</f>
        <v>0</v>
      </c>
      <c r="DB235" s="255">
        <f>IF(OR($C235="Non-Labour",$C235="Labour-related"),IF(Inputs!$DT235=$F$1,Inputs!DB235,Inputs!DB235*'Key assumptions'!$H$118),$F235*N(AV235)*avg_hrs)</f>
        <v>0</v>
      </c>
      <c r="DC235" s="255">
        <f>IF(OR($C235="Non-Labour",$C235="Labour-related"),IF(Inputs!$DT235=$F$1,Inputs!DC235,Inputs!DC235*'Key assumptions'!$H$118),$F235*N(AW235)*avg_hrs)</f>
        <v>0</v>
      </c>
      <c r="DD235" s="255">
        <f>IF(OR($C235="Non-Labour",$C235="Labour-related"),IF(Inputs!$DT235=$F$1,Inputs!DD235,Inputs!DD235*'Key assumptions'!$H$118),$F235*N(AX235)*avg_hrs)</f>
        <v>0</v>
      </c>
      <c r="DE235" s="255">
        <f>IF(OR($C235="Non-Labour",$C235="Labour-related"),IF(Inputs!$DT235=$F$1,Inputs!DE235,Inputs!DE235*'Key assumptions'!$H$118),$F235*N(AY235)*avg_hrs)</f>
        <v>10213.875</v>
      </c>
      <c r="DF235" s="255">
        <f>IF(OR($C235="Non-Labour",$C235="Labour-related"),IF(Inputs!$DT235=$F$1,Inputs!DF235,Inputs!DF235*'Key assumptions'!$H$118),$F235*N(AZ235)*avg_hrs)</f>
        <v>10213.875</v>
      </c>
      <c r="DG235" s="255">
        <f>IF(OR($C235="Non-Labour",$C235="Labour-related"),IF(Inputs!$DT235=$F$1,Inputs!DG235,Inputs!DG235*'Key assumptions'!$H$118),$F235*N(BA235)*avg_hrs)</f>
        <v>10213.875</v>
      </c>
      <c r="DH235" s="255">
        <f>IF(OR($C235="Non-Labour",$C235="Labour-related"),IF(Inputs!$DT235=$F$1,Inputs!DH235,Inputs!DH235*'Key assumptions'!$H$118),$F235*N(BB235)*avg_hrs)</f>
        <v>10213.875</v>
      </c>
      <c r="DI235" s="255">
        <f>IF(OR($C235="Non-Labour",$C235="Labour-related"),IF(Inputs!$DT235=$F$1,Inputs!DI235,Inputs!DI235*'Key assumptions'!$H$118),$F235*N(BC235)*avg_hrs)</f>
        <v>10213.875</v>
      </c>
      <c r="DJ235" s="255">
        <f>IF(OR($C235="Non-Labour",$C235="Labour-related"),IF(Inputs!$DT235=$F$1,Inputs!DJ235,Inputs!DJ235*'Key assumptions'!$H$118),$F235*N(BD235)*avg_hrs)</f>
        <v>0</v>
      </c>
      <c r="DK235" s="255">
        <f>IF(OR($C235="Non-Labour",$C235="Labour-related"),IF(Inputs!$DT235=$F$1,Inputs!DK235,Inputs!DK235*'Key assumptions'!$H$118),$F235*N(BE235)*avg_hrs)</f>
        <v>0</v>
      </c>
      <c r="DL235" s="255">
        <f>IF(OR($C235="Non-Labour",$C235="Labour-related"),IF(Inputs!$DT235=$F$1,Inputs!DL235,Inputs!DL235*'Key assumptions'!$H$118),$F235*N(BF235)*avg_hrs)</f>
        <v>0</v>
      </c>
      <c r="DM235" s="255">
        <f>IF(OR($C235="Non-Labour",$C235="Labour-related"),IF(Inputs!$DT235=$F$1,Inputs!DM235,Inputs!DM235*'Key assumptions'!$H$118),$F235*N(BG235)*avg_hrs)</f>
        <v>0</v>
      </c>
      <c r="DN235" s="255">
        <f>IF(OR($C235="Non-Labour",$C235="Labour-related"),IF(Inputs!$DT235=$F$1,Inputs!DN235,Inputs!DN235*'Key assumptions'!$H$118),$F235*N(BH235)*avg_hrs)</f>
        <v>0</v>
      </c>
      <c r="DO235" s="255">
        <f>IF(OR($C235="Non-Labour",$C235="Labour-related"),IF(Inputs!$DT235=$F$1,Inputs!DO235,Inputs!DO235*'Key assumptions'!$H$118),$F235*N(BI235)*avg_hrs)</f>
        <v>0</v>
      </c>
      <c r="DP235" s="255">
        <f>IF(OR($C235="Non-Labour",$C235="Labour-related"),IF(Inputs!$DT235=$F$1,Inputs!DP235,Inputs!DP235*'Key assumptions'!$H$118),$F235*N(BJ235)*avg_hrs)</f>
        <v>0</v>
      </c>
      <c r="DQ235" s="255">
        <f>IF(OR($C235="Non-Labour",$C235="Labour-related"),IF(Inputs!$DT235=$F$1,Inputs!DQ235,Inputs!DQ235*'Key assumptions'!$H$118),$F235*N(BK235)*avg_hrs)</f>
        <v>0</v>
      </c>
      <c r="DR235" s="255">
        <f>IF(OR($C235="Non-Labour",$C235="Labour-related"),IF(Inputs!$DT235=$F$1,Inputs!DR235,Inputs!DR235*'Key assumptions'!$H$118),$F235*N(BL235)*avg_hrs)</f>
        <v>0</v>
      </c>
      <c r="DT235" s="133" t="s">
        <v>213</v>
      </c>
      <c r="DU235" s="304"/>
      <c r="DV235" s="304"/>
      <c r="DW235" s="304"/>
      <c r="DX235" s="304"/>
      <c r="DY235" s="304"/>
      <c r="DZ235" s="304"/>
      <c r="EA235" s="255">
        <v>0</v>
      </c>
      <c r="EB235" s="255">
        <v>0</v>
      </c>
      <c r="EC235" s="255">
        <v>0</v>
      </c>
      <c r="ED235" s="255">
        <f t="shared" si="24"/>
        <v>20427.75</v>
      </c>
      <c r="EE235" s="255">
        <f t="shared" si="24"/>
        <v>30641.625</v>
      </c>
      <c r="EF235" s="255">
        <f t="shared" si="22"/>
        <v>51069.375</v>
      </c>
    </row>
    <row r="236" spans="1:136" x14ac:dyDescent="0.4">
      <c r="A236" s="133" t="str">
        <f>Inputs!A236</f>
        <v>Project Management</v>
      </c>
      <c r="B236" s="133" t="str">
        <f>Inputs!B236</f>
        <v>N/A</v>
      </c>
      <c r="C236" s="133" t="str">
        <f>Inputs!C236</f>
        <v>Internal Labour</v>
      </c>
      <c r="D236" s="133" t="str">
        <f>Inputs!D236</f>
        <v>PT004728 - 4</v>
      </c>
      <c r="E236" s="133" t="str">
        <f>Inputs!E236</f>
        <v>Site Manager Lines</v>
      </c>
      <c r="F236" s="290">
        <f>IF(Inputs!DT236=$F$1,Inputs!F236,
IF(Inputs!DT236='Key assumptions'!$E$118,Inputs!F236*'Key assumptions'!$H$118,Inputs!F236*'Key assumptions'!$H$119))</f>
        <v>180.38</v>
      </c>
      <c r="G236" s="290">
        <f>IF(Inputs!DT236=$F$1,Inputs!G236,Inputs!G236*'Key assumptions'!$H$118)</f>
        <v>79.010475221893486</v>
      </c>
      <c r="H236" s="281"/>
      <c r="I236" s="281"/>
      <c r="J236" s="281"/>
      <c r="K236" s="281"/>
      <c r="L236" s="281"/>
      <c r="M236" s="389" t="str">
        <f>Inputs!M236</f>
        <v>[C-i-C]</v>
      </c>
      <c r="N236" s="389" t="str">
        <f>Inputs!N236</f>
        <v>[C-i-C]</v>
      </c>
      <c r="O236" s="389" t="str">
        <f>Inputs!O236</f>
        <v>[C-i-C]</v>
      </c>
      <c r="P236" s="389" t="str">
        <f>Inputs!P236</f>
        <v>[C-i-C]</v>
      </c>
      <c r="Q236" s="389" t="str">
        <f>Inputs!Q236</f>
        <v>[C-i-C]</v>
      </c>
      <c r="R236" s="389" t="str">
        <f>Inputs!R236</f>
        <v>[C-i-C]</v>
      </c>
      <c r="S236" s="389" t="str">
        <f>Inputs!S236</f>
        <v>[C-i-C]</v>
      </c>
      <c r="T236" s="389" t="str">
        <f>Inputs!T236</f>
        <v>[C-i-C]</v>
      </c>
      <c r="U236" s="389" t="str">
        <f>Inputs!U236</f>
        <v>[C-i-C]</v>
      </c>
      <c r="V236" s="389" t="str">
        <f>Inputs!V236</f>
        <v>[C-i-C]</v>
      </c>
      <c r="W236" s="389" t="str">
        <f>Inputs!W236</f>
        <v>[C-i-C]</v>
      </c>
      <c r="X236" s="389" t="str">
        <f>Inputs!X236</f>
        <v>[C-i-C]</v>
      </c>
      <c r="Y236" s="389" t="str">
        <f>Inputs!Y236</f>
        <v>[C-i-C]</v>
      </c>
      <c r="Z236" s="389" t="str">
        <f>Inputs!Z236</f>
        <v>[C-i-C]</v>
      </c>
      <c r="AA236" s="389" t="str">
        <f>Inputs!AA236</f>
        <v>[C-i-C]</v>
      </c>
      <c r="AB236" s="389" t="str">
        <f>Inputs!AB236</f>
        <v>[C-i-C]</v>
      </c>
      <c r="AC236" s="389" t="str">
        <f>Inputs!AC236</f>
        <v>[C-i-C]</v>
      </c>
      <c r="AD236" s="389" t="str">
        <f>Inputs!AD236</f>
        <v>[C-i-C]</v>
      </c>
      <c r="AE236" s="389" t="str">
        <f>Inputs!AE236</f>
        <v>[C-i-C]</v>
      </c>
      <c r="AF236" s="389" t="str">
        <f>Inputs!AF236</f>
        <v>[C-i-C]</v>
      </c>
      <c r="AG236" s="389" t="str">
        <f>Inputs!AG236</f>
        <v>[C-i-C]</v>
      </c>
      <c r="AH236" s="389" t="str">
        <f>Inputs!AH236</f>
        <v>[C-i-C]</v>
      </c>
      <c r="AI236" s="254">
        <f>Inputs!AI236</f>
        <v>0</v>
      </c>
      <c r="AJ236" s="254">
        <f>Inputs!AJ236</f>
        <v>0</v>
      </c>
      <c r="AK236" s="254">
        <f>Inputs!AK236</f>
        <v>0</v>
      </c>
      <c r="AL236" s="254">
        <f>Inputs!AL236</f>
        <v>0</v>
      </c>
      <c r="AM236" s="254">
        <f>Inputs!AM236</f>
        <v>0</v>
      </c>
      <c r="AN236" s="254">
        <f>Inputs!AN236</f>
        <v>0</v>
      </c>
      <c r="AO236" s="254">
        <f>Inputs!AO236</f>
        <v>0</v>
      </c>
      <c r="AP236" s="254">
        <f>Inputs!AP236</f>
        <v>0</v>
      </c>
      <c r="AQ236" s="254">
        <f>Inputs!AQ236</f>
        <v>0</v>
      </c>
      <c r="AR236" s="254">
        <f>Inputs!AR236</f>
        <v>0</v>
      </c>
      <c r="AS236" s="254">
        <f>Inputs!AS236</f>
        <v>0</v>
      </c>
      <c r="AT236" s="254">
        <f>Inputs!AT236</f>
        <v>0</v>
      </c>
      <c r="AU236" s="254">
        <f>Inputs!AU236</f>
        <v>0</v>
      </c>
      <c r="AV236" s="254">
        <f>Inputs!AV236</f>
        <v>0</v>
      </c>
      <c r="AW236" s="254">
        <f>Inputs!AW236</f>
        <v>0</v>
      </c>
      <c r="AX236" s="254">
        <f>Inputs!AX236</f>
        <v>0</v>
      </c>
      <c r="AY236" s="254">
        <f>Inputs!AY236</f>
        <v>0</v>
      </c>
      <c r="AZ236" s="254">
        <f>Inputs!AZ236</f>
        <v>0</v>
      </c>
      <c r="BA236" s="254">
        <f>Inputs!BA236</f>
        <v>0</v>
      </c>
      <c r="BB236" s="254">
        <f>Inputs!BB236</f>
        <v>0</v>
      </c>
      <c r="BC236" s="254">
        <f>Inputs!BC236</f>
        <v>0</v>
      </c>
      <c r="BD236" s="254">
        <f>Inputs!BD236</f>
        <v>0</v>
      </c>
      <c r="BE236" s="254">
        <f>Inputs!BE236</f>
        <v>0</v>
      </c>
      <c r="BF236" s="254">
        <f>Inputs!BF236</f>
        <v>0</v>
      </c>
      <c r="BG236" s="254">
        <f>Inputs!BG236</f>
        <v>0</v>
      </c>
      <c r="BH236" s="254">
        <f>Inputs!BH236</f>
        <v>0</v>
      </c>
      <c r="BI236" s="254">
        <f>Inputs!BI236</f>
        <v>0</v>
      </c>
      <c r="BJ236" s="254">
        <f>Inputs!BJ236</f>
        <v>0</v>
      </c>
      <c r="BK236" s="254">
        <f>Inputs!BK236</f>
        <v>0</v>
      </c>
      <c r="BL236" s="254">
        <f>Inputs!BL236</f>
        <v>0</v>
      </c>
      <c r="BN236" s="255">
        <f>IF(OR($C236="Non-Labour",$C236="Labour-related"),IF(Inputs!$DT236=$F$1,Inputs!BN236,Inputs!BN236*'Key assumptions'!$H$118),$F236*N(H236)*avg_hrs)</f>
        <v>0</v>
      </c>
      <c r="BO236" s="255">
        <f>IF(OR($C236="Non-Labour",$C236="Labour-related"),IF(Inputs!$DT236=$F$1,Inputs!BO236,Inputs!BO236*'Key assumptions'!$H$118),$F236*N(I236)*avg_hrs)</f>
        <v>0</v>
      </c>
      <c r="BP236" s="255">
        <f>IF(OR($C236="Non-Labour",$C236="Labour-related"),IF(Inputs!$DT236=$F$1,Inputs!BP236,Inputs!BP236*'Key assumptions'!$H$118),$F236*N(J236)*avg_hrs)</f>
        <v>0</v>
      </c>
      <c r="BQ236" s="255">
        <f>IF(OR($C236="Non-Labour",$C236="Labour-related"),IF(Inputs!$DT236=$F$1,Inputs!BQ236,Inputs!BQ236*'Key assumptions'!$H$118),$F236*N(K236)*avg_hrs)</f>
        <v>0</v>
      </c>
      <c r="BR236" s="255">
        <f>IF(OR($C236="Non-Labour",$C236="Labour-related"),IF(Inputs!$DT236=$F$1,Inputs!BR236,Inputs!BR236*'Key assumptions'!$H$118),$F236*N(L236)*avg_hrs)</f>
        <v>0</v>
      </c>
      <c r="BS236" s="390" t="s">
        <v>411</v>
      </c>
      <c r="BT236" s="390" t="s">
        <v>411</v>
      </c>
      <c r="BU236" s="390" t="s">
        <v>411</v>
      </c>
      <c r="BV236" s="390" t="s">
        <v>411</v>
      </c>
      <c r="BW236" s="390" t="s">
        <v>411</v>
      </c>
      <c r="BX236" s="390" t="s">
        <v>411</v>
      </c>
      <c r="BY236" s="390" t="s">
        <v>411</v>
      </c>
      <c r="BZ236" s="390" t="s">
        <v>411</v>
      </c>
      <c r="CA236" s="390" t="s">
        <v>411</v>
      </c>
      <c r="CB236" s="390" t="s">
        <v>411</v>
      </c>
      <c r="CC236" s="390" t="s">
        <v>411</v>
      </c>
      <c r="CD236" s="390" t="s">
        <v>411</v>
      </c>
      <c r="CE236" s="390" t="s">
        <v>411</v>
      </c>
      <c r="CF236" s="390" t="s">
        <v>411</v>
      </c>
      <c r="CG236" s="390" t="s">
        <v>411</v>
      </c>
      <c r="CH236" s="390" t="s">
        <v>411</v>
      </c>
      <c r="CI236" s="390" t="s">
        <v>411</v>
      </c>
      <c r="CJ236" s="390" t="s">
        <v>411</v>
      </c>
      <c r="CK236" s="390" t="s">
        <v>411</v>
      </c>
      <c r="CL236" s="390" t="s">
        <v>411</v>
      </c>
      <c r="CM236" s="390" t="s">
        <v>411</v>
      </c>
      <c r="CN236" s="390" t="s">
        <v>411</v>
      </c>
      <c r="CO236" s="255">
        <f>IF(OR($C236="Non-Labour",$C236="Labour-related"),IF(Inputs!$DT236=$F$1,Inputs!CO236,Inputs!CO236*'Key assumptions'!$H$118),$F236*N(AI236)*avg_hrs)</f>
        <v>0</v>
      </c>
      <c r="CP236" s="255">
        <f>IF(OR($C236="Non-Labour",$C236="Labour-related"),IF(Inputs!$DT236=$F$1,Inputs!CP236,Inputs!CP236*'Key assumptions'!$H$118),$F236*N(AJ236)*avg_hrs)</f>
        <v>0</v>
      </c>
      <c r="CQ236" s="255">
        <f>IF(OR($C236="Non-Labour",$C236="Labour-related"),IF(Inputs!$DT236=$F$1,Inputs!CQ236,Inputs!CQ236*'Key assumptions'!$H$118),$F236*N(AK236)*avg_hrs)</f>
        <v>0</v>
      </c>
      <c r="CR236" s="255">
        <f>IF(OR($C236="Non-Labour",$C236="Labour-related"),IF(Inputs!$DT236=$F$1,Inputs!CR236,Inputs!CR236*'Key assumptions'!$H$118),$F236*N(AL236)*avg_hrs)</f>
        <v>0</v>
      </c>
      <c r="CS236" s="255">
        <f>IF(OR($C236="Non-Labour",$C236="Labour-related"),IF(Inputs!$DT236=$F$1,Inputs!CS236,Inputs!CS236*'Key assumptions'!$H$118),$F236*N(AM236)*avg_hrs)</f>
        <v>0</v>
      </c>
      <c r="CT236" s="255">
        <f>IF(OR($C236="Non-Labour",$C236="Labour-related"),IF(Inputs!$DT236=$F$1,Inputs!CT236,Inputs!CT236*'Key assumptions'!$H$118),$F236*N(AN236)*avg_hrs)</f>
        <v>0</v>
      </c>
      <c r="CU236" s="255">
        <f>IF(OR($C236="Non-Labour",$C236="Labour-related"),IF(Inputs!$DT236=$F$1,Inputs!CU236,Inputs!CU236*'Key assumptions'!$H$118),$F236*N(AO236)*avg_hrs)</f>
        <v>0</v>
      </c>
      <c r="CV236" s="255">
        <f>IF(OR($C236="Non-Labour",$C236="Labour-related"),IF(Inputs!$DT236=$F$1,Inputs!CV236,Inputs!CV236*'Key assumptions'!$H$118),$F236*N(AP236)*avg_hrs)</f>
        <v>0</v>
      </c>
      <c r="CW236" s="255">
        <f>IF(OR($C236="Non-Labour",$C236="Labour-related"),IF(Inputs!$DT236=$F$1,Inputs!CW236,Inputs!CW236*'Key assumptions'!$H$118),$F236*N(AQ236)*avg_hrs)</f>
        <v>0</v>
      </c>
      <c r="CX236" s="255">
        <f>IF(OR($C236="Non-Labour",$C236="Labour-related"),IF(Inputs!$DT236=$F$1,Inputs!CX236,Inputs!CX236*'Key assumptions'!$H$118),$F236*N(AR236)*avg_hrs)</f>
        <v>0</v>
      </c>
      <c r="CY236" s="255">
        <f>IF(OR($C236="Non-Labour",$C236="Labour-related"),IF(Inputs!$DT236=$F$1,Inputs!CY236,Inputs!CY236*'Key assumptions'!$H$118),$F236*N(AS236)*avg_hrs)</f>
        <v>0</v>
      </c>
      <c r="CZ236" s="255">
        <f>IF(OR($C236="Non-Labour",$C236="Labour-related"),IF(Inputs!$DT236=$F$1,Inputs!CZ236,Inputs!CZ236*'Key assumptions'!$H$118),$F236*N(AT236)*avg_hrs)</f>
        <v>0</v>
      </c>
      <c r="DA236" s="255">
        <f>IF(OR($C236="Non-Labour",$C236="Labour-related"),IF(Inputs!$DT236=$F$1,Inputs!DA236,Inputs!DA236*'Key assumptions'!$H$118),$F236*N(AU236)*avg_hrs)</f>
        <v>0</v>
      </c>
      <c r="DB236" s="255">
        <f>IF(OR($C236="Non-Labour",$C236="Labour-related"),IF(Inputs!$DT236=$F$1,Inputs!DB236,Inputs!DB236*'Key assumptions'!$H$118),$F236*N(AV236)*avg_hrs)</f>
        <v>0</v>
      </c>
      <c r="DC236" s="255">
        <f>IF(OR($C236="Non-Labour",$C236="Labour-related"),IF(Inputs!$DT236=$F$1,Inputs!DC236,Inputs!DC236*'Key assumptions'!$H$118),$F236*N(AW236)*avg_hrs)</f>
        <v>0</v>
      </c>
      <c r="DD236" s="255">
        <f>IF(OR($C236="Non-Labour",$C236="Labour-related"),IF(Inputs!$DT236=$F$1,Inputs!DD236,Inputs!DD236*'Key assumptions'!$H$118),$F236*N(AX236)*avg_hrs)</f>
        <v>0</v>
      </c>
      <c r="DE236" s="255">
        <f>IF(OR($C236="Non-Labour",$C236="Labour-related"),IF(Inputs!$DT236=$F$1,Inputs!DE236,Inputs!DE236*'Key assumptions'!$H$118),$F236*N(AY236)*avg_hrs)</f>
        <v>0</v>
      </c>
      <c r="DF236" s="255">
        <f>IF(OR($C236="Non-Labour",$C236="Labour-related"),IF(Inputs!$DT236=$F$1,Inputs!DF236,Inputs!DF236*'Key assumptions'!$H$118),$F236*N(AZ236)*avg_hrs)</f>
        <v>0</v>
      </c>
      <c r="DG236" s="255">
        <f>IF(OR($C236="Non-Labour",$C236="Labour-related"),IF(Inputs!$DT236=$F$1,Inputs!DG236,Inputs!DG236*'Key assumptions'!$H$118),$F236*N(BA236)*avg_hrs)</f>
        <v>0</v>
      </c>
      <c r="DH236" s="255">
        <f>IF(OR($C236="Non-Labour",$C236="Labour-related"),IF(Inputs!$DT236=$F$1,Inputs!DH236,Inputs!DH236*'Key assumptions'!$H$118),$F236*N(BB236)*avg_hrs)</f>
        <v>0</v>
      </c>
      <c r="DI236" s="255">
        <f>IF(OR($C236="Non-Labour",$C236="Labour-related"),IF(Inputs!$DT236=$F$1,Inputs!DI236,Inputs!DI236*'Key assumptions'!$H$118),$F236*N(BC236)*avg_hrs)</f>
        <v>0</v>
      </c>
      <c r="DJ236" s="255">
        <f>IF(OR($C236="Non-Labour",$C236="Labour-related"),IF(Inputs!$DT236=$F$1,Inputs!DJ236,Inputs!DJ236*'Key assumptions'!$H$118),$F236*N(BD236)*avg_hrs)</f>
        <v>0</v>
      </c>
      <c r="DK236" s="255">
        <f>IF(OR($C236="Non-Labour",$C236="Labour-related"),IF(Inputs!$DT236=$F$1,Inputs!DK236,Inputs!DK236*'Key assumptions'!$H$118),$F236*N(BE236)*avg_hrs)</f>
        <v>0</v>
      </c>
      <c r="DL236" s="255">
        <f>IF(OR($C236="Non-Labour",$C236="Labour-related"),IF(Inputs!$DT236=$F$1,Inputs!DL236,Inputs!DL236*'Key assumptions'!$H$118),$F236*N(BF236)*avg_hrs)</f>
        <v>0</v>
      </c>
      <c r="DM236" s="255">
        <f>IF(OR($C236="Non-Labour",$C236="Labour-related"),IF(Inputs!$DT236=$F$1,Inputs!DM236,Inputs!DM236*'Key assumptions'!$H$118),$F236*N(BG236)*avg_hrs)</f>
        <v>0</v>
      </c>
      <c r="DN236" s="255">
        <f>IF(OR($C236="Non-Labour",$C236="Labour-related"),IF(Inputs!$DT236=$F$1,Inputs!DN236,Inputs!DN236*'Key assumptions'!$H$118),$F236*N(BH236)*avg_hrs)</f>
        <v>0</v>
      </c>
      <c r="DO236" s="255">
        <f>IF(OR($C236="Non-Labour",$C236="Labour-related"),IF(Inputs!$DT236=$F$1,Inputs!DO236,Inputs!DO236*'Key assumptions'!$H$118),$F236*N(BI236)*avg_hrs)</f>
        <v>0</v>
      </c>
      <c r="DP236" s="255">
        <f>IF(OR($C236="Non-Labour",$C236="Labour-related"),IF(Inputs!$DT236=$F$1,Inputs!DP236,Inputs!DP236*'Key assumptions'!$H$118),$F236*N(BJ236)*avg_hrs)</f>
        <v>0</v>
      </c>
      <c r="DQ236" s="255">
        <f>IF(OR($C236="Non-Labour",$C236="Labour-related"),IF(Inputs!$DT236=$F$1,Inputs!DQ236,Inputs!DQ236*'Key assumptions'!$H$118),$F236*N(BK236)*avg_hrs)</f>
        <v>0</v>
      </c>
      <c r="DR236" s="255">
        <f>IF(OR($C236="Non-Labour",$C236="Labour-related"),IF(Inputs!$DT236=$F$1,Inputs!DR236,Inputs!DR236*'Key assumptions'!$H$118),$F236*N(BL236)*avg_hrs)</f>
        <v>0</v>
      </c>
      <c r="DT236" s="133" t="s">
        <v>213</v>
      </c>
      <c r="DU236" s="304"/>
      <c r="DV236" s="304"/>
      <c r="DW236" s="304"/>
      <c r="DX236" s="304"/>
      <c r="DY236" s="304"/>
      <c r="DZ236" s="304"/>
      <c r="EA236" s="255">
        <v>0</v>
      </c>
      <c r="EB236" s="255">
        <v>216456</v>
      </c>
      <c r="EC236" s="255">
        <v>27057</v>
      </c>
      <c r="ED236" s="255">
        <f t="shared" si="24"/>
        <v>0</v>
      </c>
      <c r="EE236" s="255">
        <f t="shared" si="24"/>
        <v>0</v>
      </c>
      <c r="EF236" s="255">
        <f t="shared" si="22"/>
        <v>243513</v>
      </c>
    </row>
    <row r="237" spans="1:136" x14ac:dyDescent="0.4">
      <c r="A237" s="133" t="str">
        <f>Inputs!A237</f>
        <v>Project Management</v>
      </c>
      <c r="B237" s="133" t="str">
        <f>Inputs!B237</f>
        <v>N/A</v>
      </c>
      <c r="C237" s="133" t="str">
        <f>Inputs!C237</f>
        <v>Internal Labour</v>
      </c>
      <c r="D237" s="133" t="str">
        <f>Inputs!D237</f>
        <v>PT004728 - 4</v>
      </c>
      <c r="E237" s="133" t="str">
        <f>Inputs!E237</f>
        <v>Asset Manager - Senior (Asset Management)</v>
      </c>
      <c r="F237" s="290">
        <f>IF(Inputs!DT237=$F$1,Inputs!F237,
IF(Inputs!DT237='Key assumptions'!$E$118,Inputs!F237*'Key assumptions'!$H$118,Inputs!F237*'Key assumptions'!$H$119))</f>
        <v>300.33999999999997</v>
      </c>
      <c r="G237" s="290">
        <f>IF(Inputs!DT237=$F$1,Inputs!G237,Inputs!G237*'Key assumptions'!$H$118)</f>
        <v>134.19999999999999</v>
      </c>
      <c r="H237" s="281"/>
      <c r="I237" s="281"/>
      <c r="J237" s="281"/>
      <c r="K237" s="281"/>
      <c r="L237" s="281"/>
      <c r="M237" s="389" t="str">
        <f>Inputs!M237</f>
        <v>[C-i-C]</v>
      </c>
      <c r="N237" s="389" t="str">
        <f>Inputs!N237</f>
        <v>[C-i-C]</v>
      </c>
      <c r="O237" s="389" t="str">
        <f>Inputs!O237</f>
        <v>[C-i-C]</v>
      </c>
      <c r="P237" s="389" t="str">
        <f>Inputs!P237</f>
        <v>[C-i-C]</v>
      </c>
      <c r="Q237" s="389" t="str">
        <f>Inputs!Q237</f>
        <v>[C-i-C]</v>
      </c>
      <c r="R237" s="389" t="str">
        <f>Inputs!R237</f>
        <v>[C-i-C]</v>
      </c>
      <c r="S237" s="389" t="str">
        <f>Inputs!S237</f>
        <v>[C-i-C]</v>
      </c>
      <c r="T237" s="389" t="str">
        <f>Inputs!T237</f>
        <v>[C-i-C]</v>
      </c>
      <c r="U237" s="389" t="str">
        <f>Inputs!U237</f>
        <v>[C-i-C]</v>
      </c>
      <c r="V237" s="389" t="str">
        <f>Inputs!V237</f>
        <v>[C-i-C]</v>
      </c>
      <c r="W237" s="389" t="str">
        <f>Inputs!W237</f>
        <v>[C-i-C]</v>
      </c>
      <c r="X237" s="389" t="str">
        <f>Inputs!X237</f>
        <v>[C-i-C]</v>
      </c>
      <c r="Y237" s="389" t="str">
        <f>Inputs!Y237</f>
        <v>[C-i-C]</v>
      </c>
      <c r="Z237" s="389" t="str">
        <f>Inputs!Z237</f>
        <v>[C-i-C]</v>
      </c>
      <c r="AA237" s="389" t="str">
        <f>Inputs!AA237</f>
        <v>[C-i-C]</v>
      </c>
      <c r="AB237" s="389" t="str">
        <f>Inputs!AB237</f>
        <v>[C-i-C]</v>
      </c>
      <c r="AC237" s="389" t="str">
        <f>Inputs!AC237</f>
        <v>[C-i-C]</v>
      </c>
      <c r="AD237" s="389" t="str">
        <f>Inputs!AD237</f>
        <v>[C-i-C]</v>
      </c>
      <c r="AE237" s="389" t="str">
        <f>Inputs!AE237</f>
        <v>[C-i-C]</v>
      </c>
      <c r="AF237" s="389" t="str">
        <f>Inputs!AF237</f>
        <v>[C-i-C]</v>
      </c>
      <c r="AG237" s="389" t="str">
        <f>Inputs!AG237</f>
        <v>[C-i-C]</v>
      </c>
      <c r="AH237" s="389" t="str">
        <f>Inputs!AH237</f>
        <v>[C-i-C]</v>
      </c>
      <c r="AI237" s="254">
        <f>Inputs!AI237</f>
        <v>0</v>
      </c>
      <c r="AJ237" s="254">
        <f>Inputs!AJ237</f>
        <v>0</v>
      </c>
      <c r="AK237" s="254">
        <f>Inputs!AK237</f>
        <v>0</v>
      </c>
      <c r="AL237" s="254">
        <f>Inputs!AL237</f>
        <v>0</v>
      </c>
      <c r="AM237" s="254">
        <f>Inputs!AM237</f>
        <v>0</v>
      </c>
      <c r="AN237" s="254">
        <f>Inputs!AN237</f>
        <v>0</v>
      </c>
      <c r="AO237" s="254">
        <f>Inputs!AO237</f>
        <v>0</v>
      </c>
      <c r="AP237" s="254">
        <f>Inputs!AP237</f>
        <v>0</v>
      </c>
      <c r="AQ237" s="254">
        <f>Inputs!AQ237</f>
        <v>0</v>
      </c>
      <c r="AR237" s="254">
        <f>Inputs!AR237</f>
        <v>0</v>
      </c>
      <c r="AS237" s="254">
        <f>Inputs!AS237</f>
        <v>0</v>
      </c>
      <c r="AT237" s="254">
        <f>Inputs!AT237</f>
        <v>0</v>
      </c>
      <c r="AU237" s="254">
        <f>Inputs!AU237</f>
        <v>0</v>
      </c>
      <c r="AV237" s="254">
        <f>Inputs!AV237</f>
        <v>0</v>
      </c>
      <c r="AW237" s="254">
        <f>Inputs!AW237</f>
        <v>0</v>
      </c>
      <c r="AX237" s="254">
        <f>Inputs!AX237</f>
        <v>0</v>
      </c>
      <c r="AY237" s="254">
        <f>Inputs!AY237</f>
        <v>0</v>
      </c>
      <c r="AZ237" s="254">
        <f>Inputs!AZ237</f>
        <v>0</v>
      </c>
      <c r="BA237" s="254">
        <f>Inputs!BA237</f>
        <v>0</v>
      </c>
      <c r="BB237" s="254">
        <f>Inputs!BB237</f>
        <v>0</v>
      </c>
      <c r="BC237" s="254">
        <f>Inputs!BC237</f>
        <v>0</v>
      </c>
      <c r="BD237" s="254">
        <f>Inputs!BD237</f>
        <v>0</v>
      </c>
      <c r="BE237" s="254">
        <f>Inputs!BE237</f>
        <v>0</v>
      </c>
      <c r="BF237" s="254">
        <f>Inputs!BF237</f>
        <v>0</v>
      </c>
      <c r="BG237" s="254">
        <f>Inputs!BG237</f>
        <v>0</v>
      </c>
      <c r="BH237" s="254">
        <f>Inputs!BH237</f>
        <v>0</v>
      </c>
      <c r="BI237" s="254">
        <f>Inputs!BI237</f>
        <v>0</v>
      </c>
      <c r="BJ237" s="254">
        <f>Inputs!BJ237</f>
        <v>0</v>
      </c>
      <c r="BK237" s="254">
        <f>Inputs!BK237</f>
        <v>0</v>
      </c>
      <c r="BL237" s="254">
        <f>Inputs!BL237</f>
        <v>0</v>
      </c>
      <c r="BN237" s="255">
        <f>IF(OR($C237="Non-Labour",$C237="Labour-related"),IF(Inputs!$DT237=$F$1,Inputs!BN237,Inputs!BN237*'Key assumptions'!$H$118),$F237*N(H237)*avg_hrs)</f>
        <v>0</v>
      </c>
      <c r="BO237" s="255">
        <f>IF(OR($C237="Non-Labour",$C237="Labour-related"),IF(Inputs!$DT237=$F$1,Inputs!BO237,Inputs!BO237*'Key assumptions'!$H$118),$F237*N(I237)*avg_hrs)</f>
        <v>0</v>
      </c>
      <c r="BP237" s="255">
        <f>IF(OR($C237="Non-Labour",$C237="Labour-related"),IF(Inputs!$DT237=$F$1,Inputs!BP237,Inputs!BP237*'Key assumptions'!$H$118),$F237*N(J237)*avg_hrs)</f>
        <v>0</v>
      </c>
      <c r="BQ237" s="255">
        <f>IF(OR($C237="Non-Labour",$C237="Labour-related"),IF(Inputs!$DT237=$F$1,Inputs!BQ237,Inputs!BQ237*'Key assumptions'!$H$118),$F237*N(K237)*avg_hrs)</f>
        <v>0</v>
      </c>
      <c r="BR237" s="255">
        <f>IF(OR($C237="Non-Labour",$C237="Labour-related"),IF(Inputs!$DT237=$F$1,Inputs!BR237,Inputs!BR237*'Key assumptions'!$H$118),$F237*N(L237)*avg_hrs)</f>
        <v>0</v>
      </c>
      <c r="BS237" s="390" t="s">
        <v>411</v>
      </c>
      <c r="BT237" s="390" t="s">
        <v>411</v>
      </c>
      <c r="BU237" s="390" t="s">
        <v>411</v>
      </c>
      <c r="BV237" s="390" t="s">
        <v>411</v>
      </c>
      <c r="BW237" s="390" t="s">
        <v>411</v>
      </c>
      <c r="BX237" s="390" t="s">
        <v>411</v>
      </c>
      <c r="BY237" s="390" t="s">
        <v>411</v>
      </c>
      <c r="BZ237" s="390" t="s">
        <v>411</v>
      </c>
      <c r="CA237" s="390" t="s">
        <v>411</v>
      </c>
      <c r="CB237" s="390" t="s">
        <v>411</v>
      </c>
      <c r="CC237" s="390" t="s">
        <v>411</v>
      </c>
      <c r="CD237" s="390" t="s">
        <v>411</v>
      </c>
      <c r="CE237" s="390" t="s">
        <v>411</v>
      </c>
      <c r="CF237" s="390" t="s">
        <v>411</v>
      </c>
      <c r="CG237" s="390" t="s">
        <v>411</v>
      </c>
      <c r="CH237" s="390" t="s">
        <v>411</v>
      </c>
      <c r="CI237" s="390" t="s">
        <v>411</v>
      </c>
      <c r="CJ237" s="390" t="s">
        <v>411</v>
      </c>
      <c r="CK237" s="390" t="s">
        <v>411</v>
      </c>
      <c r="CL237" s="390" t="s">
        <v>411</v>
      </c>
      <c r="CM237" s="390" t="s">
        <v>411</v>
      </c>
      <c r="CN237" s="390" t="s">
        <v>411</v>
      </c>
      <c r="CO237" s="255">
        <f>IF(OR($C237="Non-Labour",$C237="Labour-related"),IF(Inputs!$DT237=$F$1,Inputs!CO237,Inputs!CO237*'Key assumptions'!$H$118),$F237*N(AI237)*avg_hrs)</f>
        <v>0</v>
      </c>
      <c r="CP237" s="255">
        <f>IF(OR($C237="Non-Labour",$C237="Labour-related"),IF(Inputs!$DT237=$F$1,Inputs!CP237,Inputs!CP237*'Key assumptions'!$H$118),$F237*N(AJ237)*avg_hrs)</f>
        <v>0</v>
      </c>
      <c r="CQ237" s="255">
        <f>IF(OR($C237="Non-Labour",$C237="Labour-related"),IF(Inputs!$DT237=$F$1,Inputs!CQ237,Inputs!CQ237*'Key assumptions'!$H$118),$F237*N(AK237)*avg_hrs)</f>
        <v>0</v>
      </c>
      <c r="CR237" s="255">
        <f>IF(OR($C237="Non-Labour",$C237="Labour-related"),IF(Inputs!$DT237=$F$1,Inputs!CR237,Inputs!CR237*'Key assumptions'!$H$118),$F237*N(AL237)*avg_hrs)</f>
        <v>0</v>
      </c>
      <c r="CS237" s="255">
        <f>IF(OR($C237="Non-Labour",$C237="Labour-related"),IF(Inputs!$DT237=$F$1,Inputs!CS237,Inputs!CS237*'Key assumptions'!$H$118),$F237*N(AM237)*avg_hrs)</f>
        <v>0</v>
      </c>
      <c r="CT237" s="255">
        <f>IF(OR($C237="Non-Labour",$C237="Labour-related"),IF(Inputs!$DT237=$F$1,Inputs!CT237,Inputs!CT237*'Key assumptions'!$H$118),$F237*N(AN237)*avg_hrs)</f>
        <v>0</v>
      </c>
      <c r="CU237" s="255">
        <f>IF(OR($C237="Non-Labour",$C237="Labour-related"),IF(Inputs!$DT237=$F$1,Inputs!CU237,Inputs!CU237*'Key assumptions'!$H$118),$F237*N(AO237)*avg_hrs)</f>
        <v>0</v>
      </c>
      <c r="CV237" s="255">
        <f>IF(OR($C237="Non-Labour",$C237="Labour-related"),IF(Inputs!$DT237=$F$1,Inputs!CV237,Inputs!CV237*'Key assumptions'!$H$118),$F237*N(AP237)*avg_hrs)</f>
        <v>0</v>
      </c>
      <c r="CW237" s="255">
        <f>IF(OR($C237="Non-Labour",$C237="Labour-related"),IF(Inputs!$DT237=$F$1,Inputs!CW237,Inputs!CW237*'Key assumptions'!$H$118),$F237*N(AQ237)*avg_hrs)</f>
        <v>0</v>
      </c>
      <c r="CX237" s="255">
        <f>IF(OR($C237="Non-Labour",$C237="Labour-related"),IF(Inputs!$DT237=$F$1,Inputs!CX237,Inputs!CX237*'Key assumptions'!$H$118),$F237*N(AR237)*avg_hrs)</f>
        <v>0</v>
      </c>
      <c r="CY237" s="255">
        <f>IF(OR($C237="Non-Labour",$C237="Labour-related"),IF(Inputs!$DT237=$F$1,Inputs!CY237,Inputs!CY237*'Key assumptions'!$H$118),$F237*N(AS237)*avg_hrs)</f>
        <v>0</v>
      </c>
      <c r="CZ237" s="255">
        <f>IF(OR($C237="Non-Labour",$C237="Labour-related"),IF(Inputs!$DT237=$F$1,Inputs!CZ237,Inputs!CZ237*'Key assumptions'!$H$118),$F237*N(AT237)*avg_hrs)</f>
        <v>0</v>
      </c>
      <c r="DA237" s="255">
        <f>IF(OR($C237="Non-Labour",$C237="Labour-related"),IF(Inputs!$DT237=$F$1,Inputs!DA237,Inputs!DA237*'Key assumptions'!$H$118),$F237*N(AU237)*avg_hrs)</f>
        <v>0</v>
      </c>
      <c r="DB237" s="255">
        <f>IF(OR($C237="Non-Labour",$C237="Labour-related"),IF(Inputs!$DT237=$F$1,Inputs!DB237,Inputs!DB237*'Key assumptions'!$H$118),$F237*N(AV237)*avg_hrs)</f>
        <v>0</v>
      </c>
      <c r="DC237" s="255">
        <f>IF(OR($C237="Non-Labour",$C237="Labour-related"),IF(Inputs!$DT237=$F$1,Inputs!DC237,Inputs!DC237*'Key assumptions'!$H$118),$F237*N(AW237)*avg_hrs)</f>
        <v>0</v>
      </c>
      <c r="DD237" s="255">
        <f>IF(OR($C237="Non-Labour",$C237="Labour-related"),IF(Inputs!$DT237=$F$1,Inputs!DD237,Inputs!DD237*'Key assumptions'!$H$118),$F237*N(AX237)*avg_hrs)</f>
        <v>0</v>
      </c>
      <c r="DE237" s="255">
        <f>IF(OR($C237="Non-Labour",$C237="Labour-related"),IF(Inputs!$DT237=$F$1,Inputs!DE237,Inputs!DE237*'Key assumptions'!$H$118),$F237*N(AY237)*avg_hrs)</f>
        <v>0</v>
      </c>
      <c r="DF237" s="255">
        <f>IF(OR($C237="Non-Labour",$C237="Labour-related"),IF(Inputs!$DT237=$F$1,Inputs!DF237,Inputs!DF237*'Key assumptions'!$H$118),$F237*N(AZ237)*avg_hrs)</f>
        <v>0</v>
      </c>
      <c r="DG237" s="255">
        <f>IF(OR($C237="Non-Labour",$C237="Labour-related"),IF(Inputs!$DT237=$F$1,Inputs!DG237,Inputs!DG237*'Key assumptions'!$H$118),$F237*N(BA237)*avg_hrs)</f>
        <v>0</v>
      </c>
      <c r="DH237" s="255">
        <f>IF(OR($C237="Non-Labour",$C237="Labour-related"),IF(Inputs!$DT237=$F$1,Inputs!DH237,Inputs!DH237*'Key assumptions'!$H$118),$F237*N(BB237)*avg_hrs)</f>
        <v>0</v>
      </c>
      <c r="DI237" s="255">
        <f>IF(OR($C237="Non-Labour",$C237="Labour-related"),IF(Inputs!$DT237=$F$1,Inputs!DI237,Inputs!DI237*'Key assumptions'!$H$118),$F237*N(BC237)*avg_hrs)</f>
        <v>0</v>
      </c>
      <c r="DJ237" s="255">
        <f>IF(OR($C237="Non-Labour",$C237="Labour-related"),IF(Inputs!$DT237=$F$1,Inputs!DJ237,Inputs!DJ237*'Key assumptions'!$H$118),$F237*N(BD237)*avg_hrs)</f>
        <v>0</v>
      </c>
      <c r="DK237" s="255">
        <f>IF(OR($C237="Non-Labour",$C237="Labour-related"),IF(Inputs!$DT237=$F$1,Inputs!DK237,Inputs!DK237*'Key assumptions'!$H$118),$F237*N(BE237)*avg_hrs)</f>
        <v>0</v>
      </c>
      <c r="DL237" s="255">
        <f>IF(OR($C237="Non-Labour",$C237="Labour-related"),IF(Inputs!$DT237=$F$1,Inputs!DL237,Inputs!DL237*'Key assumptions'!$H$118),$F237*N(BF237)*avg_hrs)</f>
        <v>0</v>
      </c>
      <c r="DM237" s="255">
        <f>IF(OR($C237="Non-Labour",$C237="Labour-related"),IF(Inputs!$DT237=$F$1,Inputs!DM237,Inputs!DM237*'Key assumptions'!$H$118),$F237*N(BG237)*avg_hrs)</f>
        <v>0</v>
      </c>
      <c r="DN237" s="255">
        <f>IF(OR($C237="Non-Labour",$C237="Labour-related"),IF(Inputs!$DT237=$F$1,Inputs!DN237,Inputs!DN237*'Key assumptions'!$H$118),$F237*N(BH237)*avg_hrs)</f>
        <v>0</v>
      </c>
      <c r="DO237" s="255">
        <f>IF(OR($C237="Non-Labour",$C237="Labour-related"),IF(Inputs!$DT237=$F$1,Inputs!DO237,Inputs!DO237*'Key assumptions'!$H$118),$F237*N(BI237)*avg_hrs)</f>
        <v>0</v>
      </c>
      <c r="DP237" s="255">
        <f>IF(OR($C237="Non-Labour",$C237="Labour-related"),IF(Inputs!$DT237=$F$1,Inputs!DP237,Inputs!DP237*'Key assumptions'!$H$118),$F237*N(BJ237)*avg_hrs)</f>
        <v>0</v>
      </c>
      <c r="DQ237" s="255">
        <f>IF(OR($C237="Non-Labour",$C237="Labour-related"),IF(Inputs!$DT237=$F$1,Inputs!DQ237,Inputs!DQ237*'Key assumptions'!$H$118),$F237*N(BK237)*avg_hrs)</f>
        <v>0</v>
      </c>
      <c r="DR237" s="255">
        <f>IF(OR($C237="Non-Labour",$C237="Labour-related"),IF(Inputs!$DT237=$F$1,Inputs!DR237,Inputs!DR237*'Key assumptions'!$H$118),$F237*N(BL237)*avg_hrs)</f>
        <v>0</v>
      </c>
      <c r="DT237" s="133" t="s">
        <v>213</v>
      </c>
      <c r="DU237" s="304"/>
      <c r="DV237" s="304"/>
      <c r="DW237" s="304"/>
      <c r="DX237" s="304"/>
      <c r="DY237" s="304"/>
      <c r="DZ237" s="304"/>
      <c r="EA237" s="255">
        <v>18020.399999999998</v>
      </c>
      <c r="EB237" s="255">
        <v>27030.599999999995</v>
      </c>
      <c r="EC237" s="255">
        <v>0</v>
      </c>
      <c r="ED237" s="255">
        <f t="shared" si="24"/>
        <v>0</v>
      </c>
      <c r="EE237" s="255">
        <f t="shared" si="24"/>
        <v>0</v>
      </c>
      <c r="EF237" s="255">
        <f t="shared" si="22"/>
        <v>45050.999999999993</v>
      </c>
    </row>
    <row r="238" spans="1:136" x14ac:dyDescent="0.4">
      <c r="A238" s="133" t="str">
        <f>Inputs!A238</f>
        <v>Project Management</v>
      </c>
      <c r="B238" s="133" t="str">
        <f>Inputs!B238</f>
        <v>N/A</v>
      </c>
      <c r="C238" s="133" t="str">
        <f>Inputs!C238</f>
        <v>Internal Labour</v>
      </c>
      <c r="D238" s="133" t="str">
        <f>Inputs!D238</f>
        <v>PT004728 - 4</v>
      </c>
      <c r="E238" s="133" t="str">
        <f>Inputs!E238</f>
        <v>L4 Manager</v>
      </c>
      <c r="F238" s="290">
        <f>IF(Inputs!DT238=$F$1,Inputs!F238,
IF(Inputs!DT238='Key assumptions'!$E$118,Inputs!F238*'Key assumptions'!$H$118,Inputs!F238*'Key assumptions'!$H$119))</f>
        <v>353.83</v>
      </c>
      <c r="G238" s="290">
        <f>IF(Inputs!DT238=$F$1,Inputs!G238,Inputs!G238*'Key assumptions'!$H$118)</f>
        <v>158.1</v>
      </c>
      <c r="H238" s="281"/>
      <c r="I238" s="281"/>
      <c r="J238" s="281"/>
      <c r="K238" s="281"/>
      <c r="L238" s="281"/>
      <c r="M238" s="389" t="str">
        <f>Inputs!M238</f>
        <v>[C-i-C]</v>
      </c>
      <c r="N238" s="389" t="str">
        <f>Inputs!N238</f>
        <v>[C-i-C]</v>
      </c>
      <c r="O238" s="389" t="str">
        <f>Inputs!O238</f>
        <v>[C-i-C]</v>
      </c>
      <c r="P238" s="389" t="str">
        <f>Inputs!P238</f>
        <v>[C-i-C]</v>
      </c>
      <c r="Q238" s="389" t="str">
        <f>Inputs!Q238</f>
        <v>[C-i-C]</v>
      </c>
      <c r="R238" s="389" t="str">
        <f>Inputs!R238</f>
        <v>[C-i-C]</v>
      </c>
      <c r="S238" s="389" t="str">
        <f>Inputs!S238</f>
        <v>[C-i-C]</v>
      </c>
      <c r="T238" s="389" t="str">
        <f>Inputs!T238</f>
        <v>[C-i-C]</v>
      </c>
      <c r="U238" s="389" t="str">
        <f>Inputs!U238</f>
        <v>[C-i-C]</v>
      </c>
      <c r="V238" s="389" t="str">
        <f>Inputs!V238</f>
        <v>[C-i-C]</v>
      </c>
      <c r="W238" s="389" t="str">
        <f>Inputs!W238</f>
        <v>[C-i-C]</v>
      </c>
      <c r="X238" s="389" t="str">
        <f>Inputs!X238</f>
        <v>[C-i-C]</v>
      </c>
      <c r="Y238" s="389" t="str">
        <f>Inputs!Y238</f>
        <v>[C-i-C]</v>
      </c>
      <c r="Z238" s="389" t="str">
        <f>Inputs!Z238</f>
        <v>[C-i-C]</v>
      </c>
      <c r="AA238" s="389" t="str">
        <f>Inputs!AA238</f>
        <v>[C-i-C]</v>
      </c>
      <c r="AB238" s="389" t="str">
        <f>Inputs!AB238</f>
        <v>[C-i-C]</v>
      </c>
      <c r="AC238" s="389" t="str">
        <f>Inputs!AC238</f>
        <v>[C-i-C]</v>
      </c>
      <c r="AD238" s="389" t="str">
        <f>Inputs!AD238</f>
        <v>[C-i-C]</v>
      </c>
      <c r="AE238" s="389" t="str">
        <f>Inputs!AE238</f>
        <v>[C-i-C]</v>
      </c>
      <c r="AF238" s="389" t="str">
        <f>Inputs!AF238</f>
        <v>[C-i-C]</v>
      </c>
      <c r="AG238" s="389" t="str">
        <f>Inputs!AG238</f>
        <v>[C-i-C]</v>
      </c>
      <c r="AH238" s="389" t="str">
        <f>Inputs!AH238</f>
        <v>[C-i-C]</v>
      </c>
      <c r="AI238" s="254">
        <f>Inputs!AI238</f>
        <v>0</v>
      </c>
      <c r="AJ238" s="254">
        <f>Inputs!AJ238</f>
        <v>0</v>
      </c>
      <c r="AK238" s="254">
        <f>Inputs!AK238</f>
        <v>0</v>
      </c>
      <c r="AL238" s="254">
        <f>Inputs!AL238</f>
        <v>0</v>
      </c>
      <c r="AM238" s="254">
        <f>Inputs!AM238</f>
        <v>0</v>
      </c>
      <c r="AN238" s="254">
        <f>Inputs!AN238</f>
        <v>0</v>
      </c>
      <c r="AO238" s="254">
        <f>Inputs!AO238</f>
        <v>0</v>
      </c>
      <c r="AP238" s="254">
        <f>Inputs!AP238</f>
        <v>0</v>
      </c>
      <c r="AQ238" s="254">
        <f>Inputs!AQ238</f>
        <v>0</v>
      </c>
      <c r="AR238" s="254">
        <f>Inputs!AR238</f>
        <v>0</v>
      </c>
      <c r="AS238" s="254">
        <f>Inputs!AS238</f>
        <v>0</v>
      </c>
      <c r="AT238" s="254">
        <f>Inputs!AT238</f>
        <v>0</v>
      </c>
      <c r="AU238" s="254">
        <f>Inputs!AU238</f>
        <v>0</v>
      </c>
      <c r="AV238" s="254">
        <f>Inputs!AV238</f>
        <v>0</v>
      </c>
      <c r="AW238" s="254">
        <f>Inputs!AW238</f>
        <v>0</v>
      </c>
      <c r="AX238" s="254">
        <f>Inputs!AX238</f>
        <v>0</v>
      </c>
      <c r="AY238" s="254">
        <f>Inputs!AY238</f>
        <v>0</v>
      </c>
      <c r="AZ238" s="254">
        <f>Inputs!AZ238</f>
        <v>0</v>
      </c>
      <c r="BA238" s="254">
        <f>Inputs!BA238</f>
        <v>0</v>
      </c>
      <c r="BB238" s="254">
        <f>Inputs!BB238</f>
        <v>0</v>
      </c>
      <c r="BC238" s="254">
        <f>Inputs!BC238</f>
        <v>0</v>
      </c>
      <c r="BD238" s="254">
        <f>Inputs!BD238</f>
        <v>0</v>
      </c>
      <c r="BE238" s="254">
        <f>Inputs!BE238</f>
        <v>0</v>
      </c>
      <c r="BF238" s="254">
        <f>Inputs!BF238</f>
        <v>0</v>
      </c>
      <c r="BG238" s="254">
        <f>Inputs!BG238</f>
        <v>0</v>
      </c>
      <c r="BH238" s="254">
        <f>Inputs!BH238</f>
        <v>0</v>
      </c>
      <c r="BI238" s="254">
        <f>Inputs!BI238</f>
        <v>0</v>
      </c>
      <c r="BJ238" s="254">
        <f>Inputs!BJ238</f>
        <v>0</v>
      </c>
      <c r="BK238" s="254">
        <f>Inputs!BK238</f>
        <v>0</v>
      </c>
      <c r="BL238" s="254">
        <f>Inputs!BL238</f>
        <v>0</v>
      </c>
      <c r="BN238" s="255">
        <f>IF(OR($C238="Non-Labour",$C238="Labour-related"),IF(Inputs!$DT238=$F$1,Inputs!BN238,Inputs!BN238*'Key assumptions'!$H$118),$F238*N(H238)*avg_hrs)</f>
        <v>0</v>
      </c>
      <c r="BO238" s="255">
        <f>IF(OR($C238="Non-Labour",$C238="Labour-related"),IF(Inputs!$DT238=$F$1,Inputs!BO238,Inputs!BO238*'Key assumptions'!$H$118),$F238*N(I238)*avg_hrs)</f>
        <v>0</v>
      </c>
      <c r="BP238" s="255">
        <f>IF(OR($C238="Non-Labour",$C238="Labour-related"),IF(Inputs!$DT238=$F$1,Inputs!BP238,Inputs!BP238*'Key assumptions'!$H$118),$F238*N(J238)*avg_hrs)</f>
        <v>0</v>
      </c>
      <c r="BQ238" s="255">
        <f>IF(OR($C238="Non-Labour",$C238="Labour-related"),IF(Inputs!$DT238=$F$1,Inputs!BQ238,Inputs!BQ238*'Key assumptions'!$H$118),$F238*N(K238)*avg_hrs)</f>
        <v>0</v>
      </c>
      <c r="BR238" s="255">
        <f>IF(OR($C238="Non-Labour",$C238="Labour-related"),IF(Inputs!$DT238=$F$1,Inputs!BR238,Inputs!BR238*'Key assumptions'!$H$118),$F238*N(L238)*avg_hrs)</f>
        <v>0</v>
      </c>
      <c r="BS238" s="390" t="s">
        <v>411</v>
      </c>
      <c r="BT238" s="390" t="s">
        <v>411</v>
      </c>
      <c r="BU238" s="390" t="s">
        <v>411</v>
      </c>
      <c r="BV238" s="390" t="s">
        <v>411</v>
      </c>
      <c r="BW238" s="390" t="s">
        <v>411</v>
      </c>
      <c r="BX238" s="390" t="s">
        <v>411</v>
      </c>
      <c r="BY238" s="390" t="s">
        <v>411</v>
      </c>
      <c r="BZ238" s="390" t="s">
        <v>411</v>
      </c>
      <c r="CA238" s="390" t="s">
        <v>411</v>
      </c>
      <c r="CB238" s="390" t="s">
        <v>411</v>
      </c>
      <c r="CC238" s="390" t="s">
        <v>411</v>
      </c>
      <c r="CD238" s="390" t="s">
        <v>411</v>
      </c>
      <c r="CE238" s="390" t="s">
        <v>411</v>
      </c>
      <c r="CF238" s="390" t="s">
        <v>411</v>
      </c>
      <c r="CG238" s="390" t="s">
        <v>411</v>
      </c>
      <c r="CH238" s="390" t="s">
        <v>411</v>
      </c>
      <c r="CI238" s="390" t="s">
        <v>411</v>
      </c>
      <c r="CJ238" s="390" t="s">
        <v>411</v>
      </c>
      <c r="CK238" s="390" t="s">
        <v>411</v>
      </c>
      <c r="CL238" s="390" t="s">
        <v>411</v>
      </c>
      <c r="CM238" s="390" t="s">
        <v>411</v>
      </c>
      <c r="CN238" s="390" t="s">
        <v>411</v>
      </c>
      <c r="CO238" s="255">
        <f>IF(OR($C238="Non-Labour",$C238="Labour-related"),IF(Inputs!$DT238=$F$1,Inputs!CO238,Inputs!CO238*'Key assumptions'!$H$118),$F238*N(AI238)*avg_hrs)</f>
        <v>0</v>
      </c>
      <c r="CP238" s="255">
        <f>IF(OR($C238="Non-Labour",$C238="Labour-related"),IF(Inputs!$DT238=$F$1,Inputs!CP238,Inputs!CP238*'Key assumptions'!$H$118),$F238*N(AJ238)*avg_hrs)</f>
        <v>0</v>
      </c>
      <c r="CQ238" s="255">
        <f>IF(OR($C238="Non-Labour",$C238="Labour-related"),IF(Inputs!$DT238=$F$1,Inputs!CQ238,Inputs!CQ238*'Key assumptions'!$H$118),$F238*N(AK238)*avg_hrs)</f>
        <v>0</v>
      </c>
      <c r="CR238" s="255">
        <f>IF(OR($C238="Non-Labour",$C238="Labour-related"),IF(Inputs!$DT238=$F$1,Inputs!CR238,Inputs!CR238*'Key assumptions'!$H$118),$F238*N(AL238)*avg_hrs)</f>
        <v>0</v>
      </c>
      <c r="CS238" s="255">
        <f>IF(OR($C238="Non-Labour",$C238="Labour-related"),IF(Inputs!$DT238=$F$1,Inputs!CS238,Inputs!CS238*'Key assumptions'!$H$118),$F238*N(AM238)*avg_hrs)</f>
        <v>0</v>
      </c>
      <c r="CT238" s="255">
        <f>IF(OR($C238="Non-Labour",$C238="Labour-related"),IF(Inputs!$DT238=$F$1,Inputs!CT238,Inputs!CT238*'Key assumptions'!$H$118),$F238*N(AN238)*avg_hrs)</f>
        <v>0</v>
      </c>
      <c r="CU238" s="255">
        <f>IF(OR($C238="Non-Labour",$C238="Labour-related"),IF(Inputs!$DT238=$F$1,Inputs!CU238,Inputs!CU238*'Key assumptions'!$H$118),$F238*N(AO238)*avg_hrs)</f>
        <v>0</v>
      </c>
      <c r="CV238" s="255">
        <f>IF(OR($C238="Non-Labour",$C238="Labour-related"),IF(Inputs!$DT238=$F$1,Inputs!CV238,Inputs!CV238*'Key assumptions'!$H$118),$F238*N(AP238)*avg_hrs)</f>
        <v>0</v>
      </c>
      <c r="CW238" s="255">
        <f>IF(OR($C238="Non-Labour",$C238="Labour-related"),IF(Inputs!$DT238=$F$1,Inputs!CW238,Inputs!CW238*'Key assumptions'!$H$118),$F238*N(AQ238)*avg_hrs)</f>
        <v>0</v>
      </c>
      <c r="CX238" s="255">
        <f>IF(OR($C238="Non-Labour",$C238="Labour-related"),IF(Inputs!$DT238=$F$1,Inputs!CX238,Inputs!CX238*'Key assumptions'!$H$118),$F238*N(AR238)*avg_hrs)</f>
        <v>0</v>
      </c>
      <c r="CY238" s="255">
        <f>IF(OR($C238="Non-Labour",$C238="Labour-related"),IF(Inputs!$DT238=$F$1,Inputs!CY238,Inputs!CY238*'Key assumptions'!$H$118),$F238*N(AS238)*avg_hrs)</f>
        <v>0</v>
      </c>
      <c r="CZ238" s="255">
        <f>IF(OR($C238="Non-Labour",$C238="Labour-related"),IF(Inputs!$DT238=$F$1,Inputs!CZ238,Inputs!CZ238*'Key assumptions'!$H$118),$F238*N(AT238)*avg_hrs)</f>
        <v>0</v>
      </c>
      <c r="DA238" s="255">
        <f>IF(OR($C238="Non-Labour",$C238="Labour-related"),IF(Inputs!$DT238=$F$1,Inputs!DA238,Inputs!DA238*'Key assumptions'!$H$118),$F238*N(AU238)*avg_hrs)</f>
        <v>0</v>
      </c>
      <c r="DB238" s="255">
        <f>IF(OR($C238="Non-Labour",$C238="Labour-related"),IF(Inputs!$DT238=$F$1,Inputs!DB238,Inputs!DB238*'Key assumptions'!$H$118),$F238*N(AV238)*avg_hrs)</f>
        <v>0</v>
      </c>
      <c r="DC238" s="255">
        <f>IF(OR($C238="Non-Labour",$C238="Labour-related"),IF(Inputs!$DT238=$F$1,Inputs!DC238,Inputs!DC238*'Key assumptions'!$H$118),$F238*N(AW238)*avg_hrs)</f>
        <v>0</v>
      </c>
      <c r="DD238" s="255">
        <f>IF(OR($C238="Non-Labour",$C238="Labour-related"),IF(Inputs!$DT238=$F$1,Inputs!DD238,Inputs!DD238*'Key assumptions'!$H$118),$F238*N(AX238)*avg_hrs)</f>
        <v>0</v>
      </c>
      <c r="DE238" s="255">
        <f>IF(OR($C238="Non-Labour",$C238="Labour-related"),IF(Inputs!$DT238=$F$1,Inputs!DE238,Inputs!DE238*'Key assumptions'!$H$118),$F238*N(AY238)*avg_hrs)</f>
        <v>0</v>
      </c>
      <c r="DF238" s="255">
        <f>IF(OR($C238="Non-Labour",$C238="Labour-related"),IF(Inputs!$DT238=$F$1,Inputs!DF238,Inputs!DF238*'Key assumptions'!$H$118),$F238*N(AZ238)*avg_hrs)</f>
        <v>0</v>
      </c>
      <c r="DG238" s="255">
        <f>IF(OR($C238="Non-Labour",$C238="Labour-related"),IF(Inputs!$DT238=$F$1,Inputs!DG238,Inputs!DG238*'Key assumptions'!$H$118),$F238*N(BA238)*avg_hrs)</f>
        <v>0</v>
      </c>
      <c r="DH238" s="255">
        <f>IF(OR($C238="Non-Labour",$C238="Labour-related"),IF(Inputs!$DT238=$F$1,Inputs!DH238,Inputs!DH238*'Key assumptions'!$H$118),$F238*N(BB238)*avg_hrs)</f>
        <v>0</v>
      </c>
      <c r="DI238" s="255">
        <f>IF(OR($C238="Non-Labour",$C238="Labour-related"),IF(Inputs!$DT238=$F$1,Inputs!DI238,Inputs!DI238*'Key assumptions'!$H$118),$F238*N(BC238)*avg_hrs)</f>
        <v>0</v>
      </c>
      <c r="DJ238" s="255">
        <f>IF(OR($C238="Non-Labour",$C238="Labour-related"),IF(Inputs!$DT238=$F$1,Inputs!DJ238,Inputs!DJ238*'Key assumptions'!$H$118),$F238*N(BD238)*avg_hrs)</f>
        <v>0</v>
      </c>
      <c r="DK238" s="255">
        <f>IF(OR($C238="Non-Labour",$C238="Labour-related"),IF(Inputs!$DT238=$F$1,Inputs!DK238,Inputs!DK238*'Key assumptions'!$H$118),$F238*N(BE238)*avg_hrs)</f>
        <v>0</v>
      </c>
      <c r="DL238" s="255">
        <f>IF(OR($C238="Non-Labour",$C238="Labour-related"),IF(Inputs!$DT238=$F$1,Inputs!DL238,Inputs!DL238*'Key assumptions'!$H$118),$F238*N(BF238)*avg_hrs)</f>
        <v>0</v>
      </c>
      <c r="DM238" s="255">
        <f>IF(OR($C238="Non-Labour",$C238="Labour-related"),IF(Inputs!$DT238=$F$1,Inputs!DM238,Inputs!DM238*'Key assumptions'!$H$118),$F238*N(BG238)*avg_hrs)</f>
        <v>0</v>
      </c>
      <c r="DN238" s="255">
        <f>IF(OR($C238="Non-Labour",$C238="Labour-related"),IF(Inputs!$DT238=$F$1,Inputs!DN238,Inputs!DN238*'Key assumptions'!$H$118),$F238*N(BH238)*avg_hrs)</f>
        <v>0</v>
      </c>
      <c r="DO238" s="255">
        <f>IF(OR($C238="Non-Labour",$C238="Labour-related"),IF(Inputs!$DT238=$F$1,Inputs!DO238,Inputs!DO238*'Key assumptions'!$H$118),$F238*N(BI238)*avg_hrs)</f>
        <v>0</v>
      </c>
      <c r="DP238" s="255">
        <f>IF(OR($C238="Non-Labour",$C238="Labour-related"),IF(Inputs!$DT238=$F$1,Inputs!DP238,Inputs!DP238*'Key assumptions'!$H$118),$F238*N(BJ238)*avg_hrs)</f>
        <v>0</v>
      </c>
      <c r="DQ238" s="255">
        <f>IF(OR($C238="Non-Labour",$C238="Labour-related"),IF(Inputs!$DT238=$F$1,Inputs!DQ238,Inputs!DQ238*'Key assumptions'!$H$118),$F238*N(BK238)*avg_hrs)</f>
        <v>0</v>
      </c>
      <c r="DR238" s="255">
        <f>IF(OR($C238="Non-Labour",$C238="Labour-related"),IF(Inputs!$DT238=$F$1,Inputs!DR238,Inputs!DR238*'Key assumptions'!$H$118),$F238*N(BL238)*avg_hrs)</f>
        <v>0</v>
      </c>
      <c r="DT238" s="133" t="s">
        <v>213</v>
      </c>
      <c r="DU238" s="304"/>
      <c r="DV238" s="304"/>
      <c r="DW238" s="304"/>
      <c r="DX238" s="304"/>
      <c r="DY238" s="304"/>
      <c r="DZ238" s="304"/>
      <c r="EA238" s="255">
        <v>0</v>
      </c>
      <c r="EB238" s="255">
        <v>26537.25</v>
      </c>
      <c r="EC238" s="255">
        <v>0</v>
      </c>
      <c r="ED238" s="255">
        <f t="shared" si="24"/>
        <v>0</v>
      </c>
      <c r="EE238" s="255">
        <f t="shared" si="24"/>
        <v>0</v>
      </c>
      <c r="EF238" s="255">
        <f t="shared" si="22"/>
        <v>26537.25</v>
      </c>
    </row>
    <row r="239" spans="1:136" x14ac:dyDescent="0.4">
      <c r="A239" s="133" t="str">
        <f>Inputs!A239</f>
        <v>Project Management</v>
      </c>
      <c r="B239" s="133" t="str">
        <f>Inputs!B239</f>
        <v>N/A</v>
      </c>
      <c r="C239" s="133" t="str">
        <f>Inputs!C239</f>
        <v>Internal Labour</v>
      </c>
      <c r="D239" s="133" t="str">
        <f>Inputs!D239</f>
        <v>PT004728 - 4</v>
      </c>
      <c r="E239" s="133" t="str">
        <f>Inputs!E239</f>
        <v>L4 Manager</v>
      </c>
      <c r="F239" s="290">
        <f>IF(Inputs!DT239=$F$1,Inputs!F239,
IF(Inputs!DT239='Key assumptions'!$E$118,Inputs!F239*'Key assumptions'!$H$118,Inputs!F239*'Key assumptions'!$H$119))</f>
        <v>353.83</v>
      </c>
      <c r="G239" s="290">
        <f>IF(Inputs!DT239=$F$1,Inputs!G239,Inputs!G239*'Key assumptions'!$H$118)</f>
        <v>158.1</v>
      </c>
      <c r="H239" s="281"/>
      <c r="I239" s="281"/>
      <c r="J239" s="281"/>
      <c r="K239" s="281"/>
      <c r="L239" s="281"/>
      <c r="M239" s="389" t="str">
        <f>Inputs!M239</f>
        <v>[C-i-C]</v>
      </c>
      <c r="N239" s="389" t="str">
        <f>Inputs!N239</f>
        <v>[C-i-C]</v>
      </c>
      <c r="O239" s="389" t="str">
        <f>Inputs!O239</f>
        <v>[C-i-C]</v>
      </c>
      <c r="P239" s="389" t="str">
        <f>Inputs!P239</f>
        <v>[C-i-C]</v>
      </c>
      <c r="Q239" s="389" t="str">
        <f>Inputs!Q239</f>
        <v>[C-i-C]</v>
      </c>
      <c r="R239" s="389" t="str">
        <f>Inputs!R239</f>
        <v>[C-i-C]</v>
      </c>
      <c r="S239" s="389" t="str">
        <f>Inputs!S239</f>
        <v>[C-i-C]</v>
      </c>
      <c r="T239" s="389" t="str">
        <f>Inputs!T239</f>
        <v>[C-i-C]</v>
      </c>
      <c r="U239" s="389" t="str">
        <f>Inputs!U239</f>
        <v>[C-i-C]</v>
      </c>
      <c r="V239" s="389" t="str">
        <f>Inputs!V239</f>
        <v>[C-i-C]</v>
      </c>
      <c r="W239" s="389" t="str">
        <f>Inputs!W239</f>
        <v>[C-i-C]</v>
      </c>
      <c r="X239" s="389" t="str">
        <f>Inputs!X239</f>
        <v>[C-i-C]</v>
      </c>
      <c r="Y239" s="389" t="str">
        <f>Inputs!Y239</f>
        <v>[C-i-C]</v>
      </c>
      <c r="Z239" s="389" t="str">
        <f>Inputs!Z239</f>
        <v>[C-i-C]</v>
      </c>
      <c r="AA239" s="389" t="str">
        <f>Inputs!AA239</f>
        <v>[C-i-C]</v>
      </c>
      <c r="AB239" s="389" t="str">
        <f>Inputs!AB239</f>
        <v>[C-i-C]</v>
      </c>
      <c r="AC239" s="389" t="str">
        <f>Inputs!AC239</f>
        <v>[C-i-C]</v>
      </c>
      <c r="AD239" s="389" t="str">
        <f>Inputs!AD239</f>
        <v>[C-i-C]</v>
      </c>
      <c r="AE239" s="389" t="str">
        <f>Inputs!AE239</f>
        <v>[C-i-C]</v>
      </c>
      <c r="AF239" s="389" t="str">
        <f>Inputs!AF239</f>
        <v>[C-i-C]</v>
      </c>
      <c r="AG239" s="389" t="str">
        <f>Inputs!AG239</f>
        <v>[C-i-C]</v>
      </c>
      <c r="AH239" s="389" t="str">
        <f>Inputs!AH239</f>
        <v>[C-i-C]</v>
      </c>
      <c r="AI239" s="254">
        <f>Inputs!AI239</f>
        <v>0</v>
      </c>
      <c r="AJ239" s="254">
        <f>Inputs!AJ239</f>
        <v>0</v>
      </c>
      <c r="AK239" s="254">
        <f>Inputs!AK239</f>
        <v>0</v>
      </c>
      <c r="AL239" s="254">
        <f>Inputs!AL239</f>
        <v>0</v>
      </c>
      <c r="AM239" s="254">
        <f>Inputs!AM239</f>
        <v>0</v>
      </c>
      <c r="AN239" s="254">
        <f>Inputs!AN239</f>
        <v>0</v>
      </c>
      <c r="AO239" s="254">
        <f>Inputs!AO239</f>
        <v>0</v>
      </c>
      <c r="AP239" s="254">
        <f>Inputs!AP239</f>
        <v>0</v>
      </c>
      <c r="AQ239" s="254">
        <f>Inputs!AQ239</f>
        <v>0</v>
      </c>
      <c r="AR239" s="254">
        <f>Inputs!AR239</f>
        <v>0</v>
      </c>
      <c r="AS239" s="254">
        <f>Inputs!AS239</f>
        <v>0</v>
      </c>
      <c r="AT239" s="254">
        <f>Inputs!AT239</f>
        <v>0</v>
      </c>
      <c r="AU239" s="254">
        <f>Inputs!AU239</f>
        <v>0</v>
      </c>
      <c r="AV239" s="254">
        <f>Inputs!AV239</f>
        <v>0</v>
      </c>
      <c r="AW239" s="254">
        <f>Inputs!AW239</f>
        <v>0</v>
      </c>
      <c r="AX239" s="254">
        <f>Inputs!AX239</f>
        <v>0</v>
      </c>
      <c r="AY239" s="254">
        <f>Inputs!AY239</f>
        <v>0</v>
      </c>
      <c r="AZ239" s="254">
        <f>Inputs!AZ239</f>
        <v>0</v>
      </c>
      <c r="BA239" s="254">
        <f>Inputs!BA239</f>
        <v>0</v>
      </c>
      <c r="BB239" s="254">
        <f>Inputs!BB239</f>
        <v>0</v>
      </c>
      <c r="BC239" s="254">
        <f>Inputs!BC239</f>
        <v>0</v>
      </c>
      <c r="BD239" s="254">
        <f>Inputs!BD239</f>
        <v>0</v>
      </c>
      <c r="BE239" s="254">
        <f>Inputs!BE239</f>
        <v>0</v>
      </c>
      <c r="BF239" s="254">
        <f>Inputs!BF239</f>
        <v>0</v>
      </c>
      <c r="BG239" s="254">
        <f>Inputs!BG239</f>
        <v>0</v>
      </c>
      <c r="BH239" s="254">
        <f>Inputs!BH239</f>
        <v>0</v>
      </c>
      <c r="BI239" s="254">
        <f>Inputs!BI239</f>
        <v>0</v>
      </c>
      <c r="BJ239" s="254">
        <f>Inputs!BJ239</f>
        <v>0</v>
      </c>
      <c r="BK239" s="254">
        <f>Inputs!BK239</f>
        <v>0</v>
      </c>
      <c r="BL239" s="254">
        <f>Inputs!BL239</f>
        <v>0</v>
      </c>
      <c r="BN239" s="255">
        <f>IF(OR($C239="Non-Labour",$C239="Labour-related"),IF(Inputs!$DT239=$F$1,Inputs!BN239,Inputs!BN239*'Key assumptions'!$H$118),$F239*N(H239)*avg_hrs)</f>
        <v>0</v>
      </c>
      <c r="BO239" s="255">
        <f>IF(OR($C239="Non-Labour",$C239="Labour-related"),IF(Inputs!$DT239=$F$1,Inputs!BO239,Inputs!BO239*'Key assumptions'!$H$118),$F239*N(I239)*avg_hrs)</f>
        <v>0</v>
      </c>
      <c r="BP239" s="255">
        <f>IF(OR($C239="Non-Labour",$C239="Labour-related"),IF(Inputs!$DT239=$F$1,Inputs!BP239,Inputs!BP239*'Key assumptions'!$H$118),$F239*N(J239)*avg_hrs)</f>
        <v>0</v>
      </c>
      <c r="BQ239" s="255">
        <f>IF(OR($C239="Non-Labour",$C239="Labour-related"),IF(Inputs!$DT239=$F$1,Inputs!BQ239,Inputs!BQ239*'Key assumptions'!$H$118),$F239*N(K239)*avg_hrs)</f>
        <v>0</v>
      </c>
      <c r="BR239" s="255">
        <f>IF(OR($C239="Non-Labour",$C239="Labour-related"),IF(Inputs!$DT239=$F$1,Inputs!BR239,Inputs!BR239*'Key assumptions'!$H$118),$F239*N(L239)*avg_hrs)</f>
        <v>0</v>
      </c>
      <c r="BS239" s="390" t="s">
        <v>411</v>
      </c>
      <c r="BT239" s="390" t="s">
        <v>411</v>
      </c>
      <c r="BU239" s="390" t="s">
        <v>411</v>
      </c>
      <c r="BV239" s="390" t="s">
        <v>411</v>
      </c>
      <c r="BW239" s="390" t="s">
        <v>411</v>
      </c>
      <c r="BX239" s="390" t="s">
        <v>411</v>
      </c>
      <c r="BY239" s="390" t="s">
        <v>411</v>
      </c>
      <c r="BZ239" s="390" t="s">
        <v>411</v>
      </c>
      <c r="CA239" s="390" t="s">
        <v>411</v>
      </c>
      <c r="CB239" s="390" t="s">
        <v>411</v>
      </c>
      <c r="CC239" s="390" t="s">
        <v>411</v>
      </c>
      <c r="CD239" s="390" t="s">
        <v>411</v>
      </c>
      <c r="CE239" s="390" t="s">
        <v>411</v>
      </c>
      <c r="CF239" s="390" t="s">
        <v>411</v>
      </c>
      <c r="CG239" s="390" t="s">
        <v>411</v>
      </c>
      <c r="CH239" s="390" t="s">
        <v>411</v>
      </c>
      <c r="CI239" s="390" t="s">
        <v>411</v>
      </c>
      <c r="CJ239" s="390" t="s">
        <v>411</v>
      </c>
      <c r="CK239" s="390" t="s">
        <v>411</v>
      </c>
      <c r="CL239" s="390" t="s">
        <v>411</v>
      </c>
      <c r="CM239" s="390" t="s">
        <v>411</v>
      </c>
      <c r="CN239" s="390" t="s">
        <v>411</v>
      </c>
      <c r="CO239" s="255">
        <f>IF(OR($C239="Non-Labour",$C239="Labour-related"),IF(Inputs!$DT239=$F$1,Inputs!CO239,Inputs!CO239*'Key assumptions'!$H$118),$F239*N(AI239)*avg_hrs)</f>
        <v>0</v>
      </c>
      <c r="CP239" s="255">
        <f>IF(OR($C239="Non-Labour",$C239="Labour-related"),IF(Inputs!$DT239=$F$1,Inputs!CP239,Inputs!CP239*'Key assumptions'!$H$118),$F239*N(AJ239)*avg_hrs)</f>
        <v>0</v>
      </c>
      <c r="CQ239" s="255">
        <f>IF(OR($C239="Non-Labour",$C239="Labour-related"),IF(Inputs!$DT239=$F$1,Inputs!CQ239,Inputs!CQ239*'Key assumptions'!$H$118),$F239*N(AK239)*avg_hrs)</f>
        <v>0</v>
      </c>
      <c r="CR239" s="255">
        <f>IF(OR($C239="Non-Labour",$C239="Labour-related"),IF(Inputs!$DT239=$F$1,Inputs!CR239,Inputs!CR239*'Key assumptions'!$H$118),$F239*N(AL239)*avg_hrs)</f>
        <v>0</v>
      </c>
      <c r="CS239" s="255">
        <f>IF(OR($C239="Non-Labour",$C239="Labour-related"),IF(Inputs!$DT239=$F$1,Inputs!CS239,Inputs!CS239*'Key assumptions'!$H$118),$F239*N(AM239)*avg_hrs)</f>
        <v>0</v>
      </c>
      <c r="CT239" s="255">
        <f>IF(OR($C239="Non-Labour",$C239="Labour-related"),IF(Inputs!$DT239=$F$1,Inputs!CT239,Inputs!CT239*'Key assumptions'!$H$118),$F239*N(AN239)*avg_hrs)</f>
        <v>0</v>
      </c>
      <c r="CU239" s="255">
        <f>IF(OR($C239="Non-Labour",$C239="Labour-related"),IF(Inputs!$DT239=$F$1,Inputs!CU239,Inputs!CU239*'Key assumptions'!$H$118),$F239*N(AO239)*avg_hrs)</f>
        <v>0</v>
      </c>
      <c r="CV239" s="255">
        <f>IF(OR($C239="Non-Labour",$C239="Labour-related"),IF(Inputs!$DT239=$F$1,Inputs!CV239,Inputs!CV239*'Key assumptions'!$H$118),$F239*N(AP239)*avg_hrs)</f>
        <v>0</v>
      </c>
      <c r="CW239" s="255">
        <f>IF(OR($C239="Non-Labour",$C239="Labour-related"),IF(Inputs!$DT239=$F$1,Inputs!CW239,Inputs!CW239*'Key assumptions'!$H$118),$F239*N(AQ239)*avg_hrs)</f>
        <v>0</v>
      </c>
      <c r="CX239" s="255">
        <f>IF(OR($C239="Non-Labour",$C239="Labour-related"),IF(Inputs!$DT239=$F$1,Inputs!CX239,Inputs!CX239*'Key assumptions'!$H$118),$F239*N(AR239)*avg_hrs)</f>
        <v>0</v>
      </c>
      <c r="CY239" s="255">
        <f>IF(OR($C239="Non-Labour",$C239="Labour-related"),IF(Inputs!$DT239=$F$1,Inputs!CY239,Inputs!CY239*'Key assumptions'!$H$118),$F239*N(AS239)*avg_hrs)</f>
        <v>0</v>
      </c>
      <c r="CZ239" s="255">
        <f>IF(OR($C239="Non-Labour",$C239="Labour-related"),IF(Inputs!$DT239=$F$1,Inputs!CZ239,Inputs!CZ239*'Key assumptions'!$H$118),$F239*N(AT239)*avg_hrs)</f>
        <v>0</v>
      </c>
      <c r="DA239" s="255">
        <f>IF(OR($C239="Non-Labour",$C239="Labour-related"),IF(Inputs!$DT239=$F$1,Inputs!DA239,Inputs!DA239*'Key assumptions'!$H$118),$F239*N(AU239)*avg_hrs)</f>
        <v>0</v>
      </c>
      <c r="DB239" s="255">
        <f>IF(OR($C239="Non-Labour",$C239="Labour-related"),IF(Inputs!$DT239=$F$1,Inputs!DB239,Inputs!DB239*'Key assumptions'!$H$118),$F239*N(AV239)*avg_hrs)</f>
        <v>0</v>
      </c>
      <c r="DC239" s="255">
        <f>IF(OR($C239="Non-Labour",$C239="Labour-related"),IF(Inputs!$DT239=$F$1,Inputs!DC239,Inputs!DC239*'Key assumptions'!$H$118),$F239*N(AW239)*avg_hrs)</f>
        <v>0</v>
      </c>
      <c r="DD239" s="255">
        <f>IF(OR($C239="Non-Labour",$C239="Labour-related"),IF(Inputs!$DT239=$F$1,Inputs!DD239,Inputs!DD239*'Key assumptions'!$H$118),$F239*N(AX239)*avg_hrs)</f>
        <v>0</v>
      </c>
      <c r="DE239" s="255">
        <f>IF(OR($C239="Non-Labour",$C239="Labour-related"),IF(Inputs!$DT239=$F$1,Inputs!DE239,Inputs!DE239*'Key assumptions'!$H$118),$F239*N(AY239)*avg_hrs)</f>
        <v>0</v>
      </c>
      <c r="DF239" s="255">
        <f>IF(OR($C239="Non-Labour",$C239="Labour-related"),IF(Inputs!$DT239=$F$1,Inputs!DF239,Inputs!DF239*'Key assumptions'!$H$118),$F239*N(AZ239)*avg_hrs)</f>
        <v>0</v>
      </c>
      <c r="DG239" s="255">
        <f>IF(OR($C239="Non-Labour",$C239="Labour-related"),IF(Inputs!$DT239=$F$1,Inputs!DG239,Inputs!DG239*'Key assumptions'!$H$118),$F239*N(BA239)*avg_hrs)</f>
        <v>0</v>
      </c>
      <c r="DH239" s="255">
        <f>IF(OR($C239="Non-Labour",$C239="Labour-related"),IF(Inputs!$DT239=$F$1,Inputs!DH239,Inputs!DH239*'Key assumptions'!$H$118),$F239*N(BB239)*avg_hrs)</f>
        <v>0</v>
      </c>
      <c r="DI239" s="255">
        <f>IF(OR($C239="Non-Labour",$C239="Labour-related"),IF(Inputs!$DT239=$F$1,Inputs!DI239,Inputs!DI239*'Key assumptions'!$H$118),$F239*N(BC239)*avg_hrs)</f>
        <v>0</v>
      </c>
      <c r="DJ239" s="255">
        <f>IF(OR($C239="Non-Labour",$C239="Labour-related"),IF(Inputs!$DT239=$F$1,Inputs!DJ239,Inputs!DJ239*'Key assumptions'!$H$118),$F239*N(BD239)*avg_hrs)</f>
        <v>0</v>
      </c>
      <c r="DK239" s="255">
        <f>IF(OR($C239="Non-Labour",$C239="Labour-related"),IF(Inputs!$DT239=$F$1,Inputs!DK239,Inputs!DK239*'Key assumptions'!$H$118),$F239*N(BE239)*avg_hrs)</f>
        <v>0</v>
      </c>
      <c r="DL239" s="255">
        <f>IF(OR($C239="Non-Labour",$C239="Labour-related"),IF(Inputs!$DT239=$F$1,Inputs!DL239,Inputs!DL239*'Key assumptions'!$H$118),$F239*N(BF239)*avg_hrs)</f>
        <v>0</v>
      </c>
      <c r="DM239" s="255">
        <f>IF(OR($C239="Non-Labour",$C239="Labour-related"),IF(Inputs!$DT239=$F$1,Inputs!DM239,Inputs!DM239*'Key assumptions'!$H$118),$F239*N(BG239)*avg_hrs)</f>
        <v>0</v>
      </c>
      <c r="DN239" s="255">
        <f>IF(OR($C239="Non-Labour",$C239="Labour-related"),IF(Inputs!$DT239=$F$1,Inputs!DN239,Inputs!DN239*'Key assumptions'!$H$118),$F239*N(BH239)*avg_hrs)</f>
        <v>0</v>
      </c>
      <c r="DO239" s="255">
        <f>IF(OR($C239="Non-Labour",$C239="Labour-related"),IF(Inputs!$DT239=$F$1,Inputs!DO239,Inputs!DO239*'Key assumptions'!$H$118),$F239*N(BI239)*avg_hrs)</f>
        <v>0</v>
      </c>
      <c r="DP239" s="255">
        <f>IF(OR($C239="Non-Labour",$C239="Labour-related"),IF(Inputs!$DT239=$F$1,Inputs!DP239,Inputs!DP239*'Key assumptions'!$H$118),$F239*N(BJ239)*avg_hrs)</f>
        <v>0</v>
      </c>
      <c r="DQ239" s="255">
        <f>IF(OR($C239="Non-Labour",$C239="Labour-related"),IF(Inputs!$DT239=$F$1,Inputs!DQ239,Inputs!DQ239*'Key assumptions'!$H$118),$F239*N(BK239)*avg_hrs)</f>
        <v>0</v>
      </c>
      <c r="DR239" s="255">
        <f>IF(OR($C239="Non-Labour",$C239="Labour-related"),IF(Inputs!$DT239=$F$1,Inputs!DR239,Inputs!DR239*'Key assumptions'!$H$118),$F239*N(BL239)*avg_hrs)</f>
        <v>0</v>
      </c>
      <c r="DT239" s="133" t="s">
        <v>213</v>
      </c>
      <c r="DU239" s="304"/>
      <c r="DV239" s="304"/>
      <c r="DW239" s="304"/>
      <c r="DX239" s="304"/>
      <c r="DY239" s="304"/>
      <c r="DZ239" s="304"/>
      <c r="EA239" s="255">
        <v>0</v>
      </c>
      <c r="EB239" s="255">
        <v>26537.25</v>
      </c>
      <c r="EC239" s="255">
        <v>0</v>
      </c>
      <c r="ED239" s="255">
        <f t="shared" si="24"/>
        <v>0</v>
      </c>
      <c r="EE239" s="255">
        <f t="shared" si="24"/>
        <v>0</v>
      </c>
      <c r="EF239" s="255">
        <f t="shared" si="22"/>
        <v>26537.25</v>
      </c>
    </row>
    <row r="240" spans="1:136" x14ac:dyDescent="0.4">
      <c r="A240" s="133" t="str">
        <f>Inputs!A240</f>
        <v/>
      </c>
      <c r="B240" s="133" t="str">
        <f>Inputs!B240</f>
        <v/>
      </c>
      <c r="C240" s="133" t="str">
        <f>Inputs!C240</f>
        <v/>
      </c>
      <c r="D240" s="133" t="str">
        <f>Inputs!D240</f>
        <v>PT004729</v>
      </c>
      <c r="E240" s="133" t="str">
        <f>Inputs!E240</f>
        <v>CWO - N-2 Studies</v>
      </c>
      <c r="F240" s="290">
        <f>IF(Inputs!DT240=$F$1,Inputs!F240,
IF(Inputs!DT240='Key assumptions'!$E$118,Inputs!F240*'Key assumptions'!$H$118,Inputs!F240*'Key assumptions'!$H$119))</f>
        <v>0</v>
      </c>
      <c r="G240" s="290">
        <f>IF(Inputs!DT240=$F$1,Inputs!G240,Inputs!G240*'Key assumptions'!$H$118)</f>
        <v>0</v>
      </c>
      <c r="H240" s="281"/>
      <c r="I240" s="281"/>
      <c r="J240" s="281"/>
      <c r="K240" s="281"/>
      <c r="L240" s="281"/>
      <c r="M240" s="389" t="str">
        <f>Inputs!M240</f>
        <v>[C-i-C]</v>
      </c>
      <c r="N240" s="389" t="str">
        <f>Inputs!N240</f>
        <v>[C-i-C]</v>
      </c>
      <c r="O240" s="389" t="str">
        <f>Inputs!O240</f>
        <v>[C-i-C]</v>
      </c>
      <c r="P240" s="389" t="str">
        <f>Inputs!P240</f>
        <v>[C-i-C]</v>
      </c>
      <c r="Q240" s="389" t="str">
        <f>Inputs!Q240</f>
        <v>[C-i-C]</v>
      </c>
      <c r="R240" s="389" t="str">
        <f>Inputs!R240</f>
        <v>[C-i-C]</v>
      </c>
      <c r="S240" s="389" t="str">
        <f>Inputs!S240</f>
        <v>[C-i-C]</v>
      </c>
      <c r="T240" s="389" t="str">
        <f>Inputs!T240</f>
        <v>[C-i-C]</v>
      </c>
      <c r="U240" s="389" t="str">
        <f>Inputs!U240</f>
        <v>[C-i-C]</v>
      </c>
      <c r="V240" s="389" t="str">
        <f>Inputs!V240</f>
        <v>[C-i-C]</v>
      </c>
      <c r="W240" s="389" t="str">
        <f>Inputs!W240</f>
        <v>[C-i-C]</v>
      </c>
      <c r="X240" s="389" t="str">
        <f>Inputs!X240</f>
        <v>[C-i-C]</v>
      </c>
      <c r="Y240" s="389" t="str">
        <f>Inputs!Y240</f>
        <v>[C-i-C]</v>
      </c>
      <c r="Z240" s="389" t="str">
        <f>Inputs!Z240</f>
        <v>[C-i-C]</v>
      </c>
      <c r="AA240" s="389" t="str">
        <f>Inputs!AA240</f>
        <v>[C-i-C]</v>
      </c>
      <c r="AB240" s="389" t="str">
        <f>Inputs!AB240</f>
        <v>[C-i-C]</v>
      </c>
      <c r="AC240" s="389" t="str">
        <f>Inputs!AC240</f>
        <v>[C-i-C]</v>
      </c>
      <c r="AD240" s="389" t="str">
        <f>Inputs!AD240</f>
        <v>[C-i-C]</v>
      </c>
      <c r="AE240" s="389" t="str">
        <f>Inputs!AE240</f>
        <v>[C-i-C]</v>
      </c>
      <c r="AF240" s="389" t="str">
        <f>Inputs!AF240</f>
        <v>[C-i-C]</v>
      </c>
      <c r="AG240" s="389" t="str">
        <f>Inputs!AG240</f>
        <v>[C-i-C]</v>
      </c>
      <c r="AH240" s="389" t="str">
        <f>Inputs!AH240</f>
        <v>[C-i-C]</v>
      </c>
      <c r="AI240" s="254" t="str">
        <f>Inputs!AI240</f>
        <v/>
      </c>
      <c r="AJ240" s="254" t="str">
        <f>Inputs!AJ240</f>
        <v/>
      </c>
      <c r="AK240" s="254" t="str">
        <f>Inputs!AK240</f>
        <v/>
      </c>
      <c r="AL240" s="254" t="str">
        <f>Inputs!AL240</f>
        <v/>
      </c>
      <c r="AM240" s="254" t="str">
        <f>Inputs!AM240</f>
        <v/>
      </c>
      <c r="AN240" s="254" t="str">
        <f>Inputs!AN240</f>
        <v/>
      </c>
      <c r="AO240" s="254" t="str">
        <f>Inputs!AO240</f>
        <v/>
      </c>
      <c r="AP240" s="254" t="str">
        <f>Inputs!AP240</f>
        <v/>
      </c>
      <c r="AQ240" s="254" t="str">
        <f>Inputs!AQ240</f>
        <v/>
      </c>
      <c r="AR240" s="254" t="str">
        <f>Inputs!AR240</f>
        <v/>
      </c>
      <c r="AS240" s="254" t="str">
        <f>Inputs!AS240</f>
        <v/>
      </c>
      <c r="AT240" s="254" t="str">
        <f>Inputs!AT240</f>
        <v/>
      </c>
      <c r="AU240" s="254" t="str">
        <f>Inputs!AU240</f>
        <v/>
      </c>
      <c r="AV240" s="254" t="str">
        <f>Inputs!AV240</f>
        <v/>
      </c>
      <c r="AW240" s="254" t="str">
        <f>Inputs!AW240</f>
        <v/>
      </c>
      <c r="AX240" s="254" t="str">
        <f>Inputs!AX240</f>
        <v/>
      </c>
      <c r="AY240" s="254" t="str">
        <f>Inputs!AY240</f>
        <v/>
      </c>
      <c r="AZ240" s="254" t="str">
        <f>Inputs!AZ240</f>
        <v/>
      </c>
      <c r="BA240" s="254" t="str">
        <f>Inputs!BA240</f>
        <v/>
      </c>
      <c r="BB240" s="254" t="str">
        <f>Inputs!BB240</f>
        <v/>
      </c>
      <c r="BC240" s="254" t="str">
        <f>Inputs!BC240</f>
        <v/>
      </c>
      <c r="BD240" s="254" t="str">
        <f>Inputs!BD240</f>
        <v/>
      </c>
      <c r="BE240" s="254" t="str">
        <f>Inputs!BE240</f>
        <v/>
      </c>
      <c r="BF240" s="254" t="str">
        <f>Inputs!BF240</f>
        <v/>
      </c>
      <c r="BG240" s="254" t="str">
        <f>Inputs!BG240</f>
        <v/>
      </c>
      <c r="BH240" s="254" t="str">
        <f>Inputs!BH240</f>
        <v/>
      </c>
      <c r="BI240" s="254" t="str">
        <f>Inputs!BI240</f>
        <v/>
      </c>
      <c r="BJ240" s="254" t="str">
        <f>Inputs!BJ240</f>
        <v/>
      </c>
      <c r="BK240" s="254" t="str">
        <f>Inputs!BK240</f>
        <v/>
      </c>
      <c r="BL240" s="254" t="str">
        <f>Inputs!BL240</f>
        <v/>
      </c>
      <c r="BN240" s="255">
        <f>IF(OR($C240="Non-Labour",$C240="Labour-related"),IF(Inputs!$DT240=$F$1,Inputs!BN240,Inputs!BN240*'Key assumptions'!$H$118),$F240*N(H240)*avg_hrs)</f>
        <v>0</v>
      </c>
      <c r="BO240" s="255">
        <f>IF(OR($C240="Non-Labour",$C240="Labour-related"),IF(Inputs!$DT240=$F$1,Inputs!BO240,Inputs!BO240*'Key assumptions'!$H$118),$F240*N(I240)*avg_hrs)</f>
        <v>0</v>
      </c>
      <c r="BP240" s="255">
        <f>IF(OR($C240="Non-Labour",$C240="Labour-related"),IF(Inputs!$DT240=$F$1,Inputs!BP240,Inputs!BP240*'Key assumptions'!$H$118),$F240*N(J240)*avg_hrs)</f>
        <v>0</v>
      </c>
      <c r="BQ240" s="255">
        <f>IF(OR($C240="Non-Labour",$C240="Labour-related"),IF(Inputs!$DT240=$F$1,Inputs!BQ240,Inputs!BQ240*'Key assumptions'!$H$118),$F240*N(K240)*avg_hrs)</f>
        <v>0</v>
      </c>
      <c r="BR240" s="255">
        <f>IF(OR($C240="Non-Labour",$C240="Labour-related"),IF(Inputs!$DT240=$F$1,Inputs!BR240,Inputs!BR240*'Key assumptions'!$H$118),$F240*N(L240)*avg_hrs)</f>
        <v>0</v>
      </c>
      <c r="BS240" s="390" t="s">
        <v>411</v>
      </c>
      <c r="BT240" s="390" t="s">
        <v>411</v>
      </c>
      <c r="BU240" s="390" t="s">
        <v>411</v>
      </c>
      <c r="BV240" s="390" t="s">
        <v>411</v>
      </c>
      <c r="BW240" s="390" t="s">
        <v>411</v>
      </c>
      <c r="BX240" s="390" t="s">
        <v>411</v>
      </c>
      <c r="BY240" s="390" t="s">
        <v>411</v>
      </c>
      <c r="BZ240" s="390" t="s">
        <v>411</v>
      </c>
      <c r="CA240" s="390" t="s">
        <v>411</v>
      </c>
      <c r="CB240" s="390" t="s">
        <v>411</v>
      </c>
      <c r="CC240" s="390" t="s">
        <v>411</v>
      </c>
      <c r="CD240" s="390" t="s">
        <v>411</v>
      </c>
      <c r="CE240" s="390" t="s">
        <v>411</v>
      </c>
      <c r="CF240" s="390" t="s">
        <v>411</v>
      </c>
      <c r="CG240" s="390" t="s">
        <v>411</v>
      </c>
      <c r="CH240" s="390" t="s">
        <v>411</v>
      </c>
      <c r="CI240" s="390" t="s">
        <v>411</v>
      </c>
      <c r="CJ240" s="390" t="s">
        <v>411</v>
      </c>
      <c r="CK240" s="390" t="s">
        <v>411</v>
      </c>
      <c r="CL240" s="390" t="s">
        <v>411</v>
      </c>
      <c r="CM240" s="390" t="s">
        <v>411</v>
      </c>
      <c r="CN240" s="390" t="s">
        <v>411</v>
      </c>
      <c r="CO240" s="255">
        <f>IF(OR($C240="Non-Labour",$C240="Labour-related"),IF(Inputs!$DT240=$F$1,Inputs!CO240,Inputs!CO240*'Key assumptions'!$H$118),$F240*N(AI240)*avg_hrs)</f>
        <v>0</v>
      </c>
      <c r="CP240" s="255">
        <f>IF(OR($C240="Non-Labour",$C240="Labour-related"),IF(Inputs!$DT240=$F$1,Inputs!CP240,Inputs!CP240*'Key assumptions'!$H$118),$F240*N(AJ240)*avg_hrs)</f>
        <v>0</v>
      </c>
      <c r="CQ240" s="255">
        <f>IF(OR($C240="Non-Labour",$C240="Labour-related"),IF(Inputs!$DT240=$F$1,Inputs!CQ240,Inputs!CQ240*'Key assumptions'!$H$118),$F240*N(AK240)*avg_hrs)</f>
        <v>0</v>
      </c>
      <c r="CR240" s="255">
        <f>IF(OR($C240="Non-Labour",$C240="Labour-related"),IF(Inputs!$DT240=$F$1,Inputs!CR240,Inputs!CR240*'Key assumptions'!$H$118),$F240*N(AL240)*avg_hrs)</f>
        <v>0</v>
      </c>
      <c r="CS240" s="255">
        <f>IF(OR($C240="Non-Labour",$C240="Labour-related"),IF(Inputs!$DT240=$F$1,Inputs!CS240,Inputs!CS240*'Key assumptions'!$H$118),$F240*N(AM240)*avg_hrs)</f>
        <v>0</v>
      </c>
      <c r="CT240" s="255">
        <f>IF(OR($C240="Non-Labour",$C240="Labour-related"),IF(Inputs!$DT240=$F$1,Inputs!CT240,Inputs!CT240*'Key assumptions'!$H$118),$F240*N(AN240)*avg_hrs)</f>
        <v>0</v>
      </c>
      <c r="CU240" s="255">
        <f>IF(OR($C240="Non-Labour",$C240="Labour-related"),IF(Inputs!$DT240=$F$1,Inputs!CU240,Inputs!CU240*'Key assumptions'!$H$118),$F240*N(AO240)*avg_hrs)</f>
        <v>0</v>
      </c>
      <c r="CV240" s="255">
        <f>IF(OR($C240="Non-Labour",$C240="Labour-related"),IF(Inputs!$DT240=$F$1,Inputs!CV240,Inputs!CV240*'Key assumptions'!$H$118),$F240*N(AP240)*avg_hrs)</f>
        <v>0</v>
      </c>
      <c r="CW240" s="255">
        <f>IF(OR($C240="Non-Labour",$C240="Labour-related"),IF(Inputs!$DT240=$F$1,Inputs!CW240,Inputs!CW240*'Key assumptions'!$H$118),$F240*N(AQ240)*avg_hrs)</f>
        <v>0</v>
      </c>
      <c r="CX240" s="255">
        <f>IF(OR($C240="Non-Labour",$C240="Labour-related"),IF(Inputs!$DT240=$F$1,Inputs!CX240,Inputs!CX240*'Key assumptions'!$H$118),$F240*N(AR240)*avg_hrs)</f>
        <v>0</v>
      </c>
      <c r="CY240" s="255">
        <f>IF(OR($C240="Non-Labour",$C240="Labour-related"),IF(Inputs!$DT240=$F$1,Inputs!CY240,Inputs!CY240*'Key assumptions'!$H$118),$F240*N(AS240)*avg_hrs)</f>
        <v>0</v>
      </c>
      <c r="CZ240" s="255">
        <f>IF(OR($C240="Non-Labour",$C240="Labour-related"),IF(Inputs!$DT240=$F$1,Inputs!CZ240,Inputs!CZ240*'Key assumptions'!$H$118),$F240*N(AT240)*avg_hrs)</f>
        <v>0</v>
      </c>
      <c r="DA240" s="255">
        <f>IF(OR($C240="Non-Labour",$C240="Labour-related"),IF(Inputs!$DT240=$F$1,Inputs!DA240,Inputs!DA240*'Key assumptions'!$H$118),$F240*N(AU240)*avg_hrs)</f>
        <v>0</v>
      </c>
      <c r="DB240" s="255">
        <f>IF(OR($C240="Non-Labour",$C240="Labour-related"),IF(Inputs!$DT240=$F$1,Inputs!DB240,Inputs!DB240*'Key assumptions'!$H$118),$F240*N(AV240)*avg_hrs)</f>
        <v>0</v>
      </c>
      <c r="DC240" s="255">
        <f>IF(OR($C240="Non-Labour",$C240="Labour-related"),IF(Inputs!$DT240=$F$1,Inputs!DC240,Inputs!DC240*'Key assumptions'!$H$118),$F240*N(AW240)*avg_hrs)</f>
        <v>0</v>
      </c>
      <c r="DD240" s="255">
        <f>IF(OR($C240="Non-Labour",$C240="Labour-related"),IF(Inputs!$DT240=$F$1,Inputs!DD240,Inputs!DD240*'Key assumptions'!$H$118),$F240*N(AX240)*avg_hrs)</f>
        <v>0</v>
      </c>
      <c r="DE240" s="255">
        <f>IF(OR($C240="Non-Labour",$C240="Labour-related"),IF(Inputs!$DT240=$F$1,Inputs!DE240,Inputs!DE240*'Key assumptions'!$H$118),$F240*N(AY240)*avg_hrs)</f>
        <v>0</v>
      </c>
      <c r="DF240" s="255">
        <f>IF(OR($C240="Non-Labour",$C240="Labour-related"),IF(Inputs!$DT240=$F$1,Inputs!DF240,Inputs!DF240*'Key assumptions'!$H$118),$F240*N(AZ240)*avg_hrs)</f>
        <v>0</v>
      </c>
      <c r="DG240" s="255">
        <f>IF(OR($C240="Non-Labour",$C240="Labour-related"),IF(Inputs!$DT240=$F$1,Inputs!DG240,Inputs!DG240*'Key assumptions'!$H$118),$F240*N(BA240)*avg_hrs)</f>
        <v>0</v>
      </c>
      <c r="DH240" s="255">
        <f>IF(OR($C240="Non-Labour",$C240="Labour-related"),IF(Inputs!$DT240=$F$1,Inputs!DH240,Inputs!DH240*'Key assumptions'!$H$118),$F240*N(BB240)*avg_hrs)</f>
        <v>0</v>
      </c>
      <c r="DI240" s="255">
        <f>IF(OR($C240="Non-Labour",$C240="Labour-related"),IF(Inputs!$DT240=$F$1,Inputs!DI240,Inputs!DI240*'Key assumptions'!$H$118),$F240*N(BC240)*avg_hrs)</f>
        <v>0</v>
      </c>
      <c r="DJ240" s="255">
        <f>IF(OR($C240="Non-Labour",$C240="Labour-related"),IF(Inputs!$DT240=$F$1,Inputs!DJ240,Inputs!DJ240*'Key assumptions'!$H$118),$F240*N(BD240)*avg_hrs)</f>
        <v>0</v>
      </c>
      <c r="DK240" s="255">
        <f>IF(OR($C240="Non-Labour",$C240="Labour-related"),IF(Inputs!$DT240=$F$1,Inputs!DK240,Inputs!DK240*'Key assumptions'!$H$118),$F240*N(BE240)*avg_hrs)</f>
        <v>0</v>
      </c>
      <c r="DL240" s="255">
        <f>IF(OR($C240="Non-Labour",$C240="Labour-related"),IF(Inputs!$DT240=$F$1,Inputs!DL240,Inputs!DL240*'Key assumptions'!$H$118),$F240*N(BF240)*avg_hrs)</f>
        <v>0</v>
      </c>
      <c r="DM240" s="255">
        <f>IF(OR($C240="Non-Labour",$C240="Labour-related"),IF(Inputs!$DT240=$F$1,Inputs!DM240,Inputs!DM240*'Key assumptions'!$H$118),$F240*N(BG240)*avg_hrs)</f>
        <v>0</v>
      </c>
      <c r="DN240" s="255">
        <f>IF(OR($C240="Non-Labour",$C240="Labour-related"),IF(Inputs!$DT240=$F$1,Inputs!DN240,Inputs!DN240*'Key assumptions'!$H$118),$F240*N(BH240)*avg_hrs)</f>
        <v>0</v>
      </c>
      <c r="DO240" s="255">
        <f>IF(OR($C240="Non-Labour",$C240="Labour-related"),IF(Inputs!$DT240=$F$1,Inputs!DO240,Inputs!DO240*'Key assumptions'!$H$118),$F240*N(BI240)*avg_hrs)</f>
        <v>0</v>
      </c>
      <c r="DP240" s="255">
        <f>IF(OR($C240="Non-Labour",$C240="Labour-related"),IF(Inputs!$DT240=$F$1,Inputs!DP240,Inputs!DP240*'Key assumptions'!$H$118),$F240*N(BJ240)*avg_hrs)</f>
        <v>0</v>
      </c>
      <c r="DQ240" s="255">
        <f>IF(OR($C240="Non-Labour",$C240="Labour-related"),IF(Inputs!$DT240=$F$1,Inputs!DQ240,Inputs!DQ240*'Key assumptions'!$H$118),$F240*N(BK240)*avg_hrs)</f>
        <v>0</v>
      </c>
      <c r="DR240" s="255">
        <f>IF(OR($C240="Non-Labour",$C240="Labour-related"),IF(Inputs!$DT240=$F$1,Inputs!DR240,Inputs!DR240*'Key assumptions'!$H$118),$F240*N(BL240)*avg_hrs)</f>
        <v>0</v>
      </c>
      <c r="DT240" s="133" t="s">
        <v>213</v>
      </c>
      <c r="DU240" s="304"/>
      <c r="DV240" s="304"/>
      <c r="DW240" s="304"/>
      <c r="DX240" s="304"/>
      <c r="DY240" s="304"/>
      <c r="DZ240" s="304"/>
      <c r="EA240" s="255">
        <v>0</v>
      </c>
      <c r="EB240" s="255">
        <v>0</v>
      </c>
      <c r="EC240" s="255">
        <v>0</v>
      </c>
      <c r="ED240" s="255">
        <f t="shared" si="24"/>
        <v>0</v>
      </c>
      <c r="EE240" s="255">
        <f t="shared" si="24"/>
        <v>0</v>
      </c>
      <c r="EF240" s="255">
        <f t="shared" si="22"/>
        <v>0</v>
      </c>
    </row>
    <row r="241" spans="1:136" x14ac:dyDescent="0.4">
      <c r="A241" s="133" t="str">
        <f>Inputs!A241</f>
        <v>Project Development</v>
      </c>
      <c r="B241" s="133" t="str">
        <f>Inputs!B241</f>
        <v>N/A</v>
      </c>
      <c r="C241" s="133" t="str">
        <f>Inputs!C241</f>
        <v>Internal Labour</v>
      </c>
      <c r="D241" s="133" t="str">
        <f>Inputs!D241</f>
        <v>PT004729</v>
      </c>
      <c r="E241" s="133" t="str">
        <f>Inputs!E241</f>
        <v>Senior Project Manager (CWO REZ)</v>
      </c>
      <c r="F241" s="290">
        <f>IF(Inputs!DT241=$F$1,Inputs!F241,
IF(Inputs!DT241='Key assumptions'!$E$118,Inputs!F241*'Key assumptions'!$H$118,Inputs!F241*'Key assumptions'!$H$119))</f>
        <v>307.27999999999997</v>
      </c>
      <c r="G241" s="290">
        <f>IF(Inputs!DT241=$F$1,Inputs!G241,Inputs!G241*'Key assumptions'!$H$118)</f>
        <v>137.30000000000001</v>
      </c>
      <c r="H241" s="281"/>
      <c r="I241" s="281"/>
      <c r="J241" s="281"/>
      <c r="K241" s="281"/>
      <c r="L241" s="281"/>
      <c r="M241" s="389" t="str">
        <f>Inputs!M241</f>
        <v>[C-i-C]</v>
      </c>
      <c r="N241" s="389" t="str">
        <f>Inputs!N241</f>
        <v>[C-i-C]</v>
      </c>
      <c r="O241" s="389" t="str">
        <f>Inputs!O241</f>
        <v>[C-i-C]</v>
      </c>
      <c r="P241" s="389" t="str">
        <f>Inputs!P241</f>
        <v>[C-i-C]</v>
      </c>
      <c r="Q241" s="389" t="str">
        <f>Inputs!Q241</f>
        <v>[C-i-C]</v>
      </c>
      <c r="R241" s="389" t="str">
        <f>Inputs!R241</f>
        <v>[C-i-C]</v>
      </c>
      <c r="S241" s="389" t="str">
        <f>Inputs!S241</f>
        <v>[C-i-C]</v>
      </c>
      <c r="T241" s="389" t="str">
        <f>Inputs!T241</f>
        <v>[C-i-C]</v>
      </c>
      <c r="U241" s="389" t="str">
        <f>Inputs!U241</f>
        <v>[C-i-C]</v>
      </c>
      <c r="V241" s="389" t="str">
        <f>Inputs!V241</f>
        <v>[C-i-C]</v>
      </c>
      <c r="W241" s="389" t="str">
        <f>Inputs!W241</f>
        <v>[C-i-C]</v>
      </c>
      <c r="X241" s="389" t="str">
        <f>Inputs!X241</f>
        <v>[C-i-C]</v>
      </c>
      <c r="Y241" s="389" t="str">
        <f>Inputs!Y241</f>
        <v>[C-i-C]</v>
      </c>
      <c r="Z241" s="389" t="str">
        <f>Inputs!Z241</f>
        <v>[C-i-C]</v>
      </c>
      <c r="AA241" s="389" t="str">
        <f>Inputs!AA241</f>
        <v>[C-i-C]</v>
      </c>
      <c r="AB241" s="389" t="str">
        <f>Inputs!AB241</f>
        <v>[C-i-C]</v>
      </c>
      <c r="AC241" s="389" t="str">
        <f>Inputs!AC241</f>
        <v>[C-i-C]</v>
      </c>
      <c r="AD241" s="389" t="str">
        <f>Inputs!AD241</f>
        <v>[C-i-C]</v>
      </c>
      <c r="AE241" s="389" t="str">
        <f>Inputs!AE241</f>
        <v>[C-i-C]</v>
      </c>
      <c r="AF241" s="389" t="str">
        <f>Inputs!AF241</f>
        <v>[C-i-C]</v>
      </c>
      <c r="AG241" s="389" t="str">
        <f>Inputs!AG241</f>
        <v>[C-i-C]</v>
      </c>
      <c r="AH241" s="389" t="str">
        <f>Inputs!AH241</f>
        <v>[C-i-C]</v>
      </c>
      <c r="AI241" s="254">
        <f>Inputs!AI241</f>
        <v>0</v>
      </c>
      <c r="AJ241" s="254">
        <f>Inputs!AJ241</f>
        <v>0</v>
      </c>
      <c r="AK241" s="254">
        <f>Inputs!AK241</f>
        <v>0</v>
      </c>
      <c r="AL241" s="254">
        <f>Inputs!AL241</f>
        <v>0</v>
      </c>
      <c r="AM241" s="254">
        <f>Inputs!AM241</f>
        <v>0</v>
      </c>
      <c r="AN241" s="254">
        <f>Inputs!AN241</f>
        <v>0</v>
      </c>
      <c r="AO241" s="254">
        <f>Inputs!AO241</f>
        <v>0</v>
      </c>
      <c r="AP241" s="254">
        <f>Inputs!AP241</f>
        <v>0</v>
      </c>
      <c r="AQ241" s="254">
        <f>Inputs!AQ241</f>
        <v>0</v>
      </c>
      <c r="AR241" s="254">
        <f>Inputs!AR241</f>
        <v>0</v>
      </c>
      <c r="AS241" s="254">
        <f>Inputs!AS241</f>
        <v>0</v>
      </c>
      <c r="AT241" s="254">
        <f>Inputs!AT241</f>
        <v>0</v>
      </c>
      <c r="AU241" s="254">
        <f>Inputs!AU241</f>
        <v>0</v>
      </c>
      <c r="AV241" s="254">
        <f>Inputs!AV241</f>
        <v>0</v>
      </c>
      <c r="AW241" s="254">
        <f>Inputs!AW241</f>
        <v>0</v>
      </c>
      <c r="AX241" s="254">
        <f>Inputs!AX241</f>
        <v>0</v>
      </c>
      <c r="AY241" s="254">
        <f>Inputs!AY241</f>
        <v>0</v>
      </c>
      <c r="AZ241" s="254">
        <f>Inputs!AZ241</f>
        <v>0</v>
      </c>
      <c r="BA241" s="254">
        <f>Inputs!BA241</f>
        <v>0</v>
      </c>
      <c r="BB241" s="254">
        <f>Inputs!BB241</f>
        <v>0</v>
      </c>
      <c r="BC241" s="254">
        <f>Inputs!BC241</f>
        <v>0</v>
      </c>
      <c r="BD241" s="254">
        <f>Inputs!BD241</f>
        <v>0</v>
      </c>
      <c r="BE241" s="254">
        <f>Inputs!BE241</f>
        <v>0</v>
      </c>
      <c r="BF241" s="254">
        <f>Inputs!BF241</f>
        <v>0</v>
      </c>
      <c r="BG241" s="254">
        <f>Inputs!BG241</f>
        <v>0</v>
      </c>
      <c r="BH241" s="254">
        <f>Inputs!BH241</f>
        <v>0</v>
      </c>
      <c r="BI241" s="254">
        <f>Inputs!BI241</f>
        <v>0</v>
      </c>
      <c r="BJ241" s="254">
        <f>Inputs!BJ241</f>
        <v>0</v>
      </c>
      <c r="BK241" s="254">
        <f>Inputs!BK241</f>
        <v>0</v>
      </c>
      <c r="BL241" s="254">
        <f>Inputs!BL241</f>
        <v>0</v>
      </c>
      <c r="BN241" s="255">
        <f>IF(OR($C241="Non-Labour",$C241="Labour-related"),IF(Inputs!$DT241=$F$1,Inputs!BN241,Inputs!BN241*'Key assumptions'!$H$118),$F241*N(H241)*avg_hrs)</f>
        <v>0</v>
      </c>
      <c r="BO241" s="255">
        <f>IF(OR($C241="Non-Labour",$C241="Labour-related"),IF(Inputs!$DT241=$F$1,Inputs!BO241,Inputs!BO241*'Key assumptions'!$H$118),$F241*N(I241)*avg_hrs)</f>
        <v>0</v>
      </c>
      <c r="BP241" s="255">
        <f>IF(OR($C241="Non-Labour",$C241="Labour-related"),IF(Inputs!$DT241=$F$1,Inputs!BP241,Inputs!BP241*'Key assumptions'!$H$118),$F241*N(J241)*avg_hrs)</f>
        <v>0</v>
      </c>
      <c r="BQ241" s="255">
        <f>IF(OR($C241="Non-Labour",$C241="Labour-related"),IF(Inputs!$DT241=$F$1,Inputs!BQ241,Inputs!BQ241*'Key assumptions'!$H$118),$F241*N(K241)*avg_hrs)</f>
        <v>0</v>
      </c>
      <c r="BR241" s="255">
        <f>IF(OR($C241="Non-Labour",$C241="Labour-related"),IF(Inputs!$DT241=$F$1,Inputs!BR241,Inputs!BR241*'Key assumptions'!$H$118),$F241*N(L241)*avg_hrs)</f>
        <v>0</v>
      </c>
      <c r="BS241" s="390" t="s">
        <v>411</v>
      </c>
      <c r="BT241" s="390" t="s">
        <v>411</v>
      </c>
      <c r="BU241" s="390" t="s">
        <v>411</v>
      </c>
      <c r="BV241" s="390" t="s">
        <v>411</v>
      </c>
      <c r="BW241" s="390" t="s">
        <v>411</v>
      </c>
      <c r="BX241" s="390" t="s">
        <v>411</v>
      </c>
      <c r="BY241" s="390" t="s">
        <v>411</v>
      </c>
      <c r="BZ241" s="390" t="s">
        <v>411</v>
      </c>
      <c r="CA241" s="390" t="s">
        <v>411</v>
      </c>
      <c r="CB241" s="390" t="s">
        <v>411</v>
      </c>
      <c r="CC241" s="390" t="s">
        <v>411</v>
      </c>
      <c r="CD241" s="390" t="s">
        <v>411</v>
      </c>
      <c r="CE241" s="390" t="s">
        <v>411</v>
      </c>
      <c r="CF241" s="390" t="s">
        <v>411</v>
      </c>
      <c r="CG241" s="390" t="s">
        <v>411</v>
      </c>
      <c r="CH241" s="390" t="s">
        <v>411</v>
      </c>
      <c r="CI241" s="390" t="s">
        <v>411</v>
      </c>
      <c r="CJ241" s="390" t="s">
        <v>411</v>
      </c>
      <c r="CK241" s="390" t="s">
        <v>411</v>
      </c>
      <c r="CL241" s="390" t="s">
        <v>411</v>
      </c>
      <c r="CM241" s="390" t="s">
        <v>411</v>
      </c>
      <c r="CN241" s="390" t="s">
        <v>411</v>
      </c>
      <c r="CO241" s="255">
        <f>IF(OR($C241="Non-Labour",$C241="Labour-related"),IF(Inputs!$DT241=$F$1,Inputs!CO241,Inputs!CO241*'Key assumptions'!$H$118),$F241*N(AI241)*avg_hrs)</f>
        <v>0</v>
      </c>
      <c r="CP241" s="255">
        <f>IF(OR($C241="Non-Labour",$C241="Labour-related"),IF(Inputs!$DT241=$F$1,Inputs!CP241,Inputs!CP241*'Key assumptions'!$H$118),$F241*N(AJ241)*avg_hrs)</f>
        <v>0</v>
      </c>
      <c r="CQ241" s="255">
        <f>IF(OR($C241="Non-Labour",$C241="Labour-related"),IF(Inputs!$DT241=$F$1,Inputs!CQ241,Inputs!CQ241*'Key assumptions'!$H$118),$F241*N(AK241)*avg_hrs)</f>
        <v>0</v>
      </c>
      <c r="CR241" s="255">
        <f>IF(OR($C241="Non-Labour",$C241="Labour-related"),IF(Inputs!$DT241=$F$1,Inputs!CR241,Inputs!CR241*'Key assumptions'!$H$118),$F241*N(AL241)*avg_hrs)</f>
        <v>0</v>
      </c>
      <c r="CS241" s="255">
        <f>IF(OR($C241="Non-Labour",$C241="Labour-related"),IF(Inputs!$DT241=$F$1,Inputs!CS241,Inputs!CS241*'Key assumptions'!$H$118),$F241*N(AM241)*avg_hrs)</f>
        <v>0</v>
      </c>
      <c r="CT241" s="255">
        <f>IF(OR($C241="Non-Labour",$C241="Labour-related"),IF(Inputs!$DT241=$F$1,Inputs!CT241,Inputs!CT241*'Key assumptions'!$H$118),$F241*N(AN241)*avg_hrs)</f>
        <v>0</v>
      </c>
      <c r="CU241" s="255">
        <f>IF(OR($C241="Non-Labour",$C241="Labour-related"),IF(Inputs!$DT241=$F$1,Inputs!CU241,Inputs!CU241*'Key assumptions'!$H$118),$F241*N(AO241)*avg_hrs)</f>
        <v>0</v>
      </c>
      <c r="CV241" s="255">
        <f>IF(OR($C241="Non-Labour",$C241="Labour-related"),IF(Inputs!$DT241=$F$1,Inputs!CV241,Inputs!CV241*'Key assumptions'!$H$118),$F241*N(AP241)*avg_hrs)</f>
        <v>0</v>
      </c>
      <c r="CW241" s="255">
        <f>IF(OR($C241="Non-Labour",$C241="Labour-related"),IF(Inputs!$DT241=$F$1,Inputs!CW241,Inputs!CW241*'Key assumptions'!$H$118),$F241*N(AQ241)*avg_hrs)</f>
        <v>0</v>
      </c>
      <c r="CX241" s="255">
        <f>IF(OR($C241="Non-Labour",$C241="Labour-related"),IF(Inputs!$DT241=$F$1,Inputs!CX241,Inputs!CX241*'Key assumptions'!$H$118),$F241*N(AR241)*avg_hrs)</f>
        <v>0</v>
      </c>
      <c r="CY241" s="255">
        <f>IF(OR($C241="Non-Labour",$C241="Labour-related"),IF(Inputs!$DT241=$F$1,Inputs!CY241,Inputs!CY241*'Key assumptions'!$H$118),$F241*N(AS241)*avg_hrs)</f>
        <v>0</v>
      </c>
      <c r="CZ241" s="255">
        <f>IF(OR($C241="Non-Labour",$C241="Labour-related"),IF(Inputs!$DT241=$F$1,Inputs!CZ241,Inputs!CZ241*'Key assumptions'!$H$118),$F241*N(AT241)*avg_hrs)</f>
        <v>0</v>
      </c>
      <c r="DA241" s="255">
        <f>IF(OR($C241="Non-Labour",$C241="Labour-related"),IF(Inputs!$DT241=$F$1,Inputs!DA241,Inputs!DA241*'Key assumptions'!$H$118),$F241*N(AU241)*avg_hrs)</f>
        <v>0</v>
      </c>
      <c r="DB241" s="255">
        <f>IF(OR($C241="Non-Labour",$C241="Labour-related"),IF(Inputs!$DT241=$F$1,Inputs!DB241,Inputs!DB241*'Key assumptions'!$H$118),$F241*N(AV241)*avg_hrs)</f>
        <v>0</v>
      </c>
      <c r="DC241" s="255">
        <f>IF(OR($C241="Non-Labour",$C241="Labour-related"),IF(Inputs!$DT241=$F$1,Inputs!DC241,Inputs!DC241*'Key assumptions'!$H$118),$F241*N(AW241)*avg_hrs)</f>
        <v>0</v>
      </c>
      <c r="DD241" s="255">
        <f>IF(OR($C241="Non-Labour",$C241="Labour-related"),IF(Inputs!$DT241=$F$1,Inputs!DD241,Inputs!DD241*'Key assumptions'!$H$118),$F241*N(AX241)*avg_hrs)</f>
        <v>0</v>
      </c>
      <c r="DE241" s="255">
        <f>IF(OR($C241="Non-Labour",$C241="Labour-related"),IF(Inputs!$DT241=$F$1,Inputs!DE241,Inputs!DE241*'Key assumptions'!$H$118),$F241*N(AY241)*avg_hrs)</f>
        <v>0</v>
      </c>
      <c r="DF241" s="255">
        <f>IF(OR($C241="Non-Labour",$C241="Labour-related"),IF(Inputs!$DT241=$F$1,Inputs!DF241,Inputs!DF241*'Key assumptions'!$H$118),$F241*N(AZ241)*avg_hrs)</f>
        <v>0</v>
      </c>
      <c r="DG241" s="255">
        <f>IF(OR($C241="Non-Labour",$C241="Labour-related"),IF(Inputs!$DT241=$F$1,Inputs!DG241,Inputs!DG241*'Key assumptions'!$H$118),$F241*N(BA241)*avg_hrs)</f>
        <v>0</v>
      </c>
      <c r="DH241" s="255">
        <f>IF(OR($C241="Non-Labour",$C241="Labour-related"),IF(Inputs!$DT241=$F$1,Inputs!DH241,Inputs!DH241*'Key assumptions'!$H$118),$F241*N(BB241)*avg_hrs)</f>
        <v>0</v>
      </c>
      <c r="DI241" s="255">
        <f>IF(OR($C241="Non-Labour",$C241="Labour-related"),IF(Inputs!$DT241=$F$1,Inputs!DI241,Inputs!DI241*'Key assumptions'!$H$118),$F241*N(BC241)*avg_hrs)</f>
        <v>0</v>
      </c>
      <c r="DJ241" s="255">
        <f>IF(OR($C241="Non-Labour",$C241="Labour-related"),IF(Inputs!$DT241=$F$1,Inputs!DJ241,Inputs!DJ241*'Key assumptions'!$H$118),$F241*N(BD241)*avg_hrs)</f>
        <v>0</v>
      </c>
      <c r="DK241" s="255">
        <f>IF(OR($C241="Non-Labour",$C241="Labour-related"),IF(Inputs!$DT241=$F$1,Inputs!DK241,Inputs!DK241*'Key assumptions'!$H$118),$F241*N(BE241)*avg_hrs)</f>
        <v>0</v>
      </c>
      <c r="DL241" s="255">
        <f>IF(OR($C241="Non-Labour",$C241="Labour-related"),IF(Inputs!$DT241=$F$1,Inputs!DL241,Inputs!DL241*'Key assumptions'!$H$118),$F241*N(BF241)*avg_hrs)</f>
        <v>0</v>
      </c>
      <c r="DM241" s="255">
        <f>IF(OR($C241="Non-Labour",$C241="Labour-related"),IF(Inputs!$DT241=$F$1,Inputs!DM241,Inputs!DM241*'Key assumptions'!$H$118),$F241*N(BG241)*avg_hrs)</f>
        <v>0</v>
      </c>
      <c r="DN241" s="255">
        <f>IF(OR($C241="Non-Labour",$C241="Labour-related"),IF(Inputs!$DT241=$F$1,Inputs!DN241,Inputs!DN241*'Key assumptions'!$H$118),$F241*N(BH241)*avg_hrs)</f>
        <v>0</v>
      </c>
      <c r="DO241" s="255">
        <f>IF(OR($C241="Non-Labour",$C241="Labour-related"),IF(Inputs!$DT241=$F$1,Inputs!DO241,Inputs!DO241*'Key assumptions'!$H$118),$F241*N(BI241)*avg_hrs)</f>
        <v>0</v>
      </c>
      <c r="DP241" s="255">
        <f>IF(OR($C241="Non-Labour",$C241="Labour-related"),IF(Inputs!$DT241=$F$1,Inputs!DP241,Inputs!DP241*'Key assumptions'!$H$118),$F241*N(BJ241)*avg_hrs)</f>
        <v>0</v>
      </c>
      <c r="DQ241" s="255">
        <f>IF(OR($C241="Non-Labour",$C241="Labour-related"),IF(Inputs!$DT241=$F$1,Inputs!DQ241,Inputs!DQ241*'Key assumptions'!$H$118),$F241*N(BK241)*avg_hrs)</f>
        <v>0</v>
      </c>
      <c r="DR241" s="255">
        <f>IF(OR($C241="Non-Labour",$C241="Labour-related"),IF(Inputs!$DT241=$F$1,Inputs!DR241,Inputs!DR241*'Key assumptions'!$H$118),$F241*N(BL241)*avg_hrs)</f>
        <v>0</v>
      </c>
      <c r="DT241" s="133" t="s">
        <v>213</v>
      </c>
      <c r="DU241" s="304"/>
      <c r="DV241" s="304"/>
      <c r="DW241" s="304"/>
      <c r="DX241" s="304"/>
      <c r="DY241" s="304"/>
      <c r="DZ241" s="304"/>
      <c r="EA241" s="255">
        <v>10535.314285714283</v>
      </c>
      <c r="EB241" s="255">
        <v>9876.8571428571413</v>
      </c>
      <c r="EC241" s="255">
        <v>0</v>
      </c>
      <c r="ED241" s="255">
        <f t="shared" si="24"/>
        <v>0</v>
      </c>
      <c r="EE241" s="255">
        <f t="shared" si="24"/>
        <v>0</v>
      </c>
      <c r="EF241" s="255">
        <f t="shared" si="22"/>
        <v>20412.171428571426</v>
      </c>
    </row>
    <row r="242" spans="1:136" x14ac:dyDescent="0.4">
      <c r="A242" s="133" t="str">
        <f>Inputs!A242</f>
        <v>Project Development</v>
      </c>
      <c r="B242" s="133" t="str">
        <f>Inputs!B242</f>
        <v>N/A</v>
      </c>
      <c r="C242" s="133" t="str">
        <f>Inputs!C242</f>
        <v>Internal Labour</v>
      </c>
      <c r="D242" s="133" t="str">
        <f>Inputs!D242</f>
        <v>PT004729</v>
      </c>
      <c r="E242" s="133" t="str">
        <f>Inputs!E242</f>
        <v>Senior Project Manager (CWO REZ)</v>
      </c>
      <c r="F242" s="290">
        <f>IF(Inputs!DT242=$F$1,Inputs!F242,
IF(Inputs!DT242='Key assumptions'!$E$118,Inputs!F242*'Key assumptions'!$H$118,Inputs!F242*'Key assumptions'!$H$119))</f>
        <v>307.27999999999997</v>
      </c>
      <c r="G242" s="290">
        <f>IF(Inputs!DT242=$F$1,Inputs!G242,Inputs!G242*'Key assumptions'!$H$118)</f>
        <v>137.30000000000001</v>
      </c>
      <c r="H242" s="281"/>
      <c r="I242" s="281"/>
      <c r="J242" s="281"/>
      <c r="K242" s="281"/>
      <c r="L242" s="281"/>
      <c r="M242" s="389" t="str">
        <f>Inputs!M242</f>
        <v>[C-i-C]</v>
      </c>
      <c r="N242" s="389" t="str">
        <f>Inputs!N242</f>
        <v>[C-i-C]</v>
      </c>
      <c r="O242" s="389" t="str">
        <f>Inputs!O242</f>
        <v>[C-i-C]</v>
      </c>
      <c r="P242" s="389" t="str">
        <f>Inputs!P242</f>
        <v>[C-i-C]</v>
      </c>
      <c r="Q242" s="389" t="str">
        <f>Inputs!Q242</f>
        <v>[C-i-C]</v>
      </c>
      <c r="R242" s="389" t="str">
        <f>Inputs!R242</f>
        <v>[C-i-C]</v>
      </c>
      <c r="S242" s="389" t="str">
        <f>Inputs!S242</f>
        <v>[C-i-C]</v>
      </c>
      <c r="T242" s="389" t="str">
        <f>Inputs!T242</f>
        <v>[C-i-C]</v>
      </c>
      <c r="U242" s="389" t="str">
        <f>Inputs!U242</f>
        <v>[C-i-C]</v>
      </c>
      <c r="V242" s="389" t="str">
        <f>Inputs!V242</f>
        <v>[C-i-C]</v>
      </c>
      <c r="W242" s="389" t="str">
        <f>Inputs!W242</f>
        <v>[C-i-C]</v>
      </c>
      <c r="X242" s="389" t="str">
        <f>Inputs!X242</f>
        <v>[C-i-C]</v>
      </c>
      <c r="Y242" s="389" t="str">
        <f>Inputs!Y242</f>
        <v>[C-i-C]</v>
      </c>
      <c r="Z242" s="389" t="str">
        <f>Inputs!Z242</f>
        <v>[C-i-C]</v>
      </c>
      <c r="AA242" s="389" t="str">
        <f>Inputs!AA242</f>
        <v>[C-i-C]</v>
      </c>
      <c r="AB242" s="389" t="str">
        <f>Inputs!AB242</f>
        <v>[C-i-C]</v>
      </c>
      <c r="AC242" s="389" t="str">
        <f>Inputs!AC242</f>
        <v>[C-i-C]</v>
      </c>
      <c r="AD242" s="389" t="str">
        <f>Inputs!AD242</f>
        <v>[C-i-C]</v>
      </c>
      <c r="AE242" s="389" t="str">
        <f>Inputs!AE242</f>
        <v>[C-i-C]</v>
      </c>
      <c r="AF242" s="389" t="str">
        <f>Inputs!AF242</f>
        <v>[C-i-C]</v>
      </c>
      <c r="AG242" s="389" t="str">
        <f>Inputs!AG242</f>
        <v>[C-i-C]</v>
      </c>
      <c r="AH242" s="389" t="str">
        <f>Inputs!AH242</f>
        <v>[C-i-C]</v>
      </c>
      <c r="AI242" s="254">
        <f>Inputs!AI242</f>
        <v>0</v>
      </c>
      <c r="AJ242" s="254">
        <f>Inputs!AJ242</f>
        <v>0</v>
      </c>
      <c r="AK242" s="254">
        <f>Inputs!AK242</f>
        <v>0</v>
      </c>
      <c r="AL242" s="254">
        <f>Inputs!AL242</f>
        <v>0</v>
      </c>
      <c r="AM242" s="254">
        <f>Inputs!AM242</f>
        <v>0</v>
      </c>
      <c r="AN242" s="254">
        <f>Inputs!AN242</f>
        <v>0</v>
      </c>
      <c r="AO242" s="254">
        <f>Inputs!AO242</f>
        <v>0</v>
      </c>
      <c r="AP242" s="254">
        <f>Inputs!AP242</f>
        <v>0</v>
      </c>
      <c r="AQ242" s="254">
        <f>Inputs!AQ242</f>
        <v>0</v>
      </c>
      <c r="AR242" s="254">
        <f>Inputs!AR242</f>
        <v>0</v>
      </c>
      <c r="AS242" s="254">
        <f>Inputs!AS242</f>
        <v>0</v>
      </c>
      <c r="AT242" s="254">
        <f>Inputs!AT242</f>
        <v>0</v>
      </c>
      <c r="AU242" s="254">
        <f>Inputs!AU242</f>
        <v>0</v>
      </c>
      <c r="AV242" s="254">
        <f>Inputs!AV242</f>
        <v>0</v>
      </c>
      <c r="AW242" s="254">
        <f>Inputs!AW242</f>
        <v>0</v>
      </c>
      <c r="AX242" s="254">
        <f>Inputs!AX242</f>
        <v>0</v>
      </c>
      <c r="AY242" s="254">
        <f>Inputs!AY242</f>
        <v>0</v>
      </c>
      <c r="AZ242" s="254">
        <f>Inputs!AZ242</f>
        <v>0</v>
      </c>
      <c r="BA242" s="254">
        <f>Inputs!BA242</f>
        <v>0</v>
      </c>
      <c r="BB242" s="254">
        <f>Inputs!BB242</f>
        <v>0</v>
      </c>
      <c r="BC242" s="254">
        <f>Inputs!BC242</f>
        <v>0</v>
      </c>
      <c r="BD242" s="254">
        <f>Inputs!BD242</f>
        <v>0</v>
      </c>
      <c r="BE242" s="254">
        <f>Inputs!BE242</f>
        <v>0</v>
      </c>
      <c r="BF242" s="254">
        <f>Inputs!BF242</f>
        <v>0</v>
      </c>
      <c r="BG242" s="254">
        <f>Inputs!BG242</f>
        <v>0</v>
      </c>
      <c r="BH242" s="254">
        <f>Inputs!BH242</f>
        <v>0</v>
      </c>
      <c r="BI242" s="254">
        <f>Inputs!BI242</f>
        <v>0</v>
      </c>
      <c r="BJ242" s="254">
        <f>Inputs!BJ242</f>
        <v>0</v>
      </c>
      <c r="BK242" s="254">
        <f>Inputs!BK242</f>
        <v>0</v>
      </c>
      <c r="BL242" s="254">
        <f>Inputs!BL242</f>
        <v>0</v>
      </c>
      <c r="BN242" s="255">
        <f>IF(OR($C242="Non-Labour",$C242="Labour-related"),IF(Inputs!$DT242=$F$1,Inputs!BN242,Inputs!BN242*'Key assumptions'!$H$118),$F242*N(H242)*avg_hrs)</f>
        <v>0</v>
      </c>
      <c r="BO242" s="255">
        <f>IF(OR($C242="Non-Labour",$C242="Labour-related"),IF(Inputs!$DT242=$F$1,Inputs!BO242,Inputs!BO242*'Key assumptions'!$H$118),$F242*N(I242)*avg_hrs)</f>
        <v>0</v>
      </c>
      <c r="BP242" s="255">
        <f>IF(OR($C242="Non-Labour",$C242="Labour-related"),IF(Inputs!$DT242=$F$1,Inputs!BP242,Inputs!BP242*'Key assumptions'!$H$118),$F242*N(J242)*avg_hrs)</f>
        <v>0</v>
      </c>
      <c r="BQ242" s="255">
        <f>IF(OR($C242="Non-Labour",$C242="Labour-related"),IF(Inputs!$DT242=$F$1,Inputs!BQ242,Inputs!BQ242*'Key assumptions'!$H$118),$F242*N(K242)*avg_hrs)</f>
        <v>0</v>
      </c>
      <c r="BR242" s="255">
        <f>IF(OR($C242="Non-Labour",$C242="Labour-related"),IF(Inputs!$DT242=$F$1,Inputs!BR242,Inputs!BR242*'Key assumptions'!$H$118),$F242*N(L242)*avg_hrs)</f>
        <v>0</v>
      </c>
      <c r="BS242" s="390" t="s">
        <v>411</v>
      </c>
      <c r="BT242" s="390" t="s">
        <v>411</v>
      </c>
      <c r="BU242" s="390" t="s">
        <v>411</v>
      </c>
      <c r="BV242" s="390" t="s">
        <v>411</v>
      </c>
      <c r="BW242" s="390" t="s">
        <v>411</v>
      </c>
      <c r="BX242" s="390" t="s">
        <v>411</v>
      </c>
      <c r="BY242" s="390" t="s">
        <v>411</v>
      </c>
      <c r="BZ242" s="390" t="s">
        <v>411</v>
      </c>
      <c r="CA242" s="390" t="s">
        <v>411</v>
      </c>
      <c r="CB242" s="390" t="s">
        <v>411</v>
      </c>
      <c r="CC242" s="390" t="s">
        <v>411</v>
      </c>
      <c r="CD242" s="390" t="s">
        <v>411</v>
      </c>
      <c r="CE242" s="390" t="s">
        <v>411</v>
      </c>
      <c r="CF242" s="390" t="s">
        <v>411</v>
      </c>
      <c r="CG242" s="390" t="s">
        <v>411</v>
      </c>
      <c r="CH242" s="390" t="s">
        <v>411</v>
      </c>
      <c r="CI242" s="390" t="s">
        <v>411</v>
      </c>
      <c r="CJ242" s="390" t="s">
        <v>411</v>
      </c>
      <c r="CK242" s="390" t="s">
        <v>411</v>
      </c>
      <c r="CL242" s="390" t="s">
        <v>411</v>
      </c>
      <c r="CM242" s="390" t="s">
        <v>411</v>
      </c>
      <c r="CN242" s="390" t="s">
        <v>411</v>
      </c>
      <c r="CO242" s="255">
        <f>IF(OR($C242="Non-Labour",$C242="Labour-related"),IF(Inputs!$DT242=$F$1,Inputs!CO242,Inputs!CO242*'Key assumptions'!$H$118),$F242*N(AI242)*avg_hrs)</f>
        <v>0</v>
      </c>
      <c r="CP242" s="255">
        <f>IF(OR($C242="Non-Labour",$C242="Labour-related"),IF(Inputs!$DT242=$F$1,Inputs!CP242,Inputs!CP242*'Key assumptions'!$H$118),$F242*N(AJ242)*avg_hrs)</f>
        <v>0</v>
      </c>
      <c r="CQ242" s="255">
        <f>IF(OR($C242="Non-Labour",$C242="Labour-related"),IF(Inputs!$DT242=$F$1,Inputs!CQ242,Inputs!CQ242*'Key assumptions'!$H$118),$F242*N(AK242)*avg_hrs)</f>
        <v>0</v>
      </c>
      <c r="CR242" s="255">
        <f>IF(OR($C242="Non-Labour",$C242="Labour-related"),IF(Inputs!$DT242=$F$1,Inputs!CR242,Inputs!CR242*'Key assumptions'!$H$118),$F242*N(AL242)*avg_hrs)</f>
        <v>0</v>
      </c>
      <c r="CS242" s="255">
        <f>IF(OR($C242="Non-Labour",$C242="Labour-related"),IF(Inputs!$DT242=$F$1,Inputs!CS242,Inputs!CS242*'Key assumptions'!$H$118),$F242*N(AM242)*avg_hrs)</f>
        <v>0</v>
      </c>
      <c r="CT242" s="255">
        <f>IF(OR($C242="Non-Labour",$C242="Labour-related"),IF(Inputs!$DT242=$F$1,Inputs!CT242,Inputs!CT242*'Key assumptions'!$H$118),$F242*N(AN242)*avg_hrs)</f>
        <v>0</v>
      </c>
      <c r="CU242" s="255">
        <f>IF(OR($C242="Non-Labour",$C242="Labour-related"),IF(Inputs!$DT242=$F$1,Inputs!CU242,Inputs!CU242*'Key assumptions'!$H$118),$F242*N(AO242)*avg_hrs)</f>
        <v>0</v>
      </c>
      <c r="CV242" s="255">
        <f>IF(OR($C242="Non-Labour",$C242="Labour-related"),IF(Inputs!$DT242=$F$1,Inputs!CV242,Inputs!CV242*'Key assumptions'!$H$118),$F242*N(AP242)*avg_hrs)</f>
        <v>0</v>
      </c>
      <c r="CW242" s="255">
        <f>IF(OR($C242="Non-Labour",$C242="Labour-related"),IF(Inputs!$DT242=$F$1,Inputs!CW242,Inputs!CW242*'Key assumptions'!$H$118),$F242*N(AQ242)*avg_hrs)</f>
        <v>0</v>
      </c>
      <c r="CX242" s="255">
        <f>IF(OR($C242="Non-Labour",$C242="Labour-related"),IF(Inputs!$DT242=$F$1,Inputs!CX242,Inputs!CX242*'Key assumptions'!$H$118),$F242*N(AR242)*avg_hrs)</f>
        <v>0</v>
      </c>
      <c r="CY242" s="255">
        <f>IF(OR($C242="Non-Labour",$C242="Labour-related"),IF(Inputs!$DT242=$F$1,Inputs!CY242,Inputs!CY242*'Key assumptions'!$H$118),$F242*N(AS242)*avg_hrs)</f>
        <v>0</v>
      </c>
      <c r="CZ242" s="255">
        <f>IF(OR($C242="Non-Labour",$C242="Labour-related"),IF(Inputs!$DT242=$F$1,Inputs!CZ242,Inputs!CZ242*'Key assumptions'!$H$118),$F242*N(AT242)*avg_hrs)</f>
        <v>0</v>
      </c>
      <c r="DA242" s="255">
        <f>IF(OR($C242="Non-Labour",$C242="Labour-related"),IF(Inputs!$DT242=$F$1,Inputs!DA242,Inputs!DA242*'Key assumptions'!$H$118),$F242*N(AU242)*avg_hrs)</f>
        <v>0</v>
      </c>
      <c r="DB242" s="255">
        <f>IF(OR($C242="Non-Labour",$C242="Labour-related"),IF(Inputs!$DT242=$F$1,Inputs!DB242,Inputs!DB242*'Key assumptions'!$H$118),$F242*N(AV242)*avg_hrs)</f>
        <v>0</v>
      </c>
      <c r="DC242" s="255">
        <f>IF(OR($C242="Non-Labour",$C242="Labour-related"),IF(Inputs!$DT242=$F$1,Inputs!DC242,Inputs!DC242*'Key assumptions'!$H$118),$F242*N(AW242)*avg_hrs)</f>
        <v>0</v>
      </c>
      <c r="DD242" s="255">
        <f>IF(OR($C242="Non-Labour",$C242="Labour-related"),IF(Inputs!$DT242=$F$1,Inputs!DD242,Inputs!DD242*'Key assumptions'!$H$118),$F242*N(AX242)*avg_hrs)</f>
        <v>0</v>
      </c>
      <c r="DE242" s="255">
        <f>IF(OR($C242="Non-Labour",$C242="Labour-related"),IF(Inputs!$DT242=$F$1,Inputs!DE242,Inputs!DE242*'Key assumptions'!$H$118),$F242*N(AY242)*avg_hrs)</f>
        <v>0</v>
      </c>
      <c r="DF242" s="255">
        <f>IF(OR($C242="Non-Labour",$C242="Labour-related"),IF(Inputs!$DT242=$F$1,Inputs!DF242,Inputs!DF242*'Key assumptions'!$H$118),$F242*N(AZ242)*avg_hrs)</f>
        <v>0</v>
      </c>
      <c r="DG242" s="255">
        <f>IF(OR($C242="Non-Labour",$C242="Labour-related"),IF(Inputs!$DT242=$F$1,Inputs!DG242,Inputs!DG242*'Key assumptions'!$H$118),$F242*N(BA242)*avg_hrs)</f>
        <v>0</v>
      </c>
      <c r="DH242" s="255">
        <f>IF(OR($C242="Non-Labour",$C242="Labour-related"),IF(Inputs!$DT242=$F$1,Inputs!DH242,Inputs!DH242*'Key assumptions'!$H$118),$F242*N(BB242)*avg_hrs)</f>
        <v>0</v>
      </c>
      <c r="DI242" s="255">
        <f>IF(OR($C242="Non-Labour",$C242="Labour-related"),IF(Inputs!$DT242=$F$1,Inputs!DI242,Inputs!DI242*'Key assumptions'!$H$118),$F242*N(BC242)*avg_hrs)</f>
        <v>0</v>
      </c>
      <c r="DJ242" s="255">
        <f>IF(OR($C242="Non-Labour",$C242="Labour-related"),IF(Inputs!$DT242=$F$1,Inputs!DJ242,Inputs!DJ242*'Key assumptions'!$H$118),$F242*N(BD242)*avg_hrs)</f>
        <v>0</v>
      </c>
      <c r="DK242" s="255">
        <f>IF(OR($C242="Non-Labour",$C242="Labour-related"),IF(Inputs!$DT242=$F$1,Inputs!DK242,Inputs!DK242*'Key assumptions'!$H$118),$F242*N(BE242)*avg_hrs)</f>
        <v>0</v>
      </c>
      <c r="DL242" s="255">
        <f>IF(OR($C242="Non-Labour",$C242="Labour-related"),IF(Inputs!$DT242=$F$1,Inputs!DL242,Inputs!DL242*'Key assumptions'!$H$118),$F242*N(BF242)*avg_hrs)</f>
        <v>0</v>
      </c>
      <c r="DM242" s="255">
        <f>IF(OR($C242="Non-Labour",$C242="Labour-related"),IF(Inputs!$DT242=$F$1,Inputs!DM242,Inputs!DM242*'Key assumptions'!$H$118),$F242*N(BG242)*avg_hrs)</f>
        <v>0</v>
      </c>
      <c r="DN242" s="255">
        <f>IF(OR($C242="Non-Labour",$C242="Labour-related"),IF(Inputs!$DT242=$F$1,Inputs!DN242,Inputs!DN242*'Key assumptions'!$H$118),$F242*N(BH242)*avg_hrs)</f>
        <v>0</v>
      </c>
      <c r="DO242" s="255">
        <f>IF(OR($C242="Non-Labour",$C242="Labour-related"),IF(Inputs!$DT242=$F$1,Inputs!DO242,Inputs!DO242*'Key assumptions'!$H$118),$F242*N(BI242)*avg_hrs)</f>
        <v>0</v>
      </c>
      <c r="DP242" s="255">
        <f>IF(OR($C242="Non-Labour",$C242="Labour-related"),IF(Inputs!$DT242=$F$1,Inputs!DP242,Inputs!DP242*'Key assumptions'!$H$118),$F242*N(BJ242)*avg_hrs)</f>
        <v>0</v>
      </c>
      <c r="DQ242" s="255">
        <f>IF(OR($C242="Non-Labour",$C242="Labour-related"),IF(Inputs!$DT242=$F$1,Inputs!DQ242,Inputs!DQ242*'Key assumptions'!$H$118),$F242*N(BK242)*avg_hrs)</f>
        <v>0</v>
      </c>
      <c r="DR242" s="255">
        <f>IF(OR($C242="Non-Labour",$C242="Labour-related"),IF(Inputs!$DT242=$F$1,Inputs!DR242,Inputs!DR242*'Key assumptions'!$H$118),$F242*N(BL242)*avg_hrs)</f>
        <v>0</v>
      </c>
      <c r="DT242" s="133" t="s">
        <v>213</v>
      </c>
      <c r="DU242" s="304"/>
      <c r="DV242" s="304"/>
      <c r="DW242" s="304"/>
      <c r="DX242" s="304"/>
      <c r="DY242" s="304"/>
      <c r="DZ242" s="304"/>
      <c r="EA242" s="255">
        <v>10535.314285714283</v>
      </c>
      <c r="EB242" s="255">
        <v>9876.8571428571413</v>
      </c>
      <c r="EC242" s="255">
        <v>0</v>
      </c>
      <c r="ED242" s="255">
        <f t="shared" si="24"/>
        <v>0</v>
      </c>
      <c r="EE242" s="255">
        <f t="shared" si="24"/>
        <v>0</v>
      </c>
      <c r="EF242" s="255">
        <f t="shared" si="22"/>
        <v>20412.171428571426</v>
      </c>
    </row>
    <row r="243" spans="1:136" x14ac:dyDescent="0.4">
      <c r="A243" s="133" t="str">
        <f>Inputs!A243</f>
        <v>Project Development</v>
      </c>
      <c r="B243" s="133" t="str">
        <f>Inputs!B243</f>
        <v>N/A</v>
      </c>
      <c r="C243" s="133" t="str">
        <f>Inputs!C243</f>
        <v>Internal Labour</v>
      </c>
      <c r="D243" s="133" t="str">
        <f>Inputs!D243</f>
        <v>PT004729</v>
      </c>
      <c r="E243" s="133" t="str">
        <f>Inputs!E243</f>
        <v>Senior Project Manager (CWO REZ)</v>
      </c>
      <c r="F243" s="290">
        <f>IF(Inputs!DT243=$F$1,Inputs!F243,
IF(Inputs!DT243='Key assumptions'!$E$118,Inputs!F243*'Key assumptions'!$H$118,Inputs!F243*'Key assumptions'!$H$119))</f>
        <v>307.27999999999997</v>
      </c>
      <c r="G243" s="290">
        <f>IF(Inputs!DT243=$F$1,Inputs!G243,Inputs!G243*'Key assumptions'!$H$118)</f>
        <v>137.30000000000001</v>
      </c>
      <c r="H243" s="281"/>
      <c r="I243" s="281"/>
      <c r="J243" s="281"/>
      <c r="K243" s="281"/>
      <c r="L243" s="281"/>
      <c r="M243" s="389" t="str">
        <f>Inputs!M243</f>
        <v>[C-i-C]</v>
      </c>
      <c r="N243" s="389" t="str">
        <f>Inputs!N243</f>
        <v>[C-i-C]</v>
      </c>
      <c r="O243" s="389" t="str">
        <f>Inputs!O243</f>
        <v>[C-i-C]</v>
      </c>
      <c r="P243" s="389" t="str">
        <f>Inputs!P243</f>
        <v>[C-i-C]</v>
      </c>
      <c r="Q243" s="389" t="str">
        <f>Inputs!Q243</f>
        <v>[C-i-C]</v>
      </c>
      <c r="R243" s="389" t="str">
        <f>Inputs!R243</f>
        <v>[C-i-C]</v>
      </c>
      <c r="S243" s="389" t="str">
        <f>Inputs!S243</f>
        <v>[C-i-C]</v>
      </c>
      <c r="T243" s="389" t="str">
        <f>Inputs!T243</f>
        <v>[C-i-C]</v>
      </c>
      <c r="U243" s="389" t="str">
        <f>Inputs!U243</f>
        <v>[C-i-C]</v>
      </c>
      <c r="V243" s="389" t="str">
        <f>Inputs!V243</f>
        <v>[C-i-C]</v>
      </c>
      <c r="W243" s="389" t="str">
        <f>Inputs!W243</f>
        <v>[C-i-C]</v>
      </c>
      <c r="X243" s="389" t="str">
        <f>Inputs!X243</f>
        <v>[C-i-C]</v>
      </c>
      <c r="Y243" s="389" t="str">
        <f>Inputs!Y243</f>
        <v>[C-i-C]</v>
      </c>
      <c r="Z243" s="389" t="str">
        <f>Inputs!Z243</f>
        <v>[C-i-C]</v>
      </c>
      <c r="AA243" s="389" t="str">
        <f>Inputs!AA243</f>
        <v>[C-i-C]</v>
      </c>
      <c r="AB243" s="389" t="str">
        <f>Inputs!AB243</f>
        <v>[C-i-C]</v>
      </c>
      <c r="AC243" s="389" t="str">
        <f>Inputs!AC243</f>
        <v>[C-i-C]</v>
      </c>
      <c r="AD243" s="389" t="str">
        <f>Inputs!AD243</f>
        <v>[C-i-C]</v>
      </c>
      <c r="AE243" s="389" t="str">
        <f>Inputs!AE243</f>
        <v>[C-i-C]</v>
      </c>
      <c r="AF243" s="389" t="str">
        <f>Inputs!AF243</f>
        <v>[C-i-C]</v>
      </c>
      <c r="AG243" s="389" t="str">
        <f>Inputs!AG243</f>
        <v>[C-i-C]</v>
      </c>
      <c r="AH243" s="389" t="str">
        <f>Inputs!AH243</f>
        <v>[C-i-C]</v>
      </c>
      <c r="AI243" s="254">
        <f>Inputs!AI243</f>
        <v>0</v>
      </c>
      <c r="AJ243" s="254">
        <f>Inputs!AJ243</f>
        <v>0</v>
      </c>
      <c r="AK243" s="254">
        <f>Inputs!AK243</f>
        <v>0</v>
      </c>
      <c r="AL243" s="254">
        <f>Inputs!AL243</f>
        <v>0</v>
      </c>
      <c r="AM243" s="254">
        <f>Inputs!AM243</f>
        <v>0</v>
      </c>
      <c r="AN243" s="254">
        <f>Inputs!AN243</f>
        <v>0</v>
      </c>
      <c r="AO243" s="254">
        <f>Inputs!AO243</f>
        <v>0</v>
      </c>
      <c r="AP243" s="254">
        <f>Inputs!AP243</f>
        <v>0</v>
      </c>
      <c r="AQ243" s="254">
        <f>Inputs!AQ243</f>
        <v>0</v>
      </c>
      <c r="AR243" s="254">
        <f>Inputs!AR243</f>
        <v>0</v>
      </c>
      <c r="AS243" s="254">
        <f>Inputs!AS243</f>
        <v>0</v>
      </c>
      <c r="AT243" s="254">
        <f>Inputs!AT243</f>
        <v>0</v>
      </c>
      <c r="AU243" s="254">
        <f>Inputs!AU243</f>
        <v>0</v>
      </c>
      <c r="AV243" s="254">
        <f>Inputs!AV243</f>
        <v>0</v>
      </c>
      <c r="AW243" s="254">
        <f>Inputs!AW243</f>
        <v>0</v>
      </c>
      <c r="AX243" s="254">
        <f>Inputs!AX243</f>
        <v>0</v>
      </c>
      <c r="AY243" s="254">
        <f>Inputs!AY243</f>
        <v>0</v>
      </c>
      <c r="AZ243" s="254">
        <f>Inputs!AZ243</f>
        <v>0</v>
      </c>
      <c r="BA243" s="254">
        <f>Inputs!BA243</f>
        <v>0</v>
      </c>
      <c r="BB243" s="254">
        <f>Inputs!BB243</f>
        <v>0</v>
      </c>
      <c r="BC243" s="254">
        <f>Inputs!BC243</f>
        <v>0</v>
      </c>
      <c r="BD243" s="254">
        <f>Inputs!BD243</f>
        <v>0</v>
      </c>
      <c r="BE243" s="254">
        <f>Inputs!BE243</f>
        <v>0</v>
      </c>
      <c r="BF243" s="254">
        <f>Inputs!BF243</f>
        <v>0</v>
      </c>
      <c r="BG243" s="254">
        <f>Inputs!BG243</f>
        <v>0</v>
      </c>
      <c r="BH243" s="254">
        <f>Inputs!BH243</f>
        <v>0</v>
      </c>
      <c r="BI243" s="254">
        <f>Inputs!BI243</f>
        <v>0</v>
      </c>
      <c r="BJ243" s="254">
        <f>Inputs!BJ243</f>
        <v>0</v>
      </c>
      <c r="BK243" s="254">
        <f>Inputs!BK243</f>
        <v>0</v>
      </c>
      <c r="BL243" s="254">
        <f>Inputs!BL243</f>
        <v>0</v>
      </c>
      <c r="BN243" s="255">
        <f>IF(OR($C243="Non-Labour",$C243="Labour-related"),IF(Inputs!$DT243=$F$1,Inputs!BN243,Inputs!BN243*'Key assumptions'!$H$118),$F243*N(H243)*avg_hrs)</f>
        <v>0</v>
      </c>
      <c r="BO243" s="255">
        <f>IF(OR($C243="Non-Labour",$C243="Labour-related"),IF(Inputs!$DT243=$F$1,Inputs!BO243,Inputs!BO243*'Key assumptions'!$H$118),$F243*N(I243)*avg_hrs)</f>
        <v>0</v>
      </c>
      <c r="BP243" s="255">
        <f>IF(OR($C243="Non-Labour",$C243="Labour-related"),IF(Inputs!$DT243=$F$1,Inputs!BP243,Inputs!BP243*'Key assumptions'!$H$118),$F243*N(J243)*avg_hrs)</f>
        <v>0</v>
      </c>
      <c r="BQ243" s="255">
        <f>IF(OR($C243="Non-Labour",$C243="Labour-related"),IF(Inputs!$DT243=$F$1,Inputs!BQ243,Inputs!BQ243*'Key assumptions'!$H$118),$F243*N(K243)*avg_hrs)</f>
        <v>0</v>
      </c>
      <c r="BR243" s="255">
        <f>IF(OR($C243="Non-Labour",$C243="Labour-related"),IF(Inputs!$DT243=$F$1,Inputs!BR243,Inputs!BR243*'Key assumptions'!$H$118),$F243*N(L243)*avg_hrs)</f>
        <v>0</v>
      </c>
      <c r="BS243" s="390" t="s">
        <v>411</v>
      </c>
      <c r="BT243" s="390" t="s">
        <v>411</v>
      </c>
      <c r="BU243" s="390" t="s">
        <v>411</v>
      </c>
      <c r="BV243" s="390" t="s">
        <v>411</v>
      </c>
      <c r="BW243" s="390" t="s">
        <v>411</v>
      </c>
      <c r="BX243" s="390" t="s">
        <v>411</v>
      </c>
      <c r="BY243" s="390" t="s">
        <v>411</v>
      </c>
      <c r="BZ243" s="390" t="s">
        <v>411</v>
      </c>
      <c r="CA243" s="390" t="s">
        <v>411</v>
      </c>
      <c r="CB243" s="390" t="s">
        <v>411</v>
      </c>
      <c r="CC243" s="390" t="s">
        <v>411</v>
      </c>
      <c r="CD243" s="390" t="s">
        <v>411</v>
      </c>
      <c r="CE243" s="390" t="s">
        <v>411</v>
      </c>
      <c r="CF243" s="390" t="s">
        <v>411</v>
      </c>
      <c r="CG243" s="390" t="s">
        <v>411</v>
      </c>
      <c r="CH243" s="390" t="s">
        <v>411</v>
      </c>
      <c r="CI243" s="390" t="s">
        <v>411</v>
      </c>
      <c r="CJ243" s="390" t="s">
        <v>411</v>
      </c>
      <c r="CK243" s="390" t="s">
        <v>411</v>
      </c>
      <c r="CL243" s="390" t="s">
        <v>411</v>
      </c>
      <c r="CM243" s="390" t="s">
        <v>411</v>
      </c>
      <c r="CN243" s="390" t="s">
        <v>411</v>
      </c>
      <c r="CO243" s="255">
        <f>IF(OR($C243="Non-Labour",$C243="Labour-related"),IF(Inputs!$DT243=$F$1,Inputs!CO243,Inputs!CO243*'Key assumptions'!$H$118),$F243*N(AI243)*avg_hrs)</f>
        <v>0</v>
      </c>
      <c r="CP243" s="255">
        <f>IF(OR($C243="Non-Labour",$C243="Labour-related"),IF(Inputs!$DT243=$F$1,Inputs!CP243,Inputs!CP243*'Key assumptions'!$H$118),$F243*N(AJ243)*avg_hrs)</f>
        <v>0</v>
      </c>
      <c r="CQ243" s="255">
        <f>IF(OR($C243="Non-Labour",$C243="Labour-related"),IF(Inputs!$DT243=$F$1,Inputs!CQ243,Inputs!CQ243*'Key assumptions'!$H$118),$F243*N(AK243)*avg_hrs)</f>
        <v>0</v>
      </c>
      <c r="CR243" s="255">
        <f>IF(OR($C243="Non-Labour",$C243="Labour-related"),IF(Inputs!$DT243=$F$1,Inputs!CR243,Inputs!CR243*'Key assumptions'!$H$118),$F243*N(AL243)*avg_hrs)</f>
        <v>0</v>
      </c>
      <c r="CS243" s="255">
        <f>IF(OR($C243="Non-Labour",$C243="Labour-related"),IF(Inputs!$DT243=$F$1,Inputs!CS243,Inputs!CS243*'Key assumptions'!$H$118),$F243*N(AM243)*avg_hrs)</f>
        <v>0</v>
      </c>
      <c r="CT243" s="255">
        <f>IF(OR($C243="Non-Labour",$C243="Labour-related"),IF(Inputs!$DT243=$F$1,Inputs!CT243,Inputs!CT243*'Key assumptions'!$H$118),$F243*N(AN243)*avg_hrs)</f>
        <v>0</v>
      </c>
      <c r="CU243" s="255">
        <f>IF(OR($C243="Non-Labour",$C243="Labour-related"),IF(Inputs!$DT243=$F$1,Inputs!CU243,Inputs!CU243*'Key assumptions'!$H$118),$F243*N(AO243)*avg_hrs)</f>
        <v>0</v>
      </c>
      <c r="CV243" s="255">
        <f>IF(OR($C243="Non-Labour",$C243="Labour-related"),IF(Inputs!$DT243=$F$1,Inputs!CV243,Inputs!CV243*'Key assumptions'!$H$118),$F243*N(AP243)*avg_hrs)</f>
        <v>0</v>
      </c>
      <c r="CW243" s="255">
        <f>IF(OR($C243="Non-Labour",$C243="Labour-related"),IF(Inputs!$DT243=$F$1,Inputs!CW243,Inputs!CW243*'Key assumptions'!$H$118),$F243*N(AQ243)*avg_hrs)</f>
        <v>0</v>
      </c>
      <c r="CX243" s="255">
        <f>IF(OR($C243="Non-Labour",$C243="Labour-related"),IF(Inputs!$DT243=$F$1,Inputs!CX243,Inputs!CX243*'Key assumptions'!$H$118),$F243*N(AR243)*avg_hrs)</f>
        <v>0</v>
      </c>
      <c r="CY243" s="255">
        <f>IF(OR($C243="Non-Labour",$C243="Labour-related"),IF(Inputs!$DT243=$F$1,Inputs!CY243,Inputs!CY243*'Key assumptions'!$H$118),$F243*N(AS243)*avg_hrs)</f>
        <v>0</v>
      </c>
      <c r="CZ243" s="255">
        <f>IF(OR($C243="Non-Labour",$C243="Labour-related"),IF(Inputs!$DT243=$F$1,Inputs!CZ243,Inputs!CZ243*'Key assumptions'!$H$118),$F243*N(AT243)*avg_hrs)</f>
        <v>0</v>
      </c>
      <c r="DA243" s="255">
        <f>IF(OR($C243="Non-Labour",$C243="Labour-related"),IF(Inputs!$DT243=$F$1,Inputs!DA243,Inputs!DA243*'Key assumptions'!$H$118),$F243*N(AU243)*avg_hrs)</f>
        <v>0</v>
      </c>
      <c r="DB243" s="255">
        <f>IF(OR($C243="Non-Labour",$C243="Labour-related"),IF(Inputs!$DT243=$F$1,Inputs!DB243,Inputs!DB243*'Key assumptions'!$H$118),$F243*N(AV243)*avg_hrs)</f>
        <v>0</v>
      </c>
      <c r="DC243" s="255">
        <f>IF(OR($C243="Non-Labour",$C243="Labour-related"),IF(Inputs!$DT243=$F$1,Inputs!DC243,Inputs!DC243*'Key assumptions'!$H$118),$F243*N(AW243)*avg_hrs)</f>
        <v>0</v>
      </c>
      <c r="DD243" s="255">
        <f>IF(OR($C243="Non-Labour",$C243="Labour-related"),IF(Inputs!$DT243=$F$1,Inputs!DD243,Inputs!DD243*'Key assumptions'!$H$118),$F243*N(AX243)*avg_hrs)</f>
        <v>0</v>
      </c>
      <c r="DE243" s="255">
        <f>IF(OR($C243="Non-Labour",$C243="Labour-related"),IF(Inputs!$DT243=$F$1,Inputs!DE243,Inputs!DE243*'Key assumptions'!$H$118),$F243*N(AY243)*avg_hrs)</f>
        <v>0</v>
      </c>
      <c r="DF243" s="255">
        <f>IF(OR($C243="Non-Labour",$C243="Labour-related"),IF(Inputs!$DT243=$F$1,Inputs!DF243,Inputs!DF243*'Key assumptions'!$H$118),$F243*N(AZ243)*avg_hrs)</f>
        <v>0</v>
      </c>
      <c r="DG243" s="255">
        <f>IF(OR($C243="Non-Labour",$C243="Labour-related"),IF(Inputs!$DT243=$F$1,Inputs!DG243,Inputs!DG243*'Key assumptions'!$H$118),$F243*N(BA243)*avg_hrs)</f>
        <v>0</v>
      </c>
      <c r="DH243" s="255">
        <f>IF(OR($C243="Non-Labour",$C243="Labour-related"),IF(Inputs!$DT243=$F$1,Inputs!DH243,Inputs!DH243*'Key assumptions'!$H$118),$F243*N(BB243)*avg_hrs)</f>
        <v>0</v>
      </c>
      <c r="DI243" s="255">
        <f>IF(OR($C243="Non-Labour",$C243="Labour-related"),IF(Inputs!$DT243=$F$1,Inputs!DI243,Inputs!DI243*'Key assumptions'!$H$118),$F243*N(BC243)*avg_hrs)</f>
        <v>0</v>
      </c>
      <c r="DJ243" s="255">
        <f>IF(OR($C243="Non-Labour",$C243="Labour-related"),IF(Inputs!$DT243=$F$1,Inputs!DJ243,Inputs!DJ243*'Key assumptions'!$H$118),$F243*N(BD243)*avg_hrs)</f>
        <v>0</v>
      </c>
      <c r="DK243" s="255">
        <f>IF(OR($C243="Non-Labour",$C243="Labour-related"),IF(Inputs!$DT243=$F$1,Inputs!DK243,Inputs!DK243*'Key assumptions'!$H$118),$F243*N(BE243)*avg_hrs)</f>
        <v>0</v>
      </c>
      <c r="DL243" s="255">
        <f>IF(OR($C243="Non-Labour",$C243="Labour-related"),IF(Inputs!$DT243=$F$1,Inputs!DL243,Inputs!DL243*'Key assumptions'!$H$118),$F243*N(BF243)*avg_hrs)</f>
        <v>0</v>
      </c>
      <c r="DM243" s="255">
        <f>IF(OR($C243="Non-Labour",$C243="Labour-related"),IF(Inputs!$DT243=$F$1,Inputs!DM243,Inputs!DM243*'Key assumptions'!$H$118),$F243*N(BG243)*avg_hrs)</f>
        <v>0</v>
      </c>
      <c r="DN243" s="255">
        <f>IF(OR($C243="Non-Labour",$C243="Labour-related"),IF(Inputs!$DT243=$F$1,Inputs!DN243,Inputs!DN243*'Key assumptions'!$H$118),$F243*N(BH243)*avg_hrs)</f>
        <v>0</v>
      </c>
      <c r="DO243" s="255">
        <f>IF(OR($C243="Non-Labour",$C243="Labour-related"),IF(Inputs!$DT243=$F$1,Inputs!DO243,Inputs!DO243*'Key assumptions'!$H$118),$F243*N(BI243)*avg_hrs)</f>
        <v>0</v>
      </c>
      <c r="DP243" s="255">
        <f>IF(OR($C243="Non-Labour",$C243="Labour-related"),IF(Inputs!$DT243=$F$1,Inputs!DP243,Inputs!DP243*'Key assumptions'!$H$118),$F243*N(BJ243)*avg_hrs)</f>
        <v>0</v>
      </c>
      <c r="DQ243" s="255">
        <f>IF(OR($C243="Non-Labour",$C243="Labour-related"),IF(Inputs!$DT243=$F$1,Inputs!DQ243,Inputs!DQ243*'Key assumptions'!$H$118),$F243*N(BK243)*avg_hrs)</f>
        <v>0</v>
      </c>
      <c r="DR243" s="255">
        <f>IF(OR($C243="Non-Labour",$C243="Labour-related"),IF(Inputs!$DT243=$F$1,Inputs!DR243,Inputs!DR243*'Key assumptions'!$H$118),$F243*N(BL243)*avg_hrs)</f>
        <v>0</v>
      </c>
      <c r="DT243" s="133" t="s">
        <v>213</v>
      </c>
      <c r="DU243" s="304"/>
      <c r="DV243" s="304"/>
      <c r="DW243" s="304"/>
      <c r="DX243" s="304"/>
      <c r="DY243" s="304"/>
      <c r="DZ243" s="304"/>
      <c r="EA243" s="255">
        <v>15802.971428571427</v>
      </c>
      <c r="EB243" s="255">
        <v>14815.285714285712</v>
      </c>
      <c r="EC243" s="255">
        <v>0</v>
      </c>
      <c r="ED243" s="255">
        <f t="shared" si="24"/>
        <v>0</v>
      </c>
      <c r="EE243" s="255">
        <f t="shared" si="24"/>
        <v>0</v>
      </c>
      <c r="EF243" s="255">
        <f t="shared" si="22"/>
        <v>30618.257142857139</v>
      </c>
    </row>
    <row r="244" spans="1:136" x14ac:dyDescent="0.4">
      <c r="A244" s="133" t="str">
        <f>Inputs!A244</f>
        <v>Project Development</v>
      </c>
      <c r="B244" s="133" t="str">
        <f>Inputs!B244</f>
        <v>N/A</v>
      </c>
      <c r="C244" s="133" t="str">
        <f>Inputs!C244</f>
        <v>Internal Labour</v>
      </c>
      <c r="D244" s="133" t="str">
        <f>Inputs!D244</f>
        <v>PT004729</v>
      </c>
      <c r="E244" s="133" t="str">
        <f>Inputs!E244</f>
        <v>Senior Project Manager (CWO REZ)</v>
      </c>
      <c r="F244" s="290">
        <f>IF(Inputs!DT244=$F$1,Inputs!F244,
IF(Inputs!DT244='Key assumptions'!$E$118,Inputs!F244*'Key assumptions'!$H$118,Inputs!F244*'Key assumptions'!$H$119))</f>
        <v>307.27999999999997</v>
      </c>
      <c r="G244" s="290">
        <f>IF(Inputs!DT244=$F$1,Inputs!G244,Inputs!G244*'Key assumptions'!$H$118)</f>
        <v>137.30000000000001</v>
      </c>
      <c r="H244" s="281"/>
      <c r="I244" s="281"/>
      <c r="J244" s="281"/>
      <c r="K244" s="281"/>
      <c r="L244" s="281"/>
      <c r="M244" s="389" t="str">
        <f>Inputs!M244</f>
        <v>[C-i-C]</v>
      </c>
      <c r="N244" s="389" t="str">
        <f>Inputs!N244</f>
        <v>[C-i-C]</v>
      </c>
      <c r="O244" s="389" t="str">
        <f>Inputs!O244</f>
        <v>[C-i-C]</v>
      </c>
      <c r="P244" s="389" t="str">
        <f>Inputs!P244</f>
        <v>[C-i-C]</v>
      </c>
      <c r="Q244" s="389" t="str">
        <f>Inputs!Q244</f>
        <v>[C-i-C]</v>
      </c>
      <c r="R244" s="389" t="str">
        <f>Inputs!R244</f>
        <v>[C-i-C]</v>
      </c>
      <c r="S244" s="389" t="str">
        <f>Inputs!S244</f>
        <v>[C-i-C]</v>
      </c>
      <c r="T244" s="389" t="str">
        <f>Inputs!T244</f>
        <v>[C-i-C]</v>
      </c>
      <c r="U244" s="389" t="str">
        <f>Inputs!U244</f>
        <v>[C-i-C]</v>
      </c>
      <c r="V244" s="389" t="str">
        <f>Inputs!V244</f>
        <v>[C-i-C]</v>
      </c>
      <c r="W244" s="389" t="str">
        <f>Inputs!W244</f>
        <v>[C-i-C]</v>
      </c>
      <c r="X244" s="389" t="str">
        <f>Inputs!X244</f>
        <v>[C-i-C]</v>
      </c>
      <c r="Y244" s="389" t="str">
        <f>Inputs!Y244</f>
        <v>[C-i-C]</v>
      </c>
      <c r="Z244" s="389" t="str">
        <f>Inputs!Z244</f>
        <v>[C-i-C]</v>
      </c>
      <c r="AA244" s="389" t="str">
        <f>Inputs!AA244</f>
        <v>[C-i-C]</v>
      </c>
      <c r="AB244" s="389" t="str">
        <f>Inputs!AB244</f>
        <v>[C-i-C]</v>
      </c>
      <c r="AC244" s="389" t="str">
        <f>Inputs!AC244</f>
        <v>[C-i-C]</v>
      </c>
      <c r="AD244" s="389" t="str">
        <f>Inputs!AD244</f>
        <v>[C-i-C]</v>
      </c>
      <c r="AE244" s="389" t="str">
        <f>Inputs!AE244</f>
        <v>[C-i-C]</v>
      </c>
      <c r="AF244" s="389" t="str">
        <f>Inputs!AF244</f>
        <v>[C-i-C]</v>
      </c>
      <c r="AG244" s="389" t="str">
        <f>Inputs!AG244</f>
        <v>[C-i-C]</v>
      </c>
      <c r="AH244" s="389" t="str">
        <f>Inputs!AH244</f>
        <v>[C-i-C]</v>
      </c>
      <c r="AI244" s="254">
        <f>Inputs!AI244</f>
        <v>0</v>
      </c>
      <c r="AJ244" s="254">
        <f>Inputs!AJ244</f>
        <v>0</v>
      </c>
      <c r="AK244" s="254">
        <f>Inputs!AK244</f>
        <v>0</v>
      </c>
      <c r="AL244" s="254">
        <f>Inputs!AL244</f>
        <v>0</v>
      </c>
      <c r="AM244" s="254">
        <f>Inputs!AM244</f>
        <v>0</v>
      </c>
      <c r="AN244" s="254">
        <f>Inputs!AN244</f>
        <v>0</v>
      </c>
      <c r="AO244" s="254">
        <f>Inputs!AO244</f>
        <v>0</v>
      </c>
      <c r="AP244" s="254">
        <f>Inputs!AP244</f>
        <v>0</v>
      </c>
      <c r="AQ244" s="254">
        <f>Inputs!AQ244</f>
        <v>0</v>
      </c>
      <c r="AR244" s="254">
        <f>Inputs!AR244</f>
        <v>0</v>
      </c>
      <c r="AS244" s="254">
        <f>Inputs!AS244</f>
        <v>0</v>
      </c>
      <c r="AT244" s="254">
        <f>Inputs!AT244</f>
        <v>0</v>
      </c>
      <c r="AU244" s="254">
        <f>Inputs!AU244</f>
        <v>0</v>
      </c>
      <c r="AV244" s="254">
        <f>Inputs!AV244</f>
        <v>0</v>
      </c>
      <c r="AW244" s="254">
        <f>Inputs!AW244</f>
        <v>0</v>
      </c>
      <c r="AX244" s="254">
        <f>Inputs!AX244</f>
        <v>0</v>
      </c>
      <c r="AY244" s="254">
        <f>Inputs!AY244</f>
        <v>0</v>
      </c>
      <c r="AZ244" s="254">
        <f>Inputs!AZ244</f>
        <v>0</v>
      </c>
      <c r="BA244" s="254">
        <f>Inputs!BA244</f>
        <v>0</v>
      </c>
      <c r="BB244" s="254">
        <f>Inputs!BB244</f>
        <v>0</v>
      </c>
      <c r="BC244" s="254">
        <f>Inputs!BC244</f>
        <v>0</v>
      </c>
      <c r="BD244" s="254">
        <f>Inputs!BD244</f>
        <v>0</v>
      </c>
      <c r="BE244" s="254">
        <f>Inputs!BE244</f>
        <v>0</v>
      </c>
      <c r="BF244" s="254">
        <f>Inputs!BF244</f>
        <v>0</v>
      </c>
      <c r="BG244" s="254">
        <f>Inputs!BG244</f>
        <v>0</v>
      </c>
      <c r="BH244" s="254">
        <f>Inputs!BH244</f>
        <v>0</v>
      </c>
      <c r="BI244" s="254">
        <f>Inputs!BI244</f>
        <v>0</v>
      </c>
      <c r="BJ244" s="254">
        <f>Inputs!BJ244</f>
        <v>0</v>
      </c>
      <c r="BK244" s="254">
        <f>Inputs!BK244</f>
        <v>0</v>
      </c>
      <c r="BL244" s="254">
        <f>Inputs!BL244</f>
        <v>0</v>
      </c>
      <c r="BN244" s="255">
        <f>IF(OR($C244="Non-Labour",$C244="Labour-related"),IF(Inputs!$DT244=$F$1,Inputs!BN244,Inputs!BN244*'Key assumptions'!$H$118),$F244*N(H244)*avg_hrs)</f>
        <v>0</v>
      </c>
      <c r="BO244" s="255">
        <f>IF(OR($C244="Non-Labour",$C244="Labour-related"),IF(Inputs!$DT244=$F$1,Inputs!BO244,Inputs!BO244*'Key assumptions'!$H$118),$F244*N(I244)*avg_hrs)</f>
        <v>0</v>
      </c>
      <c r="BP244" s="255">
        <f>IF(OR($C244="Non-Labour",$C244="Labour-related"),IF(Inputs!$DT244=$F$1,Inputs!BP244,Inputs!BP244*'Key assumptions'!$H$118),$F244*N(J244)*avg_hrs)</f>
        <v>0</v>
      </c>
      <c r="BQ244" s="255">
        <f>IF(OR($C244="Non-Labour",$C244="Labour-related"),IF(Inputs!$DT244=$F$1,Inputs!BQ244,Inputs!BQ244*'Key assumptions'!$H$118),$F244*N(K244)*avg_hrs)</f>
        <v>0</v>
      </c>
      <c r="BR244" s="255">
        <f>IF(OR($C244="Non-Labour",$C244="Labour-related"),IF(Inputs!$DT244=$F$1,Inputs!BR244,Inputs!BR244*'Key assumptions'!$H$118),$F244*N(L244)*avg_hrs)</f>
        <v>0</v>
      </c>
      <c r="BS244" s="390" t="s">
        <v>411</v>
      </c>
      <c r="BT244" s="390" t="s">
        <v>411</v>
      </c>
      <c r="BU244" s="390" t="s">
        <v>411</v>
      </c>
      <c r="BV244" s="390" t="s">
        <v>411</v>
      </c>
      <c r="BW244" s="390" t="s">
        <v>411</v>
      </c>
      <c r="BX244" s="390" t="s">
        <v>411</v>
      </c>
      <c r="BY244" s="390" t="s">
        <v>411</v>
      </c>
      <c r="BZ244" s="390" t="s">
        <v>411</v>
      </c>
      <c r="CA244" s="390" t="s">
        <v>411</v>
      </c>
      <c r="CB244" s="390" t="s">
        <v>411</v>
      </c>
      <c r="CC244" s="390" t="s">
        <v>411</v>
      </c>
      <c r="CD244" s="390" t="s">
        <v>411</v>
      </c>
      <c r="CE244" s="390" t="s">
        <v>411</v>
      </c>
      <c r="CF244" s="390" t="s">
        <v>411</v>
      </c>
      <c r="CG244" s="390" t="s">
        <v>411</v>
      </c>
      <c r="CH244" s="390" t="s">
        <v>411</v>
      </c>
      <c r="CI244" s="390" t="s">
        <v>411</v>
      </c>
      <c r="CJ244" s="390" t="s">
        <v>411</v>
      </c>
      <c r="CK244" s="390" t="s">
        <v>411</v>
      </c>
      <c r="CL244" s="390" t="s">
        <v>411</v>
      </c>
      <c r="CM244" s="390" t="s">
        <v>411</v>
      </c>
      <c r="CN244" s="390" t="s">
        <v>411</v>
      </c>
      <c r="CO244" s="255">
        <f>IF(OR($C244="Non-Labour",$C244="Labour-related"),IF(Inputs!$DT244=$F$1,Inputs!CO244,Inputs!CO244*'Key assumptions'!$H$118),$F244*N(AI244)*avg_hrs)</f>
        <v>0</v>
      </c>
      <c r="CP244" s="255">
        <f>IF(OR($C244="Non-Labour",$C244="Labour-related"),IF(Inputs!$DT244=$F$1,Inputs!CP244,Inputs!CP244*'Key assumptions'!$H$118),$F244*N(AJ244)*avg_hrs)</f>
        <v>0</v>
      </c>
      <c r="CQ244" s="255">
        <f>IF(OR($C244="Non-Labour",$C244="Labour-related"),IF(Inputs!$DT244=$F$1,Inputs!CQ244,Inputs!CQ244*'Key assumptions'!$H$118),$F244*N(AK244)*avg_hrs)</f>
        <v>0</v>
      </c>
      <c r="CR244" s="255">
        <f>IF(OR($C244="Non-Labour",$C244="Labour-related"),IF(Inputs!$DT244=$F$1,Inputs!CR244,Inputs!CR244*'Key assumptions'!$H$118),$F244*N(AL244)*avg_hrs)</f>
        <v>0</v>
      </c>
      <c r="CS244" s="255">
        <f>IF(OR($C244="Non-Labour",$C244="Labour-related"),IF(Inputs!$DT244=$F$1,Inputs!CS244,Inputs!CS244*'Key assumptions'!$H$118),$F244*N(AM244)*avg_hrs)</f>
        <v>0</v>
      </c>
      <c r="CT244" s="255">
        <f>IF(OR($C244="Non-Labour",$C244="Labour-related"),IF(Inputs!$DT244=$F$1,Inputs!CT244,Inputs!CT244*'Key assumptions'!$H$118),$F244*N(AN244)*avg_hrs)</f>
        <v>0</v>
      </c>
      <c r="CU244" s="255">
        <f>IF(OR($C244="Non-Labour",$C244="Labour-related"),IF(Inputs!$DT244=$F$1,Inputs!CU244,Inputs!CU244*'Key assumptions'!$H$118),$F244*N(AO244)*avg_hrs)</f>
        <v>0</v>
      </c>
      <c r="CV244" s="255">
        <f>IF(OR($C244="Non-Labour",$C244="Labour-related"),IF(Inputs!$DT244=$F$1,Inputs!CV244,Inputs!CV244*'Key assumptions'!$H$118),$F244*N(AP244)*avg_hrs)</f>
        <v>0</v>
      </c>
      <c r="CW244" s="255">
        <f>IF(OR($C244="Non-Labour",$C244="Labour-related"),IF(Inputs!$DT244=$F$1,Inputs!CW244,Inputs!CW244*'Key assumptions'!$H$118),$F244*N(AQ244)*avg_hrs)</f>
        <v>0</v>
      </c>
      <c r="CX244" s="255">
        <f>IF(OR($C244="Non-Labour",$C244="Labour-related"),IF(Inputs!$DT244=$F$1,Inputs!CX244,Inputs!CX244*'Key assumptions'!$H$118),$F244*N(AR244)*avg_hrs)</f>
        <v>0</v>
      </c>
      <c r="CY244" s="255">
        <f>IF(OR($C244="Non-Labour",$C244="Labour-related"),IF(Inputs!$DT244=$F$1,Inputs!CY244,Inputs!CY244*'Key assumptions'!$H$118),$F244*N(AS244)*avg_hrs)</f>
        <v>0</v>
      </c>
      <c r="CZ244" s="255">
        <f>IF(OR($C244="Non-Labour",$C244="Labour-related"),IF(Inputs!$DT244=$F$1,Inputs!CZ244,Inputs!CZ244*'Key assumptions'!$H$118),$F244*N(AT244)*avg_hrs)</f>
        <v>0</v>
      </c>
      <c r="DA244" s="255">
        <f>IF(OR($C244="Non-Labour",$C244="Labour-related"),IF(Inputs!$DT244=$F$1,Inputs!DA244,Inputs!DA244*'Key assumptions'!$H$118),$F244*N(AU244)*avg_hrs)</f>
        <v>0</v>
      </c>
      <c r="DB244" s="255">
        <f>IF(OR($C244="Non-Labour",$C244="Labour-related"),IF(Inputs!$DT244=$F$1,Inputs!DB244,Inputs!DB244*'Key assumptions'!$H$118),$F244*N(AV244)*avg_hrs)</f>
        <v>0</v>
      </c>
      <c r="DC244" s="255">
        <f>IF(OR($C244="Non-Labour",$C244="Labour-related"),IF(Inputs!$DT244=$F$1,Inputs!DC244,Inputs!DC244*'Key assumptions'!$H$118),$F244*N(AW244)*avg_hrs)</f>
        <v>0</v>
      </c>
      <c r="DD244" s="255">
        <f>IF(OR($C244="Non-Labour",$C244="Labour-related"),IF(Inputs!$DT244=$F$1,Inputs!DD244,Inputs!DD244*'Key assumptions'!$H$118),$F244*N(AX244)*avg_hrs)</f>
        <v>0</v>
      </c>
      <c r="DE244" s="255">
        <f>IF(OR($C244="Non-Labour",$C244="Labour-related"),IF(Inputs!$DT244=$F$1,Inputs!DE244,Inputs!DE244*'Key assumptions'!$H$118),$F244*N(AY244)*avg_hrs)</f>
        <v>0</v>
      </c>
      <c r="DF244" s="255">
        <f>IF(OR($C244="Non-Labour",$C244="Labour-related"),IF(Inputs!$DT244=$F$1,Inputs!DF244,Inputs!DF244*'Key assumptions'!$H$118),$F244*N(AZ244)*avg_hrs)</f>
        <v>0</v>
      </c>
      <c r="DG244" s="255">
        <f>IF(OR($C244="Non-Labour",$C244="Labour-related"),IF(Inputs!$DT244=$F$1,Inputs!DG244,Inputs!DG244*'Key assumptions'!$H$118),$F244*N(BA244)*avg_hrs)</f>
        <v>0</v>
      </c>
      <c r="DH244" s="255">
        <f>IF(OR($C244="Non-Labour",$C244="Labour-related"),IF(Inputs!$DT244=$F$1,Inputs!DH244,Inputs!DH244*'Key assumptions'!$H$118),$F244*N(BB244)*avg_hrs)</f>
        <v>0</v>
      </c>
      <c r="DI244" s="255">
        <f>IF(OR($C244="Non-Labour",$C244="Labour-related"),IF(Inputs!$DT244=$F$1,Inputs!DI244,Inputs!DI244*'Key assumptions'!$H$118),$F244*N(BC244)*avg_hrs)</f>
        <v>0</v>
      </c>
      <c r="DJ244" s="255">
        <f>IF(OR($C244="Non-Labour",$C244="Labour-related"),IF(Inputs!$DT244=$F$1,Inputs!DJ244,Inputs!DJ244*'Key assumptions'!$H$118),$F244*N(BD244)*avg_hrs)</f>
        <v>0</v>
      </c>
      <c r="DK244" s="255">
        <f>IF(OR($C244="Non-Labour",$C244="Labour-related"),IF(Inputs!$DT244=$F$1,Inputs!DK244,Inputs!DK244*'Key assumptions'!$H$118),$F244*N(BE244)*avg_hrs)</f>
        <v>0</v>
      </c>
      <c r="DL244" s="255">
        <f>IF(OR($C244="Non-Labour",$C244="Labour-related"),IF(Inputs!$DT244=$F$1,Inputs!DL244,Inputs!DL244*'Key assumptions'!$H$118),$F244*N(BF244)*avg_hrs)</f>
        <v>0</v>
      </c>
      <c r="DM244" s="255">
        <f>IF(OR($C244="Non-Labour",$C244="Labour-related"),IF(Inputs!$DT244=$F$1,Inputs!DM244,Inputs!DM244*'Key assumptions'!$H$118),$F244*N(BG244)*avg_hrs)</f>
        <v>0</v>
      </c>
      <c r="DN244" s="255">
        <f>IF(OR($C244="Non-Labour",$C244="Labour-related"),IF(Inputs!$DT244=$F$1,Inputs!DN244,Inputs!DN244*'Key assumptions'!$H$118),$F244*N(BH244)*avg_hrs)</f>
        <v>0</v>
      </c>
      <c r="DO244" s="255">
        <f>IF(OR($C244="Non-Labour",$C244="Labour-related"),IF(Inputs!$DT244=$F$1,Inputs!DO244,Inputs!DO244*'Key assumptions'!$H$118),$F244*N(BI244)*avg_hrs)</f>
        <v>0</v>
      </c>
      <c r="DP244" s="255">
        <f>IF(OR($C244="Non-Labour",$C244="Labour-related"),IF(Inputs!$DT244=$F$1,Inputs!DP244,Inputs!DP244*'Key assumptions'!$H$118),$F244*N(BJ244)*avg_hrs)</f>
        <v>0</v>
      </c>
      <c r="DQ244" s="255">
        <f>IF(OR($C244="Non-Labour",$C244="Labour-related"),IF(Inputs!$DT244=$F$1,Inputs!DQ244,Inputs!DQ244*'Key assumptions'!$H$118),$F244*N(BK244)*avg_hrs)</f>
        <v>0</v>
      </c>
      <c r="DR244" s="255">
        <f>IF(OR($C244="Non-Labour",$C244="Labour-related"),IF(Inputs!$DT244=$F$1,Inputs!DR244,Inputs!DR244*'Key assumptions'!$H$118),$F244*N(BL244)*avg_hrs)</f>
        <v>0</v>
      </c>
      <c r="DT244" s="133" t="s">
        <v>213</v>
      </c>
      <c r="DU244" s="304"/>
      <c r="DV244" s="304"/>
      <c r="DW244" s="304"/>
      <c r="DX244" s="304"/>
      <c r="DY244" s="304"/>
      <c r="DZ244" s="304"/>
      <c r="EA244" s="255">
        <v>10535.314285714283</v>
      </c>
      <c r="EB244" s="255">
        <v>9876.8571428571413</v>
      </c>
      <c r="EC244" s="255">
        <v>0</v>
      </c>
      <c r="ED244" s="255">
        <f t="shared" ref="ED244:EE259" si="25">SUMIF($BN$1:$DR$1,ED$2,$BN244:$DR244)</f>
        <v>0</v>
      </c>
      <c r="EE244" s="255">
        <f t="shared" si="25"/>
        <v>0</v>
      </c>
      <c r="EF244" s="255">
        <f t="shared" si="22"/>
        <v>20412.171428571426</v>
      </c>
    </row>
    <row r="245" spans="1:136" x14ac:dyDescent="0.4">
      <c r="A245" s="133" t="str">
        <f>Inputs!A245</f>
        <v/>
      </c>
      <c r="B245" s="133" t="str">
        <f>Inputs!B245</f>
        <v/>
      </c>
      <c r="C245" s="133" t="str">
        <f>Inputs!C245</f>
        <v/>
      </c>
      <c r="D245" s="133" t="str">
        <f>Inputs!D245</f>
        <v>PT007456</v>
      </c>
      <c r="E245" s="133" t="str">
        <f>Inputs!E245</f>
        <v>CWO - Management Costs</v>
      </c>
      <c r="F245" s="290">
        <f>IF(Inputs!DT245=$F$1,Inputs!F245,
IF(Inputs!DT245='Key assumptions'!$E$118,Inputs!F245*'Key assumptions'!$H$118,Inputs!F245*'Key assumptions'!$H$119))</f>
        <v>0</v>
      </c>
      <c r="G245" s="290">
        <f>IF(Inputs!DT245=$F$1,Inputs!G245,Inputs!G245*'Key assumptions'!$H$118)</f>
        <v>0</v>
      </c>
      <c r="H245" s="281"/>
      <c r="I245" s="281"/>
      <c r="J245" s="281"/>
      <c r="K245" s="281"/>
      <c r="L245" s="281"/>
      <c r="M245" s="389" t="str">
        <f>Inputs!M245</f>
        <v>[C-i-C]</v>
      </c>
      <c r="N245" s="389" t="str">
        <f>Inputs!N245</f>
        <v>[C-i-C]</v>
      </c>
      <c r="O245" s="389" t="str">
        <f>Inputs!O245</f>
        <v>[C-i-C]</v>
      </c>
      <c r="P245" s="389" t="str">
        <f>Inputs!P245</f>
        <v>[C-i-C]</v>
      </c>
      <c r="Q245" s="389" t="str">
        <f>Inputs!Q245</f>
        <v>[C-i-C]</v>
      </c>
      <c r="R245" s="389" t="str">
        <f>Inputs!R245</f>
        <v>[C-i-C]</v>
      </c>
      <c r="S245" s="389" t="str">
        <f>Inputs!S245</f>
        <v>[C-i-C]</v>
      </c>
      <c r="T245" s="389" t="str">
        <f>Inputs!T245</f>
        <v>[C-i-C]</v>
      </c>
      <c r="U245" s="389" t="str">
        <f>Inputs!U245</f>
        <v>[C-i-C]</v>
      </c>
      <c r="V245" s="389" t="str">
        <f>Inputs!V245</f>
        <v>[C-i-C]</v>
      </c>
      <c r="W245" s="389" t="str">
        <f>Inputs!W245</f>
        <v>[C-i-C]</v>
      </c>
      <c r="X245" s="389" t="str">
        <f>Inputs!X245</f>
        <v>[C-i-C]</v>
      </c>
      <c r="Y245" s="389" t="str">
        <f>Inputs!Y245</f>
        <v>[C-i-C]</v>
      </c>
      <c r="Z245" s="389" t="str">
        <f>Inputs!Z245</f>
        <v>[C-i-C]</v>
      </c>
      <c r="AA245" s="389" t="str">
        <f>Inputs!AA245</f>
        <v>[C-i-C]</v>
      </c>
      <c r="AB245" s="389" t="str">
        <f>Inputs!AB245</f>
        <v>[C-i-C]</v>
      </c>
      <c r="AC245" s="389" t="str">
        <f>Inputs!AC245</f>
        <v>[C-i-C]</v>
      </c>
      <c r="AD245" s="389" t="str">
        <f>Inputs!AD245</f>
        <v>[C-i-C]</v>
      </c>
      <c r="AE245" s="389" t="str">
        <f>Inputs!AE245</f>
        <v>[C-i-C]</v>
      </c>
      <c r="AF245" s="389" t="str">
        <f>Inputs!AF245</f>
        <v>[C-i-C]</v>
      </c>
      <c r="AG245" s="389" t="str">
        <f>Inputs!AG245</f>
        <v>[C-i-C]</v>
      </c>
      <c r="AH245" s="389" t="str">
        <f>Inputs!AH245</f>
        <v>[C-i-C]</v>
      </c>
      <c r="AI245" s="254" t="str">
        <f>Inputs!AI245</f>
        <v/>
      </c>
      <c r="AJ245" s="254" t="str">
        <f>Inputs!AJ245</f>
        <v/>
      </c>
      <c r="AK245" s="254" t="str">
        <f>Inputs!AK245</f>
        <v/>
      </c>
      <c r="AL245" s="254" t="str">
        <f>Inputs!AL245</f>
        <v/>
      </c>
      <c r="AM245" s="254" t="str">
        <f>Inputs!AM245</f>
        <v/>
      </c>
      <c r="AN245" s="254" t="str">
        <f>Inputs!AN245</f>
        <v/>
      </c>
      <c r="AO245" s="254" t="str">
        <f>Inputs!AO245</f>
        <v/>
      </c>
      <c r="AP245" s="254" t="str">
        <f>Inputs!AP245</f>
        <v/>
      </c>
      <c r="AQ245" s="254" t="str">
        <f>Inputs!AQ245</f>
        <v/>
      </c>
      <c r="AR245" s="254" t="str">
        <f>Inputs!AR245</f>
        <v/>
      </c>
      <c r="AS245" s="254" t="str">
        <f>Inputs!AS245</f>
        <v/>
      </c>
      <c r="AT245" s="254" t="str">
        <f>Inputs!AT245</f>
        <v/>
      </c>
      <c r="AU245" s="254" t="str">
        <f>Inputs!AU245</f>
        <v/>
      </c>
      <c r="AV245" s="254" t="str">
        <f>Inputs!AV245</f>
        <v/>
      </c>
      <c r="AW245" s="254" t="str">
        <f>Inputs!AW245</f>
        <v/>
      </c>
      <c r="AX245" s="254" t="str">
        <f>Inputs!AX245</f>
        <v/>
      </c>
      <c r="AY245" s="254" t="str">
        <f>Inputs!AY245</f>
        <v/>
      </c>
      <c r="AZ245" s="254" t="str">
        <f>Inputs!AZ245</f>
        <v/>
      </c>
      <c r="BA245" s="254" t="str">
        <f>Inputs!BA245</f>
        <v/>
      </c>
      <c r="BB245" s="254" t="str">
        <f>Inputs!BB245</f>
        <v/>
      </c>
      <c r="BC245" s="254" t="str">
        <f>Inputs!BC245</f>
        <v/>
      </c>
      <c r="BD245" s="254" t="str">
        <f>Inputs!BD245</f>
        <v/>
      </c>
      <c r="BE245" s="254" t="str">
        <f>Inputs!BE245</f>
        <v/>
      </c>
      <c r="BF245" s="254" t="str">
        <f>Inputs!BF245</f>
        <v/>
      </c>
      <c r="BG245" s="254" t="str">
        <f>Inputs!BG245</f>
        <v/>
      </c>
      <c r="BH245" s="254" t="str">
        <f>Inputs!BH245</f>
        <v/>
      </c>
      <c r="BI245" s="254" t="str">
        <f>Inputs!BI245</f>
        <v/>
      </c>
      <c r="BJ245" s="254" t="str">
        <f>Inputs!BJ245</f>
        <v/>
      </c>
      <c r="BK245" s="254" t="str">
        <f>Inputs!BK245</f>
        <v/>
      </c>
      <c r="BL245" s="254" t="str">
        <f>Inputs!BL245</f>
        <v/>
      </c>
      <c r="BN245" s="255">
        <f>IF(OR($C245="Non-Labour",$C245="Labour-related"),IF(Inputs!$DT245=$F$1,Inputs!BN245,Inputs!BN245*'Key assumptions'!$H$118),$F245*N(H245)*avg_hrs)</f>
        <v>0</v>
      </c>
      <c r="BO245" s="255">
        <f>IF(OR($C245="Non-Labour",$C245="Labour-related"),IF(Inputs!$DT245=$F$1,Inputs!BO245,Inputs!BO245*'Key assumptions'!$H$118),$F245*N(I245)*avg_hrs)</f>
        <v>0</v>
      </c>
      <c r="BP245" s="255">
        <f>IF(OR($C245="Non-Labour",$C245="Labour-related"),IF(Inputs!$DT245=$F$1,Inputs!BP245,Inputs!BP245*'Key assumptions'!$H$118),$F245*N(J245)*avg_hrs)</f>
        <v>0</v>
      </c>
      <c r="BQ245" s="255">
        <f>IF(OR($C245="Non-Labour",$C245="Labour-related"),IF(Inputs!$DT245=$F$1,Inputs!BQ245,Inputs!BQ245*'Key assumptions'!$H$118),$F245*N(K245)*avg_hrs)</f>
        <v>0</v>
      </c>
      <c r="BR245" s="255">
        <f>IF(OR($C245="Non-Labour",$C245="Labour-related"),IF(Inputs!$DT245=$F$1,Inputs!BR245,Inputs!BR245*'Key assumptions'!$H$118),$F245*N(L245)*avg_hrs)</f>
        <v>0</v>
      </c>
      <c r="BS245" s="390" t="s">
        <v>411</v>
      </c>
      <c r="BT245" s="390" t="s">
        <v>411</v>
      </c>
      <c r="BU245" s="390" t="s">
        <v>411</v>
      </c>
      <c r="BV245" s="390" t="s">
        <v>411</v>
      </c>
      <c r="BW245" s="390" t="s">
        <v>411</v>
      </c>
      <c r="BX245" s="390" t="s">
        <v>411</v>
      </c>
      <c r="BY245" s="390" t="s">
        <v>411</v>
      </c>
      <c r="BZ245" s="390" t="s">
        <v>411</v>
      </c>
      <c r="CA245" s="390" t="s">
        <v>411</v>
      </c>
      <c r="CB245" s="390" t="s">
        <v>411</v>
      </c>
      <c r="CC245" s="390" t="s">
        <v>411</v>
      </c>
      <c r="CD245" s="390" t="s">
        <v>411</v>
      </c>
      <c r="CE245" s="390" t="s">
        <v>411</v>
      </c>
      <c r="CF245" s="390" t="s">
        <v>411</v>
      </c>
      <c r="CG245" s="390" t="s">
        <v>411</v>
      </c>
      <c r="CH245" s="390" t="s">
        <v>411</v>
      </c>
      <c r="CI245" s="390" t="s">
        <v>411</v>
      </c>
      <c r="CJ245" s="390" t="s">
        <v>411</v>
      </c>
      <c r="CK245" s="390" t="s">
        <v>411</v>
      </c>
      <c r="CL245" s="390" t="s">
        <v>411</v>
      </c>
      <c r="CM245" s="390" t="s">
        <v>411</v>
      </c>
      <c r="CN245" s="390" t="s">
        <v>411</v>
      </c>
      <c r="CO245" s="255">
        <f>IF(OR($C245="Non-Labour",$C245="Labour-related"),IF(Inputs!$DT245=$F$1,Inputs!CO245,Inputs!CO245*'Key assumptions'!$H$118),$F245*N(AI245)*avg_hrs)</f>
        <v>0</v>
      </c>
      <c r="CP245" s="255">
        <f>IF(OR($C245="Non-Labour",$C245="Labour-related"),IF(Inputs!$DT245=$F$1,Inputs!CP245,Inputs!CP245*'Key assumptions'!$H$118),$F245*N(AJ245)*avg_hrs)</f>
        <v>0</v>
      </c>
      <c r="CQ245" s="255">
        <f>IF(OR($C245="Non-Labour",$C245="Labour-related"),IF(Inputs!$DT245=$F$1,Inputs!CQ245,Inputs!CQ245*'Key assumptions'!$H$118),$F245*N(AK245)*avg_hrs)</f>
        <v>0</v>
      </c>
      <c r="CR245" s="255">
        <f>IF(OR($C245="Non-Labour",$C245="Labour-related"),IF(Inputs!$DT245=$F$1,Inputs!CR245,Inputs!CR245*'Key assumptions'!$H$118),$F245*N(AL245)*avg_hrs)</f>
        <v>0</v>
      </c>
      <c r="CS245" s="255">
        <f>IF(OR($C245="Non-Labour",$C245="Labour-related"),IF(Inputs!$DT245=$F$1,Inputs!CS245,Inputs!CS245*'Key assumptions'!$H$118),$F245*N(AM245)*avg_hrs)</f>
        <v>0</v>
      </c>
      <c r="CT245" s="255">
        <f>IF(OR($C245="Non-Labour",$C245="Labour-related"),IF(Inputs!$DT245=$F$1,Inputs!CT245,Inputs!CT245*'Key assumptions'!$H$118),$F245*N(AN245)*avg_hrs)</f>
        <v>0</v>
      </c>
      <c r="CU245" s="255">
        <f>IF(OR($C245="Non-Labour",$C245="Labour-related"),IF(Inputs!$DT245=$F$1,Inputs!CU245,Inputs!CU245*'Key assumptions'!$H$118),$F245*N(AO245)*avg_hrs)</f>
        <v>0</v>
      </c>
      <c r="CV245" s="255">
        <f>IF(OR($C245="Non-Labour",$C245="Labour-related"),IF(Inputs!$DT245=$F$1,Inputs!CV245,Inputs!CV245*'Key assumptions'!$H$118),$F245*N(AP245)*avg_hrs)</f>
        <v>0</v>
      </c>
      <c r="CW245" s="255">
        <f>IF(OR($C245="Non-Labour",$C245="Labour-related"),IF(Inputs!$DT245=$F$1,Inputs!CW245,Inputs!CW245*'Key assumptions'!$H$118),$F245*N(AQ245)*avg_hrs)</f>
        <v>0</v>
      </c>
      <c r="CX245" s="255">
        <f>IF(OR($C245="Non-Labour",$C245="Labour-related"),IF(Inputs!$DT245=$F$1,Inputs!CX245,Inputs!CX245*'Key assumptions'!$H$118),$F245*N(AR245)*avg_hrs)</f>
        <v>0</v>
      </c>
      <c r="CY245" s="255">
        <f>IF(OR($C245="Non-Labour",$C245="Labour-related"),IF(Inputs!$DT245=$F$1,Inputs!CY245,Inputs!CY245*'Key assumptions'!$H$118),$F245*N(AS245)*avg_hrs)</f>
        <v>0</v>
      </c>
      <c r="CZ245" s="255">
        <f>IF(OR($C245="Non-Labour",$C245="Labour-related"),IF(Inputs!$DT245=$F$1,Inputs!CZ245,Inputs!CZ245*'Key assumptions'!$H$118),$F245*N(AT245)*avg_hrs)</f>
        <v>0</v>
      </c>
      <c r="DA245" s="255">
        <f>IF(OR($C245="Non-Labour",$C245="Labour-related"),IF(Inputs!$DT245=$F$1,Inputs!DA245,Inputs!DA245*'Key assumptions'!$H$118),$F245*N(AU245)*avg_hrs)</f>
        <v>0</v>
      </c>
      <c r="DB245" s="255">
        <f>IF(OR($C245="Non-Labour",$C245="Labour-related"),IF(Inputs!$DT245=$F$1,Inputs!DB245,Inputs!DB245*'Key assumptions'!$H$118),$F245*N(AV245)*avg_hrs)</f>
        <v>0</v>
      </c>
      <c r="DC245" s="255">
        <f>IF(OR($C245="Non-Labour",$C245="Labour-related"),IF(Inputs!$DT245=$F$1,Inputs!DC245,Inputs!DC245*'Key assumptions'!$H$118),$F245*N(AW245)*avg_hrs)</f>
        <v>0</v>
      </c>
      <c r="DD245" s="255">
        <f>IF(OR($C245="Non-Labour",$C245="Labour-related"),IF(Inputs!$DT245=$F$1,Inputs!DD245,Inputs!DD245*'Key assumptions'!$H$118),$F245*N(AX245)*avg_hrs)</f>
        <v>0</v>
      </c>
      <c r="DE245" s="255">
        <f>IF(OR($C245="Non-Labour",$C245="Labour-related"),IF(Inputs!$DT245=$F$1,Inputs!DE245,Inputs!DE245*'Key assumptions'!$H$118),$F245*N(AY245)*avg_hrs)</f>
        <v>0</v>
      </c>
      <c r="DF245" s="255">
        <f>IF(OR($C245="Non-Labour",$C245="Labour-related"),IF(Inputs!$DT245=$F$1,Inputs!DF245,Inputs!DF245*'Key assumptions'!$H$118),$F245*N(AZ245)*avg_hrs)</f>
        <v>0</v>
      </c>
      <c r="DG245" s="255">
        <f>IF(OR($C245="Non-Labour",$C245="Labour-related"),IF(Inputs!$DT245=$F$1,Inputs!DG245,Inputs!DG245*'Key assumptions'!$H$118),$F245*N(BA245)*avg_hrs)</f>
        <v>0</v>
      </c>
      <c r="DH245" s="255">
        <f>IF(OR($C245="Non-Labour",$C245="Labour-related"),IF(Inputs!$DT245=$F$1,Inputs!DH245,Inputs!DH245*'Key assumptions'!$H$118),$F245*N(BB245)*avg_hrs)</f>
        <v>0</v>
      </c>
      <c r="DI245" s="255">
        <f>IF(OR($C245="Non-Labour",$C245="Labour-related"),IF(Inputs!$DT245=$F$1,Inputs!DI245,Inputs!DI245*'Key assumptions'!$H$118),$F245*N(BC245)*avg_hrs)</f>
        <v>0</v>
      </c>
      <c r="DJ245" s="255">
        <f>IF(OR($C245="Non-Labour",$C245="Labour-related"),IF(Inputs!$DT245=$F$1,Inputs!DJ245,Inputs!DJ245*'Key assumptions'!$H$118),$F245*N(BD245)*avg_hrs)</f>
        <v>0</v>
      </c>
      <c r="DK245" s="255">
        <f>IF(OR($C245="Non-Labour",$C245="Labour-related"),IF(Inputs!$DT245=$F$1,Inputs!DK245,Inputs!DK245*'Key assumptions'!$H$118),$F245*N(BE245)*avg_hrs)</f>
        <v>0</v>
      </c>
      <c r="DL245" s="255">
        <f>IF(OR($C245="Non-Labour",$C245="Labour-related"),IF(Inputs!$DT245=$F$1,Inputs!DL245,Inputs!DL245*'Key assumptions'!$H$118),$F245*N(BF245)*avg_hrs)</f>
        <v>0</v>
      </c>
      <c r="DM245" s="255">
        <f>IF(OR($C245="Non-Labour",$C245="Labour-related"),IF(Inputs!$DT245=$F$1,Inputs!DM245,Inputs!DM245*'Key assumptions'!$H$118),$F245*N(BG245)*avg_hrs)</f>
        <v>0</v>
      </c>
      <c r="DN245" s="255">
        <f>IF(OR($C245="Non-Labour",$C245="Labour-related"),IF(Inputs!$DT245=$F$1,Inputs!DN245,Inputs!DN245*'Key assumptions'!$H$118),$F245*N(BH245)*avg_hrs)</f>
        <v>0</v>
      </c>
      <c r="DO245" s="255">
        <f>IF(OR($C245="Non-Labour",$C245="Labour-related"),IF(Inputs!$DT245=$F$1,Inputs!DO245,Inputs!DO245*'Key assumptions'!$H$118),$F245*N(BI245)*avg_hrs)</f>
        <v>0</v>
      </c>
      <c r="DP245" s="255">
        <f>IF(OR($C245="Non-Labour",$C245="Labour-related"),IF(Inputs!$DT245=$F$1,Inputs!DP245,Inputs!DP245*'Key assumptions'!$H$118),$F245*N(BJ245)*avg_hrs)</f>
        <v>0</v>
      </c>
      <c r="DQ245" s="255">
        <f>IF(OR($C245="Non-Labour",$C245="Labour-related"),IF(Inputs!$DT245=$F$1,Inputs!DQ245,Inputs!DQ245*'Key assumptions'!$H$118),$F245*N(BK245)*avg_hrs)</f>
        <v>0</v>
      </c>
      <c r="DR245" s="255">
        <f>IF(OR($C245="Non-Labour",$C245="Labour-related"),IF(Inputs!$DT245=$F$1,Inputs!DR245,Inputs!DR245*'Key assumptions'!$H$118),$F245*N(BL245)*avg_hrs)</f>
        <v>0</v>
      </c>
      <c r="DT245" s="133" t="s">
        <v>213</v>
      </c>
      <c r="DU245" s="304"/>
      <c r="DV245" s="304"/>
      <c r="DW245" s="304"/>
      <c r="DX245" s="304"/>
      <c r="DY245" s="304"/>
      <c r="DZ245" s="304"/>
      <c r="EA245" s="255">
        <v>0</v>
      </c>
      <c r="EB245" s="255">
        <v>0</v>
      </c>
      <c r="EC245" s="255">
        <v>0</v>
      </c>
      <c r="ED245" s="255">
        <f t="shared" si="25"/>
        <v>0</v>
      </c>
      <c r="EE245" s="255">
        <f t="shared" si="25"/>
        <v>0</v>
      </c>
      <c r="EF245" s="255">
        <f t="shared" si="22"/>
        <v>0</v>
      </c>
    </row>
    <row r="246" spans="1:136" x14ac:dyDescent="0.4">
      <c r="A246" s="133" t="str">
        <f>Inputs!A246</f>
        <v>Other support and corporate roles</v>
      </c>
      <c r="B246" s="133" t="str">
        <f>Inputs!B246</f>
        <v>N/A</v>
      </c>
      <c r="C246" s="133" t="str">
        <f>Inputs!C246</f>
        <v>Internal Labour</v>
      </c>
      <c r="D246" s="133" t="str">
        <f>Inputs!D246</f>
        <v>PT007456</v>
      </c>
      <c r="E246" s="133" t="str">
        <f>Inputs!E246</f>
        <v>L4 Manager</v>
      </c>
      <c r="F246" s="290">
        <f>IF(Inputs!DT246=$F$1,Inputs!F246,
IF(Inputs!DT246='Key assumptions'!$E$118,Inputs!F246*'Key assumptions'!$H$118,Inputs!F246*'Key assumptions'!$H$119))</f>
        <v>353.83</v>
      </c>
      <c r="G246" s="290">
        <f>IF(Inputs!DT246=$F$1,Inputs!G246,Inputs!G246*'Key assumptions'!$H$118)</f>
        <v>158.1</v>
      </c>
      <c r="H246" s="281"/>
      <c r="I246" s="281"/>
      <c r="J246" s="281"/>
      <c r="K246" s="281"/>
      <c r="L246" s="281"/>
      <c r="M246" s="389" t="str">
        <f>Inputs!M246</f>
        <v>[C-i-C]</v>
      </c>
      <c r="N246" s="389" t="str">
        <f>Inputs!N246</f>
        <v>[C-i-C]</v>
      </c>
      <c r="O246" s="389" t="str">
        <f>Inputs!O246</f>
        <v>[C-i-C]</v>
      </c>
      <c r="P246" s="389" t="str">
        <f>Inputs!P246</f>
        <v>[C-i-C]</v>
      </c>
      <c r="Q246" s="389" t="str">
        <f>Inputs!Q246</f>
        <v>[C-i-C]</v>
      </c>
      <c r="R246" s="389" t="str">
        <f>Inputs!R246</f>
        <v>[C-i-C]</v>
      </c>
      <c r="S246" s="389" t="str">
        <f>Inputs!S246</f>
        <v>[C-i-C]</v>
      </c>
      <c r="T246" s="389" t="str">
        <f>Inputs!T246</f>
        <v>[C-i-C]</v>
      </c>
      <c r="U246" s="389" t="str">
        <f>Inputs!U246</f>
        <v>[C-i-C]</v>
      </c>
      <c r="V246" s="389" t="str">
        <f>Inputs!V246</f>
        <v>[C-i-C]</v>
      </c>
      <c r="W246" s="389" t="str">
        <f>Inputs!W246</f>
        <v>[C-i-C]</v>
      </c>
      <c r="X246" s="389" t="str">
        <f>Inputs!X246</f>
        <v>[C-i-C]</v>
      </c>
      <c r="Y246" s="389" t="str">
        <f>Inputs!Y246</f>
        <v>[C-i-C]</v>
      </c>
      <c r="Z246" s="389" t="str">
        <f>Inputs!Z246</f>
        <v>[C-i-C]</v>
      </c>
      <c r="AA246" s="389" t="str">
        <f>Inputs!AA246</f>
        <v>[C-i-C]</v>
      </c>
      <c r="AB246" s="389" t="str">
        <f>Inputs!AB246</f>
        <v>[C-i-C]</v>
      </c>
      <c r="AC246" s="389" t="str">
        <f>Inputs!AC246</f>
        <v>[C-i-C]</v>
      </c>
      <c r="AD246" s="389" t="str">
        <f>Inputs!AD246</f>
        <v>[C-i-C]</v>
      </c>
      <c r="AE246" s="389" t="str">
        <f>Inputs!AE246</f>
        <v>[C-i-C]</v>
      </c>
      <c r="AF246" s="389" t="str">
        <f>Inputs!AF246</f>
        <v>[C-i-C]</v>
      </c>
      <c r="AG246" s="389" t="str">
        <f>Inputs!AG246</f>
        <v>[C-i-C]</v>
      </c>
      <c r="AH246" s="389" t="str">
        <f>Inputs!AH246</f>
        <v>[C-i-C]</v>
      </c>
      <c r="AI246" s="254">
        <f>Inputs!AI246</f>
        <v>3.7074765475053946</v>
      </c>
      <c r="AJ246" s="254">
        <f>Inputs!AJ246</f>
        <v>3.7074765475053946</v>
      </c>
      <c r="AK246" s="254">
        <f>Inputs!AK246</f>
        <v>3.7074765475053946</v>
      </c>
      <c r="AL246" s="254">
        <f>Inputs!AL246</f>
        <v>3.7074765475053946</v>
      </c>
      <c r="AM246" s="254">
        <f>Inputs!AM246</f>
        <v>3.7074765475053946</v>
      </c>
      <c r="AN246" s="254">
        <f>Inputs!AN246</f>
        <v>3.7074765475053946</v>
      </c>
      <c r="AO246" s="254">
        <f>Inputs!AO246</f>
        <v>3.8187008439305568</v>
      </c>
      <c r="AP246" s="254">
        <f>Inputs!AP246</f>
        <v>3.8187008439305568</v>
      </c>
      <c r="AQ246" s="254">
        <f>Inputs!AQ246</f>
        <v>3.8187008439305568</v>
      </c>
      <c r="AR246" s="254">
        <f>Inputs!AR246</f>
        <v>3.8187008439305568</v>
      </c>
      <c r="AS246" s="254">
        <f>Inputs!AS246</f>
        <v>3.8187008439305568</v>
      </c>
      <c r="AT246" s="254">
        <f>Inputs!AT246</f>
        <v>3.8187008439305568</v>
      </c>
      <c r="AU246" s="254">
        <f>Inputs!AU246</f>
        <v>3.8187008439305568</v>
      </c>
      <c r="AV246" s="254">
        <f>Inputs!AV246</f>
        <v>3.8187008439305568</v>
      </c>
      <c r="AW246" s="254">
        <f>Inputs!AW246</f>
        <v>3.8187008439305568</v>
      </c>
      <c r="AX246" s="254">
        <f>Inputs!AX246</f>
        <v>3.8187008439305568</v>
      </c>
      <c r="AY246" s="254">
        <f>Inputs!AY246</f>
        <v>3.8187008439305568</v>
      </c>
      <c r="AZ246" s="254">
        <f>Inputs!AZ246</f>
        <v>3.8187008439305568</v>
      </c>
      <c r="BA246" s="254">
        <f>Inputs!BA246</f>
        <v>3.9332618692484735</v>
      </c>
      <c r="BB246" s="254">
        <f>Inputs!BB246</f>
        <v>3.9332618692484735</v>
      </c>
      <c r="BC246" s="254">
        <f>Inputs!BC246</f>
        <v>3.9332618692484735</v>
      </c>
      <c r="BD246" s="254">
        <f>Inputs!BD246</f>
        <v>3.9332618692484735</v>
      </c>
      <c r="BE246" s="254">
        <f>Inputs!BE246</f>
        <v>3.9332618692484735</v>
      </c>
      <c r="BF246" s="254">
        <f>Inputs!BF246</f>
        <v>3.9332618692484735</v>
      </c>
      <c r="BG246" s="254">
        <f>Inputs!BG246</f>
        <v>3.9332618692484735</v>
      </c>
      <c r="BH246" s="254">
        <f>Inputs!BH246</f>
        <v>3.9332618692484735</v>
      </c>
      <c r="BI246" s="254">
        <f>Inputs!BI246</f>
        <v>0</v>
      </c>
      <c r="BJ246" s="254">
        <f>Inputs!BJ246</f>
        <v>0</v>
      </c>
      <c r="BK246" s="254">
        <f>Inputs!BK246</f>
        <v>0</v>
      </c>
      <c r="BL246" s="254">
        <f>Inputs!BL246</f>
        <v>0</v>
      </c>
      <c r="BN246" s="255">
        <f>IF(OR($C246="Non-Labour",$C246="Labour-related"),IF(Inputs!$DT246=$F$1,Inputs!BN246,Inputs!BN246*'Key assumptions'!$H$118),$F246*N(H246)*avg_hrs)</f>
        <v>0</v>
      </c>
      <c r="BO246" s="255">
        <f>IF(OR($C246="Non-Labour",$C246="Labour-related"),IF(Inputs!$DT246=$F$1,Inputs!BO246,Inputs!BO246*'Key assumptions'!$H$118),$F246*N(I246)*avg_hrs)</f>
        <v>0</v>
      </c>
      <c r="BP246" s="255">
        <f>IF(OR($C246="Non-Labour",$C246="Labour-related"),IF(Inputs!$DT246=$F$1,Inputs!BP246,Inputs!BP246*'Key assumptions'!$H$118),$F246*N(J246)*avg_hrs)</f>
        <v>0</v>
      </c>
      <c r="BQ246" s="255">
        <f>IF(OR($C246="Non-Labour",$C246="Labour-related"),IF(Inputs!$DT246=$F$1,Inputs!BQ246,Inputs!BQ246*'Key assumptions'!$H$118),$F246*N(K246)*avg_hrs)</f>
        <v>0</v>
      </c>
      <c r="BR246" s="255">
        <f>IF(OR($C246="Non-Labour",$C246="Labour-related"),IF(Inputs!$DT246=$F$1,Inputs!BR246,Inputs!BR246*'Key assumptions'!$H$118),$F246*N(L246)*avg_hrs)</f>
        <v>0</v>
      </c>
      <c r="BS246" s="390" t="s">
        <v>411</v>
      </c>
      <c r="BT246" s="390" t="s">
        <v>411</v>
      </c>
      <c r="BU246" s="390" t="s">
        <v>411</v>
      </c>
      <c r="BV246" s="390" t="s">
        <v>411</v>
      </c>
      <c r="BW246" s="390" t="s">
        <v>411</v>
      </c>
      <c r="BX246" s="390" t="s">
        <v>411</v>
      </c>
      <c r="BY246" s="390" t="s">
        <v>411</v>
      </c>
      <c r="BZ246" s="390" t="s">
        <v>411</v>
      </c>
      <c r="CA246" s="390" t="s">
        <v>411</v>
      </c>
      <c r="CB246" s="390" t="s">
        <v>411</v>
      </c>
      <c r="CC246" s="390" t="s">
        <v>411</v>
      </c>
      <c r="CD246" s="390" t="s">
        <v>411</v>
      </c>
      <c r="CE246" s="390" t="s">
        <v>411</v>
      </c>
      <c r="CF246" s="390" t="s">
        <v>411</v>
      </c>
      <c r="CG246" s="390" t="s">
        <v>411</v>
      </c>
      <c r="CH246" s="390" t="s">
        <v>411</v>
      </c>
      <c r="CI246" s="390" t="s">
        <v>411</v>
      </c>
      <c r="CJ246" s="390" t="s">
        <v>411</v>
      </c>
      <c r="CK246" s="390" t="s">
        <v>411</v>
      </c>
      <c r="CL246" s="390" t="s">
        <v>411</v>
      </c>
      <c r="CM246" s="390" t="s">
        <v>411</v>
      </c>
      <c r="CN246" s="390" t="s">
        <v>411</v>
      </c>
      <c r="CO246" s="255">
        <f>IF(OR($C246="Non-Labour",$C246="Labour-related"),IF(Inputs!$DT246=$F$1,Inputs!CO246,Inputs!CO246*'Key assumptions'!$H$118),$F246*N(AI246)*avg_hrs)</f>
        <v>196772.46402057508</v>
      </c>
      <c r="CP246" s="255">
        <f>IF(OR($C246="Non-Labour",$C246="Labour-related"),IF(Inputs!$DT246=$F$1,Inputs!CP246,Inputs!CP246*'Key assumptions'!$H$118),$F246*N(AJ246)*avg_hrs)</f>
        <v>196772.46402057508</v>
      </c>
      <c r="CQ246" s="255">
        <f>IF(OR($C246="Non-Labour",$C246="Labour-related"),IF(Inputs!$DT246=$F$1,Inputs!CQ246,Inputs!CQ246*'Key assumptions'!$H$118),$F246*N(AK246)*avg_hrs)</f>
        <v>196772.46402057508</v>
      </c>
      <c r="CR246" s="255">
        <f>IF(OR($C246="Non-Labour",$C246="Labour-related"),IF(Inputs!$DT246=$F$1,Inputs!CR246,Inputs!CR246*'Key assumptions'!$H$118),$F246*N(AL246)*avg_hrs)</f>
        <v>196772.46402057508</v>
      </c>
      <c r="CS246" s="255">
        <f>IF(OR($C246="Non-Labour",$C246="Labour-related"),IF(Inputs!$DT246=$F$1,Inputs!CS246,Inputs!CS246*'Key assumptions'!$H$118),$F246*N(AM246)*avg_hrs)</f>
        <v>196772.46402057508</v>
      </c>
      <c r="CT246" s="255">
        <f>IF(OR($C246="Non-Labour",$C246="Labour-related"),IF(Inputs!$DT246=$F$1,Inputs!CT246,Inputs!CT246*'Key assumptions'!$H$118),$F246*N(AN246)*avg_hrs)</f>
        <v>196772.46402057508</v>
      </c>
      <c r="CU246" s="255">
        <f>IF(OR($C246="Non-Labour",$C246="Labour-related"),IF(Inputs!$DT246=$F$1,Inputs!CU246,Inputs!CU246*'Key assumptions'!$H$118),$F246*N(AO246)*avg_hrs)</f>
        <v>202675.63794119234</v>
      </c>
      <c r="CV246" s="255">
        <f>IF(OR($C246="Non-Labour",$C246="Labour-related"),IF(Inputs!$DT246=$F$1,Inputs!CV246,Inputs!CV246*'Key assumptions'!$H$118),$F246*N(AP246)*avg_hrs)</f>
        <v>202675.63794119234</v>
      </c>
      <c r="CW246" s="255">
        <f>IF(OR($C246="Non-Labour",$C246="Labour-related"),IF(Inputs!$DT246=$F$1,Inputs!CW246,Inputs!CW246*'Key assumptions'!$H$118),$F246*N(AQ246)*avg_hrs)</f>
        <v>202675.63794119234</v>
      </c>
      <c r="CX246" s="255">
        <f>IF(OR($C246="Non-Labour",$C246="Labour-related"),IF(Inputs!$DT246=$F$1,Inputs!CX246,Inputs!CX246*'Key assumptions'!$H$118),$F246*N(AR246)*avg_hrs)</f>
        <v>202675.63794119234</v>
      </c>
      <c r="CY246" s="255">
        <f>IF(OR($C246="Non-Labour",$C246="Labour-related"),IF(Inputs!$DT246=$F$1,Inputs!CY246,Inputs!CY246*'Key assumptions'!$H$118),$F246*N(AS246)*avg_hrs)</f>
        <v>202675.63794119234</v>
      </c>
      <c r="CZ246" s="255">
        <f>IF(OR($C246="Non-Labour",$C246="Labour-related"),IF(Inputs!$DT246=$F$1,Inputs!CZ246,Inputs!CZ246*'Key assumptions'!$H$118),$F246*N(AT246)*avg_hrs)</f>
        <v>202675.63794119234</v>
      </c>
      <c r="DA246" s="255">
        <f>IF(OR($C246="Non-Labour",$C246="Labour-related"),IF(Inputs!$DT246=$F$1,Inputs!DA246,Inputs!DA246*'Key assumptions'!$H$118),$F246*N(AU246)*avg_hrs)</f>
        <v>202675.63794119234</v>
      </c>
      <c r="DB246" s="255">
        <f>IF(OR($C246="Non-Labour",$C246="Labour-related"),IF(Inputs!$DT246=$F$1,Inputs!DB246,Inputs!DB246*'Key assumptions'!$H$118),$F246*N(AV246)*avg_hrs)</f>
        <v>202675.63794119234</v>
      </c>
      <c r="DC246" s="255">
        <f>IF(OR($C246="Non-Labour",$C246="Labour-related"),IF(Inputs!$DT246=$F$1,Inputs!DC246,Inputs!DC246*'Key assumptions'!$H$118),$F246*N(AW246)*avg_hrs)</f>
        <v>202675.63794119234</v>
      </c>
      <c r="DD246" s="255">
        <f>IF(OR($C246="Non-Labour",$C246="Labour-related"),IF(Inputs!$DT246=$F$1,Inputs!DD246,Inputs!DD246*'Key assumptions'!$H$118),$F246*N(AX246)*avg_hrs)</f>
        <v>202675.63794119234</v>
      </c>
      <c r="DE246" s="255">
        <f>IF(OR($C246="Non-Labour",$C246="Labour-related"),IF(Inputs!$DT246=$F$1,Inputs!DE246,Inputs!DE246*'Key assumptions'!$H$118),$F246*N(AY246)*avg_hrs)</f>
        <v>202675.63794119234</v>
      </c>
      <c r="DF246" s="255">
        <f>IF(OR($C246="Non-Labour",$C246="Labour-related"),IF(Inputs!$DT246=$F$1,Inputs!DF246,Inputs!DF246*'Key assumptions'!$H$118),$F246*N(AZ246)*avg_hrs)</f>
        <v>202675.63794119234</v>
      </c>
      <c r="DG246" s="255">
        <f>IF(OR($C246="Non-Labour",$C246="Labour-related"),IF(Inputs!$DT246=$F$1,Inputs!DG246,Inputs!DG246*'Key assumptions'!$H$118),$F246*N(BA246)*avg_hrs)</f>
        <v>208755.90707942809</v>
      </c>
      <c r="DH246" s="255">
        <f>IF(OR($C246="Non-Labour",$C246="Labour-related"),IF(Inputs!$DT246=$F$1,Inputs!DH246,Inputs!DH246*'Key assumptions'!$H$118),$F246*N(BB246)*avg_hrs)</f>
        <v>208755.90707942809</v>
      </c>
      <c r="DI246" s="255">
        <f>IF(OR($C246="Non-Labour",$C246="Labour-related"),IF(Inputs!$DT246=$F$1,Inputs!DI246,Inputs!DI246*'Key assumptions'!$H$118),$F246*N(BC246)*avg_hrs)</f>
        <v>208755.90707942809</v>
      </c>
      <c r="DJ246" s="255">
        <f>IF(OR($C246="Non-Labour",$C246="Labour-related"),IF(Inputs!$DT246=$F$1,Inputs!DJ246,Inputs!DJ246*'Key assumptions'!$H$118),$F246*N(BD246)*avg_hrs)</f>
        <v>208755.90707942809</v>
      </c>
      <c r="DK246" s="255">
        <f>IF(OR($C246="Non-Labour",$C246="Labour-related"),IF(Inputs!$DT246=$F$1,Inputs!DK246,Inputs!DK246*'Key assumptions'!$H$118),$F246*N(BE246)*avg_hrs)</f>
        <v>208755.90707942809</v>
      </c>
      <c r="DL246" s="255">
        <f>IF(OR($C246="Non-Labour",$C246="Labour-related"),IF(Inputs!$DT246=$F$1,Inputs!DL246,Inputs!DL246*'Key assumptions'!$H$118),$F246*N(BF246)*avg_hrs)</f>
        <v>208755.90707942809</v>
      </c>
      <c r="DM246" s="255">
        <f>IF(OR($C246="Non-Labour",$C246="Labour-related"),IF(Inputs!$DT246=$F$1,Inputs!DM246,Inputs!DM246*'Key assumptions'!$H$118),$F246*N(BG246)*avg_hrs)</f>
        <v>208755.90707942809</v>
      </c>
      <c r="DN246" s="255">
        <f>IF(OR($C246="Non-Labour",$C246="Labour-related"),IF(Inputs!$DT246=$F$1,Inputs!DN246,Inputs!DN246*'Key assumptions'!$H$118),$F246*N(BH246)*avg_hrs)</f>
        <v>208755.90707942809</v>
      </c>
      <c r="DO246" s="255">
        <f>IF(OR($C246="Non-Labour",$C246="Labour-related"),IF(Inputs!$DT246=$F$1,Inputs!DO246,Inputs!DO246*'Key assumptions'!$H$118),$F246*N(BI246)*avg_hrs)</f>
        <v>0</v>
      </c>
      <c r="DP246" s="255">
        <f>IF(OR($C246="Non-Labour",$C246="Labour-related"),IF(Inputs!$DT246=$F$1,Inputs!DP246,Inputs!DP246*'Key assumptions'!$H$118),$F246*N(BJ246)*avg_hrs)</f>
        <v>0</v>
      </c>
      <c r="DQ246" s="255">
        <f>IF(OR($C246="Non-Labour",$C246="Labour-related"),IF(Inputs!$DT246=$F$1,Inputs!DQ246,Inputs!DQ246*'Key assumptions'!$H$118),$F246*N(BK246)*avg_hrs)</f>
        <v>0</v>
      </c>
      <c r="DR246" s="255">
        <f>IF(OR($C246="Non-Labour",$C246="Labour-related"),IF(Inputs!$DT246=$F$1,Inputs!DR246,Inputs!DR246*'Key assumptions'!$H$118),$F246*N(BL246)*avg_hrs)</f>
        <v>0</v>
      </c>
      <c r="DT246" s="133" t="s">
        <v>213</v>
      </c>
      <c r="DU246" s="304"/>
      <c r="DV246" s="304"/>
      <c r="DW246" s="304"/>
      <c r="DX246" s="304"/>
      <c r="DY246" s="304"/>
      <c r="DZ246" s="304"/>
      <c r="EA246" s="255">
        <v>741907.67846385157</v>
      </c>
      <c r="EB246" s="255">
        <v>2292494.726453301</v>
      </c>
      <c r="EC246" s="255">
        <v>2361269.568246901</v>
      </c>
      <c r="ED246" s="255">
        <f t="shared" si="25"/>
        <v>2432107.655294308</v>
      </c>
      <c r="EE246" s="255">
        <f t="shared" si="25"/>
        <v>1670047.2566354247</v>
      </c>
      <c r="EF246" s="255">
        <f t="shared" si="22"/>
        <v>9497826.8850937858</v>
      </c>
    </row>
    <row r="247" spans="1:136" x14ac:dyDescent="0.4">
      <c r="A247" s="133" t="str">
        <f>Inputs!A247</f>
        <v>Contracted Labour</v>
      </c>
      <c r="B247" s="133">
        <f>Inputs!B247</f>
        <v>0</v>
      </c>
      <c r="C247" s="133">
        <f>Inputs!C247</f>
        <v>0</v>
      </c>
      <c r="D247" s="133">
        <f>Inputs!D247</f>
        <v>0</v>
      </c>
      <c r="E247" s="133">
        <f>Inputs!E247</f>
        <v>0</v>
      </c>
      <c r="F247" s="290">
        <f>IF(Inputs!DT247=$F$1,Inputs!F247,
IF(Inputs!DT247='Key assumptions'!$E$118,Inputs!F247*'Key assumptions'!$H$118,Inputs!F247*'Key assumptions'!$H$119))</f>
        <v>0</v>
      </c>
      <c r="G247" s="290">
        <f>IF(Inputs!DT247=$F$1,Inputs!G247,Inputs!G247*'Key assumptions'!$H$118)</f>
        <v>0</v>
      </c>
      <c r="H247" s="281"/>
      <c r="I247" s="281"/>
      <c r="J247" s="281"/>
      <c r="K247" s="281"/>
      <c r="L247" s="281"/>
      <c r="M247" s="389" t="str">
        <f>Inputs!M247</f>
        <v>[C-i-C]</v>
      </c>
      <c r="N247" s="389" t="str">
        <f>Inputs!N247</f>
        <v>[C-i-C]</v>
      </c>
      <c r="O247" s="389" t="str">
        <f>Inputs!O247</f>
        <v>[C-i-C]</v>
      </c>
      <c r="P247" s="389" t="str">
        <f>Inputs!P247</f>
        <v>[C-i-C]</v>
      </c>
      <c r="Q247" s="389" t="str">
        <f>Inputs!Q247</f>
        <v>[C-i-C]</v>
      </c>
      <c r="R247" s="389" t="str">
        <f>Inputs!R247</f>
        <v>[C-i-C]</v>
      </c>
      <c r="S247" s="389" t="str">
        <f>Inputs!S247</f>
        <v>[C-i-C]</v>
      </c>
      <c r="T247" s="389" t="str">
        <f>Inputs!T247</f>
        <v>[C-i-C]</v>
      </c>
      <c r="U247" s="389" t="str">
        <f>Inputs!U247</f>
        <v>[C-i-C]</v>
      </c>
      <c r="V247" s="389" t="str">
        <f>Inputs!V247</f>
        <v>[C-i-C]</v>
      </c>
      <c r="W247" s="389" t="str">
        <f>Inputs!W247</f>
        <v>[C-i-C]</v>
      </c>
      <c r="X247" s="389" t="str">
        <f>Inputs!X247</f>
        <v>[C-i-C]</v>
      </c>
      <c r="Y247" s="389" t="str">
        <f>Inputs!Y247</f>
        <v>[C-i-C]</v>
      </c>
      <c r="Z247" s="389" t="str">
        <f>Inputs!Z247</f>
        <v>[C-i-C]</v>
      </c>
      <c r="AA247" s="389" t="str">
        <f>Inputs!AA247</f>
        <v>[C-i-C]</v>
      </c>
      <c r="AB247" s="389" t="str">
        <f>Inputs!AB247</f>
        <v>[C-i-C]</v>
      </c>
      <c r="AC247" s="389" t="str">
        <f>Inputs!AC247</f>
        <v>[C-i-C]</v>
      </c>
      <c r="AD247" s="389" t="str">
        <f>Inputs!AD247</f>
        <v>[C-i-C]</v>
      </c>
      <c r="AE247" s="389" t="str">
        <f>Inputs!AE247</f>
        <v>[C-i-C]</v>
      </c>
      <c r="AF247" s="389" t="str">
        <f>Inputs!AF247</f>
        <v>[C-i-C]</v>
      </c>
      <c r="AG247" s="389" t="str">
        <f>Inputs!AG247</f>
        <v>[C-i-C]</v>
      </c>
      <c r="AH247" s="389" t="str">
        <f>Inputs!AH247</f>
        <v>[C-i-C]</v>
      </c>
      <c r="AI247" s="254" t="str">
        <f>Inputs!AI247</f>
        <v/>
      </c>
      <c r="AJ247" s="254" t="str">
        <f>Inputs!AJ247</f>
        <v/>
      </c>
      <c r="AK247" s="254" t="str">
        <f>Inputs!AK247</f>
        <v/>
      </c>
      <c r="AL247" s="254" t="str">
        <f>Inputs!AL247</f>
        <v/>
      </c>
      <c r="AM247" s="254" t="str">
        <f>Inputs!AM247</f>
        <v/>
      </c>
      <c r="AN247" s="254" t="str">
        <f>Inputs!AN247</f>
        <v/>
      </c>
      <c r="AO247" s="254" t="str">
        <f>Inputs!AO247</f>
        <v/>
      </c>
      <c r="AP247" s="254" t="str">
        <f>Inputs!AP247</f>
        <v/>
      </c>
      <c r="AQ247" s="254" t="str">
        <f>Inputs!AQ247</f>
        <v/>
      </c>
      <c r="AR247" s="254" t="str">
        <f>Inputs!AR247</f>
        <v/>
      </c>
      <c r="AS247" s="254" t="str">
        <f>Inputs!AS247</f>
        <v/>
      </c>
      <c r="AT247" s="254" t="str">
        <f>Inputs!AT247</f>
        <v/>
      </c>
      <c r="AU247" s="254" t="str">
        <f>Inputs!AU247</f>
        <v/>
      </c>
      <c r="AV247" s="254" t="str">
        <f>Inputs!AV247</f>
        <v/>
      </c>
      <c r="AW247" s="254" t="str">
        <f>Inputs!AW247</f>
        <v/>
      </c>
      <c r="AX247" s="254" t="str">
        <f>Inputs!AX247</f>
        <v/>
      </c>
      <c r="AY247" s="254" t="str">
        <f>Inputs!AY247</f>
        <v/>
      </c>
      <c r="AZ247" s="254" t="str">
        <f>Inputs!AZ247</f>
        <v/>
      </c>
      <c r="BA247" s="254" t="str">
        <f>Inputs!BA247</f>
        <v/>
      </c>
      <c r="BB247" s="254" t="str">
        <f>Inputs!BB247</f>
        <v/>
      </c>
      <c r="BC247" s="254" t="str">
        <f>Inputs!BC247</f>
        <v/>
      </c>
      <c r="BD247" s="254" t="str">
        <f>Inputs!BD247</f>
        <v/>
      </c>
      <c r="BE247" s="254" t="str">
        <f>Inputs!BE247</f>
        <v/>
      </c>
      <c r="BF247" s="254" t="str">
        <f>Inputs!BF247</f>
        <v/>
      </c>
      <c r="BG247" s="254" t="str">
        <f>Inputs!BG247</f>
        <v/>
      </c>
      <c r="BH247" s="254" t="str">
        <f>Inputs!BH247</f>
        <v/>
      </c>
      <c r="BI247" s="254" t="str">
        <f>Inputs!BI247</f>
        <v/>
      </c>
      <c r="BJ247" s="254" t="str">
        <f>Inputs!BJ247</f>
        <v/>
      </c>
      <c r="BK247" s="254" t="str">
        <f>Inputs!BK247</f>
        <v/>
      </c>
      <c r="BL247" s="254" t="str">
        <f>Inputs!BL247</f>
        <v/>
      </c>
      <c r="BN247" s="255">
        <f>IF(OR($C247="Non-Labour",$C247="Labour-related"),IF(Inputs!$DT247=$F$1,Inputs!BN247,Inputs!BN247*'Key assumptions'!$H$118),$F247*N(H247)*avg_hrs)</f>
        <v>0</v>
      </c>
      <c r="BO247" s="255">
        <f>IF(OR($C247="Non-Labour",$C247="Labour-related"),IF(Inputs!$DT247=$F$1,Inputs!BO247,Inputs!BO247*'Key assumptions'!$H$118),$F247*N(I247)*avg_hrs)</f>
        <v>0</v>
      </c>
      <c r="BP247" s="255">
        <f>IF(OR($C247="Non-Labour",$C247="Labour-related"),IF(Inputs!$DT247=$F$1,Inputs!BP247,Inputs!BP247*'Key assumptions'!$H$118),$F247*N(J247)*avg_hrs)</f>
        <v>0</v>
      </c>
      <c r="BQ247" s="255">
        <f>IF(OR($C247="Non-Labour",$C247="Labour-related"),IF(Inputs!$DT247=$F$1,Inputs!BQ247,Inputs!BQ247*'Key assumptions'!$H$118),$F247*N(K247)*avg_hrs)</f>
        <v>0</v>
      </c>
      <c r="BR247" s="255">
        <f>IF(OR($C247="Non-Labour",$C247="Labour-related"),IF(Inputs!$DT247=$F$1,Inputs!BR247,Inputs!BR247*'Key assumptions'!$H$118),$F247*N(L247)*avg_hrs)</f>
        <v>0</v>
      </c>
      <c r="BS247" s="390" t="s">
        <v>411</v>
      </c>
      <c r="BT247" s="390" t="s">
        <v>411</v>
      </c>
      <c r="BU247" s="390" t="s">
        <v>411</v>
      </c>
      <c r="BV247" s="390" t="s">
        <v>411</v>
      </c>
      <c r="BW247" s="390" t="s">
        <v>411</v>
      </c>
      <c r="BX247" s="390" t="s">
        <v>411</v>
      </c>
      <c r="BY247" s="390" t="s">
        <v>411</v>
      </c>
      <c r="BZ247" s="390" t="s">
        <v>411</v>
      </c>
      <c r="CA247" s="390" t="s">
        <v>411</v>
      </c>
      <c r="CB247" s="390" t="s">
        <v>411</v>
      </c>
      <c r="CC247" s="390" t="s">
        <v>411</v>
      </c>
      <c r="CD247" s="390" t="s">
        <v>411</v>
      </c>
      <c r="CE247" s="390" t="s">
        <v>411</v>
      </c>
      <c r="CF247" s="390" t="s">
        <v>411</v>
      </c>
      <c r="CG247" s="390" t="s">
        <v>411</v>
      </c>
      <c r="CH247" s="390" t="s">
        <v>411</v>
      </c>
      <c r="CI247" s="390" t="s">
        <v>411</v>
      </c>
      <c r="CJ247" s="390" t="s">
        <v>411</v>
      </c>
      <c r="CK247" s="390" t="s">
        <v>411</v>
      </c>
      <c r="CL247" s="390" t="s">
        <v>411</v>
      </c>
      <c r="CM247" s="390" t="s">
        <v>411</v>
      </c>
      <c r="CN247" s="390" t="s">
        <v>411</v>
      </c>
      <c r="CO247" s="255">
        <f>IF(OR($C247="Non-Labour",$C247="Labour-related"),IF(Inputs!$DT247=$F$1,Inputs!CO247,Inputs!CO247*'Key assumptions'!$H$118),$F247*N(AI247)*avg_hrs)</f>
        <v>0</v>
      </c>
      <c r="CP247" s="255">
        <f>IF(OR($C247="Non-Labour",$C247="Labour-related"),IF(Inputs!$DT247=$F$1,Inputs!CP247,Inputs!CP247*'Key assumptions'!$H$118),$F247*N(AJ247)*avg_hrs)</f>
        <v>0</v>
      </c>
      <c r="CQ247" s="255">
        <f>IF(OR($C247="Non-Labour",$C247="Labour-related"),IF(Inputs!$DT247=$F$1,Inputs!CQ247,Inputs!CQ247*'Key assumptions'!$H$118),$F247*N(AK247)*avg_hrs)</f>
        <v>0</v>
      </c>
      <c r="CR247" s="255">
        <f>IF(OR($C247="Non-Labour",$C247="Labour-related"),IF(Inputs!$DT247=$F$1,Inputs!CR247,Inputs!CR247*'Key assumptions'!$H$118),$F247*N(AL247)*avg_hrs)</f>
        <v>0</v>
      </c>
      <c r="CS247" s="255">
        <f>IF(OR($C247="Non-Labour",$C247="Labour-related"),IF(Inputs!$DT247=$F$1,Inputs!CS247,Inputs!CS247*'Key assumptions'!$H$118),$F247*N(AM247)*avg_hrs)</f>
        <v>0</v>
      </c>
      <c r="CT247" s="255">
        <f>IF(OR($C247="Non-Labour",$C247="Labour-related"),IF(Inputs!$DT247=$F$1,Inputs!CT247,Inputs!CT247*'Key assumptions'!$H$118),$F247*N(AN247)*avg_hrs)</f>
        <v>0</v>
      </c>
      <c r="CU247" s="255">
        <f>IF(OR($C247="Non-Labour",$C247="Labour-related"),IF(Inputs!$DT247=$F$1,Inputs!CU247,Inputs!CU247*'Key assumptions'!$H$118),$F247*N(AO247)*avg_hrs)</f>
        <v>0</v>
      </c>
      <c r="CV247" s="255">
        <f>IF(OR($C247="Non-Labour",$C247="Labour-related"),IF(Inputs!$DT247=$F$1,Inputs!CV247,Inputs!CV247*'Key assumptions'!$H$118),$F247*N(AP247)*avg_hrs)</f>
        <v>0</v>
      </c>
      <c r="CW247" s="255">
        <f>IF(OR($C247="Non-Labour",$C247="Labour-related"),IF(Inputs!$DT247=$F$1,Inputs!CW247,Inputs!CW247*'Key assumptions'!$H$118),$F247*N(AQ247)*avg_hrs)</f>
        <v>0</v>
      </c>
      <c r="CX247" s="255">
        <f>IF(OR($C247="Non-Labour",$C247="Labour-related"),IF(Inputs!$DT247=$F$1,Inputs!CX247,Inputs!CX247*'Key assumptions'!$H$118),$F247*N(AR247)*avg_hrs)</f>
        <v>0</v>
      </c>
      <c r="CY247" s="255">
        <f>IF(OR($C247="Non-Labour",$C247="Labour-related"),IF(Inputs!$DT247=$F$1,Inputs!CY247,Inputs!CY247*'Key assumptions'!$H$118),$F247*N(AS247)*avg_hrs)</f>
        <v>0</v>
      </c>
      <c r="CZ247" s="255">
        <f>IF(OR($C247="Non-Labour",$C247="Labour-related"),IF(Inputs!$DT247=$F$1,Inputs!CZ247,Inputs!CZ247*'Key assumptions'!$H$118),$F247*N(AT247)*avg_hrs)</f>
        <v>0</v>
      </c>
      <c r="DA247" s="255">
        <f>IF(OR($C247="Non-Labour",$C247="Labour-related"),IF(Inputs!$DT247=$F$1,Inputs!DA247,Inputs!DA247*'Key assumptions'!$H$118),$F247*N(AU247)*avg_hrs)</f>
        <v>0</v>
      </c>
      <c r="DB247" s="255">
        <f>IF(OR($C247="Non-Labour",$C247="Labour-related"),IF(Inputs!$DT247=$F$1,Inputs!DB247,Inputs!DB247*'Key assumptions'!$H$118),$F247*N(AV247)*avg_hrs)</f>
        <v>0</v>
      </c>
      <c r="DC247" s="255">
        <f>IF(OR($C247="Non-Labour",$C247="Labour-related"),IF(Inputs!$DT247=$F$1,Inputs!DC247,Inputs!DC247*'Key assumptions'!$H$118),$F247*N(AW247)*avg_hrs)</f>
        <v>0</v>
      </c>
      <c r="DD247" s="255">
        <f>IF(OR($C247="Non-Labour",$C247="Labour-related"),IF(Inputs!$DT247=$F$1,Inputs!DD247,Inputs!DD247*'Key assumptions'!$H$118),$F247*N(AX247)*avg_hrs)</f>
        <v>0</v>
      </c>
      <c r="DE247" s="255">
        <f>IF(OR($C247="Non-Labour",$C247="Labour-related"),IF(Inputs!$DT247=$F$1,Inputs!DE247,Inputs!DE247*'Key assumptions'!$H$118),$F247*N(AY247)*avg_hrs)</f>
        <v>0</v>
      </c>
      <c r="DF247" s="255">
        <f>IF(OR($C247="Non-Labour",$C247="Labour-related"),IF(Inputs!$DT247=$F$1,Inputs!DF247,Inputs!DF247*'Key assumptions'!$H$118),$F247*N(AZ247)*avg_hrs)</f>
        <v>0</v>
      </c>
      <c r="DG247" s="255">
        <f>IF(OR($C247="Non-Labour",$C247="Labour-related"),IF(Inputs!$DT247=$F$1,Inputs!DG247,Inputs!DG247*'Key assumptions'!$H$118),$F247*N(BA247)*avg_hrs)</f>
        <v>0</v>
      </c>
      <c r="DH247" s="255">
        <f>IF(OR($C247="Non-Labour",$C247="Labour-related"),IF(Inputs!$DT247=$F$1,Inputs!DH247,Inputs!DH247*'Key assumptions'!$H$118),$F247*N(BB247)*avg_hrs)</f>
        <v>0</v>
      </c>
      <c r="DI247" s="255">
        <f>IF(OR($C247="Non-Labour",$C247="Labour-related"),IF(Inputs!$DT247=$F$1,Inputs!DI247,Inputs!DI247*'Key assumptions'!$H$118),$F247*N(BC247)*avg_hrs)</f>
        <v>0</v>
      </c>
      <c r="DJ247" s="255">
        <f>IF(OR($C247="Non-Labour",$C247="Labour-related"),IF(Inputs!$DT247=$F$1,Inputs!DJ247,Inputs!DJ247*'Key assumptions'!$H$118),$F247*N(BD247)*avg_hrs)</f>
        <v>0</v>
      </c>
      <c r="DK247" s="255">
        <f>IF(OR($C247="Non-Labour",$C247="Labour-related"),IF(Inputs!$DT247=$F$1,Inputs!DK247,Inputs!DK247*'Key assumptions'!$H$118),$F247*N(BE247)*avg_hrs)</f>
        <v>0</v>
      </c>
      <c r="DL247" s="255">
        <f>IF(OR($C247="Non-Labour",$C247="Labour-related"),IF(Inputs!$DT247=$F$1,Inputs!DL247,Inputs!DL247*'Key assumptions'!$H$118),$F247*N(BF247)*avg_hrs)</f>
        <v>0</v>
      </c>
      <c r="DM247" s="255">
        <f>IF(OR($C247="Non-Labour",$C247="Labour-related"),IF(Inputs!$DT247=$F$1,Inputs!DM247,Inputs!DM247*'Key assumptions'!$H$118),$F247*N(BG247)*avg_hrs)</f>
        <v>0</v>
      </c>
      <c r="DN247" s="255">
        <f>IF(OR($C247="Non-Labour",$C247="Labour-related"),IF(Inputs!$DT247=$F$1,Inputs!DN247,Inputs!DN247*'Key assumptions'!$H$118),$F247*N(BH247)*avg_hrs)</f>
        <v>0</v>
      </c>
      <c r="DO247" s="255">
        <f>IF(OR($C247="Non-Labour",$C247="Labour-related"),IF(Inputs!$DT247=$F$1,Inputs!DO247,Inputs!DO247*'Key assumptions'!$H$118),$F247*N(BI247)*avg_hrs)</f>
        <v>0</v>
      </c>
      <c r="DP247" s="255">
        <f>IF(OR($C247="Non-Labour",$C247="Labour-related"),IF(Inputs!$DT247=$F$1,Inputs!DP247,Inputs!DP247*'Key assumptions'!$H$118),$F247*N(BJ247)*avg_hrs)</f>
        <v>0</v>
      </c>
      <c r="DQ247" s="255">
        <f>IF(OR($C247="Non-Labour",$C247="Labour-related"),IF(Inputs!$DT247=$F$1,Inputs!DQ247,Inputs!DQ247*'Key assumptions'!$H$118),$F247*N(BK247)*avg_hrs)</f>
        <v>0</v>
      </c>
      <c r="DR247" s="255">
        <f>IF(OR($C247="Non-Labour",$C247="Labour-related"),IF(Inputs!$DT247=$F$1,Inputs!DR247,Inputs!DR247*'Key assumptions'!$H$118),$F247*N(BL247)*avg_hrs)</f>
        <v>0</v>
      </c>
      <c r="DT247" s="133" t="s">
        <v>213</v>
      </c>
      <c r="DU247" s="304"/>
      <c r="DV247" s="304"/>
      <c r="DW247" s="304"/>
      <c r="DX247" s="304"/>
      <c r="DY247" s="304"/>
      <c r="DZ247" s="304"/>
      <c r="EA247" s="255">
        <v>0</v>
      </c>
      <c r="EB247" s="255">
        <v>0</v>
      </c>
      <c r="EC247" s="255">
        <v>0</v>
      </c>
      <c r="ED247" s="255">
        <f t="shared" si="25"/>
        <v>0</v>
      </c>
      <c r="EE247" s="255">
        <f t="shared" si="25"/>
        <v>0</v>
      </c>
      <c r="EF247" s="255">
        <f t="shared" si="22"/>
        <v>0</v>
      </c>
    </row>
    <row r="248" spans="1:136" x14ac:dyDescent="0.4">
      <c r="A248" s="133" t="str">
        <f>Inputs!A248</f>
        <v/>
      </c>
      <c r="B248" s="133" t="str">
        <f>Inputs!B248</f>
        <v/>
      </c>
      <c r="C248" s="133" t="str">
        <f>Inputs!C248</f>
        <v/>
      </c>
      <c r="D248" s="133">
        <f>Inputs!D248</f>
        <v>606795</v>
      </c>
      <c r="E248" s="133" t="str">
        <f>Inputs!E248</f>
        <v>CWO - Project Management</v>
      </c>
      <c r="F248" s="290">
        <f>IF(Inputs!DT248=$F$1,Inputs!F248,
IF(Inputs!DT248='Key assumptions'!$E$118,Inputs!F248*'Key assumptions'!$H$118,Inputs!F248*'Key assumptions'!$H$119))</f>
        <v>0</v>
      </c>
      <c r="G248" s="290">
        <f>IF(Inputs!DT248=$F$1,Inputs!G248,Inputs!G248*'Key assumptions'!$H$118)</f>
        <v>0</v>
      </c>
      <c r="H248" s="281"/>
      <c r="I248" s="281"/>
      <c r="J248" s="281"/>
      <c r="K248" s="281"/>
      <c r="L248" s="281"/>
      <c r="M248" s="389" t="str">
        <f>Inputs!M248</f>
        <v>[C-i-C]</v>
      </c>
      <c r="N248" s="389" t="str">
        <f>Inputs!N248</f>
        <v>[C-i-C]</v>
      </c>
      <c r="O248" s="389" t="str">
        <f>Inputs!O248</f>
        <v>[C-i-C]</v>
      </c>
      <c r="P248" s="389" t="str">
        <f>Inputs!P248</f>
        <v>[C-i-C]</v>
      </c>
      <c r="Q248" s="389" t="str">
        <f>Inputs!Q248</f>
        <v>[C-i-C]</v>
      </c>
      <c r="R248" s="389" t="str">
        <f>Inputs!R248</f>
        <v>[C-i-C]</v>
      </c>
      <c r="S248" s="389" t="str">
        <f>Inputs!S248</f>
        <v>[C-i-C]</v>
      </c>
      <c r="T248" s="389" t="str">
        <f>Inputs!T248</f>
        <v>[C-i-C]</v>
      </c>
      <c r="U248" s="389" t="str">
        <f>Inputs!U248</f>
        <v>[C-i-C]</v>
      </c>
      <c r="V248" s="389" t="str">
        <f>Inputs!V248</f>
        <v>[C-i-C]</v>
      </c>
      <c r="W248" s="389" t="str">
        <f>Inputs!W248</f>
        <v>[C-i-C]</v>
      </c>
      <c r="X248" s="389" t="str">
        <f>Inputs!X248</f>
        <v>[C-i-C]</v>
      </c>
      <c r="Y248" s="389" t="str">
        <f>Inputs!Y248</f>
        <v>[C-i-C]</v>
      </c>
      <c r="Z248" s="389" t="str">
        <f>Inputs!Z248</f>
        <v>[C-i-C]</v>
      </c>
      <c r="AA248" s="389" t="str">
        <f>Inputs!AA248</f>
        <v>[C-i-C]</v>
      </c>
      <c r="AB248" s="389" t="str">
        <f>Inputs!AB248</f>
        <v>[C-i-C]</v>
      </c>
      <c r="AC248" s="389" t="str">
        <f>Inputs!AC248</f>
        <v>[C-i-C]</v>
      </c>
      <c r="AD248" s="389" t="str">
        <f>Inputs!AD248</f>
        <v>[C-i-C]</v>
      </c>
      <c r="AE248" s="389" t="str">
        <f>Inputs!AE248</f>
        <v>[C-i-C]</v>
      </c>
      <c r="AF248" s="389" t="str">
        <f>Inputs!AF248</f>
        <v>[C-i-C]</v>
      </c>
      <c r="AG248" s="389" t="str">
        <f>Inputs!AG248</f>
        <v>[C-i-C]</v>
      </c>
      <c r="AH248" s="389" t="str">
        <f>Inputs!AH248</f>
        <v>[C-i-C]</v>
      </c>
      <c r="AI248" s="254" t="str">
        <f>Inputs!AI248</f>
        <v/>
      </c>
      <c r="AJ248" s="254" t="str">
        <f>Inputs!AJ248</f>
        <v/>
      </c>
      <c r="AK248" s="254" t="str">
        <f>Inputs!AK248</f>
        <v/>
      </c>
      <c r="AL248" s="254" t="str">
        <f>Inputs!AL248</f>
        <v/>
      </c>
      <c r="AM248" s="254" t="str">
        <f>Inputs!AM248</f>
        <v/>
      </c>
      <c r="AN248" s="254" t="str">
        <f>Inputs!AN248</f>
        <v/>
      </c>
      <c r="AO248" s="254" t="str">
        <f>Inputs!AO248</f>
        <v/>
      </c>
      <c r="AP248" s="254" t="str">
        <f>Inputs!AP248</f>
        <v/>
      </c>
      <c r="AQ248" s="254" t="str">
        <f>Inputs!AQ248</f>
        <v/>
      </c>
      <c r="AR248" s="254" t="str">
        <f>Inputs!AR248</f>
        <v/>
      </c>
      <c r="AS248" s="254" t="str">
        <f>Inputs!AS248</f>
        <v/>
      </c>
      <c r="AT248" s="254" t="str">
        <f>Inputs!AT248</f>
        <v/>
      </c>
      <c r="AU248" s="254" t="str">
        <f>Inputs!AU248</f>
        <v/>
      </c>
      <c r="AV248" s="254" t="str">
        <f>Inputs!AV248</f>
        <v/>
      </c>
      <c r="AW248" s="254" t="str">
        <f>Inputs!AW248</f>
        <v/>
      </c>
      <c r="AX248" s="254" t="str">
        <f>Inputs!AX248</f>
        <v/>
      </c>
      <c r="AY248" s="254" t="str">
        <f>Inputs!AY248</f>
        <v/>
      </c>
      <c r="AZ248" s="254" t="str">
        <f>Inputs!AZ248</f>
        <v/>
      </c>
      <c r="BA248" s="254" t="str">
        <f>Inputs!BA248</f>
        <v/>
      </c>
      <c r="BB248" s="254" t="str">
        <f>Inputs!BB248</f>
        <v/>
      </c>
      <c r="BC248" s="254" t="str">
        <f>Inputs!BC248</f>
        <v/>
      </c>
      <c r="BD248" s="254" t="str">
        <f>Inputs!BD248</f>
        <v/>
      </c>
      <c r="BE248" s="254" t="str">
        <f>Inputs!BE248</f>
        <v/>
      </c>
      <c r="BF248" s="254" t="str">
        <f>Inputs!BF248</f>
        <v/>
      </c>
      <c r="BG248" s="254" t="str">
        <f>Inputs!BG248</f>
        <v/>
      </c>
      <c r="BH248" s="254" t="str">
        <f>Inputs!BH248</f>
        <v/>
      </c>
      <c r="BI248" s="254" t="str">
        <f>Inputs!BI248</f>
        <v/>
      </c>
      <c r="BJ248" s="254" t="str">
        <f>Inputs!BJ248</f>
        <v/>
      </c>
      <c r="BK248" s="254" t="str">
        <f>Inputs!BK248</f>
        <v/>
      </c>
      <c r="BL248" s="254" t="str">
        <f>Inputs!BL248</f>
        <v/>
      </c>
      <c r="BN248" s="255">
        <f>IF(OR($C248="Non-Labour",$C248="Labour-related"),IF(Inputs!$DT248=$F$1,Inputs!BN248,Inputs!BN248*'Key assumptions'!$H$118),$F248*N(H248)*avg_hrs)</f>
        <v>0</v>
      </c>
      <c r="BO248" s="255">
        <f>IF(OR($C248="Non-Labour",$C248="Labour-related"),IF(Inputs!$DT248=$F$1,Inputs!BO248,Inputs!BO248*'Key assumptions'!$H$118),$F248*N(I248)*avg_hrs)</f>
        <v>0</v>
      </c>
      <c r="BP248" s="255">
        <f>IF(OR($C248="Non-Labour",$C248="Labour-related"),IF(Inputs!$DT248=$F$1,Inputs!BP248,Inputs!BP248*'Key assumptions'!$H$118),$F248*N(J248)*avg_hrs)</f>
        <v>0</v>
      </c>
      <c r="BQ248" s="255">
        <f>IF(OR($C248="Non-Labour",$C248="Labour-related"),IF(Inputs!$DT248=$F$1,Inputs!BQ248,Inputs!BQ248*'Key assumptions'!$H$118),$F248*N(K248)*avg_hrs)</f>
        <v>0</v>
      </c>
      <c r="BR248" s="255">
        <f>IF(OR($C248="Non-Labour",$C248="Labour-related"),IF(Inputs!$DT248=$F$1,Inputs!BR248,Inputs!BR248*'Key assumptions'!$H$118),$F248*N(L248)*avg_hrs)</f>
        <v>0</v>
      </c>
      <c r="BS248" s="390" t="s">
        <v>411</v>
      </c>
      <c r="BT248" s="390" t="s">
        <v>411</v>
      </c>
      <c r="BU248" s="390" t="s">
        <v>411</v>
      </c>
      <c r="BV248" s="390" t="s">
        <v>411</v>
      </c>
      <c r="BW248" s="390" t="s">
        <v>411</v>
      </c>
      <c r="BX248" s="390" t="s">
        <v>411</v>
      </c>
      <c r="BY248" s="390" t="s">
        <v>411</v>
      </c>
      <c r="BZ248" s="390" t="s">
        <v>411</v>
      </c>
      <c r="CA248" s="390" t="s">
        <v>411</v>
      </c>
      <c r="CB248" s="390" t="s">
        <v>411</v>
      </c>
      <c r="CC248" s="390" t="s">
        <v>411</v>
      </c>
      <c r="CD248" s="390" t="s">
        <v>411</v>
      </c>
      <c r="CE248" s="390" t="s">
        <v>411</v>
      </c>
      <c r="CF248" s="390" t="s">
        <v>411</v>
      </c>
      <c r="CG248" s="390" t="s">
        <v>411</v>
      </c>
      <c r="CH248" s="390" t="s">
        <v>411</v>
      </c>
      <c r="CI248" s="390" t="s">
        <v>411</v>
      </c>
      <c r="CJ248" s="390" t="s">
        <v>411</v>
      </c>
      <c r="CK248" s="390" t="s">
        <v>411</v>
      </c>
      <c r="CL248" s="390" t="s">
        <v>411</v>
      </c>
      <c r="CM248" s="390" t="s">
        <v>411</v>
      </c>
      <c r="CN248" s="390" t="s">
        <v>411</v>
      </c>
      <c r="CO248" s="255">
        <f>IF(OR($C248="Non-Labour",$C248="Labour-related"),IF(Inputs!$DT248=$F$1,Inputs!CO248,Inputs!CO248*'Key assumptions'!$H$118),$F248*N(AI248)*avg_hrs)</f>
        <v>0</v>
      </c>
      <c r="CP248" s="255">
        <f>IF(OR($C248="Non-Labour",$C248="Labour-related"),IF(Inputs!$DT248=$F$1,Inputs!CP248,Inputs!CP248*'Key assumptions'!$H$118),$F248*N(AJ248)*avg_hrs)</f>
        <v>0</v>
      </c>
      <c r="CQ248" s="255">
        <f>IF(OR($C248="Non-Labour",$C248="Labour-related"),IF(Inputs!$DT248=$F$1,Inputs!CQ248,Inputs!CQ248*'Key assumptions'!$H$118),$F248*N(AK248)*avg_hrs)</f>
        <v>0</v>
      </c>
      <c r="CR248" s="255">
        <f>IF(OR($C248="Non-Labour",$C248="Labour-related"),IF(Inputs!$DT248=$F$1,Inputs!CR248,Inputs!CR248*'Key assumptions'!$H$118),$F248*N(AL248)*avg_hrs)</f>
        <v>0</v>
      </c>
      <c r="CS248" s="255">
        <f>IF(OR($C248="Non-Labour",$C248="Labour-related"),IF(Inputs!$DT248=$F$1,Inputs!CS248,Inputs!CS248*'Key assumptions'!$H$118),$F248*N(AM248)*avg_hrs)</f>
        <v>0</v>
      </c>
      <c r="CT248" s="255">
        <f>IF(OR($C248="Non-Labour",$C248="Labour-related"),IF(Inputs!$DT248=$F$1,Inputs!CT248,Inputs!CT248*'Key assumptions'!$H$118),$F248*N(AN248)*avg_hrs)</f>
        <v>0</v>
      </c>
      <c r="CU248" s="255">
        <f>IF(OR($C248="Non-Labour",$C248="Labour-related"),IF(Inputs!$DT248=$F$1,Inputs!CU248,Inputs!CU248*'Key assumptions'!$H$118),$F248*N(AO248)*avg_hrs)</f>
        <v>0</v>
      </c>
      <c r="CV248" s="255">
        <f>IF(OR($C248="Non-Labour",$C248="Labour-related"),IF(Inputs!$DT248=$F$1,Inputs!CV248,Inputs!CV248*'Key assumptions'!$H$118),$F248*N(AP248)*avg_hrs)</f>
        <v>0</v>
      </c>
      <c r="CW248" s="255">
        <f>IF(OR($C248="Non-Labour",$C248="Labour-related"),IF(Inputs!$DT248=$F$1,Inputs!CW248,Inputs!CW248*'Key assumptions'!$H$118),$F248*N(AQ248)*avg_hrs)</f>
        <v>0</v>
      </c>
      <c r="CX248" s="255">
        <f>IF(OR($C248="Non-Labour",$C248="Labour-related"),IF(Inputs!$DT248=$F$1,Inputs!CX248,Inputs!CX248*'Key assumptions'!$H$118),$F248*N(AR248)*avg_hrs)</f>
        <v>0</v>
      </c>
      <c r="CY248" s="255">
        <f>IF(OR($C248="Non-Labour",$C248="Labour-related"),IF(Inputs!$DT248=$F$1,Inputs!CY248,Inputs!CY248*'Key assumptions'!$H$118),$F248*N(AS248)*avg_hrs)</f>
        <v>0</v>
      </c>
      <c r="CZ248" s="255">
        <f>IF(OR($C248="Non-Labour",$C248="Labour-related"),IF(Inputs!$DT248=$F$1,Inputs!CZ248,Inputs!CZ248*'Key assumptions'!$H$118),$F248*N(AT248)*avg_hrs)</f>
        <v>0</v>
      </c>
      <c r="DA248" s="255">
        <f>IF(OR($C248="Non-Labour",$C248="Labour-related"),IF(Inputs!$DT248=$F$1,Inputs!DA248,Inputs!DA248*'Key assumptions'!$H$118),$F248*N(AU248)*avg_hrs)</f>
        <v>0</v>
      </c>
      <c r="DB248" s="255">
        <f>IF(OR($C248="Non-Labour",$C248="Labour-related"),IF(Inputs!$DT248=$F$1,Inputs!DB248,Inputs!DB248*'Key assumptions'!$H$118),$F248*N(AV248)*avg_hrs)</f>
        <v>0</v>
      </c>
      <c r="DC248" s="255">
        <f>IF(OR($C248="Non-Labour",$C248="Labour-related"),IF(Inputs!$DT248=$F$1,Inputs!DC248,Inputs!DC248*'Key assumptions'!$H$118),$F248*N(AW248)*avg_hrs)</f>
        <v>0</v>
      </c>
      <c r="DD248" s="255">
        <f>IF(OR($C248="Non-Labour",$C248="Labour-related"),IF(Inputs!$DT248=$F$1,Inputs!DD248,Inputs!DD248*'Key assumptions'!$H$118),$F248*N(AX248)*avg_hrs)</f>
        <v>0</v>
      </c>
      <c r="DE248" s="255">
        <f>IF(OR($C248="Non-Labour",$C248="Labour-related"),IF(Inputs!$DT248=$F$1,Inputs!DE248,Inputs!DE248*'Key assumptions'!$H$118),$F248*N(AY248)*avg_hrs)</f>
        <v>0</v>
      </c>
      <c r="DF248" s="255">
        <f>IF(OR($C248="Non-Labour",$C248="Labour-related"),IF(Inputs!$DT248=$F$1,Inputs!DF248,Inputs!DF248*'Key assumptions'!$H$118),$F248*N(AZ248)*avg_hrs)</f>
        <v>0</v>
      </c>
      <c r="DG248" s="255">
        <f>IF(OR($C248="Non-Labour",$C248="Labour-related"),IF(Inputs!$DT248=$F$1,Inputs!DG248,Inputs!DG248*'Key assumptions'!$H$118),$F248*N(BA248)*avg_hrs)</f>
        <v>0</v>
      </c>
      <c r="DH248" s="255">
        <f>IF(OR($C248="Non-Labour",$C248="Labour-related"),IF(Inputs!$DT248=$F$1,Inputs!DH248,Inputs!DH248*'Key assumptions'!$H$118),$F248*N(BB248)*avg_hrs)</f>
        <v>0</v>
      </c>
      <c r="DI248" s="255">
        <f>IF(OR($C248="Non-Labour",$C248="Labour-related"),IF(Inputs!$DT248=$F$1,Inputs!DI248,Inputs!DI248*'Key assumptions'!$H$118),$F248*N(BC248)*avg_hrs)</f>
        <v>0</v>
      </c>
      <c r="DJ248" s="255">
        <f>IF(OR($C248="Non-Labour",$C248="Labour-related"),IF(Inputs!$DT248=$F$1,Inputs!DJ248,Inputs!DJ248*'Key assumptions'!$H$118),$F248*N(BD248)*avg_hrs)</f>
        <v>0</v>
      </c>
      <c r="DK248" s="255">
        <f>IF(OR($C248="Non-Labour",$C248="Labour-related"),IF(Inputs!$DT248=$F$1,Inputs!DK248,Inputs!DK248*'Key assumptions'!$H$118),$F248*N(BE248)*avg_hrs)</f>
        <v>0</v>
      </c>
      <c r="DL248" s="255">
        <f>IF(OR($C248="Non-Labour",$C248="Labour-related"),IF(Inputs!$DT248=$F$1,Inputs!DL248,Inputs!DL248*'Key assumptions'!$H$118),$F248*N(BF248)*avg_hrs)</f>
        <v>0</v>
      </c>
      <c r="DM248" s="255">
        <f>IF(OR($C248="Non-Labour",$C248="Labour-related"),IF(Inputs!$DT248=$F$1,Inputs!DM248,Inputs!DM248*'Key assumptions'!$H$118),$F248*N(BG248)*avg_hrs)</f>
        <v>0</v>
      </c>
      <c r="DN248" s="255">
        <f>IF(OR($C248="Non-Labour",$C248="Labour-related"),IF(Inputs!$DT248=$F$1,Inputs!DN248,Inputs!DN248*'Key assumptions'!$H$118),$F248*N(BH248)*avg_hrs)</f>
        <v>0</v>
      </c>
      <c r="DO248" s="255">
        <f>IF(OR($C248="Non-Labour",$C248="Labour-related"),IF(Inputs!$DT248=$F$1,Inputs!DO248,Inputs!DO248*'Key assumptions'!$H$118),$F248*N(BI248)*avg_hrs)</f>
        <v>0</v>
      </c>
      <c r="DP248" s="255">
        <f>IF(OR($C248="Non-Labour",$C248="Labour-related"),IF(Inputs!$DT248=$F$1,Inputs!DP248,Inputs!DP248*'Key assumptions'!$H$118),$F248*N(BJ248)*avg_hrs)</f>
        <v>0</v>
      </c>
      <c r="DQ248" s="255">
        <f>IF(OR($C248="Non-Labour",$C248="Labour-related"),IF(Inputs!$DT248=$F$1,Inputs!DQ248,Inputs!DQ248*'Key assumptions'!$H$118),$F248*N(BK248)*avg_hrs)</f>
        <v>0</v>
      </c>
      <c r="DR248" s="255">
        <f>IF(OR($C248="Non-Labour",$C248="Labour-related"),IF(Inputs!$DT248=$F$1,Inputs!DR248,Inputs!DR248*'Key assumptions'!$H$118),$F248*N(BL248)*avg_hrs)</f>
        <v>0</v>
      </c>
      <c r="DT248" s="133" t="s">
        <v>213</v>
      </c>
      <c r="DU248" s="304"/>
      <c r="DV248" s="304"/>
      <c r="DW248" s="304"/>
      <c r="DX248" s="304"/>
      <c r="DY248" s="304"/>
      <c r="DZ248" s="304"/>
      <c r="EA248" s="255">
        <v>0</v>
      </c>
      <c r="EB248" s="255">
        <v>0</v>
      </c>
      <c r="EC248" s="255">
        <v>0</v>
      </c>
      <c r="ED248" s="255">
        <f t="shared" si="25"/>
        <v>0</v>
      </c>
      <c r="EE248" s="255">
        <f t="shared" si="25"/>
        <v>0</v>
      </c>
      <c r="EF248" s="255">
        <f t="shared" si="22"/>
        <v>0</v>
      </c>
    </row>
    <row r="249" spans="1:136" x14ac:dyDescent="0.4">
      <c r="A249" s="133" t="str">
        <f>Inputs!A249</f>
        <v>Project Management</v>
      </c>
      <c r="B249" s="133" t="str">
        <f>Inputs!B249</f>
        <v>N/A</v>
      </c>
      <c r="C249" s="133" t="str">
        <f>Inputs!C249</f>
        <v>Contracted Labour</v>
      </c>
      <c r="D249" s="133">
        <f>Inputs!D249</f>
        <v>606795</v>
      </c>
      <c r="E249" s="133" t="str">
        <f>Inputs!E249</f>
        <v>Outsource Consultant</v>
      </c>
      <c r="F249" s="290">
        <f>IF(Inputs!DT249=$F$1,Inputs!F249,
IF(Inputs!DT249='Key assumptions'!$E$118,Inputs!F249*'Key assumptions'!$H$118,Inputs!F249*'Key assumptions'!$H$119))</f>
        <v>271.62239999999997</v>
      </c>
      <c r="G249" s="290">
        <f>IF(Inputs!DT249=$F$1,Inputs!G249,Inputs!G249*'Key assumptions'!$H$118)</f>
        <v>0</v>
      </c>
      <c r="H249" s="281"/>
      <c r="I249" s="281"/>
      <c r="J249" s="281"/>
      <c r="K249" s="281"/>
      <c r="L249" s="281"/>
      <c r="M249" s="389" t="str">
        <f>Inputs!M249</f>
        <v>[C-i-C]</v>
      </c>
      <c r="N249" s="389" t="str">
        <f>Inputs!N249</f>
        <v>[C-i-C]</v>
      </c>
      <c r="O249" s="389" t="str">
        <f>Inputs!O249</f>
        <v>[C-i-C]</v>
      </c>
      <c r="P249" s="389" t="str">
        <f>Inputs!P249</f>
        <v>[C-i-C]</v>
      </c>
      <c r="Q249" s="389" t="str">
        <f>Inputs!Q249</f>
        <v>[C-i-C]</v>
      </c>
      <c r="R249" s="389" t="str">
        <f>Inputs!R249</f>
        <v>[C-i-C]</v>
      </c>
      <c r="S249" s="389" t="str">
        <f>Inputs!S249</f>
        <v>[C-i-C]</v>
      </c>
      <c r="T249" s="389" t="str">
        <f>Inputs!T249</f>
        <v>[C-i-C]</v>
      </c>
      <c r="U249" s="389" t="str">
        <f>Inputs!U249</f>
        <v>[C-i-C]</v>
      </c>
      <c r="V249" s="389" t="str">
        <f>Inputs!V249</f>
        <v>[C-i-C]</v>
      </c>
      <c r="W249" s="389" t="str">
        <f>Inputs!W249</f>
        <v>[C-i-C]</v>
      </c>
      <c r="X249" s="389" t="str">
        <f>Inputs!X249</f>
        <v>[C-i-C]</v>
      </c>
      <c r="Y249" s="389" t="str">
        <f>Inputs!Y249</f>
        <v>[C-i-C]</v>
      </c>
      <c r="Z249" s="389" t="str">
        <f>Inputs!Z249</f>
        <v>[C-i-C]</v>
      </c>
      <c r="AA249" s="389" t="str">
        <f>Inputs!AA249</f>
        <v>[C-i-C]</v>
      </c>
      <c r="AB249" s="389" t="str">
        <f>Inputs!AB249</f>
        <v>[C-i-C]</v>
      </c>
      <c r="AC249" s="389" t="str">
        <f>Inputs!AC249</f>
        <v>[C-i-C]</v>
      </c>
      <c r="AD249" s="389" t="str">
        <f>Inputs!AD249</f>
        <v>[C-i-C]</v>
      </c>
      <c r="AE249" s="389" t="str">
        <f>Inputs!AE249</f>
        <v>[C-i-C]</v>
      </c>
      <c r="AF249" s="389" t="str">
        <f>Inputs!AF249</f>
        <v>[C-i-C]</v>
      </c>
      <c r="AG249" s="389" t="str">
        <f>Inputs!AG249</f>
        <v>[C-i-C]</v>
      </c>
      <c r="AH249" s="389" t="str">
        <f>Inputs!AH249</f>
        <v>[C-i-C]</v>
      </c>
      <c r="AI249" s="254">
        <f>Inputs!AI249</f>
        <v>0</v>
      </c>
      <c r="AJ249" s="254">
        <f>Inputs!AJ249</f>
        <v>0</v>
      </c>
      <c r="AK249" s="254">
        <f>Inputs!AK249</f>
        <v>0</v>
      </c>
      <c r="AL249" s="254">
        <f>Inputs!AL249</f>
        <v>0</v>
      </c>
      <c r="AM249" s="254">
        <f>Inputs!AM249</f>
        <v>0</v>
      </c>
      <c r="AN249" s="254">
        <f>Inputs!AN249</f>
        <v>0</v>
      </c>
      <c r="AO249" s="254">
        <f>Inputs!AO249</f>
        <v>0</v>
      </c>
      <c r="AP249" s="254">
        <f>Inputs!AP249</f>
        <v>0</v>
      </c>
      <c r="AQ249" s="254">
        <f>Inputs!AQ249</f>
        <v>0</v>
      </c>
      <c r="AR249" s="254">
        <f>Inputs!AR249</f>
        <v>0</v>
      </c>
      <c r="AS249" s="254">
        <f>Inputs!AS249</f>
        <v>0</v>
      </c>
      <c r="AT249" s="254">
        <f>Inputs!AT249</f>
        <v>0</v>
      </c>
      <c r="AU249" s="254">
        <f>Inputs!AU249</f>
        <v>0</v>
      </c>
      <c r="AV249" s="254">
        <f>Inputs!AV249</f>
        <v>0</v>
      </c>
      <c r="AW249" s="254">
        <f>Inputs!AW249</f>
        <v>0</v>
      </c>
      <c r="AX249" s="254">
        <f>Inputs!AX249</f>
        <v>0</v>
      </c>
      <c r="AY249" s="254">
        <f>Inputs!AY249</f>
        <v>0</v>
      </c>
      <c r="AZ249" s="254">
        <f>Inputs!AZ249</f>
        <v>0</v>
      </c>
      <c r="BA249" s="254">
        <f>Inputs!BA249</f>
        <v>0</v>
      </c>
      <c r="BB249" s="254">
        <f>Inputs!BB249</f>
        <v>0</v>
      </c>
      <c r="BC249" s="254">
        <f>Inputs!BC249</f>
        <v>0</v>
      </c>
      <c r="BD249" s="254">
        <f>Inputs!BD249</f>
        <v>0</v>
      </c>
      <c r="BE249" s="254">
        <f>Inputs!BE249</f>
        <v>0</v>
      </c>
      <c r="BF249" s="254">
        <f>Inputs!BF249</f>
        <v>0</v>
      </c>
      <c r="BG249" s="254">
        <f>Inputs!BG249</f>
        <v>0</v>
      </c>
      <c r="BH249" s="254">
        <f>Inputs!BH249</f>
        <v>0</v>
      </c>
      <c r="BI249" s="254">
        <f>Inputs!BI249</f>
        <v>0</v>
      </c>
      <c r="BJ249" s="254">
        <f>Inputs!BJ249</f>
        <v>0</v>
      </c>
      <c r="BK249" s="254">
        <f>Inputs!BK249</f>
        <v>0</v>
      </c>
      <c r="BL249" s="254">
        <f>Inputs!BL249</f>
        <v>0</v>
      </c>
      <c r="BN249" s="255">
        <f>IF(OR($C249="Non-Labour",$C249="Labour-related"),IF(Inputs!$DT249=$F$1,Inputs!BN249,Inputs!BN249*'Key assumptions'!$H$118),$F249*N(H249)*avg_hrs)</f>
        <v>0</v>
      </c>
      <c r="BO249" s="255">
        <f>IF(OR($C249="Non-Labour",$C249="Labour-related"),IF(Inputs!$DT249=$F$1,Inputs!BO249,Inputs!BO249*'Key assumptions'!$H$118),$F249*N(I249)*avg_hrs)</f>
        <v>0</v>
      </c>
      <c r="BP249" s="255">
        <f>IF(OR($C249="Non-Labour",$C249="Labour-related"),IF(Inputs!$DT249=$F$1,Inputs!BP249,Inputs!BP249*'Key assumptions'!$H$118),$F249*N(J249)*avg_hrs)</f>
        <v>0</v>
      </c>
      <c r="BQ249" s="255">
        <f>IF(OR($C249="Non-Labour",$C249="Labour-related"),IF(Inputs!$DT249=$F$1,Inputs!BQ249,Inputs!BQ249*'Key assumptions'!$H$118),$F249*N(K249)*avg_hrs)</f>
        <v>0</v>
      </c>
      <c r="BR249" s="255">
        <f>IF(OR($C249="Non-Labour",$C249="Labour-related"),IF(Inputs!$DT249=$F$1,Inputs!BR249,Inputs!BR249*'Key assumptions'!$H$118),$F249*N(L249)*avg_hrs)</f>
        <v>0</v>
      </c>
      <c r="BS249" s="390" t="s">
        <v>411</v>
      </c>
      <c r="BT249" s="390" t="s">
        <v>411</v>
      </c>
      <c r="BU249" s="390" t="s">
        <v>411</v>
      </c>
      <c r="BV249" s="390" t="s">
        <v>411</v>
      </c>
      <c r="BW249" s="390" t="s">
        <v>411</v>
      </c>
      <c r="BX249" s="390" t="s">
        <v>411</v>
      </c>
      <c r="BY249" s="390" t="s">
        <v>411</v>
      </c>
      <c r="BZ249" s="390" t="s">
        <v>411</v>
      </c>
      <c r="CA249" s="390" t="s">
        <v>411</v>
      </c>
      <c r="CB249" s="390" t="s">
        <v>411</v>
      </c>
      <c r="CC249" s="390" t="s">
        <v>411</v>
      </c>
      <c r="CD249" s="390" t="s">
        <v>411</v>
      </c>
      <c r="CE249" s="390" t="s">
        <v>411</v>
      </c>
      <c r="CF249" s="390" t="s">
        <v>411</v>
      </c>
      <c r="CG249" s="390" t="s">
        <v>411</v>
      </c>
      <c r="CH249" s="390" t="s">
        <v>411</v>
      </c>
      <c r="CI249" s="390" t="s">
        <v>411</v>
      </c>
      <c r="CJ249" s="390" t="s">
        <v>411</v>
      </c>
      <c r="CK249" s="390" t="s">
        <v>411</v>
      </c>
      <c r="CL249" s="390" t="s">
        <v>411</v>
      </c>
      <c r="CM249" s="390" t="s">
        <v>411</v>
      </c>
      <c r="CN249" s="390" t="s">
        <v>411</v>
      </c>
      <c r="CO249" s="255">
        <f>IF(OR($C249="Non-Labour",$C249="Labour-related"),IF(Inputs!$DT249=$F$1,Inputs!CO249,Inputs!CO249*'Key assumptions'!$H$118),$F249*N(AI249)*avg_hrs)</f>
        <v>0</v>
      </c>
      <c r="CP249" s="255">
        <f>IF(OR($C249="Non-Labour",$C249="Labour-related"),IF(Inputs!$DT249=$F$1,Inputs!CP249,Inputs!CP249*'Key assumptions'!$H$118),$F249*N(AJ249)*avg_hrs)</f>
        <v>0</v>
      </c>
      <c r="CQ249" s="255">
        <f>IF(OR($C249="Non-Labour",$C249="Labour-related"),IF(Inputs!$DT249=$F$1,Inputs!CQ249,Inputs!CQ249*'Key assumptions'!$H$118),$F249*N(AK249)*avg_hrs)</f>
        <v>0</v>
      </c>
      <c r="CR249" s="255">
        <f>IF(OR($C249="Non-Labour",$C249="Labour-related"),IF(Inputs!$DT249=$F$1,Inputs!CR249,Inputs!CR249*'Key assumptions'!$H$118),$F249*N(AL249)*avg_hrs)</f>
        <v>0</v>
      </c>
      <c r="CS249" s="255">
        <f>IF(OR($C249="Non-Labour",$C249="Labour-related"),IF(Inputs!$DT249=$F$1,Inputs!CS249,Inputs!CS249*'Key assumptions'!$H$118),$F249*N(AM249)*avg_hrs)</f>
        <v>0</v>
      </c>
      <c r="CT249" s="255">
        <f>IF(OR($C249="Non-Labour",$C249="Labour-related"),IF(Inputs!$DT249=$F$1,Inputs!CT249,Inputs!CT249*'Key assumptions'!$H$118),$F249*N(AN249)*avg_hrs)</f>
        <v>0</v>
      </c>
      <c r="CU249" s="255">
        <f>IF(OR($C249="Non-Labour",$C249="Labour-related"),IF(Inputs!$DT249=$F$1,Inputs!CU249,Inputs!CU249*'Key assumptions'!$H$118),$F249*N(AO249)*avg_hrs)</f>
        <v>0</v>
      </c>
      <c r="CV249" s="255">
        <f>IF(OR($C249="Non-Labour",$C249="Labour-related"),IF(Inputs!$DT249=$F$1,Inputs!CV249,Inputs!CV249*'Key assumptions'!$H$118),$F249*N(AP249)*avg_hrs)</f>
        <v>0</v>
      </c>
      <c r="CW249" s="255">
        <f>IF(OR($C249="Non-Labour",$C249="Labour-related"),IF(Inputs!$DT249=$F$1,Inputs!CW249,Inputs!CW249*'Key assumptions'!$H$118),$F249*N(AQ249)*avg_hrs)</f>
        <v>0</v>
      </c>
      <c r="CX249" s="255">
        <f>IF(OR($C249="Non-Labour",$C249="Labour-related"),IF(Inputs!$DT249=$F$1,Inputs!CX249,Inputs!CX249*'Key assumptions'!$H$118),$F249*N(AR249)*avg_hrs)</f>
        <v>0</v>
      </c>
      <c r="CY249" s="255">
        <f>IF(OR($C249="Non-Labour",$C249="Labour-related"),IF(Inputs!$DT249=$F$1,Inputs!CY249,Inputs!CY249*'Key assumptions'!$H$118),$F249*N(AS249)*avg_hrs)</f>
        <v>0</v>
      </c>
      <c r="CZ249" s="255">
        <f>IF(OR($C249="Non-Labour",$C249="Labour-related"),IF(Inputs!$DT249=$F$1,Inputs!CZ249,Inputs!CZ249*'Key assumptions'!$H$118),$F249*N(AT249)*avg_hrs)</f>
        <v>0</v>
      </c>
      <c r="DA249" s="255">
        <f>IF(OR($C249="Non-Labour",$C249="Labour-related"),IF(Inputs!$DT249=$F$1,Inputs!DA249,Inputs!DA249*'Key assumptions'!$H$118),$F249*N(AU249)*avg_hrs)</f>
        <v>0</v>
      </c>
      <c r="DB249" s="255">
        <f>IF(OR($C249="Non-Labour",$C249="Labour-related"),IF(Inputs!$DT249=$F$1,Inputs!DB249,Inputs!DB249*'Key assumptions'!$H$118),$F249*N(AV249)*avg_hrs)</f>
        <v>0</v>
      </c>
      <c r="DC249" s="255">
        <f>IF(OR($C249="Non-Labour",$C249="Labour-related"),IF(Inputs!$DT249=$F$1,Inputs!DC249,Inputs!DC249*'Key assumptions'!$H$118),$F249*N(AW249)*avg_hrs)</f>
        <v>0</v>
      </c>
      <c r="DD249" s="255">
        <f>IF(OR($C249="Non-Labour",$C249="Labour-related"),IF(Inputs!$DT249=$F$1,Inputs!DD249,Inputs!DD249*'Key assumptions'!$H$118),$F249*N(AX249)*avg_hrs)</f>
        <v>0</v>
      </c>
      <c r="DE249" s="255">
        <f>IF(OR($C249="Non-Labour",$C249="Labour-related"),IF(Inputs!$DT249=$F$1,Inputs!DE249,Inputs!DE249*'Key assumptions'!$H$118),$F249*N(AY249)*avg_hrs)</f>
        <v>0</v>
      </c>
      <c r="DF249" s="255">
        <f>IF(OR($C249="Non-Labour",$C249="Labour-related"),IF(Inputs!$DT249=$F$1,Inputs!DF249,Inputs!DF249*'Key assumptions'!$H$118),$F249*N(AZ249)*avg_hrs)</f>
        <v>0</v>
      </c>
      <c r="DG249" s="255">
        <f>IF(OR($C249="Non-Labour",$C249="Labour-related"),IF(Inputs!$DT249=$F$1,Inputs!DG249,Inputs!DG249*'Key assumptions'!$H$118),$F249*N(BA249)*avg_hrs)</f>
        <v>0</v>
      </c>
      <c r="DH249" s="255">
        <f>IF(OR($C249="Non-Labour",$C249="Labour-related"),IF(Inputs!$DT249=$F$1,Inputs!DH249,Inputs!DH249*'Key assumptions'!$H$118),$F249*N(BB249)*avg_hrs)</f>
        <v>0</v>
      </c>
      <c r="DI249" s="255">
        <f>IF(OR($C249="Non-Labour",$C249="Labour-related"),IF(Inputs!$DT249=$F$1,Inputs!DI249,Inputs!DI249*'Key assumptions'!$H$118),$F249*N(BC249)*avg_hrs)</f>
        <v>0</v>
      </c>
      <c r="DJ249" s="255">
        <f>IF(OR($C249="Non-Labour",$C249="Labour-related"),IF(Inputs!$DT249=$F$1,Inputs!DJ249,Inputs!DJ249*'Key assumptions'!$H$118),$F249*N(BD249)*avg_hrs)</f>
        <v>0</v>
      </c>
      <c r="DK249" s="255">
        <f>IF(OR($C249="Non-Labour",$C249="Labour-related"),IF(Inputs!$DT249=$F$1,Inputs!DK249,Inputs!DK249*'Key assumptions'!$H$118),$F249*N(BE249)*avg_hrs)</f>
        <v>0</v>
      </c>
      <c r="DL249" s="255">
        <f>IF(OR($C249="Non-Labour",$C249="Labour-related"),IF(Inputs!$DT249=$F$1,Inputs!DL249,Inputs!DL249*'Key assumptions'!$H$118),$F249*N(BF249)*avg_hrs)</f>
        <v>0</v>
      </c>
      <c r="DM249" s="255">
        <f>IF(OR($C249="Non-Labour",$C249="Labour-related"),IF(Inputs!$DT249=$F$1,Inputs!DM249,Inputs!DM249*'Key assumptions'!$H$118),$F249*N(BG249)*avg_hrs)</f>
        <v>0</v>
      </c>
      <c r="DN249" s="255">
        <f>IF(OR($C249="Non-Labour",$C249="Labour-related"),IF(Inputs!$DT249=$F$1,Inputs!DN249,Inputs!DN249*'Key assumptions'!$H$118),$F249*N(BH249)*avg_hrs)</f>
        <v>0</v>
      </c>
      <c r="DO249" s="255">
        <f>IF(OR($C249="Non-Labour",$C249="Labour-related"),IF(Inputs!$DT249=$F$1,Inputs!DO249,Inputs!DO249*'Key assumptions'!$H$118),$F249*N(BI249)*avg_hrs)</f>
        <v>0</v>
      </c>
      <c r="DP249" s="255">
        <f>IF(OR($C249="Non-Labour",$C249="Labour-related"),IF(Inputs!$DT249=$F$1,Inputs!DP249,Inputs!DP249*'Key assumptions'!$H$118),$F249*N(BJ249)*avg_hrs)</f>
        <v>0</v>
      </c>
      <c r="DQ249" s="255">
        <f>IF(OR($C249="Non-Labour",$C249="Labour-related"),IF(Inputs!$DT249=$F$1,Inputs!DQ249,Inputs!DQ249*'Key assumptions'!$H$118),$F249*N(BK249)*avg_hrs)</f>
        <v>0</v>
      </c>
      <c r="DR249" s="255">
        <f>IF(OR($C249="Non-Labour",$C249="Labour-related"),IF(Inputs!$DT249=$F$1,Inputs!DR249,Inputs!DR249*'Key assumptions'!$H$118),$F249*N(BL249)*avg_hrs)</f>
        <v>0</v>
      </c>
      <c r="DT249" s="133" t="s">
        <v>213</v>
      </c>
      <c r="DU249" s="304"/>
      <c r="DV249" s="304"/>
      <c r="DW249" s="304"/>
      <c r="DX249" s="304"/>
      <c r="DY249" s="304"/>
      <c r="DZ249" s="304"/>
      <c r="EA249" s="255">
        <v>40743.359999999993</v>
      </c>
      <c r="EB249" s="255">
        <v>0</v>
      </c>
      <c r="EC249" s="255">
        <v>0</v>
      </c>
      <c r="ED249" s="255">
        <f t="shared" si="25"/>
        <v>0</v>
      </c>
      <c r="EE249" s="255">
        <f t="shared" si="25"/>
        <v>0</v>
      </c>
      <c r="EF249" s="255">
        <f t="shared" si="22"/>
        <v>40743.359999999993</v>
      </c>
    </row>
    <row r="250" spans="1:136" x14ac:dyDescent="0.4">
      <c r="A250" s="133" t="str">
        <f>Inputs!A250</f>
        <v>Project Management</v>
      </c>
      <c r="B250" s="133" t="str">
        <f>Inputs!B250</f>
        <v>N/A</v>
      </c>
      <c r="C250" s="133" t="str">
        <f>Inputs!C250</f>
        <v>Contracted Labour</v>
      </c>
      <c r="D250" s="133">
        <f>Inputs!D250</f>
        <v>606795</v>
      </c>
      <c r="E250" s="133" t="str">
        <f>Inputs!E250</f>
        <v>Outsource Consultant</v>
      </c>
      <c r="F250" s="290">
        <f>IF(Inputs!DT250=$F$1,Inputs!F250,
IF(Inputs!DT250='Key assumptions'!$E$118,Inputs!F250*'Key assumptions'!$H$118,Inputs!F250*'Key assumptions'!$H$119))</f>
        <v>344</v>
      </c>
      <c r="G250" s="290">
        <f>IF(Inputs!DT250=$F$1,Inputs!G250,Inputs!G250*'Key assumptions'!$H$118)</f>
        <v>0</v>
      </c>
      <c r="H250" s="281"/>
      <c r="I250" s="281"/>
      <c r="J250" s="281"/>
      <c r="K250" s="281"/>
      <c r="L250" s="281"/>
      <c r="M250" s="389" t="str">
        <f>Inputs!M250</f>
        <v>[C-i-C]</v>
      </c>
      <c r="N250" s="389" t="str">
        <f>Inputs!N250</f>
        <v>[C-i-C]</v>
      </c>
      <c r="O250" s="389" t="str">
        <f>Inputs!O250</f>
        <v>[C-i-C]</v>
      </c>
      <c r="P250" s="389" t="str">
        <f>Inputs!P250</f>
        <v>[C-i-C]</v>
      </c>
      <c r="Q250" s="389" t="str">
        <f>Inputs!Q250</f>
        <v>[C-i-C]</v>
      </c>
      <c r="R250" s="389" t="str">
        <f>Inputs!R250</f>
        <v>[C-i-C]</v>
      </c>
      <c r="S250" s="389" t="str">
        <f>Inputs!S250</f>
        <v>[C-i-C]</v>
      </c>
      <c r="T250" s="389" t="str">
        <f>Inputs!T250</f>
        <v>[C-i-C]</v>
      </c>
      <c r="U250" s="389" t="str">
        <f>Inputs!U250</f>
        <v>[C-i-C]</v>
      </c>
      <c r="V250" s="389" t="str">
        <f>Inputs!V250</f>
        <v>[C-i-C]</v>
      </c>
      <c r="W250" s="389" t="str">
        <f>Inputs!W250</f>
        <v>[C-i-C]</v>
      </c>
      <c r="X250" s="389" t="str">
        <f>Inputs!X250</f>
        <v>[C-i-C]</v>
      </c>
      <c r="Y250" s="389" t="str">
        <f>Inputs!Y250</f>
        <v>[C-i-C]</v>
      </c>
      <c r="Z250" s="389" t="str">
        <f>Inputs!Z250</f>
        <v>[C-i-C]</v>
      </c>
      <c r="AA250" s="389" t="str">
        <f>Inputs!AA250</f>
        <v>[C-i-C]</v>
      </c>
      <c r="AB250" s="389" t="str">
        <f>Inputs!AB250</f>
        <v>[C-i-C]</v>
      </c>
      <c r="AC250" s="389" t="str">
        <f>Inputs!AC250</f>
        <v>[C-i-C]</v>
      </c>
      <c r="AD250" s="389" t="str">
        <f>Inputs!AD250</f>
        <v>[C-i-C]</v>
      </c>
      <c r="AE250" s="389" t="str">
        <f>Inputs!AE250</f>
        <v>[C-i-C]</v>
      </c>
      <c r="AF250" s="389" t="str">
        <f>Inputs!AF250</f>
        <v>[C-i-C]</v>
      </c>
      <c r="AG250" s="389" t="str">
        <f>Inputs!AG250</f>
        <v>[C-i-C]</v>
      </c>
      <c r="AH250" s="389" t="str">
        <f>Inputs!AH250</f>
        <v>[C-i-C]</v>
      </c>
      <c r="AI250" s="254">
        <f>Inputs!AI250</f>
        <v>0</v>
      </c>
      <c r="AJ250" s="254">
        <f>Inputs!AJ250</f>
        <v>0</v>
      </c>
      <c r="AK250" s="254">
        <f>Inputs!AK250</f>
        <v>0</v>
      </c>
      <c r="AL250" s="254">
        <f>Inputs!AL250</f>
        <v>0</v>
      </c>
      <c r="AM250" s="254">
        <f>Inputs!AM250</f>
        <v>0</v>
      </c>
      <c r="AN250" s="254">
        <f>Inputs!AN250</f>
        <v>0</v>
      </c>
      <c r="AO250" s="254">
        <f>Inputs!AO250</f>
        <v>0</v>
      </c>
      <c r="AP250" s="254">
        <f>Inputs!AP250</f>
        <v>0</v>
      </c>
      <c r="AQ250" s="254">
        <f>Inputs!AQ250</f>
        <v>0</v>
      </c>
      <c r="AR250" s="254">
        <f>Inputs!AR250</f>
        <v>0</v>
      </c>
      <c r="AS250" s="254">
        <f>Inputs!AS250</f>
        <v>0</v>
      </c>
      <c r="AT250" s="254">
        <f>Inputs!AT250</f>
        <v>0</v>
      </c>
      <c r="AU250" s="254">
        <f>Inputs!AU250</f>
        <v>0</v>
      </c>
      <c r="AV250" s="254">
        <f>Inputs!AV250</f>
        <v>0</v>
      </c>
      <c r="AW250" s="254">
        <f>Inputs!AW250</f>
        <v>0</v>
      </c>
      <c r="AX250" s="254">
        <f>Inputs!AX250</f>
        <v>0</v>
      </c>
      <c r="AY250" s="254">
        <f>Inputs!AY250</f>
        <v>0</v>
      </c>
      <c r="AZ250" s="254">
        <f>Inputs!AZ250</f>
        <v>0</v>
      </c>
      <c r="BA250" s="254">
        <f>Inputs!BA250</f>
        <v>0</v>
      </c>
      <c r="BB250" s="254">
        <f>Inputs!BB250</f>
        <v>0</v>
      </c>
      <c r="BC250" s="254">
        <f>Inputs!BC250</f>
        <v>0</v>
      </c>
      <c r="BD250" s="254">
        <f>Inputs!BD250</f>
        <v>0</v>
      </c>
      <c r="BE250" s="254">
        <f>Inputs!BE250</f>
        <v>0</v>
      </c>
      <c r="BF250" s="254">
        <f>Inputs!BF250</f>
        <v>0</v>
      </c>
      <c r="BG250" s="254">
        <f>Inputs!BG250</f>
        <v>0</v>
      </c>
      <c r="BH250" s="254">
        <f>Inputs!BH250</f>
        <v>0</v>
      </c>
      <c r="BI250" s="254">
        <f>Inputs!BI250</f>
        <v>0</v>
      </c>
      <c r="BJ250" s="254">
        <f>Inputs!BJ250</f>
        <v>0</v>
      </c>
      <c r="BK250" s="254">
        <f>Inputs!BK250</f>
        <v>0</v>
      </c>
      <c r="BL250" s="254">
        <f>Inputs!BL250</f>
        <v>0</v>
      </c>
      <c r="BN250" s="255">
        <f>IF(OR($C250="Non-Labour",$C250="Labour-related"),IF(Inputs!$DT250=$F$1,Inputs!BN250,Inputs!BN250*'Key assumptions'!$H$118),$F250*N(H250)*avg_hrs)</f>
        <v>0</v>
      </c>
      <c r="BO250" s="255">
        <f>IF(OR($C250="Non-Labour",$C250="Labour-related"),IF(Inputs!$DT250=$F$1,Inputs!BO250,Inputs!BO250*'Key assumptions'!$H$118),$F250*N(I250)*avg_hrs)</f>
        <v>0</v>
      </c>
      <c r="BP250" s="255">
        <f>IF(OR($C250="Non-Labour",$C250="Labour-related"),IF(Inputs!$DT250=$F$1,Inputs!BP250,Inputs!BP250*'Key assumptions'!$H$118),$F250*N(J250)*avg_hrs)</f>
        <v>0</v>
      </c>
      <c r="BQ250" s="255">
        <f>IF(OR($C250="Non-Labour",$C250="Labour-related"),IF(Inputs!$DT250=$F$1,Inputs!BQ250,Inputs!BQ250*'Key assumptions'!$H$118),$F250*N(K250)*avg_hrs)</f>
        <v>0</v>
      </c>
      <c r="BR250" s="255">
        <f>IF(OR($C250="Non-Labour",$C250="Labour-related"),IF(Inputs!$DT250=$F$1,Inputs!BR250,Inputs!BR250*'Key assumptions'!$H$118),$F250*N(L250)*avg_hrs)</f>
        <v>0</v>
      </c>
      <c r="BS250" s="390" t="s">
        <v>411</v>
      </c>
      <c r="BT250" s="390" t="s">
        <v>411</v>
      </c>
      <c r="BU250" s="390" t="s">
        <v>411</v>
      </c>
      <c r="BV250" s="390" t="s">
        <v>411</v>
      </c>
      <c r="BW250" s="390" t="s">
        <v>411</v>
      </c>
      <c r="BX250" s="390" t="s">
        <v>411</v>
      </c>
      <c r="BY250" s="390" t="s">
        <v>411</v>
      </c>
      <c r="BZ250" s="390" t="s">
        <v>411</v>
      </c>
      <c r="CA250" s="390" t="s">
        <v>411</v>
      </c>
      <c r="CB250" s="390" t="s">
        <v>411</v>
      </c>
      <c r="CC250" s="390" t="s">
        <v>411</v>
      </c>
      <c r="CD250" s="390" t="s">
        <v>411</v>
      </c>
      <c r="CE250" s="390" t="s">
        <v>411</v>
      </c>
      <c r="CF250" s="390" t="s">
        <v>411</v>
      </c>
      <c r="CG250" s="390" t="s">
        <v>411</v>
      </c>
      <c r="CH250" s="390" t="s">
        <v>411</v>
      </c>
      <c r="CI250" s="390" t="s">
        <v>411</v>
      </c>
      <c r="CJ250" s="390" t="s">
        <v>411</v>
      </c>
      <c r="CK250" s="390" t="s">
        <v>411</v>
      </c>
      <c r="CL250" s="390" t="s">
        <v>411</v>
      </c>
      <c r="CM250" s="390" t="s">
        <v>411</v>
      </c>
      <c r="CN250" s="390" t="s">
        <v>411</v>
      </c>
      <c r="CO250" s="255">
        <f>IF(OR($C250="Non-Labour",$C250="Labour-related"),IF(Inputs!$DT250=$F$1,Inputs!CO250,Inputs!CO250*'Key assumptions'!$H$118),$F250*N(AI250)*avg_hrs)</f>
        <v>0</v>
      </c>
      <c r="CP250" s="255">
        <f>IF(OR($C250="Non-Labour",$C250="Labour-related"),IF(Inputs!$DT250=$F$1,Inputs!CP250,Inputs!CP250*'Key assumptions'!$H$118),$F250*N(AJ250)*avg_hrs)</f>
        <v>0</v>
      </c>
      <c r="CQ250" s="255">
        <f>IF(OR($C250="Non-Labour",$C250="Labour-related"),IF(Inputs!$DT250=$F$1,Inputs!CQ250,Inputs!CQ250*'Key assumptions'!$H$118),$F250*N(AK250)*avg_hrs)</f>
        <v>0</v>
      </c>
      <c r="CR250" s="255">
        <f>IF(OR($C250="Non-Labour",$C250="Labour-related"),IF(Inputs!$DT250=$F$1,Inputs!CR250,Inputs!CR250*'Key assumptions'!$H$118),$F250*N(AL250)*avg_hrs)</f>
        <v>0</v>
      </c>
      <c r="CS250" s="255">
        <f>IF(OR($C250="Non-Labour",$C250="Labour-related"),IF(Inputs!$DT250=$F$1,Inputs!CS250,Inputs!CS250*'Key assumptions'!$H$118),$F250*N(AM250)*avg_hrs)</f>
        <v>0</v>
      </c>
      <c r="CT250" s="255">
        <f>IF(OR($C250="Non-Labour",$C250="Labour-related"),IF(Inputs!$DT250=$F$1,Inputs!CT250,Inputs!CT250*'Key assumptions'!$H$118),$F250*N(AN250)*avg_hrs)</f>
        <v>0</v>
      </c>
      <c r="CU250" s="255">
        <f>IF(OR($C250="Non-Labour",$C250="Labour-related"),IF(Inputs!$DT250=$F$1,Inputs!CU250,Inputs!CU250*'Key assumptions'!$H$118),$F250*N(AO250)*avg_hrs)</f>
        <v>0</v>
      </c>
      <c r="CV250" s="255">
        <f>IF(OR($C250="Non-Labour",$C250="Labour-related"),IF(Inputs!$DT250=$F$1,Inputs!CV250,Inputs!CV250*'Key assumptions'!$H$118),$F250*N(AP250)*avg_hrs)</f>
        <v>0</v>
      </c>
      <c r="CW250" s="255">
        <f>IF(OR($C250="Non-Labour",$C250="Labour-related"),IF(Inputs!$DT250=$F$1,Inputs!CW250,Inputs!CW250*'Key assumptions'!$H$118),$F250*N(AQ250)*avg_hrs)</f>
        <v>0</v>
      </c>
      <c r="CX250" s="255">
        <f>IF(OR($C250="Non-Labour",$C250="Labour-related"),IF(Inputs!$DT250=$F$1,Inputs!CX250,Inputs!CX250*'Key assumptions'!$H$118),$F250*N(AR250)*avg_hrs)</f>
        <v>0</v>
      </c>
      <c r="CY250" s="255">
        <f>IF(OR($C250="Non-Labour",$C250="Labour-related"),IF(Inputs!$DT250=$F$1,Inputs!CY250,Inputs!CY250*'Key assumptions'!$H$118),$F250*N(AS250)*avg_hrs)</f>
        <v>0</v>
      </c>
      <c r="CZ250" s="255">
        <f>IF(OR($C250="Non-Labour",$C250="Labour-related"),IF(Inputs!$DT250=$F$1,Inputs!CZ250,Inputs!CZ250*'Key assumptions'!$H$118),$F250*N(AT250)*avg_hrs)</f>
        <v>0</v>
      </c>
      <c r="DA250" s="255">
        <f>IF(OR($C250="Non-Labour",$C250="Labour-related"),IF(Inputs!$DT250=$F$1,Inputs!DA250,Inputs!DA250*'Key assumptions'!$H$118),$F250*N(AU250)*avg_hrs)</f>
        <v>0</v>
      </c>
      <c r="DB250" s="255">
        <f>IF(OR($C250="Non-Labour",$C250="Labour-related"),IF(Inputs!$DT250=$F$1,Inputs!DB250,Inputs!DB250*'Key assumptions'!$H$118),$F250*N(AV250)*avg_hrs)</f>
        <v>0</v>
      </c>
      <c r="DC250" s="255">
        <f>IF(OR($C250="Non-Labour",$C250="Labour-related"),IF(Inputs!$DT250=$F$1,Inputs!DC250,Inputs!DC250*'Key assumptions'!$H$118),$F250*N(AW250)*avg_hrs)</f>
        <v>0</v>
      </c>
      <c r="DD250" s="255">
        <f>IF(OR($C250="Non-Labour",$C250="Labour-related"),IF(Inputs!$DT250=$F$1,Inputs!DD250,Inputs!DD250*'Key assumptions'!$H$118),$F250*N(AX250)*avg_hrs)</f>
        <v>0</v>
      </c>
      <c r="DE250" s="255">
        <f>IF(OR($C250="Non-Labour",$C250="Labour-related"),IF(Inputs!$DT250=$F$1,Inputs!DE250,Inputs!DE250*'Key assumptions'!$H$118),$F250*N(AY250)*avg_hrs)</f>
        <v>0</v>
      </c>
      <c r="DF250" s="255">
        <f>IF(OR($C250="Non-Labour",$C250="Labour-related"),IF(Inputs!$DT250=$F$1,Inputs!DF250,Inputs!DF250*'Key assumptions'!$H$118),$F250*N(AZ250)*avg_hrs)</f>
        <v>0</v>
      </c>
      <c r="DG250" s="255">
        <f>IF(OR($C250="Non-Labour",$C250="Labour-related"),IF(Inputs!$DT250=$F$1,Inputs!DG250,Inputs!DG250*'Key assumptions'!$H$118),$F250*N(BA250)*avg_hrs)</f>
        <v>0</v>
      </c>
      <c r="DH250" s="255">
        <f>IF(OR($C250="Non-Labour",$C250="Labour-related"),IF(Inputs!$DT250=$F$1,Inputs!DH250,Inputs!DH250*'Key assumptions'!$H$118),$F250*N(BB250)*avg_hrs)</f>
        <v>0</v>
      </c>
      <c r="DI250" s="255">
        <f>IF(OR($C250="Non-Labour",$C250="Labour-related"),IF(Inputs!$DT250=$F$1,Inputs!DI250,Inputs!DI250*'Key assumptions'!$H$118),$F250*N(BC250)*avg_hrs)</f>
        <v>0</v>
      </c>
      <c r="DJ250" s="255">
        <f>IF(OR($C250="Non-Labour",$C250="Labour-related"),IF(Inputs!$DT250=$F$1,Inputs!DJ250,Inputs!DJ250*'Key assumptions'!$H$118),$F250*N(BD250)*avg_hrs)</f>
        <v>0</v>
      </c>
      <c r="DK250" s="255">
        <f>IF(OR($C250="Non-Labour",$C250="Labour-related"),IF(Inputs!$DT250=$F$1,Inputs!DK250,Inputs!DK250*'Key assumptions'!$H$118),$F250*N(BE250)*avg_hrs)</f>
        <v>0</v>
      </c>
      <c r="DL250" s="255">
        <f>IF(OR($C250="Non-Labour",$C250="Labour-related"),IF(Inputs!$DT250=$F$1,Inputs!DL250,Inputs!DL250*'Key assumptions'!$H$118),$F250*N(BF250)*avg_hrs)</f>
        <v>0</v>
      </c>
      <c r="DM250" s="255">
        <f>IF(OR($C250="Non-Labour",$C250="Labour-related"),IF(Inputs!$DT250=$F$1,Inputs!DM250,Inputs!DM250*'Key assumptions'!$H$118),$F250*N(BG250)*avg_hrs)</f>
        <v>0</v>
      </c>
      <c r="DN250" s="255">
        <f>IF(OR($C250="Non-Labour",$C250="Labour-related"),IF(Inputs!$DT250=$F$1,Inputs!DN250,Inputs!DN250*'Key assumptions'!$H$118),$F250*N(BH250)*avg_hrs)</f>
        <v>0</v>
      </c>
      <c r="DO250" s="255">
        <f>IF(OR($C250="Non-Labour",$C250="Labour-related"),IF(Inputs!$DT250=$F$1,Inputs!DO250,Inputs!DO250*'Key assumptions'!$H$118),$F250*N(BI250)*avg_hrs)</f>
        <v>0</v>
      </c>
      <c r="DP250" s="255">
        <f>IF(OR($C250="Non-Labour",$C250="Labour-related"),IF(Inputs!$DT250=$F$1,Inputs!DP250,Inputs!DP250*'Key assumptions'!$H$118),$F250*N(BJ250)*avg_hrs)</f>
        <v>0</v>
      </c>
      <c r="DQ250" s="255">
        <f>IF(OR($C250="Non-Labour",$C250="Labour-related"),IF(Inputs!$DT250=$F$1,Inputs!DQ250,Inputs!DQ250*'Key assumptions'!$H$118),$F250*N(BK250)*avg_hrs)</f>
        <v>0</v>
      </c>
      <c r="DR250" s="255">
        <f>IF(OR($C250="Non-Labour",$C250="Labour-related"),IF(Inputs!$DT250=$F$1,Inputs!DR250,Inputs!DR250*'Key assumptions'!$H$118),$F250*N(BL250)*avg_hrs)</f>
        <v>0</v>
      </c>
      <c r="DT250" s="133" t="s">
        <v>213</v>
      </c>
      <c r="DU250" s="304"/>
      <c r="DV250" s="304"/>
      <c r="DW250" s="304"/>
      <c r="DX250" s="304"/>
      <c r="DY250" s="304"/>
      <c r="DZ250" s="304"/>
      <c r="EA250" s="255">
        <v>144480</v>
      </c>
      <c r="EB250" s="255">
        <v>117648</v>
      </c>
      <c r="EC250" s="255">
        <v>0</v>
      </c>
      <c r="ED250" s="255">
        <f t="shared" si="25"/>
        <v>0</v>
      </c>
      <c r="EE250" s="255">
        <f t="shared" si="25"/>
        <v>0</v>
      </c>
      <c r="EF250" s="255">
        <f t="shared" si="22"/>
        <v>262128</v>
      </c>
    </row>
    <row r="251" spans="1:136" x14ac:dyDescent="0.4">
      <c r="A251" s="133" t="str">
        <f>Inputs!A251</f>
        <v/>
      </c>
      <c r="B251" s="133" t="str">
        <f>Inputs!B251</f>
        <v/>
      </c>
      <c r="C251" s="133" t="str">
        <f>Inputs!C251</f>
        <v/>
      </c>
      <c r="D251" s="133">
        <f>Inputs!D251</f>
        <v>606796</v>
      </c>
      <c r="E251" s="133" t="str">
        <f>Inputs!E251</f>
        <v>CWO - Commercial / Procurement</v>
      </c>
      <c r="F251" s="290">
        <f>IF(Inputs!DT251=$F$1,Inputs!F251,
IF(Inputs!DT251='Key assumptions'!$E$118,Inputs!F251*'Key assumptions'!$H$118,Inputs!F251*'Key assumptions'!$H$119))</f>
        <v>0</v>
      </c>
      <c r="G251" s="290">
        <f>IF(Inputs!DT251=$F$1,Inputs!G251,Inputs!G251*'Key assumptions'!$H$118)</f>
        <v>0</v>
      </c>
      <c r="H251" s="281"/>
      <c r="I251" s="281"/>
      <c r="J251" s="281"/>
      <c r="K251" s="281"/>
      <c r="L251" s="281"/>
      <c r="M251" s="389" t="str">
        <f>Inputs!M251</f>
        <v>[C-i-C]</v>
      </c>
      <c r="N251" s="389" t="str">
        <f>Inputs!N251</f>
        <v>[C-i-C]</v>
      </c>
      <c r="O251" s="389" t="str">
        <f>Inputs!O251</f>
        <v>[C-i-C]</v>
      </c>
      <c r="P251" s="389" t="str">
        <f>Inputs!P251</f>
        <v>[C-i-C]</v>
      </c>
      <c r="Q251" s="389" t="str">
        <f>Inputs!Q251</f>
        <v>[C-i-C]</v>
      </c>
      <c r="R251" s="389" t="str">
        <f>Inputs!R251</f>
        <v>[C-i-C]</v>
      </c>
      <c r="S251" s="389" t="str">
        <f>Inputs!S251</f>
        <v>[C-i-C]</v>
      </c>
      <c r="T251" s="389" t="str">
        <f>Inputs!T251</f>
        <v>[C-i-C]</v>
      </c>
      <c r="U251" s="389" t="str">
        <f>Inputs!U251</f>
        <v>[C-i-C]</v>
      </c>
      <c r="V251" s="389" t="str">
        <f>Inputs!V251</f>
        <v>[C-i-C]</v>
      </c>
      <c r="W251" s="389" t="str">
        <f>Inputs!W251</f>
        <v>[C-i-C]</v>
      </c>
      <c r="X251" s="389" t="str">
        <f>Inputs!X251</f>
        <v>[C-i-C]</v>
      </c>
      <c r="Y251" s="389" t="str">
        <f>Inputs!Y251</f>
        <v>[C-i-C]</v>
      </c>
      <c r="Z251" s="389" t="str">
        <f>Inputs!Z251</f>
        <v>[C-i-C]</v>
      </c>
      <c r="AA251" s="389" t="str">
        <f>Inputs!AA251</f>
        <v>[C-i-C]</v>
      </c>
      <c r="AB251" s="389" t="str">
        <f>Inputs!AB251</f>
        <v>[C-i-C]</v>
      </c>
      <c r="AC251" s="389" t="str">
        <f>Inputs!AC251</f>
        <v>[C-i-C]</v>
      </c>
      <c r="AD251" s="389" t="str">
        <f>Inputs!AD251</f>
        <v>[C-i-C]</v>
      </c>
      <c r="AE251" s="389" t="str">
        <f>Inputs!AE251</f>
        <v>[C-i-C]</v>
      </c>
      <c r="AF251" s="389" t="str">
        <f>Inputs!AF251</f>
        <v>[C-i-C]</v>
      </c>
      <c r="AG251" s="389" t="str">
        <f>Inputs!AG251</f>
        <v>[C-i-C]</v>
      </c>
      <c r="AH251" s="389" t="str">
        <f>Inputs!AH251</f>
        <v>[C-i-C]</v>
      </c>
      <c r="AI251" s="254" t="str">
        <f>Inputs!AI251</f>
        <v/>
      </c>
      <c r="AJ251" s="254" t="str">
        <f>Inputs!AJ251</f>
        <v/>
      </c>
      <c r="AK251" s="254" t="str">
        <f>Inputs!AK251</f>
        <v/>
      </c>
      <c r="AL251" s="254" t="str">
        <f>Inputs!AL251</f>
        <v/>
      </c>
      <c r="AM251" s="254" t="str">
        <f>Inputs!AM251</f>
        <v/>
      </c>
      <c r="AN251" s="254" t="str">
        <f>Inputs!AN251</f>
        <v/>
      </c>
      <c r="AO251" s="254" t="str">
        <f>Inputs!AO251</f>
        <v/>
      </c>
      <c r="AP251" s="254" t="str">
        <f>Inputs!AP251</f>
        <v/>
      </c>
      <c r="AQ251" s="254" t="str">
        <f>Inputs!AQ251</f>
        <v/>
      </c>
      <c r="AR251" s="254" t="str">
        <f>Inputs!AR251</f>
        <v/>
      </c>
      <c r="AS251" s="254" t="str">
        <f>Inputs!AS251</f>
        <v/>
      </c>
      <c r="AT251" s="254" t="str">
        <f>Inputs!AT251</f>
        <v/>
      </c>
      <c r="AU251" s="254" t="str">
        <f>Inputs!AU251</f>
        <v/>
      </c>
      <c r="AV251" s="254" t="str">
        <f>Inputs!AV251</f>
        <v/>
      </c>
      <c r="AW251" s="254" t="str">
        <f>Inputs!AW251</f>
        <v/>
      </c>
      <c r="AX251" s="254" t="str">
        <f>Inputs!AX251</f>
        <v/>
      </c>
      <c r="AY251" s="254" t="str">
        <f>Inputs!AY251</f>
        <v/>
      </c>
      <c r="AZ251" s="254" t="str">
        <f>Inputs!AZ251</f>
        <v/>
      </c>
      <c r="BA251" s="254" t="str">
        <f>Inputs!BA251</f>
        <v/>
      </c>
      <c r="BB251" s="254" t="str">
        <f>Inputs!BB251</f>
        <v/>
      </c>
      <c r="BC251" s="254" t="str">
        <f>Inputs!BC251</f>
        <v/>
      </c>
      <c r="BD251" s="254" t="str">
        <f>Inputs!BD251</f>
        <v/>
      </c>
      <c r="BE251" s="254" t="str">
        <f>Inputs!BE251</f>
        <v/>
      </c>
      <c r="BF251" s="254" t="str">
        <f>Inputs!BF251</f>
        <v/>
      </c>
      <c r="BG251" s="254" t="str">
        <f>Inputs!BG251</f>
        <v/>
      </c>
      <c r="BH251" s="254" t="str">
        <f>Inputs!BH251</f>
        <v/>
      </c>
      <c r="BI251" s="254" t="str">
        <f>Inputs!BI251</f>
        <v/>
      </c>
      <c r="BJ251" s="254" t="str">
        <f>Inputs!BJ251</f>
        <v/>
      </c>
      <c r="BK251" s="254" t="str">
        <f>Inputs!BK251</f>
        <v/>
      </c>
      <c r="BL251" s="254" t="str">
        <f>Inputs!BL251</f>
        <v/>
      </c>
      <c r="BN251" s="255">
        <f>IF(OR($C251="Non-Labour",$C251="Labour-related"),IF(Inputs!$DT251=$F$1,Inputs!BN251,Inputs!BN251*'Key assumptions'!$H$118),$F251*N(H251)*avg_hrs)</f>
        <v>0</v>
      </c>
      <c r="BO251" s="255">
        <f>IF(OR($C251="Non-Labour",$C251="Labour-related"),IF(Inputs!$DT251=$F$1,Inputs!BO251,Inputs!BO251*'Key assumptions'!$H$118),$F251*N(I251)*avg_hrs)</f>
        <v>0</v>
      </c>
      <c r="BP251" s="255">
        <f>IF(OR($C251="Non-Labour",$C251="Labour-related"),IF(Inputs!$DT251=$F$1,Inputs!BP251,Inputs!BP251*'Key assumptions'!$H$118),$F251*N(J251)*avg_hrs)</f>
        <v>0</v>
      </c>
      <c r="BQ251" s="255">
        <f>IF(OR($C251="Non-Labour",$C251="Labour-related"),IF(Inputs!$DT251=$F$1,Inputs!BQ251,Inputs!BQ251*'Key assumptions'!$H$118),$F251*N(K251)*avg_hrs)</f>
        <v>0</v>
      </c>
      <c r="BR251" s="255">
        <f>IF(OR($C251="Non-Labour",$C251="Labour-related"),IF(Inputs!$DT251=$F$1,Inputs!BR251,Inputs!BR251*'Key assumptions'!$H$118),$F251*N(L251)*avg_hrs)</f>
        <v>0</v>
      </c>
      <c r="BS251" s="390" t="s">
        <v>411</v>
      </c>
      <c r="BT251" s="390" t="s">
        <v>411</v>
      </c>
      <c r="BU251" s="390" t="s">
        <v>411</v>
      </c>
      <c r="BV251" s="390" t="s">
        <v>411</v>
      </c>
      <c r="BW251" s="390" t="s">
        <v>411</v>
      </c>
      <c r="BX251" s="390" t="s">
        <v>411</v>
      </c>
      <c r="BY251" s="390" t="s">
        <v>411</v>
      </c>
      <c r="BZ251" s="390" t="s">
        <v>411</v>
      </c>
      <c r="CA251" s="390" t="s">
        <v>411</v>
      </c>
      <c r="CB251" s="390" t="s">
        <v>411</v>
      </c>
      <c r="CC251" s="390" t="s">
        <v>411</v>
      </c>
      <c r="CD251" s="390" t="s">
        <v>411</v>
      </c>
      <c r="CE251" s="390" t="s">
        <v>411</v>
      </c>
      <c r="CF251" s="390" t="s">
        <v>411</v>
      </c>
      <c r="CG251" s="390" t="s">
        <v>411</v>
      </c>
      <c r="CH251" s="390" t="s">
        <v>411</v>
      </c>
      <c r="CI251" s="390" t="s">
        <v>411</v>
      </c>
      <c r="CJ251" s="390" t="s">
        <v>411</v>
      </c>
      <c r="CK251" s="390" t="s">
        <v>411</v>
      </c>
      <c r="CL251" s="390" t="s">
        <v>411</v>
      </c>
      <c r="CM251" s="390" t="s">
        <v>411</v>
      </c>
      <c r="CN251" s="390" t="s">
        <v>411</v>
      </c>
      <c r="CO251" s="255">
        <f>IF(OR($C251="Non-Labour",$C251="Labour-related"),IF(Inputs!$DT251=$F$1,Inputs!CO251,Inputs!CO251*'Key assumptions'!$H$118),$F251*N(AI251)*avg_hrs)</f>
        <v>0</v>
      </c>
      <c r="CP251" s="255">
        <f>IF(OR($C251="Non-Labour",$C251="Labour-related"),IF(Inputs!$DT251=$F$1,Inputs!CP251,Inputs!CP251*'Key assumptions'!$H$118),$F251*N(AJ251)*avg_hrs)</f>
        <v>0</v>
      </c>
      <c r="CQ251" s="255">
        <f>IF(OR($C251="Non-Labour",$C251="Labour-related"),IF(Inputs!$DT251=$F$1,Inputs!CQ251,Inputs!CQ251*'Key assumptions'!$H$118),$F251*N(AK251)*avg_hrs)</f>
        <v>0</v>
      </c>
      <c r="CR251" s="255">
        <f>IF(OR($C251="Non-Labour",$C251="Labour-related"),IF(Inputs!$DT251=$F$1,Inputs!CR251,Inputs!CR251*'Key assumptions'!$H$118),$F251*N(AL251)*avg_hrs)</f>
        <v>0</v>
      </c>
      <c r="CS251" s="255">
        <f>IF(OR($C251="Non-Labour",$C251="Labour-related"),IF(Inputs!$DT251=$F$1,Inputs!CS251,Inputs!CS251*'Key assumptions'!$H$118),$F251*N(AM251)*avg_hrs)</f>
        <v>0</v>
      </c>
      <c r="CT251" s="255">
        <f>IF(OR($C251="Non-Labour",$C251="Labour-related"),IF(Inputs!$DT251=$F$1,Inputs!CT251,Inputs!CT251*'Key assumptions'!$H$118),$F251*N(AN251)*avg_hrs)</f>
        <v>0</v>
      </c>
      <c r="CU251" s="255">
        <f>IF(OR($C251="Non-Labour",$C251="Labour-related"),IF(Inputs!$DT251=$F$1,Inputs!CU251,Inputs!CU251*'Key assumptions'!$H$118),$F251*N(AO251)*avg_hrs)</f>
        <v>0</v>
      </c>
      <c r="CV251" s="255">
        <f>IF(OR($C251="Non-Labour",$C251="Labour-related"),IF(Inputs!$DT251=$F$1,Inputs!CV251,Inputs!CV251*'Key assumptions'!$H$118),$F251*N(AP251)*avg_hrs)</f>
        <v>0</v>
      </c>
      <c r="CW251" s="255">
        <f>IF(OR($C251="Non-Labour",$C251="Labour-related"),IF(Inputs!$DT251=$F$1,Inputs!CW251,Inputs!CW251*'Key assumptions'!$H$118),$F251*N(AQ251)*avg_hrs)</f>
        <v>0</v>
      </c>
      <c r="CX251" s="255">
        <f>IF(OR($C251="Non-Labour",$C251="Labour-related"),IF(Inputs!$DT251=$F$1,Inputs!CX251,Inputs!CX251*'Key assumptions'!$H$118),$F251*N(AR251)*avg_hrs)</f>
        <v>0</v>
      </c>
      <c r="CY251" s="255">
        <f>IF(OR($C251="Non-Labour",$C251="Labour-related"),IF(Inputs!$DT251=$F$1,Inputs!CY251,Inputs!CY251*'Key assumptions'!$H$118),$F251*N(AS251)*avg_hrs)</f>
        <v>0</v>
      </c>
      <c r="CZ251" s="255">
        <f>IF(OR($C251="Non-Labour",$C251="Labour-related"),IF(Inputs!$DT251=$F$1,Inputs!CZ251,Inputs!CZ251*'Key assumptions'!$H$118),$F251*N(AT251)*avg_hrs)</f>
        <v>0</v>
      </c>
      <c r="DA251" s="255">
        <f>IF(OR($C251="Non-Labour",$C251="Labour-related"),IF(Inputs!$DT251=$F$1,Inputs!DA251,Inputs!DA251*'Key assumptions'!$H$118),$F251*N(AU251)*avg_hrs)</f>
        <v>0</v>
      </c>
      <c r="DB251" s="255">
        <f>IF(OR($C251="Non-Labour",$C251="Labour-related"),IF(Inputs!$DT251=$F$1,Inputs!DB251,Inputs!DB251*'Key assumptions'!$H$118),$F251*N(AV251)*avg_hrs)</f>
        <v>0</v>
      </c>
      <c r="DC251" s="255">
        <f>IF(OR($C251="Non-Labour",$C251="Labour-related"),IF(Inputs!$DT251=$F$1,Inputs!DC251,Inputs!DC251*'Key assumptions'!$H$118),$F251*N(AW251)*avg_hrs)</f>
        <v>0</v>
      </c>
      <c r="DD251" s="255">
        <f>IF(OR($C251="Non-Labour",$C251="Labour-related"),IF(Inputs!$DT251=$F$1,Inputs!DD251,Inputs!DD251*'Key assumptions'!$H$118),$F251*N(AX251)*avg_hrs)</f>
        <v>0</v>
      </c>
      <c r="DE251" s="255">
        <f>IF(OR($C251="Non-Labour",$C251="Labour-related"),IF(Inputs!$DT251=$F$1,Inputs!DE251,Inputs!DE251*'Key assumptions'!$H$118),$F251*N(AY251)*avg_hrs)</f>
        <v>0</v>
      </c>
      <c r="DF251" s="255">
        <f>IF(OR($C251="Non-Labour",$C251="Labour-related"),IF(Inputs!$DT251=$F$1,Inputs!DF251,Inputs!DF251*'Key assumptions'!$H$118),$F251*N(AZ251)*avg_hrs)</f>
        <v>0</v>
      </c>
      <c r="DG251" s="255">
        <f>IF(OR($C251="Non-Labour",$C251="Labour-related"),IF(Inputs!$DT251=$F$1,Inputs!DG251,Inputs!DG251*'Key assumptions'!$H$118),$F251*N(BA251)*avg_hrs)</f>
        <v>0</v>
      </c>
      <c r="DH251" s="255">
        <f>IF(OR($C251="Non-Labour",$C251="Labour-related"),IF(Inputs!$DT251=$F$1,Inputs!DH251,Inputs!DH251*'Key assumptions'!$H$118),$F251*N(BB251)*avg_hrs)</f>
        <v>0</v>
      </c>
      <c r="DI251" s="255">
        <f>IF(OR($C251="Non-Labour",$C251="Labour-related"),IF(Inputs!$DT251=$F$1,Inputs!DI251,Inputs!DI251*'Key assumptions'!$H$118),$F251*N(BC251)*avg_hrs)</f>
        <v>0</v>
      </c>
      <c r="DJ251" s="255">
        <f>IF(OR($C251="Non-Labour",$C251="Labour-related"),IF(Inputs!$DT251=$F$1,Inputs!DJ251,Inputs!DJ251*'Key assumptions'!$H$118),$F251*N(BD251)*avg_hrs)</f>
        <v>0</v>
      </c>
      <c r="DK251" s="255">
        <f>IF(OR($C251="Non-Labour",$C251="Labour-related"),IF(Inputs!$DT251=$F$1,Inputs!DK251,Inputs!DK251*'Key assumptions'!$H$118),$F251*N(BE251)*avg_hrs)</f>
        <v>0</v>
      </c>
      <c r="DL251" s="255">
        <f>IF(OR($C251="Non-Labour",$C251="Labour-related"),IF(Inputs!$DT251=$F$1,Inputs!DL251,Inputs!DL251*'Key assumptions'!$H$118),$F251*N(BF251)*avg_hrs)</f>
        <v>0</v>
      </c>
      <c r="DM251" s="255">
        <f>IF(OR($C251="Non-Labour",$C251="Labour-related"),IF(Inputs!$DT251=$F$1,Inputs!DM251,Inputs!DM251*'Key assumptions'!$H$118),$F251*N(BG251)*avg_hrs)</f>
        <v>0</v>
      </c>
      <c r="DN251" s="255">
        <f>IF(OR($C251="Non-Labour",$C251="Labour-related"),IF(Inputs!$DT251=$F$1,Inputs!DN251,Inputs!DN251*'Key assumptions'!$H$118),$F251*N(BH251)*avg_hrs)</f>
        <v>0</v>
      </c>
      <c r="DO251" s="255">
        <f>IF(OR($C251="Non-Labour",$C251="Labour-related"),IF(Inputs!$DT251=$F$1,Inputs!DO251,Inputs!DO251*'Key assumptions'!$H$118),$F251*N(BI251)*avg_hrs)</f>
        <v>0</v>
      </c>
      <c r="DP251" s="255">
        <f>IF(OR($C251="Non-Labour",$C251="Labour-related"),IF(Inputs!$DT251=$F$1,Inputs!DP251,Inputs!DP251*'Key assumptions'!$H$118),$F251*N(BJ251)*avg_hrs)</f>
        <v>0</v>
      </c>
      <c r="DQ251" s="255">
        <f>IF(OR($C251="Non-Labour",$C251="Labour-related"),IF(Inputs!$DT251=$F$1,Inputs!DQ251,Inputs!DQ251*'Key assumptions'!$H$118),$F251*N(BK251)*avg_hrs)</f>
        <v>0</v>
      </c>
      <c r="DR251" s="255">
        <f>IF(OR($C251="Non-Labour",$C251="Labour-related"),IF(Inputs!$DT251=$F$1,Inputs!DR251,Inputs!DR251*'Key assumptions'!$H$118),$F251*N(BL251)*avg_hrs)</f>
        <v>0</v>
      </c>
      <c r="DT251" s="133" t="s">
        <v>213</v>
      </c>
      <c r="DU251" s="304"/>
      <c r="DV251" s="304"/>
      <c r="DW251" s="304"/>
      <c r="DX251" s="304"/>
      <c r="DY251" s="304"/>
      <c r="DZ251" s="304"/>
      <c r="EA251" s="255">
        <v>0</v>
      </c>
      <c r="EB251" s="255">
        <v>0</v>
      </c>
      <c r="EC251" s="255">
        <v>0</v>
      </c>
      <c r="ED251" s="255">
        <f t="shared" si="25"/>
        <v>0</v>
      </c>
      <c r="EE251" s="255">
        <f t="shared" si="25"/>
        <v>0</v>
      </c>
      <c r="EF251" s="255">
        <f t="shared" si="22"/>
        <v>0</v>
      </c>
    </row>
    <row r="252" spans="1:136" x14ac:dyDescent="0.4">
      <c r="A252" s="133" t="str">
        <f>Inputs!A252</f>
        <v>Commercial Management</v>
      </c>
      <c r="B252" s="133" t="str">
        <f>Inputs!B252</f>
        <v>N/A</v>
      </c>
      <c r="C252" s="133" t="str">
        <f>Inputs!C252</f>
        <v>Contracted Labour</v>
      </c>
      <c r="D252" s="133">
        <f>Inputs!D252</f>
        <v>606796</v>
      </c>
      <c r="E252" s="133" t="str">
        <f>Inputs!E252</f>
        <v>Outsource Consultant</v>
      </c>
      <c r="F252" s="290">
        <f>IF(Inputs!DT252=$F$1,Inputs!F252,
IF(Inputs!DT252='Key assumptions'!$E$118,Inputs!F252*'Key assumptions'!$H$118,Inputs!F252*'Key assumptions'!$H$119))</f>
        <v>235.29599999999999</v>
      </c>
      <c r="G252" s="290">
        <f>IF(Inputs!DT252=$F$1,Inputs!G252,Inputs!G252*'Key assumptions'!$H$118)</f>
        <v>0</v>
      </c>
      <c r="H252" s="281"/>
      <c r="I252" s="281"/>
      <c r="J252" s="281"/>
      <c r="K252" s="281"/>
      <c r="L252" s="281"/>
      <c r="M252" s="389" t="str">
        <f>Inputs!M252</f>
        <v>[C-i-C]</v>
      </c>
      <c r="N252" s="389" t="str">
        <f>Inputs!N252</f>
        <v>[C-i-C]</v>
      </c>
      <c r="O252" s="389" t="str">
        <f>Inputs!O252</f>
        <v>[C-i-C]</v>
      </c>
      <c r="P252" s="389" t="str">
        <f>Inputs!P252</f>
        <v>[C-i-C]</v>
      </c>
      <c r="Q252" s="389" t="str">
        <f>Inputs!Q252</f>
        <v>[C-i-C]</v>
      </c>
      <c r="R252" s="389" t="str">
        <f>Inputs!R252</f>
        <v>[C-i-C]</v>
      </c>
      <c r="S252" s="389" t="str">
        <f>Inputs!S252</f>
        <v>[C-i-C]</v>
      </c>
      <c r="T252" s="389" t="str">
        <f>Inputs!T252</f>
        <v>[C-i-C]</v>
      </c>
      <c r="U252" s="389" t="str">
        <f>Inputs!U252</f>
        <v>[C-i-C]</v>
      </c>
      <c r="V252" s="389" t="str">
        <f>Inputs!V252</f>
        <v>[C-i-C]</v>
      </c>
      <c r="W252" s="389" t="str">
        <f>Inputs!W252</f>
        <v>[C-i-C]</v>
      </c>
      <c r="X252" s="389" t="str">
        <f>Inputs!X252</f>
        <v>[C-i-C]</v>
      </c>
      <c r="Y252" s="389" t="str">
        <f>Inputs!Y252</f>
        <v>[C-i-C]</v>
      </c>
      <c r="Z252" s="389" t="str">
        <f>Inputs!Z252</f>
        <v>[C-i-C]</v>
      </c>
      <c r="AA252" s="389" t="str">
        <f>Inputs!AA252</f>
        <v>[C-i-C]</v>
      </c>
      <c r="AB252" s="389" t="str">
        <f>Inputs!AB252</f>
        <v>[C-i-C]</v>
      </c>
      <c r="AC252" s="389" t="str">
        <f>Inputs!AC252</f>
        <v>[C-i-C]</v>
      </c>
      <c r="AD252" s="389" t="str">
        <f>Inputs!AD252</f>
        <v>[C-i-C]</v>
      </c>
      <c r="AE252" s="389" t="str">
        <f>Inputs!AE252</f>
        <v>[C-i-C]</v>
      </c>
      <c r="AF252" s="389" t="str">
        <f>Inputs!AF252</f>
        <v>[C-i-C]</v>
      </c>
      <c r="AG252" s="389" t="str">
        <f>Inputs!AG252</f>
        <v>[C-i-C]</v>
      </c>
      <c r="AH252" s="389" t="str">
        <f>Inputs!AH252</f>
        <v>[C-i-C]</v>
      </c>
      <c r="AI252" s="254">
        <f>Inputs!AI252</f>
        <v>0</v>
      </c>
      <c r="AJ252" s="254">
        <f>Inputs!AJ252</f>
        <v>0</v>
      </c>
      <c r="AK252" s="254">
        <f>Inputs!AK252</f>
        <v>0</v>
      </c>
      <c r="AL252" s="254">
        <f>Inputs!AL252</f>
        <v>0</v>
      </c>
      <c r="AM252" s="254">
        <f>Inputs!AM252</f>
        <v>0</v>
      </c>
      <c r="AN252" s="254">
        <f>Inputs!AN252</f>
        <v>0</v>
      </c>
      <c r="AO252" s="254">
        <f>Inputs!AO252</f>
        <v>0</v>
      </c>
      <c r="AP252" s="254">
        <f>Inputs!AP252</f>
        <v>0</v>
      </c>
      <c r="AQ252" s="254">
        <f>Inputs!AQ252</f>
        <v>0</v>
      </c>
      <c r="AR252" s="254">
        <f>Inputs!AR252</f>
        <v>0</v>
      </c>
      <c r="AS252" s="254">
        <f>Inputs!AS252</f>
        <v>0</v>
      </c>
      <c r="AT252" s="254">
        <f>Inputs!AT252</f>
        <v>0</v>
      </c>
      <c r="AU252" s="254">
        <f>Inputs!AU252</f>
        <v>0</v>
      </c>
      <c r="AV252" s="254">
        <f>Inputs!AV252</f>
        <v>0</v>
      </c>
      <c r="AW252" s="254">
        <f>Inputs!AW252</f>
        <v>0</v>
      </c>
      <c r="AX252" s="254">
        <f>Inputs!AX252</f>
        <v>0</v>
      </c>
      <c r="AY252" s="254">
        <f>Inputs!AY252</f>
        <v>0</v>
      </c>
      <c r="AZ252" s="254">
        <f>Inputs!AZ252</f>
        <v>0</v>
      </c>
      <c r="BA252" s="254">
        <f>Inputs!BA252</f>
        <v>0</v>
      </c>
      <c r="BB252" s="254">
        <f>Inputs!BB252</f>
        <v>0</v>
      </c>
      <c r="BC252" s="254">
        <f>Inputs!BC252</f>
        <v>0</v>
      </c>
      <c r="BD252" s="254">
        <f>Inputs!BD252</f>
        <v>0</v>
      </c>
      <c r="BE252" s="254">
        <f>Inputs!BE252</f>
        <v>0</v>
      </c>
      <c r="BF252" s="254">
        <f>Inputs!BF252</f>
        <v>0</v>
      </c>
      <c r="BG252" s="254">
        <f>Inputs!BG252</f>
        <v>0</v>
      </c>
      <c r="BH252" s="254">
        <f>Inputs!BH252</f>
        <v>0</v>
      </c>
      <c r="BI252" s="254">
        <f>Inputs!BI252</f>
        <v>0</v>
      </c>
      <c r="BJ252" s="254">
        <f>Inputs!BJ252</f>
        <v>0</v>
      </c>
      <c r="BK252" s="254">
        <f>Inputs!BK252</f>
        <v>0</v>
      </c>
      <c r="BL252" s="254">
        <f>Inputs!BL252</f>
        <v>0</v>
      </c>
      <c r="BN252" s="255">
        <f>IF(OR($C252="Non-Labour",$C252="Labour-related"),IF(Inputs!$DT252=$F$1,Inputs!BN252,Inputs!BN252*'Key assumptions'!$H$118),$F252*N(H252)*avg_hrs)</f>
        <v>0</v>
      </c>
      <c r="BO252" s="255">
        <f>IF(OR($C252="Non-Labour",$C252="Labour-related"),IF(Inputs!$DT252=$F$1,Inputs!BO252,Inputs!BO252*'Key assumptions'!$H$118),$F252*N(I252)*avg_hrs)</f>
        <v>0</v>
      </c>
      <c r="BP252" s="255">
        <f>IF(OR($C252="Non-Labour",$C252="Labour-related"),IF(Inputs!$DT252=$F$1,Inputs!BP252,Inputs!BP252*'Key assumptions'!$H$118),$F252*N(J252)*avg_hrs)</f>
        <v>0</v>
      </c>
      <c r="BQ252" s="255">
        <f>IF(OR($C252="Non-Labour",$C252="Labour-related"),IF(Inputs!$DT252=$F$1,Inputs!BQ252,Inputs!BQ252*'Key assumptions'!$H$118),$F252*N(K252)*avg_hrs)</f>
        <v>0</v>
      </c>
      <c r="BR252" s="255">
        <f>IF(OR($C252="Non-Labour",$C252="Labour-related"),IF(Inputs!$DT252=$F$1,Inputs!BR252,Inputs!BR252*'Key assumptions'!$H$118),$F252*N(L252)*avg_hrs)</f>
        <v>0</v>
      </c>
      <c r="BS252" s="390" t="s">
        <v>411</v>
      </c>
      <c r="BT252" s="390" t="s">
        <v>411</v>
      </c>
      <c r="BU252" s="390" t="s">
        <v>411</v>
      </c>
      <c r="BV252" s="390" t="s">
        <v>411</v>
      </c>
      <c r="BW252" s="390" t="s">
        <v>411</v>
      </c>
      <c r="BX252" s="390" t="s">
        <v>411</v>
      </c>
      <c r="BY252" s="390" t="s">
        <v>411</v>
      </c>
      <c r="BZ252" s="390" t="s">
        <v>411</v>
      </c>
      <c r="CA252" s="390" t="s">
        <v>411</v>
      </c>
      <c r="CB252" s="390" t="s">
        <v>411</v>
      </c>
      <c r="CC252" s="390" t="s">
        <v>411</v>
      </c>
      <c r="CD252" s="390" t="s">
        <v>411</v>
      </c>
      <c r="CE252" s="390" t="s">
        <v>411</v>
      </c>
      <c r="CF252" s="390" t="s">
        <v>411</v>
      </c>
      <c r="CG252" s="390" t="s">
        <v>411</v>
      </c>
      <c r="CH252" s="390" t="s">
        <v>411</v>
      </c>
      <c r="CI252" s="390" t="s">
        <v>411</v>
      </c>
      <c r="CJ252" s="390" t="s">
        <v>411</v>
      </c>
      <c r="CK252" s="390" t="s">
        <v>411</v>
      </c>
      <c r="CL252" s="390" t="s">
        <v>411</v>
      </c>
      <c r="CM252" s="390" t="s">
        <v>411</v>
      </c>
      <c r="CN252" s="390" t="s">
        <v>411</v>
      </c>
      <c r="CO252" s="255">
        <f>IF(OR($C252="Non-Labour",$C252="Labour-related"),IF(Inputs!$DT252=$F$1,Inputs!CO252,Inputs!CO252*'Key assumptions'!$H$118),$F252*N(AI252)*avg_hrs)</f>
        <v>0</v>
      </c>
      <c r="CP252" s="255">
        <f>IF(OR($C252="Non-Labour",$C252="Labour-related"),IF(Inputs!$DT252=$F$1,Inputs!CP252,Inputs!CP252*'Key assumptions'!$H$118),$F252*N(AJ252)*avg_hrs)</f>
        <v>0</v>
      </c>
      <c r="CQ252" s="255">
        <f>IF(OR($C252="Non-Labour",$C252="Labour-related"),IF(Inputs!$DT252=$F$1,Inputs!CQ252,Inputs!CQ252*'Key assumptions'!$H$118),$F252*N(AK252)*avg_hrs)</f>
        <v>0</v>
      </c>
      <c r="CR252" s="255">
        <f>IF(OR($C252="Non-Labour",$C252="Labour-related"),IF(Inputs!$DT252=$F$1,Inputs!CR252,Inputs!CR252*'Key assumptions'!$H$118),$F252*N(AL252)*avg_hrs)</f>
        <v>0</v>
      </c>
      <c r="CS252" s="255">
        <f>IF(OR($C252="Non-Labour",$C252="Labour-related"),IF(Inputs!$DT252=$F$1,Inputs!CS252,Inputs!CS252*'Key assumptions'!$H$118),$F252*N(AM252)*avg_hrs)</f>
        <v>0</v>
      </c>
      <c r="CT252" s="255">
        <f>IF(OR($C252="Non-Labour",$C252="Labour-related"),IF(Inputs!$DT252=$F$1,Inputs!CT252,Inputs!CT252*'Key assumptions'!$H$118),$F252*N(AN252)*avg_hrs)</f>
        <v>0</v>
      </c>
      <c r="CU252" s="255">
        <f>IF(OR($C252="Non-Labour",$C252="Labour-related"),IF(Inputs!$DT252=$F$1,Inputs!CU252,Inputs!CU252*'Key assumptions'!$H$118),$F252*N(AO252)*avg_hrs)</f>
        <v>0</v>
      </c>
      <c r="CV252" s="255">
        <f>IF(OR($C252="Non-Labour",$C252="Labour-related"),IF(Inputs!$DT252=$F$1,Inputs!CV252,Inputs!CV252*'Key assumptions'!$H$118),$F252*N(AP252)*avg_hrs)</f>
        <v>0</v>
      </c>
      <c r="CW252" s="255">
        <f>IF(OR($C252="Non-Labour",$C252="Labour-related"),IF(Inputs!$DT252=$F$1,Inputs!CW252,Inputs!CW252*'Key assumptions'!$H$118),$F252*N(AQ252)*avg_hrs)</f>
        <v>0</v>
      </c>
      <c r="CX252" s="255">
        <f>IF(OR($C252="Non-Labour",$C252="Labour-related"),IF(Inputs!$DT252=$F$1,Inputs!CX252,Inputs!CX252*'Key assumptions'!$H$118),$F252*N(AR252)*avg_hrs)</f>
        <v>0</v>
      </c>
      <c r="CY252" s="255">
        <f>IF(OR($C252="Non-Labour",$C252="Labour-related"),IF(Inputs!$DT252=$F$1,Inputs!CY252,Inputs!CY252*'Key assumptions'!$H$118),$F252*N(AS252)*avg_hrs)</f>
        <v>0</v>
      </c>
      <c r="CZ252" s="255">
        <f>IF(OR($C252="Non-Labour",$C252="Labour-related"),IF(Inputs!$DT252=$F$1,Inputs!CZ252,Inputs!CZ252*'Key assumptions'!$H$118),$F252*N(AT252)*avg_hrs)</f>
        <v>0</v>
      </c>
      <c r="DA252" s="255">
        <f>IF(OR($C252="Non-Labour",$C252="Labour-related"),IF(Inputs!$DT252=$F$1,Inputs!DA252,Inputs!DA252*'Key assumptions'!$H$118),$F252*N(AU252)*avg_hrs)</f>
        <v>0</v>
      </c>
      <c r="DB252" s="255">
        <f>IF(OR($C252="Non-Labour",$C252="Labour-related"),IF(Inputs!$DT252=$F$1,Inputs!DB252,Inputs!DB252*'Key assumptions'!$H$118),$F252*N(AV252)*avg_hrs)</f>
        <v>0</v>
      </c>
      <c r="DC252" s="255">
        <f>IF(OR($C252="Non-Labour",$C252="Labour-related"),IF(Inputs!$DT252=$F$1,Inputs!DC252,Inputs!DC252*'Key assumptions'!$H$118),$F252*N(AW252)*avg_hrs)</f>
        <v>0</v>
      </c>
      <c r="DD252" s="255">
        <f>IF(OR($C252="Non-Labour",$C252="Labour-related"),IF(Inputs!$DT252=$F$1,Inputs!DD252,Inputs!DD252*'Key assumptions'!$H$118),$F252*N(AX252)*avg_hrs)</f>
        <v>0</v>
      </c>
      <c r="DE252" s="255">
        <f>IF(OR($C252="Non-Labour",$C252="Labour-related"),IF(Inputs!$DT252=$F$1,Inputs!DE252,Inputs!DE252*'Key assumptions'!$H$118),$F252*N(AY252)*avg_hrs)</f>
        <v>0</v>
      </c>
      <c r="DF252" s="255">
        <f>IF(OR($C252="Non-Labour",$C252="Labour-related"),IF(Inputs!$DT252=$F$1,Inputs!DF252,Inputs!DF252*'Key assumptions'!$H$118),$F252*N(AZ252)*avg_hrs)</f>
        <v>0</v>
      </c>
      <c r="DG252" s="255">
        <f>IF(OR($C252="Non-Labour",$C252="Labour-related"),IF(Inputs!$DT252=$F$1,Inputs!DG252,Inputs!DG252*'Key assumptions'!$H$118),$F252*N(BA252)*avg_hrs)</f>
        <v>0</v>
      </c>
      <c r="DH252" s="255">
        <f>IF(OR($C252="Non-Labour",$C252="Labour-related"),IF(Inputs!$DT252=$F$1,Inputs!DH252,Inputs!DH252*'Key assumptions'!$H$118),$F252*N(BB252)*avg_hrs)</f>
        <v>0</v>
      </c>
      <c r="DI252" s="255">
        <f>IF(OR($C252="Non-Labour",$C252="Labour-related"),IF(Inputs!$DT252=$F$1,Inputs!DI252,Inputs!DI252*'Key assumptions'!$H$118),$F252*N(BC252)*avg_hrs)</f>
        <v>0</v>
      </c>
      <c r="DJ252" s="255">
        <f>IF(OR($C252="Non-Labour",$C252="Labour-related"),IF(Inputs!$DT252=$F$1,Inputs!DJ252,Inputs!DJ252*'Key assumptions'!$H$118),$F252*N(BD252)*avg_hrs)</f>
        <v>0</v>
      </c>
      <c r="DK252" s="255">
        <f>IF(OR($C252="Non-Labour",$C252="Labour-related"),IF(Inputs!$DT252=$F$1,Inputs!DK252,Inputs!DK252*'Key assumptions'!$H$118),$F252*N(BE252)*avg_hrs)</f>
        <v>0</v>
      </c>
      <c r="DL252" s="255">
        <f>IF(OR($C252="Non-Labour",$C252="Labour-related"),IF(Inputs!$DT252=$F$1,Inputs!DL252,Inputs!DL252*'Key assumptions'!$H$118),$F252*N(BF252)*avg_hrs)</f>
        <v>0</v>
      </c>
      <c r="DM252" s="255">
        <f>IF(OR($C252="Non-Labour",$C252="Labour-related"),IF(Inputs!$DT252=$F$1,Inputs!DM252,Inputs!DM252*'Key assumptions'!$H$118),$F252*N(BG252)*avg_hrs)</f>
        <v>0</v>
      </c>
      <c r="DN252" s="255">
        <f>IF(OR($C252="Non-Labour",$C252="Labour-related"),IF(Inputs!$DT252=$F$1,Inputs!DN252,Inputs!DN252*'Key assumptions'!$H$118),$F252*N(BH252)*avg_hrs)</f>
        <v>0</v>
      </c>
      <c r="DO252" s="255">
        <f>IF(OR($C252="Non-Labour",$C252="Labour-related"),IF(Inputs!$DT252=$F$1,Inputs!DO252,Inputs!DO252*'Key assumptions'!$H$118),$F252*N(BI252)*avg_hrs)</f>
        <v>0</v>
      </c>
      <c r="DP252" s="255">
        <f>IF(OR($C252="Non-Labour",$C252="Labour-related"),IF(Inputs!$DT252=$F$1,Inputs!DP252,Inputs!DP252*'Key assumptions'!$H$118),$F252*N(BJ252)*avg_hrs)</f>
        <v>0</v>
      </c>
      <c r="DQ252" s="255">
        <f>IF(OR($C252="Non-Labour",$C252="Labour-related"),IF(Inputs!$DT252=$F$1,Inputs!DQ252,Inputs!DQ252*'Key assumptions'!$H$118),$F252*N(BK252)*avg_hrs)</f>
        <v>0</v>
      </c>
      <c r="DR252" s="255">
        <f>IF(OR($C252="Non-Labour",$C252="Labour-related"),IF(Inputs!$DT252=$F$1,Inputs!DR252,Inputs!DR252*'Key assumptions'!$H$118),$F252*N(BL252)*avg_hrs)</f>
        <v>0</v>
      </c>
      <c r="DT252" s="133" t="s">
        <v>213</v>
      </c>
      <c r="DU252" s="304"/>
      <c r="DV252" s="304"/>
      <c r="DW252" s="304"/>
      <c r="DX252" s="304"/>
      <c r="DY252" s="304"/>
      <c r="DZ252" s="304"/>
      <c r="EA252" s="255">
        <v>120000.96000000001</v>
      </c>
      <c r="EB252" s="255">
        <v>35294.400000000001</v>
      </c>
      <c r="EC252" s="255">
        <v>0</v>
      </c>
      <c r="ED252" s="255">
        <f t="shared" si="25"/>
        <v>0</v>
      </c>
      <c r="EE252" s="255">
        <f t="shared" si="25"/>
        <v>0</v>
      </c>
      <c r="EF252" s="255">
        <f t="shared" si="22"/>
        <v>155295.36000000002</v>
      </c>
    </row>
    <row r="253" spans="1:136" x14ac:dyDescent="0.4">
      <c r="A253" s="133" t="str">
        <f>Inputs!A253</f>
        <v>Commercial Management</v>
      </c>
      <c r="B253" s="133" t="str">
        <f>Inputs!B253</f>
        <v>N/A</v>
      </c>
      <c r="C253" s="133" t="str">
        <f>Inputs!C253</f>
        <v>Contracted Labour</v>
      </c>
      <c r="D253" s="133">
        <f>Inputs!D253</f>
        <v>606796</v>
      </c>
      <c r="E253" s="133" t="str">
        <f>Inputs!E253</f>
        <v>Outsource Consultant</v>
      </c>
      <c r="F253" s="290">
        <f>IF(Inputs!DT253=$F$1,Inputs!F253,
IF(Inputs!DT253='Key assumptions'!$E$118,Inputs!F253*'Key assumptions'!$H$118,Inputs!F253*'Key assumptions'!$H$119))</f>
        <v>240.8</v>
      </c>
      <c r="G253" s="290">
        <f>IF(Inputs!DT253=$F$1,Inputs!G253,Inputs!G253*'Key assumptions'!$H$118)</f>
        <v>0</v>
      </c>
      <c r="H253" s="281"/>
      <c r="I253" s="281"/>
      <c r="J253" s="281"/>
      <c r="K253" s="281"/>
      <c r="L253" s="281"/>
      <c r="M253" s="389" t="str">
        <f>Inputs!M253</f>
        <v>[C-i-C]</v>
      </c>
      <c r="N253" s="389" t="str">
        <f>Inputs!N253</f>
        <v>[C-i-C]</v>
      </c>
      <c r="O253" s="389" t="str">
        <f>Inputs!O253</f>
        <v>[C-i-C]</v>
      </c>
      <c r="P253" s="389" t="str">
        <f>Inputs!P253</f>
        <v>[C-i-C]</v>
      </c>
      <c r="Q253" s="389" t="str">
        <f>Inputs!Q253</f>
        <v>[C-i-C]</v>
      </c>
      <c r="R253" s="389" t="str">
        <f>Inputs!R253</f>
        <v>[C-i-C]</v>
      </c>
      <c r="S253" s="389" t="str">
        <f>Inputs!S253</f>
        <v>[C-i-C]</v>
      </c>
      <c r="T253" s="389" t="str">
        <f>Inputs!T253</f>
        <v>[C-i-C]</v>
      </c>
      <c r="U253" s="389" t="str">
        <f>Inputs!U253</f>
        <v>[C-i-C]</v>
      </c>
      <c r="V253" s="389" t="str">
        <f>Inputs!V253</f>
        <v>[C-i-C]</v>
      </c>
      <c r="W253" s="389" t="str">
        <f>Inputs!W253</f>
        <v>[C-i-C]</v>
      </c>
      <c r="X253" s="389" t="str">
        <f>Inputs!X253</f>
        <v>[C-i-C]</v>
      </c>
      <c r="Y253" s="389" t="str">
        <f>Inputs!Y253</f>
        <v>[C-i-C]</v>
      </c>
      <c r="Z253" s="389" t="str">
        <f>Inputs!Z253</f>
        <v>[C-i-C]</v>
      </c>
      <c r="AA253" s="389" t="str">
        <f>Inputs!AA253</f>
        <v>[C-i-C]</v>
      </c>
      <c r="AB253" s="389" t="str">
        <f>Inputs!AB253</f>
        <v>[C-i-C]</v>
      </c>
      <c r="AC253" s="389" t="str">
        <f>Inputs!AC253</f>
        <v>[C-i-C]</v>
      </c>
      <c r="AD253" s="389" t="str">
        <f>Inputs!AD253</f>
        <v>[C-i-C]</v>
      </c>
      <c r="AE253" s="389" t="str">
        <f>Inputs!AE253</f>
        <v>[C-i-C]</v>
      </c>
      <c r="AF253" s="389" t="str">
        <f>Inputs!AF253</f>
        <v>[C-i-C]</v>
      </c>
      <c r="AG253" s="389" t="str">
        <f>Inputs!AG253</f>
        <v>[C-i-C]</v>
      </c>
      <c r="AH253" s="389" t="str">
        <f>Inputs!AH253</f>
        <v>[C-i-C]</v>
      </c>
      <c r="AI253" s="254">
        <f>Inputs!AI253</f>
        <v>0</v>
      </c>
      <c r="AJ253" s="254">
        <f>Inputs!AJ253</f>
        <v>0</v>
      </c>
      <c r="AK253" s="254">
        <f>Inputs!AK253</f>
        <v>0</v>
      </c>
      <c r="AL253" s="254">
        <f>Inputs!AL253</f>
        <v>0</v>
      </c>
      <c r="AM253" s="254">
        <f>Inputs!AM253</f>
        <v>0</v>
      </c>
      <c r="AN253" s="254">
        <f>Inputs!AN253</f>
        <v>0</v>
      </c>
      <c r="AO253" s="254">
        <f>Inputs!AO253</f>
        <v>0</v>
      </c>
      <c r="AP253" s="254">
        <f>Inputs!AP253</f>
        <v>0</v>
      </c>
      <c r="AQ253" s="254">
        <f>Inputs!AQ253</f>
        <v>0</v>
      </c>
      <c r="AR253" s="254">
        <f>Inputs!AR253</f>
        <v>0</v>
      </c>
      <c r="AS253" s="254">
        <f>Inputs!AS253</f>
        <v>0</v>
      </c>
      <c r="AT253" s="254">
        <f>Inputs!AT253</f>
        <v>0</v>
      </c>
      <c r="AU253" s="254">
        <f>Inputs!AU253</f>
        <v>0</v>
      </c>
      <c r="AV253" s="254">
        <f>Inputs!AV253</f>
        <v>0</v>
      </c>
      <c r="AW253" s="254">
        <f>Inputs!AW253</f>
        <v>0</v>
      </c>
      <c r="AX253" s="254">
        <f>Inputs!AX253</f>
        <v>0</v>
      </c>
      <c r="AY253" s="254">
        <f>Inputs!AY253</f>
        <v>0</v>
      </c>
      <c r="AZ253" s="254">
        <f>Inputs!AZ253</f>
        <v>0</v>
      </c>
      <c r="BA253" s="254">
        <f>Inputs!BA253</f>
        <v>0</v>
      </c>
      <c r="BB253" s="254">
        <f>Inputs!BB253</f>
        <v>0</v>
      </c>
      <c r="BC253" s="254">
        <f>Inputs!BC253</f>
        <v>0</v>
      </c>
      <c r="BD253" s="254">
        <f>Inputs!BD253</f>
        <v>0</v>
      </c>
      <c r="BE253" s="254">
        <f>Inputs!BE253</f>
        <v>0</v>
      </c>
      <c r="BF253" s="254">
        <f>Inputs!BF253</f>
        <v>0</v>
      </c>
      <c r="BG253" s="254">
        <f>Inputs!BG253</f>
        <v>0</v>
      </c>
      <c r="BH253" s="254">
        <f>Inputs!BH253</f>
        <v>0</v>
      </c>
      <c r="BI253" s="254">
        <f>Inputs!BI253</f>
        <v>0</v>
      </c>
      <c r="BJ253" s="254">
        <f>Inputs!BJ253</f>
        <v>0</v>
      </c>
      <c r="BK253" s="254">
        <f>Inputs!BK253</f>
        <v>0</v>
      </c>
      <c r="BL253" s="254">
        <f>Inputs!BL253</f>
        <v>0</v>
      </c>
      <c r="BN253" s="255">
        <f>IF(OR($C253="Non-Labour",$C253="Labour-related"),IF(Inputs!$DT253=$F$1,Inputs!BN253,Inputs!BN253*'Key assumptions'!$H$118),$F253*N(H253)*avg_hrs)</f>
        <v>0</v>
      </c>
      <c r="BO253" s="255">
        <f>IF(OR($C253="Non-Labour",$C253="Labour-related"),IF(Inputs!$DT253=$F$1,Inputs!BO253,Inputs!BO253*'Key assumptions'!$H$118),$F253*N(I253)*avg_hrs)</f>
        <v>0</v>
      </c>
      <c r="BP253" s="255">
        <f>IF(OR($C253="Non-Labour",$C253="Labour-related"),IF(Inputs!$DT253=$F$1,Inputs!BP253,Inputs!BP253*'Key assumptions'!$H$118),$F253*N(J253)*avg_hrs)</f>
        <v>0</v>
      </c>
      <c r="BQ253" s="255">
        <f>IF(OR($C253="Non-Labour",$C253="Labour-related"),IF(Inputs!$DT253=$F$1,Inputs!BQ253,Inputs!BQ253*'Key assumptions'!$H$118),$F253*N(K253)*avg_hrs)</f>
        <v>0</v>
      </c>
      <c r="BR253" s="255">
        <f>IF(OR($C253="Non-Labour",$C253="Labour-related"),IF(Inputs!$DT253=$F$1,Inputs!BR253,Inputs!BR253*'Key assumptions'!$H$118),$F253*N(L253)*avg_hrs)</f>
        <v>0</v>
      </c>
      <c r="BS253" s="390" t="s">
        <v>411</v>
      </c>
      <c r="BT253" s="390" t="s">
        <v>411</v>
      </c>
      <c r="BU253" s="390" t="s">
        <v>411</v>
      </c>
      <c r="BV253" s="390" t="s">
        <v>411</v>
      </c>
      <c r="BW253" s="390" t="s">
        <v>411</v>
      </c>
      <c r="BX253" s="390" t="s">
        <v>411</v>
      </c>
      <c r="BY253" s="390" t="s">
        <v>411</v>
      </c>
      <c r="BZ253" s="390" t="s">
        <v>411</v>
      </c>
      <c r="CA253" s="390" t="s">
        <v>411</v>
      </c>
      <c r="CB253" s="390" t="s">
        <v>411</v>
      </c>
      <c r="CC253" s="390" t="s">
        <v>411</v>
      </c>
      <c r="CD253" s="390" t="s">
        <v>411</v>
      </c>
      <c r="CE253" s="390" t="s">
        <v>411</v>
      </c>
      <c r="CF253" s="390" t="s">
        <v>411</v>
      </c>
      <c r="CG253" s="390" t="s">
        <v>411</v>
      </c>
      <c r="CH253" s="390" t="s">
        <v>411</v>
      </c>
      <c r="CI253" s="390" t="s">
        <v>411</v>
      </c>
      <c r="CJ253" s="390" t="s">
        <v>411</v>
      </c>
      <c r="CK253" s="390" t="s">
        <v>411</v>
      </c>
      <c r="CL253" s="390" t="s">
        <v>411</v>
      </c>
      <c r="CM253" s="390" t="s">
        <v>411</v>
      </c>
      <c r="CN253" s="390" t="s">
        <v>411</v>
      </c>
      <c r="CO253" s="255">
        <f>IF(OR($C253="Non-Labour",$C253="Labour-related"),IF(Inputs!$DT253=$F$1,Inputs!CO253,Inputs!CO253*'Key assumptions'!$H$118),$F253*N(AI253)*avg_hrs)</f>
        <v>0</v>
      </c>
      <c r="CP253" s="255">
        <f>IF(OR($C253="Non-Labour",$C253="Labour-related"),IF(Inputs!$DT253=$F$1,Inputs!CP253,Inputs!CP253*'Key assumptions'!$H$118),$F253*N(AJ253)*avg_hrs)</f>
        <v>0</v>
      </c>
      <c r="CQ253" s="255">
        <f>IF(OR($C253="Non-Labour",$C253="Labour-related"),IF(Inputs!$DT253=$F$1,Inputs!CQ253,Inputs!CQ253*'Key assumptions'!$H$118),$F253*N(AK253)*avg_hrs)</f>
        <v>0</v>
      </c>
      <c r="CR253" s="255">
        <f>IF(OR($C253="Non-Labour",$C253="Labour-related"),IF(Inputs!$DT253=$F$1,Inputs!CR253,Inputs!CR253*'Key assumptions'!$H$118),$F253*N(AL253)*avg_hrs)</f>
        <v>0</v>
      </c>
      <c r="CS253" s="255">
        <f>IF(OR($C253="Non-Labour",$C253="Labour-related"),IF(Inputs!$DT253=$F$1,Inputs!CS253,Inputs!CS253*'Key assumptions'!$H$118),$F253*N(AM253)*avg_hrs)</f>
        <v>0</v>
      </c>
      <c r="CT253" s="255">
        <f>IF(OR($C253="Non-Labour",$C253="Labour-related"),IF(Inputs!$DT253=$F$1,Inputs!CT253,Inputs!CT253*'Key assumptions'!$H$118),$F253*N(AN253)*avg_hrs)</f>
        <v>0</v>
      </c>
      <c r="CU253" s="255">
        <f>IF(OR($C253="Non-Labour",$C253="Labour-related"),IF(Inputs!$DT253=$F$1,Inputs!CU253,Inputs!CU253*'Key assumptions'!$H$118),$F253*N(AO253)*avg_hrs)</f>
        <v>0</v>
      </c>
      <c r="CV253" s="255">
        <f>IF(OR($C253="Non-Labour",$C253="Labour-related"),IF(Inputs!$DT253=$F$1,Inputs!CV253,Inputs!CV253*'Key assumptions'!$H$118),$F253*N(AP253)*avg_hrs)</f>
        <v>0</v>
      </c>
      <c r="CW253" s="255">
        <f>IF(OR($C253="Non-Labour",$C253="Labour-related"),IF(Inputs!$DT253=$F$1,Inputs!CW253,Inputs!CW253*'Key assumptions'!$H$118),$F253*N(AQ253)*avg_hrs)</f>
        <v>0</v>
      </c>
      <c r="CX253" s="255">
        <f>IF(OR($C253="Non-Labour",$C253="Labour-related"),IF(Inputs!$DT253=$F$1,Inputs!CX253,Inputs!CX253*'Key assumptions'!$H$118),$F253*N(AR253)*avg_hrs)</f>
        <v>0</v>
      </c>
      <c r="CY253" s="255">
        <f>IF(OR($C253="Non-Labour",$C253="Labour-related"),IF(Inputs!$DT253=$F$1,Inputs!CY253,Inputs!CY253*'Key assumptions'!$H$118),$F253*N(AS253)*avg_hrs)</f>
        <v>0</v>
      </c>
      <c r="CZ253" s="255">
        <f>IF(OR($C253="Non-Labour",$C253="Labour-related"),IF(Inputs!$DT253=$F$1,Inputs!CZ253,Inputs!CZ253*'Key assumptions'!$H$118),$F253*N(AT253)*avg_hrs)</f>
        <v>0</v>
      </c>
      <c r="DA253" s="255">
        <f>IF(OR($C253="Non-Labour",$C253="Labour-related"),IF(Inputs!$DT253=$F$1,Inputs!DA253,Inputs!DA253*'Key assumptions'!$H$118),$F253*N(AU253)*avg_hrs)</f>
        <v>0</v>
      </c>
      <c r="DB253" s="255">
        <f>IF(OR($C253="Non-Labour",$C253="Labour-related"),IF(Inputs!$DT253=$F$1,Inputs!DB253,Inputs!DB253*'Key assumptions'!$H$118),$F253*N(AV253)*avg_hrs)</f>
        <v>0</v>
      </c>
      <c r="DC253" s="255">
        <f>IF(OR($C253="Non-Labour",$C253="Labour-related"),IF(Inputs!$DT253=$F$1,Inputs!DC253,Inputs!DC253*'Key assumptions'!$H$118),$F253*N(AW253)*avg_hrs)</f>
        <v>0</v>
      </c>
      <c r="DD253" s="255">
        <f>IF(OR($C253="Non-Labour",$C253="Labour-related"),IF(Inputs!$DT253=$F$1,Inputs!DD253,Inputs!DD253*'Key assumptions'!$H$118),$F253*N(AX253)*avg_hrs)</f>
        <v>0</v>
      </c>
      <c r="DE253" s="255">
        <f>IF(OR($C253="Non-Labour",$C253="Labour-related"),IF(Inputs!$DT253=$F$1,Inputs!DE253,Inputs!DE253*'Key assumptions'!$H$118),$F253*N(AY253)*avg_hrs)</f>
        <v>0</v>
      </c>
      <c r="DF253" s="255">
        <f>IF(OR($C253="Non-Labour",$C253="Labour-related"),IF(Inputs!$DT253=$F$1,Inputs!DF253,Inputs!DF253*'Key assumptions'!$H$118),$F253*N(AZ253)*avg_hrs)</f>
        <v>0</v>
      </c>
      <c r="DG253" s="255">
        <f>IF(OR($C253="Non-Labour",$C253="Labour-related"),IF(Inputs!$DT253=$F$1,Inputs!DG253,Inputs!DG253*'Key assumptions'!$H$118),$F253*N(BA253)*avg_hrs)</f>
        <v>0</v>
      </c>
      <c r="DH253" s="255">
        <f>IF(OR($C253="Non-Labour",$C253="Labour-related"),IF(Inputs!$DT253=$F$1,Inputs!DH253,Inputs!DH253*'Key assumptions'!$H$118),$F253*N(BB253)*avg_hrs)</f>
        <v>0</v>
      </c>
      <c r="DI253" s="255">
        <f>IF(OR($C253="Non-Labour",$C253="Labour-related"),IF(Inputs!$DT253=$F$1,Inputs!DI253,Inputs!DI253*'Key assumptions'!$H$118),$F253*N(BC253)*avg_hrs)</f>
        <v>0</v>
      </c>
      <c r="DJ253" s="255">
        <f>IF(OR($C253="Non-Labour",$C253="Labour-related"),IF(Inputs!$DT253=$F$1,Inputs!DJ253,Inputs!DJ253*'Key assumptions'!$H$118),$F253*N(BD253)*avg_hrs)</f>
        <v>0</v>
      </c>
      <c r="DK253" s="255">
        <f>IF(OR($C253="Non-Labour",$C253="Labour-related"),IF(Inputs!$DT253=$F$1,Inputs!DK253,Inputs!DK253*'Key assumptions'!$H$118),$F253*N(BE253)*avg_hrs)</f>
        <v>0</v>
      </c>
      <c r="DL253" s="255">
        <f>IF(OR($C253="Non-Labour",$C253="Labour-related"),IF(Inputs!$DT253=$F$1,Inputs!DL253,Inputs!DL253*'Key assumptions'!$H$118),$F253*N(BF253)*avg_hrs)</f>
        <v>0</v>
      </c>
      <c r="DM253" s="255">
        <f>IF(OR($C253="Non-Labour",$C253="Labour-related"),IF(Inputs!$DT253=$F$1,Inputs!DM253,Inputs!DM253*'Key assumptions'!$H$118),$F253*N(BG253)*avg_hrs)</f>
        <v>0</v>
      </c>
      <c r="DN253" s="255">
        <f>IF(OR($C253="Non-Labour",$C253="Labour-related"),IF(Inputs!$DT253=$F$1,Inputs!DN253,Inputs!DN253*'Key assumptions'!$H$118),$F253*N(BH253)*avg_hrs)</f>
        <v>0</v>
      </c>
      <c r="DO253" s="255">
        <f>IF(OR($C253="Non-Labour",$C253="Labour-related"),IF(Inputs!$DT253=$F$1,Inputs!DO253,Inputs!DO253*'Key assumptions'!$H$118),$F253*N(BI253)*avg_hrs)</f>
        <v>0</v>
      </c>
      <c r="DP253" s="255">
        <f>IF(OR($C253="Non-Labour",$C253="Labour-related"),IF(Inputs!$DT253=$F$1,Inputs!DP253,Inputs!DP253*'Key assumptions'!$H$118),$F253*N(BJ253)*avg_hrs)</f>
        <v>0</v>
      </c>
      <c r="DQ253" s="255">
        <f>IF(OR($C253="Non-Labour",$C253="Labour-related"),IF(Inputs!$DT253=$F$1,Inputs!DQ253,Inputs!DQ253*'Key assumptions'!$H$118),$F253*N(BK253)*avg_hrs)</f>
        <v>0</v>
      </c>
      <c r="DR253" s="255">
        <f>IF(OR($C253="Non-Labour",$C253="Labour-related"),IF(Inputs!$DT253=$F$1,Inputs!DR253,Inputs!DR253*'Key assumptions'!$H$118),$F253*N(BL253)*avg_hrs)</f>
        <v>0</v>
      </c>
      <c r="DT253" s="133" t="s">
        <v>213</v>
      </c>
      <c r="DU253" s="304"/>
      <c r="DV253" s="304"/>
      <c r="DW253" s="304"/>
      <c r="DX253" s="304"/>
      <c r="DY253" s="304"/>
      <c r="DZ253" s="304"/>
      <c r="EA253" s="255">
        <v>866880.00000000012</v>
      </c>
      <c r="EB253" s="255">
        <v>2167200</v>
      </c>
      <c r="EC253" s="255">
        <v>0</v>
      </c>
      <c r="ED253" s="255">
        <f t="shared" si="25"/>
        <v>0</v>
      </c>
      <c r="EE253" s="255">
        <f t="shared" si="25"/>
        <v>0</v>
      </c>
      <c r="EF253" s="255">
        <f t="shared" si="22"/>
        <v>3034080</v>
      </c>
    </row>
    <row r="254" spans="1:136" x14ac:dyDescent="0.4">
      <c r="A254" s="133" t="str">
        <f>Inputs!A254</f>
        <v/>
      </c>
      <c r="B254" s="133" t="str">
        <f>Inputs!B254</f>
        <v/>
      </c>
      <c r="C254" s="133" t="str">
        <f>Inputs!C254</f>
        <v/>
      </c>
      <c r="D254" s="133">
        <f>Inputs!D254</f>
        <v>606798</v>
      </c>
      <c r="E254" s="133" t="str">
        <f>Inputs!E254</f>
        <v>CWO - Community &amp; Stakeholder</v>
      </c>
      <c r="F254" s="290">
        <f>IF(Inputs!DT254=$F$1,Inputs!F254,
IF(Inputs!DT254='Key assumptions'!$E$118,Inputs!F254*'Key assumptions'!$H$118,Inputs!F254*'Key assumptions'!$H$119))</f>
        <v>0</v>
      </c>
      <c r="G254" s="290">
        <f>IF(Inputs!DT254=$F$1,Inputs!G254,Inputs!G254*'Key assumptions'!$H$118)</f>
        <v>0</v>
      </c>
      <c r="H254" s="281"/>
      <c r="I254" s="281"/>
      <c r="J254" s="281"/>
      <c r="K254" s="281"/>
      <c r="L254" s="281"/>
      <c r="M254" s="389" t="str">
        <f>Inputs!M254</f>
        <v>[C-i-C]</v>
      </c>
      <c r="N254" s="389" t="str">
        <f>Inputs!N254</f>
        <v>[C-i-C]</v>
      </c>
      <c r="O254" s="389" t="str">
        <f>Inputs!O254</f>
        <v>[C-i-C]</v>
      </c>
      <c r="P254" s="389" t="str">
        <f>Inputs!P254</f>
        <v>[C-i-C]</v>
      </c>
      <c r="Q254" s="389" t="str">
        <f>Inputs!Q254</f>
        <v>[C-i-C]</v>
      </c>
      <c r="R254" s="389" t="str">
        <f>Inputs!R254</f>
        <v>[C-i-C]</v>
      </c>
      <c r="S254" s="389" t="str">
        <f>Inputs!S254</f>
        <v>[C-i-C]</v>
      </c>
      <c r="T254" s="389" t="str">
        <f>Inputs!T254</f>
        <v>[C-i-C]</v>
      </c>
      <c r="U254" s="389" t="str">
        <f>Inputs!U254</f>
        <v>[C-i-C]</v>
      </c>
      <c r="V254" s="389" t="str">
        <f>Inputs!V254</f>
        <v>[C-i-C]</v>
      </c>
      <c r="W254" s="389" t="str">
        <f>Inputs!W254</f>
        <v>[C-i-C]</v>
      </c>
      <c r="X254" s="389" t="str">
        <f>Inputs!X254</f>
        <v>[C-i-C]</v>
      </c>
      <c r="Y254" s="389" t="str">
        <f>Inputs!Y254</f>
        <v>[C-i-C]</v>
      </c>
      <c r="Z254" s="389" t="str">
        <f>Inputs!Z254</f>
        <v>[C-i-C]</v>
      </c>
      <c r="AA254" s="389" t="str">
        <f>Inputs!AA254</f>
        <v>[C-i-C]</v>
      </c>
      <c r="AB254" s="389" t="str">
        <f>Inputs!AB254</f>
        <v>[C-i-C]</v>
      </c>
      <c r="AC254" s="389" t="str">
        <f>Inputs!AC254</f>
        <v>[C-i-C]</v>
      </c>
      <c r="AD254" s="389" t="str">
        <f>Inputs!AD254</f>
        <v>[C-i-C]</v>
      </c>
      <c r="AE254" s="389" t="str">
        <f>Inputs!AE254</f>
        <v>[C-i-C]</v>
      </c>
      <c r="AF254" s="389" t="str">
        <f>Inputs!AF254</f>
        <v>[C-i-C]</v>
      </c>
      <c r="AG254" s="389" t="str">
        <f>Inputs!AG254</f>
        <v>[C-i-C]</v>
      </c>
      <c r="AH254" s="389" t="str">
        <f>Inputs!AH254</f>
        <v>[C-i-C]</v>
      </c>
      <c r="AI254" s="254" t="str">
        <f>Inputs!AI254</f>
        <v/>
      </c>
      <c r="AJ254" s="254" t="str">
        <f>Inputs!AJ254</f>
        <v/>
      </c>
      <c r="AK254" s="254" t="str">
        <f>Inputs!AK254</f>
        <v/>
      </c>
      <c r="AL254" s="254" t="str">
        <f>Inputs!AL254</f>
        <v/>
      </c>
      <c r="AM254" s="254" t="str">
        <f>Inputs!AM254</f>
        <v/>
      </c>
      <c r="AN254" s="254" t="str">
        <f>Inputs!AN254</f>
        <v/>
      </c>
      <c r="AO254" s="254" t="str">
        <f>Inputs!AO254</f>
        <v/>
      </c>
      <c r="AP254" s="254" t="str">
        <f>Inputs!AP254</f>
        <v/>
      </c>
      <c r="AQ254" s="254" t="str">
        <f>Inputs!AQ254</f>
        <v/>
      </c>
      <c r="AR254" s="254" t="str">
        <f>Inputs!AR254</f>
        <v/>
      </c>
      <c r="AS254" s="254" t="str">
        <f>Inputs!AS254</f>
        <v/>
      </c>
      <c r="AT254" s="254" t="str">
        <f>Inputs!AT254</f>
        <v/>
      </c>
      <c r="AU254" s="254" t="str">
        <f>Inputs!AU254</f>
        <v/>
      </c>
      <c r="AV254" s="254" t="str">
        <f>Inputs!AV254</f>
        <v/>
      </c>
      <c r="AW254" s="254" t="str">
        <f>Inputs!AW254</f>
        <v/>
      </c>
      <c r="AX254" s="254" t="str">
        <f>Inputs!AX254</f>
        <v/>
      </c>
      <c r="AY254" s="254" t="str">
        <f>Inputs!AY254</f>
        <v/>
      </c>
      <c r="AZ254" s="254" t="str">
        <f>Inputs!AZ254</f>
        <v/>
      </c>
      <c r="BA254" s="254" t="str">
        <f>Inputs!BA254</f>
        <v/>
      </c>
      <c r="BB254" s="254" t="str">
        <f>Inputs!BB254</f>
        <v/>
      </c>
      <c r="BC254" s="254" t="str">
        <f>Inputs!BC254</f>
        <v/>
      </c>
      <c r="BD254" s="254" t="str">
        <f>Inputs!BD254</f>
        <v/>
      </c>
      <c r="BE254" s="254" t="str">
        <f>Inputs!BE254</f>
        <v/>
      </c>
      <c r="BF254" s="254" t="str">
        <f>Inputs!BF254</f>
        <v/>
      </c>
      <c r="BG254" s="254" t="str">
        <f>Inputs!BG254</f>
        <v/>
      </c>
      <c r="BH254" s="254" t="str">
        <f>Inputs!BH254</f>
        <v/>
      </c>
      <c r="BI254" s="254" t="str">
        <f>Inputs!BI254</f>
        <v/>
      </c>
      <c r="BJ254" s="254" t="str">
        <f>Inputs!BJ254</f>
        <v/>
      </c>
      <c r="BK254" s="254" t="str">
        <f>Inputs!BK254</f>
        <v/>
      </c>
      <c r="BL254" s="254" t="str">
        <f>Inputs!BL254</f>
        <v/>
      </c>
      <c r="BN254" s="255">
        <f>IF(OR($C254="Non-Labour",$C254="Labour-related"),IF(Inputs!$DT254=$F$1,Inputs!BN254,Inputs!BN254*'Key assumptions'!$H$118),$F254*N(H254)*avg_hrs)</f>
        <v>0</v>
      </c>
      <c r="BO254" s="255">
        <f>IF(OR($C254="Non-Labour",$C254="Labour-related"),IF(Inputs!$DT254=$F$1,Inputs!BO254,Inputs!BO254*'Key assumptions'!$H$118),$F254*N(I254)*avg_hrs)</f>
        <v>0</v>
      </c>
      <c r="BP254" s="255">
        <f>IF(OR($C254="Non-Labour",$C254="Labour-related"),IF(Inputs!$DT254=$F$1,Inputs!BP254,Inputs!BP254*'Key assumptions'!$H$118),$F254*N(J254)*avg_hrs)</f>
        <v>0</v>
      </c>
      <c r="BQ254" s="255">
        <f>IF(OR($C254="Non-Labour",$C254="Labour-related"),IF(Inputs!$DT254=$F$1,Inputs!BQ254,Inputs!BQ254*'Key assumptions'!$H$118),$F254*N(K254)*avg_hrs)</f>
        <v>0</v>
      </c>
      <c r="BR254" s="255">
        <f>IF(OR($C254="Non-Labour",$C254="Labour-related"),IF(Inputs!$DT254=$F$1,Inputs!BR254,Inputs!BR254*'Key assumptions'!$H$118),$F254*N(L254)*avg_hrs)</f>
        <v>0</v>
      </c>
      <c r="BS254" s="390" t="s">
        <v>411</v>
      </c>
      <c r="BT254" s="390" t="s">
        <v>411</v>
      </c>
      <c r="BU254" s="390" t="s">
        <v>411</v>
      </c>
      <c r="BV254" s="390" t="s">
        <v>411</v>
      </c>
      <c r="BW254" s="390" t="s">
        <v>411</v>
      </c>
      <c r="BX254" s="390" t="s">
        <v>411</v>
      </c>
      <c r="BY254" s="390" t="s">
        <v>411</v>
      </c>
      <c r="BZ254" s="390" t="s">
        <v>411</v>
      </c>
      <c r="CA254" s="390" t="s">
        <v>411</v>
      </c>
      <c r="CB254" s="390" t="s">
        <v>411</v>
      </c>
      <c r="CC254" s="390" t="s">
        <v>411</v>
      </c>
      <c r="CD254" s="390" t="s">
        <v>411</v>
      </c>
      <c r="CE254" s="390" t="s">
        <v>411</v>
      </c>
      <c r="CF254" s="390" t="s">
        <v>411</v>
      </c>
      <c r="CG254" s="390" t="s">
        <v>411</v>
      </c>
      <c r="CH254" s="390" t="s">
        <v>411</v>
      </c>
      <c r="CI254" s="390" t="s">
        <v>411</v>
      </c>
      <c r="CJ254" s="390" t="s">
        <v>411</v>
      </c>
      <c r="CK254" s="390" t="s">
        <v>411</v>
      </c>
      <c r="CL254" s="390" t="s">
        <v>411</v>
      </c>
      <c r="CM254" s="390" t="s">
        <v>411</v>
      </c>
      <c r="CN254" s="390" t="s">
        <v>411</v>
      </c>
      <c r="CO254" s="255">
        <f>IF(OR($C254="Non-Labour",$C254="Labour-related"),IF(Inputs!$DT254=$F$1,Inputs!CO254,Inputs!CO254*'Key assumptions'!$H$118),$F254*N(AI254)*avg_hrs)</f>
        <v>0</v>
      </c>
      <c r="CP254" s="255">
        <f>IF(OR($C254="Non-Labour",$C254="Labour-related"),IF(Inputs!$DT254=$F$1,Inputs!CP254,Inputs!CP254*'Key assumptions'!$H$118),$F254*N(AJ254)*avg_hrs)</f>
        <v>0</v>
      </c>
      <c r="CQ254" s="255">
        <f>IF(OR($C254="Non-Labour",$C254="Labour-related"),IF(Inputs!$DT254=$F$1,Inputs!CQ254,Inputs!CQ254*'Key assumptions'!$H$118),$F254*N(AK254)*avg_hrs)</f>
        <v>0</v>
      </c>
      <c r="CR254" s="255">
        <f>IF(OR($C254="Non-Labour",$C254="Labour-related"),IF(Inputs!$DT254=$F$1,Inputs!CR254,Inputs!CR254*'Key assumptions'!$H$118),$F254*N(AL254)*avg_hrs)</f>
        <v>0</v>
      </c>
      <c r="CS254" s="255">
        <f>IF(OR($C254="Non-Labour",$C254="Labour-related"),IF(Inputs!$DT254=$F$1,Inputs!CS254,Inputs!CS254*'Key assumptions'!$H$118),$F254*N(AM254)*avg_hrs)</f>
        <v>0</v>
      </c>
      <c r="CT254" s="255">
        <f>IF(OR($C254="Non-Labour",$C254="Labour-related"),IF(Inputs!$DT254=$F$1,Inputs!CT254,Inputs!CT254*'Key assumptions'!$H$118),$F254*N(AN254)*avg_hrs)</f>
        <v>0</v>
      </c>
      <c r="CU254" s="255">
        <f>IF(OR($C254="Non-Labour",$C254="Labour-related"),IF(Inputs!$DT254=$F$1,Inputs!CU254,Inputs!CU254*'Key assumptions'!$H$118),$F254*N(AO254)*avg_hrs)</f>
        <v>0</v>
      </c>
      <c r="CV254" s="255">
        <f>IF(OR($C254="Non-Labour",$C254="Labour-related"),IF(Inputs!$DT254=$F$1,Inputs!CV254,Inputs!CV254*'Key assumptions'!$H$118),$F254*N(AP254)*avg_hrs)</f>
        <v>0</v>
      </c>
      <c r="CW254" s="255">
        <f>IF(OR($C254="Non-Labour",$C254="Labour-related"),IF(Inputs!$DT254=$F$1,Inputs!CW254,Inputs!CW254*'Key assumptions'!$H$118),$F254*N(AQ254)*avg_hrs)</f>
        <v>0</v>
      </c>
      <c r="CX254" s="255">
        <f>IF(OR($C254="Non-Labour",$C254="Labour-related"),IF(Inputs!$DT254=$F$1,Inputs!CX254,Inputs!CX254*'Key assumptions'!$H$118),$F254*N(AR254)*avg_hrs)</f>
        <v>0</v>
      </c>
      <c r="CY254" s="255">
        <f>IF(OR($C254="Non-Labour",$C254="Labour-related"),IF(Inputs!$DT254=$F$1,Inputs!CY254,Inputs!CY254*'Key assumptions'!$H$118),$F254*N(AS254)*avg_hrs)</f>
        <v>0</v>
      </c>
      <c r="CZ254" s="255">
        <f>IF(OR($C254="Non-Labour",$C254="Labour-related"),IF(Inputs!$DT254=$F$1,Inputs!CZ254,Inputs!CZ254*'Key assumptions'!$H$118),$F254*N(AT254)*avg_hrs)</f>
        <v>0</v>
      </c>
      <c r="DA254" s="255">
        <f>IF(OR($C254="Non-Labour",$C254="Labour-related"),IF(Inputs!$DT254=$F$1,Inputs!DA254,Inputs!DA254*'Key assumptions'!$H$118),$F254*N(AU254)*avg_hrs)</f>
        <v>0</v>
      </c>
      <c r="DB254" s="255">
        <f>IF(OR($C254="Non-Labour",$C254="Labour-related"),IF(Inputs!$DT254=$F$1,Inputs!DB254,Inputs!DB254*'Key assumptions'!$H$118),$F254*N(AV254)*avg_hrs)</f>
        <v>0</v>
      </c>
      <c r="DC254" s="255">
        <f>IF(OR($C254="Non-Labour",$C254="Labour-related"),IF(Inputs!$DT254=$F$1,Inputs!DC254,Inputs!DC254*'Key assumptions'!$H$118),$F254*N(AW254)*avg_hrs)</f>
        <v>0</v>
      </c>
      <c r="DD254" s="255">
        <f>IF(OR($C254="Non-Labour",$C254="Labour-related"),IF(Inputs!$DT254=$F$1,Inputs!DD254,Inputs!DD254*'Key assumptions'!$H$118),$F254*N(AX254)*avg_hrs)</f>
        <v>0</v>
      </c>
      <c r="DE254" s="255">
        <f>IF(OR($C254="Non-Labour",$C254="Labour-related"),IF(Inputs!$DT254=$F$1,Inputs!DE254,Inputs!DE254*'Key assumptions'!$H$118),$F254*N(AY254)*avg_hrs)</f>
        <v>0</v>
      </c>
      <c r="DF254" s="255">
        <f>IF(OR($C254="Non-Labour",$C254="Labour-related"),IF(Inputs!$DT254=$F$1,Inputs!DF254,Inputs!DF254*'Key assumptions'!$H$118),$F254*N(AZ254)*avg_hrs)</f>
        <v>0</v>
      </c>
      <c r="DG254" s="255">
        <f>IF(OR($C254="Non-Labour",$C254="Labour-related"),IF(Inputs!$DT254=$F$1,Inputs!DG254,Inputs!DG254*'Key assumptions'!$H$118),$F254*N(BA254)*avg_hrs)</f>
        <v>0</v>
      </c>
      <c r="DH254" s="255">
        <f>IF(OR($C254="Non-Labour",$C254="Labour-related"),IF(Inputs!$DT254=$F$1,Inputs!DH254,Inputs!DH254*'Key assumptions'!$H$118),$F254*N(BB254)*avg_hrs)</f>
        <v>0</v>
      </c>
      <c r="DI254" s="255">
        <f>IF(OR($C254="Non-Labour",$C254="Labour-related"),IF(Inputs!$DT254=$F$1,Inputs!DI254,Inputs!DI254*'Key assumptions'!$H$118),$F254*N(BC254)*avg_hrs)</f>
        <v>0</v>
      </c>
      <c r="DJ254" s="255">
        <f>IF(OR($C254="Non-Labour",$C254="Labour-related"),IF(Inputs!$DT254=$F$1,Inputs!DJ254,Inputs!DJ254*'Key assumptions'!$H$118),$F254*N(BD254)*avg_hrs)</f>
        <v>0</v>
      </c>
      <c r="DK254" s="255">
        <f>IF(OR($C254="Non-Labour",$C254="Labour-related"),IF(Inputs!$DT254=$F$1,Inputs!DK254,Inputs!DK254*'Key assumptions'!$H$118),$F254*N(BE254)*avg_hrs)</f>
        <v>0</v>
      </c>
      <c r="DL254" s="255">
        <f>IF(OR($C254="Non-Labour",$C254="Labour-related"),IF(Inputs!$DT254=$F$1,Inputs!DL254,Inputs!DL254*'Key assumptions'!$H$118),$F254*N(BF254)*avg_hrs)</f>
        <v>0</v>
      </c>
      <c r="DM254" s="255">
        <f>IF(OR($C254="Non-Labour",$C254="Labour-related"),IF(Inputs!$DT254=$F$1,Inputs!DM254,Inputs!DM254*'Key assumptions'!$H$118),$F254*N(BG254)*avg_hrs)</f>
        <v>0</v>
      </c>
      <c r="DN254" s="255">
        <f>IF(OR($C254="Non-Labour",$C254="Labour-related"),IF(Inputs!$DT254=$F$1,Inputs!DN254,Inputs!DN254*'Key assumptions'!$H$118),$F254*N(BH254)*avg_hrs)</f>
        <v>0</v>
      </c>
      <c r="DO254" s="255">
        <f>IF(OR($C254="Non-Labour",$C254="Labour-related"),IF(Inputs!$DT254=$F$1,Inputs!DO254,Inputs!DO254*'Key assumptions'!$H$118),$F254*N(BI254)*avg_hrs)</f>
        <v>0</v>
      </c>
      <c r="DP254" s="255">
        <f>IF(OR($C254="Non-Labour",$C254="Labour-related"),IF(Inputs!$DT254=$F$1,Inputs!DP254,Inputs!DP254*'Key assumptions'!$H$118),$F254*N(BJ254)*avg_hrs)</f>
        <v>0</v>
      </c>
      <c r="DQ254" s="255">
        <f>IF(OR($C254="Non-Labour",$C254="Labour-related"),IF(Inputs!$DT254=$F$1,Inputs!DQ254,Inputs!DQ254*'Key assumptions'!$H$118),$F254*N(BK254)*avg_hrs)</f>
        <v>0</v>
      </c>
      <c r="DR254" s="255">
        <f>IF(OR($C254="Non-Labour",$C254="Labour-related"),IF(Inputs!$DT254=$F$1,Inputs!DR254,Inputs!DR254*'Key assumptions'!$H$118),$F254*N(BL254)*avg_hrs)</f>
        <v>0</v>
      </c>
      <c r="DT254" s="133" t="s">
        <v>213</v>
      </c>
      <c r="DU254" s="304"/>
      <c r="DV254" s="304"/>
      <c r="DW254" s="304"/>
      <c r="DX254" s="304"/>
      <c r="DY254" s="304"/>
      <c r="DZ254" s="304"/>
      <c r="EA254" s="255">
        <v>0</v>
      </c>
      <c r="EB254" s="255">
        <v>0</v>
      </c>
      <c r="EC254" s="255">
        <v>0</v>
      </c>
      <c r="ED254" s="255">
        <f t="shared" si="25"/>
        <v>0</v>
      </c>
      <c r="EE254" s="255">
        <f t="shared" si="25"/>
        <v>0</v>
      </c>
      <c r="EF254" s="255">
        <f t="shared" si="22"/>
        <v>0</v>
      </c>
    </row>
    <row r="255" spans="1:136" x14ac:dyDescent="0.4">
      <c r="A255" s="133" t="str">
        <f>Inputs!A255</f>
        <v>Community and Stakeholder Engagement</v>
      </c>
      <c r="B255" s="133" t="str">
        <f>Inputs!B255</f>
        <v>N/A</v>
      </c>
      <c r="C255" s="133" t="str">
        <f>Inputs!C255</f>
        <v>Contracted Labour</v>
      </c>
      <c r="D255" s="133">
        <f>Inputs!D255</f>
        <v>606798</v>
      </c>
      <c r="E255" s="133" t="str">
        <f>Inputs!E255</f>
        <v>Outsource Consultant</v>
      </c>
      <c r="F255" s="290">
        <f>IF(Inputs!DT255=$F$1,Inputs!F255,
IF(Inputs!DT255='Key assumptions'!$E$118,Inputs!F255*'Key assumptions'!$H$118,Inputs!F255*'Key assumptions'!$H$119))</f>
        <v>245.75360000000001</v>
      </c>
      <c r="G255" s="290">
        <f>IF(Inputs!DT255=$F$1,Inputs!G255,Inputs!G255*'Key assumptions'!$H$118)</f>
        <v>0</v>
      </c>
      <c r="H255" s="281"/>
      <c r="I255" s="281"/>
      <c r="J255" s="281"/>
      <c r="K255" s="281"/>
      <c r="L255" s="281"/>
      <c r="M255" s="389" t="str">
        <f>Inputs!M255</f>
        <v>[C-i-C]</v>
      </c>
      <c r="N255" s="389" t="str">
        <f>Inputs!N255</f>
        <v>[C-i-C]</v>
      </c>
      <c r="O255" s="389" t="str">
        <f>Inputs!O255</f>
        <v>[C-i-C]</v>
      </c>
      <c r="P255" s="389" t="str">
        <f>Inputs!P255</f>
        <v>[C-i-C]</v>
      </c>
      <c r="Q255" s="389" t="str">
        <f>Inputs!Q255</f>
        <v>[C-i-C]</v>
      </c>
      <c r="R255" s="389" t="str">
        <f>Inputs!R255</f>
        <v>[C-i-C]</v>
      </c>
      <c r="S255" s="389" t="str">
        <f>Inputs!S255</f>
        <v>[C-i-C]</v>
      </c>
      <c r="T255" s="389" t="str">
        <f>Inputs!T255</f>
        <v>[C-i-C]</v>
      </c>
      <c r="U255" s="389" t="str">
        <f>Inputs!U255</f>
        <v>[C-i-C]</v>
      </c>
      <c r="V255" s="389" t="str">
        <f>Inputs!V255</f>
        <v>[C-i-C]</v>
      </c>
      <c r="W255" s="389" t="str">
        <f>Inputs!W255</f>
        <v>[C-i-C]</v>
      </c>
      <c r="X255" s="389" t="str">
        <f>Inputs!X255</f>
        <v>[C-i-C]</v>
      </c>
      <c r="Y255" s="389" t="str">
        <f>Inputs!Y255</f>
        <v>[C-i-C]</v>
      </c>
      <c r="Z255" s="389" t="str">
        <f>Inputs!Z255</f>
        <v>[C-i-C]</v>
      </c>
      <c r="AA255" s="389" t="str">
        <f>Inputs!AA255</f>
        <v>[C-i-C]</v>
      </c>
      <c r="AB255" s="389" t="str">
        <f>Inputs!AB255</f>
        <v>[C-i-C]</v>
      </c>
      <c r="AC255" s="389" t="str">
        <f>Inputs!AC255</f>
        <v>[C-i-C]</v>
      </c>
      <c r="AD255" s="389" t="str">
        <f>Inputs!AD255</f>
        <v>[C-i-C]</v>
      </c>
      <c r="AE255" s="389" t="str">
        <f>Inputs!AE255</f>
        <v>[C-i-C]</v>
      </c>
      <c r="AF255" s="389" t="str">
        <f>Inputs!AF255</f>
        <v>[C-i-C]</v>
      </c>
      <c r="AG255" s="389" t="str">
        <f>Inputs!AG255</f>
        <v>[C-i-C]</v>
      </c>
      <c r="AH255" s="389" t="str">
        <f>Inputs!AH255</f>
        <v>[C-i-C]</v>
      </c>
      <c r="AI255" s="254">
        <f>Inputs!AI255</f>
        <v>0</v>
      </c>
      <c r="AJ255" s="254">
        <f>Inputs!AJ255</f>
        <v>0</v>
      </c>
      <c r="AK255" s="254">
        <f>Inputs!AK255</f>
        <v>0</v>
      </c>
      <c r="AL255" s="254">
        <f>Inputs!AL255</f>
        <v>0</v>
      </c>
      <c r="AM255" s="254">
        <f>Inputs!AM255</f>
        <v>0</v>
      </c>
      <c r="AN255" s="254">
        <f>Inputs!AN255</f>
        <v>0</v>
      </c>
      <c r="AO255" s="254">
        <f>Inputs!AO255</f>
        <v>0</v>
      </c>
      <c r="AP255" s="254">
        <f>Inputs!AP255</f>
        <v>0</v>
      </c>
      <c r="AQ255" s="254">
        <f>Inputs!AQ255</f>
        <v>0</v>
      </c>
      <c r="AR255" s="254">
        <f>Inputs!AR255</f>
        <v>0</v>
      </c>
      <c r="AS255" s="254">
        <f>Inputs!AS255</f>
        <v>0</v>
      </c>
      <c r="AT255" s="254">
        <f>Inputs!AT255</f>
        <v>0</v>
      </c>
      <c r="AU255" s="254">
        <f>Inputs!AU255</f>
        <v>0</v>
      </c>
      <c r="AV255" s="254">
        <f>Inputs!AV255</f>
        <v>0</v>
      </c>
      <c r="AW255" s="254">
        <f>Inputs!AW255</f>
        <v>0</v>
      </c>
      <c r="AX255" s="254">
        <f>Inputs!AX255</f>
        <v>0</v>
      </c>
      <c r="AY255" s="254">
        <f>Inputs!AY255</f>
        <v>0</v>
      </c>
      <c r="AZ255" s="254">
        <f>Inputs!AZ255</f>
        <v>0</v>
      </c>
      <c r="BA255" s="254">
        <f>Inputs!BA255</f>
        <v>0</v>
      </c>
      <c r="BB255" s="254">
        <f>Inputs!BB255</f>
        <v>0</v>
      </c>
      <c r="BC255" s="254">
        <f>Inputs!BC255</f>
        <v>0</v>
      </c>
      <c r="BD255" s="254">
        <f>Inputs!BD255</f>
        <v>0</v>
      </c>
      <c r="BE255" s="254">
        <f>Inputs!BE255</f>
        <v>0</v>
      </c>
      <c r="BF255" s="254">
        <f>Inputs!BF255</f>
        <v>0</v>
      </c>
      <c r="BG255" s="254">
        <f>Inputs!BG255</f>
        <v>0</v>
      </c>
      <c r="BH255" s="254">
        <f>Inputs!BH255</f>
        <v>0</v>
      </c>
      <c r="BI255" s="254">
        <f>Inputs!BI255</f>
        <v>0</v>
      </c>
      <c r="BJ255" s="254">
        <f>Inputs!BJ255</f>
        <v>0</v>
      </c>
      <c r="BK255" s="254">
        <f>Inputs!BK255</f>
        <v>0</v>
      </c>
      <c r="BL255" s="254">
        <f>Inputs!BL255</f>
        <v>0</v>
      </c>
      <c r="BN255" s="255">
        <f>IF(OR($C255="Non-Labour",$C255="Labour-related"),IF(Inputs!$DT255=$F$1,Inputs!BN255,Inputs!BN255*'Key assumptions'!$H$118),$F255*N(H255)*avg_hrs)</f>
        <v>0</v>
      </c>
      <c r="BO255" s="255">
        <f>IF(OR($C255="Non-Labour",$C255="Labour-related"),IF(Inputs!$DT255=$F$1,Inputs!BO255,Inputs!BO255*'Key assumptions'!$H$118),$F255*N(I255)*avg_hrs)</f>
        <v>0</v>
      </c>
      <c r="BP255" s="255">
        <f>IF(OR($C255="Non-Labour",$C255="Labour-related"),IF(Inputs!$DT255=$F$1,Inputs!BP255,Inputs!BP255*'Key assumptions'!$H$118),$F255*N(J255)*avg_hrs)</f>
        <v>0</v>
      </c>
      <c r="BQ255" s="255">
        <f>IF(OR($C255="Non-Labour",$C255="Labour-related"),IF(Inputs!$DT255=$F$1,Inputs!BQ255,Inputs!BQ255*'Key assumptions'!$H$118),$F255*N(K255)*avg_hrs)</f>
        <v>0</v>
      </c>
      <c r="BR255" s="255">
        <f>IF(OR($C255="Non-Labour",$C255="Labour-related"),IF(Inputs!$DT255=$F$1,Inputs!BR255,Inputs!BR255*'Key assumptions'!$H$118),$F255*N(L255)*avg_hrs)</f>
        <v>0</v>
      </c>
      <c r="BS255" s="390" t="s">
        <v>411</v>
      </c>
      <c r="BT255" s="390" t="s">
        <v>411</v>
      </c>
      <c r="BU255" s="390" t="s">
        <v>411</v>
      </c>
      <c r="BV255" s="390" t="s">
        <v>411</v>
      </c>
      <c r="BW255" s="390" t="s">
        <v>411</v>
      </c>
      <c r="BX255" s="390" t="s">
        <v>411</v>
      </c>
      <c r="BY255" s="390" t="s">
        <v>411</v>
      </c>
      <c r="BZ255" s="390" t="s">
        <v>411</v>
      </c>
      <c r="CA255" s="390" t="s">
        <v>411</v>
      </c>
      <c r="CB255" s="390" t="s">
        <v>411</v>
      </c>
      <c r="CC255" s="390" t="s">
        <v>411</v>
      </c>
      <c r="CD255" s="390" t="s">
        <v>411</v>
      </c>
      <c r="CE255" s="390" t="s">
        <v>411</v>
      </c>
      <c r="CF255" s="390" t="s">
        <v>411</v>
      </c>
      <c r="CG255" s="390" t="s">
        <v>411</v>
      </c>
      <c r="CH255" s="390" t="s">
        <v>411</v>
      </c>
      <c r="CI255" s="390" t="s">
        <v>411</v>
      </c>
      <c r="CJ255" s="390" t="s">
        <v>411</v>
      </c>
      <c r="CK255" s="390" t="s">
        <v>411</v>
      </c>
      <c r="CL255" s="390" t="s">
        <v>411</v>
      </c>
      <c r="CM255" s="390" t="s">
        <v>411</v>
      </c>
      <c r="CN255" s="390" t="s">
        <v>411</v>
      </c>
      <c r="CO255" s="255">
        <f>IF(OR($C255="Non-Labour",$C255="Labour-related"),IF(Inputs!$DT255=$F$1,Inputs!CO255,Inputs!CO255*'Key assumptions'!$H$118),$F255*N(AI255)*avg_hrs)</f>
        <v>0</v>
      </c>
      <c r="CP255" s="255">
        <f>IF(OR($C255="Non-Labour",$C255="Labour-related"),IF(Inputs!$DT255=$F$1,Inputs!CP255,Inputs!CP255*'Key assumptions'!$H$118),$F255*N(AJ255)*avg_hrs)</f>
        <v>0</v>
      </c>
      <c r="CQ255" s="255">
        <f>IF(OR($C255="Non-Labour",$C255="Labour-related"),IF(Inputs!$DT255=$F$1,Inputs!CQ255,Inputs!CQ255*'Key assumptions'!$H$118),$F255*N(AK255)*avg_hrs)</f>
        <v>0</v>
      </c>
      <c r="CR255" s="255">
        <f>IF(OR($C255="Non-Labour",$C255="Labour-related"),IF(Inputs!$DT255=$F$1,Inputs!CR255,Inputs!CR255*'Key assumptions'!$H$118),$F255*N(AL255)*avg_hrs)</f>
        <v>0</v>
      </c>
      <c r="CS255" s="255">
        <f>IF(OR($C255="Non-Labour",$C255="Labour-related"),IF(Inputs!$DT255=$F$1,Inputs!CS255,Inputs!CS255*'Key assumptions'!$H$118),$F255*N(AM255)*avg_hrs)</f>
        <v>0</v>
      </c>
      <c r="CT255" s="255">
        <f>IF(OR($C255="Non-Labour",$C255="Labour-related"),IF(Inputs!$DT255=$F$1,Inputs!CT255,Inputs!CT255*'Key assumptions'!$H$118),$F255*N(AN255)*avg_hrs)</f>
        <v>0</v>
      </c>
      <c r="CU255" s="255">
        <f>IF(OR($C255="Non-Labour",$C255="Labour-related"),IF(Inputs!$DT255=$F$1,Inputs!CU255,Inputs!CU255*'Key assumptions'!$H$118),$F255*N(AO255)*avg_hrs)</f>
        <v>0</v>
      </c>
      <c r="CV255" s="255">
        <f>IF(OR($C255="Non-Labour",$C255="Labour-related"),IF(Inputs!$DT255=$F$1,Inputs!CV255,Inputs!CV255*'Key assumptions'!$H$118),$F255*N(AP255)*avg_hrs)</f>
        <v>0</v>
      </c>
      <c r="CW255" s="255">
        <f>IF(OR($C255="Non-Labour",$C255="Labour-related"),IF(Inputs!$DT255=$F$1,Inputs!CW255,Inputs!CW255*'Key assumptions'!$H$118),$F255*N(AQ255)*avg_hrs)</f>
        <v>0</v>
      </c>
      <c r="CX255" s="255">
        <f>IF(OR($C255="Non-Labour",$C255="Labour-related"),IF(Inputs!$DT255=$F$1,Inputs!CX255,Inputs!CX255*'Key assumptions'!$H$118),$F255*N(AR255)*avg_hrs)</f>
        <v>0</v>
      </c>
      <c r="CY255" s="255">
        <f>IF(OR($C255="Non-Labour",$C255="Labour-related"),IF(Inputs!$DT255=$F$1,Inputs!CY255,Inputs!CY255*'Key assumptions'!$H$118),$F255*N(AS255)*avg_hrs)</f>
        <v>0</v>
      </c>
      <c r="CZ255" s="255">
        <f>IF(OR($C255="Non-Labour",$C255="Labour-related"),IF(Inputs!$DT255=$F$1,Inputs!CZ255,Inputs!CZ255*'Key assumptions'!$H$118),$F255*N(AT255)*avg_hrs)</f>
        <v>0</v>
      </c>
      <c r="DA255" s="255">
        <f>IF(OR($C255="Non-Labour",$C255="Labour-related"),IF(Inputs!$DT255=$F$1,Inputs!DA255,Inputs!DA255*'Key assumptions'!$H$118),$F255*N(AU255)*avg_hrs)</f>
        <v>0</v>
      </c>
      <c r="DB255" s="255">
        <f>IF(OR($C255="Non-Labour",$C255="Labour-related"),IF(Inputs!$DT255=$F$1,Inputs!DB255,Inputs!DB255*'Key assumptions'!$H$118),$F255*N(AV255)*avg_hrs)</f>
        <v>0</v>
      </c>
      <c r="DC255" s="255">
        <f>IF(OR($C255="Non-Labour",$C255="Labour-related"),IF(Inputs!$DT255=$F$1,Inputs!DC255,Inputs!DC255*'Key assumptions'!$H$118),$F255*N(AW255)*avg_hrs)</f>
        <v>0</v>
      </c>
      <c r="DD255" s="255">
        <f>IF(OR($C255="Non-Labour",$C255="Labour-related"),IF(Inputs!$DT255=$F$1,Inputs!DD255,Inputs!DD255*'Key assumptions'!$H$118),$F255*N(AX255)*avg_hrs)</f>
        <v>0</v>
      </c>
      <c r="DE255" s="255">
        <f>IF(OR($C255="Non-Labour",$C255="Labour-related"),IF(Inputs!$DT255=$F$1,Inputs!DE255,Inputs!DE255*'Key assumptions'!$H$118),$F255*N(AY255)*avg_hrs)</f>
        <v>0</v>
      </c>
      <c r="DF255" s="255">
        <f>IF(OR($C255="Non-Labour",$C255="Labour-related"),IF(Inputs!$DT255=$F$1,Inputs!DF255,Inputs!DF255*'Key assumptions'!$H$118),$F255*N(AZ255)*avg_hrs)</f>
        <v>0</v>
      </c>
      <c r="DG255" s="255">
        <f>IF(OR($C255="Non-Labour",$C255="Labour-related"),IF(Inputs!$DT255=$F$1,Inputs!DG255,Inputs!DG255*'Key assumptions'!$H$118),$F255*N(BA255)*avg_hrs)</f>
        <v>0</v>
      </c>
      <c r="DH255" s="255">
        <f>IF(OR($C255="Non-Labour",$C255="Labour-related"),IF(Inputs!$DT255=$F$1,Inputs!DH255,Inputs!DH255*'Key assumptions'!$H$118),$F255*N(BB255)*avg_hrs)</f>
        <v>0</v>
      </c>
      <c r="DI255" s="255">
        <f>IF(OR($C255="Non-Labour",$C255="Labour-related"),IF(Inputs!$DT255=$F$1,Inputs!DI255,Inputs!DI255*'Key assumptions'!$H$118),$F255*N(BC255)*avg_hrs)</f>
        <v>0</v>
      </c>
      <c r="DJ255" s="255">
        <f>IF(OR($C255="Non-Labour",$C255="Labour-related"),IF(Inputs!$DT255=$F$1,Inputs!DJ255,Inputs!DJ255*'Key assumptions'!$H$118),$F255*N(BD255)*avg_hrs)</f>
        <v>0</v>
      </c>
      <c r="DK255" s="255">
        <f>IF(OR($C255="Non-Labour",$C255="Labour-related"),IF(Inputs!$DT255=$F$1,Inputs!DK255,Inputs!DK255*'Key assumptions'!$H$118),$F255*N(BE255)*avg_hrs)</f>
        <v>0</v>
      </c>
      <c r="DL255" s="255">
        <f>IF(OR($C255="Non-Labour",$C255="Labour-related"),IF(Inputs!$DT255=$F$1,Inputs!DL255,Inputs!DL255*'Key assumptions'!$H$118),$F255*N(BF255)*avg_hrs)</f>
        <v>0</v>
      </c>
      <c r="DM255" s="255">
        <f>IF(OR($C255="Non-Labour",$C255="Labour-related"),IF(Inputs!$DT255=$F$1,Inputs!DM255,Inputs!DM255*'Key assumptions'!$H$118),$F255*N(BG255)*avg_hrs)</f>
        <v>0</v>
      </c>
      <c r="DN255" s="255">
        <f>IF(OR($C255="Non-Labour",$C255="Labour-related"),IF(Inputs!$DT255=$F$1,Inputs!DN255,Inputs!DN255*'Key assumptions'!$H$118),$F255*N(BH255)*avg_hrs)</f>
        <v>0</v>
      </c>
      <c r="DO255" s="255">
        <f>IF(OR($C255="Non-Labour",$C255="Labour-related"),IF(Inputs!$DT255=$F$1,Inputs!DO255,Inputs!DO255*'Key assumptions'!$H$118),$F255*N(BI255)*avg_hrs)</f>
        <v>0</v>
      </c>
      <c r="DP255" s="255">
        <f>IF(OR($C255="Non-Labour",$C255="Labour-related"),IF(Inputs!$DT255=$F$1,Inputs!DP255,Inputs!DP255*'Key assumptions'!$H$118),$F255*N(BJ255)*avg_hrs)</f>
        <v>0</v>
      </c>
      <c r="DQ255" s="255">
        <f>IF(OR($C255="Non-Labour",$C255="Labour-related"),IF(Inputs!$DT255=$F$1,Inputs!DQ255,Inputs!DQ255*'Key assumptions'!$H$118),$F255*N(BK255)*avg_hrs)</f>
        <v>0</v>
      </c>
      <c r="DR255" s="255">
        <f>IF(OR($C255="Non-Labour",$C255="Labour-related"),IF(Inputs!$DT255=$F$1,Inputs!DR255,Inputs!DR255*'Key assumptions'!$H$118),$F255*N(BL255)*avg_hrs)</f>
        <v>0</v>
      </c>
      <c r="DT255" s="133" t="s">
        <v>213</v>
      </c>
      <c r="DU255" s="304"/>
      <c r="DV255" s="304"/>
      <c r="DW255" s="304"/>
      <c r="DX255" s="304"/>
      <c r="DY255" s="304"/>
      <c r="DZ255" s="304"/>
      <c r="EA255" s="255">
        <v>147452.16</v>
      </c>
      <c r="EB255" s="255">
        <v>294904.32000000001</v>
      </c>
      <c r="EC255" s="255">
        <v>0</v>
      </c>
      <c r="ED255" s="255">
        <f t="shared" si="25"/>
        <v>0</v>
      </c>
      <c r="EE255" s="255">
        <f t="shared" si="25"/>
        <v>0</v>
      </c>
      <c r="EF255" s="255">
        <f t="shared" si="22"/>
        <v>442356.47999999998</v>
      </c>
    </row>
    <row r="256" spans="1:136" x14ac:dyDescent="0.4">
      <c r="A256" s="133" t="str">
        <f>Inputs!A256</f>
        <v>Community and Stakeholder Engagement</v>
      </c>
      <c r="B256" s="133" t="str">
        <f>Inputs!B256</f>
        <v>N/A</v>
      </c>
      <c r="C256" s="133" t="str">
        <f>Inputs!C256</f>
        <v>Contracted Labour</v>
      </c>
      <c r="D256" s="133">
        <f>Inputs!D256</f>
        <v>606798</v>
      </c>
      <c r="E256" s="133" t="str">
        <f>Inputs!E256</f>
        <v>Outsource Consultant</v>
      </c>
      <c r="F256" s="290">
        <f>IF(Inputs!DT256=$F$1,Inputs!F256,
IF(Inputs!DT256='Key assumptions'!$E$118,Inputs!F256*'Key assumptions'!$H$118,Inputs!F256*'Key assumptions'!$H$119))</f>
        <v>154.11200000000002</v>
      </c>
      <c r="G256" s="290">
        <f>IF(Inputs!DT256=$F$1,Inputs!G256,Inputs!G256*'Key assumptions'!$H$118)</f>
        <v>0</v>
      </c>
      <c r="H256" s="281"/>
      <c r="I256" s="281"/>
      <c r="J256" s="281"/>
      <c r="K256" s="281"/>
      <c r="L256" s="281"/>
      <c r="M256" s="389" t="str">
        <f>Inputs!M256</f>
        <v>[C-i-C]</v>
      </c>
      <c r="N256" s="389" t="str">
        <f>Inputs!N256</f>
        <v>[C-i-C]</v>
      </c>
      <c r="O256" s="389" t="str">
        <f>Inputs!O256</f>
        <v>[C-i-C]</v>
      </c>
      <c r="P256" s="389" t="str">
        <f>Inputs!P256</f>
        <v>[C-i-C]</v>
      </c>
      <c r="Q256" s="389" t="str">
        <f>Inputs!Q256</f>
        <v>[C-i-C]</v>
      </c>
      <c r="R256" s="389" t="str">
        <f>Inputs!R256</f>
        <v>[C-i-C]</v>
      </c>
      <c r="S256" s="389" t="str">
        <f>Inputs!S256</f>
        <v>[C-i-C]</v>
      </c>
      <c r="T256" s="389" t="str">
        <f>Inputs!T256</f>
        <v>[C-i-C]</v>
      </c>
      <c r="U256" s="389" t="str">
        <f>Inputs!U256</f>
        <v>[C-i-C]</v>
      </c>
      <c r="V256" s="389" t="str">
        <f>Inputs!V256</f>
        <v>[C-i-C]</v>
      </c>
      <c r="W256" s="389" t="str">
        <f>Inputs!W256</f>
        <v>[C-i-C]</v>
      </c>
      <c r="X256" s="389" t="str">
        <f>Inputs!X256</f>
        <v>[C-i-C]</v>
      </c>
      <c r="Y256" s="389" t="str">
        <f>Inputs!Y256</f>
        <v>[C-i-C]</v>
      </c>
      <c r="Z256" s="389" t="str">
        <f>Inputs!Z256</f>
        <v>[C-i-C]</v>
      </c>
      <c r="AA256" s="389" t="str">
        <f>Inputs!AA256</f>
        <v>[C-i-C]</v>
      </c>
      <c r="AB256" s="389" t="str">
        <f>Inputs!AB256</f>
        <v>[C-i-C]</v>
      </c>
      <c r="AC256" s="389" t="str">
        <f>Inputs!AC256</f>
        <v>[C-i-C]</v>
      </c>
      <c r="AD256" s="389" t="str">
        <f>Inputs!AD256</f>
        <v>[C-i-C]</v>
      </c>
      <c r="AE256" s="389" t="str">
        <f>Inputs!AE256</f>
        <v>[C-i-C]</v>
      </c>
      <c r="AF256" s="389" t="str">
        <f>Inputs!AF256</f>
        <v>[C-i-C]</v>
      </c>
      <c r="AG256" s="389" t="str">
        <f>Inputs!AG256</f>
        <v>[C-i-C]</v>
      </c>
      <c r="AH256" s="389" t="str">
        <f>Inputs!AH256</f>
        <v>[C-i-C]</v>
      </c>
      <c r="AI256" s="254">
        <f>Inputs!AI256</f>
        <v>0</v>
      </c>
      <c r="AJ256" s="254">
        <f>Inputs!AJ256</f>
        <v>0</v>
      </c>
      <c r="AK256" s="254">
        <f>Inputs!AK256</f>
        <v>0</v>
      </c>
      <c r="AL256" s="254">
        <f>Inputs!AL256</f>
        <v>0</v>
      </c>
      <c r="AM256" s="254">
        <f>Inputs!AM256</f>
        <v>0</v>
      </c>
      <c r="AN256" s="254">
        <f>Inputs!AN256</f>
        <v>0</v>
      </c>
      <c r="AO256" s="254">
        <f>Inputs!AO256</f>
        <v>0</v>
      </c>
      <c r="AP256" s="254">
        <f>Inputs!AP256</f>
        <v>0</v>
      </c>
      <c r="AQ256" s="254">
        <f>Inputs!AQ256</f>
        <v>0</v>
      </c>
      <c r="AR256" s="254">
        <f>Inputs!AR256</f>
        <v>0</v>
      </c>
      <c r="AS256" s="254">
        <f>Inputs!AS256</f>
        <v>0</v>
      </c>
      <c r="AT256" s="254">
        <f>Inputs!AT256</f>
        <v>0</v>
      </c>
      <c r="AU256" s="254">
        <f>Inputs!AU256</f>
        <v>0</v>
      </c>
      <c r="AV256" s="254">
        <f>Inputs!AV256</f>
        <v>0</v>
      </c>
      <c r="AW256" s="254">
        <f>Inputs!AW256</f>
        <v>0</v>
      </c>
      <c r="AX256" s="254">
        <f>Inputs!AX256</f>
        <v>0</v>
      </c>
      <c r="AY256" s="254">
        <f>Inputs!AY256</f>
        <v>0</v>
      </c>
      <c r="AZ256" s="254">
        <f>Inputs!AZ256</f>
        <v>0</v>
      </c>
      <c r="BA256" s="254">
        <f>Inputs!BA256</f>
        <v>0</v>
      </c>
      <c r="BB256" s="254">
        <f>Inputs!BB256</f>
        <v>0</v>
      </c>
      <c r="BC256" s="254">
        <f>Inputs!BC256</f>
        <v>0</v>
      </c>
      <c r="BD256" s="254">
        <f>Inputs!BD256</f>
        <v>0</v>
      </c>
      <c r="BE256" s="254">
        <f>Inputs!BE256</f>
        <v>0</v>
      </c>
      <c r="BF256" s="254">
        <f>Inputs!BF256</f>
        <v>0</v>
      </c>
      <c r="BG256" s="254">
        <f>Inputs!BG256</f>
        <v>0</v>
      </c>
      <c r="BH256" s="254">
        <f>Inputs!BH256</f>
        <v>0</v>
      </c>
      <c r="BI256" s="254">
        <f>Inputs!BI256</f>
        <v>0</v>
      </c>
      <c r="BJ256" s="254">
        <f>Inputs!BJ256</f>
        <v>0</v>
      </c>
      <c r="BK256" s="254">
        <f>Inputs!BK256</f>
        <v>0</v>
      </c>
      <c r="BL256" s="254">
        <f>Inputs!BL256</f>
        <v>0</v>
      </c>
      <c r="BN256" s="255">
        <f>IF(OR($C256="Non-Labour",$C256="Labour-related"),IF(Inputs!$DT256=$F$1,Inputs!BN256,Inputs!BN256*'Key assumptions'!$H$118),$F256*N(H256)*avg_hrs)</f>
        <v>0</v>
      </c>
      <c r="BO256" s="255">
        <f>IF(OR($C256="Non-Labour",$C256="Labour-related"),IF(Inputs!$DT256=$F$1,Inputs!BO256,Inputs!BO256*'Key assumptions'!$H$118),$F256*N(I256)*avg_hrs)</f>
        <v>0</v>
      </c>
      <c r="BP256" s="255">
        <f>IF(OR($C256="Non-Labour",$C256="Labour-related"),IF(Inputs!$DT256=$F$1,Inputs!BP256,Inputs!BP256*'Key assumptions'!$H$118),$F256*N(J256)*avg_hrs)</f>
        <v>0</v>
      </c>
      <c r="BQ256" s="255">
        <f>IF(OR($C256="Non-Labour",$C256="Labour-related"),IF(Inputs!$DT256=$F$1,Inputs!BQ256,Inputs!BQ256*'Key assumptions'!$H$118),$F256*N(K256)*avg_hrs)</f>
        <v>0</v>
      </c>
      <c r="BR256" s="255">
        <f>IF(OR($C256="Non-Labour",$C256="Labour-related"),IF(Inputs!$DT256=$F$1,Inputs!BR256,Inputs!BR256*'Key assumptions'!$H$118),$F256*N(L256)*avg_hrs)</f>
        <v>0</v>
      </c>
      <c r="BS256" s="390" t="s">
        <v>411</v>
      </c>
      <c r="BT256" s="390" t="s">
        <v>411</v>
      </c>
      <c r="BU256" s="390" t="s">
        <v>411</v>
      </c>
      <c r="BV256" s="390" t="s">
        <v>411</v>
      </c>
      <c r="BW256" s="390" t="s">
        <v>411</v>
      </c>
      <c r="BX256" s="390" t="s">
        <v>411</v>
      </c>
      <c r="BY256" s="390" t="s">
        <v>411</v>
      </c>
      <c r="BZ256" s="390" t="s">
        <v>411</v>
      </c>
      <c r="CA256" s="390" t="s">
        <v>411</v>
      </c>
      <c r="CB256" s="390" t="s">
        <v>411</v>
      </c>
      <c r="CC256" s="390" t="s">
        <v>411</v>
      </c>
      <c r="CD256" s="390" t="s">
        <v>411</v>
      </c>
      <c r="CE256" s="390" t="s">
        <v>411</v>
      </c>
      <c r="CF256" s="390" t="s">
        <v>411</v>
      </c>
      <c r="CG256" s="390" t="s">
        <v>411</v>
      </c>
      <c r="CH256" s="390" t="s">
        <v>411</v>
      </c>
      <c r="CI256" s="390" t="s">
        <v>411</v>
      </c>
      <c r="CJ256" s="390" t="s">
        <v>411</v>
      </c>
      <c r="CK256" s="390" t="s">
        <v>411</v>
      </c>
      <c r="CL256" s="390" t="s">
        <v>411</v>
      </c>
      <c r="CM256" s="390" t="s">
        <v>411</v>
      </c>
      <c r="CN256" s="390" t="s">
        <v>411</v>
      </c>
      <c r="CO256" s="255">
        <f>IF(OR($C256="Non-Labour",$C256="Labour-related"),IF(Inputs!$DT256=$F$1,Inputs!CO256,Inputs!CO256*'Key assumptions'!$H$118),$F256*N(AI256)*avg_hrs)</f>
        <v>0</v>
      </c>
      <c r="CP256" s="255">
        <f>IF(OR($C256="Non-Labour",$C256="Labour-related"),IF(Inputs!$DT256=$F$1,Inputs!CP256,Inputs!CP256*'Key assumptions'!$H$118),$F256*N(AJ256)*avg_hrs)</f>
        <v>0</v>
      </c>
      <c r="CQ256" s="255">
        <f>IF(OR($C256="Non-Labour",$C256="Labour-related"),IF(Inputs!$DT256=$F$1,Inputs!CQ256,Inputs!CQ256*'Key assumptions'!$H$118),$F256*N(AK256)*avg_hrs)</f>
        <v>0</v>
      </c>
      <c r="CR256" s="255">
        <f>IF(OR($C256="Non-Labour",$C256="Labour-related"),IF(Inputs!$DT256=$F$1,Inputs!CR256,Inputs!CR256*'Key assumptions'!$H$118),$F256*N(AL256)*avg_hrs)</f>
        <v>0</v>
      </c>
      <c r="CS256" s="255">
        <f>IF(OR($C256="Non-Labour",$C256="Labour-related"),IF(Inputs!$DT256=$F$1,Inputs!CS256,Inputs!CS256*'Key assumptions'!$H$118),$F256*N(AM256)*avg_hrs)</f>
        <v>0</v>
      </c>
      <c r="CT256" s="255">
        <f>IF(OR($C256="Non-Labour",$C256="Labour-related"),IF(Inputs!$DT256=$F$1,Inputs!CT256,Inputs!CT256*'Key assumptions'!$H$118),$F256*N(AN256)*avg_hrs)</f>
        <v>0</v>
      </c>
      <c r="CU256" s="255">
        <f>IF(OR($C256="Non-Labour",$C256="Labour-related"),IF(Inputs!$DT256=$F$1,Inputs!CU256,Inputs!CU256*'Key assumptions'!$H$118),$F256*N(AO256)*avg_hrs)</f>
        <v>0</v>
      </c>
      <c r="CV256" s="255">
        <f>IF(OR($C256="Non-Labour",$C256="Labour-related"),IF(Inputs!$DT256=$F$1,Inputs!CV256,Inputs!CV256*'Key assumptions'!$H$118),$F256*N(AP256)*avg_hrs)</f>
        <v>0</v>
      </c>
      <c r="CW256" s="255">
        <f>IF(OR($C256="Non-Labour",$C256="Labour-related"),IF(Inputs!$DT256=$F$1,Inputs!CW256,Inputs!CW256*'Key assumptions'!$H$118),$F256*N(AQ256)*avg_hrs)</f>
        <v>0</v>
      </c>
      <c r="CX256" s="255">
        <f>IF(OR($C256="Non-Labour",$C256="Labour-related"),IF(Inputs!$DT256=$F$1,Inputs!CX256,Inputs!CX256*'Key assumptions'!$H$118),$F256*N(AR256)*avg_hrs)</f>
        <v>0</v>
      </c>
      <c r="CY256" s="255">
        <f>IF(OR($C256="Non-Labour",$C256="Labour-related"),IF(Inputs!$DT256=$F$1,Inputs!CY256,Inputs!CY256*'Key assumptions'!$H$118),$F256*N(AS256)*avg_hrs)</f>
        <v>0</v>
      </c>
      <c r="CZ256" s="255">
        <f>IF(OR($C256="Non-Labour",$C256="Labour-related"),IF(Inputs!$DT256=$F$1,Inputs!CZ256,Inputs!CZ256*'Key assumptions'!$H$118),$F256*N(AT256)*avg_hrs)</f>
        <v>0</v>
      </c>
      <c r="DA256" s="255">
        <f>IF(OR($C256="Non-Labour",$C256="Labour-related"),IF(Inputs!$DT256=$F$1,Inputs!DA256,Inputs!DA256*'Key assumptions'!$H$118),$F256*N(AU256)*avg_hrs)</f>
        <v>0</v>
      </c>
      <c r="DB256" s="255">
        <f>IF(OR($C256="Non-Labour",$C256="Labour-related"),IF(Inputs!$DT256=$F$1,Inputs!DB256,Inputs!DB256*'Key assumptions'!$H$118),$F256*N(AV256)*avg_hrs)</f>
        <v>0</v>
      </c>
      <c r="DC256" s="255">
        <f>IF(OR($C256="Non-Labour",$C256="Labour-related"),IF(Inputs!$DT256=$F$1,Inputs!DC256,Inputs!DC256*'Key assumptions'!$H$118),$F256*N(AW256)*avg_hrs)</f>
        <v>0</v>
      </c>
      <c r="DD256" s="255">
        <f>IF(OR($C256="Non-Labour",$C256="Labour-related"),IF(Inputs!$DT256=$F$1,Inputs!DD256,Inputs!DD256*'Key assumptions'!$H$118),$F256*N(AX256)*avg_hrs)</f>
        <v>0</v>
      </c>
      <c r="DE256" s="255">
        <f>IF(OR($C256="Non-Labour",$C256="Labour-related"),IF(Inputs!$DT256=$F$1,Inputs!DE256,Inputs!DE256*'Key assumptions'!$H$118),$F256*N(AY256)*avg_hrs)</f>
        <v>0</v>
      </c>
      <c r="DF256" s="255">
        <f>IF(OR($C256="Non-Labour",$C256="Labour-related"),IF(Inputs!$DT256=$F$1,Inputs!DF256,Inputs!DF256*'Key assumptions'!$H$118),$F256*N(AZ256)*avg_hrs)</f>
        <v>0</v>
      </c>
      <c r="DG256" s="255">
        <f>IF(OR($C256="Non-Labour",$C256="Labour-related"),IF(Inputs!$DT256=$F$1,Inputs!DG256,Inputs!DG256*'Key assumptions'!$H$118),$F256*N(BA256)*avg_hrs)</f>
        <v>0</v>
      </c>
      <c r="DH256" s="255">
        <f>IF(OR($C256="Non-Labour",$C256="Labour-related"),IF(Inputs!$DT256=$F$1,Inputs!DH256,Inputs!DH256*'Key assumptions'!$H$118),$F256*N(BB256)*avg_hrs)</f>
        <v>0</v>
      </c>
      <c r="DI256" s="255">
        <f>IF(OR($C256="Non-Labour",$C256="Labour-related"),IF(Inputs!$DT256=$F$1,Inputs!DI256,Inputs!DI256*'Key assumptions'!$H$118),$F256*N(BC256)*avg_hrs)</f>
        <v>0</v>
      </c>
      <c r="DJ256" s="255">
        <f>IF(OR($C256="Non-Labour",$C256="Labour-related"),IF(Inputs!$DT256=$F$1,Inputs!DJ256,Inputs!DJ256*'Key assumptions'!$H$118),$F256*N(BD256)*avg_hrs)</f>
        <v>0</v>
      </c>
      <c r="DK256" s="255">
        <f>IF(OR($C256="Non-Labour",$C256="Labour-related"),IF(Inputs!$DT256=$F$1,Inputs!DK256,Inputs!DK256*'Key assumptions'!$H$118),$F256*N(BE256)*avg_hrs)</f>
        <v>0</v>
      </c>
      <c r="DL256" s="255">
        <f>IF(OR($C256="Non-Labour",$C256="Labour-related"),IF(Inputs!$DT256=$F$1,Inputs!DL256,Inputs!DL256*'Key assumptions'!$H$118),$F256*N(BF256)*avg_hrs)</f>
        <v>0</v>
      </c>
      <c r="DM256" s="255">
        <f>IF(OR($C256="Non-Labour",$C256="Labour-related"),IF(Inputs!$DT256=$F$1,Inputs!DM256,Inputs!DM256*'Key assumptions'!$H$118),$F256*N(BG256)*avg_hrs)</f>
        <v>0</v>
      </c>
      <c r="DN256" s="255">
        <f>IF(OR($C256="Non-Labour",$C256="Labour-related"),IF(Inputs!$DT256=$F$1,Inputs!DN256,Inputs!DN256*'Key assumptions'!$H$118),$F256*N(BH256)*avg_hrs)</f>
        <v>0</v>
      </c>
      <c r="DO256" s="255">
        <f>IF(OR($C256="Non-Labour",$C256="Labour-related"),IF(Inputs!$DT256=$F$1,Inputs!DO256,Inputs!DO256*'Key assumptions'!$H$118),$F256*N(BI256)*avg_hrs)</f>
        <v>0</v>
      </c>
      <c r="DP256" s="255">
        <f>IF(OR($C256="Non-Labour",$C256="Labour-related"),IF(Inputs!$DT256=$F$1,Inputs!DP256,Inputs!DP256*'Key assumptions'!$H$118),$F256*N(BJ256)*avg_hrs)</f>
        <v>0</v>
      </c>
      <c r="DQ256" s="255">
        <f>IF(OR($C256="Non-Labour",$C256="Labour-related"),IF(Inputs!$DT256=$F$1,Inputs!DQ256,Inputs!DQ256*'Key assumptions'!$H$118),$F256*N(BK256)*avg_hrs)</f>
        <v>0</v>
      </c>
      <c r="DR256" s="255">
        <f>IF(OR($C256="Non-Labour",$C256="Labour-related"),IF(Inputs!$DT256=$F$1,Inputs!DR256,Inputs!DR256*'Key assumptions'!$H$118),$F256*N(BL256)*avg_hrs)</f>
        <v>0</v>
      </c>
      <c r="DT256" s="133" t="s">
        <v>213</v>
      </c>
      <c r="DU256" s="304"/>
      <c r="DV256" s="304"/>
      <c r="DW256" s="304"/>
      <c r="DX256" s="304"/>
      <c r="DY256" s="304"/>
      <c r="DZ256" s="304"/>
      <c r="EA256" s="255">
        <v>92467.200000000012</v>
      </c>
      <c r="EB256" s="255">
        <v>184934.40000000002</v>
      </c>
      <c r="EC256" s="255">
        <v>0</v>
      </c>
      <c r="ED256" s="255">
        <f t="shared" si="25"/>
        <v>0</v>
      </c>
      <c r="EE256" s="255">
        <f t="shared" si="25"/>
        <v>0</v>
      </c>
      <c r="EF256" s="255">
        <f t="shared" si="22"/>
        <v>277401.60000000003</v>
      </c>
    </row>
    <row r="257" spans="1:136" x14ac:dyDescent="0.4">
      <c r="A257" s="133" t="str">
        <f>Inputs!A257</f>
        <v/>
      </c>
      <c r="B257" s="133" t="str">
        <f>Inputs!B257</f>
        <v/>
      </c>
      <c r="C257" s="133" t="str">
        <f>Inputs!C257</f>
        <v/>
      </c>
      <c r="D257" s="133">
        <f>Inputs!D257</f>
        <v>606801</v>
      </c>
      <c r="E257" s="133" t="str">
        <f>Inputs!E257</f>
        <v>CWO - Network Planning</v>
      </c>
      <c r="F257" s="290">
        <f>IF(Inputs!DT257=$F$1,Inputs!F257,
IF(Inputs!DT257='Key assumptions'!$E$118,Inputs!F257*'Key assumptions'!$H$118,Inputs!F257*'Key assumptions'!$H$119))</f>
        <v>0</v>
      </c>
      <c r="G257" s="290">
        <f>IF(Inputs!DT257=$F$1,Inputs!G257,Inputs!G257*'Key assumptions'!$H$118)</f>
        <v>0</v>
      </c>
      <c r="H257" s="281"/>
      <c r="I257" s="281"/>
      <c r="J257" s="281"/>
      <c r="K257" s="281"/>
      <c r="L257" s="281"/>
      <c r="M257" s="389" t="str">
        <f>Inputs!M257</f>
        <v>[C-i-C]</v>
      </c>
      <c r="N257" s="389" t="str">
        <f>Inputs!N257</f>
        <v>[C-i-C]</v>
      </c>
      <c r="O257" s="389" t="str">
        <f>Inputs!O257</f>
        <v>[C-i-C]</v>
      </c>
      <c r="P257" s="389" t="str">
        <f>Inputs!P257</f>
        <v>[C-i-C]</v>
      </c>
      <c r="Q257" s="389" t="str">
        <f>Inputs!Q257</f>
        <v>[C-i-C]</v>
      </c>
      <c r="R257" s="389" t="str">
        <f>Inputs!R257</f>
        <v>[C-i-C]</v>
      </c>
      <c r="S257" s="389" t="str">
        <f>Inputs!S257</f>
        <v>[C-i-C]</v>
      </c>
      <c r="T257" s="389" t="str">
        <f>Inputs!T257</f>
        <v>[C-i-C]</v>
      </c>
      <c r="U257" s="389" t="str">
        <f>Inputs!U257</f>
        <v>[C-i-C]</v>
      </c>
      <c r="V257" s="389" t="str">
        <f>Inputs!V257</f>
        <v>[C-i-C]</v>
      </c>
      <c r="W257" s="389" t="str">
        <f>Inputs!W257</f>
        <v>[C-i-C]</v>
      </c>
      <c r="X257" s="389" t="str">
        <f>Inputs!X257</f>
        <v>[C-i-C]</v>
      </c>
      <c r="Y257" s="389" t="str">
        <f>Inputs!Y257</f>
        <v>[C-i-C]</v>
      </c>
      <c r="Z257" s="389" t="str">
        <f>Inputs!Z257</f>
        <v>[C-i-C]</v>
      </c>
      <c r="AA257" s="389" t="str">
        <f>Inputs!AA257</f>
        <v>[C-i-C]</v>
      </c>
      <c r="AB257" s="389" t="str">
        <f>Inputs!AB257</f>
        <v>[C-i-C]</v>
      </c>
      <c r="AC257" s="389" t="str">
        <f>Inputs!AC257</f>
        <v>[C-i-C]</v>
      </c>
      <c r="AD257" s="389" t="str">
        <f>Inputs!AD257</f>
        <v>[C-i-C]</v>
      </c>
      <c r="AE257" s="389" t="str">
        <f>Inputs!AE257</f>
        <v>[C-i-C]</v>
      </c>
      <c r="AF257" s="389" t="str">
        <f>Inputs!AF257</f>
        <v>[C-i-C]</v>
      </c>
      <c r="AG257" s="389" t="str">
        <f>Inputs!AG257</f>
        <v>[C-i-C]</v>
      </c>
      <c r="AH257" s="389" t="str">
        <f>Inputs!AH257</f>
        <v>[C-i-C]</v>
      </c>
      <c r="AI257" s="254" t="str">
        <f>Inputs!AI257</f>
        <v/>
      </c>
      <c r="AJ257" s="254" t="str">
        <f>Inputs!AJ257</f>
        <v/>
      </c>
      <c r="AK257" s="254" t="str">
        <f>Inputs!AK257</f>
        <v/>
      </c>
      <c r="AL257" s="254" t="str">
        <f>Inputs!AL257</f>
        <v/>
      </c>
      <c r="AM257" s="254" t="str">
        <f>Inputs!AM257</f>
        <v/>
      </c>
      <c r="AN257" s="254" t="str">
        <f>Inputs!AN257</f>
        <v/>
      </c>
      <c r="AO257" s="254" t="str">
        <f>Inputs!AO257</f>
        <v/>
      </c>
      <c r="AP257" s="254" t="str">
        <f>Inputs!AP257</f>
        <v/>
      </c>
      <c r="AQ257" s="254" t="str">
        <f>Inputs!AQ257</f>
        <v/>
      </c>
      <c r="AR257" s="254" t="str">
        <f>Inputs!AR257</f>
        <v/>
      </c>
      <c r="AS257" s="254" t="str">
        <f>Inputs!AS257</f>
        <v/>
      </c>
      <c r="AT257" s="254" t="str">
        <f>Inputs!AT257</f>
        <v/>
      </c>
      <c r="AU257" s="254" t="str">
        <f>Inputs!AU257</f>
        <v/>
      </c>
      <c r="AV257" s="254" t="str">
        <f>Inputs!AV257</f>
        <v/>
      </c>
      <c r="AW257" s="254" t="str">
        <f>Inputs!AW257</f>
        <v/>
      </c>
      <c r="AX257" s="254" t="str">
        <f>Inputs!AX257</f>
        <v/>
      </c>
      <c r="AY257" s="254" t="str">
        <f>Inputs!AY257</f>
        <v/>
      </c>
      <c r="AZ257" s="254" t="str">
        <f>Inputs!AZ257</f>
        <v/>
      </c>
      <c r="BA257" s="254" t="str">
        <f>Inputs!BA257</f>
        <v/>
      </c>
      <c r="BB257" s="254" t="str">
        <f>Inputs!BB257</f>
        <v/>
      </c>
      <c r="BC257" s="254" t="str">
        <f>Inputs!BC257</f>
        <v/>
      </c>
      <c r="BD257" s="254" t="str">
        <f>Inputs!BD257</f>
        <v/>
      </c>
      <c r="BE257" s="254" t="str">
        <f>Inputs!BE257</f>
        <v/>
      </c>
      <c r="BF257" s="254" t="str">
        <f>Inputs!BF257</f>
        <v/>
      </c>
      <c r="BG257" s="254" t="str">
        <f>Inputs!BG257</f>
        <v/>
      </c>
      <c r="BH257" s="254" t="str">
        <f>Inputs!BH257</f>
        <v/>
      </c>
      <c r="BI257" s="254" t="str">
        <f>Inputs!BI257</f>
        <v/>
      </c>
      <c r="BJ257" s="254" t="str">
        <f>Inputs!BJ257</f>
        <v/>
      </c>
      <c r="BK257" s="254" t="str">
        <f>Inputs!BK257</f>
        <v/>
      </c>
      <c r="BL257" s="254" t="str">
        <f>Inputs!BL257</f>
        <v/>
      </c>
      <c r="BN257" s="255">
        <f>IF(OR($C257="Non-Labour",$C257="Labour-related"),IF(Inputs!$DT257=$F$1,Inputs!BN257,Inputs!BN257*'Key assumptions'!$H$118),$F257*N(H257)*avg_hrs)</f>
        <v>0</v>
      </c>
      <c r="BO257" s="255">
        <f>IF(OR($C257="Non-Labour",$C257="Labour-related"),IF(Inputs!$DT257=$F$1,Inputs!BO257,Inputs!BO257*'Key assumptions'!$H$118),$F257*N(I257)*avg_hrs)</f>
        <v>0</v>
      </c>
      <c r="BP257" s="255">
        <f>IF(OR($C257="Non-Labour",$C257="Labour-related"),IF(Inputs!$DT257=$F$1,Inputs!BP257,Inputs!BP257*'Key assumptions'!$H$118),$F257*N(J257)*avg_hrs)</f>
        <v>0</v>
      </c>
      <c r="BQ257" s="255">
        <f>IF(OR($C257="Non-Labour",$C257="Labour-related"),IF(Inputs!$DT257=$F$1,Inputs!BQ257,Inputs!BQ257*'Key assumptions'!$H$118),$F257*N(K257)*avg_hrs)</f>
        <v>0</v>
      </c>
      <c r="BR257" s="255">
        <f>IF(OR($C257="Non-Labour",$C257="Labour-related"),IF(Inputs!$DT257=$F$1,Inputs!BR257,Inputs!BR257*'Key assumptions'!$H$118),$F257*N(L257)*avg_hrs)</f>
        <v>0</v>
      </c>
      <c r="BS257" s="390" t="s">
        <v>411</v>
      </c>
      <c r="BT257" s="390" t="s">
        <v>411</v>
      </c>
      <c r="BU257" s="390" t="s">
        <v>411</v>
      </c>
      <c r="BV257" s="390" t="s">
        <v>411</v>
      </c>
      <c r="BW257" s="390" t="s">
        <v>411</v>
      </c>
      <c r="BX257" s="390" t="s">
        <v>411</v>
      </c>
      <c r="BY257" s="390" t="s">
        <v>411</v>
      </c>
      <c r="BZ257" s="390" t="s">
        <v>411</v>
      </c>
      <c r="CA257" s="390" t="s">
        <v>411</v>
      </c>
      <c r="CB257" s="390" t="s">
        <v>411</v>
      </c>
      <c r="CC257" s="390" t="s">
        <v>411</v>
      </c>
      <c r="CD257" s="390" t="s">
        <v>411</v>
      </c>
      <c r="CE257" s="390" t="s">
        <v>411</v>
      </c>
      <c r="CF257" s="390" t="s">
        <v>411</v>
      </c>
      <c r="CG257" s="390" t="s">
        <v>411</v>
      </c>
      <c r="CH257" s="390" t="s">
        <v>411</v>
      </c>
      <c r="CI257" s="390" t="s">
        <v>411</v>
      </c>
      <c r="CJ257" s="390" t="s">
        <v>411</v>
      </c>
      <c r="CK257" s="390" t="s">
        <v>411</v>
      </c>
      <c r="CL257" s="390" t="s">
        <v>411</v>
      </c>
      <c r="CM257" s="390" t="s">
        <v>411</v>
      </c>
      <c r="CN257" s="390" t="s">
        <v>411</v>
      </c>
      <c r="CO257" s="255">
        <f>IF(OR($C257="Non-Labour",$C257="Labour-related"),IF(Inputs!$DT257=$F$1,Inputs!CO257,Inputs!CO257*'Key assumptions'!$H$118),$F257*N(AI257)*avg_hrs)</f>
        <v>0</v>
      </c>
      <c r="CP257" s="255">
        <f>IF(OR($C257="Non-Labour",$C257="Labour-related"),IF(Inputs!$DT257=$F$1,Inputs!CP257,Inputs!CP257*'Key assumptions'!$H$118),$F257*N(AJ257)*avg_hrs)</f>
        <v>0</v>
      </c>
      <c r="CQ257" s="255">
        <f>IF(OR($C257="Non-Labour",$C257="Labour-related"),IF(Inputs!$DT257=$F$1,Inputs!CQ257,Inputs!CQ257*'Key assumptions'!$H$118),$F257*N(AK257)*avg_hrs)</f>
        <v>0</v>
      </c>
      <c r="CR257" s="255">
        <f>IF(OR($C257="Non-Labour",$C257="Labour-related"),IF(Inputs!$DT257=$F$1,Inputs!CR257,Inputs!CR257*'Key assumptions'!$H$118),$F257*N(AL257)*avg_hrs)</f>
        <v>0</v>
      </c>
      <c r="CS257" s="255">
        <f>IF(OR($C257="Non-Labour",$C257="Labour-related"),IF(Inputs!$DT257=$F$1,Inputs!CS257,Inputs!CS257*'Key assumptions'!$H$118),$F257*N(AM257)*avg_hrs)</f>
        <v>0</v>
      </c>
      <c r="CT257" s="255">
        <f>IF(OR($C257="Non-Labour",$C257="Labour-related"),IF(Inputs!$DT257=$F$1,Inputs!CT257,Inputs!CT257*'Key assumptions'!$H$118),$F257*N(AN257)*avg_hrs)</f>
        <v>0</v>
      </c>
      <c r="CU257" s="255">
        <f>IF(OR($C257="Non-Labour",$C257="Labour-related"),IF(Inputs!$DT257=$F$1,Inputs!CU257,Inputs!CU257*'Key assumptions'!$H$118),$F257*N(AO257)*avg_hrs)</f>
        <v>0</v>
      </c>
      <c r="CV257" s="255">
        <f>IF(OR($C257="Non-Labour",$C257="Labour-related"),IF(Inputs!$DT257=$F$1,Inputs!CV257,Inputs!CV257*'Key assumptions'!$H$118),$F257*N(AP257)*avg_hrs)</f>
        <v>0</v>
      </c>
      <c r="CW257" s="255">
        <f>IF(OR($C257="Non-Labour",$C257="Labour-related"),IF(Inputs!$DT257=$F$1,Inputs!CW257,Inputs!CW257*'Key assumptions'!$H$118),$F257*N(AQ257)*avg_hrs)</f>
        <v>0</v>
      </c>
      <c r="CX257" s="255">
        <f>IF(OR($C257="Non-Labour",$C257="Labour-related"),IF(Inputs!$DT257=$F$1,Inputs!CX257,Inputs!CX257*'Key assumptions'!$H$118),$F257*N(AR257)*avg_hrs)</f>
        <v>0</v>
      </c>
      <c r="CY257" s="255">
        <f>IF(OR($C257="Non-Labour",$C257="Labour-related"),IF(Inputs!$DT257=$F$1,Inputs!CY257,Inputs!CY257*'Key assumptions'!$H$118),$F257*N(AS257)*avg_hrs)</f>
        <v>0</v>
      </c>
      <c r="CZ257" s="255">
        <f>IF(OR($C257="Non-Labour",$C257="Labour-related"),IF(Inputs!$DT257=$F$1,Inputs!CZ257,Inputs!CZ257*'Key assumptions'!$H$118),$F257*N(AT257)*avg_hrs)</f>
        <v>0</v>
      </c>
      <c r="DA257" s="255">
        <f>IF(OR($C257="Non-Labour",$C257="Labour-related"),IF(Inputs!$DT257=$F$1,Inputs!DA257,Inputs!DA257*'Key assumptions'!$H$118),$F257*N(AU257)*avg_hrs)</f>
        <v>0</v>
      </c>
      <c r="DB257" s="255">
        <f>IF(OR($C257="Non-Labour",$C257="Labour-related"),IF(Inputs!$DT257=$F$1,Inputs!DB257,Inputs!DB257*'Key assumptions'!$H$118),$F257*N(AV257)*avg_hrs)</f>
        <v>0</v>
      </c>
      <c r="DC257" s="255">
        <f>IF(OR($C257="Non-Labour",$C257="Labour-related"),IF(Inputs!$DT257=$F$1,Inputs!DC257,Inputs!DC257*'Key assumptions'!$H$118),$F257*N(AW257)*avg_hrs)</f>
        <v>0</v>
      </c>
      <c r="DD257" s="255">
        <f>IF(OR($C257="Non-Labour",$C257="Labour-related"),IF(Inputs!$DT257=$F$1,Inputs!DD257,Inputs!DD257*'Key assumptions'!$H$118),$F257*N(AX257)*avg_hrs)</f>
        <v>0</v>
      </c>
      <c r="DE257" s="255">
        <f>IF(OR($C257="Non-Labour",$C257="Labour-related"),IF(Inputs!$DT257=$F$1,Inputs!DE257,Inputs!DE257*'Key assumptions'!$H$118),$F257*N(AY257)*avg_hrs)</f>
        <v>0</v>
      </c>
      <c r="DF257" s="255">
        <f>IF(OR($C257="Non-Labour",$C257="Labour-related"),IF(Inputs!$DT257=$F$1,Inputs!DF257,Inputs!DF257*'Key assumptions'!$H$118),$F257*N(AZ257)*avg_hrs)</f>
        <v>0</v>
      </c>
      <c r="DG257" s="255">
        <f>IF(OR($C257="Non-Labour",$C257="Labour-related"),IF(Inputs!$DT257=$F$1,Inputs!DG257,Inputs!DG257*'Key assumptions'!$H$118),$F257*N(BA257)*avg_hrs)</f>
        <v>0</v>
      </c>
      <c r="DH257" s="255">
        <f>IF(OR($C257="Non-Labour",$C257="Labour-related"),IF(Inputs!$DT257=$F$1,Inputs!DH257,Inputs!DH257*'Key assumptions'!$H$118),$F257*N(BB257)*avg_hrs)</f>
        <v>0</v>
      </c>
      <c r="DI257" s="255">
        <f>IF(OR($C257="Non-Labour",$C257="Labour-related"),IF(Inputs!$DT257=$F$1,Inputs!DI257,Inputs!DI257*'Key assumptions'!$H$118),$F257*N(BC257)*avg_hrs)</f>
        <v>0</v>
      </c>
      <c r="DJ257" s="255">
        <f>IF(OR($C257="Non-Labour",$C257="Labour-related"),IF(Inputs!$DT257=$F$1,Inputs!DJ257,Inputs!DJ257*'Key assumptions'!$H$118),$F257*N(BD257)*avg_hrs)</f>
        <v>0</v>
      </c>
      <c r="DK257" s="255">
        <f>IF(OR($C257="Non-Labour",$C257="Labour-related"),IF(Inputs!$DT257=$F$1,Inputs!DK257,Inputs!DK257*'Key assumptions'!$H$118),$F257*N(BE257)*avg_hrs)</f>
        <v>0</v>
      </c>
      <c r="DL257" s="255">
        <f>IF(OR($C257="Non-Labour",$C257="Labour-related"),IF(Inputs!$DT257=$F$1,Inputs!DL257,Inputs!DL257*'Key assumptions'!$H$118),$F257*N(BF257)*avg_hrs)</f>
        <v>0</v>
      </c>
      <c r="DM257" s="255">
        <f>IF(OR($C257="Non-Labour",$C257="Labour-related"),IF(Inputs!$DT257=$F$1,Inputs!DM257,Inputs!DM257*'Key assumptions'!$H$118),$F257*N(BG257)*avg_hrs)</f>
        <v>0</v>
      </c>
      <c r="DN257" s="255">
        <f>IF(OR($C257="Non-Labour",$C257="Labour-related"),IF(Inputs!$DT257=$F$1,Inputs!DN257,Inputs!DN257*'Key assumptions'!$H$118),$F257*N(BH257)*avg_hrs)</f>
        <v>0</v>
      </c>
      <c r="DO257" s="255">
        <f>IF(OR($C257="Non-Labour",$C257="Labour-related"),IF(Inputs!$DT257=$F$1,Inputs!DO257,Inputs!DO257*'Key assumptions'!$H$118),$F257*N(BI257)*avg_hrs)</f>
        <v>0</v>
      </c>
      <c r="DP257" s="255">
        <f>IF(OR($C257="Non-Labour",$C257="Labour-related"),IF(Inputs!$DT257=$F$1,Inputs!DP257,Inputs!DP257*'Key assumptions'!$H$118),$F257*N(BJ257)*avg_hrs)</f>
        <v>0</v>
      </c>
      <c r="DQ257" s="255">
        <f>IF(OR($C257="Non-Labour",$C257="Labour-related"),IF(Inputs!$DT257=$F$1,Inputs!DQ257,Inputs!DQ257*'Key assumptions'!$H$118),$F257*N(BK257)*avg_hrs)</f>
        <v>0</v>
      </c>
      <c r="DR257" s="255">
        <f>IF(OR($C257="Non-Labour",$C257="Labour-related"),IF(Inputs!$DT257=$F$1,Inputs!DR257,Inputs!DR257*'Key assumptions'!$H$118),$F257*N(BL257)*avg_hrs)</f>
        <v>0</v>
      </c>
      <c r="DT257" s="133" t="s">
        <v>213</v>
      </c>
      <c r="DU257" s="304"/>
      <c r="DV257" s="304"/>
      <c r="DW257" s="304"/>
      <c r="DX257" s="304"/>
      <c r="DY257" s="304"/>
      <c r="DZ257" s="304"/>
      <c r="EA257" s="255">
        <v>0</v>
      </c>
      <c r="EB257" s="255">
        <v>0</v>
      </c>
      <c r="EC257" s="255">
        <v>0</v>
      </c>
      <c r="ED257" s="255">
        <f t="shared" si="25"/>
        <v>0</v>
      </c>
      <c r="EE257" s="255">
        <f t="shared" si="25"/>
        <v>0</v>
      </c>
      <c r="EF257" s="255">
        <f t="shared" si="22"/>
        <v>0</v>
      </c>
    </row>
    <row r="258" spans="1:136" x14ac:dyDescent="0.4">
      <c r="A258" s="133" t="str">
        <f>Inputs!A258</f>
        <v>Project Development</v>
      </c>
      <c r="B258" s="133" t="str">
        <f>Inputs!B258</f>
        <v>N/A</v>
      </c>
      <c r="C258" s="133" t="str">
        <f>Inputs!C258</f>
        <v>Contracted Labour</v>
      </c>
      <c r="D258" s="133">
        <f>Inputs!D258</f>
        <v>606801</v>
      </c>
      <c r="E258" s="133" t="str">
        <f>Inputs!E258</f>
        <v>Outsource Consultant</v>
      </c>
      <c r="F258" s="290">
        <f>IF(Inputs!DT258=$F$1,Inputs!F258,
IF(Inputs!DT258='Key assumptions'!$E$118,Inputs!F258*'Key assumptions'!$H$118,Inputs!F258*'Key assumptions'!$H$119))</f>
        <v>185.76</v>
      </c>
      <c r="G258" s="290">
        <f>IF(Inputs!DT258=$F$1,Inputs!G258,Inputs!G258*'Key assumptions'!$H$118)</f>
        <v>0</v>
      </c>
      <c r="H258" s="281"/>
      <c r="I258" s="281"/>
      <c r="J258" s="281"/>
      <c r="K258" s="281"/>
      <c r="L258" s="281"/>
      <c r="M258" s="389" t="str">
        <f>Inputs!M258</f>
        <v>[C-i-C]</v>
      </c>
      <c r="N258" s="389" t="str">
        <f>Inputs!N258</f>
        <v>[C-i-C]</v>
      </c>
      <c r="O258" s="389" t="str">
        <f>Inputs!O258</f>
        <v>[C-i-C]</v>
      </c>
      <c r="P258" s="389" t="str">
        <f>Inputs!P258</f>
        <v>[C-i-C]</v>
      </c>
      <c r="Q258" s="389" t="str">
        <f>Inputs!Q258</f>
        <v>[C-i-C]</v>
      </c>
      <c r="R258" s="389" t="str">
        <f>Inputs!R258</f>
        <v>[C-i-C]</v>
      </c>
      <c r="S258" s="389" t="str">
        <f>Inputs!S258</f>
        <v>[C-i-C]</v>
      </c>
      <c r="T258" s="389" t="str">
        <f>Inputs!T258</f>
        <v>[C-i-C]</v>
      </c>
      <c r="U258" s="389" t="str">
        <f>Inputs!U258</f>
        <v>[C-i-C]</v>
      </c>
      <c r="V258" s="389" t="str">
        <f>Inputs!V258</f>
        <v>[C-i-C]</v>
      </c>
      <c r="W258" s="389" t="str">
        <f>Inputs!W258</f>
        <v>[C-i-C]</v>
      </c>
      <c r="X258" s="389" t="str">
        <f>Inputs!X258</f>
        <v>[C-i-C]</v>
      </c>
      <c r="Y258" s="389" t="str">
        <f>Inputs!Y258</f>
        <v>[C-i-C]</v>
      </c>
      <c r="Z258" s="389" t="str">
        <f>Inputs!Z258</f>
        <v>[C-i-C]</v>
      </c>
      <c r="AA258" s="389" t="str">
        <f>Inputs!AA258</f>
        <v>[C-i-C]</v>
      </c>
      <c r="AB258" s="389" t="str">
        <f>Inputs!AB258</f>
        <v>[C-i-C]</v>
      </c>
      <c r="AC258" s="389" t="str">
        <f>Inputs!AC258</f>
        <v>[C-i-C]</v>
      </c>
      <c r="AD258" s="389" t="str">
        <f>Inputs!AD258</f>
        <v>[C-i-C]</v>
      </c>
      <c r="AE258" s="389" t="str">
        <f>Inputs!AE258</f>
        <v>[C-i-C]</v>
      </c>
      <c r="AF258" s="389" t="str">
        <f>Inputs!AF258</f>
        <v>[C-i-C]</v>
      </c>
      <c r="AG258" s="389" t="str">
        <f>Inputs!AG258</f>
        <v>[C-i-C]</v>
      </c>
      <c r="AH258" s="389" t="str">
        <f>Inputs!AH258</f>
        <v>[C-i-C]</v>
      </c>
      <c r="AI258" s="254">
        <f>Inputs!AI258</f>
        <v>0</v>
      </c>
      <c r="AJ258" s="254">
        <f>Inputs!AJ258</f>
        <v>0</v>
      </c>
      <c r="AK258" s="254">
        <f>Inputs!AK258</f>
        <v>0</v>
      </c>
      <c r="AL258" s="254">
        <f>Inputs!AL258</f>
        <v>0</v>
      </c>
      <c r="AM258" s="254">
        <f>Inputs!AM258</f>
        <v>0</v>
      </c>
      <c r="AN258" s="254">
        <f>Inputs!AN258</f>
        <v>0</v>
      </c>
      <c r="AO258" s="254">
        <f>Inputs!AO258</f>
        <v>0</v>
      </c>
      <c r="AP258" s="254">
        <f>Inputs!AP258</f>
        <v>0</v>
      </c>
      <c r="AQ258" s="254">
        <f>Inputs!AQ258</f>
        <v>0</v>
      </c>
      <c r="AR258" s="254">
        <f>Inputs!AR258</f>
        <v>0</v>
      </c>
      <c r="AS258" s="254">
        <f>Inputs!AS258</f>
        <v>0</v>
      </c>
      <c r="AT258" s="254">
        <f>Inputs!AT258</f>
        <v>0</v>
      </c>
      <c r="AU258" s="254">
        <f>Inputs!AU258</f>
        <v>0</v>
      </c>
      <c r="AV258" s="254">
        <f>Inputs!AV258</f>
        <v>0</v>
      </c>
      <c r="AW258" s="254">
        <f>Inputs!AW258</f>
        <v>0</v>
      </c>
      <c r="AX258" s="254">
        <f>Inputs!AX258</f>
        <v>0</v>
      </c>
      <c r="AY258" s="254">
        <f>Inputs!AY258</f>
        <v>0</v>
      </c>
      <c r="AZ258" s="254">
        <f>Inputs!AZ258</f>
        <v>0</v>
      </c>
      <c r="BA258" s="254">
        <f>Inputs!BA258</f>
        <v>0</v>
      </c>
      <c r="BB258" s="254">
        <f>Inputs!BB258</f>
        <v>0</v>
      </c>
      <c r="BC258" s="254">
        <f>Inputs!BC258</f>
        <v>0</v>
      </c>
      <c r="BD258" s="254">
        <f>Inputs!BD258</f>
        <v>0</v>
      </c>
      <c r="BE258" s="254">
        <f>Inputs!BE258</f>
        <v>0</v>
      </c>
      <c r="BF258" s="254">
        <f>Inputs!BF258</f>
        <v>0</v>
      </c>
      <c r="BG258" s="254">
        <f>Inputs!BG258</f>
        <v>0</v>
      </c>
      <c r="BH258" s="254">
        <f>Inputs!BH258</f>
        <v>0</v>
      </c>
      <c r="BI258" s="254">
        <f>Inputs!BI258</f>
        <v>0</v>
      </c>
      <c r="BJ258" s="254">
        <f>Inputs!BJ258</f>
        <v>0</v>
      </c>
      <c r="BK258" s="254">
        <f>Inputs!BK258</f>
        <v>0</v>
      </c>
      <c r="BL258" s="254">
        <f>Inputs!BL258</f>
        <v>0</v>
      </c>
      <c r="BN258" s="255">
        <f>IF(OR($C258="Non-Labour",$C258="Labour-related"),IF(Inputs!$DT258=$F$1,Inputs!BN258,Inputs!BN258*'Key assumptions'!$H$118),$F258*N(H258)*avg_hrs)</f>
        <v>0</v>
      </c>
      <c r="BO258" s="255">
        <f>IF(OR($C258="Non-Labour",$C258="Labour-related"),IF(Inputs!$DT258=$F$1,Inputs!BO258,Inputs!BO258*'Key assumptions'!$H$118),$F258*N(I258)*avg_hrs)</f>
        <v>0</v>
      </c>
      <c r="BP258" s="255">
        <f>IF(OR($C258="Non-Labour",$C258="Labour-related"),IF(Inputs!$DT258=$F$1,Inputs!BP258,Inputs!BP258*'Key assumptions'!$H$118),$F258*N(J258)*avg_hrs)</f>
        <v>0</v>
      </c>
      <c r="BQ258" s="255">
        <f>IF(OR($C258="Non-Labour",$C258="Labour-related"),IF(Inputs!$DT258=$F$1,Inputs!BQ258,Inputs!BQ258*'Key assumptions'!$H$118),$F258*N(K258)*avg_hrs)</f>
        <v>0</v>
      </c>
      <c r="BR258" s="255">
        <f>IF(OR($C258="Non-Labour",$C258="Labour-related"),IF(Inputs!$DT258=$F$1,Inputs!BR258,Inputs!BR258*'Key assumptions'!$H$118),$F258*N(L258)*avg_hrs)</f>
        <v>0</v>
      </c>
      <c r="BS258" s="390" t="s">
        <v>411</v>
      </c>
      <c r="BT258" s="390" t="s">
        <v>411</v>
      </c>
      <c r="BU258" s="390" t="s">
        <v>411</v>
      </c>
      <c r="BV258" s="390" t="s">
        <v>411</v>
      </c>
      <c r="BW258" s="390" t="s">
        <v>411</v>
      </c>
      <c r="BX258" s="390" t="s">
        <v>411</v>
      </c>
      <c r="BY258" s="390" t="s">
        <v>411</v>
      </c>
      <c r="BZ258" s="390" t="s">
        <v>411</v>
      </c>
      <c r="CA258" s="390" t="s">
        <v>411</v>
      </c>
      <c r="CB258" s="390" t="s">
        <v>411</v>
      </c>
      <c r="CC258" s="390" t="s">
        <v>411</v>
      </c>
      <c r="CD258" s="390" t="s">
        <v>411</v>
      </c>
      <c r="CE258" s="390" t="s">
        <v>411</v>
      </c>
      <c r="CF258" s="390" t="s">
        <v>411</v>
      </c>
      <c r="CG258" s="390" t="s">
        <v>411</v>
      </c>
      <c r="CH258" s="390" t="s">
        <v>411</v>
      </c>
      <c r="CI258" s="390" t="s">
        <v>411</v>
      </c>
      <c r="CJ258" s="390" t="s">
        <v>411</v>
      </c>
      <c r="CK258" s="390" t="s">
        <v>411</v>
      </c>
      <c r="CL258" s="390" t="s">
        <v>411</v>
      </c>
      <c r="CM258" s="390" t="s">
        <v>411</v>
      </c>
      <c r="CN258" s="390" t="s">
        <v>411</v>
      </c>
      <c r="CO258" s="255">
        <f>IF(OR($C258="Non-Labour",$C258="Labour-related"),IF(Inputs!$DT258=$F$1,Inputs!CO258,Inputs!CO258*'Key assumptions'!$H$118),$F258*N(AI258)*avg_hrs)</f>
        <v>0</v>
      </c>
      <c r="CP258" s="255">
        <f>IF(OR($C258="Non-Labour",$C258="Labour-related"),IF(Inputs!$DT258=$F$1,Inputs!CP258,Inputs!CP258*'Key assumptions'!$H$118),$F258*N(AJ258)*avg_hrs)</f>
        <v>0</v>
      </c>
      <c r="CQ258" s="255">
        <f>IF(OR($C258="Non-Labour",$C258="Labour-related"),IF(Inputs!$DT258=$F$1,Inputs!CQ258,Inputs!CQ258*'Key assumptions'!$H$118),$F258*N(AK258)*avg_hrs)</f>
        <v>0</v>
      </c>
      <c r="CR258" s="255">
        <f>IF(OR($C258="Non-Labour",$C258="Labour-related"),IF(Inputs!$DT258=$F$1,Inputs!CR258,Inputs!CR258*'Key assumptions'!$H$118),$F258*N(AL258)*avg_hrs)</f>
        <v>0</v>
      </c>
      <c r="CS258" s="255">
        <f>IF(OR($C258="Non-Labour",$C258="Labour-related"),IF(Inputs!$DT258=$F$1,Inputs!CS258,Inputs!CS258*'Key assumptions'!$H$118),$F258*N(AM258)*avg_hrs)</f>
        <v>0</v>
      </c>
      <c r="CT258" s="255">
        <f>IF(OR($C258="Non-Labour",$C258="Labour-related"),IF(Inputs!$DT258=$F$1,Inputs!CT258,Inputs!CT258*'Key assumptions'!$H$118),$F258*N(AN258)*avg_hrs)</f>
        <v>0</v>
      </c>
      <c r="CU258" s="255">
        <f>IF(OR($C258="Non-Labour",$C258="Labour-related"),IF(Inputs!$DT258=$F$1,Inputs!CU258,Inputs!CU258*'Key assumptions'!$H$118),$F258*N(AO258)*avg_hrs)</f>
        <v>0</v>
      </c>
      <c r="CV258" s="255">
        <f>IF(OR($C258="Non-Labour",$C258="Labour-related"),IF(Inputs!$DT258=$F$1,Inputs!CV258,Inputs!CV258*'Key assumptions'!$H$118),$F258*N(AP258)*avg_hrs)</f>
        <v>0</v>
      </c>
      <c r="CW258" s="255">
        <f>IF(OR($C258="Non-Labour",$C258="Labour-related"),IF(Inputs!$DT258=$F$1,Inputs!CW258,Inputs!CW258*'Key assumptions'!$H$118),$F258*N(AQ258)*avg_hrs)</f>
        <v>0</v>
      </c>
      <c r="CX258" s="255">
        <f>IF(OR($C258="Non-Labour",$C258="Labour-related"),IF(Inputs!$DT258=$F$1,Inputs!CX258,Inputs!CX258*'Key assumptions'!$H$118),$F258*N(AR258)*avg_hrs)</f>
        <v>0</v>
      </c>
      <c r="CY258" s="255">
        <f>IF(OR($C258="Non-Labour",$C258="Labour-related"),IF(Inputs!$DT258=$F$1,Inputs!CY258,Inputs!CY258*'Key assumptions'!$H$118),$F258*N(AS258)*avg_hrs)</f>
        <v>0</v>
      </c>
      <c r="CZ258" s="255">
        <f>IF(OR($C258="Non-Labour",$C258="Labour-related"),IF(Inputs!$DT258=$F$1,Inputs!CZ258,Inputs!CZ258*'Key assumptions'!$H$118),$F258*N(AT258)*avg_hrs)</f>
        <v>0</v>
      </c>
      <c r="DA258" s="255">
        <f>IF(OR($C258="Non-Labour",$C258="Labour-related"),IF(Inputs!$DT258=$F$1,Inputs!DA258,Inputs!DA258*'Key assumptions'!$H$118),$F258*N(AU258)*avg_hrs)</f>
        <v>0</v>
      </c>
      <c r="DB258" s="255">
        <f>IF(OR($C258="Non-Labour",$C258="Labour-related"),IF(Inputs!$DT258=$F$1,Inputs!DB258,Inputs!DB258*'Key assumptions'!$H$118),$F258*N(AV258)*avg_hrs)</f>
        <v>0</v>
      </c>
      <c r="DC258" s="255">
        <f>IF(OR($C258="Non-Labour",$C258="Labour-related"),IF(Inputs!$DT258=$F$1,Inputs!DC258,Inputs!DC258*'Key assumptions'!$H$118),$F258*N(AW258)*avg_hrs)</f>
        <v>0</v>
      </c>
      <c r="DD258" s="255">
        <f>IF(OR($C258="Non-Labour",$C258="Labour-related"),IF(Inputs!$DT258=$F$1,Inputs!DD258,Inputs!DD258*'Key assumptions'!$H$118),$F258*N(AX258)*avg_hrs)</f>
        <v>0</v>
      </c>
      <c r="DE258" s="255">
        <f>IF(OR($C258="Non-Labour",$C258="Labour-related"),IF(Inputs!$DT258=$F$1,Inputs!DE258,Inputs!DE258*'Key assumptions'!$H$118),$F258*N(AY258)*avg_hrs)</f>
        <v>0</v>
      </c>
      <c r="DF258" s="255">
        <f>IF(OR($C258="Non-Labour",$C258="Labour-related"),IF(Inputs!$DT258=$F$1,Inputs!DF258,Inputs!DF258*'Key assumptions'!$H$118),$F258*N(AZ258)*avg_hrs)</f>
        <v>0</v>
      </c>
      <c r="DG258" s="255">
        <f>IF(OR($C258="Non-Labour",$C258="Labour-related"),IF(Inputs!$DT258=$F$1,Inputs!DG258,Inputs!DG258*'Key assumptions'!$H$118),$F258*N(BA258)*avg_hrs)</f>
        <v>0</v>
      </c>
      <c r="DH258" s="255">
        <f>IF(OR($C258="Non-Labour",$C258="Labour-related"),IF(Inputs!$DT258=$F$1,Inputs!DH258,Inputs!DH258*'Key assumptions'!$H$118),$F258*N(BB258)*avg_hrs)</f>
        <v>0</v>
      </c>
      <c r="DI258" s="255">
        <f>IF(OR($C258="Non-Labour",$C258="Labour-related"),IF(Inputs!$DT258=$F$1,Inputs!DI258,Inputs!DI258*'Key assumptions'!$H$118),$F258*N(BC258)*avg_hrs)</f>
        <v>0</v>
      </c>
      <c r="DJ258" s="255">
        <f>IF(OR($C258="Non-Labour",$C258="Labour-related"),IF(Inputs!$DT258=$F$1,Inputs!DJ258,Inputs!DJ258*'Key assumptions'!$H$118),$F258*N(BD258)*avg_hrs)</f>
        <v>0</v>
      </c>
      <c r="DK258" s="255">
        <f>IF(OR($C258="Non-Labour",$C258="Labour-related"),IF(Inputs!$DT258=$F$1,Inputs!DK258,Inputs!DK258*'Key assumptions'!$H$118),$F258*N(BE258)*avg_hrs)</f>
        <v>0</v>
      </c>
      <c r="DL258" s="255">
        <f>IF(OR($C258="Non-Labour",$C258="Labour-related"),IF(Inputs!$DT258=$F$1,Inputs!DL258,Inputs!DL258*'Key assumptions'!$H$118),$F258*N(BF258)*avg_hrs)</f>
        <v>0</v>
      </c>
      <c r="DM258" s="255">
        <f>IF(OR($C258="Non-Labour",$C258="Labour-related"),IF(Inputs!$DT258=$F$1,Inputs!DM258,Inputs!DM258*'Key assumptions'!$H$118),$F258*N(BG258)*avg_hrs)</f>
        <v>0</v>
      </c>
      <c r="DN258" s="255">
        <f>IF(OR($C258="Non-Labour",$C258="Labour-related"),IF(Inputs!$DT258=$F$1,Inputs!DN258,Inputs!DN258*'Key assumptions'!$H$118),$F258*N(BH258)*avg_hrs)</f>
        <v>0</v>
      </c>
      <c r="DO258" s="255">
        <f>IF(OR($C258="Non-Labour",$C258="Labour-related"),IF(Inputs!$DT258=$F$1,Inputs!DO258,Inputs!DO258*'Key assumptions'!$H$118),$F258*N(BI258)*avg_hrs)</f>
        <v>0</v>
      </c>
      <c r="DP258" s="255">
        <f>IF(OR($C258="Non-Labour",$C258="Labour-related"),IF(Inputs!$DT258=$F$1,Inputs!DP258,Inputs!DP258*'Key assumptions'!$H$118),$F258*N(BJ258)*avg_hrs)</f>
        <v>0</v>
      </c>
      <c r="DQ258" s="255">
        <f>IF(OR($C258="Non-Labour",$C258="Labour-related"),IF(Inputs!$DT258=$F$1,Inputs!DQ258,Inputs!DQ258*'Key assumptions'!$H$118),$F258*N(BK258)*avg_hrs)</f>
        <v>0</v>
      </c>
      <c r="DR258" s="255">
        <f>IF(OR($C258="Non-Labour",$C258="Labour-related"),IF(Inputs!$DT258=$F$1,Inputs!DR258,Inputs!DR258*'Key assumptions'!$H$118),$F258*N(BL258)*avg_hrs)</f>
        <v>0</v>
      </c>
      <c r="DT258" s="133" t="s">
        <v>213</v>
      </c>
      <c r="DU258" s="304"/>
      <c r="DV258" s="304"/>
      <c r="DW258" s="304"/>
      <c r="DX258" s="304"/>
      <c r="DY258" s="304"/>
      <c r="DZ258" s="304"/>
      <c r="EA258" s="255">
        <v>22291.200000000001</v>
      </c>
      <c r="EB258" s="255">
        <v>33436.80000000001</v>
      </c>
      <c r="EC258" s="255">
        <v>0</v>
      </c>
      <c r="ED258" s="255">
        <f t="shared" si="25"/>
        <v>0</v>
      </c>
      <c r="EE258" s="255">
        <f t="shared" si="25"/>
        <v>0</v>
      </c>
      <c r="EF258" s="255">
        <f t="shared" si="22"/>
        <v>55728.000000000015</v>
      </c>
    </row>
    <row r="259" spans="1:136" x14ac:dyDescent="0.4">
      <c r="A259" s="133" t="str">
        <f>Inputs!A259</f>
        <v/>
      </c>
      <c r="B259" s="133" t="str">
        <f>Inputs!B259</f>
        <v/>
      </c>
      <c r="C259" s="133" t="str">
        <f>Inputs!C259</f>
        <v/>
      </c>
      <c r="D259" s="133">
        <f>Inputs!D259</f>
        <v>606809</v>
      </c>
      <c r="E259" s="133" t="str">
        <f>Inputs!E259</f>
        <v>CWO  - Environment</v>
      </c>
      <c r="F259" s="290">
        <f>IF(Inputs!DT259=$F$1,Inputs!F259,
IF(Inputs!DT259='Key assumptions'!$E$118,Inputs!F259*'Key assumptions'!$H$118,Inputs!F259*'Key assumptions'!$H$119))</f>
        <v>0</v>
      </c>
      <c r="G259" s="290">
        <f>IF(Inputs!DT259=$F$1,Inputs!G259,Inputs!G259*'Key assumptions'!$H$118)</f>
        <v>0</v>
      </c>
      <c r="H259" s="281"/>
      <c r="I259" s="281"/>
      <c r="J259" s="281"/>
      <c r="K259" s="281"/>
      <c r="L259" s="281"/>
      <c r="M259" s="389" t="str">
        <f>Inputs!M259</f>
        <v>[C-i-C]</v>
      </c>
      <c r="N259" s="389" t="str">
        <f>Inputs!N259</f>
        <v>[C-i-C]</v>
      </c>
      <c r="O259" s="389" t="str">
        <f>Inputs!O259</f>
        <v>[C-i-C]</v>
      </c>
      <c r="P259" s="389" t="str">
        <f>Inputs!P259</f>
        <v>[C-i-C]</v>
      </c>
      <c r="Q259" s="389" t="str">
        <f>Inputs!Q259</f>
        <v>[C-i-C]</v>
      </c>
      <c r="R259" s="389" t="str">
        <f>Inputs!R259</f>
        <v>[C-i-C]</v>
      </c>
      <c r="S259" s="389" t="str">
        <f>Inputs!S259</f>
        <v>[C-i-C]</v>
      </c>
      <c r="T259" s="389" t="str">
        <f>Inputs!T259</f>
        <v>[C-i-C]</v>
      </c>
      <c r="U259" s="389" t="str">
        <f>Inputs!U259</f>
        <v>[C-i-C]</v>
      </c>
      <c r="V259" s="389" t="str">
        <f>Inputs!V259</f>
        <v>[C-i-C]</v>
      </c>
      <c r="W259" s="389" t="str">
        <f>Inputs!W259</f>
        <v>[C-i-C]</v>
      </c>
      <c r="X259" s="389" t="str">
        <f>Inputs!X259</f>
        <v>[C-i-C]</v>
      </c>
      <c r="Y259" s="389" t="str">
        <f>Inputs!Y259</f>
        <v>[C-i-C]</v>
      </c>
      <c r="Z259" s="389" t="str">
        <f>Inputs!Z259</f>
        <v>[C-i-C]</v>
      </c>
      <c r="AA259" s="389" t="str">
        <f>Inputs!AA259</f>
        <v>[C-i-C]</v>
      </c>
      <c r="AB259" s="389" t="str">
        <f>Inputs!AB259</f>
        <v>[C-i-C]</v>
      </c>
      <c r="AC259" s="389" t="str">
        <f>Inputs!AC259</f>
        <v>[C-i-C]</v>
      </c>
      <c r="AD259" s="389" t="str">
        <f>Inputs!AD259</f>
        <v>[C-i-C]</v>
      </c>
      <c r="AE259" s="389" t="str">
        <f>Inputs!AE259</f>
        <v>[C-i-C]</v>
      </c>
      <c r="AF259" s="389" t="str">
        <f>Inputs!AF259</f>
        <v>[C-i-C]</v>
      </c>
      <c r="AG259" s="389" t="str">
        <f>Inputs!AG259</f>
        <v>[C-i-C]</v>
      </c>
      <c r="AH259" s="389" t="str">
        <f>Inputs!AH259</f>
        <v>[C-i-C]</v>
      </c>
      <c r="AI259" s="254" t="str">
        <f>Inputs!AI259</f>
        <v/>
      </c>
      <c r="AJ259" s="254" t="str">
        <f>Inputs!AJ259</f>
        <v/>
      </c>
      <c r="AK259" s="254" t="str">
        <f>Inputs!AK259</f>
        <v/>
      </c>
      <c r="AL259" s="254" t="str">
        <f>Inputs!AL259</f>
        <v/>
      </c>
      <c r="AM259" s="254" t="str">
        <f>Inputs!AM259</f>
        <v/>
      </c>
      <c r="AN259" s="254" t="str">
        <f>Inputs!AN259</f>
        <v/>
      </c>
      <c r="AO259" s="254" t="str">
        <f>Inputs!AO259</f>
        <v/>
      </c>
      <c r="AP259" s="254" t="str">
        <f>Inputs!AP259</f>
        <v/>
      </c>
      <c r="AQ259" s="254" t="str">
        <f>Inputs!AQ259</f>
        <v/>
      </c>
      <c r="AR259" s="254" t="str">
        <f>Inputs!AR259</f>
        <v/>
      </c>
      <c r="AS259" s="254" t="str">
        <f>Inputs!AS259</f>
        <v/>
      </c>
      <c r="AT259" s="254" t="str">
        <f>Inputs!AT259</f>
        <v/>
      </c>
      <c r="AU259" s="254" t="str">
        <f>Inputs!AU259</f>
        <v/>
      </c>
      <c r="AV259" s="254" t="str">
        <f>Inputs!AV259</f>
        <v/>
      </c>
      <c r="AW259" s="254" t="str">
        <f>Inputs!AW259</f>
        <v/>
      </c>
      <c r="AX259" s="254" t="str">
        <f>Inputs!AX259</f>
        <v/>
      </c>
      <c r="AY259" s="254" t="str">
        <f>Inputs!AY259</f>
        <v/>
      </c>
      <c r="AZ259" s="254" t="str">
        <f>Inputs!AZ259</f>
        <v/>
      </c>
      <c r="BA259" s="254" t="str">
        <f>Inputs!BA259</f>
        <v/>
      </c>
      <c r="BB259" s="254" t="str">
        <f>Inputs!BB259</f>
        <v/>
      </c>
      <c r="BC259" s="254" t="str">
        <f>Inputs!BC259</f>
        <v/>
      </c>
      <c r="BD259" s="254" t="str">
        <f>Inputs!BD259</f>
        <v/>
      </c>
      <c r="BE259" s="254" t="str">
        <f>Inputs!BE259</f>
        <v/>
      </c>
      <c r="BF259" s="254" t="str">
        <f>Inputs!BF259</f>
        <v/>
      </c>
      <c r="BG259" s="254" t="str">
        <f>Inputs!BG259</f>
        <v/>
      </c>
      <c r="BH259" s="254" t="str">
        <f>Inputs!BH259</f>
        <v/>
      </c>
      <c r="BI259" s="254" t="str">
        <f>Inputs!BI259</f>
        <v/>
      </c>
      <c r="BJ259" s="254" t="str">
        <f>Inputs!BJ259</f>
        <v/>
      </c>
      <c r="BK259" s="254" t="str">
        <f>Inputs!BK259</f>
        <v/>
      </c>
      <c r="BL259" s="254" t="str">
        <f>Inputs!BL259</f>
        <v/>
      </c>
      <c r="BN259" s="255">
        <f>IF(OR($C259="Non-Labour",$C259="Labour-related"),IF(Inputs!$DT259=$F$1,Inputs!BN259,Inputs!BN259*'Key assumptions'!$H$118),$F259*N(H259)*avg_hrs)</f>
        <v>0</v>
      </c>
      <c r="BO259" s="255">
        <f>IF(OR($C259="Non-Labour",$C259="Labour-related"),IF(Inputs!$DT259=$F$1,Inputs!BO259,Inputs!BO259*'Key assumptions'!$H$118),$F259*N(I259)*avg_hrs)</f>
        <v>0</v>
      </c>
      <c r="BP259" s="255">
        <f>IF(OR($C259="Non-Labour",$C259="Labour-related"),IF(Inputs!$DT259=$F$1,Inputs!BP259,Inputs!BP259*'Key assumptions'!$H$118),$F259*N(J259)*avg_hrs)</f>
        <v>0</v>
      </c>
      <c r="BQ259" s="255">
        <f>IF(OR($C259="Non-Labour",$C259="Labour-related"),IF(Inputs!$DT259=$F$1,Inputs!BQ259,Inputs!BQ259*'Key assumptions'!$H$118),$F259*N(K259)*avg_hrs)</f>
        <v>0</v>
      </c>
      <c r="BR259" s="255">
        <f>IF(OR($C259="Non-Labour",$C259="Labour-related"),IF(Inputs!$DT259=$F$1,Inputs!BR259,Inputs!BR259*'Key assumptions'!$H$118),$F259*N(L259)*avg_hrs)</f>
        <v>0</v>
      </c>
      <c r="BS259" s="390" t="s">
        <v>411</v>
      </c>
      <c r="BT259" s="390" t="s">
        <v>411</v>
      </c>
      <c r="BU259" s="390" t="s">
        <v>411</v>
      </c>
      <c r="BV259" s="390" t="s">
        <v>411</v>
      </c>
      <c r="BW259" s="390" t="s">
        <v>411</v>
      </c>
      <c r="BX259" s="390" t="s">
        <v>411</v>
      </c>
      <c r="BY259" s="390" t="s">
        <v>411</v>
      </c>
      <c r="BZ259" s="390" t="s">
        <v>411</v>
      </c>
      <c r="CA259" s="390" t="s">
        <v>411</v>
      </c>
      <c r="CB259" s="390" t="s">
        <v>411</v>
      </c>
      <c r="CC259" s="390" t="s">
        <v>411</v>
      </c>
      <c r="CD259" s="390" t="s">
        <v>411</v>
      </c>
      <c r="CE259" s="390" t="s">
        <v>411</v>
      </c>
      <c r="CF259" s="390" t="s">
        <v>411</v>
      </c>
      <c r="CG259" s="390" t="s">
        <v>411</v>
      </c>
      <c r="CH259" s="390" t="s">
        <v>411</v>
      </c>
      <c r="CI259" s="390" t="s">
        <v>411</v>
      </c>
      <c r="CJ259" s="390" t="s">
        <v>411</v>
      </c>
      <c r="CK259" s="390" t="s">
        <v>411</v>
      </c>
      <c r="CL259" s="390" t="s">
        <v>411</v>
      </c>
      <c r="CM259" s="390" t="s">
        <v>411</v>
      </c>
      <c r="CN259" s="390" t="s">
        <v>411</v>
      </c>
      <c r="CO259" s="255">
        <f>IF(OR($C259="Non-Labour",$C259="Labour-related"),IF(Inputs!$DT259=$F$1,Inputs!CO259,Inputs!CO259*'Key assumptions'!$H$118),$F259*N(AI259)*avg_hrs)</f>
        <v>0</v>
      </c>
      <c r="CP259" s="255">
        <f>IF(OR($C259="Non-Labour",$C259="Labour-related"),IF(Inputs!$DT259=$F$1,Inputs!CP259,Inputs!CP259*'Key assumptions'!$H$118),$F259*N(AJ259)*avg_hrs)</f>
        <v>0</v>
      </c>
      <c r="CQ259" s="255">
        <f>IF(OR($C259="Non-Labour",$C259="Labour-related"),IF(Inputs!$DT259=$F$1,Inputs!CQ259,Inputs!CQ259*'Key assumptions'!$H$118),$F259*N(AK259)*avg_hrs)</f>
        <v>0</v>
      </c>
      <c r="CR259" s="255">
        <f>IF(OR($C259="Non-Labour",$C259="Labour-related"),IF(Inputs!$DT259=$F$1,Inputs!CR259,Inputs!CR259*'Key assumptions'!$H$118),$F259*N(AL259)*avg_hrs)</f>
        <v>0</v>
      </c>
      <c r="CS259" s="255">
        <f>IF(OR($C259="Non-Labour",$C259="Labour-related"),IF(Inputs!$DT259=$F$1,Inputs!CS259,Inputs!CS259*'Key assumptions'!$H$118),$F259*N(AM259)*avg_hrs)</f>
        <v>0</v>
      </c>
      <c r="CT259" s="255">
        <f>IF(OR($C259="Non-Labour",$C259="Labour-related"),IF(Inputs!$DT259=$F$1,Inputs!CT259,Inputs!CT259*'Key assumptions'!$H$118),$F259*N(AN259)*avg_hrs)</f>
        <v>0</v>
      </c>
      <c r="CU259" s="255">
        <f>IF(OR($C259="Non-Labour",$C259="Labour-related"),IF(Inputs!$DT259=$F$1,Inputs!CU259,Inputs!CU259*'Key assumptions'!$H$118),$F259*N(AO259)*avg_hrs)</f>
        <v>0</v>
      </c>
      <c r="CV259" s="255">
        <f>IF(OR($C259="Non-Labour",$C259="Labour-related"),IF(Inputs!$DT259=$F$1,Inputs!CV259,Inputs!CV259*'Key assumptions'!$H$118),$F259*N(AP259)*avg_hrs)</f>
        <v>0</v>
      </c>
      <c r="CW259" s="255">
        <f>IF(OR($C259="Non-Labour",$C259="Labour-related"),IF(Inputs!$DT259=$F$1,Inputs!CW259,Inputs!CW259*'Key assumptions'!$H$118),$F259*N(AQ259)*avg_hrs)</f>
        <v>0</v>
      </c>
      <c r="CX259" s="255">
        <f>IF(OR($C259="Non-Labour",$C259="Labour-related"),IF(Inputs!$DT259=$F$1,Inputs!CX259,Inputs!CX259*'Key assumptions'!$H$118),$F259*N(AR259)*avg_hrs)</f>
        <v>0</v>
      </c>
      <c r="CY259" s="255">
        <f>IF(OR($C259="Non-Labour",$C259="Labour-related"),IF(Inputs!$DT259=$F$1,Inputs!CY259,Inputs!CY259*'Key assumptions'!$H$118),$F259*N(AS259)*avg_hrs)</f>
        <v>0</v>
      </c>
      <c r="CZ259" s="255">
        <f>IF(OR($C259="Non-Labour",$C259="Labour-related"),IF(Inputs!$DT259=$F$1,Inputs!CZ259,Inputs!CZ259*'Key assumptions'!$H$118),$F259*N(AT259)*avg_hrs)</f>
        <v>0</v>
      </c>
      <c r="DA259" s="255">
        <f>IF(OR($C259="Non-Labour",$C259="Labour-related"),IF(Inputs!$DT259=$F$1,Inputs!DA259,Inputs!DA259*'Key assumptions'!$H$118),$F259*N(AU259)*avg_hrs)</f>
        <v>0</v>
      </c>
      <c r="DB259" s="255">
        <f>IF(OR($C259="Non-Labour",$C259="Labour-related"),IF(Inputs!$DT259=$F$1,Inputs!DB259,Inputs!DB259*'Key assumptions'!$H$118),$F259*N(AV259)*avg_hrs)</f>
        <v>0</v>
      </c>
      <c r="DC259" s="255">
        <f>IF(OR($C259="Non-Labour",$C259="Labour-related"),IF(Inputs!$DT259=$F$1,Inputs!DC259,Inputs!DC259*'Key assumptions'!$H$118),$F259*N(AW259)*avg_hrs)</f>
        <v>0</v>
      </c>
      <c r="DD259" s="255">
        <f>IF(OR($C259="Non-Labour",$C259="Labour-related"),IF(Inputs!$DT259=$F$1,Inputs!DD259,Inputs!DD259*'Key assumptions'!$H$118),$F259*N(AX259)*avg_hrs)</f>
        <v>0</v>
      </c>
      <c r="DE259" s="255">
        <f>IF(OR($C259="Non-Labour",$C259="Labour-related"),IF(Inputs!$DT259=$F$1,Inputs!DE259,Inputs!DE259*'Key assumptions'!$H$118),$F259*N(AY259)*avg_hrs)</f>
        <v>0</v>
      </c>
      <c r="DF259" s="255">
        <f>IF(OR($C259="Non-Labour",$C259="Labour-related"),IF(Inputs!$DT259=$F$1,Inputs!DF259,Inputs!DF259*'Key assumptions'!$H$118),$F259*N(AZ259)*avg_hrs)</f>
        <v>0</v>
      </c>
      <c r="DG259" s="255">
        <f>IF(OR($C259="Non-Labour",$C259="Labour-related"),IF(Inputs!$DT259=$F$1,Inputs!DG259,Inputs!DG259*'Key assumptions'!$H$118),$F259*N(BA259)*avg_hrs)</f>
        <v>0</v>
      </c>
      <c r="DH259" s="255">
        <f>IF(OR($C259="Non-Labour",$C259="Labour-related"),IF(Inputs!$DT259=$F$1,Inputs!DH259,Inputs!DH259*'Key assumptions'!$H$118),$F259*N(BB259)*avg_hrs)</f>
        <v>0</v>
      </c>
      <c r="DI259" s="255">
        <f>IF(OR($C259="Non-Labour",$C259="Labour-related"),IF(Inputs!$DT259=$F$1,Inputs!DI259,Inputs!DI259*'Key assumptions'!$H$118),$F259*N(BC259)*avg_hrs)</f>
        <v>0</v>
      </c>
      <c r="DJ259" s="255">
        <f>IF(OR($C259="Non-Labour",$C259="Labour-related"),IF(Inputs!$DT259=$F$1,Inputs!DJ259,Inputs!DJ259*'Key assumptions'!$H$118),$F259*N(BD259)*avg_hrs)</f>
        <v>0</v>
      </c>
      <c r="DK259" s="255">
        <f>IF(OR($C259="Non-Labour",$C259="Labour-related"),IF(Inputs!$DT259=$F$1,Inputs!DK259,Inputs!DK259*'Key assumptions'!$H$118),$F259*N(BE259)*avg_hrs)</f>
        <v>0</v>
      </c>
      <c r="DL259" s="255">
        <f>IF(OR($C259="Non-Labour",$C259="Labour-related"),IF(Inputs!$DT259=$F$1,Inputs!DL259,Inputs!DL259*'Key assumptions'!$H$118),$F259*N(BF259)*avg_hrs)</f>
        <v>0</v>
      </c>
      <c r="DM259" s="255">
        <f>IF(OR($C259="Non-Labour",$C259="Labour-related"),IF(Inputs!$DT259=$F$1,Inputs!DM259,Inputs!DM259*'Key assumptions'!$H$118),$F259*N(BG259)*avg_hrs)</f>
        <v>0</v>
      </c>
      <c r="DN259" s="255">
        <f>IF(OR($C259="Non-Labour",$C259="Labour-related"),IF(Inputs!$DT259=$F$1,Inputs!DN259,Inputs!DN259*'Key assumptions'!$H$118),$F259*N(BH259)*avg_hrs)</f>
        <v>0</v>
      </c>
      <c r="DO259" s="255">
        <f>IF(OR($C259="Non-Labour",$C259="Labour-related"),IF(Inputs!$DT259=$F$1,Inputs!DO259,Inputs!DO259*'Key assumptions'!$H$118),$F259*N(BI259)*avg_hrs)</f>
        <v>0</v>
      </c>
      <c r="DP259" s="255">
        <f>IF(OR($C259="Non-Labour",$C259="Labour-related"),IF(Inputs!$DT259=$F$1,Inputs!DP259,Inputs!DP259*'Key assumptions'!$H$118),$F259*N(BJ259)*avg_hrs)</f>
        <v>0</v>
      </c>
      <c r="DQ259" s="255">
        <f>IF(OR($C259="Non-Labour",$C259="Labour-related"),IF(Inputs!$DT259=$F$1,Inputs!DQ259,Inputs!DQ259*'Key assumptions'!$H$118),$F259*N(BK259)*avg_hrs)</f>
        <v>0</v>
      </c>
      <c r="DR259" s="255">
        <f>IF(OR($C259="Non-Labour",$C259="Labour-related"),IF(Inputs!$DT259=$F$1,Inputs!DR259,Inputs!DR259*'Key assumptions'!$H$118),$F259*N(BL259)*avg_hrs)</f>
        <v>0</v>
      </c>
      <c r="DT259" s="133" t="s">
        <v>213</v>
      </c>
      <c r="DU259" s="304"/>
      <c r="DV259" s="304"/>
      <c r="DW259" s="304"/>
      <c r="DX259" s="304"/>
      <c r="DY259" s="304"/>
      <c r="DZ259" s="304"/>
      <c r="EA259" s="255">
        <v>0</v>
      </c>
      <c r="EB259" s="255">
        <v>0</v>
      </c>
      <c r="EC259" s="255">
        <v>0</v>
      </c>
      <c r="ED259" s="255">
        <f t="shared" si="25"/>
        <v>0</v>
      </c>
      <c r="EE259" s="255">
        <f t="shared" si="25"/>
        <v>0</v>
      </c>
      <c r="EF259" s="255">
        <f t="shared" si="22"/>
        <v>0</v>
      </c>
    </row>
    <row r="260" spans="1:136" x14ac:dyDescent="0.4">
      <c r="A260" s="133" t="str">
        <f>Inputs!A260</f>
        <v>Project Development</v>
      </c>
      <c r="B260" s="133" t="str">
        <f>Inputs!B260</f>
        <v>N/A</v>
      </c>
      <c r="C260" s="133" t="str">
        <f>Inputs!C260</f>
        <v>Contracted Labour</v>
      </c>
      <c r="D260" s="133">
        <f>Inputs!D260</f>
        <v>606809</v>
      </c>
      <c r="E260" s="133" t="str">
        <f>Inputs!E260</f>
        <v>Outsource Consultant</v>
      </c>
      <c r="F260" s="290">
        <f>IF(Inputs!DT260=$F$1,Inputs!F260,
IF(Inputs!DT260='Key assumptions'!$E$118,Inputs!F260*'Key assumptions'!$H$118,Inputs!F260*'Key assumptions'!$H$119))</f>
        <v>275.20000000000005</v>
      </c>
      <c r="G260" s="290">
        <f>IF(Inputs!DT260=$F$1,Inputs!G260,Inputs!G260*'Key assumptions'!$H$118)</f>
        <v>0</v>
      </c>
      <c r="H260" s="281"/>
      <c r="I260" s="281"/>
      <c r="J260" s="281"/>
      <c r="K260" s="281"/>
      <c r="L260" s="281"/>
      <c r="M260" s="389" t="str">
        <f>Inputs!M260</f>
        <v>[C-i-C]</v>
      </c>
      <c r="N260" s="389" t="str">
        <f>Inputs!N260</f>
        <v>[C-i-C]</v>
      </c>
      <c r="O260" s="389" t="str">
        <f>Inputs!O260</f>
        <v>[C-i-C]</v>
      </c>
      <c r="P260" s="389" t="str">
        <f>Inputs!P260</f>
        <v>[C-i-C]</v>
      </c>
      <c r="Q260" s="389" t="str">
        <f>Inputs!Q260</f>
        <v>[C-i-C]</v>
      </c>
      <c r="R260" s="389" t="str">
        <f>Inputs!R260</f>
        <v>[C-i-C]</v>
      </c>
      <c r="S260" s="389" t="str">
        <f>Inputs!S260</f>
        <v>[C-i-C]</v>
      </c>
      <c r="T260" s="389" t="str">
        <f>Inputs!T260</f>
        <v>[C-i-C]</v>
      </c>
      <c r="U260" s="389" t="str">
        <f>Inputs!U260</f>
        <v>[C-i-C]</v>
      </c>
      <c r="V260" s="389" t="str">
        <f>Inputs!V260</f>
        <v>[C-i-C]</v>
      </c>
      <c r="W260" s="389" t="str">
        <f>Inputs!W260</f>
        <v>[C-i-C]</v>
      </c>
      <c r="X260" s="389" t="str">
        <f>Inputs!X260</f>
        <v>[C-i-C]</v>
      </c>
      <c r="Y260" s="389" t="str">
        <f>Inputs!Y260</f>
        <v>[C-i-C]</v>
      </c>
      <c r="Z260" s="389" t="str">
        <f>Inputs!Z260</f>
        <v>[C-i-C]</v>
      </c>
      <c r="AA260" s="389" t="str">
        <f>Inputs!AA260</f>
        <v>[C-i-C]</v>
      </c>
      <c r="AB260" s="389" t="str">
        <f>Inputs!AB260</f>
        <v>[C-i-C]</v>
      </c>
      <c r="AC260" s="389" t="str">
        <f>Inputs!AC260</f>
        <v>[C-i-C]</v>
      </c>
      <c r="AD260" s="389" t="str">
        <f>Inputs!AD260</f>
        <v>[C-i-C]</v>
      </c>
      <c r="AE260" s="389" t="str">
        <f>Inputs!AE260</f>
        <v>[C-i-C]</v>
      </c>
      <c r="AF260" s="389" t="str">
        <f>Inputs!AF260</f>
        <v>[C-i-C]</v>
      </c>
      <c r="AG260" s="389" t="str">
        <f>Inputs!AG260</f>
        <v>[C-i-C]</v>
      </c>
      <c r="AH260" s="389" t="str">
        <f>Inputs!AH260</f>
        <v>[C-i-C]</v>
      </c>
      <c r="AI260" s="254">
        <f>Inputs!AI260</f>
        <v>0</v>
      </c>
      <c r="AJ260" s="254">
        <f>Inputs!AJ260</f>
        <v>0</v>
      </c>
      <c r="AK260" s="254">
        <f>Inputs!AK260</f>
        <v>0</v>
      </c>
      <c r="AL260" s="254">
        <f>Inputs!AL260</f>
        <v>0</v>
      </c>
      <c r="AM260" s="254">
        <f>Inputs!AM260</f>
        <v>0</v>
      </c>
      <c r="AN260" s="254">
        <f>Inputs!AN260</f>
        <v>0</v>
      </c>
      <c r="AO260" s="254">
        <f>Inputs!AO260</f>
        <v>0</v>
      </c>
      <c r="AP260" s="254">
        <f>Inputs!AP260</f>
        <v>0</v>
      </c>
      <c r="AQ260" s="254">
        <f>Inputs!AQ260</f>
        <v>0</v>
      </c>
      <c r="AR260" s="254">
        <f>Inputs!AR260</f>
        <v>0</v>
      </c>
      <c r="AS260" s="254">
        <f>Inputs!AS260</f>
        <v>0</v>
      </c>
      <c r="AT260" s="254">
        <f>Inputs!AT260</f>
        <v>0</v>
      </c>
      <c r="AU260" s="254">
        <f>Inputs!AU260</f>
        <v>0</v>
      </c>
      <c r="AV260" s="254">
        <f>Inputs!AV260</f>
        <v>0</v>
      </c>
      <c r="AW260" s="254">
        <f>Inputs!AW260</f>
        <v>0</v>
      </c>
      <c r="AX260" s="254">
        <f>Inputs!AX260</f>
        <v>0</v>
      </c>
      <c r="AY260" s="254">
        <f>Inputs!AY260</f>
        <v>0</v>
      </c>
      <c r="AZ260" s="254">
        <f>Inputs!AZ260</f>
        <v>0</v>
      </c>
      <c r="BA260" s="254">
        <f>Inputs!BA260</f>
        <v>0</v>
      </c>
      <c r="BB260" s="254">
        <f>Inputs!BB260</f>
        <v>0</v>
      </c>
      <c r="BC260" s="254">
        <f>Inputs!BC260</f>
        <v>0</v>
      </c>
      <c r="BD260" s="254">
        <f>Inputs!BD260</f>
        <v>0</v>
      </c>
      <c r="BE260" s="254">
        <f>Inputs!BE260</f>
        <v>0</v>
      </c>
      <c r="BF260" s="254">
        <f>Inputs!BF260</f>
        <v>0</v>
      </c>
      <c r="BG260" s="254">
        <f>Inputs!BG260</f>
        <v>0</v>
      </c>
      <c r="BH260" s="254">
        <f>Inputs!BH260</f>
        <v>0</v>
      </c>
      <c r="BI260" s="254">
        <f>Inputs!BI260</f>
        <v>0</v>
      </c>
      <c r="BJ260" s="254">
        <f>Inputs!BJ260</f>
        <v>0</v>
      </c>
      <c r="BK260" s="254">
        <f>Inputs!BK260</f>
        <v>0</v>
      </c>
      <c r="BL260" s="254">
        <f>Inputs!BL260</f>
        <v>0</v>
      </c>
      <c r="BN260" s="255">
        <f>IF(OR($C260="Non-Labour",$C260="Labour-related"),IF(Inputs!$DT260=$F$1,Inputs!BN260,Inputs!BN260*'Key assumptions'!$H$118),$F260*N(H260)*avg_hrs)</f>
        <v>0</v>
      </c>
      <c r="BO260" s="255">
        <f>IF(OR($C260="Non-Labour",$C260="Labour-related"),IF(Inputs!$DT260=$F$1,Inputs!BO260,Inputs!BO260*'Key assumptions'!$H$118),$F260*N(I260)*avg_hrs)</f>
        <v>0</v>
      </c>
      <c r="BP260" s="255">
        <f>IF(OR($C260="Non-Labour",$C260="Labour-related"),IF(Inputs!$DT260=$F$1,Inputs!BP260,Inputs!BP260*'Key assumptions'!$H$118),$F260*N(J260)*avg_hrs)</f>
        <v>0</v>
      </c>
      <c r="BQ260" s="255">
        <f>IF(OR($C260="Non-Labour",$C260="Labour-related"),IF(Inputs!$DT260=$F$1,Inputs!BQ260,Inputs!BQ260*'Key assumptions'!$H$118),$F260*N(K260)*avg_hrs)</f>
        <v>0</v>
      </c>
      <c r="BR260" s="255">
        <f>IF(OR($C260="Non-Labour",$C260="Labour-related"),IF(Inputs!$DT260=$F$1,Inputs!BR260,Inputs!BR260*'Key assumptions'!$H$118),$F260*N(L260)*avg_hrs)</f>
        <v>0</v>
      </c>
      <c r="BS260" s="390" t="s">
        <v>411</v>
      </c>
      <c r="BT260" s="390" t="s">
        <v>411</v>
      </c>
      <c r="BU260" s="390" t="s">
        <v>411</v>
      </c>
      <c r="BV260" s="390" t="s">
        <v>411</v>
      </c>
      <c r="BW260" s="390" t="s">
        <v>411</v>
      </c>
      <c r="BX260" s="390" t="s">
        <v>411</v>
      </c>
      <c r="BY260" s="390" t="s">
        <v>411</v>
      </c>
      <c r="BZ260" s="390" t="s">
        <v>411</v>
      </c>
      <c r="CA260" s="390" t="s">
        <v>411</v>
      </c>
      <c r="CB260" s="390" t="s">
        <v>411</v>
      </c>
      <c r="CC260" s="390" t="s">
        <v>411</v>
      </c>
      <c r="CD260" s="390" t="s">
        <v>411</v>
      </c>
      <c r="CE260" s="390" t="s">
        <v>411</v>
      </c>
      <c r="CF260" s="390" t="s">
        <v>411</v>
      </c>
      <c r="CG260" s="390" t="s">
        <v>411</v>
      </c>
      <c r="CH260" s="390" t="s">
        <v>411</v>
      </c>
      <c r="CI260" s="390" t="s">
        <v>411</v>
      </c>
      <c r="CJ260" s="390" t="s">
        <v>411</v>
      </c>
      <c r="CK260" s="390" t="s">
        <v>411</v>
      </c>
      <c r="CL260" s="390" t="s">
        <v>411</v>
      </c>
      <c r="CM260" s="390" t="s">
        <v>411</v>
      </c>
      <c r="CN260" s="390" t="s">
        <v>411</v>
      </c>
      <c r="CO260" s="255">
        <f>IF(OR($C260="Non-Labour",$C260="Labour-related"),IF(Inputs!$DT260=$F$1,Inputs!CO260,Inputs!CO260*'Key assumptions'!$H$118),$F260*N(AI260)*avg_hrs)</f>
        <v>0</v>
      </c>
      <c r="CP260" s="255">
        <f>IF(OR($C260="Non-Labour",$C260="Labour-related"),IF(Inputs!$DT260=$F$1,Inputs!CP260,Inputs!CP260*'Key assumptions'!$H$118),$F260*N(AJ260)*avg_hrs)</f>
        <v>0</v>
      </c>
      <c r="CQ260" s="255">
        <f>IF(OR($C260="Non-Labour",$C260="Labour-related"),IF(Inputs!$DT260=$F$1,Inputs!CQ260,Inputs!CQ260*'Key assumptions'!$H$118),$F260*N(AK260)*avg_hrs)</f>
        <v>0</v>
      </c>
      <c r="CR260" s="255">
        <f>IF(OR($C260="Non-Labour",$C260="Labour-related"),IF(Inputs!$DT260=$F$1,Inputs!CR260,Inputs!CR260*'Key assumptions'!$H$118),$F260*N(AL260)*avg_hrs)</f>
        <v>0</v>
      </c>
      <c r="CS260" s="255">
        <f>IF(OR($C260="Non-Labour",$C260="Labour-related"),IF(Inputs!$DT260=$F$1,Inputs!CS260,Inputs!CS260*'Key assumptions'!$H$118),$F260*N(AM260)*avg_hrs)</f>
        <v>0</v>
      </c>
      <c r="CT260" s="255">
        <f>IF(OR($C260="Non-Labour",$C260="Labour-related"),IF(Inputs!$DT260=$F$1,Inputs!CT260,Inputs!CT260*'Key assumptions'!$H$118),$F260*N(AN260)*avg_hrs)</f>
        <v>0</v>
      </c>
      <c r="CU260" s="255">
        <f>IF(OR($C260="Non-Labour",$C260="Labour-related"),IF(Inputs!$DT260=$F$1,Inputs!CU260,Inputs!CU260*'Key assumptions'!$H$118),$F260*N(AO260)*avg_hrs)</f>
        <v>0</v>
      </c>
      <c r="CV260" s="255">
        <f>IF(OR($C260="Non-Labour",$C260="Labour-related"),IF(Inputs!$DT260=$F$1,Inputs!CV260,Inputs!CV260*'Key assumptions'!$H$118),$F260*N(AP260)*avg_hrs)</f>
        <v>0</v>
      </c>
      <c r="CW260" s="255">
        <f>IF(OR($C260="Non-Labour",$C260="Labour-related"),IF(Inputs!$DT260=$F$1,Inputs!CW260,Inputs!CW260*'Key assumptions'!$H$118),$F260*N(AQ260)*avg_hrs)</f>
        <v>0</v>
      </c>
      <c r="CX260" s="255">
        <f>IF(OR($C260="Non-Labour",$C260="Labour-related"),IF(Inputs!$DT260=$F$1,Inputs!CX260,Inputs!CX260*'Key assumptions'!$H$118),$F260*N(AR260)*avg_hrs)</f>
        <v>0</v>
      </c>
      <c r="CY260" s="255">
        <f>IF(OR($C260="Non-Labour",$C260="Labour-related"),IF(Inputs!$DT260=$F$1,Inputs!CY260,Inputs!CY260*'Key assumptions'!$H$118),$F260*N(AS260)*avg_hrs)</f>
        <v>0</v>
      </c>
      <c r="CZ260" s="255">
        <f>IF(OR($C260="Non-Labour",$C260="Labour-related"),IF(Inputs!$DT260=$F$1,Inputs!CZ260,Inputs!CZ260*'Key assumptions'!$H$118),$F260*N(AT260)*avg_hrs)</f>
        <v>0</v>
      </c>
      <c r="DA260" s="255">
        <f>IF(OR($C260="Non-Labour",$C260="Labour-related"),IF(Inputs!$DT260=$F$1,Inputs!DA260,Inputs!DA260*'Key assumptions'!$H$118),$F260*N(AU260)*avg_hrs)</f>
        <v>0</v>
      </c>
      <c r="DB260" s="255">
        <f>IF(OR($C260="Non-Labour",$C260="Labour-related"),IF(Inputs!$DT260=$F$1,Inputs!DB260,Inputs!DB260*'Key assumptions'!$H$118),$F260*N(AV260)*avg_hrs)</f>
        <v>0</v>
      </c>
      <c r="DC260" s="255">
        <f>IF(OR($C260="Non-Labour",$C260="Labour-related"),IF(Inputs!$DT260=$F$1,Inputs!DC260,Inputs!DC260*'Key assumptions'!$H$118),$F260*N(AW260)*avg_hrs)</f>
        <v>0</v>
      </c>
      <c r="DD260" s="255">
        <f>IF(OR($C260="Non-Labour",$C260="Labour-related"),IF(Inputs!$DT260=$F$1,Inputs!DD260,Inputs!DD260*'Key assumptions'!$H$118),$F260*N(AX260)*avg_hrs)</f>
        <v>0</v>
      </c>
      <c r="DE260" s="255">
        <f>IF(OR($C260="Non-Labour",$C260="Labour-related"),IF(Inputs!$DT260=$F$1,Inputs!DE260,Inputs!DE260*'Key assumptions'!$H$118),$F260*N(AY260)*avg_hrs)</f>
        <v>0</v>
      </c>
      <c r="DF260" s="255">
        <f>IF(OR($C260="Non-Labour",$C260="Labour-related"),IF(Inputs!$DT260=$F$1,Inputs!DF260,Inputs!DF260*'Key assumptions'!$H$118),$F260*N(AZ260)*avg_hrs)</f>
        <v>0</v>
      </c>
      <c r="DG260" s="255">
        <f>IF(OR($C260="Non-Labour",$C260="Labour-related"),IF(Inputs!$DT260=$F$1,Inputs!DG260,Inputs!DG260*'Key assumptions'!$H$118),$F260*N(BA260)*avg_hrs)</f>
        <v>0</v>
      </c>
      <c r="DH260" s="255">
        <f>IF(OR($C260="Non-Labour",$C260="Labour-related"),IF(Inputs!$DT260=$F$1,Inputs!DH260,Inputs!DH260*'Key assumptions'!$H$118),$F260*N(BB260)*avg_hrs)</f>
        <v>0</v>
      </c>
      <c r="DI260" s="255">
        <f>IF(OR($C260="Non-Labour",$C260="Labour-related"),IF(Inputs!$DT260=$F$1,Inputs!DI260,Inputs!DI260*'Key assumptions'!$H$118),$F260*N(BC260)*avg_hrs)</f>
        <v>0</v>
      </c>
      <c r="DJ260" s="255">
        <f>IF(OR($C260="Non-Labour",$C260="Labour-related"),IF(Inputs!$DT260=$F$1,Inputs!DJ260,Inputs!DJ260*'Key assumptions'!$H$118),$F260*N(BD260)*avg_hrs)</f>
        <v>0</v>
      </c>
      <c r="DK260" s="255">
        <f>IF(OR($C260="Non-Labour",$C260="Labour-related"),IF(Inputs!$DT260=$F$1,Inputs!DK260,Inputs!DK260*'Key assumptions'!$H$118),$F260*N(BE260)*avg_hrs)</f>
        <v>0</v>
      </c>
      <c r="DL260" s="255">
        <f>IF(OR($C260="Non-Labour",$C260="Labour-related"),IF(Inputs!$DT260=$F$1,Inputs!DL260,Inputs!DL260*'Key assumptions'!$H$118),$F260*N(BF260)*avg_hrs)</f>
        <v>0</v>
      </c>
      <c r="DM260" s="255">
        <f>IF(OR($C260="Non-Labour",$C260="Labour-related"),IF(Inputs!$DT260=$F$1,Inputs!DM260,Inputs!DM260*'Key assumptions'!$H$118),$F260*N(BG260)*avg_hrs)</f>
        <v>0</v>
      </c>
      <c r="DN260" s="255">
        <f>IF(OR($C260="Non-Labour",$C260="Labour-related"),IF(Inputs!$DT260=$F$1,Inputs!DN260,Inputs!DN260*'Key assumptions'!$H$118),$F260*N(BH260)*avg_hrs)</f>
        <v>0</v>
      </c>
      <c r="DO260" s="255">
        <f>IF(OR($C260="Non-Labour",$C260="Labour-related"),IF(Inputs!$DT260=$F$1,Inputs!DO260,Inputs!DO260*'Key assumptions'!$H$118),$F260*N(BI260)*avg_hrs)</f>
        <v>0</v>
      </c>
      <c r="DP260" s="255">
        <f>IF(OR($C260="Non-Labour",$C260="Labour-related"),IF(Inputs!$DT260=$F$1,Inputs!DP260,Inputs!DP260*'Key assumptions'!$H$118),$F260*N(BJ260)*avg_hrs)</f>
        <v>0</v>
      </c>
      <c r="DQ260" s="255">
        <f>IF(OR($C260="Non-Labour",$C260="Labour-related"),IF(Inputs!$DT260=$F$1,Inputs!DQ260,Inputs!DQ260*'Key assumptions'!$H$118),$F260*N(BK260)*avg_hrs)</f>
        <v>0</v>
      </c>
      <c r="DR260" s="255">
        <f>IF(OR($C260="Non-Labour",$C260="Labour-related"),IF(Inputs!$DT260=$F$1,Inputs!DR260,Inputs!DR260*'Key assumptions'!$H$118),$F260*N(BL260)*avg_hrs)</f>
        <v>0</v>
      </c>
      <c r="DT260" s="133" t="s">
        <v>213</v>
      </c>
      <c r="DU260" s="304"/>
      <c r="DV260" s="304"/>
      <c r="DW260" s="304"/>
      <c r="DX260" s="304"/>
      <c r="DY260" s="304"/>
      <c r="DZ260" s="304"/>
      <c r="EA260" s="255">
        <v>144480.00000000003</v>
      </c>
      <c r="EB260" s="255">
        <v>0</v>
      </c>
      <c r="EC260" s="255">
        <v>0</v>
      </c>
      <c r="ED260" s="255">
        <f t="shared" ref="ED260:EE275" si="26">SUMIF($BN$1:$DR$1,ED$2,$BN260:$DR260)</f>
        <v>0</v>
      </c>
      <c r="EE260" s="255">
        <f t="shared" si="26"/>
        <v>0</v>
      </c>
      <c r="EF260" s="255">
        <f t="shared" ref="EF260:EF323" si="27">SUM(DU260:EE260)</f>
        <v>144480.00000000003</v>
      </c>
    </row>
    <row r="261" spans="1:136" x14ac:dyDescent="0.4">
      <c r="A261" s="133" t="str">
        <f>Inputs!A261</f>
        <v/>
      </c>
      <c r="B261" s="133" t="str">
        <f>Inputs!B261</f>
        <v/>
      </c>
      <c r="C261" s="133" t="str">
        <f>Inputs!C261</f>
        <v/>
      </c>
      <c r="D261" s="133" t="str">
        <f>Inputs!D261</f>
        <v>PT000699</v>
      </c>
      <c r="E261" s="133" t="str">
        <f>Inputs!E261</f>
        <v xml:space="preserve">CWO - Communication Design </v>
      </c>
      <c r="F261" s="290">
        <f>IF(Inputs!DT261=$F$1,Inputs!F261,
IF(Inputs!DT261='Key assumptions'!$E$118,Inputs!F261*'Key assumptions'!$H$118,Inputs!F261*'Key assumptions'!$H$119))</f>
        <v>0</v>
      </c>
      <c r="G261" s="290">
        <f>IF(Inputs!DT261=$F$1,Inputs!G261,Inputs!G261*'Key assumptions'!$H$118)</f>
        <v>0</v>
      </c>
      <c r="H261" s="281"/>
      <c r="I261" s="281"/>
      <c r="J261" s="281"/>
      <c r="K261" s="281"/>
      <c r="L261" s="281"/>
      <c r="M261" s="389" t="str">
        <f>Inputs!M261</f>
        <v>[C-i-C]</v>
      </c>
      <c r="N261" s="389" t="str">
        <f>Inputs!N261</f>
        <v>[C-i-C]</v>
      </c>
      <c r="O261" s="389" t="str">
        <f>Inputs!O261</f>
        <v>[C-i-C]</v>
      </c>
      <c r="P261" s="389" t="str">
        <f>Inputs!P261</f>
        <v>[C-i-C]</v>
      </c>
      <c r="Q261" s="389" t="str">
        <f>Inputs!Q261</f>
        <v>[C-i-C]</v>
      </c>
      <c r="R261" s="389" t="str">
        <f>Inputs!R261</f>
        <v>[C-i-C]</v>
      </c>
      <c r="S261" s="389" t="str">
        <f>Inputs!S261</f>
        <v>[C-i-C]</v>
      </c>
      <c r="T261" s="389" t="str">
        <f>Inputs!T261</f>
        <v>[C-i-C]</v>
      </c>
      <c r="U261" s="389" t="str">
        <f>Inputs!U261</f>
        <v>[C-i-C]</v>
      </c>
      <c r="V261" s="389" t="str">
        <f>Inputs!V261</f>
        <v>[C-i-C]</v>
      </c>
      <c r="W261" s="389" t="str">
        <f>Inputs!W261</f>
        <v>[C-i-C]</v>
      </c>
      <c r="X261" s="389" t="str">
        <f>Inputs!X261</f>
        <v>[C-i-C]</v>
      </c>
      <c r="Y261" s="389" t="str">
        <f>Inputs!Y261</f>
        <v>[C-i-C]</v>
      </c>
      <c r="Z261" s="389" t="str">
        <f>Inputs!Z261</f>
        <v>[C-i-C]</v>
      </c>
      <c r="AA261" s="389" t="str">
        <f>Inputs!AA261</f>
        <v>[C-i-C]</v>
      </c>
      <c r="AB261" s="389" t="str">
        <f>Inputs!AB261</f>
        <v>[C-i-C]</v>
      </c>
      <c r="AC261" s="389" t="str">
        <f>Inputs!AC261</f>
        <v>[C-i-C]</v>
      </c>
      <c r="AD261" s="389" t="str">
        <f>Inputs!AD261</f>
        <v>[C-i-C]</v>
      </c>
      <c r="AE261" s="389" t="str">
        <f>Inputs!AE261</f>
        <v>[C-i-C]</v>
      </c>
      <c r="AF261" s="389" t="str">
        <f>Inputs!AF261</f>
        <v>[C-i-C]</v>
      </c>
      <c r="AG261" s="389" t="str">
        <f>Inputs!AG261</f>
        <v>[C-i-C]</v>
      </c>
      <c r="AH261" s="389" t="str">
        <f>Inputs!AH261</f>
        <v>[C-i-C]</v>
      </c>
      <c r="AI261" s="254" t="str">
        <f>Inputs!AI261</f>
        <v/>
      </c>
      <c r="AJ261" s="254" t="str">
        <f>Inputs!AJ261</f>
        <v/>
      </c>
      <c r="AK261" s="254" t="str">
        <f>Inputs!AK261</f>
        <v/>
      </c>
      <c r="AL261" s="254" t="str">
        <f>Inputs!AL261</f>
        <v/>
      </c>
      <c r="AM261" s="254" t="str">
        <f>Inputs!AM261</f>
        <v/>
      </c>
      <c r="AN261" s="254" t="str">
        <f>Inputs!AN261</f>
        <v/>
      </c>
      <c r="AO261" s="254" t="str">
        <f>Inputs!AO261</f>
        <v/>
      </c>
      <c r="AP261" s="254" t="str">
        <f>Inputs!AP261</f>
        <v/>
      </c>
      <c r="AQ261" s="254" t="str">
        <f>Inputs!AQ261</f>
        <v/>
      </c>
      <c r="AR261" s="254" t="str">
        <f>Inputs!AR261</f>
        <v/>
      </c>
      <c r="AS261" s="254" t="str">
        <f>Inputs!AS261</f>
        <v/>
      </c>
      <c r="AT261" s="254" t="str">
        <f>Inputs!AT261</f>
        <v/>
      </c>
      <c r="AU261" s="254" t="str">
        <f>Inputs!AU261</f>
        <v/>
      </c>
      <c r="AV261" s="254" t="str">
        <f>Inputs!AV261</f>
        <v/>
      </c>
      <c r="AW261" s="254" t="str">
        <f>Inputs!AW261</f>
        <v/>
      </c>
      <c r="AX261" s="254" t="str">
        <f>Inputs!AX261</f>
        <v/>
      </c>
      <c r="AY261" s="254" t="str">
        <f>Inputs!AY261</f>
        <v/>
      </c>
      <c r="AZ261" s="254" t="str">
        <f>Inputs!AZ261</f>
        <v/>
      </c>
      <c r="BA261" s="254" t="str">
        <f>Inputs!BA261</f>
        <v/>
      </c>
      <c r="BB261" s="254" t="str">
        <f>Inputs!BB261</f>
        <v/>
      </c>
      <c r="BC261" s="254" t="str">
        <f>Inputs!BC261</f>
        <v/>
      </c>
      <c r="BD261" s="254" t="str">
        <f>Inputs!BD261</f>
        <v/>
      </c>
      <c r="BE261" s="254" t="str">
        <f>Inputs!BE261</f>
        <v/>
      </c>
      <c r="BF261" s="254" t="str">
        <f>Inputs!BF261</f>
        <v/>
      </c>
      <c r="BG261" s="254" t="str">
        <f>Inputs!BG261</f>
        <v/>
      </c>
      <c r="BH261" s="254" t="str">
        <f>Inputs!BH261</f>
        <v/>
      </c>
      <c r="BI261" s="254" t="str">
        <f>Inputs!BI261</f>
        <v/>
      </c>
      <c r="BJ261" s="254" t="str">
        <f>Inputs!BJ261</f>
        <v/>
      </c>
      <c r="BK261" s="254" t="str">
        <f>Inputs!BK261</f>
        <v/>
      </c>
      <c r="BL261" s="254" t="str">
        <f>Inputs!BL261</f>
        <v/>
      </c>
      <c r="BN261" s="255">
        <f>IF(OR($C261="Non-Labour",$C261="Labour-related"),IF(Inputs!$DT261=$F$1,Inputs!BN261,Inputs!BN261*'Key assumptions'!$H$118),$F261*N(H261)*avg_hrs)</f>
        <v>0</v>
      </c>
      <c r="BO261" s="255">
        <f>IF(OR($C261="Non-Labour",$C261="Labour-related"),IF(Inputs!$DT261=$F$1,Inputs!BO261,Inputs!BO261*'Key assumptions'!$H$118),$F261*N(I261)*avg_hrs)</f>
        <v>0</v>
      </c>
      <c r="BP261" s="255">
        <f>IF(OR($C261="Non-Labour",$C261="Labour-related"),IF(Inputs!$DT261=$F$1,Inputs!BP261,Inputs!BP261*'Key assumptions'!$H$118),$F261*N(J261)*avg_hrs)</f>
        <v>0</v>
      </c>
      <c r="BQ261" s="255">
        <f>IF(OR($C261="Non-Labour",$C261="Labour-related"),IF(Inputs!$DT261=$F$1,Inputs!BQ261,Inputs!BQ261*'Key assumptions'!$H$118),$F261*N(K261)*avg_hrs)</f>
        <v>0</v>
      </c>
      <c r="BR261" s="255">
        <f>IF(OR($C261="Non-Labour",$C261="Labour-related"),IF(Inputs!$DT261=$F$1,Inputs!BR261,Inputs!BR261*'Key assumptions'!$H$118),$F261*N(L261)*avg_hrs)</f>
        <v>0</v>
      </c>
      <c r="BS261" s="390" t="s">
        <v>411</v>
      </c>
      <c r="BT261" s="390" t="s">
        <v>411</v>
      </c>
      <c r="BU261" s="390" t="s">
        <v>411</v>
      </c>
      <c r="BV261" s="390" t="s">
        <v>411</v>
      </c>
      <c r="BW261" s="390" t="s">
        <v>411</v>
      </c>
      <c r="BX261" s="390" t="s">
        <v>411</v>
      </c>
      <c r="BY261" s="390" t="s">
        <v>411</v>
      </c>
      <c r="BZ261" s="390" t="s">
        <v>411</v>
      </c>
      <c r="CA261" s="390" t="s">
        <v>411</v>
      </c>
      <c r="CB261" s="390" t="s">
        <v>411</v>
      </c>
      <c r="CC261" s="390" t="s">
        <v>411</v>
      </c>
      <c r="CD261" s="390" t="s">
        <v>411</v>
      </c>
      <c r="CE261" s="390" t="s">
        <v>411</v>
      </c>
      <c r="CF261" s="390" t="s">
        <v>411</v>
      </c>
      <c r="CG261" s="390" t="s">
        <v>411</v>
      </c>
      <c r="CH261" s="390" t="s">
        <v>411</v>
      </c>
      <c r="CI261" s="390" t="s">
        <v>411</v>
      </c>
      <c r="CJ261" s="390" t="s">
        <v>411</v>
      </c>
      <c r="CK261" s="390" t="s">
        <v>411</v>
      </c>
      <c r="CL261" s="390" t="s">
        <v>411</v>
      </c>
      <c r="CM261" s="390" t="s">
        <v>411</v>
      </c>
      <c r="CN261" s="390" t="s">
        <v>411</v>
      </c>
      <c r="CO261" s="255">
        <f>IF(OR($C261="Non-Labour",$C261="Labour-related"),IF(Inputs!$DT261=$F$1,Inputs!CO261,Inputs!CO261*'Key assumptions'!$H$118),$F261*N(AI261)*avg_hrs)</f>
        <v>0</v>
      </c>
      <c r="CP261" s="255">
        <f>IF(OR($C261="Non-Labour",$C261="Labour-related"),IF(Inputs!$DT261=$F$1,Inputs!CP261,Inputs!CP261*'Key assumptions'!$H$118),$F261*N(AJ261)*avg_hrs)</f>
        <v>0</v>
      </c>
      <c r="CQ261" s="255">
        <f>IF(OR($C261="Non-Labour",$C261="Labour-related"),IF(Inputs!$DT261=$F$1,Inputs!CQ261,Inputs!CQ261*'Key assumptions'!$H$118),$F261*N(AK261)*avg_hrs)</f>
        <v>0</v>
      </c>
      <c r="CR261" s="255">
        <f>IF(OR($C261="Non-Labour",$C261="Labour-related"),IF(Inputs!$DT261=$F$1,Inputs!CR261,Inputs!CR261*'Key assumptions'!$H$118),$F261*N(AL261)*avg_hrs)</f>
        <v>0</v>
      </c>
      <c r="CS261" s="255">
        <f>IF(OR($C261="Non-Labour",$C261="Labour-related"),IF(Inputs!$DT261=$F$1,Inputs!CS261,Inputs!CS261*'Key assumptions'!$H$118),$F261*N(AM261)*avg_hrs)</f>
        <v>0</v>
      </c>
      <c r="CT261" s="255">
        <f>IF(OR($C261="Non-Labour",$C261="Labour-related"),IF(Inputs!$DT261=$F$1,Inputs!CT261,Inputs!CT261*'Key assumptions'!$H$118),$F261*N(AN261)*avg_hrs)</f>
        <v>0</v>
      </c>
      <c r="CU261" s="255">
        <f>IF(OR($C261="Non-Labour",$C261="Labour-related"),IF(Inputs!$DT261=$F$1,Inputs!CU261,Inputs!CU261*'Key assumptions'!$H$118),$F261*N(AO261)*avg_hrs)</f>
        <v>0</v>
      </c>
      <c r="CV261" s="255">
        <f>IF(OR($C261="Non-Labour",$C261="Labour-related"),IF(Inputs!$DT261=$F$1,Inputs!CV261,Inputs!CV261*'Key assumptions'!$H$118),$F261*N(AP261)*avg_hrs)</f>
        <v>0</v>
      </c>
      <c r="CW261" s="255">
        <f>IF(OR($C261="Non-Labour",$C261="Labour-related"),IF(Inputs!$DT261=$F$1,Inputs!CW261,Inputs!CW261*'Key assumptions'!$H$118),$F261*N(AQ261)*avg_hrs)</f>
        <v>0</v>
      </c>
      <c r="CX261" s="255">
        <f>IF(OR($C261="Non-Labour",$C261="Labour-related"),IF(Inputs!$DT261=$F$1,Inputs!CX261,Inputs!CX261*'Key assumptions'!$H$118),$F261*N(AR261)*avg_hrs)</f>
        <v>0</v>
      </c>
      <c r="CY261" s="255">
        <f>IF(OR($C261="Non-Labour",$C261="Labour-related"),IF(Inputs!$DT261=$F$1,Inputs!CY261,Inputs!CY261*'Key assumptions'!$H$118),$F261*N(AS261)*avg_hrs)</f>
        <v>0</v>
      </c>
      <c r="CZ261" s="255">
        <f>IF(OR($C261="Non-Labour",$C261="Labour-related"),IF(Inputs!$DT261=$F$1,Inputs!CZ261,Inputs!CZ261*'Key assumptions'!$H$118),$F261*N(AT261)*avg_hrs)</f>
        <v>0</v>
      </c>
      <c r="DA261" s="255">
        <f>IF(OR($C261="Non-Labour",$C261="Labour-related"),IF(Inputs!$DT261=$F$1,Inputs!DA261,Inputs!DA261*'Key assumptions'!$H$118),$F261*N(AU261)*avg_hrs)</f>
        <v>0</v>
      </c>
      <c r="DB261" s="255">
        <f>IF(OR($C261="Non-Labour",$C261="Labour-related"),IF(Inputs!$DT261=$F$1,Inputs!DB261,Inputs!DB261*'Key assumptions'!$H$118),$F261*N(AV261)*avg_hrs)</f>
        <v>0</v>
      </c>
      <c r="DC261" s="255">
        <f>IF(OR($C261="Non-Labour",$C261="Labour-related"),IF(Inputs!$DT261=$F$1,Inputs!DC261,Inputs!DC261*'Key assumptions'!$H$118),$F261*N(AW261)*avg_hrs)</f>
        <v>0</v>
      </c>
      <c r="DD261" s="255">
        <f>IF(OR($C261="Non-Labour",$C261="Labour-related"),IF(Inputs!$DT261=$F$1,Inputs!DD261,Inputs!DD261*'Key assumptions'!$H$118),$F261*N(AX261)*avg_hrs)</f>
        <v>0</v>
      </c>
      <c r="DE261" s="255">
        <f>IF(OR($C261="Non-Labour",$C261="Labour-related"),IF(Inputs!$DT261=$F$1,Inputs!DE261,Inputs!DE261*'Key assumptions'!$H$118),$F261*N(AY261)*avg_hrs)</f>
        <v>0</v>
      </c>
      <c r="DF261" s="255">
        <f>IF(OR($C261="Non-Labour",$C261="Labour-related"),IF(Inputs!$DT261=$F$1,Inputs!DF261,Inputs!DF261*'Key assumptions'!$H$118),$F261*N(AZ261)*avg_hrs)</f>
        <v>0</v>
      </c>
      <c r="DG261" s="255">
        <f>IF(OR($C261="Non-Labour",$C261="Labour-related"),IF(Inputs!$DT261=$F$1,Inputs!DG261,Inputs!DG261*'Key assumptions'!$H$118),$F261*N(BA261)*avg_hrs)</f>
        <v>0</v>
      </c>
      <c r="DH261" s="255">
        <f>IF(OR($C261="Non-Labour",$C261="Labour-related"),IF(Inputs!$DT261=$F$1,Inputs!DH261,Inputs!DH261*'Key assumptions'!$H$118),$F261*N(BB261)*avg_hrs)</f>
        <v>0</v>
      </c>
      <c r="DI261" s="255">
        <f>IF(OR($C261="Non-Labour",$C261="Labour-related"),IF(Inputs!$DT261=$F$1,Inputs!DI261,Inputs!DI261*'Key assumptions'!$H$118),$F261*N(BC261)*avg_hrs)</f>
        <v>0</v>
      </c>
      <c r="DJ261" s="255">
        <f>IF(OR($C261="Non-Labour",$C261="Labour-related"),IF(Inputs!$DT261=$F$1,Inputs!DJ261,Inputs!DJ261*'Key assumptions'!$H$118),$F261*N(BD261)*avg_hrs)</f>
        <v>0</v>
      </c>
      <c r="DK261" s="255">
        <f>IF(OR($C261="Non-Labour",$C261="Labour-related"),IF(Inputs!$DT261=$F$1,Inputs!DK261,Inputs!DK261*'Key assumptions'!$H$118),$F261*N(BE261)*avg_hrs)</f>
        <v>0</v>
      </c>
      <c r="DL261" s="255">
        <f>IF(OR($C261="Non-Labour",$C261="Labour-related"),IF(Inputs!$DT261=$F$1,Inputs!DL261,Inputs!DL261*'Key assumptions'!$H$118),$F261*N(BF261)*avg_hrs)</f>
        <v>0</v>
      </c>
      <c r="DM261" s="255">
        <f>IF(OR($C261="Non-Labour",$C261="Labour-related"),IF(Inputs!$DT261=$F$1,Inputs!DM261,Inputs!DM261*'Key assumptions'!$H$118),$F261*N(BG261)*avg_hrs)</f>
        <v>0</v>
      </c>
      <c r="DN261" s="255">
        <f>IF(OR($C261="Non-Labour",$C261="Labour-related"),IF(Inputs!$DT261=$F$1,Inputs!DN261,Inputs!DN261*'Key assumptions'!$H$118),$F261*N(BH261)*avg_hrs)</f>
        <v>0</v>
      </c>
      <c r="DO261" s="255">
        <f>IF(OR($C261="Non-Labour",$C261="Labour-related"),IF(Inputs!$DT261=$F$1,Inputs!DO261,Inputs!DO261*'Key assumptions'!$H$118),$F261*N(BI261)*avg_hrs)</f>
        <v>0</v>
      </c>
      <c r="DP261" s="255">
        <f>IF(OR($C261="Non-Labour",$C261="Labour-related"),IF(Inputs!$DT261=$F$1,Inputs!DP261,Inputs!DP261*'Key assumptions'!$H$118),$F261*N(BJ261)*avg_hrs)</f>
        <v>0</v>
      </c>
      <c r="DQ261" s="255">
        <f>IF(OR($C261="Non-Labour",$C261="Labour-related"),IF(Inputs!$DT261=$F$1,Inputs!DQ261,Inputs!DQ261*'Key assumptions'!$H$118),$F261*N(BK261)*avg_hrs)</f>
        <v>0</v>
      </c>
      <c r="DR261" s="255">
        <f>IF(OR($C261="Non-Labour",$C261="Labour-related"),IF(Inputs!$DT261=$F$1,Inputs!DR261,Inputs!DR261*'Key assumptions'!$H$118),$F261*N(BL261)*avg_hrs)</f>
        <v>0</v>
      </c>
      <c r="DT261" s="133" t="s">
        <v>213</v>
      </c>
      <c r="DU261" s="304"/>
      <c r="DV261" s="304"/>
      <c r="DW261" s="304"/>
      <c r="DX261" s="304"/>
      <c r="DY261" s="304"/>
      <c r="DZ261" s="304"/>
      <c r="EA261" s="255">
        <v>0</v>
      </c>
      <c r="EB261" s="255">
        <v>0</v>
      </c>
      <c r="EC261" s="255">
        <v>0</v>
      </c>
      <c r="ED261" s="255">
        <f t="shared" si="26"/>
        <v>0</v>
      </c>
      <c r="EE261" s="255">
        <f t="shared" si="26"/>
        <v>0</v>
      </c>
      <c r="EF261" s="255">
        <f t="shared" si="27"/>
        <v>0</v>
      </c>
    </row>
    <row r="262" spans="1:136" x14ac:dyDescent="0.4">
      <c r="A262" s="133" t="str">
        <f>Inputs!A262</f>
        <v>Project Development</v>
      </c>
      <c r="B262" s="133" t="str">
        <f>Inputs!B262</f>
        <v>N/A</v>
      </c>
      <c r="C262" s="133" t="str">
        <f>Inputs!C262</f>
        <v>Contracted Labour</v>
      </c>
      <c r="D262" s="133" t="str">
        <f>Inputs!D262</f>
        <v>PT000699</v>
      </c>
      <c r="E262" s="133" t="str">
        <f>Inputs!E262</f>
        <v>Outsource Consultant</v>
      </c>
      <c r="F262" s="290">
        <f>IF(Inputs!DT262=$F$1,Inputs!F262,
IF(Inputs!DT262='Key assumptions'!$E$118,Inputs!F262*'Key assumptions'!$H$118,Inputs!F262*'Key assumptions'!$H$119))</f>
        <v>197.79999999999998</v>
      </c>
      <c r="G262" s="290">
        <f>IF(Inputs!DT262=$F$1,Inputs!G262,Inputs!G262*'Key assumptions'!$H$118)</f>
        <v>0</v>
      </c>
      <c r="H262" s="281"/>
      <c r="I262" s="281"/>
      <c r="J262" s="281"/>
      <c r="K262" s="281"/>
      <c r="L262" s="281"/>
      <c r="M262" s="389" t="str">
        <f>Inputs!M262</f>
        <v>[C-i-C]</v>
      </c>
      <c r="N262" s="389" t="str">
        <f>Inputs!N262</f>
        <v>[C-i-C]</v>
      </c>
      <c r="O262" s="389" t="str">
        <f>Inputs!O262</f>
        <v>[C-i-C]</v>
      </c>
      <c r="P262" s="389" t="str">
        <f>Inputs!P262</f>
        <v>[C-i-C]</v>
      </c>
      <c r="Q262" s="389" t="str">
        <f>Inputs!Q262</f>
        <v>[C-i-C]</v>
      </c>
      <c r="R262" s="389" t="str">
        <f>Inputs!R262</f>
        <v>[C-i-C]</v>
      </c>
      <c r="S262" s="389" t="str">
        <f>Inputs!S262</f>
        <v>[C-i-C]</v>
      </c>
      <c r="T262" s="389" t="str">
        <f>Inputs!T262</f>
        <v>[C-i-C]</v>
      </c>
      <c r="U262" s="389" t="str">
        <f>Inputs!U262</f>
        <v>[C-i-C]</v>
      </c>
      <c r="V262" s="389" t="str">
        <f>Inputs!V262</f>
        <v>[C-i-C]</v>
      </c>
      <c r="W262" s="389" t="str">
        <f>Inputs!W262</f>
        <v>[C-i-C]</v>
      </c>
      <c r="X262" s="389" t="str">
        <f>Inputs!X262</f>
        <v>[C-i-C]</v>
      </c>
      <c r="Y262" s="389" t="str">
        <f>Inputs!Y262</f>
        <v>[C-i-C]</v>
      </c>
      <c r="Z262" s="389" t="str">
        <f>Inputs!Z262</f>
        <v>[C-i-C]</v>
      </c>
      <c r="AA262" s="389" t="str">
        <f>Inputs!AA262</f>
        <v>[C-i-C]</v>
      </c>
      <c r="AB262" s="389" t="str">
        <f>Inputs!AB262</f>
        <v>[C-i-C]</v>
      </c>
      <c r="AC262" s="389" t="str">
        <f>Inputs!AC262</f>
        <v>[C-i-C]</v>
      </c>
      <c r="AD262" s="389" t="str">
        <f>Inputs!AD262</f>
        <v>[C-i-C]</v>
      </c>
      <c r="AE262" s="389" t="str">
        <f>Inputs!AE262</f>
        <v>[C-i-C]</v>
      </c>
      <c r="AF262" s="389" t="str">
        <f>Inputs!AF262</f>
        <v>[C-i-C]</v>
      </c>
      <c r="AG262" s="389" t="str">
        <f>Inputs!AG262</f>
        <v>[C-i-C]</v>
      </c>
      <c r="AH262" s="389" t="str">
        <f>Inputs!AH262</f>
        <v>[C-i-C]</v>
      </c>
      <c r="AI262" s="254">
        <f>Inputs!AI262</f>
        <v>0</v>
      </c>
      <c r="AJ262" s="254">
        <f>Inputs!AJ262</f>
        <v>0</v>
      </c>
      <c r="AK262" s="254">
        <f>Inputs!AK262</f>
        <v>0</v>
      </c>
      <c r="AL262" s="254">
        <f>Inputs!AL262</f>
        <v>0</v>
      </c>
      <c r="AM262" s="254">
        <f>Inputs!AM262</f>
        <v>0</v>
      </c>
      <c r="AN262" s="254">
        <f>Inputs!AN262</f>
        <v>0</v>
      </c>
      <c r="AO262" s="254">
        <f>Inputs!AO262</f>
        <v>0</v>
      </c>
      <c r="AP262" s="254">
        <f>Inputs!AP262</f>
        <v>0</v>
      </c>
      <c r="AQ262" s="254">
        <f>Inputs!AQ262</f>
        <v>0</v>
      </c>
      <c r="AR262" s="254">
        <f>Inputs!AR262</f>
        <v>0</v>
      </c>
      <c r="AS262" s="254">
        <f>Inputs!AS262</f>
        <v>0</v>
      </c>
      <c r="AT262" s="254">
        <f>Inputs!AT262</f>
        <v>0</v>
      </c>
      <c r="AU262" s="254">
        <f>Inputs!AU262</f>
        <v>0</v>
      </c>
      <c r="AV262" s="254">
        <f>Inputs!AV262</f>
        <v>0</v>
      </c>
      <c r="AW262" s="254">
        <f>Inputs!AW262</f>
        <v>0</v>
      </c>
      <c r="AX262" s="254">
        <f>Inputs!AX262</f>
        <v>0</v>
      </c>
      <c r="AY262" s="254">
        <f>Inputs!AY262</f>
        <v>0</v>
      </c>
      <c r="AZ262" s="254">
        <f>Inputs!AZ262</f>
        <v>0</v>
      </c>
      <c r="BA262" s="254">
        <f>Inputs!BA262</f>
        <v>0</v>
      </c>
      <c r="BB262" s="254">
        <f>Inputs!BB262</f>
        <v>0</v>
      </c>
      <c r="BC262" s="254">
        <f>Inputs!BC262</f>
        <v>0</v>
      </c>
      <c r="BD262" s="254">
        <f>Inputs!BD262</f>
        <v>0</v>
      </c>
      <c r="BE262" s="254">
        <f>Inputs!BE262</f>
        <v>0</v>
      </c>
      <c r="BF262" s="254">
        <f>Inputs!BF262</f>
        <v>0</v>
      </c>
      <c r="BG262" s="254">
        <f>Inputs!BG262</f>
        <v>0</v>
      </c>
      <c r="BH262" s="254">
        <f>Inputs!BH262</f>
        <v>0</v>
      </c>
      <c r="BI262" s="254">
        <f>Inputs!BI262</f>
        <v>0</v>
      </c>
      <c r="BJ262" s="254">
        <f>Inputs!BJ262</f>
        <v>0</v>
      </c>
      <c r="BK262" s="254">
        <f>Inputs!BK262</f>
        <v>0</v>
      </c>
      <c r="BL262" s="254">
        <f>Inputs!BL262</f>
        <v>0</v>
      </c>
      <c r="BN262" s="255">
        <f>IF(OR($C262="Non-Labour",$C262="Labour-related"),IF(Inputs!$DT262=$F$1,Inputs!BN262,Inputs!BN262*'Key assumptions'!$H$118),$F262*N(H262)*avg_hrs)</f>
        <v>0</v>
      </c>
      <c r="BO262" s="255">
        <f>IF(OR($C262="Non-Labour",$C262="Labour-related"),IF(Inputs!$DT262=$F$1,Inputs!BO262,Inputs!BO262*'Key assumptions'!$H$118),$F262*N(I262)*avg_hrs)</f>
        <v>0</v>
      </c>
      <c r="BP262" s="255">
        <f>IF(OR($C262="Non-Labour",$C262="Labour-related"),IF(Inputs!$DT262=$F$1,Inputs!BP262,Inputs!BP262*'Key assumptions'!$H$118),$F262*N(J262)*avg_hrs)</f>
        <v>0</v>
      </c>
      <c r="BQ262" s="255">
        <f>IF(OR($C262="Non-Labour",$C262="Labour-related"),IF(Inputs!$DT262=$F$1,Inputs!BQ262,Inputs!BQ262*'Key assumptions'!$H$118),$F262*N(K262)*avg_hrs)</f>
        <v>0</v>
      </c>
      <c r="BR262" s="255">
        <f>IF(OR($C262="Non-Labour",$C262="Labour-related"),IF(Inputs!$DT262=$F$1,Inputs!BR262,Inputs!BR262*'Key assumptions'!$H$118),$F262*N(L262)*avg_hrs)</f>
        <v>0</v>
      </c>
      <c r="BS262" s="390" t="s">
        <v>411</v>
      </c>
      <c r="BT262" s="390" t="s">
        <v>411</v>
      </c>
      <c r="BU262" s="390" t="s">
        <v>411</v>
      </c>
      <c r="BV262" s="390" t="s">
        <v>411</v>
      </c>
      <c r="BW262" s="390" t="s">
        <v>411</v>
      </c>
      <c r="BX262" s="390" t="s">
        <v>411</v>
      </c>
      <c r="BY262" s="390" t="s">
        <v>411</v>
      </c>
      <c r="BZ262" s="390" t="s">
        <v>411</v>
      </c>
      <c r="CA262" s="390" t="s">
        <v>411</v>
      </c>
      <c r="CB262" s="390" t="s">
        <v>411</v>
      </c>
      <c r="CC262" s="390" t="s">
        <v>411</v>
      </c>
      <c r="CD262" s="390" t="s">
        <v>411</v>
      </c>
      <c r="CE262" s="390" t="s">
        <v>411</v>
      </c>
      <c r="CF262" s="390" t="s">
        <v>411</v>
      </c>
      <c r="CG262" s="390" t="s">
        <v>411</v>
      </c>
      <c r="CH262" s="390" t="s">
        <v>411</v>
      </c>
      <c r="CI262" s="390" t="s">
        <v>411</v>
      </c>
      <c r="CJ262" s="390" t="s">
        <v>411</v>
      </c>
      <c r="CK262" s="390" t="s">
        <v>411</v>
      </c>
      <c r="CL262" s="390" t="s">
        <v>411</v>
      </c>
      <c r="CM262" s="390" t="s">
        <v>411</v>
      </c>
      <c r="CN262" s="390" t="s">
        <v>411</v>
      </c>
      <c r="CO262" s="255">
        <f>IF(OR($C262="Non-Labour",$C262="Labour-related"),IF(Inputs!$DT262=$F$1,Inputs!CO262,Inputs!CO262*'Key assumptions'!$H$118),$F262*N(AI262)*avg_hrs)</f>
        <v>0</v>
      </c>
      <c r="CP262" s="255">
        <f>IF(OR($C262="Non-Labour",$C262="Labour-related"),IF(Inputs!$DT262=$F$1,Inputs!CP262,Inputs!CP262*'Key assumptions'!$H$118),$F262*N(AJ262)*avg_hrs)</f>
        <v>0</v>
      </c>
      <c r="CQ262" s="255">
        <f>IF(OR($C262="Non-Labour",$C262="Labour-related"),IF(Inputs!$DT262=$F$1,Inputs!CQ262,Inputs!CQ262*'Key assumptions'!$H$118),$F262*N(AK262)*avg_hrs)</f>
        <v>0</v>
      </c>
      <c r="CR262" s="255">
        <f>IF(OR($C262="Non-Labour",$C262="Labour-related"),IF(Inputs!$DT262=$F$1,Inputs!CR262,Inputs!CR262*'Key assumptions'!$H$118),$F262*N(AL262)*avg_hrs)</f>
        <v>0</v>
      </c>
      <c r="CS262" s="255">
        <f>IF(OR($C262="Non-Labour",$C262="Labour-related"),IF(Inputs!$DT262=$F$1,Inputs!CS262,Inputs!CS262*'Key assumptions'!$H$118),$F262*N(AM262)*avg_hrs)</f>
        <v>0</v>
      </c>
      <c r="CT262" s="255">
        <f>IF(OR($C262="Non-Labour",$C262="Labour-related"),IF(Inputs!$DT262=$F$1,Inputs!CT262,Inputs!CT262*'Key assumptions'!$H$118),$F262*N(AN262)*avg_hrs)</f>
        <v>0</v>
      </c>
      <c r="CU262" s="255">
        <f>IF(OR($C262="Non-Labour",$C262="Labour-related"),IF(Inputs!$DT262=$F$1,Inputs!CU262,Inputs!CU262*'Key assumptions'!$H$118),$F262*N(AO262)*avg_hrs)</f>
        <v>0</v>
      </c>
      <c r="CV262" s="255">
        <f>IF(OR($C262="Non-Labour",$C262="Labour-related"),IF(Inputs!$DT262=$F$1,Inputs!CV262,Inputs!CV262*'Key assumptions'!$H$118),$F262*N(AP262)*avg_hrs)</f>
        <v>0</v>
      </c>
      <c r="CW262" s="255">
        <f>IF(OR($C262="Non-Labour",$C262="Labour-related"),IF(Inputs!$DT262=$F$1,Inputs!CW262,Inputs!CW262*'Key assumptions'!$H$118),$F262*N(AQ262)*avg_hrs)</f>
        <v>0</v>
      </c>
      <c r="CX262" s="255">
        <f>IF(OR($C262="Non-Labour",$C262="Labour-related"),IF(Inputs!$DT262=$F$1,Inputs!CX262,Inputs!CX262*'Key assumptions'!$H$118),$F262*N(AR262)*avg_hrs)</f>
        <v>0</v>
      </c>
      <c r="CY262" s="255">
        <f>IF(OR($C262="Non-Labour",$C262="Labour-related"),IF(Inputs!$DT262=$F$1,Inputs!CY262,Inputs!CY262*'Key assumptions'!$H$118),$F262*N(AS262)*avg_hrs)</f>
        <v>0</v>
      </c>
      <c r="CZ262" s="255">
        <f>IF(OR($C262="Non-Labour",$C262="Labour-related"),IF(Inputs!$DT262=$F$1,Inputs!CZ262,Inputs!CZ262*'Key assumptions'!$H$118),$F262*N(AT262)*avg_hrs)</f>
        <v>0</v>
      </c>
      <c r="DA262" s="255">
        <f>IF(OR($C262="Non-Labour",$C262="Labour-related"),IF(Inputs!$DT262=$F$1,Inputs!DA262,Inputs!DA262*'Key assumptions'!$H$118),$F262*N(AU262)*avg_hrs)</f>
        <v>0</v>
      </c>
      <c r="DB262" s="255">
        <f>IF(OR($C262="Non-Labour",$C262="Labour-related"),IF(Inputs!$DT262=$F$1,Inputs!DB262,Inputs!DB262*'Key assumptions'!$H$118),$F262*N(AV262)*avg_hrs)</f>
        <v>0</v>
      </c>
      <c r="DC262" s="255">
        <f>IF(OR($C262="Non-Labour",$C262="Labour-related"),IF(Inputs!$DT262=$F$1,Inputs!DC262,Inputs!DC262*'Key assumptions'!$H$118),$F262*N(AW262)*avg_hrs)</f>
        <v>0</v>
      </c>
      <c r="DD262" s="255">
        <f>IF(OR($C262="Non-Labour",$C262="Labour-related"),IF(Inputs!$DT262=$F$1,Inputs!DD262,Inputs!DD262*'Key assumptions'!$H$118),$F262*N(AX262)*avg_hrs)</f>
        <v>0</v>
      </c>
      <c r="DE262" s="255">
        <f>IF(OR($C262="Non-Labour",$C262="Labour-related"),IF(Inputs!$DT262=$F$1,Inputs!DE262,Inputs!DE262*'Key assumptions'!$H$118),$F262*N(AY262)*avg_hrs)</f>
        <v>0</v>
      </c>
      <c r="DF262" s="255">
        <f>IF(OR($C262="Non-Labour",$C262="Labour-related"),IF(Inputs!$DT262=$F$1,Inputs!DF262,Inputs!DF262*'Key assumptions'!$H$118),$F262*N(AZ262)*avg_hrs)</f>
        <v>0</v>
      </c>
      <c r="DG262" s="255">
        <f>IF(OR($C262="Non-Labour",$C262="Labour-related"),IF(Inputs!$DT262=$F$1,Inputs!DG262,Inputs!DG262*'Key assumptions'!$H$118),$F262*N(BA262)*avg_hrs)</f>
        <v>0</v>
      </c>
      <c r="DH262" s="255">
        <f>IF(OR($C262="Non-Labour",$C262="Labour-related"),IF(Inputs!$DT262=$F$1,Inputs!DH262,Inputs!DH262*'Key assumptions'!$H$118),$F262*N(BB262)*avg_hrs)</f>
        <v>0</v>
      </c>
      <c r="DI262" s="255">
        <f>IF(OR($C262="Non-Labour",$C262="Labour-related"),IF(Inputs!$DT262=$F$1,Inputs!DI262,Inputs!DI262*'Key assumptions'!$H$118),$F262*N(BC262)*avg_hrs)</f>
        <v>0</v>
      </c>
      <c r="DJ262" s="255">
        <f>IF(OR($C262="Non-Labour",$C262="Labour-related"),IF(Inputs!$DT262=$F$1,Inputs!DJ262,Inputs!DJ262*'Key assumptions'!$H$118),$F262*N(BD262)*avg_hrs)</f>
        <v>0</v>
      </c>
      <c r="DK262" s="255">
        <f>IF(OR($C262="Non-Labour",$C262="Labour-related"),IF(Inputs!$DT262=$F$1,Inputs!DK262,Inputs!DK262*'Key assumptions'!$H$118),$F262*N(BE262)*avg_hrs)</f>
        <v>0</v>
      </c>
      <c r="DL262" s="255">
        <f>IF(OR($C262="Non-Labour",$C262="Labour-related"),IF(Inputs!$DT262=$F$1,Inputs!DL262,Inputs!DL262*'Key assumptions'!$H$118),$F262*N(BF262)*avg_hrs)</f>
        <v>0</v>
      </c>
      <c r="DM262" s="255">
        <f>IF(OR($C262="Non-Labour",$C262="Labour-related"),IF(Inputs!$DT262=$F$1,Inputs!DM262,Inputs!DM262*'Key assumptions'!$H$118),$F262*N(BG262)*avg_hrs)</f>
        <v>0</v>
      </c>
      <c r="DN262" s="255">
        <f>IF(OR($C262="Non-Labour",$C262="Labour-related"),IF(Inputs!$DT262=$F$1,Inputs!DN262,Inputs!DN262*'Key assumptions'!$H$118),$F262*N(BH262)*avg_hrs)</f>
        <v>0</v>
      </c>
      <c r="DO262" s="255">
        <f>IF(OR($C262="Non-Labour",$C262="Labour-related"),IF(Inputs!$DT262=$F$1,Inputs!DO262,Inputs!DO262*'Key assumptions'!$H$118),$F262*N(BI262)*avg_hrs)</f>
        <v>0</v>
      </c>
      <c r="DP262" s="255">
        <f>IF(OR($C262="Non-Labour",$C262="Labour-related"),IF(Inputs!$DT262=$F$1,Inputs!DP262,Inputs!DP262*'Key assumptions'!$H$118),$F262*N(BJ262)*avg_hrs)</f>
        <v>0</v>
      </c>
      <c r="DQ262" s="255">
        <f>IF(OR($C262="Non-Labour",$C262="Labour-related"),IF(Inputs!$DT262=$F$1,Inputs!DQ262,Inputs!DQ262*'Key assumptions'!$H$118),$F262*N(BK262)*avg_hrs)</f>
        <v>0</v>
      </c>
      <c r="DR262" s="255">
        <f>IF(OR($C262="Non-Labour",$C262="Labour-related"),IF(Inputs!$DT262=$F$1,Inputs!DR262,Inputs!DR262*'Key assumptions'!$H$118),$F262*N(BL262)*avg_hrs)</f>
        <v>0</v>
      </c>
      <c r="DT262" s="133" t="s">
        <v>213</v>
      </c>
      <c r="DU262" s="304"/>
      <c r="DV262" s="304"/>
      <c r="DW262" s="304"/>
      <c r="DX262" s="304"/>
      <c r="DY262" s="304"/>
      <c r="DZ262" s="304"/>
      <c r="EA262" s="255">
        <v>0</v>
      </c>
      <c r="EB262" s="255">
        <v>17802</v>
      </c>
      <c r="EC262" s="255">
        <v>5934</v>
      </c>
      <c r="ED262" s="255">
        <f t="shared" si="26"/>
        <v>0</v>
      </c>
      <c r="EE262" s="255">
        <f t="shared" si="26"/>
        <v>0</v>
      </c>
      <c r="EF262" s="255">
        <f t="shared" si="27"/>
        <v>23736</v>
      </c>
    </row>
    <row r="263" spans="1:136" x14ac:dyDescent="0.4">
      <c r="A263" s="133" t="str">
        <f>Inputs!A263</f>
        <v/>
      </c>
      <c r="B263" s="133" t="str">
        <f>Inputs!B263</f>
        <v/>
      </c>
      <c r="C263" s="133" t="str">
        <f>Inputs!C263</f>
        <v/>
      </c>
      <c r="D263" s="133" t="str">
        <f>Inputs!D263</f>
        <v>PT003696 AI IFS</v>
      </c>
      <c r="E263" s="133" t="str">
        <f>Inputs!E263</f>
        <v>CWO – ACE Interface IFS</v>
      </c>
      <c r="F263" s="290">
        <f>IF(Inputs!DT263=$F$1,Inputs!F263,
IF(Inputs!DT263='Key assumptions'!$E$118,Inputs!F263*'Key assumptions'!$H$118,Inputs!F263*'Key assumptions'!$H$119))</f>
        <v>0</v>
      </c>
      <c r="G263" s="290">
        <f>IF(Inputs!DT263=$F$1,Inputs!G263,Inputs!G263*'Key assumptions'!$H$118)</f>
        <v>0</v>
      </c>
      <c r="H263" s="281"/>
      <c r="I263" s="281"/>
      <c r="J263" s="281"/>
      <c r="K263" s="281"/>
      <c r="L263" s="281"/>
      <c r="M263" s="389" t="str">
        <f>Inputs!M263</f>
        <v>[C-i-C]</v>
      </c>
      <c r="N263" s="389" t="str">
        <f>Inputs!N263</f>
        <v>[C-i-C]</v>
      </c>
      <c r="O263" s="389" t="str">
        <f>Inputs!O263</f>
        <v>[C-i-C]</v>
      </c>
      <c r="P263" s="389" t="str">
        <f>Inputs!P263</f>
        <v>[C-i-C]</v>
      </c>
      <c r="Q263" s="389" t="str">
        <f>Inputs!Q263</f>
        <v>[C-i-C]</v>
      </c>
      <c r="R263" s="389" t="str">
        <f>Inputs!R263</f>
        <v>[C-i-C]</v>
      </c>
      <c r="S263" s="389" t="str">
        <f>Inputs!S263</f>
        <v>[C-i-C]</v>
      </c>
      <c r="T263" s="389" t="str">
        <f>Inputs!T263</f>
        <v>[C-i-C]</v>
      </c>
      <c r="U263" s="389" t="str">
        <f>Inputs!U263</f>
        <v>[C-i-C]</v>
      </c>
      <c r="V263" s="389" t="str">
        <f>Inputs!V263</f>
        <v>[C-i-C]</v>
      </c>
      <c r="W263" s="389" t="str">
        <f>Inputs!W263</f>
        <v>[C-i-C]</v>
      </c>
      <c r="X263" s="389" t="str">
        <f>Inputs!X263</f>
        <v>[C-i-C]</v>
      </c>
      <c r="Y263" s="389" t="str">
        <f>Inputs!Y263</f>
        <v>[C-i-C]</v>
      </c>
      <c r="Z263" s="389" t="str">
        <f>Inputs!Z263</f>
        <v>[C-i-C]</v>
      </c>
      <c r="AA263" s="389" t="str">
        <f>Inputs!AA263</f>
        <v>[C-i-C]</v>
      </c>
      <c r="AB263" s="389" t="str">
        <f>Inputs!AB263</f>
        <v>[C-i-C]</v>
      </c>
      <c r="AC263" s="389" t="str">
        <f>Inputs!AC263</f>
        <v>[C-i-C]</v>
      </c>
      <c r="AD263" s="389" t="str">
        <f>Inputs!AD263</f>
        <v>[C-i-C]</v>
      </c>
      <c r="AE263" s="389" t="str">
        <f>Inputs!AE263</f>
        <v>[C-i-C]</v>
      </c>
      <c r="AF263" s="389" t="str">
        <f>Inputs!AF263</f>
        <v>[C-i-C]</v>
      </c>
      <c r="AG263" s="389" t="str">
        <f>Inputs!AG263</f>
        <v>[C-i-C]</v>
      </c>
      <c r="AH263" s="389" t="str">
        <f>Inputs!AH263</f>
        <v>[C-i-C]</v>
      </c>
      <c r="AI263" s="254" t="str">
        <f>Inputs!AI263</f>
        <v/>
      </c>
      <c r="AJ263" s="254" t="str">
        <f>Inputs!AJ263</f>
        <v/>
      </c>
      <c r="AK263" s="254" t="str">
        <f>Inputs!AK263</f>
        <v/>
      </c>
      <c r="AL263" s="254" t="str">
        <f>Inputs!AL263</f>
        <v/>
      </c>
      <c r="AM263" s="254" t="str">
        <f>Inputs!AM263</f>
        <v/>
      </c>
      <c r="AN263" s="254" t="str">
        <f>Inputs!AN263</f>
        <v/>
      </c>
      <c r="AO263" s="254" t="str">
        <f>Inputs!AO263</f>
        <v/>
      </c>
      <c r="AP263" s="254" t="str">
        <f>Inputs!AP263</f>
        <v/>
      </c>
      <c r="AQ263" s="254" t="str">
        <f>Inputs!AQ263</f>
        <v/>
      </c>
      <c r="AR263" s="254" t="str">
        <f>Inputs!AR263</f>
        <v/>
      </c>
      <c r="AS263" s="254" t="str">
        <f>Inputs!AS263</f>
        <v/>
      </c>
      <c r="AT263" s="254" t="str">
        <f>Inputs!AT263</f>
        <v/>
      </c>
      <c r="AU263" s="254" t="str">
        <f>Inputs!AU263</f>
        <v/>
      </c>
      <c r="AV263" s="254" t="str">
        <f>Inputs!AV263</f>
        <v/>
      </c>
      <c r="AW263" s="254" t="str">
        <f>Inputs!AW263</f>
        <v/>
      </c>
      <c r="AX263" s="254" t="str">
        <f>Inputs!AX263</f>
        <v/>
      </c>
      <c r="AY263" s="254" t="str">
        <f>Inputs!AY263</f>
        <v/>
      </c>
      <c r="AZ263" s="254" t="str">
        <f>Inputs!AZ263</f>
        <v/>
      </c>
      <c r="BA263" s="254" t="str">
        <f>Inputs!BA263</f>
        <v/>
      </c>
      <c r="BB263" s="254" t="str">
        <f>Inputs!BB263</f>
        <v/>
      </c>
      <c r="BC263" s="254" t="str">
        <f>Inputs!BC263</f>
        <v/>
      </c>
      <c r="BD263" s="254" t="str">
        <f>Inputs!BD263</f>
        <v/>
      </c>
      <c r="BE263" s="254" t="str">
        <f>Inputs!BE263</f>
        <v/>
      </c>
      <c r="BF263" s="254" t="str">
        <f>Inputs!BF263</f>
        <v/>
      </c>
      <c r="BG263" s="254" t="str">
        <f>Inputs!BG263</f>
        <v/>
      </c>
      <c r="BH263" s="254" t="str">
        <f>Inputs!BH263</f>
        <v/>
      </c>
      <c r="BI263" s="254" t="str">
        <f>Inputs!BI263</f>
        <v/>
      </c>
      <c r="BJ263" s="254" t="str">
        <f>Inputs!BJ263</f>
        <v/>
      </c>
      <c r="BK263" s="254" t="str">
        <f>Inputs!BK263</f>
        <v/>
      </c>
      <c r="BL263" s="254" t="str">
        <f>Inputs!BL263</f>
        <v/>
      </c>
      <c r="BN263" s="255">
        <f>IF(OR($C263="Non-Labour",$C263="Labour-related"),IF(Inputs!$DT263=$F$1,Inputs!BN263,Inputs!BN263*'Key assumptions'!$H$118),$F263*N(H263)*avg_hrs)</f>
        <v>0</v>
      </c>
      <c r="BO263" s="255">
        <f>IF(OR($C263="Non-Labour",$C263="Labour-related"),IF(Inputs!$DT263=$F$1,Inputs!BO263,Inputs!BO263*'Key assumptions'!$H$118),$F263*N(I263)*avg_hrs)</f>
        <v>0</v>
      </c>
      <c r="BP263" s="255">
        <f>IF(OR($C263="Non-Labour",$C263="Labour-related"),IF(Inputs!$DT263=$F$1,Inputs!BP263,Inputs!BP263*'Key assumptions'!$H$118),$F263*N(J263)*avg_hrs)</f>
        <v>0</v>
      </c>
      <c r="BQ263" s="255">
        <f>IF(OR($C263="Non-Labour",$C263="Labour-related"),IF(Inputs!$DT263=$F$1,Inputs!BQ263,Inputs!BQ263*'Key assumptions'!$H$118),$F263*N(K263)*avg_hrs)</f>
        <v>0</v>
      </c>
      <c r="BR263" s="255">
        <f>IF(OR($C263="Non-Labour",$C263="Labour-related"),IF(Inputs!$DT263=$F$1,Inputs!BR263,Inputs!BR263*'Key assumptions'!$H$118),$F263*N(L263)*avg_hrs)</f>
        <v>0</v>
      </c>
      <c r="BS263" s="390" t="s">
        <v>411</v>
      </c>
      <c r="BT263" s="390" t="s">
        <v>411</v>
      </c>
      <c r="BU263" s="390" t="s">
        <v>411</v>
      </c>
      <c r="BV263" s="390" t="s">
        <v>411</v>
      </c>
      <c r="BW263" s="390" t="s">
        <v>411</v>
      </c>
      <c r="BX263" s="390" t="s">
        <v>411</v>
      </c>
      <c r="BY263" s="390" t="s">
        <v>411</v>
      </c>
      <c r="BZ263" s="390" t="s">
        <v>411</v>
      </c>
      <c r="CA263" s="390" t="s">
        <v>411</v>
      </c>
      <c r="CB263" s="390" t="s">
        <v>411</v>
      </c>
      <c r="CC263" s="390" t="s">
        <v>411</v>
      </c>
      <c r="CD263" s="390" t="s">
        <v>411</v>
      </c>
      <c r="CE263" s="390" t="s">
        <v>411</v>
      </c>
      <c r="CF263" s="390" t="s">
        <v>411</v>
      </c>
      <c r="CG263" s="390" t="s">
        <v>411</v>
      </c>
      <c r="CH263" s="390" t="s">
        <v>411</v>
      </c>
      <c r="CI263" s="390" t="s">
        <v>411</v>
      </c>
      <c r="CJ263" s="390" t="s">
        <v>411</v>
      </c>
      <c r="CK263" s="390" t="s">
        <v>411</v>
      </c>
      <c r="CL263" s="390" t="s">
        <v>411</v>
      </c>
      <c r="CM263" s="390" t="s">
        <v>411</v>
      </c>
      <c r="CN263" s="390" t="s">
        <v>411</v>
      </c>
      <c r="CO263" s="255">
        <f>IF(OR($C263="Non-Labour",$C263="Labour-related"),IF(Inputs!$DT263=$F$1,Inputs!CO263,Inputs!CO263*'Key assumptions'!$H$118),$F263*N(AI263)*avg_hrs)</f>
        <v>0</v>
      </c>
      <c r="CP263" s="255">
        <f>IF(OR($C263="Non-Labour",$C263="Labour-related"),IF(Inputs!$DT263=$F$1,Inputs!CP263,Inputs!CP263*'Key assumptions'!$H$118),$F263*N(AJ263)*avg_hrs)</f>
        <v>0</v>
      </c>
      <c r="CQ263" s="255">
        <f>IF(OR($C263="Non-Labour",$C263="Labour-related"),IF(Inputs!$DT263=$F$1,Inputs!CQ263,Inputs!CQ263*'Key assumptions'!$H$118),$F263*N(AK263)*avg_hrs)</f>
        <v>0</v>
      </c>
      <c r="CR263" s="255">
        <f>IF(OR($C263="Non-Labour",$C263="Labour-related"),IF(Inputs!$DT263=$F$1,Inputs!CR263,Inputs!CR263*'Key assumptions'!$H$118),$F263*N(AL263)*avg_hrs)</f>
        <v>0</v>
      </c>
      <c r="CS263" s="255">
        <f>IF(OR($C263="Non-Labour",$C263="Labour-related"),IF(Inputs!$DT263=$F$1,Inputs!CS263,Inputs!CS263*'Key assumptions'!$H$118),$F263*N(AM263)*avg_hrs)</f>
        <v>0</v>
      </c>
      <c r="CT263" s="255">
        <f>IF(OR($C263="Non-Labour",$C263="Labour-related"),IF(Inputs!$DT263=$F$1,Inputs!CT263,Inputs!CT263*'Key assumptions'!$H$118),$F263*N(AN263)*avg_hrs)</f>
        <v>0</v>
      </c>
      <c r="CU263" s="255">
        <f>IF(OR($C263="Non-Labour",$C263="Labour-related"),IF(Inputs!$DT263=$F$1,Inputs!CU263,Inputs!CU263*'Key assumptions'!$H$118),$F263*N(AO263)*avg_hrs)</f>
        <v>0</v>
      </c>
      <c r="CV263" s="255">
        <f>IF(OR($C263="Non-Labour",$C263="Labour-related"),IF(Inputs!$DT263=$F$1,Inputs!CV263,Inputs!CV263*'Key assumptions'!$H$118),$F263*N(AP263)*avg_hrs)</f>
        <v>0</v>
      </c>
      <c r="CW263" s="255">
        <f>IF(OR($C263="Non-Labour",$C263="Labour-related"),IF(Inputs!$DT263=$F$1,Inputs!CW263,Inputs!CW263*'Key assumptions'!$H$118),$F263*N(AQ263)*avg_hrs)</f>
        <v>0</v>
      </c>
      <c r="CX263" s="255">
        <f>IF(OR($C263="Non-Labour",$C263="Labour-related"),IF(Inputs!$DT263=$F$1,Inputs!CX263,Inputs!CX263*'Key assumptions'!$H$118),$F263*N(AR263)*avg_hrs)</f>
        <v>0</v>
      </c>
      <c r="CY263" s="255">
        <f>IF(OR($C263="Non-Labour",$C263="Labour-related"),IF(Inputs!$DT263=$F$1,Inputs!CY263,Inputs!CY263*'Key assumptions'!$H$118),$F263*N(AS263)*avg_hrs)</f>
        <v>0</v>
      </c>
      <c r="CZ263" s="255">
        <f>IF(OR($C263="Non-Labour",$C263="Labour-related"),IF(Inputs!$DT263=$F$1,Inputs!CZ263,Inputs!CZ263*'Key assumptions'!$H$118),$F263*N(AT263)*avg_hrs)</f>
        <v>0</v>
      </c>
      <c r="DA263" s="255">
        <f>IF(OR($C263="Non-Labour",$C263="Labour-related"),IF(Inputs!$DT263=$F$1,Inputs!DA263,Inputs!DA263*'Key assumptions'!$H$118),$F263*N(AU263)*avg_hrs)</f>
        <v>0</v>
      </c>
      <c r="DB263" s="255">
        <f>IF(OR($C263="Non-Labour",$C263="Labour-related"),IF(Inputs!$DT263=$F$1,Inputs!DB263,Inputs!DB263*'Key assumptions'!$H$118),$F263*N(AV263)*avg_hrs)</f>
        <v>0</v>
      </c>
      <c r="DC263" s="255">
        <f>IF(OR($C263="Non-Labour",$C263="Labour-related"),IF(Inputs!$DT263=$F$1,Inputs!DC263,Inputs!DC263*'Key assumptions'!$H$118),$F263*N(AW263)*avg_hrs)</f>
        <v>0</v>
      </c>
      <c r="DD263" s="255">
        <f>IF(OR($C263="Non-Labour",$C263="Labour-related"),IF(Inputs!$DT263=$F$1,Inputs!DD263,Inputs!DD263*'Key assumptions'!$H$118),$F263*N(AX263)*avg_hrs)</f>
        <v>0</v>
      </c>
      <c r="DE263" s="255">
        <f>IF(OR($C263="Non-Labour",$C263="Labour-related"),IF(Inputs!$DT263=$F$1,Inputs!DE263,Inputs!DE263*'Key assumptions'!$H$118),$F263*N(AY263)*avg_hrs)</f>
        <v>0</v>
      </c>
      <c r="DF263" s="255">
        <f>IF(OR($C263="Non-Labour",$C263="Labour-related"),IF(Inputs!$DT263=$F$1,Inputs!DF263,Inputs!DF263*'Key assumptions'!$H$118),$F263*N(AZ263)*avg_hrs)</f>
        <v>0</v>
      </c>
      <c r="DG263" s="255">
        <f>IF(OR($C263="Non-Labour",$C263="Labour-related"),IF(Inputs!$DT263=$F$1,Inputs!DG263,Inputs!DG263*'Key assumptions'!$H$118),$F263*N(BA263)*avg_hrs)</f>
        <v>0</v>
      </c>
      <c r="DH263" s="255">
        <f>IF(OR($C263="Non-Labour",$C263="Labour-related"),IF(Inputs!$DT263=$F$1,Inputs!DH263,Inputs!DH263*'Key assumptions'!$H$118),$F263*N(BB263)*avg_hrs)</f>
        <v>0</v>
      </c>
      <c r="DI263" s="255">
        <f>IF(OR($C263="Non-Labour",$C263="Labour-related"),IF(Inputs!$DT263=$F$1,Inputs!DI263,Inputs!DI263*'Key assumptions'!$H$118),$F263*N(BC263)*avg_hrs)</f>
        <v>0</v>
      </c>
      <c r="DJ263" s="255">
        <f>IF(OR($C263="Non-Labour",$C263="Labour-related"),IF(Inputs!$DT263=$F$1,Inputs!DJ263,Inputs!DJ263*'Key assumptions'!$H$118),$F263*N(BD263)*avg_hrs)</f>
        <v>0</v>
      </c>
      <c r="DK263" s="255">
        <f>IF(OR($C263="Non-Labour",$C263="Labour-related"),IF(Inputs!$DT263=$F$1,Inputs!DK263,Inputs!DK263*'Key assumptions'!$H$118),$F263*N(BE263)*avg_hrs)</f>
        <v>0</v>
      </c>
      <c r="DL263" s="255">
        <f>IF(OR($C263="Non-Labour",$C263="Labour-related"),IF(Inputs!$DT263=$F$1,Inputs!DL263,Inputs!DL263*'Key assumptions'!$H$118),$F263*N(BF263)*avg_hrs)</f>
        <v>0</v>
      </c>
      <c r="DM263" s="255">
        <f>IF(OR($C263="Non-Labour",$C263="Labour-related"),IF(Inputs!$DT263=$F$1,Inputs!DM263,Inputs!DM263*'Key assumptions'!$H$118),$F263*N(BG263)*avg_hrs)</f>
        <v>0</v>
      </c>
      <c r="DN263" s="255">
        <f>IF(OR($C263="Non-Labour",$C263="Labour-related"),IF(Inputs!$DT263=$F$1,Inputs!DN263,Inputs!DN263*'Key assumptions'!$H$118),$F263*N(BH263)*avg_hrs)</f>
        <v>0</v>
      </c>
      <c r="DO263" s="255">
        <f>IF(OR($C263="Non-Labour",$C263="Labour-related"),IF(Inputs!$DT263=$F$1,Inputs!DO263,Inputs!DO263*'Key assumptions'!$H$118),$F263*N(BI263)*avg_hrs)</f>
        <v>0</v>
      </c>
      <c r="DP263" s="255">
        <f>IF(OR($C263="Non-Labour",$C263="Labour-related"),IF(Inputs!$DT263=$F$1,Inputs!DP263,Inputs!DP263*'Key assumptions'!$H$118),$F263*N(BJ263)*avg_hrs)</f>
        <v>0</v>
      </c>
      <c r="DQ263" s="255">
        <f>IF(OR($C263="Non-Labour",$C263="Labour-related"),IF(Inputs!$DT263=$F$1,Inputs!DQ263,Inputs!DQ263*'Key assumptions'!$H$118),$F263*N(BK263)*avg_hrs)</f>
        <v>0</v>
      </c>
      <c r="DR263" s="255">
        <f>IF(OR($C263="Non-Labour",$C263="Labour-related"),IF(Inputs!$DT263=$F$1,Inputs!DR263,Inputs!DR263*'Key assumptions'!$H$118),$F263*N(BL263)*avg_hrs)</f>
        <v>0</v>
      </c>
      <c r="DT263" s="133" t="s">
        <v>213</v>
      </c>
      <c r="DU263" s="304"/>
      <c r="DV263" s="304"/>
      <c r="DW263" s="304"/>
      <c r="DX263" s="304"/>
      <c r="DY263" s="304"/>
      <c r="DZ263" s="304"/>
      <c r="EA263" s="255">
        <v>0</v>
      </c>
      <c r="EB263" s="255">
        <v>0</v>
      </c>
      <c r="EC263" s="255">
        <v>0</v>
      </c>
      <c r="ED263" s="255">
        <f t="shared" si="26"/>
        <v>0</v>
      </c>
      <c r="EE263" s="255">
        <f t="shared" si="26"/>
        <v>0</v>
      </c>
      <c r="EF263" s="255">
        <f t="shared" si="27"/>
        <v>0</v>
      </c>
    </row>
    <row r="264" spans="1:136" x14ac:dyDescent="0.4">
      <c r="A264" s="133" t="str">
        <f>Inputs!A264</f>
        <v>Project Development</v>
      </c>
      <c r="B264" s="133" t="str">
        <f>Inputs!B264</f>
        <v>N/A</v>
      </c>
      <c r="C264" s="133" t="str">
        <f>Inputs!C264</f>
        <v>Contracted Labour</v>
      </c>
      <c r="D264" s="133" t="str">
        <f>Inputs!D264</f>
        <v>PT003696 AI IFS</v>
      </c>
      <c r="E264" s="133" t="str">
        <f>Inputs!E264</f>
        <v>Outsource Consultant</v>
      </c>
      <c r="F264" s="290">
        <f>IF(Inputs!DT264=$F$1,Inputs!F264,
IF(Inputs!DT264='Key assumptions'!$E$118,Inputs!F264*'Key assumptions'!$H$118,Inputs!F264*'Key assumptions'!$H$119))</f>
        <v>185.76</v>
      </c>
      <c r="G264" s="290">
        <f>IF(Inputs!DT264=$F$1,Inputs!G264,Inputs!G264*'Key assumptions'!$H$118)</f>
        <v>0</v>
      </c>
      <c r="H264" s="281"/>
      <c r="I264" s="281"/>
      <c r="J264" s="281"/>
      <c r="K264" s="281"/>
      <c r="L264" s="281"/>
      <c r="M264" s="389" t="str">
        <f>Inputs!M264</f>
        <v>[C-i-C]</v>
      </c>
      <c r="N264" s="389" t="str">
        <f>Inputs!N264</f>
        <v>[C-i-C]</v>
      </c>
      <c r="O264" s="389" t="str">
        <f>Inputs!O264</f>
        <v>[C-i-C]</v>
      </c>
      <c r="P264" s="389" t="str">
        <f>Inputs!P264</f>
        <v>[C-i-C]</v>
      </c>
      <c r="Q264" s="389" t="str">
        <f>Inputs!Q264</f>
        <v>[C-i-C]</v>
      </c>
      <c r="R264" s="389" t="str">
        <f>Inputs!R264</f>
        <v>[C-i-C]</v>
      </c>
      <c r="S264" s="389" t="str">
        <f>Inputs!S264</f>
        <v>[C-i-C]</v>
      </c>
      <c r="T264" s="389" t="str">
        <f>Inputs!T264</f>
        <v>[C-i-C]</v>
      </c>
      <c r="U264" s="389" t="str">
        <f>Inputs!U264</f>
        <v>[C-i-C]</v>
      </c>
      <c r="V264" s="389" t="str">
        <f>Inputs!V264</f>
        <v>[C-i-C]</v>
      </c>
      <c r="W264" s="389" t="str">
        <f>Inputs!W264</f>
        <v>[C-i-C]</v>
      </c>
      <c r="X264" s="389" t="str">
        <f>Inputs!X264</f>
        <v>[C-i-C]</v>
      </c>
      <c r="Y264" s="389" t="str">
        <f>Inputs!Y264</f>
        <v>[C-i-C]</v>
      </c>
      <c r="Z264" s="389" t="str">
        <f>Inputs!Z264</f>
        <v>[C-i-C]</v>
      </c>
      <c r="AA264" s="389" t="str">
        <f>Inputs!AA264</f>
        <v>[C-i-C]</v>
      </c>
      <c r="AB264" s="389" t="str">
        <f>Inputs!AB264</f>
        <v>[C-i-C]</v>
      </c>
      <c r="AC264" s="389" t="str">
        <f>Inputs!AC264</f>
        <v>[C-i-C]</v>
      </c>
      <c r="AD264" s="389" t="str">
        <f>Inputs!AD264</f>
        <v>[C-i-C]</v>
      </c>
      <c r="AE264" s="389" t="str">
        <f>Inputs!AE264</f>
        <v>[C-i-C]</v>
      </c>
      <c r="AF264" s="389" t="str">
        <f>Inputs!AF264</f>
        <v>[C-i-C]</v>
      </c>
      <c r="AG264" s="389" t="str">
        <f>Inputs!AG264</f>
        <v>[C-i-C]</v>
      </c>
      <c r="AH264" s="389" t="str">
        <f>Inputs!AH264</f>
        <v>[C-i-C]</v>
      </c>
      <c r="AI264" s="254">
        <f>Inputs!AI264</f>
        <v>0</v>
      </c>
      <c r="AJ264" s="254">
        <f>Inputs!AJ264</f>
        <v>0</v>
      </c>
      <c r="AK264" s="254">
        <f>Inputs!AK264</f>
        <v>0</v>
      </c>
      <c r="AL264" s="254">
        <f>Inputs!AL264</f>
        <v>0</v>
      </c>
      <c r="AM264" s="254">
        <f>Inputs!AM264</f>
        <v>0</v>
      </c>
      <c r="AN264" s="254">
        <f>Inputs!AN264</f>
        <v>0</v>
      </c>
      <c r="AO264" s="254">
        <f>Inputs!AO264</f>
        <v>0</v>
      </c>
      <c r="AP264" s="254">
        <f>Inputs!AP264</f>
        <v>0</v>
      </c>
      <c r="AQ264" s="254">
        <f>Inputs!AQ264</f>
        <v>0</v>
      </c>
      <c r="AR264" s="254">
        <f>Inputs!AR264</f>
        <v>0</v>
      </c>
      <c r="AS264" s="254">
        <f>Inputs!AS264</f>
        <v>0</v>
      </c>
      <c r="AT264" s="254">
        <f>Inputs!AT264</f>
        <v>0</v>
      </c>
      <c r="AU264" s="254">
        <f>Inputs!AU264</f>
        <v>0</v>
      </c>
      <c r="AV264" s="254">
        <f>Inputs!AV264</f>
        <v>0</v>
      </c>
      <c r="AW264" s="254">
        <f>Inputs!AW264</f>
        <v>0</v>
      </c>
      <c r="AX264" s="254">
        <f>Inputs!AX264</f>
        <v>0</v>
      </c>
      <c r="AY264" s="254">
        <f>Inputs!AY264</f>
        <v>0</v>
      </c>
      <c r="AZ264" s="254">
        <f>Inputs!AZ264</f>
        <v>0</v>
      </c>
      <c r="BA264" s="254">
        <f>Inputs!BA264</f>
        <v>0</v>
      </c>
      <c r="BB264" s="254">
        <f>Inputs!BB264</f>
        <v>0</v>
      </c>
      <c r="BC264" s="254">
        <f>Inputs!BC264</f>
        <v>0</v>
      </c>
      <c r="BD264" s="254">
        <f>Inputs!BD264</f>
        <v>0</v>
      </c>
      <c r="BE264" s="254">
        <f>Inputs!BE264</f>
        <v>0</v>
      </c>
      <c r="BF264" s="254">
        <f>Inputs!BF264</f>
        <v>0</v>
      </c>
      <c r="BG264" s="254">
        <f>Inputs!BG264</f>
        <v>0</v>
      </c>
      <c r="BH264" s="254">
        <f>Inputs!BH264</f>
        <v>0</v>
      </c>
      <c r="BI264" s="254">
        <f>Inputs!BI264</f>
        <v>0</v>
      </c>
      <c r="BJ264" s="254">
        <f>Inputs!BJ264</f>
        <v>0</v>
      </c>
      <c r="BK264" s="254">
        <f>Inputs!BK264</f>
        <v>0</v>
      </c>
      <c r="BL264" s="254">
        <f>Inputs!BL264</f>
        <v>0</v>
      </c>
      <c r="BN264" s="255">
        <f>IF(OR($C264="Non-Labour",$C264="Labour-related"),IF(Inputs!$DT264=$F$1,Inputs!BN264,Inputs!BN264*'Key assumptions'!$H$118),$F264*N(H264)*avg_hrs)</f>
        <v>0</v>
      </c>
      <c r="BO264" s="255">
        <f>IF(OR($C264="Non-Labour",$C264="Labour-related"),IF(Inputs!$DT264=$F$1,Inputs!BO264,Inputs!BO264*'Key assumptions'!$H$118),$F264*N(I264)*avg_hrs)</f>
        <v>0</v>
      </c>
      <c r="BP264" s="255">
        <f>IF(OR($C264="Non-Labour",$C264="Labour-related"),IF(Inputs!$DT264=$F$1,Inputs!BP264,Inputs!BP264*'Key assumptions'!$H$118),$F264*N(J264)*avg_hrs)</f>
        <v>0</v>
      </c>
      <c r="BQ264" s="255">
        <f>IF(OR($C264="Non-Labour",$C264="Labour-related"),IF(Inputs!$DT264=$F$1,Inputs!BQ264,Inputs!BQ264*'Key assumptions'!$H$118),$F264*N(K264)*avg_hrs)</f>
        <v>0</v>
      </c>
      <c r="BR264" s="255">
        <f>IF(OR($C264="Non-Labour",$C264="Labour-related"),IF(Inputs!$DT264=$F$1,Inputs!BR264,Inputs!BR264*'Key assumptions'!$H$118),$F264*N(L264)*avg_hrs)</f>
        <v>0</v>
      </c>
      <c r="BS264" s="390" t="s">
        <v>411</v>
      </c>
      <c r="BT264" s="390" t="s">
        <v>411</v>
      </c>
      <c r="BU264" s="390" t="s">
        <v>411</v>
      </c>
      <c r="BV264" s="390" t="s">
        <v>411</v>
      </c>
      <c r="BW264" s="390" t="s">
        <v>411</v>
      </c>
      <c r="BX264" s="390" t="s">
        <v>411</v>
      </c>
      <c r="BY264" s="390" t="s">
        <v>411</v>
      </c>
      <c r="BZ264" s="390" t="s">
        <v>411</v>
      </c>
      <c r="CA264" s="390" t="s">
        <v>411</v>
      </c>
      <c r="CB264" s="390" t="s">
        <v>411</v>
      </c>
      <c r="CC264" s="390" t="s">
        <v>411</v>
      </c>
      <c r="CD264" s="390" t="s">
        <v>411</v>
      </c>
      <c r="CE264" s="390" t="s">
        <v>411</v>
      </c>
      <c r="CF264" s="390" t="s">
        <v>411</v>
      </c>
      <c r="CG264" s="390" t="s">
        <v>411</v>
      </c>
      <c r="CH264" s="390" t="s">
        <v>411</v>
      </c>
      <c r="CI264" s="390" t="s">
        <v>411</v>
      </c>
      <c r="CJ264" s="390" t="s">
        <v>411</v>
      </c>
      <c r="CK264" s="390" t="s">
        <v>411</v>
      </c>
      <c r="CL264" s="390" t="s">
        <v>411</v>
      </c>
      <c r="CM264" s="390" t="s">
        <v>411</v>
      </c>
      <c r="CN264" s="390" t="s">
        <v>411</v>
      </c>
      <c r="CO264" s="255">
        <f>IF(OR($C264="Non-Labour",$C264="Labour-related"),IF(Inputs!$DT264=$F$1,Inputs!CO264,Inputs!CO264*'Key assumptions'!$H$118),$F264*N(AI264)*avg_hrs)</f>
        <v>0</v>
      </c>
      <c r="CP264" s="255">
        <f>IF(OR($C264="Non-Labour",$C264="Labour-related"),IF(Inputs!$DT264=$F$1,Inputs!CP264,Inputs!CP264*'Key assumptions'!$H$118),$F264*N(AJ264)*avg_hrs)</f>
        <v>0</v>
      </c>
      <c r="CQ264" s="255">
        <f>IF(OR($C264="Non-Labour",$C264="Labour-related"),IF(Inputs!$DT264=$F$1,Inputs!CQ264,Inputs!CQ264*'Key assumptions'!$H$118),$F264*N(AK264)*avg_hrs)</f>
        <v>0</v>
      </c>
      <c r="CR264" s="255">
        <f>IF(OR($C264="Non-Labour",$C264="Labour-related"),IF(Inputs!$DT264=$F$1,Inputs!CR264,Inputs!CR264*'Key assumptions'!$H$118),$F264*N(AL264)*avg_hrs)</f>
        <v>0</v>
      </c>
      <c r="CS264" s="255">
        <f>IF(OR($C264="Non-Labour",$C264="Labour-related"),IF(Inputs!$DT264=$F$1,Inputs!CS264,Inputs!CS264*'Key assumptions'!$H$118),$F264*N(AM264)*avg_hrs)</f>
        <v>0</v>
      </c>
      <c r="CT264" s="255">
        <f>IF(OR($C264="Non-Labour",$C264="Labour-related"),IF(Inputs!$DT264=$F$1,Inputs!CT264,Inputs!CT264*'Key assumptions'!$H$118),$F264*N(AN264)*avg_hrs)</f>
        <v>0</v>
      </c>
      <c r="CU264" s="255">
        <f>IF(OR($C264="Non-Labour",$C264="Labour-related"),IF(Inputs!$DT264=$F$1,Inputs!CU264,Inputs!CU264*'Key assumptions'!$H$118),$F264*N(AO264)*avg_hrs)</f>
        <v>0</v>
      </c>
      <c r="CV264" s="255">
        <f>IF(OR($C264="Non-Labour",$C264="Labour-related"),IF(Inputs!$DT264=$F$1,Inputs!CV264,Inputs!CV264*'Key assumptions'!$H$118),$F264*N(AP264)*avg_hrs)</f>
        <v>0</v>
      </c>
      <c r="CW264" s="255">
        <f>IF(OR($C264="Non-Labour",$C264="Labour-related"),IF(Inputs!$DT264=$F$1,Inputs!CW264,Inputs!CW264*'Key assumptions'!$H$118),$F264*N(AQ264)*avg_hrs)</f>
        <v>0</v>
      </c>
      <c r="CX264" s="255">
        <f>IF(OR($C264="Non-Labour",$C264="Labour-related"),IF(Inputs!$DT264=$F$1,Inputs!CX264,Inputs!CX264*'Key assumptions'!$H$118),$F264*N(AR264)*avg_hrs)</f>
        <v>0</v>
      </c>
      <c r="CY264" s="255">
        <f>IF(OR($C264="Non-Labour",$C264="Labour-related"),IF(Inputs!$DT264=$F$1,Inputs!CY264,Inputs!CY264*'Key assumptions'!$H$118),$F264*N(AS264)*avg_hrs)</f>
        <v>0</v>
      </c>
      <c r="CZ264" s="255">
        <f>IF(OR($C264="Non-Labour",$C264="Labour-related"),IF(Inputs!$DT264=$F$1,Inputs!CZ264,Inputs!CZ264*'Key assumptions'!$H$118),$F264*N(AT264)*avg_hrs)</f>
        <v>0</v>
      </c>
      <c r="DA264" s="255">
        <f>IF(OR($C264="Non-Labour",$C264="Labour-related"),IF(Inputs!$DT264=$F$1,Inputs!DA264,Inputs!DA264*'Key assumptions'!$H$118),$F264*N(AU264)*avg_hrs)</f>
        <v>0</v>
      </c>
      <c r="DB264" s="255">
        <f>IF(OR($C264="Non-Labour",$C264="Labour-related"),IF(Inputs!$DT264=$F$1,Inputs!DB264,Inputs!DB264*'Key assumptions'!$H$118),$F264*N(AV264)*avg_hrs)</f>
        <v>0</v>
      </c>
      <c r="DC264" s="255">
        <f>IF(OR($C264="Non-Labour",$C264="Labour-related"),IF(Inputs!$DT264=$F$1,Inputs!DC264,Inputs!DC264*'Key assumptions'!$H$118),$F264*N(AW264)*avg_hrs)</f>
        <v>0</v>
      </c>
      <c r="DD264" s="255">
        <f>IF(OR($C264="Non-Labour",$C264="Labour-related"),IF(Inputs!$DT264=$F$1,Inputs!DD264,Inputs!DD264*'Key assumptions'!$H$118),$F264*N(AX264)*avg_hrs)</f>
        <v>0</v>
      </c>
      <c r="DE264" s="255">
        <f>IF(OR($C264="Non-Labour",$C264="Labour-related"),IF(Inputs!$DT264=$F$1,Inputs!DE264,Inputs!DE264*'Key assumptions'!$H$118),$F264*N(AY264)*avg_hrs)</f>
        <v>0</v>
      </c>
      <c r="DF264" s="255">
        <f>IF(OR($C264="Non-Labour",$C264="Labour-related"),IF(Inputs!$DT264=$F$1,Inputs!DF264,Inputs!DF264*'Key assumptions'!$H$118),$F264*N(AZ264)*avg_hrs)</f>
        <v>0</v>
      </c>
      <c r="DG264" s="255">
        <f>IF(OR($C264="Non-Labour",$C264="Labour-related"),IF(Inputs!$DT264=$F$1,Inputs!DG264,Inputs!DG264*'Key assumptions'!$H$118),$F264*N(BA264)*avg_hrs)</f>
        <v>0</v>
      </c>
      <c r="DH264" s="255">
        <f>IF(OR($C264="Non-Labour",$C264="Labour-related"),IF(Inputs!$DT264=$F$1,Inputs!DH264,Inputs!DH264*'Key assumptions'!$H$118),$F264*N(BB264)*avg_hrs)</f>
        <v>0</v>
      </c>
      <c r="DI264" s="255">
        <f>IF(OR($C264="Non-Labour",$C264="Labour-related"),IF(Inputs!$DT264=$F$1,Inputs!DI264,Inputs!DI264*'Key assumptions'!$H$118),$F264*N(BC264)*avg_hrs)</f>
        <v>0</v>
      </c>
      <c r="DJ264" s="255">
        <f>IF(OR($C264="Non-Labour",$C264="Labour-related"),IF(Inputs!$DT264=$F$1,Inputs!DJ264,Inputs!DJ264*'Key assumptions'!$H$118),$F264*N(BD264)*avg_hrs)</f>
        <v>0</v>
      </c>
      <c r="DK264" s="255">
        <f>IF(OR($C264="Non-Labour",$C264="Labour-related"),IF(Inputs!$DT264=$F$1,Inputs!DK264,Inputs!DK264*'Key assumptions'!$H$118),$F264*N(BE264)*avg_hrs)</f>
        <v>0</v>
      </c>
      <c r="DL264" s="255">
        <f>IF(OR($C264="Non-Labour",$C264="Labour-related"),IF(Inputs!$DT264=$F$1,Inputs!DL264,Inputs!DL264*'Key assumptions'!$H$118),$F264*N(BF264)*avg_hrs)</f>
        <v>0</v>
      </c>
      <c r="DM264" s="255">
        <f>IF(OR($C264="Non-Labour",$C264="Labour-related"),IF(Inputs!$DT264=$F$1,Inputs!DM264,Inputs!DM264*'Key assumptions'!$H$118),$F264*N(BG264)*avg_hrs)</f>
        <v>0</v>
      </c>
      <c r="DN264" s="255">
        <f>IF(OR($C264="Non-Labour",$C264="Labour-related"),IF(Inputs!$DT264=$F$1,Inputs!DN264,Inputs!DN264*'Key assumptions'!$H$118),$F264*N(BH264)*avg_hrs)</f>
        <v>0</v>
      </c>
      <c r="DO264" s="255">
        <f>IF(OR($C264="Non-Labour",$C264="Labour-related"),IF(Inputs!$DT264=$F$1,Inputs!DO264,Inputs!DO264*'Key assumptions'!$H$118),$F264*N(BI264)*avg_hrs)</f>
        <v>0</v>
      </c>
      <c r="DP264" s="255">
        <f>IF(OR($C264="Non-Labour",$C264="Labour-related"),IF(Inputs!$DT264=$F$1,Inputs!DP264,Inputs!DP264*'Key assumptions'!$H$118),$F264*N(BJ264)*avg_hrs)</f>
        <v>0</v>
      </c>
      <c r="DQ264" s="255">
        <f>IF(OR($C264="Non-Labour",$C264="Labour-related"),IF(Inputs!$DT264=$F$1,Inputs!DQ264,Inputs!DQ264*'Key assumptions'!$H$118),$F264*N(BK264)*avg_hrs)</f>
        <v>0</v>
      </c>
      <c r="DR264" s="255">
        <f>IF(OR($C264="Non-Labour",$C264="Labour-related"),IF(Inputs!$DT264=$F$1,Inputs!DR264,Inputs!DR264*'Key assumptions'!$H$118),$F264*N(BL264)*avg_hrs)</f>
        <v>0</v>
      </c>
      <c r="DT264" s="133" t="s">
        <v>213</v>
      </c>
      <c r="DU264" s="304"/>
      <c r="DV264" s="304"/>
      <c r="DW264" s="304"/>
      <c r="DX264" s="304"/>
      <c r="DY264" s="304"/>
      <c r="DZ264" s="304"/>
      <c r="EA264" s="255">
        <v>111456</v>
      </c>
      <c r="EB264" s="255">
        <v>167184</v>
      </c>
      <c r="EC264" s="255">
        <v>0</v>
      </c>
      <c r="ED264" s="255">
        <f t="shared" si="26"/>
        <v>0</v>
      </c>
      <c r="EE264" s="255">
        <f t="shared" si="26"/>
        <v>0</v>
      </c>
      <c r="EF264" s="255">
        <f t="shared" si="27"/>
        <v>278640</v>
      </c>
    </row>
    <row r="265" spans="1:136" x14ac:dyDescent="0.4">
      <c r="A265" s="133" t="str">
        <f>Inputs!A265</f>
        <v/>
      </c>
      <c r="B265" s="133" t="str">
        <f>Inputs!B265</f>
        <v/>
      </c>
      <c r="C265" s="133" t="str">
        <f>Inputs!C265</f>
        <v/>
      </c>
      <c r="D265" s="133" t="str">
        <f>Inputs!D265</f>
        <v>PT004728 - 4</v>
      </c>
      <c r="E265" s="133" t="str">
        <f>Inputs!E265</f>
        <v>CWO - Transposition (4)</v>
      </c>
      <c r="F265" s="290">
        <f>IF(Inputs!DT265=$F$1,Inputs!F265,
IF(Inputs!DT265='Key assumptions'!$E$118,Inputs!F265*'Key assumptions'!$H$118,Inputs!F265*'Key assumptions'!$H$119))</f>
        <v>0</v>
      </c>
      <c r="G265" s="290">
        <f>IF(Inputs!DT265=$F$1,Inputs!G265,Inputs!G265*'Key assumptions'!$H$118)</f>
        <v>0</v>
      </c>
      <c r="H265" s="281"/>
      <c r="I265" s="281"/>
      <c r="J265" s="281"/>
      <c r="K265" s="281"/>
      <c r="L265" s="281"/>
      <c r="M265" s="389" t="str">
        <f>Inputs!M265</f>
        <v>[C-i-C]</v>
      </c>
      <c r="N265" s="389" t="str">
        <f>Inputs!N265</f>
        <v>[C-i-C]</v>
      </c>
      <c r="O265" s="389" t="str">
        <f>Inputs!O265</f>
        <v>[C-i-C]</v>
      </c>
      <c r="P265" s="389" t="str">
        <f>Inputs!P265</f>
        <v>[C-i-C]</v>
      </c>
      <c r="Q265" s="389" t="str">
        <f>Inputs!Q265</f>
        <v>[C-i-C]</v>
      </c>
      <c r="R265" s="389" t="str">
        <f>Inputs!R265</f>
        <v>[C-i-C]</v>
      </c>
      <c r="S265" s="389" t="str">
        <f>Inputs!S265</f>
        <v>[C-i-C]</v>
      </c>
      <c r="T265" s="389" t="str">
        <f>Inputs!T265</f>
        <v>[C-i-C]</v>
      </c>
      <c r="U265" s="389" t="str">
        <f>Inputs!U265</f>
        <v>[C-i-C]</v>
      </c>
      <c r="V265" s="389" t="str">
        <f>Inputs!V265</f>
        <v>[C-i-C]</v>
      </c>
      <c r="W265" s="389" t="str">
        <f>Inputs!W265</f>
        <v>[C-i-C]</v>
      </c>
      <c r="X265" s="389" t="str">
        <f>Inputs!X265</f>
        <v>[C-i-C]</v>
      </c>
      <c r="Y265" s="389" t="str">
        <f>Inputs!Y265</f>
        <v>[C-i-C]</v>
      </c>
      <c r="Z265" s="389" t="str">
        <f>Inputs!Z265</f>
        <v>[C-i-C]</v>
      </c>
      <c r="AA265" s="389" t="str">
        <f>Inputs!AA265</f>
        <v>[C-i-C]</v>
      </c>
      <c r="AB265" s="389" t="str">
        <f>Inputs!AB265</f>
        <v>[C-i-C]</v>
      </c>
      <c r="AC265" s="389" t="str">
        <f>Inputs!AC265</f>
        <v>[C-i-C]</v>
      </c>
      <c r="AD265" s="389" t="str">
        <f>Inputs!AD265</f>
        <v>[C-i-C]</v>
      </c>
      <c r="AE265" s="389" t="str">
        <f>Inputs!AE265</f>
        <v>[C-i-C]</v>
      </c>
      <c r="AF265" s="389" t="str">
        <f>Inputs!AF265</f>
        <v>[C-i-C]</v>
      </c>
      <c r="AG265" s="389" t="str">
        <f>Inputs!AG265</f>
        <v>[C-i-C]</v>
      </c>
      <c r="AH265" s="389" t="str">
        <f>Inputs!AH265</f>
        <v>[C-i-C]</v>
      </c>
      <c r="AI265" s="254" t="str">
        <f>Inputs!AI265</f>
        <v/>
      </c>
      <c r="AJ265" s="254" t="str">
        <f>Inputs!AJ265</f>
        <v/>
      </c>
      <c r="AK265" s="254" t="str">
        <f>Inputs!AK265</f>
        <v/>
      </c>
      <c r="AL265" s="254" t="str">
        <f>Inputs!AL265</f>
        <v/>
      </c>
      <c r="AM265" s="254" t="str">
        <f>Inputs!AM265</f>
        <v/>
      </c>
      <c r="AN265" s="254" t="str">
        <f>Inputs!AN265</f>
        <v/>
      </c>
      <c r="AO265" s="254" t="str">
        <f>Inputs!AO265</f>
        <v/>
      </c>
      <c r="AP265" s="254" t="str">
        <f>Inputs!AP265</f>
        <v/>
      </c>
      <c r="AQ265" s="254" t="str">
        <f>Inputs!AQ265</f>
        <v/>
      </c>
      <c r="AR265" s="254" t="str">
        <f>Inputs!AR265</f>
        <v/>
      </c>
      <c r="AS265" s="254" t="str">
        <f>Inputs!AS265</f>
        <v/>
      </c>
      <c r="AT265" s="254" t="str">
        <f>Inputs!AT265</f>
        <v/>
      </c>
      <c r="AU265" s="254" t="str">
        <f>Inputs!AU265</f>
        <v/>
      </c>
      <c r="AV265" s="254" t="str">
        <f>Inputs!AV265</f>
        <v/>
      </c>
      <c r="AW265" s="254" t="str">
        <f>Inputs!AW265</f>
        <v/>
      </c>
      <c r="AX265" s="254" t="str">
        <f>Inputs!AX265</f>
        <v/>
      </c>
      <c r="AY265" s="254" t="str">
        <f>Inputs!AY265</f>
        <v/>
      </c>
      <c r="AZ265" s="254" t="str">
        <f>Inputs!AZ265</f>
        <v/>
      </c>
      <c r="BA265" s="254" t="str">
        <f>Inputs!BA265</f>
        <v/>
      </c>
      <c r="BB265" s="254" t="str">
        <f>Inputs!BB265</f>
        <v/>
      </c>
      <c r="BC265" s="254" t="str">
        <f>Inputs!BC265</f>
        <v/>
      </c>
      <c r="BD265" s="254" t="str">
        <f>Inputs!BD265</f>
        <v/>
      </c>
      <c r="BE265" s="254" t="str">
        <f>Inputs!BE265</f>
        <v/>
      </c>
      <c r="BF265" s="254" t="str">
        <f>Inputs!BF265</f>
        <v/>
      </c>
      <c r="BG265" s="254" t="str">
        <f>Inputs!BG265</f>
        <v/>
      </c>
      <c r="BH265" s="254" t="str">
        <f>Inputs!BH265</f>
        <v/>
      </c>
      <c r="BI265" s="254" t="str">
        <f>Inputs!BI265</f>
        <v/>
      </c>
      <c r="BJ265" s="254" t="str">
        <f>Inputs!BJ265</f>
        <v/>
      </c>
      <c r="BK265" s="254" t="str">
        <f>Inputs!BK265</f>
        <v/>
      </c>
      <c r="BL265" s="254" t="str">
        <f>Inputs!BL265</f>
        <v/>
      </c>
      <c r="BN265" s="255">
        <f>IF(OR($C265="Non-Labour",$C265="Labour-related"),IF(Inputs!$DT265=$F$1,Inputs!BN265,Inputs!BN265*'Key assumptions'!$H$118),$F265*N(H265)*avg_hrs)</f>
        <v>0</v>
      </c>
      <c r="BO265" s="255">
        <f>IF(OR($C265="Non-Labour",$C265="Labour-related"),IF(Inputs!$DT265=$F$1,Inputs!BO265,Inputs!BO265*'Key assumptions'!$H$118),$F265*N(I265)*avg_hrs)</f>
        <v>0</v>
      </c>
      <c r="BP265" s="255">
        <f>IF(OR($C265="Non-Labour",$C265="Labour-related"),IF(Inputs!$DT265=$F$1,Inputs!BP265,Inputs!BP265*'Key assumptions'!$H$118),$F265*N(J265)*avg_hrs)</f>
        <v>0</v>
      </c>
      <c r="BQ265" s="255">
        <f>IF(OR($C265="Non-Labour",$C265="Labour-related"),IF(Inputs!$DT265=$F$1,Inputs!BQ265,Inputs!BQ265*'Key assumptions'!$H$118),$F265*N(K265)*avg_hrs)</f>
        <v>0</v>
      </c>
      <c r="BR265" s="255">
        <f>IF(OR($C265="Non-Labour",$C265="Labour-related"),IF(Inputs!$DT265=$F$1,Inputs!BR265,Inputs!BR265*'Key assumptions'!$H$118),$F265*N(L265)*avg_hrs)</f>
        <v>0</v>
      </c>
      <c r="BS265" s="390" t="s">
        <v>411</v>
      </c>
      <c r="BT265" s="390" t="s">
        <v>411</v>
      </c>
      <c r="BU265" s="390" t="s">
        <v>411</v>
      </c>
      <c r="BV265" s="390" t="s">
        <v>411</v>
      </c>
      <c r="BW265" s="390" t="s">
        <v>411</v>
      </c>
      <c r="BX265" s="390" t="s">
        <v>411</v>
      </c>
      <c r="BY265" s="390" t="s">
        <v>411</v>
      </c>
      <c r="BZ265" s="390" t="s">
        <v>411</v>
      </c>
      <c r="CA265" s="390" t="s">
        <v>411</v>
      </c>
      <c r="CB265" s="390" t="s">
        <v>411</v>
      </c>
      <c r="CC265" s="390" t="s">
        <v>411</v>
      </c>
      <c r="CD265" s="390" t="s">
        <v>411</v>
      </c>
      <c r="CE265" s="390" t="s">
        <v>411</v>
      </c>
      <c r="CF265" s="390" t="s">
        <v>411</v>
      </c>
      <c r="CG265" s="390" t="s">
        <v>411</v>
      </c>
      <c r="CH265" s="390" t="s">
        <v>411</v>
      </c>
      <c r="CI265" s="390" t="s">
        <v>411</v>
      </c>
      <c r="CJ265" s="390" t="s">
        <v>411</v>
      </c>
      <c r="CK265" s="390" t="s">
        <v>411</v>
      </c>
      <c r="CL265" s="390" t="s">
        <v>411</v>
      </c>
      <c r="CM265" s="390" t="s">
        <v>411</v>
      </c>
      <c r="CN265" s="390" t="s">
        <v>411</v>
      </c>
      <c r="CO265" s="255">
        <f>IF(OR($C265="Non-Labour",$C265="Labour-related"),IF(Inputs!$DT265=$F$1,Inputs!CO265,Inputs!CO265*'Key assumptions'!$H$118),$F265*N(AI265)*avg_hrs)</f>
        <v>0</v>
      </c>
      <c r="CP265" s="255">
        <f>IF(OR($C265="Non-Labour",$C265="Labour-related"),IF(Inputs!$DT265=$F$1,Inputs!CP265,Inputs!CP265*'Key assumptions'!$H$118),$F265*N(AJ265)*avg_hrs)</f>
        <v>0</v>
      </c>
      <c r="CQ265" s="255">
        <f>IF(OR($C265="Non-Labour",$C265="Labour-related"),IF(Inputs!$DT265=$F$1,Inputs!CQ265,Inputs!CQ265*'Key assumptions'!$H$118),$F265*N(AK265)*avg_hrs)</f>
        <v>0</v>
      </c>
      <c r="CR265" s="255">
        <f>IF(OR($C265="Non-Labour",$C265="Labour-related"),IF(Inputs!$DT265=$F$1,Inputs!CR265,Inputs!CR265*'Key assumptions'!$H$118),$F265*N(AL265)*avg_hrs)</f>
        <v>0</v>
      </c>
      <c r="CS265" s="255">
        <f>IF(OR($C265="Non-Labour",$C265="Labour-related"),IF(Inputs!$DT265=$F$1,Inputs!CS265,Inputs!CS265*'Key assumptions'!$H$118),$F265*N(AM265)*avg_hrs)</f>
        <v>0</v>
      </c>
      <c r="CT265" s="255">
        <f>IF(OR($C265="Non-Labour",$C265="Labour-related"),IF(Inputs!$DT265=$F$1,Inputs!CT265,Inputs!CT265*'Key assumptions'!$H$118),$F265*N(AN265)*avg_hrs)</f>
        <v>0</v>
      </c>
      <c r="CU265" s="255">
        <f>IF(OR($C265="Non-Labour",$C265="Labour-related"),IF(Inputs!$DT265=$F$1,Inputs!CU265,Inputs!CU265*'Key assumptions'!$H$118),$F265*N(AO265)*avg_hrs)</f>
        <v>0</v>
      </c>
      <c r="CV265" s="255">
        <f>IF(OR($C265="Non-Labour",$C265="Labour-related"),IF(Inputs!$DT265=$F$1,Inputs!CV265,Inputs!CV265*'Key assumptions'!$H$118),$F265*N(AP265)*avg_hrs)</f>
        <v>0</v>
      </c>
      <c r="CW265" s="255">
        <f>IF(OR($C265="Non-Labour",$C265="Labour-related"),IF(Inputs!$DT265=$F$1,Inputs!CW265,Inputs!CW265*'Key assumptions'!$H$118),$F265*N(AQ265)*avg_hrs)</f>
        <v>0</v>
      </c>
      <c r="CX265" s="255">
        <f>IF(OR($C265="Non-Labour",$C265="Labour-related"),IF(Inputs!$DT265=$F$1,Inputs!CX265,Inputs!CX265*'Key assumptions'!$H$118),$F265*N(AR265)*avg_hrs)</f>
        <v>0</v>
      </c>
      <c r="CY265" s="255">
        <f>IF(OR($C265="Non-Labour",$C265="Labour-related"),IF(Inputs!$DT265=$F$1,Inputs!CY265,Inputs!CY265*'Key assumptions'!$H$118),$F265*N(AS265)*avg_hrs)</f>
        <v>0</v>
      </c>
      <c r="CZ265" s="255">
        <f>IF(OR($C265="Non-Labour",$C265="Labour-related"),IF(Inputs!$DT265=$F$1,Inputs!CZ265,Inputs!CZ265*'Key assumptions'!$H$118),$F265*N(AT265)*avg_hrs)</f>
        <v>0</v>
      </c>
      <c r="DA265" s="255">
        <f>IF(OR($C265="Non-Labour",$C265="Labour-related"),IF(Inputs!$DT265=$F$1,Inputs!DA265,Inputs!DA265*'Key assumptions'!$H$118),$F265*N(AU265)*avg_hrs)</f>
        <v>0</v>
      </c>
      <c r="DB265" s="255">
        <f>IF(OR($C265="Non-Labour",$C265="Labour-related"),IF(Inputs!$DT265=$F$1,Inputs!DB265,Inputs!DB265*'Key assumptions'!$H$118),$F265*N(AV265)*avg_hrs)</f>
        <v>0</v>
      </c>
      <c r="DC265" s="255">
        <f>IF(OR($C265="Non-Labour",$C265="Labour-related"),IF(Inputs!$DT265=$F$1,Inputs!DC265,Inputs!DC265*'Key assumptions'!$H$118),$F265*N(AW265)*avg_hrs)</f>
        <v>0</v>
      </c>
      <c r="DD265" s="255">
        <f>IF(OR($C265="Non-Labour",$C265="Labour-related"),IF(Inputs!$DT265=$F$1,Inputs!DD265,Inputs!DD265*'Key assumptions'!$H$118),$F265*N(AX265)*avg_hrs)</f>
        <v>0</v>
      </c>
      <c r="DE265" s="255">
        <f>IF(OR($C265="Non-Labour",$C265="Labour-related"),IF(Inputs!$DT265=$F$1,Inputs!DE265,Inputs!DE265*'Key assumptions'!$H$118),$F265*N(AY265)*avg_hrs)</f>
        <v>0</v>
      </c>
      <c r="DF265" s="255">
        <f>IF(OR($C265="Non-Labour",$C265="Labour-related"),IF(Inputs!$DT265=$F$1,Inputs!DF265,Inputs!DF265*'Key assumptions'!$H$118),$F265*N(AZ265)*avg_hrs)</f>
        <v>0</v>
      </c>
      <c r="DG265" s="255">
        <f>IF(OR($C265="Non-Labour",$C265="Labour-related"),IF(Inputs!$DT265=$F$1,Inputs!DG265,Inputs!DG265*'Key assumptions'!$H$118),$F265*N(BA265)*avg_hrs)</f>
        <v>0</v>
      </c>
      <c r="DH265" s="255">
        <f>IF(OR($C265="Non-Labour",$C265="Labour-related"),IF(Inputs!$DT265=$F$1,Inputs!DH265,Inputs!DH265*'Key assumptions'!$H$118),$F265*N(BB265)*avg_hrs)</f>
        <v>0</v>
      </c>
      <c r="DI265" s="255">
        <f>IF(OR($C265="Non-Labour",$C265="Labour-related"),IF(Inputs!$DT265=$F$1,Inputs!DI265,Inputs!DI265*'Key assumptions'!$H$118),$F265*N(BC265)*avg_hrs)</f>
        <v>0</v>
      </c>
      <c r="DJ265" s="255">
        <f>IF(OR($C265="Non-Labour",$C265="Labour-related"),IF(Inputs!$DT265=$F$1,Inputs!DJ265,Inputs!DJ265*'Key assumptions'!$H$118),$F265*N(BD265)*avg_hrs)</f>
        <v>0</v>
      </c>
      <c r="DK265" s="255">
        <f>IF(OR($C265="Non-Labour",$C265="Labour-related"),IF(Inputs!$DT265=$F$1,Inputs!DK265,Inputs!DK265*'Key assumptions'!$H$118),$F265*N(BE265)*avg_hrs)</f>
        <v>0</v>
      </c>
      <c r="DL265" s="255">
        <f>IF(OR($C265="Non-Labour",$C265="Labour-related"),IF(Inputs!$DT265=$F$1,Inputs!DL265,Inputs!DL265*'Key assumptions'!$H$118),$F265*N(BF265)*avg_hrs)</f>
        <v>0</v>
      </c>
      <c r="DM265" s="255">
        <f>IF(OR($C265="Non-Labour",$C265="Labour-related"),IF(Inputs!$DT265=$F$1,Inputs!DM265,Inputs!DM265*'Key assumptions'!$H$118),$F265*N(BG265)*avg_hrs)</f>
        <v>0</v>
      </c>
      <c r="DN265" s="255">
        <f>IF(OR($C265="Non-Labour",$C265="Labour-related"),IF(Inputs!$DT265=$F$1,Inputs!DN265,Inputs!DN265*'Key assumptions'!$H$118),$F265*N(BH265)*avg_hrs)</f>
        <v>0</v>
      </c>
      <c r="DO265" s="255">
        <f>IF(OR($C265="Non-Labour",$C265="Labour-related"),IF(Inputs!$DT265=$F$1,Inputs!DO265,Inputs!DO265*'Key assumptions'!$H$118),$F265*N(BI265)*avg_hrs)</f>
        <v>0</v>
      </c>
      <c r="DP265" s="255">
        <f>IF(OR($C265="Non-Labour",$C265="Labour-related"),IF(Inputs!$DT265=$F$1,Inputs!DP265,Inputs!DP265*'Key assumptions'!$H$118),$F265*N(BJ265)*avg_hrs)</f>
        <v>0</v>
      </c>
      <c r="DQ265" s="255">
        <f>IF(OR($C265="Non-Labour",$C265="Labour-related"),IF(Inputs!$DT265=$F$1,Inputs!DQ265,Inputs!DQ265*'Key assumptions'!$H$118),$F265*N(BK265)*avg_hrs)</f>
        <v>0</v>
      </c>
      <c r="DR265" s="255">
        <f>IF(OR($C265="Non-Labour",$C265="Labour-related"),IF(Inputs!$DT265=$F$1,Inputs!DR265,Inputs!DR265*'Key assumptions'!$H$118),$F265*N(BL265)*avg_hrs)</f>
        <v>0</v>
      </c>
      <c r="DT265" s="133" t="s">
        <v>213</v>
      </c>
      <c r="DU265" s="304"/>
      <c r="DV265" s="304"/>
      <c r="DW265" s="304"/>
      <c r="DX265" s="304"/>
      <c r="DY265" s="304"/>
      <c r="DZ265" s="304"/>
      <c r="EA265" s="255">
        <v>0</v>
      </c>
      <c r="EB265" s="255">
        <v>0</v>
      </c>
      <c r="EC265" s="255">
        <v>0</v>
      </c>
      <c r="ED265" s="255">
        <f t="shared" si="26"/>
        <v>0</v>
      </c>
      <c r="EE265" s="255">
        <f t="shared" si="26"/>
        <v>0</v>
      </c>
      <c r="EF265" s="255">
        <f t="shared" si="27"/>
        <v>0</v>
      </c>
    </row>
    <row r="266" spans="1:136" x14ac:dyDescent="0.4">
      <c r="A266" s="133" t="str">
        <f>Inputs!A266</f>
        <v>Land and Environment</v>
      </c>
      <c r="B266" s="133" t="str">
        <f>Inputs!B266</f>
        <v>N/A</v>
      </c>
      <c r="C266" s="133" t="str">
        <f>Inputs!C266</f>
        <v>Contracted Labour</v>
      </c>
      <c r="D266" s="133" t="str">
        <f>Inputs!D266</f>
        <v>PT004728 - 4</v>
      </c>
      <c r="E266" s="133" t="str">
        <f>Inputs!E266</f>
        <v>Outsource Consultant</v>
      </c>
      <c r="F266" s="290">
        <f>IF(Inputs!DT266=$F$1,Inputs!F266,
IF(Inputs!DT266='Key assumptions'!$E$118,Inputs!F266*'Key assumptions'!$H$118,Inputs!F266*'Key assumptions'!$H$119))</f>
        <v>209.20704000000001</v>
      </c>
      <c r="G266" s="290">
        <f>IF(Inputs!DT266=$F$1,Inputs!G266,Inputs!G266*'Key assumptions'!$H$118)</f>
        <v>0</v>
      </c>
      <c r="H266" s="281"/>
      <c r="I266" s="281"/>
      <c r="J266" s="281"/>
      <c r="K266" s="281"/>
      <c r="L266" s="281"/>
      <c r="M266" s="389" t="str">
        <f>Inputs!M266</f>
        <v>[C-i-C]</v>
      </c>
      <c r="N266" s="389" t="str">
        <f>Inputs!N266</f>
        <v>[C-i-C]</v>
      </c>
      <c r="O266" s="389" t="str">
        <f>Inputs!O266</f>
        <v>[C-i-C]</v>
      </c>
      <c r="P266" s="389" t="str">
        <f>Inputs!P266</f>
        <v>[C-i-C]</v>
      </c>
      <c r="Q266" s="389" t="str">
        <f>Inputs!Q266</f>
        <v>[C-i-C]</v>
      </c>
      <c r="R266" s="389" t="str">
        <f>Inputs!R266</f>
        <v>[C-i-C]</v>
      </c>
      <c r="S266" s="389" t="str">
        <f>Inputs!S266</f>
        <v>[C-i-C]</v>
      </c>
      <c r="T266" s="389" t="str">
        <f>Inputs!T266</f>
        <v>[C-i-C]</v>
      </c>
      <c r="U266" s="389" t="str">
        <f>Inputs!U266</f>
        <v>[C-i-C]</v>
      </c>
      <c r="V266" s="389" t="str">
        <f>Inputs!V266</f>
        <v>[C-i-C]</v>
      </c>
      <c r="W266" s="389" t="str">
        <f>Inputs!W266</f>
        <v>[C-i-C]</v>
      </c>
      <c r="X266" s="389" t="str">
        <f>Inputs!X266</f>
        <v>[C-i-C]</v>
      </c>
      <c r="Y266" s="389" t="str">
        <f>Inputs!Y266</f>
        <v>[C-i-C]</v>
      </c>
      <c r="Z266" s="389" t="str">
        <f>Inputs!Z266</f>
        <v>[C-i-C]</v>
      </c>
      <c r="AA266" s="389" t="str">
        <f>Inputs!AA266</f>
        <v>[C-i-C]</v>
      </c>
      <c r="AB266" s="389" t="str">
        <f>Inputs!AB266</f>
        <v>[C-i-C]</v>
      </c>
      <c r="AC266" s="389" t="str">
        <f>Inputs!AC266</f>
        <v>[C-i-C]</v>
      </c>
      <c r="AD266" s="389" t="str">
        <f>Inputs!AD266</f>
        <v>[C-i-C]</v>
      </c>
      <c r="AE266" s="389" t="str">
        <f>Inputs!AE266</f>
        <v>[C-i-C]</v>
      </c>
      <c r="AF266" s="389" t="str">
        <f>Inputs!AF266</f>
        <v>[C-i-C]</v>
      </c>
      <c r="AG266" s="389" t="str">
        <f>Inputs!AG266</f>
        <v>[C-i-C]</v>
      </c>
      <c r="AH266" s="389" t="str">
        <f>Inputs!AH266</f>
        <v>[C-i-C]</v>
      </c>
      <c r="AI266" s="254">
        <f>Inputs!AI266</f>
        <v>0.8769622029290538</v>
      </c>
      <c r="AJ266" s="254">
        <f>Inputs!AJ266</f>
        <v>0.8769622029290538</v>
      </c>
      <c r="AK266" s="254">
        <f>Inputs!AK266</f>
        <v>0.8769622029290538</v>
      </c>
      <c r="AL266" s="254">
        <f>Inputs!AL266</f>
        <v>0.8769622029290538</v>
      </c>
      <c r="AM266" s="254">
        <f>Inputs!AM266</f>
        <v>0.8769622029290538</v>
      </c>
      <c r="AN266" s="254">
        <f>Inputs!AN266</f>
        <v>0</v>
      </c>
      <c r="AO266" s="254">
        <f>Inputs!AO266</f>
        <v>0</v>
      </c>
      <c r="AP266" s="254">
        <f>Inputs!AP266</f>
        <v>0</v>
      </c>
      <c r="AQ266" s="254">
        <f>Inputs!AQ266</f>
        <v>0</v>
      </c>
      <c r="AR266" s="254">
        <f>Inputs!AR266</f>
        <v>0</v>
      </c>
      <c r="AS266" s="254">
        <f>Inputs!AS266</f>
        <v>0</v>
      </c>
      <c r="AT266" s="254">
        <f>Inputs!AT266</f>
        <v>0</v>
      </c>
      <c r="AU266" s="254">
        <f>Inputs!AU266</f>
        <v>0</v>
      </c>
      <c r="AV266" s="254">
        <f>Inputs!AV266</f>
        <v>0</v>
      </c>
      <c r="AW266" s="254">
        <f>Inputs!AW266</f>
        <v>0</v>
      </c>
      <c r="AX266" s="254">
        <f>Inputs!AX266</f>
        <v>0</v>
      </c>
      <c r="AY266" s="254">
        <f>Inputs!AY266</f>
        <v>0</v>
      </c>
      <c r="AZ266" s="254">
        <f>Inputs!AZ266</f>
        <v>0</v>
      </c>
      <c r="BA266" s="254">
        <f>Inputs!BA266</f>
        <v>0</v>
      </c>
      <c r="BB266" s="254">
        <f>Inputs!BB266</f>
        <v>0</v>
      </c>
      <c r="BC266" s="254">
        <f>Inputs!BC266</f>
        <v>0</v>
      </c>
      <c r="BD266" s="254">
        <f>Inputs!BD266</f>
        <v>0</v>
      </c>
      <c r="BE266" s="254">
        <f>Inputs!BE266</f>
        <v>0</v>
      </c>
      <c r="BF266" s="254">
        <f>Inputs!BF266</f>
        <v>0</v>
      </c>
      <c r="BG266" s="254">
        <f>Inputs!BG266</f>
        <v>0</v>
      </c>
      <c r="BH266" s="254">
        <f>Inputs!BH266</f>
        <v>0</v>
      </c>
      <c r="BI266" s="254">
        <f>Inputs!BI266</f>
        <v>0</v>
      </c>
      <c r="BJ266" s="254">
        <f>Inputs!BJ266</f>
        <v>0</v>
      </c>
      <c r="BK266" s="254">
        <f>Inputs!BK266</f>
        <v>0</v>
      </c>
      <c r="BL266" s="254">
        <f>Inputs!BL266</f>
        <v>0</v>
      </c>
      <c r="BN266" s="255">
        <f>IF(OR($C266="Non-Labour",$C266="Labour-related"),IF(Inputs!$DT266=$F$1,Inputs!BN266,Inputs!BN266*'Key assumptions'!$H$118),$F266*N(H266)*avg_hrs)</f>
        <v>0</v>
      </c>
      <c r="BO266" s="255">
        <f>IF(OR($C266="Non-Labour",$C266="Labour-related"),IF(Inputs!$DT266=$F$1,Inputs!BO266,Inputs!BO266*'Key assumptions'!$H$118),$F266*N(I266)*avg_hrs)</f>
        <v>0</v>
      </c>
      <c r="BP266" s="255">
        <f>IF(OR($C266="Non-Labour",$C266="Labour-related"),IF(Inputs!$DT266=$F$1,Inputs!BP266,Inputs!BP266*'Key assumptions'!$H$118),$F266*N(J266)*avg_hrs)</f>
        <v>0</v>
      </c>
      <c r="BQ266" s="255">
        <f>IF(OR($C266="Non-Labour",$C266="Labour-related"),IF(Inputs!$DT266=$F$1,Inputs!BQ266,Inputs!BQ266*'Key assumptions'!$H$118),$F266*N(K266)*avg_hrs)</f>
        <v>0</v>
      </c>
      <c r="BR266" s="255">
        <f>IF(OR($C266="Non-Labour",$C266="Labour-related"),IF(Inputs!$DT266=$F$1,Inputs!BR266,Inputs!BR266*'Key assumptions'!$H$118),$F266*N(L266)*avg_hrs)</f>
        <v>0</v>
      </c>
      <c r="BS266" s="390" t="s">
        <v>411</v>
      </c>
      <c r="BT266" s="390" t="s">
        <v>411</v>
      </c>
      <c r="BU266" s="390" t="s">
        <v>411</v>
      </c>
      <c r="BV266" s="390" t="s">
        <v>411</v>
      </c>
      <c r="BW266" s="390" t="s">
        <v>411</v>
      </c>
      <c r="BX266" s="390" t="s">
        <v>411</v>
      </c>
      <c r="BY266" s="390" t="s">
        <v>411</v>
      </c>
      <c r="BZ266" s="390" t="s">
        <v>411</v>
      </c>
      <c r="CA266" s="390" t="s">
        <v>411</v>
      </c>
      <c r="CB266" s="390" t="s">
        <v>411</v>
      </c>
      <c r="CC266" s="390" t="s">
        <v>411</v>
      </c>
      <c r="CD266" s="390" t="s">
        <v>411</v>
      </c>
      <c r="CE266" s="390" t="s">
        <v>411</v>
      </c>
      <c r="CF266" s="390" t="s">
        <v>411</v>
      </c>
      <c r="CG266" s="390" t="s">
        <v>411</v>
      </c>
      <c r="CH266" s="390" t="s">
        <v>411</v>
      </c>
      <c r="CI266" s="390" t="s">
        <v>411</v>
      </c>
      <c r="CJ266" s="390" t="s">
        <v>411</v>
      </c>
      <c r="CK266" s="390" t="s">
        <v>411</v>
      </c>
      <c r="CL266" s="390" t="s">
        <v>411</v>
      </c>
      <c r="CM266" s="390" t="s">
        <v>411</v>
      </c>
      <c r="CN266" s="390" t="s">
        <v>411</v>
      </c>
      <c r="CO266" s="255">
        <f>IF(OR($C266="Non-Labour",$C266="Labour-related"),IF(Inputs!$DT266=$F$1,Inputs!CO266,Inputs!CO266*'Key assumptions'!$H$118),$F266*N(AI266)*avg_hrs)</f>
        <v>27520</v>
      </c>
      <c r="CP266" s="255">
        <f>IF(OR($C266="Non-Labour",$C266="Labour-related"),IF(Inputs!$DT266=$F$1,Inputs!CP266,Inputs!CP266*'Key assumptions'!$H$118),$F266*N(AJ266)*avg_hrs)</f>
        <v>27520</v>
      </c>
      <c r="CQ266" s="255">
        <f>IF(OR($C266="Non-Labour",$C266="Labour-related"),IF(Inputs!$DT266=$F$1,Inputs!CQ266,Inputs!CQ266*'Key assumptions'!$H$118),$F266*N(AK266)*avg_hrs)</f>
        <v>27520</v>
      </c>
      <c r="CR266" s="255">
        <f>IF(OR($C266="Non-Labour",$C266="Labour-related"),IF(Inputs!$DT266=$F$1,Inputs!CR266,Inputs!CR266*'Key assumptions'!$H$118),$F266*N(AL266)*avg_hrs)</f>
        <v>27520</v>
      </c>
      <c r="CS266" s="255">
        <f>IF(OR($C266="Non-Labour",$C266="Labour-related"),IF(Inputs!$DT266=$F$1,Inputs!CS266,Inputs!CS266*'Key assumptions'!$H$118),$F266*N(AM266)*avg_hrs)</f>
        <v>27520</v>
      </c>
      <c r="CT266" s="255">
        <f>IF(OR($C266="Non-Labour",$C266="Labour-related"),IF(Inputs!$DT266=$F$1,Inputs!CT266,Inputs!CT266*'Key assumptions'!$H$118),$F266*N(AN266)*avg_hrs)</f>
        <v>0</v>
      </c>
      <c r="CU266" s="255">
        <f>IF(OR($C266="Non-Labour",$C266="Labour-related"),IF(Inputs!$DT266=$F$1,Inputs!CU266,Inputs!CU266*'Key assumptions'!$H$118),$F266*N(AO266)*avg_hrs)</f>
        <v>0</v>
      </c>
      <c r="CV266" s="255">
        <f>IF(OR($C266="Non-Labour",$C266="Labour-related"),IF(Inputs!$DT266=$F$1,Inputs!CV266,Inputs!CV266*'Key assumptions'!$H$118),$F266*N(AP266)*avg_hrs)</f>
        <v>0</v>
      </c>
      <c r="CW266" s="255">
        <f>IF(OR($C266="Non-Labour",$C266="Labour-related"),IF(Inputs!$DT266=$F$1,Inputs!CW266,Inputs!CW266*'Key assumptions'!$H$118),$F266*N(AQ266)*avg_hrs)</f>
        <v>0</v>
      </c>
      <c r="CX266" s="255">
        <f>IF(OR($C266="Non-Labour",$C266="Labour-related"),IF(Inputs!$DT266=$F$1,Inputs!CX266,Inputs!CX266*'Key assumptions'!$H$118),$F266*N(AR266)*avg_hrs)</f>
        <v>0</v>
      </c>
      <c r="CY266" s="255">
        <f>IF(OR($C266="Non-Labour",$C266="Labour-related"),IF(Inputs!$DT266=$F$1,Inputs!CY266,Inputs!CY266*'Key assumptions'!$H$118),$F266*N(AS266)*avg_hrs)</f>
        <v>0</v>
      </c>
      <c r="CZ266" s="255">
        <f>IF(OR($C266="Non-Labour",$C266="Labour-related"),IF(Inputs!$DT266=$F$1,Inputs!CZ266,Inputs!CZ266*'Key assumptions'!$H$118),$F266*N(AT266)*avg_hrs)</f>
        <v>0</v>
      </c>
      <c r="DA266" s="255">
        <f>IF(OR($C266="Non-Labour",$C266="Labour-related"),IF(Inputs!$DT266=$F$1,Inputs!DA266,Inputs!DA266*'Key assumptions'!$H$118),$F266*N(AU266)*avg_hrs)</f>
        <v>0</v>
      </c>
      <c r="DB266" s="255">
        <f>IF(OR($C266="Non-Labour",$C266="Labour-related"),IF(Inputs!$DT266=$F$1,Inputs!DB266,Inputs!DB266*'Key assumptions'!$H$118),$F266*N(AV266)*avg_hrs)</f>
        <v>0</v>
      </c>
      <c r="DC266" s="255">
        <f>IF(OR($C266="Non-Labour",$C266="Labour-related"),IF(Inputs!$DT266=$F$1,Inputs!DC266,Inputs!DC266*'Key assumptions'!$H$118),$F266*N(AW266)*avg_hrs)</f>
        <v>0</v>
      </c>
      <c r="DD266" s="255">
        <f>IF(OR($C266="Non-Labour",$C266="Labour-related"),IF(Inputs!$DT266=$F$1,Inputs!DD266,Inputs!DD266*'Key assumptions'!$H$118),$F266*N(AX266)*avg_hrs)</f>
        <v>0</v>
      </c>
      <c r="DE266" s="255">
        <f>IF(OR($C266="Non-Labour",$C266="Labour-related"),IF(Inputs!$DT266=$F$1,Inputs!DE266,Inputs!DE266*'Key assumptions'!$H$118),$F266*N(AY266)*avg_hrs)</f>
        <v>0</v>
      </c>
      <c r="DF266" s="255">
        <f>IF(OR($C266="Non-Labour",$C266="Labour-related"),IF(Inputs!$DT266=$F$1,Inputs!DF266,Inputs!DF266*'Key assumptions'!$H$118),$F266*N(AZ266)*avg_hrs)</f>
        <v>0</v>
      </c>
      <c r="DG266" s="255">
        <f>IF(OR($C266="Non-Labour",$C266="Labour-related"),IF(Inputs!$DT266=$F$1,Inputs!DG266,Inputs!DG266*'Key assumptions'!$H$118),$F266*N(BA266)*avg_hrs)</f>
        <v>0</v>
      </c>
      <c r="DH266" s="255">
        <f>IF(OR($C266="Non-Labour",$C266="Labour-related"),IF(Inputs!$DT266=$F$1,Inputs!DH266,Inputs!DH266*'Key assumptions'!$H$118),$F266*N(BB266)*avg_hrs)</f>
        <v>0</v>
      </c>
      <c r="DI266" s="255">
        <f>IF(OR($C266="Non-Labour",$C266="Labour-related"),IF(Inputs!$DT266=$F$1,Inputs!DI266,Inputs!DI266*'Key assumptions'!$H$118),$F266*N(BC266)*avg_hrs)</f>
        <v>0</v>
      </c>
      <c r="DJ266" s="255">
        <f>IF(OR($C266="Non-Labour",$C266="Labour-related"),IF(Inputs!$DT266=$F$1,Inputs!DJ266,Inputs!DJ266*'Key assumptions'!$H$118),$F266*N(BD266)*avg_hrs)</f>
        <v>0</v>
      </c>
      <c r="DK266" s="255">
        <f>IF(OR($C266="Non-Labour",$C266="Labour-related"),IF(Inputs!$DT266=$F$1,Inputs!DK266,Inputs!DK266*'Key assumptions'!$H$118),$F266*N(BE266)*avg_hrs)</f>
        <v>0</v>
      </c>
      <c r="DL266" s="255">
        <f>IF(OR($C266="Non-Labour",$C266="Labour-related"),IF(Inputs!$DT266=$F$1,Inputs!DL266,Inputs!DL266*'Key assumptions'!$H$118),$F266*N(BF266)*avg_hrs)</f>
        <v>0</v>
      </c>
      <c r="DM266" s="255">
        <f>IF(OR($C266="Non-Labour",$C266="Labour-related"),IF(Inputs!$DT266=$F$1,Inputs!DM266,Inputs!DM266*'Key assumptions'!$H$118),$F266*N(BG266)*avg_hrs)</f>
        <v>0</v>
      </c>
      <c r="DN266" s="255">
        <f>IF(OR($C266="Non-Labour",$C266="Labour-related"),IF(Inputs!$DT266=$F$1,Inputs!DN266,Inputs!DN266*'Key assumptions'!$H$118),$F266*N(BH266)*avg_hrs)</f>
        <v>0</v>
      </c>
      <c r="DO266" s="255">
        <f>IF(OR($C266="Non-Labour",$C266="Labour-related"),IF(Inputs!$DT266=$F$1,Inputs!DO266,Inputs!DO266*'Key assumptions'!$H$118),$F266*N(BI266)*avg_hrs)</f>
        <v>0</v>
      </c>
      <c r="DP266" s="255">
        <f>IF(OR($C266="Non-Labour",$C266="Labour-related"),IF(Inputs!$DT266=$F$1,Inputs!DP266,Inputs!DP266*'Key assumptions'!$H$118),$F266*N(BJ266)*avg_hrs)</f>
        <v>0</v>
      </c>
      <c r="DQ266" s="255">
        <f>IF(OR($C266="Non-Labour",$C266="Labour-related"),IF(Inputs!$DT266=$F$1,Inputs!DQ266,Inputs!DQ266*'Key assumptions'!$H$118),$F266*N(BK266)*avg_hrs)</f>
        <v>0</v>
      </c>
      <c r="DR266" s="255">
        <f>IF(OR($C266="Non-Labour",$C266="Labour-related"),IF(Inputs!$DT266=$F$1,Inputs!DR266,Inputs!DR266*'Key assumptions'!$H$118),$F266*N(BL266)*avg_hrs)</f>
        <v>0</v>
      </c>
      <c r="DT266" s="133" t="s">
        <v>213</v>
      </c>
      <c r="DU266" s="304"/>
      <c r="DV266" s="304"/>
      <c r="DW266" s="304"/>
      <c r="DX266" s="304"/>
      <c r="DY266" s="304"/>
      <c r="DZ266" s="304"/>
      <c r="EA266" s="255">
        <v>110080</v>
      </c>
      <c r="EB266" s="255">
        <v>330240</v>
      </c>
      <c r="EC266" s="255">
        <v>302720</v>
      </c>
      <c r="ED266" s="255">
        <f t="shared" si="26"/>
        <v>0</v>
      </c>
      <c r="EE266" s="255">
        <f t="shared" si="26"/>
        <v>0</v>
      </c>
      <c r="EF266" s="255">
        <f t="shared" si="27"/>
        <v>743040</v>
      </c>
    </row>
    <row r="267" spans="1:136" x14ac:dyDescent="0.4">
      <c r="A267" s="133" t="str">
        <f>Inputs!A267</f>
        <v>Land and Environment</v>
      </c>
      <c r="B267" s="133" t="str">
        <f>Inputs!B267</f>
        <v>N/A</v>
      </c>
      <c r="C267" s="133" t="str">
        <f>Inputs!C267</f>
        <v>Contracted Labour</v>
      </c>
      <c r="D267" s="133" t="str">
        <f>Inputs!D267</f>
        <v>PT004728 - 4</v>
      </c>
      <c r="E267" s="133" t="str">
        <f>Inputs!E267</f>
        <v>Outsource Consultant</v>
      </c>
      <c r="F267" s="290">
        <f>IF(Inputs!DT267=$F$1,Inputs!F267,
IF(Inputs!DT267='Key assumptions'!$E$118,Inputs!F267*'Key assumptions'!$H$118,Inputs!F267*'Key assumptions'!$H$119))</f>
        <v>183.46896000000001</v>
      </c>
      <c r="G267" s="290">
        <f>IF(Inputs!DT267=$F$1,Inputs!G267,Inputs!G267*'Key assumptions'!$H$118)</f>
        <v>0</v>
      </c>
      <c r="H267" s="281"/>
      <c r="I267" s="281"/>
      <c r="J267" s="281"/>
      <c r="K267" s="281"/>
      <c r="L267" s="281"/>
      <c r="M267" s="389" t="str">
        <f>Inputs!M267</f>
        <v>[C-i-C]</v>
      </c>
      <c r="N267" s="389" t="str">
        <f>Inputs!N267</f>
        <v>[C-i-C]</v>
      </c>
      <c r="O267" s="389" t="str">
        <f>Inputs!O267</f>
        <v>[C-i-C]</v>
      </c>
      <c r="P267" s="389" t="str">
        <f>Inputs!P267</f>
        <v>[C-i-C]</v>
      </c>
      <c r="Q267" s="389" t="str">
        <f>Inputs!Q267</f>
        <v>[C-i-C]</v>
      </c>
      <c r="R267" s="389" t="str">
        <f>Inputs!R267</f>
        <v>[C-i-C]</v>
      </c>
      <c r="S267" s="389" t="str">
        <f>Inputs!S267</f>
        <v>[C-i-C]</v>
      </c>
      <c r="T267" s="389" t="str">
        <f>Inputs!T267</f>
        <v>[C-i-C]</v>
      </c>
      <c r="U267" s="389" t="str">
        <f>Inputs!U267</f>
        <v>[C-i-C]</v>
      </c>
      <c r="V267" s="389" t="str">
        <f>Inputs!V267</f>
        <v>[C-i-C]</v>
      </c>
      <c r="W267" s="389" t="str">
        <f>Inputs!W267</f>
        <v>[C-i-C]</v>
      </c>
      <c r="X267" s="389" t="str">
        <f>Inputs!X267</f>
        <v>[C-i-C]</v>
      </c>
      <c r="Y267" s="389" t="str">
        <f>Inputs!Y267</f>
        <v>[C-i-C]</v>
      </c>
      <c r="Z267" s="389" t="str">
        <f>Inputs!Z267</f>
        <v>[C-i-C]</v>
      </c>
      <c r="AA267" s="389" t="str">
        <f>Inputs!AA267</f>
        <v>[C-i-C]</v>
      </c>
      <c r="AB267" s="389" t="str">
        <f>Inputs!AB267</f>
        <v>[C-i-C]</v>
      </c>
      <c r="AC267" s="389" t="str">
        <f>Inputs!AC267</f>
        <v>[C-i-C]</v>
      </c>
      <c r="AD267" s="389" t="str">
        <f>Inputs!AD267</f>
        <v>[C-i-C]</v>
      </c>
      <c r="AE267" s="389" t="str">
        <f>Inputs!AE267</f>
        <v>[C-i-C]</v>
      </c>
      <c r="AF267" s="389" t="str">
        <f>Inputs!AF267</f>
        <v>[C-i-C]</v>
      </c>
      <c r="AG267" s="389" t="str">
        <f>Inputs!AG267</f>
        <v>[C-i-C]</v>
      </c>
      <c r="AH267" s="389" t="str">
        <f>Inputs!AH267</f>
        <v>[C-i-C]</v>
      </c>
      <c r="AI267" s="254">
        <f>Inputs!AI267</f>
        <v>0.74999062511718606</v>
      </c>
      <c r="AJ267" s="254">
        <f>Inputs!AJ267</f>
        <v>0.74999062511718606</v>
      </c>
      <c r="AK267" s="254">
        <f>Inputs!AK267</f>
        <v>0.74999062511718606</v>
      </c>
      <c r="AL267" s="254">
        <f>Inputs!AL267</f>
        <v>0</v>
      </c>
      <c r="AM267" s="254">
        <f>Inputs!AM267</f>
        <v>0</v>
      </c>
      <c r="AN267" s="254">
        <f>Inputs!AN267</f>
        <v>0</v>
      </c>
      <c r="AO267" s="254">
        <f>Inputs!AO267</f>
        <v>0</v>
      </c>
      <c r="AP267" s="254">
        <f>Inputs!AP267</f>
        <v>0</v>
      </c>
      <c r="AQ267" s="254">
        <f>Inputs!AQ267</f>
        <v>0</v>
      </c>
      <c r="AR267" s="254">
        <f>Inputs!AR267</f>
        <v>0</v>
      </c>
      <c r="AS267" s="254">
        <f>Inputs!AS267</f>
        <v>0</v>
      </c>
      <c r="AT267" s="254">
        <f>Inputs!AT267</f>
        <v>0</v>
      </c>
      <c r="AU267" s="254">
        <f>Inputs!AU267</f>
        <v>0</v>
      </c>
      <c r="AV267" s="254">
        <f>Inputs!AV267</f>
        <v>0</v>
      </c>
      <c r="AW267" s="254">
        <f>Inputs!AW267</f>
        <v>0</v>
      </c>
      <c r="AX267" s="254">
        <f>Inputs!AX267</f>
        <v>0</v>
      </c>
      <c r="AY267" s="254">
        <f>Inputs!AY267</f>
        <v>0</v>
      </c>
      <c r="AZ267" s="254">
        <f>Inputs!AZ267</f>
        <v>0</v>
      </c>
      <c r="BA267" s="254">
        <f>Inputs!BA267</f>
        <v>0</v>
      </c>
      <c r="BB267" s="254">
        <f>Inputs!BB267</f>
        <v>0</v>
      </c>
      <c r="BC267" s="254">
        <f>Inputs!BC267</f>
        <v>0</v>
      </c>
      <c r="BD267" s="254">
        <f>Inputs!BD267</f>
        <v>0</v>
      </c>
      <c r="BE267" s="254">
        <f>Inputs!BE267</f>
        <v>0</v>
      </c>
      <c r="BF267" s="254">
        <f>Inputs!BF267</f>
        <v>0</v>
      </c>
      <c r="BG267" s="254">
        <f>Inputs!BG267</f>
        <v>0</v>
      </c>
      <c r="BH267" s="254">
        <f>Inputs!BH267</f>
        <v>0</v>
      </c>
      <c r="BI267" s="254">
        <f>Inputs!BI267</f>
        <v>0</v>
      </c>
      <c r="BJ267" s="254">
        <f>Inputs!BJ267</f>
        <v>0</v>
      </c>
      <c r="BK267" s="254">
        <f>Inputs!BK267</f>
        <v>0</v>
      </c>
      <c r="BL267" s="254">
        <f>Inputs!BL267</f>
        <v>0</v>
      </c>
      <c r="BN267" s="255">
        <f>IF(OR($C267="Non-Labour",$C267="Labour-related"),IF(Inputs!$DT267=$F$1,Inputs!BN267,Inputs!BN267*'Key assumptions'!$H$118),$F267*N(H267)*avg_hrs)</f>
        <v>0</v>
      </c>
      <c r="BO267" s="255">
        <f>IF(OR($C267="Non-Labour",$C267="Labour-related"),IF(Inputs!$DT267=$F$1,Inputs!BO267,Inputs!BO267*'Key assumptions'!$H$118),$F267*N(I267)*avg_hrs)</f>
        <v>0</v>
      </c>
      <c r="BP267" s="255">
        <f>IF(OR($C267="Non-Labour",$C267="Labour-related"),IF(Inputs!$DT267=$F$1,Inputs!BP267,Inputs!BP267*'Key assumptions'!$H$118),$F267*N(J267)*avg_hrs)</f>
        <v>0</v>
      </c>
      <c r="BQ267" s="255">
        <f>IF(OR($C267="Non-Labour",$C267="Labour-related"),IF(Inputs!$DT267=$F$1,Inputs!BQ267,Inputs!BQ267*'Key assumptions'!$H$118),$F267*N(K267)*avg_hrs)</f>
        <v>0</v>
      </c>
      <c r="BR267" s="255">
        <f>IF(OR($C267="Non-Labour",$C267="Labour-related"),IF(Inputs!$DT267=$F$1,Inputs!BR267,Inputs!BR267*'Key assumptions'!$H$118),$F267*N(L267)*avg_hrs)</f>
        <v>0</v>
      </c>
      <c r="BS267" s="390" t="s">
        <v>411</v>
      </c>
      <c r="BT267" s="390" t="s">
        <v>411</v>
      </c>
      <c r="BU267" s="390" t="s">
        <v>411</v>
      </c>
      <c r="BV267" s="390" t="s">
        <v>411</v>
      </c>
      <c r="BW267" s="390" t="s">
        <v>411</v>
      </c>
      <c r="BX267" s="390" t="s">
        <v>411</v>
      </c>
      <c r="BY267" s="390" t="s">
        <v>411</v>
      </c>
      <c r="BZ267" s="390" t="s">
        <v>411</v>
      </c>
      <c r="CA267" s="390" t="s">
        <v>411</v>
      </c>
      <c r="CB267" s="390" t="s">
        <v>411</v>
      </c>
      <c r="CC267" s="390" t="s">
        <v>411</v>
      </c>
      <c r="CD267" s="390" t="s">
        <v>411</v>
      </c>
      <c r="CE267" s="390" t="s">
        <v>411</v>
      </c>
      <c r="CF267" s="390" t="s">
        <v>411</v>
      </c>
      <c r="CG267" s="390" t="s">
        <v>411</v>
      </c>
      <c r="CH267" s="390" t="s">
        <v>411</v>
      </c>
      <c r="CI267" s="390" t="s">
        <v>411</v>
      </c>
      <c r="CJ267" s="390" t="s">
        <v>411</v>
      </c>
      <c r="CK267" s="390" t="s">
        <v>411</v>
      </c>
      <c r="CL267" s="390" t="s">
        <v>411</v>
      </c>
      <c r="CM267" s="390" t="s">
        <v>411</v>
      </c>
      <c r="CN267" s="390" t="s">
        <v>411</v>
      </c>
      <c r="CO267" s="255">
        <f>IF(OR($C267="Non-Labour",$C267="Labour-related"),IF(Inputs!$DT267=$F$1,Inputs!CO267,Inputs!CO267*'Key assumptions'!$H$118),$F267*N(AI267)*avg_hrs)</f>
        <v>20640.000000000004</v>
      </c>
      <c r="CP267" s="255">
        <f>IF(OR($C267="Non-Labour",$C267="Labour-related"),IF(Inputs!$DT267=$F$1,Inputs!CP267,Inputs!CP267*'Key assumptions'!$H$118),$F267*N(AJ267)*avg_hrs)</f>
        <v>20640.000000000004</v>
      </c>
      <c r="CQ267" s="255">
        <f>IF(OR($C267="Non-Labour",$C267="Labour-related"),IF(Inputs!$DT267=$F$1,Inputs!CQ267,Inputs!CQ267*'Key assumptions'!$H$118),$F267*N(AK267)*avg_hrs)</f>
        <v>20640.000000000004</v>
      </c>
      <c r="CR267" s="255">
        <f>IF(OR($C267="Non-Labour",$C267="Labour-related"),IF(Inputs!$DT267=$F$1,Inputs!CR267,Inputs!CR267*'Key assumptions'!$H$118),$F267*N(AL267)*avg_hrs)</f>
        <v>0</v>
      </c>
      <c r="CS267" s="255">
        <f>IF(OR($C267="Non-Labour",$C267="Labour-related"),IF(Inputs!$DT267=$F$1,Inputs!CS267,Inputs!CS267*'Key assumptions'!$H$118),$F267*N(AM267)*avg_hrs)</f>
        <v>0</v>
      </c>
      <c r="CT267" s="255">
        <f>IF(OR($C267="Non-Labour",$C267="Labour-related"),IF(Inputs!$DT267=$F$1,Inputs!CT267,Inputs!CT267*'Key assumptions'!$H$118),$F267*N(AN267)*avg_hrs)</f>
        <v>0</v>
      </c>
      <c r="CU267" s="255">
        <f>IF(OR($C267="Non-Labour",$C267="Labour-related"),IF(Inputs!$DT267=$F$1,Inputs!CU267,Inputs!CU267*'Key assumptions'!$H$118),$F267*N(AO267)*avg_hrs)</f>
        <v>0</v>
      </c>
      <c r="CV267" s="255">
        <f>IF(OR($C267="Non-Labour",$C267="Labour-related"),IF(Inputs!$DT267=$F$1,Inputs!CV267,Inputs!CV267*'Key assumptions'!$H$118),$F267*N(AP267)*avg_hrs)</f>
        <v>0</v>
      </c>
      <c r="CW267" s="255">
        <f>IF(OR($C267="Non-Labour",$C267="Labour-related"),IF(Inputs!$DT267=$F$1,Inputs!CW267,Inputs!CW267*'Key assumptions'!$H$118),$F267*N(AQ267)*avg_hrs)</f>
        <v>0</v>
      </c>
      <c r="CX267" s="255">
        <f>IF(OR($C267="Non-Labour",$C267="Labour-related"),IF(Inputs!$DT267=$F$1,Inputs!CX267,Inputs!CX267*'Key assumptions'!$H$118),$F267*N(AR267)*avg_hrs)</f>
        <v>0</v>
      </c>
      <c r="CY267" s="255">
        <f>IF(OR($C267="Non-Labour",$C267="Labour-related"),IF(Inputs!$DT267=$F$1,Inputs!CY267,Inputs!CY267*'Key assumptions'!$H$118),$F267*N(AS267)*avg_hrs)</f>
        <v>0</v>
      </c>
      <c r="CZ267" s="255">
        <f>IF(OR($C267="Non-Labour",$C267="Labour-related"),IF(Inputs!$DT267=$F$1,Inputs!CZ267,Inputs!CZ267*'Key assumptions'!$H$118),$F267*N(AT267)*avg_hrs)</f>
        <v>0</v>
      </c>
      <c r="DA267" s="255">
        <f>IF(OR($C267="Non-Labour",$C267="Labour-related"),IF(Inputs!$DT267=$F$1,Inputs!DA267,Inputs!DA267*'Key assumptions'!$H$118),$F267*N(AU267)*avg_hrs)</f>
        <v>0</v>
      </c>
      <c r="DB267" s="255">
        <f>IF(OR($C267="Non-Labour",$C267="Labour-related"),IF(Inputs!$DT267=$F$1,Inputs!DB267,Inputs!DB267*'Key assumptions'!$H$118),$F267*N(AV267)*avg_hrs)</f>
        <v>0</v>
      </c>
      <c r="DC267" s="255">
        <f>IF(OR($C267="Non-Labour",$C267="Labour-related"),IF(Inputs!$DT267=$F$1,Inputs!DC267,Inputs!DC267*'Key assumptions'!$H$118),$F267*N(AW267)*avg_hrs)</f>
        <v>0</v>
      </c>
      <c r="DD267" s="255">
        <f>IF(OR($C267="Non-Labour",$C267="Labour-related"),IF(Inputs!$DT267=$F$1,Inputs!DD267,Inputs!DD267*'Key assumptions'!$H$118),$F267*N(AX267)*avg_hrs)</f>
        <v>0</v>
      </c>
      <c r="DE267" s="255">
        <f>IF(OR($C267="Non-Labour",$C267="Labour-related"),IF(Inputs!$DT267=$F$1,Inputs!DE267,Inputs!DE267*'Key assumptions'!$H$118),$F267*N(AY267)*avg_hrs)</f>
        <v>0</v>
      </c>
      <c r="DF267" s="255">
        <f>IF(OR($C267="Non-Labour",$C267="Labour-related"),IF(Inputs!$DT267=$F$1,Inputs!DF267,Inputs!DF267*'Key assumptions'!$H$118),$F267*N(AZ267)*avg_hrs)</f>
        <v>0</v>
      </c>
      <c r="DG267" s="255">
        <f>IF(OR($C267="Non-Labour",$C267="Labour-related"),IF(Inputs!$DT267=$F$1,Inputs!DG267,Inputs!DG267*'Key assumptions'!$H$118),$F267*N(BA267)*avg_hrs)</f>
        <v>0</v>
      </c>
      <c r="DH267" s="255">
        <f>IF(OR($C267="Non-Labour",$C267="Labour-related"),IF(Inputs!$DT267=$F$1,Inputs!DH267,Inputs!DH267*'Key assumptions'!$H$118),$F267*N(BB267)*avg_hrs)</f>
        <v>0</v>
      </c>
      <c r="DI267" s="255">
        <f>IF(OR($C267="Non-Labour",$C267="Labour-related"),IF(Inputs!$DT267=$F$1,Inputs!DI267,Inputs!DI267*'Key assumptions'!$H$118),$F267*N(BC267)*avg_hrs)</f>
        <v>0</v>
      </c>
      <c r="DJ267" s="255">
        <f>IF(OR($C267="Non-Labour",$C267="Labour-related"),IF(Inputs!$DT267=$F$1,Inputs!DJ267,Inputs!DJ267*'Key assumptions'!$H$118),$F267*N(BD267)*avg_hrs)</f>
        <v>0</v>
      </c>
      <c r="DK267" s="255">
        <f>IF(OR($C267="Non-Labour",$C267="Labour-related"),IF(Inputs!$DT267=$F$1,Inputs!DK267,Inputs!DK267*'Key assumptions'!$H$118),$F267*N(BE267)*avg_hrs)</f>
        <v>0</v>
      </c>
      <c r="DL267" s="255">
        <f>IF(OR($C267="Non-Labour",$C267="Labour-related"),IF(Inputs!$DT267=$F$1,Inputs!DL267,Inputs!DL267*'Key assumptions'!$H$118),$F267*N(BF267)*avg_hrs)</f>
        <v>0</v>
      </c>
      <c r="DM267" s="255">
        <f>IF(OR($C267="Non-Labour",$C267="Labour-related"),IF(Inputs!$DT267=$F$1,Inputs!DM267,Inputs!DM267*'Key assumptions'!$H$118),$F267*N(BG267)*avg_hrs)</f>
        <v>0</v>
      </c>
      <c r="DN267" s="255">
        <f>IF(OR($C267="Non-Labour",$C267="Labour-related"),IF(Inputs!$DT267=$F$1,Inputs!DN267,Inputs!DN267*'Key assumptions'!$H$118),$F267*N(BH267)*avg_hrs)</f>
        <v>0</v>
      </c>
      <c r="DO267" s="255">
        <f>IF(OR($C267="Non-Labour",$C267="Labour-related"),IF(Inputs!$DT267=$F$1,Inputs!DO267,Inputs!DO267*'Key assumptions'!$H$118),$F267*N(BI267)*avg_hrs)</f>
        <v>0</v>
      </c>
      <c r="DP267" s="255">
        <f>IF(OR($C267="Non-Labour",$C267="Labour-related"),IF(Inputs!$DT267=$F$1,Inputs!DP267,Inputs!DP267*'Key assumptions'!$H$118),$F267*N(BJ267)*avg_hrs)</f>
        <v>0</v>
      </c>
      <c r="DQ267" s="255">
        <f>IF(OR($C267="Non-Labour",$C267="Labour-related"),IF(Inputs!$DT267=$F$1,Inputs!DQ267,Inputs!DQ267*'Key assumptions'!$H$118),$F267*N(BK267)*avg_hrs)</f>
        <v>0</v>
      </c>
      <c r="DR267" s="255">
        <f>IF(OR($C267="Non-Labour",$C267="Labour-related"),IF(Inputs!$DT267=$F$1,Inputs!DR267,Inputs!DR267*'Key assumptions'!$H$118),$F267*N(BL267)*avg_hrs)</f>
        <v>0</v>
      </c>
      <c r="DT267" s="133" t="s">
        <v>213</v>
      </c>
      <c r="DU267" s="304"/>
      <c r="DV267" s="304"/>
      <c r="DW267" s="304"/>
      <c r="DX267" s="304"/>
      <c r="DY267" s="304"/>
      <c r="DZ267" s="304"/>
      <c r="EA267" s="255">
        <v>82560.000000000015</v>
      </c>
      <c r="EB267" s="255">
        <v>247680.00000000003</v>
      </c>
      <c r="EC267" s="255">
        <v>185760.00000000003</v>
      </c>
      <c r="ED267" s="255">
        <f t="shared" si="26"/>
        <v>0</v>
      </c>
      <c r="EE267" s="255">
        <f t="shared" si="26"/>
        <v>0</v>
      </c>
      <c r="EF267" s="255">
        <f t="shared" si="27"/>
        <v>516000.00000000012</v>
      </c>
    </row>
    <row r="268" spans="1:136" x14ac:dyDescent="0.4">
      <c r="A268" s="133" t="str">
        <f>Inputs!A268</f>
        <v>Non-Labour</v>
      </c>
      <c r="B268" s="133">
        <f>Inputs!B268</f>
        <v>0</v>
      </c>
      <c r="C268" s="133">
        <f>Inputs!C268</f>
        <v>0</v>
      </c>
      <c r="D268" s="133">
        <f>Inputs!D268</f>
        <v>0</v>
      </c>
      <c r="E268" s="133">
        <f>Inputs!E268</f>
        <v>0</v>
      </c>
      <c r="F268" s="290">
        <f>IF(Inputs!DT268=$F$1,Inputs!F268,
IF(Inputs!DT268='Key assumptions'!$E$118,Inputs!F268*'Key assumptions'!$H$118,Inputs!F268*'Key assumptions'!$H$119))</f>
        <v>0</v>
      </c>
      <c r="G268" s="290">
        <f>IF(Inputs!DT268=$F$1,Inputs!G268,Inputs!G268*'Key assumptions'!$H$118)</f>
        <v>0</v>
      </c>
      <c r="H268" s="281"/>
      <c r="I268" s="281"/>
      <c r="J268" s="281"/>
      <c r="K268" s="281"/>
      <c r="L268" s="281"/>
      <c r="M268" s="389" t="str">
        <f>Inputs!M268</f>
        <v>[C-i-C]</v>
      </c>
      <c r="N268" s="389" t="str">
        <f>Inputs!N268</f>
        <v>[C-i-C]</v>
      </c>
      <c r="O268" s="389" t="str">
        <f>Inputs!O268</f>
        <v>[C-i-C]</v>
      </c>
      <c r="P268" s="389" t="str">
        <f>Inputs!P268</f>
        <v>[C-i-C]</v>
      </c>
      <c r="Q268" s="389" t="str">
        <f>Inputs!Q268</f>
        <v>[C-i-C]</v>
      </c>
      <c r="R268" s="389" t="str">
        <f>Inputs!R268</f>
        <v>[C-i-C]</v>
      </c>
      <c r="S268" s="389" t="str">
        <f>Inputs!S268</f>
        <v>[C-i-C]</v>
      </c>
      <c r="T268" s="389" t="str">
        <f>Inputs!T268</f>
        <v>[C-i-C]</v>
      </c>
      <c r="U268" s="389" t="str">
        <f>Inputs!U268</f>
        <v>[C-i-C]</v>
      </c>
      <c r="V268" s="389" t="str">
        <f>Inputs!V268</f>
        <v>[C-i-C]</v>
      </c>
      <c r="W268" s="389" t="str">
        <f>Inputs!W268</f>
        <v>[C-i-C]</v>
      </c>
      <c r="X268" s="389" t="str">
        <f>Inputs!X268</f>
        <v>[C-i-C]</v>
      </c>
      <c r="Y268" s="389" t="str">
        <f>Inputs!Y268</f>
        <v>[C-i-C]</v>
      </c>
      <c r="Z268" s="389" t="str">
        <f>Inputs!Z268</f>
        <v>[C-i-C]</v>
      </c>
      <c r="AA268" s="389" t="str">
        <f>Inputs!AA268</f>
        <v>[C-i-C]</v>
      </c>
      <c r="AB268" s="389" t="str">
        <f>Inputs!AB268</f>
        <v>[C-i-C]</v>
      </c>
      <c r="AC268" s="389" t="str">
        <f>Inputs!AC268</f>
        <v>[C-i-C]</v>
      </c>
      <c r="AD268" s="389" t="str">
        <f>Inputs!AD268</f>
        <v>[C-i-C]</v>
      </c>
      <c r="AE268" s="389" t="str">
        <f>Inputs!AE268</f>
        <v>[C-i-C]</v>
      </c>
      <c r="AF268" s="389" t="str">
        <f>Inputs!AF268</f>
        <v>[C-i-C]</v>
      </c>
      <c r="AG268" s="389" t="str">
        <f>Inputs!AG268</f>
        <v>[C-i-C]</v>
      </c>
      <c r="AH268" s="389" t="str">
        <f>Inputs!AH268</f>
        <v>[C-i-C]</v>
      </c>
      <c r="AI268" s="254" t="str">
        <f>Inputs!AI268</f>
        <v/>
      </c>
      <c r="AJ268" s="254" t="str">
        <f>Inputs!AJ268</f>
        <v/>
      </c>
      <c r="AK268" s="254" t="str">
        <f>Inputs!AK268</f>
        <v/>
      </c>
      <c r="AL268" s="254" t="str">
        <f>Inputs!AL268</f>
        <v/>
      </c>
      <c r="AM268" s="254" t="str">
        <f>Inputs!AM268</f>
        <v/>
      </c>
      <c r="AN268" s="254" t="str">
        <f>Inputs!AN268</f>
        <v/>
      </c>
      <c r="AO268" s="254" t="str">
        <f>Inputs!AO268</f>
        <v/>
      </c>
      <c r="AP268" s="254" t="str">
        <f>Inputs!AP268</f>
        <v/>
      </c>
      <c r="AQ268" s="254" t="str">
        <f>Inputs!AQ268</f>
        <v/>
      </c>
      <c r="AR268" s="254" t="str">
        <f>Inputs!AR268</f>
        <v/>
      </c>
      <c r="AS268" s="254" t="str">
        <f>Inputs!AS268</f>
        <v/>
      </c>
      <c r="AT268" s="254" t="str">
        <f>Inputs!AT268</f>
        <v/>
      </c>
      <c r="AU268" s="254" t="str">
        <f>Inputs!AU268</f>
        <v/>
      </c>
      <c r="AV268" s="254" t="str">
        <f>Inputs!AV268</f>
        <v/>
      </c>
      <c r="AW268" s="254" t="str">
        <f>Inputs!AW268</f>
        <v/>
      </c>
      <c r="AX268" s="254" t="str">
        <f>Inputs!AX268</f>
        <v/>
      </c>
      <c r="AY268" s="254" t="str">
        <f>Inputs!AY268</f>
        <v/>
      </c>
      <c r="AZ268" s="254" t="str">
        <f>Inputs!AZ268</f>
        <v/>
      </c>
      <c r="BA268" s="254" t="str">
        <f>Inputs!BA268</f>
        <v/>
      </c>
      <c r="BB268" s="254" t="str">
        <f>Inputs!BB268</f>
        <v/>
      </c>
      <c r="BC268" s="254" t="str">
        <f>Inputs!BC268</f>
        <v/>
      </c>
      <c r="BD268" s="254" t="str">
        <f>Inputs!BD268</f>
        <v/>
      </c>
      <c r="BE268" s="254" t="str">
        <f>Inputs!BE268</f>
        <v/>
      </c>
      <c r="BF268" s="254" t="str">
        <f>Inputs!BF268</f>
        <v/>
      </c>
      <c r="BG268" s="254" t="str">
        <f>Inputs!BG268</f>
        <v/>
      </c>
      <c r="BH268" s="254" t="str">
        <f>Inputs!BH268</f>
        <v/>
      </c>
      <c r="BI268" s="254" t="str">
        <f>Inputs!BI268</f>
        <v/>
      </c>
      <c r="BJ268" s="254" t="str">
        <f>Inputs!BJ268</f>
        <v/>
      </c>
      <c r="BK268" s="254" t="str">
        <f>Inputs!BK268</f>
        <v/>
      </c>
      <c r="BL268" s="254" t="str">
        <f>Inputs!BL268</f>
        <v/>
      </c>
      <c r="BN268" s="255">
        <f>IF(OR($C268="Non-Labour",$C268="Labour-related"),IF(Inputs!$DT268=$F$1,Inputs!BN268,Inputs!BN268*'Key assumptions'!$H$118),$F268*N(H268)*avg_hrs)</f>
        <v>0</v>
      </c>
      <c r="BO268" s="255">
        <f>IF(OR($C268="Non-Labour",$C268="Labour-related"),IF(Inputs!$DT268=$F$1,Inputs!BO268,Inputs!BO268*'Key assumptions'!$H$118),$F268*N(I268)*avg_hrs)</f>
        <v>0</v>
      </c>
      <c r="BP268" s="255">
        <f>IF(OR($C268="Non-Labour",$C268="Labour-related"),IF(Inputs!$DT268=$F$1,Inputs!BP268,Inputs!BP268*'Key assumptions'!$H$118),$F268*N(J268)*avg_hrs)</f>
        <v>0</v>
      </c>
      <c r="BQ268" s="255">
        <f>IF(OR($C268="Non-Labour",$C268="Labour-related"),IF(Inputs!$DT268=$F$1,Inputs!BQ268,Inputs!BQ268*'Key assumptions'!$H$118),$F268*N(K268)*avg_hrs)</f>
        <v>0</v>
      </c>
      <c r="BR268" s="255">
        <f>IF(OR($C268="Non-Labour",$C268="Labour-related"),IF(Inputs!$DT268=$F$1,Inputs!BR268,Inputs!BR268*'Key assumptions'!$H$118),$F268*N(L268)*avg_hrs)</f>
        <v>0</v>
      </c>
      <c r="BS268" s="390" t="s">
        <v>411</v>
      </c>
      <c r="BT268" s="390" t="s">
        <v>411</v>
      </c>
      <c r="BU268" s="390" t="s">
        <v>411</v>
      </c>
      <c r="BV268" s="390" t="s">
        <v>411</v>
      </c>
      <c r="BW268" s="390" t="s">
        <v>411</v>
      </c>
      <c r="BX268" s="390" t="s">
        <v>411</v>
      </c>
      <c r="BY268" s="390" t="s">
        <v>411</v>
      </c>
      <c r="BZ268" s="390" t="s">
        <v>411</v>
      </c>
      <c r="CA268" s="390" t="s">
        <v>411</v>
      </c>
      <c r="CB268" s="390" t="s">
        <v>411</v>
      </c>
      <c r="CC268" s="390" t="s">
        <v>411</v>
      </c>
      <c r="CD268" s="390" t="s">
        <v>411</v>
      </c>
      <c r="CE268" s="390" t="s">
        <v>411</v>
      </c>
      <c r="CF268" s="390" t="s">
        <v>411</v>
      </c>
      <c r="CG268" s="390" t="s">
        <v>411</v>
      </c>
      <c r="CH268" s="390" t="s">
        <v>411</v>
      </c>
      <c r="CI268" s="390" t="s">
        <v>411</v>
      </c>
      <c r="CJ268" s="390" t="s">
        <v>411</v>
      </c>
      <c r="CK268" s="390" t="s">
        <v>411</v>
      </c>
      <c r="CL268" s="390" t="s">
        <v>411</v>
      </c>
      <c r="CM268" s="390" t="s">
        <v>411</v>
      </c>
      <c r="CN268" s="390" t="s">
        <v>411</v>
      </c>
      <c r="CO268" s="255">
        <f>IF(OR($C268="Non-Labour",$C268="Labour-related"),IF(Inputs!$DT268=$F$1,Inputs!CO268,Inputs!CO268*'Key assumptions'!$H$118),$F268*N(AI268)*avg_hrs)</f>
        <v>0</v>
      </c>
      <c r="CP268" s="255">
        <f>IF(OR($C268="Non-Labour",$C268="Labour-related"),IF(Inputs!$DT268=$F$1,Inputs!CP268,Inputs!CP268*'Key assumptions'!$H$118),$F268*N(AJ268)*avg_hrs)</f>
        <v>0</v>
      </c>
      <c r="CQ268" s="255">
        <f>IF(OR($C268="Non-Labour",$C268="Labour-related"),IF(Inputs!$DT268=$F$1,Inputs!CQ268,Inputs!CQ268*'Key assumptions'!$H$118),$F268*N(AK268)*avg_hrs)</f>
        <v>0</v>
      </c>
      <c r="CR268" s="255">
        <f>IF(OR($C268="Non-Labour",$C268="Labour-related"),IF(Inputs!$DT268=$F$1,Inputs!CR268,Inputs!CR268*'Key assumptions'!$H$118),$F268*N(AL268)*avg_hrs)</f>
        <v>0</v>
      </c>
      <c r="CS268" s="255">
        <f>IF(OR($C268="Non-Labour",$C268="Labour-related"),IF(Inputs!$DT268=$F$1,Inputs!CS268,Inputs!CS268*'Key assumptions'!$H$118),$F268*N(AM268)*avg_hrs)</f>
        <v>0</v>
      </c>
      <c r="CT268" s="255">
        <f>IF(OR($C268="Non-Labour",$C268="Labour-related"),IF(Inputs!$DT268=$F$1,Inputs!CT268,Inputs!CT268*'Key assumptions'!$H$118),$F268*N(AN268)*avg_hrs)</f>
        <v>0</v>
      </c>
      <c r="CU268" s="255">
        <f>IF(OR($C268="Non-Labour",$C268="Labour-related"),IF(Inputs!$DT268=$F$1,Inputs!CU268,Inputs!CU268*'Key assumptions'!$H$118),$F268*N(AO268)*avg_hrs)</f>
        <v>0</v>
      </c>
      <c r="CV268" s="255">
        <f>IF(OR($C268="Non-Labour",$C268="Labour-related"),IF(Inputs!$DT268=$F$1,Inputs!CV268,Inputs!CV268*'Key assumptions'!$H$118),$F268*N(AP268)*avg_hrs)</f>
        <v>0</v>
      </c>
      <c r="CW268" s="255">
        <f>IF(OR($C268="Non-Labour",$C268="Labour-related"),IF(Inputs!$DT268=$F$1,Inputs!CW268,Inputs!CW268*'Key assumptions'!$H$118),$F268*N(AQ268)*avg_hrs)</f>
        <v>0</v>
      </c>
      <c r="CX268" s="255">
        <f>IF(OR($C268="Non-Labour",$C268="Labour-related"),IF(Inputs!$DT268=$F$1,Inputs!CX268,Inputs!CX268*'Key assumptions'!$H$118),$F268*N(AR268)*avg_hrs)</f>
        <v>0</v>
      </c>
      <c r="CY268" s="255">
        <f>IF(OR($C268="Non-Labour",$C268="Labour-related"),IF(Inputs!$DT268=$F$1,Inputs!CY268,Inputs!CY268*'Key assumptions'!$H$118),$F268*N(AS268)*avg_hrs)</f>
        <v>0</v>
      </c>
      <c r="CZ268" s="255">
        <f>IF(OR($C268="Non-Labour",$C268="Labour-related"),IF(Inputs!$DT268=$F$1,Inputs!CZ268,Inputs!CZ268*'Key assumptions'!$H$118),$F268*N(AT268)*avg_hrs)</f>
        <v>0</v>
      </c>
      <c r="DA268" s="255">
        <f>IF(OR($C268="Non-Labour",$C268="Labour-related"),IF(Inputs!$DT268=$F$1,Inputs!DA268,Inputs!DA268*'Key assumptions'!$H$118),$F268*N(AU268)*avg_hrs)</f>
        <v>0</v>
      </c>
      <c r="DB268" s="255">
        <f>IF(OR($C268="Non-Labour",$C268="Labour-related"),IF(Inputs!$DT268=$F$1,Inputs!DB268,Inputs!DB268*'Key assumptions'!$H$118),$F268*N(AV268)*avg_hrs)</f>
        <v>0</v>
      </c>
      <c r="DC268" s="255">
        <f>IF(OR($C268="Non-Labour",$C268="Labour-related"),IF(Inputs!$DT268=$F$1,Inputs!DC268,Inputs!DC268*'Key assumptions'!$H$118),$F268*N(AW268)*avg_hrs)</f>
        <v>0</v>
      </c>
      <c r="DD268" s="255">
        <f>IF(OR($C268="Non-Labour",$C268="Labour-related"),IF(Inputs!$DT268=$F$1,Inputs!DD268,Inputs!DD268*'Key assumptions'!$H$118),$F268*N(AX268)*avg_hrs)</f>
        <v>0</v>
      </c>
      <c r="DE268" s="255">
        <f>IF(OR($C268="Non-Labour",$C268="Labour-related"),IF(Inputs!$DT268=$F$1,Inputs!DE268,Inputs!DE268*'Key assumptions'!$H$118),$F268*N(AY268)*avg_hrs)</f>
        <v>0</v>
      </c>
      <c r="DF268" s="255">
        <f>IF(OR($C268="Non-Labour",$C268="Labour-related"),IF(Inputs!$DT268=$F$1,Inputs!DF268,Inputs!DF268*'Key assumptions'!$H$118),$F268*N(AZ268)*avg_hrs)</f>
        <v>0</v>
      </c>
      <c r="DG268" s="255">
        <f>IF(OR($C268="Non-Labour",$C268="Labour-related"),IF(Inputs!$DT268=$F$1,Inputs!DG268,Inputs!DG268*'Key assumptions'!$H$118),$F268*N(BA268)*avg_hrs)</f>
        <v>0</v>
      </c>
      <c r="DH268" s="255">
        <f>IF(OR($C268="Non-Labour",$C268="Labour-related"),IF(Inputs!$DT268=$F$1,Inputs!DH268,Inputs!DH268*'Key assumptions'!$H$118),$F268*N(BB268)*avg_hrs)</f>
        <v>0</v>
      </c>
      <c r="DI268" s="255">
        <f>IF(OR($C268="Non-Labour",$C268="Labour-related"),IF(Inputs!$DT268=$F$1,Inputs!DI268,Inputs!DI268*'Key assumptions'!$H$118),$F268*N(BC268)*avg_hrs)</f>
        <v>0</v>
      </c>
      <c r="DJ268" s="255">
        <f>IF(OR($C268="Non-Labour",$C268="Labour-related"),IF(Inputs!$DT268=$F$1,Inputs!DJ268,Inputs!DJ268*'Key assumptions'!$H$118),$F268*N(BD268)*avg_hrs)</f>
        <v>0</v>
      </c>
      <c r="DK268" s="255">
        <f>IF(OR($C268="Non-Labour",$C268="Labour-related"),IF(Inputs!$DT268=$F$1,Inputs!DK268,Inputs!DK268*'Key assumptions'!$H$118),$F268*N(BE268)*avg_hrs)</f>
        <v>0</v>
      </c>
      <c r="DL268" s="255">
        <f>IF(OR($C268="Non-Labour",$C268="Labour-related"),IF(Inputs!$DT268=$F$1,Inputs!DL268,Inputs!DL268*'Key assumptions'!$H$118),$F268*N(BF268)*avg_hrs)</f>
        <v>0</v>
      </c>
      <c r="DM268" s="255">
        <f>IF(OR($C268="Non-Labour",$C268="Labour-related"),IF(Inputs!$DT268=$F$1,Inputs!DM268,Inputs!DM268*'Key assumptions'!$H$118),$F268*N(BG268)*avg_hrs)</f>
        <v>0</v>
      </c>
      <c r="DN268" s="255">
        <f>IF(OR($C268="Non-Labour",$C268="Labour-related"),IF(Inputs!$DT268=$F$1,Inputs!DN268,Inputs!DN268*'Key assumptions'!$H$118),$F268*N(BH268)*avg_hrs)</f>
        <v>0</v>
      </c>
      <c r="DO268" s="255">
        <f>IF(OR($C268="Non-Labour",$C268="Labour-related"),IF(Inputs!$DT268=$F$1,Inputs!DO268,Inputs!DO268*'Key assumptions'!$H$118),$F268*N(BI268)*avg_hrs)</f>
        <v>0</v>
      </c>
      <c r="DP268" s="255">
        <f>IF(OR($C268="Non-Labour",$C268="Labour-related"),IF(Inputs!$DT268=$F$1,Inputs!DP268,Inputs!DP268*'Key assumptions'!$H$118),$F268*N(BJ268)*avg_hrs)</f>
        <v>0</v>
      </c>
      <c r="DQ268" s="255">
        <f>IF(OR($C268="Non-Labour",$C268="Labour-related"),IF(Inputs!$DT268=$F$1,Inputs!DQ268,Inputs!DQ268*'Key assumptions'!$H$118),$F268*N(BK268)*avg_hrs)</f>
        <v>0</v>
      </c>
      <c r="DR268" s="255">
        <f>IF(OR($C268="Non-Labour",$C268="Labour-related"),IF(Inputs!$DT268=$F$1,Inputs!DR268,Inputs!DR268*'Key assumptions'!$H$118),$F268*N(BL268)*avg_hrs)</f>
        <v>0</v>
      </c>
      <c r="DT268" s="133" t="s">
        <v>213</v>
      </c>
      <c r="DU268" s="304"/>
      <c r="DV268" s="304"/>
      <c r="DW268" s="304"/>
      <c r="DX268" s="304"/>
      <c r="DY268" s="304"/>
      <c r="DZ268" s="304"/>
      <c r="EA268" s="255">
        <v>0</v>
      </c>
      <c r="EB268" s="255">
        <v>0</v>
      </c>
      <c r="EC268" s="255">
        <v>0</v>
      </c>
      <c r="ED268" s="255">
        <f t="shared" si="26"/>
        <v>0</v>
      </c>
      <c r="EE268" s="255">
        <f t="shared" si="26"/>
        <v>0</v>
      </c>
      <c r="EF268" s="255">
        <f t="shared" si="27"/>
        <v>0</v>
      </c>
    </row>
    <row r="269" spans="1:136" x14ac:dyDescent="0.4">
      <c r="A269" s="133" t="str">
        <f>Inputs!A269</f>
        <v/>
      </c>
      <c r="B269" s="133" t="str">
        <f>Inputs!B269</f>
        <v/>
      </c>
      <c r="C269" s="133" t="str">
        <f>Inputs!C269</f>
        <v/>
      </c>
      <c r="D269" s="133">
        <f>Inputs!D269</f>
        <v>606795</v>
      </c>
      <c r="E269" s="133" t="str">
        <f>Inputs!E269</f>
        <v>CWO - Project Management</v>
      </c>
      <c r="F269" s="290">
        <f>IF(Inputs!DT269=$F$1,Inputs!F269,
IF(Inputs!DT269='Key assumptions'!$E$118,Inputs!F269*'Key assumptions'!$H$118,Inputs!F269*'Key assumptions'!$H$119))</f>
        <v>0</v>
      </c>
      <c r="G269" s="290">
        <f>IF(Inputs!DT269=$F$1,Inputs!G269,Inputs!G269*'Key assumptions'!$H$118)</f>
        <v>0</v>
      </c>
      <c r="H269" s="281"/>
      <c r="I269" s="281"/>
      <c r="J269" s="281"/>
      <c r="K269" s="281"/>
      <c r="L269" s="281"/>
      <c r="M269" s="389" t="str">
        <f>Inputs!M269</f>
        <v>[C-i-C]</v>
      </c>
      <c r="N269" s="389" t="str">
        <f>Inputs!N269</f>
        <v>[C-i-C]</v>
      </c>
      <c r="O269" s="389" t="str">
        <f>Inputs!O269</f>
        <v>[C-i-C]</v>
      </c>
      <c r="P269" s="389" t="str">
        <f>Inputs!P269</f>
        <v>[C-i-C]</v>
      </c>
      <c r="Q269" s="389" t="str">
        <f>Inputs!Q269</f>
        <v>[C-i-C]</v>
      </c>
      <c r="R269" s="389" t="str">
        <f>Inputs!R269</f>
        <v>[C-i-C]</v>
      </c>
      <c r="S269" s="389" t="str">
        <f>Inputs!S269</f>
        <v>[C-i-C]</v>
      </c>
      <c r="T269" s="389" t="str">
        <f>Inputs!T269</f>
        <v>[C-i-C]</v>
      </c>
      <c r="U269" s="389" t="str">
        <f>Inputs!U269</f>
        <v>[C-i-C]</v>
      </c>
      <c r="V269" s="389" t="str">
        <f>Inputs!V269</f>
        <v>[C-i-C]</v>
      </c>
      <c r="W269" s="389" t="str">
        <f>Inputs!W269</f>
        <v>[C-i-C]</v>
      </c>
      <c r="X269" s="389" t="str">
        <f>Inputs!X269</f>
        <v>[C-i-C]</v>
      </c>
      <c r="Y269" s="389" t="str">
        <f>Inputs!Y269</f>
        <v>[C-i-C]</v>
      </c>
      <c r="Z269" s="389" t="str">
        <f>Inputs!Z269</f>
        <v>[C-i-C]</v>
      </c>
      <c r="AA269" s="389" t="str">
        <f>Inputs!AA269</f>
        <v>[C-i-C]</v>
      </c>
      <c r="AB269" s="389" t="str">
        <f>Inputs!AB269</f>
        <v>[C-i-C]</v>
      </c>
      <c r="AC269" s="389" t="str">
        <f>Inputs!AC269</f>
        <v>[C-i-C]</v>
      </c>
      <c r="AD269" s="389" t="str">
        <f>Inputs!AD269</f>
        <v>[C-i-C]</v>
      </c>
      <c r="AE269" s="389" t="str">
        <f>Inputs!AE269</f>
        <v>[C-i-C]</v>
      </c>
      <c r="AF269" s="389" t="str">
        <f>Inputs!AF269</f>
        <v>[C-i-C]</v>
      </c>
      <c r="AG269" s="389" t="str">
        <f>Inputs!AG269</f>
        <v>[C-i-C]</v>
      </c>
      <c r="AH269" s="389" t="str">
        <f>Inputs!AH269</f>
        <v>[C-i-C]</v>
      </c>
      <c r="AI269" s="254" t="str">
        <f>Inputs!AI269</f>
        <v/>
      </c>
      <c r="AJ269" s="254" t="str">
        <f>Inputs!AJ269</f>
        <v/>
      </c>
      <c r="AK269" s="254" t="str">
        <f>Inputs!AK269</f>
        <v/>
      </c>
      <c r="AL269" s="254" t="str">
        <f>Inputs!AL269</f>
        <v/>
      </c>
      <c r="AM269" s="254" t="str">
        <f>Inputs!AM269</f>
        <v/>
      </c>
      <c r="AN269" s="254" t="str">
        <f>Inputs!AN269</f>
        <v/>
      </c>
      <c r="AO269" s="254" t="str">
        <f>Inputs!AO269</f>
        <v/>
      </c>
      <c r="AP269" s="254" t="str">
        <f>Inputs!AP269</f>
        <v/>
      </c>
      <c r="AQ269" s="254" t="str">
        <f>Inputs!AQ269</f>
        <v/>
      </c>
      <c r="AR269" s="254" t="str">
        <f>Inputs!AR269</f>
        <v/>
      </c>
      <c r="AS269" s="254" t="str">
        <f>Inputs!AS269</f>
        <v/>
      </c>
      <c r="AT269" s="254" t="str">
        <f>Inputs!AT269</f>
        <v/>
      </c>
      <c r="AU269" s="254" t="str">
        <f>Inputs!AU269</f>
        <v/>
      </c>
      <c r="AV269" s="254" t="str">
        <f>Inputs!AV269</f>
        <v/>
      </c>
      <c r="AW269" s="254" t="str">
        <f>Inputs!AW269</f>
        <v/>
      </c>
      <c r="AX269" s="254" t="str">
        <f>Inputs!AX269</f>
        <v/>
      </c>
      <c r="AY269" s="254" t="str">
        <f>Inputs!AY269</f>
        <v/>
      </c>
      <c r="AZ269" s="254" t="str">
        <f>Inputs!AZ269</f>
        <v/>
      </c>
      <c r="BA269" s="254" t="str">
        <f>Inputs!BA269</f>
        <v/>
      </c>
      <c r="BB269" s="254" t="str">
        <f>Inputs!BB269</f>
        <v/>
      </c>
      <c r="BC269" s="254" t="str">
        <f>Inputs!BC269</f>
        <v/>
      </c>
      <c r="BD269" s="254" t="str">
        <f>Inputs!BD269</f>
        <v/>
      </c>
      <c r="BE269" s="254" t="str">
        <f>Inputs!BE269</f>
        <v/>
      </c>
      <c r="BF269" s="254" t="str">
        <f>Inputs!BF269</f>
        <v/>
      </c>
      <c r="BG269" s="254" t="str">
        <f>Inputs!BG269</f>
        <v/>
      </c>
      <c r="BH269" s="254" t="str">
        <f>Inputs!BH269</f>
        <v/>
      </c>
      <c r="BI269" s="254" t="str">
        <f>Inputs!BI269</f>
        <v/>
      </c>
      <c r="BJ269" s="254" t="str">
        <f>Inputs!BJ269</f>
        <v/>
      </c>
      <c r="BK269" s="254" t="str">
        <f>Inputs!BK269</f>
        <v/>
      </c>
      <c r="BL269" s="254" t="str">
        <f>Inputs!BL269</f>
        <v/>
      </c>
      <c r="BN269" s="255">
        <f>IF(OR($C269="Non-Labour",$C269="Labour-related"),IF(Inputs!$DT269=$F$1,Inputs!BN269,Inputs!BN269*'Key assumptions'!$H$118),$F269*N(H269)*avg_hrs)</f>
        <v>0</v>
      </c>
      <c r="BO269" s="255">
        <f>IF(OR($C269="Non-Labour",$C269="Labour-related"),IF(Inputs!$DT269=$F$1,Inputs!BO269,Inputs!BO269*'Key assumptions'!$H$118),$F269*N(I269)*avg_hrs)</f>
        <v>0</v>
      </c>
      <c r="BP269" s="255">
        <f>IF(OR($C269="Non-Labour",$C269="Labour-related"),IF(Inputs!$DT269=$F$1,Inputs!BP269,Inputs!BP269*'Key assumptions'!$H$118),$F269*N(J269)*avg_hrs)</f>
        <v>0</v>
      </c>
      <c r="BQ269" s="255">
        <f>IF(OR($C269="Non-Labour",$C269="Labour-related"),IF(Inputs!$DT269=$F$1,Inputs!BQ269,Inputs!BQ269*'Key assumptions'!$H$118),$F269*N(K269)*avg_hrs)</f>
        <v>0</v>
      </c>
      <c r="BR269" s="255">
        <f>IF(OR($C269="Non-Labour",$C269="Labour-related"),IF(Inputs!$DT269=$F$1,Inputs!BR269,Inputs!BR269*'Key assumptions'!$H$118),$F269*N(L269)*avg_hrs)</f>
        <v>0</v>
      </c>
      <c r="BS269" s="390" t="s">
        <v>411</v>
      </c>
      <c r="BT269" s="390" t="s">
        <v>411</v>
      </c>
      <c r="BU269" s="390" t="s">
        <v>411</v>
      </c>
      <c r="BV269" s="390" t="s">
        <v>411</v>
      </c>
      <c r="BW269" s="390" t="s">
        <v>411</v>
      </c>
      <c r="BX269" s="390" t="s">
        <v>411</v>
      </c>
      <c r="BY269" s="390" t="s">
        <v>411</v>
      </c>
      <c r="BZ269" s="390" t="s">
        <v>411</v>
      </c>
      <c r="CA269" s="390" t="s">
        <v>411</v>
      </c>
      <c r="CB269" s="390" t="s">
        <v>411</v>
      </c>
      <c r="CC269" s="390" t="s">
        <v>411</v>
      </c>
      <c r="CD269" s="390" t="s">
        <v>411</v>
      </c>
      <c r="CE269" s="390" t="s">
        <v>411</v>
      </c>
      <c r="CF269" s="390" t="s">
        <v>411</v>
      </c>
      <c r="CG269" s="390" t="s">
        <v>411</v>
      </c>
      <c r="CH269" s="390" t="s">
        <v>411</v>
      </c>
      <c r="CI269" s="390" t="s">
        <v>411</v>
      </c>
      <c r="CJ269" s="390" t="s">
        <v>411</v>
      </c>
      <c r="CK269" s="390" t="s">
        <v>411</v>
      </c>
      <c r="CL269" s="390" t="s">
        <v>411</v>
      </c>
      <c r="CM269" s="390" t="s">
        <v>411</v>
      </c>
      <c r="CN269" s="390" t="s">
        <v>411</v>
      </c>
      <c r="CO269" s="255">
        <f>IF(OR($C269="Non-Labour",$C269="Labour-related"),IF(Inputs!$DT269=$F$1,Inputs!CO269,Inputs!CO269*'Key assumptions'!$H$118),$F269*N(AI269)*avg_hrs)</f>
        <v>0</v>
      </c>
      <c r="CP269" s="255">
        <f>IF(OR($C269="Non-Labour",$C269="Labour-related"),IF(Inputs!$DT269=$F$1,Inputs!CP269,Inputs!CP269*'Key assumptions'!$H$118),$F269*N(AJ269)*avg_hrs)</f>
        <v>0</v>
      </c>
      <c r="CQ269" s="255">
        <f>IF(OR($C269="Non-Labour",$C269="Labour-related"),IF(Inputs!$DT269=$F$1,Inputs!CQ269,Inputs!CQ269*'Key assumptions'!$H$118),$F269*N(AK269)*avg_hrs)</f>
        <v>0</v>
      </c>
      <c r="CR269" s="255">
        <f>IF(OR($C269="Non-Labour",$C269="Labour-related"),IF(Inputs!$DT269=$F$1,Inputs!CR269,Inputs!CR269*'Key assumptions'!$H$118),$F269*N(AL269)*avg_hrs)</f>
        <v>0</v>
      </c>
      <c r="CS269" s="255">
        <f>IF(OR($C269="Non-Labour",$C269="Labour-related"),IF(Inputs!$DT269=$F$1,Inputs!CS269,Inputs!CS269*'Key assumptions'!$H$118),$F269*N(AM269)*avg_hrs)</f>
        <v>0</v>
      </c>
      <c r="CT269" s="255">
        <f>IF(OR($C269="Non-Labour",$C269="Labour-related"),IF(Inputs!$DT269=$F$1,Inputs!CT269,Inputs!CT269*'Key assumptions'!$H$118),$F269*N(AN269)*avg_hrs)</f>
        <v>0</v>
      </c>
      <c r="CU269" s="255">
        <f>IF(OR($C269="Non-Labour",$C269="Labour-related"),IF(Inputs!$DT269=$F$1,Inputs!CU269,Inputs!CU269*'Key assumptions'!$H$118),$F269*N(AO269)*avg_hrs)</f>
        <v>0</v>
      </c>
      <c r="CV269" s="255">
        <f>IF(OR($C269="Non-Labour",$C269="Labour-related"),IF(Inputs!$DT269=$F$1,Inputs!CV269,Inputs!CV269*'Key assumptions'!$H$118),$F269*N(AP269)*avg_hrs)</f>
        <v>0</v>
      </c>
      <c r="CW269" s="255">
        <f>IF(OR($C269="Non-Labour",$C269="Labour-related"),IF(Inputs!$DT269=$F$1,Inputs!CW269,Inputs!CW269*'Key assumptions'!$H$118),$F269*N(AQ269)*avg_hrs)</f>
        <v>0</v>
      </c>
      <c r="CX269" s="255">
        <f>IF(OR($C269="Non-Labour",$C269="Labour-related"),IF(Inputs!$DT269=$F$1,Inputs!CX269,Inputs!CX269*'Key assumptions'!$H$118),$F269*N(AR269)*avg_hrs)</f>
        <v>0</v>
      </c>
      <c r="CY269" s="255">
        <f>IF(OR($C269="Non-Labour",$C269="Labour-related"),IF(Inputs!$DT269=$F$1,Inputs!CY269,Inputs!CY269*'Key assumptions'!$H$118),$F269*N(AS269)*avg_hrs)</f>
        <v>0</v>
      </c>
      <c r="CZ269" s="255">
        <f>IF(OR($C269="Non-Labour",$C269="Labour-related"),IF(Inputs!$DT269=$F$1,Inputs!CZ269,Inputs!CZ269*'Key assumptions'!$H$118),$F269*N(AT269)*avg_hrs)</f>
        <v>0</v>
      </c>
      <c r="DA269" s="255">
        <f>IF(OR($C269="Non-Labour",$C269="Labour-related"),IF(Inputs!$DT269=$F$1,Inputs!DA269,Inputs!DA269*'Key assumptions'!$H$118),$F269*N(AU269)*avg_hrs)</f>
        <v>0</v>
      </c>
      <c r="DB269" s="255">
        <f>IF(OR($C269="Non-Labour",$C269="Labour-related"),IF(Inputs!$DT269=$F$1,Inputs!DB269,Inputs!DB269*'Key assumptions'!$H$118),$F269*N(AV269)*avg_hrs)</f>
        <v>0</v>
      </c>
      <c r="DC269" s="255">
        <f>IF(OR($C269="Non-Labour",$C269="Labour-related"),IF(Inputs!$DT269=$F$1,Inputs!DC269,Inputs!DC269*'Key assumptions'!$H$118),$F269*N(AW269)*avg_hrs)</f>
        <v>0</v>
      </c>
      <c r="DD269" s="255">
        <f>IF(OR($C269="Non-Labour",$C269="Labour-related"),IF(Inputs!$DT269=$F$1,Inputs!DD269,Inputs!DD269*'Key assumptions'!$H$118),$F269*N(AX269)*avg_hrs)</f>
        <v>0</v>
      </c>
      <c r="DE269" s="255">
        <f>IF(OR($C269="Non-Labour",$C269="Labour-related"),IF(Inputs!$DT269=$F$1,Inputs!DE269,Inputs!DE269*'Key assumptions'!$H$118),$F269*N(AY269)*avg_hrs)</f>
        <v>0</v>
      </c>
      <c r="DF269" s="255">
        <f>IF(OR($C269="Non-Labour",$C269="Labour-related"),IF(Inputs!$DT269=$F$1,Inputs!DF269,Inputs!DF269*'Key assumptions'!$H$118),$F269*N(AZ269)*avg_hrs)</f>
        <v>0</v>
      </c>
      <c r="DG269" s="255">
        <f>IF(OR($C269="Non-Labour",$C269="Labour-related"),IF(Inputs!$DT269=$F$1,Inputs!DG269,Inputs!DG269*'Key assumptions'!$H$118),$F269*N(BA269)*avg_hrs)</f>
        <v>0</v>
      </c>
      <c r="DH269" s="255">
        <f>IF(OR($C269="Non-Labour",$C269="Labour-related"),IF(Inputs!$DT269=$F$1,Inputs!DH269,Inputs!DH269*'Key assumptions'!$H$118),$F269*N(BB269)*avg_hrs)</f>
        <v>0</v>
      </c>
      <c r="DI269" s="255">
        <f>IF(OR($C269="Non-Labour",$C269="Labour-related"),IF(Inputs!$DT269=$F$1,Inputs!DI269,Inputs!DI269*'Key assumptions'!$H$118),$F269*N(BC269)*avg_hrs)</f>
        <v>0</v>
      </c>
      <c r="DJ269" s="255">
        <f>IF(OR($C269="Non-Labour",$C269="Labour-related"),IF(Inputs!$DT269=$F$1,Inputs!DJ269,Inputs!DJ269*'Key assumptions'!$H$118),$F269*N(BD269)*avg_hrs)</f>
        <v>0</v>
      </c>
      <c r="DK269" s="255">
        <f>IF(OR($C269="Non-Labour",$C269="Labour-related"),IF(Inputs!$DT269=$F$1,Inputs!DK269,Inputs!DK269*'Key assumptions'!$H$118),$F269*N(BE269)*avg_hrs)</f>
        <v>0</v>
      </c>
      <c r="DL269" s="255">
        <f>IF(OR($C269="Non-Labour",$C269="Labour-related"),IF(Inputs!$DT269=$F$1,Inputs!DL269,Inputs!DL269*'Key assumptions'!$H$118),$F269*N(BF269)*avg_hrs)</f>
        <v>0</v>
      </c>
      <c r="DM269" s="255">
        <f>IF(OR($C269="Non-Labour",$C269="Labour-related"),IF(Inputs!$DT269=$F$1,Inputs!DM269,Inputs!DM269*'Key assumptions'!$H$118),$F269*N(BG269)*avg_hrs)</f>
        <v>0</v>
      </c>
      <c r="DN269" s="255">
        <f>IF(OR($C269="Non-Labour",$C269="Labour-related"),IF(Inputs!$DT269=$F$1,Inputs!DN269,Inputs!DN269*'Key assumptions'!$H$118),$F269*N(BH269)*avg_hrs)</f>
        <v>0</v>
      </c>
      <c r="DO269" s="255">
        <f>IF(OR($C269="Non-Labour",$C269="Labour-related"),IF(Inputs!$DT269=$F$1,Inputs!DO269,Inputs!DO269*'Key assumptions'!$H$118),$F269*N(BI269)*avg_hrs)</f>
        <v>0</v>
      </c>
      <c r="DP269" s="255">
        <f>IF(OR($C269="Non-Labour",$C269="Labour-related"),IF(Inputs!$DT269=$F$1,Inputs!DP269,Inputs!DP269*'Key assumptions'!$H$118),$F269*N(BJ269)*avg_hrs)</f>
        <v>0</v>
      </c>
      <c r="DQ269" s="255">
        <f>IF(OR($C269="Non-Labour",$C269="Labour-related"),IF(Inputs!$DT269=$F$1,Inputs!DQ269,Inputs!DQ269*'Key assumptions'!$H$118),$F269*N(BK269)*avg_hrs)</f>
        <v>0</v>
      </c>
      <c r="DR269" s="255">
        <f>IF(OR($C269="Non-Labour",$C269="Labour-related"),IF(Inputs!$DT269=$F$1,Inputs!DR269,Inputs!DR269*'Key assumptions'!$H$118),$F269*N(BL269)*avg_hrs)</f>
        <v>0</v>
      </c>
      <c r="DT269" s="133" t="s">
        <v>213</v>
      </c>
      <c r="DU269" s="304"/>
      <c r="DV269" s="304"/>
      <c r="DW269" s="304"/>
      <c r="DX269" s="304"/>
      <c r="DY269" s="304"/>
      <c r="DZ269" s="304"/>
      <c r="EA269" s="255">
        <v>0</v>
      </c>
      <c r="EB269" s="255">
        <v>0</v>
      </c>
      <c r="EC269" s="255">
        <v>0</v>
      </c>
      <c r="ED269" s="255">
        <f t="shared" si="26"/>
        <v>0</v>
      </c>
      <c r="EE269" s="255">
        <f t="shared" si="26"/>
        <v>0</v>
      </c>
      <c r="EF269" s="255">
        <f t="shared" si="27"/>
        <v>0</v>
      </c>
    </row>
    <row r="270" spans="1:136" x14ac:dyDescent="0.4">
      <c r="A270" s="133" t="str">
        <f>Inputs!A270</f>
        <v/>
      </c>
      <c r="B270" s="133" t="str">
        <f>Inputs!B270</f>
        <v/>
      </c>
      <c r="C270" s="133" t="str">
        <f>Inputs!C270</f>
        <v/>
      </c>
      <c r="D270" s="133">
        <f>Inputs!D270</f>
        <v>606796</v>
      </c>
      <c r="E270" s="133" t="str">
        <f>Inputs!E270</f>
        <v>CWO - Commercial / Procurement</v>
      </c>
      <c r="F270" s="290">
        <f>IF(Inputs!DT270=$F$1,Inputs!F270,
IF(Inputs!DT270='Key assumptions'!$E$118,Inputs!F270*'Key assumptions'!$H$118,Inputs!F270*'Key assumptions'!$H$119))</f>
        <v>0</v>
      </c>
      <c r="G270" s="290">
        <f>IF(Inputs!DT270=$F$1,Inputs!G270,Inputs!G270*'Key assumptions'!$H$118)</f>
        <v>0</v>
      </c>
      <c r="H270" s="281"/>
      <c r="I270" s="281"/>
      <c r="J270" s="281"/>
      <c r="K270" s="281"/>
      <c r="L270" s="281"/>
      <c r="M270" s="389" t="str">
        <f>Inputs!M270</f>
        <v>[C-i-C]</v>
      </c>
      <c r="N270" s="389" t="str">
        <f>Inputs!N270</f>
        <v>[C-i-C]</v>
      </c>
      <c r="O270" s="389" t="str">
        <f>Inputs!O270</f>
        <v>[C-i-C]</v>
      </c>
      <c r="P270" s="389" t="str">
        <f>Inputs!P270</f>
        <v>[C-i-C]</v>
      </c>
      <c r="Q270" s="389" t="str">
        <f>Inputs!Q270</f>
        <v>[C-i-C]</v>
      </c>
      <c r="R270" s="389" t="str">
        <f>Inputs!R270</f>
        <v>[C-i-C]</v>
      </c>
      <c r="S270" s="389" t="str">
        <f>Inputs!S270</f>
        <v>[C-i-C]</v>
      </c>
      <c r="T270" s="389" t="str">
        <f>Inputs!T270</f>
        <v>[C-i-C]</v>
      </c>
      <c r="U270" s="389" t="str">
        <f>Inputs!U270</f>
        <v>[C-i-C]</v>
      </c>
      <c r="V270" s="389" t="str">
        <f>Inputs!V270</f>
        <v>[C-i-C]</v>
      </c>
      <c r="W270" s="389" t="str">
        <f>Inputs!W270</f>
        <v>[C-i-C]</v>
      </c>
      <c r="X270" s="389" t="str">
        <f>Inputs!X270</f>
        <v>[C-i-C]</v>
      </c>
      <c r="Y270" s="389" t="str">
        <f>Inputs!Y270</f>
        <v>[C-i-C]</v>
      </c>
      <c r="Z270" s="389" t="str">
        <f>Inputs!Z270</f>
        <v>[C-i-C]</v>
      </c>
      <c r="AA270" s="389" t="str">
        <f>Inputs!AA270</f>
        <v>[C-i-C]</v>
      </c>
      <c r="AB270" s="389" t="str">
        <f>Inputs!AB270</f>
        <v>[C-i-C]</v>
      </c>
      <c r="AC270" s="389" t="str">
        <f>Inputs!AC270</f>
        <v>[C-i-C]</v>
      </c>
      <c r="AD270" s="389" t="str">
        <f>Inputs!AD270</f>
        <v>[C-i-C]</v>
      </c>
      <c r="AE270" s="389" t="str">
        <f>Inputs!AE270</f>
        <v>[C-i-C]</v>
      </c>
      <c r="AF270" s="389" t="str">
        <f>Inputs!AF270</f>
        <v>[C-i-C]</v>
      </c>
      <c r="AG270" s="389" t="str">
        <f>Inputs!AG270</f>
        <v>[C-i-C]</v>
      </c>
      <c r="AH270" s="389" t="str">
        <f>Inputs!AH270</f>
        <v>[C-i-C]</v>
      </c>
      <c r="AI270" s="254" t="str">
        <f>Inputs!AI270</f>
        <v/>
      </c>
      <c r="AJ270" s="254" t="str">
        <f>Inputs!AJ270</f>
        <v/>
      </c>
      <c r="AK270" s="254" t="str">
        <f>Inputs!AK270</f>
        <v/>
      </c>
      <c r="AL270" s="254" t="str">
        <f>Inputs!AL270</f>
        <v/>
      </c>
      <c r="AM270" s="254" t="str">
        <f>Inputs!AM270</f>
        <v/>
      </c>
      <c r="AN270" s="254" t="str">
        <f>Inputs!AN270</f>
        <v/>
      </c>
      <c r="AO270" s="254" t="str">
        <f>Inputs!AO270</f>
        <v/>
      </c>
      <c r="AP270" s="254" t="str">
        <f>Inputs!AP270</f>
        <v/>
      </c>
      <c r="AQ270" s="254" t="str">
        <f>Inputs!AQ270</f>
        <v/>
      </c>
      <c r="AR270" s="254" t="str">
        <f>Inputs!AR270</f>
        <v/>
      </c>
      <c r="AS270" s="254" t="str">
        <f>Inputs!AS270</f>
        <v/>
      </c>
      <c r="AT270" s="254" t="str">
        <f>Inputs!AT270</f>
        <v/>
      </c>
      <c r="AU270" s="254" t="str">
        <f>Inputs!AU270</f>
        <v/>
      </c>
      <c r="AV270" s="254" t="str">
        <f>Inputs!AV270</f>
        <v/>
      </c>
      <c r="AW270" s="254" t="str">
        <f>Inputs!AW270</f>
        <v/>
      </c>
      <c r="AX270" s="254" t="str">
        <f>Inputs!AX270</f>
        <v/>
      </c>
      <c r="AY270" s="254" t="str">
        <f>Inputs!AY270</f>
        <v/>
      </c>
      <c r="AZ270" s="254" t="str">
        <f>Inputs!AZ270</f>
        <v/>
      </c>
      <c r="BA270" s="254" t="str">
        <f>Inputs!BA270</f>
        <v/>
      </c>
      <c r="BB270" s="254" t="str">
        <f>Inputs!BB270</f>
        <v/>
      </c>
      <c r="BC270" s="254" t="str">
        <f>Inputs!BC270</f>
        <v/>
      </c>
      <c r="BD270" s="254" t="str">
        <f>Inputs!BD270</f>
        <v/>
      </c>
      <c r="BE270" s="254" t="str">
        <f>Inputs!BE270</f>
        <v/>
      </c>
      <c r="BF270" s="254" t="str">
        <f>Inputs!BF270</f>
        <v/>
      </c>
      <c r="BG270" s="254" t="str">
        <f>Inputs!BG270</f>
        <v/>
      </c>
      <c r="BH270" s="254" t="str">
        <f>Inputs!BH270</f>
        <v/>
      </c>
      <c r="BI270" s="254" t="str">
        <f>Inputs!BI270</f>
        <v/>
      </c>
      <c r="BJ270" s="254" t="str">
        <f>Inputs!BJ270</f>
        <v/>
      </c>
      <c r="BK270" s="254" t="str">
        <f>Inputs!BK270</f>
        <v/>
      </c>
      <c r="BL270" s="254" t="str">
        <f>Inputs!BL270</f>
        <v/>
      </c>
      <c r="BN270" s="255">
        <f>IF(OR($C270="Non-Labour",$C270="Labour-related"),IF(Inputs!$DT270=$F$1,Inputs!BN270,Inputs!BN270*'Key assumptions'!$H$118),$F270*N(H270)*avg_hrs)</f>
        <v>0</v>
      </c>
      <c r="BO270" s="255">
        <f>IF(OR($C270="Non-Labour",$C270="Labour-related"),IF(Inputs!$DT270=$F$1,Inputs!BO270,Inputs!BO270*'Key assumptions'!$H$118),$F270*N(I270)*avg_hrs)</f>
        <v>0</v>
      </c>
      <c r="BP270" s="255">
        <f>IF(OR($C270="Non-Labour",$C270="Labour-related"),IF(Inputs!$DT270=$F$1,Inputs!BP270,Inputs!BP270*'Key assumptions'!$H$118),$F270*N(J270)*avg_hrs)</f>
        <v>0</v>
      </c>
      <c r="BQ270" s="255">
        <f>IF(OR($C270="Non-Labour",$C270="Labour-related"),IF(Inputs!$DT270=$F$1,Inputs!BQ270,Inputs!BQ270*'Key assumptions'!$H$118),$F270*N(K270)*avg_hrs)</f>
        <v>0</v>
      </c>
      <c r="BR270" s="255">
        <f>IF(OR($C270="Non-Labour",$C270="Labour-related"),IF(Inputs!$DT270=$F$1,Inputs!BR270,Inputs!BR270*'Key assumptions'!$H$118),$F270*N(L270)*avg_hrs)</f>
        <v>0</v>
      </c>
      <c r="BS270" s="390" t="s">
        <v>411</v>
      </c>
      <c r="BT270" s="390" t="s">
        <v>411</v>
      </c>
      <c r="BU270" s="390" t="s">
        <v>411</v>
      </c>
      <c r="BV270" s="390" t="s">
        <v>411</v>
      </c>
      <c r="BW270" s="390" t="s">
        <v>411</v>
      </c>
      <c r="BX270" s="390" t="s">
        <v>411</v>
      </c>
      <c r="BY270" s="390" t="s">
        <v>411</v>
      </c>
      <c r="BZ270" s="390" t="s">
        <v>411</v>
      </c>
      <c r="CA270" s="390" t="s">
        <v>411</v>
      </c>
      <c r="CB270" s="390" t="s">
        <v>411</v>
      </c>
      <c r="CC270" s="390" t="s">
        <v>411</v>
      </c>
      <c r="CD270" s="390" t="s">
        <v>411</v>
      </c>
      <c r="CE270" s="390" t="s">
        <v>411</v>
      </c>
      <c r="CF270" s="390" t="s">
        <v>411</v>
      </c>
      <c r="CG270" s="390" t="s">
        <v>411</v>
      </c>
      <c r="CH270" s="390" t="s">
        <v>411</v>
      </c>
      <c r="CI270" s="390" t="s">
        <v>411</v>
      </c>
      <c r="CJ270" s="390" t="s">
        <v>411</v>
      </c>
      <c r="CK270" s="390" t="s">
        <v>411</v>
      </c>
      <c r="CL270" s="390" t="s">
        <v>411</v>
      </c>
      <c r="CM270" s="390" t="s">
        <v>411</v>
      </c>
      <c r="CN270" s="390" t="s">
        <v>411</v>
      </c>
      <c r="CO270" s="255">
        <f>IF(OR($C270="Non-Labour",$C270="Labour-related"),IF(Inputs!$DT270=$F$1,Inputs!CO270,Inputs!CO270*'Key assumptions'!$H$118),$F270*N(AI270)*avg_hrs)</f>
        <v>0</v>
      </c>
      <c r="CP270" s="255">
        <f>IF(OR($C270="Non-Labour",$C270="Labour-related"),IF(Inputs!$DT270=$F$1,Inputs!CP270,Inputs!CP270*'Key assumptions'!$H$118),$F270*N(AJ270)*avg_hrs)</f>
        <v>0</v>
      </c>
      <c r="CQ270" s="255">
        <f>IF(OR($C270="Non-Labour",$C270="Labour-related"),IF(Inputs!$DT270=$F$1,Inputs!CQ270,Inputs!CQ270*'Key assumptions'!$H$118),$F270*N(AK270)*avg_hrs)</f>
        <v>0</v>
      </c>
      <c r="CR270" s="255">
        <f>IF(OR($C270="Non-Labour",$C270="Labour-related"),IF(Inputs!$DT270=$F$1,Inputs!CR270,Inputs!CR270*'Key assumptions'!$H$118),$F270*N(AL270)*avg_hrs)</f>
        <v>0</v>
      </c>
      <c r="CS270" s="255">
        <f>IF(OR($C270="Non-Labour",$C270="Labour-related"),IF(Inputs!$DT270=$F$1,Inputs!CS270,Inputs!CS270*'Key assumptions'!$H$118),$F270*N(AM270)*avg_hrs)</f>
        <v>0</v>
      </c>
      <c r="CT270" s="255">
        <f>IF(OR($C270="Non-Labour",$C270="Labour-related"),IF(Inputs!$DT270=$F$1,Inputs!CT270,Inputs!CT270*'Key assumptions'!$H$118),$F270*N(AN270)*avg_hrs)</f>
        <v>0</v>
      </c>
      <c r="CU270" s="255">
        <f>IF(OR($C270="Non-Labour",$C270="Labour-related"),IF(Inputs!$DT270=$F$1,Inputs!CU270,Inputs!CU270*'Key assumptions'!$H$118),$F270*N(AO270)*avg_hrs)</f>
        <v>0</v>
      </c>
      <c r="CV270" s="255">
        <f>IF(OR($C270="Non-Labour",$C270="Labour-related"),IF(Inputs!$DT270=$F$1,Inputs!CV270,Inputs!CV270*'Key assumptions'!$H$118),$F270*N(AP270)*avg_hrs)</f>
        <v>0</v>
      </c>
      <c r="CW270" s="255">
        <f>IF(OR($C270="Non-Labour",$C270="Labour-related"),IF(Inputs!$DT270=$F$1,Inputs!CW270,Inputs!CW270*'Key assumptions'!$H$118),$F270*N(AQ270)*avg_hrs)</f>
        <v>0</v>
      </c>
      <c r="CX270" s="255">
        <f>IF(OR($C270="Non-Labour",$C270="Labour-related"),IF(Inputs!$DT270=$F$1,Inputs!CX270,Inputs!CX270*'Key assumptions'!$H$118),$F270*N(AR270)*avg_hrs)</f>
        <v>0</v>
      </c>
      <c r="CY270" s="255">
        <f>IF(OR($C270="Non-Labour",$C270="Labour-related"),IF(Inputs!$DT270=$F$1,Inputs!CY270,Inputs!CY270*'Key assumptions'!$H$118),$F270*N(AS270)*avg_hrs)</f>
        <v>0</v>
      </c>
      <c r="CZ270" s="255">
        <f>IF(OR($C270="Non-Labour",$C270="Labour-related"),IF(Inputs!$DT270=$F$1,Inputs!CZ270,Inputs!CZ270*'Key assumptions'!$H$118),$F270*N(AT270)*avg_hrs)</f>
        <v>0</v>
      </c>
      <c r="DA270" s="255">
        <f>IF(OR($C270="Non-Labour",$C270="Labour-related"),IF(Inputs!$DT270=$F$1,Inputs!DA270,Inputs!DA270*'Key assumptions'!$H$118),$F270*N(AU270)*avg_hrs)</f>
        <v>0</v>
      </c>
      <c r="DB270" s="255">
        <f>IF(OR($C270="Non-Labour",$C270="Labour-related"),IF(Inputs!$DT270=$F$1,Inputs!DB270,Inputs!DB270*'Key assumptions'!$H$118),$F270*N(AV270)*avg_hrs)</f>
        <v>0</v>
      </c>
      <c r="DC270" s="255">
        <f>IF(OR($C270="Non-Labour",$C270="Labour-related"),IF(Inputs!$DT270=$F$1,Inputs!DC270,Inputs!DC270*'Key assumptions'!$H$118),$F270*N(AW270)*avg_hrs)</f>
        <v>0</v>
      </c>
      <c r="DD270" s="255">
        <f>IF(OR($C270="Non-Labour",$C270="Labour-related"),IF(Inputs!$DT270=$F$1,Inputs!DD270,Inputs!DD270*'Key assumptions'!$H$118),$F270*N(AX270)*avg_hrs)</f>
        <v>0</v>
      </c>
      <c r="DE270" s="255">
        <f>IF(OR($C270="Non-Labour",$C270="Labour-related"),IF(Inputs!$DT270=$F$1,Inputs!DE270,Inputs!DE270*'Key assumptions'!$H$118),$F270*N(AY270)*avg_hrs)</f>
        <v>0</v>
      </c>
      <c r="DF270" s="255">
        <f>IF(OR($C270="Non-Labour",$C270="Labour-related"),IF(Inputs!$DT270=$F$1,Inputs!DF270,Inputs!DF270*'Key assumptions'!$H$118),$F270*N(AZ270)*avg_hrs)</f>
        <v>0</v>
      </c>
      <c r="DG270" s="255">
        <f>IF(OR($C270="Non-Labour",$C270="Labour-related"),IF(Inputs!$DT270=$F$1,Inputs!DG270,Inputs!DG270*'Key assumptions'!$H$118),$F270*N(BA270)*avg_hrs)</f>
        <v>0</v>
      </c>
      <c r="DH270" s="255">
        <f>IF(OR($C270="Non-Labour",$C270="Labour-related"),IF(Inputs!$DT270=$F$1,Inputs!DH270,Inputs!DH270*'Key assumptions'!$H$118),$F270*N(BB270)*avg_hrs)</f>
        <v>0</v>
      </c>
      <c r="DI270" s="255">
        <f>IF(OR($C270="Non-Labour",$C270="Labour-related"),IF(Inputs!$DT270=$F$1,Inputs!DI270,Inputs!DI270*'Key assumptions'!$H$118),$F270*N(BC270)*avg_hrs)</f>
        <v>0</v>
      </c>
      <c r="DJ270" s="255">
        <f>IF(OR($C270="Non-Labour",$C270="Labour-related"),IF(Inputs!$DT270=$F$1,Inputs!DJ270,Inputs!DJ270*'Key assumptions'!$H$118),$F270*N(BD270)*avg_hrs)</f>
        <v>0</v>
      </c>
      <c r="DK270" s="255">
        <f>IF(OR($C270="Non-Labour",$C270="Labour-related"),IF(Inputs!$DT270=$F$1,Inputs!DK270,Inputs!DK270*'Key assumptions'!$H$118),$F270*N(BE270)*avg_hrs)</f>
        <v>0</v>
      </c>
      <c r="DL270" s="255">
        <f>IF(OR($C270="Non-Labour",$C270="Labour-related"),IF(Inputs!$DT270=$F$1,Inputs!DL270,Inputs!DL270*'Key assumptions'!$H$118),$F270*N(BF270)*avg_hrs)</f>
        <v>0</v>
      </c>
      <c r="DM270" s="255">
        <f>IF(OR($C270="Non-Labour",$C270="Labour-related"),IF(Inputs!$DT270=$F$1,Inputs!DM270,Inputs!DM270*'Key assumptions'!$H$118),$F270*N(BG270)*avg_hrs)</f>
        <v>0</v>
      </c>
      <c r="DN270" s="255">
        <f>IF(OR($C270="Non-Labour",$C270="Labour-related"),IF(Inputs!$DT270=$F$1,Inputs!DN270,Inputs!DN270*'Key assumptions'!$H$118),$F270*N(BH270)*avg_hrs)</f>
        <v>0</v>
      </c>
      <c r="DO270" s="255">
        <f>IF(OR($C270="Non-Labour",$C270="Labour-related"),IF(Inputs!$DT270=$F$1,Inputs!DO270,Inputs!DO270*'Key assumptions'!$H$118),$F270*N(BI270)*avg_hrs)</f>
        <v>0</v>
      </c>
      <c r="DP270" s="255">
        <f>IF(OR($C270="Non-Labour",$C270="Labour-related"),IF(Inputs!$DT270=$F$1,Inputs!DP270,Inputs!DP270*'Key assumptions'!$H$118),$F270*N(BJ270)*avg_hrs)</f>
        <v>0</v>
      </c>
      <c r="DQ270" s="255">
        <f>IF(OR($C270="Non-Labour",$C270="Labour-related"),IF(Inputs!$DT270=$F$1,Inputs!DQ270,Inputs!DQ270*'Key assumptions'!$H$118),$F270*N(BK270)*avg_hrs)</f>
        <v>0</v>
      </c>
      <c r="DR270" s="255">
        <f>IF(OR($C270="Non-Labour",$C270="Labour-related"),IF(Inputs!$DT270=$F$1,Inputs!DR270,Inputs!DR270*'Key assumptions'!$H$118),$F270*N(BL270)*avg_hrs)</f>
        <v>0</v>
      </c>
      <c r="DT270" s="133" t="s">
        <v>213</v>
      </c>
      <c r="DU270" s="304"/>
      <c r="DV270" s="304"/>
      <c r="DW270" s="304"/>
      <c r="DX270" s="304"/>
      <c r="DY270" s="304"/>
      <c r="DZ270" s="304"/>
      <c r="EA270" s="255">
        <v>0</v>
      </c>
      <c r="EB270" s="255">
        <v>0</v>
      </c>
      <c r="EC270" s="255">
        <v>0</v>
      </c>
      <c r="ED270" s="255">
        <f t="shared" si="26"/>
        <v>0</v>
      </c>
      <c r="EE270" s="255">
        <f t="shared" si="26"/>
        <v>0</v>
      </c>
      <c r="EF270" s="255">
        <f t="shared" si="27"/>
        <v>0</v>
      </c>
    </row>
    <row r="271" spans="1:136" x14ac:dyDescent="0.4">
      <c r="A271" s="133" t="str">
        <f>Inputs!A271</f>
        <v>Project Management</v>
      </c>
      <c r="B271" s="381" t="str">
        <f>Inputs!B271</f>
        <v>[C-i-C] Item 1</v>
      </c>
      <c r="C271" s="133" t="str">
        <f>Inputs!C271</f>
        <v>Non-labour</v>
      </c>
      <c r="D271" s="133">
        <f>Inputs!D271</f>
        <v>606796</v>
      </c>
      <c r="E271" s="133" t="str">
        <f>Inputs!E271</f>
        <v>Outsource Consultant</v>
      </c>
      <c r="F271" s="290">
        <f>IF(Inputs!DT271=$F$1,Inputs!F271,
IF(Inputs!DT271='Key assumptions'!$E$118,Inputs!F271*'Key assumptions'!$H$118,Inputs!F271*'Key assumptions'!$H$119))</f>
        <v>0</v>
      </c>
      <c r="G271" s="290">
        <f>IF(Inputs!DT271=$F$1,Inputs!G271,Inputs!G271*'Key assumptions'!$H$118)</f>
        <v>0</v>
      </c>
      <c r="H271" s="281"/>
      <c r="I271" s="281"/>
      <c r="J271" s="281"/>
      <c r="K271" s="281"/>
      <c r="L271" s="281"/>
      <c r="M271" s="389" t="str">
        <f>Inputs!M271</f>
        <v>[C-i-C]</v>
      </c>
      <c r="N271" s="389" t="str">
        <f>Inputs!N271</f>
        <v>[C-i-C]</v>
      </c>
      <c r="O271" s="389" t="str">
        <f>Inputs!O271</f>
        <v>[C-i-C]</v>
      </c>
      <c r="P271" s="389" t="str">
        <f>Inputs!P271</f>
        <v>[C-i-C]</v>
      </c>
      <c r="Q271" s="389" t="str">
        <f>Inputs!Q271</f>
        <v>[C-i-C]</v>
      </c>
      <c r="R271" s="389" t="str">
        <f>Inputs!R271</f>
        <v>[C-i-C]</v>
      </c>
      <c r="S271" s="389" t="str">
        <f>Inputs!S271</f>
        <v>[C-i-C]</v>
      </c>
      <c r="T271" s="389" t="str">
        <f>Inputs!T271</f>
        <v>[C-i-C]</v>
      </c>
      <c r="U271" s="389" t="str">
        <f>Inputs!U271</f>
        <v>[C-i-C]</v>
      </c>
      <c r="V271" s="389" t="str">
        <f>Inputs!V271</f>
        <v>[C-i-C]</v>
      </c>
      <c r="W271" s="389" t="str">
        <f>Inputs!W271</f>
        <v>[C-i-C]</v>
      </c>
      <c r="X271" s="389" t="str">
        <f>Inputs!X271</f>
        <v>[C-i-C]</v>
      </c>
      <c r="Y271" s="389" t="str">
        <f>Inputs!Y271</f>
        <v>[C-i-C]</v>
      </c>
      <c r="Z271" s="389" t="str">
        <f>Inputs!Z271</f>
        <v>[C-i-C]</v>
      </c>
      <c r="AA271" s="389" t="str">
        <f>Inputs!AA271</f>
        <v>[C-i-C]</v>
      </c>
      <c r="AB271" s="389" t="str">
        <f>Inputs!AB271</f>
        <v>[C-i-C]</v>
      </c>
      <c r="AC271" s="389" t="str">
        <f>Inputs!AC271</f>
        <v>[C-i-C]</v>
      </c>
      <c r="AD271" s="389" t="str">
        <f>Inputs!AD271</f>
        <v>[C-i-C]</v>
      </c>
      <c r="AE271" s="389" t="str">
        <f>Inputs!AE271</f>
        <v>[C-i-C]</v>
      </c>
      <c r="AF271" s="389" t="str">
        <f>Inputs!AF271</f>
        <v>[C-i-C]</v>
      </c>
      <c r="AG271" s="389" t="str">
        <f>Inputs!AG271</f>
        <v>[C-i-C]</v>
      </c>
      <c r="AH271" s="389" t="str">
        <f>Inputs!AH271</f>
        <v>[C-i-C]</v>
      </c>
      <c r="AI271" s="254">
        <f>Inputs!AI271</f>
        <v>0</v>
      </c>
      <c r="AJ271" s="254">
        <f>Inputs!AJ271</f>
        <v>0</v>
      </c>
      <c r="AK271" s="254">
        <f>Inputs!AK271</f>
        <v>0</v>
      </c>
      <c r="AL271" s="254">
        <f>Inputs!AL271</f>
        <v>0</v>
      </c>
      <c r="AM271" s="254">
        <f>Inputs!AM271</f>
        <v>0</v>
      </c>
      <c r="AN271" s="254">
        <f>Inputs!AN271</f>
        <v>0</v>
      </c>
      <c r="AO271" s="254">
        <f>Inputs!AO271</f>
        <v>0</v>
      </c>
      <c r="AP271" s="254">
        <f>Inputs!AP271</f>
        <v>0</v>
      </c>
      <c r="AQ271" s="254">
        <f>Inputs!AQ271</f>
        <v>0</v>
      </c>
      <c r="AR271" s="254">
        <f>Inputs!AR271</f>
        <v>0</v>
      </c>
      <c r="AS271" s="254">
        <f>Inputs!AS271</f>
        <v>0</v>
      </c>
      <c r="AT271" s="254">
        <f>Inputs!AT271</f>
        <v>0</v>
      </c>
      <c r="AU271" s="254">
        <f>Inputs!AU271</f>
        <v>0</v>
      </c>
      <c r="AV271" s="254">
        <f>Inputs!AV271</f>
        <v>0</v>
      </c>
      <c r="AW271" s="254">
        <f>Inputs!AW271</f>
        <v>0</v>
      </c>
      <c r="AX271" s="254">
        <f>Inputs!AX271</f>
        <v>0</v>
      </c>
      <c r="AY271" s="254">
        <f>Inputs!AY271</f>
        <v>0</v>
      </c>
      <c r="AZ271" s="254">
        <f>Inputs!AZ271</f>
        <v>0</v>
      </c>
      <c r="BA271" s="254">
        <f>Inputs!BA271</f>
        <v>0</v>
      </c>
      <c r="BB271" s="254">
        <f>Inputs!BB271</f>
        <v>0</v>
      </c>
      <c r="BC271" s="254">
        <f>Inputs!BC271</f>
        <v>0</v>
      </c>
      <c r="BD271" s="254">
        <f>Inputs!BD271</f>
        <v>0</v>
      </c>
      <c r="BE271" s="254">
        <f>Inputs!BE271</f>
        <v>0</v>
      </c>
      <c r="BF271" s="254">
        <f>Inputs!BF271</f>
        <v>0</v>
      </c>
      <c r="BG271" s="254">
        <f>Inputs!BG271</f>
        <v>0</v>
      </c>
      <c r="BH271" s="254">
        <f>Inputs!BH271</f>
        <v>0</v>
      </c>
      <c r="BI271" s="254">
        <f>Inputs!BI271</f>
        <v>0</v>
      </c>
      <c r="BJ271" s="254">
        <f>Inputs!BJ271</f>
        <v>0</v>
      </c>
      <c r="BK271" s="254">
        <f>Inputs!BK271</f>
        <v>0</v>
      </c>
      <c r="BL271" s="254">
        <f>Inputs!BL271</f>
        <v>0</v>
      </c>
      <c r="BN271" s="255">
        <f>IF(OR($C271="Non-Labour",$C271="Labour-related"),IF(Inputs!$DT271=$F$1,Inputs!BN271,Inputs!BN271*'Key assumptions'!$H$118),$F271*N(H271)*avg_hrs)</f>
        <v>0</v>
      </c>
      <c r="BO271" s="255">
        <f>IF(OR($C271="Non-Labour",$C271="Labour-related"),IF(Inputs!$DT271=$F$1,Inputs!BO271,Inputs!BO271*'Key assumptions'!$H$118),$F271*N(I271)*avg_hrs)</f>
        <v>0</v>
      </c>
      <c r="BP271" s="255">
        <f>IF(OR($C271="Non-Labour",$C271="Labour-related"),IF(Inputs!$DT271=$F$1,Inputs!BP271,Inputs!BP271*'Key assumptions'!$H$118),$F271*N(J271)*avg_hrs)</f>
        <v>0</v>
      </c>
      <c r="BQ271" s="255">
        <f>IF(OR($C271="Non-Labour",$C271="Labour-related"),IF(Inputs!$DT271=$F$1,Inputs!BQ271,Inputs!BQ271*'Key assumptions'!$H$118),$F271*N(K271)*avg_hrs)</f>
        <v>0</v>
      </c>
      <c r="BR271" s="255">
        <f>IF(OR($C271="Non-Labour",$C271="Labour-related"),IF(Inputs!$DT271=$F$1,Inputs!BR271,Inputs!BR271*'Key assumptions'!$H$118),$F271*N(L271)*avg_hrs)</f>
        <v>0</v>
      </c>
      <c r="BS271" s="390" t="s">
        <v>411</v>
      </c>
      <c r="BT271" s="390" t="s">
        <v>411</v>
      </c>
      <c r="BU271" s="390" t="s">
        <v>411</v>
      </c>
      <c r="BV271" s="390" t="s">
        <v>411</v>
      </c>
      <c r="BW271" s="390" t="s">
        <v>411</v>
      </c>
      <c r="BX271" s="390" t="s">
        <v>411</v>
      </c>
      <c r="BY271" s="390" t="s">
        <v>411</v>
      </c>
      <c r="BZ271" s="390" t="s">
        <v>411</v>
      </c>
      <c r="CA271" s="390" t="s">
        <v>411</v>
      </c>
      <c r="CB271" s="390" t="s">
        <v>411</v>
      </c>
      <c r="CC271" s="390" t="s">
        <v>411</v>
      </c>
      <c r="CD271" s="390" t="s">
        <v>411</v>
      </c>
      <c r="CE271" s="390" t="s">
        <v>411</v>
      </c>
      <c r="CF271" s="390" t="s">
        <v>411</v>
      </c>
      <c r="CG271" s="390" t="s">
        <v>411</v>
      </c>
      <c r="CH271" s="390" t="s">
        <v>411</v>
      </c>
      <c r="CI271" s="390" t="s">
        <v>411</v>
      </c>
      <c r="CJ271" s="390" t="s">
        <v>411</v>
      </c>
      <c r="CK271" s="390" t="s">
        <v>411</v>
      </c>
      <c r="CL271" s="390" t="s">
        <v>411</v>
      </c>
      <c r="CM271" s="390" t="s">
        <v>411</v>
      </c>
      <c r="CN271" s="390" t="s">
        <v>411</v>
      </c>
      <c r="CO271" s="255">
        <f>IF(OR($C271="Non-Labour",$C271="Labour-related"),IF(Inputs!$DT271=$F$1,Inputs!CO271,Inputs!CO271*'Key assumptions'!$H$118),$F271*N(AI271)*avg_hrs)</f>
        <v>96477.712839111104</v>
      </c>
      <c r="CP271" s="255">
        <f>IF(OR($C271="Non-Labour",$C271="Labour-related"),IF(Inputs!$DT271=$F$1,Inputs!CP271,Inputs!CP271*'Key assumptions'!$H$118),$F271*N(AJ271)*avg_hrs)</f>
        <v>96477.712839111104</v>
      </c>
      <c r="CQ271" s="255">
        <f>IF(OR($C271="Non-Labour",$C271="Labour-related"),IF(Inputs!$DT271=$F$1,Inputs!CQ271,Inputs!CQ271*'Key assumptions'!$H$118),$F271*N(AK271)*avg_hrs)</f>
        <v>96477.712839111104</v>
      </c>
      <c r="CR271" s="255">
        <f>IF(OR($C271="Non-Labour",$C271="Labour-related"),IF(Inputs!$DT271=$F$1,Inputs!CR271,Inputs!CR271*'Key assumptions'!$H$118),$F271*N(AL271)*avg_hrs)</f>
        <v>96477.712839111104</v>
      </c>
      <c r="CS271" s="255">
        <f>IF(OR($C271="Non-Labour",$C271="Labour-related"),IF(Inputs!$DT271=$F$1,Inputs!CS271,Inputs!CS271*'Key assumptions'!$H$118),$F271*N(AM271)*avg_hrs)</f>
        <v>96477.712839111104</v>
      </c>
      <c r="CT271" s="255">
        <f>IF(OR($C271="Non-Labour",$C271="Labour-related"),IF(Inputs!$DT271=$F$1,Inputs!CT271,Inputs!CT271*'Key assumptions'!$H$118),$F271*N(AN271)*avg_hrs)</f>
        <v>96477.712839111104</v>
      </c>
      <c r="CU271" s="255">
        <f>IF(OR($C271="Non-Labour",$C271="Labour-related"),IF(Inputs!$DT271=$F$1,Inputs!CU271,Inputs!CU271*'Key assumptions'!$H$118),$F271*N(AO271)*avg_hrs)</f>
        <v>96477.712839111104</v>
      </c>
      <c r="CV271" s="255">
        <f>IF(OR($C271="Non-Labour",$C271="Labour-related"),IF(Inputs!$DT271=$F$1,Inputs!CV271,Inputs!CV271*'Key assumptions'!$H$118),$F271*N(AP271)*avg_hrs)</f>
        <v>96477.712839111104</v>
      </c>
      <c r="CW271" s="255">
        <f>IF(OR($C271="Non-Labour",$C271="Labour-related"),IF(Inputs!$DT271=$F$1,Inputs!CW271,Inputs!CW271*'Key assumptions'!$H$118),$F271*N(AQ271)*avg_hrs)</f>
        <v>96477.712839111104</v>
      </c>
      <c r="CX271" s="255">
        <f>IF(OR($C271="Non-Labour",$C271="Labour-related"),IF(Inputs!$DT271=$F$1,Inputs!CX271,Inputs!CX271*'Key assumptions'!$H$118),$F271*N(AR271)*avg_hrs)</f>
        <v>96477.712839111104</v>
      </c>
      <c r="CY271" s="255">
        <f>IF(OR($C271="Non-Labour",$C271="Labour-related"),IF(Inputs!$DT271=$F$1,Inputs!CY271,Inputs!CY271*'Key assumptions'!$H$118),$F271*N(AS271)*avg_hrs)</f>
        <v>96477.712839111104</v>
      </c>
      <c r="CZ271" s="255">
        <f>IF(OR($C271="Non-Labour",$C271="Labour-related"),IF(Inputs!$DT271=$F$1,Inputs!CZ271,Inputs!CZ271*'Key assumptions'!$H$118),$F271*N(AT271)*avg_hrs)</f>
        <v>96477.712839111104</v>
      </c>
      <c r="DA271" s="255">
        <f>IF(OR($C271="Non-Labour",$C271="Labour-related"),IF(Inputs!$DT271=$F$1,Inputs!DA271,Inputs!DA271*'Key assumptions'!$H$118),$F271*N(AU271)*avg_hrs)</f>
        <v>96477.712839111104</v>
      </c>
      <c r="DB271" s="255">
        <f>IF(OR($C271="Non-Labour",$C271="Labour-related"),IF(Inputs!$DT271=$F$1,Inputs!DB271,Inputs!DB271*'Key assumptions'!$H$118),$F271*N(AV271)*avg_hrs)</f>
        <v>96477.712839111104</v>
      </c>
      <c r="DC271" s="255">
        <f>IF(OR($C271="Non-Labour",$C271="Labour-related"),IF(Inputs!$DT271=$F$1,Inputs!DC271,Inputs!DC271*'Key assumptions'!$H$118),$F271*N(AW271)*avg_hrs)</f>
        <v>96477.712839111104</v>
      </c>
      <c r="DD271" s="255">
        <f>IF(OR($C271="Non-Labour",$C271="Labour-related"),IF(Inputs!$DT271=$F$1,Inputs!DD271,Inputs!DD271*'Key assumptions'!$H$118),$F271*N(AX271)*avg_hrs)</f>
        <v>0</v>
      </c>
      <c r="DE271" s="255">
        <f>IF(OR($C271="Non-Labour",$C271="Labour-related"),IF(Inputs!$DT271=$F$1,Inputs!DE271,Inputs!DE271*'Key assumptions'!$H$118),$F271*N(AY271)*avg_hrs)</f>
        <v>0</v>
      </c>
      <c r="DF271" s="255">
        <f>IF(OR($C271="Non-Labour",$C271="Labour-related"),IF(Inputs!$DT271=$F$1,Inputs!DF271,Inputs!DF271*'Key assumptions'!$H$118),$F271*N(AZ271)*avg_hrs)</f>
        <v>0</v>
      </c>
      <c r="DG271" s="255">
        <f>IF(OR($C271="Non-Labour",$C271="Labour-related"),IF(Inputs!$DT271=$F$1,Inputs!DG271,Inputs!DG271*'Key assumptions'!$H$118),$F271*N(BA271)*avg_hrs)</f>
        <v>0</v>
      </c>
      <c r="DH271" s="255">
        <f>IF(OR($C271="Non-Labour",$C271="Labour-related"),IF(Inputs!$DT271=$F$1,Inputs!DH271,Inputs!DH271*'Key assumptions'!$H$118),$F271*N(BB271)*avg_hrs)</f>
        <v>0</v>
      </c>
      <c r="DI271" s="255">
        <f>IF(OR($C271="Non-Labour",$C271="Labour-related"),IF(Inputs!$DT271=$F$1,Inputs!DI271,Inputs!DI271*'Key assumptions'!$H$118),$F271*N(BC271)*avg_hrs)</f>
        <v>0</v>
      </c>
      <c r="DJ271" s="255">
        <f>IF(OR($C271="Non-Labour",$C271="Labour-related"),IF(Inputs!$DT271=$F$1,Inputs!DJ271,Inputs!DJ271*'Key assumptions'!$H$118),$F271*N(BD271)*avg_hrs)</f>
        <v>0</v>
      </c>
      <c r="DK271" s="255">
        <f>IF(OR($C271="Non-Labour",$C271="Labour-related"),IF(Inputs!$DT271=$F$1,Inputs!DK271,Inputs!DK271*'Key assumptions'!$H$118),$F271*N(BE271)*avg_hrs)</f>
        <v>0</v>
      </c>
      <c r="DL271" s="255">
        <f>IF(OR($C271="Non-Labour",$C271="Labour-related"),IF(Inputs!$DT271=$F$1,Inputs!DL271,Inputs!DL271*'Key assumptions'!$H$118),$F271*N(BF271)*avg_hrs)</f>
        <v>0</v>
      </c>
      <c r="DM271" s="255">
        <f>IF(OR($C271="Non-Labour",$C271="Labour-related"),IF(Inputs!$DT271=$F$1,Inputs!DM271,Inputs!DM271*'Key assumptions'!$H$118),$F271*N(BG271)*avg_hrs)</f>
        <v>0</v>
      </c>
      <c r="DN271" s="255">
        <f>IF(OR($C271="Non-Labour",$C271="Labour-related"),IF(Inputs!$DT271=$F$1,Inputs!DN271,Inputs!DN271*'Key assumptions'!$H$118),$F271*N(BH271)*avg_hrs)</f>
        <v>0</v>
      </c>
      <c r="DO271" s="255">
        <f>IF(OR($C271="Non-Labour",$C271="Labour-related"),IF(Inputs!$DT271=$F$1,Inputs!DO271,Inputs!DO271*'Key assumptions'!$H$118),$F271*N(BI271)*avg_hrs)</f>
        <v>0</v>
      </c>
      <c r="DP271" s="255">
        <f>IF(OR($C271="Non-Labour",$C271="Labour-related"),IF(Inputs!$DT271=$F$1,Inputs!DP271,Inputs!DP271*'Key assumptions'!$H$118),$F271*N(BJ271)*avg_hrs)</f>
        <v>0</v>
      </c>
      <c r="DQ271" s="255">
        <f>IF(OR($C271="Non-Labour",$C271="Labour-related"),IF(Inputs!$DT271=$F$1,Inputs!DQ271,Inputs!DQ271*'Key assumptions'!$H$118),$F271*N(BK271)*avg_hrs)</f>
        <v>0</v>
      </c>
      <c r="DR271" s="255">
        <f>IF(OR($C271="Non-Labour",$C271="Labour-related"),IF(Inputs!$DT271=$F$1,Inputs!DR271,Inputs!DR271*'Key assumptions'!$H$118),$F271*N(BL271)*avg_hrs)</f>
        <v>0</v>
      </c>
      <c r="DT271" s="133" t="s">
        <v>213</v>
      </c>
      <c r="DU271" s="304"/>
      <c r="DV271" s="304"/>
      <c r="DW271" s="304"/>
      <c r="DX271" s="304"/>
      <c r="DY271" s="304"/>
      <c r="DZ271" s="304"/>
      <c r="EA271" s="255">
        <v>0</v>
      </c>
      <c r="EB271" s="255">
        <v>578866.27703466662</v>
      </c>
      <c r="EC271" s="255">
        <v>1157732.5540693332</v>
      </c>
      <c r="ED271" s="255">
        <f t="shared" si="26"/>
        <v>868299.41555199993</v>
      </c>
      <c r="EE271" s="255">
        <f t="shared" si="26"/>
        <v>0</v>
      </c>
      <c r="EF271" s="255">
        <f t="shared" si="27"/>
        <v>2604898.2466559997</v>
      </c>
    </row>
    <row r="272" spans="1:136" x14ac:dyDescent="0.4">
      <c r="A272" s="133" t="str">
        <f>Inputs!A272</f>
        <v/>
      </c>
      <c r="B272" s="133" t="str">
        <f>Inputs!B272</f>
        <v/>
      </c>
      <c r="C272" s="133" t="str">
        <f>Inputs!C272</f>
        <v/>
      </c>
      <c r="D272" s="133">
        <f>Inputs!D272</f>
        <v>606798</v>
      </c>
      <c r="E272" s="133" t="str">
        <f>Inputs!E272</f>
        <v>CWO - Community &amp; Stakeholder</v>
      </c>
      <c r="F272" s="290">
        <f>IF(Inputs!DT272=$F$1,Inputs!F272,
IF(Inputs!DT272='Key assumptions'!$E$118,Inputs!F272*'Key assumptions'!$H$118,Inputs!F272*'Key assumptions'!$H$119))</f>
        <v>0</v>
      </c>
      <c r="G272" s="290">
        <f>IF(Inputs!DT272=$F$1,Inputs!G272,Inputs!G272*'Key assumptions'!$H$118)</f>
        <v>0</v>
      </c>
      <c r="H272" s="281"/>
      <c r="I272" s="281"/>
      <c r="J272" s="281"/>
      <c r="K272" s="281"/>
      <c r="L272" s="281"/>
      <c r="M272" s="389" t="str">
        <f>Inputs!M272</f>
        <v>[C-i-C]</v>
      </c>
      <c r="N272" s="389" t="str">
        <f>Inputs!N272</f>
        <v>[C-i-C]</v>
      </c>
      <c r="O272" s="389" t="str">
        <f>Inputs!O272</f>
        <v>[C-i-C]</v>
      </c>
      <c r="P272" s="389" t="str">
        <f>Inputs!P272</f>
        <v>[C-i-C]</v>
      </c>
      <c r="Q272" s="389" t="str">
        <f>Inputs!Q272</f>
        <v>[C-i-C]</v>
      </c>
      <c r="R272" s="389" t="str">
        <f>Inputs!R272</f>
        <v>[C-i-C]</v>
      </c>
      <c r="S272" s="389" t="str">
        <f>Inputs!S272</f>
        <v>[C-i-C]</v>
      </c>
      <c r="T272" s="389" t="str">
        <f>Inputs!T272</f>
        <v>[C-i-C]</v>
      </c>
      <c r="U272" s="389" t="str">
        <f>Inputs!U272</f>
        <v>[C-i-C]</v>
      </c>
      <c r="V272" s="389" t="str">
        <f>Inputs!V272</f>
        <v>[C-i-C]</v>
      </c>
      <c r="W272" s="389" t="str">
        <f>Inputs!W272</f>
        <v>[C-i-C]</v>
      </c>
      <c r="X272" s="389" t="str">
        <f>Inputs!X272</f>
        <v>[C-i-C]</v>
      </c>
      <c r="Y272" s="389" t="str">
        <f>Inputs!Y272</f>
        <v>[C-i-C]</v>
      </c>
      <c r="Z272" s="389" t="str">
        <f>Inputs!Z272</f>
        <v>[C-i-C]</v>
      </c>
      <c r="AA272" s="389" t="str">
        <f>Inputs!AA272</f>
        <v>[C-i-C]</v>
      </c>
      <c r="AB272" s="389" t="str">
        <f>Inputs!AB272</f>
        <v>[C-i-C]</v>
      </c>
      <c r="AC272" s="389" t="str">
        <f>Inputs!AC272</f>
        <v>[C-i-C]</v>
      </c>
      <c r="AD272" s="389" t="str">
        <f>Inputs!AD272</f>
        <v>[C-i-C]</v>
      </c>
      <c r="AE272" s="389" t="str">
        <f>Inputs!AE272</f>
        <v>[C-i-C]</v>
      </c>
      <c r="AF272" s="389" t="str">
        <f>Inputs!AF272</f>
        <v>[C-i-C]</v>
      </c>
      <c r="AG272" s="389" t="str">
        <f>Inputs!AG272</f>
        <v>[C-i-C]</v>
      </c>
      <c r="AH272" s="389" t="str">
        <f>Inputs!AH272</f>
        <v>[C-i-C]</v>
      </c>
      <c r="AI272" s="254">
        <f>Inputs!AI272</f>
        <v>0</v>
      </c>
      <c r="AJ272" s="254">
        <f>Inputs!AJ272</f>
        <v>0</v>
      </c>
      <c r="AK272" s="254">
        <f>Inputs!AK272</f>
        <v>0</v>
      </c>
      <c r="AL272" s="254">
        <f>Inputs!AL272</f>
        <v>0</v>
      </c>
      <c r="AM272" s="254">
        <f>Inputs!AM272</f>
        <v>0</v>
      </c>
      <c r="AN272" s="254">
        <f>Inputs!AN272</f>
        <v>0</v>
      </c>
      <c r="AO272" s="254">
        <f>Inputs!AO272</f>
        <v>0</v>
      </c>
      <c r="AP272" s="254">
        <f>Inputs!AP272</f>
        <v>0</v>
      </c>
      <c r="AQ272" s="254">
        <f>Inputs!AQ272</f>
        <v>0</v>
      </c>
      <c r="AR272" s="254">
        <f>Inputs!AR272</f>
        <v>0</v>
      </c>
      <c r="AS272" s="254">
        <f>Inputs!AS272</f>
        <v>0</v>
      </c>
      <c r="AT272" s="254">
        <f>Inputs!AT272</f>
        <v>0</v>
      </c>
      <c r="AU272" s="254">
        <f>Inputs!AU272</f>
        <v>0</v>
      </c>
      <c r="AV272" s="254">
        <f>Inputs!AV272</f>
        <v>0</v>
      </c>
      <c r="AW272" s="254">
        <f>Inputs!AW272</f>
        <v>0</v>
      </c>
      <c r="AX272" s="254">
        <f>Inputs!AX272</f>
        <v>0</v>
      </c>
      <c r="AY272" s="254">
        <f>Inputs!AY272</f>
        <v>0</v>
      </c>
      <c r="AZ272" s="254">
        <f>Inputs!AZ272</f>
        <v>0</v>
      </c>
      <c r="BA272" s="254">
        <f>Inputs!BA272</f>
        <v>0</v>
      </c>
      <c r="BB272" s="254">
        <f>Inputs!BB272</f>
        <v>0</v>
      </c>
      <c r="BC272" s="254">
        <f>Inputs!BC272</f>
        <v>0</v>
      </c>
      <c r="BD272" s="254">
        <f>Inputs!BD272</f>
        <v>0</v>
      </c>
      <c r="BE272" s="254">
        <f>Inputs!BE272</f>
        <v>0</v>
      </c>
      <c r="BF272" s="254">
        <f>Inputs!BF272</f>
        <v>0</v>
      </c>
      <c r="BG272" s="254">
        <f>Inputs!BG272</f>
        <v>0</v>
      </c>
      <c r="BH272" s="254">
        <f>Inputs!BH272</f>
        <v>0</v>
      </c>
      <c r="BI272" s="254">
        <f>Inputs!BI272</f>
        <v>0</v>
      </c>
      <c r="BJ272" s="254">
        <f>Inputs!BJ272</f>
        <v>0</v>
      </c>
      <c r="BK272" s="254">
        <f>Inputs!BK272</f>
        <v>0</v>
      </c>
      <c r="BL272" s="254">
        <f>Inputs!BL272</f>
        <v>0</v>
      </c>
      <c r="BN272" s="255">
        <f>IF(OR($C272="Non-Labour",$C272="Labour-related"),IF(Inputs!$DT272=$F$1,Inputs!BN272,Inputs!BN272*'Key assumptions'!$H$118),$F272*N(H272)*avg_hrs)</f>
        <v>0</v>
      </c>
      <c r="BO272" s="255">
        <f>IF(OR($C272="Non-Labour",$C272="Labour-related"),IF(Inputs!$DT272=$F$1,Inputs!BO272,Inputs!BO272*'Key assumptions'!$H$118),$F272*N(I272)*avg_hrs)</f>
        <v>0</v>
      </c>
      <c r="BP272" s="255">
        <f>IF(OR($C272="Non-Labour",$C272="Labour-related"),IF(Inputs!$DT272=$F$1,Inputs!BP272,Inputs!BP272*'Key assumptions'!$H$118),$F272*N(J272)*avg_hrs)</f>
        <v>0</v>
      </c>
      <c r="BQ272" s="255">
        <f>IF(OR($C272="Non-Labour",$C272="Labour-related"),IF(Inputs!$DT272=$F$1,Inputs!BQ272,Inputs!BQ272*'Key assumptions'!$H$118),$F272*N(K272)*avg_hrs)</f>
        <v>0</v>
      </c>
      <c r="BR272" s="255">
        <f>IF(OR($C272="Non-Labour",$C272="Labour-related"),IF(Inputs!$DT272=$F$1,Inputs!BR272,Inputs!BR272*'Key assumptions'!$H$118),$F272*N(L272)*avg_hrs)</f>
        <v>0</v>
      </c>
      <c r="BS272" s="390" t="s">
        <v>411</v>
      </c>
      <c r="BT272" s="390" t="s">
        <v>411</v>
      </c>
      <c r="BU272" s="390" t="s">
        <v>411</v>
      </c>
      <c r="BV272" s="390" t="s">
        <v>411</v>
      </c>
      <c r="BW272" s="390" t="s">
        <v>411</v>
      </c>
      <c r="BX272" s="390" t="s">
        <v>411</v>
      </c>
      <c r="BY272" s="390" t="s">
        <v>411</v>
      </c>
      <c r="BZ272" s="390" t="s">
        <v>411</v>
      </c>
      <c r="CA272" s="390" t="s">
        <v>411</v>
      </c>
      <c r="CB272" s="390" t="s">
        <v>411</v>
      </c>
      <c r="CC272" s="390" t="s">
        <v>411</v>
      </c>
      <c r="CD272" s="390" t="s">
        <v>411</v>
      </c>
      <c r="CE272" s="390" t="s">
        <v>411</v>
      </c>
      <c r="CF272" s="390" t="s">
        <v>411</v>
      </c>
      <c r="CG272" s="390" t="s">
        <v>411</v>
      </c>
      <c r="CH272" s="390" t="s">
        <v>411</v>
      </c>
      <c r="CI272" s="390" t="s">
        <v>411</v>
      </c>
      <c r="CJ272" s="390" t="s">
        <v>411</v>
      </c>
      <c r="CK272" s="390" t="s">
        <v>411</v>
      </c>
      <c r="CL272" s="390" t="s">
        <v>411</v>
      </c>
      <c r="CM272" s="390" t="s">
        <v>411</v>
      </c>
      <c r="CN272" s="390" t="s">
        <v>411</v>
      </c>
      <c r="CO272" s="255">
        <f>IF(OR($C272="Non-Labour",$C272="Labour-related"),IF(Inputs!$DT272=$F$1,Inputs!CO272,Inputs!CO272*'Key assumptions'!$H$118),$F272*N(AI272)*avg_hrs)</f>
        <v>0</v>
      </c>
      <c r="CP272" s="255">
        <f>IF(OR($C272="Non-Labour",$C272="Labour-related"),IF(Inputs!$DT272=$F$1,Inputs!CP272,Inputs!CP272*'Key assumptions'!$H$118),$F272*N(AJ272)*avg_hrs)</f>
        <v>0</v>
      </c>
      <c r="CQ272" s="255">
        <f>IF(OR($C272="Non-Labour",$C272="Labour-related"),IF(Inputs!$DT272=$F$1,Inputs!CQ272,Inputs!CQ272*'Key assumptions'!$H$118),$F272*N(AK272)*avg_hrs)</f>
        <v>0</v>
      </c>
      <c r="CR272" s="255">
        <f>IF(OR($C272="Non-Labour",$C272="Labour-related"),IF(Inputs!$DT272=$F$1,Inputs!CR272,Inputs!CR272*'Key assumptions'!$H$118),$F272*N(AL272)*avg_hrs)</f>
        <v>0</v>
      </c>
      <c r="CS272" s="255">
        <f>IF(OR($C272="Non-Labour",$C272="Labour-related"),IF(Inputs!$DT272=$F$1,Inputs!CS272,Inputs!CS272*'Key assumptions'!$H$118),$F272*N(AM272)*avg_hrs)</f>
        <v>0</v>
      </c>
      <c r="CT272" s="255">
        <f>IF(OR($C272="Non-Labour",$C272="Labour-related"),IF(Inputs!$DT272=$F$1,Inputs!CT272,Inputs!CT272*'Key assumptions'!$H$118),$F272*N(AN272)*avg_hrs)</f>
        <v>0</v>
      </c>
      <c r="CU272" s="255">
        <f>IF(OR($C272="Non-Labour",$C272="Labour-related"),IF(Inputs!$DT272=$F$1,Inputs!CU272,Inputs!CU272*'Key assumptions'!$H$118),$F272*N(AO272)*avg_hrs)</f>
        <v>0</v>
      </c>
      <c r="CV272" s="255">
        <f>IF(OR($C272="Non-Labour",$C272="Labour-related"),IF(Inputs!$DT272=$F$1,Inputs!CV272,Inputs!CV272*'Key assumptions'!$H$118),$F272*N(AP272)*avg_hrs)</f>
        <v>0</v>
      </c>
      <c r="CW272" s="255">
        <f>IF(OR($C272="Non-Labour",$C272="Labour-related"),IF(Inputs!$DT272=$F$1,Inputs!CW272,Inputs!CW272*'Key assumptions'!$H$118),$F272*N(AQ272)*avg_hrs)</f>
        <v>0</v>
      </c>
      <c r="CX272" s="255">
        <f>IF(OR($C272="Non-Labour",$C272="Labour-related"),IF(Inputs!$DT272=$F$1,Inputs!CX272,Inputs!CX272*'Key assumptions'!$H$118),$F272*N(AR272)*avg_hrs)</f>
        <v>0</v>
      </c>
      <c r="CY272" s="255">
        <f>IF(OR($C272="Non-Labour",$C272="Labour-related"),IF(Inputs!$DT272=$F$1,Inputs!CY272,Inputs!CY272*'Key assumptions'!$H$118),$F272*N(AS272)*avg_hrs)</f>
        <v>0</v>
      </c>
      <c r="CZ272" s="255">
        <f>IF(OR($C272="Non-Labour",$C272="Labour-related"),IF(Inputs!$DT272=$F$1,Inputs!CZ272,Inputs!CZ272*'Key assumptions'!$H$118),$F272*N(AT272)*avg_hrs)</f>
        <v>0</v>
      </c>
      <c r="DA272" s="255">
        <f>IF(OR($C272="Non-Labour",$C272="Labour-related"),IF(Inputs!$DT272=$F$1,Inputs!DA272,Inputs!DA272*'Key assumptions'!$H$118),$F272*N(AU272)*avg_hrs)</f>
        <v>0</v>
      </c>
      <c r="DB272" s="255">
        <f>IF(OR($C272="Non-Labour",$C272="Labour-related"),IF(Inputs!$DT272=$F$1,Inputs!DB272,Inputs!DB272*'Key assumptions'!$H$118),$F272*N(AV272)*avg_hrs)</f>
        <v>0</v>
      </c>
      <c r="DC272" s="255">
        <f>IF(OR($C272="Non-Labour",$C272="Labour-related"),IF(Inputs!$DT272=$F$1,Inputs!DC272,Inputs!DC272*'Key assumptions'!$H$118),$F272*N(AW272)*avg_hrs)</f>
        <v>0</v>
      </c>
      <c r="DD272" s="255">
        <f>IF(OR($C272="Non-Labour",$C272="Labour-related"),IF(Inputs!$DT272=$F$1,Inputs!DD272,Inputs!DD272*'Key assumptions'!$H$118),$F272*N(AX272)*avg_hrs)</f>
        <v>0</v>
      </c>
      <c r="DE272" s="255">
        <f>IF(OR($C272="Non-Labour",$C272="Labour-related"),IF(Inputs!$DT272=$F$1,Inputs!DE272,Inputs!DE272*'Key assumptions'!$H$118),$F272*N(AY272)*avg_hrs)</f>
        <v>0</v>
      </c>
      <c r="DF272" s="255">
        <f>IF(OR($C272="Non-Labour",$C272="Labour-related"),IF(Inputs!$DT272=$F$1,Inputs!DF272,Inputs!DF272*'Key assumptions'!$H$118),$F272*N(AZ272)*avg_hrs)</f>
        <v>0</v>
      </c>
      <c r="DG272" s="255">
        <f>IF(OR($C272="Non-Labour",$C272="Labour-related"),IF(Inputs!$DT272=$F$1,Inputs!DG272,Inputs!DG272*'Key assumptions'!$H$118),$F272*N(BA272)*avg_hrs)</f>
        <v>0</v>
      </c>
      <c r="DH272" s="255">
        <f>IF(OR($C272="Non-Labour",$C272="Labour-related"),IF(Inputs!$DT272=$F$1,Inputs!DH272,Inputs!DH272*'Key assumptions'!$H$118),$F272*N(BB272)*avg_hrs)</f>
        <v>0</v>
      </c>
      <c r="DI272" s="255">
        <f>IF(OR($C272="Non-Labour",$C272="Labour-related"),IF(Inputs!$DT272=$F$1,Inputs!DI272,Inputs!DI272*'Key assumptions'!$H$118),$F272*N(BC272)*avg_hrs)</f>
        <v>0</v>
      </c>
      <c r="DJ272" s="255">
        <f>IF(OR($C272="Non-Labour",$C272="Labour-related"),IF(Inputs!$DT272=$F$1,Inputs!DJ272,Inputs!DJ272*'Key assumptions'!$H$118),$F272*N(BD272)*avg_hrs)</f>
        <v>0</v>
      </c>
      <c r="DK272" s="255">
        <f>IF(OR($C272="Non-Labour",$C272="Labour-related"),IF(Inputs!$DT272=$F$1,Inputs!DK272,Inputs!DK272*'Key assumptions'!$H$118),$F272*N(BE272)*avg_hrs)</f>
        <v>0</v>
      </c>
      <c r="DL272" s="255">
        <f>IF(OR($C272="Non-Labour",$C272="Labour-related"),IF(Inputs!$DT272=$F$1,Inputs!DL272,Inputs!DL272*'Key assumptions'!$H$118),$F272*N(BF272)*avg_hrs)</f>
        <v>0</v>
      </c>
      <c r="DM272" s="255">
        <f>IF(OR($C272="Non-Labour",$C272="Labour-related"),IF(Inputs!$DT272=$F$1,Inputs!DM272,Inputs!DM272*'Key assumptions'!$H$118),$F272*N(BG272)*avg_hrs)</f>
        <v>0</v>
      </c>
      <c r="DN272" s="255">
        <f>IF(OR($C272="Non-Labour",$C272="Labour-related"),IF(Inputs!$DT272=$F$1,Inputs!DN272,Inputs!DN272*'Key assumptions'!$H$118),$F272*N(BH272)*avg_hrs)</f>
        <v>0</v>
      </c>
      <c r="DO272" s="255">
        <f>IF(OR($C272="Non-Labour",$C272="Labour-related"),IF(Inputs!$DT272=$F$1,Inputs!DO272,Inputs!DO272*'Key assumptions'!$H$118),$F272*N(BI272)*avg_hrs)</f>
        <v>0</v>
      </c>
      <c r="DP272" s="255">
        <f>IF(OR($C272="Non-Labour",$C272="Labour-related"),IF(Inputs!$DT272=$F$1,Inputs!DP272,Inputs!DP272*'Key assumptions'!$H$118),$F272*N(BJ272)*avg_hrs)</f>
        <v>0</v>
      </c>
      <c r="DQ272" s="255">
        <f>IF(OR($C272="Non-Labour",$C272="Labour-related"),IF(Inputs!$DT272=$F$1,Inputs!DQ272,Inputs!DQ272*'Key assumptions'!$H$118),$F272*N(BK272)*avg_hrs)</f>
        <v>0</v>
      </c>
      <c r="DR272" s="255">
        <f>IF(OR($C272="Non-Labour",$C272="Labour-related"),IF(Inputs!$DT272=$F$1,Inputs!DR272,Inputs!DR272*'Key assumptions'!$H$118),$F272*N(BL272)*avg_hrs)</f>
        <v>0</v>
      </c>
      <c r="DT272" s="133" t="s">
        <v>213</v>
      </c>
      <c r="DU272" s="304"/>
      <c r="DV272" s="304"/>
      <c r="DW272" s="304"/>
      <c r="DX272" s="304"/>
      <c r="DY272" s="304"/>
      <c r="DZ272" s="304"/>
      <c r="EA272" s="255">
        <v>0</v>
      </c>
      <c r="EB272" s="255">
        <v>0</v>
      </c>
      <c r="EC272" s="255">
        <v>0</v>
      </c>
      <c r="ED272" s="255">
        <f t="shared" si="26"/>
        <v>0</v>
      </c>
      <c r="EE272" s="255">
        <f t="shared" si="26"/>
        <v>0</v>
      </c>
      <c r="EF272" s="255">
        <f t="shared" si="27"/>
        <v>0</v>
      </c>
    </row>
    <row r="273" spans="1:136" x14ac:dyDescent="0.4">
      <c r="A273" s="133" t="str">
        <f>Inputs!A273</f>
        <v>Community and Stakeholder Engagement</v>
      </c>
      <c r="B273" s="381" t="str">
        <f>Inputs!B273</f>
        <v>[C-i-C] Item 2</v>
      </c>
      <c r="C273" s="133" t="str">
        <f>Inputs!C273</f>
        <v>Non-labour</v>
      </c>
      <c r="D273" s="133">
        <f>Inputs!D273</f>
        <v>606798</v>
      </c>
      <c r="E273" s="133" t="str">
        <f>Inputs!E273</f>
        <v>Outsource Consultant</v>
      </c>
      <c r="F273" s="290">
        <f>IF(Inputs!DT273=$F$1,Inputs!F273,
IF(Inputs!DT273='Key assumptions'!$E$118,Inputs!F273*'Key assumptions'!$H$118,Inputs!F273*'Key assumptions'!$H$119))</f>
        <v>0</v>
      </c>
      <c r="G273" s="290">
        <f>IF(Inputs!DT273=$F$1,Inputs!G273,Inputs!G273*'Key assumptions'!$H$118)</f>
        <v>0</v>
      </c>
      <c r="H273" s="281"/>
      <c r="I273" s="281"/>
      <c r="J273" s="281"/>
      <c r="K273" s="281"/>
      <c r="L273" s="281"/>
      <c r="M273" s="389" t="str">
        <f>Inputs!M273</f>
        <v>[C-i-C]</v>
      </c>
      <c r="N273" s="389" t="str">
        <f>Inputs!N273</f>
        <v>[C-i-C]</v>
      </c>
      <c r="O273" s="389" t="str">
        <f>Inputs!O273</f>
        <v>[C-i-C]</v>
      </c>
      <c r="P273" s="389" t="str">
        <f>Inputs!P273</f>
        <v>[C-i-C]</v>
      </c>
      <c r="Q273" s="389" t="str">
        <f>Inputs!Q273</f>
        <v>[C-i-C]</v>
      </c>
      <c r="R273" s="389" t="str">
        <f>Inputs!R273</f>
        <v>[C-i-C]</v>
      </c>
      <c r="S273" s="389" t="str">
        <f>Inputs!S273</f>
        <v>[C-i-C]</v>
      </c>
      <c r="T273" s="389" t="str">
        <f>Inputs!T273</f>
        <v>[C-i-C]</v>
      </c>
      <c r="U273" s="389" t="str">
        <f>Inputs!U273</f>
        <v>[C-i-C]</v>
      </c>
      <c r="V273" s="389" t="str">
        <f>Inputs!V273</f>
        <v>[C-i-C]</v>
      </c>
      <c r="W273" s="389" t="str">
        <f>Inputs!W273</f>
        <v>[C-i-C]</v>
      </c>
      <c r="X273" s="389" t="str">
        <f>Inputs!X273</f>
        <v>[C-i-C]</v>
      </c>
      <c r="Y273" s="389" t="str">
        <f>Inputs!Y273</f>
        <v>[C-i-C]</v>
      </c>
      <c r="Z273" s="389" t="str">
        <f>Inputs!Z273</f>
        <v>[C-i-C]</v>
      </c>
      <c r="AA273" s="389" t="str">
        <f>Inputs!AA273</f>
        <v>[C-i-C]</v>
      </c>
      <c r="AB273" s="389" t="str">
        <f>Inputs!AB273</f>
        <v>[C-i-C]</v>
      </c>
      <c r="AC273" s="389" t="str">
        <f>Inputs!AC273</f>
        <v>[C-i-C]</v>
      </c>
      <c r="AD273" s="389" t="str">
        <f>Inputs!AD273</f>
        <v>[C-i-C]</v>
      </c>
      <c r="AE273" s="389" t="str">
        <f>Inputs!AE273</f>
        <v>[C-i-C]</v>
      </c>
      <c r="AF273" s="389" t="str">
        <f>Inputs!AF273</f>
        <v>[C-i-C]</v>
      </c>
      <c r="AG273" s="389" t="str">
        <f>Inputs!AG273</f>
        <v>[C-i-C]</v>
      </c>
      <c r="AH273" s="389" t="str">
        <f>Inputs!AH273</f>
        <v>[C-i-C]</v>
      </c>
      <c r="AI273" s="254">
        <f>Inputs!AI273</f>
        <v>0</v>
      </c>
      <c r="AJ273" s="254">
        <f>Inputs!AJ273</f>
        <v>0</v>
      </c>
      <c r="AK273" s="254">
        <f>Inputs!AK273</f>
        <v>0</v>
      </c>
      <c r="AL273" s="254">
        <f>Inputs!AL273</f>
        <v>0</v>
      </c>
      <c r="AM273" s="254">
        <f>Inputs!AM273</f>
        <v>0</v>
      </c>
      <c r="AN273" s="254">
        <f>Inputs!AN273</f>
        <v>0</v>
      </c>
      <c r="AO273" s="254">
        <f>Inputs!AO273</f>
        <v>0</v>
      </c>
      <c r="AP273" s="254">
        <f>Inputs!AP273</f>
        <v>0</v>
      </c>
      <c r="AQ273" s="254">
        <f>Inputs!AQ273</f>
        <v>0</v>
      </c>
      <c r="AR273" s="254">
        <f>Inputs!AR273</f>
        <v>0</v>
      </c>
      <c r="AS273" s="254">
        <f>Inputs!AS273</f>
        <v>0</v>
      </c>
      <c r="AT273" s="254">
        <f>Inputs!AT273</f>
        <v>0</v>
      </c>
      <c r="AU273" s="254">
        <f>Inputs!AU273</f>
        <v>0</v>
      </c>
      <c r="AV273" s="254">
        <f>Inputs!AV273</f>
        <v>0</v>
      </c>
      <c r="AW273" s="254">
        <f>Inputs!AW273</f>
        <v>0</v>
      </c>
      <c r="AX273" s="254">
        <f>Inputs!AX273</f>
        <v>0</v>
      </c>
      <c r="AY273" s="254">
        <f>Inputs!AY273</f>
        <v>0</v>
      </c>
      <c r="AZ273" s="254">
        <f>Inputs!AZ273</f>
        <v>0</v>
      </c>
      <c r="BA273" s="254">
        <f>Inputs!BA273</f>
        <v>0</v>
      </c>
      <c r="BB273" s="254">
        <f>Inputs!BB273</f>
        <v>0</v>
      </c>
      <c r="BC273" s="254">
        <f>Inputs!BC273</f>
        <v>0</v>
      </c>
      <c r="BD273" s="254">
        <f>Inputs!BD273</f>
        <v>0</v>
      </c>
      <c r="BE273" s="254">
        <f>Inputs!BE273</f>
        <v>0</v>
      </c>
      <c r="BF273" s="254">
        <f>Inputs!BF273</f>
        <v>0</v>
      </c>
      <c r="BG273" s="254">
        <f>Inputs!BG273</f>
        <v>0</v>
      </c>
      <c r="BH273" s="254">
        <f>Inputs!BH273</f>
        <v>0</v>
      </c>
      <c r="BI273" s="254">
        <f>Inputs!BI273</f>
        <v>0</v>
      </c>
      <c r="BJ273" s="254">
        <f>Inputs!BJ273</f>
        <v>0</v>
      </c>
      <c r="BK273" s="254">
        <f>Inputs!BK273</f>
        <v>0</v>
      </c>
      <c r="BL273" s="254">
        <f>Inputs!BL273</f>
        <v>0</v>
      </c>
      <c r="BN273" s="255">
        <f>IF(OR($C273="Non-Labour",$C273="Labour-related"),IF(Inputs!$DT273=$F$1,Inputs!BN273,Inputs!BN273*'Key assumptions'!$H$118),$F273*N(H273)*avg_hrs)</f>
        <v>0</v>
      </c>
      <c r="BO273" s="255">
        <f>IF(OR($C273="Non-Labour",$C273="Labour-related"),IF(Inputs!$DT273=$F$1,Inputs!BO273,Inputs!BO273*'Key assumptions'!$H$118),$F273*N(I273)*avg_hrs)</f>
        <v>0</v>
      </c>
      <c r="BP273" s="255">
        <f>IF(OR($C273="Non-Labour",$C273="Labour-related"),IF(Inputs!$DT273=$F$1,Inputs!BP273,Inputs!BP273*'Key assumptions'!$H$118),$F273*N(J273)*avg_hrs)</f>
        <v>0</v>
      </c>
      <c r="BQ273" s="255">
        <f>IF(OR($C273="Non-Labour",$C273="Labour-related"),IF(Inputs!$DT273=$F$1,Inputs!BQ273,Inputs!BQ273*'Key assumptions'!$H$118),$F273*N(K273)*avg_hrs)</f>
        <v>0</v>
      </c>
      <c r="BR273" s="255">
        <f>IF(OR($C273="Non-Labour",$C273="Labour-related"),IF(Inputs!$DT273=$F$1,Inputs!BR273,Inputs!BR273*'Key assumptions'!$H$118),$F273*N(L273)*avg_hrs)</f>
        <v>0</v>
      </c>
      <c r="BS273" s="390" t="s">
        <v>411</v>
      </c>
      <c r="BT273" s="390" t="s">
        <v>411</v>
      </c>
      <c r="BU273" s="390" t="s">
        <v>411</v>
      </c>
      <c r="BV273" s="390" t="s">
        <v>411</v>
      </c>
      <c r="BW273" s="390" t="s">
        <v>411</v>
      </c>
      <c r="BX273" s="390" t="s">
        <v>411</v>
      </c>
      <c r="BY273" s="390" t="s">
        <v>411</v>
      </c>
      <c r="BZ273" s="390" t="s">
        <v>411</v>
      </c>
      <c r="CA273" s="390" t="s">
        <v>411</v>
      </c>
      <c r="CB273" s="390" t="s">
        <v>411</v>
      </c>
      <c r="CC273" s="390" t="s">
        <v>411</v>
      </c>
      <c r="CD273" s="390" t="s">
        <v>411</v>
      </c>
      <c r="CE273" s="390" t="s">
        <v>411</v>
      </c>
      <c r="CF273" s="390" t="s">
        <v>411</v>
      </c>
      <c r="CG273" s="390" t="s">
        <v>411</v>
      </c>
      <c r="CH273" s="390" t="s">
        <v>411</v>
      </c>
      <c r="CI273" s="390" t="s">
        <v>411</v>
      </c>
      <c r="CJ273" s="390" t="s">
        <v>411</v>
      </c>
      <c r="CK273" s="390" t="s">
        <v>411</v>
      </c>
      <c r="CL273" s="390" t="s">
        <v>411</v>
      </c>
      <c r="CM273" s="390" t="s">
        <v>411</v>
      </c>
      <c r="CN273" s="390" t="s">
        <v>411</v>
      </c>
      <c r="CO273" s="255">
        <f>IF(OR($C273="Non-Labour",$C273="Labour-related"),IF(Inputs!$DT273=$F$1,Inputs!CO273,Inputs!CO273*'Key assumptions'!$H$118),$F273*N(AI273)*avg_hrs)</f>
        <v>0</v>
      </c>
      <c r="CP273" s="255">
        <f>IF(OR($C273="Non-Labour",$C273="Labour-related"),IF(Inputs!$DT273=$F$1,Inputs!CP273,Inputs!CP273*'Key assumptions'!$H$118),$F273*N(AJ273)*avg_hrs)</f>
        <v>0</v>
      </c>
      <c r="CQ273" s="255">
        <f>IF(OR($C273="Non-Labour",$C273="Labour-related"),IF(Inputs!$DT273=$F$1,Inputs!CQ273,Inputs!CQ273*'Key assumptions'!$H$118),$F273*N(AK273)*avg_hrs)</f>
        <v>0</v>
      </c>
      <c r="CR273" s="255">
        <f>IF(OR($C273="Non-Labour",$C273="Labour-related"),IF(Inputs!$DT273=$F$1,Inputs!CR273,Inputs!CR273*'Key assumptions'!$H$118),$F273*N(AL273)*avg_hrs)</f>
        <v>0</v>
      </c>
      <c r="CS273" s="255">
        <f>IF(OR($C273="Non-Labour",$C273="Labour-related"),IF(Inputs!$DT273=$F$1,Inputs!CS273,Inputs!CS273*'Key assumptions'!$H$118),$F273*N(AM273)*avg_hrs)</f>
        <v>0</v>
      </c>
      <c r="CT273" s="255">
        <f>IF(OR($C273="Non-Labour",$C273="Labour-related"),IF(Inputs!$DT273=$F$1,Inputs!CT273,Inputs!CT273*'Key assumptions'!$H$118),$F273*N(AN273)*avg_hrs)</f>
        <v>0</v>
      </c>
      <c r="CU273" s="255">
        <f>IF(OR($C273="Non-Labour",$C273="Labour-related"),IF(Inputs!$DT273=$F$1,Inputs!CU273,Inputs!CU273*'Key assumptions'!$H$118),$F273*N(AO273)*avg_hrs)</f>
        <v>0</v>
      </c>
      <c r="CV273" s="255">
        <f>IF(OR($C273="Non-Labour",$C273="Labour-related"),IF(Inputs!$DT273=$F$1,Inputs!CV273,Inputs!CV273*'Key assumptions'!$H$118),$F273*N(AP273)*avg_hrs)</f>
        <v>0</v>
      </c>
      <c r="CW273" s="255">
        <f>IF(OR($C273="Non-Labour",$C273="Labour-related"),IF(Inputs!$DT273=$F$1,Inputs!CW273,Inputs!CW273*'Key assumptions'!$H$118),$F273*N(AQ273)*avg_hrs)</f>
        <v>0</v>
      </c>
      <c r="CX273" s="255">
        <f>IF(OR($C273="Non-Labour",$C273="Labour-related"),IF(Inputs!$DT273=$F$1,Inputs!CX273,Inputs!CX273*'Key assumptions'!$H$118),$F273*N(AR273)*avg_hrs)</f>
        <v>0</v>
      </c>
      <c r="CY273" s="255">
        <f>IF(OR($C273="Non-Labour",$C273="Labour-related"),IF(Inputs!$DT273=$F$1,Inputs!CY273,Inputs!CY273*'Key assumptions'!$H$118),$F273*N(AS273)*avg_hrs)</f>
        <v>0</v>
      </c>
      <c r="CZ273" s="255">
        <f>IF(OR($C273="Non-Labour",$C273="Labour-related"),IF(Inputs!$DT273=$F$1,Inputs!CZ273,Inputs!CZ273*'Key assumptions'!$H$118),$F273*N(AT273)*avg_hrs)</f>
        <v>0</v>
      </c>
      <c r="DA273" s="255">
        <f>IF(OR($C273="Non-Labour",$C273="Labour-related"),IF(Inputs!$DT273=$F$1,Inputs!DA273,Inputs!DA273*'Key assumptions'!$H$118),$F273*N(AU273)*avg_hrs)</f>
        <v>0</v>
      </c>
      <c r="DB273" s="255">
        <f>IF(OR($C273="Non-Labour",$C273="Labour-related"),IF(Inputs!$DT273=$F$1,Inputs!DB273,Inputs!DB273*'Key assumptions'!$H$118),$F273*N(AV273)*avg_hrs)</f>
        <v>0</v>
      </c>
      <c r="DC273" s="255">
        <f>IF(OR($C273="Non-Labour",$C273="Labour-related"),IF(Inputs!$DT273=$F$1,Inputs!DC273,Inputs!DC273*'Key assumptions'!$H$118),$F273*N(AW273)*avg_hrs)</f>
        <v>0</v>
      </c>
      <c r="DD273" s="255">
        <f>IF(OR($C273="Non-Labour",$C273="Labour-related"),IF(Inputs!$DT273=$F$1,Inputs!DD273,Inputs!DD273*'Key assumptions'!$H$118),$F273*N(AX273)*avg_hrs)</f>
        <v>0</v>
      </c>
      <c r="DE273" s="255">
        <f>IF(OR($C273="Non-Labour",$C273="Labour-related"),IF(Inputs!$DT273=$F$1,Inputs!DE273,Inputs!DE273*'Key assumptions'!$H$118),$F273*N(AY273)*avg_hrs)</f>
        <v>0</v>
      </c>
      <c r="DF273" s="255">
        <f>IF(OR($C273="Non-Labour",$C273="Labour-related"),IF(Inputs!$DT273=$F$1,Inputs!DF273,Inputs!DF273*'Key assumptions'!$H$118),$F273*N(AZ273)*avg_hrs)</f>
        <v>0</v>
      </c>
      <c r="DG273" s="255">
        <f>IF(OR($C273="Non-Labour",$C273="Labour-related"),IF(Inputs!$DT273=$F$1,Inputs!DG273,Inputs!DG273*'Key assumptions'!$H$118),$F273*N(BA273)*avg_hrs)</f>
        <v>0</v>
      </c>
      <c r="DH273" s="255">
        <f>IF(OR($C273="Non-Labour",$C273="Labour-related"),IF(Inputs!$DT273=$F$1,Inputs!DH273,Inputs!DH273*'Key assumptions'!$H$118),$F273*N(BB273)*avg_hrs)</f>
        <v>0</v>
      </c>
      <c r="DI273" s="255">
        <f>IF(OR($C273="Non-Labour",$C273="Labour-related"),IF(Inputs!$DT273=$F$1,Inputs!DI273,Inputs!DI273*'Key assumptions'!$H$118),$F273*N(BC273)*avg_hrs)</f>
        <v>0</v>
      </c>
      <c r="DJ273" s="255">
        <f>IF(OR($C273="Non-Labour",$C273="Labour-related"),IF(Inputs!$DT273=$F$1,Inputs!DJ273,Inputs!DJ273*'Key assumptions'!$H$118),$F273*N(BD273)*avg_hrs)</f>
        <v>0</v>
      </c>
      <c r="DK273" s="255">
        <f>IF(OR($C273="Non-Labour",$C273="Labour-related"),IF(Inputs!$DT273=$F$1,Inputs!DK273,Inputs!DK273*'Key assumptions'!$H$118),$F273*N(BE273)*avg_hrs)</f>
        <v>0</v>
      </c>
      <c r="DL273" s="255">
        <f>IF(OR($C273="Non-Labour",$C273="Labour-related"),IF(Inputs!$DT273=$F$1,Inputs!DL273,Inputs!DL273*'Key assumptions'!$H$118),$F273*N(BF273)*avg_hrs)</f>
        <v>0</v>
      </c>
      <c r="DM273" s="255">
        <f>IF(OR($C273="Non-Labour",$C273="Labour-related"),IF(Inputs!$DT273=$F$1,Inputs!DM273,Inputs!DM273*'Key assumptions'!$H$118),$F273*N(BG273)*avg_hrs)</f>
        <v>0</v>
      </c>
      <c r="DN273" s="255">
        <f>IF(OR($C273="Non-Labour",$C273="Labour-related"),IF(Inputs!$DT273=$F$1,Inputs!DN273,Inputs!DN273*'Key assumptions'!$H$118),$F273*N(BH273)*avg_hrs)</f>
        <v>0</v>
      </c>
      <c r="DO273" s="255">
        <f>IF(OR($C273="Non-Labour",$C273="Labour-related"),IF(Inputs!$DT273=$F$1,Inputs!DO273,Inputs!DO273*'Key assumptions'!$H$118),$F273*N(BI273)*avg_hrs)</f>
        <v>0</v>
      </c>
      <c r="DP273" s="255">
        <f>IF(OR($C273="Non-Labour",$C273="Labour-related"),IF(Inputs!$DT273=$F$1,Inputs!DP273,Inputs!DP273*'Key assumptions'!$H$118),$F273*N(BJ273)*avg_hrs)</f>
        <v>0</v>
      </c>
      <c r="DQ273" s="255">
        <f>IF(OR($C273="Non-Labour",$C273="Labour-related"),IF(Inputs!$DT273=$F$1,Inputs!DQ273,Inputs!DQ273*'Key assumptions'!$H$118),$F273*N(BK273)*avg_hrs)</f>
        <v>0</v>
      </c>
      <c r="DR273" s="255">
        <f>IF(OR($C273="Non-Labour",$C273="Labour-related"),IF(Inputs!$DT273=$F$1,Inputs!DR273,Inputs!DR273*'Key assumptions'!$H$118),$F273*N(BL273)*avg_hrs)</f>
        <v>0</v>
      </c>
      <c r="DT273" s="133" t="s">
        <v>213</v>
      </c>
      <c r="DU273" s="304"/>
      <c r="DV273" s="304"/>
      <c r="DW273" s="304"/>
      <c r="DX273" s="304"/>
      <c r="DY273" s="304"/>
      <c r="DZ273" s="304"/>
      <c r="EA273" s="255">
        <v>77144.063999999998</v>
      </c>
      <c r="EB273" s="255">
        <v>42270.719999999994</v>
      </c>
      <c r="EC273" s="255">
        <v>0</v>
      </c>
      <c r="ED273" s="255">
        <f t="shared" si="26"/>
        <v>0</v>
      </c>
      <c r="EE273" s="255">
        <f t="shared" si="26"/>
        <v>0</v>
      </c>
      <c r="EF273" s="255">
        <f t="shared" si="27"/>
        <v>119414.78399999999</v>
      </c>
    </row>
    <row r="274" spans="1:136" x14ac:dyDescent="0.4">
      <c r="A274" s="133" t="str">
        <f>Inputs!A274</f>
        <v>Community and Stakeholder Engagement</v>
      </c>
      <c r="B274" s="381" t="str">
        <f>Inputs!B274</f>
        <v>[C-i-C] Item 3</v>
      </c>
      <c r="C274" s="133" t="str">
        <f>Inputs!C274</f>
        <v>Non-labour</v>
      </c>
      <c r="D274" s="133">
        <f>Inputs!D274</f>
        <v>606798</v>
      </c>
      <c r="E274" s="133" t="str">
        <f>Inputs!E274</f>
        <v>Outsource Consultant</v>
      </c>
      <c r="F274" s="290">
        <f>IF(Inputs!DT274=$F$1,Inputs!F274,
IF(Inputs!DT274='Key assumptions'!$E$118,Inputs!F274*'Key assumptions'!$H$118,Inputs!F274*'Key assumptions'!$H$119))</f>
        <v>0</v>
      </c>
      <c r="G274" s="290">
        <f>IF(Inputs!DT274=$F$1,Inputs!G274,Inputs!G274*'Key assumptions'!$H$118)</f>
        <v>0</v>
      </c>
      <c r="H274" s="281"/>
      <c r="I274" s="281"/>
      <c r="J274" s="281"/>
      <c r="K274" s="281"/>
      <c r="L274" s="281"/>
      <c r="M274" s="389" t="str">
        <f>Inputs!M274</f>
        <v>[C-i-C]</v>
      </c>
      <c r="N274" s="389" t="str">
        <f>Inputs!N274</f>
        <v>[C-i-C]</v>
      </c>
      <c r="O274" s="389" t="str">
        <f>Inputs!O274</f>
        <v>[C-i-C]</v>
      </c>
      <c r="P274" s="389" t="str">
        <f>Inputs!P274</f>
        <v>[C-i-C]</v>
      </c>
      <c r="Q274" s="389" t="str">
        <f>Inputs!Q274</f>
        <v>[C-i-C]</v>
      </c>
      <c r="R274" s="389" t="str">
        <f>Inputs!R274</f>
        <v>[C-i-C]</v>
      </c>
      <c r="S274" s="389" t="str">
        <f>Inputs!S274</f>
        <v>[C-i-C]</v>
      </c>
      <c r="T274" s="389" t="str">
        <f>Inputs!T274</f>
        <v>[C-i-C]</v>
      </c>
      <c r="U274" s="389" t="str">
        <f>Inputs!U274</f>
        <v>[C-i-C]</v>
      </c>
      <c r="V274" s="389" t="str">
        <f>Inputs!V274</f>
        <v>[C-i-C]</v>
      </c>
      <c r="W274" s="389" t="str">
        <f>Inputs!W274</f>
        <v>[C-i-C]</v>
      </c>
      <c r="X274" s="389" t="str">
        <f>Inputs!X274</f>
        <v>[C-i-C]</v>
      </c>
      <c r="Y274" s="389" t="str">
        <f>Inputs!Y274</f>
        <v>[C-i-C]</v>
      </c>
      <c r="Z274" s="389" t="str">
        <f>Inputs!Z274</f>
        <v>[C-i-C]</v>
      </c>
      <c r="AA274" s="389" t="str">
        <f>Inputs!AA274</f>
        <v>[C-i-C]</v>
      </c>
      <c r="AB274" s="389" t="str">
        <f>Inputs!AB274</f>
        <v>[C-i-C]</v>
      </c>
      <c r="AC274" s="389" t="str">
        <f>Inputs!AC274</f>
        <v>[C-i-C]</v>
      </c>
      <c r="AD274" s="389" t="str">
        <f>Inputs!AD274</f>
        <v>[C-i-C]</v>
      </c>
      <c r="AE274" s="389" t="str">
        <f>Inputs!AE274</f>
        <v>[C-i-C]</v>
      </c>
      <c r="AF274" s="389" t="str">
        <f>Inputs!AF274</f>
        <v>[C-i-C]</v>
      </c>
      <c r="AG274" s="389" t="str">
        <f>Inputs!AG274</f>
        <v>[C-i-C]</v>
      </c>
      <c r="AH274" s="389" t="str">
        <f>Inputs!AH274</f>
        <v>[C-i-C]</v>
      </c>
      <c r="AI274" s="254">
        <f>Inputs!AI274</f>
        <v>0</v>
      </c>
      <c r="AJ274" s="254">
        <f>Inputs!AJ274</f>
        <v>0</v>
      </c>
      <c r="AK274" s="254">
        <f>Inputs!AK274</f>
        <v>0</v>
      </c>
      <c r="AL274" s="254">
        <f>Inputs!AL274</f>
        <v>0</v>
      </c>
      <c r="AM274" s="254">
        <f>Inputs!AM274</f>
        <v>0</v>
      </c>
      <c r="AN274" s="254">
        <f>Inputs!AN274</f>
        <v>0</v>
      </c>
      <c r="AO274" s="254">
        <f>Inputs!AO274</f>
        <v>0</v>
      </c>
      <c r="AP274" s="254">
        <f>Inputs!AP274</f>
        <v>0</v>
      </c>
      <c r="AQ274" s="254">
        <f>Inputs!AQ274</f>
        <v>0</v>
      </c>
      <c r="AR274" s="254">
        <f>Inputs!AR274</f>
        <v>0</v>
      </c>
      <c r="AS274" s="254">
        <f>Inputs!AS274</f>
        <v>0</v>
      </c>
      <c r="AT274" s="254">
        <f>Inputs!AT274</f>
        <v>0</v>
      </c>
      <c r="AU274" s="254">
        <f>Inputs!AU274</f>
        <v>0</v>
      </c>
      <c r="AV274" s="254">
        <f>Inputs!AV274</f>
        <v>0</v>
      </c>
      <c r="AW274" s="254">
        <f>Inputs!AW274</f>
        <v>0</v>
      </c>
      <c r="AX274" s="254">
        <f>Inputs!AX274</f>
        <v>0</v>
      </c>
      <c r="AY274" s="254">
        <f>Inputs!AY274</f>
        <v>0</v>
      </c>
      <c r="AZ274" s="254">
        <f>Inputs!AZ274</f>
        <v>0</v>
      </c>
      <c r="BA274" s="254">
        <f>Inputs!BA274</f>
        <v>0</v>
      </c>
      <c r="BB274" s="254">
        <f>Inputs!BB274</f>
        <v>0</v>
      </c>
      <c r="BC274" s="254">
        <f>Inputs!BC274</f>
        <v>0</v>
      </c>
      <c r="BD274" s="254">
        <f>Inputs!BD274</f>
        <v>0</v>
      </c>
      <c r="BE274" s="254">
        <f>Inputs!BE274</f>
        <v>0</v>
      </c>
      <c r="BF274" s="254">
        <f>Inputs!BF274</f>
        <v>0</v>
      </c>
      <c r="BG274" s="254">
        <f>Inputs!BG274</f>
        <v>0</v>
      </c>
      <c r="BH274" s="254">
        <f>Inputs!BH274</f>
        <v>0</v>
      </c>
      <c r="BI274" s="254">
        <f>Inputs!BI274</f>
        <v>0</v>
      </c>
      <c r="BJ274" s="254">
        <f>Inputs!BJ274</f>
        <v>0</v>
      </c>
      <c r="BK274" s="254">
        <f>Inputs!BK274</f>
        <v>0</v>
      </c>
      <c r="BL274" s="254">
        <f>Inputs!BL274</f>
        <v>0</v>
      </c>
      <c r="BN274" s="255">
        <f>IF(OR($C274="Non-Labour",$C274="Labour-related"),IF(Inputs!$DT274=$F$1,Inputs!BN274,Inputs!BN274*'Key assumptions'!$H$118),$F274*N(H274)*avg_hrs)</f>
        <v>0</v>
      </c>
      <c r="BO274" s="255">
        <f>IF(OR($C274="Non-Labour",$C274="Labour-related"),IF(Inputs!$DT274=$F$1,Inputs!BO274,Inputs!BO274*'Key assumptions'!$H$118),$F274*N(I274)*avg_hrs)</f>
        <v>0</v>
      </c>
      <c r="BP274" s="255">
        <f>IF(OR($C274="Non-Labour",$C274="Labour-related"),IF(Inputs!$DT274=$F$1,Inputs!BP274,Inputs!BP274*'Key assumptions'!$H$118),$F274*N(J274)*avg_hrs)</f>
        <v>0</v>
      </c>
      <c r="BQ274" s="255">
        <f>IF(OR($C274="Non-Labour",$C274="Labour-related"),IF(Inputs!$DT274=$F$1,Inputs!BQ274,Inputs!BQ274*'Key assumptions'!$H$118),$F274*N(K274)*avg_hrs)</f>
        <v>0</v>
      </c>
      <c r="BR274" s="255">
        <f>IF(OR($C274="Non-Labour",$C274="Labour-related"),IF(Inputs!$DT274=$F$1,Inputs!BR274,Inputs!BR274*'Key assumptions'!$H$118),$F274*N(L274)*avg_hrs)</f>
        <v>0</v>
      </c>
      <c r="BS274" s="390" t="s">
        <v>411</v>
      </c>
      <c r="BT274" s="390" t="s">
        <v>411</v>
      </c>
      <c r="BU274" s="390" t="s">
        <v>411</v>
      </c>
      <c r="BV274" s="390" t="s">
        <v>411</v>
      </c>
      <c r="BW274" s="390" t="s">
        <v>411</v>
      </c>
      <c r="BX274" s="390" t="s">
        <v>411</v>
      </c>
      <c r="BY274" s="390" t="s">
        <v>411</v>
      </c>
      <c r="BZ274" s="390" t="s">
        <v>411</v>
      </c>
      <c r="CA274" s="390" t="s">
        <v>411</v>
      </c>
      <c r="CB274" s="390" t="s">
        <v>411</v>
      </c>
      <c r="CC274" s="390" t="s">
        <v>411</v>
      </c>
      <c r="CD274" s="390" t="s">
        <v>411</v>
      </c>
      <c r="CE274" s="390" t="s">
        <v>411</v>
      </c>
      <c r="CF274" s="390" t="s">
        <v>411</v>
      </c>
      <c r="CG274" s="390" t="s">
        <v>411</v>
      </c>
      <c r="CH274" s="390" t="s">
        <v>411</v>
      </c>
      <c r="CI274" s="390" t="s">
        <v>411</v>
      </c>
      <c r="CJ274" s="390" t="s">
        <v>411</v>
      </c>
      <c r="CK274" s="390" t="s">
        <v>411</v>
      </c>
      <c r="CL274" s="390" t="s">
        <v>411</v>
      </c>
      <c r="CM274" s="390" t="s">
        <v>411</v>
      </c>
      <c r="CN274" s="390" t="s">
        <v>411</v>
      </c>
      <c r="CO274" s="255">
        <f>IF(OR($C274="Non-Labour",$C274="Labour-related"),IF(Inputs!$DT274=$F$1,Inputs!CO274,Inputs!CO274*'Key assumptions'!$H$118),$F274*N(AI274)*avg_hrs)</f>
        <v>0</v>
      </c>
      <c r="CP274" s="255">
        <f>IF(OR($C274="Non-Labour",$C274="Labour-related"),IF(Inputs!$DT274=$F$1,Inputs!CP274,Inputs!CP274*'Key assumptions'!$H$118),$F274*N(AJ274)*avg_hrs)</f>
        <v>0</v>
      </c>
      <c r="CQ274" s="255">
        <f>IF(OR($C274="Non-Labour",$C274="Labour-related"),IF(Inputs!$DT274=$F$1,Inputs!CQ274,Inputs!CQ274*'Key assumptions'!$H$118),$F274*N(AK274)*avg_hrs)</f>
        <v>0</v>
      </c>
      <c r="CR274" s="255">
        <f>IF(OR($C274="Non-Labour",$C274="Labour-related"),IF(Inputs!$DT274=$F$1,Inputs!CR274,Inputs!CR274*'Key assumptions'!$H$118),$F274*N(AL274)*avg_hrs)</f>
        <v>0</v>
      </c>
      <c r="CS274" s="255">
        <f>IF(OR($C274="Non-Labour",$C274="Labour-related"),IF(Inputs!$DT274=$F$1,Inputs!CS274,Inputs!CS274*'Key assumptions'!$H$118),$F274*N(AM274)*avg_hrs)</f>
        <v>0</v>
      </c>
      <c r="CT274" s="255">
        <f>IF(OR($C274="Non-Labour",$C274="Labour-related"),IF(Inputs!$DT274=$F$1,Inputs!CT274,Inputs!CT274*'Key assumptions'!$H$118),$F274*N(AN274)*avg_hrs)</f>
        <v>0</v>
      </c>
      <c r="CU274" s="255">
        <f>IF(OR($C274="Non-Labour",$C274="Labour-related"),IF(Inputs!$DT274=$F$1,Inputs!CU274,Inputs!CU274*'Key assumptions'!$H$118),$F274*N(AO274)*avg_hrs)</f>
        <v>0</v>
      </c>
      <c r="CV274" s="255">
        <f>IF(OR($C274="Non-Labour",$C274="Labour-related"),IF(Inputs!$DT274=$F$1,Inputs!CV274,Inputs!CV274*'Key assumptions'!$H$118),$F274*N(AP274)*avg_hrs)</f>
        <v>0</v>
      </c>
      <c r="CW274" s="255">
        <f>IF(OR($C274="Non-Labour",$C274="Labour-related"),IF(Inputs!$DT274=$F$1,Inputs!CW274,Inputs!CW274*'Key assumptions'!$H$118),$F274*N(AQ274)*avg_hrs)</f>
        <v>0</v>
      </c>
      <c r="CX274" s="255">
        <f>IF(OR($C274="Non-Labour",$C274="Labour-related"),IF(Inputs!$DT274=$F$1,Inputs!CX274,Inputs!CX274*'Key assumptions'!$H$118),$F274*N(AR274)*avg_hrs)</f>
        <v>0</v>
      </c>
      <c r="CY274" s="255">
        <f>IF(OR($C274="Non-Labour",$C274="Labour-related"),IF(Inputs!$DT274=$F$1,Inputs!CY274,Inputs!CY274*'Key assumptions'!$H$118),$F274*N(AS274)*avg_hrs)</f>
        <v>0</v>
      </c>
      <c r="CZ274" s="255">
        <f>IF(OR($C274="Non-Labour",$C274="Labour-related"),IF(Inputs!$DT274=$F$1,Inputs!CZ274,Inputs!CZ274*'Key assumptions'!$H$118),$F274*N(AT274)*avg_hrs)</f>
        <v>0</v>
      </c>
      <c r="DA274" s="255">
        <f>IF(OR($C274="Non-Labour",$C274="Labour-related"),IF(Inputs!$DT274=$F$1,Inputs!DA274,Inputs!DA274*'Key assumptions'!$H$118),$F274*N(AU274)*avg_hrs)</f>
        <v>0</v>
      </c>
      <c r="DB274" s="255">
        <f>IF(OR($C274="Non-Labour",$C274="Labour-related"),IF(Inputs!$DT274=$F$1,Inputs!DB274,Inputs!DB274*'Key assumptions'!$H$118),$F274*N(AV274)*avg_hrs)</f>
        <v>0</v>
      </c>
      <c r="DC274" s="255">
        <f>IF(OR($C274="Non-Labour",$C274="Labour-related"),IF(Inputs!$DT274=$F$1,Inputs!DC274,Inputs!DC274*'Key assumptions'!$H$118),$F274*N(AW274)*avg_hrs)</f>
        <v>0</v>
      </c>
      <c r="DD274" s="255">
        <f>IF(OR($C274="Non-Labour",$C274="Labour-related"),IF(Inputs!$DT274=$F$1,Inputs!DD274,Inputs!DD274*'Key assumptions'!$H$118),$F274*N(AX274)*avg_hrs)</f>
        <v>0</v>
      </c>
      <c r="DE274" s="255">
        <f>IF(OR($C274="Non-Labour",$C274="Labour-related"),IF(Inputs!$DT274=$F$1,Inputs!DE274,Inputs!DE274*'Key assumptions'!$H$118),$F274*N(AY274)*avg_hrs)</f>
        <v>0</v>
      </c>
      <c r="DF274" s="255">
        <f>IF(OR($C274="Non-Labour",$C274="Labour-related"),IF(Inputs!$DT274=$F$1,Inputs!DF274,Inputs!DF274*'Key assumptions'!$H$118),$F274*N(AZ274)*avg_hrs)</f>
        <v>0</v>
      </c>
      <c r="DG274" s="255">
        <f>IF(OR($C274="Non-Labour",$C274="Labour-related"),IF(Inputs!$DT274=$F$1,Inputs!DG274,Inputs!DG274*'Key assumptions'!$H$118),$F274*N(BA274)*avg_hrs)</f>
        <v>0</v>
      </c>
      <c r="DH274" s="255">
        <f>IF(OR($C274="Non-Labour",$C274="Labour-related"),IF(Inputs!$DT274=$F$1,Inputs!DH274,Inputs!DH274*'Key assumptions'!$H$118),$F274*N(BB274)*avg_hrs)</f>
        <v>0</v>
      </c>
      <c r="DI274" s="255">
        <f>IF(OR($C274="Non-Labour",$C274="Labour-related"),IF(Inputs!$DT274=$F$1,Inputs!DI274,Inputs!DI274*'Key assumptions'!$H$118),$F274*N(BC274)*avg_hrs)</f>
        <v>0</v>
      </c>
      <c r="DJ274" s="255">
        <f>IF(OR($C274="Non-Labour",$C274="Labour-related"),IF(Inputs!$DT274=$F$1,Inputs!DJ274,Inputs!DJ274*'Key assumptions'!$H$118),$F274*N(BD274)*avg_hrs)</f>
        <v>0</v>
      </c>
      <c r="DK274" s="255">
        <f>IF(OR($C274="Non-Labour",$C274="Labour-related"),IF(Inputs!$DT274=$F$1,Inputs!DK274,Inputs!DK274*'Key assumptions'!$H$118),$F274*N(BE274)*avg_hrs)</f>
        <v>0</v>
      </c>
      <c r="DL274" s="255">
        <f>IF(OR($C274="Non-Labour",$C274="Labour-related"),IF(Inputs!$DT274=$F$1,Inputs!DL274,Inputs!DL274*'Key assumptions'!$H$118),$F274*N(BF274)*avg_hrs)</f>
        <v>0</v>
      </c>
      <c r="DM274" s="255">
        <f>IF(OR($C274="Non-Labour",$C274="Labour-related"),IF(Inputs!$DT274=$F$1,Inputs!DM274,Inputs!DM274*'Key assumptions'!$H$118),$F274*N(BG274)*avg_hrs)</f>
        <v>0</v>
      </c>
      <c r="DN274" s="255">
        <f>IF(OR($C274="Non-Labour",$C274="Labour-related"),IF(Inputs!$DT274=$F$1,Inputs!DN274,Inputs!DN274*'Key assumptions'!$H$118),$F274*N(BH274)*avg_hrs)</f>
        <v>0</v>
      </c>
      <c r="DO274" s="255">
        <f>IF(OR($C274="Non-Labour",$C274="Labour-related"),IF(Inputs!$DT274=$F$1,Inputs!DO274,Inputs!DO274*'Key assumptions'!$H$118),$F274*N(BI274)*avg_hrs)</f>
        <v>0</v>
      </c>
      <c r="DP274" s="255">
        <f>IF(OR($C274="Non-Labour",$C274="Labour-related"),IF(Inputs!$DT274=$F$1,Inputs!DP274,Inputs!DP274*'Key assumptions'!$H$118),$F274*N(BJ274)*avg_hrs)</f>
        <v>0</v>
      </c>
      <c r="DQ274" s="255">
        <f>IF(OR($C274="Non-Labour",$C274="Labour-related"),IF(Inputs!$DT274=$F$1,Inputs!DQ274,Inputs!DQ274*'Key assumptions'!$H$118),$F274*N(BK274)*avg_hrs)</f>
        <v>0</v>
      </c>
      <c r="DR274" s="255">
        <f>IF(OR($C274="Non-Labour",$C274="Labour-related"),IF(Inputs!$DT274=$F$1,Inputs!DR274,Inputs!DR274*'Key assumptions'!$H$118),$F274*N(BL274)*avg_hrs)</f>
        <v>0</v>
      </c>
      <c r="DT274" s="133" t="s">
        <v>213</v>
      </c>
      <c r="DU274" s="304"/>
      <c r="DV274" s="304"/>
      <c r="DW274" s="304"/>
      <c r="DX274" s="304"/>
      <c r="DY274" s="304"/>
      <c r="DZ274" s="304"/>
      <c r="EA274" s="255">
        <v>8454.1440000000002</v>
      </c>
      <c r="EB274" s="255">
        <v>26419.199999999997</v>
      </c>
      <c r="EC274" s="255">
        <v>0</v>
      </c>
      <c r="ED274" s="255">
        <f t="shared" si="26"/>
        <v>0</v>
      </c>
      <c r="EE274" s="255">
        <f t="shared" si="26"/>
        <v>0</v>
      </c>
      <c r="EF274" s="255">
        <f t="shared" si="27"/>
        <v>34873.343999999997</v>
      </c>
    </row>
    <row r="275" spans="1:136" x14ac:dyDescent="0.4">
      <c r="A275" s="133" t="str">
        <f>Inputs!A275</f>
        <v/>
      </c>
      <c r="B275" s="133" t="str">
        <f>Inputs!B275</f>
        <v/>
      </c>
      <c r="C275" s="133" t="str">
        <f>Inputs!C275</f>
        <v/>
      </c>
      <c r="D275" s="133">
        <f>Inputs!D275</f>
        <v>606799</v>
      </c>
      <c r="E275" s="133" t="str">
        <f>Inputs!E275</f>
        <v>CWO - Legal</v>
      </c>
      <c r="F275" s="290">
        <f>IF(Inputs!DT275=$F$1,Inputs!F275,
IF(Inputs!DT275='Key assumptions'!$E$118,Inputs!F275*'Key assumptions'!$H$118,Inputs!F275*'Key assumptions'!$H$119))</f>
        <v>0</v>
      </c>
      <c r="G275" s="290">
        <f>IF(Inputs!DT275=$F$1,Inputs!G275,Inputs!G275*'Key assumptions'!$H$118)</f>
        <v>0</v>
      </c>
      <c r="H275" s="281"/>
      <c r="I275" s="281"/>
      <c r="J275" s="281"/>
      <c r="K275" s="281"/>
      <c r="L275" s="281"/>
      <c r="M275" s="389" t="str">
        <f>Inputs!M275</f>
        <v>[C-i-C]</v>
      </c>
      <c r="N275" s="389" t="str">
        <f>Inputs!N275</f>
        <v>[C-i-C]</v>
      </c>
      <c r="O275" s="389" t="str">
        <f>Inputs!O275</f>
        <v>[C-i-C]</v>
      </c>
      <c r="P275" s="389" t="str">
        <f>Inputs!P275</f>
        <v>[C-i-C]</v>
      </c>
      <c r="Q275" s="389" t="str">
        <f>Inputs!Q275</f>
        <v>[C-i-C]</v>
      </c>
      <c r="R275" s="389" t="str">
        <f>Inputs!R275</f>
        <v>[C-i-C]</v>
      </c>
      <c r="S275" s="389" t="str">
        <f>Inputs!S275</f>
        <v>[C-i-C]</v>
      </c>
      <c r="T275" s="389" t="str">
        <f>Inputs!T275</f>
        <v>[C-i-C]</v>
      </c>
      <c r="U275" s="389" t="str">
        <f>Inputs!U275</f>
        <v>[C-i-C]</v>
      </c>
      <c r="V275" s="389" t="str">
        <f>Inputs!V275</f>
        <v>[C-i-C]</v>
      </c>
      <c r="W275" s="389" t="str">
        <f>Inputs!W275</f>
        <v>[C-i-C]</v>
      </c>
      <c r="X275" s="389" t="str">
        <f>Inputs!X275</f>
        <v>[C-i-C]</v>
      </c>
      <c r="Y275" s="389" t="str">
        <f>Inputs!Y275</f>
        <v>[C-i-C]</v>
      </c>
      <c r="Z275" s="389" t="str">
        <f>Inputs!Z275</f>
        <v>[C-i-C]</v>
      </c>
      <c r="AA275" s="389" t="str">
        <f>Inputs!AA275</f>
        <v>[C-i-C]</v>
      </c>
      <c r="AB275" s="389" t="str">
        <f>Inputs!AB275</f>
        <v>[C-i-C]</v>
      </c>
      <c r="AC275" s="389" t="str">
        <f>Inputs!AC275</f>
        <v>[C-i-C]</v>
      </c>
      <c r="AD275" s="389" t="str">
        <f>Inputs!AD275</f>
        <v>[C-i-C]</v>
      </c>
      <c r="AE275" s="389" t="str">
        <f>Inputs!AE275</f>
        <v>[C-i-C]</v>
      </c>
      <c r="AF275" s="389" t="str">
        <f>Inputs!AF275</f>
        <v>[C-i-C]</v>
      </c>
      <c r="AG275" s="389" t="str">
        <f>Inputs!AG275</f>
        <v>[C-i-C]</v>
      </c>
      <c r="AH275" s="389" t="str">
        <f>Inputs!AH275</f>
        <v>[C-i-C]</v>
      </c>
      <c r="AI275" s="254">
        <f>Inputs!AI275</f>
        <v>0</v>
      </c>
      <c r="AJ275" s="254">
        <f>Inputs!AJ275</f>
        <v>0</v>
      </c>
      <c r="AK275" s="254">
        <f>Inputs!AK275</f>
        <v>0</v>
      </c>
      <c r="AL275" s="254">
        <f>Inputs!AL275</f>
        <v>0</v>
      </c>
      <c r="AM275" s="254">
        <f>Inputs!AM275</f>
        <v>0</v>
      </c>
      <c r="AN275" s="254">
        <f>Inputs!AN275</f>
        <v>0</v>
      </c>
      <c r="AO275" s="254">
        <f>Inputs!AO275</f>
        <v>0</v>
      </c>
      <c r="AP275" s="254">
        <f>Inputs!AP275</f>
        <v>0</v>
      </c>
      <c r="AQ275" s="254">
        <f>Inputs!AQ275</f>
        <v>0</v>
      </c>
      <c r="AR275" s="254">
        <f>Inputs!AR275</f>
        <v>0</v>
      </c>
      <c r="AS275" s="254">
        <f>Inputs!AS275</f>
        <v>0</v>
      </c>
      <c r="AT275" s="254">
        <f>Inputs!AT275</f>
        <v>0</v>
      </c>
      <c r="AU275" s="254">
        <f>Inputs!AU275</f>
        <v>0</v>
      </c>
      <c r="AV275" s="254">
        <f>Inputs!AV275</f>
        <v>0</v>
      </c>
      <c r="AW275" s="254">
        <f>Inputs!AW275</f>
        <v>0</v>
      </c>
      <c r="AX275" s="254">
        <f>Inputs!AX275</f>
        <v>0</v>
      </c>
      <c r="AY275" s="254">
        <f>Inputs!AY275</f>
        <v>0</v>
      </c>
      <c r="AZ275" s="254">
        <f>Inputs!AZ275</f>
        <v>0</v>
      </c>
      <c r="BA275" s="254">
        <f>Inputs!BA275</f>
        <v>0</v>
      </c>
      <c r="BB275" s="254">
        <f>Inputs!BB275</f>
        <v>0</v>
      </c>
      <c r="BC275" s="254">
        <f>Inputs!BC275</f>
        <v>0</v>
      </c>
      <c r="BD275" s="254">
        <f>Inputs!BD275</f>
        <v>0</v>
      </c>
      <c r="BE275" s="254">
        <f>Inputs!BE275</f>
        <v>0</v>
      </c>
      <c r="BF275" s="254">
        <f>Inputs!BF275</f>
        <v>0</v>
      </c>
      <c r="BG275" s="254">
        <f>Inputs!BG275</f>
        <v>0</v>
      </c>
      <c r="BH275" s="254">
        <f>Inputs!BH275</f>
        <v>0</v>
      </c>
      <c r="BI275" s="254">
        <f>Inputs!BI275</f>
        <v>0</v>
      </c>
      <c r="BJ275" s="254">
        <f>Inputs!BJ275</f>
        <v>0</v>
      </c>
      <c r="BK275" s="254">
        <f>Inputs!BK275</f>
        <v>0</v>
      </c>
      <c r="BL275" s="254">
        <f>Inputs!BL275</f>
        <v>0</v>
      </c>
      <c r="BN275" s="255">
        <f>IF(OR($C275="Non-Labour",$C275="Labour-related"),IF(Inputs!$DT275=$F$1,Inputs!BN275,Inputs!BN275*'Key assumptions'!$H$118),$F275*N(H275)*avg_hrs)</f>
        <v>0</v>
      </c>
      <c r="BO275" s="255">
        <f>IF(OR($C275="Non-Labour",$C275="Labour-related"),IF(Inputs!$DT275=$F$1,Inputs!BO275,Inputs!BO275*'Key assumptions'!$H$118),$F275*N(I275)*avg_hrs)</f>
        <v>0</v>
      </c>
      <c r="BP275" s="255">
        <f>IF(OR($C275="Non-Labour",$C275="Labour-related"),IF(Inputs!$DT275=$F$1,Inputs!BP275,Inputs!BP275*'Key assumptions'!$H$118),$F275*N(J275)*avg_hrs)</f>
        <v>0</v>
      </c>
      <c r="BQ275" s="255">
        <f>IF(OR($C275="Non-Labour",$C275="Labour-related"),IF(Inputs!$DT275=$F$1,Inputs!BQ275,Inputs!BQ275*'Key assumptions'!$H$118),$F275*N(K275)*avg_hrs)</f>
        <v>0</v>
      </c>
      <c r="BR275" s="255">
        <f>IF(OR($C275="Non-Labour",$C275="Labour-related"),IF(Inputs!$DT275=$F$1,Inputs!BR275,Inputs!BR275*'Key assumptions'!$H$118),$F275*N(L275)*avg_hrs)</f>
        <v>0</v>
      </c>
      <c r="BS275" s="390" t="s">
        <v>411</v>
      </c>
      <c r="BT275" s="390" t="s">
        <v>411</v>
      </c>
      <c r="BU275" s="390" t="s">
        <v>411</v>
      </c>
      <c r="BV275" s="390" t="s">
        <v>411</v>
      </c>
      <c r="BW275" s="390" t="s">
        <v>411</v>
      </c>
      <c r="BX275" s="390" t="s">
        <v>411</v>
      </c>
      <c r="BY275" s="390" t="s">
        <v>411</v>
      </c>
      <c r="BZ275" s="390" t="s">
        <v>411</v>
      </c>
      <c r="CA275" s="390" t="s">
        <v>411</v>
      </c>
      <c r="CB275" s="390" t="s">
        <v>411</v>
      </c>
      <c r="CC275" s="390" t="s">
        <v>411</v>
      </c>
      <c r="CD275" s="390" t="s">
        <v>411</v>
      </c>
      <c r="CE275" s="390" t="s">
        <v>411</v>
      </c>
      <c r="CF275" s="390" t="s">
        <v>411</v>
      </c>
      <c r="CG275" s="390" t="s">
        <v>411</v>
      </c>
      <c r="CH275" s="390" t="s">
        <v>411</v>
      </c>
      <c r="CI275" s="390" t="s">
        <v>411</v>
      </c>
      <c r="CJ275" s="390" t="s">
        <v>411</v>
      </c>
      <c r="CK275" s="390" t="s">
        <v>411</v>
      </c>
      <c r="CL275" s="390" t="s">
        <v>411</v>
      </c>
      <c r="CM275" s="390" t="s">
        <v>411</v>
      </c>
      <c r="CN275" s="390" t="s">
        <v>411</v>
      </c>
      <c r="CO275" s="255">
        <f>IF(OR($C275="Non-Labour",$C275="Labour-related"),IF(Inputs!$DT275=$F$1,Inputs!CO275,Inputs!CO275*'Key assumptions'!$H$118),$F275*N(AI275)*avg_hrs)</f>
        <v>0</v>
      </c>
      <c r="CP275" s="255">
        <f>IF(OR($C275="Non-Labour",$C275="Labour-related"),IF(Inputs!$DT275=$F$1,Inputs!CP275,Inputs!CP275*'Key assumptions'!$H$118),$F275*N(AJ275)*avg_hrs)</f>
        <v>0</v>
      </c>
      <c r="CQ275" s="255">
        <f>IF(OR($C275="Non-Labour",$C275="Labour-related"),IF(Inputs!$DT275=$F$1,Inputs!CQ275,Inputs!CQ275*'Key assumptions'!$H$118),$F275*N(AK275)*avg_hrs)</f>
        <v>0</v>
      </c>
      <c r="CR275" s="255">
        <f>IF(OR($C275="Non-Labour",$C275="Labour-related"),IF(Inputs!$DT275=$F$1,Inputs!CR275,Inputs!CR275*'Key assumptions'!$H$118),$F275*N(AL275)*avg_hrs)</f>
        <v>0</v>
      </c>
      <c r="CS275" s="255">
        <f>IF(OR($C275="Non-Labour",$C275="Labour-related"),IF(Inputs!$DT275=$F$1,Inputs!CS275,Inputs!CS275*'Key assumptions'!$H$118),$F275*N(AM275)*avg_hrs)</f>
        <v>0</v>
      </c>
      <c r="CT275" s="255">
        <f>IF(OR($C275="Non-Labour",$C275="Labour-related"),IF(Inputs!$DT275=$F$1,Inputs!CT275,Inputs!CT275*'Key assumptions'!$H$118),$F275*N(AN275)*avg_hrs)</f>
        <v>0</v>
      </c>
      <c r="CU275" s="255">
        <f>IF(OR($C275="Non-Labour",$C275="Labour-related"),IF(Inputs!$DT275=$F$1,Inputs!CU275,Inputs!CU275*'Key assumptions'!$H$118),$F275*N(AO275)*avg_hrs)</f>
        <v>0</v>
      </c>
      <c r="CV275" s="255">
        <f>IF(OR($C275="Non-Labour",$C275="Labour-related"),IF(Inputs!$DT275=$F$1,Inputs!CV275,Inputs!CV275*'Key assumptions'!$H$118),$F275*N(AP275)*avg_hrs)</f>
        <v>0</v>
      </c>
      <c r="CW275" s="255">
        <f>IF(OR($C275="Non-Labour",$C275="Labour-related"),IF(Inputs!$DT275=$F$1,Inputs!CW275,Inputs!CW275*'Key assumptions'!$H$118),$F275*N(AQ275)*avg_hrs)</f>
        <v>0</v>
      </c>
      <c r="CX275" s="255">
        <f>IF(OR($C275="Non-Labour",$C275="Labour-related"),IF(Inputs!$DT275=$F$1,Inputs!CX275,Inputs!CX275*'Key assumptions'!$H$118),$F275*N(AR275)*avg_hrs)</f>
        <v>0</v>
      </c>
      <c r="CY275" s="255">
        <f>IF(OR($C275="Non-Labour",$C275="Labour-related"),IF(Inputs!$DT275=$F$1,Inputs!CY275,Inputs!CY275*'Key assumptions'!$H$118),$F275*N(AS275)*avg_hrs)</f>
        <v>0</v>
      </c>
      <c r="CZ275" s="255">
        <f>IF(OR($C275="Non-Labour",$C275="Labour-related"),IF(Inputs!$DT275=$F$1,Inputs!CZ275,Inputs!CZ275*'Key assumptions'!$H$118),$F275*N(AT275)*avg_hrs)</f>
        <v>0</v>
      </c>
      <c r="DA275" s="255">
        <f>IF(OR($C275="Non-Labour",$C275="Labour-related"),IF(Inputs!$DT275=$F$1,Inputs!DA275,Inputs!DA275*'Key assumptions'!$H$118),$F275*N(AU275)*avg_hrs)</f>
        <v>0</v>
      </c>
      <c r="DB275" s="255">
        <f>IF(OR($C275="Non-Labour",$C275="Labour-related"),IF(Inputs!$DT275=$F$1,Inputs!DB275,Inputs!DB275*'Key assumptions'!$H$118),$F275*N(AV275)*avg_hrs)</f>
        <v>0</v>
      </c>
      <c r="DC275" s="255">
        <f>IF(OR($C275="Non-Labour",$C275="Labour-related"),IF(Inputs!$DT275=$F$1,Inputs!DC275,Inputs!DC275*'Key assumptions'!$H$118),$F275*N(AW275)*avg_hrs)</f>
        <v>0</v>
      </c>
      <c r="DD275" s="255">
        <f>IF(OR($C275="Non-Labour",$C275="Labour-related"),IF(Inputs!$DT275=$F$1,Inputs!DD275,Inputs!DD275*'Key assumptions'!$H$118),$F275*N(AX275)*avg_hrs)</f>
        <v>0</v>
      </c>
      <c r="DE275" s="255">
        <f>IF(OR($C275="Non-Labour",$C275="Labour-related"),IF(Inputs!$DT275=$F$1,Inputs!DE275,Inputs!DE275*'Key assumptions'!$H$118),$F275*N(AY275)*avg_hrs)</f>
        <v>0</v>
      </c>
      <c r="DF275" s="255">
        <f>IF(OR($C275="Non-Labour",$C275="Labour-related"),IF(Inputs!$DT275=$F$1,Inputs!DF275,Inputs!DF275*'Key assumptions'!$H$118),$F275*N(AZ275)*avg_hrs)</f>
        <v>0</v>
      </c>
      <c r="DG275" s="255">
        <f>IF(OR($C275="Non-Labour",$C275="Labour-related"),IF(Inputs!$DT275=$F$1,Inputs!DG275,Inputs!DG275*'Key assumptions'!$H$118),$F275*N(BA275)*avg_hrs)</f>
        <v>0</v>
      </c>
      <c r="DH275" s="255">
        <f>IF(OR($C275="Non-Labour",$C275="Labour-related"),IF(Inputs!$DT275=$F$1,Inputs!DH275,Inputs!DH275*'Key assumptions'!$H$118),$F275*N(BB275)*avg_hrs)</f>
        <v>0</v>
      </c>
      <c r="DI275" s="255">
        <f>IF(OR($C275="Non-Labour",$C275="Labour-related"),IF(Inputs!$DT275=$F$1,Inputs!DI275,Inputs!DI275*'Key assumptions'!$H$118),$F275*N(BC275)*avg_hrs)</f>
        <v>0</v>
      </c>
      <c r="DJ275" s="255">
        <f>IF(OR($C275="Non-Labour",$C275="Labour-related"),IF(Inputs!$DT275=$F$1,Inputs!DJ275,Inputs!DJ275*'Key assumptions'!$H$118),$F275*N(BD275)*avg_hrs)</f>
        <v>0</v>
      </c>
      <c r="DK275" s="255">
        <f>IF(OR($C275="Non-Labour",$C275="Labour-related"),IF(Inputs!$DT275=$F$1,Inputs!DK275,Inputs!DK275*'Key assumptions'!$H$118),$F275*N(BE275)*avg_hrs)</f>
        <v>0</v>
      </c>
      <c r="DL275" s="255">
        <f>IF(OR($C275="Non-Labour",$C275="Labour-related"),IF(Inputs!$DT275=$F$1,Inputs!DL275,Inputs!DL275*'Key assumptions'!$H$118),$F275*N(BF275)*avg_hrs)</f>
        <v>0</v>
      </c>
      <c r="DM275" s="255">
        <f>IF(OR($C275="Non-Labour",$C275="Labour-related"),IF(Inputs!$DT275=$F$1,Inputs!DM275,Inputs!DM275*'Key assumptions'!$H$118),$F275*N(BG275)*avg_hrs)</f>
        <v>0</v>
      </c>
      <c r="DN275" s="255">
        <f>IF(OR($C275="Non-Labour",$C275="Labour-related"),IF(Inputs!$DT275=$F$1,Inputs!DN275,Inputs!DN275*'Key assumptions'!$H$118),$F275*N(BH275)*avg_hrs)</f>
        <v>0</v>
      </c>
      <c r="DO275" s="255">
        <f>IF(OR($C275="Non-Labour",$C275="Labour-related"),IF(Inputs!$DT275=$F$1,Inputs!DO275,Inputs!DO275*'Key assumptions'!$H$118),$F275*N(BI275)*avg_hrs)</f>
        <v>0</v>
      </c>
      <c r="DP275" s="255">
        <f>IF(OR($C275="Non-Labour",$C275="Labour-related"),IF(Inputs!$DT275=$F$1,Inputs!DP275,Inputs!DP275*'Key assumptions'!$H$118),$F275*N(BJ275)*avg_hrs)</f>
        <v>0</v>
      </c>
      <c r="DQ275" s="255">
        <f>IF(OR($C275="Non-Labour",$C275="Labour-related"),IF(Inputs!$DT275=$F$1,Inputs!DQ275,Inputs!DQ275*'Key assumptions'!$H$118),$F275*N(BK275)*avg_hrs)</f>
        <v>0</v>
      </c>
      <c r="DR275" s="255">
        <f>IF(OR($C275="Non-Labour",$C275="Labour-related"),IF(Inputs!$DT275=$F$1,Inputs!DR275,Inputs!DR275*'Key assumptions'!$H$118),$F275*N(BL275)*avg_hrs)</f>
        <v>0</v>
      </c>
      <c r="DT275" s="133" t="s">
        <v>213</v>
      </c>
      <c r="DU275" s="304"/>
      <c r="DV275" s="304"/>
      <c r="DW275" s="304"/>
      <c r="DX275" s="304"/>
      <c r="DY275" s="304"/>
      <c r="DZ275" s="304"/>
      <c r="EA275" s="255">
        <v>0</v>
      </c>
      <c r="EB275" s="255">
        <v>0</v>
      </c>
      <c r="EC275" s="255">
        <v>0</v>
      </c>
      <c r="ED275" s="255">
        <f t="shared" si="26"/>
        <v>0</v>
      </c>
      <c r="EE275" s="255">
        <f t="shared" si="26"/>
        <v>0</v>
      </c>
      <c r="EF275" s="255">
        <f t="shared" si="27"/>
        <v>0</v>
      </c>
    </row>
    <row r="276" spans="1:136" x14ac:dyDescent="0.4">
      <c r="A276" s="133" t="str">
        <f>Inputs!A276</f>
        <v>Other support and corporate roles</v>
      </c>
      <c r="B276" s="381" t="str">
        <f>Inputs!B276</f>
        <v>[C-i-C] Item 4</v>
      </c>
      <c r="C276" s="133" t="str">
        <f>Inputs!C276</f>
        <v>Non-labour</v>
      </c>
      <c r="D276" s="133">
        <f>Inputs!D276</f>
        <v>606799</v>
      </c>
      <c r="E276" s="133" t="str">
        <f>Inputs!E276</f>
        <v>Outsource Consultant</v>
      </c>
      <c r="F276" s="290">
        <f>IF(Inputs!DT276=$F$1,Inputs!F276,
IF(Inputs!DT276='Key assumptions'!$E$118,Inputs!F276*'Key assumptions'!$H$118,Inputs!F276*'Key assumptions'!$H$119))</f>
        <v>0</v>
      </c>
      <c r="G276" s="290">
        <f>IF(Inputs!DT276=$F$1,Inputs!G276,Inputs!G276*'Key assumptions'!$H$118)</f>
        <v>0</v>
      </c>
      <c r="H276" s="281"/>
      <c r="I276" s="281"/>
      <c r="J276" s="281"/>
      <c r="K276" s="281"/>
      <c r="L276" s="281"/>
      <c r="M276" s="389" t="str">
        <f>Inputs!M276</f>
        <v>[C-i-C]</v>
      </c>
      <c r="N276" s="389" t="str">
        <f>Inputs!N276</f>
        <v>[C-i-C]</v>
      </c>
      <c r="O276" s="389" t="str">
        <f>Inputs!O276</f>
        <v>[C-i-C]</v>
      </c>
      <c r="P276" s="389" t="str">
        <f>Inputs!P276</f>
        <v>[C-i-C]</v>
      </c>
      <c r="Q276" s="389" t="str">
        <f>Inputs!Q276</f>
        <v>[C-i-C]</v>
      </c>
      <c r="R276" s="389" t="str">
        <f>Inputs!R276</f>
        <v>[C-i-C]</v>
      </c>
      <c r="S276" s="389" t="str">
        <f>Inputs!S276</f>
        <v>[C-i-C]</v>
      </c>
      <c r="T276" s="389" t="str">
        <f>Inputs!T276</f>
        <v>[C-i-C]</v>
      </c>
      <c r="U276" s="389" t="str">
        <f>Inputs!U276</f>
        <v>[C-i-C]</v>
      </c>
      <c r="V276" s="389" t="str">
        <f>Inputs!V276</f>
        <v>[C-i-C]</v>
      </c>
      <c r="W276" s="389" t="str">
        <f>Inputs!W276</f>
        <v>[C-i-C]</v>
      </c>
      <c r="X276" s="389" t="str">
        <f>Inputs!X276</f>
        <v>[C-i-C]</v>
      </c>
      <c r="Y276" s="389" t="str">
        <f>Inputs!Y276</f>
        <v>[C-i-C]</v>
      </c>
      <c r="Z276" s="389" t="str">
        <f>Inputs!Z276</f>
        <v>[C-i-C]</v>
      </c>
      <c r="AA276" s="389" t="str">
        <f>Inputs!AA276</f>
        <v>[C-i-C]</v>
      </c>
      <c r="AB276" s="389" t="str">
        <f>Inputs!AB276</f>
        <v>[C-i-C]</v>
      </c>
      <c r="AC276" s="389" t="str">
        <f>Inputs!AC276</f>
        <v>[C-i-C]</v>
      </c>
      <c r="AD276" s="389" t="str">
        <f>Inputs!AD276</f>
        <v>[C-i-C]</v>
      </c>
      <c r="AE276" s="389" t="str">
        <f>Inputs!AE276</f>
        <v>[C-i-C]</v>
      </c>
      <c r="AF276" s="389" t="str">
        <f>Inputs!AF276</f>
        <v>[C-i-C]</v>
      </c>
      <c r="AG276" s="389" t="str">
        <f>Inputs!AG276</f>
        <v>[C-i-C]</v>
      </c>
      <c r="AH276" s="389" t="str">
        <f>Inputs!AH276</f>
        <v>[C-i-C]</v>
      </c>
      <c r="AI276" s="254">
        <f>Inputs!AI276</f>
        <v>0</v>
      </c>
      <c r="AJ276" s="254">
        <f>Inputs!AJ276</f>
        <v>0</v>
      </c>
      <c r="AK276" s="254">
        <f>Inputs!AK276</f>
        <v>0</v>
      </c>
      <c r="AL276" s="254">
        <f>Inputs!AL276</f>
        <v>0</v>
      </c>
      <c r="AM276" s="254">
        <f>Inputs!AM276</f>
        <v>0</v>
      </c>
      <c r="AN276" s="254">
        <f>Inputs!AN276</f>
        <v>0</v>
      </c>
      <c r="AO276" s="254">
        <f>Inputs!AO276</f>
        <v>0</v>
      </c>
      <c r="AP276" s="254">
        <f>Inputs!AP276</f>
        <v>0</v>
      </c>
      <c r="AQ276" s="254">
        <f>Inputs!AQ276</f>
        <v>0</v>
      </c>
      <c r="AR276" s="254">
        <f>Inputs!AR276</f>
        <v>0</v>
      </c>
      <c r="AS276" s="254">
        <f>Inputs!AS276</f>
        <v>0</v>
      </c>
      <c r="AT276" s="254">
        <f>Inputs!AT276</f>
        <v>0</v>
      </c>
      <c r="AU276" s="254">
        <f>Inputs!AU276</f>
        <v>0</v>
      </c>
      <c r="AV276" s="254">
        <f>Inputs!AV276</f>
        <v>0</v>
      </c>
      <c r="AW276" s="254">
        <f>Inputs!AW276</f>
        <v>0</v>
      </c>
      <c r="AX276" s="254">
        <f>Inputs!AX276</f>
        <v>0</v>
      </c>
      <c r="AY276" s="254">
        <f>Inputs!AY276</f>
        <v>0</v>
      </c>
      <c r="AZ276" s="254">
        <f>Inputs!AZ276</f>
        <v>0</v>
      </c>
      <c r="BA276" s="254">
        <f>Inputs!BA276</f>
        <v>0</v>
      </c>
      <c r="BB276" s="254">
        <f>Inputs!BB276</f>
        <v>0</v>
      </c>
      <c r="BC276" s="254">
        <f>Inputs!BC276</f>
        <v>0</v>
      </c>
      <c r="BD276" s="254">
        <f>Inputs!BD276</f>
        <v>0</v>
      </c>
      <c r="BE276" s="254">
        <f>Inputs!BE276</f>
        <v>0</v>
      </c>
      <c r="BF276" s="254">
        <f>Inputs!BF276</f>
        <v>0</v>
      </c>
      <c r="BG276" s="254">
        <f>Inputs!BG276</f>
        <v>0</v>
      </c>
      <c r="BH276" s="254">
        <f>Inputs!BH276</f>
        <v>0</v>
      </c>
      <c r="BI276" s="254">
        <f>Inputs!BI276</f>
        <v>0</v>
      </c>
      <c r="BJ276" s="254">
        <f>Inputs!BJ276</f>
        <v>0</v>
      </c>
      <c r="BK276" s="254">
        <f>Inputs!BK276</f>
        <v>0</v>
      </c>
      <c r="BL276" s="254">
        <f>Inputs!BL276</f>
        <v>0</v>
      </c>
      <c r="BN276" s="255">
        <f>IF(OR($C276="Non-Labour",$C276="Labour-related"),IF(Inputs!$DT276=$F$1,Inputs!BN276,Inputs!BN276*'Key assumptions'!$H$118),$F276*N(H276)*avg_hrs)</f>
        <v>0</v>
      </c>
      <c r="BO276" s="255">
        <f>IF(OR($C276="Non-Labour",$C276="Labour-related"),IF(Inputs!$DT276=$F$1,Inputs!BO276,Inputs!BO276*'Key assumptions'!$H$118),$F276*N(I276)*avg_hrs)</f>
        <v>0</v>
      </c>
      <c r="BP276" s="255">
        <f>IF(OR($C276="Non-Labour",$C276="Labour-related"),IF(Inputs!$DT276=$F$1,Inputs!BP276,Inputs!BP276*'Key assumptions'!$H$118),$F276*N(J276)*avg_hrs)</f>
        <v>0</v>
      </c>
      <c r="BQ276" s="255">
        <f>IF(OR($C276="Non-Labour",$C276="Labour-related"),IF(Inputs!$DT276=$F$1,Inputs!BQ276,Inputs!BQ276*'Key assumptions'!$H$118),$F276*N(K276)*avg_hrs)</f>
        <v>0</v>
      </c>
      <c r="BR276" s="255">
        <f>IF(OR($C276="Non-Labour",$C276="Labour-related"),IF(Inputs!$DT276=$F$1,Inputs!BR276,Inputs!BR276*'Key assumptions'!$H$118),$F276*N(L276)*avg_hrs)</f>
        <v>0</v>
      </c>
      <c r="BS276" s="390" t="s">
        <v>411</v>
      </c>
      <c r="BT276" s="390" t="s">
        <v>411</v>
      </c>
      <c r="BU276" s="390" t="s">
        <v>411</v>
      </c>
      <c r="BV276" s="390" t="s">
        <v>411</v>
      </c>
      <c r="BW276" s="390" t="s">
        <v>411</v>
      </c>
      <c r="BX276" s="390" t="s">
        <v>411</v>
      </c>
      <c r="BY276" s="390" t="s">
        <v>411</v>
      </c>
      <c r="BZ276" s="390" t="s">
        <v>411</v>
      </c>
      <c r="CA276" s="390" t="s">
        <v>411</v>
      </c>
      <c r="CB276" s="390" t="s">
        <v>411</v>
      </c>
      <c r="CC276" s="390" t="s">
        <v>411</v>
      </c>
      <c r="CD276" s="390" t="s">
        <v>411</v>
      </c>
      <c r="CE276" s="390" t="s">
        <v>411</v>
      </c>
      <c r="CF276" s="390" t="s">
        <v>411</v>
      </c>
      <c r="CG276" s="390" t="s">
        <v>411</v>
      </c>
      <c r="CH276" s="390" t="s">
        <v>411</v>
      </c>
      <c r="CI276" s="390" t="s">
        <v>411</v>
      </c>
      <c r="CJ276" s="390" t="s">
        <v>411</v>
      </c>
      <c r="CK276" s="390" t="s">
        <v>411</v>
      </c>
      <c r="CL276" s="390" t="s">
        <v>411</v>
      </c>
      <c r="CM276" s="390" t="s">
        <v>411</v>
      </c>
      <c r="CN276" s="390" t="s">
        <v>411</v>
      </c>
      <c r="CO276" s="255">
        <f>IF(OR($C276="Non-Labour",$C276="Labour-related"),IF(Inputs!$DT276=$F$1,Inputs!CO276,Inputs!CO276*'Key assumptions'!$H$118),$F276*N(AI276)*avg_hrs)</f>
        <v>5283.8399999999992</v>
      </c>
      <c r="CP276" s="255">
        <f>IF(OR($C276="Non-Labour",$C276="Labour-related"),IF(Inputs!$DT276=$F$1,Inputs!CP276,Inputs!CP276*'Key assumptions'!$H$118),$F276*N(AJ276)*avg_hrs)</f>
        <v>5283.8399999999992</v>
      </c>
      <c r="CQ276" s="255">
        <f>IF(OR($C276="Non-Labour",$C276="Labour-related"),IF(Inputs!$DT276=$F$1,Inputs!CQ276,Inputs!CQ276*'Key assumptions'!$H$118),$F276*N(AK276)*avg_hrs)</f>
        <v>5283.8399999999992</v>
      </c>
      <c r="CR276" s="255">
        <f>IF(OR($C276="Non-Labour",$C276="Labour-related"),IF(Inputs!$DT276=$F$1,Inputs!CR276,Inputs!CR276*'Key assumptions'!$H$118),$F276*N(AL276)*avg_hrs)</f>
        <v>5283.8399999999992</v>
      </c>
      <c r="CS276" s="255">
        <f>IF(OR($C276="Non-Labour",$C276="Labour-related"),IF(Inputs!$DT276=$F$1,Inputs!CS276,Inputs!CS276*'Key assumptions'!$H$118),$F276*N(AM276)*avg_hrs)</f>
        <v>5283.8399999999992</v>
      </c>
      <c r="CT276" s="255">
        <f>IF(OR($C276="Non-Labour",$C276="Labour-related"),IF(Inputs!$DT276=$F$1,Inputs!CT276,Inputs!CT276*'Key assumptions'!$H$118),$F276*N(AN276)*avg_hrs)</f>
        <v>5283.8399999999992</v>
      </c>
      <c r="CU276" s="255">
        <f>IF(OR($C276="Non-Labour",$C276="Labour-related"),IF(Inputs!$DT276=$F$1,Inputs!CU276,Inputs!CU276*'Key assumptions'!$H$118),$F276*N(AO276)*avg_hrs)</f>
        <v>5283.8399999999992</v>
      </c>
      <c r="CV276" s="255">
        <f>IF(OR($C276="Non-Labour",$C276="Labour-related"),IF(Inputs!$DT276=$F$1,Inputs!CV276,Inputs!CV276*'Key assumptions'!$H$118),$F276*N(AP276)*avg_hrs)</f>
        <v>5283.8399999999992</v>
      </c>
      <c r="CW276" s="255">
        <f>IF(OR($C276="Non-Labour",$C276="Labour-related"),IF(Inputs!$DT276=$F$1,Inputs!CW276,Inputs!CW276*'Key assumptions'!$H$118),$F276*N(AQ276)*avg_hrs)</f>
        <v>5283.8399999999992</v>
      </c>
      <c r="CX276" s="255">
        <f>IF(OR($C276="Non-Labour",$C276="Labour-related"),IF(Inputs!$DT276=$F$1,Inputs!CX276,Inputs!CX276*'Key assumptions'!$H$118),$F276*N(AR276)*avg_hrs)</f>
        <v>5283.8399999999992</v>
      </c>
      <c r="CY276" s="255">
        <f>IF(OR($C276="Non-Labour",$C276="Labour-related"),IF(Inputs!$DT276=$F$1,Inputs!CY276,Inputs!CY276*'Key assumptions'!$H$118),$F276*N(AS276)*avg_hrs)</f>
        <v>5283.8399999999992</v>
      </c>
      <c r="CZ276" s="255">
        <f>IF(OR($C276="Non-Labour",$C276="Labour-related"),IF(Inputs!$DT276=$F$1,Inputs!CZ276,Inputs!CZ276*'Key assumptions'!$H$118),$F276*N(AT276)*avg_hrs)</f>
        <v>5283.8399999999992</v>
      </c>
      <c r="DA276" s="255">
        <f>IF(OR($C276="Non-Labour",$C276="Labour-related"),IF(Inputs!$DT276=$F$1,Inputs!DA276,Inputs!DA276*'Key assumptions'!$H$118),$F276*N(AU276)*avg_hrs)</f>
        <v>5283.8399999999992</v>
      </c>
      <c r="DB276" s="255">
        <f>IF(OR($C276="Non-Labour",$C276="Labour-related"),IF(Inputs!$DT276=$F$1,Inputs!DB276,Inputs!DB276*'Key assumptions'!$H$118),$F276*N(AV276)*avg_hrs)</f>
        <v>5283.8399999999992</v>
      </c>
      <c r="DC276" s="255">
        <f>IF(OR($C276="Non-Labour",$C276="Labour-related"),IF(Inputs!$DT276=$F$1,Inputs!DC276,Inputs!DC276*'Key assumptions'!$H$118),$F276*N(AW276)*avg_hrs)</f>
        <v>5283.8399999999992</v>
      </c>
      <c r="DD276" s="255">
        <f>IF(OR($C276="Non-Labour",$C276="Labour-related"),IF(Inputs!$DT276=$F$1,Inputs!DD276,Inputs!DD276*'Key assumptions'!$H$118),$F276*N(AX276)*avg_hrs)</f>
        <v>5283.8399999999992</v>
      </c>
      <c r="DE276" s="255">
        <f>IF(OR($C276="Non-Labour",$C276="Labour-related"),IF(Inputs!$DT276=$F$1,Inputs!DE276,Inputs!DE276*'Key assumptions'!$H$118),$F276*N(AY276)*avg_hrs)</f>
        <v>5283.8399999999992</v>
      </c>
      <c r="DF276" s="255">
        <f>IF(OR($C276="Non-Labour",$C276="Labour-related"),IF(Inputs!$DT276=$F$1,Inputs!DF276,Inputs!DF276*'Key assumptions'!$H$118),$F276*N(AZ276)*avg_hrs)</f>
        <v>0</v>
      </c>
      <c r="DG276" s="255">
        <f>IF(OR($C276="Non-Labour",$C276="Labour-related"),IF(Inputs!$DT276=$F$1,Inputs!DG276,Inputs!DG276*'Key assumptions'!$H$118),$F276*N(BA276)*avg_hrs)</f>
        <v>0</v>
      </c>
      <c r="DH276" s="255">
        <f>IF(OR($C276="Non-Labour",$C276="Labour-related"),IF(Inputs!$DT276=$F$1,Inputs!DH276,Inputs!DH276*'Key assumptions'!$H$118),$F276*N(BB276)*avg_hrs)</f>
        <v>0</v>
      </c>
      <c r="DI276" s="255">
        <f>IF(OR($C276="Non-Labour",$C276="Labour-related"),IF(Inputs!$DT276=$F$1,Inputs!DI276,Inputs!DI276*'Key assumptions'!$H$118),$F276*N(BC276)*avg_hrs)</f>
        <v>0</v>
      </c>
      <c r="DJ276" s="255">
        <f>IF(OR($C276="Non-Labour",$C276="Labour-related"),IF(Inputs!$DT276=$F$1,Inputs!DJ276,Inputs!DJ276*'Key assumptions'!$H$118),$F276*N(BD276)*avg_hrs)</f>
        <v>0</v>
      </c>
      <c r="DK276" s="255">
        <f>IF(OR($C276="Non-Labour",$C276="Labour-related"),IF(Inputs!$DT276=$F$1,Inputs!DK276,Inputs!DK276*'Key assumptions'!$H$118),$F276*N(BE276)*avg_hrs)</f>
        <v>0</v>
      </c>
      <c r="DL276" s="255">
        <f>IF(OR($C276="Non-Labour",$C276="Labour-related"),IF(Inputs!$DT276=$F$1,Inputs!DL276,Inputs!DL276*'Key assumptions'!$H$118),$F276*N(BF276)*avg_hrs)</f>
        <v>0</v>
      </c>
      <c r="DM276" s="255">
        <f>IF(OR($C276="Non-Labour",$C276="Labour-related"),IF(Inputs!$DT276=$F$1,Inputs!DM276,Inputs!DM276*'Key assumptions'!$H$118),$F276*N(BG276)*avg_hrs)</f>
        <v>0</v>
      </c>
      <c r="DN276" s="255">
        <f>IF(OR($C276="Non-Labour",$C276="Labour-related"),IF(Inputs!$DT276=$F$1,Inputs!DN276,Inputs!DN276*'Key assumptions'!$H$118),$F276*N(BH276)*avg_hrs)</f>
        <v>0</v>
      </c>
      <c r="DO276" s="255">
        <f>IF(OR($C276="Non-Labour",$C276="Labour-related"),IF(Inputs!$DT276=$F$1,Inputs!DO276,Inputs!DO276*'Key assumptions'!$H$118),$F276*N(BI276)*avg_hrs)</f>
        <v>0</v>
      </c>
      <c r="DP276" s="255">
        <f>IF(OR($C276="Non-Labour",$C276="Labour-related"),IF(Inputs!$DT276=$F$1,Inputs!DP276,Inputs!DP276*'Key assumptions'!$H$118),$F276*N(BJ276)*avg_hrs)</f>
        <v>0</v>
      </c>
      <c r="DQ276" s="255">
        <f>IF(OR($C276="Non-Labour",$C276="Labour-related"),IF(Inputs!$DT276=$F$1,Inputs!DQ276,Inputs!DQ276*'Key assumptions'!$H$118),$F276*N(BK276)*avg_hrs)</f>
        <v>0</v>
      </c>
      <c r="DR276" s="255">
        <f>IF(OR($C276="Non-Labour",$C276="Labour-related"),IF(Inputs!$DT276=$F$1,Inputs!DR276,Inputs!DR276*'Key assumptions'!$H$118),$F276*N(BL276)*avg_hrs)</f>
        <v>0</v>
      </c>
      <c r="DT276" s="133" t="s">
        <v>213</v>
      </c>
      <c r="DU276" s="304"/>
      <c r="DV276" s="304"/>
      <c r="DW276" s="304"/>
      <c r="DX276" s="304"/>
      <c r="DY276" s="304"/>
      <c r="DZ276" s="304"/>
      <c r="EA276" s="255">
        <v>211353.59999999998</v>
      </c>
      <c r="EB276" s="255">
        <v>63406.07999999998</v>
      </c>
      <c r="EC276" s="255">
        <v>63406.07999999998</v>
      </c>
      <c r="ED276" s="255">
        <f t="shared" ref="ED276:EE291" si="28">SUMIF($BN$1:$DR$1,ED$2,$BN276:$DR276)</f>
        <v>58122.239999999983</v>
      </c>
      <c r="EE276" s="255">
        <f t="shared" si="28"/>
        <v>0</v>
      </c>
      <c r="EF276" s="255">
        <f t="shared" si="27"/>
        <v>396287.99999999988</v>
      </c>
    </row>
    <row r="277" spans="1:136" x14ac:dyDescent="0.4">
      <c r="A277" s="133" t="str">
        <f>Inputs!A277</f>
        <v>Other support and corporate roles</v>
      </c>
      <c r="B277" s="381" t="str">
        <f>Inputs!B277</f>
        <v>[C-i-C] Item 5</v>
      </c>
      <c r="C277" s="133" t="str">
        <f>Inputs!C277</f>
        <v>Non-labour</v>
      </c>
      <c r="D277" s="133">
        <f>Inputs!D277</f>
        <v>606799</v>
      </c>
      <c r="E277" s="133" t="str">
        <f>Inputs!E277</f>
        <v>Outsource Consultant</v>
      </c>
      <c r="F277" s="290">
        <f>IF(Inputs!DT277=$F$1,Inputs!F277,
IF(Inputs!DT277='Key assumptions'!$E$118,Inputs!F277*'Key assumptions'!$H$118,Inputs!F277*'Key assumptions'!$H$119))</f>
        <v>0</v>
      </c>
      <c r="G277" s="290">
        <f>IF(Inputs!DT277=$F$1,Inputs!G277,Inputs!G277*'Key assumptions'!$H$118)</f>
        <v>0</v>
      </c>
      <c r="H277" s="281"/>
      <c r="I277" s="281"/>
      <c r="J277" s="281"/>
      <c r="K277" s="281"/>
      <c r="L277" s="281"/>
      <c r="M277" s="389" t="str">
        <f>Inputs!M277</f>
        <v>[C-i-C]</v>
      </c>
      <c r="N277" s="389" t="str">
        <f>Inputs!N277</f>
        <v>[C-i-C]</v>
      </c>
      <c r="O277" s="389" t="str">
        <f>Inputs!O277</f>
        <v>[C-i-C]</v>
      </c>
      <c r="P277" s="389" t="str">
        <f>Inputs!P277</f>
        <v>[C-i-C]</v>
      </c>
      <c r="Q277" s="389" t="str">
        <f>Inputs!Q277</f>
        <v>[C-i-C]</v>
      </c>
      <c r="R277" s="389" t="str">
        <f>Inputs!R277</f>
        <v>[C-i-C]</v>
      </c>
      <c r="S277" s="389" t="str">
        <f>Inputs!S277</f>
        <v>[C-i-C]</v>
      </c>
      <c r="T277" s="389" t="str">
        <f>Inputs!T277</f>
        <v>[C-i-C]</v>
      </c>
      <c r="U277" s="389" t="str">
        <f>Inputs!U277</f>
        <v>[C-i-C]</v>
      </c>
      <c r="V277" s="389" t="str">
        <f>Inputs!V277</f>
        <v>[C-i-C]</v>
      </c>
      <c r="W277" s="389" t="str">
        <f>Inputs!W277</f>
        <v>[C-i-C]</v>
      </c>
      <c r="X277" s="389" t="str">
        <f>Inputs!X277</f>
        <v>[C-i-C]</v>
      </c>
      <c r="Y277" s="389" t="str">
        <f>Inputs!Y277</f>
        <v>[C-i-C]</v>
      </c>
      <c r="Z277" s="389" t="str">
        <f>Inputs!Z277</f>
        <v>[C-i-C]</v>
      </c>
      <c r="AA277" s="389" t="str">
        <f>Inputs!AA277</f>
        <v>[C-i-C]</v>
      </c>
      <c r="AB277" s="389" t="str">
        <f>Inputs!AB277</f>
        <v>[C-i-C]</v>
      </c>
      <c r="AC277" s="389" t="str">
        <f>Inputs!AC277</f>
        <v>[C-i-C]</v>
      </c>
      <c r="AD277" s="389" t="str">
        <f>Inputs!AD277</f>
        <v>[C-i-C]</v>
      </c>
      <c r="AE277" s="389" t="str">
        <f>Inputs!AE277</f>
        <v>[C-i-C]</v>
      </c>
      <c r="AF277" s="389" t="str">
        <f>Inputs!AF277</f>
        <v>[C-i-C]</v>
      </c>
      <c r="AG277" s="389" t="str">
        <f>Inputs!AG277</f>
        <v>[C-i-C]</v>
      </c>
      <c r="AH277" s="389" t="str">
        <f>Inputs!AH277</f>
        <v>[C-i-C]</v>
      </c>
      <c r="AI277" s="254">
        <f>Inputs!AI277</f>
        <v>0</v>
      </c>
      <c r="AJ277" s="254">
        <f>Inputs!AJ277</f>
        <v>0</v>
      </c>
      <c r="AK277" s="254">
        <f>Inputs!AK277</f>
        <v>0</v>
      </c>
      <c r="AL277" s="254">
        <f>Inputs!AL277</f>
        <v>0</v>
      </c>
      <c r="AM277" s="254">
        <f>Inputs!AM277</f>
        <v>0</v>
      </c>
      <c r="AN277" s="254">
        <f>Inputs!AN277</f>
        <v>0</v>
      </c>
      <c r="AO277" s="254">
        <f>Inputs!AO277</f>
        <v>0</v>
      </c>
      <c r="AP277" s="254">
        <f>Inputs!AP277</f>
        <v>0</v>
      </c>
      <c r="AQ277" s="254">
        <f>Inputs!AQ277</f>
        <v>0</v>
      </c>
      <c r="AR277" s="254">
        <f>Inputs!AR277</f>
        <v>0</v>
      </c>
      <c r="AS277" s="254">
        <f>Inputs!AS277</f>
        <v>0</v>
      </c>
      <c r="AT277" s="254">
        <f>Inputs!AT277</f>
        <v>0</v>
      </c>
      <c r="AU277" s="254">
        <f>Inputs!AU277</f>
        <v>0</v>
      </c>
      <c r="AV277" s="254">
        <f>Inputs!AV277</f>
        <v>0</v>
      </c>
      <c r="AW277" s="254">
        <f>Inputs!AW277</f>
        <v>0</v>
      </c>
      <c r="AX277" s="254">
        <f>Inputs!AX277</f>
        <v>0</v>
      </c>
      <c r="AY277" s="254">
        <f>Inputs!AY277</f>
        <v>0</v>
      </c>
      <c r="AZ277" s="254">
        <f>Inputs!AZ277</f>
        <v>0</v>
      </c>
      <c r="BA277" s="254">
        <f>Inputs!BA277</f>
        <v>0</v>
      </c>
      <c r="BB277" s="254">
        <f>Inputs!BB277</f>
        <v>0</v>
      </c>
      <c r="BC277" s="254">
        <f>Inputs!BC277</f>
        <v>0</v>
      </c>
      <c r="BD277" s="254">
        <f>Inputs!BD277</f>
        <v>0</v>
      </c>
      <c r="BE277" s="254">
        <f>Inputs!BE277</f>
        <v>0</v>
      </c>
      <c r="BF277" s="254">
        <f>Inputs!BF277</f>
        <v>0</v>
      </c>
      <c r="BG277" s="254">
        <f>Inputs!BG277</f>
        <v>0</v>
      </c>
      <c r="BH277" s="254">
        <f>Inputs!BH277</f>
        <v>0</v>
      </c>
      <c r="BI277" s="254">
        <f>Inputs!BI277</f>
        <v>0</v>
      </c>
      <c r="BJ277" s="254">
        <f>Inputs!BJ277</f>
        <v>0</v>
      </c>
      <c r="BK277" s="254">
        <f>Inputs!BK277</f>
        <v>0</v>
      </c>
      <c r="BL277" s="254">
        <f>Inputs!BL277</f>
        <v>0</v>
      </c>
      <c r="BN277" s="255">
        <f>IF(OR($C277="Non-Labour",$C277="Labour-related"),IF(Inputs!$DT277=$F$1,Inputs!BN277,Inputs!BN277*'Key assumptions'!$H$118),$F277*N(H277)*avg_hrs)</f>
        <v>0</v>
      </c>
      <c r="BO277" s="255">
        <f>IF(OR($C277="Non-Labour",$C277="Labour-related"),IF(Inputs!$DT277=$F$1,Inputs!BO277,Inputs!BO277*'Key assumptions'!$H$118),$F277*N(I277)*avg_hrs)</f>
        <v>0</v>
      </c>
      <c r="BP277" s="255">
        <f>IF(OR($C277="Non-Labour",$C277="Labour-related"),IF(Inputs!$DT277=$F$1,Inputs!BP277,Inputs!BP277*'Key assumptions'!$H$118),$F277*N(J277)*avg_hrs)</f>
        <v>0</v>
      </c>
      <c r="BQ277" s="255">
        <f>IF(OR($C277="Non-Labour",$C277="Labour-related"),IF(Inputs!$DT277=$F$1,Inputs!BQ277,Inputs!BQ277*'Key assumptions'!$H$118),$F277*N(K277)*avg_hrs)</f>
        <v>0</v>
      </c>
      <c r="BR277" s="255">
        <f>IF(OR($C277="Non-Labour",$C277="Labour-related"),IF(Inputs!$DT277=$F$1,Inputs!BR277,Inputs!BR277*'Key assumptions'!$H$118),$F277*N(L277)*avg_hrs)</f>
        <v>0</v>
      </c>
      <c r="BS277" s="390" t="s">
        <v>411</v>
      </c>
      <c r="BT277" s="390" t="s">
        <v>411</v>
      </c>
      <c r="BU277" s="390" t="s">
        <v>411</v>
      </c>
      <c r="BV277" s="390" t="s">
        <v>411</v>
      </c>
      <c r="BW277" s="390" t="s">
        <v>411</v>
      </c>
      <c r="BX277" s="390" t="s">
        <v>411</v>
      </c>
      <c r="BY277" s="390" t="s">
        <v>411</v>
      </c>
      <c r="BZ277" s="390" t="s">
        <v>411</v>
      </c>
      <c r="CA277" s="390" t="s">
        <v>411</v>
      </c>
      <c r="CB277" s="390" t="s">
        <v>411</v>
      </c>
      <c r="CC277" s="390" t="s">
        <v>411</v>
      </c>
      <c r="CD277" s="390" t="s">
        <v>411</v>
      </c>
      <c r="CE277" s="390" t="s">
        <v>411</v>
      </c>
      <c r="CF277" s="390" t="s">
        <v>411</v>
      </c>
      <c r="CG277" s="390" t="s">
        <v>411</v>
      </c>
      <c r="CH277" s="390" t="s">
        <v>411</v>
      </c>
      <c r="CI277" s="390" t="s">
        <v>411</v>
      </c>
      <c r="CJ277" s="390" t="s">
        <v>411</v>
      </c>
      <c r="CK277" s="390" t="s">
        <v>411</v>
      </c>
      <c r="CL277" s="390" t="s">
        <v>411</v>
      </c>
      <c r="CM277" s="390" t="s">
        <v>411</v>
      </c>
      <c r="CN277" s="390" t="s">
        <v>411</v>
      </c>
      <c r="CO277" s="255">
        <f>IF(OR($C277="Non-Labour",$C277="Labour-related"),IF(Inputs!$DT277=$F$1,Inputs!CO277,Inputs!CO277*'Key assumptions'!$H$118),$F277*N(AI277)*avg_hrs)</f>
        <v>5283.8399999999992</v>
      </c>
      <c r="CP277" s="255">
        <f>IF(OR($C277="Non-Labour",$C277="Labour-related"),IF(Inputs!$DT277=$F$1,Inputs!CP277,Inputs!CP277*'Key assumptions'!$H$118),$F277*N(AJ277)*avg_hrs)</f>
        <v>5283.8399999999992</v>
      </c>
      <c r="CQ277" s="255">
        <f>IF(OR($C277="Non-Labour",$C277="Labour-related"),IF(Inputs!$DT277=$F$1,Inputs!CQ277,Inputs!CQ277*'Key assumptions'!$H$118),$F277*N(AK277)*avg_hrs)</f>
        <v>5283.8399999999992</v>
      </c>
      <c r="CR277" s="255">
        <f>IF(OR($C277="Non-Labour",$C277="Labour-related"),IF(Inputs!$DT277=$F$1,Inputs!CR277,Inputs!CR277*'Key assumptions'!$H$118),$F277*N(AL277)*avg_hrs)</f>
        <v>5283.8399999999992</v>
      </c>
      <c r="CS277" s="255">
        <f>IF(OR($C277="Non-Labour",$C277="Labour-related"),IF(Inputs!$DT277=$F$1,Inputs!CS277,Inputs!CS277*'Key assumptions'!$H$118),$F277*N(AM277)*avg_hrs)</f>
        <v>5283.8399999999992</v>
      </c>
      <c r="CT277" s="255">
        <f>IF(OR($C277="Non-Labour",$C277="Labour-related"),IF(Inputs!$DT277=$F$1,Inputs!CT277,Inputs!CT277*'Key assumptions'!$H$118),$F277*N(AN277)*avg_hrs)</f>
        <v>5283.8399999999992</v>
      </c>
      <c r="CU277" s="255">
        <f>IF(OR($C277="Non-Labour",$C277="Labour-related"),IF(Inputs!$DT277=$F$1,Inputs!CU277,Inputs!CU277*'Key assumptions'!$H$118),$F277*N(AO277)*avg_hrs)</f>
        <v>5283.8399999999992</v>
      </c>
      <c r="CV277" s="255">
        <f>IF(OR($C277="Non-Labour",$C277="Labour-related"),IF(Inputs!$DT277=$F$1,Inputs!CV277,Inputs!CV277*'Key assumptions'!$H$118),$F277*N(AP277)*avg_hrs)</f>
        <v>5283.8399999999992</v>
      </c>
      <c r="CW277" s="255">
        <f>IF(OR($C277="Non-Labour",$C277="Labour-related"),IF(Inputs!$DT277=$F$1,Inputs!CW277,Inputs!CW277*'Key assumptions'!$H$118),$F277*N(AQ277)*avg_hrs)</f>
        <v>5283.8399999999992</v>
      </c>
      <c r="CX277" s="255">
        <f>IF(OR($C277="Non-Labour",$C277="Labour-related"),IF(Inputs!$DT277=$F$1,Inputs!CX277,Inputs!CX277*'Key assumptions'!$H$118),$F277*N(AR277)*avg_hrs)</f>
        <v>5283.8399999999992</v>
      </c>
      <c r="CY277" s="255">
        <f>IF(OR($C277="Non-Labour",$C277="Labour-related"),IF(Inputs!$DT277=$F$1,Inputs!CY277,Inputs!CY277*'Key assumptions'!$H$118),$F277*N(AS277)*avg_hrs)</f>
        <v>5283.8399999999992</v>
      </c>
      <c r="CZ277" s="255">
        <f>IF(OR($C277="Non-Labour",$C277="Labour-related"),IF(Inputs!$DT277=$F$1,Inputs!CZ277,Inputs!CZ277*'Key assumptions'!$H$118),$F277*N(AT277)*avg_hrs)</f>
        <v>5283.8399999999992</v>
      </c>
      <c r="DA277" s="255">
        <f>IF(OR($C277="Non-Labour",$C277="Labour-related"),IF(Inputs!$DT277=$F$1,Inputs!DA277,Inputs!DA277*'Key assumptions'!$H$118),$F277*N(AU277)*avg_hrs)</f>
        <v>5283.8399999999992</v>
      </c>
      <c r="DB277" s="255">
        <f>IF(OR($C277="Non-Labour",$C277="Labour-related"),IF(Inputs!$DT277=$F$1,Inputs!DB277,Inputs!DB277*'Key assumptions'!$H$118),$F277*N(AV277)*avg_hrs)</f>
        <v>5283.8399999999992</v>
      </c>
      <c r="DC277" s="255">
        <f>IF(OR($C277="Non-Labour",$C277="Labour-related"),IF(Inputs!$DT277=$F$1,Inputs!DC277,Inputs!DC277*'Key assumptions'!$H$118),$F277*N(AW277)*avg_hrs)</f>
        <v>5283.8399999999992</v>
      </c>
      <c r="DD277" s="255">
        <f>IF(OR($C277="Non-Labour",$C277="Labour-related"),IF(Inputs!$DT277=$F$1,Inputs!DD277,Inputs!DD277*'Key assumptions'!$H$118),$F277*N(AX277)*avg_hrs)</f>
        <v>5283.8399999999992</v>
      </c>
      <c r="DE277" s="255">
        <f>IF(OR($C277="Non-Labour",$C277="Labour-related"),IF(Inputs!$DT277=$F$1,Inputs!DE277,Inputs!DE277*'Key assumptions'!$H$118),$F277*N(AY277)*avg_hrs)</f>
        <v>5283.8399999999992</v>
      </c>
      <c r="DF277" s="255">
        <f>IF(OR($C277="Non-Labour",$C277="Labour-related"),IF(Inputs!$DT277=$F$1,Inputs!DF277,Inputs!DF277*'Key assumptions'!$H$118),$F277*N(AZ277)*avg_hrs)</f>
        <v>0</v>
      </c>
      <c r="DG277" s="255">
        <f>IF(OR($C277="Non-Labour",$C277="Labour-related"),IF(Inputs!$DT277=$F$1,Inputs!DG277,Inputs!DG277*'Key assumptions'!$H$118),$F277*N(BA277)*avg_hrs)</f>
        <v>0</v>
      </c>
      <c r="DH277" s="255">
        <f>IF(OR($C277="Non-Labour",$C277="Labour-related"),IF(Inputs!$DT277=$F$1,Inputs!DH277,Inputs!DH277*'Key assumptions'!$H$118),$F277*N(BB277)*avg_hrs)</f>
        <v>0</v>
      </c>
      <c r="DI277" s="255">
        <f>IF(OR($C277="Non-Labour",$C277="Labour-related"),IF(Inputs!$DT277=$F$1,Inputs!DI277,Inputs!DI277*'Key assumptions'!$H$118),$F277*N(BC277)*avg_hrs)</f>
        <v>0</v>
      </c>
      <c r="DJ277" s="255">
        <f>IF(OR($C277="Non-Labour",$C277="Labour-related"),IF(Inputs!$DT277=$F$1,Inputs!DJ277,Inputs!DJ277*'Key assumptions'!$H$118),$F277*N(BD277)*avg_hrs)</f>
        <v>0</v>
      </c>
      <c r="DK277" s="255">
        <f>IF(OR($C277="Non-Labour",$C277="Labour-related"),IF(Inputs!$DT277=$F$1,Inputs!DK277,Inputs!DK277*'Key assumptions'!$H$118),$F277*N(BE277)*avg_hrs)</f>
        <v>0</v>
      </c>
      <c r="DL277" s="255">
        <f>IF(OR($C277="Non-Labour",$C277="Labour-related"),IF(Inputs!$DT277=$F$1,Inputs!DL277,Inputs!DL277*'Key assumptions'!$H$118),$F277*N(BF277)*avg_hrs)</f>
        <v>0</v>
      </c>
      <c r="DM277" s="255">
        <f>IF(OR($C277="Non-Labour",$C277="Labour-related"),IF(Inputs!$DT277=$F$1,Inputs!DM277,Inputs!DM277*'Key assumptions'!$H$118),$F277*N(BG277)*avg_hrs)</f>
        <v>0</v>
      </c>
      <c r="DN277" s="255">
        <f>IF(OR($C277="Non-Labour",$C277="Labour-related"),IF(Inputs!$DT277=$F$1,Inputs!DN277,Inputs!DN277*'Key assumptions'!$H$118),$F277*N(BH277)*avg_hrs)</f>
        <v>0</v>
      </c>
      <c r="DO277" s="255">
        <f>IF(OR($C277="Non-Labour",$C277="Labour-related"),IF(Inputs!$DT277=$F$1,Inputs!DO277,Inputs!DO277*'Key assumptions'!$H$118),$F277*N(BI277)*avg_hrs)</f>
        <v>0</v>
      </c>
      <c r="DP277" s="255">
        <f>IF(OR($C277="Non-Labour",$C277="Labour-related"),IF(Inputs!$DT277=$F$1,Inputs!DP277,Inputs!DP277*'Key assumptions'!$H$118),$F277*N(BJ277)*avg_hrs)</f>
        <v>0</v>
      </c>
      <c r="DQ277" s="255">
        <f>IF(OR($C277="Non-Labour",$C277="Labour-related"),IF(Inputs!$DT277=$F$1,Inputs!DQ277,Inputs!DQ277*'Key assumptions'!$H$118),$F277*N(BK277)*avg_hrs)</f>
        <v>0</v>
      </c>
      <c r="DR277" s="255">
        <f>IF(OR($C277="Non-Labour",$C277="Labour-related"),IF(Inputs!$DT277=$F$1,Inputs!DR277,Inputs!DR277*'Key assumptions'!$H$118),$F277*N(BL277)*avg_hrs)</f>
        <v>0</v>
      </c>
      <c r="DT277" s="133" t="s">
        <v>213</v>
      </c>
      <c r="DU277" s="304"/>
      <c r="DV277" s="304"/>
      <c r="DW277" s="304"/>
      <c r="DX277" s="304"/>
      <c r="DY277" s="304"/>
      <c r="DZ277" s="304"/>
      <c r="EA277" s="255">
        <v>105676.79999999997</v>
      </c>
      <c r="EB277" s="255">
        <v>95109.119999999981</v>
      </c>
      <c r="EC277" s="255">
        <v>63406.07999999998</v>
      </c>
      <c r="ED277" s="255">
        <f t="shared" si="28"/>
        <v>58122.239999999983</v>
      </c>
      <c r="EE277" s="255">
        <f t="shared" si="28"/>
        <v>0</v>
      </c>
      <c r="EF277" s="255">
        <f t="shared" si="27"/>
        <v>322314.23999999993</v>
      </c>
    </row>
    <row r="278" spans="1:136" x14ac:dyDescent="0.4">
      <c r="A278" s="133" t="str">
        <f>Inputs!A278</f>
        <v/>
      </c>
      <c r="B278" s="133" t="str">
        <f>Inputs!B278</f>
        <v/>
      </c>
      <c r="C278" s="133" t="str">
        <f>Inputs!C278</f>
        <v/>
      </c>
      <c r="D278" s="133">
        <f>Inputs!D278</f>
        <v>606800</v>
      </c>
      <c r="E278" s="133" t="str">
        <f>Inputs!E278</f>
        <v>CWO - Regulatory</v>
      </c>
      <c r="F278" s="290">
        <f>IF(Inputs!DT278=$F$1,Inputs!F278,
IF(Inputs!DT278='Key assumptions'!$E$118,Inputs!F278*'Key assumptions'!$H$118,Inputs!F278*'Key assumptions'!$H$119))</f>
        <v>0</v>
      </c>
      <c r="G278" s="290">
        <f>IF(Inputs!DT278=$F$1,Inputs!G278,Inputs!G278*'Key assumptions'!$H$118)</f>
        <v>0</v>
      </c>
      <c r="H278" s="281"/>
      <c r="I278" s="281"/>
      <c r="J278" s="281"/>
      <c r="K278" s="281"/>
      <c r="L278" s="281"/>
      <c r="M278" s="389" t="str">
        <f>Inputs!M278</f>
        <v>[C-i-C]</v>
      </c>
      <c r="N278" s="389" t="str">
        <f>Inputs!N278</f>
        <v>[C-i-C]</v>
      </c>
      <c r="O278" s="389" t="str">
        <f>Inputs!O278</f>
        <v>[C-i-C]</v>
      </c>
      <c r="P278" s="389" t="str">
        <f>Inputs!P278</f>
        <v>[C-i-C]</v>
      </c>
      <c r="Q278" s="389" t="str">
        <f>Inputs!Q278</f>
        <v>[C-i-C]</v>
      </c>
      <c r="R278" s="389" t="str">
        <f>Inputs!R278</f>
        <v>[C-i-C]</v>
      </c>
      <c r="S278" s="389" t="str">
        <f>Inputs!S278</f>
        <v>[C-i-C]</v>
      </c>
      <c r="T278" s="389" t="str">
        <f>Inputs!T278</f>
        <v>[C-i-C]</v>
      </c>
      <c r="U278" s="389" t="str">
        <f>Inputs!U278</f>
        <v>[C-i-C]</v>
      </c>
      <c r="V278" s="389" t="str">
        <f>Inputs!V278</f>
        <v>[C-i-C]</v>
      </c>
      <c r="W278" s="389" t="str">
        <f>Inputs!W278</f>
        <v>[C-i-C]</v>
      </c>
      <c r="X278" s="389" t="str">
        <f>Inputs!X278</f>
        <v>[C-i-C]</v>
      </c>
      <c r="Y278" s="389" t="str">
        <f>Inputs!Y278</f>
        <v>[C-i-C]</v>
      </c>
      <c r="Z278" s="389" t="str">
        <f>Inputs!Z278</f>
        <v>[C-i-C]</v>
      </c>
      <c r="AA278" s="389" t="str">
        <f>Inputs!AA278</f>
        <v>[C-i-C]</v>
      </c>
      <c r="AB278" s="389" t="str">
        <f>Inputs!AB278</f>
        <v>[C-i-C]</v>
      </c>
      <c r="AC278" s="389" t="str">
        <f>Inputs!AC278</f>
        <v>[C-i-C]</v>
      </c>
      <c r="AD278" s="389" t="str">
        <f>Inputs!AD278</f>
        <v>[C-i-C]</v>
      </c>
      <c r="AE278" s="389" t="str">
        <f>Inputs!AE278</f>
        <v>[C-i-C]</v>
      </c>
      <c r="AF278" s="389" t="str">
        <f>Inputs!AF278</f>
        <v>[C-i-C]</v>
      </c>
      <c r="AG278" s="389" t="str">
        <f>Inputs!AG278</f>
        <v>[C-i-C]</v>
      </c>
      <c r="AH278" s="389" t="str">
        <f>Inputs!AH278</f>
        <v>[C-i-C]</v>
      </c>
      <c r="AI278" s="254">
        <f>Inputs!AI278</f>
        <v>0</v>
      </c>
      <c r="AJ278" s="254">
        <f>Inputs!AJ278</f>
        <v>0</v>
      </c>
      <c r="AK278" s="254">
        <f>Inputs!AK278</f>
        <v>0</v>
      </c>
      <c r="AL278" s="254">
        <f>Inputs!AL278</f>
        <v>0</v>
      </c>
      <c r="AM278" s="254">
        <f>Inputs!AM278</f>
        <v>0</v>
      </c>
      <c r="AN278" s="254">
        <f>Inputs!AN278</f>
        <v>0</v>
      </c>
      <c r="AO278" s="254">
        <f>Inputs!AO278</f>
        <v>0</v>
      </c>
      <c r="AP278" s="254">
        <f>Inputs!AP278</f>
        <v>0</v>
      </c>
      <c r="AQ278" s="254">
        <f>Inputs!AQ278</f>
        <v>0</v>
      </c>
      <c r="AR278" s="254">
        <f>Inputs!AR278</f>
        <v>0</v>
      </c>
      <c r="AS278" s="254">
        <f>Inputs!AS278</f>
        <v>0</v>
      </c>
      <c r="AT278" s="254">
        <f>Inputs!AT278</f>
        <v>0</v>
      </c>
      <c r="AU278" s="254">
        <f>Inputs!AU278</f>
        <v>0</v>
      </c>
      <c r="AV278" s="254">
        <f>Inputs!AV278</f>
        <v>0</v>
      </c>
      <c r="AW278" s="254">
        <f>Inputs!AW278</f>
        <v>0</v>
      </c>
      <c r="AX278" s="254">
        <f>Inputs!AX278</f>
        <v>0</v>
      </c>
      <c r="AY278" s="254">
        <f>Inputs!AY278</f>
        <v>0</v>
      </c>
      <c r="AZ278" s="254">
        <f>Inputs!AZ278</f>
        <v>0</v>
      </c>
      <c r="BA278" s="254">
        <f>Inputs!BA278</f>
        <v>0</v>
      </c>
      <c r="BB278" s="254">
        <f>Inputs!BB278</f>
        <v>0</v>
      </c>
      <c r="BC278" s="254">
        <f>Inputs!BC278</f>
        <v>0</v>
      </c>
      <c r="BD278" s="254">
        <f>Inputs!BD278</f>
        <v>0</v>
      </c>
      <c r="BE278" s="254">
        <f>Inputs!BE278</f>
        <v>0</v>
      </c>
      <c r="BF278" s="254">
        <f>Inputs!BF278</f>
        <v>0</v>
      </c>
      <c r="BG278" s="254">
        <f>Inputs!BG278</f>
        <v>0</v>
      </c>
      <c r="BH278" s="254">
        <f>Inputs!BH278</f>
        <v>0</v>
      </c>
      <c r="BI278" s="254">
        <f>Inputs!BI278</f>
        <v>0</v>
      </c>
      <c r="BJ278" s="254">
        <f>Inputs!BJ278</f>
        <v>0</v>
      </c>
      <c r="BK278" s="254">
        <f>Inputs!BK278</f>
        <v>0</v>
      </c>
      <c r="BL278" s="254">
        <f>Inputs!BL278</f>
        <v>0</v>
      </c>
      <c r="BN278" s="255">
        <f>IF(OR($C278="Non-Labour",$C278="Labour-related"),IF(Inputs!$DT278=$F$1,Inputs!BN278,Inputs!BN278*'Key assumptions'!$H$118),$F278*N(H278)*avg_hrs)</f>
        <v>0</v>
      </c>
      <c r="BO278" s="255">
        <f>IF(OR($C278="Non-Labour",$C278="Labour-related"),IF(Inputs!$DT278=$F$1,Inputs!BO278,Inputs!BO278*'Key assumptions'!$H$118),$F278*N(I278)*avg_hrs)</f>
        <v>0</v>
      </c>
      <c r="BP278" s="255">
        <f>IF(OR($C278="Non-Labour",$C278="Labour-related"),IF(Inputs!$DT278=$F$1,Inputs!BP278,Inputs!BP278*'Key assumptions'!$H$118),$F278*N(J278)*avg_hrs)</f>
        <v>0</v>
      </c>
      <c r="BQ278" s="255">
        <f>IF(OR($C278="Non-Labour",$C278="Labour-related"),IF(Inputs!$DT278=$F$1,Inputs!BQ278,Inputs!BQ278*'Key assumptions'!$H$118),$F278*N(K278)*avg_hrs)</f>
        <v>0</v>
      </c>
      <c r="BR278" s="255">
        <f>IF(OR($C278="Non-Labour",$C278="Labour-related"),IF(Inputs!$DT278=$F$1,Inputs!BR278,Inputs!BR278*'Key assumptions'!$H$118),$F278*N(L278)*avg_hrs)</f>
        <v>0</v>
      </c>
      <c r="BS278" s="390" t="s">
        <v>411</v>
      </c>
      <c r="BT278" s="390" t="s">
        <v>411</v>
      </c>
      <c r="BU278" s="390" t="s">
        <v>411</v>
      </c>
      <c r="BV278" s="390" t="s">
        <v>411</v>
      </c>
      <c r="BW278" s="390" t="s">
        <v>411</v>
      </c>
      <c r="BX278" s="390" t="s">
        <v>411</v>
      </c>
      <c r="BY278" s="390" t="s">
        <v>411</v>
      </c>
      <c r="BZ278" s="390" t="s">
        <v>411</v>
      </c>
      <c r="CA278" s="390" t="s">
        <v>411</v>
      </c>
      <c r="CB278" s="390" t="s">
        <v>411</v>
      </c>
      <c r="CC278" s="390" t="s">
        <v>411</v>
      </c>
      <c r="CD278" s="390" t="s">
        <v>411</v>
      </c>
      <c r="CE278" s="390" t="s">
        <v>411</v>
      </c>
      <c r="CF278" s="390" t="s">
        <v>411</v>
      </c>
      <c r="CG278" s="390" t="s">
        <v>411</v>
      </c>
      <c r="CH278" s="390" t="s">
        <v>411</v>
      </c>
      <c r="CI278" s="390" t="s">
        <v>411</v>
      </c>
      <c r="CJ278" s="390" t="s">
        <v>411</v>
      </c>
      <c r="CK278" s="390" t="s">
        <v>411</v>
      </c>
      <c r="CL278" s="390" t="s">
        <v>411</v>
      </c>
      <c r="CM278" s="390" t="s">
        <v>411</v>
      </c>
      <c r="CN278" s="390" t="s">
        <v>411</v>
      </c>
      <c r="CO278" s="255">
        <f>IF(OR($C278="Non-Labour",$C278="Labour-related"),IF(Inputs!$DT278=$F$1,Inputs!CO278,Inputs!CO278*'Key assumptions'!$H$118),$F278*N(AI278)*avg_hrs)</f>
        <v>0</v>
      </c>
      <c r="CP278" s="255">
        <f>IF(OR($C278="Non-Labour",$C278="Labour-related"),IF(Inputs!$DT278=$F$1,Inputs!CP278,Inputs!CP278*'Key assumptions'!$H$118),$F278*N(AJ278)*avg_hrs)</f>
        <v>0</v>
      </c>
      <c r="CQ278" s="255">
        <f>IF(OR($C278="Non-Labour",$C278="Labour-related"),IF(Inputs!$DT278=$F$1,Inputs!CQ278,Inputs!CQ278*'Key assumptions'!$H$118),$F278*N(AK278)*avg_hrs)</f>
        <v>0</v>
      </c>
      <c r="CR278" s="255">
        <f>IF(OR($C278="Non-Labour",$C278="Labour-related"),IF(Inputs!$DT278=$F$1,Inputs!CR278,Inputs!CR278*'Key assumptions'!$H$118),$F278*N(AL278)*avg_hrs)</f>
        <v>0</v>
      </c>
      <c r="CS278" s="255">
        <f>IF(OR($C278="Non-Labour",$C278="Labour-related"),IF(Inputs!$DT278=$F$1,Inputs!CS278,Inputs!CS278*'Key assumptions'!$H$118),$F278*N(AM278)*avg_hrs)</f>
        <v>0</v>
      </c>
      <c r="CT278" s="255">
        <f>IF(OR($C278="Non-Labour",$C278="Labour-related"),IF(Inputs!$DT278=$F$1,Inputs!CT278,Inputs!CT278*'Key assumptions'!$H$118),$F278*N(AN278)*avg_hrs)</f>
        <v>0</v>
      </c>
      <c r="CU278" s="255">
        <f>IF(OR($C278="Non-Labour",$C278="Labour-related"),IF(Inputs!$DT278=$F$1,Inputs!CU278,Inputs!CU278*'Key assumptions'!$H$118),$F278*N(AO278)*avg_hrs)</f>
        <v>0</v>
      </c>
      <c r="CV278" s="255">
        <f>IF(OR($C278="Non-Labour",$C278="Labour-related"),IF(Inputs!$DT278=$F$1,Inputs!CV278,Inputs!CV278*'Key assumptions'!$H$118),$F278*N(AP278)*avg_hrs)</f>
        <v>0</v>
      </c>
      <c r="CW278" s="255">
        <f>IF(OR($C278="Non-Labour",$C278="Labour-related"),IF(Inputs!$DT278=$F$1,Inputs!CW278,Inputs!CW278*'Key assumptions'!$H$118),$F278*N(AQ278)*avg_hrs)</f>
        <v>0</v>
      </c>
      <c r="CX278" s="255">
        <f>IF(OR($C278="Non-Labour",$C278="Labour-related"),IF(Inputs!$DT278=$F$1,Inputs!CX278,Inputs!CX278*'Key assumptions'!$H$118),$F278*N(AR278)*avg_hrs)</f>
        <v>0</v>
      </c>
      <c r="CY278" s="255">
        <f>IF(OR($C278="Non-Labour",$C278="Labour-related"),IF(Inputs!$DT278=$F$1,Inputs!CY278,Inputs!CY278*'Key assumptions'!$H$118),$F278*N(AS278)*avg_hrs)</f>
        <v>0</v>
      </c>
      <c r="CZ278" s="255">
        <f>IF(OR($C278="Non-Labour",$C278="Labour-related"),IF(Inputs!$DT278=$F$1,Inputs!CZ278,Inputs!CZ278*'Key assumptions'!$H$118),$F278*N(AT278)*avg_hrs)</f>
        <v>0</v>
      </c>
      <c r="DA278" s="255">
        <f>IF(OR($C278="Non-Labour",$C278="Labour-related"),IF(Inputs!$DT278=$F$1,Inputs!DA278,Inputs!DA278*'Key assumptions'!$H$118),$F278*N(AU278)*avg_hrs)</f>
        <v>0</v>
      </c>
      <c r="DB278" s="255">
        <f>IF(OR($C278="Non-Labour",$C278="Labour-related"),IF(Inputs!$DT278=$F$1,Inputs!DB278,Inputs!DB278*'Key assumptions'!$H$118),$F278*N(AV278)*avg_hrs)</f>
        <v>0</v>
      </c>
      <c r="DC278" s="255">
        <f>IF(OR($C278="Non-Labour",$C278="Labour-related"),IF(Inputs!$DT278=$F$1,Inputs!DC278,Inputs!DC278*'Key assumptions'!$H$118),$F278*N(AW278)*avg_hrs)</f>
        <v>0</v>
      </c>
      <c r="DD278" s="255">
        <f>IF(OR($C278="Non-Labour",$C278="Labour-related"),IF(Inputs!$DT278=$F$1,Inputs!DD278,Inputs!DD278*'Key assumptions'!$H$118),$F278*N(AX278)*avg_hrs)</f>
        <v>0</v>
      </c>
      <c r="DE278" s="255">
        <f>IF(OR($C278="Non-Labour",$C278="Labour-related"),IF(Inputs!$DT278=$F$1,Inputs!DE278,Inputs!DE278*'Key assumptions'!$H$118),$F278*N(AY278)*avg_hrs)</f>
        <v>0</v>
      </c>
      <c r="DF278" s="255">
        <f>IF(OR($C278="Non-Labour",$C278="Labour-related"),IF(Inputs!$DT278=$F$1,Inputs!DF278,Inputs!DF278*'Key assumptions'!$H$118),$F278*N(AZ278)*avg_hrs)</f>
        <v>0</v>
      </c>
      <c r="DG278" s="255">
        <f>IF(OR($C278="Non-Labour",$C278="Labour-related"),IF(Inputs!$DT278=$F$1,Inputs!DG278,Inputs!DG278*'Key assumptions'!$H$118),$F278*N(BA278)*avg_hrs)</f>
        <v>0</v>
      </c>
      <c r="DH278" s="255">
        <f>IF(OR($C278="Non-Labour",$C278="Labour-related"),IF(Inputs!$DT278=$F$1,Inputs!DH278,Inputs!DH278*'Key assumptions'!$H$118),$F278*N(BB278)*avg_hrs)</f>
        <v>0</v>
      </c>
      <c r="DI278" s="255">
        <f>IF(OR($C278="Non-Labour",$C278="Labour-related"),IF(Inputs!$DT278=$F$1,Inputs!DI278,Inputs!DI278*'Key assumptions'!$H$118),$F278*N(BC278)*avg_hrs)</f>
        <v>0</v>
      </c>
      <c r="DJ278" s="255">
        <f>IF(OR($C278="Non-Labour",$C278="Labour-related"),IF(Inputs!$DT278=$F$1,Inputs!DJ278,Inputs!DJ278*'Key assumptions'!$H$118),$F278*N(BD278)*avg_hrs)</f>
        <v>0</v>
      </c>
      <c r="DK278" s="255">
        <f>IF(OR($C278="Non-Labour",$C278="Labour-related"),IF(Inputs!$DT278=$F$1,Inputs!DK278,Inputs!DK278*'Key assumptions'!$H$118),$F278*N(BE278)*avg_hrs)</f>
        <v>0</v>
      </c>
      <c r="DL278" s="255">
        <f>IF(OR($C278="Non-Labour",$C278="Labour-related"),IF(Inputs!$DT278=$F$1,Inputs!DL278,Inputs!DL278*'Key assumptions'!$H$118),$F278*N(BF278)*avg_hrs)</f>
        <v>0</v>
      </c>
      <c r="DM278" s="255">
        <f>IF(OR($C278="Non-Labour",$C278="Labour-related"),IF(Inputs!$DT278=$F$1,Inputs!DM278,Inputs!DM278*'Key assumptions'!$H$118),$F278*N(BG278)*avg_hrs)</f>
        <v>0</v>
      </c>
      <c r="DN278" s="255">
        <f>IF(OR($C278="Non-Labour",$C278="Labour-related"),IF(Inputs!$DT278=$F$1,Inputs!DN278,Inputs!DN278*'Key assumptions'!$H$118),$F278*N(BH278)*avg_hrs)</f>
        <v>0</v>
      </c>
      <c r="DO278" s="255">
        <f>IF(OR($C278="Non-Labour",$C278="Labour-related"),IF(Inputs!$DT278=$F$1,Inputs!DO278,Inputs!DO278*'Key assumptions'!$H$118),$F278*N(BI278)*avg_hrs)</f>
        <v>0</v>
      </c>
      <c r="DP278" s="255">
        <f>IF(OR($C278="Non-Labour",$C278="Labour-related"),IF(Inputs!$DT278=$F$1,Inputs!DP278,Inputs!DP278*'Key assumptions'!$H$118),$F278*N(BJ278)*avg_hrs)</f>
        <v>0</v>
      </c>
      <c r="DQ278" s="255">
        <f>IF(OR($C278="Non-Labour",$C278="Labour-related"),IF(Inputs!$DT278=$F$1,Inputs!DQ278,Inputs!DQ278*'Key assumptions'!$H$118),$F278*N(BK278)*avg_hrs)</f>
        <v>0</v>
      </c>
      <c r="DR278" s="255">
        <f>IF(OR($C278="Non-Labour",$C278="Labour-related"),IF(Inputs!$DT278=$F$1,Inputs!DR278,Inputs!DR278*'Key assumptions'!$H$118),$F278*N(BL278)*avg_hrs)</f>
        <v>0</v>
      </c>
      <c r="DT278" s="133" t="s">
        <v>213</v>
      </c>
      <c r="DU278" s="304"/>
      <c r="DV278" s="304"/>
      <c r="DW278" s="304"/>
      <c r="DX278" s="304"/>
      <c r="DY278" s="304"/>
      <c r="DZ278" s="304"/>
      <c r="EA278" s="255">
        <v>0</v>
      </c>
      <c r="EB278" s="255">
        <v>0</v>
      </c>
      <c r="EC278" s="255">
        <v>0</v>
      </c>
      <c r="ED278" s="255">
        <f t="shared" si="28"/>
        <v>0</v>
      </c>
      <c r="EE278" s="255">
        <f t="shared" si="28"/>
        <v>0</v>
      </c>
      <c r="EF278" s="255">
        <f t="shared" si="27"/>
        <v>0</v>
      </c>
    </row>
    <row r="279" spans="1:136" x14ac:dyDescent="0.4">
      <c r="A279" s="133" t="str">
        <f>Inputs!A279</f>
        <v>Other support and corporate roles</v>
      </c>
      <c r="B279" s="381" t="str">
        <f>Inputs!B279</f>
        <v>[C-i-C] Item 6</v>
      </c>
      <c r="C279" s="133" t="str">
        <f>Inputs!C279</f>
        <v>Non-labour</v>
      </c>
      <c r="D279" s="133">
        <f>Inputs!D279</f>
        <v>606800</v>
      </c>
      <c r="E279" s="133" t="str">
        <f>Inputs!E279</f>
        <v>Outsource Consultant</v>
      </c>
      <c r="F279" s="290">
        <f>IF(Inputs!DT279=$F$1,Inputs!F279,
IF(Inputs!DT279='Key assumptions'!$E$118,Inputs!F279*'Key assumptions'!$H$118,Inputs!F279*'Key assumptions'!$H$119))</f>
        <v>0</v>
      </c>
      <c r="G279" s="290">
        <f>IF(Inputs!DT279=$F$1,Inputs!G279,Inputs!G279*'Key assumptions'!$H$118)</f>
        <v>0</v>
      </c>
      <c r="H279" s="281"/>
      <c r="I279" s="281"/>
      <c r="J279" s="281"/>
      <c r="K279" s="281"/>
      <c r="L279" s="281"/>
      <c r="M279" s="389" t="str">
        <f>Inputs!M279</f>
        <v>[C-i-C]</v>
      </c>
      <c r="N279" s="389" t="str">
        <f>Inputs!N279</f>
        <v>[C-i-C]</v>
      </c>
      <c r="O279" s="389" t="str">
        <f>Inputs!O279</f>
        <v>[C-i-C]</v>
      </c>
      <c r="P279" s="389" t="str">
        <f>Inputs!P279</f>
        <v>[C-i-C]</v>
      </c>
      <c r="Q279" s="389" t="str">
        <f>Inputs!Q279</f>
        <v>[C-i-C]</v>
      </c>
      <c r="R279" s="389" t="str">
        <f>Inputs!R279</f>
        <v>[C-i-C]</v>
      </c>
      <c r="S279" s="389" t="str">
        <f>Inputs!S279</f>
        <v>[C-i-C]</v>
      </c>
      <c r="T279" s="389" t="str">
        <f>Inputs!T279</f>
        <v>[C-i-C]</v>
      </c>
      <c r="U279" s="389" t="str">
        <f>Inputs!U279</f>
        <v>[C-i-C]</v>
      </c>
      <c r="V279" s="389" t="str">
        <f>Inputs!V279</f>
        <v>[C-i-C]</v>
      </c>
      <c r="W279" s="389" t="str">
        <f>Inputs!W279</f>
        <v>[C-i-C]</v>
      </c>
      <c r="X279" s="389" t="str">
        <f>Inputs!X279</f>
        <v>[C-i-C]</v>
      </c>
      <c r="Y279" s="389" t="str">
        <f>Inputs!Y279</f>
        <v>[C-i-C]</v>
      </c>
      <c r="Z279" s="389" t="str">
        <f>Inputs!Z279</f>
        <v>[C-i-C]</v>
      </c>
      <c r="AA279" s="389" t="str">
        <f>Inputs!AA279</f>
        <v>[C-i-C]</v>
      </c>
      <c r="AB279" s="389" t="str">
        <f>Inputs!AB279</f>
        <v>[C-i-C]</v>
      </c>
      <c r="AC279" s="389" t="str">
        <f>Inputs!AC279</f>
        <v>[C-i-C]</v>
      </c>
      <c r="AD279" s="389" t="str">
        <f>Inputs!AD279</f>
        <v>[C-i-C]</v>
      </c>
      <c r="AE279" s="389" t="str">
        <f>Inputs!AE279</f>
        <v>[C-i-C]</v>
      </c>
      <c r="AF279" s="389" t="str">
        <f>Inputs!AF279</f>
        <v>[C-i-C]</v>
      </c>
      <c r="AG279" s="389" t="str">
        <f>Inputs!AG279</f>
        <v>[C-i-C]</v>
      </c>
      <c r="AH279" s="389" t="str">
        <f>Inputs!AH279</f>
        <v>[C-i-C]</v>
      </c>
      <c r="AI279" s="254">
        <f>Inputs!AI279</f>
        <v>0</v>
      </c>
      <c r="AJ279" s="254">
        <f>Inputs!AJ279</f>
        <v>0</v>
      </c>
      <c r="AK279" s="254">
        <f>Inputs!AK279</f>
        <v>0</v>
      </c>
      <c r="AL279" s="254">
        <f>Inputs!AL279</f>
        <v>0</v>
      </c>
      <c r="AM279" s="254">
        <f>Inputs!AM279</f>
        <v>0</v>
      </c>
      <c r="AN279" s="254">
        <f>Inputs!AN279</f>
        <v>0</v>
      </c>
      <c r="AO279" s="254">
        <f>Inputs!AO279</f>
        <v>0</v>
      </c>
      <c r="AP279" s="254">
        <f>Inputs!AP279</f>
        <v>0</v>
      </c>
      <c r="AQ279" s="254">
        <f>Inputs!AQ279</f>
        <v>0</v>
      </c>
      <c r="AR279" s="254">
        <f>Inputs!AR279</f>
        <v>0</v>
      </c>
      <c r="AS279" s="254">
        <f>Inputs!AS279</f>
        <v>0</v>
      </c>
      <c r="AT279" s="254">
        <f>Inputs!AT279</f>
        <v>0</v>
      </c>
      <c r="AU279" s="254">
        <f>Inputs!AU279</f>
        <v>0</v>
      </c>
      <c r="AV279" s="254">
        <f>Inputs!AV279</f>
        <v>0</v>
      </c>
      <c r="AW279" s="254">
        <f>Inputs!AW279</f>
        <v>0</v>
      </c>
      <c r="AX279" s="254">
        <f>Inputs!AX279</f>
        <v>0</v>
      </c>
      <c r="AY279" s="254">
        <f>Inputs!AY279</f>
        <v>0</v>
      </c>
      <c r="AZ279" s="254">
        <f>Inputs!AZ279</f>
        <v>0</v>
      </c>
      <c r="BA279" s="254">
        <f>Inputs!BA279</f>
        <v>0</v>
      </c>
      <c r="BB279" s="254">
        <f>Inputs!BB279</f>
        <v>0</v>
      </c>
      <c r="BC279" s="254">
        <f>Inputs!BC279</f>
        <v>0</v>
      </c>
      <c r="BD279" s="254">
        <f>Inputs!BD279</f>
        <v>0</v>
      </c>
      <c r="BE279" s="254">
        <f>Inputs!BE279</f>
        <v>0</v>
      </c>
      <c r="BF279" s="254">
        <f>Inputs!BF279</f>
        <v>0</v>
      </c>
      <c r="BG279" s="254">
        <f>Inputs!BG279</f>
        <v>0</v>
      </c>
      <c r="BH279" s="254">
        <f>Inputs!BH279</f>
        <v>0</v>
      </c>
      <c r="BI279" s="254">
        <f>Inputs!BI279</f>
        <v>0</v>
      </c>
      <c r="BJ279" s="254">
        <f>Inputs!BJ279</f>
        <v>0</v>
      </c>
      <c r="BK279" s="254">
        <f>Inputs!BK279</f>
        <v>0</v>
      </c>
      <c r="BL279" s="254">
        <f>Inputs!BL279</f>
        <v>0</v>
      </c>
      <c r="BN279" s="255">
        <f>IF(OR($C279="Non-Labour",$C279="Labour-related"),IF(Inputs!$DT279=$F$1,Inputs!BN279,Inputs!BN279*'Key assumptions'!$H$118),$F279*N(H279)*avg_hrs)</f>
        <v>0</v>
      </c>
      <c r="BO279" s="255">
        <f>IF(OR($C279="Non-Labour",$C279="Labour-related"),IF(Inputs!$DT279=$F$1,Inputs!BO279,Inputs!BO279*'Key assumptions'!$H$118),$F279*N(I279)*avg_hrs)</f>
        <v>0</v>
      </c>
      <c r="BP279" s="255">
        <f>IF(OR($C279="Non-Labour",$C279="Labour-related"),IF(Inputs!$DT279=$F$1,Inputs!BP279,Inputs!BP279*'Key assumptions'!$H$118),$F279*N(J279)*avg_hrs)</f>
        <v>0</v>
      </c>
      <c r="BQ279" s="255">
        <f>IF(OR($C279="Non-Labour",$C279="Labour-related"),IF(Inputs!$DT279=$F$1,Inputs!BQ279,Inputs!BQ279*'Key assumptions'!$H$118),$F279*N(K279)*avg_hrs)</f>
        <v>0</v>
      </c>
      <c r="BR279" s="255">
        <f>IF(OR($C279="Non-Labour",$C279="Labour-related"),IF(Inputs!$DT279=$F$1,Inputs!BR279,Inputs!BR279*'Key assumptions'!$H$118),$F279*N(L279)*avg_hrs)</f>
        <v>0</v>
      </c>
      <c r="BS279" s="390" t="s">
        <v>411</v>
      </c>
      <c r="BT279" s="390" t="s">
        <v>411</v>
      </c>
      <c r="BU279" s="390" t="s">
        <v>411</v>
      </c>
      <c r="BV279" s="390" t="s">
        <v>411</v>
      </c>
      <c r="BW279" s="390" t="s">
        <v>411</v>
      </c>
      <c r="BX279" s="390" t="s">
        <v>411</v>
      </c>
      <c r="BY279" s="390" t="s">
        <v>411</v>
      </c>
      <c r="BZ279" s="390" t="s">
        <v>411</v>
      </c>
      <c r="CA279" s="390" t="s">
        <v>411</v>
      </c>
      <c r="CB279" s="390" t="s">
        <v>411</v>
      </c>
      <c r="CC279" s="390" t="s">
        <v>411</v>
      </c>
      <c r="CD279" s="390" t="s">
        <v>411</v>
      </c>
      <c r="CE279" s="390" t="s">
        <v>411</v>
      </c>
      <c r="CF279" s="390" t="s">
        <v>411</v>
      </c>
      <c r="CG279" s="390" t="s">
        <v>411</v>
      </c>
      <c r="CH279" s="390" t="s">
        <v>411</v>
      </c>
      <c r="CI279" s="390" t="s">
        <v>411</v>
      </c>
      <c r="CJ279" s="390" t="s">
        <v>411</v>
      </c>
      <c r="CK279" s="390" t="s">
        <v>411</v>
      </c>
      <c r="CL279" s="390" t="s">
        <v>411</v>
      </c>
      <c r="CM279" s="390" t="s">
        <v>411</v>
      </c>
      <c r="CN279" s="390" t="s">
        <v>411</v>
      </c>
      <c r="CO279" s="255">
        <f>IF(OR($C279="Non-Labour",$C279="Labour-related"),IF(Inputs!$DT279=$F$1,Inputs!CO279,Inputs!CO279*'Key assumptions'!$H$118),$F279*N(AI279)*avg_hrs)</f>
        <v>0</v>
      </c>
      <c r="CP279" s="255">
        <f>IF(OR($C279="Non-Labour",$C279="Labour-related"),IF(Inputs!$DT279=$F$1,Inputs!CP279,Inputs!CP279*'Key assumptions'!$H$118),$F279*N(AJ279)*avg_hrs)</f>
        <v>0</v>
      </c>
      <c r="CQ279" s="255">
        <f>IF(OR($C279="Non-Labour",$C279="Labour-related"),IF(Inputs!$DT279=$F$1,Inputs!CQ279,Inputs!CQ279*'Key assumptions'!$H$118),$F279*N(AK279)*avg_hrs)</f>
        <v>0</v>
      </c>
      <c r="CR279" s="255">
        <f>IF(OR($C279="Non-Labour",$C279="Labour-related"),IF(Inputs!$DT279=$F$1,Inputs!CR279,Inputs!CR279*'Key assumptions'!$H$118),$F279*N(AL279)*avg_hrs)</f>
        <v>0</v>
      </c>
      <c r="CS279" s="255">
        <f>IF(OR($C279="Non-Labour",$C279="Labour-related"),IF(Inputs!$DT279=$F$1,Inputs!CS279,Inputs!CS279*'Key assumptions'!$H$118),$F279*N(AM279)*avg_hrs)</f>
        <v>0</v>
      </c>
      <c r="CT279" s="255">
        <f>IF(OR($C279="Non-Labour",$C279="Labour-related"),IF(Inputs!$DT279=$F$1,Inputs!CT279,Inputs!CT279*'Key assumptions'!$H$118),$F279*N(AN279)*avg_hrs)</f>
        <v>0</v>
      </c>
      <c r="CU279" s="255">
        <f>IF(OR($C279="Non-Labour",$C279="Labour-related"),IF(Inputs!$DT279=$F$1,Inputs!CU279,Inputs!CU279*'Key assumptions'!$H$118),$F279*N(AO279)*avg_hrs)</f>
        <v>0</v>
      </c>
      <c r="CV279" s="255">
        <f>IF(OR($C279="Non-Labour",$C279="Labour-related"),IF(Inputs!$DT279=$F$1,Inputs!CV279,Inputs!CV279*'Key assumptions'!$H$118),$F279*N(AP279)*avg_hrs)</f>
        <v>0</v>
      </c>
      <c r="CW279" s="255">
        <f>IF(OR($C279="Non-Labour",$C279="Labour-related"),IF(Inputs!$DT279=$F$1,Inputs!CW279,Inputs!CW279*'Key assumptions'!$H$118),$F279*N(AQ279)*avg_hrs)</f>
        <v>0</v>
      </c>
      <c r="CX279" s="255">
        <f>IF(OR($C279="Non-Labour",$C279="Labour-related"),IF(Inputs!$DT279=$F$1,Inputs!CX279,Inputs!CX279*'Key assumptions'!$H$118),$F279*N(AR279)*avg_hrs)</f>
        <v>0</v>
      </c>
      <c r="CY279" s="255">
        <f>IF(OR($C279="Non-Labour",$C279="Labour-related"),IF(Inputs!$DT279=$F$1,Inputs!CY279,Inputs!CY279*'Key assumptions'!$H$118),$F279*N(AS279)*avg_hrs)</f>
        <v>0</v>
      </c>
      <c r="CZ279" s="255">
        <f>IF(OR($C279="Non-Labour",$C279="Labour-related"),IF(Inputs!$DT279=$F$1,Inputs!CZ279,Inputs!CZ279*'Key assumptions'!$H$118),$F279*N(AT279)*avg_hrs)</f>
        <v>0</v>
      </c>
      <c r="DA279" s="255">
        <f>IF(OR($C279="Non-Labour",$C279="Labour-related"),IF(Inputs!$DT279=$F$1,Inputs!DA279,Inputs!DA279*'Key assumptions'!$H$118),$F279*N(AU279)*avg_hrs)</f>
        <v>0</v>
      </c>
      <c r="DB279" s="255">
        <f>IF(OR($C279="Non-Labour",$C279="Labour-related"),IF(Inputs!$DT279=$F$1,Inputs!DB279,Inputs!DB279*'Key assumptions'!$H$118),$F279*N(AV279)*avg_hrs)</f>
        <v>0</v>
      </c>
      <c r="DC279" s="255">
        <f>IF(OR($C279="Non-Labour",$C279="Labour-related"),IF(Inputs!$DT279=$F$1,Inputs!DC279,Inputs!DC279*'Key assumptions'!$H$118),$F279*N(AW279)*avg_hrs)</f>
        <v>0</v>
      </c>
      <c r="DD279" s="255">
        <f>IF(OR($C279="Non-Labour",$C279="Labour-related"),IF(Inputs!$DT279=$F$1,Inputs!DD279,Inputs!DD279*'Key assumptions'!$H$118),$F279*N(AX279)*avg_hrs)</f>
        <v>0</v>
      </c>
      <c r="DE279" s="255">
        <f>IF(OR($C279="Non-Labour",$C279="Labour-related"),IF(Inputs!$DT279=$F$1,Inputs!DE279,Inputs!DE279*'Key assumptions'!$H$118),$F279*N(AY279)*avg_hrs)</f>
        <v>0</v>
      </c>
      <c r="DF279" s="255">
        <f>IF(OR($C279="Non-Labour",$C279="Labour-related"),IF(Inputs!$DT279=$F$1,Inputs!DF279,Inputs!DF279*'Key assumptions'!$H$118),$F279*N(AZ279)*avg_hrs)</f>
        <v>0</v>
      </c>
      <c r="DG279" s="255">
        <f>IF(OR($C279="Non-Labour",$C279="Labour-related"),IF(Inputs!$DT279=$F$1,Inputs!DG279,Inputs!DG279*'Key assumptions'!$H$118),$F279*N(BA279)*avg_hrs)</f>
        <v>0</v>
      </c>
      <c r="DH279" s="255">
        <f>IF(OR($C279="Non-Labour",$C279="Labour-related"),IF(Inputs!$DT279=$F$1,Inputs!DH279,Inputs!DH279*'Key assumptions'!$H$118),$F279*N(BB279)*avg_hrs)</f>
        <v>0</v>
      </c>
      <c r="DI279" s="255">
        <f>IF(OR($C279="Non-Labour",$C279="Labour-related"),IF(Inputs!$DT279=$F$1,Inputs!DI279,Inputs!DI279*'Key assumptions'!$H$118),$F279*N(BC279)*avg_hrs)</f>
        <v>0</v>
      </c>
      <c r="DJ279" s="255">
        <f>IF(OR($C279="Non-Labour",$C279="Labour-related"),IF(Inputs!$DT279=$F$1,Inputs!DJ279,Inputs!DJ279*'Key assumptions'!$H$118),$F279*N(BD279)*avg_hrs)</f>
        <v>0</v>
      </c>
      <c r="DK279" s="255">
        <f>IF(OR($C279="Non-Labour",$C279="Labour-related"),IF(Inputs!$DT279=$F$1,Inputs!DK279,Inputs!DK279*'Key assumptions'!$H$118),$F279*N(BE279)*avg_hrs)</f>
        <v>0</v>
      </c>
      <c r="DL279" s="255">
        <f>IF(OR($C279="Non-Labour",$C279="Labour-related"),IF(Inputs!$DT279=$F$1,Inputs!DL279,Inputs!DL279*'Key assumptions'!$H$118),$F279*N(BF279)*avg_hrs)</f>
        <v>0</v>
      </c>
      <c r="DM279" s="255">
        <f>IF(OR($C279="Non-Labour",$C279="Labour-related"),IF(Inputs!$DT279=$F$1,Inputs!DM279,Inputs!DM279*'Key assumptions'!$H$118),$F279*N(BG279)*avg_hrs)</f>
        <v>0</v>
      </c>
      <c r="DN279" s="255">
        <f>IF(OR($C279="Non-Labour",$C279="Labour-related"),IF(Inputs!$DT279=$F$1,Inputs!DN279,Inputs!DN279*'Key assumptions'!$H$118),$F279*N(BH279)*avg_hrs)</f>
        <v>0</v>
      </c>
      <c r="DO279" s="255">
        <f>IF(OR($C279="Non-Labour",$C279="Labour-related"),IF(Inputs!$DT279=$F$1,Inputs!DO279,Inputs!DO279*'Key assumptions'!$H$118),$F279*N(BI279)*avg_hrs)</f>
        <v>0</v>
      </c>
      <c r="DP279" s="255">
        <f>IF(OR($C279="Non-Labour",$C279="Labour-related"),IF(Inputs!$DT279=$F$1,Inputs!DP279,Inputs!DP279*'Key assumptions'!$H$118),$F279*N(BJ279)*avg_hrs)</f>
        <v>0</v>
      </c>
      <c r="DQ279" s="255">
        <f>IF(OR($C279="Non-Labour",$C279="Labour-related"),IF(Inputs!$DT279=$F$1,Inputs!DQ279,Inputs!DQ279*'Key assumptions'!$H$118),$F279*N(BK279)*avg_hrs)</f>
        <v>0</v>
      </c>
      <c r="DR279" s="255">
        <f>IF(OR($C279="Non-Labour",$C279="Labour-related"),IF(Inputs!$DT279=$F$1,Inputs!DR279,Inputs!DR279*'Key assumptions'!$H$118),$F279*N(BL279)*avg_hrs)</f>
        <v>0</v>
      </c>
      <c r="DT279" s="133" t="s">
        <v>213</v>
      </c>
      <c r="DU279" s="304"/>
      <c r="DV279" s="304"/>
      <c r="DW279" s="304"/>
      <c r="DX279" s="304"/>
      <c r="DY279" s="304"/>
      <c r="DZ279" s="304"/>
      <c r="EA279" s="255">
        <v>158515.19999999998</v>
      </c>
      <c r="EB279" s="255">
        <v>0</v>
      </c>
      <c r="EC279" s="255">
        <v>0</v>
      </c>
      <c r="ED279" s="255">
        <f t="shared" si="28"/>
        <v>0</v>
      </c>
      <c r="EE279" s="255">
        <f t="shared" si="28"/>
        <v>0</v>
      </c>
      <c r="EF279" s="255">
        <f t="shared" si="27"/>
        <v>158515.19999999998</v>
      </c>
    </row>
    <row r="280" spans="1:136" x14ac:dyDescent="0.4">
      <c r="A280" s="133" t="str">
        <f>Inputs!A280</f>
        <v>Other support and corporate roles</v>
      </c>
      <c r="B280" s="381" t="str">
        <f>Inputs!B280</f>
        <v>[C-i-C] Item 7</v>
      </c>
      <c r="C280" s="133" t="str">
        <f>Inputs!C280</f>
        <v>Non-labour</v>
      </c>
      <c r="D280" s="133">
        <f>Inputs!D280</f>
        <v>606800</v>
      </c>
      <c r="E280" s="133" t="str">
        <f>Inputs!E280</f>
        <v>Outsource Consultant</v>
      </c>
      <c r="F280" s="290">
        <f>IF(Inputs!DT280=$F$1,Inputs!F280,
IF(Inputs!DT280='Key assumptions'!$E$118,Inputs!F280*'Key assumptions'!$H$118,Inputs!F280*'Key assumptions'!$H$119))</f>
        <v>0</v>
      </c>
      <c r="G280" s="290">
        <f>IF(Inputs!DT280=$F$1,Inputs!G280,Inputs!G280*'Key assumptions'!$H$118)</f>
        <v>0</v>
      </c>
      <c r="H280" s="281"/>
      <c r="I280" s="281"/>
      <c r="J280" s="281"/>
      <c r="K280" s="281"/>
      <c r="L280" s="281"/>
      <c r="M280" s="389" t="str">
        <f>Inputs!M280</f>
        <v>[C-i-C]</v>
      </c>
      <c r="N280" s="389" t="str">
        <f>Inputs!N280</f>
        <v>[C-i-C]</v>
      </c>
      <c r="O280" s="389" t="str">
        <f>Inputs!O280</f>
        <v>[C-i-C]</v>
      </c>
      <c r="P280" s="389" t="str">
        <f>Inputs!P280</f>
        <v>[C-i-C]</v>
      </c>
      <c r="Q280" s="389" t="str">
        <f>Inputs!Q280</f>
        <v>[C-i-C]</v>
      </c>
      <c r="R280" s="389" t="str">
        <f>Inputs!R280</f>
        <v>[C-i-C]</v>
      </c>
      <c r="S280" s="389" t="str">
        <f>Inputs!S280</f>
        <v>[C-i-C]</v>
      </c>
      <c r="T280" s="389" t="str">
        <f>Inputs!T280</f>
        <v>[C-i-C]</v>
      </c>
      <c r="U280" s="389" t="str">
        <f>Inputs!U280</f>
        <v>[C-i-C]</v>
      </c>
      <c r="V280" s="389" t="str">
        <f>Inputs!V280</f>
        <v>[C-i-C]</v>
      </c>
      <c r="W280" s="389" t="str">
        <f>Inputs!W280</f>
        <v>[C-i-C]</v>
      </c>
      <c r="X280" s="389" t="str">
        <f>Inputs!X280</f>
        <v>[C-i-C]</v>
      </c>
      <c r="Y280" s="389" t="str">
        <f>Inputs!Y280</f>
        <v>[C-i-C]</v>
      </c>
      <c r="Z280" s="389" t="str">
        <f>Inputs!Z280</f>
        <v>[C-i-C]</v>
      </c>
      <c r="AA280" s="389" t="str">
        <f>Inputs!AA280</f>
        <v>[C-i-C]</v>
      </c>
      <c r="AB280" s="389" t="str">
        <f>Inputs!AB280</f>
        <v>[C-i-C]</v>
      </c>
      <c r="AC280" s="389" t="str">
        <f>Inputs!AC280</f>
        <v>[C-i-C]</v>
      </c>
      <c r="AD280" s="389" t="str">
        <f>Inputs!AD280</f>
        <v>[C-i-C]</v>
      </c>
      <c r="AE280" s="389" t="str">
        <f>Inputs!AE280</f>
        <v>[C-i-C]</v>
      </c>
      <c r="AF280" s="389" t="str">
        <f>Inputs!AF280</f>
        <v>[C-i-C]</v>
      </c>
      <c r="AG280" s="389" t="str">
        <f>Inputs!AG280</f>
        <v>[C-i-C]</v>
      </c>
      <c r="AH280" s="389" t="str">
        <f>Inputs!AH280</f>
        <v>[C-i-C]</v>
      </c>
      <c r="AI280" s="254">
        <f>Inputs!AI280</f>
        <v>0</v>
      </c>
      <c r="AJ280" s="254">
        <f>Inputs!AJ280</f>
        <v>0</v>
      </c>
      <c r="AK280" s="254">
        <f>Inputs!AK280</f>
        <v>0</v>
      </c>
      <c r="AL280" s="254">
        <f>Inputs!AL280</f>
        <v>0</v>
      </c>
      <c r="AM280" s="254">
        <f>Inputs!AM280</f>
        <v>0</v>
      </c>
      <c r="AN280" s="254">
        <f>Inputs!AN280</f>
        <v>0</v>
      </c>
      <c r="AO280" s="254">
        <f>Inputs!AO280</f>
        <v>0</v>
      </c>
      <c r="AP280" s="254">
        <f>Inputs!AP280</f>
        <v>0</v>
      </c>
      <c r="AQ280" s="254">
        <f>Inputs!AQ280</f>
        <v>0</v>
      </c>
      <c r="AR280" s="254">
        <f>Inputs!AR280</f>
        <v>0</v>
      </c>
      <c r="AS280" s="254">
        <f>Inputs!AS280</f>
        <v>0</v>
      </c>
      <c r="AT280" s="254">
        <f>Inputs!AT280</f>
        <v>0</v>
      </c>
      <c r="AU280" s="254">
        <f>Inputs!AU280</f>
        <v>0</v>
      </c>
      <c r="AV280" s="254">
        <f>Inputs!AV280</f>
        <v>0</v>
      </c>
      <c r="AW280" s="254">
        <f>Inputs!AW280</f>
        <v>0</v>
      </c>
      <c r="AX280" s="254">
        <f>Inputs!AX280</f>
        <v>0</v>
      </c>
      <c r="AY280" s="254">
        <f>Inputs!AY280</f>
        <v>0</v>
      </c>
      <c r="AZ280" s="254">
        <f>Inputs!AZ280</f>
        <v>0</v>
      </c>
      <c r="BA280" s="254">
        <f>Inputs!BA280</f>
        <v>0</v>
      </c>
      <c r="BB280" s="254">
        <f>Inputs!BB280</f>
        <v>0</v>
      </c>
      <c r="BC280" s="254">
        <f>Inputs!BC280</f>
        <v>0</v>
      </c>
      <c r="BD280" s="254">
        <f>Inputs!BD280</f>
        <v>0</v>
      </c>
      <c r="BE280" s="254">
        <f>Inputs!BE280</f>
        <v>0</v>
      </c>
      <c r="BF280" s="254">
        <f>Inputs!BF280</f>
        <v>0</v>
      </c>
      <c r="BG280" s="254">
        <f>Inputs!BG280</f>
        <v>0</v>
      </c>
      <c r="BH280" s="254">
        <f>Inputs!BH280</f>
        <v>0</v>
      </c>
      <c r="BI280" s="254">
        <f>Inputs!BI280</f>
        <v>0</v>
      </c>
      <c r="BJ280" s="254">
        <f>Inputs!BJ280</f>
        <v>0</v>
      </c>
      <c r="BK280" s="254">
        <f>Inputs!BK280</f>
        <v>0</v>
      </c>
      <c r="BL280" s="254">
        <f>Inputs!BL280</f>
        <v>0</v>
      </c>
      <c r="BN280" s="255">
        <f>IF(OR($C280="Non-Labour",$C280="Labour-related"),IF(Inputs!$DT280=$F$1,Inputs!BN280,Inputs!BN280*'Key assumptions'!$H$118),$F280*N(H280)*avg_hrs)</f>
        <v>0</v>
      </c>
      <c r="BO280" s="255">
        <f>IF(OR($C280="Non-Labour",$C280="Labour-related"),IF(Inputs!$DT280=$F$1,Inputs!BO280,Inputs!BO280*'Key assumptions'!$H$118),$F280*N(I280)*avg_hrs)</f>
        <v>0</v>
      </c>
      <c r="BP280" s="255">
        <f>IF(OR($C280="Non-Labour",$C280="Labour-related"),IF(Inputs!$DT280=$F$1,Inputs!BP280,Inputs!BP280*'Key assumptions'!$H$118),$F280*N(J280)*avg_hrs)</f>
        <v>0</v>
      </c>
      <c r="BQ280" s="255">
        <f>IF(OR($C280="Non-Labour",$C280="Labour-related"),IF(Inputs!$DT280=$F$1,Inputs!BQ280,Inputs!BQ280*'Key assumptions'!$H$118),$F280*N(K280)*avg_hrs)</f>
        <v>0</v>
      </c>
      <c r="BR280" s="255">
        <f>IF(OR($C280="Non-Labour",$C280="Labour-related"),IF(Inputs!$DT280=$F$1,Inputs!BR280,Inputs!BR280*'Key assumptions'!$H$118),$F280*N(L280)*avg_hrs)</f>
        <v>0</v>
      </c>
      <c r="BS280" s="390" t="s">
        <v>411</v>
      </c>
      <c r="BT280" s="390" t="s">
        <v>411</v>
      </c>
      <c r="BU280" s="390" t="s">
        <v>411</v>
      </c>
      <c r="BV280" s="390" t="s">
        <v>411</v>
      </c>
      <c r="BW280" s="390" t="s">
        <v>411</v>
      </c>
      <c r="BX280" s="390" t="s">
        <v>411</v>
      </c>
      <c r="BY280" s="390" t="s">
        <v>411</v>
      </c>
      <c r="BZ280" s="390" t="s">
        <v>411</v>
      </c>
      <c r="CA280" s="390" t="s">
        <v>411</v>
      </c>
      <c r="CB280" s="390" t="s">
        <v>411</v>
      </c>
      <c r="CC280" s="390" t="s">
        <v>411</v>
      </c>
      <c r="CD280" s="390" t="s">
        <v>411</v>
      </c>
      <c r="CE280" s="390" t="s">
        <v>411</v>
      </c>
      <c r="CF280" s="390" t="s">
        <v>411</v>
      </c>
      <c r="CG280" s="390" t="s">
        <v>411</v>
      </c>
      <c r="CH280" s="390" t="s">
        <v>411</v>
      </c>
      <c r="CI280" s="390" t="s">
        <v>411</v>
      </c>
      <c r="CJ280" s="390" t="s">
        <v>411</v>
      </c>
      <c r="CK280" s="390" t="s">
        <v>411</v>
      </c>
      <c r="CL280" s="390" t="s">
        <v>411</v>
      </c>
      <c r="CM280" s="390" t="s">
        <v>411</v>
      </c>
      <c r="CN280" s="390" t="s">
        <v>411</v>
      </c>
      <c r="CO280" s="255">
        <f>IF(OR($C280="Non-Labour",$C280="Labour-related"),IF(Inputs!$DT280=$F$1,Inputs!CO280,Inputs!CO280*'Key assumptions'!$H$118),$F280*N(AI280)*avg_hrs)</f>
        <v>0</v>
      </c>
      <c r="CP280" s="255">
        <f>IF(OR($C280="Non-Labour",$C280="Labour-related"),IF(Inputs!$DT280=$F$1,Inputs!CP280,Inputs!CP280*'Key assumptions'!$H$118),$F280*N(AJ280)*avg_hrs)</f>
        <v>0</v>
      </c>
      <c r="CQ280" s="255">
        <f>IF(OR($C280="Non-Labour",$C280="Labour-related"),IF(Inputs!$DT280=$F$1,Inputs!CQ280,Inputs!CQ280*'Key assumptions'!$H$118),$F280*N(AK280)*avg_hrs)</f>
        <v>0</v>
      </c>
      <c r="CR280" s="255">
        <f>IF(OR($C280="Non-Labour",$C280="Labour-related"),IF(Inputs!$DT280=$F$1,Inputs!CR280,Inputs!CR280*'Key assumptions'!$H$118),$F280*N(AL280)*avg_hrs)</f>
        <v>0</v>
      </c>
      <c r="CS280" s="255">
        <f>IF(OR($C280="Non-Labour",$C280="Labour-related"),IF(Inputs!$DT280=$F$1,Inputs!CS280,Inputs!CS280*'Key assumptions'!$H$118),$F280*N(AM280)*avg_hrs)</f>
        <v>0</v>
      </c>
      <c r="CT280" s="255">
        <f>IF(OR($C280="Non-Labour",$C280="Labour-related"),IF(Inputs!$DT280=$F$1,Inputs!CT280,Inputs!CT280*'Key assumptions'!$H$118),$F280*N(AN280)*avg_hrs)</f>
        <v>0</v>
      </c>
      <c r="CU280" s="255">
        <f>IF(OR($C280="Non-Labour",$C280="Labour-related"),IF(Inputs!$DT280=$F$1,Inputs!CU280,Inputs!CU280*'Key assumptions'!$H$118),$F280*N(AO280)*avg_hrs)</f>
        <v>0</v>
      </c>
      <c r="CV280" s="255">
        <f>IF(OR($C280="Non-Labour",$C280="Labour-related"),IF(Inputs!$DT280=$F$1,Inputs!CV280,Inputs!CV280*'Key assumptions'!$H$118),$F280*N(AP280)*avg_hrs)</f>
        <v>0</v>
      </c>
      <c r="CW280" s="255">
        <f>IF(OR($C280="Non-Labour",$C280="Labour-related"),IF(Inputs!$DT280=$F$1,Inputs!CW280,Inputs!CW280*'Key assumptions'!$H$118),$F280*N(AQ280)*avg_hrs)</f>
        <v>0</v>
      </c>
      <c r="CX280" s="255">
        <f>IF(OR($C280="Non-Labour",$C280="Labour-related"),IF(Inputs!$DT280=$F$1,Inputs!CX280,Inputs!CX280*'Key assumptions'!$H$118),$F280*N(AR280)*avg_hrs)</f>
        <v>0</v>
      </c>
      <c r="CY280" s="255">
        <f>IF(OR($C280="Non-Labour",$C280="Labour-related"),IF(Inputs!$DT280=$F$1,Inputs!CY280,Inputs!CY280*'Key assumptions'!$H$118),$F280*N(AS280)*avg_hrs)</f>
        <v>0</v>
      </c>
      <c r="CZ280" s="255">
        <f>IF(OR($C280="Non-Labour",$C280="Labour-related"),IF(Inputs!$DT280=$F$1,Inputs!CZ280,Inputs!CZ280*'Key assumptions'!$H$118),$F280*N(AT280)*avg_hrs)</f>
        <v>0</v>
      </c>
      <c r="DA280" s="255">
        <f>IF(OR($C280="Non-Labour",$C280="Labour-related"),IF(Inputs!$DT280=$F$1,Inputs!DA280,Inputs!DA280*'Key assumptions'!$H$118),$F280*N(AU280)*avg_hrs)</f>
        <v>0</v>
      </c>
      <c r="DB280" s="255">
        <f>IF(OR($C280="Non-Labour",$C280="Labour-related"),IF(Inputs!$DT280=$F$1,Inputs!DB280,Inputs!DB280*'Key assumptions'!$H$118),$F280*N(AV280)*avg_hrs)</f>
        <v>0</v>
      </c>
      <c r="DC280" s="255">
        <f>IF(OR($C280="Non-Labour",$C280="Labour-related"),IF(Inputs!$DT280=$F$1,Inputs!DC280,Inputs!DC280*'Key assumptions'!$H$118),$F280*N(AW280)*avg_hrs)</f>
        <v>0</v>
      </c>
      <c r="DD280" s="255">
        <f>IF(OR($C280="Non-Labour",$C280="Labour-related"),IF(Inputs!$DT280=$F$1,Inputs!DD280,Inputs!DD280*'Key assumptions'!$H$118),$F280*N(AX280)*avg_hrs)</f>
        <v>0</v>
      </c>
      <c r="DE280" s="255">
        <f>IF(OR($C280="Non-Labour",$C280="Labour-related"),IF(Inputs!$DT280=$F$1,Inputs!DE280,Inputs!DE280*'Key assumptions'!$H$118),$F280*N(AY280)*avg_hrs)</f>
        <v>0</v>
      </c>
      <c r="DF280" s="255">
        <f>IF(OR($C280="Non-Labour",$C280="Labour-related"),IF(Inputs!$DT280=$F$1,Inputs!DF280,Inputs!DF280*'Key assumptions'!$H$118),$F280*N(AZ280)*avg_hrs)</f>
        <v>0</v>
      </c>
      <c r="DG280" s="255">
        <f>IF(OR($C280="Non-Labour",$C280="Labour-related"),IF(Inputs!$DT280=$F$1,Inputs!DG280,Inputs!DG280*'Key assumptions'!$H$118),$F280*N(BA280)*avg_hrs)</f>
        <v>0</v>
      </c>
      <c r="DH280" s="255">
        <f>IF(OR($C280="Non-Labour",$C280="Labour-related"),IF(Inputs!$DT280=$F$1,Inputs!DH280,Inputs!DH280*'Key assumptions'!$H$118),$F280*N(BB280)*avg_hrs)</f>
        <v>0</v>
      </c>
      <c r="DI280" s="255">
        <f>IF(OR($C280="Non-Labour",$C280="Labour-related"),IF(Inputs!$DT280=$F$1,Inputs!DI280,Inputs!DI280*'Key assumptions'!$H$118),$F280*N(BC280)*avg_hrs)</f>
        <v>0</v>
      </c>
      <c r="DJ280" s="255">
        <f>IF(OR($C280="Non-Labour",$C280="Labour-related"),IF(Inputs!$DT280=$F$1,Inputs!DJ280,Inputs!DJ280*'Key assumptions'!$H$118),$F280*N(BD280)*avg_hrs)</f>
        <v>0</v>
      </c>
      <c r="DK280" s="255">
        <f>IF(OR($C280="Non-Labour",$C280="Labour-related"),IF(Inputs!$DT280=$F$1,Inputs!DK280,Inputs!DK280*'Key assumptions'!$H$118),$F280*N(BE280)*avg_hrs)</f>
        <v>0</v>
      </c>
      <c r="DL280" s="255">
        <f>IF(OR($C280="Non-Labour",$C280="Labour-related"),IF(Inputs!$DT280=$F$1,Inputs!DL280,Inputs!DL280*'Key assumptions'!$H$118),$F280*N(BF280)*avg_hrs)</f>
        <v>0</v>
      </c>
      <c r="DM280" s="255">
        <f>IF(OR($C280="Non-Labour",$C280="Labour-related"),IF(Inputs!$DT280=$F$1,Inputs!DM280,Inputs!DM280*'Key assumptions'!$H$118),$F280*N(BG280)*avg_hrs)</f>
        <v>0</v>
      </c>
      <c r="DN280" s="255">
        <f>IF(OR($C280="Non-Labour",$C280="Labour-related"),IF(Inputs!$DT280=$F$1,Inputs!DN280,Inputs!DN280*'Key assumptions'!$H$118),$F280*N(BH280)*avg_hrs)</f>
        <v>0</v>
      </c>
      <c r="DO280" s="255">
        <f>IF(OR($C280="Non-Labour",$C280="Labour-related"),IF(Inputs!$DT280=$F$1,Inputs!DO280,Inputs!DO280*'Key assumptions'!$H$118),$F280*N(BI280)*avg_hrs)</f>
        <v>0</v>
      </c>
      <c r="DP280" s="255">
        <f>IF(OR($C280="Non-Labour",$C280="Labour-related"),IF(Inputs!$DT280=$F$1,Inputs!DP280,Inputs!DP280*'Key assumptions'!$H$118),$F280*N(BJ280)*avg_hrs)</f>
        <v>0</v>
      </c>
      <c r="DQ280" s="255">
        <f>IF(OR($C280="Non-Labour",$C280="Labour-related"),IF(Inputs!$DT280=$F$1,Inputs!DQ280,Inputs!DQ280*'Key assumptions'!$H$118),$F280*N(BK280)*avg_hrs)</f>
        <v>0</v>
      </c>
      <c r="DR280" s="255">
        <f>IF(OR($C280="Non-Labour",$C280="Labour-related"),IF(Inputs!$DT280=$F$1,Inputs!DR280,Inputs!DR280*'Key assumptions'!$H$118),$F280*N(BL280)*avg_hrs)</f>
        <v>0</v>
      </c>
      <c r="DT280" s="133" t="s">
        <v>213</v>
      </c>
      <c r="DU280" s="304"/>
      <c r="DV280" s="304"/>
      <c r="DW280" s="304"/>
      <c r="DX280" s="304"/>
      <c r="DY280" s="304"/>
      <c r="DZ280" s="304"/>
      <c r="EA280" s="255">
        <v>31703.039999999997</v>
      </c>
      <c r="EB280" s="255">
        <v>0</v>
      </c>
      <c r="EC280" s="255">
        <v>0</v>
      </c>
      <c r="ED280" s="255">
        <f t="shared" si="28"/>
        <v>0</v>
      </c>
      <c r="EE280" s="255">
        <f t="shared" si="28"/>
        <v>0</v>
      </c>
      <c r="EF280" s="255">
        <f t="shared" si="27"/>
        <v>31703.039999999997</v>
      </c>
    </row>
    <row r="281" spans="1:136" x14ac:dyDescent="0.4">
      <c r="A281" s="133" t="str">
        <f>Inputs!A281</f>
        <v>Other support and corporate roles</v>
      </c>
      <c r="B281" s="381" t="str">
        <f>Inputs!B281</f>
        <v>[C-i-C] Item 8</v>
      </c>
      <c r="C281" s="133" t="str">
        <f>Inputs!C281</f>
        <v>Non-labour</v>
      </c>
      <c r="D281" s="133">
        <f>Inputs!D281</f>
        <v>606800</v>
      </c>
      <c r="E281" s="133" t="str">
        <f>Inputs!E281</f>
        <v>Outsource Consultant</v>
      </c>
      <c r="F281" s="290">
        <f>IF(Inputs!DT281=$F$1,Inputs!F281,
IF(Inputs!DT281='Key assumptions'!$E$118,Inputs!F281*'Key assumptions'!$H$118,Inputs!F281*'Key assumptions'!$H$119))</f>
        <v>0</v>
      </c>
      <c r="G281" s="290">
        <f>IF(Inputs!DT281=$F$1,Inputs!G281,Inputs!G281*'Key assumptions'!$H$118)</f>
        <v>0</v>
      </c>
      <c r="H281" s="281"/>
      <c r="I281" s="281"/>
      <c r="J281" s="281"/>
      <c r="K281" s="281"/>
      <c r="L281" s="281"/>
      <c r="M281" s="389" t="str">
        <f>Inputs!M281</f>
        <v>[C-i-C]</v>
      </c>
      <c r="N281" s="389" t="str">
        <f>Inputs!N281</f>
        <v>[C-i-C]</v>
      </c>
      <c r="O281" s="389" t="str">
        <f>Inputs!O281</f>
        <v>[C-i-C]</v>
      </c>
      <c r="P281" s="389" t="str">
        <f>Inputs!P281</f>
        <v>[C-i-C]</v>
      </c>
      <c r="Q281" s="389" t="str">
        <f>Inputs!Q281</f>
        <v>[C-i-C]</v>
      </c>
      <c r="R281" s="389" t="str">
        <f>Inputs!R281</f>
        <v>[C-i-C]</v>
      </c>
      <c r="S281" s="389" t="str">
        <f>Inputs!S281</f>
        <v>[C-i-C]</v>
      </c>
      <c r="T281" s="389" t="str">
        <f>Inputs!T281</f>
        <v>[C-i-C]</v>
      </c>
      <c r="U281" s="389" t="str">
        <f>Inputs!U281</f>
        <v>[C-i-C]</v>
      </c>
      <c r="V281" s="389" t="str">
        <f>Inputs!V281</f>
        <v>[C-i-C]</v>
      </c>
      <c r="W281" s="389" t="str">
        <f>Inputs!W281</f>
        <v>[C-i-C]</v>
      </c>
      <c r="X281" s="389" t="str">
        <f>Inputs!X281</f>
        <v>[C-i-C]</v>
      </c>
      <c r="Y281" s="389" t="str">
        <f>Inputs!Y281</f>
        <v>[C-i-C]</v>
      </c>
      <c r="Z281" s="389" t="str">
        <f>Inputs!Z281</f>
        <v>[C-i-C]</v>
      </c>
      <c r="AA281" s="389" t="str">
        <f>Inputs!AA281</f>
        <v>[C-i-C]</v>
      </c>
      <c r="AB281" s="389" t="str">
        <f>Inputs!AB281</f>
        <v>[C-i-C]</v>
      </c>
      <c r="AC281" s="389" t="str">
        <f>Inputs!AC281</f>
        <v>[C-i-C]</v>
      </c>
      <c r="AD281" s="389" t="str">
        <f>Inputs!AD281</f>
        <v>[C-i-C]</v>
      </c>
      <c r="AE281" s="389" t="str">
        <f>Inputs!AE281</f>
        <v>[C-i-C]</v>
      </c>
      <c r="AF281" s="389" t="str">
        <f>Inputs!AF281</f>
        <v>[C-i-C]</v>
      </c>
      <c r="AG281" s="389" t="str">
        <f>Inputs!AG281</f>
        <v>[C-i-C]</v>
      </c>
      <c r="AH281" s="389" t="str">
        <f>Inputs!AH281</f>
        <v>[C-i-C]</v>
      </c>
      <c r="AI281" s="254">
        <f>Inputs!AI281</f>
        <v>0</v>
      </c>
      <c r="AJ281" s="254">
        <f>Inputs!AJ281</f>
        <v>0</v>
      </c>
      <c r="AK281" s="254">
        <f>Inputs!AK281</f>
        <v>0</v>
      </c>
      <c r="AL281" s="254">
        <f>Inputs!AL281</f>
        <v>0</v>
      </c>
      <c r="AM281" s="254">
        <f>Inputs!AM281</f>
        <v>0</v>
      </c>
      <c r="AN281" s="254">
        <f>Inputs!AN281</f>
        <v>0</v>
      </c>
      <c r="AO281" s="254">
        <f>Inputs!AO281</f>
        <v>0</v>
      </c>
      <c r="AP281" s="254">
        <f>Inputs!AP281</f>
        <v>0</v>
      </c>
      <c r="AQ281" s="254">
        <f>Inputs!AQ281</f>
        <v>0</v>
      </c>
      <c r="AR281" s="254">
        <f>Inputs!AR281</f>
        <v>0</v>
      </c>
      <c r="AS281" s="254">
        <f>Inputs!AS281</f>
        <v>0</v>
      </c>
      <c r="AT281" s="254">
        <f>Inputs!AT281</f>
        <v>0</v>
      </c>
      <c r="AU281" s="254">
        <f>Inputs!AU281</f>
        <v>0</v>
      </c>
      <c r="AV281" s="254">
        <f>Inputs!AV281</f>
        <v>0</v>
      </c>
      <c r="AW281" s="254">
        <f>Inputs!AW281</f>
        <v>0</v>
      </c>
      <c r="AX281" s="254">
        <f>Inputs!AX281</f>
        <v>0</v>
      </c>
      <c r="AY281" s="254">
        <f>Inputs!AY281</f>
        <v>0</v>
      </c>
      <c r="AZ281" s="254">
        <f>Inputs!AZ281</f>
        <v>0</v>
      </c>
      <c r="BA281" s="254">
        <f>Inputs!BA281</f>
        <v>0</v>
      </c>
      <c r="BB281" s="254">
        <f>Inputs!BB281</f>
        <v>0</v>
      </c>
      <c r="BC281" s="254">
        <f>Inputs!BC281</f>
        <v>0</v>
      </c>
      <c r="BD281" s="254">
        <f>Inputs!BD281</f>
        <v>0</v>
      </c>
      <c r="BE281" s="254">
        <f>Inputs!BE281</f>
        <v>0</v>
      </c>
      <c r="BF281" s="254">
        <f>Inputs!BF281</f>
        <v>0</v>
      </c>
      <c r="BG281" s="254">
        <f>Inputs!BG281</f>
        <v>0</v>
      </c>
      <c r="BH281" s="254">
        <f>Inputs!BH281</f>
        <v>0</v>
      </c>
      <c r="BI281" s="254">
        <f>Inputs!BI281</f>
        <v>0</v>
      </c>
      <c r="BJ281" s="254">
        <f>Inputs!BJ281</f>
        <v>0</v>
      </c>
      <c r="BK281" s="254">
        <f>Inputs!BK281</f>
        <v>0</v>
      </c>
      <c r="BL281" s="254">
        <f>Inputs!BL281</f>
        <v>0</v>
      </c>
      <c r="BN281" s="255">
        <f>IF(OR($C281="Non-Labour",$C281="Labour-related"),IF(Inputs!$DT281=$F$1,Inputs!BN281,Inputs!BN281*'Key assumptions'!$H$118),$F281*N(H281)*avg_hrs)</f>
        <v>0</v>
      </c>
      <c r="BO281" s="255">
        <f>IF(OR($C281="Non-Labour",$C281="Labour-related"),IF(Inputs!$DT281=$F$1,Inputs!BO281,Inputs!BO281*'Key assumptions'!$H$118),$F281*N(I281)*avg_hrs)</f>
        <v>0</v>
      </c>
      <c r="BP281" s="255">
        <f>IF(OR($C281="Non-Labour",$C281="Labour-related"),IF(Inputs!$DT281=$F$1,Inputs!BP281,Inputs!BP281*'Key assumptions'!$H$118),$F281*N(J281)*avg_hrs)</f>
        <v>0</v>
      </c>
      <c r="BQ281" s="255">
        <f>IF(OR($C281="Non-Labour",$C281="Labour-related"),IF(Inputs!$DT281=$F$1,Inputs!BQ281,Inputs!BQ281*'Key assumptions'!$H$118),$F281*N(K281)*avg_hrs)</f>
        <v>0</v>
      </c>
      <c r="BR281" s="255">
        <f>IF(OR($C281="Non-Labour",$C281="Labour-related"),IF(Inputs!$DT281=$F$1,Inputs!BR281,Inputs!BR281*'Key assumptions'!$H$118),$F281*N(L281)*avg_hrs)</f>
        <v>0</v>
      </c>
      <c r="BS281" s="390" t="s">
        <v>411</v>
      </c>
      <c r="BT281" s="390" t="s">
        <v>411</v>
      </c>
      <c r="BU281" s="390" t="s">
        <v>411</v>
      </c>
      <c r="BV281" s="390" t="s">
        <v>411</v>
      </c>
      <c r="BW281" s="390" t="s">
        <v>411</v>
      </c>
      <c r="BX281" s="390" t="s">
        <v>411</v>
      </c>
      <c r="BY281" s="390" t="s">
        <v>411</v>
      </c>
      <c r="BZ281" s="390" t="s">
        <v>411</v>
      </c>
      <c r="CA281" s="390" t="s">
        <v>411</v>
      </c>
      <c r="CB281" s="390" t="s">
        <v>411</v>
      </c>
      <c r="CC281" s="390" t="s">
        <v>411</v>
      </c>
      <c r="CD281" s="390" t="s">
        <v>411</v>
      </c>
      <c r="CE281" s="390" t="s">
        <v>411</v>
      </c>
      <c r="CF281" s="390" t="s">
        <v>411</v>
      </c>
      <c r="CG281" s="390" t="s">
        <v>411</v>
      </c>
      <c r="CH281" s="390" t="s">
        <v>411</v>
      </c>
      <c r="CI281" s="390" t="s">
        <v>411</v>
      </c>
      <c r="CJ281" s="390" t="s">
        <v>411</v>
      </c>
      <c r="CK281" s="390" t="s">
        <v>411</v>
      </c>
      <c r="CL281" s="390" t="s">
        <v>411</v>
      </c>
      <c r="CM281" s="390" t="s">
        <v>411</v>
      </c>
      <c r="CN281" s="390" t="s">
        <v>411</v>
      </c>
      <c r="CO281" s="255">
        <f>IF(OR($C281="Non-Labour",$C281="Labour-related"),IF(Inputs!$DT281=$F$1,Inputs!CO281,Inputs!CO281*'Key assumptions'!$H$118),$F281*N(AI281)*avg_hrs)</f>
        <v>0</v>
      </c>
      <c r="CP281" s="255">
        <f>IF(OR($C281="Non-Labour",$C281="Labour-related"),IF(Inputs!$DT281=$F$1,Inputs!CP281,Inputs!CP281*'Key assumptions'!$H$118),$F281*N(AJ281)*avg_hrs)</f>
        <v>0</v>
      </c>
      <c r="CQ281" s="255">
        <f>IF(OR($C281="Non-Labour",$C281="Labour-related"),IF(Inputs!$DT281=$F$1,Inputs!CQ281,Inputs!CQ281*'Key assumptions'!$H$118),$F281*N(AK281)*avg_hrs)</f>
        <v>0</v>
      </c>
      <c r="CR281" s="255">
        <f>IF(OR($C281="Non-Labour",$C281="Labour-related"),IF(Inputs!$DT281=$F$1,Inputs!CR281,Inputs!CR281*'Key assumptions'!$H$118),$F281*N(AL281)*avg_hrs)</f>
        <v>0</v>
      </c>
      <c r="CS281" s="255">
        <f>IF(OR($C281="Non-Labour",$C281="Labour-related"),IF(Inputs!$DT281=$F$1,Inputs!CS281,Inputs!CS281*'Key assumptions'!$H$118),$F281*N(AM281)*avg_hrs)</f>
        <v>0</v>
      </c>
      <c r="CT281" s="255">
        <f>IF(OR($C281="Non-Labour",$C281="Labour-related"),IF(Inputs!$DT281=$F$1,Inputs!CT281,Inputs!CT281*'Key assumptions'!$H$118),$F281*N(AN281)*avg_hrs)</f>
        <v>0</v>
      </c>
      <c r="CU281" s="255">
        <f>IF(OR($C281="Non-Labour",$C281="Labour-related"),IF(Inputs!$DT281=$F$1,Inputs!CU281,Inputs!CU281*'Key assumptions'!$H$118),$F281*N(AO281)*avg_hrs)</f>
        <v>0</v>
      </c>
      <c r="CV281" s="255">
        <f>IF(OR($C281="Non-Labour",$C281="Labour-related"),IF(Inputs!$DT281=$F$1,Inputs!CV281,Inputs!CV281*'Key assumptions'!$H$118),$F281*N(AP281)*avg_hrs)</f>
        <v>0</v>
      </c>
      <c r="CW281" s="255">
        <f>IF(OR($C281="Non-Labour",$C281="Labour-related"),IF(Inputs!$DT281=$F$1,Inputs!CW281,Inputs!CW281*'Key assumptions'!$H$118),$F281*N(AQ281)*avg_hrs)</f>
        <v>0</v>
      </c>
      <c r="CX281" s="255">
        <f>IF(OR($C281="Non-Labour",$C281="Labour-related"),IF(Inputs!$DT281=$F$1,Inputs!CX281,Inputs!CX281*'Key assumptions'!$H$118),$F281*N(AR281)*avg_hrs)</f>
        <v>0</v>
      </c>
      <c r="CY281" s="255">
        <f>IF(OR($C281="Non-Labour",$C281="Labour-related"),IF(Inputs!$DT281=$F$1,Inputs!CY281,Inputs!CY281*'Key assumptions'!$H$118),$F281*N(AS281)*avg_hrs)</f>
        <v>0</v>
      </c>
      <c r="CZ281" s="255">
        <f>IF(OR($C281="Non-Labour",$C281="Labour-related"),IF(Inputs!$DT281=$F$1,Inputs!CZ281,Inputs!CZ281*'Key assumptions'!$H$118),$F281*N(AT281)*avg_hrs)</f>
        <v>0</v>
      </c>
      <c r="DA281" s="255">
        <f>IF(OR($C281="Non-Labour",$C281="Labour-related"),IF(Inputs!$DT281=$F$1,Inputs!DA281,Inputs!DA281*'Key assumptions'!$H$118),$F281*N(AU281)*avg_hrs)</f>
        <v>0</v>
      </c>
      <c r="DB281" s="255">
        <f>IF(OR($C281="Non-Labour",$C281="Labour-related"),IF(Inputs!$DT281=$F$1,Inputs!DB281,Inputs!DB281*'Key assumptions'!$H$118),$F281*N(AV281)*avg_hrs)</f>
        <v>0</v>
      </c>
      <c r="DC281" s="255">
        <f>IF(OR($C281="Non-Labour",$C281="Labour-related"),IF(Inputs!$DT281=$F$1,Inputs!DC281,Inputs!DC281*'Key assumptions'!$H$118),$F281*N(AW281)*avg_hrs)</f>
        <v>0</v>
      </c>
      <c r="DD281" s="255">
        <f>IF(OR($C281="Non-Labour",$C281="Labour-related"),IF(Inputs!$DT281=$F$1,Inputs!DD281,Inputs!DD281*'Key assumptions'!$H$118),$F281*N(AX281)*avg_hrs)</f>
        <v>0</v>
      </c>
      <c r="DE281" s="255">
        <f>IF(OR($C281="Non-Labour",$C281="Labour-related"),IF(Inputs!$DT281=$F$1,Inputs!DE281,Inputs!DE281*'Key assumptions'!$H$118),$F281*N(AY281)*avg_hrs)</f>
        <v>0</v>
      </c>
      <c r="DF281" s="255">
        <f>IF(OR($C281="Non-Labour",$C281="Labour-related"),IF(Inputs!$DT281=$F$1,Inputs!DF281,Inputs!DF281*'Key assumptions'!$H$118),$F281*N(AZ281)*avg_hrs)</f>
        <v>0</v>
      </c>
      <c r="DG281" s="255">
        <f>IF(OR($C281="Non-Labour",$C281="Labour-related"),IF(Inputs!$DT281=$F$1,Inputs!DG281,Inputs!DG281*'Key assumptions'!$H$118),$F281*N(BA281)*avg_hrs)</f>
        <v>0</v>
      </c>
      <c r="DH281" s="255">
        <f>IF(OR($C281="Non-Labour",$C281="Labour-related"),IF(Inputs!$DT281=$F$1,Inputs!DH281,Inputs!DH281*'Key assumptions'!$H$118),$F281*N(BB281)*avg_hrs)</f>
        <v>0</v>
      </c>
      <c r="DI281" s="255">
        <f>IF(OR($C281="Non-Labour",$C281="Labour-related"),IF(Inputs!$DT281=$F$1,Inputs!DI281,Inputs!DI281*'Key assumptions'!$H$118),$F281*N(BC281)*avg_hrs)</f>
        <v>0</v>
      </c>
      <c r="DJ281" s="255">
        <f>IF(OR($C281="Non-Labour",$C281="Labour-related"),IF(Inputs!$DT281=$F$1,Inputs!DJ281,Inputs!DJ281*'Key assumptions'!$H$118),$F281*N(BD281)*avg_hrs)</f>
        <v>0</v>
      </c>
      <c r="DK281" s="255">
        <f>IF(OR($C281="Non-Labour",$C281="Labour-related"),IF(Inputs!$DT281=$F$1,Inputs!DK281,Inputs!DK281*'Key assumptions'!$H$118),$F281*N(BE281)*avg_hrs)</f>
        <v>0</v>
      </c>
      <c r="DL281" s="255">
        <f>IF(OR($C281="Non-Labour",$C281="Labour-related"),IF(Inputs!$DT281=$F$1,Inputs!DL281,Inputs!DL281*'Key assumptions'!$H$118),$F281*N(BF281)*avg_hrs)</f>
        <v>0</v>
      </c>
      <c r="DM281" s="255">
        <f>IF(OR($C281="Non-Labour",$C281="Labour-related"),IF(Inputs!$DT281=$F$1,Inputs!DM281,Inputs!DM281*'Key assumptions'!$H$118),$F281*N(BG281)*avg_hrs)</f>
        <v>0</v>
      </c>
      <c r="DN281" s="255">
        <f>IF(OR($C281="Non-Labour",$C281="Labour-related"),IF(Inputs!$DT281=$F$1,Inputs!DN281,Inputs!DN281*'Key assumptions'!$H$118),$F281*N(BH281)*avg_hrs)</f>
        <v>0</v>
      </c>
      <c r="DO281" s="255">
        <f>IF(OR($C281="Non-Labour",$C281="Labour-related"),IF(Inputs!$DT281=$F$1,Inputs!DO281,Inputs!DO281*'Key assumptions'!$H$118),$F281*N(BI281)*avg_hrs)</f>
        <v>0</v>
      </c>
      <c r="DP281" s="255">
        <f>IF(OR($C281="Non-Labour",$C281="Labour-related"),IF(Inputs!$DT281=$F$1,Inputs!DP281,Inputs!DP281*'Key assumptions'!$H$118),$F281*N(BJ281)*avg_hrs)</f>
        <v>0</v>
      </c>
      <c r="DQ281" s="255">
        <f>IF(OR($C281="Non-Labour",$C281="Labour-related"),IF(Inputs!$DT281=$F$1,Inputs!DQ281,Inputs!DQ281*'Key assumptions'!$H$118),$F281*N(BK281)*avg_hrs)</f>
        <v>0</v>
      </c>
      <c r="DR281" s="255">
        <f>IF(OR($C281="Non-Labour",$C281="Labour-related"),IF(Inputs!$DT281=$F$1,Inputs!DR281,Inputs!DR281*'Key assumptions'!$H$118),$F281*N(BL281)*avg_hrs)</f>
        <v>0</v>
      </c>
      <c r="DT281" s="133" t="s">
        <v>213</v>
      </c>
      <c r="DU281" s="304"/>
      <c r="DV281" s="304"/>
      <c r="DW281" s="304"/>
      <c r="DX281" s="304"/>
      <c r="DY281" s="304"/>
      <c r="DZ281" s="304"/>
      <c r="EA281" s="255">
        <v>164433.10079999999</v>
      </c>
      <c r="EB281" s="255">
        <v>0</v>
      </c>
      <c r="EC281" s="255">
        <v>0</v>
      </c>
      <c r="ED281" s="255">
        <f t="shared" si="28"/>
        <v>0</v>
      </c>
      <c r="EE281" s="255">
        <f t="shared" si="28"/>
        <v>0</v>
      </c>
      <c r="EF281" s="255">
        <f t="shared" si="27"/>
        <v>164433.10079999999</v>
      </c>
    </row>
    <row r="282" spans="1:136" x14ac:dyDescent="0.4">
      <c r="A282" s="133" t="str">
        <f>Inputs!A282</f>
        <v/>
      </c>
      <c r="B282" s="133" t="str">
        <f>Inputs!B282</f>
        <v/>
      </c>
      <c r="C282" s="133" t="str">
        <f>Inputs!C282</f>
        <v/>
      </c>
      <c r="D282" s="133">
        <f>Inputs!D282</f>
        <v>606802</v>
      </c>
      <c r="E282" s="133" t="str">
        <f>Inputs!E282</f>
        <v>CWO - TG Project Controls</v>
      </c>
      <c r="F282" s="290">
        <f>IF(Inputs!DT282=$F$1,Inputs!F282,
IF(Inputs!DT282='Key assumptions'!$E$118,Inputs!F282*'Key assumptions'!$H$118,Inputs!F282*'Key assumptions'!$H$119))</f>
        <v>0</v>
      </c>
      <c r="G282" s="290">
        <f>IF(Inputs!DT282=$F$1,Inputs!G282,Inputs!G282*'Key assumptions'!$H$118)</f>
        <v>0</v>
      </c>
      <c r="H282" s="281"/>
      <c r="I282" s="281"/>
      <c r="J282" s="281"/>
      <c r="K282" s="281"/>
      <c r="L282" s="281"/>
      <c r="M282" s="389" t="str">
        <f>Inputs!M282</f>
        <v>[C-i-C]</v>
      </c>
      <c r="N282" s="389" t="str">
        <f>Inputs!N282</f>
        <v>[C-i-C]</v>
      </c>
      <c r="O282" s="389" t="str">
        <f>Inputs!O282</f>
        <v>[C-i-C]</v>
      </c>
      <c r="P282" s="389" t="str">
        <f>Inputs!P282</f>
        <v>[C-i-C]</v>
      </c>
      <c r="Q282" s="389" t="str">
        <f>Inputs!Q282</f>
        <v>[C-i-C]</v>
      </c>
      <c r="R282" s="389" t="str">
        <f>Inputs!R282</f>
        <v>[C-i-C]</v>
      </c>
      <c r="S282" s="389" t="str">
        <f>Inputs!S282</f>
        <v>[C-i-C]</v>
      </c>
      <c r="T282" s="389" t="str">
        <f>Inputs!T282</f>
        <v>[C-i-C]</v>
      </c>
      <c r="U282" s="389" t="str">
        <f>Inputs!U282</f>
        <v>[C-i-C]</v>
      </c>
      <c r="V282" s="389" t="str">
        <f>Inputs!V282</f>
        <v>[C-i-C]</v>
      </c>
      <c r="W282" s="389" t="str">
        <f>Inputs!W282</f>
        <v>[C-i-C]</v>
      </c>
      <c r="X282" s="389" t="str">
        <f>Inputs!X282</f>
        <v>[C-i-C]</v>
      </c>
      <c r="Y282" s="389" t="str">
        <f>Inputs!Y282</f>
        <v>[C-i-C]</v>
      </c>
      <c r="Z282" s="389" t="str">
        <f>Inputs!Z282</f>
        <v>[C-i-C]</v>
      </c>
      <c r="AA282" s="389" t="str">
        <f>Inputs!AA282</f>
        <v>[C-i-C]</v>
      </c>
      <c r="AB282" s="389" t="str">
        <f>Inputs!AB282</f>
        <v>[C-i-C]</v>
      </c>
      <c r="AC282" s="389" t="str">
        <f>Inputs!AC282</f>
        <v>[C-i-C]</v>
      </c>
      <c r="AD282" s="389" t="str">
        <f>Inputs!AD282</f>
        <v>[C-i-C]</v>
      </c>
      <c r="AE282" s="389" t="str">
        <f>Inputs!AE282</f>
        <v>[C-i-C]</v>
      </c>
      <c r="AF282" s="389" t="str">
        <f>Inputs!AF282</f>
        <v>[C-i-C]</v>
      </c>
      <c r="AG282" s="389" t="str">
        <f>Inputs!AG282</f>
        <v>[C-i-C]</v>
      </c>
      <c r="AH282" s="389" t="str">
        <f>Inputs!AH282</f>
        <v>[C-i-C]</v>
      </c>
      <c r="AI282" s="254">
        <f>Inputs!AI282</f>
        <v>0</v>
      </c>
      <c r="AJ282" s="254">
        <f>Inputs!AJ282</f>
        <v>0</v>
      </c>
      <c r="AK282" s="254">
        <f>Inputs!AK282</f>
        <v>0</v>
      </c>
      <c r="AL282" s="254">
        <f>Inputs!AL282</f>
        <v>0</v>
      </c>
      <c r="AM282" s="254">
        <f>Inputs!AM282</f>
        <v>0</v>
      </c>
      <c r="AN282" s="254">
        <f>Inputs!AN282</f>
        <v>0</v>
      </c>
      <c r="AO282" s="254">
        <f>Inputs!AO282</f>
        <v>0</v>
      </c>
      <c r="AP282" s="254">
        <f>Inputs!AP282</f>
        <v>0</v>
      </c>
      <c r="AQ282" s="254">
        <f>Inputs!AQ282</f>
        <v>0</v>
      </c>
      <c r="AR282" s="254">
        <f>Inputs!AR282</f>
        <v>0</v>
      </c>
      <c r="AS282" s="254">
        <f>Inputs!AS282</f>
        <v>0</v>
      </c>
      <c r="AT282" s="254">
        <f>Inputs!AT282</f>
        <v>0</v>
      </c>
      <c r="AU282" s="254">
        <f>Inputs!AU282</f>
        <v>0</v>
      </c>
      <c r="AV282" s="254">
        <f>Inputs!AV282</f>
        <v>0</v>
      </c>
      <c r="AW282" s="254">
        <f>Inputs!AW282</f>
        <v>0</v>
      </c>
      <c r="AX282" s="254">
        <f>Inputs!AX282</f>
        <v>0</v>
      </c>
      <c r="AY282" s="254">
        <f>Inputs!AY282</f>
        <v>0</v>
      </c>
      <c r="AZ282" s="254">
        <f>Inputs!AZ282</f>
        <v>0</v>
      </c>
      <c r="BA282" s="254">
        <f>Inputs!BA282</f>
        <v>0</v>
      </c>
      <c r="BB282" s="254">
        <f>Inputs!BB282</f>
        <v>0</v>
      </c>
      <c r="BC282" s="254">
        <f>Inputs!BC282</f>
        <v>0</v>
      </c>
      <c r="BD282" s="254">
        <f>Inputs!BD282</f>
        <v>0</v>
      </c>
      <c r="BE282" s="254">
        <f>Inputs!BE282</f>
        <v>0</v>
      </c>
      <c r="BF282" s="254">
        <f>Inputs!BF282</f>
        <v>0</v>
      </c>
      <c r="BG282" s="254">
        <f>Inputs!BG282</f>
        <v>0</v>
      </c>
      <c r="BH282" s="254">
        <f>Inputs!BH282</f>
        <v>0</v>
      </c>
      <c r="BI282" s="254">
        <f>Inputs!BI282</f>
        <v>0</v>
      </c>
      <c r="BJ282" s="254">
        <f>Inputs!BJ282</f>
        <v>0</v>
      </c>
      <c r="BK282" s="254">
        <f>Inputs!BK282</f>
        <v>0</v>
      </c>
      <c r="BL282" s="254">
        <f>Inputs!BL282</f>
        <v>0</v>
      </c>
      <c r="BN282" s="255">
        <f>IF(OR($C282="Non-Labour",$C282="Labour-related"),IF(Inputs!$DT282=$F$1,Inputs!BN282,Inputs!BN282*'Key assumptions'!$H$118),$F282*N(H282)*avg_hrs)</f>
        <v>0</v>
      </c>
      <c r="BO282" s="255">
        <f>IF(OR($C282="Non-Labour",$C282="Labour-related"),IF(Inputs!$DT282=$F$1,Inputs!BO282,Inputs!BO282*'Key assumptions'!$H$118),$F282*N(I282)*avg_hrs)</f>
        <v>0</v>
      </c>
      <c r="BP282" s="255">
        <f>IF(OR($C282="Non-Labour",$C282="Labour-related"),IF(Inputs!$DT282=$F$1,Inputs!BP282,Inputs!BP282*'Key assumptions'!$H$118),$F282*N(J282)*avg_hrs)</f>
        <v>0</v>
      </c>
      <c r="BQ282" s="255">
        <f>IF(OR($C282="Non-Labour",$C282="Labour-related"),IF(Inputs!$DT282=$F$1,Inputs!BQ282,Inputs!BQ282*'Key assumptions'!$H$118),$F282*N(K282)*avg_hrs)</f>
        <v>0</v>
      </c>
      <c r="BR282" s="255">
        <f>IF(OR($C282="Non-Labour",$C282="Labour-related"),IF(Inputs!$DT282=$F$1,Inputs!BR282,Inputs!BR282*'Key assumptions'!$H$118),$F282*N(L282)*avg_hrs)</f>
        <v>0</v>
      </c>
      <c r="BS282" s="390" t="s">
        <v>411</v>
      </c>
      <c r="BT282" s="390" t="s">
        <v>411</v>
      </c>
      <c r="BU282" s="390" t="s">
        <v>411</v>
      </c>
      <c r="BV282" s="390" t="s">
        <v>411</v>
      </c>
      <c r="BW282" s="390" t="s">
        <v>411</v>
      </c>
      <c r="BX282" s="390" t="s">
        <v>411</v>
      </c>
      <c r="BY282" s="390" t="s">
        <v>411</v>
      </c>
      <c r="BZ282" s="390" t="s">
        <v>411</v>
      </c>
      <c r="CA282" s="390" t="s">
        <v>411</v>
      </c>
      <c r="CB282" s="390" t="s">
        <v>411</v>
      </c>
      <c r="CC282" s="390" t="s">
        <v>411</v>
      </c>
      <c r="CD282" s="390" t="s">
        <v>411</v>
      </c>
      <c r="CE282" s="390" t="s">
        <v>411</v>
      </c>
      <c r="CF282" s="390" t="s">
        <v>411</v>
      </c>
      <c r="CG282" s="390" t="s">
        <v>411</v>
      </c>
      <c r="CH282" s="390" t="s">
        <v>411</v>
      </c>
      <c r="CI282" s="390" t="s">
        <v>411</v>
      </c>
      <c r="CJ282" s="390" t="s">
        <v>411</v>
      </c>
      <c r="CK282" s="390" t="s">
        <v>411</v>
      </c>
      <c r="CL282" s="390" t="s">
        <v>411</v>
      </c>
      <c r="CM282" s="390" t="s">
        <v>411</v>
      </c>
      <c r="CN282" s="390" t="s">
        <v>411</v>
      </c>
      <c r="CO282" s="255">
        <f>IF(OR($C282="Non-Labour",$C282="Labour-related"),IF(Inputs!$DT282=$F$1,Inputs!CO282,Inputs!CO282*'Key assumptions'!$H$118),$F282*N(AI282)*avg_hrs)</f>
        <v>0</v>
      </c>
      <c r="CP282" s="255">
        <f>IF(OR($C282="Non-Labour",$C282="Labour-related"),IF(Inputs!$DT282=$F$1,Inputs!CP282,Inputs!CP282*'Key assumptions'!$H$118),$F282*N(AJ282)*avg_hrs)</f>
        <v>0</v>
      </c>
      <c r="CQ282" s="255">
        <f>IF(OR($C282="Non-Labour",$C282="Labour-related"),IF(Inputs!$DT282=$F$1,Inputs!CQ282,Inputs!CQ282*'Key assumptions'!$H$118),$F282*N(AK282)*avg_hrs)</f>
        <v>0</v>
      </c>
      <c r="CR282" s="255">
        <f>IF(OR($C282="Non-Labour",$C282="Labour-related"),IF(Inputs!$DT282=$F$1,Inputs!CR282,Inputs!CR282*'Key assumptions'!$H$118),$F282*N(AL282)*avg_hrs)</f>
        <v>0</v>
      </c>
      <c r="CS282" s="255">
        <f>IF(OR($C282="Non-Labour",$C282="Labour-related"),IF(Inputs!$DT282=$F$1,Inputs!CS282,Inputs!CS282*'Key assumptions'!$H$118),$F282*N(AM282)*avg_hrs)</f>
        <v>0</v>
      </c>
      <c r="CT282" s="255">
        <f>IF(OR($C282="Non-Labour",$C282="Labour-related"),IF(Inputs!$DT282=$F$1,Inputs!CT282,Inputs!CT282*'Key assumptions'!$H$118),$F282*N(AN282)*avg_hrs)</f>
        <v>0</v>
      </c>
      <c r="CU282" s="255">
        <f>IF(OR($C282="Non-Labour",$C282="Labour-related"),IF(Inputs!$DT282=$F$1,Inputs!CU282,Inputs!CU282*'Key assumptions'!$H$118),$F282*N(AO282)*avg_hrs)</f>
        <v>0</v>
      </c>
      <c r="CV282" s="255">
        <f>IF(OR($C282="Non-Labour",$C282="Labour-related"),IF(Inputs!$DT282=$F$1,Inputs!CV282,Inputs!CV282*'Key assumptions'!$H$118),$F282*N(AP282)*avg_hrs)</f>
        <v>0</v>
      </c>
      <c r="CW282" s="255">
        <f>IF(OR($C282="Non-Labour",$C282="Labour-related"),IF(Inputs!$DT282=$F$1,Inputs!CW282,Inputs!CW282*'Key assumptions'!$H$118),$F282*N(AQ282)*avg_hrs)</f>
        <v>0</v>
      </c>
      <c r="CX282" s="255">
        <f>IF(OR($C282="Non-Labour",$C282="Labour-related"),IF(Inputs!$DT282=$F$1,Inputs!CX282,Inputs!CX282*'Key assumptions'!$H$118),$F282*N(AR282)*avg_hrs)</f>
        <v>0</v>
      </c>
      <c r="CY282" s="255">
        <f>IF(OR($C282="Non-Labour",$C282="Labour-related"),IF(Inputs!$DT282=$F$1,Inputs!CY282,Inputs!CY282*'Key assumptions'!$H$118),$F282*N(AS282)*avg_hrs)</f>
        <v>0</v>
      </c>
      <c r="CZ282" s="255">
        <f>IF(OR($C282="Non-Labour",$C282="Labour-related"),IF(Inputs!$DT282=$F$1,Inputs!CZ282,Inputs!CZ282*'Key assumptions'!$H$118),$F282*N(AT282)*avg_hrs)</f>
        <v>0</v>
      </c>
      <c r="DA282" s="255">
        <f>IF(OR($C282="Non-Labour",$C282="Labour-related"),IF(Inputs!$DT282=$F$1,Inputs!DA282,Inputs!DA282*'Key assumptions'!$H$118),$F282*N(AU282)*avg_hrs)</f>
        <v>0</v>
      </c>
      <c r="DB282" s="255">
        <f>IF(OR($C282="Non-Labour",$C282="Labour-related"),IF(Inputs!$DT282=$F$1,Inputs!DB282,Inputs!DB282*'Key assumptions'!$H$118),$F282*N(AV282)*avg_hrs)</f>
        <v>0</v>
      </c>
      <c r="DC282" s="255">
        <f>IF(OR($C282="Non-Labour",$C282="Labour-related"),IF(Inputs!$DT282=$F$1,Inputs!DC282,Inputs!DC282*'Key assumptions'!$H$118),$F282*N(AW282)*avg_hrs)</f>
        <v>0</v>
      </c>
      <c r="DD282" s="255">
        <f>IF(OR($C282="Non-Labour",$C282="Labour-related"),IF(Inputs!$DT282=$F$1,Inputs!DD282,Inputs!DD282*'Key assumptions'!$H$118),$F282*N(AX282)*avg_hrs)</f>
        <v>0</v>
      </c>
      <c r="DE282" s="255">
        <f>IF(OR($C282="Non-Labour",$C282="Labour-related"),IF(Inputs!$DT282=$F$1,Inputs!DE282,Inputs!DE282*'Key assumptions'!$H$118),$F282*N(AY282)*avg_hrs)</f>
        <v>0</v>
      </c>
      <c r="DF282" s="255">
        <f>IF(OR($C282="Non-Labour",$C282="Labour-related"),IF(Inputs!$DT282=$F$1,Inputs!DF282,Inputs!DF282*'Key assumptions'!$H$118),$F282*N(AZ282)*avg_hrs)</f>
        <v>0</v>
      </c>
      <c r="DG282" s="255">
        <f>IF(OR($C282="Non-Labour",$C282="Labour-related"),IF(Inputs!$DT282=$F$1,Inputs!DG282,Inputs!DG282*'Key assumptions'!$H$118),$F282*N(BA282)*avg_hrs)</f>
        <v>0</v>
      </c>
      <c r="DH282" s="255">
        <f>IF(OR($C282="Non-Labour",$C282="Labour-related"),IF(Inputs!$DT282=$F$1,Inputs!DH282,Inputs!DH282*'Key assumptions'!$H$118),$F282*N(BB282)*avg_hrs)</f>
        <v>0</v>
      </c>
      <c r="DI282" s="255">
        <f>IF(OR($C282="Non-Labour",$C282="Labour-related"),IF(Inputs!$DT282=$F$1,Inputs!DI282,Inputs!DI282*'Key assumptions'!$H$118),$F282*N(BC282)*avg_hrs)</f>
        <v>0</v>
      </c>
      <c r="DJ282" s="255">
        <f>IF(OR($C282="Non-Labour",$C282="Labour-related"),IF(Inputs!$DT282=$F$1,Inputs!DJ282,Inputs!DJ282*'Key assumptions'!$H$118),$F282*N(BD282)*avg_hrs)</f>
        <v>0</v>
      </c>
      <c r="DK282" s="255">
        <f>IF(OR($C282="Non-Labour",$C282="Labour-related"),IF(Inputs!$DT282=$F$1,Inputs!DK282,Inputs!DK282*'Key assumptions'!$H$118),$F282*N(BE282)*avg_hrs)</f>
        <v>0</v>
      </c>
      <c r="DL282" s="255">
        <f>IF(OR($C282="Non-Labour",$C282="Labour-related"),IF(Inputs!$DT282=$F$1,Inputs!DL282,Inputs!DL282*'Key assumptions'!$H$118),$F282*N(BF282)*avg_hrs)</f>
        <v>0</v>
      </c>
      <c r="DM282" s="255">
        <f>IF(OR($C282="Non-Labour",$C282="Labour-related"),IF(Inputs!$DT282=$F$1,Inputs!DM282,Inputs!DM282*'Key assumptions'!$H$118),$F282*N(BG282)*avg_hrs)</f>
        <v>0</v>
      </c>
      <c r="DN282" s="255">
        <f>IF(OR($C282="Non-Labour",$C282="Labour-related"),IF(Inputs!$DT282=$F$1,Inputs!DN282,Inputs!DN282*'Key assumptions'!$H$118),$F282*N(BH282)*avg_hrs)</f>
        <v>0</v>
      </c>
      <c r="DO282" s="255">
        <f>IF(OR($C282="Non-Labour",$C282="Labour-related"),IF(Inputs!$DT282=$F$1,Inputs!DO282,Inputs!DO282*'Key assumptions'!$H$118),$F282*N(BI282)*avg_hrs)</f>
        <v>0</v>
      </c>
      <c r="DP282" s="255">
        <f>IF(OR($C282="Non-Labour",$C282="Labour-related"),IF(Inputs!$DT282=$F$1,Inputs!DP282,Inputs!DP282*'Key assumptions'!$H$118),$F282*N(BJ282)*avg_hrs)</f>
        <v>0</v>
      </c>
      <c r="DQ282" s="255">
        <f>IF(OR($C282="Non-Labour",$C282="Labour-related"),IF(Inputs!$DT282=$F$1,Inputs!DQ282,Inputs!DQ282*'Key assumptions'!$H$118),$F282*N(BK282)*avg_hrs)</f>
        <v>0</v>
      </c>
      <c r="DR282" s="255">
        <f>IF(OR($C282="Non-Labour",$C282="Labour-related"),IF(Inputs!$DT282=$F$1,Inputs!DR282,Inputs!DR282*'Key assumptions'!$H$118),$F282*N(BL282)*avg_hrs)</f>
        <v>0</v>
      </c>
      <c r="DT282" s="133" t="s">
        <v>213</v>
      </c>
      <c r="DU282" s="304"/>
      <c r="DV282" s="304"/>
      <c r="DW282" s="304"/>
      <c r="DX282" s="304"/>
      <c r="DY282" s="304"/>
      <c r="DZ282" s="304"/>
      <c r="EA282" s="255">
        <v>0</v>
      </c>
      <c r="EB282" s="255">
        <v>0</v>
      </c>
      <c r="EC282" s="255">
        <v>0</v>
      </c>
      <c r="ED282" s="255">
        <f t="shared" si="28"/>
        <v>0</v>
      </c>
      <c r="EE282" s="255">
        <f t="shared" si="28"/>
        <v>0</v>
      </c>
      <c r="EF282" s="255">
        <f t="shared" si="27"/>
        <v>0</v>
      </c>
    </row>
    <row r="283" spans="1:136" x14ac:dyDescent="0.4">
      <c r="A283" s="133" t="str">
        <f>Inputs!A283</f>
        <v>Project Management</v>
      </c>
      <c r="B283" s="381" t="str">
        <f>Inputs!B283</f>
        <v>[C-i-C] Item 9</v>
      </c>
      <c r="C283" s="133" t="str">
        <f>Inputs!C283</f>
        <v>Non-labour</v>
      </c>
      <c r="D283" s="133">
        <f>Inputs!D283</f>
        <v>606802</v>
      </c>
      <c r="E283" s="133" t="str">
        <f>Inputs!E283</f>
        <v>Outsource Consultant</v>
      </c>
      <c r="F283" s="290">
        <f>IF(Inputs!DT283=$F$1,Inputs!F283,
IF(Inputs!DT283='Key assumptions'!$E$118,Inputs!F283*'Key assumptions'!$H$118,Inputs!F283*'Key assumptions'!$H$119))</f>
        <v>0</v>
      </c>
      <c r="G283" s="290">
        <f>IF(Inputs!DT283=$F$1,Inputs!G283,Inputs!G283*'Key assumptions'!$H$118)</f>
        <v>0</v>
      </c>
      <c r="H283" s="281"/>
      <c r="I283" s="281"/>
      <c r="J283" s="281"/>
      <c r="K283" s="281"/>
      <c r="L283" s="281"/>
      <c r="M283" s="389" t="str">
        <f>Inputs!M283</f>
        <v>[C-i-C]</v>
      </c>
      <c r="N283" s="389" t="str">
        <f>Inputs!N283</f>
        <v>[C-i-C]</v>
      </c>
      <c r="O283" s="389" t="str">
        <f>Inputs!O283</f>
        <v>[C-i-C]</v>
      </c>
      <c r="P283" s="389" t="str">
        <f>Inputs!P283</f>
        <v>[C-i-C]</v>
      </c>
      <c r="Q283" s="389" t="str">
        <f>Inputs!Q283</f>
        <v>[C-i-C]</v>
      </c>
      <c r="R283" s="389" t="str">
        <f>Inputs!R283</f>
        <v>[C-i-C]</v>
      </c>
      <c r="S283" s="389" t="str">
        <f>Inputs!S283</f>
        <v>[C-i-C]</v>
      </c>
      <c r="T283" s="389" t="str">
        <f>Inputs!T283</f>
        <v>[C-i-C]</v>
      </c>
      <c r="U283" s="389" t="str">
        <f>Inputs!U283</f>
        <v>[C-i-C]</v>
      </c>
      <c r="V283" s="389" t="str">
        <f>Inputs!V283</f>
        <v>[C-i-C]</v>
      </c>
      <c r="W283" s="389" t="str">
        <f>Inputs!W283</f>
        <v>[C-i-C]</v>
      </c>
      <c r="X283" s="389" t="str">
        <f>Inputs!X283</f>
        <v>[C-i-C]</v>
      </c>
      <c r="Y283" s="389" t="str">
        <f>Inputs!Y283</f>
        <v>[C-i-C]</v>
      </c>
      <c r="Z283" s="389" t="str">
        <f>Inputs!Z283</f>
        <v>[C-i-C]</v>
      </c>
      <c r="AA283" s="389" t="str">
        <f>Inputs!AA283</f>
        <v>[C-i-C]</v>
      </c>
      <c r="AB283" s="389" t="str">
        <f>Inputs!AB283</f>
        <v>[C-i-C]</v>
      </c>
      <c r="AC283" s="389" t="str">
        <f>Inputs!AC283</f>
        <v>[C-i-C]</v>
      </c>
      <c r="AD283" s="389" t="str">
        <f>Inputs!AD283</f>
        <v>[C-i-C]</v>
      </c>
      <c r="AE283" s="389" t="str">
        <f>Inputs!AE283</f>
        <v>[C-i-C]</v>
      </c>
      <c r="AF283" s="389" t="str">
        <f>Inputs!AF283</f>
        <v>[C-i-C]</v>
      </c>
      <c r="AG283" s="389" t="str">
        <f>Inputs!AG283</f>
        <v>[C-i-C]</v>
      </c>
      <c r="AH283" s="389" t="str">
        <f>Inputs!AH283</f>
        <v>[C-i-C]</v>
      </c>
      <c r="AI283" s="254">
        <f>Inputs!AI283</f>
        <v>0</v>
      </c>
      <c r="AJ283" s="254">
        <f>Inputs!AJ283</f>
        <v>0</v>
      </c>
      <c r="AK283" s="254">
        <f>Inputs!AK283</f>
        <v>0</v>
      </c>
      <c r="AL283" s="254">
        <f>Inputs!AL283</f>
        <v>0</v>
      </c>
      <c r="AM283" s="254">
        <f>Inputs!AM283</f>
        <v>0</v>
      </c>
      <c r="AN283" s="254">
        <f>Inputs!AN283</f>
        <v>0</v>
      </c>
      <c r="AO283" s="254">
        <f>Inputs!AO283</f>
        <v>0</v>
      </c>
      <c r="AP283" s="254">
        <f>Inputs!AP283</f>
        <v>0</v>
      </c>
      <c r="AQ283" s="254">
        <f>Inputs!AQ283</f>
        <v>0</v>
      </c>
      <c r="AR283" s="254">
        <f>Inputs!AR283</f>
        <v>0</v>
      </c>
      <c r="AS283" s="254">
        <f>Inputs!AS283</f>
        <v>0</v>
      </c>
      <c r="AT283" s="254">
        <f>Inputs!AT283</f>
        <v>0</v>
      </c>
      <c r="AU283" s="254">
        <f>Inputs!AU283</f>
        <v>0</v>
      </c>
      <c r="AV283" s="254">
        <f>Inputs!AV283</f>
        <v>0</v>
      </c>
      <c r="AW283" s="254">
        <f>Inputs!AW283</f>
        <v>0</v>
      </c>
      <c r="AX283" s="254">
        <f>Inputs!AX283</f>
        <v>0</v>
      </c>
      <c r="AY283" s="254">
        <f>Inputs!AY283</f>
        <v>0</v>
      </c>
      <c r="AZ283" s="254">
        <f>Inputs!AZ283</f>
        <v>0</v>
      </c>
      <c r="BA283" s="254">
        <f>Inputs!BA283</f>
        <v>0</v>
      </c>
      <c r="BB283" s="254">
        <f>Inputs!BB283</f>
        <v>0</v>
      </c>
      <c r="BC283" s="254">
        <f>Inputs!BC283</f>
        <v>0</v>
      </c>
      <c r="BD283" s="254">
        <f>Inputs!BD283</f>
        <v>0</v>
      </c>
      <c r="BE283" s="254">
        <f>Inputs!BE283</f>
        <v>0</v>
      </c>
      <c r="BF283" s="254">
        <f>Inputs!BF283</f>
        <v>0</v>
      </c>
      <c r="BG283" s="254">
        <f>Inputs!BG283</f>
        <v>0</v>
      </c>
      <c r="BH283" s="254">
        <f>Inputs!BH283</f>
        <v>0</v>
      </c>
      <c r="BI283" s="254">
        <f>Inputs!BI283</f>
        <v>0</v>
      </c>
      <c r="BJ283" s="254">
        <f>Inputs!BJ283</f>
        <v>0</v>
      </c>
      <c r="BK283" s="254">
        <f>Inputs!BK283</f>
        <v>0</v>
      </c>
      <c r="BL283" s="254">
        <f>Inputs!BL283</f>
        <v>0</v>
      </c>
      <c r="BN283" s="255">
        <f>IF(OR($C283="Non-Labour",$C283="Labour-related"),IF(Inputs!$DT283=$F$1,Inputs!BN283,Inputs!BN283*'Key assumptions'!$H$118),$F283*N(H283)*avg_hrs)</f>
        <v>0</v>
      </c>
      <c r="BO283" s="255">
        <f>IF(OR($C283="Non-Labour",$C283="Labour-related"),IF(Inputs!$DT283=$F$1,Inputs!BO283,Inputs!BO283*'Key assumptions'!$H$118),$F283*N(I283)*avg_hrs)</f>
        <v>0</v>
      </c>
      <c r="BP283" s="255">
        <f>IF(OR($C283="Non-Labour",$C283="Labour-related"),IF(Inputs!$DT283=$F$1,Inputs!BP283,Inputs!BP283*'Key assumptions'!$H$118),$F283*N(J283)*avg_hrs)</f>
        <v>0</v>
      </c>
      <c r="BQ283" s="255">
        <f>IF(OR($C283="Non-Labour",$C283="Labour-related"),IF(Inputs!$DT283=$F$1,Inputs!BQ283,Inputs!BQ283*'Key assumptions'!$H$118),$F283*N(K283)*avg_hrs)</f>
        <v>0</v>
      </c>
      <c r="BR283" s="255">
        <f>IF(OR($C283="Non-Labour",$C283="Labour-related"),IF(Inputs!$DT283=$F$1,Inputs!BR283,Inputs!BR283*'Key assumptions'!$H$118),$F283*N(L283)*avg_hrs)</f>
        <v>0</v>
      </c>
      <c r="BS283" s="390" t="s">
        <v>411</v>
      </c>
      <c r="BT283" s="390" t="s">
        <v>411</v>
      </c>
      <c r="BU283" s="390" t="s">
        <v>411</v>
      </c>
      <c r="BV283" s="390" t="s">
        <v>411</v>
      </c>
      <c r="BW283" s="390" t="s">
        <v>411</v>
      </c>
      <c r="BX283" s="390" t="s">
        <v>411</v>
      </c>
      <c r="BY283" s="390" t="s">
        <v>411</v>
      </c>
      <c r="BZ283" s="390" t="s">
        <v>411</v>
      </c>
      <c r="CA283" s="390" t="s">
        <v>411</v>
      </c>
      <c r="CB283" s="390" t="s">
        <v>411</v>
      </c>
      <c r="CC283" s="390" t="s">
        <v>411</v>
      </c>
      <c r="CD283" s="390" t="s">
        <v>411</v>
      </c>
      <c r="CE283" s="390" t="s">
        <v>411</v>
      </c>
      <c r="CF283" s="390" t="s">
        <v>411</v>
      </c>
      <c r="CG283" s="390" t="s">
        <v>411</v>
      </c>
      <c r="CH283" s="390" t="s">
        <v>411</v>
      </c>
      <c r="CI283" s="390" t="s">
        <v>411</v>
      </c>
      <c r="CJ283" s="390" t="s">
        <v>411</v>
      </c>
      <c r="CK283" s="390" t="s">
        <v>411</v>
      </c>
      <c r="CL283" s="390" t="s">
        <v>411</v>
      </c>
      <c r="CM283" s="390" t="s">
        <v>411</v>
      </c>
      <c r="CN283" s="390" t="s">
        <v>411</v>
      </c>
      <c r="CO283" s="255">
        <f>IF(OR($C283="Non-Labour",$C283="Labour-related"),IF(Inputs!$DT283=$F$1,Inputs!CO283,Inputs!CO283*'Key assumptions'!$H$118),$F283*N(AI283)*avg_hrs)</f>
        <v>0</v>
      </c>
      <c r="CP283" s="255">
        <f>IF(OR($C283="Non-Labour",$C283="Labour-related"),IF(Inputs!$DT283=$F$1,Inputs!CP283,Inputs!CP283*'Key assumptions'!$H$118),$F283*N(AJ283)*avg_hrs)</f>
        <v>10567.679999999998</v>
      </c>
      <c r="CQ283" s="255">
        <f>IF(OR($C283="Non-Labour",$C283="Labour-related"),IF(Inputs!$DT283=$F$1,Inputs!CQ283,Inputs!CQ283*'Key assumptions'!$H$118),$F283*N(AK283)*avg_hrs)</f>
        <v>0</v>
      </c>
      <c r="CR283" s="255">
        <f>IF(OR($C283="Non-Labour",$C283="Labour-related"),IF(Inputs!$DT283=$F$1,Inputs!CR283,Inputs!CR283*'Key assumptions'!$H$118),$F283*N(AL283)*avg_hrs)</f>
        <v>0</v>
      </c>
      <c r="CS283" s="255">
        <f>IF(OR($C283="Non-Labour",$C283="Labour-related"),IF(Inputs!$DT283=$F$1,Inputs!CS283,Inputs!CS283*'Key assumptions'!$H$118),$F283*N(AM283)*avg_hrs)</f>
        <v>10567.679999999998</v>
      </c>
      <c r="CT283" s="255">
        <f>IF(OR($C283="Non-Labour",$C283="Labour-related"),IF(Inputs!$DT283=$F$1,Inputs!CT283,Inputs!CT283*'Key assumptions'!$H$118),$F283*N(AN283)*avg_hrs)</f>
        <v>0</v>
      </c>
      <c r="CU283" s="255">
        <f>IF(OR($C283="Non-Labour",$C283="Labour-related"),IF(Inputs!$DT283=$F$1,Inputs!CU283,Inputs!CU283*'Key assumptions'!$H$118),$F283*N(AO283)*avg_hrs)</f>
        <v>0</v>
      </c>
      <c r="CV283" s="255">
        <f>IF(OR($C283="Non-Labour",$C283="Labour-related"),IF(Inputs!$DT283=$F$1,Inputs!CV283,Inputs!CV283*'Key assumptions'!$H$118),$F283*N(AP283)*avg_hrs)</f>
        <v>10567.679999999998</v>
      </c>
      <c r="CW283" s="255">
        <f>IF(OR($C283="Non-Labour",$C283="Labour-related"),IF(Inputs!$DT283=$F$1,Inputs!CW283,Inputs!CW283*'Key assumptions'!$H$118),$F283*N(AQ283)*avg_hrs)</f>
        <v>0</v>
      </c>
      <c r="CX283" s="255">
        <f>IF(OR($C283="Non-Labour",$C283="Labour-related"),IF(Inputs!$DT283=$F$1,Inputs!CX283,Inputs!CX283*'Key assumptions'!$H$118),$F283*N(AR283)*avg_hrs)</f>
        <v>0</v>
      </c>
      <c r="CY283" s="255">
        <f>IF(OR($C283="Non-Labour",$C283="Labour-related"),IF(Inputs!$DT283=$F$1,Inputs!CY283,Inputs!CY283*'Key assumptions'!$H$118),$F283*N(AS283)*avg_hrs)</f>
        <v>10567.679999999998</v>
      </c>
      <c r="CZ283" s="255">
        <f>IF(OR($C283="Non-Labour",$C283="Labour-related"),IF(Inputs!$DT283=$F$1,Inputs!CZ283,Inputs!CZ283*'Key assumptions'!$H$118),$F283*N(AT283)*avg_hrs)</f>
        <v>0</v>
      </c>
      <c r="DA283" s="255">
        <f>IF(OR($C283="Non-Labour",$C283="Labour-related"),IF(Inputs!$DT283=$F$1,Inputs!DA283,Inputs!DA283*'Key assumptions'!$H$118),$F283*N(AU283)*avg_hrs)</f>
        <v>0</v>
      </c>
      <c r="DB283" s="255">
        <f>IF(OR($C283="Non-Labour",$C283="Labour-related"),IF(Inputs!$DT283=$F$1,Inputs!DB283,Inputs!DB283*'Key assumptions'!$H$118),$F283*N(AV283)*avg_hrs)</f>
        <v>10567.679999999998</v>
      </c>
      <c r="DC283" s="255">
        <f>IF(OR($C283="Non-Labour",$C283="Labour-related"),IF(Inputs!$DT283=$F$1,Inputs!DC283,Inputs!DC283*'Key assumptions'!$H$118),$F283*N(AW283)*avg_hrs)</f>
        <v>0</v>
      </c>
      <c r="DD283" s="255">
        <f>IF(OR($C283="Non-Labour",$C283="Labour-related"),IF(Inputs!$DT283=$F$1,Inputs!DD283,Inputs!DD283*'Key assumptions'!$H$118),$F283*N(AX283)*avg_hrs)</f>
        <v>0</v>
      </c>
      <c r="DE283" s="255">
        <f>IF(OR($C283="Non-Labour",$C283="Labour-related"),IF(Inputs!$DT283=$F$1,Inputs!DE283,Inputs!DE283*'Key assumptions'!$H$118),$F283*N(AY283)*avg_hrs)</f>
        <v>0</v>
      </c>
      <c r="DF283" s="255">
        <f>IF(OR($C283="Non-Labour",$C283="Labour-related"),IF(Inputs!$DT283=$F$1,Inputs!DF283,Inputs!DF283*'Key assumptions'!$H$118),$F283*N(AZ283)*avg_hrs)</f>
        <v>0</v>
      </c>
      <c r="DG283" s="255">
        <f>IF(OR($C283="Non-Labour",$C283="Labour-related"),IF(Inputs!$DT283=$F$1,Inputs!DG283,Inputs!DG283*'Key assumptions'!$H$118),$F283*N(BA283)*avg_hrs)</f>
        <v>0</v>
      </c>
      <c r="DH283" s="255">
        <f>IF(OR($C283="Non-Labour",$C283="Labour-related"),IF(Inputs!$DT283=$F$1,Inputs!DH283,Inputs!DH283*'Key assumptions'!$H$118),$F283*N(BB283)*avg_hrs)</f>
        <v>0</v>
      </c>
      <c r="DI283" s="255">
        <f>IF(OR($C283="Non-Labour",$C283="Labour-related"),IF(Inputs!$DT283=$F$1,Inputs!DI283,Inputs!DI283*'Key assumptions'!$H$118),$F283*N(BC283)*avg_hrs)</f>
        <v>0</v>
      </c>
      <c r="DJ283" s="255">
        <f>IF(OR($C283="Non-Labour",$C283="Labour-related"),IF(Inputs!$DT283=$F$1,Inputs!DJ283,Inputs!DJ283*'Key assumptions'!$H$118),$F283*N(BD283)*avg_hrs)</f>
        <v>0</v>
      </c>
      <c r="DK283" s="255">
        <f>IF(OR($C283="Non-Labour",$C283="Labour-related"),IF(Inputs!$DT283=$F$1,Inputs!DK283,Inputs!DK283*'Key assumptions'!$H$118),$F283*N(BE283)*avg_hrs)</f>
        <v>0</v>
      </c>
      <c r="DL283" s="255">
        <f>IF(OR($C283="Non-Labour",$C283="Labour-related"),IF(Inputs!$DT283=$F$1,Inputs!DL283,Inputs!DL283*'Key assumptions'!$H$118),$F283*N(BF283)*avg_hrs)</f>
        <v>0</v>
      </c>
      <c r="DM283" s="255">
        <f>IF(OR($C283="Non-Labour",$C283="Labour-related"),IF(Inputs!$DT283=$F$1,Inputs!DM283,Inputs!DM283*'Key assumptions'!$H$118),$F283*N(BG283)*avg_hrs)</f>
        <v>0</v>
      </c>
      <c r="DN283" s="255">
        <f>IF(OR($C283="Non-Labour",$C283="Labour-related"),IF(Inputs!$DT283=$F$1,Inputs!DN283,Inputs!DN283*'Key assumptions'!$H$118),$F283*N(BH283)*avg_hrs)</f>
        <v>0</v>
      </c>
      <c r="DO283" s="255">
        <f>IF(OR($C283="Non-Labour",$C283="Labour-related"),IF(Inputs!$DT283=$F$1,Inputs!DO283,Inputs!DO283*'Key assumptions'!$H$118),$F283*N(BI283)*avg_hrs)</f>
        <v>0</v>
      </c>
      <c r="DP283" s="255">
        <f>IF(OR($C283="Non-Labour",$C283="Labour-related"),IF(Inputs!$DT283=$F$1,Inputs!DP283,Inputs!DP283*'Key assumptions'!$H$118),$F283*N(BJ283)*avg_hrs)</f>
        <v>0</v>
      </c>
      <c r="DQ283" s="255">
        <f>IF(OR($C283="Non-Labour",$C283="Labour-related"),IF(Inputs!$DT283=$F$1,Inputs!DQ283,Inputs!DQ283*'Key assumptions'!$H$118),$F283*N(BK283)*avg_hrs)</f>
        <v>0</v>
      </c>
      <c r="DR283" s="255">
        <f>IF(OR($C283="Non-Labour",$C283="Labour-related"),IF(Inputs!$DT283=$F$1,Inputs!DR283,Inputs!DR283*'Key assumptions'!$H$118),$F283*N(BL283)*avg_hrs)</f>
        <v>0</v>
      </c>
      <c r="DT283" s="133" t="s">
        <v>213</v>
      </c>
      <c r="DU283" s="304"/>
      <c r="DV283" s="304"/>
      <c r="DW283" s="304"/>
      <c r="DX283" s="304"/>
      <c r="DY283" s="304"/>
      <c r="DZ283" s="304"/>
      <c r="EA283" s="255">
        <v>10567.679999999998</v>
      </c>
      <c r="EB283" s="255">
        <v>42270.719999999994</v>
      </c>
      <c r="EC283" s="255">
        <v>42270.719999999994</v>
      </c>
      <c r="ED283" s="255">
        <f t="shared" si="28"/>
        <v>31703.039999999994</v>
      </c>
      <c r="EE283" s="255">
        <f t="shared" si="28"/>
        <v>0</v>
      </c>
      <c r="EF283" s="255">
        <f t="shared" si="27"/>
        <v>126812.15999999999</v>
      </c>
    </row>
    <row r="284" spans="1:136" x14ac:dyDescent="0.4">
      <c r="A284" s="133" t="str">
        <f>Inputs!A284</f>
        <v/>
      </c>
      <c r="B284" s="133" t="str">
        <f>Inputs!B284</f>
        <v/>
      </c>
      <c r="C284" s="133" t="str">
        <f>Inputs!C284</f>
        <v/>
      </c>
      <c r="D284" s="133">
        <f>Inputs!D284</f>
        <v>606806</v>
      </c>
      <c r="E284" s="133" t="str">
        <f>Inputs!E284</f>
        <v>CWO  - Property</v>
      </c>
      <c r="F284" s="290">
        <f>IF(Inputs!DT284=$F$1,Inputs!F284,
IF(Inputs!DT284='Key assumptions'!$E$118,Inputs!F284*'Key assumptions'!$H$118,Inputs!F284*'Key assumptions'!$H$119))</f>
        <v>0</v>
      </c>
      <c r="G284" s="290">
        <f>IF(Inputs!DT284=$F$1,Inputs!G284,Inputs!G284*'Key assumptions'!$H$118)</f>
        <v>0</v>
      </c>
      <c r="H284" s="281"/>
      <c r="I284" s="281"/>
      <c r="J284" s="281"/>
      <c r="K284" s="281"/>
      <c r="L284" s="281"/>
      <c r="M284" s="389" t="str">
        <f>Inputs!M284</f>
        <v>[C-i-C]</v>
      </c>
      <c r="N284" s="389" t="str">
        <f>Inputs!N284</f>
        <v>[C-i-C]</v>
      </c>
      <c r="O284" s="389" t="str">
        <f>Inputs!O284</f>
        <v>[C-i-C]</v>
      </c>
      <c r="P284" s="389" t="str">
        <f>Inputs!P284</f>
        <v>[C-i-C]</v>
      </c>
      <c r="Q284" s="389" t="str">
        <f>Inputs!Q284</f>
        <v>[C-i-C]</v>
      </c>
      <c r="R284" s="389" t="str">
        <f>Inputs!R284</f>
        <v>[C-i-C]</v>
      </c>
      <c r="S284" s="389" t="str">
        <f>Inputs!S284</f>
        <v>[C-i-C]</v>
      </c>
      <c r="T284" s="389" t="str">
        <f>Inputs!T284</f>
        <v>[C-i-C]</v>
      </c>
      <c r="U284" s="389" t="str">
        <f>Inputs!U284</f>
        <v>[C-i-C]</v>
      </c>
      <c r="V284" s="389" t="str">
        <f>Inputs!V284</f>
        <v>[C-i-C]</v>
      </c>
      <c r="W284" s="389" t="str">
        <f>Inputs!W284</f>
        <v>[C-i-C]</v>
      </c>
      <c r="X284" s="389" t="str">
        <f>Inputs!X284</f>
        <v>[C-i-C]</v>
      </c>
      <c r="Y284" s="389" t="str">
        <f>Inputs!Y284</f>
        <v>[C-i-C]</v>
      </c>
      <c r="Z284" s="389" t="str">
        <f>Inputs!Z284</f>
        <v>[C-i-C]</v>
      </c>
      <c r="AA284" s="389" t="str">
        <f>Inputs!AA284</f>
        <v>[C-i-C]</v>
      </c>
      <c r="AB284" s="389" t="str">
        <f>Inputs!AB284</f>
        <v>[C-i-C]</v>
      </c>
      <c r="AC284" s="389" t="str">
        <f>Inputs!AC284</f>
        <v>[C-i-C]</v>
      </c>
      <c r="AD284" s="389" t="str">
        <f>Inputs!AD284</f>
        <v>[C-i-C]</v>
      </c>
      <c r="AE284" s="389" t="str">
        <f>Inputs!AE284</f>
        <v>[C-i-C]</v>
      </c>
      <c r="AF284" s="389" t="str">
        <f>Inputs!AF284</f>
        <v>[C-i-C]</v>
      </c>
      <c r="AG284" s="389" t="str">
        <f>Inputs!AG284</f>
        <v>[C-i-C]</v>
      </c>
      <c r="AH284" s="389" t="str">
        <f>Inputs!AH284</f>
        <v>[C-i-C]</v>
      </c>
      <c r="AI284" s="254">
        <f>Inputs!AI284</f>
        <v>0</v>
      </c>
      <c r="AJ284" s="254">
        <f>Inputs!AJ284</f>
        <v>0</v>
      </c>
      <c r="AK284" s="254">
        <f>Inputs!AK284</f>
        <v>0</v>
      </c>
      <c r="AL284" s="254">
        <f>Inputs!AL284</f>
        <v>0</v>
      </c>
      <c r="AM284" s="254">
        <f>Inputs!AM284</f>
        <v>0</v>
      </c>
      <c r="AN284" s="254">
        <f>Inputs!AN284</f>
        <v>0</v>
      </c>
      <c r="AO284" s="254">
        <f>Inputs!AO284</f>
        <v>0</v>
      </c>
      <c r="AP284" s="254">
        <f>Inputs!AP284</f>
        <v>0</v>
      </c>
      <c r="AQ284" s="254">
        <f>Inputs!AQ284</f>
        <v>0</v>
      </c>
      <c r="AR284" s="254">
        <f>Inputs!AR284</f>
        <v>0</v>
      </c>
      <c r="AS284" s="254">
        <f>Inputs!AS284</f>
        <v>0</v>
      </c>
      <c r="AT284" s="254">
        <f>Inputs!AT284</f>
        <v>0</v>
      </c>
      <c r="AU284" s="254">
        <f>Inputs!AU284</f>
        <v>0</v>
      </c>
      <c r="AV284" s="254">
        <f>Inputs!AV284</f>
        <v>0</v>
      </c>
      <c r="AW284" s="254">
        <f>Inputs!AW284</f>
        <v>0</v>
      </c>
      <c r="AX284" s="254">
        <f>Inputs!AX284</f>
        <v>0</v>
      </c>
      <c r="AY284" s="254">
        <f>Inputs!AY284</f>
        <v>0</v>
      </c>
      <c r="AZ284" s="254">
        <f>Inputs!AZ284</f>
        <v>0</v>
      </c>
      <c r="BA284" s="254">
        <f>Inputs!BA284</f>
        <v>0</v>
      </c>
      <c r="BB284" s="254">
        <f>Inputs!BB284</f>
        <v>0</v>
      </c>
      <c r="BC284" s="254">
        <f>Inputs!BC284</f>
        <v>0</v>
      </c>
      <c r="BD284" s="254">
        <f>Inputs!BD284</f>
        <v>0</v>
      </c>
      <c r="BE284" s="254">
        <f>Inputs!BE284</f>
        <v>0</v>
      </c>
      <c r="BF284" s="254">
        <f>Inputs!BF284</f>
        <v>0</v>
      </c>
      <c r="BG284" s="254">
        <f>Inputs!BG284</f>
        <v>0</v>
      </c>
      <c r="BH284" s="254">
        <f>Inputs!BH284</f>
        <v>0</v>
      </c>
      <c r="BI284" s="254">
        <f>Inputs!BI284</f>
        <v>0</v>
      </c>
      <c r="BJ284" s="254">
        <f>Inputs!BJ284</f>
        <v>0</v>
      </c>
      <c r="BK284" s="254">
        <f>Inputs!BK284</f>
        <v>0</v>
      </c>
      <c r="BL284" s="254">
        <f>Inputs!BL284</f>
        <v>0</v>
      </c>
      <c r="BN284" s="255">
        <f>IF(OR($C284="Non-Labour",$C284="Labour-related"),IF(Inputs!$DT284=$F$1,Inputs!BN284,Inputs!BN284*'Key assumptions'!$H$118),$F284*N(H284)*avg_hrs)</f>
        <v>0</v>
      </c>
      <c r="BO284" s="255">
        <f>IF(OR($C284="Non-Labour",$C284="Labour-related"),IF(Inputs!$DT284=$F$1,Inputs!BO284,Inputs!BO284*'Key assumptions'!$H$118),$F284*N(I284)*avg_hrs)</f>
        <v>0</v>
      </c>
      <c r="BP284" s="255">
        <f>IF(OR($C284="Non-Labour",$C284="Labour-related"),IF(Inputs!$DT284=$F$1,Inputs!BP284,Inputs!BP284*'Key assumptions'!$H$118),$F284*N(J284)*avg_hrs)</f>
        <v>0</v>
      </c>
      <c r="BQ284" s="255">
        <f>IF(OR($C284="Non-Labour",$C284="Labour-related"),IF(Inputs!$DT284=$F$1,Inputs!BQ284,Inputs!BQ284*'Key assumptions'!$H$118),$F284*N(K284)*avg_hrs)</f>
        <v>0</v>
      </c>
      <c r="BR284" s="255">
        <f>IF(OR($C284="Non-Labour",$C284="Labour-related"),IF(Inputs!$DT284=$F$1,Inputs!BR284,Inputs!BR284*'Key assumptions'!$H$118),$F284*N(L284)*avg_hrs)</f>
        <v>0</v>
      </c>
      <c r="BS284" s="390" t="s">
        <v>411</v>
      </c>
      <c r="BT284" s="390" t="s">
        <v>411</v>
      </c>
      <c r="BU284" s="390" t="s">
        <v>411</v>
      </c>
      <c r="BV284" s="390" t="s">
        <v>411</v>
      </c>
      <c r="BW284" s="390" t="s">
        <v>411</v>
      </c>
      <c r="BX284" s="390" t="s">
        <v>411</v>
      </c>
      <c r="BY284" s="390" t="s">
        <v>411</v>
      </c>
      <c r="BZ284" s="390" t="s">
        <v>411</v>
      </c>
      <c r="CA284" s="390" t="s">
        <v>411</v>
      </c>
      <c r="CB284" s="390" t="s">
        <v>411</v>
      </c>
      <c r="CC284" s="390" t="s">
        <v>411</v>
      </c>
      <c r="CD284" s="390" t="s">
        <v>411</v>
      </c>
      <c r="CE284" s="390" t="s">
        <v>411</v>
      </c>
      <c r="CF284" s="390" t="s">
        <v>411</v>
      </c>
      <c r="CG284" s="390" t="s">
        <v>411</v>
      </c>
      <c r="CH284" s="390" t="s">
        <v>411</v>
      </c>
      <c r="CI284" s="390" t="s">
        <v>411</v>
      </c>
      <c r="CJ284" s="390" t="s">
        <v>411</v>
      </c>
      <c r="CK284" s="390" t="s">
        <v>411</v>
      </c>
      <c r="CL284" s="390" t="s">
        <v>411</v>
      </c>
      <c r="CM284" s="390" t="s">
        <v>411</v>
      </c>
      <c r="CN284" s="390" t="s">
        <v>411</v>
      </c>
      <c r="CO284" s="255">
        <f>IF(OR($C284="Non-Labour",$C284="Labour-related"),IF(Inputs!$DT284=$F$1,Inputs!CO284,Inputs!CO284*'Key assumptions'!$H$118),$F284*N(AI284)*avg_hrs)</f>
        <v>0</v>
      </c>
      <c r="CP284" s="255">
        <f>IF(OR($C284="Non-Labour",$C284="Labour-related"),IF(Inputs!$DT284=$F$1,Inputs!CP284,Inputs!CP284*'Key assumptions'!$H$118),$F284*N(AJ284)*avg_hrs)</f>
        <v>0</v>
      </c>
      <c r="CQ284" s="255">
        <f>IF(OR($C284="Non-Labour",$C284="Labour-related"),IF(Inputs!$DT284=$F$1,Inputs!CQ284,Inputs!CQ284*'Key assumptions'!$H$118),$F284*N(AK284)*avg_hrs)</f>
        <v>0</v>
      </c>
      <c r="CR284" s="255">
        <f>IF(OR($C284="Non-Labour",$C284="Labour-related"),IF(Inputs!$DT284=$F$1,Inputs!CR284,Inputs!CR284*'Key assumptions'!$H$118),$F284*N(AL284)*avg_hrs)</f>
        <v>0</v>
      </c>
      <c r="CS284" s="255">
        <f>IF(OR($C284="Non-Labour",$C284="Labour-related"),IF(Inputs!$DT284=$F$1,Inputs!CS284,Inputs!CS284*'Key assumptions'!$H$118),$F284*N(AM284)*avg_hrs)</f>
        <v>0</v>
      </c>
      <c r="CT284" s="255">
        <f>IF(OR($C284="Non-Labour",$C284="Labour-related"),IF(Inputs!$DT284=$F$1,Inputs!CT284,Inputs!CT284*'Key assumptions'!$H$118),$F284*N(AN284)*avg_hrs)</f>
        <v>0</v>
      </c>
      <c r="CU284" s="255">
        <f>IF(OR($C284="Non-Labour",$C284="Labour-related"),IF(Inputs!$DT284=$F$1,Inputs!CU284,Inputs!CU284*'Key assumptions'!$H$118),$F284*N(AO284)*avg_hrs)</f>
        <v>0</v>
      </c>
      <c r="CV284" s="255">
        <f>IF(OR($C284="Non-Labour",$C284="Labour-related"),IF(Inputs!$DT284=$F$1,Inputs!CV284,Inputs!CV284*'Key assumptions'!$H$118),$F284*N(AP284)*avg_hrs)</f>
        <v>0</v>
      </c>
      <c r="CW284" s="255">
        <f>IF(OR($C284="Non-Labour",$C284="Labour-related"),IF(Inputs!$DT284=$F$1,Inputs!CW284,Inputs!CW284*'Key assumptions'!$H$118),$F284*N(AQ284)*avg_hrs)</f>
        <v>0</v>
      </c>
      <c r="CX284" s="255">
        <f>IF(OR($C284="Non-Labour",$C284="Labour-related"),IF(Inputs!$DT284=$F$1,Inputs!CX284,Inputs!CX284*'Key assumptions'!$H$118),$F284*N(AR284)*avg_hrs)</f>
        <v>0</v>
      </c>
      <c r="CY284" s="255">
        <f>IF(OR($C284="Non-Labour",$C284="Labour-related"),IF(Inputs!$DT284=$F$1,Inputs!CY284,Inputs!CY284*'Key assumptions'!$H$118),$F284*N(AS284)*avg_hrs)</f>
        <v>0</v>
      </c>
      <c r="CZ284" s="255">
        <f>IF(OR($C284="Non-Labour",$C284="Labour-related"),IF(Inputs!$DT284=$F$1,Inputs!CZ284,Inputs!CZ284*'Key assumptions'!$H$118),$F284*N(AT284)*avg_hrs)</f>
        <v>0</v>
      </c>
      <c r="DA284" s="255">
        <f>IF(OR($C284="Non-Labour",$C284="Labour-related"),IF(Inputs!$DT284=$F$1,Inputs!DA284,Inputs!DA284*'Key assumptions'!$H$118),$F284*N(AU284)*avg_hrs)</f>
        <v>0</v>
      </c>
      <c r="DB284" s="255">
        <f>IF(OR($C284="Non-Labour",$C284="Labour-related"),IF(Inputs!$DT284=$F$1,Inputs!DB284,Inputs!DB284*'Key assumptions'!$H$118),$F284*N(AV284)*avg_hrs)</f>
        <v>0</v>
      </c>
      <c r="DC284" s="255">
        <f>IF(OR($C284="Non-Labour",$C284="Labour-related"),IF(Inputs!$DT284=$F$1,Inputs!DC284,Inputs!DC284*'Key assumptions'!$H$118),$F284*N(AW284)*avg_hrs)</f>
        <v>0</v>
      </c>
      <c r="DD284" s="255">
        <f>IF(OR($C284="Non-Labour",$C284="Labour-related"),IF(Inputs!$DT284=$F$1,Inputs!DD284,Inputs!DD284*'Key assumptions'!$H$118),$F284*N(AX284)*avg_hrs)</f>
        <v>0</v>
      </c>
      <c r="DE284" s="255">
        <f>IF(OR($C284="Non-Labour",$C284="Labour-related"),IF(Inputs!$DT284=$F$1,Inputs!DE284,Inputs!DE284*'Key assumptions'!$H$118),$F284*N(AY284)*avg_hrs)</f>
        <v>0</v>
      </c>
      <c r="DF284" s="255">
        <f>IF(OR($C284="Non-Labour",$C284="Labour-related"),IF(Inputs!$DT284=$F$1,Inputs!DF284,Inputs!DF284*'Key assumptions'!$H$118),$F284*N(AZ284)*avg_hrs)</f>
        <v>0</v>
      </c>
      <c r="DG284" s="255">
        <f>IF(OR($C284="Non-Labour",$C284="Labour-related"),IF(Inputs!$DT284=$F$1,Inputs!DG284,Inputs!DG284*'Key assumptions'!$H$118),$F284*N(BA284)*avg_hrs)</f>
        <v>0</v>
      </c>
      <c r="DH284" s="255">
        <f>IF(OR($C284="Non-Labour",$C284="Labour-related"),IF(Inputs!$DT284=$F$1,Inputs!DH284,Inputs!DH284*'Key assumptions'!$H$118),$F284*N(BB284)*avg_hrs)</f>
        <v>0</v>
      </c>
      <c r="DI284" s="255">
        <f>IF(OR($C284="Non-Labour",$C284="Labour-related"),IF(Inputs!$DT284=$F$1,Inputs!DI284,Inputs!DI284*'Key assumptions'!$H$118),$F284*N(BC284)*avg_hrs)</f>
        <v>0</v>
      </c>
      <c r="DJ284" s="255">
        <f>IF(OR($C284="Non-Labour",$C284="Labour-related"),IF(Inputs!$DT284=$F$1,Inputs!DJ284,Inputs!DJ284*'Key assumptions'!$H$118),$F284*N(BD284)*avg_hrs)</f>
        <v>0</v>
      </c>
      <c r="DK284" s="255">
        <f>IF(OR($C284="Non-Labour",$C284="Labour-related"),IF(Inputs!$DT284=$F$1,Inputs!DK284,Inputs!DK284*'Key assumptions'!$H$118),$F284*N(BE284)*avg_hrs)</f>
        <v>0</v>
      </c>
      <c r="DL284" s="255">
        <f>IF(OR($C284="Non-Labour",$C284="Labour-related"),IF(Inputs!$DT284=$F$1,Inputs!DL284,Inputs!DL284*'Key assumptions'!$H$118),$F284*N(BF284)*avg_hrs)</f>
        <v>0</v>
      </c>
      <c r="DM284" s="255">
        <f>IF(OR($C284="Non-Labour",$C284="Labour-related"),IF(Inputs!$DT284=$F$1,Inputs!DM284,Inputs!DM284*'Key assumptions'!$H$118),$F284*N(BG284)*avg_hrs)</f>
        <v>0</v>
      </c>
      <c r="DN284" s="255">
        <f>IF(OR($C284="Non-Labour",$C284="Labour-related"),IF(Inputs!$DT284=$F$1,Inputs!DN284,Inputs!DN284*'Key assumptions'!$H$118),$F284*N(BH284)*avg_hrs)</f>
        <v>0</v>
      </c>
      <c r="DO284" s="255">
        <f>IF(OR($C284="Non-Labour",$C284="Labour-related"),IF(Inputs!$DT284=$F$1,Inputs!DO284,Inputs!DO284*'Key assumptions'!$H$118),$F284*N(BI284)*avg_hrs)</f>
        <v>0</v>
      </c>
      <c r="DP284" s="255">
        <f>IF(OR($C284="Non-Labour",$C284="Labour-related"),IF(Inputs!$DT284=$F$1,Inputs!DP284,Inputs!DP284*'Key assumptions'!$H$118),$F284*N(BJ284)*avg_hrs)</f>
        <v>0</v>
      </c>
      <c r="DQ284" s="255">
        <f>IF(OR($C284="Non-Labour",$C284="Labour-related"),IF(Inputs!$DT284=$F$1,Inputs!DQ284,Inputs!DQ284*'Key assumptions'!$H$118),$F284*N(BK284)*avg_hrs)</f>
        <v>0</v>
      </c>
      <c r="DR284" s="255">
        <f>IF(OR($C284="Non-Labour",$C284="Labour-related"),IF(Inputs!$DT284=$F$1,Inputs!DR284,Inputs!DR284*'Key assumptions'!$H$118),$F284*N(BL284)*avg_hrs)</f>
        <v>0</v>
      </c>
      <c r="DT284" s="133" t="s">
        <v>213</v>
      </c>
      <c r="DU284" s="304"/>
      <c r="DV284" s="304"/>
      <c r="DW284" s="304"/>
      <c r="DX284" s="304"/>
      <c r="DY284" s="304"/>
      <c r="DZ284" s="304"/>
      <c r="EA284" s="255">
        <v>0</v>
      </c>
      <c r="EB284" s="255">
        <v>0</v>
      </c>
      <c r="EC284" s="255">
        <v>0</v>
      </c>
      <c r="ED284" s="255">
        <f t="shared" si="28"/>
        <v>0</v>
      </c>
      <c r="EE284" s="255">
        <f t="shared" si="28"/>
        <v>0</v>
      </c>
      <c r="EF284" s="255">
        <f t="shared" si="27"/>
        <v>0</v>
      </c>
    </row>
    <row r="285" spans="1:136" x14ac:dyDescent="0.4">
      <c r="A285" s="133" t="str">
        <f>Inputs!A285</f>
        <v/>
      </c>
      <c r="B285" s="133" t="str">
        <f>Inputs!B285</f>
        <v/>
      </c>
      <c r="C285" s="133" t="str">
        <f>Inputs!C285</f>
        <v/>
      </c>
      <c r="D285" s="133">
        <f>Inputs!D285</f>
        <v>606809</v>
      </c>
      <c r="E285" s="133" t="str">
        <f>Inputs!E285</f>
        <v>CWO  - Environment</v>
      </c>
      <c r="F285" s="290">
        <f>IF(Inputs!DT285=$F$1,Inputs!F285,
IF(Inputs!DT285='Key assumptions'!$E$118,Inputs!F285*'Key assumptions'!$H$118,Inputs!F285*'Key assumptions'!$H$119))</f>
        <v>0</v>
      </c>
      <c r="G285" s="290">
        <f>IF(Inputs!DT285=$F$1,Inputs!G285,Inputs!G285*'Key assumptions'!$H$118)</f>
        <v>0</v>
      </c>
      <c r="H285" s="281"/>
      <c r="I285" s="281"/>
      <c r="J285" s="281"/>
      <c r="K285" s="281"/>
      <c r="L285" s="281"/>
      <c r="M285" s="389" t="str">
        <f>Inputs!M285</f>
        <v>[C-i-C]</v>
      </c>
      <c r="N285" s="389" t="str">
        <f>Inputs!N285</f>
        <v>[C-i-C]</v>
      </c>
      <c r="O285" s="389" t="str">
        <f>Inputs!O285</f>
        <v>[C-i-C]</v>
      </c>
      <c r="P285" s="389" t="str">
        <f>Inputs!P285</f>
        <v>[C-i-C]</v>
      </c>
      <c r="Q285" s="389" t="str">
        <f>Inputs!Q285</f>
        <v>[C-i-C]</v>
      </c>
      <c r="R285" s="389" t="str">
        <f>Inputs!R285</f>
        <v>[C-i-C]</v>
      </c>
      <c r="S285" s="389" t="str">
        <f>Inputs!S285</f>
        <v>[C-i-C]</v>
      </c>
      <c r="T285" s="389" t="str">
        <f>Inputs!T285</f>
        <v>[C-i-C]</v>
      </c>
      <c r="U285" s="389" t="str">
        <f>Inputs!U285</f>
        <v>[C-i-C]</v>
      </c>
      <c r="V285" s="389" t="str">
        <f>Inputs!V285</f>
        <v>[C-i-C]</v>
      </c>
      <c r="W285" s="389" t="str">
        <f>Inputs!W285</f>
        <v>[C-i-C]</v>
      </c>
      <c r="X285" s="389" t="str">
        <f>Inputs!X285</f>
        <v>[C-i-C]</v>
      </c>
      <c r="Y285" s="389" t="str">
        <f>Inputs!Y285</f>
        <v>[C-i-C]</v>
      </c>
      <c r="Z285" s="389" t="str">
        <f>Inputs!Z285</f>
        <v>[C-i-C]</v>
      </c>
      <c r="AA285" s="389" t="str">
        <f>Inputs!AA285</f>
        <v>[C-i-C]</v>
      </c>
      <c r="AB285" s="389" t="str">
        <f>Inputs!AB285</f>
        <v>[C-i-C]</v>
      </c>
      <c r="AC285" s="389" t="str">
        <f>Inputs!AC285</f>
        <v>[C-i-C]</v>
      </c>
      <c r="AD285" s="389" t="str">
        <f>Inputs!AD285</f>
        <v>[C-i-C]</v>
      </c>
      <c r="AE285" s="389" t="str">
        <f>Inputs!AE285</f>
        <v>[C-i-C]</v>
      </c>
      <c r="AF285" s="389" t="str">
        <f>Inputs!AF285</f>
        <v>[C-i-C]</v>
      </c>
      <c r="AG285" s="389" t="str">
        <f>Inputs!AG285</f>
        <v>[C-i-C]</v>
      </c>
      <c r="AH285" s="389" t="str">
        <f>Inputs!AH285</f>
        <v>[C-i-C]</v>
      </c>
      <c r="AI285" s="254">
        <f>Inputs!AI285</f>
        <v>0</v>
      </c>
      <c r="AJ285" s="254">
        <f>Inputs!AJ285</f>
        <v>0</v>
      </c>
      <c r="AK285" s="254">
        <f>Inputs!AK285</f>
        <v>0</v>
      </c>
      <c r="AL285" s="254">
        <f>Inputs!AL285</f>
        <v>0</v>
      </c>
      <c r="AM285" s="254">
        <f>Inputs!AM285</f>
        <v>0</v>
      </c>
      <c r="AN285" s="254">
        <f>Inputs!AN285</f>
        <v>0</v>
      </c>
      <c r="AO285" s="254">
        <f>Inputs!AO285</f>
        <v>0</v>
      </c>
      <c r="AP285" s="254">
        <f>Inputs!AP285</f>
        <v>0</v>
      </c>
      <c r="AQ285" s="254">
        <f>Inputs!AQ285</f>
        <v>0</v>
      </c>
      <c r="AR285" s="254">
        <f>Inputs!AR285</f>
        <v>0</v>
      </c>
      <c r="AS285" s="254">
        <f>Inputs!AS285</f>
        <v>0</v>
      </c>
      <c r="AT285" s="254">
        <f>Inputs!AT285</f>
        <v>0</v>
      </c>
      <c r="AU285" s="254">
        <f>Inputs!AU285</f>
        <v>0</v>
      </c>
      <c r="AV285" s="254">
        <f>Inputs!AV285</f>
        <v>0</v>
      </c>
      <c r="AW285" s="254">
        <f>Inputs!AW285</f>
        <v>0</v>
      </c>
      <c r="AX285" s="254">
        <f>Inputs!AX285</f>
        <v>0</v>
      </c>
      <c r="AY285" s="254">
        <f>Inputs!AY285</f>
        <v>0</v>
      </c>
      <c r="AZ285" s="254">
        <f>Inputs!AZ285</f>
        <v>0</v>
      </c>
      <c r="BA285" s="254">
        <f>Inputs!BA285</f>
        <v>0</v>
      </c>
      <c r="BB285" s="254">
        <f>Inputs!BB285</f>
        <v>0</v>
      </c>
      <c r="BC285" s="254">
        <f>Inputs!BC285</f>
        <v>0</v>
      </c>
      <c r="BD285" s="254">
        <f>Inputs!BD285</f>
        <v>0</v>
      </c>
      <c r="BE285" s="254">
        <f>Inputs!BE285</f>
        <v>0</v>
      </c>
      <c r="BF285" s="254">
        <f>Inputs!BF285</f>
        <v>0</v>
      </c>
      <c r="BG285" s="254">
        <f>Inputs!BG285</f>
        <v>0</v>
      </c>
      <c r="BH285" s="254">
        <f>Inputs!BH285</f>
        <v>0</v>
      </c>
      <c r="BI285" s="254">
        <f>Inputs!BI285</f>
        <v>0</v>
      </c>
      <c r="BJ285" s="254">
        <f>Inputs!BJ285</f>
        <v>0</v>
      </c>
      <c r="BK285" s="254">
        <f>Inputs!BK285</f>
        <v>0</v>
      </c>
      <c r="BL285" s="254">
        <f>Inputs!BL285</f>
        <v>0</v>
      </c>
      <c r="BN285" s="255">
        <f>IF(OR($C285="Non-Labour",$C285="Labour-related"),IF(Inputs!$DT285=$F$1,Inputs!BN285,Inputs!BN285*'Key assumptions'!$H$118),$F285*N(H285)*avg_hrs)</f>
        <v>0</v>
      </c>
      <c r="BO285" s="255">
        <f>IF(OR($C285="Non-Labour",$C285="Labour-related"),IF(Inputs!$DT285=$F$1,Inputs!BO285,Inputs!BO285*'Key assumptions'!$H$118),$F285*N(I285)*avg_hrs)</f>
        <v>0</v>
      </c>
      <c r="BP285" s="255">
        <f>IF(OR($C285="Non-Labour",$C285="Labour-related"),IF(Inputs!$DT285=$F$1,Inputs!BP285,Inputs!BP285*'Key assumptions'!$H$118),$F285*N(J285)*avg_hrs)</f>
        <v>0</v>
      </c>
      <c r="BQ285" s="255">
        <f>IF(OR($C285="Non-Labour",$C285="Labour-related"),IF(Inputs!$DT285=$F$1,Inputs!BQ285,Inputs!BQ285*'Key assumptions'!$H$118),$F285*N(K285)*avg_hrs)</f>
        <v>0</v>
      </c>
      <c r="BR285" s="255">
        <f>IF(OR($C285="Non-Labour",$C285="Labour-related"),IF(Inputs!$DT285=$F$1,Inputs!BR285,Inputs!BR285*'Key assumptions'!$H$118),$F285*N(L285)*avg_hrs)</f>
        <v>0</v>
      </c>
      <c r="BS285" s="390" t="s">
        <v>411</v>
      </c>
      <c r="BT285" s="390" t="s">
        <v>411</v>
      </c>
      <c r="BU285" s="390" t="s">
        <v>411</v>
      </c>
      <c r="BV285" s="390" t="s">
        <v>411</v>
      </c>
      <c r="BW285" s="390" t="s">
        <v>411</v>
      </c>
      <c r="BX285" s="390" t="s">
        <v>411</v>
      </c>
      <c r="BY285" s="390" t="s">
        <v>411</v>
      </c>
      <c r="BZ285" s="390" t="s">
        <v>411</v>
      </c>
      <c r="CA285" s="390" t="s">
        <v>411</v>
      </c>
      <c r="CB285" s="390" t="s">
        <v>411</v>
      </c>
      <c r="CC285" s="390" t="s">
        <v>411</v>
      </c>
      <c r="CD285" s="390" t="s">
        <v>411</v>
      </c>
      <c r="CE285" s="390" t="s">
        <v>411</v>
      </c>
      <c r="CF285" s="390" t="s">
        <v>411</v>
      </c>
      <c r="CG285" s="390" t="s">
        <v>411</v>
      </c>
      <c r="CH285" s="390" t="s">
        <v>411</v>
      </c>
      <c r="CI285" s="390" t="s">
        <v>411</v>
      </c>
      <c r="CJ285" s="390" t="s">
        <v>411</v>
      </c>
      <c r="CK285" s="390" t="s">
        <v>411</v>
      </c>
      <c r="CL285" s="390" t="s">
        <v>411</v>
      </c>
      <c r="CM285" s="390" t="s">
        <v>411</v>
      </c>
      <c r="CN285" s="390" t="s">
        <v>411</v>
      </c>
      <c r="CO285" s="255">
        <f>IF(OR($C285="Non-Labour",$C285="Labour-related"),IF(Inputs!$DT285=$F$1,Inputs!CO285,Inputs!CO285*'Key assumptions'!$H$118),$F285*N(AI285)*avg_hrs)</f>
        <v>0</v>
      </c>
      <c r="CP285" s="255">
        <f>IF(OR($C285="Non-Labour",$C285="Labour-related"),IF(Inputs!$DT285=$F$1,Inputs!CP285,Inputs!CP285*'Key assumptions'!$H$118),$F285*N(AJ285)*avg_hrs)</f>
        <v>0</v>
      </c>
      <c r="CQ285" s="255">
        <f>IF(OR($C285="Non-Labour",$C285="Labour-related"),IF(Inputs!$DT285=$F$1,Inputs!CQ285,Inputs!CQ285*'Key assumptions'!$H$118),$F285*N(AK285)*avg_hrs)</f>
        <v>0</v>
      </c>
      <c r="CR285" s="255">
        <f>IF(OR($C285="Non-Labour",$C285="Labour-related"),IF(Inputs!$DT285=$F$1,Inputs!CR285,Inputs!CR285*'Key assumptions'!$H$118),$F285*N(AL285)*avg_hrs)</f>
        <v>0</v>
      </c>
      <c r="CS285" s="255">
        <f>IF(OR($C285="Non-Labour",$C285="Labour-related"),IF(Inputs!$DT285=$F$1,Inputs!CS285,Inputs!CS285*'Key assumptions'!$H$118),$F285*N(AM285)*avg_hrs)</f>
        <v>0</v>
      </c>
      <c r="CT285" s="255">
        <f>IF(OR($C285="Non-Labour",$C285="Labour-related"),IF(Inputs!$DT285=$F$1,Inputs!CT285,Inputs!CT285*'Key assumptions'!$H$118),$F285*N(AN285)*avg_hrs)</f>
        <v>0</v>
      </c>
      <c r="CU285" s="255">
        <f>IF(OR($C285="Non-Labour",$C285="Labour-related"),IF(Inputs!$DT285=$F$1,Inputs!CU285,Inputs!CU285*'Key assumptions'!$H$118),$F285*N(AO285)*avg_hrs)</f>
        <v>0</v>
      </c>
      <c r="CV285" s="255">
        <f>IF(OR($C285="Non-Labour",$C285="Labour-related"),IF(Inputs!$DT285=$F$1,Inputs!CV285,Inputs!CV285*'Key assumptions'!$H$118),$F285*N(AP285)*avg_hrs)</f>
        <v>0</v>
      </c>
      <c r="CW285" s="255">
        <f>IF(OR($C285="Non-Labour",$C285="Labour-related"),IF(Inputs!$DT285=$F$1,Inputs!CW285,Inputs!CW285*'Key assumptions'!$H$118),$F285*N(AQ285)*avg_hrs)</f>
        <v>0</v>
      </c>
      <c r="CX285" s="255">
        <f>IF(OR($C285="Non-Labour",$C285="Labour-related"),IF(Inputs!$DT285=$F$1,Inputs!CX285,Inputs!CX285*'Key assumptions'!$H$118),$F285*N(AR285)*avg_hrs)</f>
        <v>0</v>
      </c>
      <c r="CY285" s="255">
        <f>IF(OR($C285="Non-Labour",$C285="Labour-related"),IF(Inputs!$DT285=$F$1,Inputs!CY285,Inputs!CY285*'Key assumptions'!$H$118),$F285*N(AS285)*avg_hrs)</f>
        <v>0</v>
      </c>
      <c r="CZ285" s="255">
        <f>IF(OR($C285="Non-Labour",$C285="Labour-related"),IF(Inputs!$DT285=$F$1,Inputs!CZ285,Inputs!CZ285*'Key assumptions'!$H$118),$F285*N(AT285)*avg_hrs)</f>
        <v>0</v>
      </c>
      <c r="DA285" s="255">
        <f>IF(OR($C285="Non-Labour",$C285="Labour-related"),IF(Inputs!$DT285=$F$1,Inputs!DA285,Inputs!DA285*'Key assumptions'!$H$118),$F285*N(AU285)*avg_hrs)</f>
        <v>0</v>
      </c>
      <c r="DB285" s="255">
        <f>IF(OR($C285="Non-Labour",$C285="Labour-related"),IF(Inputs!$DT285=$F$1,Inputs!DB285,Inputs!DB285*'Key assumptions'!$H$118),$F285*N(AV285)*avg_hrs)</f>
        <v>0</v>
      </c>
      <c r="DC285" s="255">
        <f>IF(OR($C285="Non-Labour",$C285="Labour-related"),IF(Inputs!$DT285=$F$1,Inputs!DC285,Inputs!DC285*'Key assumptions'!$H$118),$F285*N(AW285)*avg_hrs)</f>
        <v>0</v>
      </c>
      <c r="DD285" s="255">
        <f>IF(OR($C285="Non-Labour",$C285="Labour-related"),IF(Inputs!$DT285=$F$1,Inputs!DD285,Inputs!DD285*'Key assumptions'!$H$118),$F285*N(AX285)*avg_hrs)</f>
        <v>0</v>
      </c>
      <c r="DE285" s="255">
        <f>IF(OR($C285="Non-Labour",$C285="Labour-related"),IF(Inputs!$DT285=$F$1,Inputs!DE285,Inputs!DE285*'Key assumptions'!$H$118),$F285*N(AY285)*avg_hrs)</f>
        <v>0</v>
      </c>
      <c r="DF285" s="255">
        <f>IF(OR($C285="Non-Labour",$C285="Labour-related"),IF(Inputs!$DT285=$F$1,Inputs!DF285,Inputs!DF285*'Key assumptions'!$H$118),$F285*N(AZ285)*avg_hrs)</f>
        <v>0</v>
      </c>
      <c r="DG285" s="255">
        <f>IF(OR($C285="Non-Labour",$C285="Labour-related"),IF(Inputs!$DT285=$F$1,Inputs!DG285,Inputs!DG285*'Key assumptions'!$H$118),$F285*N(BA285)*avg_hrs)</f>
        <v>0</v>
      </c>
      <c r="DH285" s="255">
        <f>IF(OR($C285="Non-Labour",$C285="Labour-related"),IF(Inputs!$DT285=$F$1,Inputs!DH285,Inputs!DH285*'Key assumptions'!$H$118),$F285*N(BB285)*avg_hrs)</f>
        <v>0</v>
      </c>
      <c r="DI285" s="255">
        <f>IF(OR($C285="Non-Labour",$C285="Labour-related"),IF(Inputs!$DT285=$F$1,Inputs!DI285,Inputs!DI285*'Key assumptions'!$H$118),$F285*N(BC285)*avg_hrs)</f>
        <v>0</v>
      </c>
      <c r="DJ285" s="255">
        <f>IF(OR($C285="Non-Labour",$C285="Labour-related"),IF(Inputs!$DT285=$F$1,Inputs!DJ285,Inputs!DJ285*'Key assumptions'!$H$118),$F285*N(BD285)*avg_hrs)</f>
        <v>0</v>
      </c>
      <c r="DK285" s="255">
        <f>IF(OR($C285="Non-Labour",$C285="Labour-related"),IF(Inputs!$DT285=$F$1,Inputs!DK285,Inputs!DK285*'Key assumptions'!$H$118),$F285*N(BE285)*avg_hrs)</f>
        <v>0</v>
      </c>
      <c r="DL285" s="255">
        <f>IF(OR($C285="Non-Labour",$C285="Labour-related"),IF(Inputs!$DT285=$F$1,Inputs!DL285,Inputs!DL285*'Key assumptions'!$H$118),$F285*N(BF285)*avg_hrs)</f>
        <v>0</v>
      </c>
      <c r="DM285" s="255">
        <f>IF(OR($C285="Non-Labour",$C285="Labour-related"),IF(Inputs!$DT285=$F$1,Inputs!DM285,Inputs!DM285*'Key assumptions'!$H$118),$F285*N(BG285)*avg_hrs)</f>
        <v>0</v>
      </c>
      <c r="DN285" s="255">
        <f>IF(OR($C285="Non-Labour",$C285="Labour-related"),IF(Inputs!$DT285=$F$1,Inputs!DN285,Inputs!DN285*'Key assumptions'!$H$118),$F285*N(BH285)*avg_hrs)</f>
        <v>0</v>
      </c>
      <c r="DO285" s="255">
        <f>IF(OR($C285="Non-Labour",$C285="Labour-related"),IF(Inputs!$DT285=$F$1,Inputs!DO285,Inputs!DO285*'Key assumptions'!$H$118),$F285*N(BI285)*avg_hrs)</f>
        <v>0</v>
      </c>
      <c r="DP285" s="255">
        <f>IF(OR($C285="Non-Labour",$C285="Labour-related"),IF(Inputs!$DT285=$F$1,Inputs!DP285,Inputs!DP285*'Key assumptions'!$H$118),$F285*N(BJ285)*avg_hrs)</f>
        <v>0</v>
      </c>
      <c r="DQ285" s="255">
        <f>IF(OR($C285="Non-Labour",$C285="Labour-related"),IF(Inputs!$DT285=$F$1,Inputs!DQ285,Inputs!DQ285*'Key assumptions'!$H$118),$F285*N(BK285)*avg_hrs)</f>
        <v>0</v>
      </c>
      <c r="DR285" s="255">
        <f>IF(OR($C285="Non-Labour",$C285="Labour-related"),IF(Inputs!$DT285=$F$1,Inputs!DR285,Inputs!DR285*'Key assumptions'!$H$118),$F285*N(BL285)*avg_hrs)</f>
        <v>0</v>
      </c>
      <c r="DT285" s="133" t="s">
        <v>213</v>
      </c>
      <c r="DU285" s="304"/>
      <c r="DV285" s="304"/>
      <c r="DW285" s="304"/>
      <c r="DX285" s="304"/>
      <c r="DY285" s="304"/>
      <c r="DZ285" s="304"/>
      <c r="EA285" s="255">
        <v>0</v>
      </c>
      <c r="EB285" s="255">
        <v>0</v>
      </c>
      <c r="EC285" s="255">
        <v>0</v>
      </c>
      <c r="ED285" s="255">
        <f t="shared" si="28"/>
        <v>0</v>
      </c>
      <c r="EE285" s="255">
        <f t="shared" si="28"/>
        <v>0</v>
      </c>
      <c r="EF285" s="255">
        <f t="shared" si="27"/>
        <v>0</v>
      </c>
    </row>
    <row r="286" spans="1:136" x14ac:dyDescent="0.4">
      <c r="A286" s="133" t="str">
        <f>Inputs!A286</f>
        <v>Land and Environment</v>
      </c>
      <c r="B286" s="381" t="str">
        <f>Inputs!B286</f>
        <v>[C-i-C] Item 10</v>
      </c>
      <c r="C286" s="133" t="str">
        <f>Inputs!C286</f>
        <v>Non-labour</v>
      </c>
      <c r="D286" s="133">
        <f>Inputs!D286</f>
        <v>606809</v>
      </c>
      <c r="E286" s="133" t="str">
        <f>Inputs!E286</f>
        <v>Outsource Consultant</v>
      </c>
      <c r="F286" s="290">
        <f>IF(Inputs!DT286=$F$1,Inputs!F286,
IF(Inputs!DT286='Key assumptions'!$E$118,Inputs!F286*'Key assumptions'!$H$118,Inputs!F286*'Key assumptions'!$H$119))</f>
        <v>0</v>
      </c>
      <c r="G286" s="290">
        <f>IF(Inputs!DT286=$F$1,Inputs!G286,Inputs!G286*'Key assumptions'!$H$118)</f>
        <v>0</v>
      </c>
      <c r="H286" s="281"/>
      <c r="I286" s="281"/>
      <c r="J286" s="281"/>
      <c r="K286" s="281"/>
      <c r="L286" s="281"/>
      <c r="M286" s="389" t="str">
        <f>Inputs!M286</f>
        <v>[C-i-C]</v>
      </c>
      <c r="N286" s="389" t="str">
        <f>Inputs!N286</f>
        <v>[C-i-C]</v>
      </c>
      <c r="O286" s="389" t="str">
        <f>Inputs!O286</f>
        <v>[C-i-C]</v>
      </c>
      <c r="P286" s="389" t="str">
        <f>Inputs!P286</f>
        <v>[C-i-C]</v>
      </c>
      <c r="Q286" s="389" t="str">
        <f>Inputs!Q286</f>
        <v>[C-i-C]</v>
      </c>
      <c r="R286" s="389" t="str">
        <f>Inputs!R286</f>
        <v>[C-i-C]</v>
      </c>
      <c r="S286" s="389" t="str">
        <f>Inputs!S286</f>
        <v>[C-i-C]</v>
      </c>
      <c r="T286" s="389" t="str">
        <f>Inputs!T286</f>
        <v>[C-i-C]</v>
      </c>
      <c r="U286" s="389" t="str">
        <f>Inputs!U286</f>
        <v>[C-i-C]</v>
      </c>
      <c r="V286" s="389" t="str">
        <f>Inputs!V286</f>
        <v>[C-i-C]</v>
      </c>
      <c r="W286" s="389" t="str">
        <f>Inputs!W286</f>
        <v>[C-i-C]</v>
      </c>
      <c r="X286" s="389" t="str">
        <f>Inputs!X286</f>
        <v>[C-i-C]</v>
      </c>
      <c r="Y286" s="389" t="str">
        <f>Inputs!Y286</f>
        <v>[C-i-C]</v>
      </c>
      <c r="Z286" s="389" t="str">
        <f>Inputs!Z286</f>
        <v>[C-i-C]</v>
      </c>
      <c r="AA286" s="389" t="str">
        <f>Inputs!AA286</f>
        <v>[C-i-C]</v>
      </c>
      <c r="AB286" s="389" t="str">
        <f>Inputs!AB286</f>
        <v>[C-i-C]</v>
      </c>
      <c r="AC286" s="389" t="str">
        <f>Inputs!AC286</f>
        <v>[C-i-C]</v>
      </c>
      <c r="AD286" s="389" t="str">
        <f>Inputs!AD286</f>
        <v>[C-i-C]</v>
      </c>
      <c r="AE286" s="389" t="str">
        <f>Inputs!AE286</f>
        <v>[C-i-C]</v>
      </c>
      <c r="AF286" s="389" t="str">
        <f>Inputs!AF286</f>
        <v>[C-i-C]</v>
      </c>
      <c r="AG286" s="389" t="str">
        <f>Inputs!AG286</f>
        <v>[C-i-C]</v>
      </c>
      <c r="AH286" s="389" t="str">
        <f>Inputs!AH286</f>
        <v>[C-i-C]</v>
      </c>
      <c r="AI286" s="254">
        <f>Inputs!AI286</f>
        <v>0</v>
      </c>
      <c r="AJ286" s="254">
        <f>Inputs!AJ286</f>
        <v>0</v>
      </c>
      <c r="AK286" s="254">
        <f>Inputs!AK286</f>
        <v>0</v>
      </c>
      <c r="AL286" s="254">
        <f>Inputs!AL286</f>
        <v>0</v>
      </c>
      <c r="AM286" s="254">
        <f>Inputs!AM286</f>
        <v>0</v>
      </c>
      <c r="AN286" s="254">
        <f>Inputs!AN286</f>
        <v>0</v>
      </c>
      <c r="AO286" s="254">
        <f>Inputs!AO286</f>
        <v>0</v>
      </c>
      <c r="AP286" s="254">
        <f>Inputs!AP286</f>
        <v>0</v>
      </c>
      <c r="AQ286" s="254">
        <f>Inputs!AQ286</f>
        <v>0</v>
      </c>
      <c r="AR286" s="254">
        <f>Inputs!AR286</f>
        <v>0</v>
      </c>
      <c r="AS286" s="254">
        <f>Inputs!AS286</f>
        <v>0</v>
      </c>
      <c r="AT286" s="254">
        <f>Inputs!AT286</f>
        <v>0</v>
      </c>
      <c r="AU286" s="254">
        <f>Inputs!AU286</f>
        <v>0</v>
      </c>
      <c r="AV286" s="254">
        <f>Inputs!AV286</f>
        <v>0</v>
      </c>
      <c r="AW286" s="254">
        <f>Inputs!AW286</f>
        <v>0</v>
      </c>
      <c r="AX286" s="254">
        <f>Inputs!AX286</f>
        <v>0</v>
      </c>
      <c r="AY286" s="254">
        <f>Inputs!AY286</f>
        <v>0</v>
      </c>
      <c r="AZ286" s="254">
        <f>Inputs!AZ286</f>
        <v>0</v>
      </c>
      <c r="BA286" s="254">
        <f>Inputs!BA286</f>
        <v>0</v>
      </c>
      <c r="BB286" s="254">
        <f>Inputs!BB286</f>
        <v>0</v>
      </c>
      <c r="BC286" s="254">
        <f>Inputs!BC286</f>
        <v>0</v>
      </c>
      <c r="BD286" s="254">
        <f>Inputs!BD286</f>
        <v>0</v>
      </c>
      <c r="BE286" s="254">
        <f>Inputs!BE286</f>
        <v>0</v>
      </c>
      <c r="BF286" s="254">
        <f>Inputs!BF286</f>
        <v>0</v>
      </c>
      <c r="BG286" s="254">
        <f>Inputs!BG286</f>
        <v>0</v>
      </c>
      <c r="BH286" s="254">
        <f>Inputs!BH286</f>
        <v>0</v>
      </c>
      <c r="BI286" s="254">
        <f>Inputs!BI286</f>
        <v>0</v>
      </c>
      <c r="BJ286" s="254">
        <f>Inputs!BJ286</f>
        <v>0</v>
      </c>
      <c r="BK286" s="254">
        <f>Inputs!BK286</f>
        <v>0</v>
      </c>
      <c r="BL286" s="254">
        <f>Inputs!BL286</f>
        <v>0</v>
      </c>
      <c r="BN286" s="255">
        <f>IF(OR($C286="Non-Labour",$C286="Labour-related"),IF(Inputs!$DT286=$F$1,Inputs!BN286,Inputs!BN286*'Key assumptions'!$H$118),$F286*N(H286)*avg_hrs)</f>
        <v>0</v>
      </c>
      <c r="BO286" s="255">
        <f>IF(OR($C286="Non-Labour",$C286="Labour-related"),IF(Inputs!$DT286=$F$1,Inputs!BO286,Inputs!BO286*'Key assumptions'!$H$118),$F286*N(I286)*avg_hrs)</f>
        <v>0</v>
      </c>
      <c r="BP286" s="255">
        <f>IF(OR($C286="Non-Labour",$C286="Labour-related"),IF(Inputs!$DT286=$F$1,Inputs!BP286,Inputs!BP286*'Key assumptions'!$H$118),$F286*N(J286)*avg_hrs)</f>
        <v>0</v>
      </c>
      <c r="BQ286" s="255">
        <f>IF(OR($C286="Non-Labour",$C286="Labour-related"),IF(Inputs!$DT286=$F$1,Inputs!BQ286,Inputs!BQ286*'Key assumptions'!$H$118),$F286*N(K286)*avg_hrs)</f>
        <v>0</v>
      </c>
      <c r="BR286" s="255">
        <f>IF(OR($C286="Non-Labour",$C286="Labour-related"),IF(Inputs!$DT286=$F$1,Inputs!BR286,Inputs!BR286*'Key assumptions'!$H$118),$F286*N(L286)*avg_hrs)</f>
        <v>0</v>
      </c>
      <c r="BS286" s="390" t="s">
        <v>411</v>
      </c>
      <c r="BT286" s="390" t="s">
        <v>411</v>
      </c>
      <c r="BU286" s="390" t="s">
        <v>411</v>
      </c>
      <c r="BV286" s="390" t="s">
        <v>411</v>
      </c>
      <c r="BW286" s="390" t="s">
        <v>411</v>
      </c>
      <c r="BX286" s="390" t="s">
        <v>411</v>
      </c>
      <c r="BY286" s="390" t="s">
        <v>411</v>
      </c>
      <c r="BZ286" s="390" t="s">
        <v>411</v>
      </c>
      <c r="CA286" s="390" t="s">
        <v>411</v>
      </c>
      <c r="CB286" s="390" t="s">
        <v>411</v>
      </c>
      <c r="CC286" s="390" t="s">
        <v>411</v>
      </c>
      <c r="CD286" s="390" t="s">
        <v>411</v>
      </c>
      <c r="CE286" s="390" t="s">
        <v>411</v>
      </c>
      <c r="CF286" s="390" t="s">
        <v>411</v>
      </c>
      <c r="CG286" s="390" t="s">
        <v>411</v>
      </c>
      <c r="CH286" s="390" t="s">
        <v>411</v>
      </c>
      <c r="CI286" s="390" t="s">
        <v>411</v>
      </c>
      <c r="CJ286" s="390" t="s">
        <v>411</v>
      </c>
      <c r="CK286" s="390" t="s">
        <v>411</v>
      </c>
      <c r="CL286" s="390" t="s">
        <v>411</v>
      </c>
      <c r="CM286" s="390" t="s">
        <v>411</v>
      </c>
      <c r="CN286" s="390" t="s">
        <v>411</v>
      </c>
      <c r="CO286" s="255">
        <f>IF(OR($C286="Non-Labour",$C286="Labour-related"),IF(Inputs!$DT286=$F$1,Inputs!CO286,Inputs!CO286*'Key assumptions'!$H$118),$F286*N(AI286)*avg_hrs)</f>
        <v>0</v>
      </c>
      <c r="CP286" s="255">
        <f>IF(OR($C286="Non-Labour",$C286="Labour-related"),IF(Inputs!$DT286=$F$1,Inputs!CP286,Inputs!CP286*'Key assumptions'!$H$118),$F286*N(AJ286)*avg_hrs)</f>
        <v>0</v>
      </c>
      <c r="CQ286" s="255">
        <f>IF(OR($C286="Non-Labour",$C286="Labour-related"),IF(Inputs!$DT286=$F$1,Inputs!CQ286,Inputs!CQ286*'Key assumptions'!$H$118),$F286*N(AK286)*avg_hrs)</f>
        <v>0</v>
      </c>
      <c r="CR286" s="255">
        <f>IF(OR($C286="Non-Labour",$C286="Labour-related"),IF(Inputs!$DT286=$F$1,Inputs!CR286,Inputs!CR286*'Key assumptions'!$H$118),$F286*N(AL286)*avg_hrs)</f>
        <v>0</v>
      </c>
      <c r="CS286" s="255">
        <f>IF(OR($C286="Non-Labour",$C286="Labour-related"),IF(Inputs!$DT286=$F$1,Inputs!CS286,Inputs!CS286*'Key assumptions'!$H$118),$F286*N(AM286)*avg_hrs)</f>
        <v>0</v>
      </c>
      <c r="CT286" s="255">
        <f>IF(OR($C286="Non-Labour",$C286="Labour-related"),IF(Inputs!$DT286=$F$1,Inputs!CT286,Inputs!CT286*'Key assumptions'!$H$118),$F286*N(AN286)*avg_hrs)</f>
        <v>0</v>
      </c>
      <c r="CU286" s="255">
        <f>IF(OR($C286="Non-Labour",$C286="Labour-related"),IF(Inputs!$DT286=$F$1,Inputs!CU286,Inputs!CU286*'Key assumptions'!$H$118),$F286*N(AO286)*avg_hrs)</f>
        <v>0</v>
      </c>
      <c r="CV286" s="255">
        <f>IF(OR($C286="Non-Labour",$C286="Labour-related"),IF(Inputs!$DT286=$F$1,Inputs!CV286,Inputs!CV286*'Key assumptions'!$H$118),$F286*N(AP286)*avg_hrs)</f>
        <v>0</v>
      </c>
      <c r="CW286" s="255">
        <f>IF(OR($C286="Non-Labour",$C286="Labour-related"),IF(Inputs!$DT286=$F$1,Inputs!CW286,Inputs!CW286*'Key assumptions'!$H$118),$F286*N(AQ286)*avg_hrs)</f>
        <v>0</v>
      </c>
      <c r="CX286" s="255">
        <f>IF(OR($C286="Non-Labour",$C286="Labour-related"),IF(Inputs!$DT286=$F$1,Inputs!CX286,Inputs!CX286*'Key assumptions'!$H$118),$F286*N(AR286)*avg_hrs)</f>
        <v>0</v>
      </c>
      <c r="CY286" s="255">
        <f>IF(OR($C286="Non-Labour",$C286="Labour-related"),IF(Inputs!$DT286=$F$1,Inputs!CY286,Inputs!CY286*'Key assumptions'!$H$118),$F286*N(AS286)*avg_hrs)</f>
        <v>0</v>
      </c>
      <c r="CZ286" s="255">
        <f>IF(OR($C286="Non-Labour",$C286="Labour-related"),IF(Inputs!$DT286=$F$1,Inputs!CZ286,Inputs!CZ286*'Key assumptions'!$H$118),$F286*N(AT286)*avg_hrs)</f>
        <v>0</v>
      </c>
      <c r="DA286" s="255">
        <f>IF(OR($C286="Non-Labour",$C286="Labour-related"),IF(Inputs!$DT286=$F$1,Inputs!DA286,Inputs!DA286*'Key assumptions'!$H$118),$F286*N(AU286)*avg_hrs)</f>
        <v>0</v>
      </c>
      <c r="DB286" s="255">
        <f>IF(OR($C286="Non-Labour",$C286="Labour-related"),IF(Inputs!$DT286=$F$1,Inputs!DB286,Inputs!DB286*'Key assumptions'!$H$118),$F286*N(AV286)*avg_hrs)</f>
        <v>0</v>
      </c>
      <c r="DC286" s="255">
        <f>IF(OR($C286="Non-Labour",$C286="Labour-related"),IF(Inputs!$DT286=$F$1,Inputs!DC286,Inputs!DC286*'Key assumptions'!$H$118),$F286*N(AW286)*avg_hrs)</f>
        <v>0</v>
      </c>
      <c r="DD286" s="255">
        <f>IF(OR($C286="Non-Labour",$C286="Labour-related"),IF(Inputs!$DT286=$F$1,Inputs!DD286,Inputs!DD286*'Key assumptions'!$H$118),$F286*N(AX286)*avg_hrs)</f>
        <v>0</v>
      </c>
      <c r="DE286" s="255">
        <f>IF(OR($C286="Non-Labour",$C286="Labour-related"),IF(Inputs!$DT286=$F$1,Inputs!DE286,Inputs!DE286*'Key assumptions'!$H$118),$F286*N(AY286)*avg_hrs)</f>
        <v>0</v>
      </c>
      <c r="DF286" s="255">
        <f>IF(OR($C286="Non-Labour",$C286="Labour-related"),IF(Inputs!$DT286=$F$1,Inputs!DF286,Inputs!DF286*'Key assumptions'!$H$118),$F286*N(AZ286)*avg_hrs)</f>
        <v>0</v>
      </c>
      <c r="DG286" s="255">
        <f>IF(OR($C286="Non-Labour",$C286="Labour-related"),IF(Inputs!$DT286=$F$1,Inputs!DG286,Inputs!DG286*'Key assumptions'!$H$118),$F286*N(BA286)*avg_hrs)</f>
        <v>0</v>
      </c>
      <c r="DH286" s="255">
        <f>IF(OR($C286="Non-Labour",$C286="Labour-related"),IF(Inputs!$DT286=$F$1,Inputs!DH286,Inputs!DH286*'Key assumptions'!$H$118),$F286*N(BB286)*avg_hrs)</f>
        <v>0</v>
      </c>
      <c r="DI286" s="255">
        <f>IF(OR($C286="Non-Labour",$C286="Labour-related"),IF(Inputs!$DT286=$F$1,Inputs!DI286,Inputs!DI286*'Key assumptions'!$H$118),$F286*N(BC286)*avg_hrs)</f>
        <v>0</v>
      </c>
      <c r="DJ286" s="255">
        <f>IF(OR($C286="Non-Labour",$C286="Labour-related"),IF(Inputs!$DT286=$F$1,Inputs!DJ286,Inputs!DJ286*'Key assumptions'!$H$118),$F286*N(BD286)*avg_hrs)</f>
        <v>0</v>
      </c>
      <c r="DK286" s="255">
        <f>IF(OR($C286="Non-Labour",$C286="Labour-related"),IF(Inputs!$DT286=$F$1,Inputs!DK286,Inputs!DK286*'Key assumptions'!$H$118),$F286*N(BE286)*avg_hrs)</f>
        <v>0</v>
      </c>
      <c r="DL286" s="255">
        <f>IF(OR($C286="Non-Labour",$C286="Labour-related"),IF(Inputs!$DT286=$F$1,Inputs!DL286,Inputs!DL286*'Key assumptions'!$H$118),$F286*N(BF286)*avg_hrs)</f>
        <v>0</v>
      </c>
      <c r="DM286" s="255">
        <f>IF(OR($C286="Non-Labour",$C286="Labour-related"),IF(Inputs!$DT286=$F$1,Inputs!DM286,Inputs!DM286*'Key assumptions'!$H$118),$F286*N(BG286)*avg_hrs)</f>
        <v>0</v>
      </c>
      <c r="DN286" s="255">
        <f>IF(OR($C286="Non-Labour",$C286="Labour-related"),IF(Inputs!$DT286=$F$1,Inputs!DN286,Inputs!DN286*'Key assumptions'!$H$118),$F286*N(BH286)*avg_hrs)</f>
        <v>0</v>
      </c>
      <c r="DO286" s="255">
        <f>IF(OR($C286="Non-Labour",$C286="Labour-related"),IF(Inputs!$DT286=$F$1,Inputs!DO286,Inputs!DO286*'Key assumptions'!$H$118),$F286*N(BI286)*avg_hrs)</f>
        <v>0</v>
      </c>
      <c r="DP286" s="255">
        <f>IF(OR($C286="Non-Labour",$C286="Labour-related"),IF(Inputs!$DT286=$F$1,Inputs!DP286,Inputs!DP286*'Key assumptions'!$H$118),$F286*N(BJ286)*avg_hrs)</f>
        <v>0</v>
      </c>
      <c r="DQ286" s="255">
        <f>IF(OR($C286="Non-Labour",$C286="Labour-related"),IF(Inputs!$DT286=$F$1,Inputs!DQ286,Inputs!DQ286*'Key assumptions'!$H$118),$F286*N(BK286)*avg_hrs)</f>
        <v>0</v>
      </c>
      <c r="DR286" s="255">
        <f>IF(OR($C286="Non-Labour",$C286="Labour-related"),IF(Inputs!$DT286=$F$1,Inputs!DR286,Inputs!DR286*'Key assumptions'!$H$118),$F286*N(BL286)*avg_hrs)</f>
        <v>0</v>
      </c>
      <c r="DT286" s="133" t="s">
        <v>213</v>
      </c>
      <c r="DU286" s="304"/>
      <c r="DV286" s="304"/>
      <c r="DW286" s="304"/>
      <c r="DX286" s="304"/>
      <c r="DY286" s="304"/>
      <c r="DZ286" s="304"/>
      <c r="EA286" s="255">
        <v>692570.06478596502</v>
      </c>
      <c r="EB286" s="255">
        <v>435791.45210619486</v>
      </c>
      <c r="EC286" s="255">
        <v>0</v>
      </c>
      <c r="ED286" s="255">
        <f t="shared" si="28"/>
        <v>0</v>
      </c>
      <c r="EE286" s="255">
        <f t="shared" si="28"/>
        <v>0</v>
      </c>
      <c r="EF286" s="255">
        <f t="shared" si="27"/>
        <v>1128361.5168921598</v>
      </c>
    </row>
    <row r="287" spans="1:136" x14ac:dyDescent="0.4">
      <c r="A287" s="133" t="str">
        <f>Inputs!A287</f>
        <v>Land and Environment</v>
      </c>
      <c r="B287" s="381" t="str">
        <f>Inputs!B287</f>
        <v>[C-i-C] Item 11</v>
      </c>
      <c r="C287" s="133" t="str">
        <f>Inputs!C287</f>
        <v>Non-labour</v>
      </c>
      <c r="D287" s="133">
        <f>Inputs!D287</f>
        <v>606809</v>
      </c>
      <c r="E287" s="133" t="str">
        <f>Inputs!E287</f>
        <v>Outsource Consultant</v>
      </c>
      <c r="F287" s="290">
        <f>IF(Inputs!DT287=$F$1,Inputs!F287,
IF(Inputs!DT287='Key assumptions'!$E$118,Inputs!F287*'Key assumptions'!$H$118,Inputs!F287*'Key assumptions'!$H$119))</f>
        <v>0</v>
      </c>
      <c r="G287" s="290">
        <f>IF(Inputs!DT287=$F$1,Inputs!G287,Inputs!G287*'Key assumptions'!$H$118)</f>
        <v>0</v>
      </c>
      <c r="H287" s="281"/>
      <c r="I287" s="281"/>
      <c r="J287" s="281"/>
      <c r="K287" s="281"/>
      <c r="L287" s="281"/>
      <c r="M287" s="389" t="str">
        <f>Inputs!M287</f>
        <v>[C-i-C]</v>
      </c>
      <c r="N287" s="389" t="str">
        <f>Inputs!N287</f>
        <v>[C-i-C]</v>
      </c>
      <c r="O287" s="389" t="str">
        <f>Inputs!O287</f>
        <v>[C-i-C]</v>
      </c>
      <c r="P287" s="389" t="str">
        <f>Inputs!P287</f>
        <v>[C-i-C]</v>
      </c>
      <c r="Q287" s="389" t="str">
        <f>Inputs!Q287</f>
        <v>[C-i-C]</v>
      </c>
      <c r="R287" s="389" t="str">
        <f>Inputs!R287</f>
        <v>[C-i-C]</v>
      </c>
      <c r="S287" s="389" t="str">
        <f>Inputs!S287</f>
        <v>[C-i-C]</v>
      </c>
      <c r="T287" s="389" t="str">
        <f>Inputs!T287</f>
        <v>[C-i-C]</v>
      </c>
      <c r="U287" s="389" t="str">
        <f>Inputs!U287</f>
        <v>[C-i-C]</v>
      </c>
      <c r="V287" s="389" t="str">
        <f>Inputs!V287</f>
        <v>[C-i-C]</v>
      </c>
      <c r="W287" s="389" t="str">
        <f>Inputs!W287</f>
        <v>[C-i-C]</v>
      </c>
      <c r="X287" s="389" t="str">
        <f>Inputs!X287</f>
        <v>[C-i-C]</v>
      </c>
      <c r="Y287" s="389" t="str">
        <f>Inputs!Y287</f>
        <v>[C-i-C]</v>
      </c>
      <c r="Z287" s="389" t="str">
        <f>Inputs!Z287</f>
        <v>[C-i-C]</v>
      </c>
      <c r="AA287" s="389" t="str">
        <f>Inputs!AA287</f>
        <v>[C-i-C]</v>
      </c>
      <c r="AB287" s="389" t="str">
        <f>Inputs!AB287</f>
        <v>[C-i-C]</v>
      </c>
      <c r="AC287" s="389" t="str">
        <f>Inputs!AC287</f>
        <v>[C-i-C]</v>
      </c>
      <c r="AD287" s="389" t="str">
        <f>Inputs!AD287</f>
        <v>[C-i-C]</v>
      </c>
      <c r="AE287" s="389" t="str">
        <f>Inputs!AE287</f>
        <v>[C-i-C]</v>
      </c>
      <c r="AF287" s="389" t="str">
        <f>Inputs!AF287</f>
        <v>[C-i-C]</v>
      </c>
      <c r="AG287" s="389" t="str">
        <f>Inputs!AG287</f>
        <v>[C-i-C]</v>
      </c>
      <c r="AH287" s="389" t="str">
        <f>Inputs!AH287</f>
        <v>[C-i-C]</v>
      </c>
      <c r="AI287" s="254">
        <f>Inputs!AI287</f>
        <v>0</v>
      </c>
      <c r="AJ287" s="254">
        <f>Inputs!AJ287</f>
        <v>0</v>
      </c>
      <c r="AK287" s="254">
        <f>Inputs!AK287</f>
        <v>0</v>
      </c>
      <c r="AL287" s="254">
        <f>Inputs!AL287</f>
        <v>0</v>
      </c>
      <c r="AM287" s="254">
        <f>Inputs!AM287</f>
        <v>0</v>
      </c>
      <c r="AN287" s="254">
        <f>Inputs!AN287</f>
        <v>0</v>
      </c>
      <c r="AO287" s="254">
        <f>Inputs!AO287</f>
        <v>0</v>
      </c>
      <c r="AP287" s="254">
        <f>Inputs!AP287</f>
        <v>0</v>
      </c>
      <c r="AQ287" s="254">
        <f>Inputs!AQ287</f>
        <v>0</v>
      </c>
      <c r="AR287" s="254">
        <f>Inputs!AR287</f>
        <v>0</v>
      </c>
      <c r="AS287" s="254">
        <f>Inputs!AS287</f>
        <v>0</v>
      </c>
      <c r="AT287" s="254">
        <f>Inputs!AT287</f>
        <v>0</v>
      </c>
      <c r="AU287" s="254">
        <f>Inputs!AU287</f>
        <v>0</v>
      </c>
      <c r="AV287" s="254">
        <f>Inputs!AV287</f>
        <v>0</v>
      </c>
      <c r="AW287" s="254">
        <f>Inputs!AW287</f>
        <v>0</v>
      </c>
      <c r="AX287" s="254">
        <f>Inputs!AX287</f>
        <v>0</v>
      </c>
      <c r="AY287" s="254">
        <f>Inputs!AY287</f>
        <v>0</v>
      </c>
      <c r="AZ287" s="254">
        <f>Inputs!AZ287</f>
        <v>0</v>
      </c>
      <c r="BA287" s="254">
        <f>Inputs!BA287</f>
        <v>0</v>
      </c>
      <c r="BB287" s="254">
        <f>Inputs!BB287</f>
        <v>0</v>
      </c>
      <c r="BC287" s="254">
        <f>Inputs!BC287</f>
        <v>0</v>
      </c>
      <c r="BD287" s="254">
        <f>Inputs!BD287</f>
        <v>0</v>
      </c>
      <c r="BE287" s="254">
        <f>Inputs!BE287</f>
        <v>0</v>
      </c>
      <c r="BF287" s="254">
        <f>Inputs!BF287</f>
        <v>0</v>
      </c>
      <c r="BG287" s="254">
        <f>Inputs!BG287</f>
        <v>0</v>
      </c>
      <c r="BH287" s="254">
        <f>Inputs!BH287</f>
        <v>0</v>
      </c>
      <c r="BI287" s="254">
        <f>Inputs!BI287</f>
        <v>0</v>
      </c>
      <c r="BJ287" s="254">
        <f>Inputs!BJ287</f>
        <v>0</v>
      </c>
      <c r="BK287" s="254">
        <f>Inputs!BK287</f>
        <v>0</v>
      </c>
      <c r="BL287" s="254">
        <f>Inputs!BL287</f>
        <v>0</v>
      </c>
      <c r="BN287" s="255">
        <f>IF(OR($C287="Non-Labour",$C287="Labour-related"),IF(Inputs!$DT287=$F$1,Inputs!BN287,Inputs!BN287*'Key assumptions'!$H$118),$F287*N(H287)*avg_hrs)</f>
        <v>0</v>
      </c>
      <c r="BO287" s="255">
        <f>IF(OR($C287="Non-Labour",$C287="Labour-related"),IF(Inputs!$DT287=$F$1,Inputs!BO287,Inputs!BO287*'Key assumptions'!$H$118),$F287*N(I287)*avg_hrs)</f>
        <v>0</v>
      </c>
      <c r="BP287" s="255">
        <f>IF(OR($C287="Non-Labour",$C287="Labour-related"),IF(Inputs!$DT287=$F$1,Inputs!BP287,Inputs!BP287*'Key assumptions'!$H$118),$F287*N(J287)*avg_hrs)</f>
        <v>0</v>
      </c>
      <c r="BQ287" s="255">
        <f>IF(OR($C287="Non-Labour",$C287="Labour-related"),IF(Inputs!$DT287=$F$1,Inputs!BQ287,Inputs!BQ287*'Key assumptions'!$H$118),$F287*N(K287)*avg_hrs)</f>
        <v>0</v>
      </c>
      <c r="BR287" s="255">
        <f>IF(OR($C287="Non-Labour",$C287="Labour-related"),IF(Inputs!$DT287=$F$1,Inputs!BR287,Inputs!BR287*'Key assumptions'!$H$118),$F287*N(L287)*avg_hrs)</f>
        <v>0</v>
      </c>
      <c r="BS287" s="390" t="s">
        <v>411</v>
      </c>
      <c r="BT287" s="390" t="s">
        <v>411</v>
      </c>
      <c r="BU287" s="390" t="s">
        <v>411</v>
      </c>
      <c r="BV287" s="390" t="s">
        <v>411</v>
      </c>
      <c r="BW287" s="390" t="s">
        <v>411</v>
      </c>
      <c r="BX287" s="390" t="s">
        <v>411</v>
      </c>
      <c r="BY287" s="390" t="s">
        <v>411</v>
      </c>
      <c r="BZ287" s="390" t="s">
        <v>411</v>
      </c>
      <c r="CA287" s="390" t="s">
        <v>411</v>
      </c>
      <c r="CB287" s="390" t="s">
        <v>411</v>
      </c>
      <c r="CC287" s="390" t="s">
        <v>411</v>
      </c>
      <c r="CD287" s="390" t="s">
        <v>411</v>
      </c>
      <c r="CE287" s="390" t="s">
        <v>411</v>
      </c>
      <c r="CF287" s="390" t="s">
        <v>411</v>
      </c>
      <c r="CG287" s="390" t="s">
        <v>411</v>
      </c>
      <c r="CH287" s="390" t="s">
        <v>411</v>
      </c>
      <c r="CI287" s="390" t="s">
        <v>411</v>
      </c>
      <c r="CJ287" s="390" t="s">
        <v>411</v>
      </c>
      <c r="CK287" s="390" t="s">
        <v>411</v>
      </c>
      <c r="CL287" s="390" t="s">
        <v>411</v>
      </c>
      <c r="CM287" s="390" t="s">
        <v>411</v>
      </c>
      <c r="CN287" s="390" t="s">
        <v>411</v>
      </c>
      <c r="CO287" s="255">
        <f>IF(OR($C287="Non-Labour",$C287="Labour-related"),IF(Inputs!$DT287=$F$1,Inputs!CO287,Inputs!CO287*'Key assumptions'!$H$118),$F287*N(AI287)*avg_hrs)</f>
        <v>0</v>
      </c>
      <c r="CP287" s="255">
        <f>IF(OR($C287="Non-Labour",$C287="Labour-related"),IF(Inputs!$DT287=$F$1,Inputs!CP287,Inputs!CP287*'Key assumptions'!$H$118),$F287*N(AJ287)*avg_hrs)</f>
        <v>0</v>
      </c>
      <c r="CQ287" s="255">
        <f>IF(OR($C287="Non-Labour",$C287="Labour-related"),IF(Inputs!$DT287=$F$1,Inputs!CQ287,Inputs!CQ287*'Key assumptions'!$H$118),$F287*N(AK287)*avg_hrs)</f>
        <v>0</v>
      </c>
      <c r="CR287" s="255">
        <f>IF(OR($C287="Non-Labour",$C287="Labour-related"),IF(Inputs!$DT287=$F$1,Inputs!CR287,Inputs!CR287*'Key assumptions'!$H$118),$F287*N(AL287)*avg_hrs)</f>
        <v>0</v>
      </c>
      <c r="CS287" s="255">
        <f>IF(OR($C287="Non-Labour",$C287="Labour-related"),IF(Inputs!$DT287=$F$1,Inputs!CS287,Inputs!CS287*'Key assumptions'!$H$118),$F287*N(AM287)*avg_hrs)</f>
        <v>0</v>
      </c>
      <c r="CT287" s="255">
        <f>IF(OR($C287="Non-Labour",$C287="Labour-related"),IF(Inputs!$DT287=$F$1,Inputs!CT287,Inputs!CT287*'Key assumptions'!$H$118),$F287*N(AN287)*avg_hrs)</f>
        <v>0</v>
      </c>
      <c r="CU287" s="255">
        <f>IF(OR($C287="Non-Labour",$C287="Labour-related"),IF(Inputs!$DT287=$F$1,Inputs!CU287,Inputs!CU287*'Key assumptions'!$H$118),$F287*N(AO287)*avg_hrs)</f>
        <v>0</v>
      </c>
      <c r="CV287" s="255">
        <f>IF(OR($C287="Non-Labour",$C287="Labour-related"),IF(Inputs!$DT287=$F$1,Inputs!CV287,Inputs!CV287*'Key assumptions'!$H$118),$F287*N(AP287)*avg_hrs)</f>
        <v>0</v>
      </c>
      <c r="CW287" s="255">
        <f>IF(OR($C287="Non-Labour",$C287="Labour-related"),IF(Inputs!$DT287=$F$1,Inputs!CW287,Inputs!CW287*'Key assumptions'!$H$118),$F287*N(AQ287)*avg_hrs)</f>
        <v>0</v>
      </c>
      <c r="CX287" s="255">
        <f>IF(OR($C287="Non-Labour",$C287="Labour-related"),IF(Inputs!$DT287=$F$1,Inputs!CX287,Inputs!CX287*'Key assumptions'!$H$118),$F287*N(AR287)*avg_hrs)</f>
        <v>0</v>
      </c>
      <c r="CY287" s="255">
        <f>IF(OR($C287="Non-Labour",$C287="Labour-related"),IF(Inputs!$DT287=$F$1,Inputs!CY287,Inputs!CY287*'Key assumptions'!$H$118),$F287*N(AS287)*avg_hrs)</f>
        <v>0</v>
      </c>
      <c r="CZ287" s="255">
        <f>IF(OR($C287="Non-Labour",$C287="Labour-related"),IF(Inputs!$DT287=$F$1,Inputs!CZ287,Inputs!CZ287*'Key assumptions'!$H$118),$F287*N(AT287)*avg_hrs)</f>
        <v>0</v>
      </c>
      <c r="DA287" s="255">
        <f>IF(OR($C287="Non-Labour",$C287="Labour-related"),IF(Inputs!$DT287=$F$1,Inputs!DA287,Inputs!DA287*'Key assumptions'!$H$118),$F287*N(AU287)*avg_hrs)</f>
        <v>0</v>
      </c>
      <c r="DB287" s="255">
        <f>IF(OR($C287="Non-Labour",$C287="Labour-related"),IF(Inputs!$DT287=$F$1,Inputs!DB287,Inputs!DB287*'Key assumptions'!$H$118),$F287*N(AV287)*avg_hrs)</f>
        <v>0</v>
      </c>
      <c r="DC287" s="255">
        <f>IF(OR($C287="Non-Labour",$C287="Labour-related"),IF(Inputs!$DT287=$F$1,Inputs!DC287,Inputs!DC287*'Key assumptions'!$H$118),$F287*N(AW287)*avg_hrs)</f>
        <v>0</v>
      </c>
      <c r="DD287" s="255">
        <f>IF(OR($C287="Non-Labour",$C287="Labour-related"),IF(Inputs!$DT287=$F$1,Inputs!DD287,Inputs!DD287*'Key assumptions'!$H$118),$F287*N(AX287)*avg_hrs)</f>
        <v>0</v>
      </c>
      <c r="DE287" s="255">
        <f>IF(OR($C287="Non-Labour",$C287="Labour-related"),IF(Inputs!$DT287=$F$1,Inputs!DE287,Inputs!DE287*'Key assumptions'!$H$118),$F287*N(AY287)*avg_hrs)</f>
        <v>0</v>
      </c>
      <c r="DF287" s="255">
        <f>IF(OR($C287="Non-Labour",$C287="Labour-related"),IF(Inputs!$DT287=$F$1,Inputs!DF287,Inputs!DF287*'Key assumptions'!$H$118),$F287*N(AZ287)*avg_hrs)</f>
        <v>0</v>
      </c>
      <c r="DG287" s="255">
        <f>IF(OR($C287="Non-Labour",$C287="Labour-related"),IF(Inputs!$DT287=$F$1,Inputs!DG287,Inputs!DG287*'Key assumptions'!$H$118),$F287*N(BA287)*avg_hrs)</f>
        <v>0</v>
      </c>
      <c r="DH287" s="255">
        <f>IF(OR($C287="Non-Labour",$C287="Labour-related"),IF(Inputs!$DT287=$F$1,Inputs!DH287,Inputs!DH287*'Key assumptions'!$H$118),$F287*N(BB287)*avg_hrs)</f>
        <v>0</v>
      </c>
      <c r="DI287" s="255">
        <f>IF(OR($C287="Non-Labour",$C287="Labour-related"),IF(Inputs!$DT287=$F$1,Inputs!DI287,Inputs!DI287*'Key assumptions'!$H$118),$F287*N(BC287)*avg_hrs)</f>
        <v>0</v>
      </c>
      <c r="DJ287" s="255">
        <f>IF(OR($C287="Non-Labour",$C287="Labour-related"),IF(Inputs!$DT287=$F$1,Inputs!DJ287,Inputs!DJ287*'Key assumptions'!$H$118),$F287*N(BD287)*avg_hrs)</f>
        <v>0</v>
      </c>
      <c r="DK287" s="255">
        <f>IF(OR($C287="Non-Labour",$C287="Labour-related"),IF(Inputs!$DT287=$F$1,Inputs!DK287,Inputs!DK287*'Key assumptions'!$H$118),$F287*N(BE287)*avg_hrs)</f>
        <v>0</v>
      </c>
      <c r="DL287" s="255">
        <f>IF(OR($C287="Non-Labour",$C287="Labour-related"),IF(Inputs!$DT287=$F$1,Inputs!DL287,Inputs!DL287*'Key assumptions'!$H$118),$F287*N(BF287)*avg_hrs)</f>
        <v>0</v>
      </c>
      <c r="DM287" s="255">
        <f>IF(OR($C287="Non-Labour",$C287="Labour-related"),IF(Inputs!$DT287=$F$1,Inputs!DM287,Inputs!DM287*'Key assumptions'!$H$118),$F287*N(BG287)*avg_hrs)</f>
        <v>0</v>
      </c>
      <c r="DN287" s="255">
        <f>IF(OR($C287="Non-Labour",$C287="Labour-related"),IF(Inputs!$DT287=$F$1,Inputs!DN287,Inputs!DN287*'Key assumptions'!$H$118),$F287*N(BH287)*avg_hrs)</f>
        <v>0</v>
      </c>
      <c r="DO287" s="255">
        <f>IF(OR($C287="Non-Labour",$C287="Labour-related"),IF(Inputs!$DT287=$F$1,Inputs!DO287,Inputs!DO287*'Key assumptions'!$H$118),$F287*N(BI287)*avg_hrs)</f>
        <v>0</v>
      </c>
      <c r="DP287" s="255">
        <f>IF(OR($C287="Non-Labour",$C287="Labour-related"),IF(Inputs!$DT287=$F$1,Inputs!DP287,Inputs!DP287*'Key assumptions'!$H$118),$F287*N(BJ287)*avg_hrs)</f>
        <v>0</v>
      </c>
      <c r="DQ287" s="255">
        <f>IF(OR($C287="Non-Labour",$C287="Labour-related"),IF(Inputs!$DT287=$F$1,Inputs!DQ287,Inputs!DQ287*'Key assumptions'!$H$118),$F287*N(BK287)*avg_hrs)</f>
        <v>0</v>
      </c>
      <c r="DR287" s="255">
        <f>IF(OR($C287="Non-Labour",$C287="Labour-related"),IF(Inputs!$DT287=$F$1,Inputs!DR287,Inputs!DR287*'Key assumptions'!$H$118),$F287*N(BL287)*avg_hrs)</f>
        <v>0</v>
      </c>
      <c r="DT287" s="133" t="s">
        <v>213</v>
      </c>
      <c r="DU287" s="304"/>
      <c r="DV287" s="304"/>
      <c r="DW287" s="304"/>
      <c r="DX287" s="304"/>
      <c r="DY287" s="304"/>
      <c r="DZ287" s="304"/>
      <c r="EA287" s="255">
        <v>0</v>
      </c>
      <c r="EB287" s="255">
        <v>211353.59999999998</v>
      </c>
      <c r="EC287" s="255">
        <v>0</v>
      </c>
      <c r="ED287" s="255">
        <f t="shared" si="28"/>
        <v>0</v>
      </c>
      <c r="EE287" s="255">
        <f t="shared" si="28"/>
        <v>0</v>
      </c>
      <c r="EF287" s="255">
        <f t="shared" si="27"/>
        <v>211353.59999999998</v>
      </c>
    </row>
    <row r="288" spans="1:136" x14ac:dyDescent="0.4">
      <c r="A288" s="133" t="str">
        <f>Inputs!A288</f>
        <v>Land and Environment</v>
      </c>
      <c r="B288" s="381" t="str">
        <f>Inputs!B288</f>
        <v>[C-i-C] Item 12</v>
      </c>
      <c r="C288" s="133" t="str">
        <f>Inputs!C288</f>
        <v>Non-labour</v>
      </c>
      <c r="D288" s="133">
        <f>Inputs!D288</f>
        <v>606809</v>
      </c>
      <c r="E288" s="133" t="str">
        <f>Inputs!E288</f>
        <v>Outsource Consultant</v>
      </c>
      <c r="F288" s="290">
        <f>IF(Inputs!DT288=$F$1,Inputs!F288,
IF(Inputs!DT288='Key assumptions'!$E$118,Inputs!F288*'Key assumptions'!$H$118,Inputs!F288*'Key assumptions'!$H$119))</f>
        <v>0</v>
      </c>
      <c r="G288" s="290">
        <f>IF(Inputs!DT288=$F$1,Inputs!G288,Inputs!G288*'Key assumptions'!$H$118)</f>
        <v>0</v>
      </c>
      <c r="H288" s="281"/>
      <c r="I288" s="281"/>
      <c r="J288" s="281"/>
      <c r="K288" s="281"/>
      <c r="L288" s="281"/>
      <c r="M288" s="389" t="str">
        <f>Inputs!M288</f>
        <v>[C-i-C]</v>
      </c>
      <c r="N288" s="389" t="str">
        <f>Inputs!N288</f>
        <v>[C-i-C]</v>
      </c>
      <c r="O288" s="389" t="str">
        <f>Inputs!O288</f>
        <v>[C-i-C]</v>
      </c>
      <c r="P288" s="389" t="str">
        <f>Inputs!P288</f>
        <v>[C-i-C]</v>
      </c>
      <c r="Q288" s="389" t="str">
        <f>Inputs!Q288</f>
        <v>[C-i-C]</v>
      </c>
      <c r="R288" s="389" t="str">
        <f>Inputs!R288</f>
        <v>[C-i-C]</v>
      </c>
      <c r="S288" s="389" t="str">
        <f>Inputs!S288</f>
        <v>[C-i-C]</v>
      </c>
      <c r="T288" s="389" t="str">
        <f>Inputs!T288</f>
        <v>[C-i-C]</v>
      </c>
      <c r="U288" s="389" t="str">
        <f>Inputs!U288</f>
        <v>[C-i-C]</v>
      </c>
      <c r="V288" s="389" t="str">
        <f>Inputs!V288</f>
        <v>[C-i-C]</v>
      </c>
      <c r="W288" s="389" t="str">
        <f>Inputs!W288</f>
        <v>[C-i-C]</v>
      </c>
      <c r="X288" s="389" t="str">
        <f>Inputs!X288</f>
        <v>[C-i-C]</v>
      </c>
      <c r="Y288" s="389" t="str">
        <f>Inputs!Y288</f>
        <v>[C-i-C]</v>
      </c>
      <c r="Z288" s="389" t="str">
        <f>Inputs!Z288</f>
        <v>[C-i-C]</v>
      </c>
      <c r="AA288" s="389" t="str">
        <f>Inputs!AA288</f>
        <v>[C-i-C]</v>
      </c>
      <c r="AB288" s="389" t="str">
        <f>Inputs!AB288</f>
        <v>[C-i-C]</v>
      </c>
      <c r="AC288" s="389" t="str">
        <f>Inputs!AC288</f>
        <v>[C-i-C]</v>
      </c>
      <c r="AD288" s="389" t="str">
        <f>Inputs!AD288</f>
        <v>[C-i-C]</v>
      </c>
      <c r="AE288" s="389" t="str">
        <f>Inputs!AE288</f>
        <v>[C-i-C]</v>
      </c>
      <c r="AF288" s="389" t="str">
        <f>Inputs!AF288</f>
        <v>[C-i-C]</v>
      </c>
      <c r="AG288" s="389" t="str">
        <f>Inputs!AG288</f>
        <v>[C-i-C]</v>
      </c>
      <c r="AH288" s="389" t="str">
        <f>Inputs!AH288</f>
        <v>[C-i-C]</v>
      </c>
      <c r="AI288" s="254">
        <f>Inputs!AI288</f>
        <v>0</v>
      </c>
      <c r="AJ288" s="254">
        <f>Inputs!AJ288</f>
        <v>0</v>
      </c>
      <c r="AK288" s="254">
        <f>Inputs!AK288</f>
        <v>0</v>
      </c>
      <c r="AL288" s="254">
        <f>Inputs!AL288</f>
        <v>0</v>
      </c>
      <c r="AM288" s="254">
        <f>Inputs!AM288</f>
        <v>0</v>
      </c>
      <c r="AN288" s="254">
        <f>Inputs!AN288</f>
        <v>0</v>
      </c>
      <c r="AO288" s="254">
        <f>Inputs!AO288</f>
        <v>0</v>
      </c>
      <c r="AP288" s="254">
        <f>Inputs!AP288</f>
        <v>0</v>
      </c>
      <c r="AQ288" s="254">
        <f>Inputs!AQ288</f>
        <v>0</v>
      </c>
      <c r="AR288" s="254">
        <f>Inputs!AR288</f>
        <v>0</v>
      </c>
      <c r="AS288" s="254">
        <f>Inputs!AS288</f>
        <v>0</v>
      </c>
      <c r="AT288" s="254">
        <f>Inputs!AT288</f>
        <v>0</v>
      </c>
      <c r="AU288" s="254">
        <f>Inputs!AU288</f>
        <v>0</v>
      </c>
      <c r="AV288" s="254">
        <f>Inputs!AV288</f>
        <v>0</v>
      </c>
      <c r="AW288" s="254">
        <f>Inputs!AW288</f>
        <v>0</v>
      </c>
      <c r="AX288" s="254">
        <f>Inputs!AX288</f>
        <v>0</v>
      </c>
      <c r="AY288" s="254">
        <f>Inputs!AY288</f>
        <v>0</v>
      </c>
      <c r="AZ288" s="254">
        <f>Inputs!AZ288</f>
        <v>0</v>
      </c>
      <c r="BA288" s="254">
        <f>Inputs!BA288</f>
        <v>0</v>
      </c>
      <c r="BB288" s="254">
        <f>Inputs!BB288</f>
        <v>0</v>
      </c>
      <c r="BC288" s="254">
        <f>Inputs!BC288</f>
        <v>0</v>
      </c>
      <c r="BD288" s="254">
        <f>Inputs!BD288</f>
        <v>0</v>
      </c>
      <c r="BE288" s="254">
        <f>Inputs!BE288</f>
        <v>0</v>
      </c>
      <c r="BF288" s="254">
        <f>Inputs!BF288</f>
        <v>0</v>
      </c>
      <c r="BG288" s="254">
        <f>Inputs!BG288</f>
        <v>0</v>
      </c>
      <c r="BH288" s="254">
        <f>Inputs!BH288</f>
        <v>0</v>
      </c>
      <c r="BI288" s="254">
        <f>Inputs!BI288</f>
        <v>0</v>
      </c>
      <c r="BJ288" s="254">
        <f>Inputs!BJ288</f>
        <v>0</v>
      </c>
      <c r="BK288" s="254">
        <f>Inputs!BK288</f>
        <v>0</v>
      </c>
      <c r="BL288" s="254">
        <f>Inputs!BL288</f>
        <v>0</v>
      </c>
      <c r="BN288" s="255">
        <f>IF(OR($C288="Non-Labour",$C288="Labour-related"),IF(Inputs!$DT288=$F$1,Inputs!BN288,Inputs!BN288*'Key assumptions'!$H$118),$F288*N(H288)*avg_hrs)</f>
        <v>0</v>
      </c>
      <c r="BO288" s="255">
        <f>IF(OR($C288="Non-Labour",$C288="Labour-related"),IF(Inputs!$DT288=$F$1,Inputs!BO288,Inputs!BO288*'Key assumptions'!$H$118),$F288*N(I288)*avg_hrs)</f>
        <v>0</v>
      </c>
      <c r="BP288" s="255">
        <f>IF(OR($C288="Non-Labour",$C288="Labour-related"),IF(Inputs!$DT288=$F$1,Inputs!BP288,Inputs!BP288*'Key assumptions'!$H$118),$F288*N(J288)*avg_hrs)</f>
        <v>0</v>
      </c>
      <c r="BQ288" s="255">
        <f>IF(OR($C288="Non-Labour",$C288="Labour-related"),IF(Inputs!$DT288=$F$1,Inputs!BQ288,Inputs!BQ288*'Key assumptions'!$H$118),$F288*N(K288)*avg_hrs)</f>
        <v>0</v>
      </c>
      <c r="BR288" s="255">
        <f>IF(OR($C288="Non-Labour",$C288="Labour-related"),IF(Inputs!$DT288=$F$1,Inputs!BR288,Inputs!BR288*'Key assumptions'!$H$118),$F288*N(L288)*avg_hrs)</f>
        <v>0</v>
      </c>
      <c r="BS288" s="390" t="s">
        <v>411</v>
      </c>
      <c r="BT288" s="390" t="s">
        <v>411</v>
      </c>
      <c r="BU288" s="390" t="s">
        <v>411</v>
      </c>
      <c r="BV288" s="390" t="s">
        <v>411</v>
      </c>
      <c r="BW288" s="390" t="s">
        <v>411</v>
      </c>
      <c r="BX288" s="390" t="s">
        <v>411</v>
      </c>
      <c r="BY288" s="390" t="s">
        <v>411</v>
      </c>
      <c r="BZ288" s="390" t="s">
        <v>411</v>
      </c>
      <c r="CA288" s="390" t="s">
        <v>411</v>
      </c>
      <c r="CB288" s="390" t="s">
        <v>411</v>
      </c>
      <c r="CC288" s="390" t="s">
        <v>411</v>
      </c>
      <c r="CD288" s="390" t="s">
        <v>411</v>
      </c>
      <c r="CE288" s="390" t="s">
        <v>411</v>
      </c>
      <c r="CF288" s="390" t="s">
        <v>411</v>
      </c>
      <c r="CG288" s="390" t="s">
        <v>411</v>
      </c>
      <c r="CH288" s="390" t="s">
        <v>411</v>
      </c>
      <c r="CI288" s="390" t="s">
        <v>411</v>
      </c>
      <c r="CJ288" s="390" t="s">
        <v>411</v>
      </c>
      <c r="CK288" s="390" t="s">
        <v>411</v>
      </c>
      <c r="CL288" s="390" t="s">
        <v>411</v>
      </c>
      <c r="CM288" s="390" t="s">
        <v>411</v>
      </c>
      <c r="CN288" s="390" t="s">
        <v>411</v>
      </c>
      <c r="CO288" s="255">
        <f>IF(OR($C288="Non-Labour",$C288="Labour-related"),IF(Inputs!$DT288=$F$1,Inputs!CO288,Inputs!CO288*'Key assumptions'!$H$118),$F288*N(AI288)*avg_hrs)</f>
        <v>0</v>
      </c>
      <c r="CP288" s="255">
        <f>IF(OR($C288="Non-Labour",$C288="Labour-related"),IF(Inputs!$DT288=$F$1,Inputs!CP288,Inputs!CP288*'Key assumptions'!$H$118),$F288*N(AJ288)*avg_hrs)</f>
        <v>0</v>
      </c>
      <c r="CQ288" s="255">
        <f>IF(OR($C288="Non-Labour",$C288="Labour-related"),IF(Inputs!$DT288=$F$1,Inputs!CQ288,Inputs!CQ288*'Key assumptions'!$H$118),$F288*N(AK288)*avg_hrs)</f>
        <v>0</v>
      </c>
      <c r="CR288" s="255">
        <f>IF(OR($C288="Non-Labour",$C288="Labour-related"),IF(Inputs!$DT288=$F$1,Inputs!CR288,Inputs!CR288*'Key assumptions'!$H$118),$F288*N(AL288)*avg_hrs)</f>
        <v>0</v>
      </c>
      <c r="CS288" s="255">
        <f>IF(OR($C288="Non-Labour",$C288="Labour-related"),IF(Inputs!$DT288=$F$1,Inputs!CS288,Inputs!CS288*'Key assumptions'!$H$118),$F288*N(AM288)*avg_hrs)</f>
        <v>0</v>
      </c>
      <c r="CT288" s="255">
        <f>IF(OR($C288="Non-Labour",$C288="Labour-related"),IF(Inputs!$DT288=$F$1,Inputs!CT288,Inputs!CT288*'Key assumptions'!$H$118),$F288*N(AN288)*avg_hrs)</f>
        <v>0</v>
      </c>
      <c r="CU288" s="255">
        <f>IF(OR($C288="Non-Labour",$C288="Labour-related"),IF(Inputs!$DT288=$F$1,Inputs!CU288,Inputs!CU288*'Key assumptions'!$H$118),$F288*N(AO288)*avg_hrs)</f>
        <v>0</v>
      </c>
      <c r="CV288" s="255">
        <f>IF(OR($C288="Non-Labour",$C288="Labour-related"),IF(Inputs!$DT288=$F$1,Inputs!CV288,Inputs!CV288*'Key assumptions'!$H$118),$F288*N(AP288)*avg_hrs)</f>
        <v>0</v>
      </c>
      <c r="CW288" s="255">
        <f>IF(OR($C288="Non-Labour",$C288="Labour-related"),IF(Inputs!$DT288=$F$1,Inputs!CW288,Inputs!CW288*'Key assumptions'!$H$118),$F288*N(AQ288)*avg_hrs)</f>
        <v>0</v>
      </c>
      <c r="CX288" s="255">
        <f>IF(OR($C288="Non-Labour",$C288="Labour-related"),IF(Inputs!$DT288=$F$1,Inputs!CX288,Inputs!CX288*'Key assumptions'!$H$118),$F288*N(AR288)*avg_hrs)</f>
        <v>0</v>
      </c>
      <c r="CY288" s="255">
        <f>IF(OR($C288="Non-Labour",$C288="Labour-related"),IF(Inputs!$DT288=$F$1,Inputs!CY288,Inputs!CY288*'Key assumptions'!$H$118),$F288*N(AS288)*avg_hrs)</f>
        <v>0</v>
      </c>
      <c r="CZ288" s="255">
        <f>IF(OR($C288="Non-Labour",$C288="Labour-related"),IF(Inputs!$DT288=$F$1,Inputs!CZ288,Inputs!CZ288*'Key assumptions'!$H$118),$F288*N(AT288)*avg_hrs)</f>
        <v>0</v>
      </c>
      <c r="DA288" s="255">
        <f>IF(OR($C288="Non-Labour",$C288="Labour-related"),IF(Inputs!$DT288=$F$1,Inputs!DA288,Inputs!DA288*'Key assumptions'!$H$118),$F288*N(AU288)*avg_hrs)</f>
        <v>0</v>
      </c>
      <c r="DB288" s="255">
        <f>IF(OR($C288="Non-Labour",$C288="Labour-related"),IF(Inputs!$DT288=$F$1,Inputs!DB288,Inputs!DB288*'Key assumptions'!$H$118),$F288*N(AV288)*avg_hrs)</f>
        <v>0</v>
      </c>
      <c r="DC288" s="255">
        <f>IF(OR($C288="Non-Labour",$C288="Labour-related"),IF(Inputs!$DT288=$F$1,Inputs!DC288,Inputs!DC288*'Key assumptions'!$H$118),$F288*N(AW288)*avg_hrs)</f>
        <v>0</v>
      </c>
      <c r="DD288" s="255">
        <f>IF(OR($C288="Non-Labour",$C288="Labour-related"),IF(Inputs!$DT288=$F$1,Inputs!DD288,Inputs!DD288*'Key assumptions'!$H$118),$F288*N(AX288)*avg_hrs)</f>
        <v>0</v>
      </c>
      <c r="DE288" s="255">
        <f>IF(OR($C288="Non-Labour",$C288="Labour-related"),IF(Inputs!$DT288=$F$1,Inputs!DE288,Inputs!DE288*'Key assumptions'!$H$118),$F288*N(AY288)*avg_hrs)</f>
        <v>0</v>
      </c>
      <c r="DF288" s="255">
        <f>IF(OR($C288="Non-Labour",$C288="Labour-related"),IF(Inputs!$DT288=$F$1,Inputs!DF288,Inputs!DF288*'Key assumptions'!$H$118),$F288*N(AZ288)*avg_hrs)</f>
        <v>0</v>
      </c>
      <c r="DG288" s="255">
        <f>IF(OR($C288="Non-Labour",$C288="Labour-related"),IF(Inputs!$DT288=$F$1,Inputs!DG288,Inputs!DG288*'Key assumptions'!$H$118),$F288*N(BA288)*avg_hrs)</f>
        <v>0</v>
      </c>
      <c r="DH288" s="255">
        <f>IF(OR($C288="Non-Labour",$C288="Labour-related"),IF(Inputs!$DT288=$F$1,Inputs!DH288,Inputs!DH288*'Key assumptions'!$H$118),$F288*N(BB288)*avg_hrs)</f>
        <v>0</v>
      </c>
      <c r="DI288" s="255">
        <f>IF(OR($C288="Non-Labour",$C288="Labour-related"),IF(Inputs!$DT288=$F$1,Inputs!DI288,Inputs!DI288*'Key assumptions'!$H$118),$F288*N(BC288)*avg_hrs)</f>
        <v>0</v>
      </c>
      <c r="DJ288" s="255">
        <f>IF(OR($C288="Non-Labour",$C288="Labour-related"),IF(Inputs!$DT288=$F$1,Inputs!DJ288,Inputs!DJ288*'Key assumptions'!$H$118),$F288*N(BD288)*avg_hrs)</f>
        <v>0</v>
      </c>
      <c r="DK288" s="255">
        <f>IF(OR($C288="Non-Labour",$C288="Labour-related"),IF(Inputs!$DT288=$F$1,Inputs!DK288,Inputs!DK288*'Key assumptions'!$H$118),$F288*N(BE288)*avg_hrs)</f>
        <v>0</v>
      </c>
      <c r="DL288" s="255">
        <f>IF(OR($C288="Non-Labour",$C288="Labour-related"),IF(Inputs!$DT288=$F$1,Inputs!DL288,Inputs!DL288*'Key assumptions'!$H$118),$F288*N(BF288)*avg_hrs)</f>
        <v>0</v>
      </c>
      <c r="DM288" s="255">
        <f>IF(OR($C288="Non-Labour",$C288="Labour-related"),IF(Inputs!$DT288=$F$1,Inputs!DM288,Inputs!DM288*'Key assumptions'!$H$118),$F288*N(BG288)*avg_hrs)</f>
        <v>0</v>
      </c>
      <c r="DN288" s="255">
        <f>IF(OR($C288="Non-Labour",$C288="Labour-related"),IF(Inputs!$DT288=$F$1,Inputs!DN288,Inputs!DN288*'Key assumptions'!$H$118),$F288*N(BH288)*avg_hrs)</f>
        <v>0</v>
      </c>
      <c r="DO288" s="255">
        <f>IF(OR($C288="Non-Labour",$C288="Labour-related"),IF(Inputs!$DT288=$F$1,Inputs!DO288,Inputs!DO288*'Key assumptions'!$H$118),$F288*N(BI288)*avg_hrs)</f>
        <v>0</v>
      </c>
      <c r="DP288" s="255">
        <f>IF(OR($C288="Non-Labour",$C288="Labour-related"),IF(Inputs!$DT288=$F$1,Inputs!DP288,Inputs!DP288*'Key assumptions'!$H$118),$F288*N(BJ288)*avg_hrs)</f>
        <v>0</v>
      </c>
      <c r="DQ288" s="255">
        <f>IF(OR($C288="Non-Labour",$C288="Labour-related"),IF(Inputs!$DT288=$F$1,Inputs!DQ288,Inputs!DQ288*'Key assumptions'!$H$118),$F288*N(BK288)*avg_hrs)</f>
        <v>0</v>
      </c>
      <c r="DR288" s="255">
        <f>IF(OR($C288="Non-Labour",$C288="Labour-related"),IF(Inputs!$DT288=$F$1,Inputs!DR288,Inputs!DR288*'Key assumptions'!$H$118),$F288*N(BL288)*avg_hrs)</f>
        <v>0</v>
      </c>
      <c r="DT288" s="133" t="s">
        <v>213</v>
      </c>
      <c r="DU288" s="304"/>
      <c r="DV288" s="304"/>
      <c r="DW288" s="304"/>
      <c r="DX288" s="304"/>
      <c r="DY288" s="304"/>
      <c r="DZ288" s="304"/>
      <c r="EA288" s="255">
        <v>0</v>
      </c>
      <c r="EB288" s="255">
        <v>158515.19999999998</v>
      </c>
      <c r="EC288" s="255">
        <v>0</v>
      </c>
      <c r="ED288" s="255">
        <f t="shared" si="28"/>
        <v>0</v>
      </c>
      <c r="EE288" s="255">
        <f t="shared" si="28"/>
        <v>0</v>
      </c>
      <c r="EF288" s="255">
        <f t="shared" si="27"/>
        <v>158515.19999999998</v>
      </c>
    </row>
    <row r="289" spans="1:136" x14ac:dyDescent="0.4">
      <c r="A289" s="133" t="str">
        <f>Inputs!A289</f>
        <v>Land and Environment</v>
      </c>
      <c r="B289" s="381" t="str">
        <f>Inputs!B289</f>
        <v>[C-i-C] Item 13</v>
      </c>
      <c r="C289" s="133" t="str">
        <f>Inputs!C289</f>
        <v>Non-labour</v>
      </c>
      <c r="D289" s="133">
        <f>Inputs!D289</f>
        <v>606809</v>
      </c>
      <c r="E289" s="133" t="str">
        <f>Inputs!E289</f>
        <v>Outsource Consultant</v>
      </c>
      <c r="F289" s="290">
        <f>IF(Inputs!DT289=$F$1,Inputs!F289,
IF(Inputs!DT289='Key assumptions'!$E$118,Inputs!F289*'Key assumptions'!$H$118,Inputs!F289*'Key assumptions'!$H$119))</f>
        <v>0</v>
      </c>
      <c r="G289" s="290">
        <f>IF(Inputs!DT289=$F$1,Inputs!G289,Inputs!G289*'Key assumptions'!$H$118)</f>
        <v>0</v>
      </c>
      <c r="H289" s="281"/>
      <c r="I289" s="281"/>
      <c r="J289" s="281"/>
      <c r="K289" s="281"/>
      <c r="L289" s="281"/>
      <c r="M289" s="389" t="str">
        <f>Inputs!M289</f>
        <v>[C-i-C]</v>
      </c>
      <c r="N289" s="389" t="str">
        <f>Inputs!N289</f>
        <v>[C-i-C]</v>
      </c>
      <c r="O289" s="389" t="str">
        <f>Inputs!O289</f>
        <v>[C-i-C]</v>
      </c>
      <c r="P289" s="389" t="str">
        <f>Inputs!P289</f>
        <v>[C-i-C]</v>
      </c>
      <c r="Q289" s="389" t="str">
        <f>Inputs!Q289</f>
        <v>[C-i-C]</v>
      </c>
      <c r="R289" s="389" t="str">
        <f>Inputs!R289</f>
        <v>[C-i-C]</v>
      </c>
      <c r="S289" s="389" t="str">
        <f>Inputs!S289</f>
        <v>[C-i-C]</v>
      </c>
      <c r="T289" s="389" t="str">
        <f>Inputs!T289</f>
        <v>[C-i-C]</v>
      </c>
      <c r="U289" s="389" t="str">
        <f>Inputs!U289</f>
        <v>[C-i-C]</v>
      </c>
      <c r="V289" s="389" t="str">
        <f>Inputs!V289</f>
        <v>[C-i-C]</v>
      </c>
      <c r="W289" s="389" t="str">
        <f>Inputs!W289</f>
        <v>[C-i-C]</v>
      </c>
      <c r="X289" s="389" t="str">
        <f>Inputs!X289</f>
        <v>[C-i-C]</v>
      </c>
      <c r="Y289" s="389" t="str">
        <f>Inputs!Y289</f>
        <v>[C-i-C]</v>
      </c>
      <c r="Z289" s="389" t="str">
        <f>Inputs!Z289</f>
        <v>[C-i-C]</v>
      </c>
      <c r="AA289" s="389" t="str">
        <f>Inputs!AA289</f>
        <v>[C-i-C]</v>
      </c>
      <c r="AB289" s="389" t="str">
        <f>Inputs!AB289</f>
        <v>[C-i-C]</v>
      </c>
      <c r="AC289" s="389" t="str">
        <f>Inputs!AC289</f>
        <v>[C-i-C]</v>
      </c>
      <c r="AD289" s="389" t="str">
        <f>Inputs!AD289</f>
        <v>[C-i-C]</v>
      </c>
      <c r="AE289" s="389" t="str">
        <f>Inputs!AE289</f>
        <v>[C-i-C]</v>
      </c>
      <c r="AF289" s="389" t="str">
        <f>Inputs!AF289</f>
        <v>[C-i-C]</v>
      </c>
      <c r="AG289" s="389" t="str">
        <f>Inputs!AG289</f>
        <v>[C-i-C]</v>
      </c>
      <c r="AH289" s="389" t="str">
        <f>Inputs!AH289</f>
        <v>[C-i-C]</v>
      </c>
      <c r="AI289" s="254">
        <f>Inputs!AI289</f>
        <v>0</v>
      </c>
      <c r="AJ289" s="254">
        <f>Inputs!AJ289</f>
        <v>0</v>
      </c>
      <c r="AK289" s="254">
        <f>Inputs!AK289</f>
        <v>0</v>
      </c>
      <c r="AL289" s="254">
        <f>Inputs!AL289</f>
        <v>0</v>
      </c>
      <c r="AM289" s="254">
        <f>Inputs!AM289</f>
        <v>0</v>
      </c>
      <c r="AN289" s="254">
        <f>Inputs!AN289</f>
        <v>0</v>
      </c>
      <c r="AO289" s="254">
        <f>Inputs!AO289</f>
        <v>0</v>
      </c>
      <c r="AP289" s="254">
        <f>Inputs!AP289</f>
        <v>0</v>
      </c>
      <c r="AQ289" s="254">
        <f>Inputs!AQ289</f>
        <v>0</v>
      </c>
      <c r="AR289" s="254">
        <f>Inputs!AR289</f>
        <v>0</v>
      </c>
      <c r="AS289" s="254">
        <f>Inputs!AS289</f>
        <v>0</v>
      </c>
      <c r="AT289" s="254">
        <f>Inputs!AT289</f>
        <v>0</v>
      </c>
      <c r="AU289" s="254">
        <f>Inputs!AU289</f>
        <v>0</v>
      </c>
      <c r="AV289" s="254">
        <f>Inputs!AV289</f>
        <v>0</v>
      </c>
      <c r="AW289" s="254">
        <f>Inputs!AW289</f>
        <v>0</v>
      </c>
      <c r="AX289" s="254">
        <f>Inputs!AX289</f>
        <v>0</v>
      </c>
      <c r="AY289" s="254">
        <f>Inputs!AY289</f>
        <v>0</v>
      </c>
      <c r="AZ289" s="254">
        <f>Inputs!AZ289</f>
        <v>0</v>
      </c>
      <c r="BA289" s="254">
        <f>Inputs!BA289</f>
        <v>0</v>
      </c>
      <c r="BB289" s="254">
        <f>Inputs!BB289</f>
        <v>0</v>
      </c>
      <c r="BC289" s="254">
        <f>Inputs!BC289</f>
        <v>0</v>
      </c>
      <c r="BD289" s="254">
        <f>Inputs!BD289</f>
        <v>0</v>
      </c>
      <c r="BE289" s="254">
        <f>Inputs!BE289</f>
        <v>0</v>
      </c>
      <c r="BF289" s="254">
        <f>Inputs!BF289</f>
        <v>0</v>
      </c>
      <c r="BG289" s="254">
        <f>Inputs!BG289</f>
        <v>0</v>
      </c>
      <c r="BH289" s="254">
        <f>Inputs!BH289</f>
        <v>0</v>
      </c>
      <c r="BI289" s="254">
        <f>Inputs!BI289</f>
        <v>0</v>
      </c>
      <c r="BJ289" s="254">
        <f>Inputs!BJ289</f>
        <v>0</v>
      </c>
      <c r="BK289" s="254">
        <f>Inputs!BK289</f>
        <v>0</v>
      </c>
      <c r="BL289" s="254">
        <f>Inputs!BL289</f>
        <v>0</v>
      </c>
      <c r="BN289" s="255">
        <f>IF(OR($C289="Non-Labour",$C289="Labour-related"),IF(Inputs!$DT289=$F$1,Inputs!BN289,Inputs!BN289*'Key assumptions'!$H$118),$F289*N(H289)*avg_hrs)</f>
        <v>0</v>
      </c>
      <c r="BO289" s="255">
        <f>IF(OR($C289="Non-Labour",$C289="Labour-related"),IF(Inputs!$DT289=$F$1,Inputs!BO289,Inputs!BO289*'Key assumptions'!$H$118),$F289*N(I289)*avg_hrs)</f>
        <v>0</v>
      </c>
      <c r="BP289" s="255">
        <f>IF(OR($C289="Non-Labour",$C289="Labour-related"),IF(Inputs!$DT289=$F$1,Inputs!BP289,Inputs!BP289*'Key assumptions'!$H$118),$F289*N(J289)*avg_hrs)</f>
        <v>0</v>
      </c>
      <c r="BQ289" s="255">
        <f>IF(OR($C289="Non-Labour",$C289="Labour-related"),IF(Inputs!$DT289=$F$1,Inputs!BQ289,Inputs!BQ289*'Key assumptions'!$H$118),$F289*N(K289)*avg_hrs)</f>
        <v>0</v>
      </c>
      <c r="BR289" s="255">
        <f>IF(OR($C289="Non-Labour",$C289="Labour-related"),IF(Inputs!$DT289=$F$1,Inputs!BR289,Inputs!BR289*'Key assumptions'!$H$118),$F289*N(L289)*avg_hrs)</f>
        <v>0</v>
      </c>
      <c r="BS289" s="390" t="s">
        <v>411</v>
      </c>
      <c r="BT289" s="390" t="s">
        <v>411</v>
      </c>
      <c r="BU289" s="390" t="s">
        <v>411</v>
      </c>
      <c r="BV289" s="390" t="s">
        <v>411</v>
      </c>
      <c r="BW289" s="390" t="s">
        <v>411</v>
      </c>
      <c r="BX289" s="390" t="s">
        <v>411</v>
      </c>
      <c r="BY289" s="390" t="s">
        <v>411</v>
      </c>
      <c r="BZ289" s="390" t="s">
        <v>411</v>
      </c>
      <c r="CA289" s="390" t="s">
        <v>411</v>
      </c>
      <c r="CB289" s="390" t="s">
        <v>411</v>
      </c>
      <c r="CC289" s="390" t="s">
        <v>411</v>
      </c>
      <c r="CD289" s="390" t="s">
        <v>411</v>
      </c>
      <c r="CE289" s="390" t="s">
        <v>411</v>
      </c>
      <c r="CF289" s="390" t="s">
        <v>411</v>
      </c>
      <c r="CG289" s="390" t="s">
        <v>411</v>
      </c>
      <c r="CH289" s="390" t="s">
        <v>411</v>
      </c>
      <c r="CI289" s="390" t="s">
        <v>411</v>
      </c>
      <c r="CJ289" s="390" t="s">
        <v>411</v>
      </c>
      <c r="CK289" s="390" t="s">
        <v>411</v>
      </c>
      <c r="CL289" s="390" t="s">
        <v>411</v>
      </c>
      <c r="CM289" s="390" t="s">
        <v>411</v>
      </c>
      <c r="CN289" s="390" t="s">
        <v>411</v>
      </c>
      <c r="CO289" s="255">
        <f>IF(OR($C289="Non-Labour",$C289="Labour-related"),IF(Inputs!$DT289=$F$1,Inputs!CO289,Inputs!CO289*'Key assumptions'!$H$118),$F289*N(AI289)*avg_hrs)</f>
        <v>0</v>
      </c>
      <c r="CP289" s="255">
        <f>IF(OR($C289="Non-Labour",$C289="Labour-related"),IF(Inputs!$DT289=$F$1,Inputs!CP289,Inputs!CP289*'Key assumptions'!$H$118),$F289*N(AJ289)*avg_hrs)</f>
        <v>0</v>
      </c>
      <c r="CQ289" s="255">
        <f>IF(OR($C289="Non-Labour",$C289="Labour-related"),IF(Inputs!$DT289=$F$1,Inputs!CQ289,Inputs!CQ289*'Key assumptions'!$H$118),$F289*N(AK289)*avg_hrs)</f>
        <v>0</v>
      </c>
      <c r="CR289" s="255">
        <f>IF(OR($C289="Non-Labour",$C289="Labour-related"),IF(Inputs!$DT289=$F$1,Inputs!CR289,Inputs!CR289*'Key assumptions'!$H$118),$F289*N(AL289)*avg_hrs)</f>
        <v>0</v>
      </c>
      <c r="CS289" s="255">
        <f>IF(OR($C289="Non-Labour",$C289="Labour-related"),IF(Inputs!$DT289=$F$1,Inputs!CS289,Inputs!CS289*'Key assumptions'!$H$118),$F289*N(AM289)*avg_hrs)</f>
        <v>0</v>
      </c>
      <c r="CT289" s="255">
        <f>IF(OR($C289="Non-Labour",$C289="Labour-related"),IF(Inputs!$DT289=$F$1,Inputs!CT289,Inputs!CT289*'Key assumptions'!$H$118),$F289*N(AN289)*avg_hrs)</f>
        <v>0</v>
      </c>
      <c r="CU289" s="255">
        <f>IF(OR($C289="Non-Labour",$C289="Labour-related"),IF(Inputs!$DT289=$F$1,Inputs!CU289,Inputs!CU289*'Key assumptions'!$H$118),$F289*N(AO289)*avg_hrs)</f>
        <v>0</v>
      </c>
      <c r="CV289" s="255">
        <f>IF(OR($C289="Non-Labour",$C289="Labour-related"),IF(Inputs!$DT289=$F$1,Inputs!CV289,Inputs!CV289*'Key assumptions'!$H$118),$F289*N(AP289)*avg_hrs)</f>
        <v>0</v>
      </c>
      <c r="CW289" s="255">
        <f>IF(OR($C289="Non-Labour",$C289="Labour-related"),IF(Inputs!$DT289=$F$1,Inputs!CW289,Inputs!CW289*'Key assumptions'!$H$118),$F289*N(AQ289)*avg_hrs)</f>
        <v>0</v>
      </c>
      <c r="CX289" s="255">
        <f>IF(OR($C289="Non-Labour",$C289="Labour-related"),IF(Inputs!$DT289=$F$1,Inputs!CX289,Inputs!CX289*'Key assumptions'!$H$118),$F289*N(AR289)*avg_hrs)</f>
        <v>0</v>
      </c>
      <c r="CY289" s="255">
        <f>IF(OR($C289="Non-Labour",$C289="Labour-related"),IF(Inputs!$DT289=$F$1,Inputs!CY289,Inputs!CY289*'Key assumptions'!$H$118),$F289*N(AS289)*avg_hrs)</f>
        <v>0</v>
      </c>
      <c r="CZ289" s="255">
        <f>IF(OR($C289="Non-Labour",$C289="Labour-related"),IF(Inputs!$DT289=$F$1,Inputs!CZ289,Inputs!CZ289*'Key assumptions'!$H$118),$F289*N(AT289)*avg_hrs)</f>
        <v>0</v>
      </c>
      <c r="DA289" s="255">
        <f>IF(OR($C289="Non-Labour",$C289="Labour-related"),IF(Inputs!$DT289=$F$1,Inputs!DA289,Inputs!DA289*'Key assumptions'!$H$118),$F289*N(AU289)*avg_hrs)</f>
        <v>0</v>
      </c>
      <c r="DB289" s="255">
        <f>IF(OR($C289="Non-Labour",$C289="Labour-related"),IF(Inputs!$DT289=$F$1,Inputs!DB289,Inputs!DB289*'Key assumptions'!$H$118),$F289*N(AV289)*avg_hrs)</f>
        <v>0</v>
      </c>
      <c r="DC289" s="255">
        <f>IF(OR($C289="Non-Labour",$C289="Labour-related"),IF(Inputs!$DT289=$F$1,Inputs!DC289,Inputs!DC289*'Key assumptions'!$H$118),$F289*N(AW289)*avg_hrs)</f>
        <v>0</v>
      </c>
      <c r="DD289" s="255">
        <f>IF(OR($C289="Non-Labour",$C289="Labour-related"),IF(Inputs!$DT289=$F$1,Inputs!DD289,Inputs!DD289*'Key assumptions'!$H$118),$F289*N(AX289)*avg_hrs)</f>
        <v>0</v>
      </c>
      <c r="DE289" s="255">
        <f>IF(OR($C289="Non-Labour",$C289="Labour-related"),IF(Inputs!$DT289=$F$1,Inputs!DE289,Inputs!DE289*'Key assumptions'!$H$118),$F289*N(AY289)*avg_hrs)</f>
        <v>0</v>
      </c>
      <c r="DF289" s="255">
        <f>IF(OR($C289="Non-Labour",$C289="Labour-related"),IF(Inputs!$DT289=$F$1,Inputs!DF289,Inputs!DF289*'Key assumptions'!$H$118),$F289*N(AZ289)*avg_hrs)</f>
        <v>0</v>
      </c>
      <c r="DG289" s="255">
        <f>IF(OR($C289="Non-Labour",$C289="Labour-related"),IF(Inputs!$DT289=$F$1,Inputs!DG289,Inputs!DG289*'Key assumptions'!$H$118),$F289*N(BA289)*avg_hrs)</f>
        <v>0</v>
      </c>
      <c r="DH289" s="255">
        <f>IF(OR($C289="Non-Labour",$C289="Labour-related"),IF(Inputs!$DT289=$F$1,Inputs!DH289,Inputs!DH289*'Key assumptions'!$H$118),$F289*N(BB289)*avg_hrs)</f>
        <v>0</v>
      </c>
      <c r="DI289" s="255">
        <f>IF(OR($C289="Non-Labour",$C289="Labour-related"),IF(Inputs!$DT289=$F$1,Inputs!DI289,Inputs!DI289*'Key assumptions'!$H$118),$F289*N(BC289)*avg_hrs)</f>
        <v>0</v>
      </c>
      <c r="DJ289" s="255">
        <f>IF(OR($C289="Non-Labour",$C289="Labour-related"),IF(Inputs!$DT289=$F$1,Inputs!DJ289,Inputs!DJ289*'Key assumptions'!$H$118),$F289*N(BD289)*avg_hrs)</f>
        <v>0</v>
      </c>
      <c r="DK289" s="255">
        <f>IF(OR($C289="Non-Labour",$C289="Labour-related"),IF(Inputs!$DT289=$F$1,Inputs!DK289,Inputs!DK289*'Key assumptions'!$H$118),$F289*N(BE289)*avg_hrs)</f>
        <v>0</v>
      </c>
      <c r="DL289" s="255">
        <f>IF(OR($C289="Non-Labour",$C289="Labour-related"),IF(Inputs!$DT289=$F$1,Inputs!DL289,Inputs!DL289*'Key assumptions'!$H$118),$F289*N(BF289)*avg_hrs)</f>
        <v>0</v>
      </c>
      <c r="DM289" s="255">
        <f>IF(OR($C289="Non-Labour",$C289="Labour-related"),IF(Inputs!$DT289=$F$1,Inputs!DM289,Inputs!DM289*'Key assumptions'!$H$118),$F289*N(BG289)*avg_hrs)</f>
        <v>0</v>
      </c>
      <c r="DN289" s="255">
        <f>IF(OR($C289="Non-Labour",$C289="Labour-related"),IF(Inputs!$DT289=$F$1,Inputs!DN289,Inputs!DN289*'Key assumptions'!$H$118),$F289*N(BH289)*avg_hrs)</f>
        <v>0</v>
      </c>
      <c r="DO289" s="255">
        <f>IF(OR($C289="Non-Labour",$C289="Labour-related"),IF(Inputs!$DT289=$F$1,Inputs!DO289,Inputs!DO289*'Key assumptions'!$H$118),$F289*N(BI289)*avg_hrs)</f>
        <v>0</v>
      </c>
      <c r="DP289" s="255">
        <f>IF(OR($C289="Non-Labour",$C289="Labour-related"),IF(Inputs!$DT289=$F$1,Inputs!DP289,Inputs!DP289*'Key assumptions'!$H$118),$F289*N(BJ289)*avg_hrs)</f>
        <v>0</v>
      </c>
      <c r="DQ289" s="255">
        <f>IF(OR($C289="Non-Labour",$C289="Labour-related"),IF(Inputs!$DT289=$F$1,Inputs!DQ289,Inputs!DQ289*'Key assumptions'!$H$118),$F289*N(BK289)*avg_hrs)</f>
        <v>0</v>
      </c>
      <c r="DR289" s="255">
        <f>IF(OR($C289="Non-Labour",$C289="Labour-related"),IF(Inputs!$DT289=$F$1,Inputs!DR289,Inputs!DR289*'Key assumptions'!$H$118),$F289*N(BL289)*avg_hrs)</f>
        <v>0</v>
      </c>
      <c r="DT289" s="133" t="s">
        <v>213</v>
      </c>
      <c r="DU289" s="304"/>
      <c r="DV289" s="304"/>
      <c r="DW289" s="304"/>
      <c r="DX289" s="304"/>
      <c r="DY289" s="304"/>
      <c r="DZ289" s="304"/>
      <c r="EA289" s="255">
        <v>84541.440000000002</v>
      </c>
      <c r="EB289" s="255">
        <v>84541.440000000002</v>
      </c>
      <c r="EC289" s="255">
        <v>0</v>
      </c>
      <c r="ED289" s="255">
        <f t="shared" si="28"/>
        <v>0</v>
      </c>
      <c r="EE289" s="255">
        <f t="shared" si="28"/>
        <v>0</v>
      </c>
      <c r="EF289" s="255">
        <f t="shared" si="27"/>
        <v>169082.88</v>
      </c>
    </row>
    <row r="290" spans="1:136" x14ac:dyDescent="0.4">
      <c r="A290" s="133" t="str">
        <f>Inputs!A290</f>
        <v>Land and Environment</v>
      </c>
      <c r="B290" s="381" t="str">
        <f>Inputs!B290</f>
        <v>[C-i-C] Item 14</v>
      </c>
      <c r="C290" s="133" t="str">
        <f>Inputs!C290</f>
        <v>Non-labour</v>
      </c>
      <c r="D290" s="133">
        <f>Inputs!D290</f>
        <v>606809</v>
      </c>
      <c r="E290" s="133" t="str">
        <f>Inputs!E290</f>
        <v>Outsource Consultant</v>
      </c>
      <c r="F290" s="290">
        <f>IF(Inputs!DT290=$F$1,Inputs!F290,
IF(Inputs!DT290='Key assumptions'!$E$118,Inputs!F290*'Key assumptions'!$H$118,Inputs!F290*'Key assumptions'!$H$119))</f>
        <v>0</v>
      </c>
      <c r="G290" s="290">
        <f>IF(Inputs!DT290=$F$1,Inputs!G290,Inputs!G290*'Key assumptions'!$H$118)</f>
        <v>0</v>
      </c>
      <c r="H290" s="281"/>
      <c r="I290" s="281"/>
      <c r="J290" s="281"/>
      <c r="K290" s="281"/>
      <c r="L290" s="281"/>
      <c r="M290" s="389" t="str">
        <f>Inputs!M290</f>
        <v>[C-i-C]</v>
      </c>
      <c r="N290" s="389" t="str">
        <f>Inputs!N290</f>
        <v>[C-i-C]</v>
      </c>
      <c r="O290" s="389" t="str">
        <f>Inputs!O290</f>
        <v>[C-i-C]</v>
      </c>
      <c r="P290" s="389" t="str">
        <f>Inputs!P290</f>
        <v>[C-i-C]</v>
      </c>
      <c r="Q290" s="389" t="str">
        <f>Inputs!Q290</f>
        <v>[C-i-C]</v>
      </c>
      <c r="R290" s="389" t="str">
        <f>Inputs!R290</f>
        <v>[C-i-C]</v>
      </c>
      <c r="S290" s="389" t="str">
        <f>Inputs!S290</f>
        <v>[C-i-C]</v>
      </c>
      <c r="T290" s="389" t="str">
        <f>Inputs!T290</f>
        <v>[C-i-C]</v>
      </c>
      <c r="U290" s="389" t="str">
        <f>Inputs!U290</f>
        <v>[C-i-C]</v>
      </c>
      <c r="V290" s="389" t="str">
        <f>Inputs!V290</f>
        <v>[C-i-C]</v>
      </c>
      <c r="W290" s="389" t="str">
        <f>Inputs!W290</f>
        <v>[C-i-C]</v>
      </c>
      <c r="X290" s="389" t="str">
        <f>Inputs!X290</f>
        <v>[C-i-C]</v>
      </c>
      <c r="Y290" s="389" t="str">
        <f>Inputs!Y290</f>
        <v>[C-i-C]</v>
      </c>
      <c r="Z290" s="389" t="str">
        <f>Inputs!Z290</f>
        <v>[C-i-C]</v>
      </c>
      <c r="AA290" s="389" t="str">
        <f>Inputs!AA290</f>
        <v>[C-i-C]</v>
      </c>
      <c r="AB290" s="389" t="str">
        <f>Inputs!AB290</f>
        <v>[C-i-C]</v>
      </c>
      <c r="AC290" s="389" t="str">
        <f>Inputs!AC290</f>
        <v>[C-i-C]</v>
      </c>
      <c r="AD290" s="389" t="str">
        <f>Inputs!AD290</f>
        <v>[C-i-C]</v>
      </c>
      <c r="AE290" s="389" t="str">
        <f>Inputs!AE290</f>
        <v>[C-i-C]</v>
      </c>
      <c r="AF290" s="389" t="str">
        <f>Inputs!AF290</f>
        <v>[C-i-C]</v>
      </c>
      <c r="AG290" s="389" t="str">
        <f>Inputs!AG290</f>
        <v>[C-i-C]</v>
      </c>
      <c r="AH290" s="389" t="str">
        <f>Inputs!AH290</f>
        <v>[C-i-C]</v>
      </c>
      <c r="AI290" s="254">
        <f>Inputs!AI290</f>
        <v>0</v>
      </c>
      <c r="AJ290" s="254">
        <f>Inputs!AJ290</f>
        <v>0</v>
      </c>
      <c r="AK290" s="254">
        <f>Inputs!AK290</f>
        <v>0</v>
      </c>
      <c r="AL290" s="254">
        <f>Inputs!AL290</f>
        <v>0</v>
      </c>
      <c r="AM290" s="254">
        <f>Inputs!AM290</f>
        <v>0</v>
      </c>
      <c r="AN290" s="254">
        <f>Inputs!AN290</f>
        <v>0</v>
      </c>
      <c r="AO290" s="254">
        <f>Inputs!AO290</f>
        <v>0</v>
      </c>
      <c r="AP290" s="254">
        <f>Inputs!AP290</f>
        <v>0</v>
      </c>
      <c r="AQ290" s="254">
        <f>Inputs!AQ290</f>
        <v>0</v>
      </c>
      <c r="AR290" s="254">
        <f>Inputs!AR290</f>
        <v>0</v>
      </c>
      <c r="AS290" s="254">
        <f>Inputs!AS290</f>
        <v>0</v>
      </c>
      <c r="AT290" s="254">
        <f>Inputs!AT290</f>
        <v>0</v>
      </c>
      <c r="AU290" s="254">
        <f>Inputs!AU290</f>
        <v>0</v>
      </c>
      <c r="AV290" s="254">
        <f>Inputs!AV290</f>
        <v>0</v>
      </c>
      <c r="AW290" s="254">
        <f>Inputs!AW290</f>
        <v>0</v>
      </c>
      <c r="AX290" s="254">
        <f>Inputs!AX290</f>
        <v>0</v>
      </c>
      <c r="AY290" s="254">
        <f>Inputs!AY290</f>
        <v>0</v>
      </c>
      <c r="AZ290" s="254">
        <f>Inputs!AZ290</f>
        <v>0</v>
      </c>
      <c r="BA290" s="254">
        <f>Inputs!BA290</f>
        <v>0</v>
      </c>
      <c r="BB290" s="254">
        <f>Inputs!BB290</f>
        <v>0</v>
      </c>
      <c r="BC290" s="254">
        <f>Inputs!BC290</f>
        <v>0</v>
      </c>
      <c r="BD290" s="254">
        <f>Inputs!BD290</f>
        <v>0</v>
      </c>
      <c r="BE290" s="254">
        <f>Inputs!BE290</f>
        <v>0</v>
      </c>
      <c r="BF290" s="254">
        <f>Inputs!BF290</f>
        <v>0</v>
      </c>
      <c r="BG290" s="254">
        <f>Inputs!BG290</f>
        <v>0</v>
      </c>
      <c r="BH290" s="254">
        <f>Inputs!BH290</f>
        <v>0</v>
      </c>
      <c r="BI290" s="254">
        <f>Inputs!BI290</f>
        <v>0</v>
      </c>
      <c r="BJ290" s="254">
        <f>Inputs!BJ290</f>
        <v>0</v>
      </c>
      <c r="BK290" s="254">
        <f>Inputs!BK290</f>
        <v>0</v>
      </c>
      <c r="BL290" s="254">
        <f>Inputs!BL290</f>
        <v>0</v>
      </c>
      <c r="BN290" s="255">
        <f>IF(OR($C290="Non-Labour",$C290="Labour-related"),IF(Inputs!$DT290=$F$1,Inputs!BN290,Inputs!BN290*'Key assumptions'!$H$118),$F290*N(H290)*avg_hrs)</f>
        <v>0</v>
      </c>
      <c r="BO290" s="255">
        <f>IF(OR($C290="Non-Labour",$C290="Labour-related"),IF(Inputs!$DT290=$F$1,Inputs!BO290,Inputs!BO290*'Key assumptions'!$H$118),$F290*N(I290)*avg_hrs)</f>
        <v>0</v>
      </c>
      <c r="BP290" s="255">
        <f>IF(OR($C290="Non-Labour",$C290="Labour-related"),IF(Inputs!$DT290=$F$1,Inputs!BP290,Inputs!BP290*'Key assumptions'!$H$118),$F290*N(J290)*avg_hrs)</f>
        <v>0</v>
      </c>
      <c r="BQ290" s="255">
        <f>IF(OR($C290="Non-Labour",$C290="Labour-related"),IF(Inputs!$DT290=$F$1,Inputs!BQ290,Inputs!BQ290*'Key assumptions'!$H$118),$F290*N(K290)*avg_hrs)</f>
        <v>0</v>
      </c>
      <c r="BR290" s="255">
        <f>IF(OR($C290="Non-Labour",$C290="Labour-related"),IF(Inputs!$DT290=$F$1,Inputs!BR290,Inputs!BR290*'Key assumptions'!$H$118),$F290*N(L290)*avg_hrs)</f>
        <v>0</v>
      </c>
      <c r="BS290" s="390" t="s">
        <v>411</v>
      </c>
      <c r="BT290" s="390" t="s">
        <v>411</v>
      </c>
      <c r="BU290" s="390" t="s">
        <v>411</v>
      </c>
      <c r="BV290" s="390" t="s">
        <v>411</v>
      </c>
      <c r="BW290" s="390" t="s">
        <v>411</v>
      </c>
      <c r="BX290" s="390" t="s">
        <v>411</v>
      </c>
      <c r="BY290" s="390" t="s">
        <v>411</v>
      </c>
      <c r="BZ290" s="390" t="s">
        <v>411</v>
      </c>
      <c r="CA290" s="390" t="s">
        <v>411</v>
      </c>
      <c r="CB290" s="390" t="s">
        <v>411</v>
      </c>
      <c r="CC290" s="390" t="s">
        <v>411</v>
      </c>
      <c r="CD290" s="390" t="s">
        <v>411</v>
      </c>
      <c r="CE290" s="390" t="s">
        <v>411</v>
      </c>
      <c r="CF290" s="390" t="s">
        <v>411</v>
      </c>
      <c r="CG290" s="390" t="s">
        <v>411</v>
      </c>
      <c r="CH290" s="390" t="s">
        <v>411</v>
      </c>
      <c r="CI290" s="390" t="s">
        <v>411</v>
      </c>
      <c r="CJ290" s="390" t="s">
        <v>411</v>
      </c>
      <c r="CK290" s="390" t="s">
        <v>411</v>
      </c>
      <c r="CL290" s="390" t="s">
        <v>411</v>
      </c>
      <c r="CM290" s="390" t="s">
        <v>411</v>
      </c>
      <c r="CN290" s="390" t="s">
        <v>411</v>
      </c>
      <c r="CO290" s="255">
        <f>IF(OR($C290="Non-Labour",$C290="Labour-related"),IF(Inputs!$DT290=$F$1,Inputs!CO290,Inputs!CO290*'Key assumptions'!$H$118),$F290*N(AI290)*avg_hrs)</f>
        <v>0</v>
      </c>
      <c r="CP290" s="255">
        <f>IF(OR($C290="Non-Labour",$C290="Labour-related"),IF(Inputs!$DT290=$F$1,Inputs!CP290,Inputs!CP290*'Key assumptions'!$H$118),$F290*N(AJ290)*avg_hrs)</f>
        <v>0</v>
      </c>
      <c r="CQ290" s="255">
        <f>IF(OR($C290="Non-Labour",$C290="Labour-related"),IF(Inputs!$DT290=$F$1,Inputs!CQ290,Inputs!CQ290*'Key assumptions'!$H$118),$F290*N(AK290)*avg_hrs)</f>
        <v>0</v>
      </c>
      <c r="CR290" s="255">
        <f>IF(OR($C290="Non-Labour",$C290="Labour-related"),IF(Inputs!$DT290=$F$1,Inputs!CR290,Inputs!CR290*'Key assumptions'!$H$118),$F290*N(AL290)*avg_hrs)</f>
        <v>0</v>
      </c>
      <c r="CS290" s="255">
        <f>IF(OR($C290="Non-Labour",$C290="Labour-related"),IF(Inputs!$DT290=$F$1,Inputs!CS290,Inputs!CS290*'Key assumptions'!$H$118),$F290*N(AM290)*avg_hrs)</f>
        <v>0</v>
      </c>
      <c r="CT290" s="255">
        <f>IF(OR($C290="Non-Labour",$C290="Labour-related"),IF(Inputs!$DT290=$F$1,Inputs!CT290,Inputs!CT290*'Key assumptions'!$H$118),$F290*N(AN290)*avg_hrs)</f>
        <v>0</v>
      </c>
      <c r="CU290" s="255">
        <f>IF(OR($C290="Non-Labour",$C290="Labour-related"),IF(Inputs!$DT290=$F$1,Inputs!CU290,Inputs!CU290*'Key assumptions'!$H$118),$F290*N(AO290)*avg_hrs)</f>
        <v>0</v>
      </c>
      <c r="CV290" s="255">
        <f>IF(OR($C290="Non-Labour",$C290="Labour-related"),IF(Inputs!$DT290=$F$1,Inputs!CV290,Inputs!CV290*'Key assumptions'!$H$118),$F290*N(AP290)*avg_hrs)</f>
        <v>0</v>
      </c>
      <c r="CW290" s="255">
        <f>IF(OR($C290="Non-Labour",$C290="Labour-related"),IF(Inputs!$DT290=$F$1,Inputs!CW290,Inputs!CW290*'Key assumptions'!$H$118),$F290*N(AQ290)*avg_hrs)</f>
        <v>0</v>
      </c>
      <c r="CX290" s="255">
        <f>IF(OR($C290="Non-Labour",$C290="Labour-related"),IF(Inputs!$DT290=$F$1,Inputs!CX290,Inputs!CX290*'Key assumptions'!$H$118),$F290*N(AR290)*avg_hrs)</f>
        <v>0</v>
      </c>
      <c r="CY290" s="255">
        <f>IF(OR($C290="Non-Labour",$C290="Labour-related"),IF(Inputs!$DT290=$F$1,Inputs!CY290,Inputs!CY290*'Key assumptions'!$H$118),$F290*N(AS290)*avg_hrs)</f>
        <v>0</v>
      </c>
      <c r="CZ290" s="255">
        <f>IF(OR($C290="Non-Labour",$C290="Labour-related"),IF(Inputs!$DT290=$F$1,Inputs!CZ290,Inputs!CZ290*'Key assumptions'!$H$118),$F290*N(AT290)*avg_hrs)</f>
        <v>0</v>
      </c>
      <c r="DA290" s="255">
        <f>IF(OR($C290="Non-Labour",$C290="Labour-related"),IF(Inputs!$DT290=$F$1,Inputs!DA290,Inputs!DA290*'Key assumptions'!$H$118),$F290*N(AU290)*avg_hrs)</f>
        <v>0</v>
      </c>
      <c r="DB290" s="255">
        <f>IF(OR($C290="Non-Labour",$C290="Labour-related"),IF(Inputs!$DT290=$F$1,Inputs!DB290,Inputs!DB290*'Key assumptions'!$H$118),$F290*N(AV290)*avg_hrs)</f>
        <v>0</v>
      </c>
      <c r="DC290" s="255">
        <f>IF(OR($C290="Non-Labour",$C290="Labour-related"),IF(Inputs!$DT290=$F$1,Inputs!DC290,Inputs!DC290*'Key assumptions'!$H$118),$F290*N(AW290)*avg_hrs)</f>
        <v>0</v>
      </c>
      <c r="DD290" s="255">
        <f>IF(OR($C290="Non-Labour",$C290="Labour-related"),IF(Inputs!$DT290=$F$1,Inputs!DD290,Inputs!DD290*'Key assumptions'!$H$118),$F290*N(AX290)*avg_hrs)</f>
        <v>0</v>
      </c>
      <c r="DE290" s="255">
        <f>IF(OR($C290="Non-Labour",$C290="Labour-related"),IF(Inputs!$DT290=$F$1,Inputs!DE290,Inputs!DE290*'Key assumptions'!$H$118),$F290*N(AY290)*avg_hrs)</f>
        <v>0</v>
      </c>
      <c r="DF290" s="255">
        <f>IF(OR($C290="Non-Labour",$C290="Labour-related"),IF(Inputs!$DT290=$F$1,Inputs!DF290,Inputs!DF290*'Key assumptions'!$H$118),$F290*N(AZ290)*avg_hrs)</f>
        <v>0</v>
      </c>
      <c r="DG290" s="255">
        <f>IF(OR($C290="Non-Labour",$C290="Labour-related"),IF(Inputs!$DT290=$F$1,Inputs!DG290,Inputs!DG290*'Key assumptions'!$H$118),$F290*N(BA290)*avg_hrs)</f>
        <v>0</v>
      </c>
      <c r="DH290" s="255">
        <f>IF(OR($C290="Non-Labour",$C290="Labour-related"),IF(Inputs!$DT290=$F$1,Inputs!DH290,Inputs!DH290*'Key assumptions'!$H$118),$F290*N(BB290)*avg_hrs)</f>
        <v>0</v>
      </c>
      <c r="DI290" s="255">
        <f>IF(OR($C290="Non-Labour",$C290="Labour-related"),IF(Inputs!$DT290=$F$1,Inputs!DI290,Inputs!DI290*'Key assumptions'!$H$118),$F290*N(BC290)*avg_hrs)</f>
        <v>0</v>
      </c>
      <c r="DJ290" s="255">
        <f>IF(OR($C290="Non-Labour",$C290="Labour-related"),IF(Inputs!$DT290=$F$1,Inputs!DJ290,Inputs!DJ290*'Key assumptions'!$H$118),$F290*N(BD290)*avg_hrs)</f>
        <v>0</v>
      </c>
      <c r="DK290" s="255">
        <f>IF(OR($C290="Non-Labour",$C290="Labour-related"),IF(Inputs!$DT290=$F$1,Inputs!DK290,Inputs!DK290*'Key assumptions'!$H$118),$F290*N(BE290)*avg_hrs)</f>
        <v>0</v>
      </c>
      <c r="DL290" s="255">
        <f>IF(OR($C290="Non-Labour",$C290="Labour-related"),IF(Inputs!$DT290=$F$1,Inputs!DL290,Inputs!DL290*'Key assumptions'!$H$118),$F290*N(BF290)*avg_hrs)</f>
        <v>0</v>
      </c>
      <c r="DM290" s="255">
        <f>IF(OR($C290="Non-Labour",$C290="Labour-related"),IF(Inputs!$DT290=$F$1,Inputs!DM290,Inputs!DM290*'Key assumptions'!$H$118),$F290*N(BG290)*avg_hrs)</f>
        <v>0</v>
      </c>
      <c r="DN290" s="255">
        <f>IF(OR($C290="Non-Labour",$C290="Labour-related"),IF(Inputs!$DT290=$F$1,Inputs!DN290,Inputs!DN290*'Key assumptions'!$H$118),$F290*N(BH290)*avg_hrs)</f>
        <v>0</v>
      </c>
      <c r="DO290" s="255">
        <f>IF(OR($C290="Non-Labour",$C290="Labour-related"),IF(Inputs!$DT290=$F$1,Inputs!DO290,Inputs!DO290*'Key assumptions'!$H$118),$F290*N(BI290)*avg_hrs)</f>
        <v>0</v>
      </c>
      <c r="DP290" s="255">
        <f>IF(OR($C290="Non-Labour",$C290="Labour-related"),IF(Inputs!$DT290=$F$1,Inputs!DP290,Inputs!DP290*'Key assumptions'!$H$118),$F290*N(BJ290)*avg_hrs)</f>
        <v>0</v>
      </c>
      <c r="DQ290" s="255">
        <f>IF(OR($C290="Non-Labour",$C290="Labour-related"),IF(Inputs!$DT290=$F$1,Inputs!DQ290,Inputs!DQ290*'Key assumptions'!$H$118),$F290*N(BK290)*avg_hrs)</f>
        <v>0</v>
      </c>
      <c r="DR290" s="255">
        <f>IF(OR($C290="Non-Labour",$C290="Labour-related"),IF(Inputs!$DT290=$F$1,Inputs!DR290,Inputs!DR290*'Key assumptions'!$H$118),$F290*N(BL290)*avg_hrs)</f>
        <v>0</v>
      </c>
      <c r="DT290" s="133" t="s">
        <v>213</v>
      </c>
      <c r="DU290" s="304"/>
      <c r="DV290" s="304"/>
      <c r="DW290" s="304"/>
      <c r="DX290" s="304"/>
      <c r="DY290" s="304"/>
      <c r="DZ290" s="304"/>
      <c r="EA290" s="255">
        <v>52838.399999999994</v>
      </c>
      <c r="EB290" s="255">
        <v>0</v>
      </c>
      <c r="EC290" s="255">
        <v>0</v>
      </c>
      <c r="ED290" s="255">
        <f t="shared" si="28"/>
        <v>0</v>
      </c>
      <c r="EE290" s="255">
        <f t="shared" si="28"/>
        <v>0</v>
      </c>
      <c r="EF290" s="255">
        <f t="shared" si="27"/>
        <v>52838.399999999994</v>
      </c>
    </row>
    <row r="291" spans="1:136" x14ac:dyDescent="0.4">
      <c r="A291" s="133" t="str">
        <f>Inputs!A291</f>
        <v>Land and Environment</v>
      </c>
      <c r="B291" s="381" t="str">
        <f>Inputs!B291</f>
        <v>[C-i-C] Item 15</v>
      </c>
      <c r="C291" s="133" t="str">
        <f>Inputs!C291</f>
        <v>Non-labour</v>
      </c>
      <c r="D291" s="133">
        <f>Inputs!D291</f>
        <v>606809</v>
      </c>
      <c r="E291" s="133" t="str">
        <f>Inputs!E291</f>
        <v>Outsource Consultant</v>
      </c>
      <c r="F291" s="290">
        <f>IF(Inputs!DT291=$F$1,Inputs!F291,
IF(Inputs!DT291='Key assumptions'!$E$118,Inputs!F291*'Key assumptions'!$H$118,Inputs!F291*'Key assumptions'!$H$119))</f>
        <v>0</v>
      </c>
      <c r="G291" s="290">
        <f>IF(Inputs!DT291=$F$1,Inputs!G291,Inputs!G291*'Key assumptions'!$H$118)</f>
        <v>0</v>
      </c>
      <c r="H291" s="281"/>
      <c r="I291" s="281"/>
      <c r="J291" s="281"/>
      <c r="K291" s="281"/>
      <c r="L291" s="281"/>
      <c r="M291" s="389" t="str">
        <f>Inputs!M291</f>
        <v>[C-i-C]</v>
      </c>
      <c r="N291" s="389" t="str">
        <f>Inputs!N291</f>
        <v>[C-i-C]</v>
      </c>
      <c r="O291" s="389" t="str">
        <f>Inputs!O291</f>
        <v>[C-i-C]</v>
      </c>
      <c r="P291" s="389" t="str">
        <f>Inputs!P291</f>
        <v>[C-i-C]</v>
      </c>
      <c r="Q291" s="389" t="str">
        <f>Inputs!Q291</f>
        <v>[C-i-C]</v>
      </c>
      <c r="R291" s="389" t="str">
        <f>Inputs!R291</f>
        <v>[C-i-C]</v>
      </c>
      <c r="S291" s="389" t="str">
        <f>Inputs!S291</f>
        <v>[C-i-C]</v>
      </c>
      <c r="T291" s="389" t="str">
        <f>Inputs!T291</f>
        <v>[C-i-C]</v>
      </c>
      <c r="U291" s="389" t="str">
        <f>Inputs!U291</f>
        <v>[C-i-C]</v>
      </c>
      <c r="V291" s="389" t="str">
        <f>Inputs!V291</f>
        <v>[C-i-C]</v>
      </c>
      <c r="W291" s="389" t="str">
        <f>Inputs!W291</f>
        <v>[C-i-C]</v>
      </c>
      <c r="X291" s="389" t="str">
        <f>Inputs!X291</f>
        <v>[C-i-C]</v>
      </c>
      <c r="Y291" s="389" t="str">
        <f>Inputs!Y291</f>
        <v>[C-i-C]</v>
      </c>
      <c r="Z291" s="389" t="str">
        <f>Inputs!Z291</f>
        <v>[C-i-C]</v>
      </c>
      <c r="AA291" s="389" t="str">
        <f>Inputs!AA291</f>
        <v>[C-i-C]</v>
      </c>
      <c r="AB291" s="389" t="str">
        <f>Inputs!AB291</f>
        <v>[C-i-C]</v>
      </c>
      <c r="AC291" s="389" t="str">
        <f>Inputs!AC291</f>
        <v>[C-i-C]</v>
      </c>
      <c r="AD291" s="389" t="str">
        <f>Inputs!AD291</f>
        <v>[C-i-C]</v>
      </c>
      <c r="AE291" s="389" t="str">
        <f>Inputs!AE291</f>
        <v>[C-i-C]</v>
      </c>
      <c r="AF291" s="389" t="str">
        <f>Inputs!AF291</f>
        <v>[C-i-C]</v>
      </c>
      <c r="AG291" s="389" t="str">
        <f>Inputs!AG291</f>
        <v>[C-i-C]</v>
      </c>
      <c r="AH291" s="389" t="str">
        <f>Inputs!AH291</f>
        <v>[C-i-C]</v>
      </c>
      <c r="AI291" s="254">
        <f>Inputs!AI291</f>
        <v>0</v>
      </c>
      <c r="AJ291" s="254">
        <f>Inputs!AJ291</f>
        <v>0</v>
      </c>
      <c r="AK291" s="254">
        <f>Inputs!AK291</f>
        <v>0</v>
      </c>
      <c r="AL291" s="254">
        <f>Inputs!AL291</f>
        <v>0</v>
      </c>
      <c r="AM291" s="254">
        <f>Inputs!AM291</f>
        <v>0</v>
      </c>
      <c r="AN291" s="254">
        <f>Inputs!AN291</f>
        <v>0</v>
      </c>
      <c r="AO291" s="254">
        <f>Inputs!AO291</f>
        <v>0</v>
      </c>
      <c r="AP291" s="254">
        <f>Inputs!AP291</f>
        <v>0</v>
      </c>
      <c r="AQ291" s="254">
        <f>Inputs!AQ291</f>
        <v>0</v>
      </c>
      <c r="AR291" s="254">
        <f>Inputs!AR291</f>
        <v>0</v>
      </c>
      <c r="AS291" s="254">
        <f>Inputs!AS291</f>
        <v>0</v>
      </c>
      <c r="AT291" s="254">
        <f>Inputs!AT291</f>
        <v>0</v>
      </c>
      <c r="AU291" s="254">
        <f>Inputs!AU291</f>
        <v>0</v>
      </c>
      <c r="AV291" s="254">
        <f>Inputs!AV291</f>
        <v>0</v>
      </c>
      <c r="AW291" s="254">
        <f>Inputs!AW291</f>
        <v>0</v>
      </c>
      <c r="AX291" s="254">
        <f>Inputs!AX291</f>
        <v>0</v>
      </c>
      <c r="AY291" s="254">
        <f>Inputs!AY291</f>
        <v>0</v>
      </c>
      <c r="AZ291" s="254">
        <f>Inputs!AZ291</f>
        <v>0</v>
      </c>
      <c r="BA291" s="254">
        <f>Inputs!BA291</f>
        <v>0</v>
      </c>
      <c r="BB291" s="254">
        <f>Inputs!BB291</f>
        <v>0</v>
      </c>
      <c r="BC291" s="254">
        <f>Inputs!BC291</f>
        <v>0</v>
      </c>
      <c r="BD291" s="254">
        <f>Inputs!BD291</f>
        <v>0</v>
      </c>
      <c r="BE291" s="254">
        <f>Inputs!BE291</f>
        <v>0</v>
      </c>
      <c r="BF291" s="254">
        <f>Inputs!BF291</f>
        <v>0</v>
      </c>
      <c r="BG291" s="254">
        <f>Inputs!BG291</f>
        <v>0</v>
      </c>
      <c r="BH291" s="254">
        <f>Inputs!BH291</f>
        <v>0</v>
      </c>
      <c r="BI291" s="254">
        <f>Inputs!BI291</f>
        <v>0</v>
      </c>
      <c r="BJ291" s="254">
        <f>Inputs!BJ291</f>
        <v>0</v>
      </c>
      <c r="BK291" s="254">
        <f>Inputs!BK291</f>
        <v>0</v>
      </c>
      <c r="BL291" s="254">
        <f>Inputs!BL291</f>
        <v>0</v>
      </c>
      <c r="BN291" s="255">
        <f>IF(OR($C291="Non-Labour",$C291="Labour-related"),IF(Inputs!$DT291=$F$1,Inputs!BN291,Inputs!BN291*'Key assumptions'!$H$118),$F291*N(H291)*avg_hrs)</f>
        <v>0</v>
      </c>
      <c r="BO291" s="255">
        <f>IF(OR($C291="Non-Labour",$C291="Labour-related"),IF(Inputs!$DT291=$F$1,Inputs!BO291,Inputs!BO291*'Key assumptions'!$H$118),$F291*N(I291)*avg_hrs)</f>
        <v>0</v>
      </c>
      <c r="BP291" s="255">
        <f>IF(OR($C291="Non-Labour",$C291="Labour-related"),IF(Inputs!$DT291=$F$1,Inputs!BP291,Inputs!BP291*'Key assumptions'!$H$118),$F291*N(J291)*avg_hrs)</f>
        <v>0</v>
      </c>
      <c r="BQ291" s="255">
        <f>IF(OR($C291="Non-Labour",$C291="Labour-related"),IF(Inputs!$DT291=$F$1,Inputs!BQ291,Inputs!BQ291*'Key assumptions'!$H$118),$F291*N(K291)*avg_hrs)</f>
        <v>0</v>
      </c>
      <c r="BR291" s="255">
        <f>IF(OR($C291="Non-Labour",$C291="Labour-related"),IF(Inputs!$DT291=$F$1,Inputs!BR291,Inputs!BR291*'Key assumptions'!$H$118),$F291*N(L291)*avg_hrs)</f>
        <v>0</v>
      </c>
      <c r="BS291" s="390" t="s">
        <v>411</v>
      </c>
      <c r="BT291" s="390" t="s">
        <v>411</v>
      </c>
      <c r="BU291" s="390" t="s">
        <v>411</v>
      </c>
      <c r="BV291" s="390" t="s">
        <v>411</v>
      </c>
      <c r="BW291" s="390" t="s">
        <v>411</v>
      </c>
      <c r="BX291" s="390" t="s">
        <v>411</v>
      </c>
      <c r="BY291" s="390" t="s">
        <v>411</v>
      </c>
      <c r="BZ291" s="390" t="s">
        <v>411</v>
      </c>
      <c r="CA291" s="390" t="s">
        <v>411</v>
      </c>
      <c r="CB291" s="390" t="s">
        <v>411</v>
      </c>
      <c r="CC291" s="390" t="s">
        <v>411</v>
      </c>
      <c r="CD291" s="390" t="s">
        <v>411</v>
      </c>
      <c r="CE291" s="390" t="s">
        <v>411</v>
      </c>
      <c r="CF291" s="390" t="s">
        <v>411</v>
      </c>
      <c r="CG291" s="390" t="s">
        <v>411</v>
      </c>
      <c r="CH291" s="390" t="s">
        <v>411</v>
      </c>
      <c r="CI291" s="390" t="s">
        <v>411</v>
      </c>
      <c r="CJ291" s="390" t="s">
        <v>411</v>
      </c>
      <c r="CK291" s="390" t="s">
        <v>411</v>
      </c>
      <c r="CL291" s="390" t="s">
        <v>411</v>
      </c>
      <c r="CM291" s="390" t="s">
        <v>411</v>
      </c>
      <c r="CN291" s="390" t="s">
        <v>411</v>
      </c>
      <c r="CO291" s="255">
        <f>IF(OR($C291="Non-Labour",$C291="Labour-related"),IF(Inputs!$DT291=$F$1,Inputs!CO291,Inputs!CO291*'Key assumptions'!$H$118),$F291*N(AI291)*avg_hrs)</f>
        <v>26419.199999999997</v>
      </c>
      <c r="CP291" s="255">
        <f>IF(OR($C291="Non-Labour",$C291="Labour-related"),IF(Inputs!$DT291=$F$1,Inputs!CP291,Inputs!CP291*'Key assumptions'!$H$118),$F291*N(AJ291)*avg_hrs)</f>
        <v>26419.199999999997</v>
      </c>
      <c r="CQ291" s="255">
        <f>IF(OR($C291="Non-Labour",$C291="Labour-related"),IF(Inputs!$DT291=$F$1,Inputs!CQ291,Inputs!CQ291*'Key assumptions'!$H$118),$F291*N(AK291)*avg_hrs)</f>
        <v>26419.199999999997</v>
      </c>
      <c r="CR291" s="255">
        <f>IF(OR($C291="Non-Labour",$C291="Labour-related"),IF(Inputs!$DT291=$F$1,Inputs!CR291,Inputs!CR291*'Key assumptions'!$H$118),$F291*N(AL291)*avg_hrs)</f>
        <v>26419.199999999997</v>
      </c>
      <c r="CS291" s="255">
        <f>IF(OR($C291="Non-Labour",$C291="Labour-related"),IF(Inputs!$DT291=$F$1,Inputs!CS291,Inputs!CS291*'Key assumptions'!$H$118),$F291*N(AM291)*avg_hrs)</f>
        <v>26419.199999999997</v>
      </c>
      <c r="CT291" s="255">
        <f>IF(OR($C291="Non-Labour",$C291="Labour-related"),IF(Inputs!$DT291=$F$1,Inputs!CT291,Inputs!CT291*'Key assumptions'!$H$118),$F291*N(AN291)*avg_hrs)</f>
        <v>26419.199999999997</v>
      </c>
      <c r="CU291" s="255">
        <f>IF(OR($C291="Non-Labour",$C291="Labour-related"),IF(Inputs!$DT291=$F$1,Inputs!CU291,Inputs!CU291*'Key assumptions'!$H$118),$F291*N(AO291)*avg_hrs)</f>
        <v>0</v>
      </c>
      <c r="CV291" s="255">
        <f>IF(OR($C291="Non-Labour",$C291="Labour-related"),IF(Inputs!$DT291=$F$1,Inputs!CV291,Inputs!CV291*'Key assumptions'!$H$118),$F291*N(AP291)*avg_hrs)</f>
        <v>0</v>
      </c>
      <c r="CW291" s="255">
        <f>IF(OR($C291="Non-Labour",$C291="Labour-related"),IF(Inputs!$DT291=$F$1,Inputs!CW291,Inputs!CW291*'Key assumptions'!$H$118),$F291*N(AQ291)*avg_hrs)</f>
        <v>0</v>
      </c>
      <c r="CX291" s="255">
        <f>IF(OR($C291="Non-Labour",$C291="Labour-related"),IF(Inputs!$DT291=$F$1,Inputs!CX291,Inputs!CX291*'Key assumptions'!$H$118),$F291*N(AR291)*avg_hrs)</f>
        <v>0</v>
      </c>
      <c r="CY291" s="255">
        <f>IF(OR($C291="Non-Labour",$C291="Labour-related"),IF(Inputs!$DT291=$F$1,Inputs!CY291,Inputs!CY291*'Key assumptions'!$H$118),$F291*N(AS291)*avg_hrs)</f>
        <v>0</v>
      </c>
      <c r="CZ291" s="255">
        <f>IF(OR($C291="Non-Labour",$C291="Labour-related"),IF(Inputs!$DT291=$F$1,Inputs!CZ291,Inputs!CZ291*'Key assumptions'!$H$118),$F291*N(AT291)*avg_hrs)</f>
        <v>0</v>
      </c>
      <c r="DA291" s="255">
        <f>IF(OR($C291="Non-Labour",$C291="Labour-related"),IF(Inputs!$DT291=$F$1,Inputs!DA291,Inputs!DA291*'Key assumptions'!$H$118),$F291*N(AU291)*avg_hrs)</f>
        <v>0</v>
      </c>
      <c r="DB291" s="255">
        <f>IF(OR($C291="Non-Labour",$C291="Labour-related"),IF(Inputs!$DT291=$F$1,Inputs!DB291,Inputs!DB291*'Key assumptions'!$H$118),$F291*N(AV291)*avg_hrs)</f>
        <v>0</v>
      </c>
      <c r="DC291" s="255">
        <f>IF(OR($C291="Non-Labour",$C291="Labour-related"),IF(Inputs!$DT291=$F$1,Inputs!DC291,Inputs!DC291*'Key assumptions'!$H$118),$F291*N(AW291)*avg_hrs)</f>
        <v>0</v>
      </c>
      <c r="DD291" s="255">
        <f>IF(OR($C291="Non-Labour",$C291="Labour-related"),IF(Inputs!$DT291=$F$1,Inputs!DD291,Inputs!DD291*'Key assumptions'!$H$118),$F291*N(AX291)*avg_hrs)</f>
        <v>0</v>
      </c>
      <c r="DE291" s="255">
        <f>IF(OR($C291="Non-Labour",$C291="Labour-related"),IF(Inputs!$DT291=$F$1,Inputs!DE291,Inputs!DE291*'Key assumptions'!$H$118),$F291*N(AY291)*avg_hrs)</f>
        <v>0</v>
      </c>
      <c r="DF291" s="255">
        <f>IF(OR($C291="Non-Labour",$C291="Labour-related"),IF(Inputs!$DT291=$F$1,Inputs!DF291,Inputs!DF291*'Key assumptions'!$H$118),$F291*N(AZ291)*avg_hrs)</f>
        <v>0</v>
      </c>
      <c r="DG291" s="255">
        <f>IF(OR($C291="Non-Labour",$C291="Labour-related"),IF(Inputs!$DT291=$F$1,Inputs!DG291,Inputs!DG291*'Key assumptions'!$H$118),$F291*N(BA291)*avg_hrs)</f>
        <v>0</v>
      </c>
      <c r="DH291" s="255">
        <f>IF(OR($C291="Non-Labour",$C291="Labour-related"),IF(Inputs!$DT291=$F$1,Inputs!DH291,Inputs!DH291*'Key assumptions'!$H$118),$F291*N(BB291)*avg_hrs)</f>
        <v>0</v>
      </c>
      <c r="DI291" s="255">
        <f>IF(OR($C291="Non-Labour",$C291="Labour-related"),IF(Inputs!$DT291=$F$1,Inputs!DI291,Inputs!DI291*'Key assumptions'!$H$118),$F291*N(BC291)*avg_hrs)</f>
        <v>0</v>
      </c>
      <c r="DJ291" s="255">
        <f>IF(OR($C291="Non-Labour",$C291="Labour-related"),IF(Inputs!$DT291=$F$1,Inputs!DJ291,Inputs!DJ291*'Key assumptions'!$H$118),$F291*N(BD291)*avg_hrs)</f>
        <v>0</v>
      </c>
      <c r="DK291" s="255">
        <f>IF(OR($C291="Non-Labour",$C291="Labour-related"),IF(Inputs!$DT291=$F$1,Inputs!DK291,Inputs!DK291*'Key assumptions'!$H$118),$F291*N(BE291)*avg_hrs)</f>
        <v>0</v>
      </c>
      <c r="DL291" s="255">
        <f>IF(OR($C291="Non-Labour",$C291="Labour-related"),IF(Inputs!$DT291=$F$1,Inputs!DL291,Inputs!DL291*'Key assumptions'!$H$118),$F291*N(BF291)*avg_hrs)</f>
        <v>0</v>
      </c>
      <c r="DM291" s="255">
        <f>IF(OR($C291="Non-Labour",$C291="Labour-related"),IF(Inputs!$DT291=$F$1,Inputs!DM291,Inputs!DM291*'Key assumptions'!$H$118),$F291*N(BG291)*avg_hrs)</f>
        <v>0</v>
      </c>
      <c r="DN291" s="255">
        <f>IF(OR($C291="Non-Labour",$C291="Labour-related"),IF(Inputs!$DT291=$F$1,Inputs!DN291,Inputs!DN291*'Key assumptions'!$H$118),$F291*N(BH291)*avg_hrs)</f>
        <v>0</v>
      </c>
      <c r="DO291" s="255">
        <f>IF(OR($C291="Non-Labour",$C291="Labour-related"),IF(Inputs!$DT291=$F$1,Inputs!DO291,Inputs!DO291*'Key assumptions'!$H$118),$F291*N(BI291)*avg_hrs)</f>
        <v>0</v>
      </c>
      <c r="DP291" s="255">
        <f>IF(OR($C291="Non-Labour",$C291="Labour-related"),IF(Inputs!$DT291=$F$1,Inputs!DP291,Inputs!DP291*'Key assumptions'!$H$118),$F291*N(BJ291)*avg_hrs)</f>
        <v>0</v>
      </c>
      <c r="DQ291" s="255">
        <f>IF(OR($C291="Non-Labour",$C291="Labour-related"),IF(Inputs!$DT291=$F$1,Inputs!DQ291,Inputs!DQ291*'Key assumptions'!$H$118),$F291*N(BK291)*avg_hrs)</f>
        <v>0</v>
      </c>
      <c r="DR291" s="255">
        <f>IF(OR($C291="Non-Labour",$C291="Labour-related"),IF(Inputs!$DT291=$F$1,Inputs!DR291,Inputs!DR291*'Key assumptions'!$H$118),$F291*N(BL291)*avg_hrs)</f>
        <v>0</v>
      </c>
      <c r="DT291" s="133" t="s">
        <v>213</v>
      </c>
      <c r="DU291" s="304"/>
      <c r="DV291" s="304"/>
      <c r="DW291" s="304"/>
      <c r="DX291" s="304"/>
      <c r="DY291" s="304"/>
      <c r="DZ291" s="304"/>
      <c r="EA291" s="255">
        <v>65519.615999999995</v>
      </c>
      <c r="EB291" s="255">
        <v>317030.40000000008</v>
      </c>
      <c r="EC291" s="255">
        <v>317030.40000000008</v>
      </c>
      <c r="ED291" s="255">
        <f t="shared" si="28"/>
        <v>0</v>
      </c>
      <c r="EE291" s="255">
        <f t="shared" si="28"/>
        <v>0</v>
      </c>
      <c r="EF291" s="255">
        <f t="shared" si="27"/>
        <v>699580.4160000002</v>
      </c>
    </row>
    <row r="292" spans="1:136" x14ac:dyDescent="0.4">
      <c r="A292" s="133" t="str">
        <f>Inputs!A292</f>
        <v>Land and Environment</v>
      </c>
      <c r="B292" s="381" t="str">
        <f>Inputs!B292</f>
        <v>[C-i-C] Item 16</v>
      </c>
      <c r="C292" s="133" t="str">
        <f>Inputs!C292</f>
        <v>Non-labour</v>
      </c>
      <c r="D292" s="133">
        <f>Inputs!D292</f>
        <v>606809</v>
      </c>
      <c r="E292" s="133" t="str">
        <f>Inputs!E292</f>
        <v>Outsource Consultant</v>
      </c>
      <c r="F292" s="290">
        <f>IF(Inputs!DT292=$F$1,Inputs!F292,
IF(Inputs!DT292='Key assumptions'!$E$118,Inputs!F292*'Key assumptions'!$H$118,Inputs!F292*'Key assumptions'!$H$119))</f>
        <v>0</v>
      </c>
      <c r="G292" s="290">
        <f>IF(Inputs!DT292=$F$1,Inputs!G292,Inputs!G292*'Key assumptions'!$H$118)</f>
        <v>0</v>
      </c>
      <c r="H292" s="281"/>
      <c r="I292" s="281"/>
      <c r="J292" s="281"/>
      <c r="K292" s="281"/>
      <c r="L292" s="281"/>
      <c r="M292" s="389" t="str">
        <f>Inputs!M292</f>
        <v>[C-i-C]</v>
      </c>
      <c r="N292" s="389" t="str">
        <f>Inputs!N292</f>
        <v>[C-i-C]</v>
      </c>
      <c r="O292" s="389" t="str">
        <f>Inputs!O292</f>
        <v>[C-i-C]</v>
      </c>
      <c r="P292" s="389" t="str">
        <f>Inputs!P292</f>
        <v>[C-i-C]</v>
      </c>
      <c r="Q292" s="389" t="str">
        <f>Inputs!Q292</f>
        <v>[C-i-C]</v>
      </c>
      <c r="R292" s="389" t="str">
        <f>Inputs!R292</f>
        <v>[C-i-C]</v>
      </c>
      <c r="S292" s="389" t="str">
        <f>Inputs!S292</f>
        <v>[C-i-C]</v>
      </c>
      <c r="T292" s="389" t="str">
        <f>Inputs!T292</f>
        <v>[C-i-C]</v>
      </c>
      <c r="U292" s="389" t="str">
        <f>Inputs!U292</f>
        <v>[C-i-C]</v>
      </c>
      <c r="V292" s="389" t="str">
        <f>Inputs!V292</f>
        <v>[C-i-C]</v>
      </c>
      <c r="W292" s="389" t="str">
        <f>Inputs!W292</f>
        <v>[C-i-C]</v>
      </c>
      <c r="X292" s="389" t="str">
        <f>Inputs!X292</f>
        <v>[C-i-C]</v>
      </c>
      <c r="Y292" s="389" t="str">
        <f>Inputs!Y292</f>
        <v>[C-i-C]</v>
      </c>
      <c r="Z292" s="389" t="str">
        <f>Inputs!Z292</f>
        <v>[C-i-C]</v>
      </c>
      <c r="AA292" s="389" t="str">
        <f>Inputs!AA292</f>
        <v>[C-i-C]</v>
      </c>
      <c r="AB292" s="389" t="str">
        <f>Inputs!AB292</f>
        <v>[C-i-C]</v>
      </c>
      <c r="AC292" s="389" t="str">
        <f>Inputs!AC292</f>
        <v>[C-i-C]</v>
      </c>
      <c r="AD292" s="389" t="str">
        <f>Inputs!AD292</f>
        <v>[C-i-C]</v>
      </c>
      <c r="AE292" s="389" t="str">
        <f>Inputs!AE292</f>
        <v>[C-i-C]</v>
      </c>
      <c r="AF292" s="389" t="str">
        <f>Inputs!AF292</f>
        <v>[C-i-C]</v>
      </c>
      <c r="AG292" s="389" t="str">
        <f>Inputs!AG292</f>
        <v>[C-i-C]</v>
      </c>
      <c r="AH292" s="389" t="str">
        <f>Inputs!AH292</f>
        <v>[C-i-C]</v>
      </c>
      <c r="AI292" s="254">
        <f>Inputs!AI292</f>
        <v>0</v>
      </c>
      <c r="AJ292" s="254">
        <f>Inputs!AJ292</f>
        <v>0</v>
      </c>
      <c r="AK292" s="254">
        <f>Inputs!AK292</f>
        <v>0</v>
      </c>
      <c r="AL292" s="254">
        <f>Inputs!AL292</f>
        <v>0</v>
      </c>
      <c r="AM292" s="254">
        <f>Inputs!AM292</f>
        <v>0</v>
      </c>
      <c r="AN292" s="254">
        <f>Inputs!AN292</f>
        <v>0</v>
      </c>
      <c r="AO292" s="254">
        <f>Inputs!AO292</f>
        <v>0</v>
      </c>
      <c r="AP292" s="254">
        <f>Inputs!AP292</f>
        <v>0</v>
      </c>
      <c r="AQ292" s="254">
        <f>Inputs!AQ292</f>
        <v>0</v>
      </c>
      <c r="AR292" s="254">
        <f>Inputs!AR292</f>
        <v>0</v>
      </c>
      <c r="AS292" s="254">
        <f>Inputs!AS292</f>
        <v>0</v>
      </c>
      <c r="AT292" s="254">
        <f>Inputs!AT292</f>
        <v>0</v>
      </c>
      <c r="AU292" s="254">
        <f>Inputs!AU292</f>
        <v>0</v>
      </c>
      <c r="AV292" s="254">
        <f>Inputs!AV292</f>
        <v>0</v>
      </c>
      <c r="AW292" s="254">
        <f>Inputs!AW292</f>
        <v>0</v>
      </c>
      <c r="AX292" s="254">
        <f>Inputs!AX292</f>
        <v>0</v>
      </c>
      <c r="AY292" s="254">
        <f>Inputs!AY292</f>
        <v>0</v>
      </c>
      <c r="AZ292" s="254">
        <f>Inputs!AZ292</f>
        <v>0</v>
      </c>
      <c r="BA292" s="254">
        <f>Inputs!BA292</f>
        <v>0</v>
      </c>
      <c r="BB292" s="254">
        <f>Inputs!BB292</f>
        <v>0</v>
      </c>
      <c r="BC292" s="254">
        <f>Inputs!BC292</f>
        <v>0</v>
      </c>
      <c r="BD292" s="254">
        <f>Inputs!BD292</f>
        <v>0</v>
      </c>
      <c r="BE292" s="254">
        <f>Inputs!BE292</f>
        <v>0</v>
      </c>
      <c r="BF292" s="254">
        <f>Inputs!BF292</f>
        <v>0</v>
      </c>
      <c r="BG292" s="254">
        <f>Inputs!BG292</f>
        <v>0</v>
      </c>
      <c r="BH292" s="254">
        <f>Inputs!BH292</f>
        <v>0</v>
      </c>
      <c r="BI292" s="254">
        <f>Inputs!BI292</f>
        <v>0</v>
      </c>
      <c r="BJ292" s="254">
        <f>Inputs!BJ292</f>
        <v>0</v>
      </c>
      <c r="BK292" s="254">
        <f>Inputs!BK292</f>
        <v>0</v>
      </c>
      <c r="BL292" s="254">
        <f>Inputs!BL292</f>
        <v>0</v>
      </c>
      <c r="BN292" s="255">
        <f>IF(OR($C292="Non-Labour",$C292="Labour-related"),IF(Inputs!$DT292=$F$1,Inputs!BN292,Inputs!BN292*'Key assumptions'!$H$118),$F292*N(H292)*avg_hrs)</f>
        <v>0</v>
      </c>
      <c r="BO292" s="255">
        <f>IF(OR($C292="Non-Labour",$C292="Labour-related"),IF(Inputs!$DT292=$F$1,Inputs!BO292,Inputs!BO292*'Key assumptions'!$H$118),$F292*N(I292)*avg_hrs)</f>
        <v>0</v>
      </c>
      <c r="BP292" s="255">
        <f>IF(OR($C292="Non-Labour",$C292="Labour-related"),IF(Inputs!$DT292=$F$1,Inputs!BP292,Inputs!BP292*'Key assumptions'!$H$118),$F292*N(J292)*avg_hrs)</f>
        <v>0</v>
      </c>
      <c r="BQ292" s="255">
        <f>IF(OR($C292="Non-Labour",$C292="Labour-related"),IF(Inputs!$DT292=$F$1,Inputs!BQ292,Inputs!BQ292*'Key assumptions'!$H$118),$F292*N(K292)*avg_hrs)</f>
        <v>0</v>
      </c>
      <c r="BR292" s="255">
        <f>IF(OR($C292="Non-Labour",$C292="Labour-related"),IF(Inputs!$DT292=$F$1,Inputs!BR292,Inputs!BR292*'Key assumptions'!$H$118),$F292*N(L292)*avg_hrs)</f>
        <v>0</v>
      </c>
      <c r="BS292" s="390" t="s">
        <v>411</v>
      </c>
      <c r="BT292" s="390" t="s">
        <v>411</v>
      </c>
      <c r="BU292" s="390" t="s">
        <v>411</v>
      </c>
      <c r="BV292" s="390" t="s">
        <v>411</v>
      </c>
      <c r="BW292" s="390" t="s">
        <v>411</v>
      </c>
      <c r="BX292" s="390" t="s">
        <v>411</v>
      </c>
      <c r="BY292" s="390" t="s">
        <v>411</v>
      </c>
      <c r="BZ292" s="390" t="s">
        <v>411</v>
      </c>
      <c r="CA292" s="390" t="s">
        <v>411</v>
      </c>
      <c r="CB292" s="390" t="s">
        <v>411</v>
      </c>
      <c r="CC292" s="390" t="s">
        <v>411</v>
      </c>
      <c r="CD292" s="390" t="s">
        <v>411</v>
      </c>
      <c r="CE292" s="390" t="s">
        <v>411</v>
      </c>
      <c r="CF292" s="390" t="s">
        <v>411</v>
      </c>
      <c r="CG292" s="390" t="s">
        <v>411</v>
      </c>
      <c r="CH292" s="390" t="s">
        <v>411</v>
      </c>
      <c r="CI292" s="390" t="s">
        <v>411</v>
      </c>
      <c r="CJ292" s="390" t="s">
        <v>411</v>
      </c>
      <c r="CK292" s="390" t="s">
        <v>411</v>
      </c>
      <c r="CL292" s="390" t="s">
        <v>411</v>
      </c>
      <c r="CM292" s="390" t="s">
        <v>411</v>
      </c>
      <c r="CN292" s="390" t="s">
        <v>411</v>
      </c>
      <c r="CO292" s="255">
        <f>IF(OR($C292="Non-Labour",$C292="Labour-related"),IF(Inputs!$DT292=$F$1,Inputs!CO292,Inputs!CO292*'Key assumptions'!$H$118),$F292*N(AI292)*avg_hrs)</f>
        <v>23777.279999999999</v>
      </c>
      <c r="CP292" s="255">
        <f>IF(OR($C292="Non-Labour",$C292="Labour-related"),IF(Inputs!$DT292=$F$1,Inputs!CP292,Inputs!CP292*'Key assumptions'!$H$118),$F292*N(AJ292)*avg_hrs)</f>
        <v>23777.279999999999</v>
      </c>
      <c r="CQ292" s="255">
        <f>IF(OR($C292="Non-Labour",$C292="Labour-related"),IF(Inputs!$DT292=$F$1,Inputs!CQ292,Inputs!CQ292*'Key assumptions'!$H$118),$F292*N(AK292)*avg_hrs)</f>
        <v>23777.279999999999</v>
      </c>
      <c r="CR292" s="255">
        <f>IF(OR($C292="Non-Labour",$C292="Labour-related"),IF(Inputs!$DT292=$F$1,Inputs!CR292,Inputs!CR292*'Key assumptions'!$H$118),$F292*N(AL292)*avg_hrs)</f>
        <v>23777.279999999999</v>
      </c>
      <c r="CS292" s="255">
        <f>IF(OR($C292="Non-Labour",$C292="Labour-related"),IF(Inputs!$DT292=$F$1,Inputs!CS292,Inputs!CS292*'Key assumptions'!$H$118),$F292*N(AM292)*avg_hrs)</f>
        <v>23777.279999999999</v>
      </c>
      <c r="CT292" s="255">
        <f>IF(OR($C292="Non-Labour",$C292="Labour-related"),IF(Inputs!$DT292=$F$1,Inputs!CT292,Inputs!CT292*'Key assumptions'!$H$118),$F292*N(AN292)*avg_hrs)</f>
        <v>23777.279999999999</v>
      </c>
      <c r="CU292" s="255">
        <f>IF(OR($C292="Non-Labour",$C292="Labour-related"),IF(Inputs!$DT292=$F$1,Inputs!CU292,Inputs!CU292*'Key assumptions'!$H$118),$F292*N(AO292)*avg_hrs)</f>
        <v>23777.279999999999</v>
      </c>
      <c r="CV292" s="255">
        <f>IF(OR($C292="Non-Labour",$C292="Labour-related"),IF(Inputs!$DT292=$F$1,Inputs!CV292,Inputs!CV292*'Key assumptions'!$H$118),$F292*N(AP292)*avg_hrs)</f>
        <v>23777.279999999999</v>
      </c>
      <c r="CW292" s="255">
        <f>IF(OR($C292="Non-Labour",$C292="Labour-related"),IF(Inputs!$DT292=$F$1,Inputs!CW292,Inputs!CW292*'Key assumptions'!$H$118),$F292*N(AQ292)*avg_hrs)</f>
        <v>23777.279999999999</v>
      </c>
      <c r="CX292" s="255">
        <f>IF(OR($C292="Non-Labour",$C292="Labour-related"),IF(Inputs!$DT292=$F$1,Inputs!CX292,Inputs!CX292*'Key assumptions'!$H$118),$F292*N(AR292)*avg_hrs)</f>
        <v>23777.279999999999</v>
      </c>
      <c r="CY292" s="255">
        <f>IF(OR($C292="Non-Labour",$C292="Labour-related"),IF(Inputs!$DT292=$F$1,Inputs!CY292,Inputs!CY292*'Key assumptions'!$H$118),$F292*N(AS292)*avg_hrs)</f>
        <v>23777.279999999999</v>
      </c>
      <c r="CZ292" s="255">
        <f>IF(OR($C292="Non-Labour",$C292="Labour-related"),IF(Inputs!$DT292=$F$1,Inputs!CZ292,Inputs!CZ292*'Key assumptions'!$H$118),$F292*N(AT292)*avg_hrs)</f>
        <v>23777.279999999999</v>
      </c>
      <c r="DA292" s="255">
        <f>IF(OR($C292="Non-Labour",$C292="Labour-related"),IF(Inputs!$DT292=$F$1,Inputs!DA292,Inputs!DA292*'Key assumptions'!$H$118),$F292*N(AU292)*avg_hrs)</f>
        <v>23777.279999999999</v>
      </c>
      <c r="DB292" s="255">
        <f>IF(OR($C292="Non-Labour",$C292="Labour-related"),IF(Inputs!$DT292=$F$1,Inputs!DB292,Inputs!DB292*'Key assumptions'!$H$118),$F292*N(AV292)*avg_hrs)</f>
        <v>23777.279999999999</v>
      </c>
      <c r="DC292" s="255">
        <f>IF(OR($C292="Non-Labour",$C292="Labour-related"),IF(Inputs!$DT292=$F$1,Inputs!DC292,Inputs!DC292*'Key assumptions'!$H$118),$F292*N(AW292)*avg_hrs)</f>
        <v>23777.279999999999</v>
      </c>
      <c r="DD292" s="255">
        <f>IF(OR($C292="Non-Labour",$C292="Labour-related"),IF(Inputs!$DT292=$F$1,Inputs!DD292,Inputs!DD292*'Key assumptions'!$H$118),$F292*N(AX292)*avg_hrs)</f>
        <v>23777.279999999999</v>
      </c>
      <c r="DE292" s="255">
        <f>IF(OR($C292="Non-Labour",$C292="Labour-related"),IF(Inputs!$DT292=$F$1,Inputs!DE292,Inputs!DE292*'Key assumptions'!$H$118),$F292*N(AY292)*avg_hrs)</f>
        <v>23777.279999999999</v>
      </c>
      <c r="DF292" s="255">
        <f>IF(OR($C292="Non-Labour",$C292="Labour-related"),IF(Inputs!$DT292=$F$1,Inputs!DF292,Inputs!DF292*'Key assumptions'!$H$118),$F292*N(AZ292)*avg_hrs)</f>
        <v>0</v>
      </c>
      <c r="DG292" s="255">
        <f>IF(OR($C292="Non-Labour",$C292="Labour-related"),IF(Inputs!$DT292=$F$1,Inputs!DG292,Inputs!DG292*'Key assumptions'!$H$118),$F292*N(BA292)*avg_hrs)</f>
        <v>0</v>
      </c>
      <c r="DH292" s="255">
        <f>IF(OR($C292="Non-Labour",$C292="Labour-related"),IF(Inputs!$DT292=$F$1,Inputs!DH292,Inputs!DH292*'Key assumptions'!$H$118),$F292*N(BB292)*avg_hrs)</f>
        <v>0</v>
      </c>
      <c r="DI292" s="255">
        <f>IF(OR($C292="Non-Labour",$C292="Labour-related"),IF(Inputs!$DT292=$F$1,Inputs!DI292,Inputs!DI292*'Key assumptions'!$H$118),$F292*N(BC292)*avg_hrs)</f>
        <v>0</v>
      </c>
      <c r="DJ292" s="255">
        <f>IF(OR($C292="Non-Labour",$C292="Labour-related"),IF(Inputs!$DT292=$F$1,Inputs!DJ292,Inputs!DJ292*'Key assumptions'!$H$118),$F292*N(BD292)*avg_hrs)</f>
        <v>0</v>
      </c>
      <c r="DK292" s="255">
        <f>IF(OR($C292="Non-Labour",$C292="Labour-related"),IF(Inputs!$DT292=$F$1,Inputs!DK292,Inputs!DK292*'Key assumptions'!$H$118),$F292*N(BE292)*avg_hrs)</f>
        <v>0</v>
      </c>
      <c r="DL292" s="255">
        <f>IF(OR($C292="Non-Labour",$C292="Labour-related"),IF(Inputs!$DT292=$F$1,Inputs!DL292,Inputs!DL292*'Key assumptions'!$H$118),$F292*N(BF292)*avg_hrs)</f>
        <v>0</v>
      </c>
      <c r="DM292" s="255">
        <f>IF(OR($C292="Non-Labour",$C292="Labour-related"),IF(Inputs!$DT292=$F$1,Inputs!DM292,Inputs!DM292*'Key assumptions'!$H$118),$F292*N(BG292)*avg_hrs)</f>
        <v>0</v>
      </c>
      <c r="DN292" s="255">
        <f>IF(OR($C292="Non-Labour",$C292="Labour-related"),IF(Inputs!$DT292=$F$1,Inputs!DN292,Inputs!DN292*'Key assumptions'!$H$118),$F292*N(BH292)*avg_hrs)</f>
        <v>0</v>
      </c>
      <c r="DO292" s="255">
        <f>IF(OR($C292="Non-Labour",$C292="Labour-related"),IF(Inputs!$DT292=$F$1,Inputs!DO292,Inputs!DO292*'Key assumptions'!$H$118),$F292*N(BI292)*avg_hrs)</f>
        <v>0</v>
      </c>
      <c r="DP292" s="255">
        <f>IF(OR($C292="Non-Labour",$C292="Labour-related"),IF(Inputs!$DT292=$F$1,Inputs!DP292,Inputs!DP292*'Key assumptions'!$H$118),$F292*N(BJ292)*avg_hrs)</f>
        <v>0</v>
      </c>
      <c r="DQ292" s="255">
        <f>IF(OR($C292="Non-Labour",$C292="Labour-related"),IF(Inputs!$DT292=$F$1,Inputs!DQ292,Inputs!DQ292*'Key assumptions'!$H$118),$F292*N(BK292)*avg_hrs)</f>
        <v>0</v>
      </c>
      <c r="DR292" s="255">
        <f>IF(OR($C292="Non-Labour",$C292="Labour-related"),IF(Inputs!$DT292=$F$1,Inputs!DR292,Inputs!DR292*'Key assumptions'!$H$118),$F292*N(BL292)*avg_hrs)</f>
        <v>0</v>
      </c>
      <c r="DT292" s="133" t="s">
        <v>213</v>
      </c>
      <c r="DU292" s="304"/>
      <c r="DV292" s="304"/>
      <c r="DW292" s="304"/>
      <c r="DX292" s="304"/>
      <c r="DY292" s="304"/>
      <c r="DZ292" s="304"/>
      <c r="EA292" s="255">
        <v>0</v>
      </c>
      <c r="EB292" s="255">
        <v>285327.35999999999</v>
      </c>
      <c r="EC292" s="255">
        <v>285327.35999999999</v>
      </c>
      <c r="ED292" s="255">
        <f t="shared" ref="ED292:EE307" si="29">SUMIF($BN$1:$DR$1,ED$2,$BN292:$DR292)</f>
        <v>261550.07999999999</v>
      </c>
      <c r="EE292" s="255">
        <f t="shared" si="29"/>
        <v>0</v>
      </c>
      <c r="EF292" s="255">
        <f t="shared" si="27"/>
        <v>832204.79999999993</v>
      </c>
    </row>
    <row r="293" spans="1:136" x14ac:dyDescent="0.4">
      <c r="A293" s="133" t="str">
        <f>Inputs!A293</f>
        <v>Land and Environment</v>
      </c>
      <c r="B293" s="381" t="str">
        <f>Inputs!B293</f>
        <v>[C-i-C] Item 17</v>
      </c>
      <c r="C293" s="133" t="str">
        <f>Inputs!C293</f>
        <v>Non-labour</v>
      </c>
      <c r="D293" s="133">
        <f>Inputs!D293</f>
        <v>606809</v>
      </c>
      <c r="E293" s="133" t="str">
        <f>Inputs!E293</f>
        <v>Outsource Consultant</v>
      </c>
      <c r="F293" s="290">
        <f>IF(Inputs!DT293=$F$1,Inputs!F293,
IF(Inputs!DT293='Key assumptions'!$E$118,Inputs!F293*'Key assumptions'!$H$118,Inputs!F293*'Key assumptions'!$H$119))</f>
        <v>0</v>
      </c>
      <c r="G293" s="290">
        <f>IF(Inputs!DT293=$F$1,Inputs!G293,Inputs!G293*'Key assumptions'!$H$118)</f>
        <v>0</v>
      </c>
      <c r="H293" s="281"/>
      <c r="I293" s="281"/>
      <c r="J293" s="281"/>
      <c r="K293" s="281"/>
      <c r="L293" s="281"/>
      <c r="M293" s="389" t="str">
        <f>Inputs!M293</f>
        <v>[C-i-C]</v>
      </c>
      <c r="N293" s="389" t="str">
        <f>Inputs!N293</f>
        <v>[C-i-C]</v>
      </c>
      <c r="O293" s="389" t="str">
        <f>Inputs!O293</f>
        <v>[C-i-C]</v>
      </c>
      <c r="P293" s="389" t="str">
        <f>Inputs!P293</f>
        <v>[C-i-C]</v>
      </c>
      <c r="Q293" s="389" t="str">
        <f>Inputs!Q293</f>
        <v>[C-i-C]</v>
      </c>
      <c r="R293" s="389" t="str">
        <f>Inputs!R293</f>
        <v>[C-i-C]</v>
      </c>
      <c r="S293" s="389" t="str">
        <f>Inputs!S293</f>
        <v>[C-i-C]</v>
      </c>
      <c r="T293" s="389" t="str">
        <f>Inputs!T293</f>
        <v>[C-i-C]</v>
      </c>
      <c r="U293" s="389" t="str">
        <f>Inputs!U293</f>
        <v>[C-i-C]</v>
      </c>
      <c r="V293" s="389" t="str">
        <f>Inputs!V293</f>
        <v>[C-i-C]</v>
      </c>
      <c r="W293" s="389" t="str">
        <f>Inputs!W293</f>
        <v>[C-i-C]</v>
      </c>
      <c r="X293" s="389" t="str">
        <f>Inputs!X293</f>
        <v>[C-i-C]</v>
      </c>
      <c r="Y293" s="389" t="str">
        <f>Inputs!Y293</f>
        <v>[C-i-C]</v>
      </c>
      <c r="Z293" s="389" t="str">
        <f>Inputs!Z293</f>
        <v>[C-i-C]</v>
      </c>
      <c r="AA293" s="389" t="str">
        <f>Inputs!AA293</f>
        <v>[C-i-C]</v>
      </c>
      <c r="AB293" s="389" t="str">
        <f>Inputs!AB293</f>
        <v>[C-i-C]</v>
      </c>
      <c r="AC293" s="389" t="str">
        <f>Inputs!AC293</f>
        <v>[C-i-C]</v>
      </c>
      <c r="AD293" s="389" t="str">
        <f>Inputs!AD293</f>
        <v>[C-i-C]</v>
      </c>
      <c r="AE293" s="389" t="str">
        <f>Inputs!AE293</f>
        <v>[C-i-C]</v>
      </c>
      <c r="AF293" s="389" t="str">
        <f>Inputs!AF293</f>
        <v>[C-i-C]</v>
      </c>
      <c r="AG293" s="389" t="str">
        <f>Inputs!AG293</f>
        <v>[C-i-C]</v>
      </c>
      <c r="AH293" s="389" t="str">
        <f>Inputs!AH293</f>
        <v>[C-i-C]</v>
      </c>
      <c r="AI293" s="254">
        <f>Inputs!AI293</f>
        <v>0</v>
      </c>
      <c r="AJ293" s="254">
        <f>Inputs!AJ293</f>
        <v>0</v>
      </c>
      <c r="AK293" s="254">
        <f>Inputs!AK293</f>
        <v>0</v>
      </c>
      <c r="AL293" s="254">
        <f>Inputs!AL293</f>
        <v>0</v>
      </c>
      <c r="AM293" s="254">
        <f>Inputs!AM293</f>
        <v>0</v>
      </c>
      <c r="AN293" s="254">
        <f>Inputs!AN293</f>
        <v>0</v>
      </c>
      <c r="AO293" s="254">
        <f>Inputs!AO293</f>
        <v>0</v>
      </c>
      <c r="AP293" s="254">
        <f>Inputs!AP293</f>
        <v>0</v>
      </c>
      <c r="AQ293" s="254">
        <f>Inputs!AQ293</f>
        <v>0</v>
      </c>
      <c r="AR293" s="254">
        <f>Inputs!AR293</f>
        <v>0</v>
      </c>
      <c r="AS293" s="254">
        <f>Inputs!AS293</f>
        <v>0</v>
      </c>
      <c r="AT293" s="254">
        <f>Inputs!AT293</f>
        <v>0</v>
      </c>
      <c r="AU293" s="254">
        <f>Inputs!AU293</f>
        <v>0</v>
      </c>
      <c r="AV293" s="254">
        <f>Inputs!AV293</f>
        <v>0</v>
      </c>
      <c r="AW293" s="254">
        <f>Inputs!AW293</f>
        <v>0</v>
      </c>
      <c r="AX293" s="254">
        <f>Inputs!AX293</f>
        <v>0</v>
      </c>
      <c r="AY293" s="254">
        <f>Inputs!AY293</f>
        <v>0</v>
      </c>
      <c r="AZ293" s="254">
        <f>Inputs!AZ293</f>
        <v>0</v>
      </c>
      <c r="BA293" s="254">
        <f>Inputs!BA293</f>
        <v>0</v>
      </c>
      <c r="BB293" s="254">
        <f>Inputs!BB293</f>
        <v>0</v>
      </c>
      <c r="BC293" s="254">
        <f>Inputs!BC293</f>
        <v>0</v>
      </c>
      <c r="BD293" s="254">
        <f>Inputs!BD293</f>
        <v>0</v>
      </c>
      <c r="BE293" s="254">
        <f>Inputs!BE293</f>
        <v>0</v>
      </c>
      <c r="BF293" s="254">
        <f>Inputs!BF293</f>
        <v>0</v>
      </c>
      <c r="BG293" s="254">
        <f>Inputs!BG293</f>
        <v>0</v>
      </c>
      <c r="BH293" s="254">
        <f>Inputs!BH293</f>
        <v>0</v>
      </c>
      <c r="BI293" s="254">
        <f>Inputs!BI293</f>
        <v>0</v>
      </c>
      <c r="BJ293" s="254">
        <f>Inputs!BJ293</f>
        <v>0</v>
      </c>
      <c r="BK293" s="254">
        <f>Inputs!BK293</f>
        <v>0</v>
      </c>
      <c r="BL293" s="254">
        <f>Inputs!BL293</f>
        <v>0</v>
      </c>
      <c r="BN293" s="255">
        <f>IF(OR($C293="Non-Labour",$C293="Labour-related"),IF(Inputs!$DT293=$F$1,Inputs!BN293,Inputs!BN293*'Key assumptions'!$H$118),$F293*N(H293)*avg_hrs)</f>
        <v>0</v>
      </c>
      <c r="BO293" s="255">
        <f>IF(OR($C293="Non-Labour",$C293="Labour-related"),IF(Inputs!$DT293=$F$1,Inputs!BO293,Inputs!BO293*'Key assumptions'!$H$118),$F293*N(I293)*avg_hrs)</f>
        <v>0</v>
      </c>
      <c r="BP293" s="255">
        <f>IF(OR($C293="Non-Labour",$C293="Labour-related"),IF(Inputs!$DT293=$F$1,Inputs!BP293,Inputs!BP293*'Key assumptions'!$H$118),$F293*N(J293)*avg_hrs)</f>
        <v>0</v>
      </c>
      <c r="BQ293" s="255">
        <f>IF(OR($C293="Non-Labour",$C293="Labour-related"),IF(Inputs!$DT293=$F$1,Inputs!BQ293,Inputs!BQ293*'Key assumptions'!$H$118),$F293*N(K293)*avg_hrs)</f>
        <v>0</v>
      </c>
      <c r="BR293" s="255">
        <f>IF(OR($C293="Non-Labour",$C293="Labour-related"),IF(Inputs!$DT293=$F$1,Inputs!BR293,Inputs!BR293*'Key assumptions'!$H$118),$F293*N(L293)*avg_hrs)</f>
        <v>0</v>
      </c>
      <c r="BS293" s="390" t="s">
        <v>411</v>
      </c>
      <c r="BT293" s="390" t="s">
        <v>411</v>
      </c>
      <c r="BU293" s="390" t="s">
        <v>411</v>
      </c>
      <c r="BV293" s="390" t="s">
        <v>411</v>
      </c>
      <c r="BW293" s="390" t="s">
        <v>411</v>
      </c>
      <c r="BX293" s="390" t="s">
        <v>411</v>
      </c>
      <c r="BY293" s="390" t="s">
        <v>411</v>
      </c>
      <c r="BZ293" s="390" t="s">
        <v>411</v>
      </c>
      <c r="CA293" s="390" t="s">
        <v>411</v>
      </c>
      <c r="CB293" s="390" t="s">
        <v>411</v>
      </c>
      <c r="CC293" s="390" t="s">
        <v>411</v>
      </c>
      <c r="CD293" s="390" t="s">
        <v>411</v>
      </c>
      <c r="CE293" s="390" t="s">
        <v>411</v>
      </c>
      <c r="CF293" s="390" t="s">
        <v>411</v>
      </c>
      <c r="CG293" s="390" t="s">
        <v>411</v>
      </c>
      <c r="CH293" s="390" t="s">
        <v>411</v>
      </c>
      <c r="CI293" s="390" t="s">
        <v>411</v>
      </c>
      <c r="CJ293" s="390" t="s">
        <v>411</v>
      </c>
      <c r="CK293" s="390" t="s">
        <v>411</v>
      </c>
      <c r="CL293" s="390" t="s">
        <v>411</v>
      </c>
      <c r="CM293" s="390" t="s">
        <v>411</v>
      </c>
      <c r="CN293" s="390" t="s">
        <v>411</v>
      </c>
      <c r="CO293" s="255">
        <f>IF(OR($C293="Non-Labour",$C293="Labour-related"),IF(Inputs!$DT293=$F$1,Inputs!CO293,Inputs!CO293*'Key assumptions'!$H$118),$F293*N(AI293)*avg_hrs)</f>
        <v>0</v>
      </c>
      <c r="CP293" s="255">
        <f>IF(OR($C293="Non-Labour",$C293="Labour-related"),IF(Inputs!$DT293=$F$1,Inputs!CP293,Inputs!CP293*'Key assumptions'!$H$118),$F293*N(AJ293)*avg_hrs)</f>
        <v>0</v>
      </c>
      <c r="CQ293" s="255">
        <f>IF(OR($C293="Non-Labour",$C293="Labour-related"),IF(Inputs!$DT293=$F$1,Inputs!CQ293,Inputs!CQ293*'Key assumptions'!$H$118),$F293*N(AK293)*avg_hrs)</f>
        <v>10567.679999999998</v>
      </c>
      <c r="CR293" s="255">
        <f>IF(OR($C293="Non-Labour",$C293="Labour-related"),IF(Inputs!$DT293=$F$1,Inputs!CR293,Inputs!CR293*'Key assumptions'!$H$118),$F293*N(AL293)*avg_hrs)</f>
        <v>10567.679999999998</v>
      </c>
      <c r="CS293" s="255">
        <f>IF(OR($C293="Non-Labour",$C293="Labour-related"),IF(Inputs!$DT293=$F$1,Inputs!CS293,Inputs!CS293*'Key assumptions'!$H$118),$F293*N(AM293)*avg_hrs)</f>
        <v>0</v>
      </c>
      <c r="CT293" s="255">
        <f>IF(OR($C293="Non-Labour",$C293="Labour-related"),IF(Inputs!$DT293=$F$1,Inputs!CT293,Inputs!CT293*'Key assumptions'!$H$118),$F293*N(AN293)*avg_hrs)</f>
        <v>0</v>
      </c>
      <c r="CU293" s="255">
        <f>IF(OR($C293="Non-Labour",$C293="Labour-related"),IF(Inputs!$DT293=$F$1,Inputs!CU293,Inputs!CU293*'Key assumptions'!$H$118),$F293*N(AO293)*avg_hrs)</f>
        <v>0</v>
      </c>
      <c r="CV293" s="255">
        <f>IF(OR($C293="Non-Labour",$C293="Labour-related"),IF(Inputs!$DT293=$F$1,Inputs!CV293,Inputs!CV293*'Key assumptions'!$H$118),$F293*N(AP293)*avg_hrs)</f>
        <v>0</v>
      </c>
      <c r="CW293" s="255">
        <f>IF(OR($C293="Non-Labour",$C293="Labour-related"),IF(Inputs!$DT293=$F$1,Inputs!CW293,Inputs!CW293*'Key assumptions'!$H$118),$F293*N(AQ293)*avg_hrs)</f>
        <v>0</v>
      </c>
      <c r="CX293" s="255">
        <f>IF(OR($C293="Non-Labour",$C293="Labour-related"),IF(Inputs!$DT293=$F$1,Inputs!CX293,Inputs!CX293*'Key assumptions'!$H$118),$F293*N(AR293)*avg_hrs)</f>
        <v>10567.679999999998</v>
      </c>
      <c r="CY293" s="255">
        <f>IF(OR($C293="Non-Labour",$C293="Labour-related"),IF(Inputs!$DT293=$F$1,Inputs!CY293,Inputs!CY293*'Key assumptions'!$H$118),$F293*N(AS293)*avg_hrs)</f>
        <v>10567.679999999998</v>
      </c>
      <c r="CZ293" s="255">
        <f>IF(OR($C293="Non-Labour",$C293="Labour-related"),IF(Inputs!$DT293=$F$1,Inputs!CZ293,Inputs!CZ293*'Key assumptions'!$H$118),$F293*N(AT293)*avg_hrs)</f>
        <v>0</v>
      </c>
      <c r="DA293" s="255">
        <f>IF(OR($C293="Non-Labour",$C293="Labour-related"),IF(Inputs!$DT293=$F$1,Inputs!DA293,Inputs!DA293*'Key assumptions'!$H$118),$F293*N(AU293)*avg_hrs)</f>
        <v>0</v>
      </c>
      <c r="DB293" s="255">
        <f>IF(OR($C293="Non-Labour",$C293="Labour-related"),IF(Inputs!$DT293=$F$1,Inputs!DB293,Inputs!DB293*'Key assumptions'!$H$118),$F293*N(AV293)*avg_hrs)</f>
        <v>0</v>
      </c>
      <c r="DC293" s="255">
        <f>IF(OR($C293="Non-Labour",$C293="Labour-related"),IF(Inputs!$DT293=$F$1,Inputs!DC293,Inputs!DC293*'Key assumptions'!$H$118),$F293*N(AW293)*avg_hrs)</f>
        <v>0</v>
      </c>
      <c r="DD293" s="255">
        <f>IF(OR($C293="Non-Labour",$C293="Labour-related"),IF(Inputs!$DT293=$F$1,Inputs!DD293,Inputs!DD293*'Key assumptions'!$H$118),$F293*N(AX293)*avg_hrs)</f>
        <v>0</v>
      </c>
      <c r="DE293" s="255">
        <f>IF(OR($C293="Non-Labour",$C293="Labour-related"),IF(Inputs!$DT293=$F$1,Inputs!DE293,Inputs!DE293*'Key assumptions'!$H$118),$F293*N(AY293)*avg_hrs)</f>
        <v>0</v>
      </c>
      <c r="DF293" s="255">
        <f>IF(OR($C293="Non-Labour",$C293="Labour-related"),IF(Inputs!$DT293=$F$1,Inputs!DF293,Inputs!DF293*'Key assumptions'!$H$118),$F293*N(AZ293)*avg_hrs)</f>
        <v>0</v>
      </c>
      <c r="DG293" s="255">
        <f>IF(OR($C293="Non-Labour",$C293="Labour-related"),IF(Inputs!$DT293=$F$1,Inputs!DG293,Inputs!DG293*'Key assumptions'!$H$118),$F293*N(BA293)*avg_hrs)</f>
        <v>0</v>
      </c>
      <c r="DH293" s="255">
        <f>IF(OR($C293="Non-Labour",$C293="Labour-related"),IF(Inputs!$DT293=$F$1,Inputs!DH293,Inputs!DH293*'Key assumptions'!$H$118),$F293*N(BB293)*avg_hrs)</f>
        <v>0</v>
      </c>
      <c r="DI293" s="255">
        <f>IF(OR($C293="Non-Labour",$C293="Labour-related"),IF(Inputs!$DT293=$F$1,Inputs!DI293,Inputs!DI293*'Key assumptions'!$H$118),$F293*N(BC293)*avg_hrs)</f>
        <v>0</v>
      </c>
      <c r="DJ293" s="255">
        <f>IF(OR($C293="Non-Labour",$C293="Labour-related"),IF(Inputs!$DT293=$F$1,Inputs!DJ293,Inputs!DJ293*'Key assumptions'!$H$118),$F293*N(BD293)*avg_hrs)</f>
        <v>0</v>
      </c>
      <c r="DK293" s="255">
        <f>IF(OR($C293="Non-Labour",$C293="Labour-related"),IF(Inputs!$DT293=$F$1,Inputs!DK293,Inputs!DK293*'Key assumptions'!$H$118),$F293*N(BE293)*avg_hrs)</f>
        <v>0</v>
      </c>
      <c r="DL293" s="255">
        <f>IF(OR($C293="Non-Labour",$C293="Labour-related"),IF(Inputs!$DT293=$F$1,Inputs!DL293,Inputs!DL293*'Key assumptions'!$H$118),$F293*N(BF293)*avg_hrs)</f>
        <v>0</v>
      </c>
      <c r="DM293" s="255">
        <f>IF(OR($C293="Non-Labour",$C293="Labour-related"),IF(Inputs!$DT293=$F$1,Inputs!DM293,Inputs!DM293*'Key assumptions'!$H$118),$F293*N(BG293)*avg_hrs)</f>
        <v>0</v>
      </c>
      <c r="DN293" s="255">
        <f>IF(OR($C293="Non-Labour",$C293="Labour-related"),IF(Inputs!$DT293=$F$1,Inputs!DN293,Inputs!DN293*'Key assumptions'!$H$118),$F293*N(BH293)*avg_hrs)</f>
        <v>0</v>
      </c>
      <c r="DO293" s="255">
        <f>IF(OR($C293="Non-Labour",$C293="Labour-related"),IF(Inputs!$DT293=$F$1,Inputs!DO293,Inputs!DO293*'Key assumptions'!$H$118),$F293*N(BI293)*avg_hrs)</f>
        <v>0</v>
      </c>
      <c r="DP293" s="255">
        <f>IF(OR($C293="Non-Labour",$C293="Labour-related"),IF(Inputs!$DT293=$F$1,Inputs!DP293,Inputs!DP293*'Key assumptions'!$H$118),$F293*N(BJ293)*avg_hrs)</f>
        <v>0</v>
      </c>
      <c r="DQ293" s="255">
        <f>IF(OR($C293="Non-Labour",$C293="Labour-related"),IF(Inputs!$DT293=$F$1,Inputs!DQ293,Inputs!DQ293*'Key assumptions'!$H$118),$F293*N(BK293)*avg_hrs)</f>
        <v>0</v>
      </c>
      <c r="DR293" s="255">
        <f>IF(OR($C293="Non-Labour",$C293="Labour-related"),IF(Inputs!$DT293=$F$1,Inputs!DR293,Inputs!DR293*'Key assumptions'!$H$118),$F293*N(BL293)*avg_hrs)</f>
        <v>0</v>
      </c>
      <c r="DT293" s="133" t="s">
        <v>213</v>
      </c>
      <c r="DU293" s="304"/>
      <c r="DV293" s="304"/>
      <c r="DW293" s="304"/>
      <c r="DX293" s="304"/>
      <c r="DY293" s="304"/>
      <c r="DZ293" s="304"/>
      <c r="EA293" s="255">
        <v>26419.199999999997</v>
      </c>
      <c r="EB293" s="255">
        <v>47554.559999999998</v>
      </c>
      <c r="EC293" s="255">
        <v>42270.719999999994</v>
      </c>
      <c r="ED293" s="255">
        <f t="shared" si="29"/>
        <v>21135.359999999997</v>
      </c>
      <c r="EE293" s="255">
        <f t="shared" si="29"/>
        <v>0</v>
      </c>
      <c r="EF293" s="255">
        <f t="shared" si="27"/>
        <v>137379.83999999997</v>
      </c>
    </row>
    <row r="294" spans="1:136" x14ac:dyDescent="0.4">
      <c r="A294" s="133" t="str">
        <f>Inputs!A294</f>
        <v>Land and Environment</v>
      </c>
      <c r="B294" s="381" t="str">
        <f>Inputs!B294</f>
        <v>[C-i-C] Item 18</v>
      </c>
      <c r="C294" s="133" t="str">
        <f>Inputs!C294</f>
        <v>Non-labour</v>
      </c>
      <c r="D294" s="133">
        <f>Inputs!D294</f>
        <v>606809</v>
      </c>
      <c r="E294" s="133" t="str">
        <f>Inputs!E294</f>
        <v>Outsource Consultant</v>
      </c>
      <c r="F294" s="290">
        <f>IF(Inputs!DT294=$F$1,Inputs!F294,
IF(Inputs!DT294='Key assumptions'!$E$118,Inputs!F294*'Key assumptions'!$H$118,Inputs!F294*'Key assumptions'!$H$119))</f>
        <v>0</v>
      </c>
      <c r="G294" s="290">
        <f>IF(Inputs!DT294=$F$1,Inputs!G294,Inputs!G294*'Key assumptions'!$H$118)</f>
        <v>0</v>
      </c>
      <c r="H294" s="281"/>
      <c r="I294" s="281"/>
      <c r="J294" s="281"/>
      <c r="K294" s="281"/>
      <c r="L294" s="281"/>
      <c r="M294" s="389" t="str">
        <f>Inputs!M294</f>
        <v>[C-i-C]</v>
      </c>
      <c r="N294" s="389" t="str">
        <f>Inputs!N294</f>
        <v>[C-i-C]</v>
      </c>
      <c r="O294" s="389" t="str">
        <f>Inputs!O294</f>
        <v>[C-i-C]</v>
      </c>
      <c r="P294" s="389" t="str">
        <f>Inputs!P294</f>
        <v>[C-i-C]</v>
      </c>
      <c r="Q294" s="389" t="str">
        <f>Inputs!Q294</f>
        <v>[C-i-C]</v>
      </c>
      <c r="R294" s="389" t="str">
        <f>Inputs!R294</f>
        <v>[C-i-C]</v>
      </c>
      <c r="S294" s="389" t="str">
        <f>Inputs!S294</f>
        <v>[C-i-C]</v>
      </c>
      <c r="T294" s="389" t="str">
        <f>Inputs!T294</f>
        <v>[C-i-C]</v>
      </c>
      <c r="U294" s="389" t="str">
        <f>Inputs!U294</f>
        <v>[C-i-C]</v>
      </c>
      <c r="V294" s="389" t="str">
        <f>Inputs!V294</f>
        <v>[C-i-C]</v>
      </c>
      <c r="W294" s="389" t="str">
        <f>Inputs!W294</f>
        <v>[C-i-C]</v>
      </c>
      <c r="X294" s="389" t="str">
        <f>Inputs!X294</f>
        <v>[C-i-C]</v>
      </c>
      <c r="Y294" s="389" t="str">
        <f>Inputs!Y294</f>
        <v>[C-i-C]</v>
      </c>
      <c r="Z294" s="389" t="str">
        <f>Inputs!Z294</f>
        <v>[C-i-C]</v>
      </c>
      <c r="AA294" s="389" t="str">
        <f>Inputs!AA294</f>
        <v>[C-i-C]</v>
      </c>
      <c r="AB294" s="389" t="str">
        <f>Inputs!AB294</f>
        <v>[C-i-C]</v>
      </c>
      <c r="AC294" s="389" t="str">
        <f>Inputs!AC294</f>
        <v>[C-i-C]</v>
      </c>
      <c r="AD294" s="389" t="str">
        <f>Inputs!AD294</f>
        <v>[C-i-C]</v>
      </c>
      <c r="AE294" s="389" t="str">
        <f>Inputs!AE294</f>
        <v>[C-i-C]</v>
      </c>
      <c r="AF294" s="389" t="str">
        <f>Inputs!AF294</f>
        <v>[C-i-C]</v>
      </c>
      <c r="AG294" s="389" t="str">
        <f>Inputs!AG294</f>
        <v>[C-i-C]</v>
      </c>
      <c r="AH294" s="389" t="str">
        <f>Inputs!AH294</f>
        <v>[C-i-C]</v>
      </c>
      <c r="AI294" s="254">
        <f>Inputs!AI294</f>
        <v>0</v>
      </c>
      <c r="AJ294" s="254">
        <f>Inputs!AJ294</f>
        <v>0</v>
      </c>
      <c r="AK294" s="254">
        <f>Inputs!AK294</f>
        <v>0</v>
      </c>
      <c r="AL294" s="254">
        <f>Inputs!AL294</f>
        <v>0</v>
      </c>
      <c r="AM294" s="254">
        <f>Inputs!AM294</f>
        <v>0</v>
      </c>
      <c r="AN294" s="254">
        <f>Inputs!AN294</f>
        <v>0</v>
      </c>
      <c r="AO294" s="254">
        <f>Inputs!AO294</f>
        <v>0</v>
      </c>
      <c r="AP294" s="254">
        <f>Inputs!AP294</f>
        <v>0</v>
      </c>
      <c r="AQ294" s="254">
        <f>Inputs!AQ294</f>
        <v>0</v>
      </c>
      <c r="AR294" s="254">
        <f>Inputs!AR294</f>
        <v>0</v>
      </c>
      <c r="AS294" s="254">
        <f>Inputs!AS294</f>
        <v>0</v>
      </c>
      <c r="AT294" s="254">
        <f>Inputs!AT294</f>
        <v>0</v>
      </c>
      <c r="AU294" s="254">
        <f>Inputs!AU294</f>
        <v>0</v>
      </c>
      <c r="AV294" s="254">
        <f>Inputs!AV294</f>
        <v>0</v>
      </c>
      <c r="AW294" s="254">
        <f>Inputs!AW294</f>
        <v>0</v>
      </c>
      <c r="AX294" s="254">
        <f>Inputs!AX294</f>
        <v>0</v>
      </c>
      <c r="AY294" s="254">
        <f>Inputs!AY294</f>
        <v>0</v>
      </c>
      <c r="AZ294" s="254">
        <f>Inputs!AZ294</f>
        <v>0</v>
      </c>
      <c r="BA294" s="254">
        <f>Inputs!BA294</f>
        <v>0</v>
      </c>
      <c r="BB294" s="254">
        <f>Inputs!BB294</f>
        <v>0</v>
      </c>
      <c r="BC294" s="254">
        <f>Inputs!BC294</f>
        <v>0</v>
      </c>
      <c r="BD294" s="254">
        <f>Inputs!BD294</f>
        <v>0</v>
      </c>
      <c r="BE294" s="254">
        <f>Inputs!BE294</f>
        <v>0</v>
      </c>
      <c r="BF294" s="254">
        <f>Inputs!BF294</f>
        <v>0</v>
      </c>
      <c r="BG294" s="254">
        <f>Inputs!BG294</f>
        <v>0</v>
      </c>
      <c r="BH294" s="254">
        <f>Inputs!BH294</f>
        <v>0</v>
      </c>
      <c r="BI294" s="254">
        <f>Inputs!BI294</f>
        <v>0</v>
      </c>
      <c r="BJ294" s="254">
        <f>Inputs!BJ294</f>
        <v>0</v>
      </c>
      <c r="BK294" s="254">
        <f>Inputs!BK294</f>
        <v>0</v>
      </c>
      <c r="BL294" s="254">
        <f>Inputs!BL294</f>
        <v>0</v>
      </c>
      <c r="BN294" s="255">
        <f>IF(OR($C294="Non-Labour",$C294="Labour-related"),IF(Inputs!$DT294=$F$1,Inputs!BN294,Inputs!BN294*'Key assumptions'!$H$118),$F294*N(H294)*avg_hrs)</f>
        <v>0</v>
      </c>
      <c r="BO294" s="255">
        <f>IF(OR($C294="Non-Labour",$C294="Labour-related"),IF(Inputs!$DT294=$F$1,Inputs!BO294,Inputs!BO294*'Key assumptions'!$H$118),$F294*N(I294)*avg_hrs)</f>
        <v>0</v>
      </c>
      <c r="BP294" s="255">
        <f>IF(OR($C294="Non-Labour",$C294="Labour-related"),IF(Inputs!$DT294=$F$1,Inputs!BP294,Inputs!BP294*'Key assumptions'!$H$118),$F294*N(J294)*avg_hrs)</f>
        <v>0</v>
      </c>
      <c r="BQ294" s="255">
        <f>IF(OR($C294="Non-Labour",$C294="Labour-related"),IF(Inputs!$DT294=$F$1,Inputs!BQ294,Inputs!BQ294*'Key assumptions'!$H$118),$F294*N(K294)*avg_hrs)</f>
        <v>0</v>
      </c>
      <c r="BR294" s="255">
        <f>IF(OR($C294="Non-Labour",$C294="Labour-related"),IF(Inputs!$DT294=$F$1,Inputs!BR294,Inputs!BR294*'Key assumptions'!$H$118),$F294*N(L294)*avg_hrs)</f>
        <v>0</v>
      </c>
      <c r="BS294" s="390" t="s">
        <v>411</v>
      </c>
      <c r="BT294" s="390" t="s">
        <v>411</v>
      </c>
      <c r="BU294" s="390" t="s">
        <v>411</v>
      </c>
      <c r="BV294" s="390" t="s">
        <v>411</v>
      </c>
      <c r="BW294" s="390" t="s">
        <v>411</v>
      </c>
      <c r="BX294" s="390" t="s">
        <v>411</v>
      </c>
      <c r="BY294" s="390" t="s">
        <v>411</v>
      </c>
      <c r="BZ294" s="390" t="s">
        <v>411</v>
      </c>
      <c r="CA294" s="390" t="s">
        <v>411</v>
      </c>
      <c r="CB294" s="390" t="s">
        <v>411</v>
      </c>
      <c r="CC294" s="390" t="s">
        <v>411</v>
      </c>
      <c r="CD294" s="390" t="s">
        <v>411</v>
      </c>
      <c r="CE294" s="390" t="s">
        <v>411</v>
      </c>
      <c r="CF294" s="390" t="s">
        <v>411</v>
      </c>
      <c r="CG294" s="390" t="s">
        <v>411</v>
      </c>
      <c r="CH294" s="390" t="s">
        <v>411</v>
      </c>
      <c r="CI294" s="390" t="s">
        <v>411</v>
      </c>
      <c r="CJ294" s="390" t="s">
        <v>411</v>
      </c>
      <c r="CK294" s="390" t="s">
        <v>411</v>
      </c>
      <c r="CL294" s="390" t="s">
        <v>411</v>
      </c>
      <c r="CM294" s="390" t="s">
        <v>411</v>
      </c>
      <c r="CN294" s="390" t="s">
        <v>411</v>
      </c>
      <c r="CO294" s="255">
        <f>IF(OR($C294="Non-Labour",$C294="Labour-related"),IF(Inputs!$DT294=$F$1,Inputs!CO294,Inputs!CO294*'Key assumptions'!$H$118),$F294*N(AI294)*avg_hrs)</f>
        <v>0</v>
      </c>
      <c r="CP294" s="255">
        <f>IF(OR($C294="Non-Labour",$C294="Labour-related"),IF(Inputs!$DT294=$F$1,Inputs!CP294,Inputs!CP294*'Key assumptions'!$H$118),$F294*N(AJ294)*avg_hrs)</f>
        <v>0</v>
      </c>
      <c r="CQ294" s="255">
        <f>IF(OR($C294="Non-Labour",$C294="Labour-related"),IF(Inputs!$DT294=$F$1,Inputs!CQ294,Inputs!CQ294*'Key assumptions'!$H$118),$F294*N(AK294)*avg_hrs)</f>
        <v>0</v>
      </c>
      <c r="CR294" s="255">
        <f>IF(OR($C294="Non-Labour",$C294="Labour-related"),IF(Inputs!$DT294=$F$1,Inputs!CR294,Inputs!CR294*'Key assumptions'!$H$118),$F294*N(AL294)*avg_hrs)</f>
        <v>0</v>
      </c>
      <c r="CS294" s="255">
        <f>IF(OR($C294="Non-Labour",$C294="Labour-related"),IF(Inputs!$DT294=$F$1,Inputs!CS294,Inputs!CS294*'Key assumptions'!$H$118),$F294*N(AM294)*avg_hrs)</f>
        <v>0</v>
      </c>
      <c r="CT294" s="255">
        <f>IF(OR($C294="Non-Labour",$C294="Labour-related"),IF(Inputs!$DT294=$F$1,Inputs!CT294,Inputs!CT294*'Key assumptions'!$H$118),$F294*N(AN294)*avg_hrs)</f>
        <v>0</v>
      </c>
      <c r="CU294" s="255">
        <f>IF(OR($C294="Non-Labour",$C294="Labour-related"),IF(Inputs!$DT294=$F$1,Inputs!CU294,Inputs!CU294*'Key assumptions'!$H$118),$F294*N(AO294)*avg_hrs)</f>
        <v>0</v>
      </c>
      <c r="CV294" s="255">
        <f>IF(OR($C294="Non-Labour",$C294="Labour-related"),IF(Inputs!$DT294=$F$1,Inputs!CV294,Inputs!CV294*'Key assumptions'!$H$118),$F294*N(AP294)*avg_hrs)</f>
        <v>0</v>
      </c>
      <c r="CW294" s="255">
        <f>IF(OR($C294="Non-Labour",$C294="Labour-related"),IF(Inputs!$DT294=$F$1,Inputs!CW294,Inputs!CW294*'Key assumptions'!$H$118),$F294*N(AQ294)*avg_hrs)</f>
        <v>0</v>
      </c>
      <c r="CX294" s="255">
        <f>IF(OR($C294="Non-Labour",$C294="Labour-related"),IF(Inputs!$DT294=$F$1,Inputs!CX294,Inputs!CX294*'Key assumptions'!$H$118),$F294*N(AR294)*avg_hrs)</f>
        <v>0</v>
      </c>
      <c r="CY294" s="255">
        <f>IF(OR($C294="Non-Labour",$C294="Labour-related"),IF(Inputs!$DT294=$F$1,Inputs!CY294,Inputs!CY294*'Key assumptions'!$H$118),$F294*N(AS294)*avg_hrs)</f>
        <v>0</v>
      </c>
      <c r="CZ294" s="255">
        <f>IF(OR($C294="Non-Labour",$C294="Labour-related"),IF(Inputs!$DT294=$F$1,Inputs!CZ294,Inputs!CZ294*'Key assumptions'!$H$118),$F294*N(AT294)*avg_hrs)</f>
        <v>0</v>
      </c>
      <c r="DA294" s="255">
        <f>IF(OR($C294="Non-Labour",$C294="Labour-related"),IF(Inputs!$DT294=$F$1,Inputs!DA294,Inputs!DA294*'Key assumptions'!$H$118),$F294*N(AU294)*avg_hrs)</f>
        <v>0</v>
      </c>
      <c r="DB294" s="255">
        <f>IF(OR($C294="Non-Labour",$C294="Labour-related"),IF(Inputs!$DT294=$F$1,Inputs!DB294,Inputs!DB294*'Key assumptions'!$H$118),$F294*N(AV294)*avg_hrs)</f>
        <v>0</v>
      </c>
      <c r="DC294" s="255">
        <f>IF(OR($C294="Non-Labour",$C294="Labour-related"),IF(Inputs!$DT294=$F$1,Inputs!DC294,Inputs!DC294*'Key assumptions'!$H$118),$F294*N(AW294)*avg_hrs)</f>
        <v>0</v>
      </c>
      <c r="DD294" s="255">
        <f>IF(OR($C294="Non-Labour",$C294="Labour-related"),IF(Inputs!$DT294=$F$1,Inputs!DD294,Inputs!DD294*'Key assumptions'!$H$118),$F294*N(AX294)*avg_hrs)</f>
        <v>0</v>
      </c>
      <c r="DE294" s="255">
        <f>IF(OR($C294="Non-Labour",$C294="Labour-related"),IF(Inputs!$DT294=$F$1,Inputs!DE294,Inputs!DE294*'Key assumptions'!$H$118),$F294*N(AY294)*avg_hrs)</f>
        <v>0</v>
      </c>
      <c r="DF294" s="255">
        <f>IF(OR($C294="Non-Labour",$C294="Labour-related"),IF(Inputs!$DT294=$F$1,Inputs!DF294,Inputs!DF294*'Key assumptions'!$H$118),$F294*N(AZ294)*avg_hrs)</f>
        <v>0</v>
      </c>
      <c r="DG294" s="255">
        <f>IF(OR($C294="Non-Labour",$C294="Labour-related"),IF(Inputs!$DT294=$F$1,Inputs!DG294,Inputs!DG294*'Key assumptions'!$H$118),$F294*N(BA294)*avg_hrs)</f>
        <v>0</v>
      </c>
      <c r="DH294" s="255">
        <f>IF(OR($C294="Non-Labour",$C294="Labour-related"),IF(Inputs!$DT294=$F$1,Inputs!DH294,Inputs!DH294*'Key assumptions'!$H$118),$F294*N(BB294)*avg_hrs)</f>
        <v>0</v>
      </c>
      <c r="DI294" s="255">
        <f>IF(OR($C294="Non-Labour",$C294="Labour-related"),IF(Inputs!$DT294=$F$1,Inputs!DI294,Inputs!DI294*'Key assumptions'!$H$118),$F294*N(BC294)*avg_hrs)</f>
        <v>0</v>
      </c>
      <c r="DJ294" s="255">
        <f>IF(OR($C294="Non-Labour",$C294="Labour-related"),IF(Inputs!$DT294=$F$1,Inputs!DJ294,Inputs!DJ294*'Key assumptions'!$H$118),$F294*N(BD294)*avg_hrs)</f>
        <v>0</v>
      </c>
      <c r="DK294" s="255">
        <f>IF(OR($C294="Non-Labour",$C294="Labour-related"),IF(Inputs!$DT294=$F$1,Inputs!DK294,Inputs!DK294*'Key assumptions'!$H$118),$F294*N(BE294)*avg_hrs)</f>
        <v>0</v>
      </c>
      <c r="DL294" s="255">
        <f>IF(OR($C294="Non-Labour",$C294="Labour-related"),IF(Inputs!$DT294=$F$1,Inputs!DL294,Inputs!DL294*'Key assumptions'!$H$118),$F294*N(BF294)*avg_hrs)</f>
        <v>0</v>
      </c>
      <c r="DM294" s="255">
        <f>IF(OR($C294="Non-Labour",$C294="Labour-related"),IF(Inputs!$DT294=$F$1,Inputs!DM294,Inputs!DM294*'Key assumptions'!$H$118),$F294*N(BG294)*avg_hrs)</f>
        <v>0</v>
      </c>
      <c r="DN294" s="255">
        <f>IF(OR($C294="Non-Labour",$C294="Labour-related"),IF(Inputs!$DT294=$F$1,Inputs!DN294,Inputs!DN294*'Key assumptions'!$H$118),$F294*N(BH294)*avg_hrs)</f>
        <v>0</v>
      </c>
      <c r="DO294" s="255">
        <f>IF(OR($C294="Non-Labour",$C294="Labour-related"),IF(Inputs!$DT294=$F$1,Inputs!DO294,Inputs!DO294*'Key assumptions'!$H$118),$F294*N(BI294)*avg_hrs)</f>
        <v>0</v>
      </c>
      <c r="DP294" s="255">
        <f>IF(OR($C294="Non-Labour",$C294="Labour-related"),IF(Inputs!$DT294=$F$1,Inputs!DP294,Inputs!DP294*'Key assumptions'!$H$118),$F294*N(BJ294)*avg_hrs)</f>
        <v>0</v>
      </c>
      <c r="DQ294" s="255">
        <f>IF(OR($C294="Non-Labour",$C294="Labour-related"),IF(Inputs!$DT294=$F$1,Inputs!DQ294,Inputs!DQ294*'Key assumptions'!$H$118),$F294*N(BK294)*avg_hrs)</f>
        <v>0</v>
      </c>
      <c r="DR294" s="255">
        <f>IF(OR($C294="Non-Labour",$C294="Labour-related"),IF(Inputs!$DT294=$F$1,Inputs!DR294,Inputs!DR294*'Key assumptions'!$H$118),$F294*N(BL294)*avg_hrs)</f>
        <v>0</v>
      </c>
      <c r="DT294" s="133" t="s">
        <v>213</v>
      </c>
      <c r="DU294" s="304"/>
      <c r="DV294" s="304"/>
      <c r="DW294" s="304"/>
      <c r="DX294" s="304"/>
      <c r="DY294" s="304"/>
      <c r="DZ294" s="304"/>
      <c r="EA294" s="255">
        <v>21135.359999999997</v>
      </c>
      <c r="EB294" s="255">
        <v>10567.679999999998</v>
      </c>
      <c r="EC294" s="255">
        <v>0</v>
      </c>
      <c r="ED294" s="255">
        <f t="shared" si="29"/>
        <v>0</v>
      </c>
      <c r="EE294" s="255">
        <f t="shared" si="29"/>
        <v>0</v>
      </c>
      <c r="EF294" s="255">
        <f t="shared" si="27"/>
        <v>31703.039999999994</v>
      </c>
    </row>
    <row r="295" spans="1:136" x14ac:dyDescent="0.4">
      <c r="A295" s="133" t="str">
        <f>Inputs!A295</f>
        <v>Land and Environment</v>
      </c>
      <c r="B295" s="381" t="str">
        <f>Inputs!B295</f>
        <v>[C-i-C] Item 19</v>
      </c>
      <c r="C295" s="133" t="str">
        <f>Inputs!C295</f>
        <v>Non-labour</v>
      </c>
      <c r="D295" s="133">
        <f>Inputs!D295</f>
        <v>606809</v>
      </c>
      <c r="E295" s="133" t="str">
        <f>Inputs!E295</f>
        <v>Outsource Consultant</v>
      </c>
      <c r="F295" s="290">
        <f>IF(Inputs!DT295=$F$1,Inputs!F295,
IF(Inputs!DT295='Key assumptions'!$E$118,Inputs!F295*'Key assumptions'!$H$118,Inputs!F295*'Key assumptions'!$H$119))</f>
        <v>0</v>
      </c>
      <c r="G295" s="290">
        <f>IF(Inputs!DT295=$F$1,Inputs!G295,Inputs!G295*'Key assumptions'!$H$118)</f>
        <v>0</v>
      </c>
      <c r="H295" s="281"/>
      <c r="I295" s="281"/>
      <c r="J295" s="281"/>
      <c r="K295" s="281"/>
      <c r="L295" s="281"/>
      <c r="M295" s="389" t="str">
        <f>Inputs!M295</f>
        <v>[C-i-C]</v>
      </c>
      <c r="N295" s="389" t="str">
        <f>Inputs!N295</f>
        <v>[C-i-C]</v>
      </c>
      <c r="O295" s="389" t="str">
        <f>Inputs!O295</f>
        <v>[C-i-C]</v>
      </c>
      <c r="P295" s="389" t="str">
        <f>Inputs!P295</f>
        <v>[C-i-C]</v>
      </c>
      <c r="Q295" s="389" t="str">
        <f>Inputs!Q295</f>
        <v>[C-i-C]</v>
      </c>
      <c r="R295" s="389" t="str">
        <f>Inputs!R295</f>
        <v>[C-i-C]</v>
      </c>
      <c r="S295" s="389" t="str">
        <f>Inputs!S295</f>
        <v>[C-i-C]</v>
      </c>
      <c r="T295" s="389" t="str">
        <f>Inputs!T295</f>
        <v>[C-i-C]</v>
      </c>
      <c r="U295" s="389" t="str">
        <f>Inputs!U295</f>
        <v>[C-i-C]</v>
      </c>
      <c r="V295" s="389" t="str">
        <f>Inputs!V295</f>
        <v>[C-i-C]</v>
      </c>
      <c r="W295" s="389" t="str">
        <f>Inputs!W295</f>
        <v>[C-i-C]</v>
      </c>
      <c r="X295" s="389" t="str">
        <f>Inputs!X295</f>
        <v>[C-i-C]</v>
      </c>
      <c r="Y295" s="389" t="str">
        <f>Inputs!Y295</f>
        <v>[C-i-C]</v>
      </c>
      <c r="Z295" s="389" t="str">
        <f>Inputs!Z295</f>
        <v>[C-i-C]</v>
      </c>
      <c r="AA295" s="389" t="str">
        <f>Inputs!AA295</f>
        <v>[C-i-C]</v>
      </c>
      <c r="AB295" s="389" t="str">
        <f>Inputs!AB295</f>
        <v>[C-i-C]</v>
      </c>
      <c r="AC295" s="389" t="str">
        <f>Inputs!AC295</f>
        <v>[C-i-C]</v>
      </c>
      <c r="AD295" s="389" t="str">
        <f>Inputs!AD295</f>
        <v>[C-i-C]</v>
      </c>
      <c r="AE295" s="389" t="str">
        <f>Inputs!AE295</f>
        <v>[C-i-C]</v>
      </c>
      <c r="AF295" s="389" t="str">
        <f>Inputs!AF295</f>
        <v>[C-i-C]</v>
      </c>
      <c r="AG295" s="389" t="str">
        <f>Inputs!AG295</f>
        <v>[C-i-C]</v>
      </c>
      <c r="AH295" s="389" t="str">
        <f>Inputs!AH295</f>
        <v>[C-i-C]</v>
      </c>
      <c r="AI295" s="254">
        <f>Inputs!AI295</f>
        <v>0</v>
      </c>
      <c r="AJ295" s="254">
        <f>Inputs!AJ295</f>
        <v>0</v>
      </c>
      <c r="AK295" s="254">
        <f>Inputs!AK295</f>
        <v>0</v>
      </c>
      <c r="AL295" s="254">
        <f>Inputs!AL295</f>
        <v>0</v>
      </c>
      <c r="AM295" s="254">
        <f>Inputs!AM295</f>
        <v>0</v>
      </c>
      <c r="AN295" s="254">
        <f>Inputs!AN295</f>
        <v>0</v>
      </c>
      <c r="AO295" s="254">
        <f>Inputs!AO295</f>
        <v>0</v>
      </c>
      <c r="AP295" s="254">
        <f>Inputs!AP295</f>
        <v>0</v>
      </c>
      <c r="AQ295" s="254">
        <f>Inputs!AQ295</f>
        <v>0</v>
      </c>
      <c r="AR295" s="254">
        <f>Inputs!AR295</f>
        <v>0</v>
      </c>
      <c r="AS295" s="254">
        <f>Inputs!AS295</f>
        <v>0</v>
      </c>
      <c r="AT295" s="254">
        <f>Inputs!AT295</f>
        <v>0</v>
      </c>
      <c r="AU295" s="254">
        <f>Inputs!AU295</f>
        <v>0</v>
      </c>
      <c r="AV295" s="254">
        <f>Inputs!AV295</f>
        <v>0</v>
      </c>
      <c r="AW295" s="254">
        <f>Inputs!AW295</f>
        <v>0</v>
      </c>
      <c r="AX295" s="254">
        <f>Inputs!AX295</f>
        <v>0</v>
      </c>
      <c r="AY295" s="254">
        <f>Inputs!AY295</f>
        <v>0</v>
      </c>
      <c r="AZ295" s="254">
        <f>Inputs!AZ295</f>
        <v>0</v>
      </c>
      <c r="BA295" s="254">
        <f>Inputs!BA295</f>
        <v>0</v>
      </c>
      <c r="BB295" s="254">
        <f>Inputs!BB295</f>
        <v>0</v>
      </c>
      <c r="BC295" s="254">
        <f>Inputs!BC295</f>
        <v>0</v>
      </c>
      <c r="BD295" s="254">
        <f>Inputs!BD295</f>
        <v>0</v>
      </c>
      <c r="BE295" s="254">
        <f>Inputs!BE295</f>
        <v>0</v>
      </c>
      <c r="BF295" s="254">
        <f>Inputs!BF295</f>
        <v>0</v>
      </c>
      <c r="BG295" s="254">
        <f>Inputs!BG295</f>
        <v>0</v>
      </c>
      <c r="BH295" s="254">
        <f>Inputs!BH295</f>
        <v>0</v>
      </c>
      <c r="BI295" s="254">
        <f>Inputs!BI295</f>
        <v>0</v>
      </c>
      <c r="BJ295" s="254">
        <f>Inputs!BJ295</f>
        <v>0</v>
      </c>
      <c r="BK295" s="254">
        <f>Inputs!BK295</f>
        <v>0</v>
      </c>
      <c r="BL295" s="254">
        <f>Inputs!BL295</f>
        <v>0</v>
      </c>
      <c r="BN295" s="255">
        <f>IF(OR($C295="Non-Labour",$C295="Labour-related"),IF(Inputs!$DT295=$F$1,Inputs!BN295,Inputs!BN295*'Key assumptions'!$H$118),$F295*N(H295)*avg_hrs)</f>
        <v>0</v>
      </c>
      <c r="BO295" s="255">
        <f>IF(OR($C295="Non-Labour",$C295="Labour-related"),IF(Inputs!$DT295=$F$1,Inputs!BO295,Inputs!BO295*'Key assumptions'!$H$118),$F295*N(I295)*avg_hrs)</f>
        <v>0</v>
      </c>
      <c r="BP295" s="255">
        <f>IF(OR($C295="Non-Labour",$C295="Labour-related"),IF(Inputs!$DT295=$F$1,Inputs!BP295,Inputs!BP295*'Key assumptions'!$H$118),$F295*N(J295)*avg_hrs)</f>
        <v>0</v>
      </c>
      <c r="BQ295" s="255">
        <f>IF(OR($C295="Non-Labour",$C295="Labour-related"),IF(Inputs!$DT295=$F$1,Inputs!BQ295,Inputs!BQ295*'Key assumptions'!$H$118),$F295*N(K295)*avg_hrs)</f>
        <v>0</v>
      </c>
      <c r="BR295" s="255">
        <f>IF(OR($C295="Non-Labour",$C295="Labour-related"),IF(Inputs!$DT295=$F$1,Inputs!BR295,Inputs!BR295*'Key assumptions'!$H$118),$F295*N(L295)*avg_hrs)</f>
        <v>0</v>
      </c>
      <c r="BS295" s="390" t="s">
        <v>411</v>
      </c>
      <c r="BT295" s="390" t="s">
        <v>411</v>
      </c>
      <c r="BU295" s="390" t="s">
        <v>411</v>
      </c>
      <c r="BV295" s="390" t="s">
        <v>411</v>
      </c>
      <c r="BW295" s="390" t="s">
        <v>411</v>
      </c>
      <c r="BX295" s="390" t="s">
        <v>411</v>
      </c>
      <c r="BY295" s="390" t="s">
        <v>411</v>
      </c>
      <c r="BZ295" s="390" t="s">
        <v>411</v>
      </c>
      <c r="CA295" s="390" t="s">
        <v>411</v>
      </c>
      <c r="CB295" s="390" t="s">
        <v>411</v>
      </c>
      <c r="CC295" s="390" t="s">
        <v>411</v>
      </c>
      <c r="CD295" s="390" t="s">
        <v>411</v>
      </c>
      <c r="CE295" s="390" t="s">
        <v>411</v>
      </c>
      <c r="CF295" s="390" t="s">
        <v>411</v>
      </c>
      <c r="CG295" s="390" t="s">
        <v>411</v>
      </c>
      <c r="CH295" s="390" t="s">
        <v>411</v>
      </c>
      <c r="CI295" s="390" t="s">
        <v>411</v>
      </c>
      <c r="CJ295" s="390" t="s">
        <v>411</v>
      </c>
      <c r="CK295" s="390" t="s">
        <v>411</v>
      </c>
      <c r="CL295" s="390" t="s">
        <v>411</v>
      </c>
      <c r="CM295" s="390" t="s">
        <v>411</v>
      </c>
      <c r="CN295" s="390" t="s">
        <v>411</v>
      </c>
      <c r="CO295" s="255">
        <f>IF(OR($C295="Non-Labour",$C295="Labour-related"),IF(Inputs!$DT295=$F$1,Inputs!CO295,Inputs!CO295*'Key assumptions'!$H$118),$F295*N(AI295)*avg_hrs)</f>
        <v>0</v>
      </c>
      <c r="CP295" s="255">
        <f>IF(OR($C295="Non-Labour",$C295="Labour-related"),IF(Inputs!$DT295=$F$1,Inputs!CP295,Inputs!CP295*'Key assumptions'!$H$118),$F295*N(AJ295)*avg_hrs)</f>
        <v>0</v>
      </c>
      <c r="CQ295" s="255">
        <f>IF(OR($C295="Non-Labour",$C295="Labour-related"),IF(Inputs!$DT295=$F$1,Inputs!CQ295,Inputs!CQ295*'Key assumptions'!$H$118),$F295*N(AK295)*avg_hrs)</f>
        <v>0</v>
      </c>
      <c r="CR295" s="255">
        <f>IF(OR($C295="Non-Labour",$C295="Labour-related"),IF(Inputs!$DT295=$F$1,Inputs!CR295,Inputs!CR295*'Key assumptions'!$H$118),$F295*N(AL295)*avg_hrs)</f>
        <v>0</v>
      </c>
      <c r="CS295" s="255">
        <f>IF(OR($C295="Non-Labour",$C295="Labour-related"),IF(Inputs!$DT295=$F$1,Inputs!CS295,Inputs!CS295*'Key assumptions'!$H$118),$F295*N(AM295)*avg_hrs)</f>
        <v>0</v>
      </c>
      <c r="CT295" s="255">
        <f>IF(OR($C295="Non-Labour",$C295="Labour-related"),IF(Inputs!$DT295=$F$1,Inputs!CT295,Inputs!CT295*'Key assumptions'!$H$118),$F295*N(AN295)*avg_hrs)</f>
        <v>0</v>
      </c>
      <c r="CU295" s="255">
        <f>IF(OR($C295="Non-Labour",$C295="Labour-related"),IF(Inputs!$DT295=$F$1,Inputs!CU295,Inputs!CU295*'Key assumptions'!$H$118),$F295*N(AO295)*avg_hrs)</f>
        <v>0</v>
      </c>
      <c r="CV295" s="255">
        <f>IF(OR($C295="Non-Labour",$C295="Labour-related"),IF(Inputs!$DT295=$F$1,Inputs!CV295,Inputs!CV295*'Key assumptions'!$H$118),$F295*N(AP295)*avg_hrs)</f>
        <v>0</v>
      </c>
      <c r="CW295" s="255">
        <f>IF(OR($C295="Non-Labour",$C295="Labour-related"),IF(Inputs!$DT295=$F$1,Inputs!CW295,Inputs!CW295*'Key assumptions'!$H$118),$F295*N(AQ295)*avg_hrs)</f>
        <v>0</v>
      </c>
      <c r="CX295" s="255">
        <f>IF(OR($C295="Non-Labour",$C295="Labour-related"),IF(Inputs!$DT295=$F$1,Inputs!CX295,Inputs!CX295*'Key assumptions'!$H$118),$F295*N(AR295)*avg_hrs)</f>
        <v>0</v>
      </c>
      <c r="CY295" s="255">
        <f>IF(OR($C295="Non-Labour",$C295="Labour-related"),IF(Inputs!$DT295=$F$1,Inputs!CY295,Inputs!CY295*'Key assumptions'!$H$118),$F295*N(AS295)*avg_hrs)</f>
        <v>0</v>
      </c>
      <c r="CZ295" s="255">
        <f>IF(OR($C295="Non-Labour",$C295="Labour-related"),IF(Inputs!$DT295=$F$1,Inputs!CZ295,Inputs!CZ295*'Key assumptions'!$H$118),$F295*N(AT295)*avg_hrs)</f>
        <v>0</v>
      </c>
      <c r="DA295" s="255">
        <f>IF(OR($C295="Non-Labour",$C295="Labour-related"),IF(Inputs!$DT295=$F$1,Inputs!DA295,Inputs!DA295*'Key assumptions'!$H$118),$F295*N(AU295)*avg_hrs)</f>
        <v>0</v>
      </c>
      <c r="DB295" s="255">
        <f>IF(OR($C295="Non-Labour",$C295="Labour-related"),IF(Inputs!$DT295=$F$1,Inputs!DB295,Inputs!DB295*'Key assumptions'!$H$118),$F295*N(AV295)*avg_hrs)</f>
        <v>0</v>
      </c>
      <c r="DC295" s="255">
        <f>IF(OR($C295="Non-Labour",$C295="Labour-related"),IF(Inputs!$DT295=$F$1,Inputs!DC295,Inputs!DC295*'Key assumptions'!$H$118),$F295*N(AW295)*avg_hrs)</f>
        <v>0</v>
      </c>
      <c r="DD295" s="255">
        <f>IF(OR($C295="Non-Labour",$C295="Labour-related"),IF(Inputs!$DT295=$F$1,Inputs!DD295,Inputs!DD295*'Key assumptions'!$H$118),$F295*N(AX295)*avg_hrs)</f>
        <v>0</v>
      </c>
      <c r="DE295" s="255">
        <f>IF(OR($C295="Non-Labour",$C295="Labour-related"),IF(Inputs!$DT295=$F$1,Inputs!DE295,Inputs!DE295*'Key assumptions'!$H$118),$F295*N(AY295)*avg_hrs)</f>
        <v>0</v>
      </c>
      <c r="DF295" s="255">
        <f>IF(OR($C295="Non-Labour",$C295="Labour-related"),IF(Inputs!$DT295=$F$1,Inputs!DF295,Inputs!DF295*'Key assumptions'!$H$118),$F295*N(AZ295)*avg_hrs)</f>
        <v>0</v>
      </c>
      <c r="DG295" s="255">
        <f>IF(OR($C295="Non-Labour",$C295="Labour-related"),IF(Inputs!$DT295=$F$1,Inputs!DG295,Inputs!DG295*'Key assumptions'!$H$118),$F295*N(BA295)*avg_hrs)</f>
        <v>0</v>
      </c>
      <c r="DH295" s="255">
        <f>IF(OR($C295="Non-Labour",$C295="Labour-related"),IF(Inputs!$DT295=$F$1,Inputs!DH295,Inputs!DH295*'Key assumptions'!$H$118),$F295*N(BB295)*avg_hrs)</f>
        <v>0</v>
      </c>
      <c r="DI295" s="255">
        <f>IF(OR($C295="Non-Labour",$C295="Labour-related"),IF(Inputs!$DT295=$F$1,Inputs!DI295,Inputs!DI295*'Key assumptions'!$H$118),$F295*N(BC295)*avg_hrs)</f>
        <v>0</v>
      </c>
      <c r="DJ295" s="255">
        <f>IF(OR($C295="Non-Labour",$C295="Labour-related"),IF(Inputs!$DT295=$F$1,Inputs!DJ295,Inputs!DJ295*'Key assumptions'!$H$118),$F295*N(BD295)*avg_hrs)</f>
        <v>0</v>
      </c>
      <c r="DK295" s="255">
        <f>IF(OR($C295="Non-Labour",$C295="Labour-related"),IF(Inputs!$DT295=$F$1,Inputs!DK295,Inputs!DK295*'Key assumptions'!$H$118),$F295*N(BE295)*avg_hrs)</f>
        <v>0</v>
      </c>
      <c r="DL295" s="255">
        <f>IF(OR($C295="Non-Labour",$C295="Labour-related"),IF(Inputs!$DT295=$F$1,Inputs!DL295,Inputs!DL295*'Key assumptions'!$H$118),$F295*N(BF295)*avg_hrs)</f>
        <v>0</v>
      </c>
      <c r="DM295" s="255">
        <f>IF(OR($C295="Non-Labour",$C295="Labour-related"),IF(Inputs!$DT295=$F$1,Inputs!DM295,Inputs!DM295*'Key assumptions'!$H$118),$F295*N(BG295)*avg_hrs)</f>
        <v>0</v>
      </c>
      <c r="DN295" s="255">
        <f>IF(OR($C295="Non-Labour",$C295="Labour-related"),IF(Inputs!$DT295=$F$1,Inputs!DN295,Inputs!DN295*'Key assumptions'!$H$118),$F295*N(BH295)*avg_hrs)</f>
        <v>0</v>
      </c>
      <c r="DO295" s="255">
        <f>IF(OR($C295="Non-Labour",$C295="Labour-related"),IF(Inputs!$DT295=$F$1,Inputs!DO295,Inputs!DO295*'Key assumptions'!$H$118),$F295*N(BI295)*avg_hrs)</f>
        <v>0</v>
      </c>
      <c r="DP295" s="255">
        <f>IF(OR($C295="Non-Labour",$C295="Labour-related"),IF(Inputs!$DT295=$F$1,Inputs!DP295,Inputs!DP295*'Key assumptions'!$H$118),$F295*N(BJ295)*avg_hrs)</f>
        <v>0</v>
      </c>
      <c r="DQ295" s="255">
        <f>IF(OR($C295="Non-Labour",$C295="Labour-related"),IF(Inputs!$DT295=$F$1,Inputs!DQ295,Inputs!DQ295*'Key assumptions'!$H$118),$F295*N(BK295)*avg_hrs)</f>
        <v>0</v>
      </c>
      <c r="DR295" s="255">
        <f>IF(OR($C295="Non-Labour",$C295="Labour-related"),IF(Inputs!$DT295=$F$1,Inputs!DR295,Inputs!DR295*'Key assumptions'!$H$118),$F295*N(BL295)*avg_hrs)</f>
        <v>0</v>
      </c>
      <c r="DT295" s="133" t="s">
        <v>213</v>
      </c>
      <c r="DU295" s="304"/>
      <c r="DV295" s="304"/>
      <c r="DW295" s="304"/>
      <c r="DX295" s="304"/>
      <c r="DY295" s="304"/>
      <c r="DZ295" s="304"/>
      <c r="EA295" s="255">
        <v>0</v>
      </c>
      <c r="EB295" s="255">
        <v>211353.59999999998</v>
      </c>
      <c r="EC295" s="255">
        <v>0</v>
      </c>
      <c r="ED295" s="255">
        <f t="shared" si="29"/>
        <v>0</v>
      </c>
      <c r="EE295" s="255">
        <f t="shared" si="29"/>
        <v>0</v>
      </c>
      <c r="EF295" s="255">
        <f t="shared" si="27"/>
        <v>211353.59999999998</v>
      </c>
    </row>
    <row r="296" spans="1:136" x14ac:dyDescent="0.4">
      <c r="A296" s="133" t="str">
        <f>Inputs!A296</f>
        <v>Land and Environment</v>
      </c>
      <c r="B296" s="381" t="str">
        <f>Inputs!B296</f>
        <v>[C-i-C] Item 20</v>
      </c>
      <c r="C296" s="133" t="str">
        <f>Inputs!C296</f>
        <v>Non-labour</v>
      </c>
      <c r="D296" s="133">
        <f>Inputs!D296</f>
        <v>606809</v>
      </c>
      <c r="E296" s="133" t="str">
        <f>Inputs!E296</f>
        <v>Outsource Consultant</v>
      </c>
      <c r="F296" s="290">
        <f>IF(Inputs!DT296=$F$1,Inputs!F296,
IF(Inputs!DT296='Key assumptions'!$E$118,Inputs!F296*'Key assumptions'!$H$118,Inputs!F296*'Key assumptions'!$H$119))</f>
        <v>0</v>
      </c>
      <c r="G296" s="290">
        <f>IF(Inputs!DT296=$F$1,Inputs!G296,Inputs!G296*'Key assumptions'!$H$118)</f>
        <v>0</v>
      </c>
      <c r="H296" s="281"/>
      <c r="I296" s="281"/>
      <c r="J296" s="281"/>
      <c r="K296" s="281"/>
      <c r="L296" s="281"/>
      <c r="M296" s="389" t="str">
        <f>Inputs!M296</f>
        <v>[C-i-C]</v>
      </c>
      <c r="N296" s="389" t="str">
        <f>Inputs!N296</f>
        <v>[C-i-C]</v>
      </c>
      <c r="O296" s="389" t="str">
        <f>Inputs!O296</f>
        <v>[C-i-C]</v>
      </c>
      <c r="P296" s="389" t="str">
        <f>Inputs!P296</f>
        <v>[C-i-C]</v>
      </c>
      <c r="Q296" s="389" t="str">
        <f>Inputs!Q296</f>
        <v>[C-i-C]</v>
      </c>
      <c r="R296" s="389" t="str">
        <f>Inputs!R296</f>
        <v>[C-i-C]</v>
      </c>
      <c r="S296" s="389" t="str">
        <f>Inputs!S296</f>
        <v>[C-i-C]</v>
      </c>
      <c r="T296" s="389" t="str">
        <f>Inputs!T296</f>
        <v>[C-i-C]</v>
      </c>
      <c r="U296" s="389" t="str">
        <f>Inputs!U296</f>
        <v>[C-i-C]</v>
      </c>
      <c r="V296" s="389" t="str">
        <f>Inputs!V296</f>
        <v>[C-i-C]</v>
      </c>
      <c r="W296" s="389" t="str">
        <f>Inputs!W296</f>
        <v>[C-i-C]</v>
      </c>
      <c r="X296" s="389" t="str">
        <f>Inputs!X296</f>
        <v>[C-i-C]</v>
      </c>
      <c r="Y296" s="389" t="str">
        <f>Inputs!Y296</f>
        <v>[C-i-C]</v>
      </c>
      <c r="Z296" s="389" t="str">
        <f>Inputs!Z296</f>
        <v>[C-i-C]</v>
      </c>
      <c r="AA296" s="389" t="str">
        <f>Inputs!AA296</f>
        <v>[C-i-C]</v>
      </c>
      <c r="AB296" s="389" t="str">
        <f>Inputs!AB296</f>
        <v>[C-i-C]</v>
      </c>
      <c r="AC296" s="389" t="str">
        <f>Inputs!AC296</f>
        <v>[C-i-C]</v>
      </c>
      <c r="AD296" s="389" t="str">
        <f>Inputs!AD296</f>
        <v>[C-i-C]</v>
      </c>
      <c r="AE296" s="389" t="str">
        <f>Inputs!AE296</f>
        <v>[C-i-C]</v>
      </c>
      <c r="AF296" s="389" t="str">
        <f>Inputs!AF296</f>
        <v>[C-i-C]</v>
      </c>
      <c r="AG296" s="389" t="str">
        <f>Inputs!AG296</f>
        <v>[C-i-C]</v>
      </c>
      <c r="AH296" s="389" t="str">
        <f>Inputs!AH296</f>
        <v>[C-i-C]</v>
      </c>
      <c r="AI296" s="254">
        <f>Inputs!AI296</f>
        <v>0</v>
      </c>
      <c r="AJ296" s="254">
        <f>Inputs!AJ296</f>
        <v>0</v>
      </c>
      <c r="AK296" s="254">
        <f>Inputs!AK296</f>
        <v>0</v>
      </c>
      <c r="AL296" s="254">
        <f>Inputs!AL296</f>
        <v>0</v>
      </c>
      <c r="AM296" s="254">
        <f>Inputs!AM296</f>
        <v>0</v>
      </c>
      <c r="AN296" s="254">
        <f>Inputs!AN296</f>
        <v>0</v>
      </c>
      <c r="AO296" s="254">
        <f>Inputs!AO296</f>
        <v>0</v>
      </c>
      <c r="AP296" s="254">
        <f>Inputs!AP296</f>
        <v>0</v>
      </c>
      <c r="AQ296" s="254">
        <f>Inputs!AQ296</f>
        <v>0</v>
      </c>
      <c r="AR296" s="254">
        <f>Inputs!AR296</f>
        <v>0</v>
      </c>
      <c r="AS296" s="254">
        <f>Inputs!AS296</f>
        <v>0</v>
      </c>
      <c r="AT296" s="254">
        <f>Inputs!AT296</f>
        <v>0</v>
      </c>
      <c r="AU296" s="254">
        <f>Inputs!AU296</f>
        <v>0</v>
      </c>
      <c r="AV296" s="254">
        <f>Inputs!AV296</f>
        <v>0</v>
      </c>
      <c r="AW296" s="254">
        <f>Inputs!AW296</f>
        <v>0</v>
      </c>
      <c r="AX296" s="254">
        <f>Inputs!AX296</f>
        <v>0</v>
      </c>
      <c r="AY296" s="254">
        <f>Inputs!AY296</f>
        <v>0</v>
      </c>
      <c r="AZ296" s="254">
        <f>Inputs!AZ296</f>
        <v>0</v>
      </c>
      <c r="BA296" s="254">
        <f>Inputs!BA296</f>
        <v>0</v>
      </c>
      <c r="BB296" s="254">
        <f>Inputs!BB296</f>
        <v>0</v>
      </c>
      <c r="BC296" s="254">
        <f>Inputs!BC296</f>
        <v>0</v>
      </c>
      <c r="BD296" s="254">
        <f>Inputs!BD296</f>
        <v>0</v>
      </c>
      <c r="BE296" s="254">
        <f>Inputs!BE296</f>
        <v>0</v>
      </c>
      <c r="BF296" s="254">
        <f>Inputs!BF296</f>
        <v>0</v>
      </c>
      <c r="BG296" s="254">
        <f>Inputs!BG296</f>
        <v>0</v>
      </c>
      <c r="BH296" s="254">
        <f>Inputs!BH296</f>
        <v>0</v>
      </c>
      <c r="BI296" s="254">
        <f>Inputs!BI296</f>
        <v>0</v>
      </c>
      <c r="BJ296" s="254">
        <f>Inputs!BJ296</f>
        <v>0</v>
      </c>
      <c r="BK296" s="254">
        <f>Inputs!BK296</f>
        <v>0</v>
      </c>
      <c r="BL296" s="254">
        <f>Inputs!BL296</f>
        <v>0</v>
      </c>
      <c r="BN296" s="255">
        <f>IF(OR($C296="Non-Labour",$C296="Labour-related"),IF(Inputs!$DT296=$F$1,Inputs!BN296,Inputs!BN296*'Key assumptions'!$H$118),$F296*N(H296)*avg_hrs)</f>
        <v>0</v>
      </c>
      <c r="BO296" s="255">
        <f>IF(OR($C296="Non-Labour",$C296="Labour-related"),IF(Inputs!$DT296=$F$1,Inputs!BO296,Inputs!BO296*'Key assumptions'!$H$118),$F296*N(I296)*avg_hrs)</f>
        <v>0</v>
      </c>
      <c r="BP296" s="255">
        <f>IF(OR($C296="Non-Labour",$C296="Labour-related"),IF(Inputs!$DT296=$F$1,Inputs!BP296,Inputs!BP296*'Key assumptions'!$H$118),$F296*N(J296)*avg_hrs)</f>
        <v>0</v>
      </c>
      <c r="BQ296" s="255">
        <f>IF(OR($C296="Non-Labour",$C296="Labour-related"),IF(Inputs!$DT296=$F$1,Inputs!BQ296,Inputs!BQ296*'Key assumptions'!$H$118),$F296*N(K296)*avg_hrs)</f>
        <v>0</v>
      </c>
      <c r="BR296" s="255">
        <f>IF(OR($C296="Non-Labour",$C296="Labour-related"),IF(Inputs!$DT296=$F$1,Inputs!BR296,Inputs!BR296*'Key assumptions'!$H$118),$F296*N(L296)*avg_hrs)</f>
        <v>0</v>
      </c>
      <c r="BS296" s="390" t="s">
        <v>411</v>
      </c>
      <c r="BT296" s="390" t="s">
        <v>411</v>
      </c>
      <c r="BU296" s="390" t="s">
        <v>411</v>
      </c>
      <c r="BV296" s="390" t="s">
        <v>411</v>
      </c>
      <c r="BW296" s="390" t="s">
        <v>411</v>
      </c>
      <c r="BX296" s="390" t="s">
        <v>411</v>
      </c>
      <c r="BY296" s="390" t="s">
        <v>411</v>
      </c>
      <c r="BZ296" s="390" t="s">
        <v>411</v>
      </c>
      <c r="CA296" s="390" t="s">
        <v>411</v>
      </c>
      <c r="CB296" s="390" t="s">
        <v>411</v>
      </c>
      <c r="CC296" s="390" t="s">
        <v>411</v>
      </c>
      <c r="CD296" s="390" t="s">
        <v>411</v>
      </c>
      <c r="CE296" s="390" t="s">
        <v>411</v>
      </c>
      <c r="CF296" s="390" t="s">
        <v>411</v>
      </c>
      <c r="CG296" s="390" t="s">
        <v>411</v>
      </c>
      <c r="CH296" s="390" t="s">
        <v>411</v>
      </c>
      <c r="CI296" s="390" t="s">
        <v>411</v>
      </c>
      <c r="CJ296" s="390" t="s">
        <v>411</v>
      </c>
      <c r="CK296" s="390" t="s">
        <v>411</v>
      </c>
      <c r="CL296" s="390" t="s">
        <v>411</v>
      </c>
      <c r="CM296" s="390" t="s">
        <v>411</v>
      </c>
      <c r="CN296" s="390" t="s">
        <v>411</v>
      </c>
      <c r="CO296" s="255">
        <f>IF(OR($C296="Non-Labour",$C296="Labour-related"),IF(Inputs!$DT296=$F$1,Inputs!CO296,Inputs!CO296*'Key assumptions'!$H$118),$F296*N(AI296)*avg_hrs)</f>
        <v>0</v>
      </c>
      <c r="CP296" s="255">
        <f>IF(OR($C296="Non-Labour",$C296="Labour-related"),IF(Inputs!$DT296=$F$1,Inputs!CP296,Inputs!CP296*'Key assumptions'!$H$118),$F296*N(AJ296)*avg_hrs)</f>
        <v>0</v>
      </c>
      <c r="CQ296" s="255">
        <f>IF(OR($C296="Non-Labour",$C296="Labour-related"),IF(Inputs!$DT296=$F$1,Inputs!CQ296,Inputs!CQ296*'Key assumptions'!$H$118),$F296*N(AK296)*avg_hrs)</f>
        <v>0</v>
      </c>
      <c r="CR296" s="255">
        <f>IF(OR($C296="Non-Labour",$C296="Labour-related"),IF(Inputs!$DT296=$F$1,Inputs!CR296,Inputs!CR296*'Key assumptions'!$H$118),$F296*N(AL296)*avg_hrs)</f>
        <v>0</v>
      </c>
      <c r="CS296" s="255">
        <f>IF(OR($C296="Non-Labour",$C296="Labour-related"),IF(Inputs!$DT296=$F$1,Inputs!CS296,Inputs!CS296*'Key assumptions'!$H$118),$F296*N(AM296)*avg_hrs)</f>
        <v>0</v>
      </c>
      <c r="CT296" s="255">
        <f>IF(OR($C296="Non-Labour",$C296="Labour-related"),IF(Inputs!$DT296=$F$1,Inputs!CT296,Inputs!CT296*'Key assumptions'!$H$118),$F296*N(AN296)*avg_hrs)</f>
        <v>0</v>
      </c>
      <c r="CU296" s="255">
        <f>IF(OR($C296="Non-Labour",$C296="Labour-related"),IF(Inputs!$DT296=$F$1,Inputs!CU296,Inputs!CU296*'Key assumptions'!$H$118),$F296*N(AO296)*avg_hrs)</f>
        <v>0</v>
      </c>
      <c r="CV296" s="255">
        <f>IF(OR($C296="Non-Labour",$C296="Labour-related"),IF(Inputs!$DT296=$F$1,Inputs!CV296,Inputs!CV296*'Key assumptions'!$H$118),$F296*N(AP296)*avg_hrs)</f>
        <v>0</v>
      </c>
      <c r="CW296" s="255">
        <f>IF(OR($C296="Non-Labour",$C296="Labour-related"),IF(Inputs!$DT296=$F$1,Inputs!CW296,Inputs!CW296*'Key assumptions'!$H$118),$F296*N(AQ296)*avg_hrs)</f>
        <v>0</v>
      </c>
      <c r="CX296" s="255">
        <f>IF(OR($C296="Non-Labour",$C296="Labour-related"),IF(Inputs!$DT296=$F$1,Inputs!CX296,Inputs!CX296*'Key assumptions'!$H$118),$F296*N(AR296)*avg_hrs)</f>
        <v>0</v>
      </c>
      <c r="CY296" s="255">
        <f>IF(OR($C296="Non-Labour",$C296="Labour-related"),IF(Inputs!$DT296=$F$1,Inputs!CY296,Inputs!CY296*'Key assumptions'!$H$118),$F296*N(AS296)*avg_hrs)</f>
        <v>0</v>
      </c>
      <c r="CZ296" s="255">
        <f>IF(OR($C296="Non-Labour",$C296="Labour-related"),IF(Inputs!$DT296=$F$1,Inputs!CZ296,Inputs!CZ296*'Key assumptions'!$H$118),$F296*N(AT296)*avg_hrs)</f>
        <v>0</v>
      </c>
      <c r="DA296" s="255">
        <f>IF(OR($C296="Non-Labour",$C296="Labour-related"),IF(Inputs!$DT296=$F$1,Inputs!DA296,Inputs!DA296*'Key assumptions'!$H$118),$F296*N(AU296)*avg_hrs)</f>
        <v>0</v>
      </c>
      <c r="DB296" s="255">
        <f>IF(OR($C296="Non-Labour",$C296="Labour-related"),IF(Inputs!$DT296=$F$1,Inputs!DB296,Inputs!DB296*'Key assumptions'!$H$118),$F296*N(AV296)*avg_hrs)</f>
        <v>0</v>
      </c>
      <c r="DC296" s="255">
        <f>IF(OR($C296="Non-Labour",$C296="Labour-related"),IF(Inputs!$DT296=$F$1,Inputs!DC296,Inputs!DC296*'Key assumptions'!$H$118),$F296*N(AW296)*avg_hrs)</f>
        <v>0</v>
      </c>
      <c r="DD296" s="255">
        <f>IF(OR($C296="Non-Labour",$C296="Labour-related"),IF(Inputs!$DT296=$F$1,Inputs!DD296,Inputs!DD296*'Key assumptions'!$H$118),$F296*N(AX296)*avg_hrs)</f>
        <v>0</v>
      </c>
      <c r="DE296" s="255">
        <f>IF(OR($C296="Non-Labour",$C296="Labour-related"),IF(Inputs!$DT296=$F$1,Inputs!DE296,Inputs!DE296*'Key assumptions'!$H$118),$F296*N(AY296)*avg_hrs)</f>
        <v>0</v>
      </c>
      <c r="DF296" s="255">
        <f>IF(OR($C296="Non-Labour",$C296="Labour-related"),IF(Inputs!$DT296=$F$1,Inputs!DF296,Inputs!DF296*'Key assumptions'!$H$118),$F296*N(AZ296)*avg_hrs)</f>
        <v>0</v>
      </c>
      <c r="DG296" s="255">
        <f>IF(OR($C296="Non-Labour",$C296="Labour-related"),IF(Inputs!$DT296=$F$1,Inputs!DG296,Inputs!DG296*'Key assumptions'!$H$118),$F296*N(BA296)*avg_hrs)</f>
        <v>0</v>
      </c>
      <c r="DH296" s="255">
        <f>IF(OR($C296="Non-Labour",$C296="Labour-related"),IF(Inputs!$DT296=$F$1,Inputs!DH296,Inputs!DH296*'Key assumptions'!$H$118),$F296*N(BB296)*avg_hrs)</f>
        <v>0</v>
      </c>
      <c r="DI296" s="255">
        <f>IF(OR($C296="Non-Labour",$C296="Labour-related"),IF(Inputs!$DT296=$F$1,Inputs!DI296,Inputs!DI296*'Key assumptions'!$H$118),$F296*N(BC296)*avg_hrs)</f>
        <v>0</v>
      </c>
      <c r="DJ296" s="255">
        <f>IF(OR($C296="Non-Labour",$C296="Labour-related"),IF(Inputs!$DT296=$F$1,Inputs!DJ296,Inputs!DJ296*'Key assumptions'!$H$118),$F296*N(BD296)*avg_hrs)</f>
        <v>0</v>
      </c>
      <c r="DK296" s="255">
        <f>IF(OR($C296="Non-Labour",$C296="Labour-related"),IF(Inputs!$DT296=$F$1,Inputs!DK296,Inputs!DK296*'Key assumptions'!$H$118),$F296*N(BE296)*avg_hrs)</f>
        <v>0</v>
      </c>
      <c r="DL296" s="255">
        <f>IF(OR($C296="Non-Labour",$C296="Labour-related"),IF(Inputs!$DT296=$F$1,Inputs!DL296,Inputs!DL296*'Key assumptions'!$H$118),$F296*N(BF296)*avg_hrs)</f>
        <v>0</v>
      </c>
      <c r="DM296" s="255">
        <f>IF(OR($C296="Non-Labour",$C296="Labour-related"),IF(Inputs!$DT296=$F$1,Inputs!DM296,Inputs!DM296*'Key assumptions'!$H$118),$F296*N(BG296)*avg_hrs)</f>
        <v>0</v>
      </c>
      <c r="DN296" s="255">
        <f>IF(OR($C296="Non-Labour",$C296="Labour-related"),IF(Inputs!$DT296=$F$1,Inputs!DN296,Inputs!DN296*'Key assumptions'!$H$118),$F296*N(BH296)*avg_hrs)</f>
        <v>0</v>
      </c>
      <c r="DO296" s="255">
        <f>IF(OR($C296="Non-Labour",$C296="Labour-related"),IF(Inputs!$DT296=$F$1,Inputs!DO296,Inputs!DO296*'Key assumptions'!$H$118),$F296*N(BI296)*avg_hrs)</f>
        <v>0</v>
      </c>
      <c r="DP296" s="255">
        <f>IF(OR($C296="Non-Labour",$C296="Labour-related"),IF(Inputs!$DT296=$F$1,Inputs!DP296,Inputs!DP296*'Key assumptions'!$H$118),$F296*N(BJ296)*avg_hrs)</f>
        <v>0</v>
      </c>
      <c r="DQ296" s="255">
        <f>IF(OR($C296="Non-Labour",$C296="Labour-related"),IF(Inputs!$DT296=$F$1,Inputs!DQ296,Inputs!DQ296*'Key assumptions'!$H$118),$F296*N(BK296)*avg_hrs)</f>
        <v>0</v>
      </c>
      <c r="DR296" s="255">
        <f>IF(OR($C296="Non-Labour",$C296="Labour-related"),IF(Inputs!$DT296=$F$1,Inputs!DR296,Inputs!DR296*'Key assumptions'!$H$118),$F296*N(BL296)*avg_hrs)</f>
        <v>0</v>
      </c>
      <c r="DT296" s="133" t="s">
        <v>213</v>
      </c>
      <c r="DU296" s="304"/>
      <c r="DV296" s="304"/>
      <c r="DW296" s="304"/>
      <c r="DX296" s="304"/>
      <c r="DY296" s="304"/>
      <c r="DZ296" s="304"/>
      <c r="EA296" s="255">
        <v>0</v>
      </c>
      <c r="EB296" s="255">
        <v>31703.039999999997</v>
      </c>
      <c r="EC296" s="255">
        <v>0</v>
      </c>
      <c r="ED296" s="255">
        <f t="shared" si="29"/>
        <v>0</v>
      </c>
      <c r="EE296" s="255">
        <f t="shared" si="29"/>
        <v>0</v>
      </c>
      <c r="EF296" s="255">
        <f t="shared" si="27"/>
        <v>31703.039999999997</v>
      </c>
    </row>
    <row r="297" spans="1:136" x14ac:dyDescent="0.4">
      <c r="A297" s="133" t="str">
        <f>Inputs!A297</f>
        <v>Land and Environment</v>
      </c>
      <c r="B297" s="381" t="str">
        <f>Inputs!B297</f>
        <v>[C-i-C] Item 21</v>
      </c>
      <c r="C297" s="133" t="str">
        <f>Inputs!C297</f>
        <v>Non-labour</v>
      </c>
      <c r="D297" s="133">
        <f>Inputs!D297</f>
        <v>606809</v>
      </c>
      <c r="E297" s="133" t="str">
        <f>Inputs!E297</f>
        <v>Outsource Consultant</v>
      </c>
      <c r="F297" s="290">
        <f>IF(Inputs!DT297=$F$1,Inputs!F297,
IF(Inputs!DT297='Key assumptions'!$E$118,Inputs!F297*'Key assumptions'!$H$118,Inputs!F297*'Key assumptions'!$H$119))</f>
        <v>0</v>
      </c>
      <c r="G297" s="290">
        <f>IF(Inputs!DT297=$F$1,Inputs!G297,Inputs!G297*'Key assumptions'!$H$118)</f>
        <v>0</v>
      </c>
      <c r="H297" s="281"/>
      <c r="I297" s="281"/>
      <c r="J297" s="281"/>
      <c r="K297" s="281"/>
      <c r="L297" s="281"/>
      <c r="M297" s="389" t="str">
        <f>Inputs!M297</f>
        <v>[C-i-C]</v>
      </c>
      <c r="N297" s="389" t="str">
        <f>Inputs!N297</f>
        <v>[C-i-C]</v>
      </c>
      <c r="O297" s="389" t="str">
        <f>Inputs!O297</f>
        <v>[C-i-C]</v>
      </c>
      <c r="P297" s="389" t="str">
        <f>Inputs!P297</f>
        <v>[C-i-C]</v>
      </c>
      <c r="Q297" s="389" t="str">
        <f>Inputs!Q297</f>
        <v>[C-i-C]</v>
      </c>
      <c r="R297" s="389" t="str">
        <f>Inputs!R297</f>
        <v>[C-i-C]</v>
      </c>
      <c r="S297" s="389" t="str">
        <f>Inputs!S297</f>
        <v>[C-i-C]</v>
      </c>
      <c r="T297" s="389" t="str">
        <f>Inputs!T297</f>
        <v>[C-i-C]</v>
      </c>
      <c r="U297" s="389" t="str">
        <f>Inputs!U297</f>
        <v>[C-i-C]</v>
      </c>
      <c r="V297" s="389" t="str">
        <f>Inputs!V297</f>
        <v>[C-i-C]</v>
      </c>
      <c r="W297" s="389" t="str">
        <f>Inputs!W297</f>
        <v>[C-i-C]</v>
      </c>
      <c r="X297" s="389" t="str">
        <f>Inputs!X297</f>
        <v>[C-i-C]</v>
      </c>
      <c r="Y297" s="389" t="str">
        <f>Inputs!Y297</f>
        <v>[C-i-C]</v>
      </c>
      <c r="Z297" s="389" t="str">
        <f>Inputs!Z297</f>
        <v>[C-i-C]</v>
      </c>
      <c r="AA297" s="389" t="str">
        <f>Inputs!AA297</f>
        <v>[C-i-C]</v>
      </c>
      <c r="AB297" s="389" t="str">
        <f>Inputs!AB297</f>
        <v>[C-i-C]</v>
      </c>
      <c r="AC297" s="389" t="str">
        <f>Inputs!AC297</f>
        <v>[C-i-C]</v>
      </c>
      <c r="AD297" s="389" t="str">
        <f>Inputs!AD297</f>
        <v>[C-i-C]</v>
      </c>
      <c r="AE297" s="389" t="str">
        <f>Inputs!AE297</f>
        <v>[C-i-C]</v>
      </c>
      <c r="AF297" s="389" t="str">
        <f>Inputs!AF297</f>
        <v>[C-i-C]</v>
      </c>
      <c r="AG297" s="389" t="str">
        <f>Inputs!AG297</f>
        <v>[C-i-C]</v>
      </c>
      <c r="AH297" s="389" t="str">
        <f>Inputs!AH297</f>
        <v>[C-i-C]</v>
      </c>
      <c r="AI297" s="254">
        <f>Inputs!AI297</f>
        <v>0</v>
      </c>
      <c r="AJ297" s="254">
        <f>Inputs!AJ297</f>
        <v>0</v>
      </c>
      <c r="AK297" s="254">
        <f>Inputs!AK297</f>
        <v>0</v>
      </c>
      <c r="AL297" s="254">
        <f>Inputs!AL297</f>
        <v>0</v>
      </c>
      <c r="AM297" s="254">
        <f>Inputs!AM297</f>
        <v>0</v>
      </c>
      <c r="AN297" s="254">
        <f>Inputs!AN297</f>
        <v>0</v>
      </c>
      <c r="AO297" s="254">
        <f>Inputs!AO297</f>
        <v>0</v>
      </c>
      <c r="AP297" s="254">
        <f>Inputs!AP297</f>
        <v>0</v>
      </c>
      <c r="AQ297" s="254">
        <f>Inputs!AQ297</f>
        <v>0</v>
      </c>
      <c r="AR297" s="254">
        <f>Inputs!AR297</f>
        <v>0</v>
      </c>
      <c r="AS297" s="254">
        <f>Inputs!AS297</f>
        <v>0</v>
      </c>
      <c r="AT297" s="254">
        <f>Inputs!AT297</f>
        <v>0</v>
      </c>
      <c r="AU297" s="254">
        <f>Inputs!AU297</f>
        <v>0</v>
      </c>
      <c r="AV297" s="254">
        <f>Inputs!AV297</f>
        <v>0</v>
      </c>
      <c r="AW297" s="254">
        <f>Inputs!AW297</f>
        <v>0</v>
      </c>
      <c r="AX297" s="254">
        <f>Inputs!AX297</f>
        <v>0</v>
      </c>
      <c r="AY297" s="254">
        <f>Inputs!AY297</f>
        <v>0</v>
      </c>
      <c r="AZ297" s="254">
        <f>Inputs!AZ297</f>
        <v>0</v>
      </c>
      <c r="BA297" s="254">
        <f>Inputs!BA297</f>
        <v>0</v>
      </c>
      <c r="BB297" s="254">
        <f>Inputs!BB297</f>
        <v>0</v>
      </c>
      <c r="BC297" s="254">
        <f>Inputs!BC297</f>
        <v>0</v>
      </c>
      <c r="BD297" s="254">
        <f>Inputs!BD297</f>
        <v>0</v>
      </c>
      <c r="BE297" s="254">
        <f>Inputs!BE297</f>
        <v>0</v>
      </c>
      <c r="BF297" s="254">
        <f>Inputs!BF297</f>
        <v>0</v>
      </c>
      <c r="BG297" s="254">
        <f>Inputs!BG297</f>
        <v>0</v>
      </c>
      <c r="BH297" s="254">
        <f>Inputs!BH297</f>
        <v>0</v>
      </c>
      <c r="BI297" s="254">
        <f>Inputs!BI297</f>
        <v>0</v>
      </c>
      <c r="BJ297" s="254">
        <f>Inputs!BJ297</f>
        <v>0</v>
      </c>
      <c r="BK297" s="254">
        <f>Inputs!BK297</f>
        <v>0</v>
      </c>
      <c r="BL297" s="254">
        <f>Inputs!BL297</f>
        <v>0</v>
      </c>
      <c r="BN297" s="255">
        <f>IF(OR($C297="Non-Labour",$C297="Labour-related"),IF(Inputs!$DT297=$F$1,Inputs!BN297,Inputs!BN297*'Key assumptions'!$H$118),$F297*N(H297)*avg_hrs)</f>
        <v>0</v>
      </c>
      <c r="BO297" s="255">
        <f>IF(OR($C297="Non-Labour",$C297="Labour-related"),IF(Inputs!$DT297=$F$1,Inputs!BO297,Inputs!BO297*'Key assumptions'!$H$118),$F297*N(I297)*avg_hrs)</f>
        <v>0</v>
      </c>
      <c r="BP297" s="255">
        <f>IF(OR($C297="Non-Labour",$C297="Labour-related"),IF(Inputs!$DT297=$F$1,Inputs!BP297,Inputs!BP297*'Key assumptions'!$H$118),$F297*N(J297)*avg_hrs)</f>
        <v>0</v>
      </c>
      <c r="BQ297" s="255">
        <f>IF(OR($C297="Non-Labour",$C297="Labour-related"),IF(Inputs!$DT297=$F$1,Inputs!BQ297,Inputs!BQ297*'Key assumptions'!$H$118),$F297*N(K297)*avg_hrs)</f>
        <v>0</v>
      </c>
      <c r="BR297" s="255">
        <f>IF(OR($C297="Non-Labour",$C297="Labour-related"),IF(Inputs!$DT297=$F$1,Inputs!BR297,Inputs!BR297*'Key assumptions'!$H$118),$F297*N(L297)*avg_hrs)</f>
        <v>0</v>
      </c>
      <c r="BS297" s="390" t="s">
        <v>411</v>
      </c>
      <c r="BT297" s="390" t="s">
        <v>411</v>
      </c>
      <c r="BU297" s="390" t="s">
        <v>411</v>
      </c>
      <c r="BV297" s="390" t="s">
        <v>411</v>
      </c>
      <c r="BW297" s="390" t="s">
        <v>411</v>
      </c>
      <c r="BX297" s="390" t="s">
        <v>411</v>
      </c>
      <c r="BY297" s="390" t="s">
        <v>411</v>
      </c>
      <c r="BZ297" s="390" t="s">
        <v>411</v>
      </c>
      <c r="CA297" s="390" t="s">
        <v>411</v>
      </c>
      <c r="CB297" s="390" t="s">
        <v>411</v>
      </c>
      <c r="CC297" s="390" t="s">
        <v>411</v>
      </c>
      <c r="CD297" s="390" t="s">
        <v>411</v>
      </c>
      <c r="CE297" s="390" t="s">
        <v>411</v>
      </c>
      <c r="CF297" s="390" t="s">
        <v>411</v>
      </c>
      <c r="CG297" s="390" t="s">
        <v>411</v>
      </c>
      <c r="CH297" s="390" t="s">
        <v>411</v>
      </c>
      <c r="CI297" s="390" t="s">
        <v>411</v>
      </c>
      <c r="CJ297" s="390" t="s">
        <v>411</v>
      </c>
      <c r="CK297" s="390" t="s">
        <v>411</v>
      </c>
      <c r="CL297" s="390" t="s">
        <v>411</v>
      </c>
      <c r="CM297" s="390" t="s">
        <v>411</v>
      </c>
      <c r="CN297" s="390" t="s">
        <v>411</v>
      </c>
      <c r="CO297" s="255">
        <f>IF(OR($C297="Non-Labour",$C297="Labour-related"),IF(Inputs!$DT297=$F$1,Inputs!CO297,Inputs!CO297*'Key assumptions'!$H$118),$F297*N(AI297)*avg_hrs)</f>
        <v>0</v>
      </c>
      <c r="CP297" s="255">
        <f>IF(OR($C297="Non-Labour",$C297="Labour-related"),IF(Inputs!$DT297=$F$1,Inputs!CP297,Inputs!CP297*'Key assumptions'!$H$118),$F297*N(AJ297)*avg_hrs)</f>
        <v>0</v>
      </c>
      <c r="CQ297" s="255">
        <f>IF(OR($C297="Non-Labour",$C297="Labour-related"),IF(Inputs!$DT297=$F$1,Inputs!CQ297,Inputs!CQ297*'Key assumptions'!$H$118),$F297*N(AK297)*avg_hrs)</f>
        <v>0</v>
      </c>
      <c r="CR297" s="255">
        <f>IF(OR($C297="Non-Labour",$C297="Labour-related"),IF(Inputs!$DT297=$F$1,Inputs!CR297,Inputs!CR297*'Key assumptions'!$H$118),$F297*N(AL297)*avg_hrs)</f>
        <v>0</v>
      </c>
      <c r="CS297" s="255">
        <f>IF(OR($C297="Non-Labour",$C297="Labour-related"),IF(Inputs!$DT297=$F$1,Inputs!CS297,Inputs!CS297*'Key assumptions'!$H$118),$F297*N(AM297)*avg_hrs)</f>
        <v>0</v>
      </c>
      <c r="CT297" s="255">
        <f>IF(OR($C297="Non-Labour",$C297="Labour-related"),IF(Inputs!$DT297=$F$1,Inputs!CT297,Inputs!CT297*'Key assumptions'!$H$118),$F297*N(AN297)*avg_hrs)</f>
        <v>5283.8399999999992</v>
      </c>
      <c r="CU297" s="255">
        <f>IF(OR($C297="Non-Labour",$C297="Labour-related"),IF(Inputs!$DT297=$F$1,Inputs!CU297,Inputs!CU297*'Key assumptions'!$H$118),$F297*N(AO297)*avg_hrs)</f>
        <v>5283.8399999999992</v>
      </c>
      <c r="CV297" s="255">
        <f>IF(OR($C297="Non-Labour",$C297="Labour-related"),IF(Inputs!$DT297=$F$1,Inputs!CV297,Inputs!CV297*'Key assumptions'!$H$118),$F297*N(AP297)*avg_hrs)</f>
        <v>0</v>
      </c>
      <c r="CW297" s="255">
        <f>IF(OR($C297="Non-Labour",$C297="Labour-related"),IF(Inputs!$DT297=$F$1,Inputs!CW297,Inputs!CW297*'Key assumptions'!$H$118),$F297*N(AQ297)*avg_hrs)</f>
        <v>0</v>
      </c>
      <c r="CX297" s="255">
        <f>IF(OR($C297="Non-Labour",$C297="Labour-related"),IF(Inputs!$DT297=$F$1,Inputs!CX297,Inputs!CX297*'Key assumptions'!$H$118),$F297*N(AR297)*avg_hrs)</f>
        <v>0</v>
      </c>
      <c r="CY297" s="255">
        <f>IF(OR($C297="Non-Labour",$C297="Labour-related"),IF(Inputs!$DT297=$F$1,Inputs!CY297,Inputs!CY297*'Key assumptions'!$H$118),$F297*N(AS297)*avg_hrs)</f>
        <v>0</v>
      </c>
      <c r="CZ297" s="255">
        <f>IF(OR($C297="Non-Labour",$C297="Labour-related"),IF(Inputs!$DT297=$F$1,Inputs!CZ297,Inputs!CZ297*'Key assumptions'!$H$118),$F297*N(AT297)*avg_hrs)</f>
        <v>0</v>
      </c>
      <c r="DA297" s="255">
        <f>IF(OR($C297="Non-Labour",$C297="Labour-related"),IF(Inputs!$DT297=$F$1,Inputs!DA297,Inputs!DA297*'Key assumptions'!$H$118),$F297*N(AU297)*avg_hrs)</f>
        <v>0</v>
      </c>
      <c r="DB297" s="255">
        <f>IF(OR($C297="Non-Labour",$C297="Labour-related"),IF(Inputs!$DT297=$F$1,Inputs!DB297,Inputs!DB297*'Key assumptions'!$H$118),$F297*N(AV297)*avg_hrs)</f>
        <v>0</v>
      </c>
      <c r="DC297" s="255">
        <f>IF(OR($C297="Non-Labour",$C297="Labour-related"),IF(Inputs!$DT297=$F$1,Inputs!DC297,Inputs!DC297*'Key assumptions'!$H$118),$F297*N(AW297)*avg_hrs)</f>
        <v>0</v>
      </c>
      <c r="DD297" s="255">
        <f>IF(OR($C297="Non-Labour",$C297="Labour-related"),IF(Inputs!$DT297=$F$1,Inputs!DD297,Inputs!DD297*'Key assumptions'!$H$118),$F297*N(AX297)*avg_hrs)</f>
        <v>0</v>
      </c>
      <c r="DE297" s="255">
        <f>IF(OR($C297="Non-Labour",$C297="Labour-related"),IF(Inputs!$DT297=$F$1,Inputs!DE297,Inputs!DE297*'Key assumptions'!$H$118),$F297*N(AY297)*avg_hrs)</f>
        <v>0</v>
      </c>
      <c r="DF297" s="255">
        <f>IF(OR($C297="Non-Labour",$C297="Labour-related"),IF(Inputs!$DT297=$F$1,Inputs!DF297,Inputs!DF297*'Key assumptions'!$H$118),$F297*N(AZ297)*avg_hrs)</f>
        <v>0</v>
      </c>
      <c r="DG297" s="255">
        <f>IF(OR($C297="Non-Labour",$C297="Labour-related"),IF(Inputs!$DT297=$F$1,Inputs!DG297,Inputs!DG297*'Key assumptions'!$H$118),$F297*N(BA297)*avg_hrs)</f>
        <v>0</v>
      </c>
      <c r="DH297" s="255">
        <f>IF(OR($C297="Non-Labour",$C297="Labour-related"),IF(Inputs!$DT297=$F$1,Inputs!DH297,Inputs!DH297*'Key assumptions'!$H$118),$F297*N(BB297)*avg_hrs)</f>
        <v>0</v>
      </c>
      <c r="DI297" s="255">
        <f>IF(OR($C297="Non-Labour",$C297="Labour-related"),IF(Inputs!$DT297=$F$1,Inputs!DI297,Inputs!DI297*'Key assumptions'!$H$118),$F297*N(BC297)*avg_hrs)</f>
        <v>0</v>
      </c>
      <c r="DJ297" s="255">
        <f>IF(OR($C297="Non-Labour",$C297="Labour-related"),IF(Inputs!$DT297=$F$1,Inputs!DJ297,Inputs!DJ297*'Key assumptions'!$H$118),$F297*N(BD297)*avg_hrs)</f>
        <v>0</v>
      </c>
      <c r="DK297" s="255">
        <f>IF(OR($C297="Non-Labour",$C297="Labour-related"),IF(Inputs!$DT297=$F$1,Inputs!DK297,Inputs!DK297*'Key assumptions'!$H$118),$F297*N(BE297)*avg_hrs)</f>
        <v>0</v>
      </c>
      <c r="DL297" s="255">
        <f>IF(OR($C297="Non-Labour",$C297="Labour-related"),IF(Inputs!$DT297=$F$1,Inputs!DL297,Inputs!DL297*'Key assumptions'!$H$118),$F297*N(BF297)*avg_hrs)</f>
        <v>0</v>
      </c>
      <c r="DM297" s="255">
        <f>IF(OR($C297="Non-Labour",$C297="Labour-related"),IF(Inputs!$DT297=$F$1,Inputs!DM297,Inputs!DM297*'Key assumptions'!$H$118),$F297*N(BG297)*avg_hrs)</f>
        <v>0</v>
      </c>
      <c r="DN297" s="255">
        <f>IF(OR($C297="Non-Labour",$C297="Labour-related"),IF(Inputs!$DT297=$F$1,Inputs!DN297,Inputs!DN297*'Key assumptions'!$H$118),$F297*N(BH297)*avg_hrs)</f>
        <v>0</v>
      </c>
      <c r="DO297" s="255">
        <f>IF(OR($C297="Non-Labour",$C297="Labour-related"),IF(Inputs!$DT297=$F$1,Inputs!DO297,Inputs!DO297*'Key assumptions'!$H$118),$F297*N(BI297)*avg_hrs)</f>
        <v>0</v>
      </c>
      <c r="DP297" s="255">
        <f>IF(OR($C297="Non-Labour",$C297="Labour-related"),IF(Inputs!$DT297=$F$1,Inputs!DP297,Inputs!DP297*'Key assumptions'!$H$118),$F297*N(BJ297)*avg_hrs)</f>
        <v>0</v>
      </c>
      <c r="DQ297" s="255">
        <f>IF(OR($C297="Non-Labour",$C297="Labour-related"),IF(Inputs!$DT297=$F$1,Inputs!DQ297,Inputs!DQ297*'Key assumptions'!$H$118),$F297*N(BK297)*avg_hrs)</f>
        <v>0</v>
      </c>
      <c r="DR297" s="255">
        <f>IF(OR($C297="Non-Labour",$C297="Labour-related"),IF(Inputs!$DT297=$F$1,Inputs!DR297,Inputs!DR297*'Key assumptions'!$H$118),$F297*N(BL297)*avg_hrs)</f>
        <v>0</v>
      </c>
      <c r="DT297" s="133" t="s">
        <v>213</v>
      </c>
      <c r="DU297" s="304"/>
      <c r="DV297" s="304"/>
      <c r="DW297" s="304"/>
      <c r="DX297" s="304"/>
      <c r="DY297" s="304"/>
      <c r="DZ297" s="304"/>
      <c r="EA297" s="255">
        <v>0</v>
      </c>
      <c r="EB297" s="255">
        <v>10567.679999999998</v>
      </c>
      <c r="EC297" s="255">
        <v>5283.8399999999992</v>
      </c>
      <c r="ED297" s="255">
        <f t="shared" si="29"/>
        <v>5283.8399999999992</v>
      </c>
      <c r="EE297" s="255">
        <f t="shared" si="29"/>
        <v>0</v>
      </c>
      <c r="EF297" s="255">
        <f t="shared" si="27"/>
        <v>21135.359999999997</v>
      </c>
    </row>
    <row r="298" spans="1:136" x14ac:dyDescent="0.4">
      <c r="A298" s="133" t="str">
        <f>Inputs!A298</f>
        <v>Land and Environment</v>
      </c>
      <c r="B298" s="381" t="str">
        <f>Inputs!B298</f>
        <v>[C-i-C] Item 22</v>
      </c>
      <c r="C298" s="133" t="str">
        <f>Inputs!C298</f>
        <v>Non-labour</v>
      </c>
      <c r="D298" s="133">
        <f>Inputs!D298</f>
        <v>606809</v>
      </c>
      <c r="E298" s="133" t="str">
        <f>Inputs!E298</f>
        <v>Outsource Consultant</v>
      </c>
      <c r="F298" s="290">
        <f>IF(Inputs!DT298=$F$1,Inputs!F298,
IF(Inputs!DT298='Key assumptions'!$E$118,Inputs!F298*'Key assumptions'!$H$118,Inputs!F298*'Key assumptions'!$H$119))</f>
        <v>0</v>
      </c>
      <c r="G298" s="290">
        <f>IF(Inputs!DT298=$F$1,Inputs!G298,Inputs!G298*'Key assumptions'!$H$118)</f>
        <v>0</v>
      </c>
      <c r="H298" s="281"/>
      <c r="I298" s="281"/>
      <c r="J298" s="281"/>
      <c r="K298" s="281"/>
      <c r="L298" s="281"/>
      <c r="M298" s="389" t="str">
        <f>Inputs!M298</f>
        <v>[C-i-C]</v>
      </c>
      <c r="N298" s="389" t="str">
        <f>Inputs!N298</f>
        <v>[C-i-C]</v>
      </c>
      <c r="O298" s="389" t="str">
        <f>Inputs!O298</f>
        <v>[C-i-C]</v>
      </c>
      <c r="P298" s="389" t="str">
        <f>Inputs!P298</f>
        <v>[C-i-C]</v>
      </c>
      <c r="Q298" s="389" t="str">
        <f>Inputs!Q298</f>
        <v>[C-i-C]</v>
      </c>
      <c r="R298" s="389" t="str">
        <f>Inputs!R298</f>
        <v>[C-i-C]</v>
      </c>
      <c r="S298" s="389" t="str">
        <f>Inputs!S298</f>
        <v>[C-i-C]</v>
      </c>
      <c r="T298" s="389" t="str">
        <f>Inputs!T298</f>
        <v>[C-i-C]</v>
      </c>
      <c r="U298" s="389" t="str">
        <f>Inputs!U298</f>
        <v>[C-i-C]</v>
      </c>
      <c r="V298" s="389" t="str">
        <f>Inputs!V298</f>
        <v>[C-i-C]</v>
      </c>
      <c r="W298" s="389" t="str">
        <f>Inputs!W298</f>
        <v>[C-i-C]</v>
      </c>
      <c r="X298" s="389" t="str">
        <f>Inputs!X298</f>
        <v>[C-i-C]</v>
      </c>
      <c r="Y298" s="389" t="str">
        <f>Inputs!Y298</f>
        <v>[C-i-C]</v>
      </c>
      <c r="Z298" s="389" t="str">
        <f>Inputs!Z298</f>
        <v>[C-i-C]</v>
      </c>
      <c r="AA298" s="389" t="str">
        <f>Inputs!AA298</f>
        <v>[C-i-C]</v>
      </c>
      <c r="AB298" s="389" t="str">
        <f>Inputs!AB298</f>
        <v>[C-i-C]</v>
      </c>
      <c r="AC298" s="389" t="str">
        <f>Inputs!AC298</f>
        <v>[C-i-C]</v>
      </c>
      <c r="AD298" s="389" t="str">
        <f>Inputs!AD298</f>
        <v>[C-i-C]</v>
      </c>
      <c r="AE298" s="389" t="str">
        <f>Inputs!AE298</f>
        <v>[C-i-C]</v>
      </c>
      <c r="AF298" s="389" t="str">
        <f>Inputs!AF298</f>
        <v>[C-i-C]</v>
      </c>
      <c r="AG298" s="389" t="str">
        <f>Inputs!AG298</f>
        <v>[C-i-C]</v>
      </c>
      <c r="AH298" s="389" t="str">
        <f>Inputs!AH298</f>
        <v>[C-i-C]</v>
      </c>
      <c r="AI298" s="254">
        <f>Inputs!AI298</f>
        <v>0</v>
      </c>
      <c r="AJ298" s="254">
        <f>Inputs!AJ298</f>
        <v>0</v>
      </c>
      <c r="AK298" s="254">
        <f>Inputs!AK298</f>
        <v>0</v>
      </c>
      <c r="AL298" s="254">
        <f>Inputs!AL298</f>
        <v>0</v>
      </c>
      <c r="AM298" s="254">
        <f>Inputs!AM298</f>
        <v>0</v>
      </c>
      <c r="AN298" s="254">
        <f>Inputs!AN298</f>
        <v>0</v>
      </c>
      <c r="AO298" s="254">
        <f>Inputs!AO298</f>
        <v>0</v>
      </c>
      <c r="AP298" s="254">
        <f>Inputs!AP298</f>
        <v>0</v>
      </c>
      <c r="AQ298" s="254">
        <f>Inputs!AQ298</f>
        <v>0</v>
      </c>
      <c r="AR298" s="254">
        <f>Inputs!AR298</f>
        <v>0</v>
      </c>
      <c r="AS298" s="254">
        <f>Inputs!AS298</f>
        <v>0</v>
      </c>
      <c r="AT298" s="254">
        <f>Inputs!AT298</f>
        <v>0</v>
      </c>
      <c r="AU298" s="254">
        <f>Inputs!AU298</f>
        <v>0</v>
      </c>
      <c r="AV298" s="254">
        <f>Inputs!AV298</f>
        <v>0</v>
      </c>
      <c r="AW298" s="254">
        <f>Inputs!AW298</f>
        <v>0</v>
      </c>
      <c r="AX298" s="254">
        <f>Inputs!AX298</f>
        <v>0</v>
      </c>
      <c r="AY298" s="254">
        <f>Inputs!AY298</f>
        <v>0</v>
      </c>
      <c r="AZ298" s="254">
        <f>Inputs!AZ298</f>
        <v>0</v>
      </c>
      <c r="BA298" s="254">
        <f>Inputs!BA298</f>
        <v>0</v>
      </c>
      <c r="BB298" s="254">
        <f>Inputs!BB298</f>
        <v>0</v>
      </c>
      <c r="BC298" s="254">
        <f>Inputs!BC298</f>
        <v>0</v>
      </c>
      <c r="BD298" s="254">
        <f>Inputs!BD298</f>
        <v>0</v>
      </c>
      <c r="BE298" s="254">
        <f>Inputs!BE298</f>
        <v>0</v>
      </c>
      <c r="BF298" s="254">
        <f>Inputs!BF298</f>
        <v>0</v>
      </c>
      <c r="BG298" s="254">
        <f>Inputs!BG298</f>
        <v>0</v>
      </c>
      <c r="BH298" s="254">
        <f>Inputs!BH298</f>
        <v>0</v>
      </c>
      <c r="BI298" s="254">
        <f>Inputs!BI298</f>
        <v>0</v>
      </c>
      <c r="BJ298" s="254">
        <f>Inputs!BJ298</f>
        <v>0</v>
      </c>
      <c r="BK298" s="254">
        <f>Inputs!BK298</f>
        <v>0</v>
      </c>
      <c r="BL298" s="254">
        <f>Inputs!BL298</f>
        <v>0</v>
      </c>
      <c r="BN298" s="255">
        <f>IF(OR($C298="Non-Labour",$C298="Labour-related"),IF(Inputs!$DT298=$F$1,Inputs!BN298,Inputs!BN298*'Key assumptions'!$H$118),$F298*N(H298)*avg_hrs)</f>
        <v>0</v>
      </c>
      <c r="BO298" s="255">
        <f>IF(OR($C298="Non-Labour",$C298="Labour-related"),IF(Inputs!$DT298=$F$1,Inputs!BO298,Inputs!BO298*'Key assumptions'!$H$118),$F298*N(I298)*avg_hrs)</f>
        <v>0</v>
      </c>
      <c r="BP298" s="255">
        <f>IF(OR($C298="Non-Labour",$C298="Labour-related"),IF(Inputs!$DT298=$F$1,Inputs!BP298,Inputs!BP298*'Key assumptions'!$H$118),$F298*N(J298)*avg_hrs)</f>
        <v>0</v>
      </c>
      <c r="BQ298" s="255">
        <f>IF(OR($C298="Non-Labour",$C298="Labour-related"),IF(Inputs!$DT298=$F$1,Inputs!BQ298,Inputs!BQ298*'Key assumptions'!$H$118),$F298*N(K298)*avg_hrs)</f>
        <v>0</v>
      </c>
      <c r="BR298" s="255">
        <f>IF(OR($C298="Non-Labour",$C298="Labour-related"),IF(Inputs!$DT298=$F$1,Inputs!BR298,Inputs!BR298*'Key assumptions'!$H$118),$F298*N(L298)*avg_hrs)</f>
        <v>0</v>
      </c>
      <c r="BS298" s="390" t="s">
        <v>411</v>
      </c>
      <c r="BT298" s="390" t="s">
        <v>411</v>
      </c>
      <c r="BU298" s="390" t="s">
        <v>411</v>
      </c>
      <c r="BV298" s="390" t="s">
        <v>411</v>
      </c>
      <c r="BW298" s="390" t="s">
        <v>411</v>
      </c>
      <c r="BX298" s="390" t="s">
        <v>411</v>
      </c>
      <c r="BY298" s="390" t="s">
        <v>411</v>
      </c>
      <c r="BZ298" s="390" t="s">
        <v>411</v>
      </c>
      <c r="CA298" s="390" t="s">
        <v>411</v>
      </c>
      <c r="CB298" s="390" t="s">
        <v>411</v>
      </c>
      <c r="CC298" s="390" t="s">
        <v>411</v>
      </c>
      <c r="CD298" s="390" t="s">
        <v>411</v>
      </c>
      <c r="CE298" s="390" t="s">
        <v>411</v>
      </c>
      <c r="CF298" s="390" t="s">
        <v>411</v>
      </c>
      <c r="CG298" s="390" t="s">
        <v>411</v>
      </c>
      <c r="CH298" s="390" t="s">
        <v>411</v>
      </c>
      <c r="CI298" s="390" t="s">
        <v>411</v>
      </c>
      <c r="CJ298" s="390" t="s">
        <v>411</v>
      </c>
      <c r="CK298" s="390" t="s">
        <v>411</v>
      </c>
      <c r="CL298" s="390" t="s">
        <v>411</v>
      </c>
      <c r="CM298" s="390" t="s">
        <v>411</v>
      </c>
      <c r="CN298" s="390" t="s">
        <v>411</v>
      </c>
      <c r="CO298" s="255">
        <f>IF(OR($C298="Non-Labour",$C298="Labour-related"),IF(Inputs!$DT298=$F$1,Inputs!CO298,Inputs!CO298*'Key assumptions'!$H$118),$F298*N(AI298)*avg_hrs)</f>
        <v>0</v>
      </c>
      <c r="CP298" s="255">
        <f>IF(OR($C298="Non-Labour",$C298="Labour-related"),IF(Inputs!$DT298=$F$1,Inputs!CP298,Inputs!CP298*'Key assumptions'!$H$118),$F298*N(AJ298)*avg_hrs)</f>
        <v>0</v>
      </c>
      <c r="CQ298" s="255">
        <f>IF(OR($C298="Non-Labour",$C298="Labour-related"),IF(Inputs!$DT298=$F$1,Inputs!CQ298,Inputs!CQ298*'Key assumptions'!$H$118),$F298*N(AK298)*avg_hrs)</f>
        <v>0</v>
      </c>
      <c r="CR298" s="255">
        <f>IF(OR($C298="Non-Labour",$C298="Labour-related"),IF(Inputs!$DT298=$F$1,Inputs!CR298,Inputs!CR298*'Key assumptions'!$H$118),$F298*N(AL298)*avg_hrs)</f>
        <v>0</v>
      </c>
      <c r="CS298" s="255">
        <f>IF(OR($C298="Non-Labour",$C298="Labour-related"),IF(Inputs!$DT298=$F$1,Inputs!CS298,Inputs!CS298*'Key assumptions'!$H$118),$F298*N(AM298)*avg_hrs)</f>
        <v>0</v>
      </c>
      <c r="CT298" s="255">
        <f>IF(OR($C298="Non-Labour",$C298="Labour-related"),IF(Inputs!$DT298=$F$1,Inputs!CT298,Inputs!CT298*'Key assumptions'!$H$118),$F298*N(AN298)*avg_hrs)</f>
        <v>10567.679999999998</v>
      </c>
      <c r="CU298" s="255">
        <f>IF(OR($C298="Non-Labour",$C298="Labour-related"),IF(Inputs!$DT298=$F$1,Inputs!CU298,Inputs!CU298*'Key assumptions'!$H$118),$F298*N(AO298)*avg_hrs)</f>
        <v>10567.679999999998</v>
      </c>
      <c r="CV298" s="255">
        <f>IF(OR($C298="Non-Labour",$C298="Labour-related"),IF(Inputs!$DT298=$F$1,Inputs!CV298,Inputs!CV298*'Key assumptions'!$H$118),$F298*N(AP298)*avg_hrs)</f>
        <v>0</v>
      </c>
      <c r="CW298" s="255">
        <f>IF(OR($C298="Non-Labour",$C298="Labour-related"),IF(Inputs!$DT298=$F$1,Inputs!CW298,Inputs!CW298*'Key assumptions'!$H$118),$F298*N(AQ298)*avg_hrs)</f>
        <v>0</v>
      </c>
      <c r="CX298" s="255">
        <f>IF(OR($C298="Non-Labour",$C298="Labour-related"),IF(Inputs!$DT298=$F$1,Inputs!CX298,Inputs!CX298*'Key assumptions'!$H$118),$F298*N(AR298)*avg_hrs)</f>
        <v>0</v>
      </c>
      <c r="CY298" s="255">
        <f>IF(OR($C298="Non-Labour",$C298="Labour-related"),IF(Inputs!$DT298=$F$1,Inputs!CY298,Inputs!CY298*'Key assumptions'!$H$118),$F298*N(AS298)*avg_hrs)</f>
        <v>0</v>
      </c>
      <c r="CZ298" s="255">
        <f>IF(OR($C298="Non-Labour",$C298="Labour-related"),IF(Inputs!$DT298=$F$1,Inputs!CZ298,Inputs!CZ298*'Key assumptions'!$H$118),$F298*N(AT298)*avg_hrs)</f>
        <v>0</v>
      </c>
      <c r="DA298" s="255">
        <f>IF(OR($C298="Non-Labour",$C298="Labour-related"),IF(Inputs!$DT298=$F$1,Inputs!DA298,Inputs!DA298*'Key assumptions'!$H$118),$F298*N(AU298)*avg_hrs)</f>
        <v>0</v>
      </c>
      <c r="DB298" s="255">
        <f>IF(OR($C298="Non-Labour",$C298="Labour-related"),IF(Inputs!$DT298=$F$1,Inputs!DB298,Inputs!DB298*'Key assumptions'!$H$118),$F298*N(AV298)*avg_hrs)</f>
        <v>0</v>
      </c>
      <c r="DC298" s="255">
        <f>IF(OR($C298="Non-Labour",$C298="Labour-related"),IF(Inputs!$DT298=$F$1,Inputs!DC298,Inputs!DC298*'Key assumptions'!$H$118),$F298*N(AW298)*avg_hrs)</f>
        <v>0</v>
      </c>
      <c r="DD298" s="255">
        <f>IF(OR($C298="Non-Labour",$C298="Labour-related"),IF(Inputs!$DT298=$F$1,Inputs!DD298,Inputs!DD298*'Key assumptions'!$H$118),$F298*N(AX298)*avg_hrs)</f>
        <v>0</v>
      </c>
      <c r="DE298" s="255">
        <f>IF(OR($C298="Non-Labour",$C298="Labour-related"),IF(Inputs!$DT298=$F$1,Inputs!DE298,Inputs!DE298*'Key assumptions'!$H$118),$F298*N(AY298)*avg_hrs)</f>
        <v>0</v>
      </c>
      <c r="DF298" s="255">
        <f>IF(OR($C298="Non-Labour",$C298="Labour-related"),IF(Inputs!$DT298=$F$1,Inputs!DF298,Inputs!DF298*'Key assumptions'!$H$118),$F298*N(AZ298)*avg_hrs)</f>
        <v>0</v>
      </c>
      <c r="DG298" s="255">
        <f>IF(OR($C298="Non-Labour",$C298="Labour-related"),IF(Inputs!$DT298=$F$1,Inputs!DG298,Inputs!DG298*'Key assumptions'!$H$118),$F298*N(BA298)*avg_hrs)</f>
        <v>0</v>
      </c>
      <c r="DH298" s="255">
        <f>IF(OR($C298="Non-Labour",$C298="Labour-related"),IF(Inputs!$DT298=$F$1,Inputs!DH298,Inputs!DH298*'Key assumptions'!$H$118),$F298*N(BB298)*avg_hrs)</f>
        <v>0</v>
      </c>
      <c r="DI298" s="255">
        <f>IF(OR($C298="Non-Labour",$C298="Labour-related"),IF(Inputs!$DT298=$F$1,Inputs!DI298,Inputs!DI298*'Key assumptions'!$H$118),$F298*N(BC298)*avg_hrs)</f>
        <v>0</v>
      </c>
      <c r="DJ298" s="255">
        <f>IF(OR($C298="Non-Labour",$C298="Labour-related"),IF(Inputs!$DT298=$F$1,Inputs!DJ298,Inputs!DJ298*'Key assumptions'!$H$118),$F298*N(BD298)*avg_hrs)</f>
        <v>0</v>
      </c>
      <c r="DK298" s="255">
        <f>IF(OR($C298="Non-Labour",$C298="Labour-related"),IF(Inputs!$DT298=$F$1,Inputs!DK298,Inputs!DK298*'Key assumptions'!$H$118),$F298*N(BE298)*avg_hrs)</f>
        <v>0</v>
      </c>
      <c r="DL298" s="255">
        <f>IF(OR($C298="Non-Labour",$C298="Labour-related"),IF(Inputs!$DT298=$F$1,Inputs!DL298,Inputs!DL298*'Key assumptions'!$H$118),$F298*N(BF298)*avg_hrs)</f>
        <v>0</v>
      </c>
      <c r="DM298" s="255">
        <f>IF(OR($C298="Non-Labour",$C298="Labour-related"),IF(Inputs!$DT298=$F$1,Inputs!DM298,Inputs!DM298*'Key assumptions'!$H$118),$F298*N(BG298)*avg_hrs)</f>
        <v>0</v>
      </c>
      <c r="DN298" s="255">
        <f>IF(OR($C298="Non-Labour",$C298="Labour-related"),IF(Inputs!$DT298=$F$1,Inputs!DN298,Inputs!DN298*'Key assumptions'!$H$118),$F298*N(BH298)*avg_hrs)</f>
        <v>0</v>
      </c>
      <c r="DO298" s="255">
        <f>IF(OR($C298="Non-Labour",$C298="Labour-related"),IF(Inputs!$DT298=$F$1,Inputs!DO298,Inputs!DO298*'Key assumptions'!$H$118),$F298*N(BI298)*avg_hrs)</f>
        <v>0</v>
      </c>
      <c r="DP298" s="255">
        <f>IF(OR($C298="Non-Labour",$C298="Labour-related"),IF(Inputs!$DT298=$F$1,Inputs!DP298,Inputs!DP298*'Key assumptions'!$H$118),$F298*N(BJ298)*avg_hrs)</f>
        <v>0</v>
      </c>
      <c r="DQ298" s="255">
        <f>IF(OR($C298="Non-Labour",$C298="Labour-related"),IF(Inputs!$DT298=$F$1,Inputs!DQ298,Inputs!DQ298*'Key assumptions'!$H$118),$F298*N(BK298)*avg_hrs)</f>
        <v>0</v>
      </c>
      <c r="DR298" s="255">
        <f>IF(OR($C298="Non-Labour",$C298="Labour-related"),IF(Inputs!$DT298=$F$1,Inputs!DR298,Inputs!DR298*'Key assumptions'!$H$118),$F298*N(BL298)*avg_hrs)</f>
        <v>0</v>
      </c>
      <c r="DT298" s="133" t="s">
        <v>213</v>
      </c>
      <c r="DU298" s="304"/>
      <c r="DV298" s="304"/>
      <c r="DW298" s="304"/>
      <c r="DX298" s="304"/>
      <c r="DY298" s="304"/>
      <c r="DZ298" s="304"/>
      <c r="EA298" s="255">
        <v>0</v>
      </c>
      <c r="EB298" s="255">
        <v>42270.719999999994</v>
      </c>
      <c r="EC298" s="255">
        <v>10567.679999999998</v>
      </c>
      <c r="ED298" s="255">
        <f t="shared" si="29"/>
        <v>10567.679999999998</v>
      </c>
      <c r="EE298" s="255">
        <f t="shared" si="29"/>
        <v>0</v>
      </c>
      <c r="EF298" s="255">
        <f t="shared" si="27"/>
        <v>63406.079999999994</v>
      </c>
    </row>
    <row r="299" spans="1:136" x14ac:dyDescent="0.4">
      <c r="A299" s="133" t="str">
        <f>Inputs!A299</f>
        <v>Land and Environment</v>
      </c>
      <c r="B299" s="381" t="str">
        <f>Inputs!B299</f>
        <v>[C-i-C] Item 23</v>
      </c>
      <c r="C299" s="133" t="str">
        <f>Inputs!C299</f>
        <v>Non-labour</v>
      </c>
      <c r="D299" s="133">
        <f>Inputs!D299</f>
        <v>606809</v>
      </c>
      <c r="E299" s="133" t="str">
        <f>Inputs!E299</f>
        <v>Outsource Consultant</v>
      </c>
      <c r="F299" s="290">
        <f>IF(Inputs!DT299=$F$1,Inputs!F299,
IF(Inputs!DT299='Key assumptions'!$E$118,Inputs!F299*'Key assumptions'!$H$118,Inputs!F299*'Key assumptions'!$H$119))</f>
        <v>0</v>
      </c>
      <c r="G299" s="290">
        <f>IF(Inputs!DT299=$F$1,Inputs!G299,Inputs!G299*'Key assumptions'!$H$118)</f>
        <v>0</v>
      </c>
      <c r="H299" s="281"/>
      <c r="I299" s="281"/>
      <c r="J299" s="281"/>
      <c r="K299" s="281"/>
      <c r="L299" s="281"/>
      <c r="M299" s="389" t="str">
        <f>Inputs!M299</f>
        <v>[C-i-C]</v>
      </c>
      <c r="N299" s="389" t="str">
        <f>Inputs!N299</f>
        <v>[C-i-C]</v>
      </c>
      <c r="O299" s="389" t="str">
        <f>Inputs!O299</f>
        <v>[C-i-C]</v>
      </c>
      <c r="P299" s="389" t="str">
        <f>Inputs!P299</f>
        <v>[C-i-C]</v>
      </c>
      <c r="Q299" s="389" t="str">
        <f>Inputs!Q299</f>
        <v>[C-i-C]</v>
      </c>
      <c r="R299" s="389" t="str">
        <f>Inputs!R299</f>
        <v>[C-i-C]</v>
      </c>
      <c r="S299" s="389" t="str">
        <f>Inputs!S299</f>
        <v>[C-i-C]</v>
      </c>
      <c r="T299" s="389" t="str">
        <f>Inputs!T299</f>
        <v>[C-i-C]</v>
      </c>
      <c r="U299" s="389" t="str">
        <f>Inputs!U299</f>
        <v>[C-i-C]</v>
      </c>
      <c r="V299" s="389" t="str">
        <f>Inputs!V299</f>
        <v>[C-i-C]</v>
      </c>
      <c r="W299" s="389" t="str">
        <f>Inputs!W299</f>
        <v>[C-i-C]</v>
      </c>
      <c r="X299" s="389" t="str">
        <f>Inputs!X299</f>
        <v>[C-i-C]</v>
      </c>
      <c r="Y299" s="389" t="str">
        <f>Inputs!Y299</f>
        <v>[C-i-C]</v>
      </c>
      <c r="Z299" s="389" t="str">
        <f>Inputs!Z299</f>
        <v>[C-i-C]</v>
      </c>
      <c r="AA299" s="389" t="str">
        <f>Inputs!AA299</f>
        <v>[C-i-C]</v>
      </c>
      <c r="AB299" s="389" t="str">
        <f>Inputs!AB299</f>
        <v>[C-i-C]</v>
      </c>
      <c r="AC299" s="389" t="str">
        <f>Inputs!AC299</f>
        <v>[C-i-C]</v>
      </c>
      <c r="AD299" s="389" t="str">
        <f>Inputs!AD299</f>
        <v>[C-i-C]</v>
      </c>
      <c r="AE299" s="389" t="str">
        <f>Inputs!AE299</f>
        <v>[C-i-C]</v>
      </c>
      <c r="AF299" s="389" t="str">
        <f>Inputs!AF299</f>
        <v>[C-i-C]</v>
      </c>
      <c r="AG299" s="389" t="str">
        <f>Inputs!AG299</f>
        <v>[C-i-C]</v>
      </c>
      <c r="AH299" s="389" t="str">
        <f>Inputs!AH299</f>
        <v>[C-i-C]</v>
      </c>
      <c r="AI299" s="254">
        <f>Inputs!AI299</f>
        <v>0</v>
      </c>
      <c r="AJ299" s="254">
        <f>Inputs!AJ299</f>
        <v>0</v>
      </c>
      <c r="AK299" s="254">
        <f>Inputs!AK299</f>
        <v>0</v>
      </c>
      <c r="AL299" s="254">
        <f>Inputs!AL299</f>
        <v>0</v>
      </c>
      <c r="AM299" s="254">
        <f>Inputs!AM299</f>
        <v>0</v>
      </c>
      <c r="AN299" s="254">
        <f>Inputs!AN299</f>
        <v>0</v>
      </c>
      <c r="AO299" s="254">
        <f>Inputs!AO299</f>
        <v>0</v>
      </c>
      <c r="AP299" s="254">
        <f>Inputs!AP299</f>
        <v>0</v>
      </c>
      <c r="AQ299" s="254">
        <f>Inputs!AQ299</f>
        <v>0</v>
      </c>
      <c r="AR299" s="254">
        <f>Inputs!AR299</f>
        <v>0</v>
      </c>
      <c r="AS299" s="254">
        <f>Inputs!AS299</f>
        <v>0</v>
      </c>
      <c r="AT299" s="254">
        <f>Inputs!AT299</f>
        <v>0</v>
      </c>
      <c r="AU299" s="254">
        <f>Inputs!AU299</f>
        <v>0</v>
      </c>
      <c r="AV299" s="254">
        <f>Inputs!AV299</f>
        <v>0</v>
      </c>
      <c r="AW299" s="254">
        <f>Inputs!AW299</f>
        <v>0</v>
      </c>
      <c r="AX299" s="254">
        <f>Inputs!AX299</f>
        <v>0</v>
      </c>
      <c r="AY299" s="254">
        <f>Inputs!AY299</f>
        <v>0</v>
      </c>
      <c r="AZ299" s="254">
        <f>Inputs!AZ299</f>
        <v>0</v>
      </c>
      <c r="BA299" s="254">
        <f>Inputs!BA299</f>
        <v>0</v>
      </c>
      <c r="BB299" s="254">
        <f>Inputs!BB299</f>
        <v>0</v>
      </c>
      <c r="BC299" s="254">
        <f>Inputs!BC299</f>
        <v>0</v>
      </c>
      <c r="BD299" s="254">
        <f>Inputs!BD299</f>
        <v>0</v>
      </c>
      <c r="BE299" s="254">
        <f>Inputs!BE299</f>
        <v>0</v>
      </c>
      <c r="BF299" s="254">
        <f>Inputs!BF299</f>
        <v>0</v>
      </c>
      <c r="BG299" s="254">
        <f>Inputs!BG299</f>
        <v>0</v>
      </c>
      <c r="BH299" s="254">
        <f>Inputs!BH299</f>
        <v>0</v>
      </c>
      <c r="BI299" s="254">
        <f>Inputs!BI299</f>
        <v>0</v>
      </c>
      <c r="BJ299" s="254">
        <f>Inputs!BJ299</f>
        <v>0</v>
      </c>
      <c r="BK299" s="254">
        <f>Inputs!BK299</f>
        <v>0</v>
      </c>
      <c r="BL299" s="254">
        <f>Inputs!BL299</f>
        <v>0</v>
      </c>
      <c r="BN299" s="255">
        <f>IF(OR($C299="Non-Labour",$C299="Labour-related"),IF(Inputs!$DT299=$F$1,Inputs!BN299,Inputs!BN299*'Key assumptions'!$H$118),$F299*N(H299)*avg_hrs)</f>
        <v>0</v>
      </c>
      <c r="BO299" s="255">
        <f>IF(OR($C299="Non-Labour",$C299="Labour-related"),IF(Inputs!$DT299=$F$1,Inputs!BO299,Inputs!BO299*'Key assumptions'!$H$118),$F299*N(I299)*avg_hrs)</f>
        <v>0</v>
      </c>
      <c r="BP299" s="255">
        <f>IF(OR($C299="Non-Labour",$C299="Labour-related"),IF(Inputs!$DT299=$F$1,Inputs!BP299,Inputs!BP299*'Key assumptions'!$H$118),$F299*N(J299)*avg_hrs)</f>
        <v>0</v>
      </c>
      <c r="BQ299" s="255">
        <f>IF(OR($C299="Non-Labour",$C299="Labour-related"),IF(Inputs!$DT299=$F$1,Inputs!BQ299,Inputs!BQ299*'Key assumptions'!$H$118),$F299*N(K299)*avg_hrs)</f>
        <v>0</v>
      </c>
      <c r="BR299" s="255">
        <f>IF(OR($C299="Non-Labour",$C299="Labour-related"),IF(Inputs!$DT299=$F$1,Inputs!BR299,Inputs!BR299*'Key assumptions'!$H$118),$F299*N(L299)*avg_hrs)</f>
        <v>0</v>
      </c>
      <c r="BS299" s="390" t="s">
        <v>411</v>
      </c>
      <c r="BT299" s="390" t="s">
        <v>411</v>
      </c>
      <c r="BU299" s="390" t="s">
        <v>411</v>
      </c>
      <c r="BV299" s="390" t="s">
        <v>411</v>
      </c>
      <c r="BW299" s="390" t="s">
        <v>411</v>
      </c>
      <c r="BX299" s="390" t="s">
        <v>411</v>
      </c>
      <c r="BY299" s="390" t="s">
        <v>411</v>
      </c>
      <c r="BZ299" s="390" t="s">
        <v>411</v>
      </c>
      <c r="CA299" s="390" t="s">
        <v>411</v>
      </c>
      <c r="CB299" s="390" t="s">
        <v>411</v>
      </c>
      <c r="CC299" s="390" t="s">
        <v>411</v>
      </c>
      <c r="CD299" s="390" t="s">
        <v>411</v>
      </c>
      <c r="CE299" s="390" t="s">
        <v>411</v>
      </c>
      <c r="CF299" s="390" t="s">
        <v>411</v>
      </c>
      <c r="CG299" s="390" t="s">
        <v>411</v>
      </c>
      <c r="CH299" s="390" t="s">
        <v>411</v>
      </c>
      <c r="CI299" s="390" t="s">
        <v>411</v>
      </c>
      <c r="CJ299" s="390" t="s">
        <v>411</v>
      </c>
      <c r="CK299" s="390" t="s">
        <v>411</v>
      </c>
      <c r="CL299" s="390" t="s">
        <v>411</v>
      </c>
      <c r="CM299" s="390" t="s">
        <v>411</v>
      </c>
      <c r="CN299" s="390" t="s">
        <v>411</v>
      </c>
      <c r="CO299" s="255">
        <f>IF(OR($C299="Non-Labour",$C299="Labour-related"),IF(Inputs!$DT299=$F$1,Inputs!CO299,Inputs!CO299*'Key assumptions'!$H$118),$F299*N(AI299)*avg_hrs)</f>
        <v>0</v>
      </c>
      <c r="CP299" s="255">
        <f>IF(OR($C299="Non-Labour",$C299="Labour-related"),IF(Inputs!$DT299=$F$1,Inputs!CP299,Inputs!CP299*'Key assumptions'!$H$118),$F299*N(AJ299)*avg_hrs)</f>
        <v>0</v>
      </c>
      <c r="CQ299" s="255">
        <f>IF(OR($C299="Non-Labour",$C299="Labour-related"),IF(Inputs!$DT299=$F$1,Inputs!CQ299,Inputs!CQ299*'Key assumptions'!$H$118),$F299*N(AK299)*avg_hrs)</f>
        <v>0</v>
      </c>
      <c r="CR299" s="255">
        <f>IF(OR($C299="Non-Labour",$C299="Labour-related"),IF(Inputs!$DT299=$F$1,Inputs!CR299,Inputs!CR299*'Key assumptions'!$H$118),$F299*N(AL299)*avg_hrs)</f>
        <v>0</v>
      </c>
      <c r="CS299" s="255">
        <f>IF(OR($C299="Non-Labour",$C299="Labour-related"),IF(Inputs!$DT299=$F$1,Inputs!CS299,Inputs!CS299*'Key assumptions'!$H$118),$F299*N(AM299)*avg_hrs)</f>
        <v>0</v>
      </c>
      <c r="CT299" s="255">
        <f>IF(OR($C299="Non-Labour",$C299="Labour-related"),IF(Inputs!$DT299=$F$1,Inputs!CT299,Inputs!CT299*'Key assumptions'!$H$118),$F299*N(AN299)*avg_hrs)</f>
        <v>21135.359999999997</v>
      </c>
      <c r="CU299" s="255">
        <f>IF(OR($C299="Non-Labour",$C299="Labour-related"),IF(Inputs!$DT299=$F$1,Inputs!CU299,Inputs!CU299*'Key assumptions'!$H$118),$F299*N(AO299)*avg_hrs)</f>
        <v>21135.359999999997</v>
      </c>
      <c r="CV299" s="255">
        <f>IF(OR($C299="Non-Labour",$C299="Labour-related"),IF(Inputs!$DT299=$F$1,Inputs!CV299,Inputs!CV299*'Key assumptions'!$H$118),$F299*N(AP299)*avg_hrs)</f>
        <v>0</v>
      </c>
      <c r="CW299" s="255">
        <f>IF(OR($C299="Non-Labour",$C299="Labour-related"),IF(Inputs!$DT299=$F$1,Inputs!CW299,Inputs!CW299*'Key assumptions'!$H$118),$F299*N(AQ299)*avg_hrs)</f>
        <v>0</v>
      </c>
      <c r="CX299" s="255">
        <f>IF(OR($C299="Non-Labour",$C299="Labour-related"),IF(Inputs!$DT299=$F$1,Inputs!CX299,Inputs!CX299*'Key assumptions'!$H$118),$F299*N(AR299)*avg_hrs)</f>
        <v>21135.359999999997</v>
      </c>
      <c r="CY299" s="255">
        <f>IF(OR($C299="Non-Labour",$C299="Labour-related"),IF(Inputs!$DT299=$F$1,Inputs!CY299,Inputs!CY299*'Key assumptions'!$H$118),$F299*N(AS299)*avg_hrs)</f>
        <v>21135.359999999997</v>
      </c>
      <c r="CZ299" s="255">
        <f>IF(OR($C299="Non-Labour",$C299="Labour-related"),IF(Inputs!$DT299=$F$1,Inputs!CZ299,Inputs!CZ299*'Key assumptions'!$H$118),$F299*N(AT299)*avg_hrs)</f>
        <v>0</v>
      </c>
      <c r="DA299" s="255">
        <f>IF(OR($C299="Non-Labour",$C299="Labour-related"),IF(Inputs!$DT299=$F$1,Inputs!DA299,Inputs!DA299*'Key assumptions'!$H$118),$F299*N(AU299)*avg_hrs)</f>
        <v>0</v>
      </c>
      <c r="DB299" s="255">
        <f>IF(OR($C299="Non-Labour",$C299="Labour-related"),IF(Inputs!$DT299=$F$1,Inputs!DB299,Inputs!DB299*'Key assumptions'!$H$118),$F299*N(AV299)*avg_hrs)</f>
        <v>0</v>
      </c>
      <c r="DC299" s="255">
        <f>IF(OR($C299="Non-Labour",$C299="Labour-related"),IF(Inputs!$DT299=$F$1,Inputs!DC299,Inputs!DC299*'Key assumptions'!$H$118),$F299*N(AW299)*avg_hrs)</f>
        <v>0</v>
      </c>
      <c r="DD299" s="255">
        <f>IF(OR($C299="Non-Labour",$C299="Labour-related"),IF(Inputs!$DT299=$F$1,Inputs!DD299,Inputs!DD299*'Key assumptions'!$H$118),$F299*N(AX299)*avg_hrs)</f>
        <v>0</v>
      </c>
      <c r="DE299" s="255">
        <f>IF(OR($C299="Non-Labour",$C299="Labour-related"),IF(Inputs!$DT299=$F$1,Inputs!DE299,Inputs!DE299*'Key assumptions'!$H$118),$F299*N(AY299)*avg_hrs)</f>
        <v>0</v>
      </c>
      <c r="DF299" s="255">
        <f>IF(OR($C299="Non-Labour",$C299="Labour-related"),IF(Inputs!$DT299=$F$1,Inputs!DF299,Inputs!DF299*'Key assumptions'!$H$118),$F299*N(AZ299)*avg_hrs)</f>
        <v>0</v>
      </c>
      <c r="DG299" s="255">
        <f>IF(OR($C299="Non-Labour",$C299="Labour-related"),IF(Inputs!$DT299=$F$1,Inputs!DG299,Inputs!DG299*'Key assumptions'!$H$118),$F299*N(BA299)*avg_hrs)</f>
        <v>0</v>
      </c>
      <c r="DH299" s="255">
        <f>IF(OR($C299="Non-Labour",$C299="Labour-related"),IF(Inputs!$DT299=$F$1,Inputs!DH299,Inputs!DH299*'Key assumptions'!$H$118),$F299*N(BB299)*avg_hrs)</f>
        <v>0</v>
      </c>
      <c r="DI299" s="255">
        <f>IF(OR($C299="Non-Labour",$C299="Labour-related"),IF(Inputs!$DT299=$F$1,Inputs!DI299,Inputs!DI299*'Key assumptions'!$H$118),$F299*N(BC299)*avg_hrs)</f>
        <v>0</v>
      </c>
      <c r="DJ299" s="255">
        <f>IF(OR($C299="Non-Labour",$C299="Labour-related"),IF(Inputs!$DT299=$F$1,Inputs!DJ299,Inputs!DJ299*'Key assumptions'!$H$118),$F299*N(BD299)*avg_hrs)</f>
        <v>0</v>
      </c>
      <c r="DK299" s="255">
        <f>IF(OR($C299="Non-Labour",$C299="Labour-related"),IF(Inputs!$DT299=$F$1,Inputs!DK299,Inputs!DK299*'Key assumptions'!$H$118),$F299*N(BE299)*avg_hrs)</f>
        <v>0</v>
      </c>
      <c r="DL299" s="255">
        <f>IF(OR($C299="Non-Labour",$C299="Labour-related"),IF(Inputs!$DT299=$F$1,Inputs!DL299,Inputs!DL299*'Key assumptions'!$H$118),$F299*N(BF299)*avg_hrs)</f>
        <v>0</v>
      </c>
      <c r="DM299" s="255">
        <f>IF(OR($C299="Non-Labour",$C299="Labour-related"),IF(Inputs!$DT299=$F$1,Inputs!DM299,Inputs!DM299*'Key assumptions'!$H$118),$F299*N(BG299)*avg_hrs)</f>
        <v>0</v>
      </c>
      <c r="DN299" s="255">
        <f>IF(OR($C299="Non-Labour",$C299="Labour-related"),IF(Inputs!$DT299=$F$1,Inputs!DN299,Inputs!DN299*'Key assumptions'!$H$118),$F299*N(BH299)*avg_hrs)</f>
        <v>0</v>
      </c>
      <c r="DO299" s="255">
        <f>IF(OR($C299="Non-Labour",$C299="Labour-related"),IF(Inputs!$DT299=$F$1,Inputs!DO299,Inputs!DO299*'Key assumptions'!$H$118),$F299*N(BI299)*avg_hrs)</f>
        <v>0</v>
      </c>
      <c r="DP299" s="255">
        <f>IF(OR($C299="Non-Labour",$C299="Labour-related"),IF(Inputs!$DT299=$F$1,Inputs!DP299,Inputs!DP299*'Key assumptions'!$H$118),$F299*N(BJ299)*avg_hrs)</f>
        <v>0</v>
      </c>
      <c r="DQ299" s="255">
        <f>IF(OR($C299="Non-Labour",$C299="Labour-related"),IF(Inputs!$DT299=$F$1,Inputs!DQ299,Inputs!DQ299*'Key assumptions'!$H$118),$F299*N(BK299)*avg_hrs)</f>
        <v>0</v>
      </c>
      <c r="DR299" s="255">
        <f>IF(OR($C299="Non-Labour",$C299="Labour-related"),IF(Inputs!$DT299=$F$1,Inputs!DR299,Inputs!DR299*'Key assumptions'!$H$118),$F299*N(BL299)*avg_hrs)</f>
        <v>0</v>
      </c>
      <c r="DT299" s="133" t="s">
        <v>213</v>
      </c>
      <c r="DU299" s="304"/>
      <c r="DV299" s="304"/>
      <c r="DW299" s="304"/>
      <c r="DX299" s="304"/>
      <c r="DY299" s="304"/>
      <c r="DZ299" s="304"/>
      <c r="EA299" s="255">
        <v>10567.679999999998</v>
      </c>
      <c r="EB299" s="255">
        <v>95109.119999999995</v>
      </c>
      <c r="EC299" s="255">
        <v>42270.719999999994</v>
      </c>
      <c r="ED299" s="255">
        <f t="shared" si="29"/>
        <v>63406.079999999987</v>
      </c>
      <c r="EE299" s="255">
        <f t="shared" si="29"/>
        <v>0</v>
      </c>
      <c r="EF299" s="255">
        <f t="shared" si="27"/>
        <v>211353.59999999998</v>
      </c>
    </row>
    <row r="300" spans="1:136" x14ac:dyDescent="0.4">
      <c r="A300" s="133" t="str">
        <f>Inputs!A300</f>
        <v>Land and Environment</v>
      </c>
      <c r="B300" s="381" t="str">
        <f>Inputs!B300</f>
        <v>[C-i-C] Item 24</v>
      </c>
      <c r="C300" s="133" t="str">
        <f>Inputs!C300</f>
        <v>Non-labour</v>
      </c>
      <c r="D300" s="133">
        <f>Inputs!D300</f>
        <v>606809</v>
      </c>
      <c r="E300" s="133" t="str">
        <f>Inputs!E300</f>
        <v>Outsource Consultant</v>
      </c>
      <c r="F300" s="290">
        <f>IF(Inputs!DT300=$F$1,Inputs!F300,
IF(Inputs!DT300='Key assumptions'!$E$118,Inputs!F300*'Key assumptions'!$H$118,Inputs!F300*'Key assumptions'!$H$119))</f>
        <v>0</v>
      </c>
      <c r="G300" s="290">
        <f>IF(Inputs!DT300=$F$1,Inputs!G300,Inputs!G300*'Key assumptions'!$H$118)</f>
        <v>0</v>
      </c>
      <c r="H300" s="281"/>
      <c r="I300" s="281"/>
      <c r="J300" s="281"/>
      <c r="K300" s="281"/>
      <c r="L300" s="281"/>
      <c r="M300" s="389" t="str">
        <f>Inputs!M300</f>
        <v>[C-i-C]</v>
      </c>
      <c r="N300" s="389" t="str">
        <f>Inputs!N300</f>
        <v>[C-i-C]</v>
      </c>
      <c r="O300" s="389" t="str">
        <f>Inputs!O300</f>
        <v>[C-i-C]</v>
      </c>
      <c r="P300" s="389" t="str">
        <f>Inputs!P300</f>
        <v>[C-i-C]</v>
      </c>
      <c r="Q300" s="389" t="str">
        <f>Inputs!Q300</f>
        <v>[C-i-C]</v>
      </c>
      <c r="R300" s="389" t="str">
        <f>Inputs!R300</f>
        <v>[C-i-C]</v>
      </c>
      <c r="S300" s="389" t="str">
        <f>Inputs!S300</f>
        <v>[C-i-C]</v>
      </c>
      <c r="T300" s="389" t="str">
        <f>Inputs!T300</f>
        <v>[C-i-C]</v>
      </c>
      <c r="U300" s="389" t="str">
        <f>Inputs!U300</f>
        <v>[C-i-C]</v>
      </c>
      <c r="V300" s="389" t="str">
        <f>Inputs!V300</f>
        <v>[C-i-C]</v>
      </c>
      <c r="W300" s="389" t="str">
        <f>Inputs!W300</f>
        <v>[C-i-C]</v>
      </c>
      <c r="X300" s="389" t="str">
        <f>Inputs!X300</f>
        <v>[C-i-C]</v>
      </c>
      <c r="Y300" s="389" t="str">
        <f>Inputs!Y300</f>
        <v>[C-i-C]</v>
      </c>
      <c r="Z300" s="389" t="str">
        <f>Inputs!Z300</f>
        <v>[C-i-C]</v>
      </c>
      <c r="AA300" s="389" t="str">
        <f>Inputs!AA300</f>
        <v>[C-i-C]</v>
      </c>
      <c r="AB300" s="389" t="str">
        <f>Inputs!AB300</f>
        <v>[C-i-C]</v>
      </c>
      <c r="AC300" s="389" t="str">
        <f>Inputs!AC300</f>
        <v>[C-i-C]</v>
      </c>
      <c r="AD300" s="389" t="str">
        <f>Inputs!AD300</f>
        <v>[C-i-C]</v>
      </c>
      <c r="AE300" s="389" t="str">
        <f>Inputs!AE300</f>
        <v>[C-i-C]</v>
      </c>
      <c r="AF300" s="389" t="str">
        <f>Inputs!AF300</f>
        <v>[C-i-C]</v>
      </c>
      <c r="AG300" s="389" t="str">
        <f>Inputs!AG300</f>
        <v>[C-i-C]</v>
      </c>
      <c r="AH300" s="389" t="str">
        <f>Inputs!AH300</f>
        <v>[C-i-C]</v>
      </c>
      <c r="AI300" s="254">
        <f>Inputs!AI300</f>
        <v>0</v>
      </c>
      <c r="AJ300" s="254">
        <f>Inputs!AJ300</f>
        <v>0</v>
      </c>
      <c r="AK300" s="254">
        <f>Inputs!AK300</f>
        <v>0</v>
      </c>
      <c r="AL300" s="254">
        <f>Inputs!AL300</f>
        <v>0</v>
      </c>
      <c r="AM300" s="254">
        <f>Inputs!AM300</f>
        <v>0</v>
      </c>
      <c r="AN300" s="254">
        <f>Inputs!AN300</f>
        <v>0</v>
      </c>
      <c r="AO300" s="254">
        <f>Inputs!AO300</f>
        <v>0</v>
      </c>
      <c r="AP300" s="254">
        <f>Inputs!AP300</f>
        <v>0</v>
      </c>
      <c r="AQ300" s="254">
        <f>Inputs!AQ300</f>
        <v>0</v>
      </c>
      <c r="AR300" s="254">
        <f>Inputs!AR300</f>
        <v>0</v>
      </c>
      <c r="AS300" s="254">
        <f>Inputs!AS300</f>
        <v>0</v>
      </c>
      <c r="AT300" s="254">
        <f>Inputs!AT300</f>
        <v>0</v>
      </c>
      <c r="AU300" s="254">
        <f>Inputs!AU300</f>
        <v>0</v>
      </c>
      <c r="AV300" s="254">
        <f>Inputs!AV300</f>
        <v>0</v>
      </c>
      <c r="AW300" s="254">
        <f>Inputs!AW300</f>
        <v>0</v>
      </c>
      <c r="AX300" s="254">
        <f>Inputs!AX300</f>
        <v>0</v>
      </c>
      <c r="AY300" s="254">
        <f>Inputs!AY300</f>
        <v>0</v>
      </c>
      <c r="AZ300" s="254">
        <f>Inputs!AZ300</f>
        <v>0</v>
      </c>
      <c r="BA300" s="254">
        <f>Inputs!BA300</f>
        <v>0</v>
      </c>
      <c r="BB300" s="254">
        <f>Inputs!BB300</f>
        <v>0</v>
      </c>
      <c r="BC300" s="254">
        <f>Inputs!BC300</f>
        <v>0</v>
      </c>
      <c r="BD300" s="254">
        <f>Inputs!BD300</f>
        <v>0</v>
      </c>
      <c r="BE300" s="254">
        <f>Inputs!BE300</f>
        <v>0</v>
      </c>
      <c r="BF300" s="254">
        <f>Inputs!BF300</f>
        <v>0</v>
      </c>
      <c r="BG300" s="254">
        <f>Inputs!BG300</f>
        <v>0</v>
      </c>
      <c r="BH300" s="254">
        <f>Inputs!BH300</f>
        <v>0</v>
      </c>
      <c r="BI300" s="254">
        <f>Inputs!BI300</f>
        <v>0</v>
      </c>
      <c r="BJ300" s="254">
        <f>Inputs!BJ300</f>
        <v>0</v>
      </c>
      <c r="BK300" s="254">
        <f>Inputs!BK300</f>
        <v>0</v>
      </c>
      <c r="BL300" s="254">
        <f>Inputs!BL300</f>
        <v>0</v>
      </c>
      <c r="BN300" s="255">
        <f>IF(OR($C300="Non-Labour",$C300="Labour-related"),IF(Inputs!$DT300=$F$1,Inputs!BN300,Inputs!BN300*'Key assumptions'!$H$118),$F300*N(H300)*avg_hrs)</f>
        <v>0</v>
      </c>
      <c r="BO300" s="255">
        <f>IF(OR($C300="Non-Labour",$C300="Labour-related"),IF(Inputs!$DT300=$F$1,Inputs!BO300,Inputs!BO300*'Key assumptions'!$H$118),$F300*N(I300)*avg_hrs)</f>
        <v>0</v>
      </c>
      <c r="BP300" s="255">
        <f>IF(OR($C300="Non-Labour",$C300="Labour-related"),IF(Inputs!$DT300=$F$1,Inputs!BP300,Inputs!BP300*'Key assumptions'!$H$118),$F300*N(J300)*avg_hrs)</f>
        <v>0</v>
      </c>
      <c r="BQ300" s="255">
        <f>IF(OR($C300="Non-Labour",$C300="Labour-related"),IF(Inputs!$DT300=$F$1,Inputs!BQ300,Inputs!BQ300*'Key assumptions'!$H$118),$F300*N(K300)*avg_hrs)</f>
        <v>0</v>
      </c>
      <c r="BR300" s="255">
        <f>IF(OR($C300="Non-Labour",$C300="Labour-related"),IF(Inputs!$DT300=$F$1,Inputs!BR300,Inputs!BR300*'Key assumptions'!$H$118),$F300*N(L300)*avg_hrs)</f>
        <v>0</v>
      </c>
      <c r="BS300" s="390" t="s">
        <v>411</v>
      </c>
      <c r="BT300" s="390" t="s">
        <v>411</v>
      </c>
      <c r="BU300" s="390" t="s">
        <v>411</v>
      </c>
      <c r="BV300" s="390" t="s">
        <v>411</v>
      </c>
      <c r="BW300" s="390" t="s">
        <v>411</v>
      </c>
      <c r="BX300" s="390" t="s">
        <v>411</v>
      </c>
      <c r="BY300" s="390" t="s">
        <v>411</v>
      </c>
      <c r="BZ300" s="390" t="s">
        <v>411</v>
      </c>
      <c r="CA300" s="390" t="s">
        <v>411</v>
      </c>
      <c r="CB300" s="390" t="s">
        <v>411</v>
      </c>
      <c r="CC300" s="390" t="s">
        <v>411</v>
      </c>
      <c r="CD300" s="390" t="s">
        <v>411</v>
      </c>
      <c r="CE300" s="390" t="s">
        <v>411</v>
      </c>
      <c r="CF300" s="390" t="s">
        <v>411</v>
      </c>
      <c r="CG300" s="390" t="s">
        <v>411</v>
      </c>
      <c r="CH300" s="390" t="s">
        <v>411</v>
      </c>
      <c r="CI300" s="390" t="s">
        <v>411</v>
      </c>
      <c r="CJ300" s="390" t="s">
        <v>411</v>
      </c>
      <c r="CK300" s="390" t="s">
        <v>411</v>
      </c>
      <c r="CL300" s="390" t="s">
        <v>411</v>
      </c>
      <c r="CM300" s="390" t="s">
        <v>411</v>
      </c>
      <c r="CN300" s="390" t="s">
        <v>411</v>
      </c>
      <c r="CO300" s="255">
        <f>IF(OR($C300="Non-Labour",$C300="Labour-related"),IF(Inputs!$DT300=$F$1,Inputs!CO300,Inputs!CO300*'Key assumptions'!$H$118),$F300*N(AI300)*avg_hrs)</f>
        <v>52838.399999999994</v>
      </c>
      <c r="CP300" s="255">
        <f>IF(OR($C300="Non-Labour",$C300="Labour-related"),IF(Inputs!$DT300=$F$1,Inputs!CP300,Inputs!CP300*'Key assumptions'!$H$118),$F300*N(AJ300)*avg_hrs)</f>
        <v>52838.399999999994</v>
      </c>
      <c r="CQ300" s="255">
        <f>IF(OR($C300="Non-Labour",$C300="Labour-related"),IF(Inputs!$DT300=$F$1,Inputs!CQ300,Inputs!CQ300*'Key assumptions'!$H$118),$F300*N(AK300)*avg_hrs)</f>
        <v>52838.399999999994</v>
      </c>
      <c r="CR300" s="255">
        <f>IF(OR($C300="Non-Labour",$C300="Labour-related"),IF(Inputs!$DT300=$F$1,Inputs!CR300,Inputs!CR300*'Key assumptions'!$H$118),$F300*N(AL300)*avg_hrs)</f>
        <v>52838.399999999994</v>
      </c>
      <c r="CS300" s="255">
        <f>IF(OR($C300="Non-Labour",$C300="Labour-related"),IF(Inputs!$DT300=$F$1,Inputs!CS300,Inputs!CS300*'Key assumptions'!$H$118),$F300*N(AM300)*avg_hrs)</f>
        <v>31703.039999999997</v>
      </c>
      <c r="CT300" s="255">
        <f>IF(OR($C300="Non-Labour",$C300="Labour-related"),IF(Inputs!$DT300=$F$1,Inputs!CT300,Inputs!CT300*'Key assumptions'!$H$118),$F300*N(AN300)*avg_hrs)</f>
        <v>31703.039999999997</v>
      </c>
      <c r="CU300" s="255">
        <f>IF(OR($C300="Non-Labour",$C300="Labour-related"),IF(Inputs!$DT300=$F$1,Inputs!CU300,Inputs!CU300*'Key assumptions'!$H$118),$F300*N(AO300)*avg_hrs)</f>
        <v>31703.039999999997</v>
      </c>
      <c r="CV300" s="255">
        <f>IF(OR($C300="Non-Labour",$C300="Labour-related"),IF(Inputs!$DT300=$F$1,Inputs!CV300,Inputs!CV300*'Key assumptions'!$H$118),$F300*N(AP300)*avg_hrs)</f>
        <v>31703.039999999997</v>
      </c>
      <c r="CW300" s="255">
        <f>IF(OR($C300="Non-Labour",$C300="Labour-related"),IF(Inputs!$DT300=$F$1,Inputs!CW300,Inputs!CW300*'Key assumptions'!$H$118),$F300*N(AQ300)*avg_hrs)</f>
        <v>31703.039999999997</v>
      </c>
      <c r="CX300" s="255">
        <f>IF(OR($C300="Non-Labour",$C300="Labour-related"),IF(Inputs!$DT300=$F$1,Inputs!CX300,Inputs!CX300*'Key assumptions'!$H$118),$F300*N(AR300)*avg_hrs)</f>
        <v>31703.039999999997</v>
      </c>
      <c r="CY300" s="255">
        <f>IF(OR($C300="Non-Labour",$C300="Labour-related"),IF(Inputs!$DT300=$F$1,Inputs!CY300,Inputs!CY300*'Key assumptions'!$H$118),$F300*N(AS300)*avg_hrs)</f>
        <v>31703.039999999997</v>
      </c>
      <c r="CZ300" s="255">
        <f>IF(OR($C300="Non-Labour",$C300="Labour-related"),IF(Inputs!$DT300=$F$1,Inputs!CZ300,Inputs!CZ300*'Key assumptions'!$H$118),$F300*N(AT300)*avg_hrs)</f>
        <v>10567.679999999998</v>
      </c>
      <c r="DA300" s="255">
        <f>IF(OR($C300="Non-Labour",$C300="Labour-related"),IF(Inputs!$DT300=$F$1,Inputs!DA300,Inputs!DA300*'Key assumptions'!$H$118),$F300*N(AU300)*avg_hrs)</f>
        <v>0</v>
      </c>
      <c r="DB300" s="255">
        <f>IF(OR($C300="Non-Labour",$C300="Labour-related"),IF(Inputs!$DT300=$F$1,Inputs!DB300,Inputs!DB300*'Key assumptions'!$H$118),$F300*N(AV300)*avg_hrs)</f>
        <v>0</v>
      </c>
      <c r="DC300" s="255">
        <f>IF(OR($C300="Non-Labour",$C300="Labour-related"),IF(Inputs!$DT300=$F$1,Inputs!DC300,Inputs!DC300*'Key assumptions'!$H$118),$F300*N(AW300)*avg_hrs)</f>
        <v>0</v>
      </c>
      <c r="DD300" s="255">
        <f>IF(OR($C300="Non-Labour",$C300="Labour-related"),IF(Inputs!$DT300=$F$1,Inputs!DD300,Inputs!DD300*'Key assumptions'!$H$118),$F300*N(AX300)*avg_hrs)</f>
        <v>0</v>
      </c>
      <c r="DE300" s="255">
        <f>IF(OR($C300="Non-Labour",$C300="Labour-related"),IF(Inputs!$DT300=$F$1,Inputs!DE300,Inputs!DE300*'Key assumptions'!$H$118),$F300*N(AY300)*avg_hrs)</f>
        <v>0</v>
      </c>
      <c r="DF300" s="255">
        <f>IF(OR($C300="Non-Labour",$C300="Labour-related"),IF(Inputs!$DT300=$F$1,Inputs!DF300,Inputs!DF300*'Key assumptions'!$H$118),$F300*N(AZ300)*avg_hrs)</f>
        <v>0</v>
      </c>
      <c r="DG300" s="255">
        <f>IF(OR($C300="Non-Labour",$C300="Labour-related"),IF(Inputs!$DT300=$F$1,Inputs!DG300,Inputs!DG300*'Key assumptions'!$H$118),$F300*N(BA300)*avg_hrs)</f>
        <v>0</v>
      </c>
      <c r="DH300" s="255">
        <f>IF(OR($C300="Non-Labour",$C300="Labour-related"),IF(Inputs!$DT300=$F$1,Inputs!DH300,Inputs!DH300*'Key assumptions'!$H$118),$F300*N(BB300)*avg_hrs)</f>
        <v>0</v>
      </c>
      <c r="DI300" s="255">
        <f>IF(OR($C300="Non-Labour",$C300="Labour-related"),IF(Inputs!$DT300=$F$1,Inputs!DI300,Inputs!DI300*'Key assumptions'!$H$118),$F300*N(BC300)*avg_hrs)</f>
        <v>0</v>
      </c>
      <c r="DJ300" s="255">
        <f>IF(OR($C300="Non-Labour",$C300="Labour-related"),IF(Inputs!$DT300=$F$1,Inputs!DJ300,Inputs!DJ300*'Key assumptions'!$H$118),$F300*N(BD300)*avg_hrs)</f>
        <v>0</v>
      </c>
      <c r="DK300" s="255">
        <f>IF(OR($C300="Non-Labour",$C300="Labour-related"),IF(Inputs!$DT300=$F$1,Inputs!DK300,Inputs!DK300*'Key assumptions'!$H$118),$F300*N(BE300)*avg_hrs)</f>
        <v>0</v>
      </c>
      <c r="DL300" s="255">
        <f>IF(OR($C300="Non-Labour",$C300="Labour-related"),IF(Inputs!$DT300=$F$1,Inputs!DL300,Inputs!DL300*'Key assumptions'!$H$118),$F300*N(BF300)*avg_hrs)</f>
        <v>0</v>
      </c>
      <c r="DM300" s="255">
        <f>IF(OR($C300="Non-Labour",$C300="Labour-related"),IF(Inputs!$DT300=$F$1,Inputs!DM300,Inputs!DM300*'Key assumptions'!$H$118),$F300*N(BG300)*avg_hrs)</f>
        <v>0</v>
      </c>
      <c r="DN300" s="255">
        <f>IF(OR($C300="Non-Labour",$C300="Labour-related"),IF(Inputs!$DT300=$F$1,Inputs!DN300,Inputs!DN300*'Key assumptions'!$H$118),$F300*N(BH300)*avg_hrs)</f>
        <v>0</v>
      </c>
      <c r="DO300" s="255">
        <f>IF(OR($C300="Non-Labour",$C300="Labour-related"),IF(Inputs!$DT300=$F$1,Inputs!DO300,Inputs!DO300*'Key assumptions'!$H$118),$F300*N(BI300)*avg_hrs)</f>
        <v>0</v>
      </c>
      <c r="DP300" s="255">
        <f>IF(OR($C300="Non-Labour",$C300="Labour-related"),IF(Inputs!$DT300=$F$1,Inputs!DP300,Inputs!DP300*'Key assumptions'!$H$118),$F300*N(BJ300)*avg_hrs)</f>
        <v>0</v>
      </c>
      <c r="DQ300" s="255">
        <f>IF(OR($C300="Non-Labour",$C300="Labour-related"),IF(Inputs!$DT300=$F$1,Inputs!DQ300,Inputs!DQ300*'Key assumptions'!$H$118),$F300*N(BK300)*avg_hrs)</f>
        <v>0</v>
      </c>
      <c r="DR300" s="255">
        <f>IF(OR($C300="Non-Labour",$C300="Labour-related"),IF(Inputs!$DT300=$F$1,Inputs!DR300,Inputs!DR300*'Key assumptions'!$H$118),$F300*N(BL300)*avg_hrs)</f>
        <v>0</v>
      </c>
      <c r="DT300" s="133" t="s">
        <v>213</v>
      </c>
      <c r="DU300" s="304"/>
      <c r="DV300" s="304"/>
      <c r="DW300" s="304"/>
      <c r="DX300" s="304"/>
      <c r="DY300" s="304"/>
      <c r="DZ300" s="304"/>
      <c r="EA300" s="255">
        <v>211353.59999999998</v>
      </c>
      <c r="EB300" s="255">
        <v>634060.80000000016</v>
      </c>
      <c r="EC300" s="255">
        <v>591790.08000000019</v>
      </c>
      <c r="ED300" s="255">
        <f t="shared" si="29"/>
        <v>169082.87999999998</v>
      </c>
      <c r="EE300" s="255">
        <f t="shared" si="29"/>
        <v>0</v>
      </c>
      <c r="EF300" s="255">
        <f t="shared" si="27"/>
        <v>1606287.3600000003</v>
      </c>
    </row>
    <row r="301" spans="1:136" x14ac:dyDescent="0.4">
      <c r="A301" s="133" t="str">
        <f>Inputs!A301</f>
        <v>Land and Environment</v>
      </c>
      <c r="B301" s="381" t="str">
        <f>Inputs!B301</f>
        <v>[C-i-C] Item 25</v>
      </c>
      <c r="C301" s="133" t="str">
        <f>Inputs!C301</f>
        <v>Non-labour</v>
      </c>
      <c r="D301" s="133">
        <f>Inputs!D301</f>
        <v>606809</v>
      </c>
      <c r="E301" s="133" t="str">
        <f>Inputs!E301</f>
        <v>Outsource Consultant</v>
      </c>
      <c r="F301" s="290">
        <f>IF(Inputs!DT301=$F$1,Inputs!F301,
IF(Inputs!DT301='Key assumptions'!$E$118,Inputs!F301*'Key assumptions'!$H$118,Inputs!F301*'Key assumptions'!$H$119))</f>
        <v>0</v>
      </c>
      <c r="G301" s="290">
        <f>IF(Inputs!DT301=$F$1,Inputs!G301,Inputs!G301*'Key assumptions'!$H$118)</f>
        <v>0</v>
      </c>
      <c r="H301" s="281"/>
      <c r="I301" s="281"/>
      <c r="J301" s="281"/>
      <c r="K301" s="281"/>
      <c r="L301" s="281"/>
      <c r="M301" s="389" t="str">
        <f>Inputs!M301</f>
        <v>[C-i-C]</v>
      </c>
      <c r="N301" s="389" t="str">
        <f>Inputs!N301</f>
        <v>[C-i-C]</v>
      </c>
      <c r="O301" s="389" t="str">
        <f>Inputs!O301</f>
        <v>[C-i-C]</v>
      </c>
      <c r="P301" s="389" t="str">
        <f>Inputs!P301</f>
        <v>[C-i-C]</v>
      </c>
      <c r="Q301" s="389" t="str">
        <f>Inputs!Q301</f>
        <v>[C-i-C]</v>
      </c>
      <c r="R301" s="389" t="str">
        <f>Inputs!R301</f>
        <v>[C-i-C]</v>
      </c>
      <c r="S301" s="389" t="str">
        <f>Inputs!S301</f>
        <v>[C-i-C]</v>
      </c>
      <c r="T301" s="389" t="str">
        <f>Inputs!T301</f>
        <v>[C-i-C]</v>
      </c>
      <c r="U301" s="389" t="str">
        <f>Inputs!U301</f>
        <v>[C-i-C]</v>
      </c>
      <c r="V301" s="389" t="str">
        <f>Inputs!V301</f>
        <v>[C-i-C]</v>
      </c>
      <c r="W301" s="389" t="str">
        <f>Inputs!W301</f>
        <v>[C-i-C]</v>
      </c>
      <c r="X301" s="389" t="str">
        <f>Inputs!X301</f>
        <v>[C-i-C]</v>
      </c>
      <c r="Y301" s="389" t="str">
        <f>Inputs!Y301</f>
        <v>[C-i-C]</v>
      </c>
      <c r="Z301" s="389" t="str">
        <f>Inputs!Z301</f>
        <v>[C-i-C]</v>
      </c>
      <c r="AA301" s="389" t="str">
        <f>Inputs!AA301</f>
        <v>[C-i-C]</v>
      </c>
      <c r="AB301" s="389" t="str">
        <f>Inputs!AB301</f>
        <v>[C-i-C]</v>
      </c>
      <c r="AC301" s="389" t="str">
        <f>Inputs!AC301</f>
        <v>[C-i-C]</v>
      </c>
      <c r="AD301" s="389" t="str">
        <f>Inputs!AD301</f>
        <v>[C-i-C]</v>
      </c>
      <c r="AE301" s="389" t="str">
        <f>Inputs!AE301</f>
        <v>[C-i-C]</v>
      </c>
      <c r="AF301" s="389" t="str">
        <f>Inputs!AF301</f>
        <v>[C-i-C]</v>
      </c>
      <c r="AG301" s="389" t="str">
        <f>Inputs!AG301</f>
        <v>[C-i-C]</v>
      </c>
      <c r="AH301" s="389" t="str">
        <f>Inputs!AH301</f>
        <v>[C-i-C]</v>
      </c>
      <c r="AI301" s="254">
        <f>Inputs!AI301</f>
        <v>0</v>
      </c>
      <c r="AJ301" s="254">
        <f>Inputs!AJ301</f>
        <v>0</v>
      </c>
      <c r="AK301" s="254">
        <f>Inputs!AK301</f>
        <v>0</v>
      </c>
      <c r="AL301" s="254">
        <f>Inputs!AL301</f>
        <v>0</v>
      </c>
      <c r="AM301" s="254">
        <f>Inputs!AM301</f>
        <v>0</v>
      </c>
      <c r="AN301" s="254">
        <f>Inputs!AN301</f>
        <v>0</v>
      </c>
      <c r="AO301" s="254">
        <f>Inputs!AO301</f>
        <v>0</v>
      </c>
      <c r="AP301" s="254">
        <f>Inputs!AP301</f>
        <v>0</v>
      </c>
      <c r="AQ301" s="254">
        <f>Inputs!AQ301</f>
        <v>0</v>
      </c>
      <c r="AR301" s="254">
        <f>Inputs!AR301</f>
        <v>0</v>
      </c>
      <c r="AS301" s="254">
        <f>Inputs!AS301</f>
        <v>0</v>
      </c>
      <c r="AT301" s="254">
        <f>Inputs!AT301</f>
        <v>0</v>
      </c>
      <c r="AU301" s="254">
        <f>Inputs!AU301</f>
        <v>0</v>
      </c>
      <c r="AV301" s="254">
        <f>Inputs!AV301</f>
        <v>0</v>
      </c>
      <c r="AW301" s="254">
        <f>Inputs!AW301</f>
        <v>0</v>
      </c>
      <c r="AX301" s="254">
        <f>Inputs!AX301</f>
        <v>0</v>
      </c>
      <c r="AY301" s="254">
        <f>Inputs!AY301</f>
        <v>0</v>
      </c>
      <c r="AZ301" s="254">
        <f>Inputs!AZ301</f>
        <v>0</v>
      </c>
      <c r="BA301" s="254">
        <f>Inputs!BA301</f>
        <v>0</v>
      </c>
      <c r="BB301" s="254">
        <f>Inputs!BB301</f>
        <v>0</v>
      </c>
      <c r="BC301" s="254">
        <f>Inputs!BC301</f>
        <v>0</v>
      </c>
      <c r="BD301" s="254">
        <f>Inputs!BD301</f>
        <v>0</v>
      </c>
      <c r="BE301" s="254">
        <f>Inputs!BE301</f>
        <v>0</v>
      </c>
      <c r="BF301" s="254">
        <f>Inputs!BF301</f>
        <v>0</v>
      </c>
      <c r="BG301" s="254">
        <f>Inputs!BG301</f>
        <v>0</v>
      </c>
      <c r="BH301" s="254">
        <f>Inputs!BH301</f>
        <v>0</v>
      </c>
      <c r="BI301" s="254">
        <f>Inputs!BI301</f>
        <v>0</v>
      </c>
      <c r="BJ301" s="254">
        <f>Inputs!BJ301</f>
        <v>0</v>
      </c>
      <c r="BK301" s="254">
        <f>Inputs!BK301</f>
        <v>0</v>
      </c>
      <c r="BL301" s="254">
        <f>Inputs!BL301</f>
        <v>0</v>
      </c>
      <c r="BN301" s="255">
        <f>IF(OR($C301="Non-Labour",$C301="Labour-related"),IF(Inputs!$DT301=$F$1,Inputs!BN301,Inputs!BN301*'Key assumptions'!$H$118),$F301*N(H301)*avg_hrs)</f>
        <v>0</v>
      </c>
      <c r="BO301" s="255">
        <f>IF(OR($C301="Non-Labour",$C301="Labour-related"),IF(Inputs!$DT301=$F$1,Inputs!BO301,Inputs!BO301*'Key assumptions'!$H$118),$F301*N(I301)*avg_hrs)</f>
        <v>0</v>
      </c>
      <c r="BP301" s="255">
        <f>IF(OR($C301="Non-Labour",$C301="Labour-related"),IF(Inputs!$DT301=$F$1,Inputs!BP301,Inputs!BP301*'Key assumptions'!$H$118),$F301*N(J301)*avg_hrs)</f>
        <v>0</v>
      </c>
      <c r="BQ301" s="255">
        <f>IF(OR($C301="Non-Labour",$C301="Labour-related"),IF(Inputs!$DT301=$F$1,Inputs!BQ301,Inputs!BQ301*'Key assumptions'!$H$118),$F301*N(K301)*avg_hrs)</f>
        <v>0</v>
      </c>
      <c r="BR301" s="255">
        <f>IF(OR($C301="Non-Labour",$C301="Labour-related"),IF(Inputs!$DT301=$F$1,Inputs!BR301,Inputs!BR301*'Key assumptions'!$H$118),$F301*N(L301)*avg_hrs)</f>
        <v>0</v>
      </c>
      <c r="BS301" s="390" t="s">
        <v>411</v>
      </c>
      <c r="BT301" s="390" t="s">
        <v>411</v>
      </c>
      <c r="BU301" s="390" t="s">
        <v>411</v>
      </c>
      <c r="BV301" s="390" t="s">
        <v>411</v>
      </c>
      <c r="BW301" s="390" t="s">
        <v>411</v>
      </c>
      <c r="BX301" s="390" t="s">
        <v>411</v>
      </c>
      <c r="BY301" s="390" t="s">
        <v>411</v>
      </c>
      <c r="BZ301" s="390" t="s">
        <v>411</v>
      </c>
      <c r="CA301" s="390" t="s">
        <v>411</v>
      </c>
      <c r="CB301" s="390" t="s">
        <v>411</v>
      </c>
      <c r="CC301" s="390" t="s">
        <v>411</v>
      </c>
      <c r="CD301" s="390" t="s">
        <v>411</v>
      </c>
      <c r="CE301" s="390" t="s">
        <v>411</v>
      </c>
      <c r="CF301" s="390" t="s">
        <v>411</v>
      </c>
      <c r="CG301" s="390" t="s">
        <v>411</v>
      </c>
      <c r="CH301" s="390" t="s">
        <v>411</v>
      </c>
      <c r="CI301" s="390" t="s">
        <v>411</v>
      </c>
      <c r="CJ301" s="390" t="s">
        <v>411</v>
      </c>
      <c r="CK301" s="390" t="s">
        <v>411</v>
      </c>
      <c r="CL301" s="390" t="s">
        <v>411</v>
      </c>
      <c r="CM301" s="390" t="s">
        <v>411</v>
      </c>
      <c r="CN301" s="390" t="s">
        <v>411</v>
      </c>
      <c r="CO301" s="255">
        <f>IF(OR($C301="Non-Labour",$C301="Labour-related"),IF(Inputs!$DT301=$F$1,Inputs!CO301,Inputs!CO301*'Key assumptions'!$H$118),$F301*N(AI301)*avg_hrs)</f>
        <v>0</v>
      </c>
      <c r="CP301" s="255">
        <f>IF(OR($C301="Non-Labour",$C301="Labour-related"),IF(Inputs!$DT301=$F$1,Inputs!CP301,Inputs!CP301*'Key assumptions'!$H$118),$F301*N(AJ301)*avg_hrs)</f>
        <v>0</v>
      </c>
      <c r="CQ301" s="255">
        <f>IF(OR($C301="Non-Labour",$C301="Labour-related"),IF(Inputs!$DT301=$F$1,Inputs!CQ301,Inputs!CQ301*'Key assumptions'!$H$118),$F301*N(AK301)*avg_hrs)</f>
        <v>36986.879999999997</v>
      </c>
      <c r="CR301" s="255">
        <f>IF(OR($C301="Non-Labour",$C301="Labour-related"),IF(Inputs!$DT301=$F$1,Inputs!CR301,Inputs!CR301*'Key assumptions'!$H$118),$F301*N(AL301)*avg_hrs)</f>
        <v>0</v>
      </c>
      <c r="CS301" s="255">
        <f>IF(OR($C301="Non-Labour",$C301="Labour-related"),IF(Inputs!$DT301=$F$1,Inputs!CS301,Inputs!CS301*'Key assumptions'!$H$118),$F301*N(AM301)*avg_hrs)</f>
        <v>0</v>
      </c>
      <c r="CT301" s="255">
        <f>IF(OR($C301="Non-Labour",$C301="Labour-related"),IF(Inputs!$DT301=$F$1,Inputs!CT301,Inputs!CT301*'Key assumptions'!$H$118),$F301*N(AN301)*avg_hrs)</f>
        <v>36986.879999999997</v>
      </c>
      <c r="CU301" s="255">
        <f>IF(OR($C301="Non-Labour",$C301="Labour-related"),IF(Inputs!$DT301=$F$1,Inputs!CU301,Inputs!CU301*'Key assumptions'!$H$118),$F301*N(AO301)*avg_hrs)</f>
        <v>0</v>
      </c>
      <c r="CV301" s="255">
        <f>IF(OR($C301="Non-Labour",$C301="Labour-related"),IF(Inputs!$DT301=$F$1,Inputs!CV301,Inputs!CV301*'Key assumptions'!$H$118),$F301*N(AP301)*avg_hrs)</f>
        <v>0</v>
      </c>
      <c r="CW301" s="255">
        <f>IF(OR($C301="Non-Labour",$C301="Labour-related"),IF(Inputs!$DT301=$F$1,Inputs!CW301,Inputs!CW301*'Key assumptions'!$H$118),$F301*N(AQ301)*avg_hrs)</f>
        <v>36986.879999999997</v>
      </c>
      <c r="CX301" s="255">
        <f>IF(OR($C301="Non-Labour",$C301="Labour-related"),IF(Inputs!$DT301=$F$1,Inputs!CX301,Inputs!CX301*'Key assumptions'!$H$118),$F301*N(AR301)*avg_hrs)</f>
        <v>0</v>
      </c>
      <c r="CY301" s="255">
        <f>IF(OR($C301="Non-Labour",$C301="Labour-related"),IF(Inputs!$DT301=$F$1,Inputs!CY301,Inputs!CY301*'Key assumptions'!$H$118),$F301*N(AS301)*avg_hrs)</f>
        <v>0</v>
      </c>
      <c r="CZ301" s="255">
        <f>IF(OR($C301="Non-Labour",$C301="Labour-related"),IF(Inputs!$DT301=$F$1,Inputs!CZ301,Inputs!CZ301*'Key assumptions'!$H$118),$F301*N(AT301)*avg_hrs)</f>
        <v>95109.119999999995</v>
      </c>
      <c r="DA301" s="255">
        <f>IF(OR($C301="Non-Labour",$C301="Labour-related"),IF(Inputs!$DT301=$F$1,Inputs!DA301,Inputs!DA301*'Key assumptions'!$H$118),$F301*N(AU301)*avg_hrs)</f>
        <v>0</v>
      </c>
      <c r="DB301" s="255">
        <f>IF(OR($C301="Non-Labour",$C301="Labour-related"),IF(Inputs!$DT301=$F$1,Inputs!DB301,Inputs!DB301*'Key assumptions'!$H$118),$F301*N(AV301)*avg_hrs)</f>
        <v>0</v>
      </c>
      <c r="DC301" s="255">
        <f>IF(OR($C301="Non-Labour",$C301="Labour-related"),IF(Inputs!$DT301=$F$1,Inputs!DC301,Inputs!DC301*'Key assumptions'!$H$118),$F301*N(AW301)*avg_hrs)</f>
        <v>0</v>
      </c>
      <c r="DD301" s="255">
        <f>IF(OR($C301="Non-Labour",$C301="Labour-related"),IF(Inputs!$DT301=$F$1,Inputs!DD301,Inputs!DD301*'Key assumptions'!$H$118),$F301*N(AX301)*avg_hrs)</f>
        <v>0</v>
      </c>
      <c r="DE301" s="255">
        <f>IF(OR($C301="Non-Labour",$C301="Labour-related"),IF(Inputs!$DT301=$F$1,Inputs!DE301,Inputs!DE301*'Key assumptions'!$H$118),$F301*N(AY301)*avg_hrs)</f>
        <v>0</v>
      </c>
      <c r="DF301" s="255">
        <f>IF(OR($C301="Non-Labour",$C301="Labour-related"),IF(Inputs!$DT301=$F$1,Inputs!DF301,Inputs!DF301*'Key assumptions'!$H$118),$F301*N(AZ301)*avg_hrs)</f>
        <v>0</v>
      </c>
      <c r="DG301" s="255">
        <f>IF(OR($C301="Non-Labour",$C301="Labour-related"),IF(Inputs!$DT301=$F$1,Inputs!DG301,Inputs!DG301*'Key assumptions'!$H$118),$F301*N(BA301)*avg_hrs)</f>
        <v>0</v>
      </c>
      <c r="DH301" s="255">
        <f>IF(OR($C301="Non-Labour",$C301="Labour-related"),IF(Inputs!$DT301=$F$1,Inputs!DH301,Inputs!DH301*'Key assumptions'!$H$118),$F301*N(BB301)*avg_hrs)</f>
        <v>0</v>
      </c>
      <c r="DI301" s="255">
        <f>IF(OR($C301="Non-Labour",$C301="Labour-related"),IF(Inputs!$DT301=$F$1,Inputs!DI301,Inputs!DI301*'Key assumptions'!$H$118),$F301*N(BC301)*avg_hrs)</f>
        <v>0</v>
      </c>
      <c r="DJ301" s="255">
        <f>IF(OR($C301="Non-Labour",$C301="Labour-related"),IF(Inputs!$DT301=$F$1,Inputs!DJ301,Inputs!DJ301*'Key assumptions'!$H$118),$F301*N(BD301)*avg_hrs)</f>
        <v>0</v>
      </c>
      <c r="DK301" s="255">
        <f>IF(OR($C301="Non-Labour",$C301="Labour-related"),IF(Inputs!$DT301=$F$1,Inputs!DK301,Inputs!DK301*'Key assumptions'!$H$118),$F301*N(BE301)*avg_hrs)</f>
        <v>0</v>
      </c>
      <c r="DL301" s="255">
        <f>IF(OR($C301="Non-Labour",$C301="Labour-related"),IF(Inputs!$DT301=$F$1,Inputs!DL301,Inputs!DL301*'Key assumptions'!$H$118),$F301*N(BF301)*avg_hrs)</f>
        <v>0</v>
      </c>
      <c r="DM301" s="255">
        <f>IF(OR($C301="Non-Labour",$C301="Labour-related"),IF(Inputs!$DT301=$F$1,Inputs!DM301,Inputs!DM301*'Key assumptions'!$H$118),$F301*N(BG301)*avg_hrs)</f>
        <v>0</v>
      </c>
      <c r="DN301" s="255">
        <f>IF(OR($C301="Non-Labour",$C301="Labour-related"),IF(Inputs!$DT301=$F$1,Inputs!DN301,Inputs!DN301*'Key assumptions'!$H$118),$F301*N(BH301)*avg_hrs)</f>
        <v>0</v>
      </c>
      <c r="DO301" s="255">
        <f>IF(OR($C301="Non-Labour",$C301="Labour-related"),IF(Inputs!$DT301=$F$1,Inputs!DO301,Inputs!DO301*'Key assumptions'!$H$118),$F301*N(BI301)*avg_hrs)</f>
        <v>0</v>
      </c>
      <c r="DP301" s="255">
        <f>IF(OR($C301="Non-Labour",$C301="Labour-related"),IF(Inputs!$DT301=$F$1,Inputs!DP301,Inputs!DP301*'Key assumptions'!$H$118),$F301*N(BJ301)*avg_hrs)</f>
        <v>0</v>
      </c>
      <c r="DQ301" s="255">
        <f>IF(OR($C301="Non-Labour",$C301="Labour-related"),IF(Inputs!$DT301=$F$1,Inputs!DQ301,Inputs!DQ301*'Key assumptions'!$H$118),$F301*N(BK301)*avg_hrs)</f>
        <v>0</v>
      </c>
      <c r="DR301" s="255">
        <f>IF(OR($C301="Non-Labour",$C301="Labour-related"),IF(Inputs!$DT301=$F$1,Inputs!DR301,Inputs!DR301*'Key assumptions'!$H$118),$F301*N(BL301)*avg_hrs)</f>
        <v>0</v>
      </c>
      <c r="DT301" s="133" t="s">
        <v>213</v>
      </c>
      <c r="DU301" s="304"/>
      <c r="DV301" s="304"/>
      <c r="DW301" s="304"/>
      <c r="DX301" s="304"/>
      <c r="DY301" s="304"/>
      <c r="DZ301" s="304"/>
      <c r="EA301" s="255">
        <v>0</v>
      </c>
      <c r="EB301" s="255">
        <v>248340.48000000001</v>
      </c>
      <c r="EC301" s="255">
        <v>147947.51999999999</v>
      </c>
      <c r="ED301" s="255">
        <f t="shared" si="29"/>
        <v>132096</v>
      </c>
      <c r="EE301" s="255">
        <f t="shared" si="29"/>
        <v>0</v>
      </c>
      <c r="EF301" s="255">
        <f t="shared" si="27"/>
        <v>528384</v>
      </c>
    </row>
    <row r="302" spans="1:136" x14ac:dyDescent="0.4">
      <c r="A302" s="133" t="str">
        <f>Inputs!A302</f>
        <v/>
      </c>
      <c r="B302" s="133" t="str">
        <f>Inputs!B302</f>
        <v/>
      </c>
      <c r="C302" s="133" t="str">
        <f>Inputs!C302</f>
        <v/>
      </c>
      <c r="D302" s="133">
        <f>Inputs!D302</f>
        <v>634997</v>
      </c>
      <c r="E302" s="133" t="str">
        <f>Inputs!E302</f>
        <v>CWO MTP-WW1 - Construction</v>
      </c>
      <c r="F302" s="290">
        <f>IF(Inputs!DT302=$F$1,Inputs!F302,
IF(Inputs!DT302='Key assumptions'!$E$118,Inputs!F302*'Key assumptions'!$H$118,Inputs!F302*'Key assumptions'!$H$119))</f>
        <v>0</v>
      </c>
      <c r="G302" s="290">
        <f>IF(Inputs!DT302=$F$1,Inputs!G302,Inputs!G302*'Key assumptions'!$H$118)</f>
        <v>0</v>
      </c>
      <c r="H302" s="281"/>
      <c r="I302" s="281"/>
      <c r="J302" s="281"/>
      <c r="K302" s="281"/>
      <c r="L302" s="281"/>
      <c r="M302" s="389" t="str">
        <f>Inputs!M302</f>
        <v>[C-i-C]</v>
      </c>
      <c r="N302" s="389" t="str">
        <f>Inputs!N302</f>
        <v>[C-i-C]</v>
      </c>
      <c r="O302" s="389" t="str">
        <f>Inputs!O302</f>
        <v>[C-i-C]</v>
      </c>
      <c r="P302" s="389" t="str">
        <f>Inputs!P302</f>
        <v>[C-i-C]</v>
      </c>
      <c r="Q302" s="389" t="str">
        <f>Inputs!Q302</f>
        <v>[C-i-C]</v>
      </c>
      <c r="R302" s="389" t="str">
        <f>Inputs!R302</f>
        <v>[C-i-C]</v>
      </c>
      <c r="S302" s="389" t="str">
        <f>Inputs!S302</f>
        <v>[C-i-C]</v>
      </c>
      <c r="T302" s="389" t="str">
        <f>Inputs!T302</f>
        <v>[C-i-C]</v>
      </c>
      <c r="U302" s="389" t="str">
        <f>Inputs!U302</f>
        <v>[C-i-C]</v>
      </c>
      <c r="V302" s="389" t="str">
        <f>Inputs!V302</f>
        <v>[C-i-C]</v>
      </c>
      <c r="W302" s="389" t="str">
        <f>Inputs!W302</f>
        <v>[C-i-C]</v>
      </c>
      <c r="X302" s="389" t="str">
        <f>Inputs!X302</f>
        <v>[C-i-C]</v>
      </c>
      <c r="Y302" s="389" t="str">
        <f>Inputs!Y302</f>
        <v>[C-i-C]</v>
      </c>
      <c r="Z302" s="389" t="str">
        <f>Inputs!Z302</f>
        <v>[C-i-C]</v>
      </c>
      <c r="AA302" s="389" t="str">
        <f>Inputs!AA302</f>
        <v>[C-i-C]</v>
      </c>
      <c r="AB302" s="389" t="str">
        <f>Inputs!AB302</f>
        <v>[C-i-C]</v>
      </c>
      <c r="AC302" s="389" t="str">
        <f>Inputs!AC302</f>
        <v>[C-i-C]</v>
      </c>
      <c r="AD302" s="389" t="str">
        <f>Inputs!AD302</f>
        <v>[C-i-C]</v>
      </c>
      <c r="AE302" s="389" t="str">
        <f>Inputs!AE302</f>
        <v>[C-i-C]</v>
      </c>
      <c r="AF302" s="389" t="str">
        <f>Inputs!AF302</f>
        <v>[C-i-C]</v>
      </c>
      <c r="AG302" s="389" t="str">
        <f>Inputs!AG302</f>
        <v>[C-i-C]</v>
      </c>
      <c r="AH302" s="389" t="str">
        <f>Inputs!AH302</f>
        <v>[C-i-C]</v>
      </c>
      <c r="AI302" s="254">
        <f>Inputs!AI302</f>
        <v>0</v>
      </c>
      <c r="AJ302" s="254">
        <f>Inputs!AJ302</f>
        <v>0</v>
      </c>
      <c r="AK302" s="254">
        <f>Inputs!AK302</f>
        <v>0</v>
      </c>
      <c r="AL302" s="254">
        <f>Inputs!AL302</f>
        <v>0</v>
      </c>
      <c r="AM302" s="254">
        <f>Inputs!AM302</f>
        <v>0</v>
      </c>
      <c r="AN302" s="254">
        <f>Inputs!AN302</f>
        <v>0</v>
      </c>
      <c r="AO302" s="254">
        <f>Inputs!AO302</f>
        <v>0</v>
      </c>
      <c r="AP302" s="254">
        <f>Inputs!AP302</f>
        <v>0</v>
      </c>
      <c r="AQ302" s="254">
        <f>Inputs!AQ302</f>
        <v>0</v>
      </c>
      <c r="AR302" s="254">
        <f>Inputs!AR302</f>
        <v>0</v>
      </c>
      <c r="AS302" s="254">
        <f>Inputs!AS302</f>
        <v>0</v>
      </c>
      <c r="AT302" s="254">
        <f>Inputs!AT302</f>
        <v>0</v>
      </c>
      <c r="AU302" s="254">
        <f>Inputs!AU302</f>
        <v>0</v>
      </c>
      <c r="AV302" s="254">
        <f>Inputs!AV302</f>
        <v>0</v>
      </c>
      <c r="AW302" s="254">
        <f>Inputs!AW302</f>
        <v>0</v>
      </c>
      <c r="AX302" s="254">
        <f>Inputs!AX302</f>
        <v>0</v>
      </c>
      <c r="AY302" s="254">
        <f>Inputs!AY302</f>
        <v>0</v>
      </c>
      <c r="AZ302" s="254">
        <f>Inputs!AZ302</f>
        <v>0</v>
      </c>
      <c r="BA302" s="254">
        <f>Inputs!BA302</f>
        <v>0</v>
      </c>
      <c r="BB302" s="254">
        <f>Inputs!BB302</f>
        <v>0</v>
      </c>
      <c r="BC302" s="254">
        <f>Inputs!BC302</f>
        <v>0</v>
      </c>
      <c r="BD302" s="254">
        <f>Inputs!BD302</f>
        <v>0</v>
      </c>
      <c r="BE302" s="254">
        <f>Inputs!BE302</f>
        <v>0</v>
      </c>
      <c r="BF302" s="254">
        <f>Inputs!BF302</f>
        <v>0</v>
      </c>
      <c r="BG302" s="254">
        <f>Inputs!BG302</f>
        <v>0</v>
      </c>
      <c r="BH302" s="254">
        <f>Inputs!BH302</f>
        <v>0</v>
      </c>
      <c r="BI302" s="254">
        <f>Inputs!BI302</f>
        <v>0</v>
      </c>
      <c r="BJ302" s="254">
        <f>Inputs!BJ302</f>
        <v>0</v>
      </c>
      <c r="BK302" s="254">
        <f>Inputs!BK302</f>
        <v>0</v>
      </c>
      <c r="BL302" s="254">
        <f>Inputs!BL302</f>
        <v>0</v>
      </c>
      <c r="BN302" s="255">
        <f>IF(OR($C302="Non-Labour",$C302="Labour-related"),IF(Inputs!$DT302=$F$1,Inputs!BN302,Inputs!BN302*'Key assumptions'!$H$118),$F302*N(H302)*avg_hrs)</f>
        <v>0</v>
      </c>
      <c r="BO302" s="255">
        <f>IF(OR($C302="Non-Labour",$C302="Labour-related"),IF(Inputs!$DT302=$F$1,Inputs!BO302,Inputs!BO302*'Key assumptions'!$H$118),$F302*N(I302)*avg_hrs)</f>
        <v>0</v>
      </c>
      <c r="BP302" s="255">
        <f>IF(OR($C302="Non-Labour",$C302="Labour-related"),IF(Inputs!$DT302=$F$1,Inputs!BP302,Inputs!BP302*'Key assumptions'!$H$118),$F302*N(J302)*avg_hrs)</f>
        <v>0</v>
      </c>
      <c r="BQ302" s="255">
        <f>IF(OR($C302="Non-Labour",$C302="Labour-related"),IF(Inputs!$DT302=$F$1,Inputs!BQ302,Inputs!BQ302*'Key assumptions'!$H$118),$F302*N(K302)*avg_hrs)</f>
        <v>0</v>
      </c>
      <c r="BR302" s="255">
        <f>IF(OR($C302="Non-Labour",$C302="Labour-related"),IF(Inputs!$DT302=$F$1,Inputs!BR302,Inputs!BR302*'Key assumptions'!$H$118),$F302*N(L302)*avg_hrs)</f>
        <v>0</v>
      </c>
      <c r="BS302" s="390" t="s">
        <v>411</v>
      </c>
      <c r="BT302" s="390" t="s">
        <v>411</v>
      </c>
      <c r="BU302" s="390" t="s">
        <v>411</v>
      </c>
      <c r="BV302" s="390" t="s">
        <v>411</v>
      </c>
      <c r="BW302" s="390" t="s">
        <v>411</v>
      </c>
      <c r="BX302" s="390" t="s">
        <v>411</v>
      </c>
      <c r="BY302" s="390" t="s">
        <v>411</v>
      </c>
      <c r="BZ302" s="390" t="s">
        <v>411</v>
      </c>
      <c r="CA302" s="390" t="s">
        <v>411</v>
      </c>
      <c r="CB302" s="390" t="s">
        <v>411</v>
      </c>
      <c r="CC302" s="390" t="s">
        <v>411</v>
      </c>
      <c r="CD302" s="390" t="s">
        <v>411</v>
      </c>
      <c r="CE302" s="390" t="s">
        <v>411</v>
      </c>
      <c r="CF302" s="390" t="s">
        <v>411</v>
      </c>
      <c r="CG302" s="390" t="s">
        <v>411</v>
      </c>
      <c r="CH302" s="390" t="s">
        <v>411</v>
      </c>
      <c r="CI302" s="390" t="s">
        <v>411</v>
      </c>
      <c r="CJ302" s="390" t="s">
        <v>411</v>
      </c>
      <c r="CK302" s="390" t="s">
        <v>411</v>
      </c>
      <c r="CL302" s="390" t="s">
        <v>411</v>
      </c>
      <c r="CM302" s="390" t="s">
        <v>411</v>
      </c>
      <c r="CN302" s="390" t="s">
        <v>411</v>
      </c>
      <c r="CO302" s="255">
        <f>IF(OR($C302="Non-Labour",$C302="Labour-related"),IF(Inputs!$DT302=$F$1,Inputs!CO302,Inputs!CO302*'Key assumptions'!$H$118),$F302*N(AI302)*avg_hrs)</f>
        <v>0</v>
      </c>
      <c r="CP302" s="255">
        <f>IF(OR($C302="Non-Labour",$C302="Labour-related"),IF(Inputs!$DT302=$F$1,Inputs!CP302,Inputs!CP302*'Key assumptions'!$H$118),$F302*N(AJ302)*avg_hrs)</f>
        <v>0</v>
      </c>
      <c r="CQ302" s="255">
        <f>IF(OR($C302="Non-Labour",$C302="Labour-related"),IF(Inputs!$DT302=$F$1,Inputs!CQ302,Inputs!CQ302*'Key assumptions'!$H$118),$F302*N(AK302)*avg_hrs)</f>
        <v>0</v>
      </c>
      <c r="CR302" s="255">
        <f>IF(OR($C302="Non-Labour",$C302="Labour-related"),IF(Inputs!$DT302=$F$1,Inputs!CR302,Inputs!CR302*'Key assumptions'!$H$118),$F302*N(AL302)*avg_hrs)</f>
        <v>0</v>
      </c>
      <c r="CS302" s="255">
        <f>IF(OR($C302="Non-Labour",$C302="Labour-related"),IF(Inputs!$DT302=$F$1,Inputs!CS302,Inputs!CS302*'Key assumptions'!$H$118),$F302*N(AM302)*avg_hrs)</f>
        <v>0</v>
      </c>
      <c r="CT302" s="255">
        <f>IF(OR($C302="Non-Labour",$C302="Labour-related"),IF(Inputs!$DT302=$F$1,Inputs!CT302,Inputs!CT302*'Key assumptions'!$H$118),$F302*N(AN302)*avg_hrs)</f>
        <v>0</v>
      </c>
      <c r="CU302" s="255">
        <f>IF(OR($C302="Non-Labour",$C302="Labour-related"),IF(Inputs!$DT302=$F$1,Inputs!CU302,Inputs!CU302*'Key assumptions'!$H$118),$F302*N(AO302)*avg_hrs)</f>
        <v>0</v>
      </c>
      <c r="CV302" s="255">
        <f>IF(OR($C302="Non-Labour",$C302="Labour-related"),IF(Inputs!$DT302=$F$1,Inputs!CV302,Inputs!CV302*'Key assumptions'!$H$118),$F302*N(AP302)*avg_hrs)</f>
        <v>0</v>
      </c>
      <c r="CW302" s="255">
        <f>IF(OR($C302="Non-Labour",$C302="Labour-related"),IF(Inputs!$DT302=$F$1,Inputs!CW302,Inputs!CW302*'Key assumptions'!$H$118),$F302*N(AQ302)*avg_hrs)</f>
        <v>0</v>
      </c>
      <c r="CX302" s="255">
        <f>IF(OR($C302="Non-Labour",$C302="Labour-related"),IF(Inputs!$DT302=$F$1,Inputs!CX302,Inputs!CX302*'Key assumptions'!$H$118),$F302*N(AR302)*avg_hrs)</f>
        <v>0</v>
      </c>
      <c r="CY302" s="255">
        <f>IF(OR($C302="Non-Labour",$C302="Labour-related"),IF(Inputs!$DT302=$F$1,Inputs!CY302,Inputs!CY302*'Key assumptions'!$H$118),$F302*N(AS302)*avg_hrs)</f>
        <v>0</v>
      </c>
      <c r="CZ302" s="255">
        <f>IF(OR($C302="Non-Labour",$C302="Labour-related"),IF(Inputs!$DT302=$F$1,Inputs!CZ302,Inputs!CZ302*'Key assumptions'!$H$118),$F302*N(AT302)*avg_hrs)</f>
        <v>0</v>
      </c>
      <c r="DA302" s="255">
        <f>IF(OR($C302="Non-Labour",$C302="Labour-related"),IF(Inputs!$DT302=$F$1,Inputs!DA302,Inputs!DA302*'Key assumptions'!$H$118),$F302*N(AU302)*avg_hrs)</f>
        <v>0</v>
      </c>
      <c r="DB302" s="255">
        <f>IF(OR($C302="Non-Labour",$C302="Labour-related"),IF(Inputs!$DT302=$F$1,Inputs!DB302,Inputs!DB302*'Key assumptions'!$H$118),$F302*N(AV302)*avg_hrs)</f>
        <v>0</v>
      </c>
      <c r="DC302" s="255">
        <f>IF(OR($C302="Non-Labour",$C302="Labour-related"),IF(Inputs!$DT302=$F$1,Inputs!DC302,Inputs!DC302*'Key assumptions'!$H$118),$F302*N(AW302)*avg_hrs)</f>
        <v>0</v>
      </c>
      <c r="DD302" s="255">
        <f>IF(OR($C302="Non-Labour",$C302="Labour-related"),IF(Inputs!$DT302=$F$1,Inputs!DD302,Inputs!DD302*'Key assumptions'!$H$118),$F302*N(AX302)*avg_hrs)</f>
        <v>0</v>
      </c>
      <c r="DE302" s="255">
        <f>IF(OR($C302="Non-Labour",$C302="Labour-related"),IF(Inputs!$DT302=$F$1,Inputs!DE302,Inputs!DE302*'Key assumptions'!$H$118),$F302*N(AY302)*avg_hrs)</f>
        <v>0</v>
      </c>
      <c r="DF302" s="255">
        <f>IF(OR($C302="Non-Labour",$C302="Labour-related"),IF(Inputs!$DT302=$F$1,Inputs!DF302,Inputs!DF302*'Key assumptions'!$H$118),$F302*N(AZ302)*avg_hrs)</f>
        <v>0</v>
      </c>
      <c r="DG302" s="255">
        <f>IF(OR($C302="Non-Labour",$C302="Labour-related"),IF(Inputs!$DT302=$F$1,Inputs!DG302,Inputs!DG302*'Key assumptions'!$H$118),$F302*N(BA302)*avg_hrs)</f>
        <v>0</v>
      </c>
      <c r="DH302" s="255">
        <f>IF(OR($C302="Non-Labour",$C302="Labour-related"),IF(Inputs!$DT302=$F$1,Inputs!DH302,Inputs!DH302*'Key assumptions'!$H$118),$F302*N(BB302)*avg_hrs)</f>
        <v>0</v>
      </c>
      <c r="DI302" s="255">
        <f>IF(OR($C302="Non-Labour",$C302="Labour-related"),IF(Inputs!$DT302=$F$1,Inputs!DI302,Inputs!DI302*'Key assumptions'!$H$118),$F302*N(BC302)*avg_hrs)</f>
        <v>0</v>
      </c>
      <c r="DJ302" s="255">
        <f>IF(OR($C302="Non-Labour",$C302="Labour-related"),IF(Inputs!$DT302=$F$1,Inputs!DJ302,Inputs!DJ302*'Key assumptions'!$H$118),$F302*N(BD302)*avg_hrs)</f>
        <v>0</v>
      </c>
      <c r="DK302" s="255">
        <f>IF(OR($C302="Non-Labour",$C302="Labour-related"),IF(Inputs!$DT302=$F$1,Inputs!DK302,Inputs!DK302*'Key assumptions'!$H$118),$F302*N(BE302)*avg_hrs)</f>
        <v>0</v>
      </c>
      <c r="DL302" s="255">
        <f>IF(OR($C302="Non-Labour",$C302="Labour-related"),IF(Inputs!$DT302=$F$1,Inputs!DL302,Inputs!DL302*'Key assumptions'!$H$118),$F302*N(BF302)*avg_hrs)</f>
        <v>0</v>
      </c>
      <c r="DM302" s="255">
        <f>IF(OR($C302="Non-Labour",$C302="Labour-related"),IF(Inputs!$DT302=$F$1,Inputs!DM302,Inputs!DM302*'Key assumptions'!$H$118),$F302*N(BG302)*avg_hrs)</f>
        <v>0</v>
      </c>
      <c r="DN302" s="255">
        <f>IF(OR($C302="Non-Labour",$C302="Labour-related"),IF(Inputs!$DT302=$F$1,Inputs!DN302,Inputs!DN302*'Key assumptions'!$H$118),$F302*N(BH302)*avg_hrs)</f>
        <v>0</v>
      </c>
      <c r="DO302" s="255">
        <f>IF(OR($C302="Non-Labour",$C302="Labour-related"),IF(Inputs!$DT302=$F$1,Inputs!DO302,Inputs!DO302*'Key assumptions'!$H$118),$F302*N(BI302)*avg_hrs)</f>
        <v>0</v>
      </c>
      <c r="DP302" s="255">
        <f>IF(OR($C302="Non-Labour",$C302="Labour-related"),IF(Inputs!$DT302=$F$1,Inputs!DP302,Inputs!DP302*'Key assumptions'!$H$118),$F302*N(BJ302)*avg_hrs)</f>
        <v>0</v>
      </c>
      <c r="DQ302" s="255">
        <f>IF(OR($C302="Non-Labour",$C302="Labour-related"),IF(Inputs!$DT302=$F$1,Inputs!DQ302,Inputs!DQ302*'Key assumptions'!$H$118),$F302*N(BK302)*avg_hrs)</f>
        <v>0</v>
      </c>
      <c r="DR302" s="255">
        <f>IF(OR($C302="Non-Labour",$C302="Labour-related"),IF(Inputs!$DT302=$F$1,Inputs!DR302,Inputs!DR302*'Key assumptions'!$H$118),$F302*N(BL302)*avg_hrs)</f>
        <v>0</v>
      </c>
      <c r="DT302" s="133" t="s">
        <v>213</v>
      </c>
      <c r="DU302" s="304"/>
      <c r="DV302" s="304"/>
      <c r="DW302" s="304"/>
      <c r="DX302" s="304"/>
      <c r="DY302" s="304"/>
      <c r="DZ302" s="304"/>
      <c r="EA302" s="255">
        <v>0</v>
      </c>
      <c r="EB302" s="255">
        <v>0</v>
      </c>
      <c r="EC302" s="255">
        <v>0</v>
      </c>
      <c r="ED302" s="255">
        <f t="shared" si="29"/>
        <v>0</v>
      </c>
      <c r="EE302" s="255">
        <f t="shared" si="29"/>
        <v>0</v>
      </c>
      <c r="EF302" s="255">
        <f t="shared" si="27"/>
        <v>0</v>
      </c>
    </row>
    <row r="303" spans="1:136" x14ac:dyDescent="0.4">
      <c r="A303" s="133" t="str">
        <f>Inputs!A303</f>
        <v>Project Development</v>
      </c>
      <c r="B303" s="381" t="str">
        <f>Inputs!B303</f>
        <v>[C-i-C] Item 26</v>
      </c>
      <c r="C303" s="133" t="str">
        <f>Inputs!C303</f>
        <v>Non-labour</v>
      </c>
      <c r="D303" s="133">
        <f>Inputs!D303</f>
        <v>634997</v>
      </c>
      <c r="E303" s="133" t="str">
        <f>Inputs!E303</f>
        <v>Outsource Consultant</v>
      </c>
      <c r="F303" s="290">
        <f>IF(Inputs!DT303=$F$1,Inputs!F303,
IF(Inputs!DT303='Key assumptions'!$E$118,Inputs!F303*'Key assumptions'!$H$118,Inputs!F303*'Key assumptions'!$H$119))</f>
        <v>0</v>
      </c>
      <c r="G303" s="290">
        <f>IF(Inputs!DT303=$F$1,Inputs!G303,Inputs!G303*'Key assumptions'!$H$118)</f>
        <v>0</v>
      </c>
      <c r="H303" s="281"/>
      <c r="I303" s="281"/>
      <c r="J303" s="281"/>
      <c r="K303" s="281"/>
      <c r="L303" s="281"/>
      <c r="M303" s="389" t="str">
        <f>Inputs!M303</f>
        <v>[C-i-C]</v>
      </c>
      <c r="N303" s="389" t="str">
        <f>Inputs!N303</f>
        <v>[C-i-C]</v>
      </c>
      <c r="O303" s="389" t="str">
        <f>Inputs!O303</f>
        <v>[C-i-C]</v>
      </c>
      <c r="P303" s="389" t="str">
        <f>Inputs!P303</f>
        <v>[C-i-C]</v>
      </c>
      <c r="Q303" s="389" t="str">
        <f>Inputs!Q303</f>
        <v>[C-i-C]</v>
      </c>
      <c r="R303" s="389" t="str">
        <f>Inputs!R303</f>
        <v>[C-i-C]</v>
      </c>
      <c r="S303" s="389" t="str">
        <f>Inputs!S303</f>
        <v>[C-i-C]</v>
      </c>
      <c r="T303" s="389" t="str">
        <f>Inputs!T303</f>
        <v>[C-i-C]</v>
      </c>
      <c r="U303" s="389" t="str">
        <f>Inputs!U303</f>
        <v>[C-i-C]</v>
      </c>
      <c r="V303" s="389" t="str">
        <f>Inputs!V303</f>
        <v>[C-i-C]</v>
      </c>
      <c r="W303" s="389" t="str">
        <f>Inputs!W303</f>
        <v>[C-i-C]</v>
      </c>
      <c r="X303" s="389" t="str">
        <f>Inputs!X303</f>
        <v>[C-i-C]</v>
      </c>
      <c r="Y303" s="389" t="str">
        <f>Inputs!Y303</f>
        <v>[C-i-C]</v>
      </c>
      <c r="Z303" s="389" t="str">
        <f>Inputs!Z303</f>
        <v>[C-i-C]</v>
      </c>
      <c r="AA303" s="389" t="str">
        <f>Inputs!AA303</f>
        <v>[C-i-C]</v>
      </c>
      <c r="AB303" s="389" t="str">
        <f>Inputs!AB303</f>
        <v>[C-i-C]</v>
      </c>
      <c r="AC303" s="389" t="str">
        <f>Inputs!AC303</f>
        <v>[C-i-C]</v>
      </c>
      <c r="AD303" s="389" t="str">
        <f>Inputs!AD303</f>
        <v>[C-i-C]</v>
      </c>
      <c r="AE303" s="389" t="str">
        <f>Inputs!AE303</f>
        <v>[C-i-C]</v>
      </c>
      <c r="AF303" s="389" t="str">
        <f>Inputs!AF303</f>
        <v>[C-i-C]</v>
      </c>
      <c r="AG303" s="389" t="str">
        <f>Inputs!AG303</f>
        <v>[C-i-C]</v>
      </c>
      <c r="AH303" s="389" t="str">
        <f>Inputs!AH303</f>
        <v>[C-i-C]</v>
      </c>
      <c r="AI303" s="254">
        <f>Inputs!AI303</f>
        <v>0</v>
      </c>
      <c r="AJ303" s="254">
        <f>Inputs!AJ303</f>
        <v>0</v>
      </c>
      <c r="AK303" s="254">
        <f>Inputs!AK303</f>
        <v>0</v>
      </c>
      <c r="AL303" s="254">
        <f>Inputs!AL303</f>
        <v>0</v>
      </c>
      <c r="AM303" s="254">
        <f>Inputs!AM303</f>
        <v>0</v>
      </c>
      <c r="AN303" s="254">
        <f>Inputs!AN303</f>
        <v>0</v>
      </c>
      <c r="AO303" s="254">
        <f>Inputs!AO303</f>
        <v>0</v>
      </c>
      <c r="AP303" s="254">
        <f>Inputs!AP303</f>
        <v>0</v>
      </c>
      <c r="AQ303" s="254">
        <f>Inputs!AQ303</f>
        <v>0</v>
      </c>
      <c r="AR303" s="254">
        <f>Inputs!AR303</f>
        <v>0</v>
      </c>
      <c r="AS303" s="254">
        <f>Inputs!AS303</f>
        <v>0</v>
      </c>
      <c r="AT303" s="254">
        <f>Inputs!AT303</f>
        <v>0</v>
      </c>
      <c r="AU303" s="254">
        <f>Inputs!AU303</f>
        <v>0</v>
      </c>
      <c r="AV303" s="254">
        <f>Inputs!AV303</f>
        <v>0</v>
      </c>
      <c r="AW303" s="254">
        <f>Inputs!AW303</f>
        <v>0</v>
      </c>
      <c r="AX303" s="254">
        <f>Inputs!AX303</f>
        <v>0</v>
      </c>
      <c r="AY303" s="254">
        <f>Inputs!AY303</f>
        <v>0</v>
      </c>
      <c r="AZ303" s="254">
        <f>Inputs!AZ303</f>
        <v>0</v>
      </c>
      <c r="BA303" s="254">
        <f>Inputs!BA303</f>
        <v>0</v>
      </c>
      <c r="BB303" s="254">
        <f>Inputs!BB303</f>
        <v>0</v>
      </c>
      <c r="BC303" s="254">
        <f>Inputs!BC303</f>
        <v>0</v>
      </c>
      <c r="BD303" s="254">
        <f>Inputs!BD303</f>
        <v>0</v>
      </c>
      <c r="BE303" s="254">
        <f>Inputs!BE303</f>
        <v>0</v>
      </c>
      <c r="BF303" s="254">
        <f>Inputs!BF303</f>
        <v>0</v>
      </c>
      <c r="BG303" s="254">
        <f>Inputs!BG303</f>
        <v>0</v>
      </c>
      <c r="BH303" s="254">
        <f>Inputs!BH303</f>
        <v>0</v>
      </c>
      <c r="BI303" s="254">
        <f>Inputs!BI303</f>
        <v>0</v>
      </c>
      <c r="BJ303" s="254">
        <f>Inputs!BJ303</f>
        <v>0</v>
      </c>
      <c r="BK303" s="254">
        <f>Inputs!BK303</f>
        <v>0</v>
      </c>
      <c r="BL303" s="254">
        <f>Inputs!BL303</f>
        <v>0</v>
      </c>
      <c r="BN303" s="255">
        <f>IF(OR($C303="Non-Labour",$C303="Labour-related"),IF(Inputs!$DT303=$F$1,Inputs!BN303,Inputs!BN303*'Key assumptions'!$H$118),$F303*N(H303)*avg_hrs)</f>
        <v>0</v>
      </c>
      <c r="BO303" s="255">
        <f>IF(OR($C303="Non-Labour",$C303="Labour-related"),IF(Inputs!$DT303=$F$1,Inputs!BO303,Inputs!BO303*'Key assumptions'!$H$118),$F303*N(I303)*avg_hrs)</f>
        <v>0</v>
      </c>
      <c r="BP303" s="255">
        <f>IF(OR($C303="Non-Labour",$C303="Labour-related"),IF(Inputs!$DT303=$F$1,Inputs!BP303,Inputs!BP303*'Key assumptions'!$H$118),$F303*N(J303)*avg_hrs)</f>
        <v>0</v>
      </c>
      <c r="BQ303" s="255">
        <f>IF(OR($C303="Non-Labour",$C303="Labour-related"),IF(Inputs!$DT303=$F$1,Inputs!BQ303,Inputs!BQ303*'Key assumptions'!$H$118),$F303*N(K303)*avg_hrs)</f>
        <v>0</v>
      </c>
      <c r="BR303" s="255">
        <f>IF(OR($C303="Non-Labour",$C303="Labour-related"),IF(Inputs!$DT303=$F$1,Inputs!BR303,Inputs!BR303*'Key assumptions'!$H$118),$F303*N(L303)*avg_hrs)</f>
        <v>0</v>
      </c>
      <c r="BS303" s="390" t="s">
        <v>411</v>
      </c>
      <c r="BT303" s="390" t="s">
        <v>411</v>
      </c>
      <c r="BU303" s="390" t="s">
        <v>411</v>
      </c>
      <c r="BV303" s="390" t="s">
        <v>411</v>
      </c>
      <c r="BW303" s="390" t="s">
        <v>411</v>
      </c>
      <c r="BX303" s="390" t="s">
        <v>411</v>
      </c>
      <c r="BY303" s="390" t="s">
        <v>411</v>
      </c>
      <c r="BZ303" s="390" t="s">
        <v>411</v>
      </c>
      <c r="CA303" s="390" t="s">
        <v>411</v>
      </c>
      <c r="CB303" s="390" t="s">
        <v>411</v>
      </c>
      <c r="CC303" s="390" t="s">
        <v>411</v>
      </c>
      <c r="CD303" s="390" t="s">
        <v>411</v>
      </c>
      <c r="CE303" s="390" t="s">
        <v>411</v>
      </c>
      <c r="CF303" s="390" t="s">
        <v>411</v>
      </c>
      <c r="CG303" s="390" t="s">
        <v>411</v>
      </c>
      <c r="CH303" s="390" t="s">
        <v>411</v>
      </c>
      <c r="CI303" s="390" t="s">
        <v>411</v>
      </c>
      <c r="CJ303" s="390" t="s">
        <v>411</v>
      </c>
      <c r="CK303" s="390" t="s">
        <v>411</v>
      </c>
      <c r="CL303" s="390" t="s">
        <v>411</v>
      </c>
      <c r="CM303" s="390" t="s">
        <v>411</v>
      </c>
      <c r="CN303" s="390" t="s">
        <v>411</v>
      </c>
      <c r="CO303" s="255">
        <f>IF(OR($C303="Non-Labour",$C303="Labour-related"),IF(Inputs!$DT303=$F$1,Inputs!CO303,Inputs!CO303*'Key assumptions'!$H$118),$F303*N(AI303)*avg_hrs)</f>
        <v>0</v>
      </c>
      <c r="CP303" s="255">
        <f>IF(OR($C303="Non-Labour",$C303="Labour-related"),IF(Inputs!$DT303=$F$1,Inputs!CP303,Inputs!CP303*'Key assumptions'!$H$118),$F303*N(AJ303)*avg_hrs)</f>
        <v>0</v>
      </c>
      <c r="CQ303" s="255">
        <f>IF(OR($C303="Non-Labour",$C303="Labour-related"),IF(Inputs!$DT303=$F$1,Inputs!CQ303,Inputs!CQ303*'Key assumptions'!$H$118),$F303*N(AK303)*avg_hrs)</f>
        <v>0</v>
      </c>
      <c r="CR303" s="255">
        <f>IF(OR($C303="Non-Labour",$C303="Labour-related"),IF(Inputs!$DT303=$F$1,Inputs!CR303,Inputs!CR303*'Key assumptions'!$H$118),$F303*N(AL303)*avg_hrs)</f>
        <v>0</v>
      </c>
      <c r="CS303" s="255">
        <f>IF(OR($C303="Non-Labour",$C303="Labour-related"),IF(Inputs!$DT303=$F$1,Inputs!CS303,Inputs!CS303*'Key assumptions'!$H$118),$F303*N(AM303)*avg_hrs)</f>
        <v>0</v>
      </c>
      <c r="CT303" s="255">
        <f>IF(OR($C303="Non-Labour",$C303="Labour-related"),IF(Inputs!$DT303=$F$1,Inputs!CT303,Inputs!CT303*'Key assumptions'!$H$118),$F303*N(AN303)*avg_hrs)</f>
        <v>0</v>
      </c>
      <c r="CU303" s="255">
        <f>IF(OR($C303="Non-Labour",$C303="Labour-related"),IF(Inputs!$DT303=$F$1,Inputs!CU303,Inputs!CU303*'Key assumptions'!$H$118),$F303*N(AO303)*avg_hrs)</f>
        <v>0</v>
      </c>
      <c r="CV303" s="255">
        <f>IF(OR($C303="Non-Labour",$C303="Labour-related"),IF(Inputs!$DT303=$F$1,Inputs!CV303,Inputs!CV303*'Key assumptions'!$H$118),$F303*N(AP303)*avg_hrs)</f>
        <v>0</v>
      </c>
      <c r="CW303" s="255">
        <f>IF(OR($C303="Non-Labour",$C303="Labour-related"),IF(Inputs!$DT303=$F$1,Inputs!CW303,Inputs!CW303*'Key assumptions'!$H$118),$F303*N(AQ303)*avg_hrs)</f>
        <v>0</v>
      </c>
      <c r="CX303" s="255">
        <f>IF(OR($C303="Non-Labour",$C303="Labour-related"),IF(Inputs!$DT303=$F$1,Inputs!CX303,Inputs!CX303*'Key assumptions'!$H$118),$F303*N(AR303)*avg_hrs)</f>
        <v>0</v>
      </c>
      <c r="CY303" s="255">
        <f>IF(OR($C303="Non-Labour",$C303="Labour-related"),IF(Inputs!$DT303=$F$1,Inputs!CY303,Inputs!CY303*'Key assumptions'!$H$118),$F303*N(AS303)*avg_hrs)</f>
        <v>0</v>
      </c>
      <c r="CZ303" s="255">
        <f>IF(OR($C303="Non-Labour",$C303="Labour-related"),IF(Inputs!$DT303=$F$1,Inputs!CZ303,Inputs!CZ303*'Key assumptions'!$H$118),$F303*N(AT303)*avg_hrs)</f>
        <v>52838.399999999994</v>
      </c>
      <c r="DA303" s="255">
        <f>IF(OR($C303="Non-Labour",$C303="Labour-related"),IF(Inputs!$DT303=$F$1,Inputs!DA303,Inputs!DA303*'Key assumptions'!$H$118),$F303*N(AU303)*avg_hrs)</f>
        <v>0</v>
      </c>
      <c r="DB303" s="255">
        <f>IF(OR($C303="Non-Labour",$C303="Labour-related"),IF(Inputs!$DT303=$F$1,Inputs!DB303,Inputs!DB303*'Key assumptions'!$H$118),$F303*N(AV303)*avg_hrs)</f>
        <v>0</v>
      </c>
      <c r="DC303" s="255">
        <f>IF(OR($C303="Non-Labour",$C303="Labour-related"),IF(Inputs!$DT303=$F$1,Inputs!DC303,Inputs!DC303*'Key assumptions'!$H$118),$F303*N(AW303)*avg_hrs)</f>
        <v>0</v>
      </c>
      <c r="DD303" s="255">
        <f>IF(OR($C303="Non-Labour",$C303="Labour-related"),IF(Inputs!$DT303=$F$1,Inputs!DD303,Inputs!DD303*'Key assumptions'!$H$118),$F303*N(AX303)*avg_hrs)</f>
        <v>0</v>
      </c>
      <c r="DE303" s="255">
        <f>IF(OR($C303="Non-Labour",$C303="Labour-related"),IF(Inputs!$DT303=$F$1,Inputs!DE303,Inputs!DE303*'Key assumptions'!$H$118),$F303*N(AY303)*avg_hrs)</f>
        <v>0</v>
      </c>
      <c r="DF303" s="255">
        <f>IF(OR($C303="Non-Labour",$C303="Labour-related"),IF(Inputs!$DT303=$F$1,Inputs!DF303,Inputs!DF303*'Key assumptions'!$H$118),$F303*N(AZ303)*avg_hrs)</f>
        <v>0</v>
      </c>
      <c r="DG303" s="255">
        <f>IF(OR($C303="Non-Labour",$C303="Labour-related"),IF(Inputs!$DT303=$F$1,Inputs!DG303,Inputs!DG303*'Key assumptions'!$H$118),$F303*N(BA303)*avg_hrs)</f>
        <v>0</v>
      </c>
      <c r="DH303" s="255">
        <f>IF(OR($C303="Non-Labour",$C303="Labour-related"),IF(Inputs!$DT303=$F$1,Inputs!DH303,Inputs!DH303*'Key assumptions'!$H$118),$F303*N(BB303)*avg_hrs)</f>
        <v>0</v>
      </c>
      <c r="DI303" s="255">
        <f>IF(OR($C303="Non-Labour",$C303="Labour-related"),IF(Inputs!$DT303=$F$1,Inputs!DI303,Inputs!DI303*'Key assumptions'!$H$118),$F303*N(BC303)*avg_hrs)</f>
        <v>0</v>
      </c>
      <c r="DJ303" s="255">
        <f>IF(OR($C303="Non-Labour",$C303="Labour-related"),IF(Inputs!$DT303=$F$1,Inputs!DJ303,Inputs!DJ303*'Key assumptions'!$H$118),$F303*N(BD303)*avg_hrs)</f>
        <v>0</v>
      </c>
      <c r="DK303" s="255">
        <f>IF(OR($C303="Non-Labour",$C303="Labour-related"),IF(Inputs!$DT303=$F$1,Inputs!DK303,Inputs!DK303*'Key assumptions'!$H$118),$F303*N(BE303)*avg_hrs)</f>
        <v>0</v>
      </c>
      <c r="DL303" s="255">
        <f>IF(OR($C303="Non-Labour",$C303="Labour-related"),IF(Inputs!$DT303=$F$1,Inputs!DL303,Inputs!DL303*'Key assumptions'!$H$118),$F303*N(BF303)*avg_hrs)</f>
        <v>0</v>
      </c>
      <c r="DM303" s="255">
        <f>IF(OR($C303="Non-Labour",$C303="Labour-related"),IF(Inputs!$DT303=$F$1,Inputs!DM303,Inputs!DM303*'Key assumptions'!$H$118),$F303*N(BG303)*avg_hrs)</f>
        <v>0</v>
      </c>
      <c r="DN303" s="255">
        <f>IF(OR($C303="Non-Labour",$C303="Labour-related"),IF(Inputs!$DT303=$F$1,Inputs!DN303,Inputs!DN303*'Key assumptions'!$H$118),$F303*N(BH303)*avg_hrs)</f>
        <v>0</v>
      </c>
      <c r="DO303" s="255">
        <f>IF(OR($C303="Non-Labour",$C303="Labour-related"),IF(Inputs!$DT303=$F$1,Inputs!DO303,Inputs!DO303*'Key assumptions'!$H$118),$F303*N(BI303)*avg_hrs)</f>
        <v>0</v>
      </c>
      <c r="DP303" s="255">
        <f>IF(OR($C303="Non-Labour",$C303="Labour-related"),IF(Inputs!$DT303=$F$1,Inputs!DP303,Inputs!DP303*'Key assumptions'!$H$118),$F303*N(BJ303)*avg_hrs)</f>
        <v>0</v>
      </c>
      <c r="DQ303" s="255">
        <f>IF(OR($C303="Non-Labour",$C303="Labour-related"),IF(Inputs!$DT303=$F$1,Inputs!DQ303,Inputs!DQ303*'Key assumptions'!$H$118),$F303*N(BK303)*avg_hrs)</f>
        <v>0</v>
      </c>
      <c r="DR303" s="255">
        <f>IF(OR($C303="Non-Labour",$C303="Labour-related"),IF(Inputs!$DT303=$F$1,Inputs!DR303,Inputs!DR303*'Key assumptions'!$H$118),$F303*N(BL303)*avg_hrs)</f>
        <v>0</v>
      </c>
      <c r="DT303" s="133" t="s">
        <v>213</v>
      </c>
      <c r="DU303" s="304"/>
      <c r="DV303" s="304"/>
      <c r="DW303" s="304"/>
      <c r="DX303" s="304"/>
      <c r="DY303" s="304"/>
      <c r="DZ303" s="304"/>
      <c r="EA303" s="255">
        <v>0</v>
      </c>
      <c r="EB303" s="255">
        <v>0</v>
      </c>
      <c r="EC303" s="255">
        <v>0</v>
      </c>
      <c r="ED303" s="255">
        <f t="shared" si="29"/>
        <v>52838.399999999994</v>
      </c>
      <c r="EE303" s="255">
        <f t="shared" si="29"/>
        <v>0</v>
      </c>
      <c r="EF303" s="255">
        <f t="shared" si="27"/>
        <v>52838.399999999994</v>
      </c>
    </row>
    <row r="304" spans="1:136" x14ac:dyDescent="0.4">
      <c r="A304" s="133" t="str">
        <f>Inputs!A304</f>
        <v/>
      </c>
      <c r="B304" s="133" t="str">
        <f>Inputs!B304</f>
        <v/>
      </c>
      <c r="C304" s="133" t="str">
        <f>Inputs!C304</f>
        <v/>
      </c>
      <c r="D304" s="133">
        <f>Inputs!D304</f>
        <v>634998</v>
      </c>
      <c r="E304" s="133" t="str">
        <f>Inputs!E304</f>
        <v>CWO BAY-LD1 - Construction</v>
      </c>
      <c r="F304" s="290">
        <f>IF(Inputs!DT304=$F$1,Inputs!F304,
IF(Inputs!DT304='Key assumptions'!$E$118,Inputs!F304*'Key assumptions'!$H$118,Inputs!F304*'Key assumptions'!$H$119))</f>
        <v>0</v>
      </c>
      <c r="G304" s="290">
        <f>IF(Inputs!DT304=$F$1,Inputs!G304,Inputs!G304*'Key assumptions'!$H$118)</f>
        <v>0</v>
      </c>
      <c r="H304" s="281"/>
      <c r="I304" s="281"/>
      <c r="J304" s="281"/>
      <c r="K304" s="281"/>
      <c r="L304" s="281"/>
      <c r="M304" s="389" t="str">
        <f>Inputs!M304</f>
        <v>[C-i-C]</v>
      </c>
      <c r="N304" s="389" t="str">
        <f>Inputs!N304</f>
        <v>[C-i-C]</v>
      </c>
      <c r="O304" s="389" t="str">
        <f>Inputs!O304</f>
        <v>[C-i-C]</v>
      </c>
      <c r="P304" s="389" t="str">
        <f>Inputs!P304</f>
        <v>[C-i-C]</v>
      </c>
      <c r="Q304" s="389" t="str">
        <f>Inputs!Q304</f>
        <v>[C-i-C]</v>
      </c>
      <c r="R304" s="389" t="str">
        <f>Inputs!R304</f>
        <v>[C-i-C]</v>
      </c>
      <c r="S304" s="389" t="str">
        <f>Inputs!S304</f>
        <v>[C-i-C]</v>
      </c>
      <c r="T304" s="389" t="str">
        <f>Inputs!T304</f>
        <v>[C-i-C]</v>
      </c>
      <c r="U304" s="389" t="str">
        <f>Inputs!U304</f>
        <v>[C-i-C]</v>
      </c>
      <c r="V304" s="389" t="str">
        <f>Inputs!V304</f>
        <v>[C-i-C]</v>
      </c>
      <c r="W304" s="389" t="str">
        <f>Inputs!W304</f>
        <v>[C-i-C]</v>
      </c>
      <c r="X304" s="389" t="str">
        <f>Inputs!X304</f>
        <v>[C-i-C]</v>
      </c>
      <c r="Y304" s="389" t="str">
        <f>Inputs!Y304</f>
        <v>[C-i-C]</v>
      </c>
      <c r="Z304" s="389" t="str">
        <f>Inputs!Z304</f>
        <v>[C-i-C]</v>
      </c>
      <c r="AA304" s="389" t="str">
        <f>Inputs!AA304</f>
        <v>[C-i-C]</v>
      </c>
      <c r="AB304" s="389" t="str">
        <f>Inputs!AB304</f>
        <v>[C-i-C]</v>
      </c>
      <c r="AC304" s="389" t="str">
        <f>Inputs!AC304</f>
        <v>[C-i-C]</v>
      </c>
      <c r="AD304" s="389" t="str">
        <f>Inputs!AD304</f>
        <v>[C-i-C]</v>
      </c>
      <c r="AE304" s="389" t="str">
        <f>Inputs!AE304</f>
        <v>[C-i-C]</v>
      </c>
      <c r="AF304" s="389" t="str">
        <f>Inputs!AF304</f>
        <v>[C-i-C]</v>
      </c>
      <c r="AG304" s="389" t="str">
        <f>Inputs!AG304</f>
        <v>[C-i-C]</v>
      </c>
      <c r="AH304" s="389" t="str">
        <f>Inputs!AH304</f>
        <v>[C-i-C]</v>
      </c>
      <c r="AI304" s="254">
        <f>Inputs!AI304</f>
        <v>0</v>
      </c>
      <c r="AJ304" s="254">
        <f>Inputs!AJ304</f>
        <v>0</v>
      </c>
      <c r="AK304" s="254">
        <f>Inputs!AK304</f>
        <v>0</v>
      </c>
      <c r="AL304" s="254">
        <f>Inputs!AL304</f>
        <v>0</v>
      </c>
      <c r="AM304" s="254">
        <f>Inputs!AM304</f>
        <v>0</v>
      </c>
      <c r="AN304" s="254">
        <f>Inputs!AN304</f>
        <v>0</v>
      </c>
      <c r="AO304" s="254">
        <f>Inputs!AO304</f>
        <v>0</v>
      </c>
      <c r="AP304" s="254">
        <f>Inputs!AP304</f>
        <v>0</v>
      </c>
      <c r="AQ304" s="254">
        <f>Inputs!AQ304</f>
        <v>0</v>
      </c>
      <c r="AR304" s="254">
        <f>Inputs!AR304</f>
        <v>0</v>
      </c>
      <c r="AS304" s="254">
        <f>Inputs!AS304</f>
        <v>0</v>
      </c>
      <c r="AT304" s="254">
        <f>Inputs!AT304</f>
        <v>0</v>
      </c>
      <c r="AU304" s="254">
        <f>Inputs!AU304</f>
        <v>0</v>
      </c>
      <c r="AV304" s="254">
        <f>Inputs!AV304</f>
        <v>0</v>
      </c>
      <c r="AW304" s="254">
        <f>Inputs!AW304</f>
        <v>0</v>
      </c>
      <c r="AX304" s="254">
        <f>Inputs!AX304</f>
        <v>0</v>
      </c>
      <c r="AY304" s="254">
        <f>Inputs!AY304</f>
        <v>0</v>
      </c>
      <c r="AZ304" s="254">
        <f>Inputs!AZ304</f>
        <v>0</v>
      </c>
      <c r="BA304" s="254">
        <f>Inputs!BA304</f>
        <v>0</v>
      </c>
      <c r="BB304" s="254">
        <f>Inputs!BB304</f>
        <v>0</v>
      </c>
      <c r="BC304" s="254">
        <f>Inputs!BC304</f>
        <v>0</v>
      </c>
      <c r="BD304" s="254">
        <f>Inputs!BD304</f>
        <v>0</v>
      </c>
      <c r="BE304" s="254">
        <f>Inputs!BE304</f>
        <v>0</v>
      </c>
      <c r="BF304" s="254">
        <f>Inputs!BF304</f>
        <v>0</v>
      </c>
      <c r="BG304" s="254">
        <f>Inputs!BG304</f>
        <v>0</v>
      </c>
      <c r="BH304" s="254">
        <f>Inputs!BH304</f>
        <v>0</v>
      </c>
      <c r="BI304" s="254">
        <f>Inputs!BI304</f>
        <v>0</v>
      </c>
      <c r="BJ304" s="254">
        <f>Inputs!BJ304</f>
        <v>0</v>
      </c>
      <c r="BK304" s="254">
        <f>Inputs!BK304</f>
        <v>0</v>
      </c>
      <c r="BL304" s="254">
        <f>Inputs!BL304</f>
        <v>0</v>
      </c>
      <c r="BN304" s="255">
        <f>IF(OR($C304="Non-Labour",$C304="Labour-related"),IF(Inputs!$DT304=$F$1,Inputs!BN304,Inputs!BN304*'Key assumptions'!$H$118),$F304*N(H304)*avg_hrs)</f>
        <v>0</v>
      </c>
      <c r="BO304" s="255">
        <f>IF(OR($C304="Non-Labour",$C304="Labour-related"),IF(Inputs!$DT304=$F$1,Inputs!BO304,Inputs!BO304*'Key assumptions'!$H$118),$F304*N(I304)*avg_hrs)</f>
        <v>0</v>
      </c>
      <c r="BP304" s="255">
        <f>IF(OR($C304="Non-Labour",$C304="Labour-related"),IF(Inputs!$DT304=$F$1,Inputs!BP304,Inputs!BP304*'Key assumptions'!$H$118),$F304*N(J304)*avg_hrs)</f>
        <v>0</v>
      </c>
      <c r="BQ304" s="255">
        <f>IF(OR($C304="Non-Labour",$C304="Labour-related"),IF(Inputs!$DT304=$F$1,Inputs!BQ304,Inputs!BQ304*'Key assumptions'!$H$118),$F304*N(K304)*avg_hrs)</f>
        <v>0</v>
      </c>
      <c r="BR304" s="255">
        <f>IF(OR($C304="Non-Labour",$C304="Labour-related"),IF(Inputs!$DT304=$F$1,Inputs!BR304,Inputs!BR304*'Key assumptions'!$H$118),$F304*N(L304)*avg_hrs)</f>
        <v>0</v>
      </c>
      <c r="BS304" s="390" t="s">
        <v>411</v>
      </c>
      <c r="BT304" s="390" t="s">
        <v>411</v>
      </c>
      <c r="BU304" s="390" t="s">
        <v>411</v>
      </c>
      <c r="BV304" s="390" t="s">
        <v>411</v>
      </c>
      <c r="BW304" s="390" t="s">
        <v>411</v>
      </c>
      <c r="BX304" s="390" t="s">
        <v>411</v>
      </c>
      <c r="BY304" s="390" t="s">
        <v>411</v>
      </c>
      <c r="BZ304" s="390" t="s">
        <v>411</v>
      </c>
      <c r="CA304" s="390" t="s">
        <v>411</v>
      </c>
      <c r="CB304" s="390" t="s">
        <v>411</v>
      </c>
      <c r="CC304" s="390" t="s">
        <v>411</v>
      </c>
      <c r="CD304" s="390" t="s">
        <v>411</v>
      </c>
      <c r="CE304" s="390" t="s">
        <v>411</v>
      </c>
      <c r="CF304" s="390" t="s">
        <v>411</v>
      </c>
      <c r="CG304" s="390" t="s">
        <v>411</v>
      </c>
      <c r="CH304" s="390" t="s">
        <v>411</v>
      </c>
      <c r="CI304" s="390" t="s">
        <v>411</v>
      </c>
      <c r="CJ304" s="390" t="s">
        <v>411</v>
      </c>
      <c r="CK304" s="390" t="s">
        <v>411</v>
      </c>
      <c r="CL304" s="390" t="s">
        <v>411</v>
      </c>
      <c r="CM304" s="390" t="s">
        <v>411</v>
      </c>
      <c r="CN304" s="390" t="s">
        <v>411</v>
      </c>
      <c r="CO304" s="255">
        <f>IF(OR($C304="Non-Labour",$C304="Labour-related"),IF(Inputs!$DT304=$F$1,Inputs!CO304,Inputs!CO304*'Key assumptions'!$H$118),$F304*N(AI304)*avg_hrs)</f>
        <v>0</v>
      </c>
      <c r="CP304" s="255">
        <f>IF(OR($C304="Non-Labour",$C304="Labour-related"),IF(Inputs!$DT304=$F$1,Inputs!CP304,Inputs!CP304*'Key assumptions'!$H$118),$F304*N(AJ304)*avg_hrs)</f>
        <v>0</v>
      </c>
      <c r="CQ304" s="255">
        <f>IF(OR($C304="Non-Labour",$C304="Labour-related"),IF(Inputs!$DT304=$F$1,Inputs!CQ304,Inputs!CQ304*'Key assumptions'!$H$118),$F304*N(AK304)*avg_hrs)</f>
        <v>0</v>
      </c>
      <c r="CR304" s="255">
        <f>IF(OR($C304="Non-Labour",$C304="Labour-related"),IF(Inputs!$DT304=$F$1,Inputs!CR304,Inputs!CR304*'Key assumptions'!$H$118),$F304*N(AL304)*avg_hrs)</f>
        <v>0</v>
      </c>
      <c r="CS304" s="255">
        <f>IF(OR($C304="Non-Labour",$C304="Labour-related"),IF(Inputs!$DT304=$F$1,Inputs!CS304,Inputs!CS304*'Key assumptions'!$H$118),$F304*N(AM304)*avg_hrs)</f>
        <v>0</v>
      </c>
      <c r="CT304" s="255">
        <f>IF(OR($C304="Non-Labour",$C304="Labour-related"),IF(Inputs!$DT304=$F$1,Inputs!CT304,Inputs!CT304*'Key assumptions'!$H$118),$F304*N(AN304)*avg_hrs)</f>
        <v>0</v>
      </c>
      <c r="CU304" s="255">
        <f>IF(OR($C304="Non-Labour",$C304="Labour-related"),IF(Inputs!$DT304=$F$1,Inputs!CU304,Inputs!CU304*'Key assumptions'!$H$118),$F304*N(AO304)*avg_hrs)</f>
        <v>0</v>
      </c>
      <c r="CV304" s="255">
        <f>IF(OR($C304="Non-Labour",$C304="Labour-related"),IF(Inputs!$DT304=$F$1,Inputs!CV304,Inputs!CV304*'Key assumptions'!$H$118),$F304*N(AP304)*avg_hrs)</f>
        <v>0</v>
      </c>
      <c r="CW304" s="255">
        <f>IF(OR($C304="Non-Labour",$C304="Labour-related"),IF(Inputs!$DT304=$F$1,Inputs!CW304,Inputs!CW304*'Key assumptions'!$H$118),$F304*N(AQ304)*avg_hrs)</f>
        <v>0</v>
      </c>
      <c r="CX304" s="255">
        <f>IF(OR($C304="Non-Labour",$C304="Labour-related"),IF(Inputs!$DT304=$F$1,Inputs!CX304,Inputs!CX304*'Key assumptions'!$H$118),$F304*N(AR304)*avg_hrs)</f>
        <v>0</v>
      </c>
      <c r="CY304" s="255">
        <f>IF(OR($C304="Non-Labour",$C304="Labour-related"),IF(Inputs!$DT304=$F$1,Inputs!CY304,Inputs!CY304*'Key assumptions'!$H$118),$F304*N(AS304)*avg_hrs)</f>
        <v>0</v>
      </c>
      <c r="CZ304" s="255">
        <f>IF(OR($C304="Non-Labour",$C304="Labour-related"),IF(Inputs!$DT304=$F$1,Inputs!CZ304,Inputs!CZ304*'Key assumptions'!$H$118),$F304*N(AT304)*avg_hrs)</f>
        <v>0</v>
      </c>
      <c r="DA304" s="255">
        <f>IF(OR($C304="Non-Labour",$C304="Labour-related"),IF(Inputs!$DT304=$F$1,Inputs!DA304,Inputs!DA304*'Key assumptions'!$H$118),$F304*N(AU304)*avg_hrs)</f>
        <v>0</v>
      </c>
      <c r="DB304" s="255">
        <f>IF(OR($C304="Non-Labour",$C304="Labour-related"),IF(Inputs!$DT304=$F$1,Inputs!DB304,Inputs!DB304*'Key assumptions'!$H$118),$F304*N(AV304)*avg_hrs)</f>
        <v>0</v>
      </c>
      <c r="DC304" s="255">
        <f>IF(OR($C304="Non-Labour",$C304="Labour-related"),IF(Inputs!$DT304=$F$1,Inputs!DC304,Inputs!DC304*'Key assumptions'!$H$118),$F304*N(AW304)*avg_hrs)</f>
        <v>0</v>
      </c>
      <c r="DD304" s="255">
        <f>IF(OR($C304="Non-Labour",$C304="Labour-related"),IF(Inputs!$DT304=$F$1,Inputs!DD304,Inputs!DD304*'Key assumptions'!$H$118),$F304*N(AX304)*avg_hrs)</f>
        <v>0</v>
      </c>
      <c r="DE304" s="255">
        <f>IF(OR($C304="Non-Labour",$C304="Labour-related"),IF(Inputs!$DT304=$F$1,Inputs!DE304,Inputs!DE304*'Key assumptions'!$H$118),$F304*N(AY304)*avg_hrs)</f>
        <v>0</v>
      </c>
      <c r="DF304" s="255">
        <f>IF(OR($C304="Non-Labour",$C304="Labour-related"),IF(Inputs!$DT304=$F$1,Inputs!DF304,Inputs!DF304*'Key assumptions'!$H$118),$F304*N(AZ304)*avg_hrs)</f>
        <v>0</v>
      </c>
      <c r="DG304" s="255">
        <f>IF(OR($C304="Non-Labour",$C304="Labour-related"),IF(Inputs!$DT304=$F$1,Inputs!DG304,Inputs!DG304*'Key assumptions'!$H$118),$F304*N(BA304)*avg_hrs)</f>
        <v>0</v>
      </c>
      <c r="DH304" s="255">
        <f>IF(OR($C304="Non-Labour",$C304="Labour-related"),IF(Inputs!$DT304=$F$1,Inputs!DH304,Inputs!DH304*'Key assumptions'!$H$118),$F304*N(BB304)*avg_hrs)</f>
        <v>0</v>
      </c>
      <c r="DI304" s="255">
        <f>IF(OR($C304="Non-Labour",$C304="Labour-related"),IF(Inputs!$DT304=$F$1,Inputs!DI304,Inputs!DI304*'Key assumptions'!$H$118),$F304*N(BC304)*avg_hrs)</f>
        <v>0</v>
      </c>
      <c r="DJ304" s="255">
        <f>IF(OR($C304="Non-Labour",$C304="Labour-related"),IF(Inputs!$DT304=$F$1,Inputs!DJ304,Inputs!DJ304*'Key assumptions'!$H$118),$F304*N(BD304)*avg_hrs)</f>
        <v>0</v>
      </c>
      <c r="DK304" s="255">
        <f>IF(OR($C304="Non-Labour",$C304="Labour-related"),IF(Inputs!$DT304=$F$1,Inputs!DK304,Inputs!DK304*'Key assumptions'!$H$118),$F304*N(BE304)*avg_hrs)</f>
        <v>0</v>
      </c>
      <c r="DL304" s="255">
        <f>IF(OR($C304="Non-Labour",$C304="Labour-related"),IF(Inputs!$DT304=$F$1,Inputs!DL304,Inputs!DL304*'Key assumptions'!$H$118),$F304*N(BF304)*avg_hrs)</f>
        <v>0</v>
      </c>
      <c r="DM304" s="255">
        <f>IF(OR($C304="Non-Labour",$C304="Labour-related"),IF(Inputs!$DT304=$F$1,Inputs!DM304,Inputs!DM304*'Key assumptions'!$H$118),$F304*N(BG304)*avg_hrs)</f>
        <v>0</v>
      </c>
      <c r="DN304" s="255">
        <f>IF(OR($C304="Non-Labour",$C304="Labour-related"),IF(Inputs!$DT304=$F$1,Inputs!DN304,Inputs!DN304*'Key assumptions'!$H$118),$F304*N(BH304)*avg_hrs)</f>
        <v>0</v>
      </c>
      <c r="DO304" s="255">
        <f>IF(OR($C304="Non-Labour",$C304="Labour-related"),IF(Inputs!$DT304=$F$1,Inputs!DO304,Inputs!DO304*'Key assumptions'!$H$118),$F304*N(BI304)*avg_hrs)</f>
        <v>0</v>
      </c>
      <c r="DP304" s="255">
        <f>IF(OR($C304="Non-Labour",$C304="Labour-related"),IF(Inputs!$DT304=$F$1,Inputs!DP304,Inputs!DP304*'Key assumptions'!$H$118),$F304*N(BJ304)*avg_hrs)</f>
        <v>0</v>
      </c>
      <c r="DQ304" s="255">
        <f>IF(OR($C304="Non-Labour",$C304="Labour-related"),IF(Inputs!$DT304=$F$1,Inputs!DQ304,Inputs!DQ304*'Key assumptions'!$H$118),$F304*N(BK304)*avg_hrs)</f>
        <v>0</v>
      </c>
      <c r="DR304" s="255">
        <f>IF(OR($C304="Non-Labour",$C304="Labour-related"),IF(Inputs!$DT304=$F$1,Inputs!DR304,Inputs!DR304*'Key assumptions'!$H$118),$F304*N(BL304)*avg_hrs)</f>
        <v>0</v>
      </c>
      <c r="DT304" s="133" t="s">
        <v>213</v>
      </c>
      <c r="DU304" s="304"/>
      <c r="DV304" s="304"/>
      <c r="DW304" s="304"/>
      <c r="DX304" s="304"/>
      <c r="DY304" s="304"/>
      <c r="DZ304" s="304"/>
      <c r="EA304" s="255">
        <v>0</v>
      </c>
      <c r="EB304" s="255">
        <v>0</v>
      </c>
      <c r="EC304" s="255">
        <v>0</v>
      </c>
      <c r="ED304" s="255">
        <f t="shared" si="29"/>
        <v>0</v>
      </c>
      <c r="EE304" s="255">
        <f t="shared" si="29"/>
        <v>0</v>
      </c>
      <c r="EF304" s="255">
        <f t="shared" si="27"/>
        <v>0</v>
      </c>
    </row>
    <row r="305" spans="1:136" x14ac:dyDescent="0.4">
      <c r="A305" s="133" t="str">
        <f>Inputs!A305</f>
        <v>Project Development</v>
      </c>
      <c r="B305" s="381" t="str">
        <f>Inputs!B305</f>
        <v>[C-i-C] Item 26</v>
      </c>
      <c r="C305" s="133" t="str">
        <f>Inputs!C305</f>
        <v>Non-labour</v>
      </c>
      <c r="D305" s="133">
        <f>Inputs!D305</f>
        <v>634998</v>
      </c>
      <c r="E305" s="133" t="str">
        <f>Inputs!E305</f>
        <v>Outsource Consultant</v>
      </c>
      <c r="F305" s="290">
        <f>IF(Inputs!DT305=$F$1,Inputs!F305,
IF(Inputs!DT305='Key assumptions'!$E$118,Inputs!F305*'Key assumptions'!$H$118,Inputs!F305*'Key assumptions'!$H$119))</f>
        <v>0</v>
      </c>
      <c r="G305" s="290">
        <f>IF(Inputs!DT305=$F$1,Inputs!G305,Inputs!G305*'Key assumptions'!$H$118)</f>
        <v>0</v>
      </c>
      <c r="H305" s="281"/>
      <c r="I305" s="281"/>
      <c r="J305" s="281"/>
      <c r="K305" s="281"/>
      <c r="L305" s="281"/>
      <c r="M305" s="389" t="str">
        <f>Inputs!M305</f>
        <v>[C-i-C]</v>
      </c>
      <c r="N305" s="389" t="str">
        <f>Inputs!N305</f>
        <v>[C-i-C]</v>
      </c>
      <c r="O305" s="389" t="str">
        <f>Inputs!O305</f>
        <v>[C-i-C]</v>
      </c>
      <c r="P305" s="389" t="str">
        <f>Inputs!P305</f>
        <v>[C-i-C]</v>
      </c>
      <c r="Q305" s="389" t="str">
        <f>Inputs!Q305</f>
        <v>[C-i-C]</v>
      </c>
      <c r="R305" s="389" t="str">
        <f>Inputs!R305</f>
        <v>[C-i-C]</v>
      </c>
      <c r="S305" s="389" t="str">
        <f>Inputs!S305</f>
        <v>[C-i-C]</v>
      </c>
      <c r="T305" s="389" t="str">
        <f>Inputs!T305</f>
        <v>[C-i-C]</v>
      </c>
      <c r="U305" s="389" t="str">
        <f>Inputs!U305</f>
        <v>[C-i-C]</v>
      </c>
      <c r="V305" s="389" t="str">
        <f>Inputs!V305</f>
        <v>[C-i-C]</v>
      </c>
      <c r="W305" s="389" t="str">
        <f>Inputs!W305</f>
        <v>[C-i-C]</v>
      </c>
      <c r="X305" s="389" t="str">
        <f>Inputs!X305</f>
        <v>[C-i-C]</v>
      </c>
      <c r="Y305" s="389" t="str">
        <f>Inputs!Y305</f>
        <v>[C-i-C]</v>
      </c>
      <c r="Z305" s="389" t="str">
        <f>Inputs!Z305</f>
        <v>[C-i-C]</v>
      </c>
      <c r="AA305" s="389" t="str">
        <f>Inputs!AA305</f>
        <v>[C-i-C]</v>
      </c>
      <c r="AB305" s="389" t="str">
        <f>Inputs!AB305</f>
        <v>[C-i-C]</v>
      </c>
      <c r="AC305" s="389" t="str">
        <f>Inputs!AC305</f>
        <v>[C-i-C]</v>
      </c>
      <c r="AD305" s="389" t="str">
        <f>Inputs!AD305</f>
        <v>[C-i-C]</v>
      </c>
      <c r="AE305" s="389" t="str">
        <f>Inputs!AE305</f>
        <v>[C-i-C]</v>
      </c>
      <c r="AF305" s="389" t="str">
        <f>Inputs!AF305</f>
        <v>[C-i-C]</v>
      </c>
      <c r="AG305" s="389" t="str">
        <f>Inputs!AG305</f>
        <v>[C-i-C]</v>
      </c>
      <c r="AH305" s="389" t="str">
        <f>Inputs!AH305</f>
        <v>[C-i-C]</v>
      </c>
      <c r="AI305" s="254">
        <f>Inputs!AI305</f>
        <v>0</v>
      </c>
      <c r="AJ305" s="254">
        <f>Inputs!AJ305</f>
        <v>0</v>
      </c>
      <c r="AK305" s="254">
        <f>Inputs!AK305</f>
        <v>0</v>
      </c>
      <c r="AL305" s="254">
        <f>Inputs!AL305</f>
        <v>0</v>
      </c>
      <c r="AM305" s="254">
        <f>Inputs!AM305</f>
        <v>0</v>
      </c>
      <c r="AN305" s="254">
        <f>Inputs!AN305</f>
        <v>0</v>
      </c>
      <c r="AO305" s="254">
        <f>Inputs!AO305</f>
        <v>0</v>
      </c>
      <c r="AP305" s="254">
        <f>Inputs!AP305</f>
        <v>0</v>
      </c>
      <c r="AQ305" s="254">
        <f>Inputs!AQ305</f>
        <v>0</v>
      </c>
      <c r="AR305" s="254">
        <f>Inputs!AR305</f>
        <v>0</v>
      </c>
      <c r="AS305" s="254">
        <f>Inputs!AS305</f>
        <v>0</v>
      </c>
      <c r="AT305" s="254">
        <f>Inputs!AT305</f>
        <v>0</v>
      </c>
      <c r="AU305" s="254">
        <f>Inputs!AU305</f>
        <v>0</v>
      </c>
      <c r="AV305" s="254">
        <f>Inputs!AV305</f>
        <v>0</v>
      </c>
      <c r="AW305" s="254">
        <f>Inputs!AW305</f>
        <v>0</v>
      </c>
      <c r="AX305" s="254">
        <f>Inputs!AX305</f>
        <v>0</v>
      </c>
      <c r="AY305" s="254">
        <f>Inputs!AY305</f>
        <v>0</v>
      </c>
      <c r="AZ305" s="254">
        <f>Inputs!AZ305</f>
        <v>0</v>
      </c>
      <c r="BA305" s="254">
        <f>Inputs!BA305</f>
        <v>0</v>
      </c>
      <c r="BB305" s="254">
        <f>Inputs!BB305</f>
        <v>0</v>
      </c>
      <c r="BC305" s="254">
        <f>Inputs!BC305</f>
        <v>0</v>
      </c>
      <c r="BD305" s="254">
        <f>Inputs!BD305</f>
        <v>0</v>
      </c>
      <c r="BE305" s="254">
        <f>Inputs!BE305</f>
        <v>0</v>
      </c>
      <c r="BF305" s="254">
        <f>Inputs!BF305</f>
        <v>0</v>
      </c>
      <c r="BG305" s="254">
        <f>Inputs!BG305</f>
        <v>0</v>
      </c>
      <c r="BH305" s="254">
        <f>Inputs!BH305</f>
        <v>0</v>
      </c>
      <c r="BI305" s="254">
        <f>Inputs!BI305</f>
        <v>0</v>
      </c>
      <c r="BJ305" s="254">
        <f>Inputs!BJ305</f>
        <v>0</v>
      </c>
      <c r="BK305" s="254">
        <f>Inputs!BK305</f>
        <v>0</v>
      </c>
      <c r="BL305" s="254">
        <f>Inputs!BL305</f>
        <v>0</v>
      </c>
      <c r="BN305" s="255">
        <f>IF(OR($C305="Non-Labour",$C305="Labour-related"),IF(Inputs!$DT305=$F$1,Inputs!BN305,Inputs!BN305*'Key assumptions'!$H$118),$F305*N(H305)*avg_hrs)</f>
        <v>0</v>
      </c>
      <c r="BO305" s="255">
        <f>IF(OR($C305="Non-Labour",$C305="Labour-related"),IF(Inputs!$DT305=$F$1,Inputs!BO305,Inputs!BO305*'Key assumptions'!$H$118),$F305*N(I305)*avg_hrs)</f>
        <v>0</v>
      </c>
      <c r="BP305" s="255">
        <f>IF(OR($C305="Non-Labour",$C305="Labour-related"),IF(Inputs!$DT305=$F$1,Inputs!BP305,Inputs!BP305*'Key assumptions'!$H$118),$F305*N(J305)*avg_hrs)</f>
        <v>0</v>
      </c>
      <c r="BQ305" s="255">
        <f>IF(OR($C305="Non-Labour",$C305="Labour-related"),IF(Inputs!$DT305=$F$1,Inputs!BQ305,Inputs!BQ305*'Key assumptions'!$H$118),$F305*N(K305)*avg_hrs)</f>
        <v>0</v>
      </c>
      <c r="BR305" s="255">
        <f>IF(OR($C305="Non-Labour",$C305="Labour-related"),IF(Inputs!$DT305=$F$1,Inputs!BR305,Inputs!BR305*'Key assumptions'!$H$118),$F305*N(L305)*avg_hrs)</f>
        <v>0</v>
      </c>
      <c r="BS305" s="390" t="s">
        <v>411</v>
      </c>
      <c r="BT305" s="390" t="s">
        <v>411</v>
      </c>
      <c r="BU305" s="390" t="s">
        <v>411</v>
      </c>
      <c r="BV305" s="390" t="s">
        <v>411</v>
      </c>
      <c r="BW305" s="390" t="s">
        <v>411</v>
      </c>
      <c r="BX305" s="390" t="s">
        <v>411</v>
      </c>
      <c r="BY305" s="390" t="s">
        <v>411</v>
      </c>
      <c r="BZ305" s="390" t="s">
        <v>411</v>
      </c>
      <c r="CA305" s="390" t="s">
        <v>411</v>
      </c>
      <c r="CB305" s="390" t="s">
        <v>411</v>
      </c>
      <c r="CC305" s="390" t="s">
        <v>411</v>
      </c>
      <c r="CD305" s="390" t="s">
        <v>411</v>
      </c>
      <c r="CE305" s="390" t="s">
        <v>411</v>
      </c>
      <c r="CF305" s="390" t="s">
        <v>411</v>
      </c>
      <c r="CG305" s="390" t="s">
        <v>411</v>
      </c>
      <c r="CH305" s="390" t="s">
        <v>411</v>
      </c>
      <c r="CI305" s="390" t="s">
        <v>411</v>
      </c>
      <c r="CJ305" s="390" t="s">
        <v>411</v>
      </c>
      <c r="CK305" s="390" t="s">
        <v>411</v>
      </c>
      <c r="CL305" s="390" t="s">
        <v>411</v>
      </c>
      <c r="CM305" s="390" t="s">
        <v>411</v>
      </c>
      <c r="CN305" s="390" t="s">
        <v>411</v>
      </c>
      <c r="CO305" s="255">
        <f>IF(OR($C305="Non-Labour",$C305="Labour-related"),IF(Inputs!$DT305=$F$1,Inputs!CO305,Inputs!CO305*'Key assumptions'!$H$118),$F305*N(AI305)*avg_hrs)</f>
        <v>0</v>
      </c>
      <c r="CP305" s="255">
        <f>IF(OR($C305="Non-Labour",$C305="Labour-related"),IF(Inputs!$DT305=$F$1,Inputs!CP305,Inputs!CP305*'Key assumptions'!$H$118),$F305*N(AJ305)*avg_hrs)</f>
        <v>0</v>
      </c>
      <c r="CQ305" s="255">
        <f>IF(OR($C305="Non-Labour",$C305="Labour-related"),IF(Inputs!$DT305=$F$1,Inputs!CQ305,Inputs!CQ305*'Key assumptions'!$H$118),$F305*N(AK305)*avg_hrs)</f>
        <v>0</v>
      </c>
      <c r="CR305" s="255">
        <f>IF(OR($C305="Non-Labour",$C305="Labour-related"),IF(Inputs!$DT305=$F$1,Inputs!CR305,Inputs!CR305*'Key assumptions'!$H$118),$F305*N(AL305)*avg_hrs)</f>
        <v>0</v>
      </c>
      <c r="CS305" s="255">
        <f>IF(OR($C305="Non-Labour",$C305="Labour-related"),IF(Inputs!$DT305=$F$1,Inputs!CS305,Inputs!CS305*'Key assumptions'!$H$118),$F305*N(AM305)*avg_hrs)</f>
        <v>0</v>
      </c>
      <c r="CT305" s="255">
        <f>IF(OR($C305="Non-Labour",$C305="Labour-related"),IF(Inputs!$DT305=$F$1,Inputs!CT305,Inputs!CT305*'Key assumptions'!$H$118),$F305*N(AN305)*avg_hrs)</f>
        <v>0</v>
      </c>
      <c r="CU305" s="255">
        <f>IF(OR($C305="Non-Labour",$C305="Labour-related"),IF(Inputs!$DT305=$F$1,Inputs!CU305,Inputs!CU305*'Key assumptions'!$H$118),$F305*N(AO305)*avg_hrs)</f>
        <v>0</v>
      </c>
      <c r="CV305" s="255">
        <f>IF(OR($C305="Non-Labour",$C305="Labour-related"),IF(Inputs!$DT305=$F$1,Inputs!CV305,Inputs!CV305*'Key assumptions'!$H$118),$F305*N(AP305)*avg_hrs)</f>
        <v>0</v>
      </c>
      <c r="CW305" s="255">
        <f>IF(OR($C305="Non-Labour",$C305="Labour-related"),IF(Inputs!$DT305=$F$1,Inputs!CW305,Inputs!CW305*'Key assumptions'!$H$118),$F305*N(AQ305)*avg_hrs)</f>
        <v>0</v>
      </c>
      <c r="CX305" s="255">
        <f>IF(OR($C305="Non-Labour",$C305="Labour-related"),IF(Inputs!$DT305=$F$1,Inputs!CX305,Inputs!CX305*'Key assumptions'!$H$118),$F305*N(AR305)*avg_hrs)</f>
        <v>0</v>
      </c>
      <c r="CY305" s="255">
        <f>IF(OR($C305="Non-Labour",$C305="Labour-related"),IF(Inputs!$DT305=$F$1,Inputs!CY305,Inputs!CY305*'Key assumptions'!$H$118),$F305*N(AS305)*avg_hrs)</f>
        <v>0</v>
      </c>
      <c r="CZ305" s="255">
        <f>IF(OR($C305="Non-Labour",$C305="Labour-related"),IF(Inputs!$DT305=$F$1,Inputs!CZ305,Inputs!CZ305*'Key assumptions'!$H$118),$F305*N(AT305)*avg_hrs)</f>
        <v>0</v>
      </c>
      <c r="DA305" s="255">
        <f>IF(OR($C305="Non-Labour",$C305="Labour-related"),IF(Inputs!$DT305=$F$1,Inputs!DA305,Inputs!DA305*'Key assumptions'!$H$118),$F305*N(AU305)*avg_hrs)</f>
        <v>0</v>
      </c>
      <c r="DB305" s="255">
        <f>IF(OR($C305="Non-Labour",$C305="Labour-related"),IF(Inputs!$DT305=$F$1,Inputs!DB305,Inputs!DB305*'Key assumptions'!$H$118),$F305*N(AV305)*avg_hrs)</f>
        <v>28168.151039999997</v>
      </c>
      <c r="DC305" s="255">
        <f>IF(OR($C305="Non-Labour",$C305="Labour-related"),IF(Inputs!$DT305=$F$1,Inputs!DC305,Inputs!DC305*'Key assumptions'!$H$118),$F305*N(AW305)*avg_hrs)</f>
        <v>0</v>
      </c>
      <c r="DD305" s="255">
        <f>IF(OR($C305="Non-Labour",$C305="Labour-related"),IF(Inputs!$DT305=$F$1,Inputs!DD305,Inputs!DD305*'Key assumptions'!$H$118),$F305*N(AX305)*avg_hrs)</f>
        <v>0</v>
      </c>
      <c r="DE305" s="255">
        <f>IF(OR($C305="Non-Labour",$C305="Labour-related"),IF(Inputs!$DT305=$F$1,Inputs!DE305,Inputs!DE305*'Key assumptions'!$H$118),$F305*N(AY305)*avg_hrs)</f>
        <v>0</v>
      </c>
      <c r="DF305" s="255">
        <f>IF(OR($C305="Non-Labour",$C305="Labour-related"),IF(Inputs!$DT305=$F$1,Inputs!DF305,Inputs!DF305*'Key assumptions'!$H$118),$F305*N(AZ305)*avg_hrs)</f>
        <v>0</v>
      </c>
      <c r="DG305" s="255">
        <f>IF(OR($C305="Non-Labour",$C305="Labour-related"),IF(Inputs!$DT305=$F$1,Inputs!DG305,Inputs!DG305*'Key assumptions'!$H$118),$F305*N(BA305)*avg_hrs)</f>
        <v>0</v>
      </c>
      <c r="DH305" s="255">
        <f>IF(OR($C305="Non-Labour",$C305="Labour-related"),IF(Inputs!$DT305=$F$1,Inputs!DH305,Inputs!DH305*'Key assumptions'!$H$118),$F305*N(BB305)*avg_hrs)</f>
        <v>0</v>
      </c>
      <c r="DI305" s="255">
        <f>IF(OR($C305="Non-Labour",$C305="Labour-related"),IF(Inputs!$DT305=$F$1,Inputs!DI305,Inputs!DI305*'Key assumptions'!$H$118),$F305*N(BC305)*avg_hrs)</f>
        <v>0</v>
      </c>
      <c r="DJ305" s="255">
        <f>IF(OR($C305="Non-Labour",$C305="Labour-related"),IF(Inputs!$DT305=$F$1,Inputs!DJ305,Inputs!DJ305*'Key assumptions'!$H$118),$F305*N(BD305)*avg_hrs)</f>
        <v>0</v>
      </c>
      <c r="DK305" s="255">
        <f>IF(OR($C305="Non-Labour",$C305="Labour-related"),IF(Inputs!$DT305=$F$1,Inputs!DK305,Inputs!DK305*'Key assumptions'!$H$118),$F305*N(BE305)*avg_hrs)</f>
        <v>0</v>
      </c>
      <c r="DL305" s="255">
        <f>IF(OR($C305="Non-Labour",$C305="Labour-related"),IF(Inputs!$DT305=$F$1,Inputs!DL305,Inputs!DL305*'Key assumptions'!$H$118),$F305*N(BF305)*avg_hrs)</f>
        <v>0</v>
      </c>
      <c r="DM305" s="255">
        <f>IF(OR($C305="Non-Labour",$C305="Labour-related"),IF(Inputs!$DT305=$F$1,Inputs!DM305,Inputs!DM305*'Key assumptions'!$H$118),$F305*N(BG305)*avg_hrs)</f>
        <v>0</v>
      </c>
      <c r="DN305" s="255">
        <f>IF(OR($C305="Non-Labour",$C305="Labour-related"),IF(Inputs!$DT305=$F$1,Inputs!DN305,Inputs!DN305*'Key assumptions'!$H$118),$F305*N(BH305)*avg_hrs)</f>
        <v>0</v>
      </c>
      <c r="DO305" s="255">
        <f>IF(OR($C305="Non-Labour",$C305="Labour-related"),IF(Inputs!$DT305=$F$1,Inputs!DO305,Inputs!DO305*'Key assumptions'!$H$118),$F305*N(BI305)*avg_hrs)</f>
        <v>0</v>
      </c>
      <c r="DP305" s="255">
        <f>IF(OR($C305="Non-Labour",$C305="Labour-related"),IF(Inputs!$DT305=$F$1,Inputs!DP305,Inputs!DP305*'Key assumptions'!$H$118),$F305*N(BJ305)*avg_hrs)</f>
        <v>0</v>
      </c>
      <c r="DQ305" s="255">
        <f>IF(OR($C305="Non-Labour",$C305="Labour-related"),IF(Inputs!$DT305=$F$1,Inputs!DQ305,Inputs!DQ305*'Key assumptions'!$H$118),$F305*N(BK305)*avg_hrs)</f>
        <v>0</v>
      </c>
      <c r="DR305" s="255">
        <f>IF(OR($C305="Non-Labour",$C305="Labour-related"),IF(Inputs!$DT305=$F$1,Inputs!DR305,Inputs!DR305*'Key assumptions'!$H$118),$F305*N(BL305)*avg_hrs)</f>
        <v>0</v>
      </c>
      <c r="DT305" s="133" t="s">
        <v>213</v>
      </c>
      <c r="DU305" s="304"/>
      <c r="DV305" s="304"/>
      <c r="DW305" s="304"/>
      <c r="DX305" s="304"/>
      <c r="DY305" s="304"/>
      <c r="DZ305" s="304"/>
      <c r="EA305" s="255">
        <v>0</v>
      </c>
      <c r="EB305" s="255">
        <v>0</v>
      </c>
      <c r="EC305" s="255">
        <v>0</v>
      </c>
      <c r="ED305" s="255">
        <f t="shared" si="29"/>
        <v>28168.151039999997</v>
      </c>
      <c r="EE305" s="255">
        <f t="shared" si="29"/>
        <v>0</v>
      </c>
      <c r="EF305" s="255">
        <f t="shared" si="27"/>
        <v>28168.151039999997</v>
      </c>
    </row>
    <row r="306" spans="1:136" x14ac:dyDescent="0.4">
      <c r="A306" s="133" t="str">
        <f>Inputs!A306</f>
        <v/>
      </c>
      <c r="B306" s="133" t="str">
        <f>Inputs!B306</f>
        <v/>
      </c>
      <c r="C306" s="133" t="str">
        <f>Inputs!C306</f>
        <v/>
      </c>
      <c r="D306" s="133">
        <f>Inputs!D306</f>
        <v>634999</v>
      </c>
      <c r="E306" s="133" t="str">
        <f>Inputs!E306</f>
        <v>CWO Wol Cut IN - Construction</v>
      </c>
      <c r="F306" s="290">
        <f>IF(Inputs!DT306=$F$1,Inputs!F306,
IF(Inputs!DT306='Key assumptions'!$E$118,Inputs!F306*'Key assumptions'!$H$118,Inputs!F306*'Key assumptions'!$H$119))</f>
        <v>0</v>
      </c>
      <c r="G306" s="290">
        <f>IF(Inputs!DT306=$F$1,Inputs!G306,Inputs!G306*'Key assumptions'!$H$118)</f>
        <v>0</v>
      </c>
      <c r="H306" s="281"/>
      <c r="I306" s="281"/>
      <c r="J306" s="281"/>
      <c r="K306" s="281"/>
      <c r="L306" s="281"/>
      <c r="M306" s="389" t="str">
        <f>Inputs!M306</f>
        <v>[C-i-C]</v>
      </c>
      <c r="N306" s="389" t="str">
        <f>Inputs!N306</f>
        <v>[C-i-C]</v>
      </c>
      <c r="O306" s="389" t="str">
        <f>Inputs!O306</f>
        <v>[C-i-C]</v>
      </c>
      <c r="P306" s="389" t="str">
        <f>Inputs!P306</f>
        <v>[C-i-C]</v>
      </c>
      <c r="Q306" s="389" t="str">
        <f>Inputs!Q306</f>
        <v>[C-i-C]</v>
      </c>
      <c r="R306" s="389" t="str">
        <f>Inputs!R306</f>
        <v>[C-i-C]</v>
      </c>
      <c r="S306" s="389" t="str">
        <f>Inputs!S306</f>
        <v>[C-i-C]</v>
      </c>
      <c r="T306" s="389" t="str">
        <f>Inputs!T306</f>
        <v>[C-i-C]</v>
      </c>
      <c r="U306" s="389" t="str">
        <f>Inputs!U306</f>
        <v>[C-i-C]</v>
      </c>
      <c r="V306" s="389" t="str">
        <f>Inputs!V306</f>
        <v>[C-i-C]</v>
      </c>
      <c r="W306" s="389" t="str">
        <f>Inputs!W306</f>
        <v>[C-i-C]</v>
      </c>
      <c r="X306" s="389" t="str">
        <f>Inputs!X306</f>
        <v>[C-i-C]</v>
      </c>
      <c r="Y306" s="389" t="str">
        <f>Inputs!Y306</f>
        <v>[C-i-C]</v>
      </c>
      <c r="Z306" s="389" t="str">
        <f>Inputs!Z306</f>
        <v>[C-i-C]</v>
      </c>
      <c r="AA306" s="389" t="str">
        <f>Inputs!AA306</f>
        <v>[C-i-C]</v>
      </c>
      <c r="AB306" s="389" t="str">
        <f>Inputs!AB306</f>
        <v>[C-i-C]</v>
      </c>
      <c r="AC306" s="389" t="str">
        <f>Inputs!AC306</f>
        <v>[C-i-C]</v>
      </c>
      <c r="AD306" s="389" t="str">
        <f>Inputs!AD306</f>
        <v>[C-i-C]</v>
      </c>
      <c r="AE306" s="389" t="str">
        <f>Inputs!AE306</f>
        <v>[C-i-C]</v>
      </c>
      <c r="AF306" s="389" t="str">
        <f>Inputs!AF306</f>
        <v>[C-i-C]</v>
      </c>
      <c r="AG306" s="389" t="str">
        <f>Inputs!AG306</f>
        <v>[C-i-C]</v>
      </c>
      <c r="AH306" s="389" t="str">
        <f>Inputs!AH306</f>
        <v>[C-i-C]</v>
      </c>
      <c r="AI306" s="254">
        <f>Inputs!AI306</f>
        <v>0</v>
      </c>
      <c r="AJ306" s="254">
        <f>Inputs!AJ306</f>
        <v>0</v>
      </c>
      <c r="AK306" s="254">
        <f>Inputs!AK306</f>
        <v>0</v>
      </c>
      <c r="AL306" s="254">
        <f>Inputs!AL306</f>
        <v>0</v>
      </c>
      <c r="AM306" s="254">
        <f>Inputs!AM306</f>
        <v>0</v>
      </c>
      <c r="AN306" s="254">
        <f>Inputs!AN306</f>
        <v>0</v>
      </c>
      <c r="AO306" s="254">
        <f>Inputs!AO306</f>
        <v>0</v>
      </c>
      <c r="AP306" s="254">
        <f>Inputs!AP306</f>
        <v>0</v>
      </c>
      <c r="AQ306" s="254">
        <f>Inputs!AQ306</f>
        <v>0</v>
      </c>
      <c r="AR306" s="254">
        <f>Inputs!AR306</f>
        <v>0</v>
      </c>
      <c r="AS306" s="254">
        <f>Inputs!AS306</f>
        <v>0</v>
      </c>
      <c r="AT306" s="254">
        <f>Inputs!AT306</f>
        <v>0</v>
      </c>
      <c r="AU306" s="254">
        <f>Inputs!AU306</f>
        <v>0</v>
      </c>
      <c r="AV306" s="254">
        <f>Inputs!AV306</f>
        <v>0</v>
      </c>
      <c r="AW306" s="254">
        <f>Inputs!AW306</f>
        <v>0</v>
      </c>
      <c r="AX306" s="254">
        <f>Inputs!AX306</f>
        <v>0</v>
      </c>
      <c r="AY306" s="254">
        <f>Inputs!AY306</f>
        <v>0</v>
      </c>
      <c r="AZ306" s="254">
        <f>Inputs!AZ306</f>
        <v>0</v>
      </c>
      <c r="BA306" s="254">
        <f>Inputs!BA306</f>
        <v>0</v>
      </c>
      <c r="BB306" s="254">
        <f>Inputs!BB306</f>
        <v>0</v>
      </c>
      <c r="BC306" s="254">
        <f>Inputs!BC306</f>
        <v>0</v>
      </c>
      <c r="BD306" s="254">
        <f>Inputs!BD306</f>
        <v>0</v>
      </c>
      <c r="BE306" s="254">
        <f>Inputs!BE306</f>
        <v>0</v>
      </c>
      <c r="BF306" s="254">
        <f>Inputs!BF306</f>
        <v>0</v>
      </c>
      <c r="BG306" s="254">
        <f>Inputs!BG306</f>
        <v>0</v>
      </c>
      <c r="BH306" s="254">
        <f>Inputs!BH306</f>
        <v>0</v>
      </c>
      <c r="BI306" s="254">
        <f>Inputs!BI306</f>
        <v>0</v>
      </c>
      <c r="BJ306" s="254">
        <f>Inputs!BJ306</f>
        <v>0</v>
      </c>
      <c r="BK306" s="254">
        <f>Inputs!BK306</f>
        <v>0</v>
      </c>
      <c r="BL306" s="254">
        <f>Inputs!BL306</f>
        <v>0</v>
      </c>
      <c r="BN306" s="255">
        <f>IF(OR($C306="Non-Labour",$C306="Labour-related"),IF(Inputs!$DT306=$F$1,Inputs!BN306,Inputs!BN306*'Key assumptions'!$H$118),$F306*N(H306)*avg_hrs)</f>
        <v>0</v>
      </c>
      <c r="BO306" s="255">
        <f>IF(OR($C306="Non-Labour",$C306="Labour-related"),IF(Inputs!$DT306=$F$1,Inputs!BO306,Inputs!BO306*'Key assumptions'!$H$118),$F306*N(I306)*avg_hrs)</f>
        <v>0</v>
      </c>
      <c r="BP306" s="255">
        <f>IF(OR($C306="Non-Labour",$C306="Labour-related"),IF(Inputs!$DT306=$F$1,Inputs!BP306,Inputs!BP306*'Key assumptions'!$H$118),$F306*N(J306)*avg_hrs)</f>
        <v>0</v>
      </c>
      <c r="BQ306" s="255">
        <f>IF(OR($C306="Non-Labour",$C306="Labour-related"),IF(Inputs!$DT306=$F$1,Inputs!BQ306,Inputs!BQ306*'Key assumptions'!$H$118),$F306*N(K306)*avg_hrs)</f>
        <v>0</v>
      </c>
      <c r="BR306" s="255">
        <f>IF(OR($C306="Non-Labour",$C306="Labour-related"),IF(Inputs!$DT306=$F$1,Inputs!BR306,Inputs!BR306*'Key assumptions'!$H$118),$F306*N(L306)*avg_hrs)</f>
        <v>0</v>
      </c>
      <c r="BS306" s="390" t="s">
        <v>411</v>
      </c>
      <c r="BT306" s="390" t="s">
        <v>411</v>
      </c>
      <c r="BU306" s="390" t="s">
        <v>411</v>
      </c>
      <c r="BV306" s="390" t="s">
        <v>411</v>
      </c>
      <c r="BW306" s="390" t="s">
        <v>411</v>
      </c>
      <c r="BX306" s="390" t="s">
        <v>411</v>
      </c>
      <c r="BY306" s="390" t="s">
        <v>411</v>
      </c>
      <c r="BZ306" s="390" t="s">
        <v>411</v>
      </c>
      <c r="CA306" s="390" t="s">
        <v>411</v>
      </c>
      <c r="CB306" s="390" t="s">
        <v>411</v>
      </c>
      <c r="CC306" s="390" t="s">
        <v>411</v>
      </c>
      <c r="CD306" s="390" t="s">
        <v>411</v>
      </c>
      <c r="CE306" s="390" t="s">
        <v>411</v>
      </c>
      <c r="CF306" s="390" t="s">
        <v>411</v>
      </c>
      <c r="CG306" s="390" t="s">
        <v>411</v>
      </c>
      <c r="CH306" s="390" t="s">
        <v>411</v>
      </c>
      <c r="CI306" s="390" t="s">
        <v>411</v>
      </c>
      <c r="CJ306" s="390" t="s">
        <v>411</v>
      </c>
      <c r="CK306" s="390" t="s">
        <v>411</v>
      </c>
      <c r="CL306" s="390" t="s">
        <v>411</v>
      </c>
      <c r="CM306" s="390" t="s">
        <v>411</v>
      </c>
      <c r="CN306" s="390" t="s">
        <v>411</v>
      </c>
      <c r="CO306" s="255">
        <f>IF(OR($C306="Non-Labour",$C306="Labour-related"),IF(Inputs!$DT306=$F$1,Inputs!CO306,Inputs!CO306*'Key assumptions'!$H$118),$F306*N(AI306)*avg_hrs)</f>
        <v>0</v>
      </c>
      <c r="CP306" s="255">
        <f>IF(OR($C306="Non-Labour",$C306="Labour-related"),IF(Inputs!$DT306=$F$1,Inputs!CP306,Inputs!CP306*'Key assumptions'!$H$118),$F306*N(AJ306)*avg_hrs)</f>
        <v>0</v>
      </c>
      <c r="CQ306" s="255">
        <f>IF(OR($C306="Non-Labour",$C306="Labour-related"),IF(Inputs!$DT306=$F$1,Inputs!CQ306,Inputs!CQ306*'Key assumptions'!$H$118),$F306*N(AK306)*avg_hrs)</f>
        <v>0</v>
      </c>
      <c r="CR306" s="255">
        <f>IF(OR($C306="Non-Labour",$C306="Labour-related"),IF(Inputs!$DT306=$F$1,Inputs!CR306,Inputs!CR306*'Key assumptions'!$H$118),$F306*N(AL306)*avg_hrs)</f>
        <v>0</v>
      </c>
      <c r="CS306" s="255">
        <f>IF(OR($C306="Non-Labour",$C306="Labour-related"),IF(Inputs!$DT306=$F$1,Inputs!CS306,Inputs!CS306*'Key assumptions'!$H$118),$F306*N(AM306)*avg_hrs)</f>
        <v>0</v>
      </c>
      <c r="CT306" s="255">
        <f>IF(OR($C306="Non-Labour",$C306="Labour-related"),IF(Inputs!$DT306=$F$1,Inputs!CT306,Inputs!CT306*'Key assumptions'!$H$118),$F306*N(AN306)*avg_hrs)</f>
        <v>0</v>
      </c>
      <c r="CU306" s="255">
        <f>IF(OR($C306="Non-Labour",$C306="Labour-related"),IF(Inputs!$DT306=$F$1,Inputs!CU306,Inputs!CU306*'Key assumptions'!$H$118),$F306*N(AO306)*avg_hrs)</f>
        <v>0</v>
      </c>
      <c r="CV306" s="255">
        <f>IF(OR($C306="Non-Labour",$C306="Labour-related"),IF(Inputs!$DT306=$F$1,Inputs!CV306,Inputs!CV306*'Key assumptions'!$H$118),$F306*N(AP306)*avg_hrs)</f>
        <v>0</v>
      </c>
      <c r="CW306" s="255">
        <f>IF(OR($C306="Non-Labour",$C306="Labour-related"),IF(Inputs!$DT306=$F$1,Inputs!CW306,Inputs!CW306*'Key assumptions'!$H$118),$F306*N(AQ306)*avg_hrs)</f>
        <v>0</v>
      </c>
      <c r="CX306" s="255">
        <f>IF(OR($C306="Non-Labour",$C306="Labour-related"),IF(Inputs!$DT306=$F$1,Inputs!CX306,Inputs!CX306*'Key assumptions'!$H$118),$F306*N(AR306)*avg_hrs)</f>
        <v>0</v>
      </c>
      <c r="CY306" s="255">
        <f>IF(OR($C306="Non-Labour",$C306="Labour-related"),IF(Inputs!$DT306=$F$1,Inputs!CY306,Inputs!CY306*'Key assumptions'!$H$118),$F306*N(AS306)*avg_hrs)</f>
        <v>0</v>
      </c>
      <c r="CZ306" s="255">
        <f>IF(OR($C306="Non-Labour",$C306="Labour-related"),IF(Inputs!$DT306=$F$1,Inputs!CZ306,Inputs!CZ306*'Key assumptions'!$H$118),$F306*N(AT306)*avg_hrs)</f>
        <v>0</v>
      </c>
      <c r="DA306" s="255">
        <f>IF(OR($C306="Non-Labour",$C306="Labour-related"),IF(Inputs!$DT306=$F$1,Inputs!DA306,Inputs!DA306*'Key assumptions'!$H$118),$F306*N(AU306)*avg_hrs)</f>
        <v>0</v>
      </c>
      <c r="DB306" s="255">
        <f>IF(OR($C306="Non-Labour",$C306="Labour-related"),IF(Inputs!$DT306=$F$1,Inputs!DB306,Inputs!DB306*'Key assumptions'!$H$118),$F306*N(AV306)*avg_hrs)</f>
        <v>0</v>
      </c>
      <c r="DC306" s="255">
        <f>IF(OR($C306="Non-Labour",$C306="Labour-related"),IF(Inputs!$DT306=$F$1,Inputs!DC306,Inputs!DC306*'Key assumptions'!$H$118),$F306*N(AW306)*avg_hrs)</f>
        <v>0</v>
      </c>
      <c r="DD306" s="255">
        <f>IF(OR($C306="Non-Labour",$C306="Labour-related"),IF(Inputs!$DT306=$F$1,Inputs!DD306,Inputs!DD306*'Key assumptions'!$H$118),$F306*N(AX306)*avg_hrs)</f>
        <v>0</v>
      </c>
      <c r="DE306" s="255">
        <f>IF(OR($C306="Non-Labour",$C306="Labour-related"),IF(Inputs!$DT306=$F$1,Inputs!DE306,Inputs!DE306*'Key assumptions'!$H$118),$F306*N(AY306)*avg_hrs)</f>
        <v>0</v>
      </c>
      <c r="DF306" s="255">
        <f>IF(OR($C306="Non-Labour",$C306="Labour-related"),IF(Inputs!$DT306=$F$1,Inputs!DF306,Inputs!DF306*'Key assumptions'!$H$118),$F306*N(AZ306)*avg_hrs)</f>
        <v>0</v>
      </c>
      <c r="DG306" s="255">
        <f>IF(OR($C306="Non-Labour",$C306="Labour-related"),IF(Inputs!$DT306=$F$1,Inputs!DG306,Inputs!DG306*'Key assumptions'!$H$118),$F306*N(BA306)*avg_hrs)</f>
        <v>0</v>
      </c>
      <c r="DH306" s="255">
        <f>IF(OR($C306="Non-Labour",$C306="Labour-related"),IF(Inputs!$DT306=$F$1,Inputs!DH306,Inputs!DH306*'Key assumptions'!$H$118),$F306*N(BB306)*avg_hrs)</f>
        <v>0</v>
      </c>
      <c r="DI306" s="255">
        <f>IF(OR($C306="Non-Labour",$C306="Labour-related"),IF(Inputs!$DT306=$F$1,Inputs!DI306,Inputs!DI306*'Key assumptions'!$H$118),$F306*N(BC306)*avg_hrs)</f>
        <v>0</v>
      </c>
      <c r="DJ306" s="255">
        <f>IF(OR($C306="Non-Labour",$C306="Labour-related"),IF(Inputs!$DT306=$F$1,Inputs!DJ306,Inputs!DJ306*'Key assumptions'!$H$118),$F306*N(BD306)*avg_hrs)</f>
        <v>0</v>
      </c>
      <c r="DK306" s="255">
        <f>IF(OR($C306="Non-Labour",$C306="Labour-related"),IF(Inputs!$DT306=$F$1,Inputs!DK306,Inputs!DK306*'Key assumptions'!$H$118),$F306*N(BE306)*avg_hrs)</f>
        <v>0</v>
      </c>
      <c r="DL306" s="255">
        <f>IF(OR($C306="Non-Labour",$C306="Labour-related"),IF(Inputs!$DT306=$F$1,Inputs!DL306,Inputs!DL306*'Key assumptions'!$H$118),$F306*N(BF306)*avg_hrs)</f>
        <v>0</v>
      </c>
      <c r="DM306" s="255">
        <f>IF(OR($C306="Non-Labour",$C306="Labour-related"),IF(Inputs!$DT306=$F$1,Inputs!DM306,Inputs!DM306*'Key assumptions'!$H$118),$F306*N(BG306)*avg_hrs)</f>
        <v>0</v>
      </c>
      <c r="DN306" s="255">
        <f>IF(OR($C306="Non-Labour",$C306="Labour-related"),IF(Inputs!$DT306=$F$1,Inputs!DN306,Inputs!DN306*'Key assumptions'!$H$118),$F306*N(BH306)*avg_hrs)</f>
        <v>0</v>
      </c>
      <c r="DO306" s="255">
        <f>IF(OR($C306="Non-Labour",$C306="Labour-related"),IF(Inputs!$DT306=$F$1,Inputs!DO306,Inputs!DO306*'Key assumptions'!$H$118),$F306*N(BI306)*avg_hrs)</f>
        <v>0</v>
      </c>
      <c r="DP306" s="255">
        <f>IF(OR($C306="Non-Labour",$C306="Labour-related"),IF(Inputs!$DT306=$F$1,Inputs!DP306,Inputs!DP306*'Key assumptions'!$H$118),$F306*N(BJ306)*avg_hrs)</f>
        <v>0</v>
      </c>
      <c r="DQ306" s="255">
        <f>IF(OR($C306="Non-Labour",$C306="Labour-related"),IF(Inputs!$DT306=$F$1,Inputs!DQ306,Inputs!DQ306*'Key assumptions'!$H$118),$F306*N(BK306)*avg_hrs)</f>
        <v>0</v>
      </c>
      <c r="DR306" s="255">
        <f>IF(OR($C306="Non-Labour",$C306="Labour-related"),IF(Inputs!$DT306=$F$1,Inputs!DR306,Inputs!DR306*'Key assumptions'!$H$118),$F306*N(BL306)*avg_hrs)</f>
        <v>0</v>
      </c>
      <c r="DT306" s="133" t="s">
        <v>213</v>
      </c>
      <c r="DU306" s="304"/>
      <c r="DV306" s="304"/>
      <c r="DW306" s="304"/>
      <c r="DX306" s="304"/>
      <c r="DY306" s="304"/>
      <c r="DZ306" s="304"/>
      <c r="EA306" s="255">
        <v>0</v>
      </c>
      <c r="EB306" s="255">
        <v>0</v>
      </c>
      <c r="EC306" s="255">
        <v>0</v>
      </c>
      <c r="ED306" s="255">
        <f t="shared" si="29"/>
        <v>0</v>
      </c>
      <c r="EE306" s="255">
        <f t="shared" si="29"/>
        <v>0</v>
      </c>
      <c r="EF306" s="255">
        <f t="shared" si="27"/>
        <v>0</v>
      </c>
    </row>
    <row r="307" spans="1:136" x14ac:dyDescent="0.4">
      <c r="A307" s="133" t="str">
        <f>Inputs!A307</f>
        <v/>
      </c>
      <c r="B307" s="133" t="str">
        <f>Inputs!B307</f>
        <v/>
      </c>
      <c r="C307" s="133" t="str">
        <f>Inputs!C307</f>
        <v/>
      </c>
      <c r="D307" s="133">
        <f>Inputs!D307</f>
        <v>636449</v>
      </c>
      <c r="E307" s="133" t="str">
        <f>Inputs!E307</f>
        <v xml:space="preserve">CWO - TL Design </v>
      </c>
      <c r="F307" s="290">
        <f>IF(Inputs!DT307=$F$1,Inputs!F307,
IF(Inputs!DT307='Key assumptions'!$E$118,Inputs!F307*'Key assumptions'!$H$118,Inputs!F307*'Key assumptions'!$H$119))</f>
        <v>0</v>
      </c>
      <c r="G307" s="290">
        <f>IF(Inputs!DT307=$F$1,Inputs!G307,Inputs!G307*'Key assumptions'!$H$118)</f>
        <v>0</v>
      </c>
      <c r="H307" s="281"/>
      <c r="I307" s="281"/>
      <c r="J307" s="281"/>
      <c r="K307" s="281"/>
      <c r="L307" s="281"/>
      <c r="M307" s="389" t="str">
        <f>Inputs!M307</f>
        <v>[C-i-C]</v>
      </c>
      <c r="N307" s="389" t="str">
        <f>Inputs!N307</f>
        <v>[C-i-C]</v>
      </c>
      <c r="O307" s="389" t="str">
        <f>Inputs!O307</f>
        <v>[C-i-C]</v>
      </c>
      <c r="P307" s="389" t="str">
        <f>Inputs!P307</f>
        <v>[C-i-C]</v>
      </c>
      <c r="Q307" s="389" t="str">
        <f>Inputs!Q307</f>
        <v>[C-i-C]</v>
      </c>
      <c r="R307" s="389" t="str">
        <f>Inputs!R307</f>
        <v>[C-i-C]</v>
      </c>
      <c r="S307" s="389" t="str">
        <f>Inputs!S307</f>
        <v>[C-i-C]</v>
      </c>
      <c r="T307" s="389" t="str">
        <f>Inputs!T307</f>
        <v>[C-i-C]</v>
      </c>
      <c r="U307" s="389" t="str">
        <f>Inputs!U307</f>
        <v>[C-i-C]</v>
      </c>
      <c r="V307" s="389" t="str">
        <f>Inputs!V307</f>
        <v>[C-i-C]</v>
      </c>
      <c r="W307" s="389" t="str">
        <f>Inputs!W307</f>
        <v>[C-i-C]</v>
      </c>
      <c r="X307" s="389" t="str">
        <f>Inputs!X307</f>
        <v>[C-i-C]</v>
      </c>
      <c r="Y307" s="389" t="str">
        <f>Inputs!Y307</f>
        <v>[C-i-C]</v>
      </c>
      <c r="Z307" s="389" t="str">
        <f>Inputs!Z307</f>
        <v>[C-i-C]</v>
      </c>
      <c r="AA307" s="389" t="str">
        <f>Inputs!AA307</f>
        <v>[C-i-C]</v>
      </c>
      <c r="AB307" s="389" t="str">
        <f>Inputs!AB307</f>
        <v>[C-i-C]</v>
      </c>
      <c r="AC307" s="389" t="str">
        <f>Inputs!AC307</f>
        <v>[C-i-C]</v>
      </c>
      <c r="AD307" s="389" t="str">
        <f>Inputs!AD307</f>
        <v>[C-i-C]</v>
      </c>
      <c r="AE307" s="389" t="str">
        <f>Inputs!AE307</f>
        <v>[C-i-C]</v>
      </c>
      <c r="AF307" s="389" t="str">
        <f>Inputs!AF307</f>
        <v>[C-i-C]</v>
      </c>
      <c r="AG307" s="389" t="str">
        <f>Inputs!AG307</f>
        <v>[C-i-C]</v>
      </c>
      <c r="AH307" s="389" t="str">
        <f>Inputs!AH307</f>
        <v>[C-i-C]</v>
      </c>
      <c r="AI307" s="254">
        <f>Inputs!AI307</f>
        <v>0</v>
      </c>
      <c r="AJ307" s="254">
        <f>Inputs!AJ307</f>
        <v>0</v>
      </c>
      <c r="AK307" s="254">
        <f>Inputs!AK307</f>
        <v>0</v>
      </c>
      <c r="AL307" s="254">
        <f>Inputs!AL307</f>
        <v>0</v>
      </c>
      <c r="AM307" s="254">
        <f>Inputs!AM307</f>
        <v>0</v>
      </c>
      <c r="AN307" s="254">
        <f>Inputs!AN307</f>
        <v>0</v>
      </c>
      <c r="AO307" s="254">
        <f>Inputs!AO307</f>
        <v>0</v>
      </c>
      <c r="AP307" s="254">
        <f>Inputs!AP307</f>
        <v>0</v>
      </c>
      <c r="AQ307" s="254">
        <f>Inputs!AQ307</f>
        <v>0</v>
      </c>
      <c r="AR307" s="254">
        <f>Inputs!AR307</f>
        <v>0</v>
      </c>
      <c r="AS307" s="254">
        <f>Inputs!AS307</f>
        <v>0</v>
      </c>
      <c r="AT307" s="254">
        <f>Inputs!AT307</f>
        <v>0</v>
      </c>
      <c r="AU307" s="254">
        <f>Inputs!AU307</f>
        <v>0</v>
      </c>
      <c r="AV307" s="254">
        <f>Inputs!AV307</f>
        <v>0</v>
      </c>
      <c r="AW307" s="254">
        <f>Inputs!AW307</f>
        <v>0</v>
      </c>
      <c r="AX307" s="254">
        <f>Inputs!AX307</f>
        <v>0</v>
      </c>
      <c r="AY307" s="254">
        <f>Inputs!AY307</f>
        <v>0</v>
      </c>
      <c r="AZ307" s="254">
        <f>Inputs!AZ307</f>
        <v>0</v>
      </c>
      <c r="BA307" s="254">
        <f>Inputs!BA307</f>
        <v>0</v>
      </c>
      <c r="BB307" s="254">
        <f>Inputs!BB307</f>
        <v>0</v>
      </c>
      <c r="BC307" s="254">
        <f>Inputs!BC307</f>
        <v>0</v>
      </c>
      <c r="BD307" s="254">
        <f>Inputs!BD307</f>
        <v>0</v>
      </c>
      <c r="BE307" s="254">
        <f>Inputs!BE307</f>
        <v>0</v>
      </c>
      <c r="BF307" s="254">
        <f>Inputs!BF307</f>
        <v>0</v>
      </c>
      <c r="BG307" s="254">
        <f>Inputs!BG307</f>
        <v>0</v>
      </c>
      <c r="BH307" s="254">
        <f>Inputs!BH307</f>
        <v>0</v>
      </c>
      <c r="BI307" s="254">
        <f>Inputs!BI307</f>
        <v>0</v>
      </c>
      <c r="BJ307" s="254">
        <f>Inputs!BJ307</f>
        <v>0</v>
      </c>
      <c r="BK307" s="254">
        <f>Inputs!BK307</f>
        <v>0</v>
      </c>
      <c r="BL307" s="254">
        <f>Inputs!BL307</f>
        <v>0</v>
      </c>
      <c r="BN307" s="255">
        <f>IF(OR($C307="Non-Labour",$C307="Labour-related"),IF(Inputs!$DT307=$F$1,Inputs!BN307,Inputs!BN307*'Key assumptions'!$H$118),$F307*N(H307)*avg_hrs)</f>
        <v>0</v>
      </c>
      <c r="BO307" s="255">
        <f>IF(OR($C307="Non-Labour",$C307="Labour-related"),IF(Inputs!$DT307=$F$1,Inputs!BO307,Inputs!BO307*'Key assumptions'!$H$118),$F307*N(I307)*avg_hrs)</f>
        <v>0</v>
      </c>
      <c r="BP307" s="255">
        <f>IF(OR($C307="Non-Labour",$C307="Labour-related"),IF(Inputs!$DT307=$F$1,Inputs!BP307,Inputs!BP307*'Key assumptions'!$H$118),$F307*N(J307)*avg_hrs)</f>
        <v>0</v>
      </c>
      <c r="BQ307" s="255">
        <f>IF(OR($C307="Non-Labour",$C307="Labour-related"),IF(Inputs!$DT307=$F$1,Inputs!BQ307,Inputs!BQ307*'Key assumptions'!$H$118),$F307*N(K307)*avg_hrs)</f>
        <v>0</v>
      </c>
      <c r="BR307" s="255">
        <f>IF(OR($C307="Non-Labour",$C307="Labour-related"),IF(Inputs!$DT307=$F$1,Inputs!BR307,Inputs!BR307*'Key assumptions'!$H$118),$F307*N(L307)*avg_hrs)</f>
        <v>0</v>
      </c>
      <c r="BS307" s="390" t="s">
        <v>411</v>
      </c>
      <c r="BT307" s="390" t="s">
        <v>411</v>
      </c>
      <c r="BU307" s="390" t="s">
        <v>411</v>
      </c>
      <c r="BV307" s="390" t="s">
        <v>411</v>
      </c>
      <c r="BW307" s="390" t="s">
        <v>411</v>
      </c>
      <c r="BX307" s="390" t="s">
        <v>411</v>
      </c>
      <c r="BY307" s="390" t="s">
        <v>411</v>
      </c>
      <c r="BZ307" s="390" t="s">
        <v>411</v>
      </c>
      <c r="CA307" s="390" t="s">
        <v>411</v>
      </c>
      <c r="CB307" s="390" t="s">
        <v>411</v>
      </c>
      <c r="CC307" s="390" t="s">
        <v>411</v>
      </c>
      <c r="CD307" s="390" t="s">
        <v>411</v>
      </c>
      <c r="CE307" s="390" t="s">
        <v>411</v>
      </c>
      <c r="CF307" s="390" t="s">
        <v>411</v>
      </c>
      <c r="CG307" s="390" t="s">
        <v>411</v>
      </c>
      <c r="CH307" s="390" t="s">
        <v>411</v>
      </c>
      <c r="CI307" s="390" t="s">
        <v>411</v>
      </c>
      <c r="CJ307" s="390" t="s">
        <v>411</v>
      </c>
      <c r="CK307" s="390" t="s">
        <v>411</v>
      </c>
      <c r="CL307" s="390" t="s">
        <v>411</v>
      </c>
      <c r="CM307" s="390" t="s">
        <v>411</v>
      </c>
      <c r="CN307" s="390" t="s">
        <v>411</v>
      </c>
      <c r="CO307" s="255">
        <f>IF(OR($C307="Non-Labour",$C307="Labour-related"),IF(Inputs!$DT307=$F$1,Inputs!CO307,Inputs!CO307*'Key assumptions'!$H$118),$F307*N(AI307)*avg_hrs)</f>
        <v>0</v>
      </c>
      <c r="CP307" s="255">
        <f>IF(OR($C307="Non-Labour",$C307="Labour-related"),IF(Inputs!$DT307=$F$1,Inputs!CP307,Inputs!CP307*'Key assumptions'!$H$118),$F307*N(AJ307)*avg_hrs)</f>
        <v>0</v>
      </c>
      <c r="CQ307" s="255">
        <f>IF(OR($C307="Non-Labour",$C307="Labour-related"),IF(Inputs!$DT307=$F$1,Inputs!CQ307,Inputs!CQ307*'Key assumptions'!$H$118),$F307*N(AK307)*avg_hrs)</f>
        <v>0</v>
      </c>
      <c r="CR307" s="255">
        <f>IF(OR($C307="Non-Labour",$C307="Labour-related"),IF(Inputs!$DT307=$F$1,Inputs!CR307,Inputs!CR307*'Key assumptions'!$H$118),$F307*N(AL307)*avg_hrs)</f>
        <v>0</v>
      </c>
      <c r="CS307" s="255">
        <f>IF(OR($C307="Non-Labour",$C307="Labour-related"),IF(Inputs!$DT307=$F$1,Inputs!CS307,Inputs!CS307*'Key assumptions'!$H$118),$F307*N(AM307)*avg_hrs)</f>
        <v>0</v>
      </c>
      <c r="CT307" s="255">
        <f>IF(OR($C307="Non-Labour",$C307="Labour-related"),IF(Inputs!$DT307=$F$1,Inputs!CT307,Inputs!CT307*'Key assumptions'!$H$118),$F307*N(AN307)*avg_hrs)</f>
        <v>0</v>
      </c>
      <c r="CU307" s="255">
        <f>IF(OR($C307="Non-Labour",$C307="Labour-related"),IF(Inputs!$DT307=$F$1,Inputs!CU307,Inputs!CU307*'Key assumptions'!$H$118),$F307*N(AO307)*avg_hrs)</f>
        <v>0</v>
      </c>
      <c r="CV307" s="255">
        <f>IF(OR($C307="Non-Labour",$C307="Labour-related"),IF(Inputs!$DT307=$F$1,Inputs!CV307,Inputs!CV307*'Key assumptions'!$H$118),$F307*N(AP307)*avg_hrs)</f>
        <v>0</v>
      </c>
      <c r="CW307" s="255">
        <f>IF(OR($C307="Non-Labour",$C307="Labour-related"),IF(Inputs!$DT307=$F$1,Inputs!CW307,Inputs!CW307*'Key assumptions'!$H$118),$F307*N(AQ307)*avg_hrs)</f>
        <v>0</v>
      </c>
      <c r="CX307" s="255">
        <f>IF(OR($C307="Non-Labour",$C307="Labour-related"),IF(Inputs!$DT307=$F$1,Inputs!CX307,Inputs!CX307*'Key assumptions'!$H$118),$F307*N(AR307)*avg_hrs)</f>
        <v>0</v>
      </c>
      <c r="CY307" s="255">
        <f>IF(OR($C307="Non-Labour",$C307="Labour-related"),IF(Inputs!$DT307=$F$1,Inputs!CY307,Inputs!CY307*'Key assumptions'!$H$118),$F307*N(AS307)*avg_hrs)</f>
        <v>0</v>
      </c>
      <c r="CZ307" s="255">
        <f>IF(OR($C307="Non-Labour",$C307="Labour-related"),IF(Inputs!$DT307=$F$1,Inputs!CZ307,Inputs!CZ307*'Key assumptions'!$H$118),$F307*N(AT307)*avg_hrs)</f>
        <v>0</v>
      </c>
      <c r="DA307" s="255">
        <f>IF(OR($C307="Non-Labour",$C307="Labour-related"),IF(Inputs!$DT307=$F$1,Inputs!DA307,Inputs!DA307*'Key assumptions'!$H$118),$F307*N(AU307)*avg_hrs)</f>
        <v>0</v>
      </c>
      <c r="DB307" s="255">
        <f>IF(OR($C307="Non-Labour",$C307="Labour-related"),IF(Inputs!$DT307=$F$1,Inputs!DB307,Inputs!DB307*'Key assumptions'!$H$118),$F307*N(AV307)*avg_hrs)</f>
        <v>0</v>
      </c>
      <c r="DC307" s="255">
        <f>IF(OR($C307="Non-Labour",$C307="Labour-related"),IF(Inputs!$DT307=$F$1,Inputs!DC307,Inputs!DC307*'Key assumptions'!$H$118),$F307*N(AW307)*avg_hrs)</f>
        <v>0</v>
      </c>
      <c r="DD307" s="255">
        <f>IF(OR($C307="Non-Labour",$C307="Labour-related"),IF(Inputs!$DT307=$F$1,Inputs!DD307,Inputs!DD307*'Key assumptions'!$H$118),$F307*N(AX307)*avg_hrs)</f>
        <v>0</v>
      </c>
      <c r="DE307" s="255">
        <f>IF(OR($C307="Non-Labour",$C307="Labour-related"),IF(Inputs!$DT307=$F$1,Inputs!DE307,Inputs!DE307*'Key assumptions'!$H$118),$F307*N(AY307)*avg_hrs)</f>
        <v>0</v>
      </c>
      <c r="DF307" s="255">
        <f>IF(OR($C307="Non-Labour",$C307="Labour-related"),IF(Inputs!$DT307=$F$1,Inputs!DF307,Inputs!DF307*'Key assumptions'!$H$118),$F307*N(AZ307)*avg_hrs)</f>
        <v>0</v>
      </c>
      <c r="DG307" s="255">
        <f>IF(OR($C307="Non-Labour",$C307="Labour-related"),IF(Inputs!$DT307=$F$1,Inputs!DG307,Inputs!DG307*'Key assumptions'!$H$118),$F307*N(BA307)*avg_hrs)</f>
        <v>0</v>
      </c>
      <c r="DH307" s="255">
        <f>IF(OR($C307="Non-Labour",$C307="Labour-related"),IF(Inputs!$DT307=$F$1,Inputs!DH307,Inputs!DH307*'Key assumptions'!$H$118),$F307*N(BB307)*avg_hrs)</f>
        <v>0</v>
      </c>
      <c r="DI307" s="255">
        <f>IF(OR($C307="Non-Labour",$C307="Labour-related"),IF(Inputs!$DT307=$F$1,Inputs!DI307,Inputs!DI307*'Key assumptions'!$H$118),$F307*N(BC307)*avg_hrs)</f>
        <v>0</v>
      </c>
      <c r="DJ307" s="255">
        <f>IF(OR($C307="Non-Labour",$C307="Labour-related"),IF(Inputs!$DT307=$F$1,Inputs!DJ307,Inputs!DJ307*'Key assumptions'!$H$118),$F307*N(BD307)*avg_hrs)</f>
        <v>0</v>
      </c>
      <c r="DK307" s="255">
        <f>IF(OR($C307="Non-Labour",$C307="Labour-related"),IF(Inputs!$DT307=$F$1,Inputs!DK307,Inputs!DK307*'Key assumptions'!$H$118),$F307*N(BE307)*avg_hrs)</f>
        <v>0</v>
      </c>
      <c r="DL307" s="255">
        <f>IF(OR($C307="Non-Labour",$C307="Labour-related"),IF(Inputs!$DT307=$F$1,Inputs!DL307,Inputs!DL307*'Key assumptions'!$H$118),$F307*N(BF307)*avg_hrs)</f>
        <v>0</v>
      </c>
      <c r="DM307" s="255">
        <f>IF(OR($C307="Non-Labour",$C307="Labour-related"),IF(Inputs!$DT307=$F$1,Inputs!DM307,Inputs!DM307*'Key assumptions'!$H$118),$F307*N(BG307)*avg_hrs)</f>
        <v>0</v>
      </c>
      <c r="DN307" s="255">
        <f>IF(OR($C307="Non-Labour",$C307="Labour-related"),IF(Inputs!$DT307=$F$1,Inputs!DN307,Inputs!DN307*'Key assumptions'!$H$118),$F307*N(BH307)*avg_hrs)</f>
        <v>0</v>
      </c>
      <c r="DO307" s="255">
        <f>IF(OR($C307="Non-Labour",$C307="Labour-related"),IF(Inputs!$DT307=$F$1,Inputs!DO307,Inputs!DO307*'Key assumptions'!$H$118),$F307*N(BI307)*avg_hrs)</f>
        <v>0</v>
      </c>
      <c r="DP307" s="255">
        <f>IF(OR($C307="Non-Labour",$C307="Labour-related"),IF(Inputs!$DT307=$F$1,Inputs!DP307,Inputs!DP307*'Key assumptions'!$H$118),$F307*N(BJ307)*avg_hrs)</f>
        <v>0</v>
      </c>
      <c r="DQ307" s="255">
        <f>IF(OR($C307="Non-Labour",$C307="Labour-related"),IF(Inputs!$DT307=$F$1,Inputs!DQ307,Inputs!DQ307*'Key assumptions'!$H$118),$F307*N(BK307)*avg_hrs)</f>
        <v>0</v>
      </c>
      <c r="DR307" s="255">
        <f>IF(OR($C307="Non-Labour",$C307="Labour-related"),IF(Inputs!$DT307=$F$1,Inputs!DR307,Inputs!DR307*'Key assumptions'!$H$118),$F307*N(BL307)*avg_hrs)</f>
        <v>0</v>
      </c>
      <c r="DT307" s="133" t="s">
        <v>213</v>
      </c>
      <c r="DU307" s="304"/>
      <c r="DV307" s="304"/>
      <c r="DW307" s="304"/>
      <c r="DX307" s="304"/>
      <c r="DY307" s="304"/>
      <c r="DZ307" s="304"/>
      <c r="EA307" s="255">
        <v>0</v>
      </c>
      <c r="EB307" s="255">
        <v>0</v>
      </c>
      <c r="EC307" s="255">
        <v>0</v>
      </c>
      <c r="ED307" s="255">
        <f t="shared" si="29"/>
        <v>0</v>
      </c>
      <c r="EE307" s="255">
        <f t="shared" si="29"/>
        <v>0</v>
      </c>
      <c r="EF307" s="255">
        <f t="shared" si="27"/>
        <v>0</v>
      </c>
    </row>
    <row r="308" spans="1:136" x14ac:dyDescent="0.4">
      <c r="A308" s="133" t="str">
        <f>Inputs!A308</f>
        <v>Project Development</v>
      </c>
      <c r="B308" s="381" t="str">
        <f>Inputs!B308</f>
        <v>[C-i-C] Item 27</v>
      </c>
      <c r="C308" s="133" t="str">
        <f>Inputs!C308</f>
        <v>Non-labour</v>
      </c>
      <c r="D308" s="133">
        <f>Inputs!D308</f>
        <v>636449</v>
      </c>
      <c r="E308" s="133" t="str">
        <f>Inputs!E308</f>
        <v>Outsource Consultant</v>
      </c>
      <c r="F308" s="290">
        <f>IF(Inputs!DT308=$F$1,Inputs!F308,
IF(Inputs!DT308='Key assumptions'!$E$118,Inputs!F308*'Key assumptions'!$H$118,Inputs!F308*'Key assumptions'!$H$119))</f>
        <v>0</v>
      </c>
      <c r="G308" s="290">
        <f>IF(Inputs!DT308=$F$1,Inputs!G308,Inputs!G308*'Key assumptions'!$H$118)</f>
        <v>0</v>
      </c>
      <c r="H308" s="281"/>
      <c r="I308" s="281"/>
      <c r="J308" s="281"/>
      <c r="K308" s="281"/>
      <c r="L308" s="281"/>
      <c r="M308" s="389" t="str">
        <f>Inputs!M308</f>
        <v>[C-i-C]</v>
      </c>
      <c r="N308" s="389" t="str">
        <f>Inputs!N308</f>
        <v>[C-i-C]</v>
      </c>
      <c r="O308" s="389" t="str">
        <f>Inputs!O308</f>
        <v>[C-i-C]</v>
      </c>
      <c r="P308" s="389" t="str">
        <f>Inputs!P308</f>
        <v>[C-i-C]</v>
      </c>
      <c r="Q308" s="389" t="str">
        <f>Inputs!Q308</f>
        <v>[C-i-C]</v>
      </c>
      <c r="R308" s="389" t="str">
        <f>Inputs!R308</f>
        <v>[C-i-C]</v>
      </c>
      <c r="S308" s="389" t="str">
        <f>Inputs!S308</f>
        <v>[C-i-C]</v>
      </c>
      <c r="T308" s="389" t="str">
        <f>Inputs!T308</f>
        <v>[C-i-C]</v>
      </c>
      <c r="U308" s="389" t="str">
        <f>Inputs!U308</f>
        <v>[C-i-C]</v>
      </c>
      <c r="V308" s="389" t="str">
        <f>Inputs!V308</f>
        <v>[C-i-C]</v>
      </c>
      <c r="W308" s="389" t="str">
        <f>Inputs!W308</f>
        <v>[C-i-C]</v>
      </c>
      <c r="X308" s="389" t="str">
        <f>Inputs!X308</f>
        <v>[C-i-C]</v>
      </c>
      <c r="Y308" s="389" t="str">
        <f>Inputs!Y308</f>
        <v>[C-i-C]</v>
      </c>
      <c r="Z308" s="389" t="str">
        <f>Inputs!Z308</f>
        <v>[C-i-C]</v>
      </c>
      <c r="AA308" s="389" t="str">
        <f>Inputs!AA308</f>
        <v>[C-i-C]</v>
      </c>
      <c r="AB308" s="389" t="str">
        <f>Inputs!AB308</f>
        <v>[C-i-C]</v>
      </c>
      <c r="AC308" s="389" t="str">
        <f>Inputs!AC308</f>
        <v>[C-i-C]</v>
      </c>
      <c r="AD308" s="389" t="str">
        <f>Inputs!AD308</f>
        <v>[C-i-C]</v>
      </c>
      <c r="AE308" s="389" t="str">
        <f>Inputs!AE308</f>
        <v>[C-i-C]</v>
      </c>
      <c r="AF308" s="389" t="str">
        <f>Inputs!AF308</f>
        <v>[C-i-C]</v>
      </c>
      <c r="AG308" s="389" t="str">
        <f>Inputs!AG308</f>
        <v>[C-i-C]</v>
      </c>
      <c r="AH308" s="389" t="str">
        <f>Inputs!AH308</f>
        <v>[C-i-C]</v>
      </c>
      <c r="AI308" s="254">
        <f>Inputs!AI308</f>
        <v>0</v>
      </c>
      <c r="AJ308" s="254">
        <f>Inputs!AJ308</f>
        <v>0</v>
      </c>
      <c r="AK308" s="254">
        <f>Inputs!AK308</f>
        <v>0</v>
      </c>
      <c r="AL308" s="254">
        <f>Inputs!AL308</f>
        <v>0</v>
      </c>
      <c r="AM308" s="254">
        <f>Inputs!AM308</f>
        <v>0</v>
      </c>
      <c r="AN308" s="254">
        <f>Inputs!AN308</f>
        <v>0</v>
      </c>
      <c r="AO308" s="254">
        <f>Inputs!AO308</f>
        <v>0</v>
      </c>
      <c r="AP308" s="254">
        <f>Inputs!AP308</f>
        <v>0</v>
      </c>
      <c r="AQ308" s="254">
        <f>Inputs!AQ308</f>
        <v>0</v>
      </c>
      <c r="AR308" s="254">
        <f>Inputs!AR308</f>
        <v>0</v>
      </c>
      <c r="AS308" s="254">
        <f>Inputs!AS308</f>
        <v>0</v>
      </c>
      <c r="AT308" s="254">
        <f>Inputs!AT308</f>
        <v>0</v>
      </c>
      <c r="AU308" s="254">
        <f>Inputs!AU308</f>
        <v>0</v>
      </c>
      <c r="AV308" s="254">
        <f>Inputs!AV308</f>
        <v>0</v>
      </c>
      <c r="AW308" s="254">
        <f>Inputs!AW308</f>
        <v>0</v>
      </c>
      <c r="AX308" s="254">
        <f>Inputs!AX308</f>
        <v>0</v>
      </c>
      <c r="AY308" s="254">
        <f>Inputs!AY308</f>
        <v>0</v>
      </c>
      <c r="AZ308" s="254">
        <f>Inputs!AZ308</f>
        <v>0</v>
      </c>
      <c r="BA308" s="254">
        <f>Inputs!BA308</f>
        <v>0</v>
      </c>
      <c r="BB308" s="254">
        <f>Inputs!BB308</f>
        <v>0</v>
      </c>
      <c r="BC308" s="254">
        <f>Inputs!BC308</f>
        <v>0</v>
      </c>
      <c r="BD308" s="254">
        <f>Inputs!BD308</f>
        <v>0</v>
      </c>
      <c r="BE308" s="254">
        <f>Inputs!BE308</f>
        <v>0</v>
      </c>
      <c r="BF308" s="254">
        <f>Inputs!BF308</f>
        <v>0</v>
      </c>
      <c r="BG308" s="254">
        <f>Inputs!BG308</f>
        <v>0</v>
      </c>
      <c r="BH308" s="254">
        <f>Inputs!BH308</f>
        <v>0</v>
      </c>
      <c r="BI308" s="254">
        <f>Inputs!BI308</f>
        <v>0</v>
      </c>
      <c r="BJ308" s="254">
        <f>Inputs!BJ308</f>
        <v>0</v>
      </c>
      <c r="BK308" s="254">
        <f>Inputs!BK308</f>
        <v>0</v>
      </c>
      <c r="BL308" s="254">
        <f>Inputs!BL308</f>
        <v>0</v>
      </c>
      <c r="BN308" s="255">
        <f>IF(OR($C308="Non-Labour",$C308="Labour-related"),IF(Inputs!$DT308=$F$1,Inputs!BN308,Inputs!BN308*'Key assumptions'!$H$118),$F308*N(H308)*avg_hrs)</f>
        <v>0</v>
      </c>
      <c r="BO308" s="255">
        <f>IF(OR($C308="Non-Labour",$C308="Labour-related"),IF(Inputs!$DT308=$F$1,Inputs!BO308,Inputs!BO308*'Key assumptions'!$H$118),$F308*N(I308)*avg_hrs)</f>
        <v>0</v>
      </c>
      <c r="BP308" s="255">
        <f>IF(OR($C308="Non-Labour",$C308="Labour-related"),IF(Inputs!$DT308=$F$1,Inputs!BP308,Inputs!BP308*'Key assumptions'!$H$118),$F308*N(J308)*avg_hrs)</f>
        <v>0</v>
      </c>
      <c r="BQ308" s="255">
        <f>IF(OR($C308="Non-Labour",$C308="Labour-related"),IF(Inputs!$DT308=$F$1,Inputs!BQ308,Inputs!BQ308*'Key assumptions'!$H$118),$F308*N(K308)*avg_hrs)</f>
        <v>0</v>
      </c>
      <c r="BR308" s="255">
        <f>IF(OR($C308="Non-Labour",$C308="Labour-related"),IF(Inputs!$DT308=$F$1,Inputs!BR308,Inputs!BR308*'Key assumptions'!$H$118),$F308*N(L308)*avg_hrs)</f>
        <v>0</v>
      </c>
      <c r="BS308" s="390" t="s">
        <v>411</v>
      </c>
      <c r="BT308" s="390" t="s">
        <v>411</v>
      </c>
      <c r="BU308" s="390" t="s">
        <v>411</v>
      </c>
      <c r="BV308" s="390" t="s">
        <v>411</v>
      </c>
      <c r="BW308" s="390" t="s">
        <v>411</v>
      </c>
      <c r="BX308" s="390" t="s">
        <v>411</v>
      </c>
      <c r="BY308" s="390" t="s">
        <v>411</v>
      </c>
      <c r="BZ308" s="390" t="s">
        <v>411</v>
      </c>
      <c r="CA308" s="390" t="s">
        <v>411</v>
      </c>
      <c r="CB308" s="390" t="s">
        <v>411</v>
      </c>
      <c r="CC308" s="390" t="s">
        <v>411</v>
      </c>
      <c r="CD308" s="390" t="s">
        <v>411</v>
      </c>
      <c r="CE308" s="390" t="s">
        <v>411</v>
      </c>
      <c r="CF308" s="390" t="s">
        <v>411</v>
      </c>
      <c r="CG308" s="390" t="s">
        <v>411</v>
      </c>
      <c r="CH308" s="390" t="s">
        <v>411</v>
      </c>
      <c r="CI308" s="390" t="s">
        <v>411</v>
      </c>
      <c r="CJ308" s="390" t="s">
        <v>411</v>
      </c>
      <c r="CK308" s="390" t="s">
        <v>411</v>
      </c>
      <c r="CL308" s="390" t="s">
        <v>411</v>
      </c>
      <c r="CM308" s="390" t="s">
        <v>411</v>
      </c>
      <c r="CN308" s="390" t="s">
        <v>411</v>
      </c>
      <c r="CO308" s="255">
        <f>IF(OR($C308="Non-Labour",$C308="Labour-related"),IF(Inputs!$DT308=$F$1,Inputs!CO308,Inputs!CO308*'Key assumptions'!$H$118),$F308*N(AI308)*avg_hrs)</f>
        <v>0</v>
      </c>
      <c r="CP308" s="255">
        <f>IF(OR($C308="Non-Labour",$C308="Labour-related"),IF(Inputs!$DT308=$F$1,Inputs!CP308,Inputs!CP308*'Key assumptions'!$H$118),$F308*N(AJ308)*avg_hrs)</f>
        <v>0</v>
      </c>
      <c r="CQ308" s="255">
        <f>IF(OR($C308="Non-Labour",$C308="Labour-related"),IF(Inputs!$DT308=$F$1,Inputs!CQ308,Inputs!CQ308*'Key assumptions'!$H$118),$F308*N(AK308)*avg_hrs)</f>
        <v>0</v>
      </c>
      <c r="CR308" s="255">
        <f>IF(OR($C308="Non-Labour",$C308="Labour-related"),IF(Inputs!$DT308=$F$1,Inputs!CR308,Inputs!CR308*'Key assumptions'!$H$118),$F308*N(AL308)*avg_hrs)</f>
        <v>0</v>
      </c>
      <c r="CS308" s="255">
        <f>IF(OR($C308="Non-Labour",$C308="Labour-related"),IF(Inputs!$DT308=$F$1,Inputs!CS308,Inputs!CS308*'Key assumptions'!$H$118),$F308*N(AM308)*avg_hrs)</f>
        <v>0</v>
      </c>
      <c r="CT308" s="255">
        <f>IF(OR($C308="Non-Labour",$C308="Labour-related"),IF(Inputs!$DT308=$F$1,Inputs!CT308,Inputs!CT308*'Key assumptions'!$H$118),$F308*N(AN308)*avg_hrs)</f>
        <v>0</v>
      </c>
      <c r="CU308" s="255">
        <f>IF(OR($C308="Non-Labour",$C308="Labour-related"),IF(Inputs!$DT308=$F$1,Inputs!CU308,Inputs!CU308*'Key assumptions'!$H$118),$F308*N(AO308)*avg_hrs)</f>
        <v>0</v>
      </c>
      <c r="CV308" s="255">
        <f>IF(OR($C308="Non-Labour",$C308="Labour-related"),IF(Inputs!$DT308=$F$1,Inputs!CV308,Inputs!CV308*'Key assumptions'!$H$118),$F308*N(AP308)*avg_hrs)</f>
        <v>0</v>
      </c>
      <c r="CW308" s="255">
        <f>IF(OR($C308="Non-Labour",$C308="Labour-related"),IF(Inputs!$DT308=$F$1,Inputs!CW308,Inputs!CW308*'Key assumptions'!$H$118),$F308*N(AQ308)*avg_hrs)</f>
        <v>0</v>
      </c>
      <c r="CX308" s="255">
        <f>IF(OR($C308="Non-Labour",$C308="Labour-related"),IF(Inputs!$DT308=$F$1,Inputs!CX308,Inputs!CX308*'Key assumptions'!$H$118),$F308*N(AR308)*avg_hrs)</f>
        <v>0</v>
      </c>
      <c r="CY308" s="255">
        <f>IF(OR($C308="Non-Labour",$C308="Labour-related"),IF(Inputs!$DT308=$F$1,Inputs!CY308,Inputs!CY308*'Key assumptions'!$H$118),$F308*N(AS308)*avg_hrs)</f>
        <v>0</v>
      </c>
      <c r="CZ308" s="255">
        <f>IF(OR($C308="Non-Labour",$C308="Labour-related"),IF(Inputs!$DT308=$F$1,Inputs!CZ308,Inputs!CZ308*'Key assumptions'!$H$118),$F308*N(AT308)*avg_hrs)</f>
        <v>0</v>
      </c>
      <c r="DA308" s="255">
        <f>IF(OR($C308="Non-Labour",$C308="Labour-related"),IF(Inputs!$DT308=$F$1,Inputs!DA308,Inputs!DA308*'Key assumptions'!$H$118),$F308*N(AU308)*avg_hrs)</f>
        <v>0</v>
      </c>
      <c r="DB308" s="255">
        <f>IF(OR($C308="Non-Labour",$C308="Labour-related"),IF(Inputs!$DT308=$F$1,Inputs!DB308,Inputs!DB308*'Key assumptions'!$H$118),$F308*N(AV308)*avg_hrs)</f>
        <v>0</v>
      </c>
      <c r="DC308" s="255">
        <f>IF(OR($C308="Non-Labour",$C308="Labour-related"),IF(Inputs!$DT308=$F$1,Inputs!DC308,Inputs!DC308*'Key assumptions'!$H$118),$F308*N(AW308)*avg_hrs)</f>
        <v>0</v>
      </c>
      <c r="DD308" s="255">
        <f>IF(OR($C308="Non-Labour",$C308="Labour-related"),IF(Inputs!$DT308=$F$1,Inputs!DD308,Inputs!DD308*'Key assumptions'!$H$118),$F308*N(AX308)*avg_hrs)</f>
        <v>0</v>
      </c>
      <c r="DE308" s="255">
        <f>IF(OR($C308="Non-Labour",$C308="Labour-related"),IF(Inputs!$DT308=$F$1,Inputs!DE308,Inputs!DE308*'Key assumptions'!$H$118),$F308*N(AY308)*avg_hrs)</f>
        <v>0</v>
      </c>
      <c r="DF308" s="255">
        <f>IF(OR($C308="Non-Labour",$C308="Labour-related"),IF(Inputs!$DT308=$F$1,Inputs!DF308,Inputs!DF308*'Key assumptions'!$H$118),$F308*N(AZ308)*avg_hrs)</f>
        <v>0</v>
      </c>
      <c r="DG308" s="255">
        <f>IF(OR($C308="Non-Labour",$C308="Labour-related"),IF(Inputs!$DT308=$F$1,Inputs!DG308,Inputs!DG308*'Key assumptions'!$H$118),$F308*N(BA308)*avg_hrs)</f>
        <v>0</v>
      </c>
      <c r="DH308" s="255">
        <f>IF(OR($C308="Non-Labour",$C308="Labour-related"),IF(Inputs!$DT308=$F$1,Inputs!DH308,Inputs!DH308*'Key assumptions'!$H$118),$F308*N(BB308)*avg_hrs)</f>
        <v>0</v>
      </c>
      <c r="DI308" s="255">
        <f>IF(OR($C308="Non-Labour",$C308="Labour-related"),IF(Inputs!$DT308=$F$1,Inputs!DI308,Inputs!DI308*'Key assumptions'!$H$118),$F308*N(BC308)*avg_hrs)</f>
        <v>0</v>
      </c>
      <c r="DJ308" s="255">
        <f>IF(OR($C308="Non-Labour",$C308="Labour-related"),IF(Inputs!$DT308=$F$1,Inputs!DJ308,Inputs!DJ308*'Key assumptions'!$H$118),$F308*N(BD308)*avg_hrs)</f>
        <v>0</v>
      </c>
      <c r="DK308" s="255">
        <f>IF(OR($C308="Non-Labour",$C308="Labour-related"),IF(Inputs!$DT308=$F$1,Inputs!DK308,Inputs!DK308*'Key assumptions'!$H$118),$F308*N(BE308)*avg_hrs)</f>
        <v>0</v>
      </c>
      <c r="DL308" s="255">
        <f>IF(OR($C308="Non-Labour",$C308="Labour-related"),IF(Inputs!$DT308=$F$1,Inputs!DL308,Inputs!DL308*'Key assumptions'!$H$118),$F308*N(BF308)*avg_hrs)</f>
        <v>0</v>
      </c>
      <c r="DM308" s="255">
        <f>IF(OR($C308="Non-Labour",$C308="Labour-related"),IF(Inputs!$DT308=$F$1,Inputs!DM308,Inputs!DM308*'Key assumptions'!$H$118),$F308*N(BG308)*avg_hrs)</f>
        <v>0</v>
      </c>
      <c r="DN308" s="255">
        <f>IF(OR($C308="Non-Labour",$C308="Labour-related"),IF(Inputs!$DT308=$F$1,Inputs!DN308,Inputs!DN308*'Key assumptions'!$H$118),$F308*N(BH308)*avg_hrs)</f>
        <v>0</v>
      </c>
      <c r="DO308" s="255">
        <f>IF(OR($C308="Non-Labour",$C308="Labour-related"),IF(Inputs!$DT308=$F$1,Inputs!DO308,Inputs!DO308*'Key assumptions'!$H$118),$F308*N(BI308)*avg_hrs)</f>
        <v>0</v>
      </c>
      <c r="DP308" s="255">
        <f>IF(OR($C308="Non-Labour",$C308="Labour-related"),IF(Inputs!$DT308=$F$1,Inputs!DP308,Inputs!DP308*'Key assumptions'!$H$118),$F308*N(BJ308)*avg_hrs)</f>
        <v>0</v>
      </c>
      <c r="DQ308" s="255">
        <f>IF(OR($C308="Non-Labour",$C308="Labour-related"),IF(Inputs!$DT308=$F$1,Inputs!DQ308,Inputs!DQ308*'Key assumptions'!$H$118),$F308*N(BK308)*avg_hrs)</f>
        <v>0</v>
      </c>
      <c r="DR308" s="255">
        <f>IF(OR($C308="Non-Labour",$C308="Labour-related"),IF(Inputs!$DT308=$F$1,Inputs!DR308,Inputs!DR308*'Key assumptions'!$H$118),$F308*N(BL308)*avg_hrs)</f>
        <v>0</v>
      </c>
      <c r="DT308" s="133" t="s">
        <v>213</v>
      </c>
      <c r="DU308" s="304"/>
      <c r="DV308" s="304"/>
      <c r="DW308" s="304"/>
      <c r="DX308" s="304"/>
      <c r="DY308" s="304"/>
      <c r="DZ308" s="304"/>
      <c r="EA308" s="255">
        <v>940523.52000000002</v>
      </c>
      <c r="EB308" s="255">
        <v>908820.47999999998</v>
      </c>
      <c r="EC308" s="255">
        <v>0</v>
      </c>
      <c r="ED308" s="255">
        <f t="shared" ref="ED308:EE323" si="30">SUMIF($BN$1:$DR$1,ED$2,$BN308:$DR308)</f>
        <v>0</v>
      </c>
      <c r="EE308" s="255">
        <f t="shared" si="30"/>
        <v>0</v>
      </c>
      <c r="EF308" s="255">
        <f t="shared" si="27"/>
        <v>1849344</v>
      </c>
    </row>
    <row r="309" spans="1:136" x14ac:dyDescent="0.4">
      <c r="A309" s="133" t="str">
        <f>Inputs!A309</f>
        <v>Project Development</v>
      </c>
      <c r="B309" s="381" t="str">
        <f>Inputs!B309</f>
        <v>[C-i-C] Item 28</v>
      </c>
      <c r="C309" s="133" t="str">
        <f>Inputs!C309</f>
        <v>Non-labour</v>
      </c>
      <c r="D309" s="133">
        <f>Inputs!D309</f>
        <v>636449</v>
      </c>
      <c r="E309" s="133" t="str">
        <f>Inputs!E309</f>
        <v>Outsource Consultant</v>
      </c>
      <c r="F309" s="290">
        <f>IF(Inputs!DT309=$F$1,Inputs!F309,
IF(Inputs!DT309='Key assumptions'!$E$118,Inputs!F309*'Key assumptions'!$H$118,Inputs!F309*'Key assumptions'!$H$119))</f>
        <v>0</v>
      </c>
      <c r="G309" s="290">
        <f>IF(Inputs!DT309=$F$1,Inputs!G309,Inputs!G309*'Key assumptions'!$H$118)</f>
        <v>0</v>
      </c>
      <c r="H309" s="281"/>
      <c r="I309" s="281"/>
      <c r="J309" s="281"/>
      <c r="K309" s="281"/>
      <c r="L309" s="281"/>
      <c r="M309" s="389" t="str">
        <f>Inputs!M309</f>
        <v>[C-i-C]</v>
      </c>
      <c r="N309" s="389" t="str">
        <f>Inputs!N309</f>
        <v>[C-i-C]</v>
      </c>
      <c r="O309" s="389" t="str">
        <f>Inputs!O309</f>
        <v>[C-i-C]</v>
      </c>
      <c r="P309" s="389" t="str">
        <f>Inputs!P309</f>
        <v>[C-i-C]</v>
      </c>
      <c r="Q309" s="389" t="str">
        <f>Inputs!Q309</f>
        <v>[C-i-C]</v>
      </c>
      <c r="R309" s="389" t="str">
        <f>Inputs!R309</f>
        <v>[C-i-C]</v>
      </c>
      <c r="S309" s="389" t="str">
        <f>Inputs!S309</f>
        <v>[C-i-C]</v>
      </c>
      <c r="T309" s="389" t="str">
        <f>Inputs!T309</f>
        <v>[C-i-C]</v>
      </c>
      <c r="U309" s="389" t="str">
        <f>Inputs!U309</f>
        <v>[C-i-C]</v>
      </c>
      <c r="V309" s="389" t="str">
        <f>Inputs!V309</f>
        <v>[C-i-C]</v>
      </c>
      <c r="W309" s="389" t="str">
        <f>Inputs!W309</f>
        <v>[C-i-C]</v>
      </c>
      <c r="X309" s="389" t="str">
        <f>Inputs!X309</f>
        <v>[C-i-C]</v>
      </c>
      <c r="Y309" s="389" t="str">
        <f>Inputs!Y309</f>
        <v>[C-i-C]</v>
      </c>
      <c r="Z309" s="389" t="str">
        <f>Inputs!Z309</f>
        <v>[C-i-C]</v>
      </c>
      <c r="AA309" s="389" t="str">
        <f>Inputs!AA309</f>
        <v>[C-i-C]</v>
      </c>
      <c r="AB309" s="389" t="str">
        <f>Inputs!AB309</f>
        <v>[C-i-C]</v>
      </c>
      <c r="AC309" s="389" t="str">
        <f>Inputs!AC309</f>
        <v>[C-i-C]</v>
      </c>
      <c r="AD309" s="389" t="str">
        <f>Inputs!AD309</f>
        <v>[C-i-C]</v>
      </c>
      <c r="AE309" s="389" t="str">
        <f>Inputs!AE309</f>
        <v>[C-i-C]</v>
      </c>
      <c r="AF309" s="389" t="str">
        <f>Inputs!AF309</f>
        <v>[C-i-C]</v>
      </c>
      <c r="AG309" s="389" t="str">
        <f>Inputs!AG309</f>
        <v>[C-i-C]</v>
      </c>
      <c r="AH309" s="389" t="str">
        <f>Inputs!AH309</f>
        <v>[C-i-C]</v>
      </c>
      <c r="AI309" s="254">
        <f>Inputs!AI309</f>
        <v>0</v>
      </c>
      <c r="AJ309" s="254">
        <f>Inputs!AJ309</f>
        <v>0</v>
      </c>
      <c r="AK309" s="254">
        <f>Inputs!AK309</f>
        <v>0</v>
      </c>
      <c r="AL309" s="254">
        <f>Inputs!AL309</f>
        <v>0</v>
      </c>
      <c r="AM309" s="254">
        <f>Inputs!AM309</f>
        <v>0</v>
      </c>
      <c r="AN309" s="254">
        <f>Inputs!AN309</f>
        <v>0</v>
      </c>
      <c r="AO309" s="254">
        <f>Inputs!AO309</f>
        <v>0</v>
      </c>
      <c r="AP309" s="254">
        <f>Inputs!AP309</f>
        <v>0</v>
      </c>
      <c r="AQ309" s="254">
        <f>Inputs!AQ309</f>
        <v>0</v>
      </c>
      <c r="AR309" s="254">
        <f>Inputs!AR309</f>
        <v>0</v>
      </c>
      <c r="AS309" s="254">
        <f>Inputs!AS309</f>
        <v>0</v>
      </c>
      <c r="AT309" s="254">
        <f>Inputs!AT309</f>
        <v>0</v>
      </c>
      <c r="AU309" s="254">
        <f>Inputs!AU309</f>
        <v>0</v>
      </c>
      <c r="AV309" s="254">
        <f>Inputs!AV309</f>
        <v>0</v>
      </c>
      <c r="AW309" s="254">
        <f>Inputs!AW309</f>
        <v>0</v>
      </c>
      <c r="AX309" s="254">
        <f>Inputs!AX309</f>
        <v>0</v>
      </c>
      <c r="AY309" s="254">
        <f>Inputs!AY309</f>
        <v>0</v>
      </c>
      <c r="AZ309" s="254">
        <f>Inputs!AZ309</f>
        <v>0</v>
      </c>
      <c r="BA309" s="254">
        <f>Inputs!BA309</f>
        <v>0</v>
      </c>
      <c r="BB309" s="254">
        <f>Inputs!BB309</f>
        <v>0</v>
      </c>
      <c r="BC309" s="254">
        <f>Inputs!BC309</f>
        <v>0</v>
      </c>
      <c r="BD309" s="254">
        <f>Inputs!BD309</f>
        <v>0</v>
      </c>
      <c r="BE309" s="254">
        <f>Inputs!BE309</f>
        <v>0</v>
      </c>
      <c r="BF309" s="254">
        <f>Inputs!BF309</f>
        <v>0</v>
      </c>
      <c r="BG309" s="254">
        <f>Inputs!BG309</f>
        <v>0</v>
      </c>
      <c r="BH309" s="254">
        <f>Inputs!BH309</f>
        <v>0</v>
      </c>
      <c r="BI309" s="254">
        <f>Inputs!BI309</f>
        <v>0</v>
      </c>
      <c r="BJ309" s="254">
        <f>Inputs!BJ309</f>
        <v>0</v>
      </c>
      <c r="BK309" s="254">
        <f>Inputs!BK309</f>
        <v>0</v>
      </c>
      <c r="BL309" s="254">
        <f>Inputs!BL309</f>
        <v>0</v>
      </c>
      <c r="BN309" s="255">
        <f>IF(OR($C309="Non-Labour",$C309="Labour-related"),IF(Inputs!$DT309=$F$1,Inputs!BN309,Inputs!BN309*'Key assumptions'!$H$118),$F309*N(H309)*avg_hrs)</f>
        <v>0</v>
      </c>
      <c r="BO309" s="255">
        <f>IF(OR($C309="Non-Labour",$C309="Labour-related"),IF(Inputs!$DT309=$F$1,Inputs!BO309,Inputs!BO309*'Key assumptions'!$H$118),$F309*N(I309)*avg_hrs)</f>
        <v>0</v>
      </c>
      <c r="BP309" s="255">
        <f>IF(OR($C309="Non-Labour",$C309="Labour-related"),IF(Inputs!$DT309=$F$1,Inputs!BP309,Inputs!BP309*'Key assumptions'!$H$118),$F309*N(J309)*avg_hrs)</f>
        <v>0</v>
      </c>
      <c r="BQ309" s="255">
        <f>IF(OR($C309="Non-Labour",$C309="Labour-related"),IF(Inputs!$DT309=$F$1,Inputs!BQ309,Inputs!BQ309*'Key assumptions'!$H$118),$F309*N(K309)*avg_hrs)</f>
        <v>0</v>
      </c>
      <c r="BR309" s="255">
        <f>IF(OR($C309="Non-Labour",$C309="Labour-related"),IF(Inputs!$DT309=$F$1,Inputs!BR309,Inputs!BR309*'Key assumptions'!$H$118),$F309*N(L309)*avg_hrs)</f>
        <v>0</v>
      </c>
      <c r="BS309" s="390" t="s">
        <v>411</v>
      </c>
      <c r="BT309" s="390" t="s">
        <v>411</v>
      </c>
      <c r="BU309" s="390" t="s">
        <v>411</v>
      </c>
      <c r="BV309" s="390" t="s">
        <v>411</v>
      </c>
      <c r="BW309" s="390" t="s">
        <v>411</v>
      </c>
      <c r="BX309" s="390" t="s">
        <v>411</v>
      </c>
      <c r="BY309" s="390" t="s">
        <v>411</v>
      </c>
      <c r="BZ309" s="390" t="s">
        <v>411</v>
      </c>
      <c r="CA309" s="390" t="s">
        <v>411</v>
      </c>
      <c r="CB309" s="390" t="s">
        <v>411</v>
      </c>
      <c r="CC309" s="390" t="s">
        <v>411</v>
      </c>
      <c r="CD309" s="390" t="s">
        <v>411</v>
      </c>
      <c r="CE309" s="390" t="s">
        <v>411</v>
      </c>
      <c r="CF309" s="390" t="s">
        <v>411</v>
      </c>
      <c r="CG309" s="390" t="s">
        <v>411</v>
      </c>
      <c r="CH309" s="390" t="s">
        <v>411</v>
      </c>
      <c r="CI309" s="390" t="s">
        <v>411</v>
      </c>
      <c r="CJ309" s="390" t="s">
        <v>411</v>
      </c>
      <c r="CK309" s="390" t="s">
        <v>411</v>
      </c>
      <c r="CL309" s="390" t="s">
        <v>411</v>
      </c>
      <c r="CM309" s="390" t="s">
        <v>411</v>
      </c>
      <c r="CN309" s="390" t="s">
        <v>411</v>
      </c>
      <c r="CO309" s="255">
        <f>IF(OR($C309="Non-Labour",$C309="Labour-related"),IF(Inputs!$DT309=$F$1,Inputs!CO309,Inputs!CO309*'Key assumptions'!$H$118),$F309*N(AI309)*avg_hrs)</f>
        <v>0</v>
      </c>
      <c r="CP309" s="255">
        <f>IF(OR($C309="Non-Labour",$C309="Labour-related"),IF(Inputs!$DT309=$F$1,Inputs!CP309,Inputs!CP309*'Key assumptions'!$H$118),$F309*N(AJ309)*avg_hrs)</f>
        <v>0</v>
      </c>
      <c r="CQ309" s="255">
        <f>IF(OR($C309="Non-Labour",$C309="Labour-related"),IF(Inputs!$DT309=$F$1,Inputs!CQ309,Inputs!CQ309*'Key assumptions'!$H$118),$F309*N(AK309)*avg_hrs)</f>
        <v>0</v>
      </c>
      <c r="CR309" s="255">
        <f>IF(OR($C309="Non-Labour",$C309="Labour-related"),IF(Inputs!$DT309=$F$1,Inputs!CR309,Inputs!CR309*'Key assumptions'!$H$118),$F309*N(AL309)*avg_hrs)</f>
        <v>0</v>
      </c>
      <c r="CS309" s="255">
        <f>IF(OR($C309="Non-Labour",$C309="Labour-related"),IF(Inputs!$DT309=$F$1,Inputs!CS309,Inputs!CS309*'Key assumptions'!$H$118),$F309*N(AM309)*avg_hrs)</f>
        <v>0</v>
      </c>
      <c r="CT309" s="255">
        <f>IF(OR($C309="Non-Labour",$C309="Labour-related"),IF(Inputs!$DT309=$F$1,Inputs!CT309,Inputs!CT309*'Key assumptions'!$H$118),$F309*N(AN309)*avg_hrs)</f>
        <v>0</v>
      </c>
      <c r="CU309" s="255">
        <f>IF(OR($C309="Non-Labour",$C309="Labour-related"),IF(Inputs!$DT309=$F$1,Inputs!CU309,Inputs!CU309*'Key assumptions'!$H$118),$F309*N(AO309)*avg_hrs)</f>
        <v>0</v>
      </c>
      <c r="CV309" s="255">
        <f>IF(OR($C309="Non-Labour",$C309="Labour-related"),IF(Inputs!$DT309=$F$1,Inputs!CV309,Inputs!CV309*'Key assumptions'!$H$118),$F309*N(AP309)*avg_hrs)</f>
        <v>0</v>
      </c>
      <c r="CW309" s="255">
        <f>IF(OR($C309="Non-Labour",$C309="Labour-related"),IF(Inputs!$DT309=$F$1,Inputs!CW309,Inputs!CW309*'Key assumptions'!$H$118),$F309*N(AQ309)*avg_hrs)</f>
        <v>0</v>
      </c>
      <c r="CX309" s="255">
        <f>IF(OR($C309="Non-Labour",$C309="Labour-related"),IF(Inputs!$DT309=$F$1,Inputs!CX309,Inputs!CX309*'Key assumptions'!$H$118),$F309*N(AR309)*avg_hrs)</f>
        <v>0</v>
      </c>
      <c r="CY309" s="255">
        <f>IF(OR($C309="Non-Labour",$C309="Labour-related"),IF(Inputs!$DT309=$F$1,Inputs!CY309,Inputs!CY309*'Key assumptions'!$H$118),$F309*N(AS309)*avg_hrs)</f>
        <v>0</v>
      </c>
      <c r="CZ309" s="255">
        <f>IF(OR($C309="Non-Labour",$C309="Labour-related"),IF(Inputs!$DT309=$F$1,Inputs!CZ309,Inputs!CZ309*'Key assumptions'!$H$118),$F309*N(AT309)*avg_hrs)</f>
        <v>0</v>
      </c>
      <c r="DA309" s="255">
        <f>IF(OR($C309="Non-Labour",$C309="Labour-related"),IF(Inputs!$DT309=$F$1,Inputs!DA309,Inputs!DA309*'Key assumptions'!$H$118),$F309*N(AU309)*avg_hrs)</f>
        <v>0</v>
      </c>
      <c r="DB309" s="255">
        <f>IF(OR($C309="Non-Labour",$C309="Labour-related"),IF(Inputs!$DT309=$F$1,Inputs!DB309,Inputs!DB309*'Key assumptions'!$H$118),$F309*N(AV309)*avg_hrs)</f>
        <v>0</v>
      </c>
      <c r="DC309" s="255">
        <f>IF(OR($C309="Non-Labour",$C309="Labour-related"),IF(Inputs!$DT309=$F$1,Inputs!DC309,Inputs!DC309*'Key assumptions'!$H$118),$F309*N(AW309)*avg_hrs)</f>
        <v>0</v>
      </c>
      <c r="DD309" s="255">
        <f>IF(OR($C309="Non-Labour",$C309="Labour-related"),IF(Inputs!$DT309=$F$1,Inputs!DD309,Inputs!DD309*'Key assumptions'!$H$118),$F309*N(AX309)*avg_hrs)</f>
        <v>0</v>
      </c>
      <c r="DE309" s="255">
        <f>IF(OR($C309="Non-Labour",$C309="Labour-related"),IF(Inputs!$DT309=$F$1,Inputs!DE309,Inputs!DE309*'Key assumptions'!$H$118),$F309*N(AY309)*avg_hrs)</f>
        <v>0</v>
      </c>
      <c r="DF309" s="255">
        <f>IF(OR($C309="Non-Labour",$C309="Labour-related"),IF(Inputs!$DT309=$F$1,Inputs!DF309,Inputs!DF309*'Key assumptions'!$H$118),$F309*N(AZ309)*avg_hrs)</f>
        <v>0</v>
      </c>
      <c r="DG309" s="255">
        <f>IF(OR($C309="Non-Labour",$C309="Labour-related"),IF(Inputs!$DT309=$F$1,Inputs!DG309,Inputs!DG309*'Key assumptions'!$H$118),$F309*N(BA309)*avg_hrs)</f>
        <v>0</v>
      </c>
      <c r="DH309" s="255">
        <f>IF(OR($C309="Non-Labour",$C309="Labour-related"),IF(Inputs!$DT309=$F$1,Inputs!DH309,Inputs!DH309*'Key assumptions'!$H$118),$F309*N(BB309)*avg_hrs)</f>
        <v>0</v>
      </c>
      <c r="DI309" s="255">
        <f>IF(OR($C309="Non-Labour",$C309="Labour-related"),IF(Inputs!$DT309=$F$1,Inputs!DI309,Inputs!DI309*'Key assumptions'!$H$118),$F309*N(BC309)*avg_hrs)</f>
        <v>0</v>
      </c>
      <c r="DJ309" s="255">
        <f>IF(OR($C309="Non-Labour",$C309="Labour-related"),IF(Inputs!$DT309=$F$1,Inputs!DJ309,Inputs!DJ309*'Key assumptions'!$H$118),$F309*N(BD309)*avg_hrs)</f>
        <v>0</v>
      </c>
      <c r="DK309" s="255">
        <f>IF(OR($C309="Non-Labour",$C309="Labour-related"),IF(Inputs!$DT309=$F$1,Inputs!DK309,Inputs!DK309*'Key assumptions'!$H$118),$F309*N(BE309)*avg_hrs)</f>
        <v>0</v>
      </c>
      <c r="DL309" s="255">
        <f>IF(OR($C309="Non-Labour",$C309="Labour-related"),IF(Inputs!$DT309=$F$1,Inputs!DL309,Inputs!DL309*'Key assumptions'!$H$118),$F309*N(BF309)*avg_hrs)</f>
        <v>0</v>
      </c>
      <c r="DM309" s="255">
        <f>IF(OR($C309="Non-Labour",$C309="Labour-related"),IF(Inputs!$DT309=$F$1,Inputs!DM309,Inputs!DM309*'Key assumptions'!$H$118),$F309*N(BG309)*avg_hrs)</f>
        <v>0</v>
      </c>
      <c r="DN309" s="255">
        <f>IF(OR($C309="Non-Labour",$C309="Labour-related"),IF(Inputs!$DT309=$F$1,Inputs!DN309,Inputs!DN309*'Key assumptions'!$H$118),$F309*N(BH309)*avg_hrs)</f>
        <v>0</v>
      </c>
      <c r="DO309" s="255">
        <f>IF(OR($C309="Non-Labour",$C309="Labour-related"),IF(Inputs!$DT309=$F$1,Inputs!DO309,Inputs!DO309*'Key assumptions'!$H$118),$F309*N(BI309)*avg_hrs)</f>
        <v>0</v>
      </c>
      <c r="DP309" s="255">
        <f>IF(OR($C309="Non-Labour",$C309="Labour-related"),IF(Inputs!$DT309=$F$1,Inputs!DP309,Inputs!DP309*'Key assumptions'!$H$118),$F309*N(BJ309)*avg_hrs)</f>
        <v>0</v>
      </c>
      <c r="DQ309" s="255">
        <f>IF(OR($C309="Non-Labour",$C309="Labour-related"),IF(Inputs!$DT309=$F$1,Inputs!DQ309,Inputs!DQ309*'Key assumptions'!$H$118),$F309*N(BK309)*avg_hrs)</f>
        <v>0</v>
      </c>
      <c r="DR309" s="255">
        <f>IF(OR($C309="Non-Labour",$C309="Labour-related"),IF(Inputs!$DT309=$F$1,Inputs!DR309,Inputs!DR309*'Key assumptions'!$H$118),$F309*N(BL309)*avg_hrs)</f>
        <v>0</v>
      </c>
      <c r="DT309" s="133" t="s">
        <v>213</v>
      </c>
      <c r="DU309" s="304"/>
      <c r="DV309" s="304"/>
      <c r="DW309" s="304"/>
      <c r="DX309" s="304"/>
      <c r="DY309" s="304"/>
      <c r="DZ309" s="304"/>
      <c r="EA309" s="255">
        <v>0</v>
      </c>
      <c r="EB309" s="255">
        <v>73973.759999999995</v>
      </c>
      <c r="EC309" s="255">
        <v>0</v>
      </c>
      <c r="ED309" s="255">
        <f t="shared" si="30"/>
        <v>0</v>
      </c>
      <c r="EE309" s="255">
        <f t="shared" si="30"/>
        <v>0</v>
      </c>
      <c r="EF309" s="255">
        <f t="shared" si="27"/>
        <v>73973.759999999995</v>
      </c>
    </row>
    <row r="310" spans="1:136" x14ac:dyDescent="0.4">
      <c r="A310" s="133" t="str">
        <f>Inputs!A310</f>
        <v>Project Development</v>
      </c>
      <c r="B310" s="381" t="str">
        <f>Inputs!B310</f>
        <v>[C-i-C] Item 29</v>
      </c>
      <c r="C310" s="133" t="str">
        <f>Inputs!C310</f>
        <v>Non-labour</v>
      </c>
      <c r="D310" s="133">
        <f>Inputs!D310</f>
        <v>636449</v>
      </c>
      <c r="E310" s="133" t="str">
        <f>Inputs!E310</f>
        <v>Outsource Consultant</v>
      </c>
      <c r="F310" s="290">
        <f>IF(Inputs!DT310=$F$1,Inputs!F310,
IF(Inputs!DT310='Key assumptions'!$E$118,Inputs!F310*'Key assumptions'!$H$118,Inputs!F310*'Key assumptions'!$H$119))</f>
        <v>0</v>
      </c>
      <c r="G310" s="290">
        <f>IF(Inputs!DT310=$F$1,Inputs!G310,Inputs!G310*'Key assumptions'!$H$118)</f>
        <v>0</v>
      </c>
      <c r="H310" s="281"/>
      <c r="I310" s="281"/>
      <c r="J310" s="281"/>
      <c r="K310" s="281"/>
      <c r="L310" s="281"/>
      <c r="M310" s="389" t="str">
        <f>Inputs!M310</f>
        <v>[C-i-C]</v>
      </c>
      <c r="N310" s="389" t="str">
        <f>Inputs!N310</f>
        <v>[C-i-C]</v>
      </c>
      <c r="O310" s="389" t="str">
        <f>Inputs!O310</f>
        <v>[C-i-C]</v>
      </c>
      <c r="P310" s="389" t="str">
        <f>Inputs!P310</f>
        <v>[C-i-C]</v>
      </c>
      <c r="Q310" s="389" t="str">
        <f>Inputs!Q310</f>
        <v>[C-i-C]</v>
      </c>
      <c r="R310" s="389" t="str">
        <f>Inputs!R310</f>
        <v>[C-i-C]</v>
      </c>
      <c r="S310" s="389" t="str">
        <f>Inputs!S310</f>
        <v>[C-i-C]</v>
      </c>
      <c r="T310" s="389" t="str">
        <f>Inputs!T310</f>
        <v>[C-i-C]</v>
      </c>
      <c r="U310" s="389" t="str">
        <f>Inputs!U310</f>
        <v>[C-i-C]</v>
      </c>
      <c r="V310" s="389" t="str">
        <f>Inputs!V310</f>
        <v>[C-i-C]</v>
      </c>
      <c r="W310" s="389" t="str">
        <f>Inputs!W310</f>
        <v>[C-i-C]</v>
      </c>
      <c r="X310" s="389" t="str">
        <f>Inputs!X310</f>
        <v>[C-i-C]</v>
      </c>
      <c r="Y310" s="389" t="str">
        <f>Inputs!Y310</f>
        <v>[C-i-C]</v>
      </c>
      <c r="Z310" s="389" t="str">
        <f>Inputs!Z310</f>
        <v>[C-i-C]</v>
      </c>
      <c r="AA310" s="389" t="str">
        <f>Inputs!AA310</f>
        <v>[C-i-C]</v>
      </c>
      <c r="AB310" s="389" t="str">
        <f>Inputs!AB310</f>
        <v>[C-i-C]</v>
      </c>
      <c r="AC310" s="389" t="str">
        <f>Inputs!AC310</f>
        <v>[C-i-C]</v>
      </c>
      <c r="AD310" s="389" t="str">
        <f>Inputs!AD310</f>
        <v>[C-i-C]</v>
      </c>
      <c r="AE310" s="389" t="str">
        <f>Inputs!AE310</f>
        <v>[C-i-C]</v>
      </c>
      <c r="AF310" s="389" t="str">
        <f>Inputs!AF310</f>
        <v>[C-i-C]</v>
      </c>
      <c r="AG310" s="389" t="str">
        <f>Inputs!AG310</f>
        <v>[C-i-C]</v>
      </c>
      <c r="AH310" s="389" t="str">
        <f>Inputs!AH310</f>
        <v>[C-i-C]</v>
      </c>
      <c r="AI310" s="254">
        <f>Inputs!AI310</f>
        <v>0</v>
      </c>
      <c r="AJ310" s="254">
        <f>Inputs!AJ310</f>
        <v>0</v>
      </c>
      <c r="AK310" s="254">
        <f>Inputs!AK310</f>
        <v>0</v>
      </c>
      <c r="AL310" s="254">
        <f>Inputs!AL310</f>
        <v>0</v>
      </c>
      <c r="AM310" s="254">
        <f>Inputs!AM310</f>
        <v>0</v>
      </c>
      <c r="AN310" s="254">
        <f>Inputs!AN310</f>
        <v>0</v>
      </c>
      <c r="AO310" s="254">
        <f>Inputs!AO310</f>
        <v>0</v>
      </c>
      <c r="AP310" s="254">
        <f>Inputs!AP310</f>
        <v>0</v>
      </c>
      <c r="AQ310" s="254">
        <f>Inputs!AQ310</f>
        <v>0</v>
      </c>
      <c r="AR310" s="254">
        <f>Inputs!AR310</f>
        <v>0</v>
      </c>
      <c r="AS310" s="254">
        <f>Inputs!AS310</f>
        <v>0</v>
      </c>
      <c r="AT310" s="254">
        <f>Inputs!AT310</f>
        <v>0</v>
      </c>
      <c r="AU310" s="254">
        <f>Inputs!AU310</f>
        <v>0</v>
      </c>
      <c r="AV310" s="254">
        <f>Inputs!AV310</f>
        <v>0</v>
      </c>
      <c r="AW310" s="254">
        <f>Inputs!AW310</f>
        <v>0</v>
      </c>
      <c r="AX310" s="254">
        <f>Inputs!AX310</f>
        <v>0</v>
      </c>
      <c r="AY310" s="254">
        <f>Inputs!AY310</f>
        <v>0</v>
      </c>
      <c r="AZ310" s="254">
        <f>Inputs!AZ310</f>
        <v>0</v>
      </c>
      <c r="BA310" s="254">
        <f>Inputs!BA310</f>
        <v>0</v>
      </c>
      <c r="BB310" s="254">
        <f>Inputs!BB310</f>
        <v>0</v>
      </c>
      <c r="BC310" s="254">
        <f>Inputs!BC310</f>
        <v>0</v>
      </c>
      <c r="BD310" s="254">
        <f>Inputs!BD310</f>
        <v>0</v>
      </c>
      <c r="BE310" s="254">
        <f>Inputs!BE310</f>
        <v>0</v>
      </c>
      <c r="BF310" s="254">
        <f>Inputs!BF310</f>
        <v>0</v>
      </c>
      <c r="BG310" s="254">
        <f>Inputs!BG310</f>
        <v>0</v>
      </c>
      <c r="BH310" s="254">
        <f>Inputs!BH310</f>
        <v>0</v>
      </c>
      <c r="BI310" s="254">
        <f>Inputs!BI310</f>
        <v>0</v>
      </c>
      <c r="BJ310" s="254">
        <f>Inputs!BJ310</f>
        <v>0</v>
      </c>
      <c r="BK310" s="254">
        <f>Inputs!BK310</f>
        <v>0</v>
      </c>
      <c r="BL310" s="254">
        <f>Inputs!BL310</f>
        <v>0</v>
      </c>
      <c r="BN310" s="255">
        <f>IF(OR($C310="Non-Labour",$C310="Labour-related"),IF(Inputs!$DT310=$F$1,Inputs!BN310,Inputs!BN310*'Key assumptions'!$H$118),$F310*N(H310)*avg_hrs)</f>
        <v>0</v>
      </c>
      <c r="BO310" s="255">
        <f>IF(OR($C310="Non-Labour",$C310="Labour-related"),IF(Inputs!$DT310=$F$1,Inputs!BO310,Inputs!BO310*'Key assumptions'!$H$118),$F310*N(I310)*avg_hrs)</f>
        <v>0</v>
      </c>
      <c r="BP310" s="255">
        <f>IF(OR($C310="Non-Labour",$C310="Labour-related"),IF(Inputs!$DT310=$F$1,Inputs!BP310,Inputs!BP310*'Key assumptions'!$H$118),$F310*N(J310)*avg_hrs)</f>
        <v>0</v>
      </c>
      <c r="BQ310" s="255">
        <f>IF(OR($C310="Non-Labour",$C310="Labour-related"),IF(Inputs!$DT310=$F$1,Inputs!BQ310,Inputs!BQ310*'Key assumptions'!$H$118),$F310*N(K310)*avg_hrs)</f>
        <v>0</v>
      </c>
      <c r="BR310" s="255">
        <f>IF(OR($C310="Non-Labour",$C310="Labour-related"),IF(Inputs!$DT310=$F$1,Inputs!BR310,Inputs!BR310*'Key assumptions'!$H$118),$F310*N(L310)*avg_hrs)</f>
        <v>0</v>
      </c>
      <c r="BS310" s="390" t="s">
        <v>411</v>
      </c>
      <c r="BT310" s="390" t="s">
        <v>411</v>
      </c>
      <c r="BU310" s="390" t="s">
        <v>411</v>
      </c>
      <c r="BV310" s="390" t="s">
        <v>411</v>
      </c>
      <c r="BW310" s="390" t="s">
        <v>411</v>
      </c>
      <c r="BX310" s="390" t="s">
        <v>411</v>
      </c>
      <c r="BY310" s="390" t="s">
        <v>411</v>
      </c>
      <c r="BZ310" s="390" t="s">
        <v>411</v>
      </c>
      <c r="CA310" s="390" t="s">
        <v>411</v>
      </c>
      <c r="CB310" s="390" t="s">
        <v>411</v>
      </c>
      <c r="CC310" s="390" t="s">
        <v>411</v>
      </c>
      <c r="CD310" s="390" t="s">
        <v>411</v>
      </c>
      <c r="CE310" s="390" t="s">
        <v>411</v>
      </c>
      <c r="CF310" s="390" t="s">
        <v>411</v>
      </c>
      <c r="CG310" s="390" t="s">
        <v>411</v>
      </c>
      <c r="CH310" s="390" t="s">
        <v>411</v>
      </c>
      <c r="CI310" s="390" t="s">
        <v>411</v>
      </c>
      <c r="CJ310" s="390" t="s">
        <v>411</v>
      </c>
      <c r="CK310" s="390" t="s">
        <v>411</v>
      </c>
      <c r="CL310" s="390" t="s">
        <v>411</v>
      </c>
      <c r="CM310" s="390" t="s">
        <v>411</v>
      </c>
      <c r="CN310" s="390" t="s">
        <v>411</v>
      </c>
      <c r="CO310" s="255">
        <f>IF(OR($C310="Non-Labour",$C310="Labour-related"),IF(Inputs!$DT310=$F$1,Inputs!CO310,Inputs!CO310*'Key assumptions'!$H$118),$F310*N(AI310)*avg_hrs)</f>
        <v>0</v>
      </c>
      <c r="CP310" s="255">
        <f>IF(OR($C310="Non-Labour",$C310="Labour-related"),IF(Inputs!$DT310=$F$1,Inputs!CP310,Inputs!CP310*'Key assumptions'!$H$118),$F310*N(AJ310)*avg_hrs)</f>
        <v>0</v>
      </c>
      <c r="CQ310" s="255">
        <f>IF(OR($C310="Non-Labour",$C310="Labour-related"),IF(Inputs!$DT310=$F$1,Inputs!CQ310,Inputs!CQ310*'Key assumptions'!$H$118),$F310*N(AK310)*avg_hrs)</f>
        <v>0</v>
      </c>
      <c r="CR310" s="255">
        <f>IF(OR($C310="Non-Labour",$C310="Labour-related"),IF(Inputs!$DT310=$F$1,Inputs!CR310,Inputs!CR310*'Key assumptions'!$H$118),$F310*N(AL310)*avg_hrs)</f>
        <v>0</v>
      </c>
      <c r="CS310" s="255">
        <f>IF(OR($C310="Non-Labour",$C310="Labour-related"),IF(Inputs!$DT310=$F$1,Inputs!CS310,Inputs!CS310*'Key assumptions'!$H$118),$F310*N(AM310)*avg_hrs)</f>
        <v>0</v>
      </c>
      <c r="CT310" s="255">
        <f>IF(OR($C310="Non-Labour",$C310="Labour-related"),IF(Inputs!$DT310=$F$1,Inputs!CT310,Inputs!CT310*'Key assumptions'!$H$118),$F310*N(AN310)*avg_hrs)</f>
        <v>0</v>
      </c>
      <c r="CU310" s="255">
        <f>IF(OR($C310="Non-Labour",$C310="Labour-related"),IF(Inputs!$DT310=$F$1,Inputs!CU310,Inputs!CU310*'Key assumptions'!$H$118),$F310*N(AO310)*avg_hrs)</f>
        <v>0</v>
      </c>
      <c r="CV310" s="255">
        <f>IF(OR($C310="Non-Labour",$C310="Labour-related"),IF(Inputs!$DT310=$F$1,Inputs!CV310,Inputs!CV310*'Key assumptions'!$H$118),$F310*N(AP310)*avg_hrs)</f>
        <v>0</v>
      </c>
      <c r="CW310" s="255">
        <f>IF(OR($C310="Non-Labour",$C310="Labour-related"),IF(Inputs!$DT310=$F$1,Inputs!CW310,Inputs!CW310*'Key assumptions'!$H$118),$F310*N(AQ310)*avg_hrs)</f>
        <v>0</v>
      </c>
      <c r="CX310" s="255">
        <f>IF(OR($C310="Non-Labour",$C310="Labour-related"),IF(Inputs!$DT310=$F$1,Inputs!CX310,Inputs!CX310*'Key assumptions'!$H$118),$F310*N(AR310)*avg_hrs)</f>
        <v>0</v>
      </c>
      <c r="CY310" s="255">
        <f>IF(OR($C310="Non-Labour",$C310="Labour-related"),IF(Inputs!$DT310=$F$1,Inputs!CY310,Inputs!CY310*'Key assumptions'!$H$118),$F310*N(AS310)*avg_hrs)</f>
        <v>0</v>
      </c>
      <c r="CZ310" s="255">
        <f>IF(OR($C310="Non-Labour",$C310="Labour-related"),IF(Inputs!$DT310=$F$1,Inputs!CZ310,Inputs!CZ310*'Key assumptions'!$H$118),$F310*N(AT310)*avg_hrs)</f>
        <v>0</v>
      </c>
      <c r="DA310" s="255">
        <f>IF(OR($C310="Non-Labour",$C310="Labour-related"),IF(Inputs!$DT310=$F$1,Inputs!DA310,Inputs!DA310*'Key assumptions'!$H$118),$F310*N(AU310)*avg_hrs)</f>
        <v>0</v>
      </c>
      <c r="DB310" s="255">
        <f>IF(OR($C310="Non-Labour",$C310="Labour-related"),IF(Inputs!$DT310=$F$1,Inputs!DB310,Inputs!DB310*'Key assumptions'!$H$118),$F310*N(AV310)*avg_hrs)</f>
        <v>0</v>
      </c>
      <c r="DC310" s="255">
        <f>IF(OR($C310="Non-Labour",$C310="Labour-related"),IF(Inputs!$DT310=$F$1,Inputs!DC310,Inputs!DC310*'Key assumptions'!$H$118),$F310*N(AW310)*avg_hrs)</f>
        <v>0</v>
      </c>
      <c r="DD310" s="255">
        <f>IF(OR($C310="Non-Labour",$C310="Labour-related"),IF(Inputs!$DT310=$F$1,Inputs!DD310,Inputs!DD310*'Key assumptions'!$H$118),$F310*N(AX310)*avg_hrs)</f>
        <v>0</v>
      </c>
      <c r="DE310" s="255">
        <f>IF(OR($C310="Non-Labour",$C310="Labour-related"),IF(Inputs!$DT310=$F$1,Inputs!DE310,Inputs!DE310*'Key assumptions'!$H$118),$F310*N(AY310)*avg_hrs)</f>
        <v>0</v>
      </c>
      <c r="DF310" s="255">
        <f>IF(OR($C310="Non-Labour",$C310="Labour-related"),IF(Inputs!$DT310=$F$1,Inputs!DF310,Inputs!DF310*'Key assumptions'!$H$118),$F310*N(AZ310)*avg_hrs)</f>
        <v>0</v>
      </c>
      <c r="DG310" s="255">
        <f>IF(OR($C310="Non-Labour",$C310="Labour-related"),IF(Inputs!$DT310=$F$1,Inputs!DG310,Inputs!DG310*'Key assumptions'!$H$118),$F310*N(BA310)*avg_hrs)</f>
        <v>0</v>
      </c>
      <c r="DH310" s="255">
        <f>IF(OR($C310="Non-Labour",$C310="Labour-related"),IF(Inputs!$DT310=$F$1,Inputs!DH310,Inputs!DH310*'Key assumptions'!$H$118),$F310*N(BB310)*avg_hrs)</f>
        <v>0</v>
      </c>
      <c r="DI310" s="255">
        <f>IF(OR($C310="Non-Labour",$C310="Labour-related"),IF(Inputs!$DT310=$F$1,Inputs!DI310,Inputs!DI310*'Key assumptions'!$H$118),$F310*N(BC310)*avg_hrs)</f>
        <v>0</v>
      </c>
      <c r="DJ310" s="255">
        <f>IF(OR($C310="Non-Labour",$C310="Labour-related"),IF(Inputs!$DT310=$F$1,Inputs!DJ310,Inputs!DJ310*'Key assumptions'!$H$118),$F310*N(BD310)*avg_hrs)</f>
        <v>0</v>
      </c>
      <c r="DK310" s="255">
        <f>IF(OR($C310="Non-Labour",$C310="Labour-related"),IF(Inputs!$DT310=$F$1,Inputs!DK310,Inputs!DK310*'Key assumptions'!$H$118),$F310*N(BE310)*avg_hrs)</f>
        <v>0</v>
      </c>
      <c r="DL310" s="255">
        <f>IF(OR($C310="Non-Labour",$C310="Labour-related"),IF(Inputs!$DT310=$F$1,Inputs!DL310,Inputs!DL310*'Key assumptions'!$H$118),$F310*N(BF310)*avg_hrs)</f>
        <v>0</v>
      </c>
      <c r="DM310" s="255">
        <f>IF(OR($C310="Non-Labour",$C310="Labour-related"),IF(Inputs!$DT310=$F$1,Inputs!DM310,Inputs!DM310*'Key assumptions'!$H$118),$F310*N(BG310)*avg_hrs)</f>
        <v>0</v>
      </c>
      <c r="DN310" s="255">
        <f>IF(OR($C310="Non-Labour",$C310="Labour-related"),IF(Inputs!$DT310=$F$1,Inputs!DN310,Inputs!DN310*'Key assumptions'!$H$118),$F310*N(BH310)*avg_hrs)</f>
        <v>0</v>
      </c>
      <c r="DO310" s="255">
        <f>IF(OR($C310="Non-Labour",$C310="Labour-related"),IF(Inputs!$DT310=$F$1,Inputs!DO310,Inputs!DO310*'Key assumptions'!$H$118),$F310*N(BI310)*avg_hrs)</f>
        <v>0</v>
      </c>
      <c r="DP310" s="255">
        <f>IF(OR($C310="Non-Labour",$C310="Labour-related"),IF(Inputs!$DT310=$F$1,Inputs!DP310,Inputs!DP310*'Key assumptions'!$H$118),$F310*N(BJ310)*avg_hrs)</f>
        <v>0</v>
      </c>
      <c r="DQ310" s="255">
        <f>IF(OR($C310="Non-Labour",$C310="Labour-related"),IF(Inputs!$DT310=$F$1,Inputs!DQ310,Inputs!DQ310*'Key assumptions'!$H$118),$F310*N(BK310)*avg_hrs)</f>
        <v>0</v>
      </c>
      <c r="DR310" s="255">
        <f>IF(OR($C310="Non-Labour",$C310="Labour-related"),IF(Inputs!$DT310=$F$1,Inputs!DR310,Inputs!DR310*'Key assumptions'!$H$118),$F310*N(BL310)*avg_hrs)</f>
        <v>0</v>
      </c>
      <c r="DT310" s="133" t="s">
        <v>213</v>
      </c>
      <c r="DU310" s="304"/>
      <c r="DV310" s="304"/>
      <c r="DW310" s="304"/>
      <c r="DX310" s="304"/>
      <c r="DY310" s="304"/>
      <c r="DZ310" s="304"/>
      <c r="EA310" s="255">
        <v>28532.735999999997</v>
      </c>
      <c r="EB310" s="255">
        <v>36986.879999999997</v>
      </c>
      <c r="EC310" s="255">
        <v>0</v>
      </c>
      <c r="ED310" s="255">
        <f t="shared" si="30"/>
        <v>0</v>
      </c>
      <c r="EE310" s="255">
        <f t="shared" si="30"/>
        <v>0</v>
      </c>
      <c r="EF310" s="255">
        <f t="shared" si="27"/>
        <v>65519.615999999995</v>
      </c>
    </row>
    <row r="311" spans="1:136" x14ac:dyDescent="0.4">
      <c r="A311" s="133" t="str">
        <f>Inputs!A311</f>
        <v>Project Development</v>
      </c>
      <c r="B311" s="381" t="str">
        <f>Inputs!B311</f>
        <v>[C-i-C] Item 30</v>
      </c>
      <c r="C311" s="133" t="str">
        <f>Inputs!C311</f>
        <v>Non-labour</v>
      </c>
      <c r="D311" s="133">
        <f>Inputs!D311</f>
        <v>636449</v>
      </c>
      <c r="E311" s="133" t="str">
        <f>Inputs!E311</f>
        <v>Outsource Consultant</v>
      </c>
      <c r="F311" s="290">
        <f>IF(Inputs!DT311=$F$1,Inputs!F311,
IF(Inputs!DT311='Key assumptions'!$E$118,Inputs!F311*'Key assumptions'!$H$118,Inputs!F311*'Key assumptions'!$H$119))</f>
        <v>0</v>
      </c>
      <c r="G311" s="290">
        <f>IF(Inputs!DT311=$F$1,Inputs!G311,Inputs!G311*'Key assumptions'!$H$118)</f>
        <v>0</v>
      </c>
      <c r="H311" s="281"/>
      <c r="I311" s="281"/>
      <c r="J311" s="281"/>
      <c r="K311" s="281"/>
      <c r="L311" s="281"/>
      <c r="M311" s="389" t="str">
        <f>Inputs!M311</f>
        <v>[C-i-C]</v>
      </c>
      <c r="N311" s="389" t="str">
        <f>Inputs!N311</f>
        <v>[C-i-C]</v>
      </c>
      <c r="O311" s="389" t="str">
        <f>Inputs!O311</f>
        <v>[C-i-C]</v>
      </c>
      <c r="P311" s="389" t="str">
        <f>Inputs!P311</f>
        <v>[C-i-C]</v>
      </c>
      <c r="Q311" s="389" t="str">
        <f>Inputs!Q311</f>
        <v>[C-i-C]</v>
      </c>
      <c r="R311" s="389" t="str">
        <f>Inputs!R311</f>
        <v>[C-i-C]</v>
      </c>
      <c r="S311" s="389" t="str">
        <f>Inputs!S311</f>
        <v>[C-i-C]</v>
      </c>
      <c r="T311" s="389" t="str">
        <f>Inputs!T311</f>
        <v>[C-i-C]</v>
      </c>
      <c r="U311" s="389" t="str">
        <f>Inputs!U311</f>
        <v>[C-i-C]</v>
      </c>
      <c r="V311" s="389" t="str">
        <f>Inputs!V311</f>
        <v>[C-i-C]</v>
      </c>
      <c r="W311" s="389" t="str">
        <f>Inputs!W311</f>
        <v>[C-i-C]</v>
      </c>
      <c r="X311" s="389" t="str">
        <f>Inputs!X311</f>
        <v>[C-i-C]</v>
      </c>
      <c r="Y311" s="389" t="str">
        <f>Inputs!Y311</f>
        <v>[C-i-C]</v>
      </c>
      <c r="Z311" s="389" t="str">
        <f>Inputs!Z311</f>
        <v>[C-i-C]</v>
      </c>
      <c r="AA311" s="389" t="str">
        <f>Inputs!AA311</f>
        <v>[C-i-C]</v>
      </c>
      <c r="AB311" s="389" t="str">
        <f>Inputs!AB311</f>
        <v>[C-i-C]</v>
      </c>
      <c r="AC311" s="389" t="str">
        <f>Inputs!AC311</f>
        <v>[C-i-C]</v>
      </c>
      <c r="AD311" s="389" t="str">
        <f>Inputs!AD311</f>
        <v>[C-i-C]</v>
      </c>
      <c r="AE311" s="389" t="str">
        <f>Inputs!AE311</f>
        <v>[C-i-C]</v>
      </c>
      <c r="AF311" s="389" t="str">
        <f>Inputs!AF311</f>
        <v>[C-i-C]</v>
      </c>
      <c r="AG311" s="389" t="str">
        <f>Inputs!AG311</f>
        <v>[C-i-C]</v>
      </c>
      <c r="AH311" s="389" t="str">
        <f>Inputs!AH311</f>
        <v>[C-i-C]</v>
      </c>
      <c r="AI311" s="254">
        <f>Inputs!AI311</f>
        <v>0</v>
      </c>
      <c r="AJ311" s="254">
        <f>Inputs!AJ311</f>
        <v>0</v>
      </c>
      <c r="AK311" s="254">
        <f>Inputs!AK311</f>
        <v>0</v>
      </c>
      <c r="AL311" s="254">
        <f>Inputs!AL311</f>
        <v>0</v>
      </c>
      <c r="AM311" s="254">
        <f>Inputs!AM311</f>
        <v>0</v>
      </c>
      <c r="AN311" s="254">
        <f>Inputs!AN311</f>
        <v>0</v>
      </c>
      <c r="AO311" s="254">
        <f>Inputs!AO311</f>
        <v>0</v>
      </c>
      <c r="AP311" s="254">
        <f>Inputs!AP311</f>
        <v>0</v>
      </c>
      <c r="AQ311" s="254">
        <f>Inputs!AQ311</f>
        <v>0</v>
      </c>
      <c r="AR311" s="254">
        <f>Inputs!AR311</f>
        <v>0</v>
      </c>
      <c r="AS311" s="254">
        <f>Inputs!AS311</f>
        <v>0</v>
      </c>
      <c r="AT311" s="254">
        <f>Inputs!AT311</f>
        <v>0</v>
      </c>
      <c r="AU311" s="254">
        <f>Inputs!AU311</f>
        <v>0</v>
      </c>
      <c r="AV311" s="254">
        <f>Inputs!AV311</f>
        <v>0</v>
      </c>
      <c r="AW311" s="254">
        <f>Inputs!AW311</f>
        <v>0</v>
      </c>
      <c r="AX311" s="254">
        <f>Inputs!AX311</f>
        <v>0</v>
      </c>
      <c r="AY311" s="254">
        <f>Inputs!AY311</f>
        <v>0</v>
      </c>
      <c r="AZ311" s="254">
        <f>Inputs!AZ311</f>
        <v>0</v>
      </c>
      <c r="BA311" s="254">
        <f>Inputs!BA311</f>
        <v>0</v>
      </c>
      <c r="BB311" s="254">
        <f>Inputs!BB311</f>
        <v>0</v>
      </c>
      <c r="BC311" s="254">
        <f>Inputs!BC311</f>
        <v>0</v>
      </c>
      <c r="BD311" s="254">
        <f>Inputs!BD311</f>
        <v>0</v>
      </c>
      <c r="BE311" s="254">
        <f>Inputs!BE311</f>
        <v>0</v>
      </c>
      <c r="BF311" s="254">
        <f>Inputs!BF311</f>
        <v>0</v>
      </c>
      <c r="BG311" s="254">
        <f>Inputs!BG311</f>
        <v>0</v>
      </c>
      <c r="BH311" s="254">
        <f>Inputs!BH311</f>
        <v>0</v>
      </c>
      <c r="BI311" s="254">
        <f>Inputs!BI311</f>
        <v>0</v>
      </c>
      <c r="BJ311" s="254">
        <f>Inputs!BJ311</f>
        <v>0</v>
      </c>
      <c r="BK311" s="254">
        <f>Inputs!BK311</f>
        <v>0</v>
      </c>
      <c r="BL311" s="254">
        <f>Inputs!BL311</f>
        <v>0</v>
      </c>
      <c r="BN311" s="255">
        <f>IF(OR($C311="Non-Labour",$C311="Labour-related"),IF(Inputs!$DT311=$F$1,Inputs!BN311,Inputs!BN311*'Key assumptions'!$H$118),$F311*N(H311)*avg_hrs)</f>
        <v>0</v>
      </c>
      <c r="BO311" s="255">
        <f>IF(OR($C311="Non-Labour",$C311="Labour-related"),IF(Inputs!$DT311=$F$1,Inputs!BO311,Inputs!BO311*'Key assumptions'!$H$118),$F311*N(I311)*avg_hrs)</f>
        <v>0</v>
      </c>
      <c r="BP311" s="255">
        <f>IF(OR($C311="Non-Labour",$C311="Labour-related"),IF(Inputs!$DT311=$F$1,Inputs!BP311,Inputs!BP311*'Key assumptions'!$H$118),$F311*N(J311)*avg_hrs)</f>
        <v>0</v>
      </c>
      <c r="BQ311" s="255">
        <f>IF(OR($C311="Non-Labour",$C311="Labour-related"),IF(Inputs!$DT311=$F$1,Inputs!BQ311,Inputs!BQ311*'Key assumptions'!$H$118),$F311*N(K311)*avg_hrs)</f>
        <v>0</v>
      </c>
      <c r="BR311" s="255">
        <f>IF(OR($C311="Non-Labour",$C311="Labour-related"),IF(Inputs!$DT311=$F$1,Inputs!BR311,Inputs!BR311*'Key assumptions'!$H$118),$F311*N(L311)*avg_hrs)</f>
        <v>0</v>
      </c>
      <c r="BS311" s="390" t="s">
        <v>411</v>
      </c>
      <c r="BT311" s="390" t="s">
        <v>411</v>
      </c>
      <c r="BU311" s="390" t="s">
        <v>411</v>
      </c>
      <c r="BV311" s="390" t="s">
        <v>411</v>
      </c>
      <c r="BW311" s="390" t="s">
        <v>411</v>
      </c>
      <c r="BX311" s="390" t="s">
        <v>411</v>
      </c>
      <c r="BY311" s="390" t="s">
        <v>411</v>
      </c>
      <c r="BZ311" s="390" t="s">
        <v>411</v>
      </c>
      <c r="CA311" s="390" t="s">
        <v>411</v>
      </c>
      <c r="CB311" s="390" t="s">
        <v>411</v>
      </c>
      <c r="CC311" s="390" t="s">
        <v>411</v>
      </c>
      <c r="CD311" s="390" t="s">
        <v>411</v>
      </c>
      <c r="CE311" s="390" t="s">
        <v>411</v>
      </c>
      <c r="CF311" s="390" t="s">
        <v>411</v>
      </c>
      <c r="CG311" s="390" t="s">
        <v>411</v>
      </c>
      <c r="CH311" s="390" t="s">
        <v>411</v>
      </c>
      <c r="CI311" s="390" t="s">
        <v>411</v>
      </c>
      <c r="CJ311" s="390" t="s">
        <v>411</v>
      </c>
      <c r="CK311" s="390" t="s">
        <v>411</v>
      </c>
      <c r="CL311" s="390" t="s">
        <v>411</v>
      </c>
      <c r="CM311" s="390" t="s">
        <v>411</v>
      </c>
      <c r="CN311" s="390" t="s">
        <v>411</v>
      </c>
      <c r="CO311" s="255">
        <f>IF(OR($C311="Non-Labour",$C311="Labour-related"),IF(Inputs!$DT311=$F$1,Inputs!CO311,Inputs!CO311*'Key assumptions'!$H$118),$F311*N(AI311)*avg_hrs)</f>
        <v>0</v>
      </c>
      <c r="CP311" s="255">
        <f>IF(OR($C311="Non-Labour",$C311="Labour-related"),IF(Inputs!$DT311=$F$1,Inputs!CP311,Inputs!CP311*'Key assumptions'!$H$118),$F311*N(AJ311)*avg_hrs)</f>
        <v>0</v>
      </c>
      <c r="CQ311" s="255">
        <f>IF(OR($C311="Non-Labour",$C311="Labour-related"),IF(Inputs!$DT311=$F$1,Inputs!CQ311,Inputs!CQ311*'Key assumptions'!$H$118),$F311*N(AK311)*avg_hrs)</f>
        <v>0</v>
      </c>
      <c r="CR311" s="255">
        <f>IF(OR($C311="Non-Labour",$C311="Labour-related"),IF(Inputs!$DT311=$F$1,Inputs!CR311,Inputs!CR311*'Key assumptions'!$H$118),$F311*N(AL311)*avg_hrs)</f>
        <v>0</v>
      </c>
      <c r="CS311" s="255">
        <f>IF(OR($C311="Non-Labour",$C311="Labour-related"),IF(Inputs!$DT311=$F$1,Inputs!CS311,Inputs!CS311*'Key assumptions'!$H$118),$F311*N(AM311)*avg_hrs)</f>
        <v>0</v>
      </c>
      <c r="CT311" s="255">
        <f>IF(OR($C311="Non-Labour",$C311="Labour-related"),IF(Inputs!$DT311=$F$1,Inputs!CT311,Inputs!CT311*'Key assumptions'!$H$118),$F311*N(AN311)*avg_hrs)</f>
        <v>0</v>
      </c>
      <c r="CU311" s="255">
        <f>IF(OR($C311="Non-Labour",$C311="Labour-related"),IF(Inputs!$DT311=$F$1,Inputs!CU311,Inputs!CU311*'Key assumptions'!$H$118),$F311*N(AO311)*avg_hrs)</f>
        <v>0</v>
      </c>
      <c r="CV311" s="255">
        <f>IF(OR($C311="Non-Labour",$C311="Labour-related"),IF(Inputs!$DT311=$F$1,Inputs!CV311,Inputs!CV311*'Key assumptions'!$H$118),$F311*N(AP311)*avg_hrs)</f>
        <v>0</v>
      </c>
      <c r="CW311" s="255">
        <f>IF(OR($C311="Non-Labour",$C311="Labour-related"),IF(Inputs!$DT311=$F$1,Inputs!CW311,Inputs!CW311*'Key assumptions'!$H$118),$F311*N(AQ311)*avg_hrs)</f>
        <v>0</v>
      </c>
      <c r="CX311" s="255">
        <f>IF(OR($C311="Non-Labour",$C311="Labour-related"),IF(Inputs!$DT311=$F$1,Inputs!CX311,Inputs!CX311*'Key assumptions'!$H$118),$F311*N(AR311)*avg_hrs)</f>
        <v>0</v>
      </c>
      <c r="CY311" s="255">
        <f>IF(OR($C311="Non-Labour",$C311="Labour-related"),IF(Inputs!$DT311=$F$1,Inputs!CY311,Inputs!CY311*'Key assumptions'!$H$118),$F311*N(AS311)*avg_hrs)</f>
        <v>0</v>
      </c>
      <c r="CZ311" s="255">
        <f>IF(OR($C311="Non-Labour",$C311="Labour-related"),IF(Inputs!$DT311=$F$1,Inputs!CZ311,Inputs!CZ311*'Key assumptions'!$H$118),$F311*N(AT311)*avg_hrs)</f>
        <v>0</v>
      </c>
      <c r="DA311" s="255">
        <f>IF(OR($C311="Non-Labour",$C311="Labour-related"),IF(Inputs!$DT311=$F$1,Inputs!DA311,Inputs!DA311*'Key assumptions'!$H$118),$F311*N(AU311)*avg_hrs)</f>
        <v>0</v>
      </c>
      <c r="DB311" s="255">
        <f>IF(OR($C311="Non-Labour",$C311="Labour-related"),IF(Inputs!$DT311=$F$1,Inputs!DB311,Inputs!DB311*'Key assumptions'!$H$118),$F311*N(AV311)*avg_hrs)</f>
        <v>0</v>
      </c>
      <c r="DC311" s="255">
        <f>IF(OR($C311="Non-Labour",$C311="Labour-related"),IF(Inputs!$DT311=$F$1,Inputs!DC311,Inputs!DC311*'Key assumptions'!$H$118),$F311*N(AW311)*avg_hrs)</f>
        <v>0</v>
      </c>
      <c r="DD311" s="255">
        <f>IF(OR($C311="Non-Labour",$C311="Labour-related"),IF(Inputs!$DT311=$F$1,Inputs!DD311,Inputs!DD311*'Key assumptions'!$H$118),$F311*N(AX311)*avg_hrs)</f>
        <v>0</v>
      </c>
      <c r="DE311" s="255">
        <f>IF(OR($C311="Non-Labour",$C311="Labour-related"),IF(Inputs!$DT311=$F$1,Inputs!DE311,Inputs!DE311*'Key assumptions'!$H$118),$F311*N(AY311)*avg_hrs)</f>
        <v>0</v>
      </c>
      <c r="DF311" s="255">
        <f>IF(OR($C311="Non-Labour",$C311="Labour-related"),IF(Inputs!$DT311=$F$1,Inputs!DF311,Inputs!DF311*'Key assumptions'!$H$118),$F311*N(AZ311)*avg_hrs)</f>
        <v>0</v>
      </c>
      <c r="DG311" s="255">
        <f>IF(OR($C311="Non-Labour",$C311="Labour-related"),IF(Inputs!$DT311=$F$1,Inputs!DG311,Inputs!DG311*'Key assumptions'!$H$118),$F311*N(BA311)*avg_hrs)</f>
        <v>0</v>
      </c>
      <c r="DH311" s="255">
        <f>IF(OR($C311="Non-Labour",$C311="Labour-related"),IF(Inputs!$DT311=$F$1,Inputs!DH311,Inputs!DH311*'Key assumptions'!$H$118),$F311*N(BB311)*avg_hrs)</f>
        <v>0</v>
      </c>
      <c r="DI311" s="255">
        <f>IF(OR($C311="Non-Labour",$C311="Labour-related"),IF(Inputs!$DT311=$F$1,Inputs!DI311,Inputs!DI311*'Key assumptions'!$H$118),$F311*N(BC311)*avg_hrs)</f>
        <v>0</v>
      </c>
      <c r="DJ311" s="255">
        <f>IF(OR($C311="Non-Labour",$C311="Labour-related"),IF(Inputs!$DT311=$F$1,Inputs!DJ311,Inputs!DJ311*'Key assumptions'!$H$118),$F311*N(BD311)*avg_hrs)</f>
        <v>0</v>
      </c>
      <c r="DK311" s="255">
        <f>IF(OR($C311="Non-Labour",$C311="Labour-related"),IF(Inputs!$DT311=$F$1,Inputs!DK311,Inputs!DK311*'Key assumptions'!$H$118),$F311*N(BE311)*avg_hrs)</f>
        <v>0</v>
      </c>
      <c r="DL311" s="255">
        <f>IF(OR($C311="Non-Labour",$C311="Labour-related"),IF(Inputs!$DT311=$F$1,Inputs!DL311,Inputs!DL311*'Key assumptions'!$H$118),$F311*N(BF311)*avg_hrs)</f>
        <v>0</v>
      </c>
      <c r="DM311" s="255">
        <f>IF(OR($C311="Non-Labour",$C311="Labour-related"),IF(Inputs!$DT311=$F$1,Inputs!DM311,Inputs!DM311*'Key assumptions'!$H$118),$F311*N(BG311)*avg_hrs)</f>
        <v>0</v>
      </c>
      <c r="DN311" s="255">
        <f>IF(OR($C311="Non-Labour",$C311="Labour-related"),IF(Inputs!$DT311=$F$1,Inputs!DN311,Inputs!DN311*'Key assumptions'!$H$118),$F311*N(BH311)*avg_hrs)</f>
        <v>0</v>
      </c>
      <c r="DO311" s="255">
        <f>IF(OR($C311="Non-Labour",$C311="Labour-related"),IF(Inputs!$DT311=$F$1,Inputs!DO311,Inputs!DO311*'Key assumptions'!$H$118),$F311*N(BI311)*avg_hrs)</f>
        <v>0</v>
      </c>
      <c r="DP311" s="255">
        <f>IF(OR($C311="Non-Labour",$C311="Labour-related"),IF(Inputs!$DT311=$F$1,Inputs!DP311,Inputs!DP311*'Key assumptions'!$H$118),$F311*N(BJ311)*avg_hrs)</f>
        <v>0</v>
      </c>
      <c r="DQ311" s="255">
        <f>IF(OR($C311="Non-Labour",$C311="Labour-related"),IF(Inputs!$DT311=$F$1,Inputs!DQ311,Inputs!DQ311*'Key assumptions'!$H$118),$F311*N(BK311)*avg_hrs)</f>
        <v>0</v>
      </c>
      <c r="DR311" s="255">
        <f>IF(OR($C311="Non-Labour",$C311="Labour-related"),IF(Inputs!$DT311=$F$1,Inputs!DR311,Inputs!DR311*'Key assumptions'!$H$118),$F311*N(BL311)*avg_hrs)</f>
        <v>0</v>
      </c>
      <c r="DT311" s="133" t="s">
        <v>213</v>
      </c>
      <c r="DU311" s="304"/>
      <c r="DV311" s="304"/>
      <c r="DW311" s="304"/>
      <c r="DX311" s="304"/>
      <c r="DY311" s="304"/>
      <c r="DZ311" s="304"/>
      <c r="EA311" s="255">
        <v>26419.199999999997</v>
      </c>
      <c r="EB311" s="255">
        <v>68689.919999999998</v>
      </c>
      <c r="EC311" s="255">
        <v>0</v>
      </c>
      <c r="ED311" s="255">
        <f t="shared" si="30"/>
        <v>0</v>
      </c>
      <c r="EE311" s="255">
        <f t="shared" si="30"/>
        <v>0</v>
      </c>
      <c r="EF311" s="255">
        <f t="shared" si="27"/>
        <v>95109.119999999995</v>
      </c>
    </row>
    <row r="312" spans="1:136" x14ac:dyDescent="0.4">
      <c r="A312" s="133" t="str">
        <f>Inputs!A312</f>
        <v>Project Development</v>
      </c>
      <c r="B312" s="381" t="str">
        <f>Inputs!B312</f>
        <v>[C-i-C] Item 31</v>
      </c>
      <c r="C312" s="133" t="str">
        <f>Inputs!C312</f>
        <v>Non-labour</v>
      </c>
      <c r="D312" s="133">
        <f>Inputs!D312</f>
        <v>636449</v>
      </c>
      <c r="E312" s="133" t="str">
        <f>Inputs!E312</f>
        <v>Outsource Consultant</v>
      </c>
      <c r="F312" s="290">
        <f>IF(Inputs!DT312=$F$1,Inputs!F312,
IF(Inputs!DT312='Key assumptions'!$E$118,Inputs!F312*'Key assumptions'!$H$118,Inputs!F312*'Key assumptions'!$H$119))</f>
        <v>0</v>
      </c>
      <c r="G312" s="290">
        <f>IF(Inputs!DT312=$F$1,Inputs!G312,Inputs!G312*'Key assumptions'!$H$118)</f>
        <v>0</v>
      </c>
      <c r="H312" s="281"/>
      <c r="I312" s="281"/>
      <c r="J312" s="281"/>
      <c r="K312" s="281"/>
      <c r="L312" s="281"/>
      <c r="M312" s="389" t="str">
        <f>Inputs!M312</f>
        <v>[C-i-C]</v>
      </c>
      <c r="N312" s="389" t="str">
        <f>Inputs!N312</f>
        <v>[C-i-C]</v>
      </c>
      <c r="O312" s="389" t="str">
        <f>Inputs!O312</f>
        <v>[C-i-C]</v>
      </c>
      <c r="P312" s="389" t="str">
        <f>Inputs!P312</f>
        <v>[C-i-C]</v>
      </c>
      <c r="Q312" s="389" t="str">
        <f>Inputs!Q312</f>
        <v>[C-i-C]</v>
      </c>
      <c r="R312" s="389" t="str">
        <f>Inputs!R312</f>
        <v>[C-i-C]</v>
      </c>
      <c r="S312" s="389" t="str">
        <f>Inputs!S312</f>
        <v>[C-i-C]</v>
      </c>
      <c r="T312" s="389" t="str">
        <f>Inputs!T312</f>
        <v>[C-i-C]</v>
      </c>
      <c r="U312" s="389" t="str">
        <f>Inputs!U312</f>
        <v>[C-i-C]</v>
      </c>
      <c r="V312" s="389" t="str">
        <f>Inputs!V312</f>
        <v>[C-i-C]</v>
      </c>
      <c r="W312" s="389" t="str">
        <f>Inputs!W312</f>
        <v>[C-i-C]</v>
      </c>
      <c r="X312" s="389" t="str">
        <f>Inputs!X312</f>
        <v>[C-i-C]</v>
      </c>
      <c r="Y312" s="389" t="str">
        <f>Inputs!Y312</f>
        <v>[C-i-C]</v>
      </c>
      <c r="Z312" s="389" t="str">
        <f>Inputs!Z312</f>
        <v>[C-i-C]</v>
      </c>
      <c r="AA312" s="389" t="str">
        <f>Inputs!AA312</f>
        <v>[C-i-C]</v>
      </c>
      <c r="AB312" s="389" t="str">
        <f>Inputs!AB312</f>
        <v>[C-i-C]</v>
      </c>
      <c r="AC312" s="389" t="str">
        <f>Inputs!AC312</f>
        <v>[C-i-C]</v>
      </c>
      <c r="AD312" s="389" t="str">
        <f>Inputs!AD312</f>
        <v>[C-i-C]</v>
      </c>
      <c r="AE312" s="389" t="str">
        <f>Inputs!AE312</f>
        <v>[C-i-C]</v>
      </c>
      <c r="AF312" s="389" t="str">
        <f>Inputs!AF312</f>
        <v>[C-i-C]</v>
      </c>
      <c r="AG312" s="389" t="str">
        <f>Inputs!AG312</f>
        <v>[C-i-C]</v>
      </c>
      <c r="AH312" s="389" t="str">
        <f>Inputs!AH312</f>
        <v>[C-i-C]</v>
      </c>
      <c r="AI312" s="254">
        <f>Inputs!AI312</f>
        <v>0</v>
      </c>
      <c r="AJ312" s="254">
        <f>Inputs!AJ312</f>
        <v>0</v>
      </c>
      <c r="AK312" s="254">
        <f>Inputs!AK312</f>
        <v>0</v>
      </c>
      <c r="AL312" s="254">
        <f>Inputs!AL312</f>
        <v>0</v>
      </c>
      <c r="AM312" s="254">
        <f>Inputs!AM312</f>
        <v>0</v>
      </c>
      <c r="AN312" s="254">
        <f>Inputs!AN312</f>
        <v>0</v>
      </c>
      <c r="AO312" s="254">
        <f>Inputs!AO312</f>
        <v>0</v>
      </c>
      <c r="AP312" s="254">
        <f>Inputs!AP312</f>
        <v>0</v>
      </c>
      <c r="AQ312" s="254">
        <f>Inputs!AQ312</f>
        <v>0</v>
      </c>
      <c r="AR312" s="254">
        <f>Inputs!AR312</f>
        <v>0</v>
      </c>
      <c r="AS312" s="254">
        <f>Inputs!AS312</f>
        <v>0</v>
      </c>
      <c r="AT312" s="254">
        <f>Inputs!AT312</f>
        <v>0</v>
      </c>
      <c r="AU312" s="254">
        <f>Inputs!AU312</f>
        <v>0</v>
      </c>
      <c r="AV312" s="254">
        <f>Inputs!AV312</f>
        <v>0</v>
      </c>
      <c r="AW312" s="254">
        <f>Inputs!AW312</f>
        <v>0</v>
      </c>
      <c r="AX312" s="254">
        <f>Inputs!AX312</f>
        <v>0</v>
      </c>
      <c r="AY312" s="254">
        <f>Inputs!AY312</f>
        <v>0</v>
      </c>
      <c r="AZ312" s="254">
        <f>Inputs!AZ312</f>
        <v>0</v>
      </c>
      <c r="BA312" s="254">
        <f>Inputs!BA312</f>
        <v>0</v>
      </c>
      <c r="BB312" s="254">
        <f>Inputs!BB312</f>
        <v>0</v>
      </c>
      <c r="BC312" s="254">
        <f>Inputs!BC312</f>
        <v>0</v>
      </c>
      <c r="BD312" s="254">
        <f>Inputs!BD312</f>
        <v>0</v>
      </c>
      <c r="BE312" s="254">
        <f>Inputs!BE312</f>
        <v>0</v>
      </c>
      <c r="BF312" s="254">
        <f>Inputs!BF312</f>
        <v>0</v>
      </c>
      <c r="BG312" s="254">
        <f>Inputs!BG312</f>
        <v>0</v>
      </c>
      <c r="BH312" s="254">
        <f>Inputs!BH312</f>
        <v>0</v>
      </c>
      <c r="BI312" s="254">
        <f>Inputs!BI312</f>
        <v>0</v>
      </c>
      <c r="BJ312" s="254">
        <f>Inputs!BJ312</f>
        <v>0</v>
      </c>
      <c r="BK312" s="254">
        <f>Inputs!BK312</f>
        <v>0</v>
      </c>
      <c r="BL312" s="254">
        <f>Inputs!BL312</f>
        <v>0</v>
      </c>
      <c r="BN312" s="255">
        <f>IF(OR($C312="Non-Labour",$C312="Labour-related"),IF(Inputs!$DT312=$F$1,Inputs!BN312,Inputs!BN312*'Key assumptions'!$H$118),$F312*N(H312)*avg_hrs)</f>
        <v>0</v>
      </c>
      <c r="BO312" s="255">
        <f>IF(OR($C312="Non-Labour",$C312="Labour-related"),IF(Inputs!$DT312=$F$1,Inputs!BO312,Inputs!BO312*'Key assumptions'!$H$118),$F312*N(I312)*avg_hrs)</f>
        <v>0</v>
      </c>
      <c r="BP312" s="255">
        <f>IF(OR($C312="Non-Labour",$C312="Labour-related"),IF(Inputs!$DT312=$F$1,Inputs!BP312,Inputs!BP312*'Key assumptions'!$H$118),$F312*N(J312)*avg_hrs)</f>
        <v>0</v>
      </c>
      <c r="BQ312" s="255">
        <f>IF(OR($C312="Non-Labour",$C312="Labour-related"),IF(Inputs!$DT312=$F$1,Inputs!BQ312,Inputs!BQ312*'Key assumptions'!$H$118),$F312*N(K312)*avg_hrs)</f>
        <v>0</v>
      </c>
      <c r="BR312" s="255">
        <f>IF(OR($C312="Non-Labour",$C312="Labour-related"),IF(Inputs!$DT312=$F$1,Inputs!BR312,Inputs!BR312*'Key assumptions'!$H$118),$F312*N(L312)*avg_hrs)</f>
        <v>0</v>
      </c>
      <c r="BS312" s="390" t="s">
        <v>411</v>
      </c>
      <c r="BT312" s="390" t="s">
        <v>411</v>
      </c>
      <c r="BU312" s="390" t="s">
        <v>411</v>
      </c>
      <c r="BV312" s="390" t="s">
        <v>411</v>
      </c>
      <c r="BW312" s="390" t="s">
        <v>411</v>
      </c>
      <c r="BX312" s="390" t="s">
        <v>411</v>
      </c>
      <c r="BY312" s="390" t="s">
        <v>411</v>
      </c>
      <c r="BZ312" s="390" t="s">
        <v>411</v>
      </c>
      <c r="CA312" s="390" t="s">
        <v>411</v>
      </c>
      <c r="CB312" s="390" t="s">
        <v>411</v>
      </c>
      <c r="CC312" s="390" t="s">
        <v>411</v>
      </c>
      <c r="CD312" s="390" t="s">
        <v>411</v>
      </c>
      <c r="CE312" s="390" t="s">
        <v>411</v>
      </c>
      <c r="CF312" s="390" t="s">
        <v>411</v>
      </c>
      <c r="CG312" s="390" t="s">
        <v>411</v>
      </c>
      <c r="CH312" s="390" t="s">
        <v>411</v>
      </c>
      <c r="CI312" s="390" t="s">
        <v>411</v>
      </c>
      <c r="CJ312" s="390" t="s">
        <v>411</v>
      </c>
      <c r="CK312" s="390" t="s">
        <v>411</v>
      </c>
      <c r="CL312" s="390" t="s">
        <v>411</v>
      </c>
      <c r="CM312" s="390" t="s">
        <v>411</v>
      </c>
      <c r="CN312" s="390" t="s">
        <v>411</v>
      </c>
      <c r="CO312" s="255">
        <f>IF(OR($C312="Non-Labour",$C312="Labour-related"),IF(Inputs!$DT312=$F$1,Inputs!CO312,Inputs!CO312*'Key assumptions'!$H$118),$F312*N(AI312)*avg_hrs)</f>
        <v>0</v>
      </c>
      <c r="CP312" s="255">
        <f>IF(OR($C312="Non-Labour",$C312="Labour-related"),IF(Inputs!$DT312=$F$1,Inputs!CP312,Inputs!CP312*'Key assumptions'!$H$118),$F312*N(AJ312)*avg_hrs)</f>
        <v>0</v>
      </c>
      <c r="CQ312" s="255">
        <f>IF(OR($C312="Non-Labour",$C312="Labour-related"),IF(Inputs!$DT312=$F$1,Inputs!CQ312,Inputs!CQ312*'Key assumptions'!$H$118),$F312*N(AK312)*avg_hrs)</f>
        <v>0</v>
      </c>
      <c r="CR312" s="255">
        <f>IF(OR($C312="Non-Labour",$C312="Labour-related"),IF(Inputs!$DT312=$F$1,Inputs!CR312,Inputs!CR312*'Key assumptions'!$H$118),$F312*N(AL312)*avg_hrs)</f>
        <v>0</v>
      </c>
      <c r="CS312" s="255">
        <f>IF(OR($C312="Non-Labour",$C312="Labour-related"),IF(Inputs!$DT312=$F$1,Inputs!CS312,Inputs!CS312*'Key assumptions'!$H$118),$F312*N(AM312)*avg_hrs)</f>
        <v>0</v>
      </c>
      <c r="CT312" s="255">
        <f>IF(OR($C312="Non-Labour",$C312="Labour-related"),IF(Inputs!$DT312=$F$1,Inputs!CT312,Inputs!CT312*'Key assumptions'!$H$118),$F312*N(AN312)*avg_hrs)</f>
        <v>0</v>
      </c>
      <c r="CU312" s="255">
        <f>IF(OR($C312="Non-Labour",$C312="Labour-related"),IF(Inputs!$DT312=$F$1,Inputs!CU312,Inputs!CU312*'Key assumptions'!$H$118),$F312*N(AO312)*avg_hrs)</f>
        <v>0</v>
      </c>
      <c r="CV312" s="255">
        <f>IF(OR($C312="Non-Labour",$C312="Labour-related"),IF(Inputs!$DT312=$F$1,Inputs!CV312,Inputs!CV312*'Key assumptions'!$H$118),$F312*N(AP312)*avg_hrs)</f>
        <v>0</v>
      </c>
      <c r="CW312" s="255">
        <f>IF(OR($C312="Non-Labour",$C312="Labour-related"),IF(Inputs!$DT312=$F$1,Inputs!CW312,Inputs!CW312*'Key assumptions'!$H$118),$F312*N(AQ312)*avg_hrs)</f>
        <v>0</v>
      </c>
      <c r="CX312" s="255">
        <f>IF(OR($C312="Non-Labour",$C312="Labour-related"),IF(Inputs!$DT312=$F$1,Inputs!CX312,Inputs!CX312*'Key assumptions'!$H$118),$F312*N(AR312)*avg_hrs)</f>
        <v>0</v>
      </c>
      <c r="CY312" s="255">
        <f>IF(OR($C312="Non-Labour",$C312="Labour-related"),IF(Inputs!$DT312=$F$1,Inputs!CY312,Inputs!CY312*'Key assumptions'!$H$118),$F312*N(AS312)*avg_hrs)</f>
        <v>0</v>
      </c>
      <c r="CZ312" s="255">
        <f>IF(OR($C312="Non-Labour",$C312="Labour-related"),IF(Inputs!$DT312=$F$1,Inputs!CZ312,Inputs!CZ312*'Key assumptions'!$H$118),$F312*N(AT312)*avg_hrs)</f>
        <v>0</v>
      </c>
      <c r="DA312" s="255">
        <f>IF(OR($C312="Non-Labour",$C312="Labour-related"),IF(Inputs!$DT312=$F$1,Inputs!DA312,Inputs!DA312*'Key assumptions'!$H$118),$F312*N(AU312)*avg_hrs)</f>
        <v>0</v>
      </c>
      <c r="DB312" s="255">
        <f>IF(OR($C312="Non-Labour",$C312="Labour-related"),IF(Inputs!$DT312=$F$1,Inputs!DB312,Inputs!DB312*'Key assumptions'!$H$118),$F312*N(AV312)*avg_hrs)</f>
        <v>0</v>
      </c>
      <c r="DC312" s="255">
        <f>IF(OR($C312="Non-Labour",$C312="Labour-related"),IF(Inputs!$DT312=$F$1,Inputs!DC312,Inputs!DC312*'Key assumptions'!$H$118),$F312*N(AW312)*avg_hrs)</f>
        <v>0</v>
      </c>
      <c r="DD312" s="255">
        <f>IF(OR($C312="Non-Labour",$C312="Labour-related"),IF(Inputs!$DT312=$F$1,Inputs!DD312,Inputs!DD312*'Key assumptions'!$H$118),$F312*N(AX312)*avg_hrs)</f>
        <v>0</v>
      </c>
      <c r="DE312" s="255">
        <f>IF(OR($C312="Non-Labour",$C312="Labour-related"),IF(Inputs!$DT312=$F$1,Inputs!DE312,Inputs!DE312*'Key assumptions'!$H$118),$F312*N(AY312)*avg_hrs)</f>
        <v>0</v>
      </c>
      <c r="DF312" s="255">
        <f>IF(OR($C312="Non-Labour",$C312="Labour-related"),IF(Inputs!$DT312=$F$1,Inputs!DF312,Inputs!DF312*'Key assumptions'!$H$118),$F312*N(AZ312)*avg_hrs)</f>
        <v>0</v>
      </c>
      <c r="DG312" s="255">
        <f>IF(OR($C312="Non-Labour",$C312="Labour-related"),IF(Inputs!$DT312=$F$1,Inputs!DG312,Inputs!DG312*'Key assumptions'!$H$118),$F312*N(BA312)*avg_hrs)</f>
        <v>0</v>
      </c>
      <c r="DH312" s="255">
        <f>IF(OR($C312="Non-Labour",$C312="Labour-related"),IF(Inputs!$DT312=$F$1,Inputs!DH312,Inputs!DH312*'Key assumptions'!$H$118),$F312*N(BB312)*avg_hrs)</f>
        <v>0</v>
      </c>
      <c r="DI312" s="255">
        <f>IF(OR($C312="Non-Labour",$C312="Labour-related"),IF(Inputs!$DT312=$F$1,Inputs!DI312,Inputs!DI312*'Key assumptions'!$H$118),$F312*N(BC312)*avg_hrs)</f>
        <v>0</v>
      </c>
      <c r="DJ312" s="255">
        <f>IF(OR($C312="Non-Labour",$C312="Labour-related"),IF(Inputs!$DT312=$F$1,Inputs!DJ312,Inputs!DJ312*'Key assumptions'!$H$118),$F312*N(BD312)*avg_hrs)</f>
        <v>0</v>
      </c>
      <c r="DK312" s="255">
        <f>IF(OR($C312="Non-Labour",$C312="Labour-related"),IF(Inputs!$DT312=$F$1,Inputs!DK312,Inputs!DK312*'Key assumptions'!$H$118),$F312*N(BE312)*avg_hrs)</f>
        <v>0</v>
      </c>
      <c r="DL312" s="255">
        <f>IF(OR($C312="Non-Labour",$C312="Labour-related"),IF(Inputs!$DT312=$F$1,Inputs!DL312,Inputs!DL312*'Key assumptions'!$H$118),$F312*N(BF312)*avg_hrs)</f>
        <v>0</v>
      </c>
      <c r="DM312" s="255">
        <f>IF(OR($C312="Non-Labour",$C312="Labour-related"),IF(Inputs!$DT312=$F$1,Inputs!DM312,Inputs!DM312*'Key assumptions'!$H$118),$F312*N(BG312)*avg_hrs)</f>
        <v>0</v>
      </c>
      <c r="DN312" s="255">
        <f>IF(OR($C312="Non-Labour",$C312="Labour-related"),IF(Inputs!$DT312=$F$1,Inputs!DN312,Inputs!DN312*'Key assumptions'!$H$118),$F312*N(BH312)*avg_hrs)</f>
        <v>0</v>
      </c>
      <c r="DO312" s="255">
        <f>IF(OR($C312="Non-Labour",$C312="Labour-related"),IF(Inputs!$DT312=$F$1,Inputs!DO312,Inputs!DO312*'Key assumptions'!$H$118),$F312*N(BI312)*avg_hrs)</f>
        <v>0</v>
      </c>
      <c r="DP312" s="255">
        <f>IF(OR($C312="Non-Labour",$C312="Labour-related"),IF(Inputs!$DT312=$F$1,Inputs!DP312,Inputs!DP312*'Key assumptions'!$H$118),$F312*N(BJ312)*avg_hrs)</f>
        <v>0</v>
      </c>
      <c r="DQ312" s="255">
        <f>IF(OR($C312="Non-Labour",$C312="Labour-related"),IF(Inputs!$DT312=$F$1,Inputs!DQ312,Inputs!DQ312*'Key assumptions'!$H$118),$F312*N(BK312)*avg_hrs)</f>
        <v>0</v>
      </c>
      <c r="DR312" s="255">
        <f>IF(OR($C312="Non-Labour",$C312="Labour-related"),IF(Inputs!$DT312=$F$1,Inputs!DR312,Inputs!DR312*'Key assumptions'!$H$118),$F312*N(BL312)*avg_hrs)</f>
        <v>0</v>
      </c>
      <c r="DT312" s="133" t="s">
        <v>213</v>
      </c>
      <c r="DU312" s="304"/>
      <c r="DV312" s="304"/>
      <c r="DW312" s="304"/>
      <c r="DX312" s="304"/>
      <c r="DY312" s="304"/>
      <c r="DZ312" s="304"/>
      <c r="EA312" s="255">
        <v>141958.81574399999</v>
      </c>
      <c r="EB312" s="255">
        <v>50724.863999999994</v>
      </c>
      <c r="EC312" s="255">
        <v>0</v>
      </c>
      <c r="ED312" s="255">
        <f t="shared" si="30"/>
        <v>0</v>
      </c>
      <c r="EE312" s="255">
        <f t="shared" si="30"/>
        <v>0</v>
      </c>
      <c r="EF312" s="255">
        <f t="shared" si="27"/>
        <v>192683.67974399999</v>
      </c>
    </row>
    <row r="313" spans="1:136" x14ac:dyDescent="0.4">
      <c r="A313" s="133" t="str">
        <f>Inputs!A313</f>
        <v>Project Development</v>
      </c>
      <c r="B313" s="381" t="str">
        <f>Inputs!B313</f>
        <v>[C-i-C] Item 32</v>
      </c>
      <c r="C313" s="133" t="str">
        <f>Inputs!C313</f>
        <v>Non-labour</v>
      </c>
      <c r="D313" s="133">
        <f>Inputs!D313</f>
        <v>636449</v>
      </c>
      <c r="E313" s="133" t="str">
        <f>Inputs!E313</f>
        <v>Outsource Consultant</v>
      </c>
      <c r="F313" s="290">
        <f>IF(Inputs!DT313=$F$1,Inputs!F313,
IF(Inputs!DT313='Key assumptions'!$E$118,Inputs!F313*'Key assumptions'!$H$118,Inputs!F313*'Key assumptions'!$H$119))</f>
        <v>0</v>
      </c>
      <c r="G313" s="290">
        <f>IF(Inputs!DT313=$F$1,Inputs!G313,Inputs!G313*'Key assumptions'!$H$118)</f>
        <v>0</v>
      </c>
      <c r="H313" s="281"/>
      <c r="I313" s="281"/>
      <c r="J313" s="281"/>
      <c r="K313" s="281"/>
      <c r="L313" s="281"/>
      <c r="M313" s="389" t="str">
        <f>Inputs!M313</f>
        <v>[C-i-C]</v>
      </c>
      <c r="N313" s="389" t="str">
        <f>Inputs!N313</f>
        <v>[C-i-C]</v>
      </c>
      <c r="O313" s="389" t="str">
        <f>Inputs!O313</f>
        <v>[C-i-C]</v>
      </c>
      <c r="P313" s="389" t="str">
        <f>Inputs!P313</f>
        <v>[C-i-C]</v>
      </c>
      <c r="Q313" s="389" t="str">
        <f>Inputs!Q313</f>
        <v>[C-i-C]</v>
      </c>
      <c r="R313" s="389" t="str">
        <f>Inputs!R313</f>
        <v>[C-i-C]</v>
      </c>
      <c r="S313" s="389" t="str">
        <f>Inputs!S313</f>
        <v>[C-i-C]</v>
      </c>
      <c r="T313" s="389" t="str">
        <f>Inputs!T313</f>
        <v>[C-i-C]</v>
      </c>
      <c r="U313" s="389" t="str">
        <f>Inputs!U313</f>
        <v>[C-i-C]</v>
      </c>
      <c r="V313" s="389" t="str">
        <f>Inputs!V313</f>
        <v>[C-i-C]</v>
      </c>
      <c r="W313" s="389" t="str">
        <f>Inputs!W313</f>
        <v>[C-i-C]</v>
      </c>
      <c r="X313" s="389" t="str">
        <f>Inputs!X313</f>
        <v>[C-i-C]</v>
      </c>
      <c r="Y313" s="389" t="str">
        <f>Inputs!Y313</f>
        <v>[C-i-C]</v>
      </c>
      <c r="Z313" s="389" t="str">
        <f>Inputs!Z313</f>
        <v>[C-i-C]</v>
      </c>
      <c r="AA313" s="389" t="str">
        <f>Inputs!AA313</f>
        <v>[C-i-C]</v>
      </c>
      <c r="AB313" s="389" t="str">
        <f>Inputs!AB313</f>
        <v>[C-i-C]</v>
      </c>
      <c r="AC313" s="389" t="str">
        <f>Inputs!AC313</f>
        <v>[C-i-C]</v>
      </c>
      <c r="AD313" s="389" t="str">
        <f>Inputs!AD313</f>
        <v>[C-i-C]</v>
      </c>
      <c r="AE313" s="389" t="str">
        <f>Inputs!AE313</f>
        <v>[C-i-C]</v>
      </c>
      <c r="AF313" s="389" t="str">
        <f>Inputs!AF313</f>
        <v>[C-i-C]</v>
      </c>
      <c r="AG313" s="389" t="str">
        <f>Inputs!AG313</f>
        <v>[C-i-C]</v>
      </c>
      <c r="AH313" s="389" t="str">
        <f>Inputs!AH313</f>
        <v>[C-i-C]</v>
      </c>
      <c r="AI313" s="254">
        <f>Inputs!AI313</f>
        <v>0</v>
      </c>
      <c r="AJ313" s="254">
        <f>Inputs!AJ313</f>
        <v>0</v>
      </c>
      <c r="AK313" s="254">
        <f>Inputs!AK313</f>
        <v>0</v>
      </c>
      <c r="AL313" s="254">
        <f>Inputs!AL313</f>
        <v>0</v>
      </c>
      <c r="AM313" s="254">
        <f>Inputs!AM313</f>
        <v>0</v>
      </c>
      <c r="AN313" s="254">
        <f>Inputs!AN313</f>
        <v>0</v>
      </c>
      <c r="AO313" s="254">
        <f>Inputs!AO313</f>
        <v>0</v>
      </c>
      <c r="AP313" s="254">
        <f>Inputs!AP313</f>
        <v>0</v>
      </c>
      <c r="AQ313" s="254">
        <f>Inputs!AQ313</f>
        <v>0</v>
      </c>
      <c r="AR313" s="254">
        <f>Inputs!AR313</f>
        <v>0</v>
      </c>
      <c r="AS313" s="254">
        <f>Inputs!AS313</f>
        <v>0</v>
      </c>
      <c r="AT313" s="254">
        <f>Inputs!AT313</f>
        <v>0</v>
      </c>
      <c r="AU313" s="254">
        <f>Inputs!AU313</f>
        <v>0</v>
      </c>
      <c r="AV313" s="254">
        <f>Inputs!AV313</f>
        <v>0</v>
      </c>
      <c r="AW313" s="254">
        <f>Inputs!AW313</f>
        <v>0</v>
      </c>
      <c r="AX313" s="254">
        <f>Inputs!AX313</f>
        <v>0</v>
      </c>
      <c r="AY313" s="254">
        <f>Inputs!AY313</f>
        <v>0</v>
      </c>
      <c r="AZ313" s="254">
        <f>Inputs!AZ313</f>
        <v>0</v>
      </c>
      <c r="BA313" s="254">
        <f>Inputs!BA313</f>
        <v>0</v>
      </c>
      <c r="BB313" s="254">
        <f>Inputs!BB313</f>
        <v>0</v>
      </c>
      <c r="BC313" s="254">
        <f>Inputs!BC313</f>
        <v>0</v>
      </c>
      <c r="BD313" s="254">
        <f>Inputs!BD313</f>
        <v>0</v>
      </c>
      <c r="BE313" s="254">
        <f>Inputs!BE313</f>
        <v>0</v>
      </c>
      <c r="BF313" s="254">
        <f>Inputs!BF313</f>
        <v>0</v>
      </c>
      <c r="BG313" s="254">
        <f>Inputs!BG313</f>
        <v>0</v>
      </c>
      <c r="BH313" s="254">
        <f>Inputs!BH313</f>
        <v>0</v>
      </c>
      <c r="BI313" s="254">
        <f>Inputs!BI313</f>
        <v>0</v>
      </c>
      <c r="BJ313" s="254">
        <f>Inputs!BJ313</f>
        <v>0</v>
      </c>
      <c r="BK313" s="254">
        <f>Inputs!BK313</f>
        <v>0</v>
      </c>
      <c r="BL313" s="254">
        <f>Inputs!BL313</f>
        <v>0</v>
      </c>
      <c r="BN313" s="255">
        <f>IF(OR($C313="Non-Labour",$C313="Labour-related"),IF(Inputs!$DT313=$F$1,Inputs!BN313,Inputs!BN313*'Key assumptions'!$H$118),$F313*N(H313)*avg_hrs)</f>
        <v>0</v>
      </c>
      <c r="BO313" s="255">
        <f>IF(OR($C313="Non-Labour",$C313="Labour-related"),IF(Inputs!$DT313=$F$1,Inputs!BO313,Inputs!BO313*'Key assumptions'!$H$118),$F313*N(I313)*avg_hrs)</f>
        <v>0</v>
      </c>
      <c r="BP313" s="255">
        <f>IF(OR($C313="Non-Labour",$C313="Labour-related"),IF(Inputs!$DT313=$F$1,Inputs!BP313,Inputs!BP313*'Key assumptions'!$H$118),$F313*N(J313)*avg_hrs)</f>
        <v>0</v>
      </c>
      <c r="BQ313" s="255">
        <f>IF(OR($C313="Non-Labour",$C313="Labour-related"),IF(Inputs!$DT313=$F$1,Inputs!BQ313,Inputs!BQ313*'Key assumptions'!$H$118),$F313*N(K313)*avg_hrs)</f>
        <v>0</v>
      </c>
      <c r="BR313" s="255">
        <f>IF(OR($C313="Non-Labour",$C313="Labour-related"),IF(Inputs!$DT313=$F$1,Inputs!BR313,Inputs!BR313*'Key assumptions'!$H$118),$F313*N(L313)*avg_hrs)</f>
        <v>0</v>
      </c>
      <c r="BS313" s="390" t="s">
        <v>411</v>
      </c>
      <c r="BT313" s="390" t="s">
        <v>411</v>
      </c>
      <c r="BU313" s="390" t="s">
        <v>411</v>
      </c>
      <c r="BV313" s="390" t="s">
        <v>411</v>
      </c>
      <c r="BW313" s="390" t="s">
        <v>411</v>
      </c>
      <c r="BX313" s="390" t="s">
        <v>411</v>
      </c>
      <c r="BY313" s="390" t="s">
        <v>411</v>
      </c>
      <c r="BZ313" s="390" t="s">
        <v>411</v>
      </c>
      <c r="CA313" s="390" t="s">
        <v>411</v>
      </c>
      <c r="CB313" s="390" t="s">
        <v>411</v>
      </c>
      <c r="CC313" s="390" t="s">
        <v>411</v>
      </c>
      <c r="CD313" s="390" t="s">
        <v>411</v>
      </c>
      <c r="CE313" s="390" t="s">
        <v>411</v>
      </c>
      <c r="CF313" s="390" t="s">
        <v>411</v>
      </c>
      <c r="CG313" s="390" t="s">
        <v>411</v>
      </c>
      <c r="CH313" s="390" t="s">
        <v>411</v>
      </c>
      <c r="CI313" s="390" t="s">
        <v>411</v>
      </c>
      <c r="CJ313" s="390" t="s">
        <v>411</v>
      </c>
      <c r="CK313" s="390" t="s">
        <v>411</v>
      </c>
      <c r="CL313" s="390" t="s">
        <v>411</v>
      </c>
      <c r="CM313" s="390" t="s">
        <v>411</v>
      </c>
      <c r="CN313" s="390" t="s">
        <v>411</v>
      </c>
      <c r="CO313" s="255">
        <f>IF(OR($C313="Non-Labour",$C313="Labour-related"),IF(Inputs!$DT313=$F$1,Inputs!CO313,Inputs!CO313*'Key assumptions'!$H$118),$F313*N(AI313)*avg_hrs)</f>
        <v>0</v>
      </c>
      <c r="CP313" s="255">
        <f>IF(OR($C313="Non-Labour",$C313="Labour-related"),IF(Inputs!$DT313=$F$1,Inputs!CP313,Inputs!CP313*'Key assumptions'!$H$118),$F313*N(AJ313)*avg_hrs)</f>
        <v>0</v>
      </c>
      <c r="CQ313" s="255">
        <f>IF(OR($C313="Non-Labour",$C313="Labour-related"),IF(Inputs!$DT313=$F$1,Inputs!CQ313,Inputs!CQ313*'Key assumptions'!$H$118),$F313*N(AK313)*avg_hrs)</f>
        <v>0</v>
      </c>
      <c r="CR313" s="255">
        <f>IF(OR($C313="Non-Labour",$C313="Labour-related"),IF(Inputs!$DT313=$F$1,Inputs!CR313,Inputs!CR313*'Key assumptions'!$H$118),$F313*N(AL313)*avg_hrs)</f>
        <v>0</v>
      </c>
      <c r="CS313" s="255">
        <f>IF(OR($C313="Non-Labour",$C313="Labour-related"),IF(Inputs!$DT313=$F$1,Inputs!CS313,Inputs!CS313*'Key assumptions'!$H$118),$F313*N(AM313)*avg_hrs)</f>
        <v>0</v>
      </c>
      <c r="CT313" s="255">
        <f>IF(OR($C313="Non-Labour",$C313="Labour-related"),IF(Inputs!$DT313=$F$1,Inputs!CT313,Inputs!CT313*'Key assumptions'!$H$118),$F313*N(AN313)*avg_hrs)</f>
        <v>0</v>
      </c>
      <c r="CU313" s="255">
        <f>IF(OR($C313="Non-Labour",$C313="Labour-related"),IF(Inputs!$DT313=$F$1,Inputs!CU313,Inputs!CU313*'Key assumptions'!$H$118),$F313*N(AO313)*avg_hrs)</f>
        <v>0</v>
      </c>
      <c r="CV313" s="255">
        <f>IF(OR($C313="Non-Labour",$C313="Labour-related"),IF(Inputs!$DT313=$F$1,Inputs!CV313,Inputs!CV313*'Key assumptions'!$H$118),$F313*N(AP313)*avg_hrs)</f>
        <v>0</v>
      </c>
      <c r="CW313" s="255">
        <f>IF(OR($C313="Non-Labour",$C313="Labour-related"),IF(Inputs!$DT313=$F$1,Inputs!CW313,Inputs!CW313*'Key assumptions'!$H$118),$F313*N(AQ313)*avg_hrs)</f>
        <v>0</v>
      </c>
      <c r="CX313" s="255">
        <f>IF(OR($C313="Non-Labour",$C313="Labour-related"),IF(Inputs!$DT313=$F$1,Inputs!CX313,Inputs!CX313*'Key assumptions'!$H$118),$F313*N(AR313)*avg_hrs)</f>
        <v>0</v>
      </c>
      <c r="CY313" s="255">
        <f>IF(OR($C313="Non-Labour",$C313="Labour-related"),IF(Inputs!$DT313=$F$1,Inputs!CY313,Inputs!CY313*'Key assumptions'!$H$118),$F313*N(AS313)*avg_hrs)</f>
        <v>0</v>
      </c>
      <c r="CZ313" s="255">
        <f>IF(OR($C313="Non-Labour",$C313="Labour-related"),IF(Inputs!$DT313=$F$1,Inputs!CZ313,Inputs!CZ313*'Key assumptions'!$H$118),$F313*N(AT313)*avg_hrs)</f>
        <v>0</v>
      </c>
      <c r="DA313" s="255">
        <f>IF(OR($C313="Non-Labour",$C313="Labour-related"),IF(Inputs!$DT313=$F$1,Inputs!DA313,Inputs!DA313*'Key assumptions'!$H$118),$F313*N(AU313)*avg_hrs)</f>
        <v>0</v>
      </c>
      <c r="DB313" s="255">
        <f>IF(OR($C313="Non-Labour",$C313="Labour-related"),IF(Inputs!$DT313=$F$1,Inputs!DB313,Inputs!DB313*'Key assumptions'!$H$118),$F313*N(AV313)*avg_hrs)</f>
        <v>0</v>
      </c>
      <c r="DC313" s="255">
        <f>IF(OR($C313="Non-Labour",$C313="Labour-related"),IF(Inputs!$DT313=$F$1,Inputs!DC313,Inputs!DC313*'Key assumptions'!$H$118),$F313*N(AW313)*avg_hrs)</f>
        <v>0</v>
      </c>
      <c r="DD313" s="255">
        <f>IF(OR($C313="Non-Labour",$C313="Labour-related"),IF(Inputs!$DT313=$F$1,Inputs!DD313,Inputs!DD313*'Key assumptions'!$H$118),$F313*N(AX313)*avg_hrs)</f>
        <v>0</v>
      </c>
      <c r="DE313" s="255">
        <f>IF(OR($C313="Non-Labour",$C313="Labour-related"),IF(Inputs!$DT313=$F$1,Inputs!DE313,Inputs!DE313*'Key assumptions'!$H$118),$F313*N(AY313)*avg_hrs)</f>
        <v>0</v>
      </c>
      <c r="DF313" s="255">
        <f>IF(OR($C313="Non-Labour",$C313="Labour-related"),IF(Inputs!$DT313=$F$1,Inputs!DF313,Inputs!DF313*'Key assumptions'!$H$118),$F313*N(AZ313)*avg_hrs)</f>
        <v>0</v>
      </c>
      <c r="DG313" s="255">
        <f>IF(OR($C313="Non-Labour",$C313="Labour-related"),IF(Inputs!$DT313=$F$1,Inputs!DG313,Inputs!DG313*'Key assumptions'!$H$118),$F313*N(BA313)*avg_hrs)</f>
        <v>0</v>
      </c>
      <c r="DH313" s="255">
        <f>IF(OR($C313="Non-Labour",$C313="Labour-related"),IF(Inputs!$DT313=$F$1,Inputs!DH313,Inputs!DH313*'Key assumptions'!$H$118),$F313*N(BB313)*avg_hrs)</f>
        <v>0</v>
      </c>
      <c r="DI313" s="255">
        <f>IF(OR($C313="Non-Labour",$C313="Labour-related"),IF(Inputs!$DT313=$F$1,Inputs!DI313,Inputs!DI313*'Key assumptions'!$H$118),$F313*N(BC313)*avg_hrs)</f>
        <v>0</v>
      </c>
      <c r="DJ313" s="255">
        <f>IF(OR($C313="Non-Labour",$C313="Labour-related"),IF(Inputs!$DT313=$F$1,Inputs!DJ313,Inputs!DJ313*'Key assumptions'!$H$118),$F313*N(BD313)*avg_hrs)</f>
        <v>0</v>
      </c>
      <c r="DK313" s="255">
        <f>IF(OR($C313="Non-Labour",$C313="Labour-related"),IF(Inputs!$DT313=$F$1,Inputs!DK313,Inputs!DK313*'Key assumptions'!$H$118),$F313*N(BE313)*avg_hrs)</f>
        <v>0</v>
      </c>
      <c r="DL313" s="255">
        <f>IF(OR($C313="Non-Labour",$C313="Labour-related"),IF(Inputs!$DT313=$F$1,Inputs!DL313,Inputs!DL313*'Key assumptions'!$H$118),$F313*N(BF313)*avg_hrs)</f>
        <v>0</v>
      </c>
      <c r="DM313" s="255">
        <f>IF(OR($C313="Non-Labour",$C313="Labour-related"),IF(Inputs!$DT313=$F$1,Inputs!DM313,Inputs!DM313*'Key assumptions'!$H$118),$F313*N(BG313)*avg_hrs)</f>
        <v>0</v>
      </c>
      <c r="DN313" s="255">
        <f>IF(OR($C313="Non-Labour",$C313="Labour-related"),IF(Inputs!$DT313=$F$1,Inputs!DN313,Inputs!DN313*'Key assumptions'!$H$118),$F313*N(BH313)*avg_hrs)</f>
        <v>0</v>
      </c>
      <c r="DO313" s="255">
        <f>IF(OR($C313="Non-Labour",$C313="Labour-related"),IF(Inputs!$DT313=$F$1,Inputs!DO313,Inputs!DO313*'Key assumptions'!$H$118),$F313*N(BI313)*avg_hrs)</f>
        <v>0</v>
      </c>
      <c r="DP313" s="255">
        <f>IF(OR($C313="Non-Labour",$C313="Labour-related"),IF(Inputs!$DT313=$F$1,Inputs!DP313,Inputs!DP313*'Key assumptions'!$H$118),$F313*N(BJ313)*avg_hrs)</f>
        <v>0</v>
      </c>
      <c r="DQ313" s="255">
        <f>IF(OR($C313="Non-Labour",$C313="Labour-related"),IF(Inputs!$DT313=$F$1,Inputs!DQ313,Inputs!DQ313*'Key assumptions'!$H$118),$F313*N(BK313)*avg_hrs)</f>
        <v>0</v>
      </c>
      <c r="DR313" s="255">
        <f>IF(OR($C313="Non-Labour",$C313="Labour-related"),IF(Inputs!$DT313=$F$1,Inputs!DR313,Inputs!DR313*'Key assumptions'!$H$118),$F313*N(BL313)*avg_hrs)</f>
        <v>0</v>
      </c>
      <c r="DT313" s="133" t="s">
        <v>213</v>
      </c>
      <c r="DU313" s="304"/>
      <c r="DV313" s="304"/>
      <c r="DW313" s="304"/>
      <c r="DX313" s="304"/>
      <c r="DY313" s="304"/>
      <c r="DZ313" s="304"/>
      <c r="EA313" s="255">
        <v>101010.11251199999</v>
      </c>
      <c r="EB313" s="255">
        <v>202020.22502399998</v>
      </c>
      <c r="EC313" s="255">
        <v>0</v>
      </c>
      <c r="ED313" s="255">
        <f t="shared" si="30"/>
        <v>0</v>
      </c>
      <c r="EE313" s="255">
        <f t="shared" si="30"/>
        <v>0</v>
      </c>
      <c r="EF313" s="255">
        <f t="shared" si="27"/>
        <v>303030.33753599995</v>
      </c>
    </row>
    <row r="314" spans="1:136" x14ac:dyDescent="0.4">
      <c r="A314" s="133" t="str">
        <f>Inputs!A314</f>
        <v>Project Development</v>
      </c>
      <c r="B314" s="381" t="str">
        <f>Inputs!B314</f>
        <v>[C-i-C] Item 33</v>
      </c>
      <c r="C314" s="133" t="str">
        <f>Inputs!C314</f>
        <v>Non-labour</v>
      </c>
      <c r="D314" s="133">
        <f>Inputs!D314</f>
        <v>636449</v>
      </c>
      <c r="E314" s="133" t="str">
        <f>Inputs!E314</f>
        <v>Outsource Material/Equipment</v>
      </c>
      <c r="F314" s="290">
        <f>IF(Inputs!DT314=$F$1,Inputs!F314,
IF(Inputs!DT314='Key assumptions'!$E$118,Inputs!F314*'Key assumptions'!$H$118,Inputs!F314*'Key assumptions'!$H$119))</f>
        <v>0</v>
      </c>
      <c r="G314" s="290">
        <f>IF(Inputs!DT314=$F$1,Inputs!G314,Inputs!G314*'Key assumptions'!$H$118)</f>
        <v>0</v>
      </c>
      <c r="H314" s="281"/>
      <c r="I314" s="281"/>
      <c r="J314" s="281"/>
      <c r="K314" s="281"/>
      <c r="L314" s="281"/>
      <c r="M314" s="389" t="str">
        <f>Inputs!M314</f>
        <v>[C-i-C]</v>
      </c>
      <c r="N314" s="389" t="str">
        <f>Inputs!N314</f>
        <v>[C-i-C]</v>
      </c>
      <c r="O314" s="389" t="str">
        <f>Inputs!O314</f>
        <v>[C-i-C]</v>
      </c>
      <c r="P314" s="389" t="str">
        <f>Inputs!P314</f>
        <v>[C-i-C]</v>
      </c>
      <c r="Q314" s="389" t="str">
        <f>Inputs!Q314</f>
        <v>[C-i-C]</v>
      </c>
      <c r="R314" s="389" t="str">
        <f>Inputs!R314</f>
        <v>[C-i-C]</v>
      </c>
      <c r="S314" s="389" t="str">
        <f>Inputs!S314</f>
        <v>[C-i-C]</v>
      </c>
      <c r="T314" s="389" t="str">
        <f>Inputs!T314</f>
        <v>[C-i-C]</v>
      </c>
      <c r="U314" s="389" t="str">
        <f>Inputs!U314</f>
        <v>[C-i-C]</v>
      </c>
      <c r="V314" s="389" t="str">
        <f>Inputs!V314</f>
        <v>[C-i-C]</v>
      </c>
      <c r="W314" s="389" t="str">
        <f>Inputs!W314</f>
        <v>[C-i-C]</v>
      </c>
      <c r="X314" s="389" t="str">
        <f>Inputs!X314</f>
        <v>[C-i-C]</v>
      </c>
      <c r="Y314" s="389" t="str">
        <f>Inputs!Y314</f>
        <v>[C-i-C]</v>
      </c>
      <c r="Z314" s="389" t="str">
        <f>Inputs!Z314</f>
        <v>[C-i-C]</v>
      </c>
      <c r="AA314" s="389" t="str">
        <f>Inputs!AA314</f>
        <v>[C-i-C]</v>
      </c>
      <c r="AB314" s="389" t="str">
        <f>Inputs!AB314</f>
        <v>[C-i-C]</v>
      </c>
      <c r="AC314" s="389" t="str">
        <f>Inputs!AC314</f>
        <v>[C-i-C]</v>
      </c>
      <c r="AD314" s="389" t="str">
        <f>Inputs!AD314</f>
        <v>[C-i-C]</v>
      </c>
      <c r="AE314" s="389" t="str">
        <f>Inputs!AE314</f>
        <v>[C-i-C]</v>
      </c>
      <c r="AF314" s="389" t="str">
        <f>Inputs!AF314</f>
        <v>[C-i-C]</v>
      </c>
      <c r="AG314" s="389" t="str">
        <f>Inputs!AG314</f>
        <v>[C-i-C]</v>
      </c>
      <c r="AH314" s="389" t="str">
        <f>Inputs!AH314</f>
        <v>[C-i-C]</v>
      </c>
      <c r="AI314" s="254">
        <f>Inputs!AI314</f>
        <v>0</v>
      </c>
      <c r="AJ314" s="254">
        <f>Inputs!AJ314</f>
        <v>0</v>
      </c>
      <c r="AK314" s="254">
        <f>Inputs!AK314</f>
        <v>0</v>
      </c>
      <c r="AL314" s="254">
        <f>Inputs!AL314</f>
        <v>0</v>
      </c>
      <c r="AM314" s="254">
        <f>Inputs!AM314</f>
        <v>0</v>
      </c>
      <c r="AN314" s="254">
        <f>Inputs!AN314</f>
        <v>0</v>
      </c>
      <c r="AO314" s="254">
        <f>Inputs!AO314</f>
        <v>0</v>
      </c>
      <c r="AP314" s="254">
        <f>Inputs!AP314</f>
        <v>0</v>
      </c>
      <c r="AQ314" s="254">
        <f>Inputs!AQ314</f>
        <v>0</v>
      </c>
      <c r="AR314" s="254">
        <f>Inputs!AR314</f>
        <v>0</v>
      </c>
      <c r="AS314" s="254">
        <f>Inputs!AS314</f>
        <v>0</v>
      </c>
      <c r="AT314" s="254">
        <f>Inputs!AT314</f>
        <v>0</v>
      </c>
      <c r="AU314" s="254">
        <f>Inputs!AU314</f>
        <v>0</v>
      </c>
      <c r="AV314" s="254">
        <f>Inputs!AV314</f>
        <v>0</v>
      </c>
      <c r="AW314" s="254">
        <f>Inputs!AW314</f>
        <v>0</v>
      </c>
      <c r="AX314" s="254">
        <f>Inputs!AX314</f>
        <v>0</v>
      </c>
      <c r="AY314" s="254">
        <f>Inputs!AY314</f>
        <v>0</v>
      </c>
      <c r="AZ314" s="254">
        <f>Inputs!AZ314</f>
        <v>0</v>
      </c>
      <c r="BA314" s="254">
        <f>Inputs!BA314</f>
        <v>0</v>
      </c>
      <c r="BB314" s="254">
        <f>Inputs!BB314</f>
        <v>0</v>
      </c>
      <c r="BC314" s="254">
        <f>Inputs!BC314</f>
        <v>0</v>
      </c>
      <c r="BD314" s="254">
        <f>Inputs!BD314</f>
        <v>0</v>
      </c>
      <c r="BE314" s="254">
        <f>Inputs!BE314</f>
        <v>0</v>
      </c>
      <c r="BF314" s="254">
        <f>Inputs!BF314</f>
        <v>0</v>
      </c>
      <c r="BG314" s="254">
        <f>Inputs!BG314</f>
        <v>0</v>
      </c>
      <c r="BH314" s="254">
        <f>Inputs!BH314</f>
        <v>0</v>
      </c>
      <c r="BI314" s="254">
        <f>Inputs!BI314</f>
        <v>0</v>
      </c>
      <c r="BJ314" s="254">
        <f>Inputs!BJ314</f>
        <v>0</v>
      </c>
      <c r="BK314" s="254">
        <f>Inputs!BK314</f>
        <v>0</v>
      </c>
      <c r="BL314" s="254">
        <f>Inputs!BL314</f>
        <v>0</v>
      </c>
      <c r="BN314" s="255">
        <f>IF(OR($C314="Non-Labour",$C314="Labour-related"),IF(Inputs!$DT314=$F$1,Inputs!BN314,Inputs!BN314*'Key assumptions'!$H$118),$F314*N(H314)*avg_hrs)</f>
        <v>0</v>
      </c>
      <c r="BO314" s="255">
        <f>IF(OR($C314="Non-Labour",$C314="Labour-related"),IF(Inputs!$DT314=$F$1,Inputs!BO314,Inputs!BO314*'Key assumptions'!$H$118),$F314*N(I314)*avg_hrs)</f>
        <v>0</v>
      </c>
      <c r="BP314" s="255">
        <f>IF(OR($C314="Non-Labour",$C314="Labour-related"),IF(Inputs!$DT314=$F$1,Inputs!BP314,Inputs!BP314*'Key assumptions'!$H$118),$F314*N(J314)*avg_hrs)</f>
        <v>0</v>
      </c>
      <c r="BQ314" s="255">
        <f>IF(OR($C314="Non-Labour",$C314="Labour-related"),IF(Inputs!$DT314=$F$1,Inputs!BQ314,Inputs!BQ314*'Key assumptions'!$H$118),$F314*N(K314)*avg_hrs)</f>
        <v>0</v>
      </c>
      <c r="BR314" s="255">
        <f>IF(OR($C314="Non-Labour",$C314="Labour-related"),IF(Inputs!$DT314=$F$1,Inputs!BR314,Inputs!BR314*'Key assumptions'!$H$118),$F314*N(L314)*avg_hrs)</f>
        <v>0</v>
      </c>
      <c r="BS314" s="390" t="s">
        <v>411</v>
      </c>
      <c r="BT314" s="390" t="s">
        <v>411</v>
      </c>
      <c r="BU314" s="390" t="s">
        <v>411</v>
      </c>
      <c r="BV314" s="390" t="s">
        <v>411</v>
      </c>
      <c r="BW314" s="390" t="s">
        <v>411</v>
      </c>
      <c r="BX314" s="390" t="s">
        <v>411</v>
      </c>
      <c r="BY314" s="390" t="s">
        <v>411</v>
      </c>
      <c r="BZ314" s="390" t="s">
        <v>411</v>
      </c>
      <c r="CA314" s="390" t="s">
        <v>411</v>
      </c>
      <c r="CB314" s="390" t="s">
        <v>411</v>
      </c>
      <c r="CC314" s="390" t="s">
        <v>411</v>
      </c>
      <c r="CD314" s="390" t="s">
        <v>411</v>
      </c>
      <c r="CE314" s="390" t="s">
        <v>411</v>
      </c>
      <c r="CF314" s="390" t="s">
        <v>411</v>
      </c>
      <c r="CG314" s="390" t="s">
        <v>411</v>
      </c>
      <c r="CH314" s="390" t="s">
        <v>411</v>
      </c>
      <c r="CI314" s="390" t="s">
        <v>411</v>
      </c>
      <c r="CJ314" s="390" t="s">
        <v>411</v>
      </c>
      <c r="CK314" s="390" t="s">
        <v>411</v>
      </c>
      <c r="CL314" s="390" t="s">
        <v>411</v>
      </c>
      <c r="CM314" s="390" t="s">
        <v>411</v>
      </c>
      <c r="CN314" s="390" t="s">
        <v>411</v>
      </c>
      <c r="CO314" s="255">
        <f>IF(OR($C314="Non-Labour",$C314="Labour-related"),IF(Inputs!$DT314=$F$1,Inputs!CO314,Inputs!CO314*'Key assumptions'!$H$118),$F314*N(AI314)*avg_hrs)</f>
        <v>0</v>
      </c>
      <c r="CP314" s="255">
        <f>IF(OR($C314="Non-Labour",$C314="Labour-related"),IF(Inputs!$DT314=$F$1,Inputs!CP314,Inputs!CP314*'Key assumptions'!$H$118),$F314*N(AJ314)*avg_hrs)</f>
        <v>0</v>
      </c>
      <c r="CQ314" s="255">
        <f>IF(OR($C314="Non-Labour",$C314="Labour-related"),IF(Inputs!$DT314=$F$1,Inputs!CQ314,Inputs!CQ314*'Key assumptions'!$H$118),$F314*N(AK314)*avg_hrs)</f>
        <v>0</v>
      </c>
      <c r="CR314" s="255">
        <f>IF(OR($C314="Non-Labour",$C314="Labour-related"),IF(Inputs!$DT314=$F$1,Inputs!CR314,Inputs!CR314*'Key assumptions'!$H$118),$F314*N(AL314)*avg_hrs)</f>
        <v>0</v>
      </c>
      <c r="CS314" s="255">
        <f>IF(OR($C314="Non-Labour",$C314="Labour-related"),IF(Inputs!$DT314=$F$1,Inputs!CS314,Inputs!CS314*'Key assumptions'!$H$118),$F314*N(AM314)*avg_hrs)</f>
        <v>0</v>
      </c>
      <c r="CT314" s="255">
        <f>IF(OR($C314="Non-Labour",$C314="Labour-related"),IF(Inputs!$DT314=$F$1,Inputs!CT314,Inputs!CT314*'Key assumptions'!$H$118),$F314*N(AN314)*avg_hrs)</f>
        <v>0</v>
      </c>
      <c r="CU314" s="255">
        <f>IF(OR($C314="Non-Labour",$C314="Labour-related"),IF(Inputs!$DT314=$F$1,Inputs!CU314,Inputs!CU314*'Key assumptions'!$H$118),$F314*N(AO314)*avg_hrs)</f>
        <v>0</v>
      </c>
      <c r="CV314" s="255">
        <f>IF(OR($C314="Non-Labour",$C314="Labour-related"),IF(Inputs!$DT314=$F$1,Inputs!CV314,Inputs!CV314*'Key assumptions'!$H$118),$F314*N(AP314)*avg_hrs)</f>
        <v>0</v>
      </c>
      <c r="CW314" s="255">
        <f>IF(OR($C314="Non-Labour",$C314="Labour-related"),IF(Inputs!$DT314=$F$1,Inputs!CW314,Inputs!CW314*'Key assumptions'!$H$118),$F314*N(AQ314)*avg_hrs)</f>
        <v>0</v>
      </c>
      <c r="CX314" s="255">
        <f>IF(OR($C314="Non-Labour",$C314="Labour-related"),IF(Inputs!$DT314=$F$1,Inputs!CX314,Inputs!CX314*'Key assumptions'!$H$118),$F314*N(AR314)*avg_hrs)</f>
        <v>0</v>
      </c>
      <c r="CY314" s="255">
        <f>IF(OR($C314="Non-Labour",$C314="Labour-related"),IF(Inputs!$DT314=$F$1,Inputs!CY314,Inputs!CY314*'Key assumptions'!$H$118),$F314*N(AS314)*avg_hrs)</f>
        <v>0</v>
      </c>
      <c r="CZ314" s="255">
        <f>IF(OR($C314="Non-Labour",$C314="Labour-related"),IF(Inputs!$DT314=$F$1,Inputs!CZ314,Inputs!CZ314*'Key assumptions'!$H$118),$F314*N(AT314)*avg_hrs)</f>
        <v>0</v>
      </c>
      <c r="DA314" s="255">
        <f>IF(OR($C314="Non-Labour",$C314="Labour-related"),IF(Inputs!$DT314=$F$1,Inputs!DA314,Inputs!DA314*'Key assumptions'!$H$118),$F314*N(AU314)*avg_hrs)</f>
        <v>0</v>
      </c>
      <c r="DB314" s="255">
        <f>IF(OR($C314="Non-Labour",$C314="Labour-related"),IF(Inputs!$DT314=$F$1,Inputs!DB314,Inputs!DB314*'Key assumptions'!$H$118),$F314*N(AV314)*avg_hrs)</f>
        <v>0</v>
      </c>
      <c r="DC314" s="255">
        <f>IF(OR($C314="Non-Labour",$C314="Labour-related"),IF(Inputs!$DT314=$F$1,Inputs!DC314,Inputs!DC314*'Key assumptions'!$H$118),$F314*N(AW314)*avg_hrs)</f>
        <v>0</v>
      </c>
      <c r="DD314" s="255">
        <f>IF(OR($C314="Non-Labour",$C314="Labour-related"),IF(Inputs!$DT314=$F$1,Inputs!DD314,Inputs!DD314*'Key assumptions'!$H$118),$F314*N(AX314)*avg_hrs)</f>
        <v>0</v>
      </c>
      <c r="DE314" s="255">
        <f>IF(OR($C314="Non-Labour",$C314="Labour-related"),IF(Inputs!$DT314=$F$1,Inputs!DE314,Inputs!DE314*'Key assumptions'!$H$118),$F314*N(AY314)*avg_hrs)</f>
        <v>0</v>
      </c>
      <c r="DF314" s="255">
        <f>IF(OR($C314="Non-Labour",$C314="Labour-related"),IF(Inputs!$DT314=$F$1,Inputs!DF314,Inputs!DF314*'Key assumptions'!$H$118),$F314*N(AZ314)*avg_hrs)</f>
        <v>0</v>
      </c>
      <c r="DG314" s="255">
        <f>IF(OR($C314="Non-Labour",$C314="Labour-related"),IF(Inputs!$DT314=$F$1,Inputs!DG314,Inputs!DG314*'Key assumptions'!$H$118),$F314*N(BA314)*avg_hrs)</f>
        <v>0</v>
      </c>
      <c r="DH314" s="255">
        <f>IF(OR($C314="Non-Labour",$C314="Labour-related"),IF(Inputs!$DT314=$F$1,Inputs!DH314,Inputs!DH314*'Key assumptions'!$H$118),$F314*N(BB314)*avg_hrs)</f>
        <v>0</v>
      </c>
      <c r="DI314" s="255">
        <f>IF(OR($C314="Non-Labour",$C314="Labour-related"),IF(Inputs!$DT314=$F$1,Inputs!DI314,Inputs!DI314*'Key assumptions'!$H$118),$F314*N(BC314)*avg_hrs)</f>
        <v>0</v>
      </c>
      <c r="DJ314" s="255">
        <f>IF(OR($C314="Non-Labour",$C314="Labour-related"),IF(Inputs!$DT314=$F$1,Inputs!DJ314,Inputs!DJ314*'Key assumptions'!$H$118),$F314*N(BD314)*avg_hrs)</f>
        <v>0</v>
      </c>
      <c r="DK314" s="255">
        <f>IF(OR($C314="Non-Labour",$C314="Labour-related"),IF(Inputs!$DT314=$F$1,Inputs!DK314,Inputs!DK314*'Key assumptions'!$H$118),$F314*N(BE314)*avg_hrs)</f>
        <v>0</v>
      </c>
      <c r="DL314" s="255">
        <f>IF(OR($C314="Non-Labour",$C314="Labour-related"),IF(Inputs!$DT314=$F$1,Inputs!DL314,Inputs!DL314*'Key assumptions'!$H$118),$F314*N(BF314)*avg_hrs)</f>
        <v>0</v>
      </c>
      <c r="DM314" s="255">
        <f>IF(OR($C314="Non-Labour",$C314="Labour-related"),IF(Inputs!$DT314=$F$1,Inputs!DM314,Inputs!DM314*'Key assumptions'!$H$118),$F314*N(BG314)*avg_hrs)</f>
        <v>0</v>
      </c>
      <c r="DN314" s="255">
        <f>IF(OR($C314="Non-Labour",$C314="Labour-related"),IF(Inputs!$DT314=$F$1,Inputs!DN314,Inputs!DN314*'Key assumptions'!$H$118),$F314*N(BH314)*avg_hrs)</f>
        <v>0</v>
      </c>
      <c r="DO314" s="255">
        <f>IF(OR($C314="Non-Labour",$C314="Labour-related"),IF(Inputs!$DT314=$F$1,Inputs!DO314,Inputs!DO314*'Key assumptions'!$H$118),$F314*N(BI314)*avg_hrs)</f>
        <v>0</v>
      </c>
      <c r="DP314" s="255">
        <f>IF(OR($C314="Non-Labour",$C314="Labour-related"),IF(Inputs!$DT314=$F$1,Inputs!DP314,Inputs!DP314*'Key assumptions'!$H$118),$F314*N(BJ314)*avg_hrs)</f>
        <v>0</v>
      </c>
      <c r="DQ314" s="255">
        <f>IF(OR($C314="Non-Labour",$C314="Labour-related"),IF(Inputs!$DT314=$F$1,Inputs!DQ314,Inputs!DQ314*'Key assumptions'!$H$118),$F314*N(BK314)*avg_hrs)</f>
        <v>0</v>
      </c>
      <c r="DR314" s="255">
        <f>IF(OR($C314="Non-Labour",$C314="Labour-related"),IF(Inputs!$DT314=$F$1,Inputs!DR314,Inputs!DR314*'Key assumptions'!$H$118),$F314*N(BL314)*avg_hrs)</f>
        <v>0</v>
      </c>
      <c r="DT314" s="133" t="s">
        <v>213</v>
      </c>
      <c r="DU314" s="304"/>
      <c r="DV314" s="304"/>
      <c r="DW314" s="304"/>
      <c r="DX314" s="304"/>
      <c r="DY314" s="304"/>
      <c r="DZ314" s="304"/>
      <c r="EA314" s="255">
        <v>52838.399999999994</v>
      </c>
      <c r="EB314" s="255">
        <v>211353.59999999998</v>
      </c>
      <c r="EC314" s="255">
        <v>0</v>
      </c>
      <c r="ED314" s="255">
        <f t="shared" si="30"/>
        <v>0</v>
      </c>
      <c r="EE314" s="255">
        <f t="shared" si="30"/>
        <v>0</v>
      </c>
      <c r="EF314" s="255">
        <f t="shared" si="27"/>
        <v>264192</v>
      </c>
    </row>
    <row r="315" spans="1:136" x14ac:dyDescent="0.4">
      <c r="A315" s="133" t="str">
        <f>Inputs!A315</f>
        <v>Project Development</v>
      </c>
      <c r="B315" s="381" t="str">
        <f>Inputs!B315</f>
        <v>[C-i-C] Item 34</v>
      </c>
      <c r="C315" s="133" t="str">
        <f>Inputs!C315</f>
        <v>Non-labour</v>
      </c>
      <c r="D315" s="133">
        <f>Inputs!D315</f>
        <v>636449</v>
      </c>
      <c r="E315" s="133" t="str">
        <f>Inputs!E315</f>
        <v>Outsource Consultant</v>
      </c>
      <c r="F315" s="290">
        <f>IF(Inputs!DT315=$F$1,Inputs!F315,
IF(Inputs!DT315='Key assumptions'!$E$118,Inputs!F315*'Key assumptions'!$H$118,Inputs!F315*'Key assumptions'!$H$119))</f>
        <v>0</v>
      </c>
      <c r="G315" s="290">
        <f>IF(Inputs!DT315=$F$1,Inputs!G315,Inputs!G315*'Key assumptions'!$H$118)</f>
        <v>0</v>
      </c>
      <c r="H315" s="281"/>
      <c r="I315" s="281"/>
      <c r="J315" s="281"/>
      <c r="K315" s="281"/>
      <c r="L315" s="281"/>
      <c r="M315" s="389" t="str">
        <f>Inputs!M315</f>
        <v>[C-i-C]</v>
      </c>
      <c r="N315" s="389" t="str">
        <f>Inputs!N315</f>
        <v>[C-i-C]</v>
      </c>
      <c r="O315" s="389" t="str">
        <f>Inputs!O315</f>
        <v>[C-i-C]</v>
      </c>
      <c r="P315" s="389" t="str">
        <f>Inputs!P315</f>
        <v>[C-i-C]</v>
      </c>
      <c r="Q315" s="389" t="str">
        <f>Inputs!Q315</f>
        <v>[C-i-C]</v>
      </c>
      <c r="R315" s="389" t="str">
        <f>Inputs!R315</f>
        <v>[C-i-C]</v>
      </c>
      <c r="S315" s="389" t="str">
        <f>Inputs!S315</f>
        <v>[C-i-C]</v>
      </c>
      <c r="T315" s="389" t="str">
        <f>Inputs!T315</f>
        <v>[C-i-C]</v>
      </c>
      <c r="U315" s="389" t="str">
        <f>Inputs!U315</f>
        <v>[C-i-C]</v>
      </c>
      <c r="V315" s="389" t="str">
        <f>Inputs!V315</f>
        <v>[C-i-C]</v>
      </c>
      <c r="W315" s="389" t="str">
        <f>Inputs!W315</f>
        <v>[C-i-C]</v>
      </c>
      <c r="X315" s="389" t="str">
        <f>Inputs!X315</f>
        <v>[C-i-C]</v>
      </c>
      <c r="Y315" s="389" t="str">
        <f>Inputs!Y315</f>
        <v>[C-i-C]</v>
      </c>
      <c r="Z315" s="389" t="str">
        <f>Inputs!Z315</f>
        <v>[C-i-C]</v>
      </c>
      <c r="AA315" s="389" t="str">
        <f>Inputs!AA315</f>
        <v>[C-i-C]</v>
      </c>
      <c r="AB315" s="389" t="str">
        <f>Inputs!AB315</f>
        <v>[C-i-C]</v>
      </c>
      <c r="AC315" s="389" t="str">
        <f>Inputs!AC315</f>
        <v>[C-i-C]</v>
      </c>
      <c r="AD315" s="389" t="str">
        <f>Inputs!AD315</f>
        <v>[C-i-C]</v>
      </c>
      <c r="AE315" s="389" t="str">
        <f>Inputs!AE315</f>
        <v>[C-i-C]</v>
      </c>
      <c r="AF315" s="389" t="str">
        <f>Inputs!AF315</f>
        <v>[C-i-C]</v>
      </c>
      <c r="AG315" s="389" t="str">
        <f>Inputs!AG315</f>
        <v>[C-i-C]</v>
      </c>
      <c r="AH315" s="389" t="str">
        <f>Inputs!AH315</f>
        <v>[C-i-C]</v>
      </c>
      <c r="AI315" s="254">
        <f>Inputs!AI315</f>
        <v>0</v>
      </c>
      <c r="AJ315" s="254">
        <f>Inputs!AJ315</f>
        <v>0</v>
      </c>
      <c r="AK315" s="254">
        <f>Inputs!AK315</f>
        <v>0</v>
      </c>
      <c r="AL315" s="254">
        <f>Inputs!AL315</f>
        <v>0</v>
      </c>
      <c r="AM315" s="254">
        <f>Inputs!AM315</f>
        <v>0</v>
      </c>
      <c r="AN315" s="254">
        <f>Inputs!AN315</f>
        <v>0</v>
      </c>
      <c r="AO315" s="254">
        <f>Inputs!AO315</f>
        <v>0</v>
      </c>
      <c r="AP315" s="254">
        <f>Inputs!AP315</f>
        <v>0</v>
      </c>
      <c r="AQ315" s="254">
        <f>Inputs!AQ315</f>
        <v>0</v>
      </c>
      <c r="AR315" s="254">
        <f>Inputs!AR315</f>
        <v>0</v>
      </c>
      <c r="AS315" s="254">
        <f>Inputs!AS315</f>
        <v>0</v>
      </c>
      <c r="AT315" s="254">
        <f>Inputs!AT315</f>
        <v>0</v>
      </c>
      <c r="AU315" s="254">
        <f>Inputs!AU315</f>
        <v>0</v>
      </c>
      <c r="AV315" s="254">
        <f>Inputs!AV315</f>
        <v>0</v>
      </c>
      <c r="AW315" s="254">
        <f>Inputs!AW315</f>
        <v>0</v>
      </c>
      <c r="AX315" s="254">
        <f>Inputs!AX315</f>
        <v>0</v>
      </c>
      <c r="AY315" s="254">
        <f>Inputs!AY315</f>
        <v>0</v>
      </c>
      <c r="AZ315" s="254">
        <f>Inputs!AZ315</f>
        <v>0</v>
      </c>
      <c r="BA315" s="254">
        <f>Inputs!BA315</f>
        <v>0</v>
      </c>
      <c r="BB315" s="254">
        <f>Inputs!BB315</f>
        <v>0</v>
      </c>
      <c r="BC315" s="254">
        <f>Inputs!BC315</f>
        <v>0</v>
      </c>
      <c r="BD315" s="254">
        <f>Inputs!BD315</f>
        <v>0</v>
      </c>
      <c r="BE315" s="254">
        <f>Inputs!BE315</f>
        <v>0</v>
      </c>
      <c r="BF315" s="254">
        <f>Inputs!BF315</f>
        <v>0</v>
      </c>
      <c r="BG315" s="254">
        <f>Inputs!BG315</f>
        <v>0</v>
      </c>
      <c r="BH315" s="254">
        <f>Inputs!BH315</f>
        <v>0</v>
      </c>
      <c r="BI315" s="254">
        <f>Inputs!BI315</f>
        <v>0</v>
      </c>
      <c r="BJ315" s="254">
        <f>Inputs!BJ315</f>
        <v>0</v>
      </c>
      <c r="BK315" s="254">
        <f>Inputs!BK315</f>
        <v>0</v>
      </c>
      <c r="BL315" s="254">
        <f>Inputs!BL315</f>
        <v>0</v>
      </c>
      <c r="BN315" s="255">
        <f>IF(OR($C315="Non-Labour",$C315="Labour-related"),IF(Inputs!$DT315=$F$1,Inputs!BN315,Inputs!BN315*'Key assumptions'!$H$118),$F315*N(H315)*avg_hrs)</f>
        <v>0</v>
      </c>
      <c r="BO315" s="255">
        <f>IF(OR($C315="Non-Labour",$C315="Labour-related"),IF(Inputs!$DT315=$F$1,Inputs!BO315,Inputs!BO315*'Key assumptions'!$H$118),$F315*N(I315)*avg_hrs)</f>
        <v>0</v>
      </c>
      <c r="BP315" s="255">
        <f>IF(OR($C315="Non-Labour",$C315="Labour-related"),IF(Inputs!$DT315=$F$1,Inputs!BP315,Inputs!BP315*'Key assumptions'!$H$118),$F315*N(J315)*avg_hrs)</f>
        <v>0</v>
      </c>
      <c r="BQ315" s="255">
        <f>IF(OR($C315="Non-Labour",$C315="Labour-related"),IF(Inputs!$DT315=$F$1,Inputs!BQ315,Inputs!BQ315*'Key assumptions'!$H$118),$F315*N(K315)*avg_hrs)</f>
        <v>0</v>
      </c>
      <c r="BR315" s="255">
        <f>IF(OR($C315="Non-Labour",$C315="Labour-related"),IF(Inputs!$DT315=$F$1,Inputs!BR315,Inputs!BR315*'Key assumptions'!$H$118),$F315*N(L315)*avg_hrs)</f>
        <v>0</v>
      </c>
      <c r="BS315" s="390" t="s">
        <v>411</v>
      </c>
      <c r="BT315" s="390" t="s">
        <v>411</v>
      </c>
      <c r="BU315" s="390" t="s">
        <v>411</v>
      </c>
      <c r="BV315" s="390" t="s">
        <v>411</v>
      </c>
      <c r="BW315" s="390" t="s">
        <v>411</v>
      </c>
      <c r="BX315" s="390" t="s">
        <v>411</v>
      </c>
      <c r="BY315" s="390" t="s">
        <v>411</v>
      </c>
      <c r="BZ315" s="390" t="s">
        <v>411</v>
      </c>
      <c r="CA315" s="390" t="s">
        <v>411</v>
      </c>
      <c r="CB315" s="390" t="s">
        <v>411</v>
      </c>
      <c r="CC315" s="390" t="s">
        <v>411</v>
      </c>
      <c r="CD315" s="390" t="s">
        <v>411</v>
      </c>
      <c r="CE315" s="390" t="s">
        <v>411</v>
      </c>
      <c r="CF315" s="390" t="s">
        <v>411</v>
      </c>
      <c r="CG315" s="390" t="s">
        <v>411</v>
      </c>
      <c r="CH315" s="390" t="s">
        <v>411</v>
      </c>
      <c r="CI315" s="390" t="s">
        <v>411</v>
      </c>
      <c r="CJ315" s="390" t="s">
        <v>411</v>
      </c>
      <c r="CK315" s="390" t="s">
        <v>411</v>
      </c>
      <c r="CL315" s="390" t="s">
        <v>411</v>
      </c>
      <c r="CM315" s="390" t="s">
        <v>411</v>
      </c>
      <c r="CN315" s="390" t="s">
        <v>411</v>
      </c>
      <c r="CO315" s="255">
        <f>IF(OR($C315="Non-Labour",$C315="Labour-related"),IF(Inputs!$DT315=$F$1,Inputs!CO315,Inputs!CO315*'Key assumptions'!$H$118),$F315*N(AI315)*avg_hrs)</f>
        <v>0</v>
      </c>
      <c r="CP315" s="255">
        <f>IF(OR($C315="Non-Labour",$C315="Labour-related"),IF(Inputs!$DT315=$F$1,Inputs!CP315,Inputs!CP315*'Key assumptions'!$H$118),$F315*N(AJ315)*avg_hrs)</f>
        <v>0</v>
      </c>
      <c r="CQ315" s="255">
        <f>IF(OR($C315="Non-Labour",$C315="Labour-related"),IF(Inputs!$DT315=$F$1,Inputs!CQ315,Inputs!CQ315*'Key assumptions'!$H$118),$F315*N(AK315)*avg_hrs)</f>
        <v>0</v>
      </c>
      <c r="CR315" s="255">
        <f>IF(OR($C315="Non-Labour",$C315="Labour-related"),IF(Inputs!$DT315=$F$1,Inputs!CR315,Inputs!CR315*'Key assumptions'!$H$118),$F315*N(AL315)*avg_hrs)</f>
        <v>0</v>
      </c>
      <c r="CS315" s="255">
        <f>IF(OR($C315="Non-Labour",$C315="Labour-related"),IF(Inputs!$DT315=$F$1,Inputs!CS315,Inputs!CS315*'Key assumptions'!$H$118),$F315*N(AM315)*avg_hrs)</f>
        <v>0</v>
      </c>
      <c r="CT315" s="255">
        <f>IF(OR($C315="Non-Labour",$C315="Labour-related"),IF(Inputs!$DT315=$F$1,Inputs!CT315,Inputs!CT315*'Key assumptions'!$H$118),$F315*N(AN315)*avg_hrs)</f>
        <v>0</v>
      </c>
      <c r="CU315" s="255">
        <f>IF(OR($C315="Non-Labour",$C315="Labour-related"),IF(Inputs!$DT315=$F$1,Inputs!CU315,Inputs!CU315*'Key assumptions'!$H$118),$F315*N(AO315)*avg_hrs)</f>
        <v>0</v>
      </c>
      <c r="CV315" s="255">
        <f>IF(OR($C315="Non-Labour",$C315="Labour-related"),IF(Inputs!$DT315=$F$1,Inputs!CV315,Inputs!CV315*'Key assumptions'!$H$118),$F315*N(AP315)*avg_hrs)</f>
        <v>0</v>
      </c>
      <c r="CW315" s="255">
        <f>IF(OR($C315="Non-Labour",$C315="Labour-related"),IF(Inputs!$DT315=$F$1,Inputs!CW315,Inputs!CW315*'Key assumptions'!$H$118),$F315*N(AQ315)*avg_hrs)</f>
        <v>0</v>
      </c>
      <c r="CX315" s="255">
        <f>IF(OR($C315="Non-Labour",$C315="Labour-related"),IF(Inputs!$DT315=$F$1,Inputs!CX315,Inputs!CX315*'Key assumptions'!$H$118),$F315*N(AR315)*avg_hrs)</f>
        <v>0</v>
      </c>
      <c r="CY315" s="255">
        <f>IF(OR($C315="Non-Labour",$C315="Labour-related"),IF(Inputs!$DT315=$F$1,Inputs!CY315,Inputs!CY315*'Key assumptions'!$H$118),$F315*N(AS315)*avg_hrs)</f>
        <v>0</v>
      </c>
      <c r="CZ315" s="255">
        <f>IF(OR($C315="Non-Labour",$C315="Labour-related"),IF(Inputs!$DT315=$F$1,Inputs!CZ315,Inputs!CZ315*'Key assumptions'!$H$118),$F315*N(AT315)*avg_hrs)</f>
        <v>0</v>
      </c>
      <c r="DA315" s="255">
        <f>IF(OR($C315="Non-Labour",$C315="Labour-related"),IF(Inputs!$DT315=$F$1,Inputs!DA315,Inputs!DA315*'Key assumptions'!$H$118),$F315*N(AU315)*avg_hrs)</f>
        <v>0</v>
      </c>
      <c r="DB315" s="255">
        <f>IF(OR($C315="Non-Labour",$C315="Labour-related"),IF(Inputs!$DT315=$F$1,Inputs!DB315,Inputs!DB315*'Key assumptions'!$H$118),$F315*N(AV315)*avg_hrs)</f>
        <v>0</v>
      </c>
      <c r="DC315" s="255">
        <f>IF(OR($C315="Non-Labour",$C315="Labour-related"),IF(Inputs!$DT315=$F$1,Inputs!DC315,Inputs!DC315*'Key assumptions'!$H$118),$F315*N(AW315)*avg_hrs)</f>
        <v>0</v>
      </c>
      <c r="DD315" s="255">
        <f>IF(OR($C315="Non-Labour",$C315="Labour-related"),IF(Inputs!$DT315=$F$1,Inputs!DD315,Inputs!DD315*'Key assumptions'!$H$118),$F315*N(AX315)*avg_hrs)</f>
        <v>0</v>
      </c>
      <c r="DE315" s="255">
        <f>IF(OR($C315="Non-Labour",$C315="Labour-related"),IF(Inputs!$DT315=$F$1,Inputs!DE315,Inputs!DE315*'Key assumptions'!$H$118),$F315*N(AY315)*avg_hrs)</f>
        <v>0</v>
      </c>
      <c r="DF315" s="255">
        <f>IF(OR($C315="Non-Labour",$C315="Labour-related"),IF(Inputs!$DT315=$F$1,Inputs!DF315,Inputs!DF315*'Key assumptions'!$H$118),$F315*N(AZ315)*avg_hrs)</f>
        <v>0</v>
      </c>
      <c r="DG315" s="255">
        <f>IF(OR($C315="Non-Labour",$C315="Labour-related"),IF(Inputs!$DT315=$F$1,Inputs!DG315,Inputs!DG315*'Key assumptions'!$H$118),$F315*N(BA315)*avg_hrs)</f>
        <v>0</v>
      </c>
      <c r="DH315" s="255">
        <f>IF(OR($C315="Non-Labour",$C315="Labour-related"),IF(Inputs!$DT315=$F$1,Inputs!DH315,Inputs!DH315*'Key assumptions'!$H$118),$F315*N(BB315)*avg_hrs)</f>
        <v>0</v>
      </c>
      <c r="DI315" s="255">
        <f>IF(OR($C315="Non-Labour",$C315="Labour-related"),IF(Inputs!$DT315=$F$1,Inputs!DI315,Inputs!DI315*'Key assumptions'!$H$118),$F315*N(BC315)*avg_hrs)</f>
        <v>0</v>
      </c>
      <c r="DJ315" s="255">
        <f>IF(OR($C315="Non-Labour",$C315="Labour-related"),IF(Inputs!$DT315=$F$1,Inputs!DJ315,Inputs!DJ315*'Key assumptions'!$H$118),$F315*N(BD315)*avg_hrs)</f>
        <v>0</v>
      </c>
      <c r="DK315" s="255">
        <f>IF(OR($C315="Non-Labour",$C315="Labour-related"),IF(Inputs!$DT315=$F$1,Inputs!DK315,Inputs!DK315*'Key assumptions'!$H$118),$F315*N(BE315)*avg_hrs)</f>
        <v>0</v>
      </c>
      <c r="DL315" s="255">
        <f>IF(OR($C315="Non-Labour",$C315="Labour-related"),IF(Inputs!$DT315=$F$1,Inputs!DL315,Inputs!DL315*'Key assumptions'!$H$118),$F315*N(BF315)*avg_hrs)</f>
        <v>0</v>
      </c>
      <c r="DM315" s="255">
        <f>IF(OR($C315="Non-Labour",$C315="Labour-related"),IF(Inputs!$DT315=$F$1,Inputs!DM315,Inputs!DM315*'Key assumptions'!$H$118),$F315*N(BG315)*avg_hrs)</f>
        <v>0</v>
      </c>
      <c r="DN315" s="255">
        <f>IF(OR($C315="Non-Labour",$C315="Labour-related"),IF(Inputs!$DT315=$F$1,Inputs!DN315,Inputs!DN315*'Key assumptions'!$H$118),$F315*N(BH315)*avg_hrs)</f>
        <v>0</v>
      </c>
      <c r="DO315" s="255">
        <f>IF(OR($C315="Non-Labour",$C315="Labour-related"),IF(Inputs!$DT315=$F$1,Inputs!DO315,Inputs!DO315*'Key assumptions'!$H$118),$F315*N(BI315)*avg_hrs)</f>
        <v>0</v>
      </c>
      <c r="DP315" s="255">
        <f>IF(OR($C315="Non-Labour",$C315="Labour-related"),IF(Inputs!$DT315=$F$1,Inputs!DP315,Inputs!DP315*'Key assumptions'!$H$118),$F315*N(BJ315)*avg_hrs)</f>
        <v>0</v>
      </c>
      <c r="DQ315" s="255">
        <f>IF(OR($C315="Non-Labour",$C315="Labour-related"),IF(Inputs!$DT315=$F$1,Inputs!DQ315,Inputs!DQ315*'Key assumptions'!$H$118),$F315*N(BK315)*avg_hrs)</f>
        <v>0</v>
      </c>
      <c r="DR315" s="255">
        <f>IF(OR($C315="Non-Labour",$C315="Labour-related"),IF(Inputs!$DT315=$F$1,Inputs!DR315,Inputs!DR315*'Key assumptions'!$H$118),$F315*N(BL315)*avg_hrs)</f>
        <v>0</v>
      </c>
      <c r="DT315" s="133" t="s">
        <v>213</v>
      </c>
      <c r="DU315" s="304"/>
      <c r="DV315" s="304"/>
      <c r="DW315" s="304"/>
      <c r="DX315" s="304"/>
      <c r="DY315" s="304"/>
      <c r="DZ315" s="304"/>
      <c r="EA315" s="255">
        <v>0</v>
      </c>
      <c r="EB315" s="255">
        <v>38994.739199999996</v>
      </c>
      <c r="EC315" s="255">
        <v>0</v>
      </c>
      <c r="ED315" s="255">
        <f t="shared" si="30"/>
        <v>0</v>
      </c>
      <c r="EE315" s="255">
        <f t="shared" si="30"/>
        <v>0</v>
      </c>
      <c r="EF315" s="255">
        <f t="shared" si="27"/>
        <v>38994.739199999996</v>
      </c>
    </row>
    <row r="316" spans="1:136" x14ac:dyDescent="0.4">
      <c r="A316" s="133" t="str">
        <f>Inputs!A316</f>
        <v>Project Development</v>
      </c>
      <c r="B316" s="381" t="str">
        <f>Inputs!B316</f>
        <v>[C-i-C] Item 35</v>
      </c>
      <c r="C316" s="133" t="str">
        <f>Inputs!C316</f>
        <v>Non-labour</v>
      </c>
      <c r="D316" s="133">
        <f>Inputs!D316</f>
        <v>636449</v>
      </c>
      <c r="E316" s="133" t="str">
        <f>Inputs!E316</f>
        <v>Outsource Consultant</v>
      </c>
      <c r="F316" s="290">
        <f>IF(Inputs!DT316=$F$1,Inputs!F316,
IF(Inputs!DT316='Key assumptions'!$E$118,Inputs!F316*'Key assumptions'!$H$118,Inputs!F316*'Key assumptions'!$H$119))</f>
        <v>0</v>
      </c>
      <c r="G316" s="290">
        <f>IF(Inputs!DT316=$F$1,Inputs!G316,Inputs!G316*'Key assumptions'!$H$118)</f>
        <v>0</v>
      </c>
      <c r="H316" s="281"/>
      <c r="I316" s="281"/>
      <c r="J316" s="281"/>
      <c r="K316" s="281"/>
      <c r="L316" s="281"/>
      <c r="M316" s="389" t="str">
        <f>Inputs!M316</f>
        <v>[C-i-C]</v>
      </c>
      <c r="N316" s="389" t="str">
        <f>Inputs!N316</f>
        <v>[C-i-C]</v>
      </c>
      <c r="O316" s="389" t="str">
        <f>Inputs!O316</f>
        <v>[C-i-C]</v>
      </c>
      <c r="P316" s="389" t="str">
        <f>Inputs!P316</f>
        <v>[C-i-C]</v>
      </c>
      <c r="Q316" s="389" t="str">
        <f>Inputs!Q316</f>
        <v>[C-i-C]</v>
      </c>
      <c r="R316" s="389" t="str">
        <f>Inputs!R316</f>
        <v>[C-i-C]</v>
      </c>
      <c r="S316" s="389" t="str">
        <f>Inputs!S316</f>
        <v>[C-i-C]</v>
      </c>
      <c r="T316" s="389" t="str">
        <f>Inputs!T316</f>
        <v>[C-i-C]</v>
      </c>
      <c r="U316" s="389" t="str">
        <f>Inputs!U316</f>
        <v>[C-i-C]</v>
      </c>
      <c r="V316" s="389" t="str">
        <f>Inputs!V316</f>
        <v>[C-i-C]</v>
      </c>
      <c r="W316" s="389" t="str">
        <f>Inputs!W316</f>
        <v>[C-i-C]</v>
      </c>
      <c r="X316" s="389" t="str">
        <f>Inputs!X316</f>
        <v>[C-i-C]</v>
      </c>
      <c r="Y316" s="389" t="str">
        <f>Inputs!Y316</f>
        <v>[C-i-C]</v>
      </c>
      <c r="Z316" s="389" t="str">
        <f>Inputs!Z316</f>
        <v>[C-i-C]</v>
      </c>
      <c r="AA316" s="389" t="str">
        <f>Inputs!AA316</f>
        <v>[C-i-C]</v>
      </c>
      <c r="AB316" s="389" t="str">
        <f>Inputs!AB316</f>
        <v>[C-i-C]</v>
      </c>
      <c r="AC316" s="389" t="str">
        <f>Inputs!AC316</f>
        <v>[C-i-C]</v>
      </c>
      <c r="AD316" s="389" t="str">
        <f>Inputs!AD316</f>
        <v>[C-i-C]</v>
      </c>
      <c r="AE316" s="389" t="str">
        <f>Inputs!AE316</f>
        <v>[C-i-C]</v>
      </c>
      <c r="AF316" s="389" t="str">
        <f>Inputs!AF316</f>
        <v>[C-i-C]</v>
      </c>
      <c r="AG316" s="389" t="str">
        <f>Inputs!AG316</f>
        <v>[C-i-C]</v>
      </c>
      <c r="AH316" s="389" t="str">
        <f>Inputs!AH316</f>
        <v>[C-i-C]</v>
      </c>
      <c r="AI316" s="254">
        <f>Inputs!AI316</f>
        <v>0</v>
      </c>
      <c r="AJ316" s="254">
        <f>Inputs!AJ316</f>
        <v>0</v>
      </c>
      <c r="AK316" s="254">
        <f>Inputs!AK316</f>
        <v>0</v>
      </c>
      <c r="AL316" s="254">
        <f>Inputs!AL316</f>
        <v>0</v>
      </c>
      <c r="AM316" s="254">
        <f>Inputs!AM316</f>
        <v>0</v>
      </c>
      <c r="AN316" s="254">
        <f>Inputs!AN316</f>
        <v>0</v>
      </c>
      <c r="AO316" s="254">
        <f>Inputs!AO316</f>
        <v>0</v>
      </c>
      <c r="AP316" s="254">
        <f>Inputs!AP316</f>
        <v>0</v>
      </c>
      <c r="AQ316" s="254">
        <f>Inputs!AQ316</f>
        <v>0</v>
      </c>
      <c r="AR316" s="254">
        <f>Inputs!AR316</f>
        <v>0</v>
      </c>
      <c r="AS316" s="254">
        <f>Inputs!AS316</f>
        <v>0</v>
      </c>
      <c r="AT316" s="254">
        <f>Inputs!AT316</f>
        <v>0</v>
      </c>
      <c r="AU316" s="254">
        <f>Inputs!AU316</f>
        <v>0</v>
      </c>
      <c r="AV316" s="254">
        <f>Inputs!AV316</f>
        <v>0</v>
      </c>
      <c r="AW316" s="254">
        <f>Inputs!AW316</f>
        <v>0</v>
      </c>
      <c r="AX316" s="254">
        <f>Inputs!AX316</f>
        <v>0</v>
      </c>
      <c r="AY316" s="254">
        <f>Inputs!AY316</f>
        <v>0</v>
      </c>
      <c r="AZ316" s="254">
        <f>Inputs!AZ316</f>
        <v>0</v>
      </c>
      <c r="BA316" s="254">
        <f>Inputs!BA316</f>
        <v>0</v>
      </c>
      <c r="BB316" s="254">
        <f>Inputs!BB316</f>
        <v>0</v>
      </c>
      <c r="BC316" s="254">
        <f>Inputs!BC316</f>
        <v>0</v>
      </c>
      <c r="BD316" s="254">
        <f>Inputs!BD316</f>
        <v>0</v>
      </c>
      <c r="BE316" s="254">
        <f>Inputs!BE316</f>
        <v>0</v>
      </c>
      <c r="BF316" s="254">
        <f>Inputs!BF316</f>
        <v>0</v>
      </c>
      <c r="BG316" s="254">
        <f>Inputs!BG316</f>
        <v>0</v>
      </c>
      <c r="BH316" s="254">
        <f>Inputs!BH316</f>
        <v>0</v>
      </c>
      <c r="BI316" s="254">
        <f>Inputs!BI316</f>
        <v>0</v>
      </c>
      <c r="BJ316" s="254">
        <f>Inputs!BJ316</f>
        <v>0</v>
      </c>
      <c r="BK316" s="254">
        <f>Inputs!BK316</f>
        <v>0</v>
      </c>
      <c r="BL316" s="254">
        <f>Inputs!BL316</f>
        <v>0</v>
      </c>
      <c r="BN316" s="255">
        <f>IF(OR($C316="Non-Labour",$C316="Labour-related"),IF(Inputs!$DT316=$F$1,Inputs!BN316,Inputs!BN316*'Key assumptions'!$H$118),$F316*N(H316)*avg_hrs)</f>
        <v>0</v>
      </c>
      <c r="BO316" s="255">
        <f>IF(OR($C316="Non-Labour",$C316="Labour-related"),IF(Inputs!$DT316=$F$1,Inputs!BO316,Inputs!BO316*'Key assumptions'!$H$118),$F316*N(I316)*avg_hrs)</f>
        <v>0</v>
      </c>
      <c r="BP316" s="255">
        <f>IF(OR($C316="Non-Labour",$C316="Labour-related"),IF(Inputs!$DT316=$F$1,Inputs!BP316,Inputs!BP316*'Key assumptions'!$H$118),$F316*N(J316)*avg_hrs)</f>
        <v>0</v>
      </c>
      <c r="BQ316" s="255">
        <f>IF(OR($C316="Non-Labour",$C316="Labour-related"),IF(Inputs!$DT316=$F$1,Inputs!BQ316,Inputs!BQ316*'Key assumptions'!$H$118),$F316*N(K316)*avg_hrs)</f>
        <v>0</v>
      </c>
      <c r="BR316" s="255">
        <f>IF(OR($C316="Non-Labour",$C316="Labour-related"),IF(Inputs!$DT316=$F$1,Inputs!BR316,Inputs!BR316*'Key assumptions'!$H$118),$F316*N(L316)*avg_hrs)</f>
        <v>0</v>
      </c>
      <c r="BS316" s="390" t="s">
        <v>411</v>
      </c>
      <c r="BT316" s="390" t="s">
        <v>411</v>
      </c>
      <c r="BU316" s="390" t="s">
        <v>411</v>
      </c>
      <c r="BV316" s="390" t="s">
        <v>411</v>
      </c>
      <c r="BW316" s="390" t="s">
        <v>411</v>
      </c>
      <c r="BX316" s="390" t="s">
        <v>411</v>
      </c>
      <c r="BY316" s="390" t="s">
        <v>411</v>
      </c>
      <c r="BZ316" s="390" t="s">
        <v>411</v>
      </c>
      <c r="CA316" s="390" t="s">
        <v>411</v>
      </c>
      <c r="CB316" s="390" t="s">
        <v>411</v>
      </c>
      <c r="CC316" s="390" t="s">
        <v>411</v>
      </c>
      <c r="CD316" s="390" t="s">
        <v>411</v>
      </c>
      <c r="CE316" s="390" t="s">
        <v>411</v>
      </c>
      <c r="CF316" s="390" t="s">
        <v>411</v>
      </c>
      <c r="CG316" s="390" t="s">
        <v>411</v>
      </c>
      <c r="CH316" s="390" t="s">
        <v>411</v>
      </c>
      <c r="CI316" s="390" t="s">
        <v>411</v>
      </c>
      <c r="CJ316" s="390" t="s">
        <v>411</v>
      </c>
      <c r="CK316" s="390" t="s">
        <v>411</v>
      </c>
      <c r="CL316" s="390" t="s">
        <v>411</v>
      </c>
      <c r="CM316" s="390" t="s">
        <v>411</v>
      </c>
      <c r="CN316" s="390" t="s">
        <v>411</v>
      </c>
      <c r="CO316" s="255">
        <f>IF(OR($C316="Non-Labour",$C316="Labour-related"),IF(Inputs!$DT316=$F$1,Inputs!CO316,Inputs!CO316*'Key assumptions'!$H$118),$F316*N(AI316)*avg_hrs)</f>
        <v>0</v>
      </c>
      <c r="CP316" s="255">
        <f>IF(OR($C316="Non-Labour",$C316="Labour-related"),IF(Inputs!$DT316=$F$1,Inputs!CP316,Inputs!CP316*'Key assumptions'!$H$118),$F316*N(AJ316)*avg_hrs)</f>
        <v>0</v>
      </c>
      <c r="CQ316" s="255">
        <f>IF(OR($C316="Non-Labour",$C316="Labour-related"),IF(Inputs!$DT316=$F$1,Inputs!CQ316,Inputs!CQ316*'Key assumptions'!$H$118),$F316*N(AK316)*avg_hrs)</f>
        <v>0</v>
      </c>
      <c r="CR316" s="255">
        <f>IF(OR($C316="Non-Labour",$C316="Labour-related"),IF(Inputs!$DT316=$F$1,Inputs!CR316,Inputs!CR316*'Key assumptions'!$H$118),$F316*N(AL316)*avg_hrs)</f>
        <v>0</v>
      </c>
      <c r="CS316" s="255">
        <f>IF(OR($C316="Non-Labour",$C316="Labour-related"),IF(Inputs!$DT316=$F$1,Inputs!CS316,Inputs!CS316*'Key assumptions'!$H$118),$F316*N(AM316)*avg_hrs)</f>
        <v>0</v>
      </c>
      <c r="CT316" s="255">
        <f>IF(OR($C316="Non-Labour",$C316="Labour-related"),IF(Inputs!$DT316=$F$1,Inputs!CT316,Inputs!CT316*'Key assumptions'!$H$118),$F316*N(AN316)*avg_hrs)</f>
        <v>0</v>
      </c>
      <c r="CU316" s="255">
        <f>IF(OR($C316="Non-Labour",$C316="Labour-related"),IF(Inputs!$DT316=$F$1,Inputs!CU316,Inputs!CU316*'Key assumptions'!$H$118),$F316*N(AO316)*avg_hrs)</f>
        <v>0</v>
      </c>
      <c r="CV316" s="255">
        <f>IF(OR($C316="Non-Labour",$C316="Labour-related"),IF(Inputs!$DT316=$F$1,Inputs!CV316,Inputs!CV316*'Key assumptions'!$H$118),$F316*N(AP316)*avg_hrs)</f>
        <v>0</v>
      </c>
      <c r="CW316" s="255">
        <f>IF(OR($C316="Non-Labour",$C316="Labour-related"),IF(Inputs!$DT316=$F$1,Inputs!CW316,Inputs!CW316*'Key assumptions'!$H$118),$F316*N(AQ316)*avg_hrs)</f>
        <v>0</v>
      </c>
      <c r="CX316" s="255">
        <f>IF(OR($C316="Non-Labour",$C316="Labour-related"),IF(Inputs!$DT316=$F$1,Inputs!CX316,Inputs!CX316*'Key assumptions'!$H$118),$F316*N(AR316)*avg_hrs)</f>
        <v>0</v>
      </c>
      <c r="CY316" s="255">
        <f>IF(OR($C316="Non-Labour",$C316="Labour-related"),IF(Inputs!$DT316=$F$1,Inputs!CY316,Inputs!CY316*'Key assumptions'!$H$118),$F316*N(AS316)*avg_hrs)</f>
        <v>0</v>
      </c>
      <c r="CZ316" s="255">
        <f>IF(OR($C316="Non-Labour",$C316="Labour-related"),IF(Inputs!$DT316=$F$1,Inputs!CZ316,Inputs!CZ316*'Key assumptions'!$H$118),$F316*N(AT316)*avg_hrs)</f>
        <v>0</v>
      </c>
      <c r="DA316" s="255">
        <f>IF(OR($C316="Non-Labour",$C316="Labour-related"),IF(Inputs!$DT316=$F$1,Inputs!DA316,Inputs!DA316*'Key assumptions'!$H$118),$F316*N(AU316)*avg_hrs)</f>
        <v>0</v>
      </c>
      <c r="DB316" s="255">
        <f>IF(OR($C316="Non-Labour",$C316="Labour-related"),IF(Inputs!$DT316=$F$1,Inputs!DB316,Inputs!DB316*'Key assumptions'!$H$118),$F316*N(AV316)*avg_hrs)</f>
        <v>0</v>
      </c>
      <c r="DC316" s="255">
        <f>IF(OR($C316="Non-Labour",$C316="Labour-related"),IF(Inputs!$DT316=$F$1,Inputs!DC316,Inputs!DC316*'Key assumptions'!$H$118),$F316*N(AW316)*avg_hrs)</f>
        <v>0</v>
      </c>
      <c r="DD316" s="255">
        <f>IF(OR($C316="Non-Labour",$C316="Labour-related"),IF(Inputs!$DT316=$F$1,Inputs!DD316,Inputs!DD316*'Key assumptions'!$H$118),$F316*N(AX316)*avg_hrs)</f>
        <v>0</v>
      </c>
      <c r="DE316" s="255">
        <f>IF(OR($C316="Non-Labour",$C316="Labour-related"),IF(Inputs!$DT316=$F$1,Inputs!DE316,Inputs!DE316*'Key assumptions'!$H$118),$F316*N(AY316)*avg_hrs)</f>
        <v>0</v>
      </c>
      <c r="DF316" s="255">
        <f>IF(OR($C316="Non-Labour",$C316="Labour-related"),IF(Inputs!$DT316=$F$1,Inputs!DF316,Inputs!DF316*'Key assumptions'!$H$118),$F316*N(AZ316)*avg_hrs)</f>
        <v>0</v>
      </c>
      <c r="DG316" s="255">
        <f>IF(OR($C316="Non-Labour",$C316="Labour-related"),IF(Inputs!$DT316=$F$1,Inputs!DG316,Inputs!DG316*'Key assumptions'!$H$118),$F316*N(BA316)*avg_hrs)</f>
        <v>0</v>
      </c>
      <c r="DH316" s="255">
        <f>IF(OR($C316="Non-Labour",$C316="Labour-related"),IF(Inputs!$DT316=$F$1,Inputs!DH316,Inputs!DH316*'Key assumptions'!$H$118),$F316*N(BB316)*avg_hrs)</f>
        <v>0</v>
      </c>
      <c r="DI316" s="255">
        <f>IF(OR($C316="Non-Labour",$C316="Labour-related"),IF(Inputs!$DT316=$F$1,Inputs!DI316,Inputs!DI316*'Key assumptions'!$H$118),$F316*N(BC316)*avg_hrs)</f>
        <v>0</v>
      </c>
      <c r="DJ316" s="255">
        <f>IF(OR($C316="Non-Labour",$C316="Labour-related"),IF(Inputs!$DT316=$F$1,Inputs!DJ316,Inputs!DJ316*'Key assumptions'!$H$118),$F316*N(BD316)*avg_hrs)</f>
        <v>0</v>
      </c>
      <c r="DK316" s="255">
        <f>IF(OR($C316="Non-Labour",$C316="Labour-related"),IF(Inputs!$DT316=$F$1,Inputs!DK316,Inputs!DK316*'Key assumptions'!$H$118),$F316*N(BE316)*avg_hrs)</f>
        <v>0</v>
      </c>
      <c r="DL316" s="255">
        <f>IF(OR($C316="Non-Labour",$C316="Labour-related"),IF(Inputs!$DT316=$F$1,Inputs!DL316,Inputs!DL316*'Key assumptions'!$H$118),$F316*N(BF316)*avg_hrs)</f>
        <v>0</v>
      </c>
      <c r="DM316" s="255">
        <f>IF(OR($C316="Non-Labour",$C316="Labour-related"),IF(Inputs!$DT316=$F$1,Inputs!DM316,Inputs!DM316*'Key assumptions'!$H$118),$F316*N(BG316)*avg_hrs)</f>
        <v>0</v>
      </c>
      <c r="DN316" s="255">
        <f>IF(OR($C316="Non-Labour",$C316="Labour-related"),IF(Inputs!$DT316=$F$1,Inputs!DN316,Inputs!DN316*'Key assumptions'!$H$118),$F316*N(BH316)*avg_hrs)</f>
        <v>0</v>
      </c>
      <c r="DO316" s="255">
        <f>IF(OR($C316="Non-Labour",$C316="Labour-related"),IF(Inputs!$DT316=$F$1,Inputs!DO316,Inputs!DO316*'Key assumptions'!$H$118),$F316*N(BI316)*avg_hrs)</f>
        <v>0</v>
      </c>
      <c r="DP316" s="255">
        <f>IF(OR($C316="Non-Labour",$C316="Labour-related"),IF(Inputs!$DT316=$F$1,Inputs!DP316,Inputs!DP316*'Key assumptions'!$H$118),$F316*N(BJ316)*avg_hrs)</f>
        <v>0</v>
      </c>
      <c r="DQ316" s="255">
        <f>IF(OR($C316="Non-Labour",$C316="Labour-related"),IF(Inputs!$DT316=$F$1,Inputs!DQ316,Inputs!DQ316*'Key assumptions'!$H$118),$F316*N(BK316)*avg_hrs)</f>
        <v>0</v>
      </c>
      <c r="DR316" s="255">
        <f>IF(OR($C316="Non-Labour",$C316="Labour-related"),IF(Inputs!$DT316=$F$1,Inputs!DR316,Inputs!DR316*'Key assumptions'!$H$118),$F316*N(BL316)*avg_hrs)</f>
        <v>0</v>
      </c>
      <c r="DT316" s="133" t="s">
        <v>213</v>
      </c>
      <c r="DU316" s="304"/>
      <c r="DV316" s="304"/>
      <c r="DW316" s="304"/>
      <c r="DX316" s="304"/>
      <c r="DY316" s="304"/>
      <c r="DZ316" s="304"/>
      <c r="EA316" s="255">
        <v>8454.1440000000002</v>
      </c>
      <c r="EB316" s="255">
        <v>0</v>
      </c>
      <c r="EC316" s="255">
        <v>0</v>
      </c>
      <c r="ED316" s="255">
        <f t="shared" si="30"/>
        <v>0</v>
      </c>
      <c r="EE316" s="255">
        <f t="shared" si="30"/>
        <v>0</v>
      </c>
      <c r="EF316" s="255">
        <f t="shared" si="27"/>
        <v>8454.1440000000002</v>
      </c>
    </row>
    <row r="317" spans="1:136" x14ac:dyDescent="0.4">
      <c r="A317" s="133" t="str">
        <f>Inputs!A317</f>
        <v/>
      </c>
      <c r="B317" s="133" t="str">
        <f>Inputs!B317</f>
        <v/>
      </c>
      <c r="C317" s="133" t="str">
        <f>Inputs!C317</f>
        <v/>
      </c>
      <c r="D317" s="133" t="str">
        <f>Inputs!D317</f>
        <v>PT003696 AI BCSS Design Review</v>
      </c>
      <c r="E317" s="133" t="str">
        <f>Inputs!E317</f>
        <v>CWO – ACE Interface BCSS Design Review</v>
      </c>
      <c r="F317" s="290">
        <f>IF(Inputs!DT317=$F$1,Inputs!F317,
IF(Inputs!DT317='Key assumptions'!$E$118,Inputs!F317*'Key assumptions'!$H$118,Inputs!F317*'Key assumptions'!$H$119))</f>
        <v>0</v>
      </c>
      <c r="G317" s="290">
        <f>IF(Inputs!DT317=$F$1,Inputs!G317,Inputs!G317*'Key assumptions'!$H$118)</f>
        <v>0</v>
      </c>
      <c r="H317" s="281"/>
      <c r="I317" s="281"/>
      <c r="J317" s="281"/>
      <c r="K317" s="281"/>
      <c r="L317" s="281"/>
      <c r="M317" s="389" t="str">
        <f>Inputs!M317</f>
        <v>[C-i-C]</v>
      </c>
      <c r="N317" s="389" t="str">
        <f>Inputs!N317</f>
        <v>[C-i-C]</v>
      </c>
      <c r="O317" s="389" t="str">
        <f>Inputs!O317</f>
        <v>[C-i-C]</v>
      </c>
      <c r="P317" s="389" t="str">
        <f>Inputs!P317</f>
        <v>[C-i-C]</v>
      </c>
      <c r="Q317" s="389" t="str">
        <f>Inputs!Q317</f>
        <v>[C-i-C]</v>
      </c>
      <c r="R317" s="389" t="str">
        <f>Inputs!R317</f>
        <v>[C-i-C]</v>
      </c>
      <c r="S317" s="389" t="str">
        <f>Inputs!S317</f>
        <v>[C-i-C]</v>
      </c>
      <c r="T317" s="389" t="str">
        <f>Inputs!T317</f>
        <v>[C-i-C]</v>
      </c>
      <c r="U317" s="389" t="str">
        <f>Inputs!U317</f>
        <v>[C-i-C]</v>
      </c>
      <c r="V317" s="389" t="str">
        <f>Inputs!V317</f>
        <v>[C-i-C]</v>
      </c>
      <c r="W317" s="389" t="str">
        <f>Inputs!W317</f>
        <v>[C-i-C]</v>
      </c>
      <c r="X317" s="389" t="str">
        <f>Inputs!X317</f>
        <v>[C-i-C]</v>
      </c>
      <c r="Y317" s="389" t="str">
        <f>Inputs!Y317</f>
        <v>[C-i-C]</v>
      </c>
      <c r="Z317" s="389" t="str">
        <f>Inputs!Z317</f>
        <v>[C-i-C]</v>
      </c>
      <c r="AA317" s="389" t="str">
        <f>Inputs!AA317</f>
        <v>[C-i-C]</v>
      </c>
      <c r="AB317" s="389" t="str">
        <f>Inputs!AB317</f>
        <v>[C-i-C]</v>
      </c>
      <c r="AC317" s="389" t="str">
        <f>Inputs!AC317</f>
        <v>[C-i-C]</v>
      </c>
      <c r="AD317" s="389" t="str">
        <f>Inputs!AD317</f>
        <v>[C-i-C]</v>
      </c>
      <c r="AE317" s="389" t="str">
        <f>Inputs!AE317</f>
        <v>[C-i-C]</v>
      </c>
      <c r="AF317" s="389" t="str">
        <f>Inputs!AF317</f>
        <v>[C-i-C]</v>
      </c>
      <c r="AG317" s="389" t="str">
        <f>Inputs!AG317</f>
        <v>[C-i-C]</v>
      </c>
      <c r="AH317" s="389" t="str">
        <f>Inputs!AH317</f>
        <v>[C-i-C]</v>
      </c>
      <c r="AI317" s="254">
        <f>Inputs!AI317</f>
        <v>0</v>
      </c>
      <c r="AJ317" s="254">
        <f>Inputs!AJ317</f>
        <v>0</v>
      </c>
      <c r="AK317" s="254">
        <f>Inputs!AK317</f>
        <v>0</v>
      </c>
      <c r="AL317" s="254">
        <f>Inputs!AL317</f>
        <v>0</v>
      </c>
      <c r="AM317" s="254">
        <f>Inputs!AM317</f>
        <v>0</v>
      </c>
      <c r="AN317" s="254">
        <f>Inputs!AN317</f>
        <v>0</v>
      </c>
      <c r="AO317" s="254">
        <f>Inputs!AO317</f>
        <v>0</v>
      </c>
      <c r="AP317" s="254">
        <f>Inputs!AP317</f>
        <v>0</v>
      </c>
      <c r="AQ317" s="254">
        <f>Inputs!AQ317</f>
        <v>0</v>
      </c>
      <c r="AR317" s="254">
        <f>Inputs!AR317</f>
        <v>0</v>
      </c>
      <c r="AS317" s="254">
        <f>Inputs!AS317</f>
        <v>0</v>
      </c>
      <c r="AT317" s="254">
        <f>Inputs!AT317</f>
        <v>0</v>
      </c>
      <c r="AU317" s="254">
        <f>Inputs!AU317</f>
        <v>0</v>
      </c>
      <c r="AV317" s="254">
        <f>Inputs!AV317</f>
        <v>0</v>
      </c>
      <c r="AW317" s="254">
        <f>Inputs!AW317</f>
        <v>0</v>
      </c>
      <c r="AX317" s="254">
        <f>Inputs!AX317</f>
        <v>0</v>
      </c>
      <c r="AY317" s="254">
        <f>Inputs!AY317</f>
        <v>0</v>
      </c>
      <c r="AZ317" s="254">
        <f>Inputs!AZ317</f>
        <v>0</v>
      </c>
      <c r="BA317" s="254">
        <f>Inputs!BA317</f>
        <v>0</v>
      </c>
      <c r="BB317" s="254">
        <f>Inputs!BB317</f>
        <v>0</v>
      </c>
      <c r="BC317" s="254">
        <f>Inputs!BC317</f>
        <v>0</v>
      </c>
      <c r="BD317" s="254">
        <f>Inputs!BD317</f>
        <v>0</v>
      </c>
      <c r="BE317" s="254">
        <f>Inputs!BE317</f>
        <v>0</v>
      </c>
      <c r="BF317" s="254">
        <f>Inputs!BF317</f>
        <v>0</v>
      </c>
      <c r="BG317" s="254">
        <f>Inputs!BG317</f>
        <v>0</v>
      </c>
      <c r="BH317" s="254">
        <f>Inputs!BH317</f>
        <v>0</v>
      </c>
      <c r="BI317" s="254">
        <f>Inputs!BI317</f>
        <v>0</v>
      </c>
      <c r="BJ317" s="254">
        <f>Inputs!BJ317</f>
        <v>0</v>
      </c>
      <c r="BK317" s="254">
        <f>Inputs!BK317</f>
        <v>0</v>
      </c>
      <c r="BL317" s="254">
        <f>Inputs!BL317</f>
        <v>0</v>
      </c>
      <c r="BN317" s="255">
        <f>IF(OR($C317="Non-Labour",$C317="Labour-related"),IF(Inputs!$DT317=$F$1,Inputs!BN317,Inputs!BN317*'Key assumptions'!$H$118),$F317*N(H317)*avg_hrs)</f>
        <v>0</v>
      </c>
      <c r="BO317" s="255">
        <f>IF(OR($C317="Non-Labour",$C317="Labour-related"),IF(Inputs!$DT317=$F$1,Inputs!BO317,Inputs!BO317*'Key assumptions'!$H$118),$F317*N(I317)*avg_hrs)</f>
        <v>0</v>
      </c>
      <c r="BP317" s="255">
        <f>IF(OR($C317="Non-Labour",$C317="Labour-related"),IF(Inputs!$DT317=$F$1,Inputs!BP317,Inputs!BP317*'Key assumptions'!$H$118),$F317*N(J317)*avg_hrs)</f>
        <v>0</v>
      </c>
      <c r="BQ317" s="255">
        <f>IF(OR($C317="Non-Labour",$C317="Labour-related"),IF(Inputs!$DT317=$F$1,Inputs!BQ317,Inputs!BQ317*'Key assumptions'!$H$118),$F317*N(K317)*avg_hrs)</f>
        <v>0</v>
      </c>
      <c r="BR317" s="255">
        <f>IF(OR($C317="Non-Labour",$C317="Labour-related"),IF(Inputs!$DT317=$F$1,Inputs!BR317,Inputs!BR317*'Key assumptions'!$H$118),$F317*N(L317)*avg_hrs)</f>
        <v>0</v>
      </c>
      <c r="BS317" s="390" t="s">
        <v>411</v>
      </c>
      <c r="BT317" s="390" t="s">
        <v>411</v>
      </c>
      <c r="BU317" s="390" t="s">
        <v>411</v>
      </c>
      <c r="BV317" s="390" t="s">
        <v>411</v>
      </c>
      <c r="BW317" s="390" t="s">
        <v>411</v>
      </c>
      <c r="BX317" s="390" t="s">
        <v>411</v>
      </c>
      <c r="BY317" s="390" t="s">
        <v>411</v>
      </c>
      <c r="BZ317" s="390" t="s">
        <v>411</v>
      </c>
      <c r="CA317" s="390" t="s">
        <v>411</v>
      </c>
      <c r="CB317" s="390" t="s">
        <v>411</v>
      </c>
      <c r="CC317" s="390" t="s">
        <v>411</v>
      </c>
      <c r="CD317" s="390" t="s">
        <v>411</v>
      </c>
      <c r="CE317" s="390" t="s">
        <v>411</v>
      </c>
      <c r="CF317" s="390" t="s">
        <v>411</v>
      </c>
      <c r="CG317" s="390" t="s">
        <v>411</v>
      </c>
      <c r="CH317" s="390" t="s">
        <v>411</v>
      </c>
      <c r="CI317" s="390" t="s">
        <v>411</v>
      </c>
      <c r="CJ317" s="390" t="s">
        <v>411</v>
      </c>
      <c r="CK317" s="390" t="s">
        <v>411</v>
      </c>
      <c r="CL317" s="390" t="s">
        <v>411</v>
      </c>
      <c r="CM317" s="390" t="s">
        <v>411</v>
      </c>
      <c r="CN317" s="390" t="s">
        <v>411</v>
      </c>
      <c r="CO317" s="255">
        <f>IF(OR($C317="Non-Labour",$C317="Labour-related"),IF(Inputs!$DT317=$F$1,Inputs!CO317,Inputs!CO317*'Key assumptions'!$H$118),$F317*N(AI317)*avg_hrs)</f>
        <v>0</v>
      </c>
      <c r="CP317" s="255">
        <f>IF(OR($C317="Non-Labour",$C317="Labour-related"),IF(Inputs!$DT317=$F$1,Inputs!CP317,Inputs!CP317*'Key assumptions'!$H$118),$F317*N(AJ317)*avg_hrs)</f>
        <v>0</v>
      </c>
      <c r="CQ317" s="255">
        <f>IF(OR($C317="Non-Labour",$C317="Labour-related"),IF(Inputs!$DT317=$F$1,Inputs!CQ317,Inputs!CQ317*'Key assumptions'!$H$118),$F317*N(AK317)*avg_hrs)</f>
        <v>0</v>
      </c>
      <c r="CR317" s="255">
        <f>IF(OR($C317="Non-Labour",$C317="Labour-related"),IF(Inputs!$DT317=$F$1,Inputs!CR317,Inputs!CR317*'Key assumptions'!$H$118),$F317*N(AL317)*avg_hrs)</f>
        <v>0</v>
      </c>
      <c r="CS317" s="255">
        <f>IF(OR($C317="Non-Labour",$C317="Labour-related"),IF(Inputs!$DT317=$F$1,Inputs!CS317,Inputs!CS317*'Key assumptions'!$H$118),$F317*N(AM317)*avg_hrs)</f>
        <v>0</v>
      </c>
      <c r="CT317" s="255">
        <f>IF(OR($C317="Non-Labour",$C317="Labour-related"),IF(Inputs!$DT317=$F$1,Inputs!CT317,Inputs!CT317*'Key assumptions'!$H$118),$F317*N(AN317)*avg_hrs)</f>
        <v>0</v>
      </c>
      <c r="CU317" s="255">
        <f>IF(OR($C317="Non-Labour",$C317="Labour-related"),IF(Inputs!$DT317=$F$1,Inputs!CU317,Inputs!CU317*'Key assumptions'!$H$118),$F317*N(AO317)*avg_hrs)</f>
        <v>0</v>
      </c>
      <c r="CV317" s="255">
        <f>IF(OR($C317="Non-Labour",$C317="Labour-related"),IF(Inputs!$DT317=$F$1,Inputs!CV317,Inputs!CV317*'Key assumptions'!$H$118),$F317*N(AP317)*avg_hrs)</f>
        <v>0</v>
      </c>
      <c r="CW317" s="255">
        <f>IF(OR($C317="Non-Labour",$C317="Labour-related"),IF(Inputs!$DT317=$F$1,Inputs!CW317,Inputs!CW317*'Key assumptions'!$H$118),$F317*N(AQ317)*avg_hrs)</f>
        <v>0</v>
      </c>
      <c r="CX317" s="255">
        <f>IF(OR($C317="Non-Labour",$C317="Labour-related"),IF(Inputs!$DT317=$F$1,Inputs!CX317,Inputs!CX317*'Key assumptions'!$H$118),$F317*N(AR317)*avg_hrs)</f>
        <v>0</v>
      </c>
      <c r="CY317" s="255">
        <f>IF(OR($C317="Non-Labour",$C317="Labour-related"),IF(Inputs!$DT317=$F$1,Inputs!CY317,Inputs!CY317*'Key assumptions'!$H$118),$F317*N(AS317)*avg_hrs)</f>
        <v>0</v>
      </c>
      <c r="CZ317" s="255">
        <f>IF(OR($C317="Non-Labour",$C317="Labour-related"),IF(Inputs!$DT317=$F$1,Inputs!CZ317,Inputs!CZ317*'Key assumptions'!$H$118),$F317*N(AT317)*avg_hrs)</f>
        <v>0</v>
      </c>
      <c r="DA317" s="255">
        <f>IF(OR($C317="Non-Labour",$C317="Labour-related"),IF(Inputs!$DT317=$F$1,Inputs!DA317,Inputs!DA317*'Key assumptions'!$H$118),$F317*N(AU317)*avg_hrs)</f>
        <v>0</v>
      </c>
      <c r="DB317" s="255">
        <f>IF(OR($C317="Non-Labour",$C317="Labour-related"),IF(Inputs!$DT317=$F$1,Inputs!DB317,Inputs!DB317*'Key assumptions'!$H$118),$F317*N(AV317)*avg_hrs)</f>
        <v>0</v>
      </c>
      <c r="DC317" s="255">
        <f>IF(OR($C317="Non-Labour",$C317="Labour-related"),IF(Inputs!$DT317=$F$1,Inputs!DC317,Inputs!DC317*'Key assumptions'!$H$118),$F317*N(AW317)*avg_hrs)</f>
        <v>0</v>
      </c>
      <c r="DD317" s="255">
        <f>IF(OR($C317="Non-Labour",$C317="Labour-related"),IF(Inputs!$DT317=$F$1,Inputs!DD317,Inputs!DD317*'Key assumptions'!$H$118),$F317*N(AX317)*avg_hrs)</f>
        <v>0</v>
      </c>
      <c r="DE317" s="255">
        <f>IF(OR($C317="Non-Labour",$C317="Labour-related"),IF(Inputs!$DT317=$F$1,Inputs!DE317,Inputs!DE317*'Key assumptions'!$H$118),$F317*N(AY317)*avg_hrs)</f>
        <v>0</v>
      </c>
      <c r="DF317" s="255">
        <f>IF(OR($C317="Non-Labour",$C317="Labour-related"),IF(Inputs!$DT317=$F$1,Inputs!DF317,Inputs!DF317*'Key assumptions'!$H$118),$F317*N(AZ317)*avg_hrs)</f>
        <v>0</v>
      </c>
      <c r="DG317" s="255">
        <f>IF(OR($C317="Non-Labour",$C317="Labour-related"),IF(Inputs!$DT317=$F$1,Inputs!DG317,Inputs!DG317*'Key assumptions'!$H$118),$F317*N(BA317)*avg_hrs)</f>
        <v>0</v>
      </c>
      <c r="DH317" s="255">
        <f>IF(OR($C317="Non-Labour",$C317="Labour-related"),IF(Inputs!$DT317=$F$1,Inputs!DH317,Inputs!DH317*'Key assumptions'!$H$118),$F317*N(BB317)*avg_hrs)</f>
        <v>0</v>
      </c>
      <c r="DI317" s="255">
        <f>IF(OR($C317="Non-Labour",$C317="Labour-related"),IF(Inputs!$DT317=$F$1,Inputs!DI317,Inputs!DI317*'Key assumptions'!$H$118),$F317*N(BC317)*avg_hrs)</f>
        <v>0</v>
      </c>
      <c r="DJ317" s="255">
        <f>IF(OR($C317="Non-Labour",$C317="Labour-related"),IF(Inputs!$DT317=$F$1,Inputs!DJ317,Inputs!DJ317*'Key assumptions'!$H$118),$F317*N(BD317)*avg_hrs)</f>
        <v>0</v>
      </c>
      <c r="DK317" s="255">
        <f>IF(OR($C317="Non-Labour",$C317="Labour-related"),IF(Inputs!$DT317=$F$1,Inputs!DK317,Inputs!DK317*'Key assumptions'!$H$118),$F317*N(BE317)*avg_hrs)</f>
        <v>0</v>
      </c>
      <c r="DL317" s="255">
        <f>IF(OR($C317="Non-Labour",$C317="Labour-related"),IF(Inputs!$DT317=$F$1,Inputs!DL317,Inputs!DL317*'Key assumptions'!$H$118),$F317*N(BF317)*avg_hrs)</f>
        <v>0</v>
      </c>
      <c r="DM317" s="255">
        <f>IF(OR($C317="Non-Labour",$C317="Labour-related"),IF(Inputs!$DT317=$F$1,Inputs!DM317,Inputs!DM317*'Key assumptions'!$H$118),$F317*N(BG317)*avg_hrs)</f>
        <v>0</v>
      </c>
      <c r="DN317" s="255">
        <f>IF(OR($C317="Non-Labour",$C317="Labour-related"),IF(Inputs!$DT317=$F$1,Inputs!DN317,Inputs!DN317*'Key assumptions'!$H$118),$F317*N(BH317)*avg_hrs)</f>
        <v>0</v>
      </c>
      <c r="DO317" s="255">
        <f>IF(OR($C317="Non-Labour",$C317="Labour-related"),IF(Inputs!$DT317=$F$1,Inputs!DO317,Inputs!DO317*'Key assumptions'!$H$118),$F317*N(BI317)*avg_hrs)</f>
        <v>0</v>
      </c>
      <c r="DP317" s="255">
        <f>IF(OR($C317="Non-Labour",$C317="Labour-related"),IF(Inputs!$DT317=$F$1,Inputs!DP317,Inputs!DP317*'Key assumptions'!$H$118),$F317*N(BJ317)*avg_hrs)</f>
        <v>0</v>
      </c>
      <c r="DQ317" s="255">
        <f>IF(OR($C317="Non-Labour",$C317="Labour-related"),IF(Inputs!$DT317=$F$1,Inputs!DQ317,Inputs!DQ317*'Key assumptions'!$H$118),$F317*N(BK317)*avg_hrs)</f>
        <v>0</v>
      </c>
      <c r="DR317" s="255">
        <f>IF(OR($C317="Non-Labour",$C317="Labour-related"),IF(Inputs!$DT317=$F$1,Inputs!DR317,Inputs!DR317*'Key assumptions'!$H$118),$F317*N(BL317)*avg_hrs)</f>
        <v>0</v>
      </c>
      <c r="DT317" s="133" t="s">
        <v>213</v>
      </c>
      <c r="DU317" s="304"/>
      <c r="DV317" s="304"/>
      <c r="DW317" s="304"/>
      <c r="DX317" s="304"/>
      <c r="DY317" s="304"/>
      <c r="DZ317" s="304"/>
      <c r="EA317" s="255">
        <v>0</v>
      </c>
      <c r="EB317" s="255">
        <v>0</v>
      </c>
      <c r="EC317" s="255">
        <v>0</v>
      </c>
      <c r="ED317" s="255">
        <f t="shared" si="30"/>
        <v>0</v>
      </c>
      <c r="EE317" s="255">
        <f t="shared" si="30"/>
        <v>0</v>
      </c>
      <c r="EF317" s="255">
        <f t="shared" si="27"/>
        <v>0</v>
      </c>
    </row>
    <row r="318" spans="1:136" x14ac:dyDescent="0.4">
      <c r="A318" s="133" t="str">
        <f>Inputs!A318</f>
        <v>Project Development</v>
      </c>
      <c r="B318" s="381" t="str">
        <f>Inputs!B318</f>
        <v>[C-i-C] Item 36</v>
      </c>
      <c r="C318" s="133" t="str">
        <f>Inputs!C318</f>
        <v>Non-labour</v>
      </c>
      <c r="D318" s="133" t="str">
        <f>Inputs!D318</f>
        <v>PT003696 AI BCSS Design Review</v>
      </c>
      <c r="E318" s="133" t="str">
        <f>Inputs!E318</f>
        <v>Outsource Consultant</v>
      </c>
      <c r="F318" s="290">
        <f>IF(Inputs!DT318=$F$1,Inputs!F318,
IF(Inputs!DT318='Key assumptions'!$E$118,Inputs!F318*'Key assumptions'!$H$118,Inputs!F318*'Key assumptions'!$H$119))</f>
        <v>0</v>
      </c>
      <c r="G318" s="290">
        <f>IF(Inputs!DT318=$F$1,Inputs!G318,Inputs!G318*'Key assumptions'!$H$118)</f>
        <v>0</v>
      </c>
      <c r="H318" s="281"/>
      <c r="I318" s="281"/>
      <c r="J318" s="281"/>
      <c r="K318" s="281"/>
      <c r="L318" s="281"/>
      <c r="M318" s="389" t="str">
        <f>Inputs!M318</f>
        <v>[C-i-C]</v>
      </c>
      <c r="N318" s="389" t="str">
        <f>Inputs!N318</f>
        <v>[C-i-C]</v>
      </c>
      <c r="O318" s="389" t="str">
        <f>Inputs!O318</f>
        <v>[C-i-C]</v>
      </c>
      <c r="P318" s="389" t="str">
        <f>Inputs!P318</f>
        <v>[C-i-C]</v>
      </c>
      <c r="Q318" s="389" t="str">
        <f>Inputs!Q318</f>
        <v>[C-i-C]</v>
      </c>
      <c r="R318" s="389" t="str">
        <f>Inputs!R318</f>
        <v>[C-i-C]</v>
      </c>
      <c r="S318" s="389" t="str">
        <f>Inputs!S318</f>
        <v>[C-i-C]</v>
      </c>
      <c r="T318" s="389" t="str">
        <f>Inputs!T318</f>
        <v>[C-i-C]</v>
      </c>
      <c r="U318" s="389" t="str">
        <f>Inputs!U318</f>
        <v>[C-i-C]</v>
      </c>
      <c r="V318" s="389" t="str">
        <f>Inputs!V318</f>
        <v>[C-i-C]</v>
      </c>
      <c r="W318" s="389" t="str">
        <f>Inputs!W318</f>
        <v>[C-i-C]</v>
      </c>
      <c r="X318" s="389" t="str">
        <f>Inputs!X318</f>
        <v>[C-i-C]</v>
      </c>
      <c r="Y318" s="389" t="str">
        <f>Inputs!Y318</f>
        <v>[C-i-C]</v>
      </c>
      <c r="Z318" s="389" t="str">
        <f>Inputs!Z318</f>
        <v>[C-i-C]</v>
      </c>
      <c r="AA318" s="389" t="str">
        <f>Inputs!AA318</f>
        <v>[C-i-C]</v>
      </c>
      <c r="AB318" s="389" t="str">
        <f>Inputs!AB318</f>
        <v>[C-i-C]</v>
      </c>
      <c r="AC318" s="389" t="str">
        <f>Inputs!AC318</f>
        <v>[C-i-C]</v>
      </c>
      <c r="AD318" s="389" t="str">
        <f>Inputs!AD318</f>
        <v>[C-i-C]</v>
      </c>
      <c r="AE318" s="389" t="str">
        <f>Inputs!AE318</f>
        <v>[C-i-C]</v>
      </c>
      <c r="AF318" s="389" t="str">
        <f>Inputs!AF318</f>
        <v>[C-i-C]</v>
      </c>
      <c r="AG318" s="389" t="str">
        <f>Inputs!AG318</f>
        <v>[C-i-C]</v>
      </c>
      <c r="AH318" s="389" t="str">
        <f>Inputs!AH318</f>
        <v>[C-i-C]</v>
      </c>
      <c r="AI318" s="254">
        <f>Inputs!AI318</f>
        <v>0</v>
      </c>
      <c r="AJ318" s="254">
        <f>Inputs!AJ318</f>
        <v>0</v>
      </c>
      <c r="AK318" s="254">
        <f>Inputs!AK318</f>
        <v>0</v>
      </c>
      <c r="AL318" s="254">
        <f>Inputs!AL318</f>
        <v>0</v>
      </c>
      <c r="AM318" s="254">
        <f>Inputs!AM318</f>
        <v>0</v>
      </c>
      <c r="AN318" s="254">
        <f>Inputs!AN318</f>
        <v>0</v>
      </c>
      <c r="AO318" s="254">
        <f>Inputs!AO318</f>
        <v>0</v>
      </c>
      <c r="AP318" s="254">
        <f>Inputs!AP318</f>
        <v>0</v>
      </c>
      <c r="AQ318" s="254">
        <f>Inputs!AQ318</f>
        <v>0</v>
      </c>
      <c r="AR318" s="254">
        <f>Inputs!AR318</f>
        <v>0</v>
      </c>
      <c r="AS318" s="254">
        <f>Inputs!AS318</f>
        <v>0</v>
      </c>
      <c r="AT318" s="254">
        <f>Inputs!AT318</f>
        <v>0</v>
      </c>
      <c r="AU318" s="254">
        <f>Inputs!AU318</f>
        <v>0</v>
      </c>
      <c r="AV318" s="254">
        <f>Inputs!AV318</f>
        <v>0</v>
      </c>
      <c r="AW318" s="254">
        <f>Inputs!AW318</f>
        <v>0</v>
      </c>
      <c r="AX318" s="254">
        <f>Inputs!AX318</f>
        <v>0</v>
      </c>
      <c r="AY318" s="254">
        <f>Inputs!AY318</f>
        <v>0</v>
      </c>
      <c r="AZ318" s="254">
        <f>Inputs!AZ318</f>
        <v>0</v>
      </c>
      <c r="BA318" s="254">
        <f>Inputs!BA318</f>
        <v>0</v>
      </c>
      <c r="BB318" s="254">
        <f>Inputs!BB318</f>
        <v>0</v>
      </c>
      <c r="BC318" s="254">
        <f>Inputs!BC318</f>
        <v>0</v>
      </c>
      <c r="BD318" s="254">
        <f>Inputs!BD318</f>
        <v>0</v>
      </c>
      <c r="BE318" s="254">
        <f>Inputs!BE318</f>
        <v>0</v>
      </c>
      <c r="BF318" s="254">
        <f>Inputs!BF318</f>
        <v>0</v>
      </c>
      <c r="BG318" s="254">
        <f>Inputs!BG318</f>
        <v>0</v>
      </c>
      <c r="BH318" s="254">
        <f>Inputs!BH318</f>
        <v>0</v>
      </c>
      <c r="BI318" s="254">
        <f>Inputs!BI318</f>
        <v>0</v>
      </c>
      <c r="BJ318" s="254">
        <f>Inputs!BJ318</f>
        <v>0</v>
      </c>
      <c r="BK318" s="254">
        <f>Inputs!BK318</f>
        <v>0</v>
      </c>
      <c r="BL318" s="254">
        <f>Inputs!BL318</f>
        <v>0</v>
      </c>
      <c r="BN318" s="255">
        <f>IF(OR($C318="Non-Labour",$C318="Labour-related"),IF(Inputs!$DT318=$F$1,Inputs!BN318,Inputs!BN318*'Key assumptions'!$H$118),$F318*N(H318)*avg_hrs)</f>
        <v>0</v>
      </c>
      <c r="BO318" s="255">
        <f>IF(OR($C318="Non-Labour",$C318="Labour-related"),IF(Inputs!$DT318=$F$1,Inputs!BO318,Inputs!BO318*'Key assumptions'!$H$118),$F318*N(I318)*avg_hrs)</f>
        <v>0</v>
      </c>
      <c r="BP318" s="255">
        <f>IF(OR($C318="Non-Labour",$C318="Labour-related"),IF(Inputs!$DT318=$F$1,Inputs!BP318,Inputs!BP318*'Key assumptions'!$H$118),$F318*N(J318)*avg_hrs)</f>
        <v>0</v>
      </c>
      <c r="BQ318" s="255">
        <f>IF(OR($C318="Non-Labour",$C318="Labour-related"),IF(Inputs!$DT318=$F$1,Inputs!BQ318,Inputs!BQ318*'Key assumptions'!$H$118),$F318*N(K318)*avg_hrs)</f>
        <v>0</v>
      </c>
      <c r="BR318" s="255">
        <f>IF(OR($C318="Non-Labour",$C318="Labour-related"),IF(Inputs!$DT318=$F$1,Inputs!BR318,Inputs!BR318*'Key assumptions'!$H$118),$F318*N(L318)*avg_hrs)</f>
        <v>0</v>
      </c>
      <c r="BS318" s="390" t="s">
        <v>411</v>
      </c>
      <c r="BT318" s="390" t="s">
        <v>411</v>
      </c>
      <c r="BU318" s="390" t="s">
        <v>411</v>
      </c>
      <c r="BV318" s="390" t="s">
        <v>411</v>
      </c>
      <c r="BW318" s="390" t="s">
        <v>411</v>
      </c>
      <c r="BX318" s="390" t="s">
        <v>411</v>
      </c>
      <c r="BY318" s="390" t="s">
        <v>411</v>
      </c>
      <c r="BZ318" s="390" t="s">
        <v>411</v>
      </c>
      <c r="CA318" s="390" t="s">
        <v>411</v>
      </c>
      <c r="CB318" s="390" t="s">
        <v>411</v>
      </c>
      <c r="CC318" s="390" t="s">
        <v>411</v>
      </c>
      <c r="CD318" s="390" t="s">
        <v>411</v>
      </c>
      <c r="CE318" s="390" t="s">
        <v>411</v>
      </c>
      <c r="CF318" s="390" t="s">
        <v>411</v>
      </c>
      <c r="CG318" s="390" t="s">
        <v>411</v>
      </c>
      <c r="CH318" s="390" t="s">
        <v>411</v>
      </c>
      <c r="CI318" s="390" t="s">
        <v>411</v>
      </c>
      <c r="CJ318" s="390" t="s">
        <v>411</v>
      </c>
      <c r="CK318" s="390" t="s">
        <v>411</v>
      </c>
      <c r="CL318" s="390" t="s">
        <v>411</v>
      </c>
      <c r="CM318" s="390" t="s">
        <v>411</v>
      </c>
      <c r="CN318" s="390" t="s">
        <v>411</v>
      </c>
      <c r="CO318" s="255">
        <f>IF(OR($C318="Non-Labour",$C318="Labour-related"),IF(Inputs!$DT318=$F$1,Inputs!CO318,Inputs!CO318*'Key assumptions'!$H$118),$F318*N(AI318)*avg_hrs)</f>
        <v>0</v>
      </c>
      <c r="CP318" s="255">
        <f>IF(OR($C318="Non-Labour",$C318="Labour-related"),IF(Inputs!$DT318=$F$1,Inputs!CP318,Inputs!CP318*'Key assumptions'!$H$118),$F318*N(AJ318)*avg_hrs)</f>
        <v>0</v>
      </c>
      <c r="CQ318" s="255">
        <f>IF(OR($C318="Non-Labour",$C318="Labour-related"),IF(Inputs!$DT318=$F$1,Inputs!CQ318,Inputs!CQ318*'Key assumptions'!$H$118),$F318*N(AK318)*avg_hrs)</f>
        <v>0</v>
      </c>
      <c r="CR318" s="255">
        <f>IF(OR($C318="Non-Labour",$C318="Labour-related"),IF(Inputs!$DT318=$F$1,Inputs!CR318,Inputs!CR318*'Key assumptions'!$H$118),$F318*N(AL318)*avg_hrs)</f>
        <v>0</v>
      </c>
      <c r="CS318" s="255">
        <f>IF(OR($C318="Non-Labour",$C318="Labour-related"),IF(Inputs!$DT318=$F$1,Inputs!CS318,Inputs!CS318*'Key assumptions'!$H$118),$F318*N(AM318)*avg_hrs)</f>
        <v>0</v>
      </c>
      <c r="CT318" s="255">
        <f>IF(OR($C318="Non-Labour",$C318="Labour-related"),IF(Inputs!$DT318=$F$1,Inputs!CT318,Inputs!CT318*'Key assumptions'!$H$118),$F318*N(AN318)*avg_hrs)</f>
        <v>0</v>
      </c>
      <c r="CU318" s="255">
        <f>IF(OR($C318="Non-Labour",$C318="Labour-related"),IF(Inputs!$DT318=$F$1,Inputs!CU318,Inputs!CU318*'Key assumptions'!$H$118),$F318*N(AO318)*avg_hrs)</f>
        <v>0</v>
      </c>
      <c r="CV318" s="255">
        <f>IF(OR($C318="Non-Labour",$C318="Labour-related"),IF(Inputs!$DT318=$F$1,Inputs!CV318,Inputs!CV318*'Key assumptions'!$H$118),$F318*N(AP318)*avg_hrs)</f>
        <v>0</v>
      </c>
      <c r="CW318" s="255">
        <f>IF(OR($C318="Non-Labour",$C318="Labour-related"),IF(Inputs!$DT318=$F$1,Inputs!CW318,Inputs!CW318*'Key assumptions'!$H$118),$F318*N(AQ318)*avg_hrs)</f>
        <v>0</v>
      </c>
      <c r="CX318" s="255">
        <f>IF(OR($C318="Non-Labour",$C318="Labour-related"),IF(Inputs!$DT318=$F$1,Inputs!CX318,Inputs!CX318*'Key assumptions'!$H$118),$F318*N(AR318)*avg_hrs)</f>
        <v>0</v>
      </c>
      <c r="CY318" s="255">
        <f>IF(OR($C318="Non-Labour",$C318="Labour-related"),IF(Inputs!$DT318=$F$1,Inputs!CY318,Inputs!CY318*'Key assumptions'!$H$118),$F318*N(AS318)*avg_hrs)</f>
        <v>0</v>
      </c>
      <c r="CZ318" s="255">
        <f>IF(OR($C318="Non-Labour",$C318="Labour-related"),IF(Inputs!$DT318=$F$1,Inputs!CZ318,Inputs!CZ318*'Key assumptions'!$H$118),$F318*N(AT318)*avg_hrs)</f>
        <v>0</v>
      </c>
      <c r="DA318" s="255">
        <f>IF(OR($C318="Non-Labour",$C318="Labour-related"),IF(Inputs!$DT318=$F$1,Inputs!DA318,Inputs!DA318*'Key assumptions'!$H$118),$F318*N(AU318)*avg_hrs)</f>
        <v>0</v>
      </c>
      <c r="DB318" s="255">
        <f>IF(OR($C318="Non-Labour",$C318="Labour-related"),IF(Inputs!$DT318=$F$1,Inputs!DB318,Inputs!DB318*'Key assumptions'!$H$118),$F318*N(AV318)*avg_hrs)</f>
        <v>0</v>
      </c>
      <c r="DC318" s="255">
        <f>IF(OR($C318="Non-Labour",$C318="Labour-related"),IF(Inputs!$DT318=$F$1,Inputs!DC318,Inputs!DC318*'Key assumptions'!$H$118),$F318*N(AW318)*avg_hrs)</f>
        <v>0</v>
      </c>
      <c r="DD318" s="255">
        <f>IF(OR($C318="Non-Labour",$C318="Labour-related"),IF(Inputs!$DT318=$F$1,Inputs!DD318,Inputs!DD318*'Key assumptions'!$H$118),$F318*N(AX318)*avg_hrs)</f>
        <v>0</v>
      </c>
      <c r="DE318" s="255">
        <f>IF(OR($C318="Non-Labour",$C318="Labour-related"),IF(Inputs!$DT318=$F$1,Inputs!DE318,Inputs!DE318*'Key assumptions'!$H$118),$F318*N(AY318)*avg_hrs)</f>
        <v>0</v>
      </c>
      <c r="DF318" s="255">
        <f>IF(OR($C318="Non-Labour",$C318="Labour-related"),IF(Inputs!$DT318=$F$1,Inputs!DF318,Inputs!DF318*'Key assumptions'!$H$118),$F318*N(AZ318)*avg_hrs)</f>
        <v>0</v>
      </c>
      <c r="DG318" s="255">
        <f>IF(OR($C318="Non-Labour",$C318="Labour-related"),IF(Inputs!$DT318=$F$1,Inputs!DG318,Inputs!DG318*'Key assumptions'!$H$118),$F318*N(BA318)*avg_hrs)</f>
        <v>0</v>
      </c>
      <c r="DH318" s="255">
        <f>IF(OR($C318="Non-Labour",$C318="Labour-related"),IF(Inputs!$DT318=$F$1,Inputs!DH318,Inputs!DH318*'Key assumptions'!$H$118),$F318*N(BB318)*avg_hrs)</f>
        <v>0</v>
      </c>
      <c r="DI318" s="255">
        <f>IF(OR($C318="Non-Labour",$C318="Labour-related"),IF(Inputs!$DT318=$F$1,Inputs!DI318,Inputs!DI318*'Key assumptions'!$H$118),$F318*N(BC318)*avg_hrs)</f>
        <v>0</v>
      </c>
      <c r="DJ318" s="255">
        <f>IF(OR($C318="Non-Labour",$C318="Labour-related"),IF(Inputs!$DT318=$F$1,Inputs!DJ318,Inputs!DJ318*'Key assumptions'!$H$118),$F318*N(BD318)*avg_hrs)</f>
        <v>0</v>
      </c>
      <c r="DK318" s="255">
        <f>IF(OR($C318="Non-Labour",$C318="Labour-related"),IF(Inputs!$DT318=$F$1,Inputs!DK318,Inputs!DK318*'Key assumptions'!$H$118),$F318*N(BE318)*avg_hrs)</f>
        <v>0</v>
      </c>
      <c r="DL318" s="255">
        <f>IF(OR($C318="Non-Labour",$C318="Labour-related"),IF(Inputs!$DT318=$F$1,Inputs!DL318,Inputs!DL318*'Key assumptions'!$H$118),$F318*N(BF318)*avg_hrs)</f>
        <v>0</v>
      </c>
      <c r="DM318" s="255">
        <f>IF(OR($C318="Non-Labour",$C318="Labour-related"),IF(Inputs!$DT318=$F$1,Inputs!DM318,Inputs!DM318*'Key assumptions'!$H$118),$F318*N(BG318)*avg_hrs)</f>
        <v>0</v>
      </c>
      <c r="DN318" s="255">
        <f>IF(OR($C318="Non-Labour",$C318="Labour-related"),IF(Inputs!$DT318=$F$1,Inputs!DN318,Inputs!DN318*'Key assumptions'!$H$118),$F318*N(BH318)*avg_hrs)</f>
        <v>0</v>
      </c>
      <c r="DO318" s="255">
        <f>IF(OR($C318="Non-Labour",$C318="Labour-related"),IF(Inputs!$DT318=$F$1,Inputs!DO318,Inputs!DO318*'Key assumptions'!$H$118),$F318*N(BI318)*avg_hrs)</f>
        <v>0</v>
      </c>
      <c r="DP318" s="255">
        <f>IF(OR($C318="Non-Labour",$C318="Labour-related"),IF(Inputs!$DT318=$F$1,Inputs!DP318,Inputs!DP318*'Key assumptions'!$H$118),$F318*N(BJ318)*avg_hrs)</f>
        <v>0</v>
      </c>
      <c r="DQ318" s="255">
        <f>IF(OR($C318="Non-Labour",$C318="Labour-related"),IF(Inputs!$DT318=$F$1,Inputs!DQ318,Inputs!DQ318*'Key assumptions'!$H$118),$F318*N(BK318)*avg_hrs)</f>
        <v>0</v>
      </c>
      <c r="DR318" s="255">
        <f>IF(OR($C318="Non-Labour",$C318="Labour-related"),IF(Inputs!$DT318=$F$1,Inputs!DR318,Inputs!DR318*'Key assumptions'!$H$118),$F318*N(BL318)*avg_hrs)</f>
        <v>0</v>
      </c>
      <c r="DT318" s="133" t="s">
        <v>213</v>
      </c>
      <c r="DU318" s="304"/>
      <c r="DV318" s="304"/>
      <c r="DW318" s="304"/>
      <c r="DX318" s="304"/>
      <c r="DY318" s="304"/>
      <c r="DZ318" s="304"/>
      <c r="EA318" s="255">
        <v>36986.879999999997</v>
      </c>
      <c r="EB318" s="255">
        <v>0</v>
      </c>
      <c r="EC318" s="255">
        <v>0</v>
      </c>
      <c r="ED318" s="255">
        <f t="shared" si="30"/>
        <v>0</v>
      </c>
      <c r="EE318" s="255">
        <f t="shared" si="30"/>
        <v>0</v>
      </c>
      <c r="EF318" s="255">
        <f t="shared" si="27"/>
        <v>36986.879999999997</v>
      </c>
    </row>
    <row r="319" spans="1:136" x14ac:dyDescent="0.4">
      <c r="A319" s="133" t="str">
        <f>Inputs!A319</f>
        <v/>
      </c>
      <c r="B319" s="133" t="str">
        <f>Inputs!B319</f>
        <v/>
      </c>
      <c r="C319" s="133" t="str">
        <f>Inputs!C319</f>
        <v/>
      </c>
      <c r="D319" s="133" t="str">
        <f>Inputs!D319</f>
        <v>PT003696 AI BCSS Handover</v>
      </c>
      <c r="E319" s="133" t="str">
        <f>Inputs!E319</f>
        <v>CWO – ACE Interface BCSS Handover</v>
      </c>
      <c r="F319" s="290">
        <f>IF(Inputs!DT319=$F$1,Inputs!F319,
IF(Inputs!DT319='Key assumptions'!$E$118,Inputs!F319*'Key assumptions'!$H$118,Inputs!F319*'Key assumptions'!$H$119))</f>
        <v>0</v>
      </c>
      <c r="G319" s="290">
        <f>IF(Inputs!DT319=$F$1,Inputs!G319,Inputs!G319*'Key assumptions'!$H$118)</f>
        <v>0</v>
      </c>
      <c r="H319" s="281"/>
      <c r="I319" s="281"/>
      <c r="J319" s="281"/>
      <c r="K319" s="281"/>
      <c r="L319" s="281"/>
      <c r="M319" s="389" t="str">
        <f>Inputs!M319</f>
        <v>[C-i-C]</v>
      </c>
      <c r="N319" s="389" t="str">
        <f>Inputs!N319</f>
        <v>[C-i-C]</v>
      </c>
      <c r="O319" s="389" t="str">
        <f>Inputs!O319</f>
        <v>[C-i-C]</v>
      </c>
      <c r="P319" s="389" t="str">
        <f>Inputs!P319</f>
        <v>[C-i-C]</v>
      </c>
      <c r="Q319" s="389" t="str">
        <f>Inputs!Q319</f>
        <v>[C-i-C]</v>
      </c>
      <c r="R319" s="389" t="str">
        <f>Inputs!R319</f>
        <v>[C-i-C]</v>
      </c>
      <c r="S319" s="389" t="str">
        <f>Inputs!S319</f>
        <v>[C-i-C]</v>
      </c>
      <c r="T319" s="389" t="str">
        <f>Inputs!T319</f>
        <v>[C-i-C]</v>
      </c>
      <c r="U319" s="389" t="str">
        <f>Inputs!U319</f>
        <v>[C-i-C]</v>
      </c>
      <c r="V319" s="389" t="str">
        <f>Inputs!V319</f>
        <v>[C-i-C]</v>
      </c>
      <c r="W319" s="389" t="str">
        <f>Inputs!W319</f>
        <v>[C-i-C]</v>
      </c>
      <c r="X319" s="389" t="str">
        <f>Inputs!X319</f>
        <v>[C-i-C]</v>
      </c>
      <c r="Y319" s="389" t="str">
        <f>Inputs!Y319</f>
        <v>[C-i-C]</v>
      </c>
      <c r="Z319" s="389" t="str">
        <f>Inputs!Z319</f>
        <v>[C-i-C]</v>
      </c>
      <c r="AA319" s="389" t="str">
        <f>Inputs!AA319</f>
        <v>[C-i-C]</v>
      </c>
      <c r="AB319" s="389" t="str">
        <f>Inputs!AB319</f>
        <v>[C-i-C]</v>
      </c>
      <c r="AC319" s="389" t="str">
        <f>Inputs!AC319</f>
        <v>[C-i-C]</v>
      </c>
      <c r="AD319" s="389" t="str">
        <f>Inputs!AD319</f>
        <v>[C-i-C]</v>
      </c>
      <c r="AE319" s="389" t="str">
        <f>Inputs!AE319</f>
        <v>[C-i-C]</v>
      </c>
      <c r="AF319" s="389" t="str">
        <f>Inputs!AF319</f>
        <v>[C-i-C]</v>
      </c>
      <c r="AG319" s="389" t="str">
        <f>Inputs!AG319</f>
        <v>[C-i-C]</v>
      </c>
      <c r="AH319" s="389" t="str">
        <f>Inputs!AH319</f>
        <v>[C-i-C]</v>
      </c>
      <c r="AI319" s="254">
        <f>Inputs!AI319</f>
        <v>0</v>
      </c>
      <c r="AJ319" s="254">
        <f>Inputs!AJ319</f>
        <v>0</v>
      </c>
      <c r="AK319" s="254">
        <f>Inputs!AK319</f>
        <v>0</v>
      </c>
      <c r="AL319" s="254">
        <f>Inputs!AL319</f>
        <v>0</v>
      </c>
      <c r="AM319" s="254">
        <f>Inputs!AM319</f>
        <v>0</v>
      </c>
      <c r="AN319" s="254">
        <f>Inputs!AN319</f>
        <v>0</v>
      </c>
      <c r="AO319" s="254">
        <f>Inputs!AO319</f>
        <v>0</v>
      </c>
      <c r="AP319" s="254">
        <f>Inputs!AP319</f>
        <v>0</v>
      </c>
      <c r="AQ319" s="254">
        <f>Inputs!AQ319</f>
        <v>0</v>
      </c>
      <c r="AR319" s="254">
        <f>Inputs!AR319</f>
        <v>0</v>
      </c>
      <c r="AS319" s="254">
        <f>Inputs!AS319</f>
        <v>0</v>
      </c>
      <c r="AT319" s="254">
        <f>Inputs!AT319</f>
        <v>0</v>
      </c>
      <c r="AU319" s="254">
        <f>Inputs!AU319</f>
        <v>0</v>
      </c>
      <c r="AV319" s="254">
        <f>Inputs!AV319</f>
        <v>0</v>
      </c>
      <c r="AW319" s="254">
        <f>Inputs!AW319</f>
        <v>0</v>
      </c>
      <c r="AX319" s="254">
        <f>Inputs!AX319</f>
        <v>0</v>
      </c>
      <c r="AY319" s="254">
        <f>Inputs!AY319</f>
        <v>0</v>
      </c>
      <c r="AZ319" s="254">
        <f>Inputs!AZ319</f>
        <v>0</v>
      </c>
      <c r="BA319" s="254">
        <f>Inputs!BA319</f>
        <v>0</v>
      </c>
      <c r="BB319" s="254">
        <f>Inputs!BB319</f>
        <v>0</v>
      </c>
      <c r="BC319" s="254">
        <f>Inputs!BC319</f>
        <v>0</v>
      </c>
      <c r="BD319" s="254">
        <f>Inputs!BD319</f>
        <v>0</v>
      </c>
      <c r="BE319" s="254">
        <f>Inputs!BE319</f>
        <v>0</v>
      </c>
      <c r="BF319" s="254">
        <f>Inputs!BF319</f>
        <v>0</v>
      </c>
      <c r="BG319" s="254">
        <f>Inputs!BG319</f>
        <v>0</v>
      </c>
      <c r="BH319" s="254">
        <f>Inputs!BH319</f>
        <v>0</v>
      </c>
      <c r="BI319" s="254">
        <f>Inputs!BI319</f>
        <v>0</v>
      </c>
      <c r="BJ319" s="254">
        <f>Inputs!BJ319</f>
        <v>0</v>
      </c>
      <c r="BK319" s="254">
        <f>Inputs!BK319</f>
        <v>0</v>
      </c>
      <c r="BL319" s="254">
        <f>Inputs!BL319</f>
        <v>0</v>
      </c>
      <c r="BN319" s="255">
        <f>IF(OR($C319="Non-Labour",$C319="Labour-related"),IF(Inputs!$DT319=$F$1,Inputs!BN319,Inputs!BN319*'Key assumptions'!$H$118),$F319*N(H319)*avg_hrs)</f>
        <v>0</v>
      </c>
      <c r="BO319" s="255">
        <f>IF(OR($C319="Non-Labour",$C319="Labour-related"),IF(Inputs!$DT319=$F$1,Inputs!BO319,Inputs!BO319*'Key assumptions'!$H$118),$F319*N(I319)*avg_hrs)</f>
        <v>0</v>
      </c>
      <c r="BP319" s="255">
        <f>IF(OR($C319="Non-Labour",$C319="Labour-related"),IF(Inputs!$DT319=$F$1,Inputs!BP319,Inputs!BP319*'Key assumptions'!$H$118),$F319*N(J319)*avg_hrs)</f>
        <v>0</v>
      </c>
      <c r="BQ319" s="255">
        <f>IF(OR($C319="Non-Labour",$C319="Labour-related"),IF(Inputs!$DT319=$F$1,Inputs!BQ319,Inputs!BQ319*'Key assumptions'!$H$118),$F319*N(K319)*avg_hrs)</f>
        <v>0</v>
      </c>
      <c r="BR319" s="255">
        <f>IF(OR($C319="Non-Labour",$C319="Labour-related"),IF(Inputs!$DT319=$F$1,Inputs!BR319,Inputs!BR319*'Key assumptions'!$H$118),$F319*N(L319)*avg_hrs)</f>
        <v>0</v>
      </c>
      <c r="BS319" s="390" t="s">
        <v>411</v>
      </c>
      <c r="BT319" s="390" t="s">
        <v>411</v>
      </c>
      <c r="BU319" s="390" t="s">
        <v>411</v>
      </c>
      <c r="BV319" s="390" t="s">
        <v>411</v>
      </c>
      <c r="BW319" s="390" t="s">
        <v>411</v>
      </c>
      <c r="BX319" s="390" t="s">
        <v>411</v>
      </c>
      <c r="BY319" s="390" t="s">
        <v>411</v>
      </c>
      <c r="BZ319" s="390" t="s">
        <v>411</v>
      </c>
      <c r="CA319" s="390" t="s">
        <v>411</v>
      </c>
      <c r="CB319" s="390" t="s">
        <v>411</v>
      </c>
      <c r="CC319" s="390" t="s">
        <v>411</v>
      </c>
      <c r="CD319" s="390" t="s">
        <v>411</v>
      </c>
      <c r="CE319" s="390" t="s">
        <v>411</v>
      </c>
      <c r="CF319" s="390" t="s">
        <v>411</v>
      </c>
      <c r="CG319" s="390" t="s">
        <v>411</v>
      </c>
      <c r="CH319" s="390" t="s">
        <v>411</v>
      </c>
      <c r="CI319" s="390" t="s">
        <v>411</v>
      </c>
      <c r="CJ319" s="390" t="s">
        <v>411</v>
      </c>
      <c r="CK319" s="390" t="s">
        <v>411</v>
      </c>
      <c r="CL319" s="390" t="s">
        <v>411</v>
      </c>
      <c r="CM319" s="390" t="s">
        <v>411</v>
      </c>
      <c r="CN319" s="390" t="s">
        <v>411</v>
      </c>
      <c r="CO319" s="255">
        <f>IF(OR($C319="Non-Labour",$C319="Labour-related"),IF(Inputs!$DT319=$F$1,Inputs!CO319,Inputs!CO319*'Key assumptions'!$H$118),$F319*N(AI319)*avg_hrs)</f>
        <v>0</v>
      </c>
      <c r="CP319" s="255">
        <f>IF(OR($C319="Non-Labour",$C319="Labour-related"),IF(Inputs!$DT319=$F$1,Inputs!CP319,Inputs!CP319*'Key assumptions'!$H$118),$F319*N(AJ319)*avg_hrs)</f>
        <v>0</v>
      </c>
      <c r="CQ319" s="255">
        <f>IF(OR($C319="Non-Labour",$C319="Labour-related"),IF(Inputs!$DT319=$F$1,Inputs!CQ319,Inputs!CQ319*'Key assumptions'!$H$118),$F319*N(AK319)*avg_hrs)</f>
        <v>0</v>
      </c>
      <c r="CR319" s="255">
        <f>IF(OR($C319="Non-Labour",$C319="Labour-related"),IF(Inputs!$DT319=$F$1,Inputs!CR319,Inputs!CR319*'Key assumptions'!$H$118),$F319*N(AL319)*avg_hrs)</f>
        <v>0</v>
      </c>
      <c r="CS319" s="255">
        <f>IF(OR($C319="Non-Labour",$C319="Labour-related"),IF(Inputs!$DT319=$F$1,Inputs!CS319,Inputs!CS319*'Key assumptions'!$H$118),$F319*N(AM319)*avg_hrs)</f>
        <v>0</v>
      </c>
      <c r="CT319" s="255">
        <f>IF(OR($C319="Non-Labour",$C319="Labour-related"),IF(Inputs!$DT319=$F$1,Inputs!CT319,Inputs!CT319*'Key assumptions'!$H$118),$F319*N(AN319)*avg_hrs)</f>
        <v>0</v>
      </c>
      <c r="CU319" s="255">
        <f>IF(OR($C319="Non-Labour",$C319="Labour-related"),IF(Inputs!$DT319=$F$1,Inputs!CU319,Inputs!CU319*'Key assumptions'!$H$118),$F319*N(AO319)*avg_hrs)</f>
        <v>0</v>
      </c>
      <c r="CV319" s="255">
        <f>IF(OR($C319="Non-Labour",$C319="Labour-related"),IF(Inputs!$DT319=$F$1,Inputs!CV319,Inputs!CV319*'Key assumptions'!$H$118),$F319*N(AP319)*avg_hrs)</f>
        <v>0</v>
      </c>
      <c r="CW319" s="255">
        <f>IF(OR($C319="Non-Labour",$C319="Labour-related"),IF(Inputs!$DT319=$F$1,Inputs!CW319,Inputs!CW319*'Key assumptions'!$H$118),$F319*N(AQ319)*avg_hrs)</f>
        <v>0</v>
      </c>
      <c r="CX319" s="255">
        <f>IF(OR($C319="Non-Labour",$C319="Labour-related"),IF(Inputs!$DT319=$F$1,Inputs!CX319,Inputs!CX319*'Key assumptions'!$H$118),$F319*N(AR319)*avg_hrs)</f>
        <v>0</v>
      </c>
      <c r="CY319" s="255">
        <f>IF(OR($C319="Non-Labour",$C319="Labour-related"),IF(Inputs!$DT319=$F$1,Inputs!CY319,Inputs!CY319*'Key assumptions'!$H$118),$F319*N(AS319)*avg_hrs)</f>
        <v>0</v>
      </c>
      <c r="CZ319" s="255">
        <f>IF(OR($C319="Non-Labour",$C319="Labour-related"),IF(Inputs!$DT319=$F$1,Inputs!CZ319,Inputs!CZ319*'Key assumptions'!$H$118),$F319*N(AT319)*avg_hrs)</f>
        <v>0</v>
      </c>
      <c r="DA319" s="255">
        <f>IF(OR($C319="Non-Labour",$C319="Labour-related"),IF(Inputs!$DT319=$F$1,Inputs!DA319,Inputs!DA319*'Key assumptions'!$H$118),$F319*N(AU319)*avg_hrs)</f>
        <v>0</v>
      </c>
      <c r="DB319" s="255">
        <f>IF(OR($C319="Non-Labour",$C319="Labour-related"),IF(Inputs!$DT319=$F$1,Inputs!DB319,Inputs!DB319*'Key assumptions'!$H$118),$F319*N(AV319)*avg_hrs)</f>
        <v>0</v>
      </c>
      <c r="DC319" s="255">
        <f>IF(OR($C319="Non-Labour",$C319="Labour-related"),IF(Inputs!$DT319=$F$1,Inputs!DC319,Inputs!DC319*'Key assumptions'!$H$118),$F319*N(AW319)*avg_hrs)</f>
        <v>0</v>
      </c>
      <c r="DD319" s="255">
        <f>IF(OR($C319="Non-Labour",$C319="Labour-related"),IF(Inputs!$DT319=$F$1,Inputs!DD319,Inputs!DD319*'Key assumptions'!$H$118),$F319*N(AX319)*avg_hrs)</f>
        <v>0</v>
      </c>
      <c r="DE319" s="255">
        <f>IF(OR($C319="Non-Labour",$C319="Labour-related"),IF(Inputs!$DT319=$F$1,Inputs!DE319,Inputs!DE319*'Key assumptions'!$H$118),$F319*N(AY319)*avg_hrs)</f>
        <v>0</v>
      </c>
      <c r="DF319" s="255">
        <f>IF(OR($C319="Non-Labour",$C319="Labour-related"),IF(Inputs!$DT319=$F$1,Inputs!DF319,Inputs!DF319*'Key assumptions'!$H$118),$F319*N(AZ319)*avg_hrs)</f>
        <v>0</v>
      </c>
      <c r="DG319" s="255">
        <f>IF(OR($C319="Non-Labour",$C319="Labour-related"),IF(Inputs!$DT319=$F$1,Inputs!DG319,Inputs!DG319*'Key assumptions'!$H$118),$F319*N(BA319)*avg_hrs)</f>
        <v>0</v>
      </c>
      <c r="DH319" s="255">
        <f>IF(OR($C319="Non-Labour",$C319="Labour-related"),IF(Inputs!$DT319=$F$1,Inputs!DH319,Inputs!DH319*'Key assumptions'!$H$118),$F319*N(BB319)*avg_hrs)</f>
        <v>0</v>
      </c>
      <c r="DI319" s="255">
        <f>IF(OR($C319="Non-Labour",$C319="Labour-related"),IF(Inputs!$DT319=$F$1,Inputs!DI319,Inputs!DI319*'Key assumptions'!$H$118),$F319*N(BC319)*avg_hrs)</f>
        <v>0</v>
      </c>
      <c r="DJ319" s="255">
        <f>IF(OR($C319="Non-Labour",$C319="Labour-related"),IF(Inputs!$DT319=$F$1,Inputs!DJ319,Inputs!DJ319*'Key assumptions'!$H$118),$F319*N(BD319)*avg_hrs)</f>
        <v>0</v>
      </c>
      <c r="DK319" s="255">
        <f>IF(OR($C319="Non-Labour",$C319="Labour-related"),IF(Inputs!$DT319=$F$1,Inputs!DK319,Inputs!DK319*'Key assumptions'!$H$118),$F319*N(BE319)*avg_hrs)</f>
        <v>0</v>
      </c>
      <c r="DL319" s="255">
        <f>IF(OR($C319="Non-Labour",$C319="Labour-related"),IF(Inputs!$DT319=$F$1,Inputs!DL319,Inputs!DL319*'Key assumptions'!$H$118),$F319*N(BF319)*avg_hrs)</f>
        <v>0</v>
      </c>
      <c r="DM319" s="255">
        <f>IF(OR($C319="Non-Labour",$C319="Labour-related"),IF(Inputs!$DT319=$F$1,Inputs!DM319,Inputs!DM319*'Key assumptions'!$H$118),$F319*N(BG319)*avg_hrs)</f>
        <v>0</v>
      </c>
      <c r="DN319" s="255">
        <f>IF(OR($C319="Non-Labour",$C319="Labour-related"),IF(Inputs!$DT319=$F$1,Inputs!DN319,Inputs!DN319*'Key assumptions'!$H$118),$F319*N(BH319)*avg_hrs)</f>
        <v>0</v>
      </c>
      <c r="DO319" s="255">
        <f>IF(OR($C319="Non-Labour",$C319="Labour-related"),IF(Inputs!$DT319=$F$1,Inputs!DO319,Inputs!DO319*'Key assumptions'!$H$118),$F319*N(BI319)*avg_hrs)</f>
        <v>0</v>
      </c>
      <c r="DP319" s="255">
        <f>IF(OR($C319="Non-Labour",$C319="Labour-related"),IF(Inputs!$DT319=$F$1,Inputs!DP319,Inputs!DP319*'Key assumptions'!$H$118),$F319*N(BJ319)*avg_hrs)</f>
        <v>0</v>
      </c>
      <c r="DQ319" s="255">
        <f>IF(OR($C319="Non-Labour",$C319="Labour-related"),IF(Inputs!$DT319=$F$1,Inputs!DQ319,Inputs!DQ319*'Key assumptions'!$H$118),$F319*N(BK319)*avg_hrs)</f>
        <v>0</v>
      </c>
      <c r="DR319" s="255">
        <f>IF(OR($C319="Non-Labour",$C319="Labour-related"),IF(Inputs!$DT319=$F$1,Inputs!DR319,Inputs!DR319*'Key assumptions'!$H$118),$F319*N(BL319)*avg_hrs)</f>
        <v>0</v>
      </c>
      <c r="DT319" s="133" t="s">
        <v>213</v>
      </c>
      <c r="DU319" s="304"/>
      <c r="DV319" s="304"/>
      <c r="DW319" s="304"/>
      <c r="DX319" s="304"/>
      <c r="DY319" s="304"/>
      <c r="DZ319" s="304"/>
      <c r="EA319" s="255">
        <v>0</v>
      </c>
      <c r="EB319" s="255">
        <v>0</v>
      </c>
      <c r="EC319" s="255">
        <v>0</v>
      </c>
      <c r="ED319" s="255">
        <f t="shared" si="30"/>
        <v>0</v>
      </c>
      <c r="EE319" s="255">
        <f t="shared" si="30"/>
        <v>0</v>
      </c>
      <c r="EF319" s="255">
        <f t="shared" si="27"/>
        <v>0</v>
      </c>
    </row>
    <row r="320" spans="1:136" x14ac:dyDescent="0.4">
      <c r="A320" s="133" t="str">
        <f>Inputs!A320</f>
        <v/>
      </c>
      <c r="B320" s="133" t="str">
        <f>Inputs!B320</f>
        <v/>
      </c>
      <c r="C320" s="133" t="str">
        <f>Inputs!C320</f>
        <v/>
      </c>
      <c r="D320" s="133" t="str">
        <f>Inputs!D320</f>
        <v>PT004728 - 4</v>
      </c>
      <c r="E320" s="133" t="str">
        <f>Inputs!E320</f>
        <v>CWO - Transposition (4)</v>
      </c>
      <c r="F320" s="290">
        <f>IF(Inputs!DT320=$F$1,Inputs!F320,
IF(Inputs!DT320='Key assumptions'!$E$118,Inputs!F320*'Key assumptions'!$H$118,Inputs!F320*'Key assumptions'!$H$119))</f>
        <v>0</v>
      </c>
      <c r="G320" s="290">
        <f>IF(Inputs!DT320=$F$1,Inputs!G320,Inputs!G320*'Key assumptions'!$H$118)</f>
        <v>0</v>
      </c>
      <c r="H320" s="281"/>
      <c r="I320" s="281"/>
      <c r="J320" s="281"/>
      <c r="K320" s="281"/>
      <c r="L320" s="281"/>
      <c r="M320" s="389" t="str">
        <f>Inputs!M320</f>
        <v>[C-i-C]</v>
      </c>
      <c r="N320" s="389" t="str">
        <f>Inputs!N320</f>
        <v>[C-i-C]</v>
      </c>
      <c r="O320" s="389" t="str">
        <f>Inputs!O320</f>
        <v>[C-i-C]</v>
      </c>
      <c r="P320" s="389" t="str">
        <f>Inputs!P320</f>
        <v>[C-i-C]</v>
      </c>
      <c r="Q320" s="389" t="str">
        <f>Inputs!Q320</f>
        <v>[C-i-C]</v>
      </c>
      <c r="R320" s="389" t="str">
        <f>Inputs!R320</f>
        <v>[C-i-C]</v>
      </c>
      <c r="S320" s="389" t="str">
        <f>Inputs!S320</f>
        <v>[C-i-C]</v>
      </c>
      <c r="T320" s="389" t="str">
        <f>Inputs!T320</f>
        <v>[C-i-C]</v>
      </c>
      <c r="U320" s="389" t="str">
        <f>Inputs!U320</f>
        <v>[C-i-C]</v>
      </c>
      <c r="V320" s="389" t="str">
        <f>Inputs!V320</f>
        <v>[C-i-C]</v>
      </c>
      <c r="W320" s="389" t="str">
        <f>Inputs!W320</f>
        <v>[C-i-C]</v>
      </c>
      <c r="X320" s="389" t="str">
        <f>Inputs!X320</f>
        <v>[C-i-C]</v>
      </c>
      <c r="Y320" s="389" t="str">
        <f>Inputs!Y320</f>
        <v>[C-i-C]</v>
      </c>
      <c r="Z320" s="389" t="str">
        <f>Inputs!Z320</f>
        <v>[C-i-C]</v>
      </c>
      <c r="AA320" s="389" t="str">
        <f>Inputs!AA320</f>
        <v>[C-i-C]</v>
      </c>
      <c r="AB320" s="389" t="str">
        <f>Inputs!AB320</f>
        <v>[C-i-C]</v>
      </c>
      <c r="AC320" s="389" t="str">
        <f>Inputs!AC320</f>
        <v>[C-i-C]</v>
      </c>
      <c r="AD320" s="389" t="str">
        <f>Inputs!AD320</f>
        <v>[C-i-C]</v>
      </c>
      <c r="AE320" s="389" t="str">
        <f>Inputs!AE320</f>
        <v>[C-i-C]</v>
      </c>
      <c r="AF320" s="389" t="str">
        <f>Inputs!AF320</f>
        <v>[C-i-C]</v>
      </c>
      <c r="AG320" s="389" t="str">
        <f>Inputs!AG320</f>
        <v>[C-i-C]</v>
      </c>
      <c r="AH320" s="389" t="str">
        <f>Inputs!AH320</f>
        <v>[C-i-C]</v>
      </c>
      <c r="AI320" s="254">
        <f>Inputs!AI320</f>
        <v>0</v>
      </c>
      <c r="AJ320" s="254">
        <f>Inputs!AJ320</f>
        <v>0</v>
      </c>
      <c r="AK320" s="254">
        <f>Inputs!AK320</f>
        <v>0</v>
      </c>
      <c r="AL320" s="254">
        <f>Inputs!AL320</f>
        <v>0</v>
      </c>
      <c r="AM320" s="254">
        <f>Inputs!AM320</f>
        <v>0</v>
      </c>
      <c r="AN320" s="254">
        <f>Inputs!AN320</f>
        <v>0</v>
      </c>
      <c r="AO320" s="254">
        <f>Inputs!AO320</f>
        <v>0</v>
      </c>
      <c r="AP320" s="254">
        <f>Inputs!AP320</f>
        <v>0</v>
      </c>
      <c r="AQ320" s="254">
        <f>Inputs!AQ320</f>
        <v>0</v>
      </c>
      <c r="AR320" s="254">
        <f>Inputs!AR320</f>
        <v>0</v>
      </c>
      <c r="AS320" s="254">
        <f>Inputs!AS320</f>
        <v>0</v>
      </c>
      <c r="AT320" s="254">
        <f>Inputs!AT320</f>
        <v>0</v>
      </c>
      <c r="AU320" s="254">
        <f>Inputs!AU320</f>
        <v>0</v>
      </c>
      <c r="AV320" s="254">
        <f>Inputs!AV320</f>
        <v>0</v>
      </c>
      <c r="AW320" s="254">
        <f>Inputs!AW320</f>
        <v>0</v>
      </c>
      <c r="AX320" s="254">
        <f>Inputs!AX320</f>
        <v>0</v>
      </c>
      <c r="AY320" s="254">
        <f>Inputs!AY320</f>
        <v>0</v>
      </c>
      <c r="AZ320" s="254">
        <f>Inputs!AZ320</f>
        <v>0</v>
      </c>
      <c r="BA320" s="254">
        <f>Inputs!BA320</f>
        <v>0</v>
      </c>
      <c r="BB320" s="254">
        <f>Inputs!BB320</f>
        <v>0</v>
      </c>
      <c r="BC320" s="254">
        <f>Inputs!BC320</f>
        <v>0</v>
      </c>
      <c r="BD320" s="254">
        <f>Inputs!BD320</f>
        <v>0</v>
      </c>
      <c r="BE320" s="254">
        <f>Inputs!BE320</f>
        <v>0</v>
      </c>
      <c r="BF320" s="254">
        <f>Inputs!BF320</f>
        <v>0</v>
      </c>
      <c r="BG320" s="254">
        <f>Inputs!BG320</f>
        <v>0</v>
      </c>
      <c r="BH320" s="254">
        <f>Inputs!BH320</f>
        <v>0</v>
      </c>
      <c r="BI320" s="254">
        <f>Inputs!BI320</f>
        <v>0</v>
      </c>
      <c r="BJ320" s="254">
        <f>Inputs!BJ320</f>
        <v>0</v>
      </c>
      <c r="BK320" s="254">
        <f>Inputs!BK320</f>
        <v>0</v>
      </c>
      <c r="BL320" s="254">
        <f>Inputs!BL320</f>
        <v>0</v>
      </c>
      <c r="BN320" s="255">
        <f>IF(OR($C320="Non-Labour",$C320="Labour-related"),IF(Inputs!$DT320=$F$1,Inputs!BN320,Inputs!BN320*'Key assumptions'!$H$118),$F320*N(H320)*avg_hrs)</f>
        <v>0</v>
      </c>
      <c r="BO320" s="255">
        <f>IF(OR($C320="Non-Labour",$C320="Labour-related"),IF(Inputs!$DT320=$F$1,Inputs!BO320,Inputs!BO320*'Key assumptions'!$H$118),$F320*N(I320)*avg_hrs)</f>
        <v>0</v>
      </c>
      <c r="BP320" s="255">
        <f>IF(OR($C320="Non-Labour",$C320="Labour-related"),IF(Inputs!$DT320=$F$1,Inputs!BP320,Inputs!BP320*'Key assumptions'!$H$118),$F320*N(J320)*avg_hrs)</f>
        <v>0</v>
      </c>
      <c r="BQ320" s="255">
        <f>IF(OR($C320="Non-Labour",$C320="Labour-related"),IF(Inputs!$DT320=$F$1,Inputs!BQ320,Inputs!BQ320*'Key assumptions'!$H$118),$F320*N(K320)*avg_hrs)</f>
        <v>0</v>
      </c>
      <c r="BR320" s="255">
        <f>IF(OR($C320="Non-Labour",$C320="Labour-related"),IF(Inputs!$DT320=$F$1,Inputs!BR320,Inputs!BR320*'Key assumptions'!$H$118),$F320*N(L320)*avg_hrs)</f>
        <v>0</v>
      </c>
      <c r="BS320" s="390" t="s">
        <v>411</v>
      </c>
      <c r="BT320" s="390" t="s">
        <v>411</v>
      </c>
      <c r="BU320" s="390" t="s">
        <v>411</v>
      </c>
      <c r="BV320" s="390" t="s">
        <v>411</v>
      </c>
      <c r="BW320" s="390" t="s">
        <v>411</v>
      </c>
      <c r="BX320" s="390" t="s">
        <v>411</v>
      </c>
      <c r="BY320" s="390" t="s">
        <v>411</v>
      </c>
      <c r="BZ320" s="390" t="s">
        <v>411</v>
      </c>
      <c r="CA320" s="390" t="s">
        <v>411</v>
      </c>
      <c r="CB320" s="390" t="s">
        <v>411</v>
      </c>
      <c r="CC320" s="390" t="s">
        <v>411</v>
      </c>
      <c r="CD320" s="390" t="s">
        <v>411</v>
      </c>
      <c r="CE320" s="390" t="s">
        <v>411</v>
      </c>
      <c r="CF320" s="390" t="s">
        <v>411</v>
      </c>
      <c r="CG320" s="390" t="s">
        <v>411</v>
      </c>
      <c r="CH320" s="390" t="s">
        <v>411</v>
      </c>
      <c r="CI320" s="390" t="s">
        <v>411</v>
      </c>
      <c r="CJ320" s="390" t="s">
        <v>411</v>
      </c>
      <c r="CK320" s="390" t="s">
        <v>411</v>
      </c>
      <c r="CL320" s="390" t="s">
        <v>411</v>
      </c>
      <c r="CM320" s="390" t="s">
        <v>411</v>
      </c>
      <c r="CN320" s="390" t="s">
        <v>411</v>
      </c>
      <c r="CO320" s="255">
        <f>IF(OR($C320="Non-Labour",$C320="Labour-related"),IF(Inputs!$DT320=$F$1,Inputs!CO320,Inputs!CO320*'Key assumptions'!$H$118),$F320*N(AI320)*avg_hrs)</f>
        <v>0</v>
      </c>
      <c r="CP320" s="255">
        <f>IF(OR($C320="Non-Labour",$C320="Labour-related"),IF(Inputs!$DT320=$F$1,Inputs!CP320,Inputs!CP320*'Key assumptions'!$H$118),$F320*N(AJ320)*avg_hrs)</f>
        <v>0</v>
      </c>
      <c r="CQ320" s="255">
        <f>IF(OR($C320="Non-Labour",$C320="Labour-related"),IF(Inputs!$DT320=$F$1,Inputs!CQ320,Inputs!CQ320*'Key assumptions'!$H$118),$F320*N(AK320)*avg_hrs)</f>
        <v>0</v>
      </c>
      <c r="CR320" s="255">
        <f>IF(OR($C320="Non-Labour",$C320="Labour-related"),IF(Inputs!$DT320=$F$1,Inputs!CR320,Inputs!CR320*'Key assumptions'!$H$118),$F320*N(AL320)*avg_hrs)</f>
        <v>0</v>
      </c>
      <c r="CS320" s="255">
        <f>IF(OR($C320="Non-Labour",$C320="Labour-related"),IF(Inputs!$DT320=$F$1,Inputs!CS320,Inputs!CS320*'Key assumptions'!$H$118),$F320*N(AM320)*avg_hrs)</f>
        <v>0</v>
      </c>
      <c r="CT320" s="255">
        <f>IF(OR($C320="Non-Labour",$C320="Labour-related"),IF(Inputs!$DT320=$F$1,Inputs!CT320,Inputs!CT320*'Key assumptions'!$H$118),$F320*N(AN320)*avg_hrs)</f>
        <v>0</v>
      </c>
      <c r="CU320" s="255">
        <f>IF(OR($C320="Non-Labour",$C320="Labour-related"),IF(Inputs!$DT320=$F$1,Inputs!CU320,Inputs!CU320*'Key assumptions'!$H$118),$F320*N(AO320)*avg_hrs)</f>
        <v>0</v>
      </c>
      <c r="CV320" s="255">
        <f>IF(OR($C320="Non-Labour",$C320="Labour-related"),IF(Inputs!$DT320=$F$1,Inputs!CV320,Inputs!CV320*'Key assumptions'!$H$118),$F320*N(AP320)*avg_hrs)</f>
        <v>0</v>
      </c>
      <c r="CW320" s="255">
        <f>IF(OR($C320="Non-Labour",$C320="Labour-related"),IF(Inputs!$DT320=$F$1,Inputs!CW320,Inputs!CW320*'Key assumptions'!$H$118),$F320*N(AQ320)*avg_hrs)</f>
        <v>0</v>
      </c>
      <c r="CX320" s="255">
        <f>IF(OR($C320="Non-Labour",$C320="Labour-related"),IF(Inputs!$DT320=$F$1,Inputs!CX320,Inputs!CX320*'Key assumptions'!$H$118),$F320*N(AR320)*avg_hrs)</f>
        <v>0</v>
      </c>
      <c r="CY320" s="255">
        <f>IF(OR($C320="Non-Labour",$C320="Labour-related"),IF(Inputs!$DT320=$F$1,Inputs!CY320,Inputs!CY320*'Key assumptions'!$H$118),$F320*N(AS320)*avg_hrs)</f>
        <v>0</v>
      </c>
      <c r="CZ320" s="255">
        <f>IF(OR($C320="Non-Labour",$C320="Labour-related"),IF(Inputs!$DT320=$F$1,Inputs!CZ320,Inputs!CZ320*'Key assumptions'!$H$118),$F320*N(AT320)*avg_hrs)</f>
        <v>0</v>
      </c>
      <c r="DA320" s="255">
        <f>IF(OR($C320="Non-Labour",$C320="Labour-related"),IF(Inputs!$DT320=$F$1,Inputs!DA320,Inputs!DA320*'Key assumptions'!$H$118),$F320*N(AU320)*avg_hrs)</f>
        <v>0</v>
      </c>
      <c r="DB320" s="255">
        <f>IF(OR($C320="Non-Labour",$C320="Labour-related"),IF(Inputs!$DT320=$F$1,Inputs!DB320,Inputs!DB320*'Key assumptions'!$H$118),$F320*N(AV320)*avg_hrs)</f>
        <v>0</v>
      </c>
      <c r="DC320" s="255">
        <f>IF(OR($C320="Non-Labour",$C320="Labour-related"),IF(Inputs!$DT320=$F$1,Inputs!DC320,Inputs!DC320*'Key assumptions'!$H$118),$F320*N(AW320)*avg_hrs)</f>
        <v>0</v>
      </c>
      <c r="DD320" s="255">
        <f>IF(OR($C320="Non-Labour",$C320="Labour-related"),IF(Inputs!$DT320=$F$1,Inputs!DD320,Inputs!DD320*'Key assumptions'!$H$118),$F320*N(AX320)*avg_hrs)</f>
        <v>0</v>
      </c>
      <c r="DE320" s="255">
        <f>IF(OR($C320="Non-Labour",$C320="Labour-related"),IF(Inputs!$DT320=$F$1,Inputs!DE320,Inputs!DE320*'Key assumptions'!$H$118),$F320*N(AY320)*avg_hrs)</f>
        <v>0</v>
      </c>
      <c r="DF320" s="255">
        <f>IF(OR($C320="Non-Labour",$C320="Labour-related"),IF(Inputs!$DT320=$F$1,Inputs!DF320,Inputs!DF320*'Key assumptions'!$H$118),$F320*N(AZ320)*avg_hrs)</f>
        <v>0</v>
      </c>
      <c r="DG320" s="255">
        <f>IF(OR($C320="Non-Labour",$C320="Labour-related"),IF(Inputs!$DT320=$F$1,Inputs!DG320,Inputs!DG320*'Key assumptions'!$H$118),$F320*N(BA320)*avg_hrs)</f>
        <v>0</v>
      </c>
      <c r="DH320" s="255">
        <f>IF(OR($C320="Non-Labour",$C320="Labour-related"),IF(Inputs!$DT320=$F$1,Inputs!DH320,Inputs!DH320*'Key assumptions'!$H$118),$F320*N(BB320)*avg_hrs)</f>
        <v>0</v>
      </c>
      <c r="DI320" s="255">
        <f>IF(OR($C320="Non-Labour",$C320="Labour-related"),IF(Inputs!$DT320=$F$1,Inputs!DI320,Inputs!DI320*'Key assumptions'!$H$118),$F320*N(BC320)*avg_hrs)</f>
        <v>0</v>
      </c>
      <c r="DJ320" s="255">
        <f>IF(OR($C320="Non-Labour",$C320="Labour-related"),IF(Inputs!$DT320=$F$1,Inputs!DJ320,Inputs!DJ320*'Key assumptions'!$H$118),$F320*N(BD320)*avg_hrs)</f>
        <v>0</v>
      </c>
      <c r="DK320" s="255">
        <f>IF(OR($C320="Non-Labour",$C320="Labour-related"),IF(Inputs!$DT320=$F$1,Inputs!DK320,Inputs!DK320*'Key assumptions'!$H$118),$F320*N(BE320)*avg_hrs)</f>
        <v>0</v>
      </c>
      <c r="DL320" s="255">
        <f>IF(OR($C320="Non-Labour",$C320="Labour-related"),IF(Inputs!$DT320=$F$1,Inputs!DL320,Inputs!DL320*'Key assumptions'!$H$118),$F320*N(BF320)*avg_hrs)</f>
        <v>0</v>
      </c>
      <c r="DM320" s="255">
        <f>IF(OR($C320="Non-Labour",$C320="Labour-related"),IF(Inputs!$DT320=$F$1,Inputs!DM320,Inputs!DM320*'Key assumptions'!$H$118),$F320*N(BG320)*avg_hrs)</f>
        <v>0</v>
      </c>
      <c r="DN320" s="255">
        <f>IF(OR($C320="Non-Labour",$C320="Labour-related"),IF(Inputs!$DT320=$F$1,Inputs!DN320,Inputs!DN320*'Key assumptions'!$H$118),$F320*N(BH320)*avg_hrs)</f>
        <v>0</v>
      </c>
      <c r="DO320" s="255">
        <f>IF(OR($C320="Non-Labour",$C320="Labour-related"),IF(Inputs!$DT320=$F$1,Inputs!DO320,Inputs!DO320*'Key assumptions'!$H$118),$F320*N(BI320)*avg_hrs)</f>
        <v>0</v>
      </c>
      <c r="DP320" s="255">
        <f>IF(OR($C320="Non-Labour",$C320="Labour-related"),IF(Inputs!$DT320=$F$1,Inputs!DP320,Inputs!DP320*'Key assumptions'!$H$118),$F320*N(BJ320)*avg_hrs)</f>
        <v>0</v>
      </c>
      <c r="DQ320" s="255">
        <f>IF(OR($C320="Non-Labour",$C320="Labour-related"),IF(Inputs!$DT320=$F$1,Inputs!DQ320,Inputs!DQ320*'Key assumptions'!$H$118),$F320*N(BK320)*avg_hrs)</f>
        <v>0</v>
      </c>
      <c r="DR320" s="255">
        <f>IF(OR($C320="Non-Labour",$C320="Labour-related"),IF(Inputs!$DT320=$F$1,Inputs!DR320,Inputs!DR320*'Key assumptions'!$H$118),$F320*N(BL320)*avg_hrs)</f>
        <v>0</v>
      </c>
      <c r="DT320" s="133" t="s">
        <v>213</v>
      </c>
      <c r="DU320" s="304"/>
      <c r="DV320" s="304"/>
      <c r="DW320" s="304"/>
      <c r="DX320" s="304"/>
      <c r="DY320" s="304"/>
      <c r="DZ320" s="304"/>
      <c r="EA320" s="255">
        <v>0</v>
      </c>
      <c r="EB320" s="255">
        <v>0</v>
      </c>
      <c r="EC320" s="255">
        <v>0</v>
      </c>
      <c r="ED320" s="255">
        <f t="shared" si="30"/>
        <v>0</v>
      </c>
      <c r="EE320" s="255">
        <f t="shared" si="30"/>
        <v>0</v>
      </c>
      <c r="EF320" s="255">
        <f t="shared" si="27"/>
        <v>0</v>
      </c>
    </row>
    <row r="321" spans="1:136" x14ac:dyDescent="0.4">
      <c r="A321" s="133" t="str">
        <f>Inputs!A321</f>
        <v>Land and Environment</v>
      </c>
      <c r="B321" s="381" t="str">
        <f>Inputs!B321</f>
        <v>[C-i-C] Item 37</v>
      </c>
      <c r="C321" s="133" t="str">
        <f>Inputs!C321</f>
        <v>Non-labour</v>
      </c>
      <c r="D321" s="133" t="str">
        <f>Inputs!D321</f>
        <v>PT004728 - 4</v>
      </c>
      <c r="E321" s="133" t="str">
        <f>Inputs!E321</f>
        <v>Outsource Consultant</v>
      </c>
      <c r="F321" s="290">
        <f>IF(Inputs!DT321=$F$1,Inputs!F321,
IF(Inputs!DT321='Key assumptions'!$E$118,Inputs!F321*'Key assumptions'!$H$118,Inputs!F321*'Key assumptions'!$H$119))</f>
        <v>0</v>
      </c>
      <c r="G321" s="290">
        <f>IF(Inputs!DT321=$F$1,Inputs!G321,Inputs!G321*'Key assumptions'!$H$118)</f>
        <v>0</v>
      </c>
      <c r="H321" s="281"/>
      <c r="I321" s="281"/>
      <c r="J321" s="281"/>
      <c r="K321" s="281"/>
      <c r="L321" s="281"/>
      <c r="M321" s="389" t="str">
        <f>Inputs!M321</f>
        <v>[C-i-C]</v>
      </c>
      <c r="N321" s="389" t="str">
        <f>Inputs!N321</f>
        <v>[C-i-C]</v>
      </c>
      <c r="O321" s="389" t="str">
        <f>Inputs!O321</f>
        <v>[C-i-C]</v>
      </c>
      <c r="P321" s="389" t="str">
        <f>Inputs!P321</f>
        <v>[C-i-C]</v>
      </c>
      <c r="Q321" s="389" t="str">
        <f>Inputs!Q321</f>
        <v>[C-i-C]</v>
      </c>
      <c r="R321" s="389" t="str">
        <f>Inputs!R321</f>
        <v>[C-i-C]</v>
      </c>
      <c r="S321" s="389" t="str">
        <f>Inputs!S321</f>
        <v>[C-i-C]</v>
      </c>
      <c r="T321" s="389" t="str">
        <f>Inputs!T321</f>
        <v>[C-i-C]</v>
      </c>
      <c r="U321" s="389" t="str">
        <f>Inputs!U321</f>
        <v>[C-i-C]</v>
      </c>
      <c r="V321" s="389" t="str">
        <f>Inputs!V321</f>
        <v>[C-i-C]</v>
      </c>
      <c r="W321" s="389" t="str">
        <f>Inputs!W321</f>
        <v>[C-i-C]</v>
      </c>
      <c r="X321" s="389" t="str">
        <f>Inputs!X321</f>
        <v>[C-i-C]</v>
      </c>
      <c r="Y321" s="389" t="str">
        <f>Inputs!Y321</f>
        <v>[C-i-C]</v>
      </c>
      <c r="Z321" s="389" t="str">
        <f>Inputs!Z321</f>
        <v>[C-i-C]</v>
      </c>
      <c r="AA321" s="389" t="str">
        <f>Inputs!AA321</f>
        <v>[C-i-C]</v>
      </c>
      <c r="AB321" s="389" t="str">
        <f>Inputs!AB321</f>
        <v>[C-i-C]</v>
      </c>
      <c r="AC321" s="389" t="str">
        <f>Inputs!AC321</f>
        <v>[C-i-C]</v>
      </c>
      <c r="AD321" s="389" t="str">
        <f>Inputs!AD321</f>
        <v>[C-i-C]</v>
      </c>
      <c r="AE321" s="389" t="str">
        <f>Inputs!AE321</f>
        <v>[C-i-C]</v>
      </c>
      <c r="AF321" s="389" t="str">
        <f>Inputs!AF321</f>
        <v>[C-i-C]</v>
      </c>
      <c r="AG321" s="389" t="str">
        <f>Inputs!AG321</f>
        <v>[C-i-C]</v>
      </c>
      <c r="AH321" s="389" t="str">
        <f>Inputs!AH321</f>
        <v>[C-i-C]</v>
      </c>
      <c r="AI321" s="254">
        <f>Inputs!AI321</f>
        <v>0</v>
      </c>
      <c r="AJ321" s="254">
        <f>Inputs!AJ321</f>
        <v>0</v>
      </c>
      <c r="AK321" s="254">
        <f>Inputs!AK321</f>
        <v>0</v>
      </c>
      <c r="AL321" s="254">
        <f>Inputs!AL321</f>
        <v>0</v>
      </c>
      <c r="AM321" s="254">
        <f>Inputs!AM321</f>
        <v>0</v>
      </c>
      <c r="AN321" s="254">
        <f>Inputs!AN321</f>
        <v>0</v>
      </c>
      <c r="AO321" s="254">
        <f>Inputs!AO321</f>
        <v>0</v>
      </c>
      <c r="AP321" s="254">
        <f>Inputs!AP321</f>
        <v>0</v>
      </c>
      <c r="AQ321" s="254">
        <f>Inputs!AQ321</f>
        <v>0</v>
      </c>
      <c r="AR321" s="254">
        <f>Inputs!AR321</f>
        <v>0</v>
      </c>
      <c r="AS321" s="254">
        <f>Inputs!AS321</f>
        <v>0</v>
      </c>
      <c r="AT321" s="254">
        <f>Inputs!AT321</f>
        <v>0</v>
      </c>
      <c r="AU321" s="254">
        <f>Inputs!AU321</f>
        <v>0</v>
      </c>
      <c r="AV321" s="254">
        <f>Inputs!AV321</f>
        <v>0</v>
      </c>
      <c r="AW321" s="254">
        <f>Inputs!AW321</f>
        <v>0</v>
      </c>
      <c r="AX321" s="254">
        <f>Inputs!AX321</f>
        <v>0</v>
      </c>
      <c r="AY321" s="254">
        <f>Inputs!AY321</f>
        <v>0</v>
      </c>
      <c r="AZ321" s="254">
        <f>Inputs!AZ321</f>
        <v>0</v>
      </c>
      <c r="BA321" s="254">
        <f>Inputs!BA321</f>
        <v>0</v>
      </c>
      <c r="BB321" s="254">
        <f>Inputs!BB321</f>
        <v>0</v>
      </c>
      <c r="BC321" s="254">
        <f>Inputs!BC321</f>
        <v>0</v>
      </c>
      <c r="BD321" s="254">
        <f>Inputs!BD321</f>
        <v>0</v>
      </c>
      <c r="BE321" s="254">
        <f>Inputs!BE321</f>
        <v>0</v>
      </c>
      <c r="BF321" s="254">
        <f>Inputs!BF321</f>
        <v>0</v>
      </c>
      <c r="BG321" s="254">
        <f>Inputs!BG321</f>
        <v>0</v>
      </c>
      <c r="BH321" s="254">
        <f>Inputs!BH321</f>
        <v>0</v>
      </c>
      <c r="BI321" s="254">
        <f>Inputs!BI321</f>
        <v>0</v>
      </c>
      <c r="BJ321" s="254">
        <f>Inputs!BJ321</f>
        <v>0</v>
      </c>
      <c r="BK321" s="254">
        <f>Inputs!BK321</f>
        <v>0</v>
      </c>
      <c r="BL321" s="254">
        <f>Inputs!BL321</f>
        <v>0</v>
      </c>
      <c r="BN321" s="255">
        <f>IF(OR($C321="Non-Labour",$C321="Labour-related"),IF(Inputs!$DT321=$F$1,Inputs!BN321,Inputs!BN321*'Key assumptions'!$H$118),$F321*N(H321)*avg_hrs)</f>
        <v>0</v>
      </c>
      <c r="BO321" s="255">
        <f>IF(OR($C321="Non-Labour",$C321="Labour-related"),IF(Inputs!$DT321=$F$1,Inputs!BO321,Inputs!BO321*'Key assumptions'!$H$118),$F321*N(I321)*avg_hrs)</f>
        <v>0</v>
      </c>
      <c r="BP321" s="255">
        <f>IF(OR($C321="Non-Labour",$C321="Labour-related"),IF(Inputs!$DT321=$F$1,Inputs!BP321,Inputs!BP321*'Key assumptions'!$H$118),$F321*N(J321)*avg_hrs)</f>
        <v>0</v>
      </c>
      <c r="BQ321" s="255">
        <f>IF(OR($C321="Non-Labour",$C321="Labour-related"),IF(Inputs!$DT321=$F$1,Inputs!BQ321,Inputs!BQ321*'Key assumptions'!$H$118),$F321*N(K321)*avg_hrs)</f>
        <v>0</v>
      </c>
      <c r="BR321" s="255">
        <f>IF(OR($C321="Non-Labour",$C321="Labour-related"),IF(Inputs!$DT321=$F$1,Inputs!BR321,Inputs!BR321*'Key assumptions'!$H$118),$F321*N(L321)*avg_hrs)</f>
        <v>0</v>
      </c>
      <c r="BS321" s="390" t="s">
        <v>411</v>
      </c>
      <c r="BT321" s="390" t="s">
        <v>411</v>
      </c>
      <c r="BU321" s="390" t="s">
        <v>411</v>
      </c>
      <c r="BV321" s="390" t="s">
        <v>411</v>
      </c>
      <c r="BW321" s="390" t="s">
        <v>411</v>
      </c>
      <c r="BX321" s="390" t="s">
        <v>411</v>
      </c>
      <c r="BY321" s="390" t="s">
        <v>411</v>
      </c>
      <c r="BZ321" s="390" t="s">
        <v>411</v>
      </c>
      <c r="CA321" s="390" t="s">
        <v>411</v>
      </c>
      <c r="CB321" s="390" t="s">
        <v>411</v>
      </c>
      <c r="CC321" s="390" t="s">
        <v>411</v>
      </c>
      <c r="CD321" s="390" t="s">
        <v>411</v>
      </c>
      <c r="CE321" s="390" t="s">
        <v>411</v>
      </c>
      <c r="CF321" s="390" t="s">
        <v>411</v>
      </c>
      <c r="CG321" s="390" t="s">
        <v>411</v>
      </c>
      <c r="CH321" s="390" t="s">
        <v>411</v>
      </c>
      <c r="CI321" s="390" t="s">
        <v>411</v>
      </c>
      <c r="CJ321" s="390" t="s">
        <v>411</v>
      </c>
      <c r="CK321" s="390" t="s">
        <v>411</v>
      </c>
      <c r="CL321" s="390" t="s">
        <v>411</v>
      </c>
      <c r="CM321" s="390" t="s">
        <v>411</v>
      </c>
      <c r="CN321" s="390" t="s">
        <v>411</v>
      </c>
      <c r="CO321" s="255">
        <f>IF(OR($C321="Non-Labour",$C321="Labour-related"),IF(Inputs!$DT321=$F$1,Inputs!CO321,Inputs!CO321*'Key assumptions'!$H$118),$F321*N(AI321)*avg_hrs)</f>
        <v>0</v>
      </c>
      <c r="CP321" s="255">
        <f>IF(OR($C321="Non-Labour",$C321="Labour-related"),IF(Inputs!$DT321=$F$1,Inputs!CP321,Inputs!CP321*'Key assumptions'!$H$118),$F321*N(AJ321)*avg_hrs)</f>
        <v>0</v>
      </c>
      <c r="CQ321" s="255">
        <f>IF(OR($C321="Non-Labour",$C321="Labour-related"),IF(Inputs!$DT321=$F$1,Inputs!CQ321,Inputs!CQ321*'Key assumptions'!$H$118),$F321*N(AK321)*avg_hrs)</f>
        <v>0</v>
      </c>
      <c r="CR321" s="255">
        <f>IF(OR($C321="Non-Labour",$C321="Labour-related"),IF(Inputs!$DT321=$F$1,Inputs!CR321,Inputs!CR321*'Key assumptions'!$H$118),$F321*N(AL321)*avg_hrs)</f>
        <v>0</v>
      </c>
      <c r="CS321" s="255">
        <f>IF(OR($C321="Non-Labour",$C321="Labour-related"),IF(Inputs!$DT321=$F$1,Inputs!CS321,Inputs!CS321*'Key assumptions'!$H$118),$F321*N(AM321)*avg_hrs)</f>
        <v>0</v>
      </c>
      <c r="CT321" s="255">
        <f>IF(OR($C321="Non-Labour",$C321="Labour-related"),IF(Inputs!$DT321=$F$1,Inputs!CT321,Inputs!CT321*'Key assumptions'!$H$118),$F321*N(AN321)*avg_hrs)</f>
        <v>0</v>
      </c>
      <c r="CU321" s="255">
        <f>IF(OR($C321="Non-Labour",$C321="Labour-related"),IF(Inputs!$DT321=$F$1,Inputs!CU321,Inputs!CU321*'Key assumptions'!$H$118),$F321*N(AO321)*avg_hrs)</f>
        <v>0</v>
      </c>
      <c r="CV321" s="255">
        <f>IF(OR($C321="Non-Labour",$C321="Labour-related"),IF(Inputs!$DT321=$F$1,Inputs!CV321,Inputs!CV321*'Key assumptions'!$H$118),$F321*N(AP321)*avg_hrs)</f>
        <v>0</v>
      </c>
      <c r="CW321" s="255">
        <f>IF(OR($C321="Non-Labour",$C321="Labour-related"),IF(Inputs!$DT321=$F$1,Inputs!CW321,Inputs!CW321*'Key assumptions'!$H$118),$F321*N(AQ321)*avg_hrs)</f>
        <v>0</v>
      </c>
      <c r="CX321" s="255">
        <f>IF(OR($C321="Non-Labour",$C321="Labour-related"),IF(Inputs!$DT321=$F$1,Inputs!CX321,Inputs!CX321*'Key assumptions'!$H$118),$F321*N(AR321)*avg_hrs)</f>
        <v>0</v>
      </c>
      <c r="CY321" s="255">
        <f>IF(OR($C321="Non-Labour",$C321="Labour-related"),IF(Inputs!$DT321=$F$1,Inputs!CY321,Inputs!CY321*'Key assumptions'!$H$118),$F321*N(AS321)*avg_hrs)</f>
        <v>0</v>
      </c>
      <c r="CZ321" s="255">
        <f>IF(OR($C321="Non-Labour",$C321="Labour-related"),IF(Inputs!$DT321=$F$1,Inputs!CZ321,Inputs!CZ321*'Key assumptions'!$H$118),$F321*N(AT321)*avg_hrs)</f>
        <v>0</v>
      </c>
      <c r="DA321" s="255">
        <f>IF(OR($C321="Non-Labour",$C321="Labour-related"),IF(Inputs!$DT321=$F$1,Inputs!DA321,Inputs!DA321*'Key assumptions'!$H$118),$F321*N(AU321)*avg_hrs)</f>
        <v>0</v>
      </c>
      <c r="DB321" s="255">
        <f>IF(OR($C321="Non-Labour",$C321="Labour-related"),IF(Inputs!$DT321=$F$1,Inputs!DB321,Inputs!DB321*'Key assumptions'!$H$118),$F321*N(AV321)*avg_hrs)</f>
        <v>0</v>
      </c>
      <c r="DC321" s="255">
        <f>IF(OR($C321="Non-Labour",$C321="Labour-related"),IF(Inputs!$DT321=$F$1,Inputs!DC321,Inputs!DC321*'Key assumptions'!$H$118),$F321*N(AW321)*avg_hrs)</f>
        <v>0</v>
      </c>
      <c r="DD321" s="255">
        <f>IF(OR($C321="Non-Labour",$C321="Labour-related"),IF(Inputs!$DT321=$F$1,Inputs!DD321,Inputs!DD321*'Key assumptions'!$H$118),$F321*N(AX321)*avg_hrs)</f>
        <v>0</v>
      </c>
      <c r="DE321" s="255">
        <f>IF(OR($C321="Non-Labour",$C321="Labour-related"),IF(Inputs!$DT321=$F$1,Inputs!DE321,Inputs!DE321*'Key assumptions'!$H$118),$F321*N(AY321)*avg_hrs)</f>
        <v>0</v>
      </c>
      <c r="DF321" s="255">
        <f>IF(OR($C321="Non-Labour",$C321="Labour-related"),IF(Inputs!$DT321=$F$1,Inputs!DF321,Inputs!DF321*'Key assumptions'!$H$118),$F321*N(AZ321)*avg_hrs)</f>
        <v>0</v>
      </c>
      <c r="DG321" s="255">
        <f>IF(OR($C321="Non-Labour",$C321="Labour-related"),IF(Inputs!$DT321=$F$1,Inputs!DG321,Inputs!DG321*'Key assumptions'!$H$118),$F321*N(BA321)*avg_hrs)</f>
        <v>0</v>
      </c>
      <c r="DH321" s="255">
        <f>IF(OR($C321="Non-Labour",$C321="Labour-related"),IF(Inputs!$DT321=$F$1,Inputs!DH321,Inputs!DH321*'Key assumptions'!$H$118),$F321*N(BB321)*avg_hrs)</f>
        <v>0</v>
      </c>
      <c r="DI321" s="255">
        <f>IF(OR($C321="Non-Labour",$C321="Labour-related"),IF(Inputs!$DT321=$F$1,Inputs!DI321,Inputs!DI321*'Key assumptions'!$H$118),$F321*N(BC321)*avg_hrs)</f>
        <v>0</v>
      </c>
      <c r="DJ321" s="255">
        <f>IF(OR($C321="Non-Labour",$C321="Labour-related"),IF(Inputs!$DT321=$F$1,Inputs!DJ321,Inputs!DJ321*'Key assumptions'!$H$118),$F321*N(BD321)*avg_hrs)</f>
        <v>0</v>
      </c>
      <c r="DK321" s="255">
        <f>IF(OR($C321="Non-Labour",$C321="Labour-related"),IF(Inputs!$DT321=$F$1,Inputs!DK321,Inputs!DK321*'Key assumptions'!$H$118),$F321*N(BE321)*avg_hrs)</f>
        <v>0</v>
      </c>
      <c r="DL321" s="255">
        <f>IF(OR($C321="Non-Labour",$C321="Labour-related"),IF(Inputs!$DT321=$F$1,Inputs!DL321,Inputs!DL321*'Key assumptions'!$H$118),$F321*N(BF321)*avg_hrs)</f>
        <v>0</v>
      </c>
      <c r="DM321" s="255">
        <f>IF(OR($C321="Non-Labour",$C321="Labour-related"),IF(Inputs!$DT321=$F$1,Inputs!DM321,Inputs!DM321*'Key assumptions'!$H$118),$F321*N(BG321)*avg_hrs)</f>
        <v>0</v>
      </c>
      <c r="DN321" s="255">
        <f>IF(OR($C321="Non-Labour",$C321="Labour-related"),IF(Inputs!$DT321=$F$1,Inputs!DN321,Inputs!DN321*'Key assumptions'!$H$118),$F321*N(BH321)*avg_hrs)</f>
        <v>0</v>
      </c>
      <c r="DO321" s="255">
        <f>IF(OR($C321="Non-Labour",$C321="Labour-related"),IF(Inputs!$DT321=$F$1,Inputs!DO321,Inputs!DO321*'Key assumptions'!$H$118),$F321*N(BI321)*avg_hrs)</f>
        <v>0</v>
      </c>
      <c r="DP321" s="255">
        <f>IF(OR($C321="Non-Labour",$C321="Labour-related"),IF(Inputs!$DT321=$F$1,Inputs!DP321,Inputs!DP321*'Key assumptions'!$H$118),$F321*N(BJ321)*avg_hrs)</f>
        <v>0</v>
      </c>
      <c r="DQ321" s="255">
        <f>IF(OR($C321="Non-Labour",$C321="Labour-related"),IF(Inputs!$DT321=$F$1,Inputs!DQ321,Inputs!DQ321*'Key assumptions'!$H$118),$F321*N(BK321)*avg_hrs)</f>
        <v>0</v>
      </c>
      <c r="DR321" s="255">
        <f>IF(OR($C321="Non-Labour",$C321="Labour-related"),IF(Inputs!$DT321=$F$1,Inputs!DR321,Inputs!DR321*'Key assumptions'!$H$118),$F321*N(BL321)*avg_hrs)</f>
        <v>0</v>
      </c>
      <c r="DT321" s="133" t="s">
        <v>213</v>
      </c>
      <c r="DU321" s="304"/>
      <c r="DV321" s="304"/>
      <c r="DW321" s="304"/>
      <c r="DX321" s="304"/>
      <c r="DY321" s="304"/>
      <c r="DZ321" s="304"/>
      <c r="EA321" s="255">
        <v>94326.054911999992</v>
      </c>
      <c r="EB321" s="255">
        <v>709209.68601600023</v>
      </c>
      <c r="EC321" s="255">
        <v>48923.074559999994</v>
      </c>
      <c r="ED321" s="255">
        <f t="shared" si="30"/>
        <v>0</v>
      </c>
      <c r="EE321" s="255">
        <f t="shared" si="30"/>
        <v>0</v>
      </c>
      <c r="EF321" s="255">
        <f t="shared" si="27"/>
        <v>852458.81548800017</v>
      </c>
    </row>
    <row r="322" spans="1:136" x14ac:dyDescent="0.4">
      <c r="A322" s="133" t="str">
        <f>Inputs!A322</f>
        <v>Land and Environment</v>
      </c>
      <c r="B322" s="381" t="str">
        <f>Inputs!B322</f>
        <v>[C-i-C] Item 38</v>
      </c>
      <c r="C322" s="133" t="str">
        <f>Inputs!C322</f>
        <v>Non-labour</v>
      </c>
      <c r="D322" s="133" t="str">
        <f>Inputs!D322</f>
        <v>PT004728 - 4</v>
      </c>
      <c r="E322" s="133" t="str">
        <f>Inputs!E322</f>
        <v>Outsource Consultant</v>
      </c>
      <c r="F322" s="290">
        <f>IF(Inputs!DT322=$F$1,Inputs!F322,
IF(Inputs!DT322='Key assumptions'!$E$118,Inputs!F322*'Key assumptions'!$H$118,Inputs!F322*'Key assumptions'!$H$119))</f>
        <v>0</v>
      </c>
      <c r="G322" s="290">
        <f>IF(Inputs!DT322=$F$1,Inputs!G322,Inputs!G322*'Key assumptions'!$H$118)</f>
        <v>0</v>
      </c>
      <c r="H322" s="281"/>
      <c r="I322" s="281"/>
      <c r="J322" s="281"/>
      <c r="K322" s="281"/>
      <c r="L322" s="281"/>
      <c r="M322" s="389" t="str">
        <f>Inputs!M322</f>
        <v>[C-i-C]</v>
      </c>
      <c r="N322" s="389" t="str">
        <f>Inputs!N322</f>
        <v>[C-i-C]</v>
      </c>
      <c r="O322" s="389" t="str">
        <f>Inputs!O322</f>
        <v>[C-i-C]</v>
      </c>
      <c r="P322" s="389" t="str">
        <f>Inputs!P322</f>
        <v>[C-i-C]</v>
      </c>
      <c r="Q322" s="389" t="str">
        <f>Inputs!Q322</f>
        <v>[C-i-C]</v>
      </c>
      <c r="R322" s="389" t="str">
        <f>Inputs!R322</f>
        <v>[C-i-C]</v>
      </c>
      <c r="S322" s="389" t="str">
        <f>Inputs!S322</f>
        <v>[C-i-C]</v>
      </c>
      <c r="T322" s="389" t="str">
        <f>Inputs!T322</f>
        <v>[C-i-C]</v>
      </c>
      <c r="U322" s="389" t="str">
        <f>Inputs!U322</f>
        <v>[C-i-C]</v>
      </c>
      <c r="V322" s="389" t="str">
        <f>Inputs!V322</f>
        <v>[C-i-C]</v>
      </c>
      <c r="W322" s="389" t="str">
        <f>Inputs!W322</f>
        <v>[C-i-C]</v>
      </c>
      <c r="X322" s="389" t="str">
        <f>Inputs!X322</f>
        <v>[C-i-C]</v>
      </c>
      <c r="Y322" s="389" t="str">
        <f>Inputs!Y322</f>
        <v>[C-i-C]</v>
      </c>
      <c r="Z322" s="389" t="str">
        <f>Inputs!Z322</f>
        <v>[C-i-C]</v>
      </c>
      <c r="AA322" s="389" t="str">
        <f>Inputs!AA322</f>
        <v>[C-i-C]</v>
      </c>
      <c r="AB322" s="389" t="str">
        <f>Inputs!AB322</f>
        <v>[C-i-C]</v>
      </c>
      <c r="AC322" s="389" t="str">
        <f>Inputs!AC322</f>
        <v>[C-i-C]</v>
      </c>
      <c r="AD322" s="389" t="str">
        <f>Inputs!AD322</f>
        <v>[C-i-C]</v>
      </c>
      <c r="AE322" s="389" t="str">
        <f>Inputs!AE322</f>
        <v>[C-i-C]</v>
      </c>
      <c r="AF322" s="389" t="str">
        <f>Inputs!AF322</f>
        <v>[C-i-C]</v>
      </c>
      <c r="AG322" s="389" t="str">
        <f>Inputs!AG322</f>
        <v>[C-i-C]</v>
      </c>
      <c r="AH322" s="389" t="str">
        <f>Inputs!AH322</f>
        <v>[C-i-C]</v>
      </c>
      <c r="AI322" s="254">
        <f>Inputs!AI322</f>
        <v>0</v>
      </c>
      <c r="AJ322" s="254">
        <f>Inputs!AJ322</f>
        <v>0</v>
      </c>
      <c r="AK322" s="254">
        <f>Inputs!AK322</f>
        <v>0</v>
      </c>
      <c r="AL322" s="254">
        <f>Inputs!AL322</f>
        <v>0</v>
      </c>
      <c r="AM322" s="254">
        <f>Inputs!AM322</f>
        <v>0</v>
      </c>
      <c r="AN322" s="254">
        <f>Inputs!AN322</f>
        <v>0</v>
      </c>
      <c r="AO322" s="254">
        <f>Inputs!AO322</f>
        <v>0</v>
      </c>
      <c r="AP322" s="254">
        <f>Inputs!AP322</f>
        <v>0</v>
      </c>
      <c r="AQ322" s="254">
        <f>Inputs!AQ322</f>
        <v>0</v>
      </c>
      <c r="AR322" s="254">
        <f>Inputs!AR322</f>
        <v>0</v>
      </c>
      <c r="AS322" s="254">
        <f>Inputs!AS322</f>
        <v>0</v>
      </c>
      <c r="AT322" s="254">
        <f>Inputs!AT322</f>
        <v>0</v>
      </c>
      <c r="AU322" s="254">
        <f>Inputs!AU322</f>
        <v>0</v>
      </c>
      <c r="AV322" s="254">
        <f>Inputs!AV322</f>
        <v>0</v>
      </c>
      <c r="AW322" s="254">
        <f>Inputs!AW322</f>
        <v>0</v>
      </c>
      <c r="AX322" s="254">
        <f>Inputs!AX322</f>
        <v>0</v>
      </c>
      <c r="AY322" s="254">
        <f>Inputs!AY322</f>
        <v>0</v>
      </c>
      <c r="AZ322" s="254">
        <f>Inputs!AZ322</f>
        <v>0</v>
      </c>
      <c r="BA322" s="254">
        <f>Inputs!BA322</f>
        <v>0</v>
      </c>
      <c r="BB322" s="254">
        <f>Inputs!BB322</f>
        <v>0</v>
      </c>
      <c r="BC322" s="254">
        <f>Inputs!BC322</f>
        <v>0</v>
      </c>
      <c r="BD322" s="254">
        <f>Inputs!BD322</f>
        <v>0</v>
      </c>
      <c r="BE322" s="254">
        <f>Inputs!BE322</f>
        <v>0</v>
      </c>
      <c r="BF322" s="254">
        <f>Inputs!BF322</f>
        <v>0</v>
      </c>
      <c r="BG322" s="254">
        <f>Inputs!BG322</f>
        <v>0</v>
      </c>
      <c r="BH322" s="254">
        <f>Inputs!BH322</f>
        <v>0</v>
      </c>
      <c r="BI322" s="254">
        <f>Inputs!BI322</f>
        <v>0</v>
      </c>
      <c r="BJ322" s="254">
        <f>Inputs!BJ322</f>
        <v>0</v>
      </c>
      <c r="BK322" s="254">
        <f>Inputs!BK322</f>
        <v>0</v>
      </c>
      <c r="BL322" s="254">
        <f>Inputs!BL322</f>
        <v>0</v>
      </c>
      <c r="BN322" s="255">
        <f>IF(OR($C322="Non-Labour",$C322="Labour-related"),IF(Inputs!$DT322=$F$1,Inputs!BN322,Inputs!BN322*'Key assumptions'!$H$118),$F322*N(H322)*avg_hrs)</f>
        <v>0</v>
      </c>
      <c r="BO322" s="255">
        <f>IF(OR($C322="Non-Labour",$C322="Labour-related"),IF(Inputs!$DT322=$F$1,Inputs!BO322,Inputs!BO322*'Key assumptions'!$H$118),$F322*N(I322)*avg_hrs)</f>
        <v>0</v>
      </c>
      <c r="BP322" s="255">
        <f>IF(OR($C322="Non-Labour",$C322="Labour-related"),IF(Inputs!$DT322=$F$1,Inputs!BP322,Inputs!BP322*'Key assumptions'!$H$118),$F322*N(J322)*avg_hrs)</f>
        <v>0</v>
      </c>
      <c r="BQ322" s="255">
        <f>IF(OR($C322="Non-Labour",$C322="Labour-related"),IF(Inputs!$DT322=$F$1,Inputs!BQ322,Inputs!BQ322*'Key assumptions'!$H$118),$F322*N(K322)*avg_hrs)</f>
        <v>0</v>
      </c>
      <c r="BR322" s="255">
        <f>IF(OR($C322="Non-Labour",$C322="Labour-related"),IF(Inputs!$DT322=$F$1,Inputs!BR322,Inputs!BR322*'Key assumptions'!$H$118),$F322*N(L322)*avg_hrs)</f>
        <v>0</v>
      </c>
      <c r="BS322" s="390" t="s">
        <v>411</v>
      </c>
      <c r="BT322" s="390" t="s">
        <v>411</v>
      </c>
      <c r="BU322" s="390" t="s">
        <v>411</v>
      </c>
      <c r="BV322" s="390" t="s">
        <v>411</v>
      </c>
      <c r="BW322" s="390" t="s">
        <v>411</v>
      </c>
      <c r="BX322" s="390" t="s">
        <v>411</v>
      </c>
      <c r="BY322" s="390" t="s">
        <v>411</v>
      </c>
      <c r="BZ322" s="390" t="s">
        <v>411</v>
      </c>
      <c r="CA322" s="390" t="s">
        <v>411</v>
      </c>
      <c r="CB322" s="390" t="s">
        <v>411</v>
      </c>
      <c r="CC322" s="390" t="s">
        <v>411</v>
      </c>
      <c r="CD322" s="390" t="s">
        <v>411</v>
      </c>
      <c r="CE322" s="390" t="s">
        <v>411</v>
      </c>
      <c r="CF322" s="390" t="s">
        <v>411</v>
      </c>
      <c r="CG322" s="390" t="s">
        <v>411</v>
      </c>
      <c r="CH322" s="390" t="s">
        <v>411</v>
      </c>
      <c r="CI322" s="390" t="s">
        <v>411</v>
      </c>
      <c r="CJ322" s="390" t="s">
        <v>411</v>
      </c>
      <c r="CK322" s="390" t="s">
        <v>411</v>
      </c>
      <c r="CL322" s="390" t="s">
        <v>411</v>
      </c>
      <c r="CM322" s="390" t="s">
        <v>411</v>
      </c>
      <c r="CN322" s="390" t="s">
        <v>411</v>
      </c>
      <c r="CO322" s="255">
        <f>IF(OR($C322="Non-Labour",$C322="Labour-related"),IF(Inputs!$DT322=$F$1,Inputs!CO322,Inputs!CO322*'Key assumptions'!$H$118),$F322*N(AI322)*avg_hrs)</f>
        <v>0</v>
      </c>
      <c r="CP322" s="255">
        <f>IF(OR($C322="Non-Labour",$C322="Labour-related"),IF(Inputs!$DT322=$F$1,Inputs!CP322,Inputs!CP322*'Key assumptions'!$H$118),$F322*N(AJ322)*avg_hrs)</f>
        <v>0</v>
      </c>
      <c r="CQ322" s="255">
        <f>IF(OR($C322="Non-Labour",$C322="Labour-related"),IF(Inputs!$DT322=$F$1,Inputs!CQ322,Inputs!CQ322*'Key assumptions'!$H$118),$F322*N(AK322)*avg_hrs)</f>
        <v>0</v>
      </c>
      <c r="CR322" s="255">
        <f>IF(OR($C322="Non-Labour",$C322="Labour-related"),IF(Inputs!$DT322=$F$1,Inputs!CR322,Inputs!CR322*'Key assumptions'!$H$118),$F322*N(AL322)*avg_hrs)</f>
        <v>0</v>
      </c>
      <c r="CS322" s="255">
        <f>IF(OR($C322="Non-Labour",$C322="Labour-related"),IF(Inputs!$DT322=$F$1,Inputs!CS322,Inputs!CS322*'Key assumptions'!$H$118),$F322*N(AM322)*avg_hrs)</f>
        <v>0</v>
      </c>
      <c r="CT322" s="255">
        <f>IF(OR($C322="Non-Labour",$C322="Labour-related"),IF(Inputs!$DT322=$F$1,Inputs!CT322,Inputs!CT322*'Key assumptions'!$H$118),$F322*N(AN322)*avg_hrs)</f>
        <v>0</v>
      </c>
      <c r="CU322" s="255">
        <f>IF(OR($C322="Non-Labour",$C322="Labour-related"),IF(Inputs!$DT322=$F$1,Inputs!CU322,Inputs!CU322*'Key assumptions'!$H$118),$F322*N(AO322)*avg_hrs)</f>
        <v>0</v>
      </c>
      <c r="CV322" s="255">
        <f>IF(OR($C322="Non-Labour",$C322="Labour-related"),IF(Inputs!$DT322=$F$1,Inputs!CV322,Inputs!CV322*'Key assumptions'!$H$118),$F322*N(AP322)*avg_hrs)</f>
        <v>0</v>
      </c>
      <c r="CW322" s="255">
        <f>IF(OR($C322="Non-Labour",$C322="Labour-related"),IF(Inputs!$DT322=$F$1,Inputs!CW322,Inputs!CW322*'Key assumptions'!$H$118),$F322*N(AQ322)*avg_hrs)</f>
        <v>0</v>
      </c>
      <c r="CX322" s="255">
        <f>IF(OR($C322="Non-Labour",$C322="Labour-related"),IF(Inputs!$DT322=$F$1,Inputs!CX322,Inputs!CX322*'Key assumptions'!$H$118),$F322*N(AR322)*avg_hrs)</f>
        <v>0</v>
      </c>
      <c r="CY322" s="255">
        <f>IF(OR($C322="Non-Labour",$C322="Labour-related"),IF(Inputs!$DT322=$F$1,Inputs!CY322,Inputs!CY322*'Key assumptions'!$H$118),$F322*N(AS322)*avg_hrs)</f>
        <v>0</v>
      </c>
      <c r="CZ322" s="255">
        <f>IF(OR($C322="Non-Labour",$C322="Labour-related"),IF(Inputs!$DT322=$F$1,Inputs!CZ322,Inputs!CZ322*'Key assumptions'!$H$118),$F322*N(AT322)*avg_hrs)</f>
        <v>0</v>
      </c>
      <c r="DA322" s="255">
        <f>IF(OR($C322="Non-Labour",$C322="Labour-related"),IF(Inputs!$DT322=$F$1,Inputs!DA322,Inputs!DA322*'Key assumptions'!$H$118),$F322*N(AU322)*avg_hrs)</f>
        <v>0</v>
      </c>
      <c r="DB322" s="255">
        <f>IF(OR($C322="Non-Labour",$C322="Labour-related"),IF(Inputs!$DT322=$F$1,Inputs!DB322,Inputs!DB322*'Key assumptions'!$H$118),$F322*N(AV322)*avg_hrs)</f>
        <v>0</v>
      </c>
      <c r="DC322" s="255">
        <f>IF(OR($C322="Non-Labour",$C322="Labour-related"),IF(Inputs!$DT322=$F$1,Inputs!DC322,Inputs!DC322*'Key assumptions'!$H$118),$F322*N(AW322)*avg_hrs)</f>
        <v>0</v>
      </c>
      <c r="DD322" s="255">
        <f>IF(OR($C322="Non-Labour",$C322="Labour-related"),IF(Inputs!$DT322=$F$1,Inputs!DD322,Inputs!DD322*'Key assumptions'!$H$118),$F322*N(AX322)*avg_hrs)</f>
        <v>0</v>
      </c>
      <c r="DE322" s="255">
        <f>IF(OR($C322="Non-Labour",$C322="Labour-related"),IF(Inputs!$DT322=$F$1,Inputs!DE322,Inputs!DE322*'Key assumptions'!$H$118),$F322*N(AY322)*avg_hrs)</f>
        <v>0</v>
      </c>
      <c r="DF322" s="255">
        <f>IF(OR($C322="Non-Labour",$C322="Labour-related"),IF(Inputs!$DT322=$F$1,Inputs!DF322,Inputs!DF322*'Key assumptions'!$H$118),$F322*N(AZ322)*avg_hrs)</f>
        <v>0</v>
      </c>
      <c r="DG322" s="255">
        <f>IF(OR($C322="Non-Labour",$C322="Labour-related"),IF(Inputs!$DT322=$F$1,Inputs!DG322,Inputs!DG322*'Key assumptions'!$H$118),$F322*N(BA322)*avg_hrs)</f>
        <v>0</v>
      </c>
      <c r="DH322" s="255">
        <f>IF(OR($C322="Non-Labour",$C322="Labour-related"),IF(Inputs!$DT322=$F$1,Inputs!DH322,Inputs!DH322*'Key assumptions'!$H$118),$F322*N(BB322)*avg_hrs)</f>
        <v>0</v>
      </c>
      <c r="DI322" s="255">
        <f>IF(OR($C322="Non-Labour",$C322="Labour-related"),IF(Inputs!$DT322=$F$1,Inputs!DI322,Inputs!DI322*'Key assumptions'!$H$118),$F322*N(BC322)*avg_hrs)</f>
        <v>0</v>
      </c>
      <c r="DJ322" s="255">
        <f>IF(OR($C322="Non-Labour",$C322="Labour-related"),IF(Inputs!$DT322=$F$1,Inputs!DJ322,Inputs!DJ322*'Key assumptions'!$H$118),$F322*N(BD322)*avg_hrs)</f>
        <v>0</v>
      </c>
      <c r="DK322" s="255">
        <f>IF(OR($C322="Non-Labour",$C322="Labour-related"),IF(Inputs!$DT322=$F$1,Inputs!DK322,Inputs!DK322*'Key assumptions'!$H$118),$F322*N(BE322)*avg_hrs)</f>
        <v>0</v>
      </c>
      <c r="DL322" s="255">
        <f>IF(OR($C322="Non-Labour",$C322="Labour-related"),IF(Inputs!$DT322=$F$1,Inputs!DL322,Inputs!DL322*'Key assumptions'!$H$118),$F322*N(BF322)*avg_hrs)</f>
        <v>0</v>
      </c>
      <c r="DM322" s="255">
        <f>IF(OR($C322="Non-Labour",$C322="Labour-related"),IF(Inputs!$DT322=$F$1,Inputs!DM322,Inputs!DM322*'Key assumptions'!$H$118),$F322*N(BG322)*avg_hrs)</f>
        <v>0</v>
      </c>
      <c r="DN322" s="255">
        <f>IF(OR($C322="Non-Labour",$C322="Labour-related"),IF(Inputs!$DT322=$F$1,Inputs!DN322,Inputs!DN322*'Key assumptions'!$H$118),$F322*N(BH322)*avg_hrs)</f>
        <v>0</v>
      </c>
      <c r="DO322" s="255">
        <f>IF(OR($C322="Non-Labour",$C322="Labour-related"),IF(Inputs!$DT322=$F$1,Inputs!DO322,Inputs!DO322*'Key assumptions'!$H$118),$F322*N(BI322)*avg_hrs)</f>
        <v>0</v>
      </c>
      <c r="DP322" s="255">
        <f>IF(OR($C322="Non-Labour",$C322="Labour-related"),IF(Inputs!$DT322=$F$1,Inputs!DP322,Inputs!DP322*'Key assumptions'!$H$118),$F322*N(BJ322)*avg_hrs)</f>
        <v>0</v>
      </c>
      <c r="DQ322" s="255">
        <f>IF(OR($C322="Non-Labour",$C322="Labour-related"),IF(Inputs!$DT322=$F$1,Inputs!DQ322,Inputs!DQ322*'Key assumptions'!$H$118),$F322*N(BK322)*avg_hrs)</f>
        <v>0</v>
      </c>
      <c r="DR322" s="255">
        <f>IF(OR($C322="Non-Labour",$C322="Labour-related"),IF(Inputs!$DT322=$F$1,Inputs!DR322,Inputs!DR322*'Key assumptions'!$H$118),$F322*N(BL322)*avg_hrs)</f>
        <v>0</v>
      </c>
      <c r="DT322" s="133" t="s">
        <v>213</v>
      </c>
      <c r="DU322" s="304"/>
      <c r="DV322" s="304"/>
      <c r="DW322" s="304"/>
      <c r="DX322" s="304"/>
      <c r="DY322" s="304"/>
      <c r="DZ322" s="304"/>
      <c r="EA322" s="255">
        <v>0</v>
      </c>
      <c r="EB322" s="255">
        <v>771223.52701440023</v>
      </c>
      <c r="EC322" s="255">
        <v>0</v>
      </c>
      <c r="ED322" s="255">
        <f t="shared" si="30"/>
        <v>0</v>
      </c>
      <c r="EE322" s="255">
        <f t="shared" si="30"/>
        <v>0</v>
      </c>
      <c r="EF322" s="255">
        <f t="shared" si="27"/>
        <v>771223.52701440023</v>
      </c>
    </row>
    <row r="323" spans="1:136" x14ac:dyDescent="0.4">
      <c r="A323" s="133" t="str">
        <f>Inputs!A323</f>
        <v>Land and Environment</v>
      </c>
      <c r="B323" s="381" t="str">
        <f>Inputs!B323</f>
        <v>[C-i-C] Item 39</v>
      </c>
      <c r="C323" s="133" t="str">
        <f>Inputs!C323</f>
        <v>Non-labour</v>
      </c>
      <c r="D323" s="133" t="str">
        <f>Inputs!D323</f>
        <v>PT004728 - 4</v>
      </c>
      <c r="E323" s="133" t="str">
        <f>Inputs!E323</f>
        <v>Outsource Consultant</v>
      </c>
      <c r="F323" s="290">
        <f>IF(Inputs!DT323=$F$1,Inputs!F323,
IF(Inputs!DT323='Key assumptions'!$E$118,Inputs!F323*'Key assumptions'!$H$118,Inputs!F323*'Key assumptions'!$H$119))</f>
        <v>0</v>
      </c>
      <c r="G323" s="290">
        <f>IF(Inputs!DT323=$F$1,Inputs!G323,Inputs!G323*'Key assumptions'!$H$118)</f>
        <v>0</v>
      </c>
      <c r="H323" s="281"/>
      <c r="I323" s="281"/>
      <c r="J323" s="281"/>
      <c r="K323" s="281"/>
      <c r="L323" s="281"/>
      <c r="M323" s="389" t="str">
        <f>Inputs!M323</f>
        <v>[C-i-C]</v>
      </c>
      <c r="N323" s="389" t="str">
        <f>Inputs!N323</f>
        <v>[C-i-C]</v>
      </c>
      <c r="O323" s="389" t="str">
        <f>Inputs!O323</f>
        <v>[C-i-C]</v>
      </c>
      <c r="P323" s="389" t="str">
        <f>Inputs!P323</f>
        <v>[C-i-C]</v>
      </c>
      <c r="Q323" s="389" t="str">
        <f>Inputs!Q323</f>
        <v>[C-i-C]</v>
      </c>
      <c r="R323" s="389" t="str">
        <f>Inputs!R323</f>
        <v>[C-i-C]</v>
      </c>
      <c r="S323" s="389" t="str">
        <f>Inputs!S323</f>
        <v>[C-i-C]</v>
      </c>
      <c r="T323" s="389" t="str">
        <f>Inputs!T323</f>
        <v>[C-i-C]</v>
      </c>
      <c r="U323" s="389" t="str">
        <f>Inputs!U323</f>
        <v>[C-i-C]</v>
      </c>
      <c r="V323" s="389" t="str">
        <f>Inputs!V323</f>
        <v>[C-i-C]</v>
      </c>
      <c r="W323" s="389" t="str">
        <f>Inputs!W323</f>
        <v>[C-i-C]</v>
      </c>
      <c r="X323" s="389" t="str">
        <f>Inputs!X323</f>
        <v>[C-i-C]</v>
      </c>
      <c r="Y323" s="389" t="str">
        <f>Inputs!Y323</f>
        <v>[C-i-C]</v>
      </c>
      <c r="Z323" s="389" t="str">
        <f>Inputs!Z323</f>
        <v>[C-i-C]</v>
      </c>
      <c r="AA323" s="389" t="str">
        <f>Inputs!AA323</f>
        <v>[C-i-C]</v>
      </c>
      <c r="AB323" s="389" t="str">
        <f>Inputs!AB323</f>
        <v>[C-i-C]</v>
      </c>
      <c r="AC323" s="389" t="str">
        <f>Inputs!AC323</f>
        <v>[C-i-C]</v>
      </c>
      <c r="AD323" s="389" t="str">
        <f>Inputs!AD323</f>
        <v>[C-i-C]</v>
      </c>
      <c r="AE323" s="389" t="str">
        <f>Inputs!AE323</f>
        <v>[C-i-C]</v>
      </c>
      <c r="AF323" s="389" t="str">
        <f>Inputs!AF323</f>
        <v>[C-i-C]</v>
      </c>
      <c r="AG323" s="389" t="str">
        <f>Inputs!AG323</f>
        <v>[C-i-C]</v>
      </c>
      <c r="AH323" s="389" t="str">
        <f>Inputs!AH323</f>
        <v>[C-i-C]</v>
      </c>
      <c r="AI323" s="254">
        <f>Inputs!AI323</f>
        <v>0</v>
      </c>
      <c r="AJ323" s="254">
        <f>Inputs!AJ323</f>
        <v>0</v>
      </c>
      <c r="AK323" s="254">
        <f>Inputs!AK323</f>
        <v>0</v>
      </c>
      <c r="AL323" s="254">
        <f>Inputs!AL323</f>
        <v>0</v>
      </c>
      <c r="AM323" s="254">
        <f>Inputs!AM323</f>
        <v>0</v>
      </c>
      <c r="AN323" s="254">
        <f>Inputs!AN323</f>
        <v>0</v>
      </c>
      <c r="AO323" s="254">
        <f>Inputs!AO323</f>
        <v>0</v>
      </c>
      <c r="AP323" s="254">
        <f>Inputs!AP323</f>
        <v>0</v>
      </c>
      <c r="AQ323" s="254">
        <f>Inputs!AQ323</f>
        <v>0</v>
      </c>
      <c r="AR323" s="254">
        <f>Inputs!AR323</f>
        <v>0</v>
      </c>
      <c r="AS323" s="254">
        <f>Inputs!AS323</f>
        <v>0</v>
      </c>
      <c r="AT323" s="254">
        <f>Inputs!AT323</f>
        <v>0</v>
      </c>
      <c r="AU323" s="254">
        <f>Inputs!AU323</f>
        <v>0</v>
      </c>
      <c r="AV323" s="254">
        <f>Inputs!AV323</f>
        <v>0</v>
      </c>
      <c r="AW323" s="254">
        <f>Inputs!AW323</f>
        <v>0</v>
      </c>
      <c r="AX323" s="254">
        <f>Inputs!AX323</f>
        <v>0</v>
      </c>
      <c r="AY323" s="254">
        <f>Inputs!AY323</f>
        <v>0</v>
      </c>
      <c r="AZ323" s="254">
        <f>Inputs!AZ323</f>
        <v>0</v>
      </c>
      <c r="BA323" s="254">
        <f>Inputs!BA323</f>
        <v>0</v>
      </c>
      <c r="BB323" s="254">
        <f>Inputs!BB323</f>
        <v>0</v>
      </c>
      <c r="BC323" s="254">
        <f>Inputs!BC323</f>
        <v>0</v>
      </c>
      <c r="BD323" s="254">
        <f>Inputs!BD323</f>
        <v>0</v>
      </c>
      <c r="BE323" s="254">
        <f>Inputs!BE323</f>
        <v>0</v>
      </c>
      <c r="BF323" s="254">
        <f>Inputs!BF323</f>
        <v>0</v>
      </c>
      <c r="BG323" s="254">
        <f>Inputs!BG323</f>
        <v>0</v>
      </c>
      <c r="BH323" s="254">
        <f>Inputs!BH323</f>
        <v>0</v>
      </c>
      <c r="BI323" s="254">
        <f>Inputs!BI323</f>
        <v>0</v>
      </c>
      <c r="BJ323" s="254">
        <f>Inputs!BJ323</f>
        <v>0</v>
      </c>
      <c r="BK323" s="254">
        <f>Inputs!BK323</f>
        <v>0</v>
      </c>
      <c r="BL323" s="254">
        <f>Inputs!BL323</f>
        <v>0</v>
      </c>
      <c r="BN323" s="255">
        <f>IF(OR($C323="Non-Labour",$C323="Labour-related"),IF(Inputs!$DT323=$F$1,Inputs!BN323,Inputs!BN323*'Key assumptions'!$H$118),$F323*N(H323)*avg_hrs)</f>
        <v>0</v>
      </c>
      <c r="BO323" s="255">
        <f>IF(OR($C323="Non-Labour",$C323="Labour-related"),IF(Inputs!$DT323=$F$1,Inputs!BO323,Inputs!BO323*'Key assumptions'!$H$118),$F323*N(I323)*avg_hrs)</f>
        <v>0</v>
      </c>
      <c r="BP323" s="255">
        <f>IF(OR($C323="Non-Labour",$C323="Labour-related"),IF(Inputs!$DT323=$F$1,Inputs!BP323,Inputs!BP323*'Key assumptions'!$H$118),$F323*N(J323)*avg_hrs)</f>
        <v>0</v>
      </c>
      <c r="BQ323" s="255">
        <f>IF(OR($C323="Non-Labour",$C323="Labour-related"),IF(Inputs!$DT323=$F$1,Inputs!BQ323,Inputs!BQ323*'Key assumptions'!$H$118),$F323*N(K323)*avg_hrs)</f>
        <v>0</v>
      </c>
      <c r="BR323" s="255">
        <f>IF(OR($C323="Non-Labour",$C323="Labour-related"),IF(Inputs!$DT323=$F$1,Inputs!BR323,Inputs!BR323*'Key assumptions'!$H$118),$F323*N(L323)*avg_hrs)</f>
        <v>0</v>
      </c>
      <c r="BS323" s="390" t="s">
        <v>411</v>
      </c>
      <c r="BT323" s="390" t="s">
        <v>411</v>
      </c>
      <c r="BU323" s="390" t="s">
        <v>411</v>
      </c>
      <c r="BV323" s="390" t="s">
        <v>411</v>
      </c>
      <c r="BW323" s="390" t="s">
        <v>411</v>
      </c>
      <c r="BX323" s="390" t="s">
        <v>411</v>
      </c>
      <c r="BY323" s="390" t="s">
        <v>411</v>
      </c>
      <c r="BZ323" s="390" t="s">
        <v>411</v>
      </c>
      <c r="CA323" s="390" t="s">
        <v>411</v>
      </c>
      <c r="CB323" s="390" t="s">
        <v>411</v>
      </c>
      <c r="CC323" s="390" t="s">
        <v>411</v>
      </c>
      <c r="CD323" s="390" t="s">
        <v>411</v>
      </c>
      <c r="CE323" s="390" t="s">
        <v>411</v>
      </c>
      <c r="CF323" s="390" t="s">
        <v>411</v>
      </c>
      <c r="CG323" s="390" t="s">
        <v>411</v>
      </c>
      <c r="CH323" s="390" t="s">
        <v>411</v>
      </c>
      <c r="CI323" s="390" t="s">
        <v>411</v>
      </c>
      <c r="CJ323" s="390" t="s">
        <v>411</v>
      </c>
      <c r="CK323" s="390" t="s">
        <v>411</v>
      </c>
      <c r="CL323" s="390" t="s">
        <v>411</v>
      </c>
      <c r="CM323" s="390" t="s">
        <v>411</v>
      </c>
      <c r="CN323" s="390" t="s">
        <v>411</v>
      </c>
      <c r="CO323" s="255">
        <f>IF(OR($C323="Non-Labour",$C323="Labour-related"),IF(Inputs!$DT323=$F$1,Inputs!CO323,Inputs!CO323*'Key assumptions'!$H$118),$F323*N(AI323)*avg_hrs)</f>
        <v>0</v>
      </c>
      <c r="CP323" s="255">
        <f>IF(OR($C323="Non-Labour",$C323="Labour-related"),IF(Inputs!$DT323=$F$1,Inputs!CP323,Inputs!CP323*'Key assumptions'!$H$118),$F323*N(AJ323)*avg_hrs)</f>
        <v>704.51199999999994</v>
      </c>
      <c r="CQ323" s="255">
        <f>IF(OR($C323="Non-Labour",$C323="Labour-related"),IF(Inputs!$DT323=$F$1,Inputs!CQ323,Inputs!CQ323*'Key assumptions'!$H$118),$F323*N(AK323)*avg_hrs)</f>
        <v>0</v>
      </c>
      <c r="CR323" s="255">
        <f>IF(OR($C323="Non-Labour",$C323="Labour-related"),IF(Inputs!$DT323=$F$1,Inputs!CR323,Inputs!CR323*'Key assumptions'!$H$118),$F323*N(AL323)*avg_hrs)</f>
        <v>0</v>
      </c>
      <c r="CS323" s="255">
        <f>IF(OR($C323="Non-Labour",$C323="Labour-related"),IF(Inputs!$DT323=$F$1,Inputs!CS323,Inputs!CS323*'Key assumptions'!$H$118),$F323*N(AM323)*avg_hrs)</f>
        <v>704.51199999999994</v>
      </c>
      <c r="CT323" s="255">
        <f>IF(OR($C323="Non-Labour",$C323="Labour-related"),IF(Inputs!$DT323=$F$1,Inputs!CT323,Inputs!CT323*'Key assumptions'!$H$118),$F323*N(AN323)*avg_hrs)</f>
        <v>0</v>
      </c>
      <c r="CU323" s="255">
        <f>IF(OR($C323="Non-Labour",$C323="Labour-related"),IF(Inputs!$DT323=$F$1,Inputs!CU323,Inputs!CU323*'Key assumptions'!$H$118),$F323*N(AO323)*avg_hrs)</f>
        <v>0</v>
      </c>
      <c r="CV323" s="255">
        <f>IF(OR($C323="Non-Labour",$C323="Labour-related"),IF(Inputs!$DT323=$F$1,Inputs!CV323,Inputs!CV323*'Key assumptions'!$H$118),$F323*N(AP323)*avg_hrs)</f>
        <v>0</v>
      </c>
      <c r="CW323" s="255">
        <f>IF(OR($C323="Non-Labour",$C323="Labour-related"),IF(Inputs!$DT323=$F$1,Inputs!CW323,Inputs!CW323*'Key assumptions'!$H$118),$F323*N(AQ323)*avg_hrs)</f>
        <v>0</v>
      </c>
      <c r="CX323" s="255">
        <f>IF(OR($C323="Non-Labour",$C323="Labour-related"),IF(Inputs!$DT323=$F$1,Inputs!CX323,Inputs!CX323*'Key assumptions'!$H$118),$F323*N(AR323)*avg_hrs)</f>
        <v>0</v>
      </c>
      <c r="CY323" s="255">
        <f>IF(OR($C323="Non-Labour",$C323="Labour-related"),IF(Inputs!$DT323=$F$1,Inputs!CY323,Inputs!CY323*'Key assumptions'!$H$118),$F323*N(AS323)*avg_hrs)</f>
        <v>0</v>
      </c>
      <c r="CZ323" s="255">
        <f>IF(OR($C323="Non-Labour",$C323="Labour-related"),IF(Inputs!$DT323=$F$1,Inputs!CZ323,Inputs!CZ323*'Key assumptions'!$H$118),$F323*N(AT323)*avg_hrs)</f>
        <v>0</v>
      </c>
      <c r="DA323" s="255">
        <f>IF(OR($C323="Non-Labour",$C323="Labour-related"),IF(Inputs!$DT323=$F$1,Inputs!DA323,Inputs!DA323*'Key assumptions'!$H$118),$F323*N(AU323)*avg_hrs)</f>
        <v>0</v>
      </c>
      <c r="DB323" s="255">
        <f>IF(OR($C323="Non-Labour",$C323="Labour-related"),IF(Inputs!$DT323=$F$1,Inputs!DB323,Inputs!DB323*'Key assumptions'!$H$118),$F323*N(AV323)*avg_hrs)</f>
        <v>0</v>
      </c>
      <c r="DC323" s="255">
        <f>IF(OR($C323="Non-Labour",$C323="Labour-related"),IF(Inputs!$DT323=$F$1,Inputs!DC323,Inputs!DC323*'Key assumptions'!$H$118),$F323*N(AW323)*avg_hrs)</f>
        <v>0</v>
      </c>
      <c r="DD323" s="255">
        <f>IF(OR($C323="Non-Labour",$C323="Labour-related"),IF(Inputs!$DT323=$F$1,Inputs!DD323,Inputs!DD323*'Key assumptions'!$H$118),$F323*N(AX323)*avg_hrs)</f>
        <v>0</v>
      </c>
      <c r="DE323" s="255">
        <f>IF(OR($C323="Non-Labour",$C323="Labour-related"),IF(Inputs!$DT323=$F$1,Inputs!DE323,Inputs!DE323*'Key assumptions'!$H$118),$F323*N(AY323)*avg_hrs)</f>
        <v>0</v>
      </c>
      <c r="DF323" s="255">
        <f>IF(OR($C323="Non-Labour",$C323="Labour-related"),IF(Inputs!$DT323=$F$1,Inputs!DF323,Inputs!DF323*'Key assumptions'!$H$118),$F323*N(AZ323)*avg_hrs)</f>
        <v>0</v>
      </c>
      <c r="DG323" s="255">
        <f>IF(OR($C323="Non-Labour",$C323="Labour-related"),IF(Inputs!$DT323=$F$1,Inputs!DG323,Inputs!DG323*'Key assumptions'!$H$118),$F323*N(BA323)*avg_hrs)</f>
        <v>0</v>
      </c>
      <c r="DH323" s="255">
        <f>IF(OR($C323="Non-Labour",$C323="Labour-related"),IF(Inputs!$DT323=$F$1,Inputs!DH323,Inputs!DH323*'Key assumptions'!$H$118),$F323*N(BB323)*avg_hrs)</f>
        <v>0</v>
      </c>
      <c r="DI323" s="255">
        <f>IF(OR($C323="Non-Labour",$C323="Labour-related"),IF(Inputs!$DT323=$F$1,Inputs!DI323,Inputs!DI323*'Key assumptions'!$H$118),$F323*N(BC323)*avg_hrs)</f>
        <v>0</v>
      </c>
      <c r="DJ323" s="255">
        <f>IF(OR($C323="Non-Labour",$C323="Labour-related"),IF(Inputs!$DT323=$F$1,Inputs!DJ323,Inputs!DJ323*'Key assumptions'!$H$118),$F323*N(BD323)*avg_hrs)</f>
        <v>0</v>
      </c>
      <c r="DK323" s="255">
        <f>IF(OR($C323="Non-Labour",$C323="Labour-related"),IF(Inputs!$DT323=$F$1,Inputs!DK323,Inputs!DK323*'Key assumptions'!$H$118),$F323*N(BE323)*avg_hrs)</f>
        <v>0</v>
      </c>
      <c r="DL323" s="255">
        <f>IF(OR($C323="Non-Labour",$C323="Labour-related"),IF(Inputs!$DT323=$F$1,Inputs!DL323,Inputs!DL323*'Key assumptions'!$H$118),$F323*N(BF323)*avg_hrs)</f>
        <v>0</v>
      </c>
      <c r="DM323" s="255">
        <f>IF(OR($C323="Non-Labour",$C323="Labour-related"),IF(Inputs!$DT323=$F$1,Inputs!DM323,Inputs!DM323*'Key assumptions'!$H$118),$F323*N(BG323)*avg_hrs)</f>
        <v>0</v>
      </c>
      <c r="DN323" s="255">
        <f>IF(OR($C323="Non-Labour",$C323="Labour-related"),IF(Inputs!$DT323=$F$1,Inputs!DN323,Inputs!DN323*'Key assumptions'!$H$118),$F323*N(BH323)*avg_hrs)</f>
        <v>0</v>
      </c>
      <c r="DO323" s="255">
        <f>IF(OR($C323="Non-Labour",$C323="Labour-related"),IF(Inputs!$DT323=$F$1,Inputs!DO323,Inputs!DO323*'Key assumptions'!$H$118),$F323*N(BI323)*avg_hrs)</f>
        <v>0</v>
      </c>
      <c r="DP323" s="255">
        <f>IF(OR($C323="Non-Labour",$C323="Labour-related"),IF(Inputs!$DT323=$F$1,Inputs!DP323,Inputs!DP323*'Key assumptions'!$H$118),$F323*N(BJ323)*avg_hrs)</f>
        <v>0</v>
      </c>
      <c r="DQ323" s="255">
        <f>IF(OR($C323="Non-Labour",$C323="Labour-related"),IF(Inputs!$DT323=$F$1,Inputs!DQ323,Inputs!DQ323*'Key assumptions'!$H$118),$F323*N(BK323)*avg_hrs)</f>
        <v>0</v>
      </c>
      <c r="DR323" s="255">
        <f>IF(OR($C323="Non-Labour",$C323="Labour-related"),IF(Inputs!$DT323=$F$1,Inputs!DR323,Inputs!DR323*'Key assumptions'!$H$118),$F323*N(BL323)*avg_hrs)</f>
        <v>0</v>
      </c>
      <c r="DT323" s="133" t="s">
        <v>213</v>
      </c>
      <c r="DU323" s="304"/>
      <c r="DV323" s="304"/>
      <c r="DW323" s="304"/>
      <c r="DX323" s="304"/>
      <c r="DY323" s="304"/>
      <c r="DZ323" s="304"/>
      <c r="EA323" s="255">
        <v>3522.56</v>
      </c>
      <c r="EB323" s="255">
        <v>4227.0720000000001</v>
      </c>
      <c r="EC323" s="255">
        <v>3522.5599999999995</v>
      </c>
      <c r="ED323" s="255">
        <f t="shared" si="30"/>
        <v>0</v>
      </c>
      <c r="EE323" s="255">
        <f t="shared" si="30"/>
        <v>0</v>
      </c>
      <c r="EF323" s="255">
        <f t="shared" si="27"/>
        <v>11272.191999999999</v>
      </c>
    </row>
    <row r="324" spans="1:136" x14ac:dyDescent="0.4">
      <c r="A324" s="133" t="str">
        <f>Inputs!A324</f>
        <v>Project Development</v>
      </c>
      <c r="B324" s="381" t="str">
        <f>Inputs!B324</f>
        <v>[C-i-C] Item 40</v>
      </c>
      <c r="C324" s="133" t="str">
        <f>Inputs!C324</f>
        <v>Non-labour</v>
      </c>
      <c r="D324" s="133" t="str">
        <f>Inputs!D324</f>
        <v>PT004728 - 4</v>
      </c>
      <c r="E324" s="133" t="str">
        <f>Inputs!E324</f>
        <v>Outsource Consultant</v>
      </c>
      <c r="F324" s="290">
        <f>IF(Inputs!DT324=$F$1,Inputs!F324,
IF(Inputs!DT324='Key assumptions'!$E$118,Inputs!F324*'Key assumptions'!$H$118,Inputs!F324*'Key assumptions'!$H$119))</f>
        <v>0</v>
      </c>
      <c r="G324" s="290">
        <f>IF(Inputs!DT324=$F$1,Inputs!G324,Inputs!G324*'Key assumptions'!$H$118)</f>
        <v>0</v>
      </c>
      <c r="H324" s="281"/>
      <c r="I324" s="281"/>
      <c r="J324" s="281"/>
      <c r="K324" s="281"/>
      <c r="L324" s="281"/>
      <c r="M324" s="389" t="str">
        <f>Inputs!M324</f>
        <v>[C-i-C]</v>
      </c>
      <c r="N324" s="389" t="str">
        <f>Inputs!N324</f>
        <v>[C-i-C]</v>
      </c>
      <c r="O324" s="389" t="str">
        <f>Inputs!O324</f>
        <v>[C-i-C]</v>
      </c>
      <c r="P324" s="389" t="str">
        <f>Inputs!P324</f>
        <v>[C-i-C]</v>
      </c>
      <c r="Q324" s="389" t="str">
        <f>Inputs!Q324</f>
        <v>[C-i-C]</v>
      </c>
      <c r="R324" s="389" t="str">
        <f>Inputs!R324</f>
        <v>[C-i-C]</v>
      </c>
      <c r="S324" s="389" t="str">
        <f>Inputs!S324</f>
        <v>[C-i-C]</v>
      </c>
      <c r="T324" s="389" t="str">
        <f>Inputs!T324</f>
        <v>[C-i-C]</v>
      </c>
      <c r="U324" s="389" t="str">
        <f>Inputs!U324</f>
        <v>[C-i-C]</v>
      </c>
      <c r="V324" s="389" t="str">
        <f>Inputs!V324</f>
        <v>[C-i-C]</v>
      </c>
      <c r="W324" s="389" t="str">
        <f>Inputs!W324</f>
        <v>[C-i-C]</v>
      </c>
      <c r="X324" s="389" t="str">
        <f>Inputs!X324</f>
        <v>[C-i-C]</v>
      </c>
      <c r="Y324" s="389" t="str">
        <f>Inputs!Y324</f>
        <v>[C-i-C]</v>
      </c>
      <c r="Z324" s="389" t="str">
        <f>Inputs!Z324</f>
        <v>[C-i-C]</v>
      </c>
      <c r="AA324" s="389" t="str">
        <f>Inputs!AA324</f>
        <v>[C-i-C]</v>
      </c>
      <c r="AB324" s="389" t="str">
        <f>Inputs!AB324</f>
        <v>[C-i-C]</v>
      </c>
      <c r="AC324" s="389" t="str">
        <f>Inputs!AC324</f>
        <v>[C-i-C]</v>
      </c>
      <c r="AD324" s="389" t="str">
        <f>Inputs!AD324</f>
        <v>[C-i-C]</v>
      </c>
      <c r="AE324" s="389" t="str">
        <f>Inputs!AE324</f>
        <v>[C-i-C]</v>
      </c>
      <c r="AF324" s="389" t="str">
        <f>Inputs!AF324</f>
        <v>[C-i-C]</v>
      </c>
      <c r="AG324" s="389" t="str">
        <f>Inputs!AG324</f>
        <v>[C-i-C]</v>
      </c>
      <c r="AH324" s="389" t="str">
        <f>Inputs!AH324</f>
        <v>[C-i-C]</v>
      </c>
      <c r="AI324" s="254">
        <f>Inputs!AI324</f>
        <v>0</v>
      </c>
      <c r="AJ324" s="254">
        <f>Inputs!AJ324</f>
        <v>0</v>
      </c>
      <c r="AK324" s="254">
        <f>Inputs!AK324</f>
        <v>0</v>
      </c>
      <c r="AL324" s="254">
        <f>Inputs!AL324</f>
        <v>0</v>
      </c>
      <c r="AM324" s="254">
        <f>Inputs!AM324</f>
        <v>0</v>
      </c>
      <c r="AN324" s="254">
        <f>Inputs!AN324</f>
        <v>0</v>
      </c>
      <c r="AO324" s="254">
        <f>Inputs!AO324</f>
        <v>0</v>
      </c>
      <c r="AP324" s="254">
        <f>Inputs!AP324</f>
        <v>0</v>
      </c>
      <c r="AQ324" s="254">
        <f>Inputs!AQ324</f>
        <v>0</v>
      </c>
      <c r="AR324" s="254">
        <f>Inputs!AR324</f>
        <v>0</v>
      </c>
      <c r="AS324" s="254">
        <f>Inputs!AS324</f>
        <v>0</v>
      </c>
      <c r="AT324" s="254">
        <f>Inputs!AT324</f>
        <v>0</v>
      </c>
      <c r="AU324" s="254">
        <f>Inputs!AU324</f>
        <v>0</v>
      </c>
      <c r="AV324" s="254">
        <f>Inputs!AV324</f>
        <v>0</v>
      </c>
      <c r="AW324" s="254">
        <f>Inputs!AW324</f>
        <v>0</v>
      </c>
      <c r="AX324" s="254">
        <f>Inputs!AX324</f>
        <v>0</v>
      </c>
      <c r="AY324" s="254">
        <f>Inputs!AY324</f>
        <v>0</v>
      </c>
      <c r="AZ324" s="254">
        <f>Inputs!AZ324</f>
        <v>0</v>
      </c>
      <c r="BA324" s="254">
        <f>Inputs!BA324</f>
        <v>0</v>
      </c>
      <c r="BB324" s="254">
        <f>Inputs!BB324</f>
        <v>0</v>
      </c>
      <c r="BC324" s="254">
        <f>Inputs!BC324</f>
        <v>0</v>
      </c>
      <c r="BD324" s="254">
        <f>Inputs!BD324</f>
        <v>0</v>
      </c>
      <c r="BE324" s="254">
        <f>Inputs!BE324</f>
        <v>0</v>
      </c>
      <c r="BF324" s="254">
        <f>Inputs!BF324</f>
        <v>0</v>
      </c>
      <c r="BG324" s="254">
        <f>Inputs!BG324</f>
        <v>0</v>
      </c>
      <c r="BH324" s="254">
        <f>Inputs!BH324</f>
        <v>0</v>
      </c>
      <c r="BI324" s="254">
        <f>Inputs!BI324</f>
        <v>0</v>
      </c>
      <c r="BJ324" s="254">
        <f>Inputs!BJ324</f>
        <v>0</v>
      </c>
      <c r="BK324" s="254">
        <f>Inputs!BK324</f>
        <v>0</v>
      </c>
      <c r="BL324" s="254">
        <f>Inputs!BL324</f>
        <v>0</v>
      </c>
      <c r="BN324" s="255">
        <f>IF(OR($C324="Non-Labour",$C324="Labour-related"),IF(Inputs!$DT324=$F$1,Inputs!BN324,Inputs!BN324*'Key assumptions'!$H$118),$F324*N(H324)*avg_hrs)</f>
        <v>0</v>
      </c>
      <c r="BO324" s="255">
        <f>IF(OR($C324="Non-Labour",$C324="Labour-related"),IF(Inputs!$DT324=$F$1,Inputs!BO324,Inputs!BO324*'Key assumptions'!$H$118),$F324*N(I324)*avg_hrs)</f>
        <v>0</v>
      </c>
      <c r="BP324" s="255">
        <f>IF(OR($C324="Non-Labour",$C324="Labour-related"),IF(Inputs!$DT324=$F$1,Inputs!BP324,Inputs!BP324*'Key assumptions'!$H$118),$F324*N(J324)*avg_hrs)</f>
        <v>0</v>
      </c>
      <c r="BQ324" s="255">
        <f>IF(OR($C324="Non-Labour",$C324="Labour-related"),IF(Inputs!$DT324=$F$1,Inputs!BQ324,Inputs!BQ324*'Key assumptions'!$H$118),$F324*N(K324)*avg_hrs)</f>
        <v>0</v>
      </c>
      <c r="BR324" s="255">
        <f>IF(OR($C324="Non-Labour",$C324="Labour-related"),IF(Inputs!$DT324=$F$1,Inputs!BR324,Inputs!BR324*'Key assumptions'!$H$118),$F324*N(L324)*avg_hrs)</f>
        <v>0</v>
      </c>
      <c r="BS324" s="390" t="s">
        <v>411</v>
      </c>
      <c r="BT324" s="390" t="s">
        <v>411</v>
      </c>
      <c r="BU324" s="390" t="s">
        <v>411</v>
      </c>
      <c r="BV324" s="390" t="s">
        <v>411</v>
      </c>
      <c r="BW324" s="390" t="s">
        <v>411</v>
      </c>
      <c r="BX324" s="390" t="s">
        <v>411</v>
      </c>
      <c r="BY324" s="390" t="s">
        <v>411</v>
      </c>
      <c r="BZ324" s="390" t="s">
        <v>411</v>
      </c>
      <c r="CA324" s="390" t="s">
        <v>411</v>
      </c>
      <c r="CB324" s="390" t="s">
        <v>411</v>
      </c>
      <c r="CC324" s="390" t="s">
        <v>411</v>
      </c>
      <c r="CD324" s="390" t="s">
        <v>411</v>
      </c>
      <c r="CE324" s="390" t="s">
        <v>411</v>
      </c>
      <c r="CF324" s="390" t="s">
        <v>411</v>
      </c>
      <c r="CG324" s="390" t="s">
        <v>411</v>
      </c>
      <c r="CH324" s="390" t="s">
        <v>411</v>
      </c>
      <c r="CI324" s="390" t="s">
        <v>411</v>
      </c>
      <c r="CJ324" s="390" t="s">
        <v>411</v>
      </c>
      <c r="CK324" s="390" t="s">
        <v>411</v>
      </c>
      <c r="CL324" s="390" t="s">
        <v>411</v>
      </c>
      <c r="CM324" s="390" t="s">
        <v>411</v>
      </c>
      <c r="CN324" s="390" t="s">
        <v>411</v>
      </c>
      <c r="CO324" s="255">
        <f>IF(OR($C324="Non-Labour",$C324="Labour-related"),IF(Inputs!$DT324=$F$1,Inputs!CO324,Inputs!CO324*'Key assumptions'!$H$118),$F324*N(AI324)*avg_hrs)</f>
        <v>0</v>
      </c>
      <c r="CP324" s="255">
        <f>IF(OR($C324="Non-Labour",$C324="Labour-related"),IF(Inputs!$DT324=$F$1,Inputs!CP324,Inputs!CP324*'Key assumptions'!$H$118),$F324*N(AJ324)*avg_hrs)</f>
        <v>0</v>
      </c>
      <c r="CQ324" s="255">
        <f>IF(OR($C324="Non-Labour",$C324="Labour-related"),IF(Inputs!$DT324=$F$1,Inputs!CQ324,Inputs!CQ324*'Key assumptions'!$H$118),$F324*N(AK324)*avg_hrs)</f>
        <v>0</v>
      </c>
      <c r="CR324" s="255">
        <f>IF(OR($C324="Non-Labour",$C324="Labour-related"),IF(Inputs!$DT324=$F$1,Inputs!CR324,Inputs!CR324*'Key assumptions'!$H$118),$F324*N(AL324)*avg_hrs)</f>
        <v>0</v>
      </c>
      <c r="CS324" s="255">
        <f>IF(OR($C324="Non-Labour",$C324="Labour-related"),IF(Inputs!$DT324=$F$1,Inputs!CS324,Inputs!CS324*'Key assumptions'!$H$118),$F324*N(AM324)*avg_hrs)</f>
        <v>0</v>
      </c>
      <c r="CT324" s="255">
        <f>IF(OR($C324="Non-Labour",$C324="Labour-related"),IF(Inputs!$DT324=$F$1,Inputs!CT324,Inputs!CT324*'Key assumptions'!$H$118),$F324*N(AN324)*avg_hrs)</f>
        <v>0</v>
      </c>
      <c r="CU324" s="255">
        <f>IF(OR($C324="Non-Labour",$C324="Labour-related"),IF(Inputs!$DT324=$F$1,Inputs!CU324,Inputs!CU324*'Key assumptions'!$H$118),$F324*N(AO324)*avg_hrs)</f>
        <v>0</v>
      </c>
      <c r="CV324" s="255">
        <f>IF(OR($C324="Non-Labour",$C324="Labour-related"),IF(Inputs!$DT324=$F$1,Inputs!CV324,Inputs!CV324*'Key assumptions'!$H$118),$F324*N(AP324)*avg_hrs)</f>
        <v>0</v>
      </c>
      <c r="CW324" s="255">
        <f>IF(OR($C324="Non-Labour",$C324="Labour-related"),IF(Inputs!$DT324=$F$1,Inputs!CW324,Inputs!CW324*'Key assumptions'!$H$118),$F324*N(AQ324)*avg_hrs)</f>
        <v>0</v>
      </c>
      <c r="CX324" s="255">
        <f>IF(OR($C324="Non-Labour",$C324="Labour-related"),IF(Inputs!$DT324=$F$1,Inputs!CX324,Inputs!CX324*'Key assumptions'!$H$118),$F324*N(AR324)*avg_hrs)</f>
        <v>0</v>
      </c>
      <c r="CY324" s="255">
        <f>IF(OR($C324="Non-Labour",$C324="Labour-related"),IF(Inputs!$DT324=$F$1,Inputs!CY324,Inputs!CY324*'Key assumptions'!$H$118),$F324*N(AS324)*avg_hrs)</f>
        <v>0</v>
      </c>
      <c r="CZ324" s="255">
        <f>IF(OR($C324="Non-Labour",$C324="Labour-related"),IF(Inputs!$DT324=$F$1,Inputs!CZ324,Inputs!CZ324*'Key assumptions'!$H$118),$F324*N(AT324)*avg_hrs)</f>
        <v>0</v>
      </c>
      <c r="DA324" s="255">
        <f>IF(OR($C324="Non-Labour",$C324="Labour-related"),IF(Inputs!$DT324=$F$1,Inputs!DA324,Inputs!DA324*'Key assumptions'!$H$118),$F324*N(AU324)*avg_hrs)</f>
        <v>0</v>
      </c>
      <c r="DB324" s="255">
        <f>IF(OR($C324="Non-Labour",$C324="Labour-related"),IF(Inputs!$DT324=$F$1,Inputs!DB324,Inputs!DB324*'Key assumptions'!$H$118),$F324*N(AV324)*avg_hrs)</f>
        <v>0</v>
      </c>
      <c r="DC324" s="255">
        <f>IF(OR($C324="Non-Labour",$C324="Labour-related"),IF(Inputs!$DT324=$F$1,Inputs!DC324,Inputs!DC324*'Key assumptions'!$H$118),$F324*N(AW324)*avg_hrs)</f>
        <v>0</v>
      </c>
      <c r="DD324" s="255">
        <f>IF(OR($C324="Non-Labour",$C324="Labour-related"),IF(Inputs!$DT324=$F$1,Inputs!DD324,Inputs!DD324*'Key assumptions'!$H$118),$F324*N(AX324)*avg_hrs)</f>
        <v>0</v>
      </c>
      <c r="DE324" s="255">
        <f>IF(OR($C324="Non-Labour",$C324="Labour-related"),IF(Inputs!$DT324=$F$1,Inputs!DE324,Inputs!DE324*'Key assumptions'!$H$118),$F324*N(AY324)*avg_hrs)</f>
        <v>0</v>
      </c>
      <c r="DF324" s="255">
        <f>IF(OR($C324="Non-Labour",$C324="Labour-related"),IF(Inputs!$DT324=$F$1,Inputs!DF324,Inputs!DF324*'Key assumptions'!$H$118),$F324*N(AZ324)*avg_hrs)</f>
        <v>0</v>
      </c>
      <c r="DG324" s="255">
        <f>IF(OR($C324="Non-Labour",$C324="Labour-related"),IF(Inputs!$DT324=$F$1,Inputs!DG324,Inputs!DG324*'Key assumptions'!$H$118),$F324*N(BA324)*avg_hrs)</f>
        <v>0</v>
      </c>
      <c r="DH324" s="255">
        <f>IF(OR($C324="Non-Labour",$C324="Labour-related"),IF(Inputs!$DT324=$F$1,Inputs!DH324,Inputs!DH324*'Key assumptions'!$H$118),$F324*N(BB324)*avg_hrs)</f>
        <v>0</v>
      </c>
      <c r="DI324" s="255">
        <f>IF(OR($C324="Non-Labour",$C324="Labour-related"),IF(Inputs!$DT324=$F$1,Inputs!DI324,Inputs!DI324*'Key assumptions'!$H$118),$F324*N(BC324)*avg_hrs)</f>
        <v>0</v>
      </c>
      <c r="DJ324" s="255">
        <f>IF(OR($C324="Non-Labour",$C324="Labour-related"),IF(Inputs!$DT324=$F$1,Inputs!DJ324,Inputs!DJ324*'Key assumptions'!$H$118),$F324*N(BD324)*avg_hrs)</f>
        <v>0</v>
      </c>
      <c r="DK324" s="255">
        <f>IF(OR($C324="Non-Labour",$C324="Labour-related"),IF(Inputs!$DT324=$F$1,Inputs!DK324,Inputs!DK324*'Key assumptions'!$H$118),$F324*N(BE324)*avg_hrs)</f>
        <v>0</v>
      </c>
      <c r="DL324" s="255">
        <f>IF(OR($C324="Non-Labour",$C324="Labour-related"),IF(Inputs!$DT324=$F$1,Inputs!DL324,Inputs!DL324*'Key assumptions'!$H$118),$F324*N(BF324)*avg_hrs)</f>
        <v>0</v>
      </c>
      <c r="DM324" s="255">
        <f>IF(OR($C324="Non-Labour",$C324="Labour-related"),IF(Inputs!$DT324=$F$1,Inputs!DM324,Inputs!DM324*'Key assumptions'!$H$118),$F324*N(BG324)*avg_hrs)</f>
        <v>0</v>
      </c>
      <c r="DN324" s="255">
        <f>IF(OR($C324="Non-Labour",$C324="Labour-related"),IF(Inputs!$DT324=$F$1,Inputs!DN324,Inputs!DN324*'Key assumptions'!$H$118),$F324*N(BH324)*avg_hrs)</f>
        <v>0</v>
      </c>
      <c r="DO324" s="255">
        <f>IF(OR($C324="Non-Labour",$C324="Labour-related"),IF(Inputs!$DT324=$F$1,Inputs!DO324,Inputs!DO324*'Key assumptions'!$H$118),$F324*N(BI324)*avg_hrs)</f>
        <v>0</v>
      </c>
      <c r="DP324" s="255">
        <f>IF(OR($C324="Non-Labour",$C324="Labour-related"),IF(Inputs!$DT324=$F$1,Inputs!DP324,Inputs!DP324*'Key assumptions'!$H$118),$F324*N(BJ324)*avg_hrs)</f>
        <v>0</v>
      </c>
      <c r="DQ324" s="255">
        <f>IF(OR($C324="Non-Labour",$C324="Labour-related"),IF(Inputs!$DT324=$F$1,Inputs!DQ324,Inputs!DQ324*'Key assumptions'!$H$118),$F324*N(BK324)*avg_hrs)</f>
        <v>0</v>
      </c>
      <c r="DR324" s="255">
        <f>IF(OR($C324="Non-Labour",$C324="Labour-related"),IF(Inputs!$DT324=$F$1,Inputs!DR324,Inputs!DR324*'Key assumptions'!$H$118),$F324*N(BL324)*avg_hrs)</f>
        <v>0</v>
      </c>
      <c r="DT324" s="133" t="s">
        <v>213</v>
      </c>
      <c r="DU324" s="304"/>
      <c r="DV324" s="304"/>
      <c r="DW324" s="304"/>
      <c r="DX324" s="304"/>
      <c r="DY324" s="304"/>
      <c r="DZ324" s="304"/>
      <c r="EA324" s="255">
        <v>0</v>
      </c>
      <c r="EB324" s="255">
        <v>422707.19999999995</v>
      </c>
      <c r="EC324" s="255">
        <v>0</v>
      </c>
      <c r="ED324" s="255">
        <f t="shared" ref="ED324:EE339" si="31">SUMIF($BN$1:$DR$1,ED$2,$BN324:$DR324)</f>
        <v>0</v>
      </c>
      <c r="EE324" s="255">
        <f t="shared" si="31"/>
        <v>0</v>
      </c>
      <c r="EF324" s="255">
        <f t="shared" ref="EF324:EF371" si="32">SUM(DU324:EE324)</f>
        <v>422707.19999999995</v>
      </c>
    </row>
    <row r="325" spans="1:136" x14ac:dyDescent="0.4">
      <c r="A325" s="133" t="str">
        <f>Inputs!A325</f>
        <v>Project Development</v>
      </c>
      <c r="B325" s="381" t="str">
        <f>Inputs!B325</f>
        <v>[C-i-C] Item 41</v>
      </c>
      <c r="C325" s="133" t="str">
        <f>Inputs!C325</f>
        <v>Non-labour</v>
      </c>
      <c r="D325" s="133" t="str">
        <f>Inputs!D325</f>
        <v>PT004728 - 4</v>
      </c>
      <c r="E325" s="133" t="str">
        <f>Inputs!E325</f>
        <v>Outsource Consultant</v>
      </c>
      <c r="F325" s="290">
        <f>IF(Inputs!DT325=$F$1,Inputs!F325,
IF(Inputs!DT325='Key assumptions'!$E$118,Inputs!F325*'Key assumptions'!$H$118,Inputs!F325*'Key assumptions'!$H$119))</f>
        <v>0</v>
      </c>
      <c r="G325" s="290">
        <f>IF(Inputs!DT325=$F$1,Inputs!G325,Inputs!G325*'Key assumptions'!$H$118)</f>
        <v>0</v>
      </c>
      <c r="H325" s="281"/>
      <c r="I325" s="281"/>
      <c r="J325" s="281"/>
      <c r="K325" s="281"/>
      <c r="L325" s="281"/>
      <c r="M325" s="389" t="str">
        <f>Inputs!M325</f>
        <v>[C-i-C]</v>
      </c>
      <c r="N325" s="389" t="str">
        <f>Inputs!N325</f>
        <v>[C-i-C]</v>
      </c>
      <c r="O325" s="389" t="str">
        <f>Inputs!O325</f>
        <v>[C-i-C]</v>
      </c>
      <c r="P325" s="389" t="str">
        <f>Inputs!P325</f>
        <v>[C-i-C]</v>
      </c>
      <c r="Q325" s="389" t="str">
        <f>Inputs!Q325</f>
        <v>[C-i-C]</v>
      </c>
      <c r="R325" s="389" t="str">
        <f>Inputs!R325</f>
        <v>[C-i-C]</v>
      </c>
      <c r="S325" s="389" t="str">
        <f>Inputs!S325</f>
        <v>[C-i-C]</v>
      </c>
      <c r="T325" s="389" t="str">
        <f>Inputs!T325</f>
        <v>[C-i-C]</v>
      </c>
      <c r="U325" s="389" t="str">
        <f>Inputs!U325</f>
        <v>[C-i-C]</v>
      </c>
      <c r="V325" s="389" t="str">
        <f>Inputs!V325</f>
        <v>[C-i-C]</v>
      </c>
      <c r="W325" s="389" t="str">
        <f>Inputs!W325</f>
        <v>[C-i-C]</v>
      </c>
      <c r="X325" s="389" t="str">
        <f>Inputs!X325</f>
        <v>[C-i-C]</v>
      </c>
      <c r="Y325" s="389" t="str">
        <f>Inputs!Y325</f>
        <v>[C-i-C]</v>
      </c>
      <c r="Z325" s="389" t="str">
        <f>Inputs!Z325</f>
        <v>[C-i-C]</v>
      </c>
      <c r="AA325" s="389" t="str">
        <f>Inputs!AA325</f>
        <v>[C-i-C]</v>
      </c>
      <c r="AB325" s="389" t="str">
        <f>Inputs!AB325</f>
        <v>[C-i-C]</v>
      </c>
      <c r="AC325" s="389" t="str">
        <f>Inputs!AC325</f>
        <v>[C-i-C]</v>
      </c>
      <c r="AD325" s="389" t="str">
        <f>Inputs!AD325</f>
        <v>[C-i-C]</v>
      </c>
      <c r="AE325" s="389" t="str">
        <f>Inputs!AE325</f>
        <v>[C-i-C]</v>
      </c>
      <c r="AF325" s="389" t="str">
        <f>Inputs!AF325</f>
        <v>[C-i-C]</v>
      </c>
      <c r="AG325" s="389" t="str">
        <f>Inputs!AG325</f>
        <v>[C-i-C]</v>
      </c>
      <c r="AH325" s="389" t="str">
        <f>Inputs!AH325</f>
        <v>[C-i-C]</v>
      </c>
      <c r="AI325" s="254">
        <f>Inputs!AI325</f>
        <v>0</v>
      </c>
      <c r="AJ325" s="254">
        <f>Inputs!AJ325</f>
        <v>0</v>
      </c>
      <c r="AK325" s="254">
        <f>Inputs!AK325</f>
        <v>0</v>
      </c>
      <c r="AL325" s="254">
        <f>Inputs!AL325</f>
        <v>0</v>
      </c>
      <c r="AM325" s="254">
        <f>Inputs!AM325</f>
        <v>0</v>
      </c>
      <c r="AN325" s="254">
        <f>Inputs!AN325</f>
        <v>0</v>
      </c>
      <c r="AO325" s="254">
        <f>Inputs!AO325</f>
        <v>0</v>
      </c>
      <c r="AP325" s="254">
        <f>Inputs!AP325</f>
        <v>0</v>
      </c>
      <c r="AQ325" s="254">
        <f>Inputs!AQ325</f>
        <v>0</v>
      </c>
      <c r="AR325" s="254">
        <f>Inputs!AR325</f>
        <v>0</v>
      </c>
      <c r="AS325" s="254">
        <f>Inputs!AS325</f>
        <v>0</v>
      </c>
      <c r="AT325" s="254">
        <f>Inputs!AT325</f>
        <v>0</v>
      </c>
      <c r="AU325" s="254">
        <f>Inputs!AU325</f>
        <v>0</v>
      </c>
      <c r="AV325" s="254">
        <f>Inputs!AV325</f>
        <v>0</v>
      </c>
      <c r="AW325" s="254">
        <f>Inputs!AW325</f>
        <v>0</v>
      </c>
      <c r="AX325" s="254">
        <f>Inputs!AX325</f>
        <v>0</v>
      </c>
      <c r="AY325" s="254">
        <f>Inputs!AY325</f>
        <v>0</v>
      </c>
      <c r="AZ325" s="254">
        <f>Inputs!AZ325</f>
        <v>0</v>
      </c>
      <c r="BA325" s="254">
        <f>Inputs!BA325</f>
        <v>0</v>
      </c>
      <c r="BB325" s="254">
        <f>Inputs!BB325</f>
        <v>0</v>
      </c>
      <c r="BC325" s="254">
        <f>Inputs!BC325</f>
        <v>0</v>
      </c>
      <c r="BD325" s="254">
        <f>Inputs!BD325</f>
        <v>0</v>
      </c>
      <c r="BE325" s="254">
        <f>Inputs!BE325</f>
        <v>0</v>
      </c>
      <c r="BF325" s="254">
        <f>Inputs!BF325</f>
        <v>0</v>
      </c>
      <c r="BG325" s="254">
        <f>Inputs!BG325</f>
        <v>0</v>
      </c>
      <c r="BH325" s="254">
        <f>Inputs!BH325</f>
        <v>0</v>
      </c>
      <c r="BI325" s="254">
        <f>Inputs!BI325</f>
        <v>0</v>
      </c>
      <c r="BJ325" s="254">
        <f>Inputs!BJ325</f>
        <v>0</v>
      </c>
      <c r="BK325" s="254">
        <f>Inputs!BK325</f>
        <v>0</v>
      </c>
      <c r="BL325" s="254">
        <f>Inputs!BL325</f>
        <v>0</v>
      </c>
      <c r="BN325" s="255">
        <f>IF(OR($C325="Non-Labour",$C325="Labour-related"),IF(Inputs!$DT325=$F$1,Inputs!BN325,Inputs!BN325*'Key assumptions'!$H$118),$F325*N(H325)*avg_hrs)</f>
        <v>0</v>
      </c>
      <c r="BO325" s="255">
        <f>IF(OR($C325="Non-Labour",$C325="Labour-related"),IF(Inputs!$DT325=$F$1,Inputs!BO325,Inputs!BO325*'Key assumptions'!$H$118),$F325*N(I325)*avg_hrs)</f>
        <v>0</v>
      </c>
      <c r="BP325" s="255">
        <f>IF(OR($C325="Non-Labour",$C325="Labour-related"),IF(Inputs!$DT325=$F$1,Inputs!BP325,Inputs!BP325*'Key assumptions'!$H$118),$F325*N(J325)*avg_hrs)</f>
        <v>0</v>
      </c>
      <c r="BQ325" s="255">
        <f>IF(OR($C325="Non-Labour",$C325="Labour-related"),IF(Inputs!$DT325=$F$1,Inputs!BQ325,Inputs!BQ325*'Key assumptions'!$H$118),$F325*N(K325)*avg_hrs)</f>
        <v>0</v>
      </c>
      <c r="BR325" s="255">
        <f>IF(OR($C325="Non-Labour",$C325="Labour-related"),IF(Inputs!$DT325=$F$1,Inputs!BR325,Inputs!BR325*'Key assumptions'!$H$118),$F325*N(L325)*avg_hrs)</f>
        <v>0</v>
      </c>
      <c r="BS325" s="390" t="s">
        <v>411</v>
      </c>
      <c r="BT325" s="390" t="s">
        <v>411</v>
      </c>
      <c r="BU325" s="390" t="s">
        <v>411</v>
      </c>
      <c r="BV325" s="390" t="s">
        <v>411</v>
      </c>
      <c r="BW325" s="390" t="s">
        <v>411</v>
      </c>
      <c r="BX325" s="390" t="s">
        <v>411</v>
      </c>
      <c r="BY325" s="390" t="s">
        <v>411</v>
      </c>
      <c r="BZ325" s="390" t="s">
        <v>411</v>
      </c>
      <c r="CA325" s="390" t="s">
        <v>411</v>
      </c>
      <c r="CB325" s="390" t="s">
        <v>411</v>
      </c>
      <c r="CC325" s="390" t="s">
        <v>411</v>
      </c>
      <c r="CD325" s="390" t="s">
        <v>411</v>
      </c>
      <c r="CE325" s="390" t="s">
        <v>411</v>
      </c>
      <c r="CF325" s="390" t="s">
        <v>411</v>
      </c>
      <c r="CG325" s="390" t="s">
        <v>411</v>
      </c>
      <c r="CH325" s="390" t="s">
        <v>411</v>
      </c>
      <c r="CI325" s="390" t="s">
        <v>411</v>
      </c>
      <c r="CJ325" s="390" t="s">
        <v>411</v>
      </c>
      <c r="CK325" s="390" t="s">
        <v>411</v>
      </c>
      <c r="CL325" s="390" t="s">
        <v>411</v>
      </c>
      <c r="CM325" s="390" t="s">
        <v>411</v>
      </c>
      <c r="CN325" s="390" t="s">
        <v>411</v>
      </c>
      <c r="CO325" s="255">
        <f>IF(OR($C325="Non-Labour",$C325="Labour-related"),IF(Inputs!$DT325=$F$1,Inputs!CO325,Inputs!CO325*'Key assumptions'!$H$118),$F325*N(AI325)*avg_hrs)</f>
        <v>0</v>
      </c>
      <c r="CP325" s="255">
        <f>IF(OR($C325="Non-Labour",$C325="Labour-related"),IF(Inputs!$DT325=$F$1,Inputs!CP325,Inputs!CP325*'Key assumptions'!$H$118),$F325*N(AJ325)*avg_hrs)</f>
        <v>0</v>
      </c>
      <c r="CQ325" s="255">
        <f>IF(OR($C325="Non-Labour",$C325="Labour-related"),IF(Inputs!$DT325=$F$1,Inputs!CQ325,Inputs!CQ325*'Key assumptions'!$H$118),$F325*N(AK325)*avg_hrs)</f>
        <v>0</v>
      </c>
      <c r="CR325" s="255">
        <f>IF(OR($C325="Non-Labour",$C325="Labour-related"),IF(Inputs!$DT325=$F$1,Inputs!CR325,Inputs!CR325*'Key assumptions'!$H$118),$F325*N(AL325)*avg_hrs)</f>
        <v>0</v>
      </c>
      <c r="CS325" s="255">
        <f>IF(OR($C325="Non-Labour",$C325="Labour-related"),IF(Inputs!$DT325=$F$1,Inputs!CS325,Inputs!CS325*'Key assumptions'!$H$118),$F325*N(AM325)*avg_hrs)</f>
        <v>0</v>
      </c>
      <c r="CT325" s="255">
        <f>IF(OR($C325="Non-Labour",$C325="Labour-related"),IF(Inputs!$DT325=$F$1,Inputs!CT325,Inputs!CT325*'Key assumptions'!$H$118),$F325*N(AN325)*avg_hrs)</f>
        <v>0</v>
      </c>
      <c r="CU325" s="255">
        <f>IF(OR($C325="Non-Labour",$C325="Labour-related"),IF(Inputs!$DT325=$F$1,Inputs!CU325,Inputs!CU325*'Key assumptions'!$H$118),$F325*N(AO325)*avg_hrs)</f>
        <v>0</v>
      </c>
      <c r="CV325" s="255">
        <f>IF(OR($C325="Non-Labour",$C325="Labour-related"),IF(Inputs!$DT325=$F$1,Inputs!CV325,Inputs!CV325*'Key assumptions'!$H$118),$F325*N(AP325)*avg_hrs)</f>
        <v>0</v>
      </c>
      <c r="CW325" s="255">
        <f>IF(OR($C325="Non-Labour",$C325="Labour-related"),IF(Inputs!$DT325=$F$1,Inputs!CW325,Inputs!CW325*'Key assumptions'!$H$118),$F325*N(AQ325)*avg_hrs)</f>
        <v>0</v>
      </c>
      <c r="CX325" s="255">
        <f>IF(OR($C325="Non-Labour",$C325="Labour-related"),IF(Inputs!$DT325=$F$1,Inputs!CX325,Inputs!CX325*'Key assumptions'!$H$118),$F325*N(AR325)*avg_hrs)</f>
        <v>0</v>
      </c>
      <c r="CY325" s="255">
        <f>IF(OR($C325="Non-Labour",$C325="Labour-related"),IF(Inputs!$DT325=$F$1,Inputs!CY325,Inputs!CY325*'Key assumptions'!$H$118),$F325*N(AS325)*avg_hrs)</f>
        <v>0</v>
      </c>
      <c r="CZ325" s="255">
        <f>IF(OR($C325="Non-Labour",$C325="Labour-related"),IF(Inputs!$DT325=$F$1,Inputs!CZ325,Inputs!CZ325*'Key assumptions'!$H$118),$F325*N(AT325)*avg_hrs)</f>
        <v>0</v>
      </c>
      <c r="DA325" s="255">
        <f>IF(OR($C325="Non-Labour",$C325="Labour-related"),IF(Inputs!$DT325=$F$1,Inputs!DA325,Inputs!DA325*'Key assumptions'!$H$118),$F325*N(AU325)*avg_hrs)</f>
        <v>0</v>
      </c>
      <c r="DB325" s="255">
        <f>IF(OR($C325="Non-Labour",$C325="Labour-related"),IF(Inputs!$DT325=$F$1,Inputs!DB325,Inputs!DB325*'Key assumptions'!$H$118),$F325*N(AV325)*avg_hrs)</f>
        <v>0</v>
      </c>
      <c r="DC325" s="255">
        <f>IF(OR($C325="Non-Labour",$C325="Labour-related"),IF(Inputs!$DT325=$F$1,Inputs!DC325,Inputs!DC325*'Key assumptions'!$H$118),$F325*N(AW325)*avg_hrs)</f>
        <v>0</v>
      </c>
      <c r="DD325" s="255">
        <f>IF(OR($C325="Non-Labour",$C325="Labour-related"),IF(Inputs!$DT325=$F$1,Inputs!DD325,Inputs!DD325*'Key assumptions'!$H$118),$F325*N(AX325)*avg_hrs)</f>
        <v>0</v>
      </c>
      <c r="DE325" s="255">
        <f>IF(OR($C325="Non-Labour",$C325="Labour-related"),IF(Inputs!$DT325=$F$1,Inputs!DE325,Inputs!DE325*'Key assumptions'!$H$118),$F325*N(AY325)*avg_hrs)</f>
        <v>0</v>
      </c>
      <c r="DF325" s="255">
        <f>IF(OR($C325="Non-Labour",$C325="Labour-related"),IF(Inputs!$DT325=$F$1,Inputs!DF325,Inputs!DF325*'Key assumptions'!$H$118),$F325*N(AZ325)*avg_hrs)</f>
        <v>0</v>
      </c>
      <c r="DG325" s="255">
        <f>IF(OR($C325="Non-Labour",$C325="Labour-related"),IF(Inputs!$DT325=$F$1,Inputs!DG325,Inputs!DG325*'Key assumptions'!$H$118),$F325*N(BA325)*avg_hrs)</f>
        <v>0</v>
      </c>
      <c r="DH325" s="255">
        <f>IF(OR($C325="Non-Labour",$C325="Labour-related"),IF(Inputs!$DT325=$F$1,Inputs!DH325,Inputs!DH325*'Key assumptions'!$H$118),$F325*N(BB325)*avg_hrs)</f>
        <v>0</v>
      </c>
      <c r="DI325" s="255">
        <f>IF(OR($C325="Non-Labour",$C325="Labour-related"),IF(Inputs!$DT325=$F$1,Inputs!DI325,Inputs!DI325*'Key assumptions'!$H$118),$F325*N(BC325)*avg_hrs)</f>
        <v>0</v>
      </c>
      <c r="DJ325" s="255">
        <f>IF(OR($C325="Non-Labour",$C325="Labour-related"),IF(Inputs!$DT325=$F$1,Inputs!DJ325,Inputs!DJ325*'Key assumptions'!$H$118),$F325*N(BD325)*avg_hrs)</f>
        <v>0</v>
      </c>
      <c r="DK325" s="255">
        <f>IF(OR($C325="Non-Labour",$C325="Labour-related"),IF(Inputs!$DT325=$F$1,Inputs!DK325,Inputs!DK325*'Key assumptions'!$H$118),$F325*N(BE325)*avg_hrs)</f>
        <v>0</v>
      </c>
      <c r="DL325" s="255">
        <f>IF(OR($C325="Non-Labour",$C325="Labour-related"),IF(Inputs!$DT325=$F$1,Inputs!DL325,Inputs!DL325*'Key assumptions'!$H$118),$F325*N(BF325)*avg_hrs)</f>
        <v>0</v>
      </c>
      <c r="DM325" s="255">
        <f>IF(OR($C325="Non-Labour",$C325="Labour-related"),IF(Inputs!$DT325=$F$1,Inputs!DM325,Inputs!DM325*'Key assumptions'!$H$118),$F325*N(BG325)*avg_hrs)</f>
        <v>0</v>
      </c>
      <c r="DN325" s="255">
        <f>IF(OR($C325="Non-Labour",$C325="Labour-related"),IF(Inputs!$DT325=$F$1,Inputs!DN325,Inputs!DN325*'Key assumptions'!$H$118),$F325*N(BH325)*avg_hrs)</f>
        <v>0</v>
      </c>
      <c r="DO325" s="255">
        <f>IF(OR($C325="Non-Labour",$C325="Labour-related"),IF(Inputs!$DT325=$F$1,Inputs!DO325,Inputs!DO325*'Key assumptions'!$H$118),$F325*N(BI325)*avg_hrs)</f>
        <v>0</v>
      </c>
      <c r="DP325" s="255">
        <f>IF(OR($C325="Non-Labour",$C325="Labour-related"),IF(Inputs!$DT325=$F$1,Inputs!DP325,Inputs!DP325*'Key assumptions'!$H$118),$F325*N(BJ325)*avg_hrs)</f>
        <v>0</v>
      </c>
      <c r="DQ325" s="255">
        <f>IF(OR($C325="Non-Labour",$C325="Labour-related"),IF(Inputs!$DT325=$F$1,Inputs!DQ325,Inputs!DQ325*'Key assumptions'!$H$118),$F325*N(BK325)*avg_hrs)</f>
        <v>0</v>
      </c>
      <c r="DR325" s="255">
        <f>IF(OR($C325="Non-Labour",$C325="Labour-related"),IF(Inputs!$DT325=$F$1,Inputs!DR325,Inputs!DR325*'Key assumptions'!$H$118),$F325*N(BL325)*avg_hrs)</f>
        <v>0</v>
      </c>
      <c r="DT325" s="133" t="s">
        <v>213</v>
      </c>
      <c r="DU325" s="304"/>
      <c r="DV325" s="304"/>
      <c r="DW325" s="304"/>
      <c r="DX325" s="304"/>
      <c r="DY325" s="304"/>
      <c r="DZ325" s="304"/>
      <c r="EA325" s="255">
        <v>63406.079999999987</v>
      </c>
      <c r="EB325" s="255">
        <v>147947.51999999999</v>
      </c>
      <c r="EC325" s="255">
        <v>0</v>
      </c>
      <c r="ED325" s="255">
        <f t="shared" si="31"/>
        <v>0</v>
      </c>
      <c r="EE325" s="255">
        <f t="shared" si="31"/>
        <v>0</v>
      </c>
      <c r="EF325" s="255">
        <f t="shared" si="32"/>
        <v>211353.59999999998</v>
      </c>
    </row>
    <row r="326" spans="1:136" x14ac:dyDescent="0.4">
      <c r="A326" s="133" t="str">
        <f>Inputs!A326</f>
        <v>Project Development</v>
      </c>
      <c r="B326" s="381" t="str">
        <f>Inputs!B326</f>
        <v>[C-i-C] Item 42</v>
      </c>
      <c r="C326" s="133" t="str">
        <f>Inputs!C326</f>
        <v>Non-labour</v>
      </c>
      <c r="D326" s="133" t="str">
        <f>Inputs!D326</f>
        <v>PT004728 - 4</v>
      </c>
      <c r="E326" s="133" t="str">
        <f>Inputs!E326</f>
        <v>Outsource Consultant</v>
      </c>
      <c r="F326" s="290">
        <f>IF(Inputs!DT326=$F$1,Inputs!F326,
IF(Inputs!DT326='Key assumptions'!$E$118,Inputs!F326*'Key assumptions'!$H$118,Inputs!F326*'Key assumptions'!$H$119))</f>
        <v>0</v>
      </c>
      <c r="G326" s="290">
        <f>IF(Inputs!DT326=$F$1,Inputs!G326,Inputs!G326*'Key assumptions'!$H$118)</f>
        <v>0</v>
      </c>
      <c r="H326" s="281"/>
      <c r="I326" s="281"/>
      <c r="J326" s="281"/>
      <c r="K326" s="281"/>
      <c r="L326" s="281"/>
      <c r="M326" s="389" t="str">
        <f>Inputs!M326</f>
        <v>[C-i-C]</v>
      </c>
      <c r="N326" s="389" t="str">
        <f>Inputs!N326</f>
        <v>[C-i-C]</v>
      </c>
      <c r="O326" s="389" t="str">
        <f>Inputs!O326</f>
        <v>[C-i-C]</v>
      </c>
      <c r="P326" s="389" t="str">
        <f>Inputs!P326</f>
        <v>[C-i-C]</v>
      </c>
      <c r="Q326" s="389" t="str">
        <f>Inputs!Q326</f>
        <v>[C-i-C]</v>
      </c>
      <c r="R326" s="389" t="str">
        <f>Inputs!R326</f>
        <v>[C-i-C]</v>
      </c>
      <c r="S326" s="389" t="str">
        <f>Inputs!S326</f>
        <v>[C-i-C]</v>
      </c>
      <c r="T326" s="389" t="str">
        <f>Inputs!T326</f>
        <v>[C-i-C]</v>
      </c>
      <c r="U326" s="389" t="str">
        <f>Inputs!U326</f>
        <v>[C-i-C]</v>
      </c>
      <c r="V326" s="389" t="str">
        <f>Inputs!V326</f>
        <v>[C-i-C]</v>
      </c>
      <c r="W326" s="389" t="str">
        <f>Inputs!W326</f>
        <v>[C-i-C]</v>
      </c>
      <c r="X326" s="389" t="str">
        <f>Inputs!X326</f>
        <v>[C-i-C]</v>
      </c>
      <c r="Y326" s="389" t="str">
        <f>Inputs!Y326</f>
        <v>[C-i-C]</v>
      </c>
      <c r="Z326" s="389" t="str">
        <f>Inputs!Z326</f>
        <v>[C-i-C]</v>
      </c>
      <c r="AA326" s="389" t="str">
        <f>Inputs!AA326</f>
        <v>[C-i-C]</v>
      </c>
      <c r="AB326" s="389" t="str">
        <f>Inputs!AB326</f>
        <v>[C-i-C]</v>
      </c>
      <c r="AC326" s="389" t="str">
        <f>Inputs!AC326</f>
        <v>[C-i-C]</v>
      </c>
      <c r="AD326" s="389" t="str">
        <f>Inputs!AD326</f>
        <v>[C-i-C]</v>
      </c>
      <c r="AE326" s="389" t="str">
        <f>Inputs!AE326</f>
        <v>[C-i-C]</v>
      </c>
      <c r="AF326" s="389" t="str">
        <f>Inputs!AF326</f>
        <v>[C-i-C]</v>
      </c>
      <c r="AG326" s="389" t="str">
        <f>Inputs!AG326</f>
        <v>[C-i-C]</v>
      </c>
      <c r="AH326" s="389" t="str">
        <f>Inputs!AH326</f>
        <v>[C-i-C]</v>
      </c>
      <c r="AI326" s="254">
        <f>Inputs!AI326</f>
        <v>0</v>
      </c>
      <c r="AJ326" s="254">
        <f>Inputs!AJ326</f>
        <v>0</v>
      </c>
      <c r="AK326" s="254">
        <f>Inputs!AK326</f>
        <v>0</v>
      </c>
      <c r="AL326" s="254">
        <f>Inputs!AL326</f>
        <v>0</v>
      </c>
      <c r="AM326" s="254">
        <f>Inputs!AM326</f>
        <v>0</v>
      </c>
      <c r="AN326" s="254">
        <f>Inputs!AN326</f>
        <v>0</v>
      </c>
      <c r="AO326" s="254">
        <f>Inputs!AO326</f>
        <v>0</v>
      </c>
      <c r="AP326" s="254">
        <f>Inputs!AP326</f>
        <v>0</v>
      </c>
      <c r="AQ326" s="254">
        <f>Inputs!AQ326</f>
        <v>0</v>
      </c>
      <c r="AR326" s="254">
        <f>Inputs!AR326</f>
        <v>0</v>
      </c>
      <c r="AS326" s="254">
        <f>Inputs!AS326</f>
        <v>0</v>
      </c>
      <c r="AT326" s="254">
        <f>Inputs!AT326</f>
        <v>0</v>
      </c>
      <c r="AU326" s="254">
        <f>Inputs!AU326</f>
        <v>0</v>
      </c>
      <c r="AV326" s="254">
        <f>Inputs!AV326</f>
        <v>0</v>
      </c>
      <c r="AW326" s="254">
        <f>Inputs!AW326</f>
        <v>0</v>
      </c>
      <c r="AX326" s="254">
        <f>Inputs!AX326</f>
        <v>0</v>
      </c>
      <c r="AY326" s="254">
        <f>Inputs!AY326</f>
        <v>0</v>
      </c>
      <c r="AZ326" s="254">
        <f>Inputs!AZ326</f>
        <v>0</v>
      </c>
      <c r="BA326" s="254">
        <f>Inputs!BA326</f>
        <v>0</v>
      </c>
      <c r="BB326" s="254">
        <f>Inputs!BB326</f>
        <v>0</v>
      </c>
      <c r="BC326" s="254">
        <f>Inputs!BC326</f>
        <v>0</v>
      </c>
      <c r="BD326" s="254">
        <f>Inputs!BD326</f>
        <v>0</v>
      </c>
      <c r="BE326" s="254">
        <f>Inputs!BE326</f>
        <v>0</v>
      </c>
      <c r="BF326" s="254">
        <f>Inputs!BF326</f>
        <v>0</v>
      </c>
      <c r="BG326" s="254">
        <f>Inputs!BG326</f>
        <v>0</v>
      </c>
      <c r="BH326" s="254">
        <f>Inputs!BH326</f>
        <v>0</v>
      </c>
      <c r="BI326" s="254">
        <f>Inputs!BI326</f>
        <v>0</v>
      </c>
      <c r="BJ326" s="254">
        <f>Inputs!BJ326</f>
        <v>0</v>
      </c>
      <c r="BK326" s="254">
        <f>Inputs!BK326</f>
        <v>0</v>
      </c>
      <c r="BL326" s="254">
        <f>Inputs!BL326</f>
        <v>0</v>
      </c>
      <c r="BN326" s="255">
        <f>IF(OR($C326="Non-Labour",$C326="Labour-related"),IF(Inputs!$DT326=$F$1,Inputs!BN326,Inputs!BN326*'Key assumptions'!$H$118),$F326*N(H326)*avg_hrs)</f>
        <v>0</v>
      </c>
      <c r="BO326" s="255">
        <f>IF(OR($C326="Non-Labour",$C326="Labour-related"),IF(Inputs!$DT326=$F$1,Inputs!BO326,Inputs!BO326*'Key assumptions'!$H$118),$F326*N(I326)*avg_hrs)</f>
        <v>0</v>
      </c>
      <c r="BP326" s="255">
        <f>IF(OR($C326="Non-Labour",$C326="Labour-related"),IF(Inputs!$DT326=$F$1,Inputs!BP326,Inputs!BP326*'Key assumptions'!$H$118),$F326*N(J326)*avg_hrs)</f>
        <v>0</v>
      </c>
      <c r="BQ326" s="255">
        <f>IF(OR($C326="Non-Labour",$C326="Labour-related"),IF(Inputs!$DT326=$F$1,Inputs!BQ326,Inputs!BQ326*'Key assumptions'!$H$118),$F326*N(K326)*avg_hrs)</f>
        <v>0</v>
      </c>
      <c r="BR326" s="255">
        <f>IF(OR($C326="Non-Labour",$C326="Labour-related"),IF(Inputs!$DT326=$F$1,Inputs!BR326,Inputs!BR326*'Key assumptions'!$H$118),$F326*N(L326)*avg_hrs)</f>
        <v>0</v>
      </c>
      <c r="BS326" s="390" t="s">
        <v>411</v>
      </c>
      <c r="BT326" s="390" t="s">
        <v>411</v>
      </c>
      <c r="BU326" s="390" t="s">
        <v>411</v>
      </c>
      <c r="BV326" s="390" t="s">
        <v>411</v>
      </c>
      <c r="BW326" s="390" t="s">
        <v>411</v>
      </c>
      <c r="BX326" s="390" t="s">
        <v>411</v>
      </c>
      <c r="BY326" s="390" t="s">
        <v>411</v>
      </c>
      <c r="BZ326" s="390" t="s">
        <v>411</v>
      </c>
      <c r="CA326" s="390" t="s">
        <v>411</v>
      </c>
      <c r="CB326" s="390" t="s">
        <v>411</v>
      </c>
      <c r="CC326" s="390" t="s">
        <v>411</v>
      </c>
      <c r="CD326" s="390" t="s">
        <v>411</v>
      </c>
      <c r="CE326" s="390" t="s">
        <v>411</v>
      </c>
      <c r="CF326" s="390" t="s">
        <v>411</v>
      </c>
      <c r="CG326" s="390" t="s">
        <v>411</v>
      </c>
      <c r="CH326" s="390" t="s">
        <v>411</v>
      </c>
      <c r="CI326" s="390" t="s">
        <v>411</v>
      </c>
      <c r="CJ326" s="390" t="s">
        <v>411</v>
      </c>
      <c r="CK326" s="390" t="s">
        <v>411</v>
      </c>
      <c r="CL326" s="390" t="s">
        <v>411</v>
      </c>
      <c r="CM326" s="390" t="s">
        <v>411</v>
      </c>
      <c r="CN326" s="390" t="s">
        <v>411</v>
      </c>
      <c r="CO326" s="255">
        <f>IF(OR($C326="Non-Labour",$C326="Labour-related"),IF(Inputs!$DT326=$F$1,Inputs!CO326,Inputs!CO326*'Key assumptions'!$H$118),$F326*N(AI326)*avg_hrs)</f>
        <v>0</v>
      </c>
      <c r="CP326" s="255">
        <f>IF(OR($C326="Non-Labour",$C326="Labour-related"),IF(Inputs!$DT326=$F$1,Inputs!CP326,Inputs!CP326*'Key assumptions'!$H$118),$F326*N(AJ326)*avg_hrs)</f>
        <v>0</v>
      </c>
      <c r="CQ326" s="255">
        <f>IF(OR($C326="Non-Labour",$C326="Labour-related"),IF(Inputs!$DT326=$F$1,Inputs!CQ326,Inputs!CQ326*'Key assumptions'!$H$118),$F326*N(AK326)*avg_hrs)</f>
        <v>0</v>
      </c>
      <c r="CR326" s="255">
        <f>IF(OR($C326="Non-Labour",$C326="Labour-related"),IF(Inputs!$DT326=$F$1,Inputs!CR326,Inputs!CR326*'Key assumptions'!$H$118),$F326*N(AL326)*avg_hrs)</f>
        <v>0</v>
      </c>
      <c r="CS326" s="255">
        <f>IF(OR($C326="Non-Labour",$C326="Labour-related"),IF(Inputs!$DT326=$F$1,Inputs!CS326,Inputs!CS326*'Key assumptions'!$H$118),$F326*N(AM326)*avg_hrs)</f>
        <v>0</v>
      </c>
      <c r="CT326" s="255">
        <f>IF(OR($C326="Non-Labour",$C326="Labour-related"),IF(Inputs!$DT326=$F$1,Inputs!CT326,Inputs!CT326*'Key assumptions'!$H$118),$F326*N(AN326)*avg_hrs)</f>
        <v>0</v>
      </c>
      <c r="CU326" s="255">
        <f>IF(OR($C326="Non-Labour",$C326="Labour-related"),IF(Inputs!$DT326=$F$1,Inputs!CU326,Inputs!CU326*'Key assumptions'!$H$118),$F326*N(AO326)*avg_hrs)</f>
        <v>0</v>
      </c>
      <c r="CV326" s="255">
        <f>IF(OR($C326="Non-Labour",$C326="Labour-related"),IF(Inputs!$DT326=$F$1,Inputs!CV326,Inputs!CV326*'Key assumptions'!$H$118),$F326*N(AP326)*avg_hrs)</f>
        <v>0</v>
      </c>
      <c r="CW326" s="255">
        <f>IF(OR($C326="Non-Labour",$C326="Labour-related"),IF(Inputs!$DT326=$F$1,Inputs!CW326,Inputs!CW326*'Key assumptions'!$H$118),$F326*N(AQ326)*avg_hrs)</f>
        <v>0</v>
      </c>
      <c r="CX326" s="255">
        <f>IF(OR($C326="Non-Labour",$C326="Labour-related"),IF(Inputs!$DT326=$F$1,Inputs!CX326,Inputs!CX326*'Key assumptions'!$H$118),$F326*N(AR326)*avg_hrs)</f>
        <v>0</v>
      </c>
      <c r="CY326" s="255">
        <f>IF(OR($C326="Non-Labour",$C326="Labour-related"),IF(Inputs!$DT326=$F$1,Inputs!CY326,Inputs!CY326*'Key assumptions'!$H$118),$F326*N(AS326)*avg_hrs)</f>
        <v>0</v>
      </c>
      <c r="CZ326" s="255">
        <f>IF(OR($C326="Non-Labour",$C326="Labour-related"),IF(Inputs!$DT326=$F$1,Inputs!CZ326,Inputs!CZ326*'Key assumptions'!$H$118),$F326*N(AT326)*avg_hrs)</f>
        <v>0</v>
      </c>
      <c r="DA326" s="255">
        <f>IF(OR($C326="Non-Labour",$C326="Labour-related"),IF(Inputs!$DT326=$F$1,Inputs!DA326,Inputs!DA326*'Key assumptions'!$H$118),$F326*N(AU326)*avg_hrs)</f>
        <v>0</v>
      </c>
      <c r="DB326" s="255">
        <f>IF(OR($C326="Non-Labour",$C326="Labour-related"),IF(Inputs!$DT326=$F$1,Inputs!DB326,Inputs!DB326*'Key assumptions'!$H$118),$F326*N(AV326)*avg_hrs)</f>
        <v>0</v>
      </c>
      <c r="DC326" s="255">
        <f>IF(OR($C326="Non-Labour",$C326="Labour-related"),IF(Inputs!$DT326=$F$1,Inputs!DC326,Inputs!DC326*'Key assumptions'!$H$118),$F326*N(AW326)*avg_hrs)</f>
        <v>0</v>
      </c>
      <c r="DD326" s="255">
        <f>IF(OR($C326="Non-Labour",$C326="Labour-related"),IF(Inputs!$DT326=$F$1,Inputs!DD326,Inputs!DD326*'Key assumptions'!$H$118),$F326*N(AX326)*avg_hrs)</f>
        <v>0</v>
      </c>
      <c r="DE326" s="255">
        <f>IF(OR($C326="Non-Labour",$C326="Labour-related"),IF(Inputs!$DT326=$F$1,Inputs!DE326,Inputs!DE326*'Key assumptions'!$H$118),$F326*N(AY326)*avg_hrs)</f>
        <v>0</v>
      </c>
      <c r="DF326" s="255">
        <f>IF(OR($C326="Non-Labour",$C326="Labour-related"),IF(Inputs!$DT326=$F$1,Inputs!DF326,Inputs!DF326*'Key assumptions'!$H$118),$F326*N(AZ326)*avg_hrs)</f>
        <v>0</v>
      </c>
      <c r="DG326" s="255">
        <f>IF(OR($C326="Non-Labour",$C326="Labour-related"),IF(Inputs!$DT326=$F$1,Inputs!DG326,Inputs!DG326*'Key assumptions'!$H$118),$F326*N(BA326)*avg_hrs)</f>
        <v>0</v>
      </c>
      <c r="DH326" s="255">
        <f>IF(OR($C326="Non-Labour",$C326="Labour-related"),IF(Inputs!$DT326=$F$1,Inputs!DH326,Inputs!DH326*'Key assumptions'!$H$118),$F326*N(BB326)*avg_hrs)</f>
        <v>0</v>
      </c>
      <c r="DI326" s="255">
        <f>IF(OR($C326="Non-Labour",$C326="Labour-related"),IF(Inputs!$DT326=$F$1,Inputs!DI326,Inputs!DI326*'Key assumptions'!$H$118),$F326*N(BC326)*avg_hrs)</f>
        <v>0</v>
      </c>
      <c r="DJ326" s="255">
        <f>IF(OR($C326="Non-Labour",$C326="Labour-related"),IF(Inputs!$DT326=$F$1,Inputs!DJ326,Inputs!DJ326*'Key assumptions'!$H$118),$F326*N(BD326)*avg_hrs)</f>
        <v>0</v>
      </c>
      <c r="DK326" s="255">
        <f>IF(OR($C326="Non-Labour",$C326="Labour-related"),IF(Inputs!$DT326=$F$1,Inputs!DK326,Inputs!DK326*'Key assumptions'!$H$118),$F326*N(BE326)*avg_hrs)</f>
        <v>0</v>
      </c>
      <c r="DL326" s="255">
        <f>IF(OR($C326="Non-Labour",$C326="Labour-related"),IF(Inputs!$DT326=$F$1,Inputs!DL326,Inputs!DL326*'Key assumptions'!$H$118),$F326*N(BF326)*avg_hrs)</f>
        <v>0</v>
      </c>
      <c r="DM326" s="255">
        <f>IF(OR($C326="Non-Labour",$C326="Labour-related"),IF(Inputs!$DT326=$F$1,Inputs!DM326,Inputs!DM326*'Key assumptions'!$H$118),$F326*N(BG326)*avg_hrs)</f>
        <v>0</v>
      </c>
      <c r="DN326" s="255">
        <f>IF(OR($C326="Non-Labour",$C326="Labour-related"),IF(Inputs!$DT326=$F$1,Inputs!DN326,Inputs!DN326*'Key assumptions'!$H$118),$F326*N(BH326)*avg_hrs)</f>
        <v>0</v>
      </c>
      <c r="DO326" s="255">
        <f>IF(OR($C326="Non-Labour",$C326="Labour-related"),IF(Inputs!$DT326=$F$1,Inputs!DO326,Inputs!DO326*'Key assumptions'!$H$118),$F326*N(BI326)*avg_hrs)</f>
        <v>0</v>
      </c>
      <c r="DP326" s="255">
        <f>IF(OR($C326="Non-Labour",$C326="Labour-related"),IF(Inputs!$DT326=$F$1,Inputs!DP326,Inputs!DP326*'Key assumptions'!$H$118),$F326*N(BJ326)*avg_hrs)</f>
        <v>0</v>
      </c>
      <c r="DQ326" s="255">
        <f>IF(OR($C326="Non-Labour",$C326="Labour-related"),IF(Inputs!$DT326=$F$1,Inputs!DQ326,Inputs!DQ326*'Key assumptions'!$H$118),$F326*N(BK326)*avg_hrs)</f>
        <v>0</v>
      </c>
      <c r="DR326" s="255">
        <f>IF(OR($C326="Non-Labour",$C326="Labour-related"),IF(Inputs!$DT326=$F$1,Inputs!DR326,Inputs!DR326*'Key assumptions'!$H$118),$F326*N(BL326)*avg_hrs)</f>
        <v>0</v>
      </c>
      <c r="DT326" s="133" t="s">
        <v>213</v>
      </c>
      <c r="DU326" s="304"/>
      <c r="DV326" s="304"/>
      <c r="DW326" s="304"/>
      <c r="DX326" s="304"/>
      <c r="DY326" s="304"/>
      <c r="DZ326" s="304"/>
      <c r="EA326" s="255">
        <v>0</v>
      </c>
      <c r="EB326" s="255">
        <v>317030.39999999997</v>
      </c>
      <c r="EC326" s="255">
        <v>0</v>
      </c>
      <c r="ED326" s="255">
        <f t="shared" si="31"/>
        <v>0</v>
      </c>
      <c r="EE326" s="255">
        <f t="shared" si="31"/>
        <v>0</v>
      </c>
      <c r="EF326" s="255">
        <f t="shared" si="32"/>
        <v>317030.39999999997</v>
      </c>
    </row>
    <row r="327" spans="1:136" x14ac:dyDescent="0.4">
      <c r="A327" s="133" t="str">
        <f>Inputs!A327</f>
        <v>Project Development</v>
      </c>
      <c r="B327" s="381" t="str">
        <f>Inputs!B327</f>
        <v>[C-i-C] Item 43</v>
      </c>
      <c r="C327" s="133" t="str">
        <f>Inputs!C327</f>
        <v>Non-labour</v>
      </c>
      <c r="D327" s="133" t="str">
        <f>Inputs!D327</f>
        <v>PT004728 - 4</v>
      </c>
      <c r="E327" s="133" t="str">
        <f>Inputs!E327</f>
        <v>Outsource Consultant</v>
      </c>
      <c r="F327" s="290">
        <f>IF(Inputs!DT327=$F$1,Inputs!F327,
IF(Inputs!DT327='Key assumptions'!$E$118,Inputs!F327*'Key assumptions'!$H$118,Inputs!F327*'Key assumptions'!$H$119))</f>
        <v>0</v>
      </c>
      <c r="G327" s="290">
        <f>IF(Inputs!DT327=$F$1,Inputs!G327,Inputs!G327*'Key assumptions'!$H$118)</f>
        <v>0</v>
      </c>
      <c r="H327" s="281"/>
      <c r="I327" s="281"/>
      <c r="J327" s="281"/>
      <c r="K327" s="281"/>
      <c r="L327" s="281"/>
      <c r="M327" s="389" t="str">
        <f>Inputs!M327</f>
        <v>[C-i-C]</v>
      </c>
      <c r="N327" s="389" t="str">
        <f>Inputs!N327</f>
        <v>[C-i-C]</v>
      </c>
      <c r="O327" s="389" t="str">
        <f>Inputs!O327</f>
        <v>[C-i-C]</v>
      </c>
      <c r="P327" s="389" t="str">
        <f>Inputs!P327</f>
        <v>[C-i-C]</v>
      </c>
      <c r="Q327" s="389" t="str">
        <f>Inputs!Q327</f>
        <v>[C-i-C]</v>
      </c>
      <c r="R327" s="389" t="str">
        <f>Inputs!R327</f>
        <v>[C-i-C]</v>
      </c>
      <c r="S327" s="389" t="str">
        <f>Inputs!S327</f>
        <v>[C-i-C]</v>
      </c>
      <c r="T327" s="389" t="str">
        <f>Inputs!T327</f>
        <v>[C-i-C]</v>
      </c>
      <c r="U327" s="389" t="str">
        <f>Inputs!U327</f>
        <v>[C-i-C]</v>
      </c>
      <c r="V327" s="389" t="str">
        <f>Inputs!V327</f>
        <v>[C-i-C]</v>
      </c>
      <c r="W327" s="389" t="str">
        <f>Inputs!W327</f>
        <v>[C-i-C]</v>
      </c>
      <c r="X327" s="389" t="str">
        <f>Inputs!X327</f>
        <v>[C-i-C]</v>
      </c>
      <c r="Y327" s="389" t="str">
        <f>Inputs!Y327</f>
        <v>[C-i-C]</v>
      </c>
      <c r="Z327" s="389" t="str">
        <f>Inputs!Z327</f>
        <v>[C-i-C]</v>
      </c>
      <c r="AA327" s="389" t="str">
        <f>Inputs!AA327</f>
        <v>[C-i-C]</v>
      </c>
      <c r="AB327" s="389" t="str">
        <f>Inputs!AB327</f>
        <v>[C-i-C]</v>
      </c>
      <c r="AC327" s="389" t="str">
        <f>Inputs!AC327</f>
        <v>[C-i-C]</v>
      </c>
      <c r="AD327" s="389" t="str">
        <f>Inputs!AD327</f>
        <v>[C-i-C]</v>
      </c>
      <c r="AE327" s="389" t="str">
        <f>Inputs!AE327</f>
        <v>[C-i-C]</v>
      </c>
      <c r="AF327" s="389" t="str">
        <f>Inputs!AF327</f>
        <v>[C-i-C]</v>
      </c>
      <c r="AG327" s="389" t="str">
        <f>Inputs!AG327</f>
        <v>[C-i-C]</v>
      </c>
      <c r="AH327" s="389" t="str">
        <f>Inputs!AH327</f>
        <v>[C-i-C]</v>
      </c>
      <c r="AI327" s="254">
        <f>Inputs!AI327</f>
        <v>0</v>
      </c>
      <c r="AJ327" s="254">
        <f>Inputs!AJ327</f>
        <v>0</v>
      </c>
      <c r="AK327" s="254">
        <f>Inputs!AK327</f>
        <v>0</v>
      </c>
      <c r="AL327" s="254">
        <f>Inputs!AL327</f>
        <v>0</v>
      </c>
      <c r="AM327" s="254">
        <f>Inputs!AM327</f>
        <v>0</v>
      </c>
      <c r="AN327" s="254">
        <f>Inputs!AN327</f>
        <v>0</v>
      </c>
      <c r="AO327" s="254">
        <f>Inputs!AO327</f>
        <v>0</v>
      </c>
      <c r="AP327" s="254">
        <f>Inputs!AP327</f>
        <v>0</v>
      </c>
      <c r="AQ327" s="254">
        <f>Inputs!AQ327</f>
        <v>0</v>
      </c>
      <c r="AR327" s="254">
        <f>Inputs!AR327</f>
        <v>0</v>
      </c>
      <c r="AS327" s="254">
        <f>Inputs!AS327</f>
        <v>0</v>
      </c>
      <c r="AT327" s="254">
        <f>Inputs!AT327</f>
        <v>0</v>
      </c>
      <c r="AU327" s="254">
        <f>Inputs!AU327</f>
        <v>0</v>
      </c>
      <c r="AV327" s="254">
        <f>Inputs!AV327</f>
        <v>0</v>
      </c>
      <c r="AW327" s="254">
        <f>Inputs!AW327</f>
        <v>0</v>
      </c>
      <c r="AX327" s="254">
        <f>Inputs!AX327</f>
        <v>0</v>
      </c>
      <c r="AY327" s="254">
        <f>Inputs!AY327</f>
        <v>0</v>
      </c>
      <c r="AZ327" s="254">
        <f>Inputs!AZ327</f>
        <v>0</v>
      </c>
      <c r="BA327" s="254">
        <f>Inputs!BA327</f>
        <v>0</v>
      </c>
      <c r="BB327" s="254">
        <f>Inputs!BB327</f>
        <v>0</v>
      </c>
      <c r="BC327" s="254">
        <f>Inputs!BC327</f>
        <v>0</v>
      </c>
      <c r="BD327" s="254">
        <f>Inputs!BD327</f>
        <v>0</v>
      </c>
      <c r="BE327" s="254">
        <f>Inputs!BE327</f>
        <v>0</v>
      </c>
      <c r="BF327" s="254">
        <f>Inputs!BF327</f>
        <v>0</v>
      </c>
      <c r="BG327" s="254">
        <f>Inputs!BG327</f>
        <v>0</v>
      </c>
      <c r="BH327" s="254">
        <f>Inputs!BH327</f>
        <v>0</v>
      </c>
      <c r="BI327" s="254">
        <f>Inputs!BI327</f>
        <v>0</v>
      </c>
      <c r="BJ327" s="254">
        <f>Inputs!BJ327</f>
        <v>0</v>
      </c>
      <c r="BK327" s="254">
        <f>Inputs!BK327</f>
        <v>0</v>
      </c>
      <c r="BL327" s="254">
        <f>Inputs!BL327</f>
        <v>0</v>
      </c>
      <c r="BN327" s="255">
        <f>IF(OR($C327="Non-Labour",$C327="Labour-related"),IF(Inputs!$DT327=$F$1,Inputs!BN327,Inputs!BN327*'Key assumptions'!$H$118),$F327*N(H327)*avg_hrs)</f>
        <v>0</v>
      </c>
      <c r="BO327" s="255">
        <f>IF(OR($C327="Non-Labour",$C327="Labour-related"),IF(Inputs!$DT327=$F$1,Inputs!BO327,Inputs!BO327*'Key assumptions'!$H$118),$F327*N(I327)*avg_hrs)</f>
        <v>0</v>
      </c>
      <c r="BP327" s="255">
        <f>IF(OR($C327="Non-Labour",$C327="Labour-related"),IF(Inputs!$DT327=$F$1,Inputs!BP327,Inputs!BP327*'Key assumptions'!$H$118),$F327*N(J327)*avg_hrs)</f>
        <v>0</v>
      </c>
      <c r="BQ327" s="255">
        <f>IF(OR($C327="Non-Labour",$C327="Labour-related"),IF(Inputs!$DT327=$F$1,Inputs!BQ327,Inputs!BQ327*'Key assumptions'!$H$118),$F327*N(K327)*avg_hrs)</f>
        <v>0</v>
      </c>
      <c r="BR327" s="255">
        <f>IF(OR($C327="Non-Labour",$C327="Labour-related"),IF(Inputs!$DT327=$F$1,Inputs!BR327,Inputs!BR327*'Key assumptions'!$H$118),$F327*N(L327)*avg_hrs)</f>
        <v>0</v>
      </c>
      <c r="BS327" s="390" t="s">
        <v>411</v>
      </c>
      <c r="BT327" s="390" t="s">
        <v>411</v>
      </c>
      <c r="BU327" s="390" t="s">
        <v>411</v>
      </c>
      <c r="BV327" s="390" t="s">
        <v>411</v>
      </c>
      <c r="BW327" s="390" t="s">
        <v>411</v>
      </c>
      <c r="BX327" s="390" t="s">
        <v>411</v>
      </c>
      <c r="BY327" s="390" t="s">
        <v>411</v>
      </c>
      <c r="BZ327" s="390" t="s">
        <v>411</v>
      </c>
      <c r="CA327" s="390" t="s">
        <v>411</v>
      </c>
      <c r="CB327" s="390" t="s">
        <v>411</v>
      </c>
      <c r="CC327" s="390" t="s">
        <v>411</v>
      </c>
      <c r="CD327" s="390" t="s">
        <v>411</v>
      </c>
      <c r="CE327" s="390" t="s">
        <v>411</v>
      </c>
      <c r="CF327" s="390" t="s">
        <v>411</v>
      </c>
      <c r="CG327" s="390" t="s">
        <v>411</v>
      </c>
      <c r="CH327" s="390" t="s">
        <v>411</v>
      </c>
      <c r="CI327" s="390" t="s">
        <v>411</v>
      </c>
      <c r="CJ327" s="390" t="s">
        <v>411</v>
      </c>
      <c r="CK327" s="390" t="s">
        <v>411</v>
      </c>
      <c r="CL327" s="390" t="s">
        <v>411</v>
      </c>
      <c r="CM327" s="390" t="s">
        <v>411</v>
      </c>
      <c r="CN327" s="390" t="s">
        <v>411</v>
      </c>
      <c r="CO327" s="255">
        <f>IF(OR($C327="Non-Labour",$C327="Labour-related"),IF(Inputs!$DT327=$F$1,Inputs!CO327,Inputs!CO327*'Key assumptions'!$H$118),$F327*N(AI327)*avg_hrs)</f>
        <v>0</v>
      </c>
      <c r="CP327" s="255">
        <f>IF(OR($C327="Non-Labour",$C327="Labour-related"),IF(Inputs!$DT327=$F$1,Inputs!CP327,Inputs!CP327*'Key assumptions'!$H$118),$F327*N(AJ327)*avg_hrs)</f>
        <v>0</v>
      </c>
      <c r="CQ327" s="255">
        <f>IF(OR($C327="Non-Labour",$C327="Labour-related"),IF(Inputs!$DT327=$F$1,Inputs!CQ327,Inputs!CQ327*'Key assumptions'!$H$118),$F327*N(AK327)*avg_hrs)</f>
        <v>0</v>
      </c>
      <c r="CR327" s="255">
        <f>IF(OR($C327="Non-Labour",$C327="Labour-related"),IF(Inputs!$DT327=$F$1,Inputs!CR327,Inputs!CR327*'Key assumptions'!$H$118),$F327*N(AL327)*avg_hrs)</f>
        <v>0</v>
      </c>
      <c r="CS327" s="255">
        <f>IF(OR($C327="Non-Labour",$C327="Labour-related"),IF(Inputs!$DT327=$F$1,Inputs!CS327,Inputs!CS327*'Key assumptions'!$H$118),$F327*N(AM327)*avg_hrs)</f>
        <v>0</v>
      </c>
      <c r="CT327" s="255">
        <f>IF(OR($C327="Non-Labour",$C327="Labour-related"),IF(Inputs!$DT327=$F$1,Inputs!CT327,Inputs!CT327*'Key assumptions'!$H$118),$F327*N(AN327)*avg_hrs)</f>
        <v>0</v>
      </c>
      <c r="CU327" s="255">
        <f>IF(OR($C327="Non-Labour",$C327="Labour-related"),IF(Inputs!$DT327=$F$1,Inputs!CU327,Inputs!CU327*'Key assumptions'!$H$118),$F327*N(AO327)*avg_hrs)</f>
        <v>0</v>
      </c>
      <c r="CV327" s="255">
        <f>IF(OR($C327="Non-Labour",$C327="Labour-related"),IF(Inputs!$DT327=$F$1,Inputs!CV327,Inputs!CV327*'Key assumptions'!$H$118),$F327*N(AP327)*avg_hrs)</f>
        <v>0</v>
      </c>
      <c r="CW327" s="255">
        <f>IF(OR($C327="Non-Labour",$C327="Labour-related"),IF(Inputs!$DT327=$F$1,Inputs!CW327,Inputs!CW327*'Key assumptions'!$H$118),$F327*N(AQ327)*avg_hrs)</f>
        <v>0</v>
      </c>
      <c r="CX327" s="255">
        <f>IF(OR($C327="Non-Labour",$C327="Labour-related"),IF(Inputs!$DT327=$F$1,Inputs!CX327,Inputs!CX327*'Key assumptions'!$H$118),$F327*N(AR327)*avg_hrs)</f>
        <v>0</v>
      </c>
      <c r="CY327" s="255">
        <f>IF(OR($C327="Non-Labour",$C327="Labour-related"),IF(Inputs!$DT327=$F$1,Inputs!CY327,Inputs!CY327*'Key assumptions'!$H$118),$F327*N(AS327)*avg_hrs)</f>
        <v>0</v>
      </c>
      <c r="CZ327" s="255">
        <f>IF(OR($C327="Non-Labour",$C327="Labour-related"),IF(Inputs!$DT327=$F$1,Inputs!CZ327,Inputs!CZ327*'Key assumptions'!$H$118),$F327*N(AT327)*avg_hrs)</f>
        <v>0</v>
      </c>
      <c r="DA327" s="255">
        <f>IF(OR($C327="Non-Labour",$C327="Labour-related"),IF(Inputs!$DT327=$F$1,Inputs!DA327,Inputs!DA327*'Key assumptions'!$H$118),$F327*N(AU327)*avg_hrs)</f>
        <v>0</v>
      </c>
      <c r="DB327" s="255">
        <f>IF(OR($C327="Non-Labour",$C327="Labour-related"),IF(Inputs!$DT327=$F$1,Inputs!DB327,Inputs!DB327*'Key assumptions'!$H$118),$F327*N(AV327)*avg_hrs)</f>
        <v>0</v>
      </c>
      <c r="DC327" s="255">
        <f>IF(OR($C327="Non-Labour",$C327="Labour-related"),IF(Inputs!$DT327=$F$1,Inputs!DC327,Inputs!DC327*'Key assumptions'!$H$118),$F327*N(AW327)*avg_hrs)</f>
        <v>0</v>
      </c>
      <c r="DD327" s="255">
        <f>IF(OR($C327="Non-Labour",$C327="Labour-related"),IF(Inputs!$DT327=$F$1,Inputs!DD327,Inputs!DD327*'Key assumptions'!$H$118),$F327*N(AX327)*avg_hrs)</f>
        <v>0</v>
      </c>
      <c r="DE327" s="255">
        <f>IF(OR($C327="Non-Labour",$C327="Labour-related"),IF(Inputs!$DT327=$F$1,Inputs!DE327,Inputs!DE327*'Key assumptions'!$H$118),$F327*N(AY327)*avg_hrs)</f>
        <v>0</v>
      </c>
      <c r="DF327" s="255">
        <f>IF(OR($C327="Non-Labour",$C327="Labour-related"),IF(Inputs!$DT327=$F$1,Inputs!DF327,Inputs!DF327*'Key assumptions'!$H$118),$F327*N(AZ327)*avg_hrs)</f>
        <v>0</v>
      </c>
      <c r="DG327" s="255">
        <f>IF(OR($C327="Non-Labour",$C327="Labour-related"),IF(Inputs!$DT327=$F$1,Inputs!DG327,Inputs!DG327*'Key assumptions'!$H$118),$F327*N(BA327)*avg_hrs)</f>
        <v>0</v>
      </c>
      <c r="DH327" s="255">
        <f>IF(OR($C327="Non-Labour",$C327="Labour-related"),IF(Inputs!$DT327=$F$1,Inputs!DH327,Inputs!DH327*'Key assumptions'!$H$118),$F327*N(BB327)*avg_hrs)</f>
        <v>0</v>
      </c>
      <c r="DI327" s="255">
        <f>IF(OR($C327="Non-Labour",$C327="Labour-related"),IF(Inputs!$DT327=$F$1,Inputs!DI327,Inputs!DI327*'Key assumptions'!$H$118),$F327*N(BC327)*avg_hrs)</f>
        <v>0</v>
      </c>
      <c r="DJ327" s="255">
        <f>IF(OR($C327="Non-Labour",$C327="Labour-related"),IF(Inputs!$DT327=$F$1,Inputs!DJ327,Inputs!DJ327*'Key assumptions'!$H$118),$F327*N(BD327)*avg_hrs)</f>
        <v>0</v>
      </c>
      <c r="DK327" s="255">
        <f>IF(OR($C327="Non-Labour",$C327="Labour-related"),IF(Inputs!$DT327=$F$1,Inputs!DK327,Inputs!DK327*'Key assumptions'!$H$118),$F327*N(BE327)*avg_hrs)</f>
        <v>0</v>
      </c>
      <c r="DL327" s="255">
        <f>IF(OR($C327="Non-Labour",$C327="Labour-related"),IF(Inputs!$DT327=$F$1,Inputs!DL327,Inputs!DL327*'Key assumptions'!$H$118),$F327*N(BF327)*avg_hrs)</f>
        <v>0</v>
      </c>
      <c r="DM327" s="255">
        <f>IF(OR($C327="Non-Labour",$C327="Labour-related"),IF(Inputs!$DT327=$F$1,Inputs!DM327,Inputs!DM327*'Key assumptions'!$H$118),$F327*N(BG327)*avg_hrs)</f>
        <v>0</v>
      </c>
      <c r="DN327" s="255">
        <f>IF(OR($C327="Non-Labour",$C327="Labour-related"),IF(Inputs!$DT327=$F$1,Inputs!DN327,Inputs!DN327*'Key assumptions'!$H$118),$F327*N(BH327)*avg_hrs)</f>
        <v>0</v>
      </c>
      <c r="DO327" s="255">
        <f>IF(OR($C327="Non-Labour",$C327="Labour-related"),IF(Inputs!$DT327=$F$1,Inputs!DO327,Inputs!DO327*'Key assumptions'!$H$118),$F327*N(BI327)*avg_hrs)</f>
        <v>0</v>
      </c>
      <c r="DP327" s="255">
        <f>IF(OR($C327="Non-Labour",$C327="Labour-related"),IF(Inputs!$DT327=$F$1,Inputs!DP327,Inputs!DP327*'Key assumptions'!$H$118),$F327*N(BJ327)*avg_hrs)</f>
        <v>0</v>
      </c>
      <c r="DQ327" s="255">
        <f>IF(OR($C327="Non-Labour",$C327="Labour-related"),IF(Inputs!$DT327=$F$1,Inputs!DQ327,Inputs!DQ327*'Key assumptions'!$H$118),$F327*N(BK327)*avg_hrs)</f>
        <v>0</v>
      </c>
      <c r="DR327" s="255">
        <f>IF(OR($C327="Non-Labour",$C327="Labour-related"),IF(Inputs!$DT327=$F$1,Inputs!DR327,Inputs!DR327*'Key assumptions'!$H$118),$F327*N(BL327)*avg_hrs)</f>
        <v>0</v>
      </c>
      <c r="DT327" s="133" t="s">
        <v>213</v>
      </c>
      <c r="DU327" s="304"/>
      <c r="DV327" s="304"/>
      <c r="DW327" s="304"/>
      <c r="DX327" s="304"/>
      <c r="DY327" s="304"/>
      <c r="DZ327" s="304"/>
      <c r="EA327" s="255">
        <v>105676.79999999999</v>
      </c>
      <c r="EB327" s="255">
        <v>105676.79999999999</v>
      </c>
      <c r="EC327" s="255">
        <v>0</v>
      </c>
      <c r="ED327" s="255">
        <f t="shared" si="31"/>
        <v>0</v>
      </c>
      <c r="EE327" s="255">
        <f t="shared" si="31"/>
        <v>0</v>
      </c>
      <c r="EF327" s="255">
        <f t="shared" si="32"/>
        <v>211353.59999999998</v>
      </c>
    </row>
    <row r="328" spans="1:136" x14ac:dyDescent="0.4">
      <c r="A328" s="133" t="str">
        <f>Inputs!A328</f>
        <v>Project Development</v>
      </c>
      <c r="B328" s="381" t="str">
        <f>Inputs!B328</f>
        <v>[C-i-C] Item 44</v>
      </c>
      <c r="C328" s="133" t="str">
        <f>Inputs!C328</f>
        <v>Non-labour</v>
      </c>
      <c r="D328" s="133" t="str">
        <f>Inputs!D328</f>
        <v>PT004728 - 4</v>
      </c>
      <c r="E328" s="133" t="str">
        <f>Inputs!E328</f>
        <v>Outsource Consultant</v>
      </c>
      <c r="F328" s="290">
        <f>IF(Inputs!DT328=$F$1,Inputs!F328,
IF(Inputs!DT328='Key assumptions'!$E$118,Inputs!F328*'Key assumptions'!$H$118,Inputs!F328*'Key assumptions'!$H$119))</f>
        <v>0</v>
      </c>
      <c r="G328" s="290">
        <f>IF(Inputs!DT328=$F$1,Inputs!G328,Inputs!G328*'Key assumptions'!$H$118)</f>
        <v>0</v>
      </c>
      <c r="H328" s="281"/>
      <c r="I328" s="281"/>
      <c r="J328" s="281"/>
      <c r="K328" s="281"/>
      <c r="L328" s="281"/>
      <c r="M328" s="389" t="str">
        <f>Inputs!M328</f>
        <v>[C-i-C]</v>
      </c>
      <c r="N328" s="389" t="str">
        <f>Inputs!N328</f>
        <v>[C-i-C]</v>
      </c>
      <c r="O328" s="389" t="str">
        <f>Inputs!O328</f>
        <v>[C-i-C]</v>
      </c>
      <c r="P328" s="389" t="str">
        <f>Inputs!P328</f>
        <v>[C-i-C]</v>
      </c>
      <c r="Q328" s="389" t="str">
        <f>Inputs!Q328</f>
        <v>[C-i-C]</v>
      </c>
      <c r="R328" s="389" t="str">
        <f>Inputs!R328</f>
        <v>[C-i-C]</v>
      </c>
      <c r="S328" s="389" t="str">
        <f>Inputs!S328</f>
        <v>[C-i-C]</v>
      </c>
      <c r="T328" s="389" t="str">
        <f>Inputs!T328</f>
        <v>[C-i-C]</v>
      </c>
      <c r="U328" s="389" t="str">
        <f>Inputs!U328</f>
        <v>[C-i-C]</v>
      </c>
      <c r="V328" s="389" t="str">
        <f>Inputs!V328</f>
        <v>[C-i-C]</v>
      </c>
      <c r="W328" s="389" t="str">
        <f>Inputs!W328</f>
        <v>[C-i-C]</v>
      </c>
      <c r="X328" s="389" t="str">
        <f>Inputs!X328</f>
        <v>[C-i-C]</v>
      </c>
      <c r="Y328" s="389" t="str">
        <f>Inputs!Y328</f>
        <v>[C-i-C]</v>
      </c>
      <c r="Z328" s="389" t="str">
        <f>Inputs!Z328</f>
        <v>[C-i-C]</v>
      </c>
      <c r="AA328" s="389" t="str">
        <f>Inputs!AA328</f>
        <v>[C-i-C]</v>
      </c>
      <c r="AB328" s="389" t="str">
        <f>Inputs!AB328</f>
        <v>[C-i-C]</v>
      </c>
      <c r="AC328" s="389" t="str">
        <f>Inputs!AC328</f>
        <v>[C-i-C]</v>
      </c>
      <c r="AD328" s="389" t="str">
        <f>Inputs!AD328</f>
        <v>[C-i-C]</v>
      </c>
      <c r="AE328" s="389" t="str">
        <f>Inputs!AE328</f>
        <v>[C-i-C]</v>
      </c>
      <c r="AF328" s="389" t="str">
        <f>Inputs!AF328</f>
        <v>[C-i-C]</v>
      </c>
      <c r="AG328" s="389" t="str">
        <f>Inputs!AG328</f>
        <v>[C-i-C]</v>
      </c>
      <c r="AH328" s="389" t="str">
        <f>Inputs!AH328</f>
        <v>[C-i-C]</v>
      </c>
      <c r="AI328" s="254">
        <f>Inputs!AI328</f>
        <v>0</v>
      </c>
      <c r="AJ328" s="254">
        <f>Inputs!AJ328</f>
        <v>0</v>
      </c>
      <c r="AK328" s="254">
        <f>Inputs!AK328</f>
        <v>0</v>
      </c>
      <c r="AL328" s="254">
        <f>Inputs!AL328</f>
        <v>0</v>
      </c>
      <c r="AM328" s="254">
        <f>Inputs!AM328</f>
        <v>0</v>
      </c>
      <c r="AN328" s="254">
        <f>Inputs!AN328</f>
        <v>0</v>
      </c>
      <c r="AO328" s="254">
        <f>Inputs!AO328</f>
        <v>0</v>
      </c>
      <c r="AP328" s="254">
        <f>Inputs!AP328</f>
        <v>0</v>
      </c>
      <c r="AQ328" s="254">
        <f>Inputs!AQ328</f>
        <v>0</v>
      </c>
      <c r="AR328" s="254">
        <f>Inputs!AR328</f>
        <v>0</v>
      </c>
      <c r="AS328" s="254">
        <f>Inputs!AS328</f>
        <v>0</v>
      </c>
      <c r="AT328" s="254">
        <f>Inputs!AT328</f>
        <v>0</v>
      </c>
      <c r="AU328" s="254">
        <f>Inputs!AU328</f>
        <v>0</v>
      </c>
      <c r="AV328" s="254">
        <f>Inputs!AV328</f>
        <v>0</v>
      </c>
      <c r="AW328" s="254">
        <f>Inputs!AW328</f>
        <v>0</v>
      </c>
      <c r="AX328" s="254">
        <f>Inputs!AX328</f>
        <v>0</v>
      </c>
      <c r="AY328" s="254">
        <f>Inputs!AY328</f>
        <v>0</v>
      </c>
      <c r="AZ328" s="254">
        <f>Inputs!AZ328</f>
        <v>0</v>
      </c>
      <c r="BA328" s="254">
        <f>Inputs!BA328</f>
        <v>0</v>
      </c>
      <c r="BB328" s="254">
        <f>Inputs!BB328</f>
        <v>0</v>
      </c>
      <c r="BC328" s="254">
        <f>Inputs!BC328</f>
        <v>0</v>
      </c>
      <c r="BD328" s="254">
        <f>Inputs!BD328</f>
        <v>0</v>
      </c>
      <c r="BE328" s="254">
        <f>Inputs!BE328</f>
        <v>0</v>
      </c>
      <c r="BF328" s="254">
        <f>Inputs!BF328</f>
        <v>0</v>
      </c>
      <c r="BG328" s="254">
        <f>Inputs!BG328</f>
        <v>0</v>
      </c>
      <c r="BH328" s="254">
        <f>Inputs!BH328</f>
        <v>0</v>
      </c>
      <c r="BI328" s="254">
        <f>Inputs!BI328</f>
        <v>0</v>
      </c>
      <c r="BJ328" s="254">
        <f>Inputs!BJ328</f>
        <v>0</v>
      </c>
      <c r="BK328" s="254">
        <f>Inputs!BK328</f>
        <v>0</v>
      </c>
      <c r="BL328" s="254">
        <f>Inputs!BL328</f>
        <v>0</v>
      </c>
      <c r="BN328" s="255">
        <f>IF(OR($C328="Non-Labour",$C328="Labour-related"),IF(Inputs!$DT328=$F$1,Inputs!BN328,Inputs!BN328*'Key assumptions'!$H$118),$F328*N(H328)*avg_hrs)</f>
        <v>0</v>
      </c>
      <c r="BO328" s="255">
        <f>IF(OR($C328="Non-Labour",$C328="Labour-related"),IF(Inputs!$DT328=$F$1,Inputs!BO328,Inputs!BO328*'Key assumptions'!$H$118),$F328*N(I328)*avg_hrs)</f>
        <v>0</v>
      </c>
      <c r="BP328" s="255">
        <f>IF(OR($C328="Non-Labour",$C328="Labour-related"),IF(Inputs!$DT328=$F$1,Inputs!BP328,Inputs!BP328*'Key assumptions'!$H$118),$F328*N(J328)*avg_hrs)</f>
        <v>0</v>
      </c>
      <c r="BQ328" s="255">
        <f>IF(OR($C328="Non-Labour",$C328="Labour-related"),IF(Inputs!$DT328=$F$1,Inputs!BQ328,Inputs!BQ328*'Key assumptions'!$H$118),$F328*N(K328)*avg_hrs)</f>
        <v>0</v>
      </c>
      <c r="BR328" s="255">
        <f>IF(OR($C328="Non-Labour",$C328="Labour-related"),IF(Inputs!$DT328=$F$1,Inputs!BR328,Inputs!BR328*'Key assumptions'!$H$118),$F328*N(L328)*avg_hrs)</f>
        <v>0</v>
      </c>
      <c r="BS328" s="390" t="s">
        <v>411</v>
      </c>
      <c r="BT328" s="390" t="s">
        <v>411</v>
      </c>
      <c r="BU328" s="390" t="s">
        <v>411</v>
      </c>
      <c r="BV328" s="390" t="s">
        <v>411</v>
      </c>
      <c r="BW328" s="390" t="s">
        <v>411</v>
      </c>
      <c r="BX328" s="390" t="s">
        <v>411</v>
      </c>
      <c r="BY328" s="390" t="s">
        <v>411</v>
      </c>
      <c r="BZ328" s="390" t="s">
        <v>411</v>
      </c>
      <c r="CA328" s="390" t="s">
        <v>411</v>
      </c>
      <c r="CB328" s="390" t="s">
        <v>411</v>
      </c>
      <c r="CC328" s="390" t="s">
        <v>411</v>
      </c>
      <c r="CD328" s="390" t="s">
        <v>411</v>
      </c>
      <c r="CE328" s="390" t="s">
        <v>411</v>
      </c>
      <c r="CF328" s="390" t="s">
        <v>411</v>
      </c>
      <c r="CG328" s="390" t="s">
        <v>411</v>
      </c>
      <c r="CH328" s="390" t="s">
        <v>411</v>
      </c>
      <c r="CI328" s="390" t="s">
        <v>411</v>
      </c>
      <c r="CJ328" s="390" t="s">
        <v>411</v>
      </c>
      <c r="CK328" s="390" t="s">
        <v>411</v>
      </c>
      <c r="CL328" s="390" t="s">
        <v>411</v>
      </c>
      <c r="CM328" s="390" t="s">
        <v>411</v>
      </c>
      <c r="CN328" s="390" t="s">
        <v>411</v>
      </c>
      <c r="CO328" s="255">
        <f>IF(OR($C328="Non-Labour",$C328="Labour-related"),IF(Inputs!$DT328=$F$1,Inputs!CO328,Inputs!CO328*'Key assumptions'!$H$118),$F328*N(AI328)*avg_hrs)</f>
        <v>0</v>
      </c>
      <c r="CP328" s="255">
        <f>IF(OR($C328="Non-Labour",$C328="Labour-related"),IF(Inputs!$DT328=$F$1,Inputs!CP328,Inputs!CP328*'Key assumptions'!$H$118),$F328*N(AJ328)*avg_hrs)</f>
        <v>0</v>
      </c>
      <c r="CQ328" s="255">
        <f>IF(OR($C328="Non-Labour",$C328="Labour-related"),IF(Inputs!$DT328=$F$1,Inputs!CQ328,Inputs!CQ328*'Key assumptions'!$H$118),$F328*N(AK328)*avg_hrs)</f>
        <v>0</v>
      </c>
      <c r="CR328" s="255">
        <f>IF(OR($C328="Non-Labour",$C328="Labour-related"),IF(Inputs!$DT328=$F$1,Inputs!CR328,Inputs!CR328*'Key assumptions'!$H$118),$F328*N(AL328)*avg_hrs)</f>
        <v>0</v>
      </c>
      <c r="CS328" s="255">
        <f>IF(OR($C328="Non-Labour",$C328="Labour-related"),IF(Inputs!$DT328=$F$1,Inputs!CS328,Inputs!CS328*'Key assumptions'!$H$118),$F328*N(AM328)*avg_hrs)</f>
        <v>0</v>
      </c>
      <c r="CT328" s="255">
        <f>IF(OR($C328="Non-Labour",$C328="Labour-related"),IF(Inputs!$DT328=$F$1,Inputs!CT328,Inputs!CT328*'Key assumptions'!$H$118),$F328*N(AN328)*avg_hrs)</f>
        <v>0</v>
      </c>
      <c r="CU328" s="255">
        <f>IF(OR($C328="Non-Labour",$C328="Labour-related"),IF(Inputs!$DT328=$F$1,Inputs!CU328,Inputs!CU328*'Key assumptions'!$H$118),$F328*N(AO328)*avg_hrs)</f>
        <v>0</v>
      </c>
      <c r="CV328" s="255">
        <f>IF(OR($C328="Non-Labour",$C328="Labour-related"),IF(Inputs!$DT328=$F$1,Inputs!CV328,Inputs!CV328*'Key assumptions'!$H$118),$F328*N(AP328)*avg_hrs)</f>
        <v>0</v>
      </c>
      <c r="CW328" s="255">
        <f>IF(OR($C328="Non-Labour",$C328="Labour-related"),IF(Inputs!$DT328=$F$1,Inputs!CW328,Inputs!CW328*'Key assumptions'!$H$118),$F328*N(AQ328)*avg_hrs)</f>
        <v>0</v>
      </c>
      <c r="CX328" s="255">
        <f>IF(OR($C328="Non-Labour",$C328="Labour-related"),IF(Inputs!$DT328=$F$1,Inputs!CX328,Inputs!CX328*'Key assumptions'!$H$118),$F328*N(AR328)*avg_hrs)</f>
        <v>0</v>
      </c>
      <c r="CY328" s="255">
        <f>IF(OR($C328="Non-Labour",$C328="Labour-related"),IF(Inputs!$DT328=$F$1,Inputs!CY328,Inputs!CY328*'Key assumptions'!$H$118),$F328*N(AS328)*avg_hrs)</f>
        <v>0</v>
      </c>
      <c r="CZ328" s="255">
        <f>IF(OR($C328="Non-Labour",$C328="Labour-related"),IF(Inputs!$DT328=$F$1,Inputs!CZ328,Inputs!CZ328*'Key assumptions'!$H$118),$F328*N(AT328)*avg_hrs)</f>
        <v>0</v>
      </c>
      <c r="DA328" s="255">
        <f>IF(OR($C328="Non-Labour",$C328="Labour-related"),IF(Inputs!$DT328=$F$1,Inputs!DA328,Inputs!DA328*'Key assumptions'!$H$118),$F328*N(AU328)*avg_hrs)</f>
        <v>0</v>
      </c>
      <c r="DB328" s="255">
        <f>IF(OR($C328="Non-Labour",$C328="Labour-related"),IF(Inputs!$DT328=$F$1,Inputs!DB328,Inputs!DB328*'Key assumptions'!$H$118),$F328*N(AV328)*avg_hrs)</f>
        <v>0</v>
      </c>
      <c r="DC328" s="255">
        <f>IF(OR($C328="Non-Labour",$C328="Labour-related"),IF(Inputs!$DT328=$F$1,Inputs!DC328,Inputs!DC328*'Key assumptions'!$H$118),$F328*N(AW328)*avg_hrs)</f>
        <v>0</v>
      </c>
      <c r="DD328" s="255">
        <f>IF(OR($C328="Non-Labour",$C328="Labour-related"),IF(Inputs!$DT328=$F$1,Inputs!DD328,Inputs!DD328*'Key assumptions'!$H$118),$F328*N(AX328)*avg_hrs)</f>
        <v>0</v>
      </c>
      <c r="DE328" s="255">
        <f>IF(OR($C328="Non-Labour",$C328="Labour-related"),IF(Inputs!$DT328=$F$1,Inputs!DE328,Inputs!DE328*'Key assumptions'!$H$118),$F328*N(AY328)*avg_hrs)</f>
        <v>0</v>
      </c>
      <c r="DF328" s="255">
        <f>IF(OR($C328="Non-Labour",$C328="Labour-related"),IF(Inputs!$DT328=$F$1,Inputs!DF328,Inputs!DF328*'Key assumptions'!$H$118),$F328*N(AZ328)*avg_hrs)</f>
        <v>0</v>
      </c>
      <c r="DG328" s="255">
        <f>IF(OR($C328="Non-Labour",$C328="Labour-related"),IF(Inputs!$DT328=$F$1,Inputs!DG328,Inputs!DG328*'Key assumptions'!$H$118),$F328*N(BA328)*avg_hrs)</f>
        <v>0</v>
      </c>
      <c r="DH328" s="255">
        <f>IF(OR($C328="Non-Labour",$C328="Labour-related"),IF(Inputs!$DT328=$F$1,Inputs!DH328,Inputs!DH328*'Key assumptions'!$H$118),$F328*N(BB328)*avg_hrs)</f>
        <v>0</v>
      </c>
      <c r="DI328" s="255">
        <f>IF(OR($C328="Non-Labour",$C328="Labour-related"),IF(Inputs!$DT328=$F$1,Inputs!DI328,Inputs!DI328*'Key assumptions'!$H$118),$F328*N(BC328)*avg_hrs)</f>
        <v>0</v>
      </c>
      <c r="DJ328" s="255">
        <f>IF(OR($C328="Non-Labour",$C328="Labour-related"),IF(Inputs!$DT328=$F$1,Inputs!DJ328,Inputs!DJ328*'Key assumptions'!$H$118),$F328*N(BD328)*avg_hrs)</f>
        <v>0</v>
      </c>
      <c r="DK328" s="255">
        <f>IF(OR($C328="Non-Labour",$C328="Labour-related"),IF(Inputs!$DT328=$F$1,Inputs!DK328,Inputs!DK328*'Key assumptions'!$H$118),$F328*N(BE328)*avg_hrs)</f>
        <v>0</v>
      </c>
      <c r="DL328" s="255">
        <f>IF(OR($C328="Non-Labour",$C328="Labour-related"),IF(Inputs!$DT328=$F$1,Inputs!DL328,Inputs!DL328*'Key assumptions'!$H$118),$F328*N(BF328)*avg_hrs)</f>
        <v>0</v>
      </c>
      <c r="DM328" s="255">
        <f>IF(OR($C328="Non-Labour",$C328="Labour-related"),IF(Inputs!$DT328=$F$1,Inputs!DM328,Inputs!DM328*'Key assumptions'!$H$118),$F328*N(BG328)*avg_hrs)</f>
        <v>0</v>
      </c>
      <c r="DN328" s="255">
        <f>IF(OR($C328="Non-Labour",$C328="Labour-related"),IF(Inputs!$DT328=$F$1,Inputs!DN328,Inputs!DN328*'Key assumptions'!$H$118),$F328*N(BH328)*avg_hrs)</f>
        <v>0</v>
      </c>
      <c r="DO328" s="255">
        <f>IF(OR($C328="Non-Labour",$C328="Labour-related"),IF(Inputs!$DT328=$F$1,Inputs!DO328,Inputs!DO328*'Key assumptions'!$H$118),$F328*N(BI328)*avg_hrs)</f>
        <v>0</v>
      </c>
      <c r="DP328" s="255">
        <f>IF(OR($C328="Non-Labour",$C328="Labour-related"),IF(Inputs!$DT328=$F$1,Inputs!DP328,Inputs!DP328*'Key assumptions'!$H$118),$F328*N(BJ328)*avg_hrs)</f>
        <v>0</v>
      </c>
      <c r="DQ328" s="255">
        <f>IF(OR($C328="Non-Labour",$C328="Labour-related"),IF(Inputs!$DT328=$F$1,Inputs!DQ328,Inputs!DQ328*'Key assumptions'!$H$118),$F328*N(BK328)*avg_hrs)</f>
        <v>0</v>
      </c>
      <c r="DR328" s="255">
        <f>IF(OR($C328="Non-Labour",$C328="Labour-related"),IF(Inputs!$DT328=$F$1,Inputs!DR328,Inputs!DR328*'Key assumptions'!$H$118),$F328*N(BL328)*avg_hrs)</f>
        <v>0</v>
      </c>
      <c r="DT328" s="133" t="s">
        <v>213</v>
      </c>
      <c r="DU328" s="304"/>
      <c r="DV328" s="304"/>
      <c r="DW328" s="304"/>
      <c r="DX328" s="304"/>
      <c r="DY328" s="304"/>
      <c r="DZ328" s="304"/>
      <c r="EA328" s="255">
        <v>147947.51999999999</v>
      </c>
      <c r="EB328" s="255">
        <v>147947.51999999999</v>
      </c>
      <c r="EC328" s="255">
        <v>0</v>
      </c>
      <c r="ED328" s="255">
        <f t="shared" si="31"/>
        <v>0</v>
      </c>
      <c r="EE328" s="255">
        <f t="shared" si="31"/>
        <v>0</v>
      </c>
      <c r="EF328" s="255">
        <f t="shared" si="32"/>
        <v>295895.03999999998</v>
      </c>
    </row>
    <row r="329" spans="1:136" x14ac:dyDescent="0.4">
      <c r="A329" s="133" t="str">
        <f>Inputs!A329</f>
        <v>Project Development</v>
      </c>
      <c r="B329" s="381" t="str">
        <f>Inputs!B329</f>
        <v>[C-i-C] Item 45</v>
      </c>
      <c r="C329" s="133" t="str">
        <f>Inputs!C329</f>
        <v>Non-labour</v>
      </c>
      <c r="D329" s="133" t="str">
        <f>Inputs!D329</f>
        <v>PT004728 - 4</v>
      </c>
      <c r="E329" s="133" t="str">
        <f>Inputs!E329</f>
        <v>Outsource Consultant</v>
      </c>
      <c r="F329" s="290">
        <f>IF(Inputs!DT329=$F$1,Inputs!F329,
IF(Inputs!DT329='Key assumptions'!$E$118,Inputs!F329*'Key assumptions'!$H$118,Inputs!F329*'Key assumptions'!$H$119))</f>
        <v>0</v>
      </c>
      <c r="G329" s="290">
        <f>IF(Inputs!DT329=$F$1,Inputs!G329,Inputs!G329*'Key assumptions'!$H$118)</f>
        <v>0</v>
      </c>
      <c r="H329" s="281"/>
      <c r="I329" s="281"/>
      <c r="J329" s="281"/>
      <c r="K329" s="281"/>
      <c r="L329" s="281"/>
      <c r="M329" s="389" t="str">
        <f>Inputs!M329</f>
        <v>[C-i-C]</v>
      </c>
      <c r="N329" s="389" t="str">
        <f>Inputs!N329</f>
        <v>[C-i-C]</v>
      </c>
      <c r="O329" s="389" t="str">
        <f>Inputs!O329</f>
        <v>[C-i-C]</v>
      </c>
      <c r="P329" s="389" t="str">
        <f>Inputs!P329</f>
        <v>[C-i-C]</v>
      </c>
      <c r="Q329" s="389" t="str">
        <f>Inputs!Q329</f>
        <v>[C-i-C]</v>
      </c>
      <c r="R329" s="389" t="str">
        <f>Inputs!R329</f>
        <v>[C-i-C]</v>
      </c>
      <c r="S329" s="389" t="str">
        <f>Inputs!S329</f>
        <v>[C-i-C]</v>
      </c>
      <c r="T329" s="389" t="str">
        <f>Inputs!T329</f>
        <v>[C-i-C]</v>
      </c>
      <c r="U329" s="389" t="str">
        <f>Inputs!U329</f>
        <v>[C-i-C]</v>
      </c>
      <c r="V329" s="389" t="str">
        <f>Inputs!V329</f>
        <v>[C-i-C]</v>
      </c>
      <c r="W329" s="389" t="str">
        <f>Inputs!W329</f>
        <v>[C-i-C]</v>
      </c>
      <c r="X329" s="389" t="str">
        <f>Inputs!X329</f>
        <v>[C-i-C]</v>
      </c>
      <c r="Y329" s="389" t="str">
        <f>Inputs!Y329</f>
        <v>[C-i-C]</v>
      </c>
      <c r="Z329" s="389" t="str">
        <f>Inputs!Z329</f>
        <v>[C-i-C]</v>
      </c>
      <c r="AA329" s="389" t="str">
        <f>Inputs!AA329</f>
        <v>[C-i-C]</v>
      </c>
      <c r="AB329" s="389" t="str">
        <f>Inputs!AB329</f>
        <v>[C-i-C]</v>
      </c>
      <c r="AC329" s="389" t="str">
        <f>Inputs!AC329</f>
        <v>[C-i-C]</v>
      </c>
      <c r="AD329" s="389" t="str">
        <f>Inputs!AD329</f>
        <v>[C-i-C]</v>
      </c>
      <c r="AE329" s="389" t="str">
        <f>Inputs!AE329</f>
        <v>[C-i-C]</v>
      </c>
      <c r="AF329" s="389" t="str">
        <f>Inputs!AF329</f>
        <v>[C-i-C]</v>
      </c>
      <c r="AG329" s="389" t="str">
        <f>Inputs!AG329</f>
        <v>[C-i-C]</v>
      </c>
      <c r="AH329" s="389" t="str">
        <f>Inputs!AH329</f>
        <v>[C-i-C]</v>
      </c>
      <c r="AI329" s="254">
        <f>Inputs!AI329</f>
        <v>0</v>
      </c>
      <c r="AJ329" s="254">
        <f>Inputs!AJ329</f>
        <v>0</v>
      </c>
      <c r="AK329" s="254">
        <f>Inputs!AK329</f>
        <v>0</v>
      </c>
      <c r="AL329" s="254">
        <f>Inputs!AL329</f>
        <v>0</v>
      </c>
      <c r="AM329" s="254">
        <f>Inputs!AM329</f>
        <v>0</v>
      </c>
      <c r="AN329" s="254">
        <f>Inputs!AN329</f>
        <v>0</v>
      </c>
      <c r="AO329" s="254">
        <f>Inputs!AO329</f>
        <v>0</v>
      </c>
      <c r="AP329" s="254">
        <f>Inputs!AP329</f>
        <v>0</v>
      </c>
      <c r="AQ329" s="254">
        <f>Inputs!AQ329</f>
        <v>0</v>
      </c>
      <c r="AR329" s="254">
        <f>Inputs!AR329</f>
        <v>0</v>
      </c>
      <c r="AS329" s="254">
        <f>Inputs!AS329</f>
        <v>0</v>
      </c>
      <c r="AT329" s="254">
        <f>Inputs!AT329</f>
        <v>0</v>
      </c>
      <c r="AU329" s="254">
        <f>Inputs!AU329</f>
        <v>0</v>
      </c>
      <c r="AV329" s="254">
        <f>Inputs!AV329</f>
        <v>0</v>
      </c>
      <c r="AW329" s="254">
        <f>Inputs!AW329</f>
        <v>0</v>
      </c>
      <c r="AX329" s="254">
        <f>Inputs!AX329</f>
        <v>0</v>
      </c>
      <c r="AY329" s="254">
        <f>Inputs!AY329</f>
        <v>0</v>
      </c>
      <c r="AZ329" s="254">
        <f>Inputs!AZ329</f>
        <v>0</v>
      </c>
      <c r="BA329" s="254">
        <f>Inputs!BA329</f>
        <v>0</v>
      </c>
      <c r="BB329" s="254">
        <f>Inputs!BB329</f>
        <v>0</v>
      </c>
      <c r="BC329" s="254">
        <f>Inputs!BC329</f>
        <v>0</v>
      </c>
      <c r="BD329" s="254">
        <f>Inputs!BD329</f>
        <v>0</v>
      </c>
      <c r="BE329" s="254">
        <f>Inputs!BE329</f>
        <v>0</v>
      </c>
      <c r="BF329" s="254">
        <f>Inputs!BF329</f>
        <v>0</v>
      </c>
      <c r="BG329" s="254">
        <f>Inputs!BG329</f>
        <v>0</v>
      </c>
      <c r="BH329" s="254">
        <f>Inputs!BH329</f>
        <v>0</v>
      </c>
      <c r="BI329" s="254">
        <f>Inputs!BI329</f>
        <v>0</v>
      </c>
      <c r="BJ329" s="254">
        <f>Inputs!BJ329</f>
        <v>0</v>
      </c>
      <c r="BK329" s="254">
        <f>Inputs!BK329</f>
        <v>0</v>
      </c>
      <c r="BL329" s="254">
        <f>Inputs!BL329</f>
        <v>0</v>
      </c>
      <c r="BN329" s="255">
        <f>IF(OR($C329="Non-Labour",$C329="Labour-related"),IF(Inputs!$DT329=$F$1,Inputs!BN329,Inputs!BN329*'Key assumptions'!$H$118),$F329*N(H329)*avg_hrs)</f>
        <v>0</v>
      </c>
      <c r="BO329" s="255">
        <f>IF(OR($C329="Non-Labour",$C329="Labour-related"),IF(Inputs!$DT329=$F$1,Inputs!BO329,Inputs!BO329*'Key assumptions'!$H$118),$F329*N(I329)*avg_hrs)</f>
        <v>0</v>
      </c>
      <c r="BP329" s="255">
        <f>IF(OR($C329="Non-Labour",$C329="Labour-related"),IF(Inputs!$DT329=$F$1,Inputs!BP329,Inputs!BP329*'Key assumptions'!$H$118),$F329*N(J329)*avg_hrs)</f>
        <v>0</v>
      </c>
      <c r="BQ329" s="255">
        <f>IF(OR($C329="Non-Labour",$C329="Labour-related"),IF(Inputs!$DT329=$F$1,Inputs!BQ329,Inputs!BQ329*'Key assumptions'!$H$118),$F329*N(K329)*avg_hrs)</f>
        <v>0</v>
      </c>
      <c r="BR329" s="255">
        <f>IF(OR($C329="Non-Labour",$C329="Labour-related"),IF(Inputs!$DT329=$F$1,Inputs!BR329,Inputs!BR329*'Key assumptions'!$H$118),$F329*N(L329)*avg_hrs)</f>
        <v>0</v>
      </c>
      <c r="BS329" s="390" t="s">
        <v>411</v>
      </c>
      <c r="BT329" s="390" t="s">
        <v>411</v>
      </c>
      <c r="BU329" s="390" t="s">
        <v>411</v>
      </c>
      <c r="BV329" s="390" t="s">
        <v>411</v>
      </c>
      <c r="BW329" s="390" t="s">
        <v>411</v>
      </c>
      <c r="BX329" s="390" t="s">
        <v>411</v>
      </c>
      <c r="BY329" s="390" t="s">
        <v>411</v>
      </c>
      <c r="BZ329" s="390" t="s">
        <v>411</v>
      </c>
      <c r="CA329" s="390" t="s">
        <v>411</v>
      </c>
      <c r="CB329" s="390" t="s">
        <v>411</v>
      </c>
      <c r="CC329" s="390" t="s">
        <v>411</v>
      </c>
      <c r="CD329" s="390" t="s">
        <v>411</v>
      </c>
      <c r="CE329" s="390" t="s">
        <v>411</v>
      </c>
      <c r="CF329" s="390" t="s">
        <v>411</v>
      </c>
      <c r="CG329" s="390" t="s">
        <v>411</v>
      </c>
      <c r="CH329" s="390" t="s">
        <v>411</v>
      </c>
      <c r="CI329" s="390" t="s">
        <v>411</v>
      </c>
      <c r="CJ329" s="390" t="s">
        <v>411</v>
      </c>
      <c r="CK329" s="390" t="s">
        <v>411</v>
      </c>
      <c r="CL329" s="390" t="s">
        <v>411</v>
      </c>
      <c r="CM329" s="390" t="s">
        <v>411</v>
      </c>
      <c r="CN329" s="390" t="s">
        <v>411</v>
      </c>
      <c r="CO329" s="255">
        <f>IF(OR($C329="Non-Labour",$C329="Labour-related"),IF(Inputs!$DT329=$F$1,Inputs!CO329,Inputs!CO329*'Key assumptions'!$H$118),$F329*N(AI329)*avg_hrs)</f>
        <v>0</v>
      </c>
      <c r="CP329" s="255">
        <f>IF(OR($C329="Non-Labour",$C329="Labour-related"),IF(Inputs!$DT329=$F$1,Inputs!CP329,Inputs!CP329*'Key assumptions'!$H$118),$F329*N(AJ329)*avg_hrs)</f>
        <v>0</v>
      </c>
      <c r="CQ329" s="255">
        <f>IF(OR($C329="Non-Labour",$C329="Labour-related"),IF(Inputs!$DT329=$F$1,Inputs!CQ329,Inputs!CQ329*'Key assumptions'!$H$118),$F329*N(AK329)*avg_hrs)</f>
        <v>0</v>
      </c>
      <c r="CR329" s="255">
        <f>IF(OR($C329="Non-Labour",$C329="Labour-related"),IF(Inputs!$DT329=$F$1,Inputs!CR329,Inputs!CR329*'Key assumptions'!$H$118),$F329*N(AL329)*avg_hrs)</f>
        <v>0</v>
      </c>
      <c r="CS329" s="255">
        <f>IF(OR($C329="Non-Labour",$C329="Labour-related"),IF(Inputs!$DT329=$F$1,Inputs!CS329,Inputs!CS329*'Key assumptions'!$H$118),$F329*N(AM329)*avg_hrs)</f>
        <v>0</v>
      </c>
      <c r="CT329" s="255">
        <f>IF(OR($C329="Non-Labour",$C329="Labour-related"),IF(Inputs!$DT329=$F$1,Inputs!CT329,Inputs!CT329*'Key assumptions'!$H$118),$F329*N(AN329)*avg_hrs)</f>
        <v>0</v>
      </c>
      <c r="CU329" s="255">
        <f>IF(OR($C329="Non-Labour",$C329="Labour-related"),IF(Inputs!$DT329=$F$1,Inputs!CU329,Inputs!CU329*'Key assumptions'!$H$118),$F329*N(AO329)*avg_hrs)</f>
        <v>0</v>
      </c>
      <c r="CV329" s="255">
        <f>IF(OR($C329="Non-Labour",$C329="Labour-related"),IF(Inputs!$DT329=$F$1,Inputs!CV329,Inputs!CV329*'Key assumptions'!$H$118),$F329*N(AP329)*avg_hrs)</f>
        <v>0</v>
      </c>
      <c r="CW329" s="255">
        <f>IF(OR($C329="Non-Labour",$C329="Labour-related"),IF(Inputs!$DT329=$F$1,Inputs!CW329,Inputs!CW329*'Key assumptions'!$H$118),$F329*N(AQ329)*avg_hrs)</f>
        <v>0</v>
      </c>
      <c r="CX329" s="255">
        <f>IF(OR($C329="Non-Labour",$C329="Labour-related"),IF(Inputs!$DT329=$F$1,Inputs!CX329,Inputs!CX329*'Key assumptions'!$H$118),$F329*N(AR329)*avg_hrs)</f>
        <v>0</v>
      </c>
      <c r="CY329" s="255">
        <f>IF(OR($C329="Non-Labour",$C329="Labour-related"),IF(Inputs!$DT329=$F$1,Inputs!CY329,Inputs!CY329*'Key assumptions'!$H$118),$F329*N(AS329)*avg_hrs)</f>
        <v>0</v>
      </c>
      <c r="CZ329" s="255">
        <f>IF(OR($C329="Non-Labour",$C329="Labour-related"),IF(Inputs!$DT329=$F$1,Inputs!CZ329,Inputs!CZ329*'Key assumptions'!$H$118),$F329*N(AT329)*avg_hrs)</f>
        <v>0</v>
      </c>
      <c r="DA329" s="255">
        <f>IF(OR($C329="Non-Labour",$C329="Labour-related"),IF(Inputs!$DT329=$F$1,Inputs!DA329,Inputs!DA329*'Key assumptions'!$H$118),$F329*N(AU329)*avg_hrs)</f>
        <v>0</v>
      </c>
      <c r="DB329" s="255">
        <f>IF(OR($C329="Non-Labour",$C329="Labour-related"),IF(Inputs!$DT329=$F$1,Inputs!DB329,Inputs!DB329*'Key assumptions'!$H$118),$F329*N(AV329)*avg_hrs)</f>
        <v>0</v>
      </c>
      <c r="DC329" s="255">
        <f>IF(OR($C329="Non-Labour",$C329="Labour-related"),IF(Inputs!$DT329=$F$1,Inputs!DC329,Inputs!DC329*'Key assumptions'!$H$118),$F329*N(AW329)*avg_hrs)</f>
        <v>0</v>
      </c>
      <c r="DD329" s="255">
        <f>IF(OR($C329="Non-Labour",$C329="Labour-related"),IF(Inputs!$DT329=$F$1,Inputs!DD329,Inputs!DD329*'Key assumptions'!$H$118),$F329*N(AX329)*avg_hrs)</f>
        <v>0</v>
      </c>
      <c r="DE329" s="255">
        <f>IF(OR($C329="Non-Labour",$C329="Labour-related"),IF(Inputs!$DT329=$F$1,Inputs!DE329,Inputs!DE329*'Key assumptions'!$H$118),$F329*N(AY329)*avg_hrs)</f>
        <v>0</v>
      </c>
      <c r="DF329" s="255">
        <f>IF(OR($C329="Non-Labour",$C329="Labour-related"),IF(Inputs!$DT329=$F$1,Inputs!DF329,Inputs!DF329*'Key assumptions'!$H$118),$F329*N(AZ329)*avg_hrs)</f>
        <v>0</v>
      </c>
      <c r="DG329" s="255">
        <f>IF(OR($C329="Non-Labour",$C329="Labour-related"),IF(Inputs!$DT329=$F$1,Inputs!DG329,Inputs!DG329*'Key assumptions'!$H$118),$F329*N(BA329)*avg_hrs)</f>
        <v>0</v>
      </c>
      <c r="DH329" s="255">
        <f>IF(OR($C329="Non-Labour",$C329="Labour-related"),IF(Inputs!$DT329=$F$1,Inputs!DH329,Inputs!DH329*'Key assumptions'!$H$118),$F329*N(BB329)*avg_hrs)</f>
        <v>0</v>
      </c>
      <c r="DI329" s="255">
        <f>IF(OR($C329="Non-Labour",$C329="Labour-related"),IF(Inputs!$DT329=$F$1,Inputs!DI329,Inputs!DI329*'Key assumptions'!$H$118),$F329*N(BC329)*avg_hrs)</f>
        <v>0</v>
      </c>
      <c r="DJ329" s="255">
        <f>IF(OR($C329="Non-Labour",$C329="Labour-related"),IF(Inputs!$DT329=$F$1,Inputs!DJ329,Inputs!DJ329*'Key assumptions'!$H$118),$F329*N(BD329)*avg_hrs)</f>
        <v>0</v>
      </c>
      <c r="DK329" s="255">
        <f>IF(OR($C329="Non-Labour",$C329="Labour-related"),IF(Inputs!$DT329=$F$1,Inputs!DK329,Inputs!DK329*'Key assumptions'!$H$118),$F329*N(BE329)*avg_hrs)</f>
        <v>0</v>
      </c>
      <c r="DL329" s="255">
        <f>IF(OR($C329="Non-Labour",$C329="Labour-related"),IF(Inputs!$DT329=$F$1,Inputs!DL329,Inputs!DL329*'Key assumptions'!$H$118),$F329*N(BF329)*avg_hrs)</f>
        <v>0</v>
      </c>
      <c r="DM329" s="255">
        <f>IF(OR($C329="Non-Labour",$C329="Labour-related"),IF(Inputs!$DT329=$F$1,Inputs!DM329,Inputs!DM329*'Key assumptions'!$H$118),$F329*N(BG329)*avg_hrs)</f>
        <v>0</v>
      </c>
      <c r="DN329" s="255">
        <f>IF(OR($C329="Non-Labour",$C329="Labour-related"),IF(Inputs!$DT329=$F$1,Inputs!DN329,Inputs!DN329*'Key assumptions'!$H$118),$F329*N(BH329)*avg_hrs)</f>
        <v>0</v>
      </c>
      <c r="DO329" s="255">
        <f>IF(OR($C329="Non-Labour",$C329="Labour-related"),IF(Inputs!$DT329=$F$1,Inputs!DO329,Inputs!DO329*'Key assumptions'!$H$118),$F329*N(BI329)*avg_hrs)</f>
        <v>0</v>
      </c>
      <c r="DP329" s="255">
        <f>IF(OR($C329="Non-Labour",$C329="Labour-related"),IF(Inputs!$DT329=$F$1,Inputs!DP329,Inputs!DP329*'Key assumptions'!$H$118),$F329*N(BJ329)*avg_hrs)</f>
        <v>0</v>
      </c>
      <c r="DQ329" s="255">
        <f>IF(OR($C329="Non-Labour",$C329="Labour-related"),IF(Inputs!$DT329=$F$1,Inputs!DQ329,Inputs!DQ329*'Key assumptions'!$H$118),$F329*N(BK329)*avg_hrs)</f>
        <v>0</v>
      </c>
      <c r="DR329" s="255">
        <f>IF(OR($C329="Non-Labour",$C329="Labour-related"),IF(Inputs!$DT329=$F$1,Inputs!DR329,Inputs!DR329*'Key assumptions'!$H$118),$F329*N(BL329)*avg_hrs)</f>
        <v>0</v>
      </c>
      <c r="DT329" s="133" t="s">
        <v>213</v>
      </c>
      <c r="DU329" s="304"/>
      <c r="DV329" s="304"/>
      <c r="DW329" s="304"/>
      <c r="DX329" s="304"/>
      <c r="DY329" s="304"/>
      <c r="DZ329" s="304"/>
      <c r="EA329" s="255">
        <v>0</v>
      </c>
      <c r="EB329" s="255">
        <v>73973.759999999995</v>
      </c>
      <c r="EC329" s="255">
        <v>0</v>
      </c>
      <c r="ED329" s="255">
        <f t="shared" si="31"/>
        <v>0</v>
      </c>
      <c r="EE329" s="255">
        <f t="shared" si="31"/>
        <v>0</v>
      </c>
      <c r="EF329" s="255">
        <f t="shared" si="32"/>
        <v>73973.759999999995</v>
      </c>
    </row>
    <row r="330" spans="1:136" x14ac:dyDescent="0.4">
      <c r="A330" s="133" t="str">
        <f>Inputs!A330</f>
        <v>Land and Environment</v>
      </c>
      <c r="B330" s="381" t="str">
        <f>Inputs!B330</f>
        <v>[C-i-C] Item 46</v>
      </c>
      <c r="C330" s="133" t="str">
        <f>Inputs!C330</f>
        <v>Non-labour</v>
      </c>
      <c r="D330" s="133" t="str">
        <f>Inputs!D330</f>
        <v>PT004728 - 4</v>
      </c>
      <c r="E330" s="133" t="str">
        <f>Inputs!E330</f>
        <v>Outsource Consultant</v>
      </c>
      <c r="F330" s="290">
        <f>IF(Inputs!DT330=$F$1,Inputs!F330,
IF(Inputs!DT330='Key assumptions'!$E$118,Inputs!F330*'Key assumptions'!$H$118,Inputs!F330*'Key assumptions'!$H$119))</f>
        <v>0</v>
      </c>
      <c r="G330" s="290">
        <f>IF(Inputs!DT330=$F$1,Inputs!G330,Inputs!G330*'Key assumptions'!$H$118)</f>
        <v>0</v>
      </c>
      <c r="H330" s="281"/>
      <c r="I330" s="281"/>
      <c r="J330" s="281"/>
      <c r="K330" s="281"/>
      <c r="L330" s="281"/>
      <c r="M330" s="389" t="str">
        <f>Inputs!M330</f>
        <v>[C-i-C]</v>
      </c>
      <c r="N330" s="389" t="str">
        <f>Inputs!N330</f>
        <v>[C-i-C]</v>
      </c>
      <c r="O330" s="389" t="str">
        <f>Inputs!O330</f>
        <v>[C-i-C]</v>
      </c>
      <c r="P330" s="389" t="str">
        <f>Inputs!P330</f>
        <v>[C-i-C]</v>
      </c>
      <c r="Q330" s="389" t="str">
        <f>Inputs!Q330</f>
        <v>[C-i-C]</v>
      </c>
      <c r="R330" s="389" t="str">
        <f>Inputs!R330</f>
        <v>[C-i-C]</v>
      </c>
      <c r="S330" s="389" t="str">
        <f>Inputs!S330</f>
        <v>[C-i-C]</v>
      </c>
      <c r="T330" s="389" t="str">
        <f>Inputs!T330</f>
        <v>[C-i-C]</v>
      </c>
      <c r="U330" s="389" t="str">
        <f>Inputs!U330</f>
        <v>[C-i-C]</v>
      </c>
      <c r="V330" s="389" t="str">
        <f>Inputs!V330</f>
        <v>[C-i-C]</v>
      </c>
      <c r="W330" s="389" t="str">
        <f>Inputs!W330</f>
        <v>[C-i-C]</v>
      </c>
      <c r="X330" s="389" t="str">
        <f>Inputs!X330</f>
        <v>[C-i-C]</v>
      </c>
      <c r="Y330" s="389" t="str">
        <f>Inputs!Y330</f>
        <v>[C-i-C]</v>
      </c>
      <c r="Z330" s="389" t="str">
        <f>Inputs!Z330</f>
        <v>[C-i-C]</v>
      </c>
      <c r="AA330" s="389" t="str">
        <f>Inputs!AA330</f>
        <v>[C-i-C]</v>
      </c>
      <c r="AB330" s="389" t="str">
        <f>Inputs!AB330</f>
        <v>[C-i-C]</v>
      </c>
      <c r="AC330" s="389" t="str">
        <f>Inputs!AC330</f>
        <v>[C-i-C]</v>
      </c>
      <c r="AD330" s="389" t="str">
        <f>Inputs!AD330</f>
        <v>[C-i-C]</v>
      </c>
      <c r="AE330" s="389" t="str">
        <f>Inputs!AE330</f>
        <v>[C-i-C]</v>
      </c>
      <c r="AF330" s="389" t="str">
        <f>Inputs!AF330</f>
        <v>[C-i-C]</v>
      </c>
      <c r="AG330" s="389" t="str">
        <f>Inputs!AG330</f>
        <v>[C-i-C]</v>
      </c>
      <c r="AH330" s="389" t="str">
        <f>Inputs!AH330</f>
        <v>[C-i-C]</v>
      </c>
      <c r="AI330" s="254">
        <f>Inputs!AI330</f>
        <v>0</v>
      </c>
      <c r="AJ330" s="254">
        <f>Inputs!AJ330</f>
        <v>0</v>
      </c>
      <c r="AK330" s="254">
        <f>Inputs!AK330</f>
        <v>0</v>
      </c>
      <c r="AL330" s="254">
        <f>Inputs!AL330</f>
        <v>0</v>
      </c>
      <c r="AM330" s="254">
        <f>Inputs!AM330</f>
        <v>0</v>
      </c>
      <c r="AN330" s="254">
        <f>Inputs!AN330</f>
        <v>0</v>
      </c>
      <c r="AO330" s="254">
        <f>Inputs!AO330</f>
        <v>0</v>
      </c>
      <c r="AP330" s="254">
        <f>Inputs!AP330</f>
        <v>0</v>
      </c>
      <c r="AQ330" s="254">
        <f>Inputs!AQ330</f>
        <v>0</v>
      </c>
      <c r="AR330" s="254">
        <f>Inputs!AR330</f>
        <v>0</v>
      </c>
      <c r="AS330" s="254">
        <f>Inputs!AS330</f>
        <v>0</v>
      </c>
      <c r="AT330" s="254">
        <f>Inputs!AT330</f>
        <v>0</v>
      </c>
      <c r="AU330" s="254">
        <f>Inputs!AU330</f>
        <v>0</v>
      </c>
      <c r="AV330" s="254">
        <f>Inputs!AV330</f>
        <v>0</v>
      </c>
      <c r="AW330" s="254">
        <f>Inputs!AW330</f>
        <v>0</v>
      </c>
      <c r="AX330" s="254">
        <f>Inputs!AX330</f>
        <v>0</v>
      </c>
      <c r="AY330" s="254">
        <f>Inputs!AY330</f>
        <v>0</v>
      </c>
      <c r="AZ330" s="254">
        <f>Inputs!AZ330</f>
        <v>0</v>
      </c>
      <c r="BA330" s="254">
        <f>Inputs!BA330</f>
        <v>0</v>
      </c>
      <c r="BB330" s="254">
        <f>Inputs!BB330</f>
        <v>0</v>
      </c>
      <c r="BC330" s="254">
        <f>Inputs!BC330</f>
        <v>0</v>
      </c>
      <c r="BD330" s="254">
        <f>Inputs!BD330</f>
        <v>0</v>
      </c>
      <c r="BE330" s="254">
        <f>Inputs!BE330</f>
        <v>0</v>
      </c>
      <c r="BF330" s="254">
        <f>Inputs!BF330</f>
        <v>0</v>
      </c>
      <c r="BG330" s="254">
        <f>Inputs!BG330</f>
        <v>0</v>
      </c>
      <c r="BH330" s="254">
        <f>Inputs!BH330</f>
        <v>0</v>
      </c>
      <c r="BI330" s="254">
        <f>Inputs!BI330</f>
        <v>0</v>
      </c>
      <c r="BJ330" s="254">
        <f>Inputs!BJ330</f>
        <v>0</v>
      </c>
      <c r="BK330" s="254">
        <f>Inputs!BK330</f>
        <v>0</v>
      </c>
      <c r="BL330" s="254">
        <f>Inputs!BL330</f>
        <v>0</v>
      </c>
      <c r="BN330" s="255">
        <f>IF(OR($C330="Non-Labour",$C330="Labour-related"),IF(Inputs!$DT330=$F$1,Inputs!BN330,Inputs!BN330*'Key assumptions'!$H$118),$F330*N(H330)*avg_hrs)</f>
        <v>0</v>
      </c>
      <c r="BO330" s="255">
        <f>IF(OR($C330="Non-Labour",$C330="Labour-related"),IF(Inputs!$DT330=$F$1,Inputs!BO330,Inputs!BO330*'Key assumptions'!$H$118),$F330*N(I330)*avg_hrs)</f>
        <v>0</v>
      </c>
      <c r="BP330" s="255">
        <f>IF(OR($C330="Non-Labour",$C330="Labour-related"),IF(Inputs!$DT330=$F$1,Inputs!BP330,Inputs!BP330*'Key assumptions'!$H$118),$F330*N(J330)*avg_hrs)</f>
        <v>0</v>
      </c>
      <c r="BQ330" s="255">
        <f>IF(OR($C330="Non-Labour",$C330="Labour-related"),IF(Inputs!$DT330=$F$1,Inputs!BQ330,Inputs!BQ330*'Key assumptions'!$H$118),$F330*N(K330)*avg_hrs)</f>
        <v>0</v>
      </c>
      <c r="BR330" s="255">
        <f>IF(OR($C330="Non-Labour",$C330="Labour-related"),IF(Inputs!$DT330=$F$1,Inputs!BR330,Inputs!BR330*'Key assumptions'!$H$118),$F330*N(L330)*avg_hrs)</f>
        <v>0</v>
      </c>
      <c r="BS330" s="390" t="s">
        <v>411</v>
      </c>
      <c r="BT330" s="390" t="s">
        <v>411</v>
      </c>
      <c r="BU330" s="390" t="s">
        <v>411</v>
      </c>
      <c r="BV330" s="390" t="s">
        <v>411</v>
      </c>
      <c r="BW330" s="390" t="s">
        <v>411</v>
      </c>
      <c r="BX330" s="390" t="s">
        <v>411</v>
      </c>
      <c r="BY330" s="390" t="s">
        <v>411</v>
      </c>
      <c r="BZ330" s="390" t="s">
        <v>411</v>
      </c>
      <c r="CA330" s="390" t="s">
        <v>411</v>
      </c>
      <c r="CB330" s="390" t="s">
        <v>411</v>
      </c>
      <c r="CC330" s="390" t="s">
        <v>411</v>
      </c>
      <c r="CD330" s="390" t="s">
        <v>411</v>
      </c>
      <c r="CE330" s="390" t="s">
        <v>411</v>
      </c>
      <c r="CF330" s="390" t="s">
        <v>411</v>
      </c>
      <c r="CG330" s="390" t="s">
        <v>411</v>
      </c>
      <c r="CH330" s="390" t="s">
        <v>411</v>
      </c>
      <c r="CI330" s="390" t="s">
        <v>411</v>
      </c>
      <c r="CJ330" s="390" t="s">
        <v>411</v>
      </c>
      <c r="CK330" s="390" t="s">
        <v>411</v>
      </c>
      <c r="CL330" s="390" t="s">
        <v>411</v>
      </c>
      <c r="CM330" s="390" t="s">
        <v>411</v>
      </c>
      <c r="CN330" s="390" t="s">
        <v>411</v>
      </c>
      <c r="CO330" s="255">
        <f>IF(OR($C330="Non-Labour",$C330="Labour-related"),IF(Inputs!$DT330=$F$1,Inputs!CO330,Inputs!CO330*'Key assumptions'!$H$118),$F330*N(AI330)*avg_hrs)</f>
        <v>0</v>
      </c>
      <c r="CP330" s="255">
        <f>IF(OR($C330="Non-Labour",$C330="Labour-related"),IF(Inputs!$DT330=$F$1,Inputs!CP330,Inputs!CP330*'Key assumptions'!$H$118),$F330*N(AJ330)*avg_hrs)</f>
        <v>0</v>
      </c>
      <c r="CQ330" s="255">
        <f>IF(OR($C330="Non-Labour",$C330="Labour-related"),IF(Inputs!$DT330=$F$1,Inputs!CQ330,Inputs!CQ330*'Key assumptions'!$H$118),$F330*N(AK330)*avg_hrs)</f>
        <v>0</v>
      </c>
      <c r="CR330" s="255">
        <f>IF(OR($C330="Non-Labour",$C330="Labour-related"),IF(Inputs!$DT330=$F$1,Inputs!CR330,Inputs!CR330*'Key assumptions'!$H$118),$F330*N(AL330)*avg_hrs)</f>
        <v>0</v>
      </c>
      <c r="CS330" s="255">
        <f>IF(OR($C330="Non-Labour",$C330="Labour-related"),IF(Inputs!$DT330=$F$1,Inputs!CS330,Inputs!CS330*'Key assumptions'!$H$118),$F330*N(AM330)*avg_hrs)</f>
        <v>0</v>
      </c>
      <c r="CT330" s="255">
        <f>IF(OR($C330="Non-Labour",$C330="Labour-related"),IF(Inputs!$DT330=$F$1,Inputs!CT330,Inputs!CT330*'Key assumptions'!$H$118),$F330*N(AN330)*avg_hrs)</f>
        <v>0</v>
      </c>
      <c r="CU330" s="255">
        <f>IF(OR($C330="Non-Labour",$C330="Labour-related"),IF(Inputs!$DT330=$F$1,Inputs!CU330,Inputs!CU330*'Key assumptions'!$H$118),$F330*N(AO330)*avg_hrs)</f>
        <v>0</v>
      </c>
      <c r="CV330" s="255">
        <f>IF(OR($C330="Non-Labour",$C330="Labour-related"),IF(Inputs!$DT330=$F$1,Inputs!CV330,Inputs!CV330*'Key assumptions'!$H$118),$F330*N(AP330)*avg_hrs)</f>
        <v>0</v>
      </c>
      <c r="CW330" s="255">
        <f>IF(OR($C330="Non-Labour",$C330="Labour-related"),IF(Inputs!$DT330=$F$1,Inputs!CW330,Inputs!CW330*'Key assumptions'!$H$118),$F330*N(AQ330)*avg_hrs)</f>
        <v>0</v>
      </c>
      <c r="CX330" s="255">
        <f>IF(OR($C330="Non-Labour",$C330="Labour-related"),IF(Inputs!$DT330=$F$1,Inputs!CX330,Inputs!CX330*'Key assumptions'!$H$118),$F330*N(AR330)*avg_hrs)</f>
        <v>0</v>
      </c>
      <c r="CY330" s="255">
        <f>IF(OR($C330="Non-Labour",$C330="Labour-related"),IF(Inputs!$DT330=$F$1,Inputs!CY330,Inputs!CY330*'Key assumptions'!$H$118),$F330*N(AS330)*avg_hrs)</f>
        <v>0</v>
      </c>
      <c r="CZ330" s="255">
        <f>IF(OR($C330="Non-Labour",$C330="Labour-related"),IF(Inputs!$DT330=$F$1,Inputs!CZ330,Inputs!CZ330*'Key assumptions'!$H$118),$F330*N(AT330)*avg_hrs)</f>
        <v>0</v>
      </c>
      <c r="DA330" s="255">
        <f>IF(OR($C330="Non-Labour",$C330="Labour-related"),IF(Inputs!$DT330=$F$1,Inputs!DA330,Inputs!DA330*'Key assumptions'!$H$118),$F330*N(AU330)*avg_hrs)</f>
        <v>0</v>
      </c>
      <c r="DB330" s="255">
        <f>IF(OR($C330="Non-Labour",$C330="Labour-related"),IF(Inputs!$DT330=$F$1,Inputs!DB330,Inputs!DB330*'Key assumptions'!$H$118),$F330*N(AV330)*avg_hrs)</f>
        <v>0</v>
      </c>
      <c r="DC330" s="255">
        <f>IF(OR($C330="Non-Labour",$C330="Labour-related"),IF(Inputs!$DT330=$F$1,Inputs!DC330,Inputs!DC330*'Key assumptions'!$H$118),$F330*N(AW330)*avg_hrs)</f>
        <v>0</v>
      </c>
      <c r="DD330" s="255">
        <f>IF(OR($C330="Non-Labour",$C330="Labour-related"),IF(Inputs!$DT330=$F$1,Inputs!DD330,Inputs!DD330*'Key assumptions'!$H$118),$F330*N(AX330)*avg_hrs)</f>
        <v>0</v>
      </c>
      <c r="DE330" s="255">
        <f>IF(OR($C330="Non-Labour",$C330="Labour-related"),IF(Inputs!$DT330=$F$1,Inputs!DE330,Inputs!DE330*'Key assumptions'!$H$118),$F330*N(AY330)*avg_hrs)</f>
        <v>0</v>
      </c>
      <c r="DF330" s="255">
        <f>IF(OR($C330="Non-Labour",$C330="Labour-related"),IF(Inputs!$DT330=$F$1,Inputs!DF330,Inputs!DF330*'Key assumptions'!$H$118),$F330*N(AZ330)*avg_hrs)</f>
        <v>0</v>
      </c>
      <c r="DG330" s="255">
        <f>IF(OR($C330="Non-Labour",$C330="Labour-related"),IF(Inputs!$DT330=$F$1,Inputs!DG330,Inputs!DG330*'Key assumptions'!$H$118),$F330*N(BA330)*avg_hrs)</f>
        <v>0</v>
      </c>
      <c r="DH330" s="255">
        <f>IF(OR($C330="Non-Labour",$C330="Labour-related"),IF(Inputs!$DT330=$F$1,Inputs!DH330,Inputs!DH330*'Key assumptions'!$H$118),$F330*N(BB330)*avg_hrs)</f>
        <v>0</v>
      </c>
      <c r="DI330" s="255">
        <f>IF(OR($C330="Non-Labour",$C330="Labour-related"),IF(Inputs!$DT330=$F$1,Inputs!DI330,Inputs!DI330*'Key assumptions'!$H$118),$F330*N(BC330)*avg_hrs)</f>
        <v>0</v>
      </c>
      <c r="DJ330" s="255">
        <f>IF(OR($C330="Non-Labour",$C330="Labour-related"),IF(Inputs!$DT330=$F$1,Inputs!DJ330,Inputs!DJ330*'Key assumptions'!$H$118),$F330*N(BD330)*avg_hrs)</f>
        <v>0</v>
      </c>
      <c r="DK330" s="255">
        <f>IF(OR($C330="Non-Labour",$C330="Labour-related"),IF(Inputs!$DT330=$F$1,Inputs!DK330,Inputs!DK330*'Key assumptions'!$H$118),$F330*N(BE330)*avg_hrs)</f>
        <v>0</v>
      </c>
      <c r="DL330" s="255">
        <f>IF(OR($C330="Non-Labour",$C330="Labour-related"),IF(Inputs!$DT330=$F$1,Inputs!DL330,Inputs!DL330*'Key assumptions'!$H$118),$F330*N(BF330)*avg_hrs)</f>
        <v>0</v>
      </c>
      <c r="DM330" s="255">
        <f>IF(OR($C330="Non-Labour",$C330="Labour-related"),IF(Inputs!$DT330=$F$1,Inputs!DM330,Inputs!DM330*'Key assumptions'!$H$118),$F330*N(BG330)*avg_hrs)</f>
        <v>0</v>
      </c>
      <c r="DN330" s="255">
        <f>IF(OR($C330="Non-Labour",$C330="Labour-related"),IF(Inputs!$DT330=$F$1,Inputs!DN330,Inputs!DN330*'Key assumptions'!$H$118),$F330*N(BH330)*avg_hrs)</f>
        <v>0</v>
      </c>
      <c r="DO330" s="255">
        <f>IF(OR($C330="Non-Labour",$C330="Labour-related"),IF(Inputs!$DT330=$F$1,Inputs!DO330,Inputs!DO330*'Key assumptions'!$H$118),$F330*N(BI330)*avg_hrs)</f>
        <v>0</v>
      </c>
      <c r="DP330" s="255">
        <f>IF(OR($C330="Non-Labour",$C330="Labour-related"),IF(Inputs!$DT330=$F$1,Inputs!DP330,Inputs!DP330*'Key assumptions'!$H$118),$F330*N(BJ330)*avg_hrs)</f>
        <v>0</v>
      </c>
      <c r="DQ330" s="255">
        <f>IF(OR($C330="Non-Labour",$C330="Labour-related"),IF(Inputs!$DT330=$F$1,Inputs!DQ330,Inputs!DQ330*'Key assumptions'!$H$118),$F330*N(BK330)*avg_hrs)</f>
        <v>0</v>
      </c>
      <c r="DR330" s="255">
        <f>IF(OR($C330="Non-Labour",$C330="Labour-related"),IF(Inputs!$DT330=$F$1,Inputs!DR330,Inputs!DR330*'Key assumptions'!$H$118),$F330*N(BL330)*avg_hrs)</f>
        <v>0</v>
      </c>
      <c r="DT330" s="133" t="s">
        <v>213</v>
      </c>
      <c r="DU330" s="304"/>
      <c r="DV330" s="304"/>
      <c r="DW330" s="304"/>
      <c r="DX330" s="304"/>
      <c r="DY330" s="304"/>
      <c r="DZ330" s="304"/>
      <c r="EA330" s="255">
        <v>317030.39999999997</v>
      </c>
      <c r="EB330" s="255">
        <v>105676.79999999999</v>
      </c>
      <c r="EC330" s="255">
        <v>0</v>
      </c>
      <c r="ED330" s="255">
        <f t="shared" si="31"/>
        <v>0</v>
      </c>
      <c r="EE330" s="255">
        <f t="shared" si="31"/>
        <v>0</v>
      </c>
      <c r="EF330" s="255">
        <f t="shared" si="32"/>
        <v>422707.19999999995</v>
      </c>
    </row>
    <row r="331" spans="1:136" x14ac:dyDescent="0.4">
      <c r="A331" s="133" t="str">
        <f>Inputs!A331</f>
        <v>Land and Environment</v>
      </c>
      <c r="B331" s="381" t="str">
        <f>Inputs!B331</f>
        <v>[C-i-C] Item 47</v>
      </c>
      <c r="C331" s="133" t="str">
        <f>Inputs!C331</f>
        <v>Non-labour</v>
      </c>
      <c r="D331" s="133" t="str">
        <f>Inputs!D331</f>
        <v>PT004728 - 4</v>
      </c>
      <c r="E331" s="133" t="str">
        <f>Inputs!E331</f>
        <v>Outsource Consultant</v>
      </c>
      <c r="F331" s="290">
        <f>IF(Inputs!DT331=$F$1,Inputs!F331,
IF(Inputs!DT331='Key assumptions'!$E$118,Inputs!F331*'Key assumptions'!$H$118,Inputs!F331*'Key assumptions'!$H$119))</f>
        <v>0</v>
      </c>
      <c r="G331" s="290">
        <f>IF(Inputs!DT331=$F$1,Inputs!G331,Inputs!G331*'Key assumptions'!$H$118)</f>
        <v>0</v>
      </c>
      <c r="H331" s="281"/>
      <c r="I331" s="281"/>
      <c r="J331" s="281"/>
      <c r="K331" s="281"/>
      <c r="L331" s="281"/>
      <c r="M331" s="389" t="str">
        <f>Inputs!M331</f>
        <v>[C-i-C]</v>
      </c>
      <c r="N331" s="389" t="str">
        <f>Inputs!N331</f>
        <v>[C-i-C]</v>
      </c>
      <c r="O331" s="389" t="str">
        <f>Inputs!O331</f>
        <v>[C-i-C]</v>
      </c>
      <c r="P331" s="389" t="str">
        <f>Inputs!P331</f>
        <v>[C-i-C]</v>
      </c>
      <c r="Q331" s="389" t="str">
        <f>Inputs!Q331</f>
        <v>[C-i-C]</v>
      </c>
      <c r="R331" s="389" t="str">
        <f>Inputs!R331</f>
        <v>[C-i-C]</v>
      </c>
      <c r="S331" s="389" t="str">
        <f>Inputs!S331</f>
        <v>[C-i-C]</v>
      </c>
      <c r="T331" s="389" t="str">
        <f>Inputs!T331</f>
        <v>[C-i-C]</v>
      </c>
      <c r="U331" s="389" t="str">
        <f>Inputs!U331</f>
        <v>[C-i-C]</v>
      </c>
      <c r="V331" s="389" t="str">
        <f>Inputs!V331</f>
        <v>[C-i-C]</v>
      </c>
      <c r="W331" s="389" t="str">
        <f>Inputs!W331</f>
        <v>[C-i-C]</v>
      </c>
      <c r="X331" s="389" t="str">
        <f>Inputs!X331</f>
        <v>[C-i-C]</v>
      </c>
      <c r="Y331" s="389" t="str">
        <f>Inputs!Y331</f>
        <v>[C-i-C]</v>
      </c>
      <c r="Z331" s="389" t="str">
        <f>Inputs!Z331</f>
        <v>[C-i-C]</v>
      </c>
      <c r="AA331" s="389" t="str">
        <f>Inputs!AA331</f>
        <v>[C-i-C]</v>
      </c>
      <c r="AB331" s="389" t="str">
        <f>Inputs!AB331</f>
        <v>[C-i-C]</v>
      </c>
      <c r="AC331" s="389" t="str">
        <f>Inputs!AC331</f>
        <v>[C-i-C]</v>
      </c>
      <c r="AD331" s="389" t="str">
        <f>Inputs!AD331</f>
        <v>[C-i-C]</v>
      </c>
      <c r="AE331" s="389" t="str">
        <f>Inputs!AE331</f>
        <v>[C-i-C]</v>
      </c>
      <c r="AF331" s="389" t="str">
        <f>Inputs!AF331</f>
        <v>[C-i-C]</v>
      </c>
      <c r="AG331" s="389" t="str">
        <f>Inputs!AG331</f>
        <v>[C-i-C]</v>
      </c>
      <c r="AH331" s="389" t="str">
        <f>Inputs!AH331</f>
        <v>[C-i-C]</v>
      </c>
      <c r="AI331" s="254">
        <f>Inputs!AI331</f>
        <v>0</v>
      </c>
      <c r="AJ331" s="254">
        <f>Inputs!AJ331</f>
        <v>0</v>
      </c>
      <c r="AK331" s="254">
        <f>Inputs!AK331</f>
        <v>0</v>
      </c>
      <c r="AL331" s="254">
        <f>Inputs!AL331</f>
        <v>0</v>
      </c>
      <c r="AM331" s="254">
        <f>Inputs!AM331</f>
        <v>0</v>
      </c>
      <c r="AN331" s="254">
        <f>Inputs!AN331</f>
        <v>0</v>
      </c>
      <c r="AO331" s="254">
        <f>Inputs!AO331</f>
        <v>0</v>
      </c>
      <c r="AP331" s="254">
        <f>Inputs!AP331</f>
        <v>0</v>
      </c>
      <c r="AQ331" s="254">
        <f>Inputs!AQ331</f>
        <v>0</v>
      </c>
      <c r="AR331" s="254">
        <f>Inputs!AR331</f>
        <v>0</v>
      </c>
      <c r="AS331" s="254">
        <f>Inputs!AS331</f>
        <v>0</v>
      </c>
      <c r="AT331" s="254">
        <f>Inputs!AT331</f>
        <v>0</v>
      </c>
      <c r="AU331" s="254">
        <f>Inputs!AU331</f>
        <v>0</v>
      </c>
      <c r="AV331" s="254">
        <f>Inputs!AV331</f>
        <v>0</v>
      </c>
      <c r="AW331" s="254">
        <f>Inputs!AW331</f>
        <v>0</v>
      </c>
      <c r="AX331" s="254">
        <f>Inputs!AX331</f>
        <v>0</v>
      </c>
      <c r="AY331" s="254">
        <f>Inputs!AY331</f>
        <v>0</v>
      </c>
      <c r="AZ331" s="254">
        <f>Inputs!AZ331</f>
        <v>0</v>
      </c>
      <c r="BA331" s="254">
        <f>Inputs!BA331</f>
        <v>0</v>
      </c>
      <c r="BB331" s="254">
        <f>Inputs!BB331</f>
        <v>0</v>
      </c>
      <c r="BC331" s="254">
        <f>Inputs!BC331</f>
        <v>0</v>
      </c>
      <c r="BD331" s="254">
        <f>Inputs!BD331</f>
        <v>0</v>
      </c>
      <c r="BE331" s="254">
        <f>Inputs!BE331</f>
        <v>0</v>
      </c>
      <c r="BF331" s="254">
        <f>Inputs!BF331</f>
        <v>0</v>
      </c>
      <c r="BG331" s="254">
        <f>Inputs!BG331</f>
        <v>0</v>
      </c>
      <c r="BH331" s="254">
        <f>Inputs!BH331</f>
        <v>0</v>
      </c>
      <c r="BI331" s="254">
        <f>Inputs!BI331</f>
        <v>0</v>
      </c>
      <c r="BJ331" s="254">
        <f>Inputs!BJ331</f>
        <v>0</v>
      </c>
      <c r="BK331" s="254">
        <f>Inputs!BK331</f>
        <v>0</v>
      </c>
      <c r="BL331" s="254">
        <f>Inputs!BL331</f>
        <v>0</v>
      </c>
      <c r="BN331" s="255">
        <f>IF(OR($C331="Non-Labour",$C331="Labour-related"),IF(Inputs!$DT331=$F$1,Inputs!BN331,Inputs!BN331*'Key assumptions'!$H$118),$F331*N(H331)*avg_hrs)</f>
        <v>0</v>
      </c>
      <c r="BO331" s="255">
        <f>IF(OR($C331="Non-Labour",$C331="Labour-related"),IF(Inputs!$DT331=$F$1,Inputs!BO331,Inputs!BO331*'Key assumptions'!$H$118),$F331*N(I331)*avg_hrs)</f>
        <v>0</v>
      </c>
      <c r="BP331" s="255">
        <f>IF(OR($C331="Non-Labour",$C331="Labour-related"),IF(Inputs!$DT331=$F$1,Inputs!BP331,Inputs!BP331*'Key assumptions'!$H$118),$F331*N(J331)*avg_hrs)</f>
        <v>0</v>
      </c>
      <c r="BQ331" s="255">
        <f>IF(OR($C331="Non-Labour",$C331="Labour-related"),IF(Inputs!$DT331=$F$1,Inputs!BQ331,Inputs!BQ331*'Key assumptions'!$H$118),$F331*N(K331)*avg_hrs)</f>
        <v>0</v>
      </c>
      <c r="BR331" s="255">
        <f>IF(OR($C331="Non-Labour",$C331="Labour-related"),IF(Inputs!$DT331=$F$1,Inputs!BR331,Inputs!BR331*'Key assumptions'!$H$118),$F331*N(L331)*avg_hrs)</f>
        <v>0</v>
      </c>
      <c r="BS331" s="390" t="s">
        <v>411</v>
      </c>
      <c r="BT331" s="390" t="s">
        <v>411</v>
      </c>
      <c r="BU331" s="390" t="s">
        <v>411</v>
      </c>
      <c r="BV331" s="390" t="s">
        <v>411</v>
      </c>
      <c r="BW331" s="390" t="s">
        <v>411</v>
      </c>
      <c r="BX331" s="390" t="s">
        <v>411</v>
      </c>
      <c r="BY331" s="390" t="s">
        <v>411</v>
      </c>
      <c r="BZ331" s="390" t="s">
        <v>411</v>
      </c>
      <c r="CA331" s="390" t="s">
        <v>411</v>
      </c>
      <c r="CB331" s="390" t="s">
        <v>411</v>
      </c>
      <c r="CC331" s="390" t="s">
        <v>411</v>
      </c>
      <c r="CD331" s="390" t="s">
        <v>411</v>
      </c>
      <c r="CE331" s="390" t="s">
        <v>411</v>
      </c>
      <c r="CF331" s="390" t="s">
        <v>411</v>
      </c>
      <c r="CG331" s="390" t="s">
        <v>411</v>
      </c>
      <c r="CH331" s="390" t="s">
        <v>411</v>
      </c>
      <c r="CI331" s="390" t="s">
        <v>411</v>
      </c>
      <c r="CJ331" s="390" t="s">
        <v>411</v>
      </c>
      <c r="CK331" s="390" t="s">
        <v>411</v>
      </c>
      <c r="CL331" s="390" t="s">
        <v>411</v>
      </c>
      <c r="CM331" s="390" t="s">
        <v>411</v>
      </c>
      <c r="CN331" s="390" t="s">
        <v>411</v>
      </c>
      <c r="CO331" s="255">
        <f>IF(OR($C331="Non-Labour",$C331="Labour-related"),IF(Inputs!$DT331=$F$1,Inputs!CO331,Inputs!CO331*'Key assumptions'!$H$118),$F331*N(AI331)*avg_hrs)</f>
        <v>0</v>
      </c>
      <c r="CP331" s="255">
        <f>IF(OR($C331="Non-Labour",$C331="Labour-related"),IF(Inputs!$DT331=$F$1,Inputs!CP331,Inputs!CP331*'Key assumptions'!$H$118),$F331*N(AJ331)*avg_hrs)</f>
        <v>0</v>
      </c>
      <c r="CQ331" s="255">
        <f>IF(OR($C331="Non-Labour",$C331="Labour-related"),IF(Inputs!$DT331=$F$1,Inputs!CQ331,Inputs!CQ331*'Key assumptions'!$H$118),$F331*N(AK331)*avg_hrs)</f>
        <v>0</v>
      </c>
      <c r="CR331" s="255">
        <f>IF(OR($C331="Non-Labour",$C331="Labour-related"),IF(Inputs!$DT331=$F$1,Inputs!CR331,Inputs!CR331*'Key assumptions'!$H$118),$F331*N(AL331)*avg_hrs)</f>
        <v>0</v>
      </c>
      <c r="CS331" s="255">
        <f>IF(OR($C331="Non-Labour",$C331="Labour-related"),IF(Inputs!$DT331=$F$1,Inputs!CS331,Inputs!CS331*'Key assumptions'!$H$118),$F331*N(AM331)*avg_hrs)</f>
        <v>0</v>
      </c>
      <c r="CT331" s="255">
        <f>IF(OR($C331="Non-Labour",$C331="Labour-related"),IF(Inputs!$DT331=$F$1,Inputs!CT331,Inputs!CT331*'Key assumptions'!$H$118),$F331*N(AN331)*avg_hrs)</f>
        <v>0</v>
      </c>
      <c r="CU331" s="255">
        <f>IF(OR($C331="Non-Labour",$C331="Labour-related"),IF(Inputs!$DT331=$F$1,Inputs!CU331,Inputs!CU331*'Key assumptions'!$H$118),$F331*N(AO331)*avg_hrs)</f>
        <v>0</v>
      </c>
      <c r="CV331" s="255">
        <f>IF(OR($C331="Non-Labour",$C331="Labour-related"),IF(Inputs!$DT331=$F$1,Inputs!CV331,Inputs!CV331*'Key assumptions'!$H$118),$F331*N(AP331)*avg_hrs)</f>
        <v>0</v>
      </c>
      <c r="CW331" s="255">
        <f>IF(OR($C331="Non-Labour",$C331="Labour-related"),IF(Inputs!$DT331=$F$1,Inputs!CW331,Inputs!CW331*'Key assumptions'!$H$118),$F331*N(AQ331)*avg_hrs)</f>
        <v>0</v>
      </c>
      <c r="CX331" s="255">
        <f>IF(OR($C331="Non-Labour",$C331="Labour-related"),IF(Inputs!$DT331=$F$1,Inputs!CX331,Inputs!CX331*'Key assumptions'!$H$118),$F331*N(AR331)*avg_hrs)</f>
        <v>0</v>
      </c>
      <c r="CY331" s="255">
        <f>IF(OR($C331="Non-Labour",$C331="Labour-related"),IF(Inputs!$DT331=$F$1,Inputs!CY331,Inputs!CY331*'Key assumptions'!$H$118),$F331*N(AS331)*avg_hrs)</f>
        <v>0</v>
      </c>
      <c r="CZ331" s="255">
        <f>IF(OR($C331="Non-Labour",$C331="Labour-related"),IF(Inputs!$DT331=$F$1,Inputs!CZ331,Inputs!CZ331*'Key assumptions'!$H$118),$F331*N(AT331)*avg_hrs)</f>
        <v>0</v>
      </c>
      <c r="DA331" s="255">
        <f>IF(OR($C331="Non-Labour",$C331="Labour-related"),IF(Inputs!$DT331=$F$1,Inputs!DA331,Inputs!DA331*'Key assumptions'!$H$118),$F331*N(AU331)*avg_hrs)</f>
        <v>0</v>
      </c>
      <c r="DB331" s="255">
        <f>IF(OR($C331="Non-Labour",$C331="Labour-related"),IF(Inputs!$DT331=$F$1,Inputs!DB331,Inputs!DB331*'Key assumptions'!$H$118),$F331*N(AV331)*avg_hrs)</f>
        <v>0</v>
      </c>
      <c r="DC331" s="255">
        <f>IF(OR($C331="Non-Labour",$C331="Labour-related"),IF(Inputs!$DT331=$F$1,Inputs!DC331,Inputs!DC331*'Key assumptions'!$H$118),$F331*N(AW331)*avg_hrs)</f>
        <v>0</v>
      </c>
      <c r="DD331" s="255">
        <f>IF(OR($C331="Non-Labour",$C331="Labour-related"),IF(Inputs!$DT331=$F$1,Inputs!DD331,Inputs!DD331*'Key assumptions'!$H$118),$F331*N(AX331)*avg_hrs)</f>
        <v>0</v>
      </c>
      <c r="DE331" s="255">
        <f>IF(OR($C331="Non-Labour",$C331="Labour-related"),IF(Inputs!$DT331=$F$1,Inputs!DE331,Inputs!DE331*'Key assumptions'!$H$118),$F331*N(AY331)*avg_hrs)</f>
        <v>0</v>
      </c>
      <c r="DF331" s="255">
        <f>IF(OR($C331="Non-Labour",$C331="Labour-related"),IF(Inputs!$DT331=$F$1,Inputs!DF331,Inputs!DF331*'Key assumptions'!$H$118),$F331*N(AZ331)*avg_hrs)</f>
        <v>0</v>
      </c>
      <c r="DG331" s="255">
        <f>IF(OR($C331="Non-Labour",$C331="Labour-related"),IF(Inputs!$DT331=$F$1,Inputs!DG331,Inputs!DG331*'Key assumptions'!$H$118),$F331*N(BA331)*avg_hrs)</f>
        <v>0</v>
      </c>
      <c r="DH331" s="255">
        <f>IF(OR($C331="Non-Labour",$C331="Labour-related"),IF(Inputs!$DT331=$F$1,Inputs!DH331,Inputs!DH331*'Key assumptions'!$H$118),$F331*N(BB331)*avg_hrs)</f>
        <v>0</v>
      </c>
      <c r="DI331" s="255">
        <f>IF(OR($C331="Non-Labour",$C331="Labour-related"),IF(Inputs!$DT331=$F$1,Inputs!DI331,Inputs!DI331*'Key assumptions'!$H$118),$F331*N(BC331)*avg_hrs)</f>
        <v>0</v>
      </c>
      <c r="DJ331" s="255">
        <f>IF(OR($C331="Non-Labour",$C331="Labour-related"),IF(Inputs!$DT331=$F$1,Inputs!DJ331,Inputs!DJ331*'Key assumptions'!$H$118),$F331*N(BD331)*avg_hrs)</f>
        <v>0</v>
      </c>
      <c r="DK331" s="255">
        <f>IF(OR($C331="Non-Labour",$C331="Labour-related"),IF(Inputs!$DT331=$F$1,Inputs!DK331,Inputs!DK331*'Key assumptions'!$H$118),$F331*N(BE331)*avg_hrs)</f>
        <v>0</v>
      </c>
      <c r="DL331" s="255">
        <f>IF(OR($C331="Non-Labour",$C331="Labour-related"),IF(Inputs!$DT331=$F$1,Inputs!DL331,Inputs!DL331*'Key assumptions'!$H$118),$F331*N(BF331)*avg_hrs)</f>
        <v>0</v>
      </c>
      <c r="DM331" s="255">
        <f>IF(OR($C331="Non-Labour",$C331="Labour-related"),IF(Inputs!$DT331=$F$1,Inputs!DM331,Inputs!DM331*'Key assumptions'!$H$118),$F331*N(BG331)*avg_hrs)</f>
        <v>0</v>
      </c>
      <c r="DN331" s="255">
        <f>IF(OR($C331="Non-Labour",$C331="Labour-related"),IF(Inputs!$DT331=$F$1,Inputs!DN331,Inputs!DN331*'Key assumptions'!$H$118),$F331*N(BH331)*avg_hrs)</f>
        <v>0</v>
      </c>
      <c r="DO331" s="255">
        <f>IF(OR($C331="Non-Labour",$C331="Labour-related"),IF(Inputs!$DT331=$F$1,Inputs!DO331,Inputs!DO331*'Key assumptions'!$H$118),$F331*N(BI331)*avg_hrs)</f>
        <v>0</v>
      </c>
      <c r="DP331" s="255">
        <f>IF(OR($C331="Non-Labour",$C331="Labour-related"),IF(Inputs!$DT331=$F$1,Inputs!DP331,Inputs!DP331*'Key assumptions'!$H$118),$F331*N(BJ331)*avg_hrs)</f>
        <v>0</v>
      </c>
      <c r="DQ331" s="255">
        <f>IF(OR($C331="Non-Labour",$C331="Labour-related"),IF(Inputs!$DT331=$F$1,Inputs!DQ331,Inputs!DQ331*'Key assumptions'!$H$118),$F331*N(BK331)*avg_hrs)</f>
        <v>0</v>
      </c>
      <c r="DR331" s="255">
        <f>IF(OR($C331="Non-Labour",$C331="Labour-related"),IF(Inputs!$DT331=$F$1,Inputs!DR331,Inputs!DR331*'Key assumptions'!$H$118),$F331*N(BL331)*avg_hrs)</f>
        <v>0</v>
      </c>
      <c r="DT331" s="133" t="s">
        <v>213</v>
      </c>
      <c r="DU331" s="304"/>
      <c r="DV331" s="304"/>
      <c r="DW331" s="304"/>
      <c r="DX331" s="304"/>
      <c r="DY331" s="304"/>
      <c r="DZ331" s="304"/>
      <c r="EA331" s="255">
        <v>31703.039999999994</v>
      </c>
      <c r="EB331" s="255">
        <v>95109.119999999981</v>
      </c>
      <c r="EC331" s="255">
        <v>0</v>
      </c>
      <c r="ED331" s="255">
        <f t="shared" si="31"/>
        <v>0</v>
      </c>
      <c r="EE331" s="255">
        <f t="shared" si="31"/>
        <v>0</v>
      </c>
      <c r="EF331" s="255">
        <f t="shared" si="32"/>
        <v>126812.15999999997</v>
      </c>
    </row>
    <row r="332" spans="1:136" x14ac:dyDescent="0.4">
      <c r="A332" s="133" t="str">
        <f>Inputs!A332</f>
        <v/>
      </c>
      <c r="B332" s="133" t="str">
        <f>Inputs!B332</f>
        <v/>
      </c>
      <c r="C332" s="133" t="str">
        <f>Inputs!C332</f>
        <v/>
      </c>
      <c r="D332" s="133" t="str">
        <f>Inputs!D332</f>
        <v>PT004729</v>
      </c>
      <c r="E332" s="133" t="str">
        <f>Inputs!E332</f>
        <v>CWO - N-2 Studies</v>
      </c>
      <c r="F332" s="290">
        <f>IF(Inputs!DT332=$F$1,Inputs!F332,
IF(Inputs!DT332='Key assumptions'!$E$118,Inputs!F332*'Key assumptions'!$H$118,Inputs!F332*'Key assumptions'!$H$119))</f>
        <v>0</v>
      </c>
      <c r="G332" s="290">
        <f>IF(Inputs!DT332=$F$1,Inputs!G332,Inputs!G332*'Key assumptions'!$H$118)</f>
        <v>0</v>
      </c>
      <c r="H332" s="281"/>
      <c r="I332" s="281"/>
      <c r="J332" s="281"/>
      <c r="K332" s="281"/>
      <c r="L332" s="281"/>
      <c r="M332" s="389" t="str">
        <f>Inputs!M332</f>
        <v>[C-i-C]</v>
      </c>
      <c r="N332" s="389" t="str">
        <f>Inputs!N332</f>
        <v>[C-i-C]</v>
      </c>
      <c r="O332" s="389" t="str">
        <f>Inputs!O332</f>
        <v>[C-i-C]</v>
      </c>
      <c r="P332" s="389" t="str">
        <f>Inputs!P332</f>
        <v>[C-i-C]</v>
      </c>
      <c r="Q332" s="389" t="str">
        <f>Inputs!Q332</f>
        <v>[C-i-C]</v>
      </c>
      <c r="R332" s="389" t="str">
        <f>Inputs!R332</f>
        <v>[C-i-C]</v>
      </c>
      <c r="S332" s="389" t="str">
        <f>Inputs!S332</f>
        <v>[C-i-C]</v>
      </c>
      <c r="T332" s="389" t="str">
        <f>Inputs!T332</f>
        <v>[C-i-C]</v>
      </c>
      <c r="U332" s="389" t="str">
        <f>Inputs!U332</f>
        <v>[C-i-C]</v>
      </c>
      <c r="V332" s="389" t="str">
        <f>Inputs!V332</f>
        <v>[C-i-C]</v>
      </c>
      <c r="W332" s="389" t="str">
        <f>Inputs!W332</f>
        <v>[C-i-C]</v>
      </c>
      <c r="X332" s="389" t="str">
        <f>Inputs!X332</f>
        <v>[C-i-C]</v>
      </c>
      <c r="Y332" s="389" t="str">
        <f>Inputs!Y332</f>
        <v>[C-i-C]</v>
      </c>
      <c r="Z332" s="389" t="str">
        <f>Inputs!Z332</f>
        <v>[C-i-C]</v>
      </c>
      <c r="AA332" s="389" t="str">
        <f>Inputs!AA332</f>
        <v>[C-i-C]</v>
      </c>
      <c r="AB332" s="389" t="str">
        <f>Inputs!AB332</f>
        <v>[C-i-C]</v>
      </c>
      <c r="AC332" s="389" t="str">
        <f>Inputs!AC332</f>
        <v>[C-i-C]</v>
      </c>
      <c r="AD332" s="389" t="str">
        <f>Inputs!AD332</f>
        <v>[C-i-C]</v>
      </c>
      <c r="AE332" s="389" t="str">
        <f>Inputs!AE332</f>
        <v>[C-i-C]</v>
      </c>
      <c r="AF332" s="389" t="str">
        <f>Inputs!AF332</f>
        <v>[C-i-C]</v>
      </c>
      <c r="AG332" s="389" t="str">
        <f>Inputs!AG332</f>
        <v>[C-i-C]</v>
      </c>
      <c r="AH332" s="389" t="str">
        <f>Inputs!AH332</f>
        <v>[C-i-C]</v>
      </c>
      <c r="AI332" s="254">
        <f>Inputs!AI332</f>
        <v>0</v>
      </c>
      <c r="AJ332" s="254">
        <f>Inputs!AJ332</f>
        <v>0</v>
      </c>
      <c r="AK332" s="254">
        <f>Inputs!AK332</f>
        <v>0</v>
      </c>
      <c r="AL332" s="254">
        <f>Inputs!AL332</f>
        <v>0</v>
      </c>
      <c r="AM332" s="254">
        <f>Inputs!AM332</f>
        <v>0</v>
      </c>
      <c r="AN332" s="254">
        <f>Inputs!AN332</f>
        <v>0</v>
      </c>
      <c r="AO332" s="254">
        <f>Inputs!AO332</f>
        <v>0</v>
      </c>
      <c r="AP332" s="254">
        <f>Inputs!AP332</f>
        <v>0</v>
      </c>
      <c r="AQ332" s="254">
        <f>Inputs!AQ332</f>
        <v>0</v>
      </c>
      <c r="AR332" s="254">
        <f>Inputs!AR332</f>
        <v>0</v>
      </c>
      <c r="AS332" s="254">
        <f>Inputs!AS332</f>
        <v>0</v>
      </c>
      <c r="AT332" s="254">
        <f>Inputs!AT332</f>
        <v>0</v>
      </c>
      <c r="AU332" s="254">
        <f>Inputs!AU332</f>
        <v>0</v>
      </c>
      <c r="AV332" s="254">
        <f>Inputs!AV332</f>
        <v>0</v>
      </c>
      <c r="AW332" s="254">
        <f>Inputs!AW332</f>
        <v>0</v>
      </c>
      <c r="AX332" s="254">
        <f>Inputs!AX332</f>
        <v>0</v>
      </c>
      <c r="AY332" s="254">
        <f>Inputs!AY332</f>
        <v>0</v>
      </c>
      <c r="AZ332" s="254">
        <f>Inputs!AZ332</f>
        <v>0</v>
      </c>
      <c r="BA332" s="254">
        <f>Inputs!BA332</f>
        <v>0</v>
      </c>
      <c r="BB332" s="254">
        <f>Inputs!BB332</f>
        <v>0</v>
      </c>
      <c r="BC332" s="254">
        <f>Inputs!BC332</f>
        <v>0</v>
      </c>
      <c r="BD332" s="254">
        <f>Inputs!BD332</f>
        <v>0</v>
      </c>
      <c r="BE332" s="254">
        <f>Inputs!BE332</f>
        <v>0</v>
      </c>
      <c r="BF332" s="254">
        <f>Inputs!BF332</f>
        <v>0</v>
      </c>
      <c r="BG332" s="254">
        <f>Inputs!BG332</f>
        <v>0</v>
      </c>
      <c r="BH332" s="254">
        <f>Inputs!BH332</f>
        <v>0</v>
      </c>
      <c r="BI332" s="254">
        <f>Inputs!BI332</f>
        <v>0</v>
      </c>
      <c r="BJ332" s="254">
        <f>Inputs!BJ332</f>
        <v>0</v>
      </c>
      <c r="BK332" s="254">
        <f>Inputs!BK332</f>
        <v>0</v>
      </c>
      <c r="BL332" s="254">
        <f>Inputs!BL332</f>
        <v>0</v>
      </c>
      <c r="BN332" s="255">
        <f>IF(OR($C332="Non-Labour",$C332="Labour-related"),IF(Inputs!$DT332=$F$1,Inputs!BN332,Inputs!BN332*'Key assumptions'!$H$118),$F332*N(H332)*avg_hrs)</f>
        <v>0</v>
      </c>
      <c r="BO332" s="255">
        <f>IF(OR($C332="Non-Labour",$C332="Labour-related"),IF(Inputs!$DT332=$F$1,Inputs!BO332,Inputs!BO332*'Key assumptions'!$H$118),$F332*N(I332)*avg_hrs)</f>
        <v>0</v>
      </c>
      <c r="BP332" s="255">
        <f>IF(OR($C332="Non-Labour",$C332="Labour-related"),IF(Inputs!$DT332=$F$1,Inputs!BP332,Inputs!BP332*'Key assumptions'!$H$118),$F332*N(J332)*avg_hrs)</f>
        <v>0</v>
      </c>
      <c r="BQ332" s="255">
        <f>IF(OR($C332="Non-Labour",$C332="Labour-related"),IF(Inputs!$DT332=$F$1,Inputs!BQ332,Inputs!BQ332*'Key assumptions'!$H$118),$F332*N(K332)*avg_hrs)</f>
        <v>0</v>
      </c>
      <c r="BR332" s="255">
        <f>IF(OR($C332="Non-Labour",$C332="Labour-related"),IF(Inputs!$DT332=$F$1,Inputs!BR332,Inputs!BR332*'Key assumptions'!$H$118),$F332*N(L332)*avg_hrs)</f>
        <v>0</v>
      </c>
      <c r="BS332" s="390" t="s">
        <v>411</v>
      </c>
      <c r="BT332" s="390" t="s">
        <v>411</v>
      </c>
      <c r="BU332" s="390" t="s">
        <v>411</v>
      </c>
      <c r="BV332" s="390" t="s">
        <v>411</v>
      </c>
      <c r="BW332" s="390" t="s">
        <v>411</v>
      </c>
      <c r="BX332" s="390" t="s">
        <v>411</v>
      </c>
      <c r="BY332" s="390" t="s">
        <v>411</v>
      </c>
      <c r="BZ332" s="390" t="s">
        <v>411</v>
      </c>
      <c r="CA332" s="390" t="s">
        <v>411</v>
      </c>
      <c r="CB332" s="390" t="s">
        <v>411</v>
      </c>
      <c r="CC332" s="390" t="s">
        <v>411</v>
      </c>
      <c r="CD332" s="390" t="s">
        <v>411</v>
      </c>
      <c r="CE332" s="390" t="s">
        <v>411</v>
      </c>
      <c r="CF332" s="390" t="s">
        <v>411</v>
      </c>
      <c r="CG332" s="390" t="s">
        <v>411</v>
      </c>
      <c r="CH332" s="390" t="s">
        <v>411</v>
      </c>
      <c r="CI332" s="390" t="s">
        <v>411</v>
      </c>
      <c r="CJ332" s="390" t="s">
        <v>411</v>
      </c>
      <c r="CK332" s="390" t="s">
        <v>411</v>
      </c>
      <c r="CL332" s="390" t="s">
        <v>411</v>
      </c>
      <c r="CM332" s="390" t="s">
        <v>411</v>
      </c>
      <c r="CN332" s="390" t="s">
        <v>411</v>
      </c>
      <c r="CO332" s="255">
        <f>IF(OR($C332="Non-Labour",$C332="Labour-related"),IF(Inputs!$DT332=$F$1,Inputs!CO332,Inputs!CO332*'Key assumptions'!$H$118),$F332*N(AI332)*avg_hrs)</f>
        <v>0</v>
      </c>
      <c r="CP332" s="255">
        <f>IF(OR($C332="Non-Labour",$C332="Labour-related"),IF(Inputs!$DT332=$F$1,Inputs!CP332,Inputs!CP332*'Key assumptions'!$H$118),$F332*N(AJ332)*avg_hrs)</f>
        <v>0</v>
      </c>
      <c r="CQ332" s="255">
        <f>IF(OR($C332="Non-Labour",$C332="Labour-related"),IF(Inputs!$DT332=$F$1,Inputs!CQ332,Inputs!CQ332*'Key assumptions'!$H$118),$F332*N(AK332)*avg_hrs)</f>
        <v>0</v>
      </c>
      <c r="CR332" s="255">
        <f>IF(OR($C332="Non-Labour",$C332="Labour-related"),IF(Inputs!$DT332=$F$1,Inputs!CR332,Inputs!CR332*'Key assumptions'!$H$118),$F332*N(AL332)*avg_hrs)</f>
        <v>0</v>
      </c>
      <c r="CS332" s="255">
        <f>IF(OR($C332="Non-Labour",$C332="Labour-related"),IF(Inputs!$DT332=$F$1,Inputs!CS332,Inputs!CS332*'Key assumptions'!$H$118),$F332*N(AM332)*avg_hrs)</f>
        <v>0</v>
      </c>
      <c r="CT332" s="255">
        <f>IF(OR($C332="Non-Labour",$C332="Labour-related"),IF(Inputs!$DT332=$F$1,Inputs!CT332,Inputs!CT332*'Key assumptions'!$H$118),$F332*N(AN332)*avg_hrs)</f>
        <v>0</v>
      </c>
      <c r="CU332" s="255">
        <f>IF(OR($C332="Non-Labour",$C332="Labour-related"),IF(Inputs!$DT332=$F$1,Inputs!CU332,Inputs!CU332*'Key assumptions'!$H$118),$F332*N(AO332)*avg_hrs)</f>
        <v>0</v>
      </c>
      <c r="CV332" s="255">
        <f>IF(OR($C332="Non-Labour",$C332="Labour-related"),IF(Inputs!$DT332=$F$1,Inputs!CV332,Inputs!CV332*'Key assumptions'!$H$118),$F332*N(AP332)*avg_hrs)</f>
        <v>0</v>
      </c>
      <c r="CW332" s="255">
        <f>IF(OR($C332="Non-Labour",$C332="Labour-related"),IF(Inputs!$DT332=$F$1,Inputs!CW332,Inputs!CW332*'Key assumptions'!$H$118),$F332*N(AQ332)*avg_hrs)</f>
        <v>0</v>
      </c>
      <c r="CX332" s="255">
        <f>IF(OR($C332="Non-Labour",$C332="Labour-related"),IF(Inputs!$DT332=$F$1,Inputs!CX332,Inputs!CX332*'Key assumptions'!$H$118),$F332*N(AR332)*avg_hrs)</f>
        <v>0</v>
      </c>
      <c r="CY332" s="255">
        <f>IF(OR($C332="Non-Labour",$C332="Labour-related"),IF(Inputs!$DT332=$F$1,Inputs!CY332,Inputs!CY332*'Key assumptions'!$H$118),$F332*N(AS332)*avg_hrs)</f>
        <v>0</v>
      </c>
      <c r="CZ332" s="255">
        <f>IF(OR($C332="Non-Labour",$C332="Labour-related"),IF(Inputs!$DT332=$F$1,Inputs!CZ332,Inputs!CZ332*'Key assumptions'!$H$118),$F332*N(AT332)*avg_hrs)</f>
        <v>0</v>
      </c>
      <c r="DA332" s="255">
        <f>IF(OR($C332="Non-Labour",$C332="Labour-related"),IF(Inputs!$DT332=$F$1,Inputs!DA332,Inputs!DA332*'Key assumptions'!$H$118),$F332*N(AU332)*avg_hrs)</f>
        <v>0</v>
      </c>
      <c r="DB332" s="255">
        <f>IF(OR($C332="Non-Labour",$C332="Labour-related"),IF(Inputs!$DT332=$F$1,Inputs!DB332,Inputs!DB332*'Key assumptions'!$H$118),$F332*N(AV332)*avg_hrs)</f>
        <v>0</v>
      </c>
      <c r="DC332" s="255">
        <f>IF(OR($C332="Non-Labour",$C332="Labour-related"),IF(Inputs!$DT332=$F$1,Inputs!DC332,Inputs!DC332*'Key assumptions'!$H$118),$F332*N(AW332)*avg_hrs)</f>
        <v>0</v>
      </c>
      <c r="DD332" s="255">
        <f>IF(OR($C332="Non-Labour",$C332="Labour-related"),IF(Inputs!$DT332=$F$1,Inputs!DD332,Inputs!DD332*'Key assumptions'!$H$118),$F332*N(AX332)*avg_hrs)</f>
        <v>0</v>
      </c>
      <c r="DE332" s="255">
        <f>IF(OR($C332="Non-Labour",$C332="Labour-related"),IF(Inputs!$DT332=$F$1,Inputs!DE332,Inputs!DE332*'Key assumptions'!$H$118),$F332*N(AY332)*avg_hrs)</f>
        <v>0</v>
      </c>
      <c r="DF332" s="255">
        <f>IF(OR($C332="Non-Labour",$C332="Labour-related"),IF(Inputs!$DT332=$F$1,Inputs!DF332,Inputs!DF332*'Key assumptions'!$H$118),$F332*N(AZ332)*avg_hrs)</f>
        <v>0</v>
      </c>
      <c r="DG332" s="255">
        <f>IF(OR($C332="Non-Labour",$C332="Labour-related"),IF(Inputs!$DT332=$F$1,Inputs!DG332,Inputs!DG332*'Key assumptions'!$H$118),$F332*N(BA332)*avg_hrs)</f>
        <v>0</v>
      </c>
      <c r="DH332" s="255">
        <f>IF(OR($C332="Non-Labour",$C332="Labour-related"),IF(Inputs!$DT332=$F$1,Inputs!DH332,Inputs!DH332*'Key assumptions'!$H$118),$F332*N(BB332)*avg_hrs)</f>
        <v>0</v>
      </c>
      <c r="DI332" s="255">
        <f>IF(OR($C332="Non-Labour",$C332="Labour-related"),IF(Inputs!$DT332=$F$1,Inputs!DI332,Inputs!DI332*'Key assumptions'!$H$118),$F332*N(BC332)*avg_hrs)</f>
        <v>0</v>
      </c>
      <c r="DJ332" s="255">
        <f>IF(OR($C332="Non-Labour",$C332="Labour-related"),IF(Inputs!$DT332=$F$1,Inputs!DJ332,Inputs!DJ332*'Key assumptions'!$H$118),$F332*N(BD332)*avg_hrs)</f>
        <v>0</v>
      </c>
      <c r="DK332" s="255">
        <f>IF(OR($C332="Non-Labour",$C332="Labour-related"),IF(Inputs!$DT332=$F$1,Inputs!DK332,Inputs!DK332*'Key assumptions'!$H$118),$F332*N(BE332)*avg_hrs)</f>
        <v>0</v>
      </c>
      <c r="DL332" s="255">
        <f>IF(OR($C332="Non-Labour",$C332="Labour-related"),IF(Inputs!$DT332=$F$1,Inputs!DL332,Inputs!DL332*'Key assumptions'!$H$118),$F332*N(BF332)*avg_hrs)</f>
        <v>0</v>
      </c>
      <c r="DM332" s="255">
        <f>IF(OR($C332="Non-Labour",$C332="Labour-related"),IF(Inputs!$DT332=$F$1,Inputs!DM332,Inputs!DM332*'Key assumptions'!$H$118),$F332*N(BG332)*avg_hrs)</f>
        <v>0</v>
      </c>
      <c r="DN332" s="255">
        <f>IF(OR($C332="Non-Labour",$C332="Labour-related"),IF(Inputs!$DT332=$F$1,Inputs!DN332,Inputs!DN332*'Key assumptions'!$H$118),$F332*N(BH332)*avg_hrs)</f>
        <v>0</v>
      </c>
      <c r="DO332" s="255">
        <f>IF(OR($C332="Non-Labour",$C332="Labour-related"),IF(Inputs!$DT332=$F$1,Inputs!DO332,Inputs!DO332*'Key assumptions'!$H$118),$F332*N(BI332)*avg_hrs)</f>
        <v>0</v>
      </c>
      <c r="DP332" s="255">
        <f>IF(OR($C332="Non-Labour",$C332="Labour-related"),IF(Inputs!$DT332=$F$1,Inputs!DP332,Inputs!DP332*'Key assumptions'!$H$118),$F332*N(BJ332)*avg_hrs)</f>
        <v>0</v>
      </c>
      <c r="DQ332" s="255">
        <f>IF(OR($C332="Non-Labour",$C332="Labour-related"),IF(Inputs!$DT332=$F$1,Inputs!DQ332,Inputs!DQ332*'Key assumptions'!$H$118),$F332*N(BK332)*avg_hrs)</f>
        <v>0</v>
      </c>
      <c r="DR332" s="255">
        <f>IF(OR($C332="Non-Labour",$C332="Labour-related"),IF(Inputs!$DT332=$F$1,Inputs!DR332,Inputs!DR332*'Key assumptions'!$H$118),$F332*N(BL332)*avg_hrs)</f>
        <v>0</v>
      </c>
      <c r="DT332" s="133" t="s">
        <v>213</v>
      </c>
      <c r="DU332" s="304"/>
      <c r="DV332" s="304"/>
      <c r="DW332" s="304"/>
      <c r="DX332" s="304"/>
      <c r="DY332" s="304"/>
      <c r="DZ332" s="304"/>
      <c r="EA332" s="255">
        <v>0</v>
      </c>
      <c r="EB332" s="255">
        <v>0</v>
      </c>
      <c r="EC332" s="255">
        <v>0</v>
      </c>
      <c r="ED332" s="255">
        <f t="shared" si="31"/>
        <v>0</v>
      </c>
      <c r="EE332" s="255">
        <f t="shared" si="31"/>
        <v>0</v>
      </c>
      <c r="EF332" s="255">
        <f t="shared" si="32"/>
        <v>0</v>
      </c>
    </row>
    <row r="333" spans="1:136" x14ac:dyDescent="0.4">
      <c r="A333" s="133" t="str">
        <f>Inputs!A333</f>
        <v>Project Development</v>
      </c>
      <c r="B333" s="381" t="str">
        <f>Inputs!B333</f>
        <v>[C-i-C] Item 48</v>
      </c>
      <c r="C333" s="133" t="str">
        <f>Inputs!C333</f>
        <v>Non-labour</v>
      </c>
      <c r="D333" s="133" t="str">
        <f>Inputs!D333</f>
        <v>PT004729</v>
      </c>
      <c r="E333" s="133" t="str">
        <f>Inputs!E333</f>
        <v>Outsource Consultant</v>
      </c>
      <c r="F333" s="290">
        <f>IF(Inputs!DT333=$F$1,Inputs!F333,
IF(Inputs!DT333='Key assumptions'!$E$118,Inputs!F333*'Key assumptions'!$H$118,Inputs!F333*'Key assumptions'!$H$119))</f>
        <v>0</v>
      </c>
      <c r="G333" s="290">
        <f>IF(Inputs!DT333=$F$1,Inputs!G333,Inputs!G333*'Key assumptions'!$H$118)</f>
        <v>0</v>
      </c>
      <c r="H333" s="281"/>
      <c r="I333" s="281"/>
      <c r="J333" s="281"/>
      <c r="K333" s="281"/>
      <c r="L333" s="281"/>
      <c r="M333" s="389" t="str">
        <f>Inputs!M333</f>
        <v>[C-i-C]</v>
      </c>
      <c r="N333" s="389" t="str">
        <f>Inputs!N333</f>
        <v>[C-i-C]</v>
      </c>
      <c r="O333" s="389" t="str">
        <f>Inputs!O333</f>
        <v>[C-i-C]</v>
      </c>
      <c r="P333" s="389" t="str">
        <f>Inputs!P333</f>
        <v>[C-i-C]</v>
      </c>
      <c r="Q333" s="389" t="str">
        <f>Inputs!Q333</f>
        <v>[C-i-C]</v>
      </c>
      <c r="R333" s="389" t="str">
        <f>Inputs!R333</f>
        <v>[C-i-C]</v>
      </c>
      <c r="S333" s="389" t="str">
        <f>Inputs!S333</f>
        <v>[C-i-C]</v>
      </c>
      <c r="T333" s="389" t="str">
        <f>Inputs!T333</f>
        <v>[C-i-C]</v>
      </c>
      <c r="U333" s="389" t="str">
        <f>Inputs!U333</f>
        <v>[C-i-C]</v>
      </c>
      <c r="V333" s="389" t="str">
        <f>Inputs!V333</f>
        <v>[C-i-C]</v>
      </c>
      <c r="W333" s="389" t="str">
        <f>Inputs!W333</f>
        <v>[C-i-C]</v>
      </c>
      <c r="X333" s="389" t="str">
        <f>Inputs!X333</f>
        <v>[C-i-C]</v>
      </c>
      <c r="Y333" s="389" t="str">
        <f>Inputs!Y333</f>
        <v>[C-i-C]</v>
      </c>
      <c r="Z333" s="389" t="str">
        <f>Inputs!Z333</f>
        <v>[C-i-C]</v>
      </c>
      <c r="AA333" s="389" t="str">
        <f>Inputs!AA333</f>
        <v>[C-i-C]</v>
      </c>
      <c r="AB333" s="389" t="str">
        <f>Inputs!AB333</f>
        <v>[C-i-C]</v>
      </c>
      <c r="AC333" s="389" t="str">
        <f>Inputs!AC333</f>
        <v>[C-i-C]</v>
      </c>
      <c r="AD333" s="389" t="str">
        <f>Inputs!AD333</f>
        <v>[C-i-C]</v>
      </c>
      <c r="AE333" s="389" t="str">
        <f>Inputs!AE333</f>
        <v>[C-i-C]</v>
      </c>
      <c r="AF333" s="389" t="str">
        <f>Inputs!AF333</f>
        <v>[C-i-C]</v>
      </c>
      <c r="AG333" s="389" t="str">
        <f>Inputs!AG333</f>
        <v>[C-i-C]</v>
      </c>
      <c r="AH333" s="389" t="str">
        <f>Inputs!AH333</f>
        <v>[C-i-C]</v>
      </c>
      <c r="AI333" s="254">
        <f>Inputs!AI333</f>
        <v>0</v>
      </c>
      <c r="AJ333" s="254">
        <f>Inputs!AJ333</f>
        <v>0</v>
      </c>
      <c r="AK333" s="254">
        <f>Inputs!AK333</f>
        <v>0</v>
      </c>
      <c r="AL333" s="254">
        <f>Inputs!AL333</f>
        <v>0</v>
      </c>
      <c r="AM333" s="254">
        <f>Inputs!AM333</f>
        <v>0</v>
      </c>
      <c r="AN333" s="254">
        <f>Inputs!AN333</f>
        <v>0</v>
      </c>
      <c r="AO333" s="254">
        <f>Inputs!AO333</f>
        <v>0</v>
      </c>
      <c r="AP333" s="254">
        <f>Inputs!AP333</f>
        <v>0</v>
      </c>
      <c r="AQ333" s="254">
        <f>Inputs!AQ333</f>
        <v>0</v>
      </c>
      <c r="AR333" s="254">
        <f>Inputs!AR333</f>
        <v>0</v>
      </c>
      <c r="AS333" s="254">
        <f>Inputs!AS333</f>
        <v>0</v>
      </c>
      <c r="AT333" s="254">
        <f>Inputs!AT333</f>
        <v>0</v>
      </c>
      <c r="AU333" s="254">
        <f>Inputs!AU333</f>
        <v>0</v>
      </c>
      <c r="AV333" s="254">
        <f>Inputs!AV333</f>
        <v>0</v>
      </c>
      <c r="AW333" s="254">
        <f>Inputs!AW333</f>
        <v>0</v>
      </c>
      <c r="AX333" s="254">
        <f>Inputs!AX333</f>
        <v>0</v>
      </c>
      <c r="AY333" s="254">
        <f>Inputs!AY333</f>
        <v>0</v>
      </c>
      <c r="AZ333" s="254">
        <f>Inputs!AZ333</f>
        <v>0</v>
      </c>
      <c r="BA333" s="254">
        <f>Inputs!BA333</f>
        <v>0</v>
      </c>
      <c r="BB333" s="254">
        <f>Inputs!BB333</f>
        <v>0</v>
      </c>
      <c r="BC333" s="254">
        <f>Inputs!BC333</f>
        <v>0</v>
      </c>
      <c r="BD333" s="254">
        <f>Inputs!BD333</f>
        <v>0</v>
      </c>
      <c r="BE333" s="254">
        <f>Inputs!BE333</f>
        <v>0</v>
      </c>
      <c r="BF333" s="254">
        <f>Inputs!BF333</f>
        <v>0</v>
      </c>
      <c r="BG333" s="254">
        <f>Inputs!BG333</f>
        <v>0</v>
      </c>
      <c r="BH333" s="254">
        <f>Inputs!BH333</f>
        <v>0</v>
      </c>
      <c r="BI333" s="254">
        <f>Inputs!BI333</f>
        <v>0</v>
      </c>
      <c r="BJ333" s="254">
        <f>Inputs!BJ333</f>
        <v>0</v>
      </c>
      <c r="BK333" s="254">
        <f>Inputs!BK333</f>
        <v>0</v>
      </c>
      <c r="BL333" s="254">
        <f>Inputs!BL333</f>
        <v>0</v>
      </c>
      <c r="BN333" s="255">
        <f>IF(OR($C333="Non-Labour",$C333="Labour-related"),IF(Inputs!$DT333=$F$1,Inputs!BN333,Inputs!BN333*'Key assumptions'!$H$118),$F333*N(H333)*avg_hrs)</f>
        <v>0</v>
      </c>
      <c r="BO333" s="255">
        <f>IF(OR($C333="Non-Labour",$C333="Labour-related"),IF(Inputs!$DT333=$F$1,Inputs!BO333,Inputs!BO333*'Key assumptions'!$H$118),$F333*N(I333)*avg_hrs)</f>
        <v>0</v>
      </c>
      <c r="BP333" s="255">
        <f>IF(OR($C333="Non-Labour",$C333="Labour-related"),IF(Inputs!$DT333=$F$1,Inputs!BP333,Inputs!BP333*'Key assumptions'!$H$118),$F333*N(J333)*avg_hrs)</f>
        <v>0</v>
      </c>
      <c r="BQ333" s="255">
        <f>IF(OR($C333="Non-Labour",$C333="Labour-related"),IF(Inputs!$DT333=$F$1,Inputs!BQ333,Inputs!BQ333*'Key assumptions'!$H$118),$F333*N(K333)*avg_hrs)</f>
        <v>0</v>
      </c>
      <c r="BR333" s="255">
        <f>IF(OR($C333="Non-Labour",$C333="Labour-related"),IF(Inputs!$DT333=$F$1,Inputs!BR333,Inputs!BR333*'Key assumptions'!$H$118),$F333*N(L333)*avg_hrs)</f>
        <v>0</v>
      </c>
      <c r="BS333" s="390" t="s">
        <v>411</v>
      </c>
      <c r="BT333" s="390" t="s">
        <v>411</v>
      </c>
      <c r="BU333" s="390" t="s">
        <v>411</v>
      </c>
      <c r="BV333" s="390" t="s">
        <v>411</v>
      </c>
      <c r="BW333" s="390" t="s">
        <v>411</v>
      </c>
      <c r="BX333" s="390" t="s">
        <v>411</v>
      </c>
      <c r="BY333" s="390" t="s">
        <v>411</v>
      </c>
      <c r="BZ333" s="390" t="s">
        <v>411</v>
      </c>
      <c r="CA333" s="390" t="s">
        <v>411</v>
      </c>
      <c r="CB333" s="390" t="s">
        <v>411</v>
      </c>
      <c r="CC333" s="390" t="s">
        <v>411</v>
      </c>
      <c r="CD333" s="390" t="s">
        <v>411</v>
      </c>
      <c r="CE333" s="390" t="s">
        <v>411</v>
      </c>
      <c r="CF333" s="390" t="s">
        <v>411</v>
      </c>
      <c r="CG333" s="390" t="s">
        <v>411</v>
      </c>
      <c r="CH333" s="390" t="s">
        <v>411</v>
      </c>
      <c r="CI333" s="390" t="s">
        <v>411</v>
      </c>
      <c r="CJ333" s="390" t="s">
        <v>411</v>
      </c>
      <c r="CK333" s="390" t="s">
        <v>411</v>
      </c>
      <c r="CL333" s="390" t="s">
        <v>411</v>
      </c>
      <c r="CM333" s="390" t="s">
        <v>411</v>
      </c>
      <c r="CN333" s="390" t="s">
        <v>411</v>
      </c>
      <c r="CO333" s="255">
        <f>IF(OR($C333="Non-Labour",$C333="Labour-related"),IF(Inputs!$DT333=$F$1,Inputs!CO333,Inputs!CO333*'Key assumptions'!$H$118),$F333*N(AI333)*avg_hrs)</f>
        <v>0</v>
      </c>
      <c r="CP333" s="255">
        <f>IF(OR($C333="Non-Labour",$C333="Labour-related"),IF(Inputs!$DT333=$F$1,Inputs!CP333,Inputs!CP333*'Key assumptions'!$H$118),$F333*N(AJ333)*avg_hrs)</f>
        <v>0</v>
      </c>
      <c r="CQ333" s="255">
        <f>IF(OR($C333="Non-Labour",$C333="Labour-related"),IF(Inputs!$DT333=$F$1,Inputs!CQ333,Inputs!CQ333*'Key assumptions'!$H$118),$F333*N(AK333)*avg_hrs)</f>
        <v>0</v>
      </c>
      <c r="CR333" s="255">
        <f>IF(OR($C333="Non-Labour",$C333="Labour-related"),IF(Inputs!$DT333=$F$1,Inputs!CR333,Inputs!CR333*'Key assumptions'!$H$118),$F333*N(AL333)*avg_hrs)</f>
        <v>0</v>
      </c>
      <c r="CS333" s="255">
        <f>IF(OR($C333="Non-Labour",$C333="Labour-related"),IF(Inputs!$DT333=$F$1,Inputs!CS333,Inputs!CS333*'Key assumptions'!$H$118),$F333*N(AM333)*avg_hrs)</f>
        <v>0</v>
      </c>
      <c r="CT333" s="255">
        <f>IF(OR($C333="Non-Labour",$C333="Labour-related"),IF(Inputs!$DT333=$F$1,Inputs!CT333,Inputs!CT333*'Key assumptions'!$H$118),$F333*N(AN333)*avg_hrs)</f>
        <v>0</v>
      </c>
      <c r="CU333" s="255">
        <f>IF(OR($C333="Non-Labour",$C333="Labour-related"),IF(Inputs!$DT333=$F$1,Inputs!CU333,Inputs!CU333*'Key assumptions'!$H$118),$F333*N(AO333)*avg_hrs)</f>
        <v>0</v>
      </c>
      <c r="CV333" s="255">
        <f>IF(OR($C333="Non-Labour",$C333="Labour-related"),IF(Inputs!$DT333=$F$1,Inputs!CV333,Inputs!CV333*'Key assumptions'!$H$118),$F333*N(AP333)*avg_hrs)</f>
        <v>0</v>
      </c>
      <c r="CW333" s="255">
        <f>IF(OR($C333="Non-Labour",$C333="Labour-related"),IF(Inputs!$DT333=$F$1,Inputs!CW333,Inputs!CW333*'Key assumptions'!$H$118),$F333*N(AQ333)*avg_hrs)</f>
        <v>0</v>
      </c>
      <c r="CX333" s="255">
        <f>IF(OR($C333="Non-Labour",$C333="Labour-related"),IF(Inputs!$DT333=$F$1,Inputs!CX333,Inputs!CX333*'Key assumptions'!$H$118),$F333*N(AR333)*avg_hrs)</f>
        <v>0</v>
      </c>
      <c r="CY333" s="255">
        <f>IF(OR($C333="Non-Labour",$C333="Labour-related"),IF(Inputs!$DT333=$F$1,Inputs!CY333,Inputs!CY333*'Key assumptions'!$H$118),$F333*N(AS333)*avg_hrs)</f>
        <v>0</v>
      </c>
      <c r="CZ333" s="255">
        <f>IF(OR($C333="Non-Labour",$C333="Labour-related"),IF(Inputs!$DT333=$F$1,Inputs!CZ333,Inputs!CZ333*'Key assumptions'!$H$118),$F333*N(AT333)*avg_hrs)</f>
        <v>0</v>
      </c>
      <c r="DA333" s="255">
        <f>IF(OR($C333="Non-Labour",$C333="Labour-related"),IF(Inputs!$DT333=$F$1,Inputs!DA333,Inputs!DA333*'Key assumptions'!$H$118),$F333*N(AU333)*avg_hrs)</f>
        <v>0</v>
      </c>
      <c r="DB333" s="255">
        <f>IF(OR($C333="Non-Labour",$C333="Labour-related"),IF(Inputs!$DT333=$F$1,Inputs!DB333,Inputs!DB333*'Key assumptions'!$H$118),$F333*N(AV333)*avg_hrs)</f>
        <v>0</v>
      </c>
      <c r="DC333" s="255">
        <f>IF(OR($C333="Non-Labour",$C333="Labour-related"),IF(Inputs!$DT333=$F$1,Inputs!DC333,Inputs!DC333*'Key assumptions'!$H$118),$F333*N(AW333)*avg_hrs)</f>
        <v>0</v>
      </c>
      <c r="DD333" s="255">
        <f>IF(OR($C333="Non-Labour",$C333="Labour-related"),IF(Inputs!$DT333=$F$1,Inputs!DD333,Inputs!DD333*'Key assumptions'!$H$118),$F333*N(AX333)*avg_hrs)</f>
        <v>0</v>
      </c>
      <c r="DE333" s="255">
        <f>IF(OR($C333="Non-Labour",$C333="Labour-related"),IF(Inputs!$DT333=$F$1,Inputs!DE333,Inputs!DE333*'Key assumptions'!$H$118),$F333*N(AY333)*avg_hrs)</f>
        <v>0</v>
      </c>
      <c r="DF333" s="255">
        <f>IF(OR($C333="Non-Labour",$C333="Labour-related"),IF(Inputs!$DT333=$F$1,Inputs!DF333,Inputs!DF333*'Key assumptions'!$H$118),$F333*N(AZ333)*avg_hrs)</f>
        <v>0</v>
      </c>
      <c r="DG333" s="255">
        <f>IF(OR($C333="Non-Labour",$C333="Labour-related"),IF(Inputs!$DT333=$F$1,Inputs!DG333,Inputs!DG333*'Key assumptions'!$H$118),$F333*N(BA333)*avg_hrs)</f>
        <v>0</v>
      </c>
      <c r="DH333" s="255">
        <f>IF(OR($C333="Non-Labour",$C333="Labour-related"),IF(Inputs!$DT333=$F$1,Inputs!DH333,Inputs!DH333*'Key assumptions'!$H$118),$F333*N(BB333)*avg_hrs)</f>
        <v>0</v>
      </c>
      <c r="DI333" s="255">
        <f>IF(OR($C333="Non-Labour",$C333="Labour-related"),IF(Inputs!$DT333=$F$1,Inputs!DI333,Inputs!DI333*'Key assumptions'!$H$118),$F333*N(BC333)*avg_hrs)</f>
        <v>0</v>
      </c>
      <c r="DJ333" s="255">
        <f>IF(OR($C333="Non-Labour",$C333="Labour-related"),IF(Inputs!$DT333=$F$1,Inputs!DJ333,Inputs!DJ333*'Key assumptions'!$H$118),$F333*N(BD333)*avg_hrs)</f>
        <v>0</v>
      </c>
      <c r="DK333" s="255">
        <f>IF(OR($C333="Non-Labour",$C333="Labour-related"),IF(Inputs!$DT333=$F$1,Inputs!DK333,Inputs!DK333*'Key assumptions'!$H$118),$F333*N(BE333)*avg_hrs)</f>
        <v>0</v>
      </c>
      <c r="DL333" s="255">
        <f>IF(OR($C333="Non-Labour",$C333="Labour-related"),IF(Inputs!$DT333=$F$1,Inputs!DL333,Inputs!DL333*'Key assumptions'!$H$118),$F333*N(BF333)*avg_hrs)</f>
        <v>0</v>
      </c>
      <c r="DM333" s="255">
        <f>IF(OR($C333="Non-Labour",$C333="Labour-related"),IF(Inputs!$DT333=$F$1,Inputs!DM333,Inputs!DM333*'Key assumptions'!$H$118),$F333*N(BG333)*avg_hrs)</f>
        <v>0</v>
      </c>
      <c r="DN333" s="255">
        <f>IF(OR($C333="Non-Labour",$C333="Labour-related"),IF(Inputs!$DT333=$F$1,Inputs!DN333,Inputs!DN333*'Key assumptions'!$H$118),$F333*N(BH333)*avg_hrs)</f>
        <v>0</v>
      </c>
      <c r="DO333" s="255">
        <f>IF(OR($C333="Non-Labour",$C333="Labour-related"),IF(Inputs!$DT333=$F$1,Inputs!DO333,Inputs!DO333*'Key assumptions'!$H$118),$F333*N(BI333)*avg_hrs)</f>
        <v>0</v>
      </c>
      <c r="DP333" s="255">
        <f>IF(OR($C333="Non-Labour",$C333="Labour-related"),IF(Inputs!$DT333=$F$1,Inputs!DP333,Inputs!DP333*'Key assumptions'!$H$118),$F333*N(BJ333)*avg_hrs)</f>
        <v>0</v>
      </c>
      <c r="DQ333" s="255">
        <f>IF(OR($C333="Non-Labour",$C333="Labour-related"),IF(Inputs!$DT333=$F$1,Inputs!DQ333,Inputs!DQ333*'Key assumptions'!$H$118),$F333*N(BK333)*avg_hrs)</f>
        <v>0</v>
      </c>
      <c r="DR333" s="255">
        <f>IF(OR($C333="Non-Labour",$C333="Labour-related"),IF(Inputs!$DT333=$F$1,Inputs!DR333,Inputs!DR333*'Key assumptions'!$H$118),$F333*N(BL333)*avg_hrs)</f>
        <v>0</v>
      </c>
      <c r="DT333" s="133" t="s">
        <v>213</v>
      </c>
      <c r="DU333" s="304"/>
      <c r="DV333" s="304"/>
      <c r="DW333" s="304"/>
      <c r="DX333" s="304"/>
      <c r="DY333" s="304"/>
      <c r="DZ333" s="304"/>
      <c r="EA333" s="255">
        <v>169082.87999999998</v>
      </c>
      <c r="EB333" s="255">
        <v>163799.03999999998</v>
      </c>
      <c r="EC333" s="255">
        <v>0</v>
      </c>
      <c r="ED333" s="255">
        <f t="shared" si="31"/>
        <v>0</v>
      </c>
      <c r="EE333" s="255">
        <f t="shared" si="31"/>
        <v>0</v>
      </c>
      <c r="EF333" s="255">
        <f t="shared" si="32"/>
        <v>332881.91999999993</v>
      </c>
    </row>
    <row r="334" spans="1:136" x14ac:dyDescent="0.4">
      <c r="A334" s="133" t="str">
        <f>Inputs!A334</f>
        <v/>
      </c>
      <c r="B334" s="133" t="str">
        <f>Inputs!B334</f>
        <v/>
      </c>
      <c r="C334" s="133" t="str">
        <f>Inputs!C334</f>
        <v/>
      </c>
      <c r="D334" s="133" t="str">
        <f>Inputs!D334</f>
        <v>PT007447</v>
      </c>
      <c r="E334" s="133" t="str">
        <f>Inputs!E334</f>
        <v>CWO - Overarching Business Costs</v>
      </c>
      <c r="F334" s="290">
        <f>IF(Inputs!DT334=$F$1,Inputs!F334,
IF(Inputs!DT334='Key assumptions'!$E$118,Inputs!F334*'Key assumptions'!$H$118,Inputs!F334*'Key assumptions'!$H$119))</f>
        <v>0</v>
      </c>
      <c r="G334" s="290">
        <f>IF(Inputs!DT334=$F$1,Inputs!G334,Inputs!G334*'Key assumptions'!$H$118)</f>
        <v>0</v>
      </c>
      <c r="H334" s="281"/>
      <c r="I334" s="281"/>
      <c r="J334" s="281"/>
      <c r="K334" s="281"/>
      <c r="L334" s="281"/>
      <c r="M334" s="389" t="str">
        <f>Inputs!M334</f>
        <v>[C-i-C]</v>
      </c>
      <c r="N334" s="389" t="str">
        <f>Inputs!N334</f>
        <v>[C-i-C]</v>
      </c>
      <c r="O334" s="389" t="str">
        <f>Inputs!O334</f>
        <v>[C-i-C]</v>
      </c>
      <c r="P334" s="389" t="str">
        <f>Inputs!P334</f>
        <v>[C-i-C]</v>
      </c>
      <c r="Q334" s="389" t="str">
        <f>Inputs!Q334</f>
        <v>[C-i-C]</v>
      </c>
      <c r="R334" s="389" t="str">
        <f>Inputs!R334</f>
        <v>[C-i-C]</v>
      </c>
      <c r="S334" s="389" t="str">
        <f>Inputs!S334</f>
        <v>[C-i-C]</v>
      </c>
      <c r="T334" s="389" t="str">
        <f>Inputs!T334</f>
        <v>[C-i-C]</v>
      </c>
      <c r="U334" s="389" t="str">
        <f>Inputs!U334</f>
        <v>[C-i-C]</v>
      </c>
      <c r="V334" s="389" t="str">
        <f>Inputs!V334</f>
        <v>[C-i-C]</v>
      </c>
      <c r="W334" s="389" t="str">
        <f>Inputs!W334</f>
        <v>[C-i-C]</v>
      </c>
      <c r="X334" s="389" t="str">
        <f>Inputs!X334</f>
        <v>[C-i-C]</v>
      </c>
      <c r="Y334" s="389" t="str">
        <f>Inputs!Y334</f>
        <v>[C-i-C]</v>
      </c>
      <c r="Z334" s="389" t="str">
        <f>Inputs!Z334</f>
        <v>[C-i-C]</v>
      </c>
      <c r="AA334" s="389" t="str">
        <f>Inputs!AA334</f>
        <v>[C-i-C]</v>
      </c>
      <c r="AB334" s="389" t="str">
        <f>Inputs!AB334</f>
        <v>[C-i-C]</v>
      </c>
      <c r="AC334" s="389" t="str">
        <f>Inputs!AC334</f>
        <v>[C-i-C]</v>
      </c>
      <c r="AD334" s="389" t="str">
        <f>Inputs!AD334</f>
        <v>[C-i-C]</v>
      </c>
      <c r="AE334" s="389" t="str">
        <f>Inputs!AE334</f>
        <v>[C-i-C]</v>
      </c>
      <c r="AF334" s="389" t="str">
        <f>Inputs!AF334</f>
        <v>[C-i-C]</v>
      </c>
      <c r="AG334" s="389" t="str">
        <f>Inputs!AG334</f>
        <v>[C-i-C]</v>
      </c>
      <c r="AH334" s="389" t="str">
        <f>Inputs!AH334</f>
        <v>[C-i-C]</v>
      </c>
      <c r="AI334" s="254">
        <f>Inputs!AI334</f>
        <v>0</v>
      </c>
      <c r="AJ334" s="254">
        <f>Inputs!AJ334</f>
        <v>0</v>
      </c>
      <c r="AK334" s="254">
        <f>Inputs!AK334</f>
        <v>0</v>
      </c>
      <c r="AL334" s="254">
        <f>Inputs!AL334</f>
        <v>0</v>
      </c>
      <c r="AM334" s="254">
        <f>Inputs!AM334</f>
        <v>0</v>
      </c>
      <c r="AN334" s="254">
        <f>Inputs!AN334</f>
        <v>0</v>
      </c>
      <c r="AO334" s="254">
        <f>Inputs!AO334</f>
        <v>0</v>
      </c>
      <c r="AP334" s="254">
        <f>Inputs!AP334</f>
        <v>0</v>
      </c>
      <c r="AQ334" s="254">
        <f>Inputs!AQ334</f>
        <v>0</v>
      </c>
      <c r="AR334" s="254">
        <f>Inputs!AR334</f>
        <v>0</v>
      </c>
      <c r="AS334" s="254">
        <f>Inputs!AS334</f>
        <v>0</v>
      </c>
      <c r="AT334" s="254">
        <f>Inputs!AT334</f>
        <v>0</v>
      </c>
      <c r="AU334" s="254">
        <f>Inputs!AU334</f>
        <v>0</v>
      </c>
      <c r="AV334" s="254">
        <f>Inputs!AV334</f>
        <v>0</v>
      </c>
      <c r="AW334" s="254">
        <f>Inputs!AW334</f>
        <v>0</v>
      </c>
      <c r="AX334" s="254">
        <f>Inputs!AX334</f>
        <v>0</v>
      </c>
      <c r="AY334" s="254">
        <f>Inputs!AY334</f>
        <v>0</v>
      </c>
      <c r="AZ334" s="254">
        <f>Inputs!AZ334</f>
        <v>0</v>
      </c>
      <c r="BA334" s="254">
        <f>Inputs!BA334</f>
        <v>0</v>
      </c>
      <c r="BB334" s="254">
        <f>Inputs!BB334</f>
        <v>0</v>
      </c>
      <c r="BC334" s="254">
        <f>Inputs!BC334</f>
        <v>0</v>
      </c>
      <c r="BD334" s="254">
        <f>Inputs!BD334</f>
        <v>0</v>
      </c>
      <c r="BE334" s="254">
        <f>Inputs!BE334</f>
        <v>0</v>
      </c>
      <c r="BF334" s="254">
        <f>Inputs!BF334</f>
        <v>0</v>
      </c>
      <c r="BG334" s="254">
        <f>Inputs!BG334</f>
        <v>0</v>
      </c>
      <c r="BH334" s="254">
        <f>Inputs!BH334</f>
        <v>0</v>
      </c>
      <c r="BI334" s="254">
        <f>Inputs!BI334</f>
        <v>0</v>
      </c>
      <c r="BJ334" s="254">
        <f>Inputs!BJ334</f>
        <v>0</v>
      </c>
      <c r="BK334" s="254">
        <f>Inputs!BK334</f>
        <v>0</v>
      </c>
      <c r="BL334" s="254">
        <f>Inputs!BL334</f>
        <v>0</v>
      </c>
      <c r="BN334" s="255">
        <f>IF(OR($C334="Non-Labour",$C334="Labour-related"),IF(Inputs!$DT334=$F$1,Inputs!BN334,Inputs!BN334*'Key assumptions'!$H$118),$F334*N(H334)*avg_hrs)</f>
        <v>0</v>
      </c>
      <c r="BO334" s="255">
        <f>IF(OR($C334="Non-Labour",$C334="Labour-related"),IF(Inputs!$DT334=$F$1,Inputs!BO334,Inputs!BO334*'Key assumptions'!$H$118),$F334*N(I334)*avg_hrs)</f>
        <v>0</v>
      </c>
      <c r="BP334" s="255">
        <f>IF(OR($C334="Non-Labour",$C334="Labour-related"),IF(Inputs!$DT334=$F$1,Inputs!BP334,Inputs!BP334*'Key assumptions'!$H$118),$F334*N(J334)*avg_hrs)</f>
        <v>0</v>
      </c>
      <c r="BQ334" s="255">
        <f>IF(OR($C334="Non-Labour",$C334="Labour-related"),IF(Inputs!$DT334=$F$1,Inputs!BQ334,Inputs!BQ334*'Key assumptions'!$H$118),$F334*N(K334)*avg_hrs)</f>
        <v>0</v>
      </c>
      <c r="BR334" s="255">
        <f>IF(OR($C334="Non-Labour",$C334="Labour-related"),IF(Inputs!$DT334=$F$1,Inputs!BR334,Inputs!BR334*'Key assumptions'!$H$118),$F334*N(L334)*avg_hrs)</f>
        <v>0</v>
      </c>
      <c r="BS334" s="390" t="s">
        <v>411</v>
      </c>
      <c r="BT334" s="390" t="s">
        <v>411</v>
      </c>
      <c r="BU334" s="390" t="s">
        <v>411</v>
      </c>
      <c r="BV334" s="390" t="s">
        <v>411</v>
      </c>
      <c r="BW334" s="390" t="s">
        <v>411</v>
      </c>
      <c r="BX334" s="390" t="s">
        <v>411</v>
      </c>
      <c r="BY334" s="390" t="s">
        <v>411</v>
      </c>
      <c r="BZ334" s="390" t="s">
        <v>411</v>
      </c>
      <c r="CA334" s="390" t="s">
        <v>411</v>
      </c>
      <c r="CB334" s="390" t="s">
        <v>411</v>
      </c>
      <c r="CC334" s="390" t="s">
        <v>411</v>
      </c>
      <c r="CD334" s="390" t="s">
        <v>411</v>
      </c>
      <c r="CE334" s="390" t="s">
        <v>411</v>
      </c>
      <c r="CF334" s="390" t="s">
        <v>411</v>
      </c>
      <c r="CG334" s="390" t="s">
        <v>411</v>
      </c>
      <c r="CH334" s="390" t="s">
        <v>411</v>
      </c>
      <c r="CI334" s="390" t="s">
        <v>411</v>
      </c>
      <c r="CJ334" s="390" t="s">
        <v>411</v>
      </c>
      <c r="CK334" s="390" t="s">
        <v>411</v>
      </c>
      <c r="CL334" s="390" t="s">
        <v>411</v>
      </c>
      <c r="CM334" s="390" t="s">
        <v>411</v>
      </c>
      <c r="CN334" s="390" t="s">
        <v>411</v>
      </c>
      <c r="CO334" s="255">
        <f>IF(OR($C334="Non-Labour",$C334="Labour-related"),IF(Inputs!$DT334=$F$1,Inputs!CO334,Inputs!CO334*'Key assumptions'!$H$118),$F334*N(AI334)*avg_hrs)</f>
        <v>0</v>
      </c>
      <c r="CP334" s="255">
        <f>IF(OR($C334="Non-Labour",$C334="Labour-related"),IF(Inputs!$DT334=$F$1,Inputs!CP334,Inputs!CP334*'Key assumptions'!$H$118),$F334*N(AJ334)*avg_hrs)</f>
        <v>0</v>
      </c>
      <c r="CQ334" s="255">
        <f>IF(OR($C334="Non-Labour",$C334="Labour-related"),IF(Inputs!$DT334=$F$1,Inputs!CQ334,Inputs!CQ334*'Key assumptions'!$H$118),$F334*N(AK334)*avg_hrs)</f>
        <v>0</v>
      </c>
      <c r="CR334" s="255">
        <f>IF(OR($C334="Non-Labour",$C334="Labour-related"),IF(Inputs!$DT334=$F$1,Inputs!CR334,Inputs!CR334*'Key assumptions'!$H$118),$F334*N(AL334)*avg_hrs)</f>
        <v>0</v>
      </c>
      <c r="CS334" s="255">
        <f>IF(OR($C334="Non-Labour",$C334="Labour-related"),IF(Inputs!$DT334=$F$1,Inputs!CS334,Inputs!CS334*'Key assumptions'!$H$118),$F334*N(AM334)*avg_hrs)</f>
        <v>0</v>
      </c>
      <c r="CT334" s="255">
        <f>IF(OR($C334="Non-Labour",$C334="Labour-related"),IF(Inputs!$DT334=$F$1,Inputs!CT334,Inputs!CT334*'Key assumptions'!$H$118),$F334*N(AN334)*avg_hrs)</f>
        <v>0</v>
      </c>
      <c r="CU334" s="255">
        <f>IF(OR($C334="Non-Labour",$C334="Labour-related"),IF(Inputs!$DT334=$F$1,Inputs!CU334,Inputs!CU334*'Key assumptions'!$H$118),$F334*N(AO334)*avg_hrs)</f>
        <v>0</v>
      </c>
      <c r="CV334" s="255">
        <f>IF(OR($C334="Non-Labour",$C334="Labour-related"),IF(Inputs!$DT334=$F$1,Inputs!CV334,Inputs!CV334*'Key assumptions'!$H$118),$F334*N(AP334)*avg_hrs)</f>
        <v>0</v>
      </c>
      <c r="CW334" s="255">
        <f>IF(OR($C334="Non-Labour",$C334="Labour-related"),IF(Inputs!$DT334=$F$1,Inputs!CW334,Inputs!CW334*'Key assumptions'!$H$118),$F334*N(AQ334)*avg_hrs)</f>
        <v>0</v>
      </c>
      <c r="CX334" s="255">
        <f>IF(OR($C334="Non-Labour",$C334="Labour-related"),IF(Inputs!$DT334=$F$1,Inputs!CX334,Inputs!CX334*'Key assumptions'!$H$118),$F334*N(AR334)*avg_hrs)</f>
        <v>0</v>
      </c>
      <c r="CY334" s="255">
        <f>IF(OR($C334="Non-Labour",$C334="Labour-related"),IF(Inputs!$DT334=$F$1,Inputs!CY334,Inputs!CY334*'Key assumptions'!$H$118),$F334*N(AS334)*avg_hrs)</f>
        <v>0</v>
      </c>
      <c r="CZ334" s="255">
        <f>IF(OR($C334="Non-Labour",$C334="Labour-related"),IF(Inputs!$DT334=$F$1,Inputs!CZ334,Inputs!CZ334*'Key assumptions'!$H$118),$F334*N(AT334)*avg_hrs)</f>
        <v>0</v>
      </c>
      <c r="DA334" s="255">
        <f>IF(OR($C334="Non-Labour",$C334="Labour-related"),IF(Inputs!$DT334=$F$1,Inputs!DA334,Inputs!DA334*'Key assumptions'!$H$118),$F334*N(AU334)*avg_hrs)</f>
        <v>0</v>
      </c>
      <c r="DB334" s="255">
        <f>IF(OR($C334="Non-Labour",$C334="Labour-related"),IF(Inputs!$DT334=$F$1,Inputs!DB334,Inputs!DB334*'Key assumptions'!$H$118),$F334*N(AV334)*avg_hrs)</f>
        <v>0</v>
      </c>
      <c r="DC334" s="255">
        <f>IF(OR($C334="Non-Labour",$C334="Labour-related"),IF(Inputs!$DT334=$F$1,Inputs!DC334,Inputs!DC334*'Key assumptions'!$H$118),$F334*N(AW334)*avg_hrs)</f>
        <v>0</v>
      </c>
      <c r="DD334" s="255">
        <f>IF(OR($C334="Non-Labour",$C334="Labour-related"),IF(Inputs!$DT334=$F$1,Inputs!DD334,Inputs!DD334*'Key assumptions'!$H$118),$F334*N(AX334)*avg_hrs)</f>
        <v>0</v>
      </c>
      <c r="DE334" s="255">
        <f>IF(OR($C334="Non-Labour",$C334="Labour-related"),IF(Inputs!$DT334=$F$1,Inputs!DE334,Inputs!DE334*'Key assumptions'!$H$118),$F334*N(AY334)*avg_hrs)</f>
        <v>0</v>
      </c>
      <c r="DF334" s="255">
        <f>IF(OR($C334="Non-Labour",$C334="Labour-related"),IF(Inputs!$DT334=$F$1,Inputs!DF334,Inputs!DF334*'Key assumptions'!$H$118),$F334*N(AZ334)*avg_hrs)</f>
        <v>0</v>
      </c>
      <c r="DG334" s="255">
        <f>IF(OR($C334="Non-Labour",$C334="Labour-related"),IF(Inputs!$DT334=$F$1,Inputs!DG334,Inputs!DG334*'Key assumptions'!$H$118),$F334*N(BA334)*avg_hrs)</f>
        <v>0</v>
      </c>
      <c r="DH334" s="255">
        <f>IF(OR($C334="Non-Labour",$C334="Labour-related"),IF(Inputs!$DT334=$F$1,Inputs!DH334,Inputs!DH334*'Key assumptions'!$H$118),$F334*N(BB334)*avg_hrs)</f>
        <v>0</v>
      </c>
      <c r="DI334" s="255">
        <f>IF(OR($C334="Non-Labour",$C334="Labour-related"),IF(Inputs!$DT334=$F$1,Inputs!DI334,Inputs!DI334*'Key assumptions'!$H$118),$F334*N(BC334)*avg_hrs)</f>
        <v>0</v>
      </c>
      <c r="DJ334" s="255">
        <f>IF(OR($C334="Non-Labour",$C334="Labour-related"),IF(Inputs!$DT334=$F$1,Inputs!DJ334,Inputs!DJ334*'Key assumptions'!$H$118),$F334*N(BD334)*avg_hrs)</f>
        <v>0</v>
      </c>
      <c r="DK334" s="255">
        <f>IF(OR($C334="Non-Labour",$C334="Labour-related"),IF(Inputs!$DT334=$F$1,Inputs!DK334,Inputs!DK334*'Key assumptions'!$H$118),$F334*N(BE334)*avg_hrs)</f>
        <v>0</v>
      </c>
      <c r="DL334" s="255">
        <f>IF(OR($C334="Non-Labour",$C334="Labour-related"),IF(Inputs!$DT334=$F$1,Inputs!DL334,Inputs!DL334*'Key assumptions'!$H$118),$F334*N(BF334)*avg_hrs)</f>
        <v>0</v>
      </c>
      <c r="DM334" s="255">
        <f>IF(OR($C334="Non-Labour",$C334="Labour-related"),IF(Inputs!$DT334=$F$1,Inputs!DM334,Inputs!DM334*'Key assumptions'!$H$118),$F334*N(BG334)*avg_hrs)</f>
        <v>0</v>
      </c>
      <c r="DN334" s="255">
        <f>IF(OR($C334="Non-Labour",$C334="Labour-related"),IF(Inputs!$DT334=$F$1,Inputs!DN334,Inputs!DN334*'Key assumptions'!$H$118),$F334*N(BH334)*avg_hrs)</f>
        <v>0</v>
      </c>
      <c r="DO334" s="255">
        <f>IF(OR($C334="Non-Labour",$C334="Labour-related"),IF(Inputs!$DT334=$F$1,Inputs!DO334,Inputs!DO334*'Key assumptions'!$H$118),$F334*N(BI334)*avg_hrs)</f>
        <v>0</v>
      </c>
      <c r="DP334" s="255">
        <f>IF(OR($C334="Non-Labour",$C334="Labour-related"),IF(Inputs!$DT334=$F$1,Inputs!DP334,Inputs!DP334*'Key assumptions'!$H$118),$F334*N(BJ334)*avg_hrs)</f>
        <v>0</v>
      </c>
      <c r="DQ334" s="255">
        <f>IF(OR($C334="Non-Labour",$C334="Labour-related"),IF(Inputs!$DT334=$F$1,Inputs!DQ334,Inputs!DQ334*'Key assumptions'!$H$118),$F334*N(BK334)*avg_hrs)</f>
        <v>0</v>
      </c>
      <c r="DR334" s="255">
        <f>IF(OR($C334="Non-Labour",$C334="Labour-related"),IF(Inputs!$DT334=$F$1,Inputs!DR334,Inputs!DR334*'Key assumptions'!$H$118),$F334*N(BL334)*avg_hrs)</f>
        <v>0</v>
      </c>
      <c r="DT334" s="133" t="s">
        <v>213</v>
      </c>
      <c r="DU334" s="304"/>
      <c r="DV334" s="304"/>
      <c r="DW334" s="304"/>
      <c r="DX334" s="304"/>
      <c r="DY334" s="304"/>
      <c r="DZ334" s="304"/>
      <c r="EA334" s="255">
        <v>0</v>
      </c>
      <c r="EB334" s="255">
        <v>0</v>
      </c>
      <c r="EC334" s="255">
        <v>0</v>
      </c>
      <c r="ED334" s="255">
        <f t="shared" si="31"/>
        <v>0</v>
      </c>
      <c r="EE334" s="255">
        <f t="shared" si="31"/>
        <v>0</v>
      </c>
      <c r="EF334" s="255">
        <f t="shared" si="32"/>
        <v>0</v>
      </c>
    </row>
    <row r="335" spans="1:136" x14ac:dyDescent="0.4">
      <c r="A335" s="133" t="str">
        <f>Inputs!A335</f>
        <v>Project Management</v>
      </c>
      <c r="B335" s="381" t="str">
        <f>Inputs!B335</f>
        <v>[C-i-C] Item 49</v>
      </c>
      <c r="C335" s="133" t="str">
        <f>Inputs!C335</f>
        <v>Non-labour</v>
      </c>
      <c r="D335" s="133" t="str">
        <f>Inputs!D335</f>
        <v>PT007447</v>
      </c>
      <c r="E335" s="133" t="str">
        <f>Inputs!E335</f>
        <v>Outsource Material/Equipment</v>
      </c>
      <c r="F335" s="290">
        <f>IF(Inputs!DT335=$F$1,Inputs!F335,
IF(Inputs!DT335='Key assumptions'!$E$118,Inputs!F335*'Key assumptions'!$H$118,Inputs!F335*'Key assumptions'!$H$119))</f>
        <v>0</v>
      </c>
      <c r="G335" s="290">
        <f>IF(Inputs!DT335=$F$1,Inputs!G335,Inputs!G335*'Key assumptions'!$H$118)</f>
        <v>0</v>
      </c>
      <c r="H335" s="281"/>
      <c r="I335" s="281"/>
      <c r="J335" s="281"/>
      <c r="K335" s="281"/>
      <c r="L335" s="281"/>
      <c r="M335" s="389" t="str">
        <f>Inputs!M335</f>
        <v>[C-i-C]</v>
      </c>
      <c r="N335" s="389" t="str">
        <f>Inputs!N335</f>
        <v>[C-i-C]</v>
      </c>
      <c r="O335" s="389" t="str">
        <f>Inputs!O335</f>
        <v>[C-i-C]</v>
      </c>
      <c r="P335" s="389" t="str">
        <f>Inputs!P335</f>
        <v>[C-i-C]</v>
      </c>
      <c r="Q335" s="389" t="str">
        <f>Inputs!Q335</f>
        <v>[C-i-C]</v>
      </c>
      <c r="R335" s="389" t="str">
        <f>Inputs!R335</f>
        <v>[C-i-C]</v>
      </c>
      <c r="S335" s="389" t="str">
        <f>Inputs!S335</f>
        <v>[C-i-C]</v>
      </c>
      <c r="T335" s="389" t="str">
        <f>Inputs!T335</f>
        <v>[C-i-C]</v>
      </c>
      <c r="U335" s="389" t="str">
        <f>Inputs!U335</f>
        <v>[C-i-C]</v>
      </c>
      <c r="V335" s="389" t="str">
        <f>Inputs!V335</f>
        <v>[C-i-C]</v>
      </c>
      <c r="W335" s="389" t="str">
        <f>Inputs!W335</f>
        <v>[C-i-C]</v>
      </c>
      <c r="X335" s="389" t="str">
        <f>Inputs!X335</f>
        <v>[C-i-C]</v>
      </c>
      <c r="Y335" s="389" t="str">
        <f>Inputs!Y335</f>
        <v>[C-i-C]</v>
      </c>
      <c r="Z335" s="389" t="str">
        <f>Inputs!Z335</f>
        <v>[C-i-C]</v>
      </c>
      <c r="AA335" s="389" t="str">
        <f>Inputs!AA335</f>
        <v>[C-i-C]</v>
      </c>
      <c r="AB335" s="389" t="str">
        <f>Inputs!AB335</f>
        <v>[C-i-C]</v>
      </c>
      <c r="AC335" s="389" t="str">
        <f>Inputs!AC335</f>
        <v>[C-i-C]</v>
      </c>
      <c r="AD335" s="389" t="str">
        <f>Inputs!AD335</f>
        <v>[C-i-C]</v>
      </c>
      <c r="AE335" s="389" t="str">
        <f>Inputs!AE335</f>
        <v>[C-i-C]</v>
      </c>
      <c r="AF335" s="389" t="str">
        <f>Inputs!AF335</f>
        <v>[C-i-C]</v>
      </c>
      <c r="AG335" s="389" t="str">
        <f>Inputs!AG335</f>
        <v>[C-i-C]</v>
      </c>
      <c r="AH335" s="389" t="str">
        <f>Inputs!AH335</f>
        <v>[C-i-C]</v>
      </c>
      <c r="AI335" s="254">
        <f>Inputs!AI335</f>
        <v>0</v>
      </c>
      <c r="AJ335" s="254">
        <f>Inputs!AJ335</f>
        <v>0</v>
      </c>
      <c r="AK335" s="254">
        <f>Inputs!AK335</f>
        <v>0</v>
      </c>
      <c r="AL335" s="254">
        <f>Inputs!AL335</f>
        <v>0</v>
      </c>
      <c r="AM335" s="254">
        <f>Inputs!AM335</f>
        <v>0</v>
      </c>
      <c r="AN335" s="254">
        <f>Inputs!AN335</f>
        <v>0</v>
      </c>
      <c r="AO335" s="254">
        <f>Inputs!AO335</f>
        <v>0</v>
      </c>
      <c r="AP335" s="254">
        <f>Inputs!AP335</f>
        <v>0</v>
      </c>
      <c r="AQ335" s="254">
        <f>Inputs!AQ335</f>
        <v>0</v>
      </c>
      <c r="AR335" s="254">
        <f>Inputs!AR335</f>
        <v>0</v>
      </c>
      <c r="AS335" s="254">
        <f>Inputs!AS335</f>
        <v>0</v>
      </c>
      <c r="AT335" s="254">
        <f>Inputs!AT335</f>
        <v>0</v>
      </c>
      <c r="AU335" s="254">
        <f>Inputs!AU335</f>
        <v>0</v>
      </c>
      <c r="AV335" s="254">
        <f>Inputs!AV335</f>
        <v>0</v>
      </c>
      <c r="AW335" s="254">
        <f>Inputs!AW335</f>
        <v>0</v>
      </c>
      <c r="AX335" s="254">
        <f>Inputs!AX335</f>
        <v>0</v>
      </c>
      <c r="AY335" s="254">
        <f>Inputs!AY335</f>
        <v>0</v>
      </c>
      <c r="AZ335" s="254">
        <f>Inputs!AZ335</f>
        <v>0</v>
      </c>
      <c r="BA335" s="254">
        <f>Inputs!BA335</f>
        <v>0</v>
      </c>
      <c r="BB335" s="254">
        <f>Inputs!BB335</f>
        <v>0</v>
      </c>
      <c r="BC335" s="254">
        <f>Inputs!BC335</f>
        <v>0</v>
      </c>
      <c r="BD335" s="254">
        <f>Inputs!BD335</f>
        <v>0</v>
      </c>
      <c r="BE335" s="254">
        <f>Inputs!BE335</f>
        <v>0</v>
      </c>
      <c r="BF335" s="254">
        <f>Inputs!BF335</f>
        <v>0</v>
      </c>
      <c r="BG335" s="254">
        <f>Inputs!BG335</f>
        <v>0</v>
      </c>
      <c r="BH335" s="254">
        <f>Inputs!BH335</f>
        <v>0</v>
      </c>
      <c r="BI335" s="254">
        <f>Inputs!BI335</f>
        <v>0</v>
      </c>
      <c r="BJ335" s="254">
        <f>Inputs!BJ335</f>
        <v>0</v>
      </c>
      <c r="BK335" s="254">
        <f>Inputs!BK335</f>
        <v>0</v>
      </c>
      <c r="BL335" s="254">
        <f>Inputs!BL335</f>
        <v>0</v>
      </c>
      <c r="BN335" s="255">
        <f>IF(OR($C335="Non-Labour",$C335="Labour-related"),IF(Inputs!$DT335=$F$1,Inputs!BN335,Inputs!BN335*'Key assumptions'!$H$118),$F335*N(H335)*avg_hrs)</f>
        <v>0</v>
      </c>
      <c r="BO335" s="255">
        <f>IF(OR($C335="Non-Labour",$C335="Labour-related"),IF(Inputs!$DT335=$F$1,Inputs!BO335,Inputs!BO335*'Key assumptions'!$H$118),$F335*N(I335)*avg_hrs)</f>
        <v>0</v>
      </c>
      <c r="BP335" s="255">
        <f>IF(OR($C335="Non-Labour",$C335="Labour-related"),IF(Inputs!$DT335=$F$1,Inputs!BP335,Inputs!BP335*'Key assumptions'!$H$118),$F335*N(J335)*avg_hrs)</f>
        <v>0</v>
      </c>
      <c r="BQ335" s="255">
        <f>IF(OR($C335="Non-Labour",$C335="Labour-related"),IF(Inputs!$DT335=$F$1,Inputs!BQ335,Inputs!BQ335*'Key assumptions'!$H$118),$F335*N(K335)*avg_hrs)</f>
        <v>0</v>
      </c>
      <c r="BR335" s="255">
        <f>IF(OR($C335="Non-Labour",$C335="Labour-related"),IF(Inputs!$DT335=$F$1,Inputs!BR335,Inputs!BR335*'Key assumptions'!$H$118),$F335*N(L335)*avg_hrs)</f>
        <v>0</v>
      </c>
      <c r="BS335" s="390" t="s">
        <v>411</v>
      </c>
      <c r="BT335" s="390" t="s">
        <v>411</v>
      </c>
      <c r="BU335" s="390" t="s">
        <v>411</v>
      </c>
      <c r="BV335" s="390" t="s">
        <v>411</v>
      </c>
      <c r="BW335" s="390" t="s">
        <v>411</v>
      </c>
      <c r="BX335" s="390" t="s">
        <v>411</v>
      </c>
      <c r="BY335" s="390" t="s">
        <v>411</v>
      </c>
      <c r="BZ335" s="390" t="s">
        <v>411</v>
      </c>
      <c r="CA335" s="390" t="s">
        <v>411</v>
      </c>
      <c r="CB335" s="390" t="s">
        <v>411</v>
      </c>
      <c r="CC335" s="390" t="s">
        <v>411</v>
      </c>
      <c r="CD335" s="390" t="s">
        <v>411</v>
      </c>
      <c r="CE335" s="390" t="s">
        <v>411</v>
      </c>
      <c r="CF335" s="390" t="s">
        <v>411</v>
      </c>
      <c r="CG335" s="390" t="s">
        <v>411</v>
      </c>
      <c r="CH335" s="390" t="s">
        <v>411</v>
      </c>
      <c r="CI335" s="390" t="s">
        <v>411</v>
      </c>
      <c r="CJ335" s="390" t="s">
        <v>411</v>
      </c>
      <c r="CK335" s="390" t="s">
        <v>411</v>
      </c>
      <c r="CL335" s="390" t="s">
        <v>411</v>
      </c>
      <c r="CM335" s="390" t="s">
        <v>411</v>
      </c>
      <c r="CN335" s="390" t="s">
        <v>411</v>
      </c>
      <c r="CO335" s="255">
        <f>IF(OR($C335="Non-Labour",$C335="Labour-related"),IF(Inputs!$DT335=$F$1,Inputs!CO335,Inputs!CO335*'Key assumptions'!$H$118),$F335*N(AI335)*avg_hrs)</f>
        <v>1547.152736256</v>
      </c>
      <c r="CP335" s="255">
        <f>IF(OR($C335="Non-Labour",$C335="Labour-related"),IF(Inputs!$DT335=$F$1,Inputs!CP335,Inputs!CP335*'Key assumptions'!$H$118),$F335*N(AJ335)*avg_hrs)</f>
        <v>1547.152736256</v>
      </c>
      <c r="CQ335" s="255">
        <f>IF(OR($C335="Non-Labour",$C335="Labour-related"),IF(Inputs!$DT335=$F$1,Inputs!CQ335,Inputs!CQ335*'Key assumptions'!$H$118),$F335*N(AK335)*avg_hrs)</f>
        <v>1547.152736256</v>
      </c>
      <c r="CR335" s="255">
        <f>IF(OR($C335="Non-Labour",$C335="Labour-related"),IF(Inputs!$DT335=$F$1,Inputs!CR335,Inputs!CR335*'Key assumptions'!$H$118),$F335*N(AL335)*avg_hrs)</f>
        <v>1547.152736256</v>
      </c>
      <c r="CS335" s="255">
        <f>IF(OR($C335="Non-Labour",$C335="Labour-related"),IF(Inputs!$DT335=$F$1,Inputs!CS335,Inputs!CS335*'Key assumptions'!$H$118),$F335*N(AM335)*avg_hrs)</f>
        <v>1547.152736256</v>
      </c>
      <c r="CT335" s="255">
        <f>IF(OR($C335="Non-Labour",$C335="Labour-related"),IF(Inputs!$DT335=$F$1,Inputs!CT335,Inputs!CT335*'Key assumptions'!$H$118),$F335*N(AN335)*avg_hrs)</f>
        <v>1547.152736256</v>
      </c>
      <c r="CU335" s="255">
        <f>IF(OR($C335="Non-Labour",$C335="Labour-related"),IF(Inputs!$DT335=$F$1,Inputs!CU335,Inputs!CU335*'Key assumptions'!$H$118),$F335*N(AO335)*avg_hrs)</f>
        <v>1593.5673183436802</v>
      </c>
      <c r="CV335" s="255">
        <f>IF(OR($C335="Non-Labour",$C335="Labour-related"),IF(Inputs!$DT335=$F$1,Inputs!CV335,Inputs!CV335*'Key assumptions'!$H$118),$F335*N(AP335)*avg_hrs)</f>
        <v>1593.5673183436802</v>
      </c>
      <c r="CW335" s="255">
        <f>IF(OR($C335="Non-Labour",$C335="Labour-related"),IF(Inputs!$DT335=$F$1,Inputs!CW335,Inputs!CW335*'Key assumptions'!$H$118),$F335*N(AQ335)*avg_hrs)</f>
        <v>1593.5673183436802</v>
      </c>
      <c r="CX335" s="255">
        <f>IF(OR($C335="Non-Labour",$C335="Labour-related"),IF(Inputs!$DT335=$F$1,Inputs!CX335,Inputs!CX335*'Key assumptions'!$H$118),$F335*N(AR335)*avg_hrs)</f>
        <v>1593.5673183436802</v>
      </c>
      <c r="CY335" s="255">
        <f>IF(OR($C335="Non-Labour",$C335="Labour-related"),IF(Inputs!$DT335=$F$1,Inputs!CY335,Inputs!CY335*'Key assumptions'!$H$118),$F335*N(AS335)*avg_hrs)</f>
        <v>1593.5673183436802</v>
      </c>
      <c r="CZ335" s="255">
        <f>IF(OR($C335="Non-Labour",$C335="Labour-related"),IF(Inputs!$DT335=$F$1,Inputs!CZ335,Inputs!CZ335*'Key assumptions'!$H$118),$F335*N(AT335)*avg_hrs)</f>
        <v>1593.5673183436802</v>
      </c>
      <c r="DA335" s="255">
        <f>IF(OR($C335="Non-Labour",$C335="Labour-related"),IF(Inputs!$DT335=$F$1,Inputs!DA335,Inputs!DA335*'Key assumptions'!$H$118),$F335*N(AU335)*avg_hrs)</f>
        <v>1593.5673183436802</v>
      </c>
      <c r="DB335" s="255">
        <f>IF(OR($C335="Non-Labour",$C335="Labour-related"),IF(Inputs!$DT335=$F$1,Inputs!DB335,Inputs!DB335*'Key assumptions'!$H$118),$F335*N(AV335)*avg_hrs)</f>
        <v>1593.5673183436802</v>
      </c>
      <c r="DC335" s="255">
        <f>IF(OR($C335="Non-Labour",$C335="Labour-related"),IF(Inputs!$DT335=$F$1,Inputs!DC335,Inputs!DC335*'Key assumptions'!$H$118),$F335*N(AW335)*avg_hrs)</f>
        <v>1593.5673183436802</v>
      </c>
      <c r="DD335" s="255">
        <f>IF(OR($C335="Non-Labour",$C335="Labour-related"),IF(Inputs!$DT335=$F$1,Inputs!DD335,Inputs!DD335*'Key assumptions'!$H$118),$F335*N(AX335)*avg_hrs)</f>
        <v>1593.5673183436802</v>
      </c>
      <c r="DE335" s="255">
        <f>IF(OR($C335="Non-Labour",$C335="Labour-related"),IF(Inputs!$DT335=$F$1,Inputs!DE335,Inputs!DE335*'Key assumptions'!$H$118),$F335*N(AY335)*avg_hrs)</f>
        <v>1593.5673183436802</v>
      </c>
      <c r="DF335" s="255">
        <f>IF(OR($C335="Non-Labour",$C335="Labour-related"),IF(Inputs!$DT335=$F$1,Inputs!DF335,Inputs!DF335*'Key assumptions'!$H$118),$F335*N(AZ335)*avg_hrs)</f>
        <v>1593.5673183436802</v>
      </c>
      <c r="DG335" s="255">
        <f>IF(OR($C335="Non-Labour",$C335="Labour-related"),IF(Inputs!$DT335=$F$1,Inputs!DG335,Inputs!DG335*'Key assumptions'!$H$118),$F335*N(BA335)*avg_hrs)</f>
        <v>1641.3743378939907</v>
      </c>
      <c r="DH335" s="255">
        <f>IF(OR($C335="Non-Labour",$C335="Labour-related"),IF(Inputs!$DT335=$F$1,Inputs!DH335,Inputs!DH335*'Key assumptions'!$H$118),$F335*N(BB335)*avg_hrs)</f>
        <v>1641.3743378939907</v>
      </c>
      <c r="DI335" s="255">
        <f>IF(OR($C335="Non-Labour",$C335="Labour-related"),IF(Inputs!$DT335=$F$1,Inputs!DI335,Inputs!DI335*'Key assumptions'!$H$118),$F335*N(BC335)*avg_hrs)</f>
        <v>1641.3743378939907</v>
      </c>
      <c r="DJ335" s="255">
        <f>IF(OR($C335="Non-Labour",$C335="Labour-related"),IF(Inputs!$DT335=$F$1,Inputs!DJ335,Inputs!DJ335*'Key assumptions'!$H$118),$F335*N(BD335)*avg_hrs)</f>
        <v>1641.3743378939907</v>
      </c>
      <c r="DK335" s="255">
        <f>IF(OR($C335="Non-Labour",$C335="Labour-related"),IF(Inputs!$DT335=$F$1,Inputs!DK335,Inputs!DK335*'Key assumptions'!$H$118),$F335*N(BE335)*avg_hrs)</f>
        <v>1641.3743378939907</v>
      </c>
      <c r="DL335" s="255">
        <f>IF(OR($C335="Non-Labour",$C335="Labour-related"),IF(Inputs!$DT335=$F$1,Inputs!DL335,Inputs!DL335*'Key assumptions'!$H$118),$F335*N(BF335)*avg_hrs)</f>
        <v>1641.3743378939907</v>
      </c>
      <c r="DM335" s="255">
        <f>IF(OR($C335="Non-Labour",$C335="Labour-related"),IF(Inputs!$DT335=$F$1,Inputs!DM335,Inputs!DM335*'Key assumptions'!$H$118),$F335*N(BG335)*avg_hrs)</f>
        <v>1641.3743378939907</v>
      </c>
      <c r="DN335" s="255">
        <f>IF(OR($C335="Non-Labour",$C335="Labour-related"),IF(Inputs!$DT335=$F$1,Inputs!DN335,Inputs!DN335*'Key assumptions'!$H$118),$F335*N(BH335)*avg_hrs)</f>
        <v>1641.3743378939907</v>
      </c>
      <c r="DO335" s="255">
        <f>IF(OR($C335="Non-Labour",$C335="Labour-related"),IF(Inputs!$DT335=$F$1,Inputs!DO335,Inputs!DO335*'Key assumptions'!$H$118),$F335*N(BI335)*avg_hrs)</f>
        <v>0</v>
      </c>
      <c r="DP335" s="255">
        <f>IF(OR($C335="Non-Labour",$C335="Labour-related"),IF(Inputs!$DT335=$F$1,Inputs!DP335,Inputs!DP335*'Key assumptions'!$H$118),$F335*N(BJ335)*avg_hrs)</f>
        <v>0</v>
      </c>
      <c r="DQ335" s="255">
        <f>IF(OR($C335="Non-Labour",$C335="Labour-related"),IF(Inputs!$DT335=$F$1,Inputs!DQ335,Inputs!DQ335*'Key assumptions'!$H$118),$F335*N(BK335)*avg_hrs)</f>
        <v>0</v>
      </c>
      <c r="DR335" s="255">
        <f>IF(OR($C335="Non-Labour",$C335="Labour-related"),IF(Inputs!$DT335=$F$1,Inputs!DR335,Inputs!DR335*'Key assumptions'!$H$118),$F335*N(BL335)*avg_hrs)</f>
        <v>0</v>
      </c>
      <c r="DT335" s="133" t="s">
        <v>213</v>
      </c>
      <c r="DU335" s="304"/>
      <c r="DV335" s="304"/>
      <c r="DW335" s="304"/>
      <c r="DX335" s="304"/>
      <c r="DY335" s="304"/>
      <c r="DZ335" s="304"/>
      <c r="EA335" s="255">
        <v>5833.3593599999995</v>
      </c>
      <c r="EB335" s="255">
        <v>18025.080422400002</v>
      </c>
      <c r="EC335" s="255">
        <v>18565.832835072004</v>
      </c>
      <c r="ED335" s="255">
        <f t="shared" si="31"/>
        <v>19122.807820124166</v>
      </c>
      <c r="EE335" s="255">
        <f t="shared" si="31"/>
        <v>13130.994703151926</v>
      </c>
      <c r="EF335" s="255">
        <f t="shared" si="32"/>
        <v>74678.075140748086</v>
      </c>
    </row>
    <row r="336" spans="1:136" x14ac:dyDescent="0.4">
      <c r="A336" s="133" t="str">
        <f>Inputs!A336</f>
        <v>Project Management</v>
      </c>
      <c r="B336" s="381" t="str">
        <f>Inputs!B336</f>
        <v>[C-i-C] Item 50</v>
      </c>
      <c r="C336" s="133" t="str">
        <f>Inputs!C336</f>
        <v>Non-labour</v>
      </c>
      <c r="D336" s="133" t="str">
        <f>Inputs!D336</f>
        <v>PT007447</v>
      </c>
      <c r="E336" s="133" t="str">
        <f>Inputs!E336</f>
        <v>Outsource Material/Equipment</v>
      </c>
      <c r="F336" s="290">
        <f>IF(Inputs!DT336=$F$1,Inputs!F336,
IF(Inputs!DT336='Key assumptions'!$E$118,Inputs!F336*'Key assumptions'!$H$118,Inputs!F336*'Key assumptions'!$H$119))</f>
        <v>0</v>
      </c>
      <c r="G336" s="290">
        <f>IF(Inputs!DT336=$F$1,Inputs!G336,Inputs!G336*'Key assumptions'!$H$118)</f>
        <v>0</v>
      </c>
      <c r="H336" s="281"/>
      <c r="I336" s="281"/>
      <c r="J336" s="281"/>
      <c r="K336" s="281"/>
      <c r="L336" s="281"/>
      <c r="M336" s="389" t="str">
        <f>Inputs!M336</f>
        <v>[C-i-C]</v>
      </c>
      <c r="N336" s="389" t="str">
        <f>Inputs!N336</f>
        <v>[C-i-C]</v>
      </c>
      <c r="O336" s="389" t="str">
        <f>Inputs!O336</f>
        <v>[C-i-C]</v>
      </c>
      <c r="P336" s="389" t="str">
        <f>Inputs!P336</f>
        <v>[C-i-C]</v>
      </c>
      <c r="Q336" s="389" t="str">
        <f>Inputs!Q336</f>
        <v>[C-i-C]</v>
      </c>
      <c r="R336" s="389" t="str">
        <f>Inputs!R336</f>
        <v>[C-i-C]</v>
      </c>
      <c r="S336" s="389" t="str">
        <f>Inputs!S336</f>
        <v>[C-i-C]</v>
      </c>
      <c r="T336" s="389" t="str">
        <f>Inputs!T336</f>
        <v>[C-i-C]</v>
      </c>
      <c r="U336" s="389" t="str">
        <f>Inputs!U336</f>
        <v>[C-i-C]</v>
      </c>
      <c r="V336" s="389" t="str">
        <f>Inputs!V336</f>
        <v>[C-i-C]</v>
      </c>
      <c r="W336" s="389" t="str">
        <f>Inputs!W336</f>
        <v>[C-i-C]</v>
      </c>
      <c r="X336" s="389" t="str">
        <f>Inputs!X336</f>
        <v>[C-i-C]</v>
      </c>
      <c r="Y336" s="389" t="str">
        <f>Inputs!Y336</f>
        <v>[C-i-C]</v>
      </c>
      <c r="Z336" s="389" t="str">
        <f>Inputs!Z336</f>
        <v>[C-i-C]</v>
      </c>
      <c r="AA336" s="389" t="str">
        <f>Inputs!AA336</f>
        <v>[C-i-C]</v>
      </c>
      <c r="AB336" s="389" t="str">
        <f>Inputs!AB336</f>
        <v>[C-i-C]</v>
      </c>
      <c r="AC336" s="389" t="str">
        <f>Inputs!AC336</f>
        <v>[C-i-C]</v>
      </c>
      <c r="AD336" s="389" t="str">
        <f>Inputs!AD336</f>
        <v>[C-i-C]</v>
      </c>
      <c r="AE336" s="389" t="str">
        <f>Inputs!AE336</f>
        <v>[C-i-C]</v>
      </c>
      <c r="AF336" s="389" t="str">
        <f>Inputs!AF336</f>
        <v>[C-i-C]</v>
      </c>
      <c r="AG336" s="389" t="str">
        <f>Inputs!AG336</f>
        <v>[C-i-C]</v>
      </c>
      <c r="AH336" s="389" t="str">
        <f>Inputs!AH336</f>
        <v>[C-i-C]</v>
      </c>
      <c r="AI336" s="254">
        <f>Inputs!AI336</f>
        <v>0</v>
      </c>
      <c r="AJ336" s="254">
        <f>Inputs!AJ336</f>
        <v>0</v>
      </c>
      <c r="AK336" s="254">
        <f>Inputs!AK336</f>
        <v>0</v>
      </c>
      <c r="AL336" s="254">
        <f>Inputs!AL336</f>
        <v>0</v>
      </c>
      <c r="AM336" s="254">
        <f>Inputs!AM336</f>
        <v>0</v>
      </c>
      <c r="AN336" s="254">
        <f>Inputs!AN336</f>
        <v>0</v>
      </c>
      <c r="AO336" s="254">
        <f>Inputs!AO336</f>
        <v>0</v>
      </c>
      <c r="AP336" s="254">
        <f>Inputs!AP336</f>
        <v>0</v>
      </c>
      <c r="AQ336" s="254">
        <f>Inputs!AQ336</f>
        <v>0</v>
      </c>
      <c r="AR336" s="254">
        <f>Inputs!AR336</f>
        <v>0</v>
      </c>
      <c r="AS336" s="254">
        <f>Inputs!AS336</f>
        <v>0</v>
      </c>
      <c r="AT336" s="254">
        <f>Inputs!AT336</f>
        <v>0</v>
      </c>
      <c r="AU336" s="254">
        <f>Inputs!AU336</f>
        <v>0</v>
      </c>
      <c r="AV336" s="254">
        <f>Inputs!AV336</f>
        <v>0</v>
      </c>
      <c r="AW336" s="254">
        <f>Inputs!AW336</f>
        <v>0</v>
      </c>
      <c r="AX336" s="254">
        <f>Inputs!AX336</f>
        <v>0</v>
      </c>
      <c r="AY336" s="254">
        <f>Inputs!AY336</f>
        <v>0</v>
      </c>
      <c r="AZ336" s="254">
        <f>Inputs!AZ336</f>
        <v>0</v>
      </c>
      <c r="BA336" s="254">
        <f>Inputs!BA336</f>
        <v>0</v>
      </c>
      <c r="BB336" s="254">
        <f>Inputs!BB336</f>
        <v>0</v>
      </c>
      <c r="BC336" s="254">
        <f>Inputs!BC336</f>
        <v>0</v>
      </c>
      <c r="BD336" s="254">
        <f>Inputs!BD336</f>
        <v>0</v>
      </c>
      <c r="BE336" s="254">
        <f>Inputs!BE336</f>
        <v>0</v>
      </c>
      <c r="BF336" s="254">
        <f>Inputs!BF336</f>
        <v>0</v>
      </c>
      <c r="BG336" s="254">
        <f>Inputs!BG336</f>
        <v>0</v>
      </c>
      <c r="BH336" s="254">
        <f>Inputs!BH336</f>
        <v>0</v>
      </c>
      <c r="BI336" s="254">
        <f>Inputs!BI336</f>
        <v>0</v>
      </c>
      <c r="BJ336" s="254">
        <f>Inputs!BJ336</f>
        <v>0</v>
      </c>
      <c r="BK336" s="254">
        <f>Inputs!BK336</f>
        <v>0</v>
      </c>
      <c r="BL336" s="254">
        <f>Inputs!BL336</f>
        <v>0</v>
      </c>
      <c r="BN336" s="255">
        <f>IF(OR($C336="Non-Labour",$C336="Labour-related"),IF(Inputs!$DT336=$F$1,Inputs!BN336,Inputs!BN336*'Key assumptions'!$H$118),$F336*N(H336)*avg_hrs)</f>
        <v>0</v>
      </c>
      <c r="BO336" s="255">
        <f>IF(OR($C336="Non-Labour",$C336="Labour-related"),IF(Inputs!$DT336=$F$1,Inputs!BO336,Inputs!BO336*'Key assumptions'!$H$118),$F336*N(I336)*avg_hrs)</f>
        <v>0</v>
      </c>
      <c r="BP336" s="255">
        <f>IF(OR($C336="Non-Labour",$C336="Labour-related"),IF(Inputs!$DT336=$F$1,Inputs!BP336,Inputs!BP336*'Key assumptions'!$H$118),$F336*N(J336)*avg_hrs)</f>
        <v>0</v>
      </c>
      <c r="BQ336" s="255">
        <f>IF(OR($C336="Non-Labour",$C336="Labour-related"),IF(Inputs!$DT336=$F$1,Inputs!BQ336,Inputs!BQ336*'Key assumptions'!$H$118),$F336*N(K336)*avg_hrs)</f>
        <v>0</v>
      </c>
      <c r="BR336" s="255">
        <f>IF(OR($C336="Non-Labour",$C336="Labour-related"),IF(Inputs!$DT336=$F$1,Inputs!BR336,Inputs!BR336*'Key assumptions'!$H$118),$F336*N(L336)*avg_hrs)</f>
        <v>0</v>
      </c>
      <c r="BS336" s="390" t="s">
        <v>411</v>
      </c>
      <c r="BT336" s="390" t="s">
        <v>411</v>
      </c>
      <c r="BU336" s="390" t="s">
        <v>411</v>
      </c>
      <c r="BV336" s="390" t="s">
        <v>411</v>
      </c>
      <c r="BW336" s="390" t="s">
        <v>411</v>
      </c>
      <c r="BX336" s="390" t="s">
        <v>411</v>
      </c>
      <c r="BY336" s="390" t="s">
        <v>411</v>
      </c>
      <c r="BZ336" s="390" t="s">
        <v>411</v>
      </c>
      <c r="CA336" s="390" t="s">
        <v>411</v>
      </c>
      <c r="CB336" s="390" t="s">
        <v>411</v>
      </c>
      <c r="CC336" s="390" t="s">
        <v>411</v>
      </c>
      <c r="CD336" s="390" t="s">
        <v>411</v>
      </c>
      <c r="CE336" s="390" t="s">
        <v>411</v>
      </c>
      <c r="CF336" s="390" t="s">
        <v>411</v>
      </c>
      <c r="CG336" s="390" t="s">
        <v>411</v>
      </c>
      <c r="CH336" s="390" t="s">
        <v>411</v>
      </c>
      <c r="CI336" s="390" t="s">
        <v>411</v>
      </c>
      <c r="CJ336" s="390" t="s">
        <v>411</v>
      </c>
      <c r="CK336" s="390" t="s">
        <v>411</v>
      </c>
      <c r="CL336" s="390" t="s">
        <v>411</v>
      </c>
      <c r="CM336" s="390" t="s">
        <v>411</v>
      </c>
      <c r="CN336" s="390" t="s">
        <v>411</v>
      </c>
      <c r="CO336" s="255">
        <f>IF(OR($C336="Non-Labour",$C336="Labour-related"),IF(Inputs!$DT336=$F$1,Inputs!CO336,Inputs!CO336*'Key assumptions'!$H$118),$F336*N(AI336)*avg_hrs)</f>
        <v>128.929394688</v>
      </c>
      <c r="CP336" s="255">
        <f>IF(OR($C336="Non-Labour",$C336="Labour-related"),IF(Inputs!$DT336=$F$1,Inputs!CP336,Inputs!CP336*'Key assumptions'!$H$118),$F336*N(AJ336)*avg_hrs)</f>
        <v>128.929394688</v>
      </c>
      <c r="CQ336" s="255">
        <f>IF(OR($C336="Non-Labour",$C336="Labour-related"),IF(Inputs!$DT336=$F$1,Inputs!CQ336,Inputs!CQ336*'Key assumptions'!$H$118),$F336*N(AK336)*avg_hrs)</f>
        <v>128.929394688</v>
      </c>
      <c r="CR336" s="255">
        <f>IF(OR($C336="Non-Labour",$C336="Labour-related"),IF(Inputs!$DT336=$F$1,Inputs!CR336,Inputs!CR336*'Key assumptions'!$H$118),$F336*N(AL336)*avg_hrs)</f>
        <v>128.929394688</v>
      </c>
      <c r="CS336" s="255">
        <f>IF(OR($C336="Non-Labour",$C336="Labour-related"),IF(Inputs!$DT336=$F$1,Inputs!CS336,Inputs!CS336*'Key assumptions'!$H$118),$F336*N(AM336)*avg_hrs)</f>
        <v>128.929394688</v>
      </c>
      <c r="CT336" s="255">
        <f>IF(OR($C336="Non-Labour",$C336="Labour-related"),IF(Inputs!$DT336=$F$1,Inputs!CT336,Inputs!CT336*'Key assumptions'!$H$118),$F336*N(AN336)*avg_hrs)</f>
        <v>128.929394688</v>
      </c>
      <c r="CU336" s="255">
        <f>IF(OR($C336="Non-Labour",$C336="Labour-related"),IF(Inputs!$DT336=$F$1,Inputs!CU336,Inputs!CU336*'Key assumptions'!$H$118),$F336*N(AO336)*avg_hrs)</f>
        <v>132.79727652864</v>
      </c>
      <c r="CV336" s="255">
        <f>IF(OR($C336="Non-Labour",$C336="Labour-related"),IF(Inputs!$DT336=$F$1,Inputs!CV336,Inputs!CV336*'Key assumptions'!$H$118),$F336*N(AP336)*avg_hrs)</f>
        <v>132.79727652864</v>
      </c>
      <c r="CW336" s="255">
        <f>IF(OR($C336="Non-Labour",$C336="Labour-related"),IF(Inputs!$DT336=$F$1,Inputs!CW336,Inputs!CW336*'Key assumptions'!$H$118),$F336*N(AQ336)*avg_hrs)</f>
        <v>132.79727652864</v>
      </c>
      <c r="CX336" s="255">
        <f>IF(OR($C336="Non-Labour",$C336="Labour-related"),IF(Inputs!$DT336=$F$1,Inputs!CX336,Inputs!CX336*'Key assumptions'!$H$118),$F336*N(AR336)*avg_hrs)</f>
        <v>132.79727652864</v>
      </c>
      <c r="CY336" s="255">
        <f>IF(OR($C336="Non-Labour",$C336="Labour-related"),IF(Inputs!$DT336=$F$1,Inputs!CY336,Inputs!CY336*'Key assumptions'!$H$118),$F336*N(AS336)*avg_hrs)</f>
        <v>132.79727652864</v>
      </c>
      <c r="CZ336" s="255">
        <f>IF(OR($C336="Non-Labour",$C336="Labour-related"),IF(Inputs!$DT336=$F$1,Inputs!CZ336,Inputs!CZ336*'Key assumptions'!$H$118),$F336*N(AT336)*avg_hrs)</f>
        <v>132.79727652864</v>
      </c>
      <c r="DA336" s="255">
        <f>IF(OR($C336="Non-Labour",$C336="Labour-related"),IF(Inputs!$DT336=$F$1,Inputs!DA336,Inputs!DA336*'Key assumptions'!$H$118),$F336*N(AU336)*avg_hrs)</f>
        <v>132.79727652864</v>
      </c>
      <c r="DB336" s="255">
        <f>IF(OR($C336="Non-Labour",$C336="Labour-related"),IF(Inputs!$DT336=$F$1,Inputs!DB336,Inputs!DB336*'Key assumptions'!$H$118),$F336*N(AV336)*avg_hrs)</f>
        <v>132.79727652864</v>
      </c>
      <c r="DC336" s="255">
        <f>IF(OR($C336="Non-Labour",$C336="Labour-related"),IF(Inputs!$DT336=$F$1,Inputs!DC336,Inputs!DC336*'Key assumptions'!$H$118),$F336*N(AW336)*avg_hrs)</f>
        <v>132.79727652864</v>
      </c>
      <c r="DD336" s="255">
        <f>IF(OR($C336="Non-Labour",$C336="Labour-related"),IF(Inputs!$DT336=$F$1,Inputs!DD336,Inputs!DD336*'Key assumptions'!$H$118),$F336*N(AX336)*avg_hrs)</f>
        <v>132.79727652864</v>
      </c>
      <c r="DE336" s="255">
        <f>IF(OR($C336="Non-Labour",$C336="Labour-related"),IF(Inputs!$DT336=$F$1,Inputs!DE336,Inputs!DE336*'Key assumptions'!$H$118),$F336*N(AY336)*avg_hrs)</f>
        <v>132.79727652864</v>
      </c>
      <c r="DF336" s="255">
        <f>IF(OR($C336="Non-Labour",$C336="Labour-related"),IF(Inputs!$DT336=$F$1,Inputs!DF336,Inputs!DF336*'Key assumptions'!$H$118),$F336*N(AZ336)*avg_hrs)</f>
        <v>132.79727652864</v>
      </c>
      <c r="DG336" s="255">
        <f>IF(OR($C336="Non-Labour",$C336="Labour-related"),IF(Inputs!$DT336=$F$1,Inputs!DG336,Inputs!DG336*'Key assumptions'!$H$118),$F336*N(BA336)*avg_hrs)</f>
        <v>136.78119482449921</v>
      </c>
      <c r="DH336" s="255">
        <f>IF(OR($C336="Non-Labour",$C336="Labour-related"),IF(Inputs!$DT336=$F$1,Inputs!DH336,Inputs!DH336*'Key assumptions'!$H$118),$F336*N(BB336)*avg_hrs)</f>
        <v>136.78119482449921</v>
      </c>
      <c r="DI336" s="255">
        <f>IF(OR($C336="Non-Labour",$C336="Labour-related"),IF(Inputs!$DT336=$F$1,Inputs!DI336,Inputs!DI336*'Key assumptions'!$H$118),$F336*N(BC336)*avg_hrs)</f>
        <v>136.78119482449921</v>
      </c>
      <c r="DJ336" s="255">
        <f>IF(OR($C336="Non-Labour",$C336="Labour-related"),IF(Inputs!$DT336=$F$1,Inputs!DJ336,Inputs!DJ336*'Key assumptions'!$H$118),$F336*N(BD336)*avg_hrs)</f>
        <v>136.78119482449921</v>
      </c>
      <c r="DK336" s="255">
        <f>IF(OR($C336="Non-Labour",$C336="Labour-related"),IF(Inputs!$DT336=$F$1,Inputs!DK336,Inputs!DK336*'Key assumptions'!$H$118),$F336*N(BE336)*avg_hrs)</f>
        <v>136.78119482449921</v>
      </c>
      <c r="DL336" s="255">
        <f>IF(OR($C336="Non-Labour",$C336="Labour-related"),IF(Inputs!$DT336=$F$1,Inputs!DL336,Inputs!DL336*'Key assumptions'!$H$118),$F336*N(BF336)*avg_hrs)</f>
        <v>136.78119482449921</v>
      </c>
      <c r="DM336" s="255">
        <f>IF(OR($C336="Non-Labour",$C336="Labour-related"),IF(Inputs!$DT336=$F$1,Inputs!DM336,Inputs!DM336*'Key assumptions'!$H$118),$F336*N(BG336)*avg_hrs)</f>
        <v>136.78119482449921</v>
      </c>
      <c r="DN336" s="255">
        <f>IF(OR($C336="Non-Labour",$C336="Labour-related"),IF(Inputs!$DT336=$F$1,Inputs!DN336,Inputs!DN336*'Key assumptions'!$H$118),$F336*N(BH336)*avg_hrs)</f>
        <v>136.78119482449921</v>
      </c>
      <c r="DO336" s="255">
        <f>IF(OR($C336="Non-Labour",$C336="Labour-related"),IF(Inputs!$DT336=$F$1,Inputs!DO336,Inputs!DO336*'Key assumptions'!$H$118),$F336*N(BI336)*avg_hrs)</f>
        <v>0</v>
      </c>
      <c r="DP336" s="255">
        <f>IF(OR($C336="Non-Labour",$C336="Labour-related"),IF(Inputs!$DT336=$F$1,Inputs!DP336,Inputs!DP336*'Key assumptions'!$H$118),$F336*N(BJ336)*avg_hrs)</f>
        <v>0</v>
      </c>
      <c r="DQ336" s="255">
        <f>IF(OR($C336="Non-Labour",$C336="Labour-related"),IF(Inputs!$DT336=$F$1,Inputs!DQ336,Inputs!DQ336*'Key assumptions'!$H$118),$F336*N(BK336)*avg_hrs)</f>
        <v>0</v>
      </c>
      <c r="DR336" s="255">
        <f>IF(OR($C336="Non-Labour",$C336="Labour-related"),IF(Inputs!$DT336=$F$1,Inputs!DR336,Inputs!DR336*'Key assumptions'!$H$118),$F336*N(BL336)*avg_hrs)</f>
        <v>0</v>
      </c>
      <c r="DT336" s="133" t="s">
        <v>213</v>
      </c>
      <c r="DU336" s="304"/>
      <c r="DV336" s="304"/>
      <c r="DW336" s="304"/>
      <c r="DX336" s="304"/>
      <c r="DY336" s="304"/>
      <c r="DZ336" s="304"/>
      <c r="EA336" s="255">
        <v>486.11327999999997</v>
      </c>
      <c r="EB336" s="255">
        <v>1502.0900351999999</v>
      </c>
      <c r="EC336" s="255">
        <v>1547.152736256</v>
      </c>
      <c r="ED336" s="255">
        <f t="shared" si="31"/>
        <v>1593.5673183436795</v>
      </c>
      <c r="EE336" s="255">
        <f t="shared" si="31"/>
        <v>1094.2495585959934</v>
      </c>
      <c r="EF336" s="255">
        <f t="shared" si="32"/>
        <v>6223.1729283956729</v>
      </c>
    </row>
    <row r="337" spans="1:136" x14ac:dyDescent="0.4">
      <c r="A337" s="133" t="str">
        <f>Inputs!A337</f>
        <v>Project Management</v>
      </c>
      <c r="B337" s="381" t="str">
        <f>Inputs!B337</f>
        <v>[C-i-C] Item 51</v>
      </c>
      <c r="C337" s="133" t="str">
        <f>Inputs!C337</f>
        <v>Non-labour</v>
      </c>
      <c r="D337" s="133" t="str">
        <f>Inputs!D337</f>
        <v>PT007447</v>
      </c>
      <c r="E337" s="133" t="str">
        <f>Inputs!E337</f>
        <v>Outsource Material/Equipment</v>
      </c>
      <c r="F337" s="290">
        <f>IF(Inputs!DT337=$F$1,Inputs!F337,
IF(Inputs!DT337='Key assumptions'!$E$118,Inputs!F337*'Key assumptions'!$H$118,Inputs!F337*'Key assumptions'!$H$119))</f>
        <v>0</v>
      </c>
      <c r="G337" s="290">
        <f>IF(Inputs!DT337=$F$1,Inputs!G337,Inputs!G337*'Key assumptions'!$H$118)</f>
        <v>0</v>
      </c>
      <c r="H337" s="281"/>
      <c r="I337" s="281"/>
      <c r="J337" s="281"/>
      <c r="K337" s="281"/>
      <c r="L337" s="281"/>
      <c r="M337" s="389" t="str">
        <f>Inputs!M337</f>
        <v>[C-i-C]</v>
      </c>
      <c r="N337" s="389" t="str">
        <f>Inputs!N337</f>
        <v>[C-i-C]</v>
      </c>
      <c r="O337" s="389" t="str">
        <f>Inputs!O337</f>
        <v>[C-i-C]</v>
      </c>
      <c r="P337" s="389" t="str">
        <f>Inputs!P337</f>
        <v>[C-i-C]</v>
      </c>
      <c r="Q337" s="389" t="str">
        <f>Inputs!Q337</f>
        <v>[C-i-C]</v>
      </c>
      <c r="R337" s="389" t="str">
        <f>Inputs!R337</f>
        <v>[C-i-C]</v>
      </c>
      <c r="S337" s="389" t="str">
        <f>Inputs!S337</f>
        <v>[C-i-C]</v>
      </c>
      <c r="T337" s="389" t="str">
        <f>Inputs!T337</f>
        <v>[C-i-C]</v>
      </c>
      <c r="U337" s="389" t="str">
        <f>Inputs!U337</f>
        <v>[C-i-C]</v>
      </c>
      <c r="V337" s="389" t="str">
        <f>Inputs!V337</f>
        <v>[C-i-C]</v>
      </c>
      <c r="W337" s="389" t="str">
        <f>Inputs!W337</f>
        <v>[C-i-C]</v>
      </c>
      <c r="X337" s="389" t="str">
        <f>Inputs!X337</f>
        <v>[C-i-C]</v>
      </c>
      <c r="Y337" s="389" t="str">
        <f>Inputs!Y337</f>
        <v>[C-i-C]</v>
      </c>
      <c r="Z337" s="389" t="str">
        <f>Inputs!Z337</f>
        <v>[C-i-C]</v>
      </c>
      <c r="AA337" s="389" t="str">
        <f>Inputs!AA337</f>
        <v>[C-i-C]</v>
      </c>
      <c r="AB337" s="389" t="str">
        <f>Inputs!AB337</f>
        <v>[C-i-C]</v>
      </c>
      <c r="AC337" s="389" t="str">
        <f>Inputs!AC337</f>
        <v>[C-i-C]</v>
      </c>
      <c r="AD337" s="389" t="str">
        <f>Inputs!AD337</f>
        <v>[C-i-C]</v>
      </c>
      <c r="AE337" s="389" t="str">
        <f>Inputs!AE337</f>
        <v>[C-i-C]</v>
      </c>
      <c r="AF337" s="389" t="str">
        <f>Inputs!AF337</f>
        <v>[C-i-C]</v>
      </c>
      <c r="AG337" s="389" t="str">
        <f>Inputs!AG337</f>
        <v>[C-i-C]</v>
      </c>
      <c r="AH337" s="389" t="str">
        <f>Inputs!AH337</f>
        <v>[C-i-C]</v>
      </c>
      <c r="AI337" s="254">
        <f>Inputs!AI337</f>
        <v>0</v>
      </c>
      <c r="AJ337" s="254">
        <f>Inputs!AJ337</f>
        <v>0</v>
      </c>
      <c r="AK337" s="254">
        <f>Inputs!AK337</f>
        <v>0</v>
      </c>
      <c r="AL337" s="254">
        <f>Inputs!AL337</f>
        <v>0</v>
      </c>
      <c r="AM337" s="254">
        <f>Inputs!AM337</f>
        <v>0</v>
      </c>
      <c r="AN337" s="254">
        <f>Inputs!AN337</f>
        <v>0</v>
      </c>
      <c r="AO337" s="254">
        <f>Inputs!AO337</f>
        <v>0</v>
      </c>
      <c r="AP337" s="254">
        <f>Inputs!AP337</f>
        <v>0</v>
      </c>
      <c r="AQ337" s="254">
        <f>Inputs!AQ337</f>
        <v>0</v>
      </c>
      <c r="AR337" s="254">
        <f>Inputs!AR337</f>
        <v>0</v>
      </c>
      <c r="AS337" s="254">
        <f>Inputs!AS337</f>
        <v>0</v>
      </c>
      <c r="AT337" s="254">
        <f>Inputs!AT337</f>
        <v>0</v>
      </c>
      <c r="AU337" s="254">
        <f>Inputs!AU337</f>
        <v>0</v>
      </c>
      <c r="AV337" s="254">
        <f>Inputs!AV337</f>
        <v>0</v>
      </c>
      <c r="AW337" s="254">
        <f>Inputs!AW337</f>
        <v>0</v>
      </c>
      <c r="AX337" s="254">
        <f>Inputs!AX337</f>
        <v>0</v>
      </c>
      <c r="AY337" s="254">
        <f>Inputs!AY337</f>
        <v>0</v>
      </c>
      <c r="AZ337" s="254">
        <f>Inputs!AZ337</f>
        <v>0</v>
      </c>
      <c r="BA337" s="254">
        <f>Inputs!BA337</f>
        <v>0</v>
      </c>
      <c r="BB337" s="254">
        <f>Inputs!BB337</f>
        <v>0</v>
      </c>
      <c r="BC337" s="254">
        <f>Inputs!BC337</f>
        <v>0</v>
      </c>
      <c r="BD337" s="254">
        <f>Inputs!BD337</f>
        <v>0</v>
      </c>
      <c r="BE337" s="254">
        <f>Inputs!BE337</f>
        <v>0</v>
      </c>
      <c r="BF337" s="254">
        <f>Inputs!BF337</f>
        <v>0</v>
      </c>
      <c r="BG337" s="254">
        <f>Inputs!BG337</f>
        <v>0</v>
      </c>
      <c r="BH337" s="254">
        <f>Inputs!BH337</f>
        <v>0</v>
      </c>
      <c r="BI337" s="254">
        <f>Inputs!BI337</f>
        <v>0</v>
      </c>
      <c r="BJ337" s="254">
        <f>Inputs!BJ337</f>
        <v>0</v>
      </c>
      <c r="BK337" s="254">
        <f>Inputs!BK337</f>
        <v>0</v>
      </c>
      <c r="BL337" s="254">
        <f>Inputs!BL337</f>
        <v>0</v>
      </c>
      <c r="BN337" s="255">
        <f>IF(OR($C337="Non-Labour",$C337="Labour-related"),IF(Inputs!$DT337=$F$1,Inputs!BN337,Inputs!BN337*'Key assumptions'!$H$118),$F337*N(H337)*avg_hrs)</f>
        <v>0</v>
      </c>
      <c r="BO337" s="255">
        <f>IF(OR($C337="Non-Labour",$C337="Labour-related"),IF(Inputs!$DT337=$F$1,Inputs!BO337,Inputs!BO337*'Key assumptions'!$H$118),$F337*N(I337)*avg_hrs)</f>
        <v>0</v>
      </c>
      <c r="BP337" s="255">
        <f>IF(OR($C337="Non-Labour",$C337="Labour-related"),IF(Inputs!$DT337=$F$1,Inputs!BP337,Inputs!BP337*'Key assumptions'!$H$118),$F337*N(J337)*avg_hrs)</f>
        <v>0</v>
      </c>
      <c r="BQ337" s="255">
        <f>IF(OR($C337="Non-Labour",$C337="Labour-related"),IF(Inputs!$DT337=$F$1,Inputs!BQ337,Inputs!BQ337*'Key assumptions'!$H$118),$F337*N(K337)*avg_hrs)</f>
        <v>0</v>
      </c>
      <c r="BR337" s="255">
        <f>IF(OR($C337="Non-Labour",$C337="Labour-related"),IF(Inputs!$DT337=$F$1,Inputs!BR337,Inputs!BR337*'Key assumptions'!$H$118),$F337*N(L337)*avg_hrs)</f>
        <v>0</v>
      </c>
      <c r="BS337" s="390" t="s">
        <v>411</v>
      </c>
      <c r="BT337" s="390" t="s">
        <v>411</v>
      </c>
      <c r="BU337" s="390" t="s">
        <v>411</v>
      </c>
      <c r="BV337" s="390" t="s">
        <v>411</v>
      </c>
      <c r="BW337" s="390" t="s">
        <v>411</v>
      </c>
      <c r="BX337" s="390" t="s">
        <v>411</v>
      </c>
      <c r="BY337" s="390" t="s">
        <v>411</v>
      </c>
      <c r="BZ337" s="390" t="s">
        <v>411</v>
      </c>
      <c r="CA337" s="390" t="s">
        <v>411</v>
      </c>
      <c r="CB337" s="390" t="s">
        <v>411</v>
      </c>
      <c r="CC337" s="390" t="s">
        <v>411</v>
      </c>
      <c r="CD337" s="390" t="s">
        <v>411</v>
      </c>
      <c r="CE337" s="390" t="s">
        <v>411</v>
      </c>
      <c r="CF337" s="390" t="s">
        <v>411</v>
      </c>
      <c r="CG337" s="390" t="s">
        <v>411</v>
      </c>
      <c r="CH337" s="390" t="s">
        <v>411</v>
      </c>
      <c r="CI337" s="390" t="s">
        <v>411</v>
      </c>
      <c r="CJ337" s="390" t="s">
        <v>411</v>
      </c>
      <c r="CK337" s="390" t="s">
        <v>411</v>
      </c>
      <c r="CL337" s="390" t="s">
        <v>411</v>
      </c>
      <c r="CM337" s="390" t="s">
        <v>411</v>
      </c>
      <c r="CN337" s="390" t="s">
        <v>411</v>
      </c>
      <c r="CO337" s="255">
        <f>IF(OR($C337="Non-Labour",$C337="Labour-related"),IF(Inputs!$DT337=$F$1,Inputs!CO337,Inputs!CO337*'Key assumptions'!$H$118),$F337*N(AI337)*avg_hrs)</f>
        <v>1547.152736256</v>
      </c>
      <c r="CP337" s="255">
        <f>IF(OR($C337="Non-Labour",$C337="Labour-related"),IF(Inputs!$DT337=$F$1,Inputs!CP337,Inputs!CP337*'Key assumptions'!$H$118),$F337*N(AJ337)*avg_hrs)</f>
        <v>1547.152736256</v>
      </c>
      <c r="CQ337" s="255">
        <f>IF(OR($C337="Non-Labour",$C337="Labour-related"),IF(Inputs!$DT337=$F$1,Inputs!CQ337,Inputs!CQ337*'Key assumptions'!$H$118),$F337*N(AK337)*avg_hrs)</f>
        <v>1547.152736256</v>
      </c>
      <c r="CR337" s="255">
        <f>IF(OR($C337="Non-Labour",$C337="Labour-related"),IF(Inputs!$DT337=$F$1,Inputs!CR337,Inputs!CR337*'Key assumptions'!$H$118),$F337*N(AL337)*avg_hrs)</f>
        <v>1547.152736256</v>
      </c>
      <c r="CS337" s="255">
        <f>IF(OR($C337="Non-Labour",$C337="Labour-related"),IF(Inputs!$DT337=$F$1,Inputs!CS337,Inputs!CS337*'Key assumptions'!$H$118),$F337*N(AM337)*avg_hrs)</f>
        <v>1547.152736256</v>
      </c>
      <c r="CT337" s="255">
        <f>IF(OR($C337="Non-Labour",$C337="Labour-related"),IF(Inputs!$DT337=$F$1,Inputs!CT337,Inputs!CT337*'Key assumptions'!$H$118),$F337*N(AN337)*avg_hrs)</f>
        <v>1547.152736256</v>
      </c>
      <c r="CU337" s="255">
        <f>IF(OR($C337="Non-Labour",$C337="Labour-related"),IF(Inputs!$DT337=$F$1,Inputs!CU337,Inputs!CU337*'Key assumptions'!$H$118),$F337*N(AO337)*avg_hrs)</f>
        <v>1593.5673183436802</v>
      </c>
      <c r="CV337" s="255">
        <f>IF(OR($C337="Non-Labour",$C337="Labour-related"),IF(Inputs!$DT337=$F$1,Inputs!CV337,Inputs!CV337*'Key assumptions'!$H$118),$F337*N(AP337)*avg_hrs)</f>
        <v>1593.5673183436802</v>
      </c>
      <c r="CW337" s="255">
        <f>IF(OR($C337="Non-Labour",$C337="Labour-related"),IF(Inputs!$DT337=$F$1,Inputs!CW337,Inputs!CW337*'Key assumptions'!$H$118),$F337*N(AQ337)*avg_hrs)</f>
        <v>1593.5673183436802</v>
      </c>
      <c r="CX337" s="255">
        <f>IF(OR($C337="Non-Labour",$C337="Labour-related"),IF(Inputs!$DT337=$F$1,Inputs!CX337,Inputs!CX337*'Key assumptions'!$H$118),$F337*N(AR337)*avg_hrs)</f>
        <v>1593.5673183436802</v>
      </c>
      <c r="CY337" s="255">
        <f>IF(OR($C337="Non-Labour",$C337="Labour-related"),IF(Inputs!$DT337=$F$1,Inputs!CY337,Inputs!CY337*'Key assumptions'!$H$118),$F337*N(AS337)*avg_hrs)</f>
        <v>1593.5673183436802</v>
      </c>
      <c r="CZ337" s="255">
        <f>IF(OR($C337="Non-Labour",$C337="Labour-related"),IF(Inputs!$DT337=$F$1,Inputs!CZ337,Inputs!CZ337*'Key assumptions'!$H$118),$F337*N(AT337)*avg_hrs)</f>
        <v>1593.5673183436802</v>
      </c>
      <c r="DA337" s="255">
        <f>IF(OR($C337="Non-Labour",$C337="Labour-related"),IF(Inputs!$DT337=$F$1,Inputs!DA337,Inputs!DA337*'Key assumptions'!$H$118),$F337*N(AU337)*avg_hrs)</f>
        <v>1593.5673183436802</v>
      </c>
      <c r="DB337" s="255">
        <f>IF(OR($C337="Non-Labour",$C337="Labour-related"),IF(Inputs!$DT337=$F$1,Inputs!DB337,Inputs!DB337*'Key assumptions'!$H$118),$F337*N(AV337)*avg_hrs)</f>
        <v>1593.5673183436802</v>
      </c>
      <c r="DC337" s="255">
        <f>IF(OR($C337="Non-Labour",$C337="Labour-related"),IF(Inputs!$DT337=$F$1,Inputs!DC337,Inputs!DC337*'Key assumptions'!$H$118),$F337*N(AW337)*avg_hrs)</f>
        <v>1593.5673183436802</v>
      </c>
      <c r="DD337" s="255">
        <f>IF(OR($C337="Non-Labour",$C337="Labour-related"),IF(Inputs!$DT337=$F$1,Inputs!DD337,Inputs!DD337*'Key assumptions'!$H$118),$F337*N(AX337)*avg_hrs)</f>
        <v>1593.5673183436802</v>
      </c>
      <c r="DE337" s="255">
        <f>IF(OR($C337="Non-Labour",$C337="Labour-related"),IF(Inputs!$DT337=$F$1,Inputs!DE337,Inputs!DE337*'Key assumptions'!$H$118),$F337*N(AY337)*avg_hrs)</f>
        <v>1593.5673183436802</v>
      </c>
      <c r="DF337" s="255">
        <f>IF(OR($C337="Non-Labour",$C337="Labour-related"),IF(Inputs!$DT337=$F$1,Inputs!DF337,Inputs!DF337*'Key assumptions'!$H$118),$F337*N(AZ337)*avg_hrs)</f>
        <v>1593.5673183436802</v>
      </c>
      <c r="DG337" s="255">
        <f>IF(OR($C337="Non-Labour",$C337="Labour-related"),IF(Inputs!$DT337=$F$1,Inputs!DG337,Inputs!DG337*'Key assumptions'!$H$118),$F337*N(BA337)*avg_hrs)</f>
        <v>1641.3743378939907</v>
      </c>
      <c r="DH337" s="255">
        <f>IF(OR($C337="Non-Labour",$C337="Labour-related"),IF(Inputs!$DT337=$F$1,Inputs!DH337,Inputs!DH337*'Key assumptions'!$H$118),$F337*N(BB337)*avg_hrs)</f>
        <v>1641.3743378939907</v>
      </c>
      <c r="DI337" s="255">
        <f>IF(OR($C337="Non-Labour",$C337="Labour-related"),IF(Inputs!$DT337=$F$1,Inputs!DI337,Inputs!DI337*'Key assumptions'!$H$118),$F337*N(BC337)*avg_hrs)</f>
        <v>1641.3743378939907</v>
      </c>
      <c r="DJ337" s="255">
        <f>IF(OR($C337="Non-Labour",$C337="Labour-related"),IF(Inputs!$DT337=$F$1,Inputs!DJ337,Inputs!DJ337*'Key assumptions'!$H$118),$F337*N(BD337)*avg_hrs)</f>
        <v>1641.3743378939907</v>
      </c>
      <c r="DK337" s="255">
        <f>IF(OR($C337="Non-Labour",$C337="Labour-related"),IF(Inputs!$DT337=$F$1,Inputs!DK337,Inputs!DK337*'Key assumptions'!$H$118),$F337*N(BE337)*avg_hrs)</f>
        <v>1641.3743378939907</v>
      </c>
      <c r="DL337" s="255">
        <f>IF(OR($C337="Non-Labour",$C337="Labour-related"),IF(Inputs!$DT337=$F$1,Inputs!DL337,Inputs!DL337*'Key assumptions'!$H$118),$F337*N(BF337)*avg_hrs)</f>
        <v>1641.3743378939907</v>
      </c>
      <c r="DM337" s="255">
        <f>IF(OR($C337="Non-Labour",$C337="Labour-related"),IF(Inputs!$DT337=$F$1,Inputs!DM337,Inputs!DM337*'Key assumptions'!$H$118),$F337*N(BG337)*avg_hrs)</f>
        <v>1641.3743378939907</v>
      </c>
      <c r="DN337" s="255">
        <f>IF(OR($C337="Non-Labour",$C337="Labour-related"),IF(Inputs!$DT337=$F$1,Inputs!DN337,Inputs!DN337*'Key assumptions'!$H$118),$F337*N(BH337)*avg_hrs)</f>
        <v>1641.3743378939907</v>
      </c>
      <c r="DO337" s="255">
        <f>IF(OR($C337="Non-Labour",$C337="Labour-related"),IF(Inputs!$DT337=$F$1,Inputs!DO337,Inputs!DO337*'Key assumptions'!$H$118),$F337*N(BI337)*avg_hrs)</f>
        <v>0</v>
      </c>
      <c r="DP337" s="255">
        <f>IF(OR($C337="Non-Labour",$C337="Labour-related"),IF(Inputs!$DT337=$F$1,Inputs!DP337,Inputs!DP337*'Key assumptions'!$H$118),$F337*N(BJ337)*avg_hrs)</f>
        <v>0</v>
      </c>
      <c r="DQ337" s="255">
        <f>IF(OR($C337="Non-Labour",$C337="Labour-related"),IF(Inputs!$DT337=$F$1,Inputs!DQ337,Inputs!DQ337*'Key assumptions'!$H$118),$F337*N(BK337)*avg_hrs)</f>
        <v>0</v>
      </c>
      <c r="DR337" s="255">
        <f>IF(OR($C337="Non-Labour",$C337="Labour-related"),IF(Inputs!$DT337=$F$1,Inputs!DR337,Inputs!DR337*'Key assumptions'!$H$118),$F337*N(BL337)*avg_hrs)</f>
        <v>0</v>
      </c>
      <c r="DT337" s="133" t="s">
        <v>213</v>
      </c>
      <c r="DU337" s="304"/>
      <c r="DV337" s="304"/>
      <c r="DW337" s="304"/>
      <c r="DX337" s="304"/>
      <c r="DY337" s="304"/>
      <c r="DZ337" s="304"/>
      <c r="EA337" s="255">
        <v>5833.3593599999995</v>
      </c>
      <c r="EB337" s="255">
        <v>18025.080422400002</v>
      </c>
      <c r="EC337" s="255">
        <v>18565.832835072004</v>
      </c>
      <c r="ED337" s="255">
        <f t="shared" si="31"/>
        <v>19122.807820124166</v>
      </c>
      <c r="EE337" s="255">
        <f t="shared" si="31"/>
        <v>13130.994703151926</v>
      </c>
      <c r="EF337" s="255">
        <f t="shared" si="32"/>
        <v>74678.075140748086</v>
      </c>
    </row>
    <row r="338" spans="1:136" x14ac:dyDescent="0.4">
      <c r="A338" s="133" t="str">
        <f>Inputs!A338</f>
        <v>Project Management</v>
      </c>
      <c r="B338" s="381" t="str">
        <f>Inputs!B338</f>
        <v>[C-i-C] Item 52</v>
      </c>
      <c r="C338" s="133" t="str">
        <f>Inputs!C338</f>
        <v>Non-labour</v>
      </c>
      <c r="D338" s="133" t="str">
        <f>Inputs!D338</f>
        <v>PT007447</v>
      </c>
      <c r="E338" s="133" t="str">
        <f>Inputs!E338</f>
        <v>Outsource Material/Equipment</v>
      </c>
      <c r="F338" s="290">
        <f>IF(Inputs!DT338=$F$1,Inputs!F338,
IF(Inputs!DT338='Key assumptions'!$E$118,Inputs!F338*'Key assumptions'!$H$118,Inputs!F338*'Key assumptions'!$H$119))</f>
        <v>0</v>
      </c>
      <c r="G338" s="290">
        <f>IF(Inputs!DT338=$F$1,Inputs!G338,Inputs!G338*'Key assumptions'!$H$118)</f>
        <v>0</v>
      </c>
      <c r="H338" s="281"/>
      <c r="I338" s="281"/>
      <c r="J338" s="281"/>
      <c r="K338" s="281"/>
      <c r="L338" s="281"/>
      <c r="M338" s="389" t="str">
        <f>Inputs!M338</f>
        <v>[C-i-C]</v>
      </c>
      <c r="N338" s="389" t="str">
        <f>Inputs!N338</f>
        <v>[C-i-C]</v>
      </c>
      <c r="O338" s="389" t="str">
        <f>Inputs!O338</f>
        <v>[C-i-C]</v>
      </c>
      <c r="P338" s="389" t="str">
        <f>Inputs!P338</f>
        <v>[C-i-C]</v>
      </c>
      <c r="Q338" s="389" t="str">
        <f>Inputs!Q338</f>
        <v>[C-i-C]</v>
      </c>
      <c r="R338" s="389" t="str">
        <f>Inputs!R338</f>
        <v>[C-i-C]</v>
      </c>
      <c r="S338" s="389" t="str">
        <f>Inputs!S338</f>
        <v>[C-i-C]</v>
      </c>
      <c r="T338" s="389" t="str">
        <f>Inputs!T338</f>
        <v>[C-i-C]</v>
      </c>
      <c r="U338" s="389" t="str">
        <f>Inputs!U338</f>
        <v>[C-i-C]</v>
      </c>
      <c r="V338" s="389" t="str">
        <f>Inputs!V338</f>
        <v>[C-i-C]</v>
      </c>
      <c r="W338" s="389" t="str">
        <f>Inputs!W338</f>
        <v>[C-i-C]</v>
      </c>
      <c r="X338" s="389" t="str">
        <f>Inputs!X338</f>
        <v>[C-i-C]</v>
      </c>
      <c r="Y338" s="389" t="str">
        <f>Inputs!Y338</f>
        <v>[C-i-C]</v>
      </c>
      <c r="Z338" s="389" t="str">
        <f>Inputs!Z338</f>
        <v>[C-i-C]</v>
      </c>
      <c r="AA338" s="389" t="str">
        <f>Inputs!AA338</f>
        <v>[C-i-C]</v>
      </c>
      <c r="AB338" s="389" t="str">
        <f>Inputs!AB338</f>
        <v>[C-i-C]</v>
      </c>
      <c r="AC338" s="389" t="str">
        <f>Inputs!AC338</f>
        <v>[C-i-C]</v>
      </c>
      <c r="AD338" s="389" t="str">
        <f>Inputs!AD338</f>
        <v>[C-i-C]</v>
      </c>
      <c r="AE338" s="389" t="str">
        <f>Inputs!AE338</f>
        <v>[C-i-C]</v>
      </c>
      <c r="AF338" s="389" t="str">
        <f>Inputs!AF338</f>
        <v>[C-i-C]</v>
      </c>
      <c r="AG338" s="389" t="str">
        <f>Inputs!AG338</f>
        <v>[C-i-C]</v>
      </c>
      <c r="AH338" s="389" t="str">
        <f>Inputs!AH338</f>
        <v>[C-i-C]</v>
      </c>
      <c r="AI338" s="254">
        <f>Inputs!AI338</f>
        <v>0</v>
      </c>
      <c r="AJ338" s="254">
        <f>Inputs!AJ338</f>
        <v>0</v>
      </c>
      <c r="AK338" s="254">
        <f>Inputs!AK338</f>
        <v>0</v>
      </c>
      <c r="AL338" s="254">
        <f>Inputs!AL338</f>
        <v>0</v>
      </c>
      <c r="AM338" s="254">
        <f>Inputs!AM338</f>
        <v>0</v>
      </c>
      <c r="AN338" s="254">
        <f>Inputs!AN338</f>
        <v>0</v>
      </c>
      <c r="AO338" s="254">
        <f>Inputs!AO338</f>
        <v>0</v>
      </c>
      <c r="AP338" s="254">
        <f>Inputs!AP338</f>
        <v>0</v>
      </c>
      <c r="AQ338" s="254">
        <f>Inputs!AQ338</f>
        <v>0</v>
      </c>
      <c r="AR338" s="254">
        <f>Inputs!AR338</f>
        <v>0</v>
      </c>
      <c r="AS338" s="254">
        <f>Inputs!AS338</f>
        <v>0</v>
      </c>
      <c r="AT338" s="254">
        <f>Inputs!AT338</f>
        <v>0</v>
      </c>
      <c r="AU338" s="254">
        <f>Inputs!AU338</f>
        <v>0</v>
      </c>
      <c r="AV338" s="254">
        <f>Inputs!AV338</f>
        <v>0</v>
      </c>
      <c r="AW338" s="254">
        <f>Inputs!AW338</f>
        <v>0</v>
      </c>
      <c r="AX338" s="254">
        <f>Inputs!AX338</f>
        <v>0</v>
      </c>
      <c r="AY338" s="254">
        <f>Inputs!AY338</f>
        <v>0</v>
      </c>
      <c r="AZ338" s="254">
        <f>Inputs!AZ338</f>
        <v>0</v>
      </c>
      <c r="BA338" s="254">
        <f>Inputs!BA338</f>
        <v>0</v>
      </c>
      <c r="BB338" s="254">
        <f>Inputs!BB338</f>
        <v>0</v>
      </c>
      <c r="BC338" s="254">
        <f>Inputs!BC338</f>
        <v>0</v>
      </c>
      <c r="BD338" s="254">
        <f>Inputs!BD338</f>
        <v>0</v>
      </c>
      <c r="BE338" s="254">
        <f>Inputs!BE338</f>
        <v>0</v>
      </c>
      <c r="BF338" s="254">
        <f>Inputs!BF338</f>
        <v>0</v>
      </c>
      <c r="BG338" s="254">
        <f>Inputs!BG338</f>
        <v>0</v>
      </c>
      <c r="BH338" s="254">
        <f>Inputs!BH338</f>
        <v>0</v>
      </c>
      <c r="BI338" s="254">
        <f>Inputs!BI338</f>
        <v>0</v>
      </c>
      <c r="BJ338" s="254">
        <f>Inputs!BJ338</f>
        <v>0</v>
      </c>
      <c r="BK338" s="254">
        <f>Inputs!BK338</f>
        <v>0</v>
      </c>
      <c r="BL338" s="254">
        <f>Inputs!BL338</f>
        <v>0</v>
      </c>
      <c r="BN338" s="255">
        <f>IF(OR($C338="Non-Labour",$C338="Labour-related"),IF(Inputs!$DT338=$F$1,Inputs!BN338,Inputs!BN338*'Key assumptions'!$H$118),$F338*N(H338)*avg_hrs)</f>
        <v>0</v>
      </c>
      <c r="BO338" s="255">
        <f>IF(OR($C338="Non-Labour",$C338="Labour-related"),IF(Inputs!$DT338=$F$1,Inputs!BO338,Inputs!BO338*'Key assumptions'!$H$118),$F338*N(I338)*avg_hrs)</f>
        <v>0</v>
      </c>
      <c r="BP338" s="255">
        <f>IF(OR($C338="Non-Labour",$C338="Labour-related"),IF(Inputs!$DT338=$F$1,Inputs!BP338,Inputs!BP338*'Key assumptions'!$H$118),$F338*N(J338)*avg_hrs)</f>
        <v>0</v>
      </c>
      <c r="BQ338" s="255">
        <f>IF(OR($C338="Non-Labour",$C338="Labour-related"),IF(Inputs!$DT338=$F$1,Inputs!BQ338,Inputs!BQ338*'Key assumptions'!$H$118),$F338*N(K338)*avg_hrs)</f>
        <v>0</v>
      </c>
      <c r="BR338" s="255">
        <f>IF(OR($C338="Non-Labour",$C338="Labour-related"),IF(Inputs!$DT338=$F$1,Inputs!BR338,Inputs!BR338*'Key assumptions'!$H$118),$F338*N(L338)*avg_hrs)</f>
        <v>0</v>
      </c>
      <c r="BS338" s="390" t="s">
        <v>411</v>
      </c>
      <c r="BT338" s="390" t="s">
        <v>411</v>
      </c>
      <c r="BU338" s="390" t="s">
        <v>411</v>
      </c>
      <c r="BV338" s="390" t="s">
        <v>411</v>
      </c>
      <c r="BW338" s="390" t="s">
        <v>411</v>
      </c>
      <c r="BX338" s="390" t="s">
        <v>411</v>
      </c>
      <c r="BY338" s="390" t="s">
        <v>411</v>
      </c>
      <c r="BZ338" s="390" t="s">
        <v>411</v>
      </c>
      <c r="CA338" s="390" t="s">
        <v>411</v>
      </c>
      <c r="CB338" s="390" t="s">
        <v>411</v>
      </c>
      <c r="CC338" s="390" t="s">
        <v>411</v>
      </c>
      <c r="CD338" s="390" t="s">
        <v>411</v>
      </c>
      <c r="CE338" s="390" t="s">
        <v>411</v>
      </c>
      <c r="CF338" s="390" t="s">
        <v>411</v>
      </c>
      <c r="CG338" s="390" t="s">
        <v>411</v>
      </c>
      <c r="CH338" s="390" t="s">
        <v>411</v>
      </c>
      <c r="CI338" s="390" t="s">
        <v>411</v>
      </c>
      <c r="CJ338" s="390" t="s">
        <v>411</v>
      </c>
      <c r="CK338" s="390" t="s">
        <v>411</v>
      </c>
      <c r="CL338" s="390" t="s">
        <v>411</v>
      </c>
      <c r="CM338" s="390" t="s">
        <v>411</v>
      </c>
      <c r="CN338" s="390" t="s">
        <v>411</v>
      </c>
      <c r="CO338" s="255">
        <f>IF(OR($C338="Non-Labour",$C338="Labour-related"),IF(Inputs!$DT338=$F$1,Inputs!CO338,Inputs!CO338*'Key assumptions'!$H$118),$F338*N(AI338)*avg_hrs)</f>
        <v>0</v>
      </c>
      <c r="CP338" s="255">
        <f>IF(OR($C338="Non-Labour",$C338="Labour-related"),IF(Inputs!$DT338=$F$1,Inputs!CP338,Inputs!CP338*'Key assumptions'!$H$118),$F338*N(AJ338)*avg_hrs)</f>
        <v>0</v>
      </c>
      <c r="CQ338" s="255">
        <f>IF(OR($C338="Non-Labour",$C338="Labour-related"),IF(Inputs!$DT338=$F$1,Inputs!CQ338,Inputs!CQ338*'Key assumptions'!$H$118),$F338*N(AK338)*avg_hrs)</f>
        <v>0</v>
      </c>
      <c r="CR338" s="255">
        <f>IF(OR($C338="Non-Labour",$C338="Labour-related"),IF(Inputs!$DT338=$F$1,Inputs!CR338,Inputs!CR338*'Key assumptions'!$H$118),$F338*N(AL338)*avg_hrs)</f>
        <v>0</v>
      </c>
      <c r="CS338" s="255">
        <f>IF(OR($C338="Non-Labour",$C338="Labour-related"),IF(Inputs!$DT338=$F$1,Inputs!CS338,Inputs!CS338*'Key assumptions'!$H$118),$F338*N(AM338)*avg_hrs)</f>
        <v>0</v>
      </c>
      <c r="CT338" s="255">
        <f>IF(OR($C338="Non-Labour",$C338="Labour-related"),IF(Inputs!$DT338=$F$1,Inputs!CT338,Inputs!CT338*'Key assumptions'!$H$118),$F338*N(AN338)*avg_hrs)</f>
        <v>0</v>
      </c>
      <c r="CU338" s="255">
        <f>IF(OR($C338="Non-Labour",$C338="Labour-related"),IF(Inputs!$DT338=$F$1,Inputs!CU338,Inputs!CU338*'Key assumptions'!$H$118),$F338*N(AO338)*avg_hrs)</f>
        <v>0</v>
      </c>
      <c r="CV338" s="255">
        <f>IF(OR($C338="Non-Labour",$C338="Labour-related"),IF(Inputs!$DT338=$F$1,Inputs!CV338,Inputs!CV338*'Key assumptions'!$H$118),$F338*N(AP338)*avg_hrs)</f>
        <v>0</v>
      </c>
      <c r="CW338" s="255">
        <f>IF(OR($C338="Non-Labour",$C338="Labour-related"),IF(Inputs!$DT338=$F$1,Inputs!CW338,Inputs!CW338*'Key assumptions'!$H$118),$F338*N(AQ338)*avg_hrs)</f>
        <v>0</v>
      </c>
      <c r="CX338" s="255">
        <f>IF(OR($C338="Non-Labour",$C338="Labour-related"),IF(Inputs!$DT338=$F$1,Inputs!CX338,Inputs!CX338*'Key assumptions'!$H$118),$F338*N(AR338)*avg_hrs)</f>
        <v>0</v>
      </c>
      <c r="CY338" s="255">
        <f>IF(OR($C338="Non-Labour",$C338="Labour-related"),IF(Inputs!$DT338=$F$1,Inputs!CY338,Inputs!CY338*'Key assumptions'!$H$118),$F338*N(AS338)*avg_hrs)</f>
        <v>0</v>
      </c>
      <c r="CZ338" s="255">
        <f>IF(OR($C338="Non-Labour",$C338="Labour-related"),IF(Inputs!$DT338=$F$1,Inputs!CZ338,Inputs!CZ338*'Key assumptions'!$H$118),$F338*N(AT338)*avg_hrs)</f>
        <v>0</v>
      </c>
      <c r="DA338" s="255">
        <f>IF(OR($C338="Non-Labour",$C338="Labour-related"),IF(Inputs!$DT338=$F$1,Inputs!DA338,Inputs!DA338*'Key assumptions'!$H$118),$F338*N(AU338)*avg_hrs)</f>
        <v>0</v>
      </c>
      <c r="DB338" s="255">
        <f>IF(OR($C338="Non-Labour",$C338="Labour-related"),IF(Inputs!$DT338=$F$1,Inputs!DB338,Inputs!DB338*'Key assumptions'!$H$118),$F338*N(AV338)*avg_hrs)</f>
        <v>0</v>
      </c>
      <c r="DC338" s="255">
        <f>IF(OR($C338="Non-Labour",$C338="Labour-related"),IF(Inputs!$DT338=$F$1,Inputs!DC338,Inputs!DC338*'Key assumptions'!$H$118),$F338*N(AW338)*avg_hrs)</f>
        <v>0</v>
      </c>
      <c r="DD338" s="255">
        <f>IF(OR($C338="Non-Labour",$C338="Labour-related"),IF(Inputs!$DT338=$F$1,Inputs!DD338,Inputs!DD338*'Key assumptions'!$H$118),$F338*N(AX338)*avg_hrs)</f>
        <v>0</v>
      </c>
      <c r="DE338" s="255">
        <f>IF(OR($C338="Non-Labour",$C338="Labour-related"),IF(Inputs!$DT338=$F$1,Inputs!DE338,Inputs!DE338*'Key assumptions'!$H$118),$F338*N(AY338)*avg_hrs)</f>
        <v>0</v>
      </c>
      <c r="DF338" s="255">
        <f>IF(OR($C338="Non-Labour",$C338="Labour-related"),IF(Inputs!$DT338=$F$1,Inputs!DF338,Inputs!DF338*'Key assumptions'!$H$118),$F338*N(AZ338)*avg_hrs)</f>
        <v>0</v>
      </c>
      <c r="DG338" s="255">
        <f>IF(OR($C338="Non-Labour",$C338="Labour-related"),IF(Inputs!$DT338=$F$1,Inputs!DG338,Inputs!DG338*'Key assumptions'!$H$118),$F338*N(BA338)*avg_hrs)</f>
        <v>0</v>
      </c>
      <c r="DH338" s="255">
        <f>IF(OR($C338="Non-Labour",$C338="Labour-related"),IF(Inputs!$DT338=$F$1,Inputs!DH338,Inputs!DH338*'Key assumptions'!$H$118),$F338*N(BB338)*avg_hrs)</f>
        <v>0</v>
      </c>
      <c r="DI338" s="255">
        <f>IF(OR($C338="Non-Labour",$C338="Labour-related"),IF(Inputs!$DT338=$F$1,Inputs!DI338,Inputs!DI338*'Key assumptions'!$H$118),$F338*N(BC338)*avg_hrs)</f>
        <v>0</v>
      </c>
      <c r="DJ338" s="255">
        <f>IF(OR($C338="Non-Labour",$C338="Labour-related"),IF(Inputs!$DT338=$F$1,Inputs!DJ338,Inputs!DJ338*'Key assumptions'!$H$118),$F338*N(BD338)*avg_hrs)</f>
        <v>0</v>
      </c>
      <c r="DK338" s="255">
        <f>IF(OR($C338="Non-Labour",$C338="Labour-related"),IF(Inputs!$DT338=$F$1,Inputs!DK338,Inputs!DK338*'Key assumptions'!$H$118),$F338*N(BE338)*avg_hrs)</f>
        <v>0</v>
      </c>
      <c r="DL338" s="255">
        <f>IF(OR($C338="Non-Labour",$C338="Labour-related"),IF(Inputs!$DT338=$F$1,Inputs!DL338,Inputs!DL338*'Key assumptions'!$H$118),$F338*N(BF338)*avg_hrs)</f>
        <v>0</v>
      </c>
      <c r="DM338" s="255">
        <f>IF(OR($C338="Non-Labour",$C338="Labour-related"),IF(Inputs!$DT338=$F$1,Inputs!DM338,Inputs!DM338*'Key assumptions'!$H$118),$F338*N(BG338)*avg_hrs)</f>
        <v>0</v>
      </c>
      <c r="DN338" s="255">
        <f>IF(OR($C338="Non-Labour",$C338="Labour-related"),IF(Inputs!$DT338=$F$1,Inputs!DN338,Inputs!DN338*'Key assumptions'!$H$118),$F338*N(BH338)*avg_hrs)</f>
        <v>0</v>
      </c>
      <c r="DO338" s="255">
        <f>IF(OR($C338="Non-Labour",$C338="Labour-related"),IF(Inputs!$DT338=$F$1,Inputs!DO338,Inputs!DO338*'Key assumptions'!$H$118),$F338*N(BI338)*avg_hrs)</f>
        <v>0</v>
      </c>
      <c r="DP338" s="255">
        <f>IF(OR($C338="Non-Labour",$C338="Labour-related"),IF(Inputs!$DT338=$F$1,Inputs!DP338,Inputs!DP338*'Key assumptions'!$H$118),$F338*N(BJ338)*avg_hrs)</f>
        <v>0</v>
      </c>
      <c r="DQ338" s="255">
        <f>IF(OR($C338="Non-Labour",$C338="Labour-related"),IF(Inputs!$DT338=$F$1,Inputs!DQ338,Inputs!DQ338*'Key assumptions'!$H$118),$F338*N(BK338)*avg_hrs)</f>
        <v>0</v>
      </c>
      <c r="DR338" s="255">
        <f>IF(OR($C338="Non-Labour",$C338="Labour-related"),IF(Inputs!$DT338=$F$1,Inputs!DR338,Inputs!DR338*'Key assumptions'!$H$118),$F338*N(BL338)*avg_hrs)</f>
        <v>0</v>
      </c>
      <c r="DT338" s="133" t="s">
        <v>213</v>
      </c>
      <c r="DU338" s="304"/>
      <c r="DV338" s="304"/>
      <c r="DW338" s="304"/>
      <c r="DX338" s="304"/>
      <c r="DY338" s="304"/>
      <c r="DZ338" s="304"/>
      <c r="EA338" s="255">
        <v>1743667.1999999997</v>
      </c>
      <c r="EB338" s="255">
        <v>581222.39999999991</v>
      </c>
      <c r="EC338" s="255">
        <v>0</v>
      </c>
      <c r="ED338" s="255">
        <f t="shared" si="31"/>
        <v>0</v>
      </c>
      <c r="EE338" s="255">
        <f t="shared" si="31"/>
        <v>0</v>
      </c>
      <c r="EF338" s="255">
        <f t="shared" si="32"/>
        <v>2324889.5999999996</v>
      </c>
    </row>
    <row r="339" spans="1:136" x14ac:dyDescent="0.4">
      <c r="A339" s="133">
        <f>Inputs!A339</f>
        <v>0</v>
      </c>
      <c r="B339" s="133">
        <f>Inputs!B339</f>
        <v>0</v>
      </c>
      <c r="C339" s="133">
        <f>Inputs!C339</f>
        <v>0</v>
      </c>
      <c r="D339" s="133">
        <f>Inputs!D339</f>
        <v>0</v>
      </c>
      <c r="E339" s="133">
        <f>Inputs!E339</f>
        <v>0</v>
      </c>
      <c r="F339" s="290">
        <f>IF(Inputs!DT339=$F$1,Inputs!F339,
IF(Inputs!DT339='Key assumptions'!$E$118,Inputs!F339*'Key assumptions'!$H$118,Inputs!F339*'Key assumptions'!$H$119))</f>
        <v>0</v>
      </c>
      <c r="G339" s="290">
        <f>IF(Inputs!DT339=$F$1,Inputs!G339,Inputs!G339*'Key assumptions'!$H$118)</f>
        <v>0</v>
      </c>
      <c r="H339" s="281"/>
      <c r="I339" s="281"/>
      <c r="J339" s="281"/>
      <c r="K339" s="281"/>
      <c r="L339" s="281"/>
      <c r="M339" s="389" t="str">
        <f>Inputs!M339</f>
        <v>[C-i-C]</v>
      </c>
      <c r="N339" s="389" t="str">
        <f>Inputs!N339</f>
        <v>[C-i-C]</v>
      </c>
      <c r="O339" s="389" t="str">
        <f>Inputs!O339</f>
        <v>[C-i-C]</v>
      </c>
      <c r="P339" s="389" t="str">
        <f>Inputs!P339</f>
        <v>[C-i-C]</v>
      </c>
      <c r="Q339" s="389" t="str">
        <f>Inputs!Q339</f>
        <v>[C-i-C]</v>
      </c>
      <c r="R339" s="389" t="str">
        <f>Inputs!R339</f>
        <v>[C-i-C]</v>
      </c>
      <c r="S339" s="389" t="str">
        <f>Inputs!S339</f>
        <v>[C-i-C]</v>
      </c>
      <c r="T339" s="389" t="str">
        <f>Inputs!T339</f>
        <v>[C-i-C]</v>
      </c>
      <c r="U339" s="389" t="str">
        <f>Inputs!U339</f>
        <v>[C-i-C]</v>
      </c>
      <c r="V339" s="389" t="str">
        <f>Inputs!V339</f>
        <v>[C-i-C]</v>
      </c>
      <c r="W339" s="389" t="str">
        <f>Inputs!W339</f>
        <v>[C-i-C]</v>
      </c>
      <c r="X339" s="389" t="str">
        <f>Inputs!X339</f>
        <v>[C-i-C]</v>
      </c>
      <c r="Y339" s="389" t="str">
        <f>Inputs!Y339</f>
        <v>[C-i-C]</v>
      </c>
      <c r="Z339" s="389" t="str">
        <f>Inputs!Z339</f>
        <v>[C-i-C]</v>
      </c>
      <c r="AA339" s="389" t="str">
        <f>Inputs!AA339</f>
        <v>[C-i-C]</v>
      </c>
      <c r="AB339" s="389" t="str">
        <f>Inputs!AB339</f>
        <v>[C-i-C]</v>
      </c>
      <c r="AC339" s="389" t="str">
        <f>Inputs!AC339</f>
        <v>[C-i-C]</v>
      </c>
      <c r="AD339" s="389" t="str">
        <f>Inputs!AD339</f>
        <v>[C-i-C]</v>
      </c>
      <c r="AE339" s="389" t="str">
        <f>Inputs!AE339</f>
        <v>[C-i-C]</v>
      </c>
      <c r="AF339" s="389" t="str">
        <f>Inputs!AF339</f>
        <v>[C-i-C]</v>
      </c>
      <c r="AG339" s="389" t="str">
        <f>Inputs!AG339</f>
        <v>[C-i-C]</v>
      </c>
      <c r="AH339" s="389" t="str">
        <f>Inputs!AH339</f>
        <v>[C-i-C]</v>
      </c>
      <c r="AI339" s="254">
        <f>Inputs!AI339</f>
        <v>0</v>
      </c>
      <c r="AJ339" s="254">
        <f>Inputs!AJ339</f>
        <v>0</v>
      </c>
      <c r="AK339" s="254">
        <f>Inputs!AK339</f>
        <v>0</v>
      </c>
      <c r="AL339" s="254">
        <f>Inputs!AL339</f>
        <v>0</v>
      </c>
      <c r="AM339" s="254">
        <f>Inputs!AM339</f>
        <v>0</v>
      </c>
      <c r="AN339" s="254">
        <f>Inputs!AN339</f>
        <v>0</v>
      </c>
      <c r="AO339" s="254">
        <f>Inputs!AO339</f>
        <v>0</v>
      </c>
      <c r="AP339" s="254">
        <f>Inputs!AP339</f>
        <v>0</v>
      </c>
      <c r="AQ339" s="254">
        <f>Inputs!AQ339</f>
        <v>0</v>
      </c>
      <c r="AR339" s="254">
        <f>Inputs!AR339</f>
        <v>0</v>
      </c>
      <c r="AS339" s="254">
        <f>Inputs!AS339</f>
        <v>0</v>
      </c>
      <c r="AT339" s="254">
        <f>Inputs!AT339</f>
        <v>0</v>
      </c>
      <c r="AU339" s="254">
        <f>Inputs!AU339</f>
        <v>0</v>
      </c>
      <c r="AV339" s="254">
        <f>Inputs!AV339</f>
        <v>0</v>
      </c>
      <c r="AW339" s="254">
        <f>Inputs!AW339</f>
        <v>0</v>
      </c>
      <c r="AX339" s="254">
        <f>Inputs!AX339</f>
        <v>0</v>
      </c>
      <c r="AY339" s="254">
        <f>Inputs!AY339</f>
        <v>0</v>
      </c>
      <c r="AZ339" s="254">
        <f>Inputs!AZ339</f>
        <v>0</v>
      </c>
      <c r="BA339" s="254">
        <f>Inputs!BA339</f>
        <v>0</v>
      </c>
      <c r="BB339" s="254">
        <f>Inputs!BB339</f>
        <v>0</v>
      </c>
      <c r="BC339" s="254">
        <f>Inputs!BC339</f>
        <v>0</v>
      </c>
      <c r="BD339" s="254">
        <f>Inputs!BD339</f>
        <v>0</v>
      </c>
      <c r="BE339" s="254">
        <f>Inputs!BE339</f>
        <v>0</v>
      </c>
      <c r="BF339" s="254">
        <f>Inputs!BF339</f>
        <v>0</v>
      </c>
      <c r="BG339" s="254">
        <f>Inputs!BG339</f>
        <v>0</v>
      </c>
      <c r="BH339" s="254">
        <f>Inputs!BH339</f>
        <v>0</v>
      </c>
      <c r="BI339" s="254">
        <f>Inputs!BI339</f>
        <v>0</v>
      </c>
      <c r="BJ339" s="254">
        <f>Inputs!BJ339</f>
        <v>0</v>
      </c>
      <c r="BK339" s="254">
        <f>Inputs!BK339</f>
        <v>0</v>
      </c>
      <c r="BL339" s="254">
        <f>Inputs!BL339</f>
        <v>0</v>
      </c>
      <c r="BN339" s="255">
        <f>IF(OR($C339="Non-Labour",$C339="Labour-related"),IF(Inputs!$DT339=$F$1,Inputs!BN339,Inputs!BN339*'Key assumptions'!$H$118),$F339*N(H339)*avg_hrs)</f>
        <v>0</v>
      </c>
      <c r="BO339" s="255">
        <f>IF(OR($C339="Non-Labour",$C339="Labour-related"),IF(Inputs!$DT339=$F$1,Inputs!BO339,Inputs!BO339*'Key assumptions'!$H$118),$F339*N(I339)*avg_hrs)</f>
        <v>0</v>
      </c>
      <c r="BP339" s="255">
        <f>IF(OR($C339="Non-Labour",$C339="Labour-related"),IF(Inputs!$DT339=$F$1,Inputs!BP339,Inputs!BP339*'Key assumptions'!$H$118),$F339*N(J339)*avg_hrs)</f>
        <v>0</v>
      </c>
      <c r="BQ339" s="255">
        <f>IF(OR($C339="Non-Labour",$C339="Labour-related"),IF(Inputs!$DT339=$F$1,Inputs!BQ339,Inputs!BQ339*'Key assumptions'!$H$118),$F339*N(K339)*avg_hrs)</f>
        <v>0</v>
      </c>
      <c r="BR339" s="255">
        <f>IF(OR($C339="Non-Labour",$C339="Labour-related"),IF(Inputs!$DT339=$F$1,Inputs!BR339,Inputs!BR339*'Key assumptions'!$H$118),$F339*N(L339)*avg_hrs)</f>
        <v>0</v>
      </c>
      <c r="BS339" s="390" t="s">
        <v>411</v>
      </c>
      <c r="BT339" s="390" t="s">
        <v>411</v>
      </c>
      <c r="BU339" s="390" t="s">
        <v>411</v>
      </c>
      <c r="BV339" s="390" t="s">
        <v>411</v>
      </c>
      <c r="BW339" s="390" t="s">
        <v>411</v>
      </c>
      <c r="BX339" s="390" t="s">
        <v>411</v>
      </c>
      <c r="BY339" s="390" t="s">
        <v>411</v>
      </c>
      <c r="BZ339" s="390" t="s">
        <v>411</v>
      </c>
      <c r="CA339" s="390" t="s">
        <v>411</v>
      </c>
      <c r="CB339" s="390" t="s">
        <v>411</v>
      </c>
      <c r="CC339" s="390" t="s">
        <v>411</v>
      </c>
      <c r="CD339" s="390" t="s">
        <v>411</v>
      </c>
      <c r="CE339" s="390" t="s">
        <v>411</v>
      </c>
      <c r="CF339" s="390" t="s">
        <v>411</v>
      </c>
      <c r="CG339" s="390" t="s">
        <v>411</v>
      </c>
      <c r="CH339" s="390" t="s">
        <v>411</v>
      </c>
      <c r="CI339" s="390" t="s">
        <v>411</v>
      </c>
      <c r="CJ339" s="390" t="s">
        <v>411</v>
      </c>
      <c r="CK339" s="390" t="s">
        <v>411</v>
      </c>
      <c r="CL339" s="390" t="s">
        <v>411</v>
      </c>
      <c r="CM339" s="390" t="s">
        <v>411</v>
      </c>
      <c r="CN339" s="390" t="s">
        <v>411</v>
      </c>
      <c r="CO339" s="255">
        <f>IF(OR($C339="Non-Labour",$C339="Labour-related"),IF(Inputs!$DT339=$F$1,Inputs!CO339,Inputs!CO339*'Key assumptions'!$H$118),$F339*N(AI339)*avg_hrs)</f>
        <v>0</v>
      </c>
      <c r="CP339" s="255">
        <f>IF(OR($C339="Non-Labour",$C339="Labour-related"),IF(Inputs!$DT339=$F$1,Inputs!CP339,Inputs!CP339*'Key assumptions'!$H$118),$F339*N(AJ339)*avg_hrs)</f>
        <v>0</v>
      </c>
      <c r="CQ339" s="255">
        <f>IF(OR($C339="Non-Labour",$C339="Labour-related"),IF(Inputs!$DT339=$F$1,Inputs!CQ339,Inputs!CQ339*'Key assumptions'!$H$118),$F339*N(AK339)*avg_hrs)</f>
        <v>0</v>
      </c>
      <c r="CR339" s="255">
        <f>IF(OR($C339="Non-Labour",$C339="Labour-related"),IF(Inputs!$DT339=$F$1,Inputs!CR339,Inputs!CR339*'Key assumptions'!$H$118),$F339*N(AL339)*avg_hrs)</f>
        <v>0</v>
      </c>
      <c r="CS339" s="255">
        <f>IF(OR($C339="Non-Labour",$C339="Labour-related"),IF(Inputs!$DT339=$F$1,Inputs!CS339,Inputs!CS339*'Key assumptions'!$H$118),$F339*N(AM339)*avg_hrs)</f>
        <v>0</v>
      </c>
      <c r="CT339" s="255">
        <f>IF(OR($C339="Non-Labour",$C339="Labour-related"),IF(Inputs!$DT339=$F$1,Inputs!CT339,Inputs!CT339*'Key assumptions'!$H$118),$F339*N(AN339)*avg_hrs)</f>
        <v>0</v>
      </c>
      <c r="CU339" s="255">
        <f>IF(OR($C339="Non-Labour",$C339="Labour-related"),IF(Inputs!$DT339=$F$1,Inputs!CU339,Inputs!CU339*'Key assumptions'!$H$118),$F339*N(AO339)*avg_hrs)</f>
        <v>0</v>
      </c>
      <c r="CV339" s="255">
        <f>IF(OR($C339="Non-Labour",$C339="Labour-related"),IF(Inputs!$DT339=$F$1,Inputs!CV339,Inputs!CV339*'Key assumptions'!$H$118),$F339*N(AP339)*avg_hrs)</f>
        <v>0</v>
      </c>
      <c r="CW339" s="255">
        <f>IF(OR($C339="Non-Labour",$C339="Labour-related"),IF(Inputs!$DT339=$F$1,Inputs!CW339,Inputs!CW339*'Key assumptions'!$H$118),$F339*N(AQ339)*avg_hrs)</f>
        <v>0</v>
      </c>
      <c r="CX339" s="255">
        <f>IF(OR($C339="Non-Labour",$C339="Labour-related"),IF(Inputs!$DT339=$F$1,Inputs!CX339,Inputs!CX339*'Key assumptions'!$H$118),$F339*N(AR339)*avg_hrs)</f>
        <v>0</v>
      </c>
      <c r="CY339" s="255">
        <f>IF(OR($C339="Non-Labour",$C339="Labour-related"),IF(Inputs!$DT339=$F$1,Inputs!CY339,Inputs!CY339*'Key assumptions'!$H$118),$F339*N(AS339)*avg_hrs)</f>
        <v>0</v>
      </c>
      <c r="CZ339" s="255">
        <f>IF(OR($C339="Non-Labour",$C339="Labour-related"),IF(Inputs!$DT339=$F$1,Inputs!CZ339,Inputs!CZ339*'Key assumptions'!$H$118),$F339*N(AT339)*avg_hrs)</f>
        <v>0</v>
      </c>
      <c r="DA339" s="255">
        <f>IF(OR($C339="Non-Labour",$C339="Labour-related"),IF(Inputs!$DT339=$F$1,Inputs!DA339,Inputs!DA339*'Key assumptions'!$H$118),$F339*N(AU339)*avg_hrs)</f>
        <v>0</v>
      </c>
      <c r="DB339" s="255">
        <f>IF(OR($C339="Non-Labour",$C339="Labour-related"),IF(Inputs!$DT339=$F$1,Inputs!DB339,Inputs!DB339*'Key assumptions'!$H$118),$F339*N(AV339)*avg_hrs)</f>
        <v>0</v>
      </c>
      <c r="DC339" s="255">
        <f>IF(OR($C339="Non-Labour",$C339="Labour-related"),IF(Inputs!$DT339=$F$1,Inputs!DC339,Inputs!DC339*'Key assumptions'!$H$118),$F339*N(AW339)*avg_hrs)</f>
        <v>0</v>
      </c>
      <c r="DD339" s="255">
        <f>IF(OR($C339="Non-Labour",$C339="Labour-related"),IF(Inputs!$DT339=$F$1,Inputs!DD339,Inputs!DD339*'Key assumptions'!$H$118),$F339*N(AX339)*avg_hrs)</f>
        <v>0</v>
      </c>
      <c r="DE339" s="255">
        <f>IF(OR($C339="Non-Labour",$C339="Labour-related"),IF(Inputs!$DT339=$F$1,Inputs!DE339,Inputs!DE339*'Key assumptions'!$H$118),$F339*N(AY339)*avg_hrs)</f>
        <v>0</v>
      </c>
      <c r="DF339" s="255">
        <f>IF(OR($C339="Non-Labour",$C339="Labour-related"),IF(Inputs!$DT339=$F$1,Inputs!DF339,Inputs!DF339*'Key assumptions'!$H$118),$F339*N(AZ339)*avg_hrs)</f>
        <v>0</v>
      </c>
      <c r="DG339" s="255">
        <f>IF(OR($C339="Non-Labour",$C339="Labour-related"),IF(Inputs!$DT339=$F$1,Inputs!DG339,Inputs!DG339*'Key assumptions'!$H$118),$F339*N(BA339)*avg_hrs)</f>
        <v>0</v>
      </c>
      <c r="DH339" s="255">
        <f>IF(OR($C339="Non-Labour",$C339="Labour-related"),IF(Inputs!$DT339=$F$1,Inputs!DH339,Inputs!DH339*'Key assumptions'!$H$118),$F339*N(BB339)*avg_hrs)</f>
        <v>0</v>
      </c>
      <c r="DI339" s="255">
        <f>IF(OR($C339="Non-Labour",$C339="Labour-related"),IF(Inputs!$DT339=$F$1,Inputs!DI339,Inputs!DI339*'Key assumptions'!$H$118),$F339*N(BC339)*avg_hrs)</f>
        <v>0</v>
      </c>
      <c r="DJ339" s="255">
        <f>IF(OR($C339="Non-Labour",$C339="Labour-related"),IF(Inputs!$DT339=$F$1,Inputs!DJ339,Inputs!DJ339*'Key assumptions'!$H$118),$F339*N(BD339)*avg_hrs)</f>
        <v>0</v>
      </c>
      <c r="DK339" s="255">
        <f>IF(OR($C339="Non-Labour",$C339="Labour-related"),IF(Inputs!$DT339=$F$1,Inputs!DK339,Inputs!DK339*'Key assumptions'!$H$118),$F339*N(BE339)*avg_hrs)</f>
        <v>0</v>
      </c>
      <c r="DL339" s="255">
        <f>IF(OR($C339="Non-Labour",$C339="Labour-related"),IF(Inputs!$DT339=$F$1,Inputs!DL339,Inputs!DL339*'Key assumptions'!$H$118),$F339*N(BF339)*avg_hrs)</f>
        <v>0</v>
      </c>
      <c r="DM339" s="255">
        <f>IF(OR($C339="Non-Labour",$C339="Labour-related"),IF(Inputs!$DT339=$F$1,Inputs!DM339,Inputs!DM339*'Key assumptions'!$H$118),$F339*N(BG339)*avg_hrs)</f>
        <v>0</v>
      </c>
      <c r="DN339" s="255">
        <f>IF(OR($C339="Non-Labour",$C339="Labour-related"),IF(Inputs!$DT339=$F$1,Inputs!DN339,Inputs!DN339*'Key assumptions'!$H$118),$F339*N(BH339)*avg_hrs)</f>
        <v>0</v>
      </c>
      <c r="DO339" s="255">
        <f>IF(OR($C339="Non-Labour",$C339="Labour-related"),IF(Inputs!$DT339=$F$1,Inputs!DO339,Inputs!DO339*'Key assumptions'!$H$118),$F339*N(BI339)*avg_hrs)</f>
        <v>0</v>
      </c>
      <c r="DP339" s="255">
        <f>IF(OR($C339="Non-Labour",$C339="Labour-related"),IF(Inputs!$DT339=$F$1,Inputs!DP339,Inputs!DP339*'Key assumptions'!$H$118),$F339*N(BJ339)*avg_hrs)</f>
        <v>0</v>
      </c>
      <c r="DQ339" s="255">
        <f>IF(OR($C339="Non-Labour",$C339="Labour-related"),IF(Inputs!$DT339=$F$1,Inputs!DQ339,Inputs!DQ339*'Key assumptions'!$H$118),$F339*N(BK339)*avg_hrs)</f>
        <v>0</v>
      </c>
      <c r="DR339" s="255">
        <f>IF(OR($C339="Non-Labour",$C339="Labour-related"),IF(Inputs!$DT339=$F$1,Inputs!DR339,Inputs!DR339*'Key assumptions'!$H$118),$F339*N(BL339)*avg_hrs)</f>
        <v>0</v>
      </c>
      <c r="DT339" s="133" t="s">
        <v>213</v>
      </c>
      <c r="DU339" s="304"/>
      <c r="DV339" s="304"/>
      <c r="DW339" s="304"/>
      <c r="DX339" s="304"/>
      <c r="DY339" s="304"/>
      <c r="DZ339" s="304"/>
      <c r="EA339" s="255">
        <v>0</v>
      </c>
      <c r="EB339" s="255">
        <v>0</v>
      </c>
      <c r="EC339" s="255">
        <v>0</v>
      </c>
      <c r="ED339" s="255">
        <f t="shared" si="31"/>
        <v>0</v>
      </c>
      <c r="EE339" s="255">
        <f t="shared" si="31"/>
        <v>0</v>
      </c>
      <c r="EF339" s="255">
        <f t="shared" si="32"/>
        <v>0</v>
      </c>
    </row>
    <row r="340" spans="1:136" x14ac:dyDescent="0.4">
      <c r="A340" s="133">
        <f>Inputs!A340</f>
        <v>0</v>
      </c>
      <c r="B340" s="133">
        <f>Inputs!B340</f>
        <v>0</v>
      </c>
      <c r="C340" s="133">
        <f>Inputs!C340</f>
        <v>0</v>
      </c>
      <c r="D340" s="133">
        <f>Inputs!D340</f>
        <v>0</v>
      </c>
      <c r="E340" s="133">
        <f>Inputs!E340</f>
        <v>0</v>
      </c>
      <c r="F340" s="290">
        <f>IF(Inputs!DT340=$F$1,Inputs!F340,
IF(Inputs!DT340='Key assumptions'!$E$118,Inputs!F340*'Key assumptions'!$H$118,Inputs!F340*'Key assumptions'!$H$119))</f>
        <v>0</v>
      </c>
      <c r="G340" s="290">
        <f>IF(Inputs!DT340=$F$1,Inputs!G340,Inputs!G340*'Key assumptions'!$H$118)</f>
        <v>0</v>
      </c>
      <c r="H340" s="281"/>
      <c r="I340" s="281"/>
      <c r="J340" s="281"/>
      <c r="K340" s="281"/>
      <c r="L340" s="281"/>
      <c r="M340" s="389" t="str">
        <f>Inputs!M340</f>
        <v>[C-i-C]</v>
      </c>
      <c r="N340" s="389" t="str">
        <f>Inputs!N340</f>
        <v>[C-i-C]</v>
      </c>
      <c r="O340" s="389" t="str">
        <f>Inputs!O340</f>
        <v>[C-i-C]</v>
      </c>
      <c r="P340" s="389" t="str">
        <f>Inputs!P340</f>
        <v>[C-i-C]</v>
      </c>
      <c r="Q340" s="389" t="str">
        <f>Inputs!Q340</f>
        <v>[C-i-C]</v>
      </c>
      <c r="R340" s="389" t="str">
        <f>Inputs!R340</f>
        <v>[C-i-C]</v>
      </c>
      <c r="S340" s="389" t="str">
        <f>Inputs!S340</f>
        <v>[C-i-C]</v>
      </c>
      <c r="T340" s="389" t="str">
        <f>Inputs!T340</f>
        <v>[C-i-C]</v>
      </c>
      <c r="U340" s="389" t="str">
        <f>Inputs!U340</f>
        <v>[C-i-C]</v>
      </c>
      <c r="V340" s="389" t="str">
        <f>Inputs!V340</f>
        <v>[C-i-C]</v>
      </c>
      <c r="W340" s="389" t="str">
        <f>Inputs!W340</f>
        <v>[C-i-C]</v>
      </c>
      <c r="X340" s="389" t="str">
        <f>Inputs!X340</f>
        <v>[C-i-C]</v>
      </c>
      <c r="Y340" s="389" t="str">
        <f>Inputs!Y340</f>
        <v>[C-i-C]</v>
      </c>
      <c r="Z340" s="389" t="str">
        <f>Inputs!Z340</f>
        <v>[C-i-C]</v>
      </c>
      <c r="AA340" s="389" t="str">
        <f>Inputs!AA340</f>
        <v>[C-i-C]</v>
      </c>
      <c r="AB340" s="389" t="str">
        <f>Inputs!AB340</f>
        <v>[C-i-C]</v>
      </c>
      <c r="AC340" s="389" t="str">
        <f>Inputs!AC340</f>
        <v>[C-i-C]</v>
      </c>
      <c r="AD340" s="389" t="str">
        <f>Inputs!AD340</f>
        <v>[C-i-C]</v>
      </c>
      <c r="AE340" s="389" t="str">
        <f>Inputs!AE340</f>
        <v>[C-i-C]</v>
      </c>
      <c r="AF340" s="389" t="str">
        <f>Inputs!AF340</f>
        <v>[C-i-C]</v>
      </c>
      <c r="AG340" s="389" t="str">
        <f>Inputs!AG340</f>
        <v>[C-i-C]</v>
      </c>
      <c r="AH340" s="389" t="str">
        <f>Inputs!AH340</f>
        <v>[C-i-C]</v>
      </c>
      <c r="AI340" s="254">
        <f>Inputs!AI340</f>
        <v>0</v>
      </c>
      <c r="AJ340" s="254">
        <f>Inputs!AJ340</f>
        <v>0</v>
      </c>
      <c r="AK340" s="254">
        <f>Inputs!AK340</f>
        <v>0</v>
      </c>
      <c r="AL340" s="254">
        <f>Inputs!AL340</f>
        <v>0</v>
      </c>
      <c r="AM340" s="254">
        <f>Inputs!AM340</f>
        <v>0</v>
      </c>
      <c r="AN340" s="254">
        <f>Inputs!AN340</f>
        <v>0</v>
      </c>
      <c r="AO340" s="254">
        <f>Inputs!AO340</f>
        <v>0</v>
      </c>
      <c r="AP340" s="254">
        <f>Inputs!AP340</f>
        <v>0</v>
      </c>
      <c r="AQ340" s="254">
        <f>Inputs!AQ340</f>
        <v>0</v>
      </c>
      <c r="AR340" s="254">
        <f>Inputs!AR340</f>
        <v>0</v>
      </c>
      <c r="AS340" s="254">
        <f>Inputs!AS340</f>
        <v>0</v>
      </c>
      <c r="AT340" s="254">
        <f>Inputs!AT340</f>
        <v>0</v>
      </c>
      <c r="AU340" s="254">
        <f>Inputs!AU340</f>
        <v>0</v>
      </c>
      <c r="AV340" s="254">
        <f>Inputs!AV340</f>
        <v>0</v>
      </c>
      <c r="AW340" s="254">
        <f>Inputs!AW340</f>
        <v>0</v>
      </c>
      <c r="AX340" s="254">
        <f>Inputs!AX340</f>
        <v>0</v>
      </c>
      <c r="AY340" s="254">
        <f>Inputs!AY340</f>
        <v>0</v>
      </c>
      <c r="AZ340" s="254">
        <f>Inputs!AZ340</f>
        <v>0</v>
      </c>
      <c r="BA340" s="254">
        <f>Inputs!BA340</f>
        <v>0</v>
      </c>
      <c r="BB340" s="254">
        <f>Inputs!BB340</f>
        <v>0</v>
      </c>
      <c r="BC340" s="254">
        <f>Inputs!BC340</f>
        <v>0</v>
      </c>
      <c r="BD340" s="254">
        <f>Inputs!BD340</f>
        <v>0</v>
      </c>
      <c r="BE340" s="254">
        <f>Inputs!BE340</f>
        <v>0</v>
      </c>
      <c r="BF340" s="254">
        <f>Inputs!BF340</f>
        <v>0</v>
      </c>
      <c r="BG340" s="254">
        <f>Inputs!BG340</f>
        <v>0</v>
      </c>
      <c r="BH340" s="254">
        <f>Inputs!BH340</f>
        <v>0</v>
      </c>
      <c r="BI340" s="254">
        <f>Inputs!BI340</f>
        <v>0</v>
      </c>
      <c r="BJ340" s="254">
        <f>Inputs!BJ340</f>
        <v>0</v>
      </c>
      <c r="BK340" s="254">
        <f>Inputs!BK340</f>
        <v>0</v>
      </c>
      <c r="BL340" s="254">
        <f>Inputs!BL340</f>
        <v>0</v>
      </c>
      <c r="BN340" s="255">
        <f>IF(OR($C340="Non-Labour",$C340="Labour-related"),IF(Inputs!$DT340=$F$1,Inputs!BN340,Inputs!BN340*'Key assumptions'!$H$118),$F340*N(H340)*avg_hrs)</f>
        <v>0</v>
      </c>
      <c r="BO340" s="255">
        <f>IF(OR($C340="Non-Labour",$C340="Labour-related"),IF(Inputs!$DT340=$F$1,Inputs!BO340,Inputs!BO340*'Key assumptions'!$H$118),$F340*N(I340)*avg_hrs)</f>
        <v>0</v>
      </c>
      <c r="BP340" s="255">
        <f>IF(OR($C340="Non-Labour",$C340="Labour-related"),IF(Inputs!$DT340=$F$1,Inputs!BP340,Inputs!BP340*'Key assumptions'!$H$118),$F340*N(J340)*avg_hrs)</f>
        <v>0</v>
      </c>
      <c r="BQ340" s="255">
        <f>IF(OR($C340="Non-Labour",$C340="Labour-related"),IF(Inputs!$DT340=$F$1,Inputs!BQ340,Inputs!BQ340*'Key assumptions'!$H$118),$F340*N(K340)*avg_hrs)</f>
        <v>0</v>
      </c>
      <c r="BR340" s="255">
        <f>IF(OR($C340="Non-Labour",$C340="Labour-related"),IF(Inputs!$DT340=$F$1,Inputs!BR340,Inputs!BR340*'Key assumptions'!$H$118),$F340*N(L340)*avg_hrs)</f>
        <v>0</v>
      </c>
      <c r="BS340" s="390" t="s">
        <v>411</v>
      </c>
      <c r="BT340" s="390" t="s">
        <v>411</v>
      </c>
      <c r="BU340" s="390" t="s">
        <v>411</v>
      </c>
      <c r="BV340" s="390" t="s">
        <v>411</v>
      </c>
      <c r="BW340" s="390" t="s">
        <v>411</v>
      </c>
      <c r="BX340" s="390" t="s">
        <v>411</v>
      </c>
      <c r="BY340" s="390" t="s">
        <v>411</v>
      </c>
      <c r="BZ340" s="390" t="s">
        <v>411</v>
      </c>
      <c r="CA340" s="390" t="s">
        <v>411</v>
      </c>
      <c r="CB340" s="390" t="s">
        <v>411</v>
      </c>
      <c r="CC340" s="390" t="s">
        <v>411</v>
      </c>
      <c r="CD340" s="390" t="s">
        <v>411</v>
      </c>
      <c r="CE340" s="390" t="s">
        <v>411</v>
      </c>
      <c r="CF340" s="390" t="s">
        <v>411</v>
      </c>
      <c r="CG340" s="390" t="s">
        <v>411</v>
      </c>
      <c r="CH340" s="390" t="s">
        <v>411</v>
      </c>
      <c r="CI340" s="390" t="s">
        <v>411</v>
      </c>
      <c r="CJ340" s="390" t="s">
        <v>411</v>
      </c>
      <c r="CK340" s="390" t="s">
        <v>411</v>
      </c>
      <c r="CL340" s="390" t="s">
        <v>411</v>
      </c>
      <c r="CM340" s="390" t="s">
        <v>411</v>
      </c>
      <c r="CN340" s="390" t="s">
        <v>411</v>
      </c>
      <c r="CO340" s="255">
        <f>IF(OR($C340="Non-Labour",$C340="Labour-related"),IF(Inputs!$DT340=$F$1,Inputs!CO340,Inputs!CO340*'Key assumptions'!$H$118),$F340*N(AI340)*avg_hrs)</f>
        <v>0</v>
      </c>
      <c r="CP340" s="255">
        <f>IF(OR($C340="Non-Labour",$C340="Labour-related"),IF(Inputs!$DT340=$F$1,Inputs!CP340,Inputs!CP340*'Key assumptions'!$H$118),$F340*N(AJ340)*avg_hrs)</f>
        <v>0</v>
      </c>
      <c r="CQ340" s="255">
        <f>IF(OR($C340="Non-Labour",$C340="Labour-related"),IF(Inputs!$DT340=$F$1,Inputs!CQ340,Inputs!CQ340*'Key assumptions'!$H$118),$F340*N(AK340)*avg_hrs)</f>
        <v>0</v>
      </c>
      <c r="CR340" s="255">
        <f>IF(OR($C340="Non-Labour",$C340="Labour-related"),IF(Inputs!$DT340=$F$1,Inputs!CR340,Inputs!CR340*'Key assumptions'!$H$118),$F340*N(AL340)*avg_hrs)</f>
        <v>0</v>
      </c>
      <c r="CS340" s="255">
        <f>IF(OR($C340="Non-Labour",$C340="Labour-related"),IF(Inputs!$DT340=$F$1,Inputs!CS340,Inputs!CS340*'Key assumptions'!$H$118),$F340*N(AM340)*avg_hrs)</f>
        <v>0</v>
      </c>
      <c r="CT340" s="255">
        <f>IF(OR($C340="Non-Labour",$C340="Labour-related"),IF(Inputs!$DT340=$F$1,Inputs!CT340,Inputs!CT340*'Key assumptions'!$H$118),$F340*N(AN340)*avg_hrs)</f>
        <v>0</v>
      </c>
      <c r="CU340" s="255">
        <f>IF(OR($C340="Non-Labour",$C340="Labour-related"),IF(Inputs!$DT340=$F$1,Inputs!CU340,Inputs!CU340*'Key assumptions'!$H$118),$F340*N(AO340)*avg_hrs)</f>
        <v>0</v>
      </c>
      <c r="CV340" s="255">
        <f>IF(OR($C340="Non-Labour",$C340="Labour-related"),IF(Inputs!$DT340=$F$1,Inputs!CV340,Inputs!CV340*'Key assumptions'!$H$118),$F340*N(AP340)*avg_hrs)</f>
        <v>0</v>
      </c>
      <c r="CW340" s="255">
        <f>IF(OR($C340="Non-Labour",$C340="Labour-related"),IF(Inputs!$DT340=$F$1,Inputs!CW340,Inputs!CW340*'Key assumptions'!$H$118),$F340*N(AQ340)*avg_hrs)</f>
        <v>0</v>
      </c>
      <c r="CX340" s="255">
        <f>IF(OR($C340="Non-Labour",$C340="Labour-related"),IF(Inputs!$DT340=$F$1,Inputs!CX340,Inputs!CX340*'Key assumptions'!$H$118),$F340*N(AR340)*avg_hrs)</f>
        <v>0</v>
      </c>
      <c r="CY340" s="255">
        <f>IF(OR($C340="Non-Labour",$C340="Labour-related"),IF(Inputs!$DT340=$F$1,Inputs!CY340,Inputs!CY340*'Key assumptions'!$H$118),$F340*N(AS340)*avg_hrs)</f>
        <v>0</v>
      </c>
      <c r="CZ340" s="255">
        <f>IF(OR($C340="Non-Labour",$C340="Labour-related"),IF(Inputs!$DT340=$F$1,Inputs!CZ340,Inputs!CZ340*'Key assumptions'!$H$118),$F340*N(AT340)*avg_hrs)</f>
        <v>0</v>
      </c>
      <c r="DA340" s="255">
        <f>IF(OR($C340="Non-Labour",$C340="Labour-related"),IF(Inputs!$DT340=$F$1,Inputs!DA340,Inputs!DA340*'Key assumptions'!$H$118),$F340*N(AU340)*avg_hrs)</f>
        <v>0</v>
      </c>
      <c r="DB340" s="255">
        <f>IF(OR($C340="Non-Labour",$C340="Labour-related"),IF(Inputs!$DT340=$F$1,Inputs!DB340,Inputs!DB340*'Key assumptions'!$H$118),$F340*N(AV340)*avg_hrs)</f>
        <v>0</v>
      </c>
      <c r="DC340" s="255">
        <f>IF(OR($C340="Non-Labour",$C340="Labour-related"),IF(Inputs!$DT340=$F$1,Inputs!DC340,Inputs!DC340*'Key assumptions'!$H$118),$F340*N(AW340)*avg_hrs)</f>
        <v>0</v>
      </c>
      <c r="DD340" s="255">
        <f>IF(OR($C340="Non-Labour",$C340="Labour-related"),IF(Inputs!$DT340=$F$1,Inputs!DD340,Inputs!DD340*'Key assumptions'!$H$118),$F340*N(AX340)*avg_hrs)</f>
        <v>0</v>
      </c>
      <c r="DE340" s="255">
        <f>IF(OR($C340="Non-Labour",$C340="Labour-related"),IF(Inputs!$DT340=$F$1,Inputs!DE340,Inputs!DE340*'Key assumptions'!$H$118),$F340*N(AY340)*avg_hrs)</f>
        <v>0</v>
      </c>
      <c r="DF340" s="255">
        <f>IF(OR($C340="Non-Labour",$C340="Labour-related"),IF(Inputs!$DT340=$F$1,Inputs!DF340,Inputs!DF340*'Key assumptions'!$H$118),$F340*N(AZ340)*avg_hrs)</f>
        <v>0</v>
      </c>
      <c r="DG340" s="255">
        <f>IF(OR($C340="Non-Labour",$C340="Labour-related"),IF(Inputs!$DT340=$F$1,Inputs!DG340,Inputs!DG340*'Key assumptions'!$H$118),$F340*N(BA340)*avg_hrs)</f>
        <v>0</v>
      </c>
      <c r="DH340" s="255">
        <f>IF(OR($C340="Non-Labour",$C340="Labour-related"),IF(Inputs!$DT340=$F$1,Inputs!DH340,Inputs!DH340*'Key assumptions'!$H$118),$F340*N(BB340)*avg_hrs)</f>
        <v>0</v>
      </c>
      <c r="DI340" s="255">
        <f>IF(OR($C340="Non-Labour",$C340="Labour-related"),IF(Inputs!$DT340=$F$1,Inputs!DI340,Inputs!DI340*'Key assumptions'!$H$118),$F340*N(BC340)*avg_hrs)</f>
        <v>0</v>
      </c>
      <c r="DJ340" s="255">
        <f>IF(OR($C340="Non-Labour",$C340="Labour-related"),IF(Inputs!$DT340=$F$1,Inputs!DJ340,Inputs!DJ340*'Key assumptions'!$H$118),$F340*N(BD340)*avg_hrs)</f>
        <v>0</v>
      </c>
      <c r="DK340" s="255">
        <f>IF(OR($C340="Non-Labour",$C340="Labour-related"),IF(Inputs!$DT340=$F$1,Inputs!DK340,Inputs!DK340*'Key assumptions'!$H$118),$F340*N(BE340)*avg_hrs)</f>
        <v>0</v>
      </c>
      <c r="DL340" s="255">
        <f>IF(OR($C340="Non-Labour",$C340="Labour-related"),IF(Inputs!$DT340=$F$1,Inputs!DL340,Inputs!DL340*'Key assumptions'!$H$118),$F340*N(BF340)*avg_hrs)</f>
        <v>0</v>
      </c>
      <c r="DM340" s="255">
        <f>IF(OR($C340="Non-Labour",$C340="Labour-related"),IF(Inputs!$DT340=$F$1,Inputs!DM340,Inputs!DM340*'Key assumptions'!$H$118),$F340*N(BG340)*avg_hrs)</f>
        <v>0</v>
      </c>
      <c r="DN340" s="255">
        <f>IF(OR($C340="Non-Labour",$C340="Labour-related"),IF(Inputs!$DT340=$F$1,Inputs!DN340,Inputs!DN340*'Key assumptions'!$H$118),$F340*N(BH340)*avg_hrs)</f>
        <v>0</v>
      </c>
      <c r="DO340" s="255">
        <f>IF(OR($C340="Non-Labour",$C340="Labour-related"),IF(Inputs!$DT340=$F$1,Inputs!DO340,Inputs!DO340*'Key assumptions'!$H$118),$F340*N(BI340)*avg_hrs)</f>
        <v>0</v>
      </c>
      <c r="DP340" s="255">
        <f>IF(OR($C340="Non-Labour",$C340="Labour-related"),IF(Inputs!$DT340=$F$1,Inputs!DP340,Inputs!DP340*'Key assumptions'!$H$118),$F340*N(BJ340)*avg_hrs)</f>
        <v>0</v>
      </c>
      <c r="DQ340" s="255">
        <f>IF(OR($C340="Non-Labour",$C340="Labour-related"),IF(Inputs!$DT340=$F$1,Inputs!DQ340,Inputs!DQ340*'Key assumptions'!$H$118),$F340*N(BK340)*avg_hrs)</f>
        <v>0</v>
      </c>
      <c r="DR340" s="255">
        <f>IF(OR($C340="Non-Labour",$C340="Labour-related"),IF(Inputs!$DT340=$F$1,Inputs!DR340,Inputs!DR340*'Key assumptions'!$H$118),$F340*N(BL340)*avg_hrs)</f>
        <v>0</v>
      </c>
      <c r="DT340" s="133" t="s">
        <v>213</v>
      </c>
      <c r="DU340" s="304"/>
      <c r="DV340" s="304"/>
      <c r="DW340" s="304"/>
      <c r="DX340" s="304"/>
      <c r="DY340" s="304"/>
      <c r="DZ340" s="304"/>
      <c r="EA340" s="255">
        <v>0</v>
      </c>
      <c r="EB340" s="255">
        <v>0</v>
      </c>
      <c r="EC340" s="255">
        <v>0</v>
      </c>
      <c r="ED340" s="255">
        <f t="shared" ref="ED340:EE355" si="33">SUMIF($BN$1:$DR$1,ED$2,$BN340:$DR340)</f>
        <v>0</v>
      </c>
      <c r="EE340" s="255">
        <f t="shared" si="33"/>
        <v>0</v>
      </c>
      <c r="EF340" s="255">
        <f t="shared" si="32"/>
        <v>0</v>
      </c>
    </row>
    <row r="341" spans="1:136" x14ac:dyDescent="0.4">
      <c r="A341" s="133">
        <f>Inputs!A341</f>
        <v>0</v>
      </c>
      <c r="B341" s="133">
        <f>Inputs!B341</f>
        <v>0</v>
      </c>
      <c r="C341" s="133">
        <f>Inputs!C341</f>
        <v>0</v>
      </c>
      <c r="D341" s="133">
        <f>Inputs!D341</f>
        <v>0</v>
      </c>
      <c r="E341" s="133">
        <f>Inputs!E341</f>
        <v>0</v>
      </c>
      <c r="F341" s="290">
        <f>IF(Inputs!DT341=$F$1,Inputs!F341,
IF(Inputs!DT341='Key assumptions'!$E$118,Inputs!F341*'Key assumptions'!$H$118,Inputs!F341*'Key assumptions'!$H$119))</f>
        <v>0</v>
      </c>
      <c r="G341" s="290">
        <f>IF(Inputs!DT341=$F$1,Inputs!G341,Inputs!G341*'Key assumptions'!$H$118)</f>
        <v>0</v>
      </c>
      <c r="H341" s="281"/>
      <c r="I341" s="281"/>
      <c r="J341" s="281"/>
      <c r="K341" s="281"/>
      <c r="L341" s="281"/>
      <c r="M341" s="389" t="str">
        <f>Inputs!M341</f>
        <v>[C-i-C]</v>
      </c>
      <c r="N341" s="389" t="str">
        <f>Inputs!N341</f>
        <v>[C-i-C]</v>
      </c>
      <c r="O341" s="389" t="str">
        <f>Inputs!O341</f>
        <v>[C-i-C]</v>
      </c>
      <c r="P341" s="389" t="str">
        <f>Inputs!P341</f>
        <v>[C-i-C]</v>
      </c>
      <c r="Q341" s="389" t="str">
        <f>Inputs!Q341</f>
        <v>[C-i-C]</v>
      </c>
      <c r="R341" s="389" t="str">
        <f>Inputs!R341</f>
        <v>[C-i-C]</v>
      </c>
      <c r="S341" s="389" t="str">
        <f>Inputs!S341</f>
        <v>[C-i-C]</v>
      </c>
      <c r="T341" s="389" t="str">
        <f>Inputs!T341</f>
        <v>[C-i-C]</v>
      </c>
      <c r="U341" s="389" t="str">
        <f>Inputs!U341</f>
        <v>[C-i-C]</v>
      </c>
      <c r="V341" s="389" t="str">
        <f>Inputs!V341</f>
        <v>[C-i-C]</v>
      </c>
      <c r="W341" s="389" t="str">
        <f>Inputs!W341</f>
        <v>[C-i-C]</v>
      </c>
      <c r="X341" s="389" t="str">
        <f>Inputs!X341</f>
        <v>[C-i-C]</v>
      </c>
      <c r="Y341" s="389" t="str">
        <f>Inputs!Y341</f>
        <v>[C-i-C]</v>
      </c>
      <c r="Z341" s="389" t="str">
        <f>Inputs!Z341</f>
        <v>[C-i-C]</v>
      </c>
      <c r="AA341" s="389" t="str">
        <f>Inputs!AA341</f>
        <v>[C-i-C]</v>
      </c>
      <c r="AB341" s="389" t="str">
        <f>Inputs!AB341</f>
        <v>[C-i-C]</v>
      </c>
      <c r="AC341" s="389" t="str">
        <f>Inputs!AC341</f>
        <v>[C-i-C]</v>
      </c>
      <c r="AD341" s="389" t="str">
        <f>Inputs!AD341</f>
        <v>[C-i-C]</v>
      </c>
      <c r="AE341" s="389" t="str">
        <f>Inputs!AE341</f>
        <v>[C-i-C]</v>
      </c>
      <c r="AF341" s="389" t="str">
        <f>Inputs!AF341</f>
        <v>[C-i-C]</v>
      </c>
      <c r="AG341" s="389" t="str">
        <f>Inputs!AG341</f>
        <v>[C-i-C]</v>
      </c>
      <c r="AH341" s="389" t="str">
        <f>Inputs!AH341</f>
        <v>[C-i-C]</v>
      </c>
      <c r="AI341" s="254">
        <f>Inputs!AI341</f>
        <v>0</v>
      </c>
      <c r="AJ341" s="254">
        <f>Inputs!AJ341</f>
        <v>0</v>
      </c>
      <c r="AK341" s="254">
        <f>Inputs!AK341</f>
        <v>0</v>
      </c>
      <c r="AL341" s="254">
        <f>Inputs!AL341</f>
        <v>0</v>
      </c>
      <c r="AM341" s="254">
        <f>Inputs!AM341</f>
        <v>0</v>
      </c>
      <c r="AN341" s="254">
        <f>Inputs!AN341</f>
        <v>0</v>
      </c>
      <c r="AO341" s="254">
        <f>Inputs!AO341</f>
        <v>0</v>
      </c>
      <c r="AP341" s="254">
        <f>Inputs!AP341</f>
        <v>0</v>
      </c>
      <c r="AQ341" s="254">
        <f>Inputs!AQ341</f>
        <v>0</v>
      </c>
      <c r="AR341" s="254">
        <f>Inputs!AR341</f>
        <v>0</v>
      </c>
      <c r="AS341" s="254">
        <f>Inputs!AS341</f>
        <v>0</v>
      </c>
      <c r="AT341" s="254">
        <f>Inputs!AT341</f>
        <v>0</v>
      </c>
      <c r="AU341" s="254">
        <f>Inputs!AU341</f>
        <v>0</v>
      </c>
      <c r="AV341" s="254">
        <f>Inputs!AV341</f>
        <v>0</v>
      </c>
      <c r="AW341" s="254">
        <f>Inputs!AW341</f>
        <v>0</v>
      </c>
      <c r="AX341" s="254">
        <f>Inputs!AX341</f>
        <v>0</v>
      </c>
      <c r="AY341" s="254">
        <f>Inputs!AY341</f>
        <v>0</v>
      </c>
      <c r="AZ341" s="254">
        <f>Inputs!AZ341</f>
        <v>0</v>
      </c>
      <c r="BA341" s="254">
        <f>Inputs!BA341</f>
        <v>0</v>
      </c>
      <c r="BB341" s="254">
        <f>Inputs!BB341</f>
        <v>0</v>
      </c>
      <c r="BC341" s="254">
        <f>Inputs!BC341</f>
        <v>0</v>
      </c>
      <c r="BD341" s="254">
        <f>Inputs!BD341</f>
        <v>0</v>
      </c>
      <c r="BE341" s="254">
        <f>Inputs!BE341</f>
        <v>0</v>
      </c>
      <c r="BF341" s="254">
        <f>Inputs!BF341</f>
        <v>0</v>
      </c>
      <c r="BG341" s="254">
        <f>Inputs!BG341</f>
        <v>0</v>
      </c>
      <c r="BH341" s="254">
        <f>Inputs!BH341</f>
        <v>0</v>
      </c>
      <c r="BI341" s="254">
        <f>Inputs!BI341</f>
        <v>0</v>
      </c>
      <c r="BJ341" s="254">
        <f>Inputs!BJ341</f>
        <v>0</v>
      </c>
      <c r="BK341" s="254">
        <f>Inputs!BK341</f>
        <v>0</v>
      </c>
      <c r="BL341" s="254">
        <f>Inputs!BL341</f>
        <v>0</v>
      </c>
      <c r="BN341" s="255">
        <f>IF(OR($C341="Non-Labour",$C341="Labour-related"),IF(Inputs!$DT341=$F$1,Inputs!BN341,Inputs!BN341*'Key assumptions'!$H$118),$F341*N(H341)*avg_hrs)</f>
        <v>0</v>
      </c>
      <c r="BO341" s="255">
        <f>IF(OR($C341="Non-Labour",$C341="Labour-related"),IF(Inputs!$DT341=$F$1,Inputs!BO341,Inputs!BO341*'Key assumptions'!$H$118),$F341*N(I341)*avg_hrs)</f>
        <v>0</v>
      </c>
      <c r="BP341" s="255">
        <f>IF(OR($C341="Non-Labour",$C341="Labour-related"),IF(Inputs!$DT341=$F$1,Inputs!BP341,Inputs!BP341*'Key assumptions'!$H$118),$F341*N(J341)*avg_hrs)</f>
        <v>0</v>
      </c>
      <c r="BQ341" s="255">
        <f>IF(OR($C341="Non-Labour",$C341="Labour-related"),IF(Inputs!$DT341=$F$1,Inputs!BQ341,Inputs!BQ341*'Key assumptions'!$H$118),$F341*N(K341)*avg_hrs)</f>
        <v>0</v>
      </c>
      <c r="BR341" s="255">
        <f>IF(OR($C341="Non-Labour",$C341="Labour-related"),IF(Inputs!$DT341=$F$1,Inputs!BR341,Inputs!BR341*'Key assumptions'!$H$118),$F341*N(L341)*avg_hrs)</f>
        <v>0</v>
      </c>
      <c r="BS341" s="390" t="s">
        <v>411</v>
      </c>
      <c r="BT341" s="390" t="s">
        <v>411</v>
      </c>
      <c r="BU341" s="390" t="s">
        <v>411</v>
      </c>
      <c r="BV341" s="390" t="s">
        <v>411</v>
      </c>
      <c r="BW341" s="390" t="s">
        <v>411</v>
      </c>
      <c r="BX341" s="390" t="s">
        <v>411</v>
      </c>
      <c r="BY341" s="390" t="s">
        <v>411</v>
      </c>
      <c r="BZ341" s="390" t="s">
        <v>411</v>
      </c>
      <c r="CA341" s="390" t="s">
        <v>411</v>
      </c>
      <c r="CB341" s="390" t="s">
        <v>411</v>
      </c>
      <c r="CC341" s="390" t="s">
        <v>411</v>
      </c>
      <c r="CD341" s="390" t="s">
        <v>411</v>
      </c>
      <c r="CE341" s="390" t="s">
        <v>411</v>
      </c>
      <c r="CF341" s="390" t="s">
        <v>411</v>
      </c>
      <c r="CG341" s="390" t="s">
        <v>411</v>
      </c>
      <c r="CH341" s="390" t="s">
        <v>411</v>
      </c>
      <c r="CI341" s="390" t="s">
        <v>411</v>
      </c>
      <c r="CJ341" s="390" t="s">
        <v>411</v>
      </c>
      <c r="CK341" s="390" t="s">
        <v>411</v>
      </c>
      <c r="CL341" s="390" t="s">
        <v>411</v>
      </c>
      <c r="CM341" s="390" t="s">
        <v>411</v>
      </c>
      <c r="CN341" s="390" t="s">
        <v>411</v>
      </c>
      <c r="CO341" s="255">
        <f>IF(OR($C341="Non-Labour",$C341="Labour-related"),IF(Inputs!$DT341=$F$1,Inputs!CO341,Inputs!CO341*'Key assumptions'!$H$118),$F341*N(AI341)*avg_hrs)</f>
        <v>0</v>
      </c>
      <c r="CP341" s="255">
        <f>IF(OR($C341="Non-Labour",$C341="Labour-related"),IF(Inputs!$DT341=$F$1,Inputs!CP341,Inputs!CP341*'Key assumptions'!$H$118),$F341*N(AJ341)*avg_hrs)</f>
        <v>0</v>
      </c>
      <c r="CQ341" s="255">
        <f>IF(OR($C341="Non-Labour",$C341="Labour-related"),IF(Inputs!$DT341=$F$1,Inputs!CQ341,Inputs!CQ341*'Key assumptions'!$H$118),$F341*N(AK341)*avg_hrs)</f>
        <v>0</v>
      </c>
      <c r="CR341" s="255">
        <f>IF(OR($C341="Non-Labour",$C341="Labour-related"),IF(Inputs!$DT341=$F$1,Inputs!CR341,Inputs!CR341*'Key assumptions'!$H$118),$F341*N(AL341)*avg_hrs)</f>
        <v>0</v>
      </c>
      <c r="CS341" s="255">
        <f>IF(OR($C341="Non-Labour",$C341="Labour-related"),IF(Inputs!$DT341=$F$1,Inputs!CS341,Inputs!CS341*'Key assumptions'!$H$118),$F341*N(AM341)*avg_hrs)</f>
        <v>0</v>
      </c>
      <c r="CT341" s="255">
        <f>IF(OR($C341="Non-Labour",$C341="Labour-related"),IF(Inputs!$DT341=$F$1,Inputs!CT341,Inputs!CT341*'Key assumptions'!$H$118),$F341*N(AN341)*avg_hrs)</f>
        <v>0</v>
      </c>
      <c r="CU341" s="255">
        <f>IF(OR($C341="Non-Labour",$C341="Labour-related"),IF(Inputs!$DT341=$F$1,Inputs!CU341,Inputs!CU341*'Key assumptions'!$H$118),$F341*N(AO341)*avg_hrs)</f>
        <v>0</v>
      </c>
      <c r="CV341" s="255">
        <f>IF(OR($C341="Non-Labour",$C341="Labour-related"),IF(Inputs!$DT341=$F$1,Inputs!CV341,Inputs!CV341*'Key assumptions'!$H$118),$F341*N(AP341)*avg_hrs)</f>
        <v>0</v>
      </c>
      <c r="CW341" s="255">
        <f>IF(OR($C341="Non-Labour",$C341="Labour-related"),IF(Inputs!$DT341=$F$1,Inputs!CW341,Inputs!CW341*'Key assumptions'!$H$118),$F341*N(AQ341)*avg_hrs)</f>
        <v>0</v>
      </c>
      <c r="CX341" s="255">
        <f>IF(OR($C341="Non-Labour",$C341="Labour-related"),IF(Inputs!$DT341=$F$1,Inputs!CX341,Inputs!CX341*'Key assumptions'!$H$118),$F341*N(AR341)*avg_hrs)</f>
        <v>0</v>
      </c>
      <c r="CY341" s="255">
        <f>IF(OR($C341="Non-Labour",$C341="Labour-related"),IF(Inputs!$DT341=$F$1,Inputs!CY341,Inputs!CY341*'Key assumptions'!$H$118),$F341*N(AS341)*avg_hrs)</f>
        <v>0</v>
      </c>
      <c r="CZ341" s="255">
        <f>IF(OR($C341="Non-Labour",$C341="Labour-related"),IF(Inputs!$DT341=$F$1,Inputs!CZ341,Inputs!CZ341*'Key assumptions'!$H$118),$F341*N(AT341)*avg_hrs)</f>
        <v>0</v>
      </c>
      <c r="DA341" s="255">
        <f>IF(OR($C341="Non-Labour",$C341="Labour-related"),IF(Inputs!$DT341=$F$1,Inputs!DA341,Inputs!DA341*'Key assumptions'!$H$118),$F341*N(AU341)*avg_hrs)</f>
        <v>0</v>
      </c>
      <c r="DB341" s="255">
        <f>IF(OR($C341="Non-Labour",$C341="Labour-related"),IF(Inputs!$DT341=$F$1,Inputs!DB341,Inputs!DB341*'Key assumptions'!$H$118),$F341*N(AV341)*avg_hrs)</f>
        <v>0</v>
      </c>
      <c r="DC341" s="255">
        <f>IF(OR($C341="Non-Labour",$C341="Labour-related"),IF(Inputs!$DT341=$F$1,Inputs!DC341,Inputs!DC341*'Key assumptions'!$H$118),$F341*N(AW341)*avg_hrs)</f>
        <v>0</v>
      </c>
      <c r="DD341" s="255">
        <f>IF(OR($C341="Non-Labour",$C341="Labour-related"),IF(Inputs!$DT341=$F$1,Inputs!DD341,Inputs!DD341*'Key assumptions'!$H$118),$F341*N(AX341)*avg_hrs)</f>
        <v>0</v>
      </c>
      <c r="DE341" s="255">
        <f>IF(OR($C341="Non-Labour",$C341="Labour-related"),IF(Inputs!$DT341=$F$1,Inputs!DE341,Inputs!DE341*'Key assumptions'!$H$118),$F341*N(AY341)*avg_hrs)</f>
        <v>0</v>
      </c>
      <c r="DF341" s="255">
        <f>IF(OR($C341="Non-Labour",$C341="Labour-related"),IF(Inputs!$DT341=$F$1,Inputs!DF341,Inputs!DF341*'Key assumptions'!$H$118),$F341*N(AZ341)*avg_hrs)</f>
        <v>0</v>
      </c>
      <c r="DG341" s="255">
        <f>IF(OR($C341="Non-Labour",$C341="Labour-related"),IF(Inputs!$DT341=$F$1,Inputs!DG341,Inputs!DG341*'Key assumptions'!$H$118),$F341*N(BA341)*avg_hrs)</f>
        <v>0</v>
      </c>
      <c r="DH341" s="255">
        <f>IF(OR($C341="Non-Labour",$C341="Labour-related"),IF(Inputs!$DT341=$F$1,Inputs!DH341,Inputs!DH341*'Key assumptions'!$H$118),$F341*N(BB341)*avg_hrs)</f>
        <v>0</v>
      </c>
      <c r="DI341" s="255">
        <f>IF(OR($C341="Non-Labour",$C341="Labour-related"),IF(Inputs!$DT341=$F$1,Inputs!DI341,Inputs!DI341*'Key assumptions'!$H$118),$F341*N(BC341)*avg_hrs)</f>
        <v>0</v>
      </c>
      <c r="DJ341" s="255">
        <f>IF(OR($C341="Non-Labour",$C341="Labour-related"),IF(Inputs!$DT341=$F$1,Inputs!DJ341,Inputs!DJ341*'Key assumptions'!$H$118),$F341*N(BD341)*avg_hrs)</f>
        <v>0</v>
      </c>
      <c r="DK341" s="255">
        <f>IF(OR($C341="Non-Labour",$C341="Labour-related"),IF(Inputs!$DT341=$F$1,Inputs!DK341,Inputs!DK341*'Key assumptions'!$H$118),$F341*N(BE341)*avg_hrs)</f>
        <v>0</v>
      </c>
      <c r="DL341" s="255">
        <f>IF(OR($C341="Non-Labour",$C341="Labour-related"),IF(Inputs!$DT341=$F$1,Inputs!DL341,Inputs!DL341*'Key assumptions'!$H$118),$F341*N(BF341)*avg_hrs)</f>
        <v>0</v>
      </c>
      <c r="DM341" s="255">
        <f>IF(OR($C341="Non-Labour",$C341="Labour-related"),IF(Inputs!$DT341=$F$1,Inputs!DM341,Inputs!DM341*'Key assumptions'!$H$118),$F341*N(BG341)*avg_hrs)</f>
        <v>0</v>
      </c>
      <c r="DN341" s="255">
        <f>IF(OR($C341="Non-Labour",$C341="Labour-related"),IF(Inputs!$DT341=$F$1,Inputs!DN341,Inputs!DN341*'Key assumptions'!$H$118),$F341*N(BH341)*avg_hrs)</f>
        <v>0</v>
      </c>
      <c r="DO341" s="255">
        <f>IF(OR($C341="Non-Labour",$C341="Labour-related"),IF(Inputs!$DT341=$F$1,Inputs!DO341,Inputs!DO341*'Key assumptions'!$H$118),$F341*N(BI341)*avg_hrs)</f>
        <v>0</v>
      </c>
      <c r="DP341" s="255">
        <f>IF(OR($C341="Non-Labour",$C341="Labour-related"),IF(Inputs!$DT341=$F$1,Inputs!DP341,Inputs!DP341*'Key assumptions'!$H$118),$F341*N(BJ341)*avg_hrs)</f>
        <v>0</v>
      </c>
      <c r="DQ341" s="255">
        <f>IF(OR($C341="Non-Labour",$C341="Labour-related"),IF(Inputs!$DT341=$F$1,Inputs!DQ341,Inputs!DQ341*'Key assumptions'!$H$118),$F341*N(BK341)*avg_hrs)</f>
        <v>0</v>
      </c>
      <c r="DR341" s="255">
        <f>IF(OR($C341="Non-Labour",$C341="Labour-related"),IF(Inputs!$DT341=$F$1,Inputs!DR341,Inputs!DR341*'Key assumptions'!$H$118),$F341*N(BL341)*avg_hrs)</f>
        <v>0</v>
      </c>
      <c r="DT341" s="133" t="s">
        <v>213</v>
      </c>
      <c r="DU341" s="304"/>
      <c r="DV341" s="304"/>
      <c r="DW341" s="304"/>
      <c r="DX341" s="304"/>
      <c r="DY341" s="304"/>
      <c r="DZ341" s="304"/>
      <c r="EA341" s="255">
        <v>0</v>
      </c>
      <c r="EB341" s="255">
        <v>0</v>
      </c>
      <c r="EC341" s="255">
        <v>0</v>
      </c>
      <c r="ED341" s="255">
        <f t="shared" si="33"/>
        <v>0</v>
      </c>
      <c r="EE341" s="255">
        <f t="shared" si="33"/>
        <v>0</v>
      </c>
      <c r="EF341" s="255">
        <f t="shared" si="32"/>
        <v>0</v>
      </c>
    </row>
    <row r="342" spans="1:136" x14ac:dyDescent="0.4">
      <c r="A342" s="133">
        <f>Inputs!A342</f>
        <v>0</v>
      </c>
      <c r="B342" s="133">
        <f>Inputs!B342</f>
        <v>0</v>
      </c>
      <c r="C342" s="133">
        <f>Inputs!C342</f>
        <v>0</v>
      </c>
      <c r="D342" s="133">
        <f>Inputs!D342</f>
        <v>0</v>
      </c>
      <c r="E342" s="133">
        <f>Inputs!E342</f>
        <v>0</v>
      </c>
      <c r="F342" s="290">
        <f>IF(Inputs!DT342=$F$1,Inputs!F342,
IF(Inputs!DT342='Key assumptions'!$E$118,Inputs!F342*'Key assumptions'!$H$118,Inputs!F342*'Key assumptions'!$H$119))</f>
        <v>0</v>
      </c>
      <c r="G342" s="290">
        <f>IF(Inputs!DT342=$F$1,Inputs!G342,Inputs!G342*'Key assumptions'!$H$118)</f>
        <v>0</v>
      </c>
      <c r="H342" s="281"/>
      <c r="I342" s="281"/>
      <c r="J342" s="281"/>
      <c r="K342" s="281"/>
      <c r="L342" s="281"/>
      <c r="M342" s="389" t="str">
        <f>Inputs!M342</f>
        <v>[C-i-C]</v>
      </c>
      <c r="N342" s="389" t="str">
        <f>Inputs!N342</f>
        <v>[C-i-C]</v>
      </c>
      <c r="O342" s="389" t="str">
        <f>Inputs!O342</f>
        <v>[C-i-C]</v>
      </c>
      <c r="P342" s="389" t="str">
        <f>Inputs!P342</f>
        <v>[C-i-C]</v>
      </c>
      <c r="Q342" s="389" t="str">
        <f>Inputs!Q342</f>
        <v>[C-i-C]</v>
      </c>
      <c r="R342" s="389" t="str">
        <f>Inputs!R342</f>
        <v>[C-i-C]</v>
      </c>
      <c r="S342" s="389" t="str">
        <f>Inputs!S342</f>
        <v>[C-i-C]</v>
      </c>
      <c r="T342" s="389" t="str">
        <f>Inputs!T342</f>
        <v>[C-i-C]</v>
      </c>
      <c r="U342" s="389" t="str">
        <f>Inputs!U342</f>
        <v>[C-i-C]</v>
      </c>
      <c r="V342" s="389" t="str">
        <f>Inputs!V342</f>
        <v>[C-i-C]</v>
      </c>
      <c r="W342" s="389" t="str">
        <f>Inputs!W342</f>
        <v>[C-i-C]</v>
      </c>
      <c r="X342" s="389" t="str">
        <f>Inputs!X342</f>
        <v>[C-i-C]</v>
      </c>
      <c r="Y342" s="389" t="str">
        <f>Inputs!Y342</f>
        <v>[C-i-C]</v>
      </c>
      <c r="Z342" s="389" t="str">
        <f>Inputs!Z342</f>
        <v>[C-i-C]</v>
      </c>
      <c r="AA342" s="389" t="str">
        <f>Inputs!AA342</f>
        <v>[C-i-C]</v>
      </c>
      <c r="AB342" s="389" t="str">
        <f>Inputs!AB342</f>
        <v>[C-i-C]</v>
      </c>
      <c r="AC342" s="389" t="str">
        <f>Inputs!AC342</f>
        <v>[C-i-C]</v>
      </c>
      <c r="AD342" s="389" t="str">
        <f>Inputs!AD342</f>
        <v>[C-i-C]</v>
      </c>
      <c r="AE342" s="389" t="str">
        <f>Inputs!AE342</f>
        <v>[C-i-C]</v>
      </c>
      <c r="AF342" s="389" t="str">
        <f>Inputs!AF342</f>
        <v>[C-i-C]</v>
      </c>
      <c r="AG342" s="389" t="str">
        <f>Inputs!AG342</f>
        <v>[C-i-C]</v>
      </c>
      <c r="AH342" s="389" t="str">
        <f>Inputs!AH342</f>
        <v>[C-i-C]</v>
      </c>
      <c r="AI342" s="254">
        <f>Inputs!AI342</f>
        <v>0</v>
      </c>
      <c r="AJ342" s="254">
        <f>Inputs!AJ342</f>
        <v>0</v>
      </c>
      <c r="AK342" s="254">
        <f>Inputs!AK342</f>
        <v>0</v>
      </c>
      <c r="AL342" s="254">
        <f>Inputs!AL342</f>
        <v>0</v>
      </c>
      <c r="AM342" s="254">
        <f>Inputs!AM342</f>
        <v>0</v>
      </c>
      <c r="AN342" s="254">
        <f>Inputs!AN342</f>
        <v>0</v>
      </c>
      <c r="AO342" s="254">
        <f>Inputs!AO342</f>
        <v>0</v>
      </c>
      <c r="AP342" s="254">
        <f>Inputs!AP342</f>
        <v>0</v>
      </c>
      <c r="AQ342" s="254">
        <f>Inputs!AQ342</f>
        <v>0</v>
      </c>
      <c r="AR342" s="254">
        <f>Inputs!AR342</f>
        <v>0</v>
      </c>
      <c r="AS342" s="254">
        <f>Inputs!AS342</f>
        <v>0</v>
      </c>
      <c r="AT342" s="254">
        <f>Inputs!AT342</f>
        <v>0</v>
      </c>
      <c r="AU342" s="254">
        <f>Inputs!AU342</f>
        <v>0</v>
      </c>
      <c r="AV342" s="254">
        <f>Inputs!AV342</f>
        <v>0</v>
      </c>
      <c r="AW342" s="254">
        <f>Inputs!AW342</f>
        <v>0</v>
      </c>
      <c r="AX342" s="254">
        <f>Inputs!AX342</f>
        <v>0</v>
      </c>
      <c r="AY342" s="254">
        <f>Inputs!AY342</f>
        <v>0</v>
      </c>
      <c r="AZ342" s="254">
        <f>Inputs!AZ342</f>
        <v>0</v>
      </c>
      <c r="BA342" s="254">
        <f>Inputs!BA342</f>
        <v>0</v>
      </c>
      <c r="BB342" s="254">
        <f>Inputs!BB342</f>
        <v>0</v>
      </c>
      <c r="BC342" s="254">
        <f>Inputs!BC342</f>
        <v>0</v>
      </c>
      <c r="BD342" s="254">
        <f>Inputs!BD342</f>
        <v>0</v>
      </c>
      <c r="BE342" s="254">
        <f>Inputs!BE342</f>
        <v>0</v>
      </c>
      <c r="BF342" s="254">
        <f>Inputs!BF342</f>
        <v>0</v>
      </c>
      <c r="BG342" s="254">
        <f>Inputs!BG342</f>
        <v>0</v>
      </c>
      <c r="BH342" s="254">
        <f>Inputs!BH342</f>
        <v>0</v>
      </c>
      <c r="BI342" s="254">
        <f>Inputs!BI342</f>
        <v>0</v>
      </c>
      <c r="BJ342" s="254">
        <f>Inputs!BJ342</f>
        <v>0</v>
      </c>
      <c r="BK342" s="254">
        <f>Inputs!BK342</f>
        <v>0</v>
      </c>
      <c r="BL342" s="254">
        <f>Inputs!BL342</f>
        <v>0</v>
      </c>
      <c r="BN342" s="255">
        <f>IF(OR($C342="Non-Labour",$C342="Labour-related"),IF(Inputs!$DT342=$F$1,Inputs!BN342,Inputs!BN342*'Key assumptions'!$H$118),$F342*N(H342)*avg_hrs)</f>
        <v>0</v>
      </c>
      <c r="BO342" s="255">
        <f>IF(OR($C342="Non-Labour",$C342="Labour-related"),IF(Inputs!$DT342=$F$1,Inputs!BO342,Inputs!BO342*'Key assumptions'!$H$118),$F342*N(I342)*avg_hrs)</f>
        <v>0</v>
      </c>
      <c r="BP342" s="255">
        <f>IF(OR($C342="Non-Labour",$C342="Labour-related"),IF(Inputs!$DT342=$F$1,Inputs!BP342,Inputs!BP342*'Key assumptions'!$H$118),$F342*N(J342)*avg_hrs)</f>
        <v>0</v>
      </c>
      <c r="BQ342" s="255">
        <f>IF(OR($C342="Non-Labour",$C342="Labour-related"),IF(Inputs!$DT342=$F$1,Inputs!BQ342,Inputs!BQ342*'Key assumptions'!$H$118),$F342*N(K342)*avg_hrs)</f>
        <v>0</v>
      </c>
      <c r="BR342" s="255">
        <f>IF(OR($C342="Non-Labour",$C342="Labour-related"),IF(Inputs!$DT342=$F$1,Inputs!BR342,Inputs!BR342*'Key assumptions'!$H$118),$F342*N(L342)*avg_hrs)</f>
        <v>0</v>
      </c>
      <c r="BS342" s="390" t="s">
        <v>411</v>
      </c>
      <c r="BT342" s="390" t="s">
        <v>411</v>
      </c>
      <c r="BU342" s="390" t="s">
        <v>411</v>
      </c>
      <c r="BV342" s="390" t="s">
        <v>411</v>
      </c>
      <c r="BW342" s="390" t="s">
        <v>411</v>
      </c>
      <c r="BX342" s="390" t="s">
        <v>411</v>
      </c>
      <c r="BY342" s="390" t="s">
        <v>411</v>
      </c>
      <c r="BZ342" s="390" t="s">
        <v>411</v>
      </c>
      <c r="CA342" s="390" t="s">
        <v>411</v>
      </c>
      <c r="CB342" s="390" t="s">
        <v>411</v>
      </c>
      <c r="CC342" s="390" t="s">
        <v>411</v>
      </c>
      <c r="CD342" s="390" t="s">
        <v>411</v>
      </c>
      <c r="CE342" s="390" t="s">
        <v>411</v>
      </c>
      <c r="CF342" s="390" t="s">
        <v>411</v>
      </c>
      <c r="CG342" s="390" t="s">
        <v>411</v>
      </c>
      <c r="CH342" s="390" t="s">
        <v>411</v>
      </c>
      <c r="CI342" s="390" t="s">
        <v>411</v>
      </c>
      <c r="CJ342" s="390" t="s">
        <v>411</v>
      </c>
      <c r="CK342" s="390" t="s">
        <v>411</v>
      </c>
      <c r="CL342" s="390" t="s">
        <v>411</v>
      </c>
      <c r="CM342" s="390" t="s">
        <v>411</v>
      </c>
      <c r="CN342" s="390" t="s">
        <v>411</v>
      </c>
      <c r="CO342" s="255">
        <f>IF(OR($C342="Non-Labour",$C342="Labour-related"),IF(Inputs!$DT342=$F$1,Inputs!CO342,Inputs!CO342*'Key assumptions'!$H$118),$F342*N(AI342)*avg_hrs)</f>
        <v>0</v>
      </c>
      <c r="CP342" s="255">
        <f>IF(OR($C342="Non-Labour",$C342="Labour-related"),IF(Inputs!$DT342=$F$1,Inputs!CP342,Inputs!CP342*'Key assumptions'!$H$118),$F342*N(AJ342)*avg_hrs)</f>
        <v>0</v>
      </c>
      <c r="CQ342" s="255">
        <f>IF(OR($C342="Non-Labour",$C342="Labour-related"),IF(Inputs!$DT342=$F$1,Inputs!CQ342,Inputs!CQ342*'Key assumptions'!$H$118),$F342*N(AK342)*avg_hrs)</f>
        <v>0</v>
      </c>
      <c r="CR342" s="255">
        <f>IF(OR($C342="Non-Labour",$C342="Labour-related"),IF(Inputs!$DT342=$F$1,Inputs!CR342,Inputs!CR342*'Key assumptions'!$H$118),$F342*N(AL342)*avg_hrs)</f>
        <v>0</v>
      </c>
      <c r="CS342" s="255">
        <f>IF(OR($C342="Non-Labour",$C342="Labour-related"),IF(Inputs!$DT342=$F$1,Inputs!CS342,Inputs!CS342*'Key assumptions'!$H$118),$F342*N(AM342)*avg_hrs)</f>
        <v>0</v>
      </c>
      <c r="CT342" s="255">
        <f>IF(OR($C342="Non-Labour",$C342="Labour-related"),IF(Inputs!$DT342=$F$1,Inputs!CT342,Inputs!CT342*'Key assumptions'!$H$118),$F342*N(AN342)*avg_hrs)</f>
        <v>0</v>
      </c>
      <c r="CU342" s="255">
        <f>IF(OR($C342="Non-Labour",$C342="Labour-related"),IF(Inputs!$DT342=$F$1,Inputs!CU342,Inputs!CU342*'Key assumptions'!$H$118),$F342*N(AO342)*avg_hrs)</f>
        <v>0</v>
      </c>
      <c r="CV342" s="255">
        <f>IF(OR($C342="Non-Labour",$C342="Labour-related"),IF(Inputs!$DT342=$F$1,Inputs!CV342,Inputs!CV342*'Key assumptions'!$H$118),$F342*N(AP342)*avg_hrs)</f>
        <v>0</v>
      </c>
      <c r="CW342" s="255">
        <f>IF(OR($C342="Non-Labour",$C342="Labour-related"),IF(Inputs!$DT342=$F$1,Inputs!CW342,Inputs!CW342*'Key assumptions'!$H$118),$F342*N(AQ342)*avg_hrs)</f>
        <v>0</v>
      </c>
      <c r="CX342" s="255">
        <f>IF(OR($C342="Non-Labour",$C342="Labour-related"),IF(Inputs!$DT342=$F$1,Inputs!CX342,Inputs!CX342*'Key assumptions'!$H$118),$F342*N(AR342)*avg_hrs)</f>
        <v>0</v>
      </c>
      <c r="CY342" s="255">
        <f>IF(OR($C342="Non-Labour",$C342="Labour-related"),IF(Inputs!$DT342=$F$1,Inputs!CY342,Inputs!CY342*'Key assumptions'!$H$118),$F342*N(AS342)*avg_hrs)</f>
        <v>0</v>
      </c>
      <c r="CZ342" s="255">
        <f>IF(OR($C342="Non-Labour",$C342="Labour-related"),IF(Inputs!$DT342=$F$1,Inputs!CZ342,Inputs!CZ342*'Key assumptions'!$H$118),$F342*N(AT342)*avg_hrs)</f>
        <v>0</v>
      </c>
      <c r="DA342" s="255">
        <f>IF(OR($C342="Non-Labour",$C342="Labour-related"),IF(Inputs!$DT342=$F$1,Inputs!DA342,Inputs!DA342*'Key assumptions'!$H$118),$F342*N(AU342)*avg_hrs)</f>
        <v>0</v>
      </c>
      <c r="DB342" s="255">
        <f>IF(OR($C342="Non-Labour",$C342="Labour-related"),IF(Inputs!$DT342=$F$1,Inputs!DB342,Inputs!DB342*'Key assumptions'!$H$118),$F342*N(AV342)*avg_hrs)</f>
        <v>0</v>
      </c>
      <c r="DC342" s="255">
        <f>IF(OR($C342="Non-Labour",$C342="Labour-related"),IF(Inputs!$DT342=$F$1,Inputs!DC342,Inputs!DC342*'Key assumptions'!$H$118),$F342*N(AW342)*avg_hrs)</f>
        <v>0</v>
      </c>
      <c r="DD342" s="255">
        <f>IF(OR($C342="Non-Labour",$C342="Labour-related"),IF(Inputs!$DT342=$F$1,Inputs!DD342,Inputs!DD342*'Key assumptions'!$H$118),$F342*N(AX342)*avg_hrs)</f>
        <v>0</v>
      </c>
      <c r="DE342" s="255">
        <f>IF(OR($C342="Non-Labour",$C342="Labour-related"),IF(Inputs!$DT342=$F$1,Inputs!DE342,Inputs!DE342*'Key assumptions'!$H$118),$F342*N(AY342)*avg_hrs)</f>
        <v>0</v>
      </c>
      <c r="DF342" s="255">
        <f>IF(OR($C342="Non-Labour",$C342="Labour-related"),IF(Inputs!$DT342=$F$1,Inputs!DF342,Inputs!DF342*'Key assumptions'!$H$118),$F342*N(AZ342)*avg_hrs)</f>
        <v>0</v>
      </c>
      <c r="DG342" s="255">
        <f>IF(OR($C342="Non-Labour",$C342="Labour-related"),IF(Inputs!$DT342=$F$1,Inputs!DG342,Inputs!DG342*'Key assumptions'!$H$118),$F342*N(BA342)*avg_hrs)</f>
        <v>0</v>
      </c>
      <c r="DH342" s="255">
        <f>IF(OR($C342="Non-Labour",$C342="Labour-related"),IF(Inputs!$DT342=$F$1,Inputs!DH342,Inputs!DH342*'Key assumptions'!$H$118),$F342*N(BB342)*avg_hrs)</f>
        <v>0</v>
      </c>
      <c r="DI342" s="255">
        <f>IF(OR($C342="Non-Labour",$C342="Labour-related"),IF(Inputs!$DT342=$F$1,Inputs!DI342,Inputs!DI342*'Key assumptions'!$H$118),$F342*N(BC342)*avg_hrs)</f>
        <v>0</v>
      </c>
      <c r="DJ342" s="255">
        <f>IF(OR($C342="Non-Labour",$C342="Labour-related"),IF(Inputs!$DT342=$F$1,Inputs!DJ342,Inputs!DJ342*'Key assumptions'!$H$118),$F342*N(BD342)*avg_hrs)</f>
        <v>0</v>
      </c>
      <c r="DK342" s="255">
        <f>IF(OR($C342="Non-Labour",$C342="Labour-related"),IF(Inputs!$DT342=$F$1,Inputs!DK342,Inputs!DK342*'Key assumptions'!$H$118),$F342*N(BE342)*avg_hrs)</f>
        <v>0</v>
      </c>
      <c r="DL342" s="255">
        <f>IF(OR($C342="Non-Labour",$C342="Labour-related"),IF(Inputs!$DT342=$F$1,Inputs!DL342,Inputs!DL342*'Key assumptions'!$H$118),$F342*N(BF342)*avg_hrs)</f>
        <v>0</v>
      </c>
      <c r="DM342" s="255">
        <f>IF(OR($C342="Non-Labour",$C342="Labour-related"),IF(Inputs!$DT342=$F$1,Inputs!DM342,Inputs!DM342*'Key assumptions'!$H$118),$F342*N(BG342)*avg_hrs)</f>
        <v>0</v>
      </c>
      <c r="DN342" s="255">
        <f>IF(OR($C342="Non-Labour",$C342="Labour-related"),IF(Inputs!$DT342=$F$1,Inputs!DN342,Inputs!DN342*'Key assumptions'!$H$118),$F342*N(BH342)*avg_hrs)</f>
        <v>0</v>
      </c>
      <c r="DO342" s="255">
        <f>IF(OR($C342="Non-Labour",$C342="Labour-related"),IF(Inputs!$DT342=$F$1,Inputs!DO342,Inputs!DO342*'Key assumptions'!$H$118),$F342*N(BI342)*avg_hrs)</f>
        <v>0</v>
      </c>
      <c r="DP342" s="255">
        <f>IF(OR($C342="Non-Labour",$C342="Labour-related"),IF(Inputs!$DT342=$F$1,Inputs!DP342,Inputs!DP342*'Key assumptions'!$H$118),$F342*N(BJ342)*avg_hrs)</f>
        <v>0</v>
      </c>
      <c r="DQ342" s="255">
        <f>IF(OR($C342="Non-Labour",$C342="Labour-related"),IF(Inputs!$DT342=$F$1,Inputs!DQ342,Inputs!DQ342*'Key assumptions'!$H$118),$F342*N(BK342)*avg_hrs)</f>
        <v>0</v>
      </c>
      <c r="DR342" s="255">
        <f>IF(OR($C342="Non-Labour",$C342="Labour-related"),IF(Inputs!$DT342=$F$1,Inputs!DR342,Inputs!DR342*'Key assumptions'!$H$118),$F342*N(BL342)*avg_hrs)</f>
        <v>0</v>
      </c>
      <c r="DT342" s="133" t="s">
        <v>213</v>
      </c>
      <c r="DU342" s="304"/>
      <c r="DV342" s="304"/>
      <c r="DW342" s="304"/>
      <c r="DX342" s="304"/>
      <c r="DY342" s="304"/>
      <c r="DZ342" s="304"/>
      <c r="EA342" s="255">
        <v>0</v>
      </c>
      <c r="EB342" s="255">
        <v>0</v>
      </c>
      <c r="EC342" s="255">
        <v>0</v>
      </c>
      <c r="ED342" s="255">
        <f t="shared" si="33"/>
        <v>0</v>
      </c>
      <c r="EE342" s="255">
        <f t="shared" si="33"/>
        <v>0</v>
      </c>
      <c r="EF342" s="255">
        <f t="shared" si="32"/>
        <v>0</v>
      </c>
    </row>
    <row r="343" spans="1:136" x14ac:dyDescent="0.4">
      <c r="A343" s="133">
        <f>Inputs!A343</f>
        <v>0</v>
      </c>
      <c r="B343" s="133">
        <f>Inputs!B343</f>
        <v>0</v>
      </c>
      <c r="C343" s="133">
        <f>Inputs!C343</f>
        <v>0</v>
      </c>
      <c r="D343" s="133">
        <f>Inputs!D343</f>
        <v>0</v>
      </c>
      <c r="E343" s="133">
        <f>Inputs!E343</f>
        <v>0</v>
      </c>
      <c r="F343" s="290">
        <f>IF(Inputs!DT343=$F$1,Inputs!F343,
IF(Inputs!DT343='Key assumptions'!$E$118,Inputs!F343*'Key assumptions'!$H$118,Inputs!F343*'Key assumptions'!$H$119))</f>
        <v>0</v>
      </c>
      <c r="G343" s="290">
        <f>IF(Inputs!DT343=$F$1,Inputs!G343,Inputs!G343*'Key assumptions'!$H$118)</f>
        <v>0</v>
      </c>
      <c r="H343" s="281"/>
      <c r="I343" s="281"/>
      <c r="J343" s="281"/>
      <c r="K343" s="281"/>
      <c r="L343" s="281"/>
      <c r="M343" s="389" t="str">
        <f>Inputs!M343</f>
        <v>[C-i-C]</v>
      </c>
      <c r="N343" s="389" t="str">
        <f>Inputs!N343</f>
        <v>[C-i-C]</v>
      </c>
      <c r="O343" s="389" t="str">
        <f>Inputs!O343</f>
        <v>[C-i-C]</v>
      </c>
      <c r="P343" s="389" t="str">
        <f>Inputs!P343</f>
        <v>[C-i-C]</v>
      </c>
      <c r="Q343" s="389" t="str">
        <f>Inputs!Q343</f>
        <v>[C-i-C]</v>
      </c>
      <c r="R343" s="389" t="str">
        <f>Inputs!R343</f>
        <v>[C-i-C]</v>
      </c>
      <c r="S343" s="389" t="str">
        <f>Inputs!S343</f>
        <v>[C-i-C]</v>
      </c>
      <c r="T343" s="389" t="str">
        <f>Inputs!T343</f>
        <v>[C-i-C]</v>
      </c>
      <c r="U343" s="389" t="str">
        <f>Inputs!U343</f>
        <v>[C-i-C]</v>
      </c>
      <c r="V343" s="389" t="str">
        <f>Inputs!V343</f>
        <v>[C-i-C]</v>
      </c>
      <c r="W343" s="389" t="str">
        <f>Inputs!W343</f>
        <v>[C-i-C]</v>
      </c>
      <c r="X343" s="389" t="str">
        <f>Inputs!X343</f>
        <v>[C-i-C]</v>
      </c>
      <c r="Y343" s="389" t="str">
        <f>Inputs!Y343</f>
        <v>[C-i-C]</v>
      </c>
      <c r="Z343" s="389" t="str">
        <f>Inputs!Z343</f>
        <v>[C-i-C]</v>
      </c>
      <c r="AA343" s="389" t="str">
        <f>Inputs!AA343</f>
        <v>[C-i-C]</v>
      </c>
      <c r="AB343" s="389" t="str">
        <f>Inputs!AB343</f>
        <v>[C-i-C]</v>
      </c>
      <c r="AC343" s="389" t="str">
        <f>Inputs!AC343</f>
        <v>[C-i-C]</v>
      </c>
      <c r="AD343" s="389" t="str">
        <f>Inputs!AD343</f>
        <v>[C-i-C]</v>
      </c>
      <c r="AE343" s="389" t="str">
        <f>Inputs!AE343</f>
        <v>[C-i-C]</v>
      </c>
      <c r="AF343" s="389" t="str">
        <f>Inputs!AF343</f>
        <v>[C-i-C]</v>
      </c>
      <c r="AG343" s="389" t="str">
        <f>Inputs!AG343</f>
        <v>[C-i-C]</v>
      </c>
      <c r="AH343" s="389" t="str">
        <f>Inputs!AH343</f>
        <v>[C-i-C]</v>
      </c>
      <c r="AI343" s="254">
        <f>Inputs!AI343</f>
        <v>0</v>
      </c>
      <c r="AJ343" s="254">
        <f>Inputs!AJ343</f>
        <v>0</v>
      </c>
      <c r="AK343" s="254">
        <f>Inputs!AK343</f>
        <v>0</v>
      </c>
      <c r="AL343" s="254">
        <f>Inputs!AL343</f>
        <v>0</v>
      </c>
      <c r="AM343" s="254">
        <f>Inputs!AM343</f>
        <v>0</v>
      </c>
      <c r="AN343" s="254">
        <f>Inputs!AN343</f>
        <v>0</v>
      </c>
      <c r="AO343" s="254">
        <f>Inputs!AO343</f>
        <v>0</v>
      </c>
      <c r="AP343" s="254">
        <f>Inputs!AP343</f>
        <v>0</v>
      </c>
      <c r="AQ343" s="254">
        <f>Inputs!AQ343</f>
        <v>0</v>
      </c>
      <c r="AR343" s="254">
        <f>Inputs!AR343</f>
        <v>0</v>
      </c>
      <c r="AS343" s="254">
        <f>Inputs!AS343</f>
        <v>0</v>
      </c>
      <c r="AT343" s="254">
        <f>Inputs!AT343</f>
        <v>0</v>
      </c>
      <c r="AU343" s="254">
        <f>Inputs!AU343</f>
        <v>0</v>
      </c>
      <c r="AV343" s="254">
        <f>Inputs!AV343</f>
        <v>0</v>
      </c>
      <c r="AW343" s="254">
        <f>Inputs!AW343</f>
        <v>0</v>
      </c>
      <c r="AX343" s="254">
        <f>Inputs!AX343</f>
        <v>0</v>
      </c>
      <c r="AY343" s="254">
        <f>Inputs!AY343</f>
        <v>0</v>
      </c>
      <c r="AZ343" s="254">
        <f>Inputs!AZ343</f>
        <v>0</v>
      </c>
      <c r="BA343" s="254">
        <f>Inputs!BA343</f>
        <v>0</v>
      </c>
      <c r="BB343" s="254">
        <f>Inputs!BB343</f>
        <v>0</v>
      </c>
      <c r="BC343" s="254">
        <f>Inputs!BC343</f>
        <v>0</v>
      </c>
      <c r="BD343" s="254">
        <f>Inputs!BD343</f>
        <v>0</v>
      </c>
      <c r="BE343" s="254">
        <f>Inputs!BE343</f>
        <v>0</v>
      </c>
      <c r="BF343" s="254">
        <f>Inputs!BF343</f>
        <v>0</v>
      </c>
      <c r="BG343" s="254">
        <f>Inputs!BG343</f>
        <v>0</v>
      </c>
      <c r="BH343" s="254">
        <f>Inputs!BH343</f>
        <v>0</v>
      </c>
      <c r="BI343" s="254">
        <f>Inputs!BI343</f>
        <v>0</v>
      </c>
      <c r="BJ343" s="254">
        <f>Inputs!BJ343</f>
        <v>0</v>
      </c>
      <c r="BK343" s="254">
        <f>Inputs!BK343</f>
        <v>0</v>
      </c>
      <c r="BL343" s="254">
        <f>Inputs!BL343</f>
        <v>0</v>
      </c>
      <c r="BN343" s="255">
        <f>IF(OR($C343="Non-Labour",$C343="Labour-related"),IF(Inputs!$DT343=$F$1,Inputs!BN343,Inputs!BN343*'Key assumptions'!$H$118),$F343*N(H343)*avg_hrs)</f>
        <v>0</v>
      </c>
      <c r="BO343" s="255">
        <f>IF(OR($C343="Non-Labour",$C343="Labour-related"),IF(Inputs!$DT343=$F$1,Inputs!BO343,Inputs!BO343*'Key assumptions'!$H$118),$F343*N(I343)*avg_hrs)</f>
        <v>0</v>
      </c>
      <c r="BP343" s="255">
        <f>IF(OR($C343="Non-Labour",$C343="Labour-related"),IF(Inputs!$DT343=$F$1,Inputs!BP343,Inputs!BP343*'Key assumptions'!$H$118),$F343*N(J343)*avg_hrs)</f>
        <v>0</v>
      </c>
      <c r="BQ343" s="255">
        <f>IF(OR($C343="Non-Labour",$C343="Labour-related"),IF(Inputs!$DT343=$F$1,Inputs!BQ343,Inputs!BQ343*'Key assumptions'!$H$118),$F343*N(K343)*avg_hrs)</f>
        <v>0</v>
      </c>
      <c r="BR343" s="255">
        <f>IF(OR($C343="Non-Labour",$C343="Labour-related"),IF(Inputs!$DT343=$F$1,Inputs!BR343,Inputs!BR343*'Key assumptions'!$H$118),$F343*N(L343)*avg_hrs)</f>
        <v>0</v>
      </c>
      <c r="BS343" s="390" t="s">
        <v>411</v>
      </c>
      <c r="BT343" s="390" t="s">
        <v>411</v>
      </c>
      <c r="BU343" s="390" t="s">
        <v>411</v>
      </c>
      <c r="BV343" s="390" t="s">
        <v>411</v>
      </c>
      <c r="BW343" s="390" t="s">
        <v>411</v>
      </c>
      <c r="BX343" s="390" t="s">
        <v>411</v>
      </c>
      <c r="BY343" s="390" t="s">
        <v>411</v>
      </c>
      <c r="BZ343" s="390" t="s">
        <v>411</v>
      </c>
      <c r="CA343" s="390" t="s">
        <v>411</v>
      </c>
      <c r="CB343" s="390" t="s">
        <v>411</v>
      </c>
      <c r="CC343" s="390" t="s">
        <v>411</v>
      </c>
      <c r="CD343" s="390" t="s">
        <v>411</v>
      </c>
      <c r="CE343" s="390" t="s">
        <v>411</v>
      </c>
      <c r="CF343" s="390" t="s">
        <v>411</v>
      </c>
      <c r="CG343" s="390" t="s">
        <v>411</v>
      </c>
      <c r="CH343" s="390" t="s">
        <v>411</v>
      </c>
      <c r="CI343" s="390" t="s">
        <v>411</v>
      </c>
      <c r="CJ343" s="390" t="s">
        <v>411</v>
      </c>
      <c r="CK343" s="390" t="s">
        <v>411</v>
      </c>
      <c r="CL343" s="390" t="s">
        <v>411</v>
      </c>
      <c r="CM343" s="390" t="s">
        <v>411</v>
      </c>
      <c r="CN343" s="390" t="s">
        <v>411</v>
      </c>
      <c r="CO343" s="255">
        <f>IF(OR($C343="Non-Labour",$C343="Labour-related"),IF(Inputs!$DT343=$F$1,Inputs!CO343,Inputs!CO343*'Key assumptions'!$H$118),$F343*N(AI343)*avg_hrs)</f>
        <v>0</v>
      </c>
      <c r="CP343" s="255">
        <f>IF(OR($C343="Non-Labour",$C343="Labour-related"),IF(Inputs!$DT343=$F$1,Inputs!CP343,Inputs!CP343*'Key assumptions'!$H$118),$F343*N(AJ343)*avg_hrs)</f>
        <v>0</v>
      </c>
      <c r="CQ343" s="255">
        <f>IF(OR($C343="Non-Labour",$C343="Labour-related"),IF(Inputs!$DT343=$F$1,Inputs!CQ343,Inputs!CQ343*'Key assumptions'!$H$118),$F343*N(AK343)*avg_hrs)</f>
        <v>0</v>
      </c>
      <c r="CR343" s="255">
        <f>IF(OR($C343="Non-Labour",$C343="Labour-related"),IF(Inputs!$DT343=$F$1,Inputs!CR343,Inputs!CR343*'Key assumptions'!$H$118),$F343*N(AL343)*avg_hrs)</f>
        <v>0</v>
      </c>
      <c r="CS343" s="255">
        <f>IF(OR($C343="Non-Labour",$C343="Labour-related"),IF(Inputs!$DT343=$F$1,Inputs!CS343,Inputs!CS343*'Key assumptions'!$H$118),$F343*N(AM343)*avg_hrs)</f>
        <v>0</v>
      </c>
      <c r="CT343" s="255">
        <f>IF(OR($C343="Non-Labour",$C343="Labour-related"),IF(Inputs!$DT343=$F$1,Inputs!CT343,Inputs!CT343*'Key assumptions'!$H$118),$F343*N(AN343)*avg_hrs)</f>
        <v>0</v>
      </c>
      <c r="CU343" s="255">
        <f>IF(OR($C343="Non-Labour",$C343="Labour-related"),IF(Inputs!$DT343=$F$1,Inputs!CU343,Inputs!CU343*'Key assumptions'!$H$118),$F343*N(AO343)*avg_hrs)</f>
        <v>0</v>
      </c>
      <c r="CV343" s="255">
        <f>IF(OR($C343="Non-Labour",$C343="Labour-related"),IF(Inputs!$DT343=$F$1,Inputs!CV343,Inputs!CV343*'Key assumptions'!$H$118),$F343*N(AP343)*avg_hrs)</f>
        <v>0</v>
      </c>
      <c r="CW343" s="255">
        <f>IF(OR($C343="Non-Labour",$C343="Labour-related"),IF(Inputs!$DT343=$F$1,Inputs!CW343,Inputs!CW343*'Key assumptions'!$H$118),$F343*N(AQ343)*avg_hrs)</f>
        <v>0</v>
      </c>
      <c r="CX343" s="255">
        <f>IF(OR($C343="Non-Labour",$C343="Labour-related"),IF(Inputs!$DT343=$F$1,Inputs!CX343,Inputs!CX343*'Key assumptions'!$H$118),$F343*N(AR343)*avg_hrs)</f>
        <v>0</v>
      </c>
      <c r="CY343" s="255">
        <f>IF(OR($C343="Non-Labour",$C343="Labour-related"),IF(Inputs!$DT343=$F$1,Inputs!CY343,Inputs!CY343*'Key assumptions'!$H$118),$F343*N(AS343)*avg_hrs)</f>
        <v>0</v>
      </c>
      <c r="CZ343" s="255">
        <f>IF(OR($C343="Non-Labour",$C343="Labour-related"),IF(Inputs!$DT343=$F$1,Inputs!CZ343,Inputs!CZ343*'Key assumptions'!$H$118),$F343*N(AT343)*avg_hrs)</f>
        <v>0</v>
      </c>
      <c r="DA343" s="255">
        <f>IF(OR($C343="Non-Labour",$C343="Labour-related"),IF(Inputs!$DT343=$F$1,Inputs!DA343,Inputs!DA343*'Key assumptions'!$H$118),$F343*N(AU343)*avg_hrs)</f>
        <v>0</v>
      </c>
      <c r="DB343" s="255">
        <f>IF(OR($C343="Non-Labour",$C343="Labour-related"),IF(Inputs!$DT343=$F$1,Inputs!DB343,Inputs!DB343*'Key assumptions'!$H$118),$F343*N(AV343)*avg_hrs)</f>
        <v>0</v>
      </c>
      <c r="DC343" s="255">
        <f>IF(OR($C343="Non-Labour",$C343="Labour-related"),IF(Inputs!$DT343=$F$1,Inputs!DC343,Inputs!DC343*'Key assumptions'!$H$118),$F343*N(AW343)*avg_hrs)</f>
        <v>0</v>
      </c>
      <c r="DD343" s="255">
        <f>IF(OR($C343="Non-Labour",$C343="Labour-related"),IF(Inputs!$DT343=$F$1,Inputs!DD343,Inputs!DD343*'Key assumptions'!$H$118),$F343*N(AX343)*avg_hrs)</f>
        <v>0</v>
      </c>
      <c r="DE343" s="255">
        <f>IF(OR($C343="Non-Labour",$C343="Labour-related"),IF(Inputs!$DT343=$F$1,Inputs!DE343,Inputs!DE343*'Key assumptions'!$H$118),$F343*N(AY343)*avg_hrs)</f>
        <v>0</v>
      </c>
      <c r="DF343" s="255">
        <f>IF(OR($C343="Non-Labour",$C343="Labour-related"),IF(Inputs!$DT343=$F$1,Inputs!DF343,Inputs!DF343*'Key assumptions'!$H$118),$F343*N(AZ343)*avg_hrs)</f>
        <v>0</v>
      </c>
      <c r="DG343" s="255">
        <f>IF(OR($C343="Non-Labour",$C343="Labour-related"),IF(Inputs!$DT343=$F$1,Inputs!DG343,Inputs!DG343*'Key assumptions'!$H$118),$F343*N(BA343)*avg_hrs)</f>
        <v>0</v>
      </c>
      <c r="DH343" s="255">
        <f>IF(OR($C343="Non-Labour",$C343="Labour-related"),IF(Inputs!$DT343=$F$1,Inputs!DH343,Inputs!DH343*'Key assumptions'!$H$118),$F343*N(BB343)*avg_hrs)</f>
        <v>0</v>
      </c>
      <c r="DI343" s="255">
        <f>IF(OR($C343="Non-Labour",$C343="Labour-related"),IF(Inputs!$DT343=$F$1,Inputs!DI343,Inputs!DI343*'Key assumptions'!$H$118),$F343*N(BC343)*avg_hrs)</f>
        <v>0</v>
      </c>
      <c r="DJ343" s="255">
        <f>IF(OR($C343="Non-Labour",$C343="Labour-related"),IF(Inputs!$DT343=$F$1,Inputs!DJ343,Inputs!DJ343*'Key assumptions'!$H$118),$F343*N(BD343)*avg_hrs)</f>
        <v>0</v>
      </c>
      <c r="DK343" s="255">
        <f>IF(OR($C343="Non-Labour",$C343="Labour-related"),IF(Inputs!$DT343=$F$1,Inputs!DK343,Inputs!DK343*'Key assumptions'!$H$118),$F343*N(BE343)*avg_hrs)</f>
        <v>0</v>
      </c>
      <c r="DL343" s="255">
        <f>IF(OR($C343="Non-Labour",$C343="Labour-related"),IF(Inputs!$DT343=$F$1,Inputs!DL343,Inputs!DL343*'Key assumptions'!$H$118),$F343*N(BF343)*avg_hrs)</f>
        <v>0</v>
      </c>
      <c r="DM343" s="255">
        <f>IF(OR($C343="Non-Labour",$C343="Labour-related"),IF(Inputs!$DT343=$F$1,Inputs!DM343,Inputs!DM343*'Key assumptions'!$H$118),$F343*N(BG343)*avg_hrs)</f>
        <v>0</v>
      </c>
      <c r="DN343" s="255">
        <f>IF(OR($C343="Non-Labour",$C343="Labour-related"),IF(Inputs!$DT343=$F$1,Inputs!DN343,Inputs!DN343*'Key assumptions'!$H$118),$F343*N(BH343)*avg_hrs)</f>
        <v>0</v>
      </c>
      <c r="DO343" s="255">
        <f>IF(OR($C343="Non-Labour",$C343="Labour-related"),IF(Inputs!$DT343=$F$1,Inputs!DO343,Inputs!DO343*'Key assumptions'!$H$118),$F343*N(BI343)*avg_hrs)</f>
        <v>0</v>
      </c>
      <c r="DP343" s="255">
        <f>IF(OR($C343="Non-Labour",$C343="Labour-related"),IF(Inputs!$DT343=$F$1,Inputs!DP343,Inputs!DP343*'Key assumptions'!$H$118),$F343*N(BJ343)*avg_hrs)</f>
        <v>0</v>
      </c>
      <c r="DQ343" s="255">
        <f>IF(OR($C343="Non-Labour",$C343="Labour-related"),IF(Inputs!$DT343=$F$1,Inputs!DQ343,Inputs!DQ343*'Key assumptions'!$H$118),$F343*N(BK343)*avg_hrs)</f>
        <v>0</v>
      </c>
      <c r="DR343" s="255">
        <f>IF(OR($C343="Non-Labour",$C343="Labour-related"),IF(Inputs!$DT343=$F$1,Inputs!DR343,Inputs!DR343*'Key assumptions'!$H$118),$F343*N(BL343)*avg_hrs)</f>
        <v>0</v>
      </c>
      <c r="DT343" s="133" t="s">
        <v>213</v>
      </c>
      <c r="DU343" s="304"/>
      <c r="DV343" s="304"/>
      <c r="DW343" s="304"/>
      <c r="DX343" s="304"/>
      <c r="DY343" s="304"/>
      <c r="DZ343" s="304"/>
      <c r="EA343" s="255">
        <v>0</v>
      </c>
      <c r="EB343" s="255">
        <v>0</v>
      </c>
      <c r="EC343" s="255">
        <v>0</v>
      </c>
      <c r="ED343" s="255">
        <f t="shared" si="33"/>
        <v>0</v>
      </c>
      <c r="EE343" s="255">
        <f t="shared" si="33"/>
        <v>0</v>
      </c>
      <c r="EF343" s="255">
        <f t="shared" si="32"/>
        <v>0</v>
      </c>
    </row>
    <row r="344" spans="1:136" x14ac:dyDescent="0.4">
      <c r="A344" s="133">
        <f>Inputs!A344</f>
        <v>0</v>
      </c>
      <c r="B344" s="133">
        <f>Inputs!B344</f>
        <v>0</v>
      </c>
      <c r="C344" s="133">
        <f>Inputs!C344</f>
        <v>0</v>
      </c>
      <c r="D344" s="133">
        <f>Inputs!D344</f>
        <v>0</v>
      </c>
      <c r="E344" s="133">
        <f>Inputs!E344</f>
        <v>0</v>
      </c>
      <c r="F344" s="290">
        <f>IF(Inputs!DT344=$F$1,Inputs!F344,
IF(Inputs!DT344='Key assumptions'!$E$118,Inputs!F344*'Key assumptions'!$H$118,Inputs!F344*'Key assumptions'!$H$119))</f>
        <v>0</v>
      </c>
      <c r="G344" s="290">
        <f>IF(Inputs!DT344=$F$1,Inputs!G344,Inputs!G344*'Key assumptions'!$H$118)</f>
        <v>0</v>
      </c>
      <c r="H344" s="281"/>
      <c r="I344" s="281"/>
      <c r="J344" s="281"/>
      <c r="K344" s="281"/>
      <c r="L344" s="281"/>
      <c r="M344" s="389" t="str">
        <f>Inputs!M344</f>
        <v>[C-i-C]</v>
      </c>
      <c r="N344" s="389" t="str">
        <f>Inputs!N344</f>
        <v>[C-i-C]</v>
      </c>
      <c r="O344" s="389" t="str">
        <f>Inputs!O344</f>
        <v>[C-i-C]</v>
      </c>
      <c r="P344" s="389" t="str">
        <f>Inputs!P344</f>
        <v>[C-i-C]</v>
      </c>
      <c r="Q344" s="389" t="str">
        <f>Inputs!Q344</f>
        <v>[C-i-C]</v>
      </c>
      <c r="R344" s="389" t="str">
        <f>Inputs!R344</f>
        <v>[C-i-C]</v>
      </c>
      <c r="S344" s="389" t="str">
        <f>Inputs!S344</f>
        <v>[C-i-C]</v>
      </c>
      <c r="T344" s="389" t="str">
        <f>Inputs!T344</f>
        <v>[C-i-C]</v>
      </c>
      <c r="U344" s="389" t="str">
        <f>Inputs!U344</f>
        <v>[C-i-C]</v>
      </c>
      <c r="V344" s="389" t="str">
        <f>Inputs!V344</f>
        <v>[C-i-C]</v>
      </c>
      <c r="W344" s="389" t="str">
        <f>Inputs!W344</f>
        <v>[C-i-C]</v>
      </c>
      <c r="X344" s="389" t="str">
        <f>Inputs!X344</f>
        <v>[C-i-C]</v>
      </c>
      <c r="Y344" s="389" t="str">
        <f>Inputs!Y344</f>
        <v>[C-i-C]</v>
      </c>
      <c r="Z344" s="389" t="str">
        <f>Inputs!Z344</f>
        <v>[C-i-C]</v>
      </c>
      <c r="AA344" s="389" t="str">
        <f>Inputs!AA344</f>
        <v>[C-i-C]</v>
      </c>
      <c r="AB344" s="389" t="str">
        <f>Inputs!AB344</f>
        <v>[C-i-C]</v>
      </c>
      <c r="AC344" s="389" t="str">
        <f>Inputs!AC344</f>
        <v>[C-i-C]</v>
      </c>
      <c r="AD344" s="389" t="str">
        <f>Inputs!AD344</f>
        <v>[C-i-C]</v>
      </c>
      <c r="AE344" s="389" t="str">
        <f>Inputs!AE344</f>
        <v>[C-i-C]</v>
      </c>
      <c r="AF344" s="389" t="str">
        <f>Inputs!AF344</f>
        <v>[C-i-C]</v>
      </c>
      <c r="AG344" s="389" t="str">
        <f>Inputs!AG344</f>
        <v>[C-i-C]</v>
      </c>
      <c r="AH344" s="389" t="str">
        <f>Inputs!AH344</f>
        <v>[C-i-C]</v>
      </c>
      <c r="AI344" s="254">
        <f>Inputs!AI344</f>
        <v>0</v>
      </c>
      <c r="AJ344" s="254">
        <f>Inputs!AJ344</f>
        <v>0</v>
      </c>
      <c r="AK344" s="254">
        <f>Inputs!AK344</f>
        <v>0</v>
      </c>
      <c r="AL344" s="254">
        <f>Inputs!AL344</f>
        <v>0</v>
      </c>
      <c r="AM344" s="254">
        <f>Inputs!AM344</f>
        <v>0</v>
      </c>
      <c r="AN344" s="254">
        <f>Inputs!AN344</f>
        <v>0</v>
      </c>
      <c r="AO344" s="254">
        <f>Inputs!AO344</f>
        <v>0</v>
      </c>
      <c r="AP344" s="254">
        <f>Inputs!AP344</f>
        <v>0</v>
      </c>
      <c r="AQ344" s="254">
        <f>Inputs!AQ344</f>
        <v>0</v>
      </c>
      <c r="AR344" s="254">
        <f>Inputs!AR344</f>
        <v>0</v>
      </c>
      <c r="AS344" s="254">
        <f>Inputs!AS344</f>
        <v>0</v>
      </c>
      <c r="AT344" s="254">
        <f>Inputs!AT344</f>
        <v>0</v>
      </c>
      <c r="AU344" s="254">
        <f>Inputs!AU344</f>
        <v>0</v>
      </c>
      <c r="AV344" s="254">
        <f>Inputs!AV344</f>
        <v>0</v>
      </c>
      <c r="AW344" s="254">
        <f>Inputs!AW344</f>
        <v>0</v>
      </c>
      <c r="AX344" s="254">
        <f>Inputs!AX344</f>
        <v>0</v>
      </c>
      <c r="AY344" s="254">
        <f>Inputs!AY344</f>
        <v>0</v>
      </c>
      <c r="AZ344" s="254">
        <f>Inputs!AZ344</f>
        <v>0</v>
      </c>
      <c r="BA344" s="254">
        <f>Inputs!BA344</f>
        <v>0</v>
      </c>
      <c r="BB344" s="254">
        <f>Inputs!BB344</f>
        <v>0</v>
      </c>
      <c r="BC344" s="254">
        <f>Inputs!BC344</f>
        <v>0</v>
      </c>
      <c r="BD344" s="254">
        <f>Inputs!BD344</f>
        <v>0</v>
      </c>
      <c r="BE344" s="254">
        <f>Inputs!BE344</f>
        <v>0</v>
      </c>
      <c r="BF344" s="254">
        <f>Inputs!BF344</f>
        <v>0</v>
      </c>
      <c r="BG344" s="254">
        <f>Inputs!BG344</f>
        <v>0</v>
      </c>
      <c r="BH344" s="254">
        <f>Inputs!BH344</f>
        <v>0</v>
      </c>
      <c r="BI344" s="254">
        <f>Inputs!BI344</f>
        <v>0</v>
      </c>
      <c r="BJ344" s="254">
        <f>Inputs!BJ344</f>
        <v>0</v>
      </c>
      <c r="BK344" s="254">
        <f>Inputs!BK344</f>
        <v>0</v>
      </c>
      <c r="BL344" s="254">
        <f>Inputs!BL344</f>
        <v>0</v>
      </c>
      <c r="BN344" s="255">
        <f>IF(OR($C344="Non-Labour",$C344="Labour-related"),IF(Inputs!$DT344=$F$1,Inputs!BN344,Inputs!BN344*'Key assumptions'!$H$118),$F344*N(H344)*avg_hrs)</f>
        <v>0</v>
      </c>
      <c r="BO344" s="255">
        <f>IF(OR($C344="Non-Labour",$C344="Labour-related"),IF(Inputs!$DT344=$F$1,Inputs!BO344,Inputs!BO344*'Key assumptions'!$H$118),$F344*N(I344)*avg_hrs)</f>
        <v>0</v>
      </c>
      <c r="BP344" s="255">
        <f>IF(OR($C344="Non-Labour",$C344="Labour-related"),IF(Inputs!$DT344=$F$1,Inputs!BP344,Inputs!BP344*'Key assumptions'!$H$118),$F344*N(J344)*avg_hrs)</f>
        <v>0</v>
      </c>
      <c r="BQ344" s="255">
        <f>IF(OR($C344="Non-Labour",$C344="Labour-related"),IF(Inputs!$DT344=$F$1,Inputs!BQ344,Inputs!BQ344*'Key assumptions'!$H$118),$F344*N(K344)*avg_hrs)</f>
        <v>0</v>
      </c>
      <c r="BR344" s="255">
        <f>IF(OR($C344="Non-Labour",$C344="Labour-related"),IF(Inputs!$DT344=$F$1,Inputs!BR344,Inputs!BR344*'Key assumptions'!$H$118),$F344*N(L344)*avg_hrs)</f>
        <v>0</v>
      </c>
      <c r="BS344" s="390" t="s">
        <v>411</v>
      </c>
      <c r="BT344" s="390" t="s">
        <v>411</v>
      </c>
      <c r="BU344" s="390" t="s">
        <v>411</v>
      </c>
      <c r="BV344" s="390" t="s">
        <v>411</v>
      </c>
      <c r="BW344" s="390" t="s">
        <v>411</v>
      </c>
      <c r="BX344" s="390" t="s">
        <v>411</v>
      </c>
      <c r="BY344" s="390" t="s">
        <v>411</v>
      </c>
      <c r="BZ344" s="390" t="s">
        <v>411</v>
      </c>
      <c r="CA344" s="390" t="s">
        <v>411</v>
      </c>
      <c r="CB344" s="390" t="s">
        <v>411</v>
      </c>
      <c r="CC344" s="390" t="s">
        <v>411</v>
      </c>
      <c r="CD344" s="390" t="s">
        <v>411</v>
      </c>
      <c r="CE344" s="390" t="s">
        <v>411</v>
      </c>
      <c r="CF344" s="390" t="s">
        <v>411</v>
      </c>
      <c r="CG344" s="390" t="s">
        <v>411</v>
      </c>
      <c r="CH344" s="390" t="s">
        <v>411</v>
      </c>
      <c r="CI344" s="390" t="s">
        <v>411</v>
      </c>
      <c r="CJ344" s="390" t="s">
        <v>411</v>
      </c>
      <c r="CK344" s="390" t="s">
        <v>411</v>
      </c>
      <c r="CL344" s="390" t="s">
        <v>411</v>
      </c>
      <c r="CM344" s="390" t="s">
        <v>411</v>
      </c>
      <c r="CN344" s="390" t="s">
        <v>411</v>
      </c>
      <c r="CO344" s="255">
        <f>IF(OR($C344="Non-Labour",$C344="Labour-related"),IF(Inputs!$DT344=$F$1,Inputs!CO344,Inputs!CO344*'Key assumptions'!$H$118),$F344*N(AI344)*avg_hrs)</f>
        <v>0</v>
      </c>
      <c r="CP344" s="255">
        <f>IF(OR($C344="Non-Labour",$C344="Labour-related"),IF(Inputs!$DT344=$F$1,Inputs!CP344,Inputs!CP344*'Key assumptions'!$H$118),$F344*N(AJ344)*avg_hrs)</f>
        <v>0</v>
      </c>
      <c r="CQ344" s="255">
        <f>IF(OR($C344="Non-Labour",$C344="Labour-related"),IF(Inputs!$DT344=$F$1,Inputs!CQ344,Inputs!CQ344*'Key assumptions'!$H$118),$F344*N(AK344)*avg_hrs)</f>
        <v>0</v>
      </c>
      <c r="CR344" s="255">
        <f>IF(OR($C344="Non-Labour",$C344="Labour-related"),IF(Inputs!$DT344=$F$1,Inputs!CR344,Inputs!CR344*'Key assumptions'!$H$118),$F344*N(AL344)*avg_hrs)</f>
        <v>0</v>
      </c>
      <c r="CS344" s="255">
        <f>IF(OR($C344="Non-Labour",$C344="Labour-related"),IF(Inputs!$DT344=$F$1,Inputs!CS344,Inputs!CS344*'Key assumptions'!$H$118),$F344*N(AM344)*avg_hrs)</f>
        <v>0</v>
      </c>
      <c r="CT344" s="255">
        <f>IF(OR($C344="Non-Labour",$C344="Labour-related"),IF(Inputs!$DT344=$F$1,Inputs!CT344,Inputs!CT344*'Key assumptions'!$H$118),$F344*N(AN344)*avg_hrs)</f>
        <v>0</v>
      </c>
      <c r="CU344" s="255">
        <f>IF(OR($C344="Non-Labour",$C344="Labour-related"),IF(Inputs!$DT344=$F$1,Inputs!CU344,Inputs!CU344*'Key assumptions'!$H$118),$F344*N(AO344)*avg_hrs)</f>
        <v>0</v>
      </c>
      <c r="CV344" s="255">
        <f>IF(OR($C344="Non-Labour",$C344="Labour-related"),IF(Inputs!$DT344=$F$1,Inputs!CV344,Inputs!CV344*'Key assumptions'!$H$118),$F344*N(AP344)*avg_hrs)</f>
        <v>0</v>
      </c>
      <c r="CW344" s="255">
        <f>IF(OR($C344="Non-Labour",$C344="Labour-related"),IF(Inputs!$DT344=$F$1,Inputs!CW344,Inputs!CW344*'Key assumptions'!$H$118),$F344*N(AQ344)*avg_hrs)</f>
        <v>0</v>
      </c>
      <c r="CX344" s="255">
        <f>IF(OR($C344="Non-Labour",$C344="Labour-related"),IF(Inputs!$DT344=$F$1,Inputs!CX344,Inputs!CX344*'Key assumptions'!$H$118),$F344*N(AR344)*avg_hrs)</f>
        <v>0</v>
      </c>
      <c r="CY344" s="255">
        <f>IF(OR($C344="Non-Labour",$C344="Labour-related"),IF(Inputs!$DT344=$F$1,Inputs!CY344,Inputs!CY344*'Key assumptions'!$H$118),$F344*N(AS344)*avg_hrs)</f>
        <v>0</v>
      </c>
      <c r="CZ344" s="255">
        <f>IF(OR($C344="Non-Labour",$C344="Labour-related"),IF(Inputs!$DT344=$F$1,Inputs!CZ344,Inputs!CZ344*'Key assumptions'!$H$118),$F344*N(AT344)*avg_hrs)</f>
        <v>0</v>
      </c>
      <c r="DA344" s="255">
        <f>IF(OR($C344="Non-Labour",$C344="Labour-related"),IF(Inputs!$DT344=$F$1,Inputs!DA344,Inputs!DA344*'Key assumptions'!$H$118),$F344*N(AU344)*avg_hrs)</f>
        <v>0</v>
      </c>
      <c r="DB344" s="255">
        <f>IF(OR($C344="Non-Labour",$C344="Labour-related"),IF(Inputs!$DT344=$F$1,Inputs!DB344,Inputs!DB344*'Key assumptions'!$H$118),$F344*N(AV344)*avg_hrs)</f>
        <v>0</v>
      </c>
      <c r="DC344" s="255">
        <f>IF(OR($C344="Non-Labour",$C344="Labour-related"),IF(Inputs!$DT344=$F$1,Inputs!DC344,Inputs!DC344*'Key assumptions'!$H$118),$F344*N(AW344)*avg_hrs)</f>
        <v>0</v>
      </c>
      <c r="DD344" s="255">
        <f>IF(OR($C344="Non-Labour",$C344="Labour-related"),IF(Inputs!$DT344=$F$1,Inputs!DD344,Inputs!DD344*'Key assumptions'!$H$118),$F344*N(AX344)*avg_hrs)</f>
        <v>0</v>
      </c>
      <c r="DE344" s="255">
        <f>IF(OR($C344="Non-Labour",$C344="Labour-related"),IF(Inputs!$DT344=$F$1,Inputs!DE344,Inputs!DE344*'Key assumptions'!$H$118),$F344*N(AY344)*avg_hrs)</f>
        <v>0</v>
      </c>
      <c r="DF344" s="255">
        <f>IF(OR($C344="Non-Labour",$C344="Labour-related"),IF(Inputs!$DT344=$F$1,Inputs!DF344,Inputs!DF344*'Key assumptions'!$H$118),$F344*N(AZ344)*avg_hrs)</f>
        <v>0</v>
      </c>
      <c r="DG344" s="255">
        <f>IF(OR($C344="Non-Labour",$C344="Labour-related"),IF(Inputs!$DT344=$F$1,Inputs!DG344,Inputs!DG344*'Key assumptions'!$H$118),$F344*N(BA344)*avg_hrs)</f>
        <v>0</v>
      </c>
      <c r="DH344" s="255">
        <f>IF(OR($C344="Non-Labour",$C344="Labour-related"),IF(Inputs!$DT344=$F$1,Inputs!DH344,Inputs!DH344*'Key assumptions'!$H$118),$F344*N(BB344)*avg_hrs)</f>
        <v>0</v>
      </c>
      <c r="DI344" s="255">
        <f>IF(OR($C344="Non-Labour",$C344="Labour-related"),IF(Inputs!$DT344=$F$1,Inputs!DI344,Inputs!DI344*'Key assumptions'!$H$118),$F344*N(BC344)*avg_hrs)</f>
        <v>0</v>
      </c>
      <c r="DJ344" s="255">
        <f>IF(OR($C344="Non-Labour",$C344="Labour-related"),IF(Inputs!$DT344=$F$1,Inputs!DJ344,Inputs!DJ344*'Key assumptions'!$H$118),$F344*N(BD344)*avg_hrs)</f>
        <v>0</v>
      </c>
      <c r="DK344" s="255">
        <f>IF(OR($C344="Non-Labour",$C344="Labour-related"),IF(Inputs!$DT344=$F$1,Inputs!DK344,Inputs!DK344*'Key assumptions'!$H$118),$F344*N(BE344)*avg_hrs)</f>
        <v>0</v>
      </c>
      <c r="DL344" s="255">
        <f>IF(OR($C344="Non-Labour",$C344="Labour-related"),IF(Inputs!$DT344=$F$1,Inputs!DL344,Inputs!DL344*'Key assumptions'!$H$118),$F344*N(BF344)*avg_hrs)</f>
        <v>0</v>
      </c>
      <c r="DM344" s="255">
        <f>IF(OR($C344="Non-Labour",$C344="Labour-related"),IF(Inputs!$DT344=$F$1,Inputs!DM344,Inputs!DM344*'Key assumptions'!$H$118),$F344*N(BG344)*avg_hrs)</f>
        <v>0</v>
      </c>
      <c r="DN344" s="255">
        <f>IF(OR($C344="Non-Labour",$C344="Labour-related"),IF(Inputs!$DT344=$F$1,Inputs!DN344,Inputs!DN344*'Key assumptions'!$H$118),$F344*N(BH344)*avg_hrs)</f>
        <v>0</v>
      </c>
      <c r="DO344" s="255">
        <f>IF(OR($C344="Non-Labour",$C344="Labour-related"),IF(Inputs!$DT344=$F$1,Inputs!DO344,Inputs!DO344*'Key assumptions'!$H$118),$F344*N(BI344)*avg_hrs)</f>
        <v>0</v>
      </c>
      <c r="DP344" s="255">
        <f>IF(OR($C344="Non-Labour",$C344="Labour-related"),IF(Inputs!$DT344=$F$1,Inputs!DP344,Inputs!DP344*'Key assumptions'!$H$118),$F344*N(BJ344)*avg_hrs)</f>
        <v>0</v>
      </c>
      <c r="DQ344" s="255">
        <f>IF(OR($C344="Non-Labour",$C344="Labour-related"),IF(Inputs!$DT344=$F$1,Inputs!DQ344,Inputs!DQ344*'Key assumptions'!$H$118),$F344*N(BK344)*avg_hrs)</f>
        <v>0</v>
      </c>
      <c r="DR344" s="255">
        <f>IF(OR($C344="Non-Labour",$C344="Labour-related"),IF(Inputs!$DT344=$F$1,Inputs!DR344,Inputs!DR344*'Key assumptions'!$H$118),$F344*N(BL344)*avg_hrs)</f>
        <v>0</v>
      </c>
      <c r="DT344" s="133" t="s">
        <v>213</v>
      </c>
      <c r="DU344" s="304"/>
      <c r="DV344" s="304"/>
      <c r="DW344" s="304"/>
      <c r="DX344" s="304"/>
      <c r="DY344" s="304"/>
      <c r="DZ344" s="304"/>
      <c r="EA344" s="255">
        <v>0</v>
      </c>
      <c r="EB344" s="255">
        <v>0</v>
      </c>
      <c r="EC344" s="255">
        <v>0</v>
      </c>
      <c r="ED344" s="255">
        <f t="shared" si="33"/>
        <v>0</v>
      </c>
      <c r="EE344" s="255">
        <f t="shared" si="33"/>
        <v>0</v>
      </c>
      <c r="EF344" s="255">
        <f t="shared" si="32"/>
        <v>0</v>
      </c>
    </row>
    <row r="345" spans="1:136" x14ac:dyDescent="0.4">
      <c r="A345" s="133">
        <f>Inputs!A345</f>
        <v>0</v>
      </c>
      <c r="B345" s="133">
        <f>Inputs!B345</f>
        <v>0</v>
      </c>
      <c r="C345" s="133">
        <f>Inputs!C345</f>
        <v>0</v>
      </c>
      <c r="D345" s="133">
        <f>Inputs!D345</f>
        <v>0</v>
      </c>
      <c r="E345" s="133">
        <f>Inputs!E345</f>
        <v>0</v>
      </c>
      <c r="F345" s="290">
        <f>IF(Inputs!DT345=$F$1,Inputs!F345,
IF(Inputs!DT345='Key assumptions'!$E$118,Inputs!F345*'Key assumptions'!$H$118,Inputs!F345*'Key assumptions'!$H$119))</f>
        <v>0</v>
      </c>
      <c r="G345" s="290">
        <f>IF(Inputs!DT345=$F$1,Inputs!G345,Inputs!G345*'Key assumptions'!$H$118)</f>
        <v>0</v>
      </c>
      <c r="H345" s="281"/>
      <c r="I345" s="281"/>
      <c r="J345" s="281"/>
      <c r="K345" s="281"/>
      <c r="L345" s="281"/>
      <c r="M345" s="389" t="str">
        <f>Inputs!M345</f>
        <v>[C-i-C]</v>
      </c>
      <c r="N345" s="389" t="str">
        <f>Inputs!N345</f>
        <v>[C-i-C]</v>
      </c>
      <c r="O345" s="389" t="str">
        <f>Inputs!O345</f>
        <v>[C-i-C]</v>
      </c>
      <c r="P345" s="389" t="str">
        <f>Inputs!P345</f>
        <v>[C-i-C]</v>
      </c>
      <c r="Q345" s="389" t="str">
        <f>Inputs!Q345</f>
        <v>[C-i-C]</v>
      </c>
      <c r="R345" s="389" t="str">
        <f>Inputs!R345</f>
        <v>[C-i-C]</v>
      </c>
      <c r="S345" s="389" t="str">
        <f>Inputs!S345</f>
        <v>[C-i-C]</v>
      </c>
      <c r="T345" s="389" t="str">
        <f>Inputs!T345</f>
        <v>[C-i-C]</v>
      </c>
      <c r="U345" s="389" t="str">
        <f>Inputs!U345</f>
        <v>[C-i-C]</v>
      </c>
      <c r="V345" s="389" t="str">
        <f>Inputs!V345</f>
        <v>[C-i-C]</v>
      </c>
      <c r="W345" s="389" t="str">
        <f>Inputs!W345</f>
        <v>[C-i-C]</v>
      </c>
      <c r="X345" s="389" t="str">
        <f>Inputs!X345</f>
        <v>[C-i-C]</v>
      </c>
      <c r="Y345" s="389" t="str">
        <f>Inputs!Y345</f>
        <v>[C-i-C]</v>
      </c>
      <c r="Z345" s="389" t="str">
        <f>Inputs!Z345</f>
        <v>[C-i-C]</v>
      </c>
      <c r="AA345" s="389" t="str">
        <f>Inputs!AA345</f>
        <v>[C-i-C]</v>
      </c>
      <c r="AB345" s="389" t="str">
        <f>Inputs!AB345</f>
        <v>[C-i-C]</v>
      </c>
      <c r="AC345" s="389" t="str">
        <f>Inputs!AC345</f>
        <v>[C-i-C]</v>
      </c>
      <c r="AD345" s="389" t="str">
        <f>Inputs!AD345</f>
        <v>[C-i-C]</v>
      </c>
      <c r="AE345" s="389" t="str">
        <f>Inputs!AE345</f>
        <v>[C-i-C]</v>
      </c>
      <c r="AF345" s="389" t="str">
        <f>Inputs!AF345</f>
        <v>[C-i-C]</v>
      </c>
      <c r="AG345" s="389" t="str">
        <f>Inputs!AG345</f>
        <v>[C-i-C]</v>
      </c>
      <c r="AH345" s="389" t="str">
        <f>Inputs!AH345</f>
        <v>[C-i-C]</v>
      </c>
      <c r="AI345" s="254">
        <f>Inputs!AI345</f>
        <v>0</v>
      </c>
      <c r="AJ345" s="254">
        <f>Inputs!AJ345</f>
        <v>0</v>
      </c>
      <c r="AK345" s="254">
        <f>Inputs!AK345</f>
        <v>0</v>
      </c>
      <c r="AL345" s="254">
        <f>Inputs!AL345</f>
        <v>0</v>
      </c>
      <c r="AM345" s="254">
        <f>Inputs!AM345</f>
        <v>0</v>
      </c>
      <c r="AN345" s="254">
        <f>Inputs!AN345</f>
        <v>0</v>
      </c>
      <c r="AO345" s="254">
        <f>Inputs!AO345</f>
        <v>0</v>
      </c>
      <c r="AP345" s="254">
        <f>Inputs!AP345</f>
        <v>0</v>
      </c>
      <c r="AQ345" s="254">
        <f>Inputs!AQ345</f>
        <v>0</v>
      </c>
      <c r="AR345" s="254">
        <f>Inputs!AR345</f>
        <v>0</v>
      </c>
      <c r="AS345" s="254">
        <f>Inputs!AS345</f>
        <v>0</v>
      </c>
      <c r="AT345" s="254">
        <f>Inputs!AT345</f>
        <v>0</v>
      </c>
      <c r="AU345" s="254">
        <f>Inputs!AU345</f>
        <v>0</v>
      </c>
      <c r="AV345" s="254">
        <f>Inputs!AV345</f>
        <v>0</v>
      </c>
      <c r="AW345" s="254">
        <f>Inputs!AW345</f>
        <v>0</v>
      </c>
      <c r="AX345" s="254">
        <f>Inputs!AX345</f>
        <v>0</v>
      </c>
      <c r="AY345" s="254">
        <f>Inputs!AY345</f>
        <v>0</v>
      </c>
      <c r="AZ345" s="254">
        <f>Inputs!AZ345</f>
        <v>0</v>
      </c>
      <c r="BA345" s="254">
        <f>Inputs!BA345</f>
        <v>0</v>
      </c>
      <c r="BB345" s="254">
        <f>Inputs!BB345</f>
        <v>0</v>
      </c>
      <c r="BC345" s="254">
        <f>Inputs!BC345</f>
        <v>0</v>
      </c>
      <c r="BD345" s="254">
        <f>Inputs!BD345</f>
        <v>0</v>
      </c>
      <c r="BE345" s="254">
        <f>Inputs!BE345</f>
        <v>0</v>
      </c>
      <c r="BF345" s="254">
        <f>Inputs!BF345</f>
        <v>0</v>
      </c>
      <c r="BG345" s="254">
        <f>Inputs!BG345</f>
        <v>0</v>
      </c>
      <c r="BH345" s="254">
        <f>Inputs!BH345</f>
        <v>0</v>
      </c>
      <c r="BI345" s="254">
        <f>Inputs!BI345</f>
        <v>0</v>
      </c>
      <c r="BJ345" s="254">
        <f>Inputs!BJ345</f>
        <v>0</v>
      </c>
      <c r="BK345" s="254">
        <f>Inputs!BK345</f>
        <v>0</v>
      </c>
      <c r="BL345" s="254">
        <f>Inputs!BL345</f>
        <v>0</v>
      </c>
      <c r="BN345" s="255">
        <f>IF(OR($C345="Non-Labour",$C345="Labour-related"),IF(Inputs!$DT345=$F$1,Inputs!BN345,Inputs!BN345*'Key assumptions'!$H$118),$F345*N(H345)*avg_hrs)</f>
        <v>0</v>
      </c>
      <c r="BO345" s="255">
        <f>IF(OR($C345="Non-Labour",$C345="Labour-related"),IF(Inputs!$DT345=$F$1,Inputs!BO345,Inputs!BO345*'Key assumptions'!$H$118),$F345*N(I345)*avg_hrs)</f>
        <v>0</v>
      </c>
      <c r="BP345" s="255">
        <f>IF(OR($C345="Non-Labour",$C345="Labour-related"),IF(Inputs!$DT345=$F$1,Inputs!BP345,Inputs!BP345*'Key assumptions'!$H$118),$F345*N(J345)*avg_hrs)</f>
        <v>0</v>
      </c>
      <c r="BQ345" s="255">
        <f>IF(OR($C345="Non-Labour",$C345="Labour-related"),IF(Inputs!$DT345=$F$1,Inputs!BQ345,Inputs!BQ345*'Key assumptions'!$H$118),$F345*N(K345)*avg_hrs)</f>
        <v>0</v>
      </c>
      <c r="BR345" s="255">
        <f>IF(OR($C345="Non-Labour",$C345="Labour-related"),IF(Inputs!$DT345=$F$1,Inputs!BR345,Inputs!BR345*'Key assumptions'!$H$118),$F345*N(L345)*avg_hrs)</f>
        <v>0</v>
      </c>
      <c r="BS345" s="390" t="s">
        <v>411</v>
      </c>
      <c r="BT345" s="390" t="s">
        <v>411</v>
      </c>
      <c r="BU345" s="390" t="s">
        <v>411</v>
      </c>
      <c r="BV345" s="390" t="s">
        <v>411</v>
      </c>
      <c r="BW345" s="390" t="s">
        <v>411</v>
      </c>
      <c r="BX345" s="390" t="s">
        <v>411</v>
      </c>
      <c r="BY345" s="390" t="s">
        <v>411</v>
      </c>
      <c r="BZ345" s="390" t="s">
        <v>411</v>
      </c>
      <c r="CA345" s="390" t="s">
        <v>411</v>
      </c>
      <c r="CB345" s="390" t="s">
        <v>411</v>
      </c>
      <c r="CC345" s="390" t="s">
        <v>411</v>
      </c>
      <c r="CD345" s="390" t="s">
        <v>411</v>
      </c>
      <c r="CE345" s="390" t="s">
        <v>411</v>
      </c>
      <c r="CF345" s="390" t="s">
        <v>411</v>
      </c>
      <c r="CG345" s="390" t="s">
        <v>411</v>
      </c>
      <c r="CH345" s="390" t="s">
        <v>411</v>
      </c>
      <c r="CI345" s="390" t="s">
        <v>411</v>
      </c>
      <c r="CJ345" s="390" t="s">
        <v>411</v>
      </c>
      <c r="CK345" s="390" t="s">
        <v>411</v>
      </c>
      <c r="CL345" s="390" t="s">
        <v>411</v>
      </c>
      <c r="CM345" s="390" t="s">
        <v>411</v>
      </c>
      <c r="CN345" s="390" t="s">
        <v>411</v>
      </c>
      <c r="CO345" s="255">
        <f>IF(OR($C345="Non-Labour",$C345="Labour-related"),IF(Inputs!$DT345=$F$1,Inputs!CO345,Inputs!CO345*'Key assumptions'!$H$118),$F345*N(AI345)*avg_hrs)</f>
        <v>0</v>
      </c>
      <c r="CP345" s="255">
        <f>IF(OR($C345="Non-Labour",$C345="Labour-related"),IF(Inputs!$DT345=$F$1,Inputs!CP345,Inputs!CP345*'Key assumptions'!$H$118),$F345*N(AJ345)*avg_hrs)</f>
        <v>0</v>
      </c>
      <c r="CQ345" s="255">
        <f>IF(OR($C345="Non-Labour",$C345="Labour-related"),IF(Inputs!$DT345=$F$1,Inputs!CQ345,Inputs!CQ345*'Key assumptions'!$H$118),$F345*N(AK345)*avg_hrs)</f>
        <v>0</v>
      </c>
      <c r="CR345" s="255">
        <f>IF(OR($C345="Non-Labour",$C345="Labour-related"),IF(Inputs!$DT345=$F$1,Inputs!CR345,Inputs!CR345*'Key assumptions'!$H$118),$F345*N(AL345)*avg_hrs)</f>
        <v>0</v>
      </c>
      <c r="CS345" s="255">
        <f>IF(OR($C345="Non-Labour",$C345="Labour-related"),IF(Inputs!$DT345=$F$1,Inputs!CS345,Inputs!CS345*'Key assumptions'!$H$118),$F345*N(AM345)*avg_hrs)</f>
        <v>0</v>
      </c>
      <c r="CT345" s="255">
        <f>IF(OR($C345="Non-Labour",$C345="Labour-related"),IF(Inputs!$DT345=$F$1,Inputs!CT345,Inputs!CT345*'Key assumptions'!$H$118),$F345*N(AN345)*avg_hrs)</f>
        <v>0</v>
      </c>
      <c r="CU345" s="255">
        <f>IF(OR($C345="Non-Labour",$C345="Labour-related"),IF(Inputs!$DT345=$F$1,Inputs!CU345,Inputs!CU345*'Key assumptions'!$H$118),$F345*N(AO345)*avg_hrs)</f>
        <v>0</v>
      </c>
      <c r="CV345" s="255">
        <f>IF(OR($C345="Non-Labour",$C345="Labour-related"),IF(Inputs!$DT345=$F$1,Inputs!CV345,Inputs!CV345*'Key assumptions'!$H$118),$F345*N(AP345)*avg_hrs)</f>
        <v>0</v>
      </c>
      <c r="CW345" s="255">
        <f>IF(OR($C345="Non-Labour",$C345="Labour-related"),IF(Inputs!$DT345=$F$1,Inputs!CW345,Inputs!CW345*'Key assumptions'!$H$118),$F345*N(AQ345)*avg_hrs)</f>
        <v>0</v>
      </c>
      <c r="CX345" s="255">
        <f>IF(OR($C345="Non-Labour",$C345="Labour-related"),IF(Inputs!$DT345=$F$1,Inputs!CX345,Inputs!CX345*'Key assumptions'!$H$118),$F345*N(AR345)*avg_hrs)</f>
        <v>0</v>
      </c>
      <c r="CY345" s="255">
        <f>IF(OR($C345="Non-Labour",$C345="Labour-related"),IF(Inputs!$DT345=$F$1,Inputs!CY345,Inputs!CY345*'Key assumptions'!$H$118),$F345*N(AS345)*avg_hrs)</f>
        <v>0</v>
      </c>
      <c r="CZ345" s="255">
        <f>IF(OR($C345="Non-Labour",$C345="Labour-related"),IF(Inputs!$DT345=$F$1,Inputs!CZ345,Inputs!CZ345*'Key assumptions'!$H$118),$F345*N(AT345)*avg_hrs)</f>
        <v>0</v>
      </c>
      <c r="DA345" s="255">
        <f>IF(OR($C345="Non-Labour",$C345="Labour-related"),IF(Inputs!$DT345=$F$1,Inputs!DA345,Inputs!DA345*'Key assumptions'!$H$118),$F345*N(AU345)*avg_hrs)</f>
        <v>0</v>
      </c>
      <c r="DB345" s="255">
        <f>IF(OR($C345="Non-Labour",$C345="Labour-related"),IF(Inputs!$DT345=$F$1,Inputs!DB345,Inputs!DB345*'Key assumptions'!$H$118),$F345*N(AV345)*avg_hrs)</f>
        <v>0</v>
      </c>
      <c r="DC345" s="255">
        <f>IF(OR($C345="Non-Labour",$C345="Labour-related"),IF(Inputs!$DT345=$F$1,Inputs!DC345,Inputs!DC345*'Key assumptions'!$H$118),$F345*N(AW345)*avg_hrs)</f>
        <v>0</v>
      </c>
      <c r="DD345" s="255">
        <f>IF(OR($C345="Non-Labour",$C345="Labour-related"),IF(Inputs!$DT345=$F$1,Inputs!DD345,Inputs!DD345*'Key assumptions'!$H$118),$F345*N(AX345)*avg_hrs)</f>
        <v>0</v>
      </c>
      <c r="DE345" s="255">
        <f>IF(OR($C345="Non-Labour",$C345="Labour-related"),IF(Inputs!$DT345=$F$1,Inputs!DE345,Inputs!DE345*'Key assumptions'!$H$118),$F345*N(AY345)*avg_hrs)</f>
        <v>0</v>
      </c>
      <c r="DF345" s="255">
        <f>IF(OR($C345="Non-Labour",$C345="Labour-related"),IF(Inputs!$DT345=$F$1,Inputs!DF345,Inputs!DF345*'Key assumptions'!$H$118),$F345*N(AZ345)*avg_hrs)</f>
        <v>0</v>
      </c>
      <c r="DG345" s="255">
        <f>IF(OR($C345="Non-Labour",$C345="Labour-related"),IF(Inputs!$DT345=$F$1,Inputs!DG345,Inputs!DG345*'Key assumptions'!$H$118),$F345*N(BA345)*avg_hrs)</f>
        <v>0</v>
      </c>
      <c r="DH345" s="255">
        <f>IF(OR($C345="Non-Labour",$C345="Labour-related"),IF(Inputs!$DT345=$F$1,Inputs!DH345,Inputs!DH345*'Key assumptions'!$H$118),$F345*N(BB345)*avg_hrs)</f>
        <v>0</v>
      </c>
      <c r="DI345" s="255">
        <f>IF(OR($C345="Non-Labour",$C345="Labour-related"),IF(Inputs!$DT345=$F$1,Inputs!DI345,Inputs!DI345*'Key assumptions'!$H$118),$F345*N(BC345)*avg_hrs)</f>
        <v>0</v>
      </c>
      <c r="DJ345" s="255">
        <f>IF(OR($C345="Non-Labour",$C345="Labour-related"),IF(Inputs!$DT345=$F$1,Inputs!DJ345,Inputs!DJ345*'Key assumptions'!$H$118),$F345*N(BD345)*avg_hrs)</f>
        <v>0</v>
      </c>
      <c r="DK345" s="255">
        <f>IF(OR($C345="Non-Labour",$C345="Labour-related"),IF(Inputs!$DT345=$F$1,Inputs!DK345,Inputs!DK345*'Key assumptions'!$H$118),$F345*N(BE345)*avg_hrs)</f>
        <v>0</v>
      </c>
      <c r="DL345" s="255">
        <f>IF(OR($C345="Non-Labour",$C345="Labour-related"),IF(Inputs!$DT345=$F$1,Inputs!DL345,Inputs!DL345*'Key assumptions'!$H$118),$F345*N(BF345)*avg_hrs)</f>
        <v>0</v>
      </c>
      <c r="DM345" s="255">
        <f>IF(OR($C345="Non-Labour",$C345="Labour-related"),IF(Inputs!$DT345=$F$1,Inputs!DM345,Inputs!DM345*'Key assumptions'!$H$118),$F345*N(BG345)*avg_hrs)</f>
        <v>0</v>
      </c>
      <c r="DN345" s="255">
        <f>IF(OR($C345="Non-Labour",$C345="Labour-related"),IF(Inputs!$DT345=$F$1,Inputs!DN345,Inputs!DN345*'Key assumptions'!$H$118),$F345*N(BH345)*avg_hrs)</f>
        <v>0</v>
      </c>
      <c r="DO345" s="255">
        <f>IF(OR($C345="Non-Labour",$C345="Labour-related"),IF(Inputs!$DT345=$F$1,Inputs!DO345,Inputs!DO345*'Key assumptions'!$H$118),$F345*N(BI345)*avg_hrs)</f>
        <v>0</v>
      </c>
      <c r="DP345" s="255">
        <f>IF(OR($C345="Non-Labour",$C345="Labour-related"),IF(Inputs!$DT345=$F$1,Inputs!DP345,Inputs!DP345*'Key assumptions'!$H$118),$F345*N(BJ345)*avg_hrs)</f>
        <v>0</v>
      </c>
      <c r="DQ345" s="255">
        <f>IF(OR($C345="Non-Labour",$C345="Labour-related"),IF(Inputs!$DT345=$F$1,Inputs!DQ345,Inputs!DQ345*'Key assumptions'!$H$118),$F345*N(BK345)*avg_hrs)</f>
        <v>0</v>
      </c>
      <c r="DR345" s="255">
        <f>IF(OR($C345="Non-Labour",$C345="Labour-related"),IF(Inputs!$DT345=$F$1,Inputs!DR345,Inputs!DR345*'Key assumptions'!$H$118),$F345*N(BL345)*avg_hrs)</f>
        <v>0</v>
      </c>
      <c r="DT345" s="133" t="s">
        <v>213</v>
      </c>
      <c r="DU345" s="304"/>
      <c r="DV345" s="304"/>
      <c r="DW345" s="304"/>
      <c r="DX345" s="304"/>
      <c r="DY345" s="304"/>
      <c r="DZ345" s="304"/>
      <c r="EA345" s="255">
        <v>0</v>
      </c>
      <c r="EB345" s="255">
        <v>0</v>
      </c>
      <c r="EC345" s="255">
        <v>0</v>
      </c>
      <c r="ED345" s="255">
        <f t="shared" si="33"/>
        <v>0</v>
      </c>
      <c r="EE345" s="255">
        <f t="shared" si="33"/>
        <v>0</v>
      </c>
      <c r="EF345" s="255">
        <f t="shared" si="32"/>
        <v>0</v>
      </c>
    </row>
    <row r="346" spans="1:136" x14ac:dyDescent="0.4">
      <c r="A346" s="133">
        <f>Inputs!A346</f>
        <v>0</v>
      </c>
      <c r="B346" s="133">
        <f>Inputs!B346</f>
        <v>0</v>
      </c>
      <c r="C346" s="133">
        <f>Inputs!C346</f>
        <v>0</v>
      </c>
      <c r="D346" s="133">
        <f>Inputs!D346</f>
        <v>0</v>
      </c>
      <c r="E346" s="133">
        <f>Inputs!E346</f>
        <v>0</v>
      </c>
      <c r="F346" s="290">
        <f>IF(Inputs!DT346=$F$1,Inputs!F346,
IF(Inputs!DT346='Key assumptions'!$E$118,Inputs!F346*'Key assumptions'!$H$118,Inputs!F346*'Key assumptions'!$H$119))</f>
        <v>0</v>
      </c>
      <c r="G346" s="290">
        <f>IF(Inputs!DT346=$F$1,Inputs!G346,Inputs!G346*'Key assumptions'!$H$118)</f>
        <v>0</v>
      </c>
      <c r="H346" s="281"/>
      <c r="I346" s="281"/>
      <c r="J346" s="281"/>
      <c r="K346" s="281"/>
      <c r="L346" s="281"/>
      <c r="M346" s="389" t="str">
        <f>Inputs!M346</f>
        <v>[C-i-C]</v>
      </c>
      <c r="N346" s="389" t="str">
        <f>Inputs!N346</f>
        <v>[C-i-C]</v>
      </c>
      <c r="O346" s="389" t="str">
        <f>Inputs!O346</f>
        <v>[C-i-C]</v>
      </c>
      <c r="P346" s="389" t="str">
        <f>Inputs!P346</f>
        <v>[C-i-C]</v>
      </c>
      <c r="Q346" s="389" t="str">
        <f>Inputs!Q346</f>
        <v>[C-i-C]</v>
      </c>
      <c r="R346" s="389" t="str">
        <f>Inputs!R346</f>
        <v>[C-i-C]</v>
      </c>
      <c r="S346" s="389" t="str">
        <f>Inputs!S346</f>
        <v>[C-i-C]</v>
      </c>
      <c r="T346" s="389" t="str">
        <f>Inputs!T346</f>
        <v>[C-i-C]</v>
      </c>
      <c r="U346" s="389" t="str">
        <f>Inputs!U346</f>
        <v>[C-i-C]</v>
      </c>
      <c r="V346" s="389" t="str">
        <f>Inputs!V346</f>
        <v>[C-i-C]</v>
      </c>
      <c r="W346" s="389" t="str">
        <f>Inputs!W346</f>
        <v>[C-i-C]</v>
      </c>
      <c r="X346" s="389" t="str">
        <f>Inputs!X346</f>
        <v>[C-i-C]</v>
      </c>
      <c r="Y346" s="389" t="str">
        <f>Inputs!Y346</f>
        <v>[C-i-C]</v>
      </c>
      <c r="Z346" s="389" t="str">
        <f>Inputs!Z346</f>
        <v>[C-i-C]</v>
      </c>
      <c r="AA346" s="389" t="str">
        <f>Inputs!AA346</f>
        <v>[C-i-C]</v>
      </c>
      <c r="AB346" s="389" t="str">
        <f>Inputs!AB346</f>
        <v>[C-i-C]</v>
      </c>
      <c r="AC346" s="389" t="str">
        <f>Inputs!AC346</f>
        <v>[C-i-C]</v>
      </c>
      <c r="AD346" s="389" t="str">
        <f>Inputs!AD346</f>
        <v>[C-i-C]</v>
      </c>
      <c r="AE346" s="389" t="str">
        <f>Inputs!AE346</f>
        <v>[C-i-C]</v>
      </c>
      <c r="AF346" s="389" t="str">
        <f>Inputs!AF346</f>
        <v>[C-i-C]</v>
      </c>
      <c r="AG346" s="389" t="str">
        <f>Inputs!AG346</f>
        <v>[C-i-C]</v>
      </c>
      <c r="AH346" s="389" t="str">
        <f>Inputs!AH346</f>
        <v>[C-i-C]</v>
      </c>
      <c r="AI346" s="254">
        <f>Inputs!AI346</f>
        <v>0</v>
      </c>
      <c r="AJ346" s="254">
        <f>Inputs!AJ346</f>
        <v>0</v>
      </c>
      <c r="AK346" s="254">
        <f>Inputs!AK346</f>
        <v>0</v>
      </c>
      <c r="AL346" s="254">
        <f>Inputs!AL346</f>
        <v>0</v>
      </c>
      <c r="AM346" s="254">
        <f>Inputs!AM346</f>
        <v>0</v>
      </c>
      <c r="AN346" s="254">
        <f>Inputs!AN346</f>
        <v>0</v>
      </c>
      <c r="AO346" s="254">
        <f>Inputs!AO346</f>
        <v>0</v>
      </c>
      <c r="AP346" s="254">
        <f>Inputs!AP346</f>
        <v>0</v>
      </c>
      <c r="AQ346" s="254">
        <f>Inputs!AQ346</f>
        <v>0</v>
      </c>
      <c r="AR346" s="254">
        <f>Inputs!AR346</f>
        <v>0</v>
      </c>
      <c r="AS346" s="254">
        <f>Inputs!AS346</f>
        <v>0</v>
      </c>
      <c r="AT346" s="254">
        <f>Inputs!AT346</f>
        <v>0</v>
      </c>
      <c r="AU346" s="254">
        <f>Inputs!AU346</f>
        <v>0</v>
      </c>
      <c r="AV346" s="254">
        <f>Inputs!AV346</f>
        <v>0</v>
      </c>
      <c r="AW346" s="254">
        <f>Inputs!AW346</f>
        <v>0</v>
      </c>
      <c r="AX346" s="254">
        <f>Inputs!AX346</f>
        <v>0</v>
      </c>
      <c r="AY346" s="254">
        <f>Inputs!AY346</f>
        <v>0</v>
      </c>
      <c r="AZ346" s="254">
        <f>Inputs!AZ346</f>
        <v>0</v>
      </c>
      <c r="BA346" s="254">
        <f>Inputs!BA346</f>
        <v>0</v>
      </c>
      <c r="BB346" s="254">
        <f>Inputs!BB346</f>
        <v>0</v>
      </c>
      <c r="BC346" s="254">
        <f>Inputs!BC346</f>
        <v>0</v>
      </c>
      <c r="BD346" s="254">
        <f>Inputs!BD346</f>
        <v>0</v>
      </c>
      <c r="BE346" s="254">
        <f>Inputs!BE346</f>
        <v>0</v>
      </c>
      <c r="BF346" s="254">
        <f>Inputs!BF346</f>
        <v>0</v>
      </c>
      <c r="BG346" s="254">
        <f>Inputs!BG346</f>
        <v>0</v>
      </c>
      <c r="BH346" s="254">
        <f>Inputs!BH346</f>
        <v>0</v>
      </c>
      <c r="BI346" s="254">
        <f>Inputs!BI346</f>
        <v>0</v>
      </c>
      <c r="BJ346" s="254">
        <f>Inputs!BJ346</f>
        <v>0</v>
      </c>
      <c r="BK346" s="254">
        <f>Inputs!BK346</f>
        <v>0</v>
      </c>
      <c r="BL346" s="254">
        <f>Inputs!BL346</f>
        <v>0</v>
      </c>
      <c r="BN346" s="255">
        <f>IF(OR($C346="Non-Labour",$C346="Labour-related"),IF(Inputs!$DT346=$F$1,Inputs!BN346,Inputs!BN346*'Key assumptions'!$H$118),$F346*N(H346)*avg_hrs)</f>
        <v>0</v>
      </c>
      <c r="BO346" s="255">
        <f>IF(OR($C346="Non-Labour",$C346="Labour-related"),IF(Inputs!$DT346=$F$1,Inputs!BO346,Inputs!BO346*'Key assumptions'!$H$118),$F346*N(I346)*avg_hrs)</f>
        <v>0</v>
      </c>
      <c r="BP346" s="255">
        <f>IF(OR($C346="Non-Labour",$C346="Labour-related"),IF(Inputs!$DT346=$F$1,Inputs!BP346,Inputs!BP346*'Key assumptions'!$H$118),$F346*N(J346)*avg_hrs)</f>
        <v>0</v>
      </c>
      <c r="BQ346" s="255">
        <f>IF(OR($C346="Non-Labour",$C346="Labour-related"),IF(Inputs!$DT346=$F$1,Inputs!BQ346,Inputs!BQ346*'Key assumptions'!$H$118),$F346*N(K346)*avg_hrs)</f>
        <v>0</v>
      </c>
      <c r="BR346" s="255">
        <f>IF(OR($C346="Non-Labour",$C346="Labour-related"),IF(Inputs!$DT346=$F$1,Inputs!BR346,Inputs!BR346*'Key assumptions'!$H$118),$F346*N(L346)*avg_hrs)</f>
        <v>0</v>
      </c>
      <c r="BS346" s="390" t="s">
        <v>411</v>
      </c>
      <c r="BT346" s="390" t="s">
        <v>411</v>
      </c>
      <c r="BU346" s="390" t="s">
        <v>411</v>
      </c>
      <c r="BV346" s="390" t="s">
        <v>411</v>
      </c>
      <c r="BW346" s="390" t="s">
        <v>411</v>
      </c>
      <c r="BX346" s="390" t="s">
        <v>411</v>
      </c>
      <c r="BY346" s="390" t="s">
        <v>411</v>
      </c>
      <c r="BZ346" s="390" t="s">
        <v>411</v>
      </c>
      <c r="CA346" s="390" t="s">
        <v>411</v>
      </c>
      <c r="CB346" s="390" t="s">
        <v>411</v>
      </c>
      <c r="CC346" s="390" t="s">
        <v>411</v>
      </c>
      <c r="CD346" s="390" t="s">
        <v>411</v>
      </c>
      <c r="CE346" s="390" t="s">
        <v>411</v>
      </c>
      <c r="CF346" s="390" t="s">
        <v>411</v>
      </c>
      <c r="CG346" s="390" t="s">
        <v>411</v>
      </c>
      <c r="CH346" s="390" t="s">
        <v>411</v>
      </c>
      <c r="CI346" s="390" t="s">
        <v>411</v>
      </c>
      <c r="CJ346" s="390" t="s">
        <v>411</v>
      </c>
      <c r="CK346" s="390" t="s">
        <v>411</v>
      </c>
      <c r="CL346" s="390" t="s">
        <v>411</v>
      </c>
      <c r="CM346" s="390" t="s">
        <v>411</v>
      </c>
      <c r="CN346" s="390" t="s">
        <v>411</v>
      </c>
      <c r="CO346" s="255">
        <f>IF(OR($C346="Non-Labour",$C346="Labour-related"),IF(Inputs!$DT346=$F$1,Inputs!CO346,Inputs!CO346*'Key assumptions'!$H$118),$F346*N(AI346)*avg_hrs)</f>
        <v>0</v>
      </c>
      <c r="CP346" s="255">
        <f>IF(OR($C346="Non-Labour",$C346="Labour-related"),IF(Inputs!$DT346=$F$1,Inputs!CP346,Inputs!CP346*'Key assumptions'!$H$118),$F346*N(AJ346)*avg_hrs)</f>
        <v>0</v>
      </c>
      <c r="CQ346" s="255">
        <f>IF(OR($C346="Non-Labour",$C346="Labour-related"),IF(Inputs!$DT346=$F$1,Inputs!CQ346,Inputs!CQ346*'Key assumptions'!$H$118),$F346*N(AK346)*avg_hrs)</f>
        <v>0</v>
      </c>
      <c r="CR346" s="255">
        <f>IF(OR($C346="Non-Labour",$C346="Labour-related"),IF(Inputs!$DT346=$F$1,Inputs!CR346,Inputs!CR346*'Key assumptions'!$H$118),$F346*N(AL346)*avg_hrs)</f>
        <v>0</v>
      </c>
      <c r="CS346" s="255">
        <f>IF(OR($C346="Non-Labour",$C346="Labour-related"),IF(Inputs!$DT346=$F$1,Inputs!CS346,Inputs!CS346*'Key assumptions'!$H$118),$F346*N(AM346)*avg_hrs)</f>
        <v>0</v>
      </c>
      <c r="CT346" s="255">
        <f>IF(OR($C346="Non-Labour",$C346="Labour-related"),IF(Inputs!$DT346=$F$1,Inputs!CT346,Inputs!CT346*'Key assumptions'!$H$118),$F346*N(AN346)*avg_hrs)</f>
        <v>0</v>
      </c>
      <c r="CU346" s="255">
        <f>IF(OR($C346="Non-Labour",$C346="Labour-related"),IF(Inputs!$DT346=$F$1,Inputs!CU346,Inputs!CU346*'Key assumptions'!$H$118),$F346*N(AO346)*avg_hrs)</f>
        <v>0</v>
      </c>
      <c r="CV346" s="255">
        <f>IF(OR($C346="Non-Labour",$C346="Labour-related"),IF(Inputs!$DT346=$F$1,Inputs!CV346,Inputs!CV346*'Key assumptions'!$H$118),$F346*N(AP346)*avg_hrs)</f>
        <v>0</v>
      </c>
      <c r="CW346" s="255">
        <f>IF(OR($C346="Non-Labour",$C346="Labour-related"),IF(Inputs!$DT346=$F$1,Inputs!CW346,Inputs!CW346*'Key assumptions'!$H$118),$F346*N(AQ346)*avg_hrs)</f>
        <v>0</v>
      </c>
      <c r="CX346" s="255">
        <f>IF(OR($C346="Non-Labour",$C346="Labour-related"),IF(Inputs!$DT346=$F$1,Inputs!CX346,Inputs!CX346*'Key assumptions'!$H$118),$F346*N(AR346)*avg_hrs)</f>
        <v>0</v>
      </c>
      <c r="CY346" s="255">
        <f>IF(OR($C346="Non-Labour",$C346="Labour-related"),IF(Inputs!$DT346=$F$1,Inputs!CY346,Inputs!CY346*'Key assumptions'!$H$118),$F346*N(AS346)*avg_hrs)</f>
        <v>0</v>
      </c>
      <c r="CZ346" s="255">
        <f>IF(OR($C346="Non-Labour",$C346="Labour-related"),IF(Inputs!$DT346=$F$1,Inputs!CZ346,Inputs!CZ346*'Key assumptions'!$H$118),$F346*N(AT346)*avg_hrs)</f>
        <v>0</v>
      </c>
      <c r="DA346" s="255">
        <f>IF(OR($C346="Non-Labour",$C346="Labour-related"),IF(Inputs!$DT346=$F$1,Inputs!DA346,Inputs!DA346*'Key assumptions'!$H$118),$F346*N(AU346)*avg_hrs)</f>
        <v>0</v>
      </c>
      <c r="DB346" s="255">
        <f>IF(OR($C346="Non-Labour",$C346="Labour-related"),IF(Inputs!$DT346=$F$1,Inputs!DB346,Inputs!DB346*'Key assumptions'!$H$118),$F346*N(AV346)*avg_hrs)</f>
        <v>0</v>
      </c>
      <c r="DC346" s="255">
        <f>IF(OR($C346="Non-Labour",$C346="Labour-related"),IF(Inputs!$DT346=$F$1,Inputs!DC346,Inputs!DC346*'Key assumptions'!$H$118),$F346*N(AW346)*avg_hrs)</f>
        <v>0</v>
      </c>
      <c r="DD346" s="255">
        <f>IF(OR($C346="Non-Labour",$C346="Labour-related"),IF(Inputs!$DT346=$F$1,Inputs!DD346,Inputs!DD346*'Key assumptions'!$H$118),$F346*N(AX346)*avg_hrs)</f>
        <v>0</v>
      </c>
      <c r="DE346" s="255">
        <f>IF(OR($C346="Non-Labour",$C346="Labour-related"),IF(Inputs!$DT346=$F$1,Inputs!DE346,Inputs!DE346*'Key assumptions'!$H$118),$F346*N(AY346)*avg_hrs)</f>
        <v>0</v>
      </c>
      <c r="DF346" s="255">
        <f>IF(OR($C346="Non-Labour",$C346="Labour-related"),IF(Inputs!$DT346=$F$1,Inputs!DF346,Inputs!DF346*'Key assumptions'!$H$118),$F346*N(AZ346)*avg_hrs)</f>
        <v>0</v>
      </c>
      <c r="DG346" s="255">
        <f>IF(OR($C346="Non-Labour",$C346="Labour-related"),IF(Inputs!$DT346=$F$1,Inputs!DG346,Inputs!DG346*'Key assumptions'!$H$118),$F346*N(BA346)*avg_hrs)</f>
        <v>0</v>
      </c>
      <c r="DH346" s="255">
        <f>IF(OR($C346="Non-Labour",$C346="Labour-related"),IF(Inputs!$DT346=$F$1,Inputs!DH346,Inputs!DH346*'Key assumptions'!$H$118),$F346*N(BB346)*avg_hrs)</f>
        <v>0</v>
      </c>
      <c r="DI346" s="255">
        <f>IF(OR($C346="Non-Labour",$C346="Labour-related"),IF(Inputs!$DT346=$F$1,Inputs!DI346,Inputs!DI346*'Key assumptions'!$H$118),$F346*N(BC346)*avg_hrs)</f>
        <v>0</v>
      </c>
      <c r="DJ346" s="255">
        <f>IF(OR($C346="Non-Labour",$C346="Labour-related"),IF(Inputs!$DT346=$F$1,Inputs!DJ346,Inputs!DJ346*'Key assumptions'!$H$118),$F346*N(BD346)*avg_hrs)</f>
        <v>0</v>
      </c>
      <c r="DK346" s="255">
        <f>IF(OR($C346="Non-Labour",$C346="Labour-related"),IF(Inputs!$DT346=$F$1,Inputs!DK346,Inputs!DK346*'Key assumptions'!$H$118),$F346*N(BE346)*avg_hrs)</f>
        <v>0</v>
      </c>
      <c r="DL346" s="255">
        <f>IF(OR($C346="Non-Labour",$C346="Labour-related"),IF(Inputs!$DT346=$F$1,Inputs!DL346,Inputs!DL346*'Key assumptions'!$H$118),$F346*N(BF346)*avg_hrs)</f>
        <v>0</v>
      </c>
      <c r="DM346" s="255">
        <f>IF(OR($C346="Non-Labour",$C346="Labour-related"),IF(Inputs!$DT346=$F$1,Inputs!DM346,Inputs!DM346*'Key assumptions'!$H$118),$F346*N(BG346)*avg_hrs)</f>
        <v>0</v>
      </c>
      <c r="DN346" s="255">
        <f>IF(OR($C346="Non-Labour",$C346="Labour-related"),IF(Inputs!$DT346=$F$1,Inputs!DN346,Inputs!DN346*'Key assumptions'!$H$118),$F346*N(BH346)*avg_hrs)</f>
        <v>0</v>
      </c>
      <c r="DO346" s="255">
        <f>IF(OR($C346="Non-Labour",$C346="Labour-related"),IF(Inputs!$DT346=$F$1,Inputs!DO346,Inputs!DO346*'Key assumptions'!$H$118),$F346*N(BI346)*avg_hrs)</f>
        <v>0</v>
      </c>
      <c r="DP346" s="255">
        <f>IF(OR($C346="Non-Labour",$C346="Labour-related"),IF(Inputs!$DT346=$F$1,Inputs!DP346,Inputs!DP346*'Key assumptions'!$H$118),$F346*N(BJ346)*avg_hrs)</f>
        <v>0</v>
      </c>
      <c r="DQ346" s="255">
        <f>IF(OR($C346="Non-Labour",$C346="Labour-related"),IF(Inputs!$DT346=$F$1,Inputs!DQ346,Inputs!DQ346*'Key assumptions'!$H$118),$F346*N(BK346)*avg_hrs)</f>
        <v>0</v>
      </c>
      <c r="DR346" s="255">
        <f>IF(OR($C346="Non-Labour",$C346="Labour-related"),IF(Inputs!$DT346=$F$1,Inputs!DR346,Inputs!DR346*'Key assumptions'!$H$118),$F346*N(BL346)*avg_hrs)</f>
        <v>0</v>
      </c>
      <c r="DT346" s="133" t="s">
        <v>213</v>
      </c>
      <c r="DU346" s="304"/>
      <c r="DV346" s="304"/>
      <c r="DW346" s="304"/>
      <c r="DX346" s="304"/>
      <c r="DY346" s="304"/>
      <c r="DZ346" s="304"/>
      <c r="EA346" s="255">
        <v>0</v>
      </c>
      <c r="EB346" s="255">
        <v>0</v>
      </c>
      <c r="EC346" s="255">
        <v>0</v>
      </c>
      <c r="ED346" s="255">
        <f t="shared" si="33"/>
        <v>0</v>
      </c>
      <c r="EE346" s="255">
        <f t="shared" si="33"/>
        <v>0</v>
      </c>
      <c r="EF346" s="255">
        <f t="shared" si="32"/>
        <v>0</v>
      </c>
    </row>
    <row r="347" spans="1:136" x14ac:dyDescent="0.4">
      <c r="A347" s="133">
        <f>Inputs!A347</f>
        <v>0</v>
      </c>
      <c r="B347" s="133">
        <f>Inputs!B347</f>
        <v>0</v>
      </c>
      <c r="C347" s="133">
        <f>Inputs!C347</f>
        <v>0</v>
      </c>
      <c r="D347" s="133">
        <f>Inputs!D347</f>
        <v>0</v>
      </c>
      <c r="E347" s="133">
        <f>Inputs!E347</f>
        <v>0</v>
      </c>
      <c r="F347" s="290">
        <f>IF(Inputs!DT347=$F$1,Inputs!F347,
IF(Inputs!DT347='Key assumptions'!$E$118,Inputs!F347*'Key assumptions'!$H$118,Inputs!F347*'Key assumptions'!$H$119))</f>
        <v>0</v>
      </c>
      <c r="G347" s="290">
        <f>IF(Inputs!DT347=$F$1,Inputs!G347,Inputs!G347*'Key assumptions'!$H$118)</f>
        <v>0</v>
      </c>
      <c r="H347" s="281"/>
      <c r="I347" s="281"/>
      <c r="J347" s="281"/>
      <c r="K347" s="281"/>
      <c r="L347" s="281"/>
      <c r="M347" s="389" t="str">
        <f>Inputs!M347</f>
        <v>[C-i-C]</v>
      </c>
      <c r="N347" s="389" t="str">
        <f>Inputs!N347</f>
        <v>[C-i-C]</v>
      </c>
      <c r="O347" s="389" t="str">
        <f>Inputs!O347</f>
        <v>[C-i-C]</v>
      </c>
      <c r="P347" s="389" t="str">
        <f>Inputs!P347</f>
        <v>[C-i-C]</v>
      </c>
      <c r="Q347" s="389" t="str">
        <f>Inputs!Q347</f>
        <v>[C-i-C]</v>
      </c>
      <c r="R347" s="389" t="str">
        <f>Inputs!R347</f>
        <v>[C-i-C]</v>
      </c>
      <c r="S347" s="389" t="str">
        <f>Inputs!S347</f>
        <v>[C-i-C]</v>
      </c>
      <c r="T347" s="389" t="str">
        <f>Inputs!T347</f>
        <v>[C-i-C]</v>
      </c>
      <c r="U347" s="389" t="str">
        <f>Inputs!U347</f>
        <v>[C-i-C]</v>
      </c>
      <c r="V347" s="389" t="str">
        <f>Inputs!V347</f>
        <v>[C-i-C]</v>
      </c>
      <c r="W347" s="389" t="str">
        <f>Inputs!W347</f>
        <v>[C-i-C]</v>
      </c>
      <c r="X347" s="389" t="str">
        <f>Inputs!X347</f>
        <v>[C-i-C]</v>
      </c>
      <c r="Y347" s="389" t="str">
        <f>Inputs!Y347</f>
        <v>[C-i-C]</v>
      </c>
      <c r="Z347" s="389" t="str">
        <f>Inputs!Z347</f>
        <v>[C-i-C]</v>
      </c>
      <c r="AA347" s="389" t="str">
        <f>Inputs!AA347</f>
        <v>[C-i-C]</v>
      </c>
      <c r="AB347" s="389" t="str">
        <f>Inputs!AB347</f>
        <v>[C-i-C]</v>
      </c>
      <c r="AC347" s="389" t="str">
        <f>Inputs!AC347</f>
        <v>[C-i-C]</v>
      </c>
      <c r="AD347" s="389" t="str">
        <f>Inputs!AD347</f>
        <v>[C-i-C]</v>
      </c>
      <c r="AE347" s="389" t="str">
        <f>Inputs!AE347</f>
        <v>[C-i-C]</v>
      </c>
      <c r="AF347" s="389" t="str">
        <f>Inputs!AF347</f>
        <v>[C-i-C]</v>
      </c>
      <c r="AG347" s="389" t="str">
        <f>Inputs!AG347</f>
        <v>[C-i-C]</v>
      </c>
      <c r="AH347" s="389" t="str">
        <f>Inputs!AH347</f>
        <v>[C-i-C]</v>
      </c>
      <c r="AI347" s="254">
        <f>Inputs!AI347</f>
        <v>0</v>
      </c>
      <c r="AJ347" s="254">
        <f>Inputs!AJ347</f>
        <v>0</v>
      </c>
      <c r="AK347" s="254">
        <f>Inputs!AK347</f>
        <v>0</v>
      </c>
      <c r="AL347" s="254">
        <f>Inputs!AL347</f>
        <v>0</v>
      </c>
      <c r="AM347" s="254">
        <f>Inputs!AM347</f>
        <v>0</v>
      </c>
      <c r="AN347" s="254">
        <f>Inputs!AN347</f>
        <v>0</v>
      </c>
      <c r="AO347" s="254">
        <f>Inputs!AO347</f>
        <v>0</v>
      </c>
      <c r="AP347" s="254">
        <f>Inputs!AP347</f>
        <v>0</v>
      </c>
      <c r="AQ347" s="254">
        <f>Inputs!AQ347</f>
        <v>0</v>
      </c>
      <c r="AR347" s="254">
        <f>Inputs!AR347</f>
        <v>0</v>
      </c>
      <c r="AS347" s="254">
        <f>Inputs!AS347</f>
        <v>0</v>
      </c>
      <c r="AT347" s="254">
        <f>Inputs!AT347</f>
        <v>0</v>
      </c>
      <c r="AU347" s="254">
        <f>Inputs!AU347</f>
        <v>0</v>
      </c>
      <c r="AV347" s="254">
        <f>Inputs!AV347</f>
        <v>0</v>
      </c>
      <c r="AW347" s="254">
        <f>Inputs!AW347</f>
        <v>0</v>
      </c>
      <c r="AX347" s="254">
        <f>Inputs!AX347</f>
        <v>0</v>
      </c>
      <c r="AY347" s="254">
        <f>Inputs!AY347</f>
        <v>0</v>
      </c>
      <c r="AZ347" s="254">
        <f>Inputs!AZ347</f>
        <v>0</v>
      </c>
      <c r="BA347" s="254">
        <f>Inputs!BA347</f>
        <v>0</v>
      </c>
      <c r="BB347" s="254">
        <f>Inputs!BB347</f>
        <v>0</v>
      </c>
      <c r="BC347" s="254">
        <f>Inputs!BC347</f>
        <v>0</v>
      </c>
      <c r="BD347" s="254">
        <f>Inputs!BD347</f>
        <v>0</v>
      </c>
      <c r="BE347" s="254">
        <f>Inputs!BE347</f>
        <v>0</v>
      </c>
      <c r="BF347" s="254">
        <f>Inputs!BF347</f>
        <v>0</v>
      </c>
      <c r="BG347" s="254">
        <f>Inputs!BG347</f>
        <v>0</v>
      </c>
      <c r="BH347" s="254">
        <f>Inputs!BH347</f>
        <v>0</v>
      </c>
      <c r="BI347" s="254">
        <f>Inputs!BI347</f>
        <v>0</v>
      </c>
      <c r="BJ347" s="254">
        <f>Inputs!BJ347</f>
        <v>0</v>
      </c>
      <c r="BK347" s="254">
        <f>Inputs!BK347</f>
        <v>0</v>
      </c>
      <c r="BL347" s="254">
        <f>Inputs!BL347</f>
        <v>0</v>
      </c>
      <c r="BN347" s="255">
        <f>IF(OR($C347="Non-Labour",$C347="Labour-related"),IF(Inputs!$DT347=$F$1,Inputs!BN347,Inputs!BN347*'Key assumptions'!$H$118),$F347*N(H347)*avg_hrs)</f>
        <v>0</v>
      </c>
      <c r="BO347" s="255">
        <f>IF(OR($C347="Non-Labour",$C347="Labour-related"),IF(Inputs!$DT347=$F$1,Inputs!BO347,Inputs!BO347*'Key assumptions'!$H$118),$F347*N(I347)*avg_hrs)</f>
        <v>0</v>
      </c>
      <c r="BP347" s="255">
        <f>IF(OR($C347="Non-Labour",$C347="Labour-related"),IF(Inputs!$DT347=$F$1,Inputs!BP347,Inputs!BP347*'Key assumptions'!$H$118),$F347*N(J347)*avg_hrs)</f>
        <v>0</v>
      </c>
      <c r="BQ347" s="255">
        <f>IF(OR($C347="Non-Labour",$C347="Labour-related"),IF(Inputs!$DT347=$F$1,Inputs!BQ347,Inputs!BQ347*'Key assumptions'!$H$118),$F347*N(K347)*avg_hrs)</f>
        <v>0</v>
      </c>
      <c r="BR347" s="255">
        <f>IF(OR($C347="Non-Labour",$C347="Labour-related"),IF(Inputs!$DT347=$F$1,Inputs!BR347,Inputs!BR347*'Key assumptions'!$H$118),$F347*N(L347)*avg_hrs)</f>
        <v>0</v>
      </c>
      <c r="BS347" s="390" t="s">
        <v>411</v>
      </c>
      <c r="BT347" s="390" t="s">
        <v>411</v>
      </c>
      <c r="BU347" s="390" t="s">
        <v>411</v>
      </c>
      <c r="BV347" s="390" t="s">
        <v>411</v>
      </c>
      <c r="BW347" s="390" t="s">
        <v>411</v>
      </c>
      <c r="BX347" s="390" t="s">
        <v>411</v>
      </c>
      <c r="BY347" s="390" t="s">
        <v>411</v>
      </c>
      <c r="BZ347" s="390" t="s">
        <v>411</v>
      </c>
      <c r="CA347" s="390" t="s">
        <v>411</v>
      </c>
      <c r="CB347" s="390" t="s">
        <v>411</v>
      </c>
      <c r="CC347" s="390" t="s">
        <v>411</v>
      </c>
      <c r="CD347" s="390" t="s">
        <v>411</v>
      </c>
      <c r="CE347" s="390" t="s">
        <v>411</v>
      </c>
      <c r="CF347" s="390" t="s">
        <v>411</v>
      </c>
      <c r="CG347" s="390" t="s">
        <v>411</v>
      </c>
      <c r="CH347" s="390" t="s">
        <v>411</v>
      </c>
      <c r="CI347" s="390" t="s">
        <v>411</v>
      </c>
      <c r="CJ347" s="390" t="s">
        <v>411</v>
      </c>
      <c r="CK347" s="390" t="s">
        <v>411</v>
      </c>
      <c r="CL347" s="390" t="s">
        <v>411</v>
      </c>
      <c r="CM347" s="390" t="s">
        <v>411</v>
      </c>
      <c r="CN347" s="390" t="s">
        <v>411</v>
      </c>
      <c r="CO347" s="255">
        <f>IF(OR($C347="Non-Labour",$C347="Labour-related"),IF(Inputs!$DT347=$F$1,Inputs!CO347,Inputs!CO347*'Key assumptions'!$H$118),$F347*N(AI347)*avg_hrs)</f>
        <v>0</v>
      </c>
      <c r="CP347" s="255">
        <f>IF(OR($C347="Non-Labour",$C347="Labour-related"),IF(Inputs!$DT347=$F$1,Inputs!CP347,Inputs!CP347*'Key assumptions'!$H$118),$F347*N(AJ347)*avg_hrs)</f>
        <v>0</v>
      </c>
      <c r="CQ347" s="255">
        <f>IF(OR($C347="Non-Labour",$C347="Labour-related"),IF(Inputs!$DT347=$F$1,Inputs!CQ347,Inputs!CQ347*'Key assumptions'!$H$118),$F347*N(AK347)*avg_hrs)</f>
        <v>0</v>
      </c>
      <c r="CR347" s="255">
        <f>IF(OR($C347="Non-Labour",$C347="Labour-related"),IF(Inputs!$DT347=$F$1,Inputs!CR347,Inputs!CR347*'Key assumptions'!$H$118),$F347*N(AL347)*avg_hrs)</f>
        <v>0</v>
      </c>
      <c r="CS347" s="255">
        <f>IF(OR($C347="Non-Labour",$C347="Labour-related"),IF(Inputs!$DT347=$F$1,Inputs!CS347,Inputs!CS347*'Key assumptions'!$H$118),$F347*N(AM347)*avg_hrs)</f>
        <v>0</v>
      </c>
      <c r="CT347" s="255">
        <f>IF(OR($C347="Non-Labour",$C347="Labour-related"),IF(Inputs!$DT347=$F$1,Inputs!CT347,Inputs!CT347*'Key assumptions'!$H$118),$F347*N(AN347)*avg_hrs)</f>
        <v>0</v>
      </c>
      <c r="CU347" s="255">
        <f>IF(OR($C347="Non-Labour",$C347="Labour-related"),IF(Inputs!$DT347=$F$1,Inputs!CU347,Inputs!CU347*'Key assumptions'!$H$118),$F347*N(AO347)*avg_hrs)</f>
        <v>0</v>
      </c>
      <c r="CV347" s="255">
        <f>IF(OR($C347="Non-Labour",$C347="Labour-related"),IF(Inputs!$DT347=$F$1,Inputs!CV347,Inputs!CV347*'Key assumptions'!$H$118),$F347*N(AP347)*avg_hrs)</f>
        <v>0</v>
      </c>
      <c r="CW347" s="255">
        <f>IF(OR($C347="Non-Labour",$C347="Labour-related"),IF(Inputs!$DT347=$F$1,Inputs!CW347,Inputs!CW347*'Key assumptions'!$H$118),$F347*N(AQ347)*avg_hrs)</f>
        <v>0</v>
      </c>
      <c r="CX347" s="255">
        <f>IF(OR($C347="Non-Labour",$C347="Labour-related"),IF(Inputs!$DT347=$F$1,Inputs!CX347,Inputs!CX347*'Key assumptions'!$H$118),$F347*N(AR347)*avg_hrs)</f>
        <v>0</v>
      </c>
      <c r="CY347" s="255">
        <f>IF(OR($C347="Non-Labour",$C347="Labour-related"),IF(Inputs!$DT347=$F$1,Inputs!CY347,Inputs!CY347*'Key assumptions'!$H$118),$F347*N(AS347)*avg_hrs)</f>
        <v>0</v>
      </c>
      <c r="CZ347" s="255">
        <f>IF(OR($C347="Non-Labour",$C347="Labour-related"),IF(Inputs!$DT347=$F$1,Inputs!CZ347,Inputs!CZ347*'Key assumptions'!$H$118),$F347*N(AT347)*avg_hrs)</f>
        <v>0</v>
      </c>
      <c r="DA347" s="255">
        <f>IF(OR($C347="Non-Labour",$C347="Labour-related"),IF(Inputs!$DT347=$F$1,Inputs!DA347,Inputs!DA347*'Key assumptions'!$H$118),$F347*N(AU347)*avg_hrs)</f>
        <v>0</v>
      </c>
      <c r="DB347" s="255">
        <f>IF(OR($C347="Non-Labour",$C347="Labour-related"),IF(Inputs!$DT347=$F$1,Inputs!DB347,Inputs!DB347*'Key assumptions'!$H$118),$F347*N(AV347)*avg_hrs)</f>
        <v>0</v>
      </c>
      <c r="DC347" s="255">
        <f>IF(OR($C347="Non-Labour",$C347="Labour-related"),IF(Inputs!$DT347=$F$1,Inputs!DC347,Inputs!DC347*'Key assumptions'!$H$118),$F347*N(AW347)*avg_hrs)</f>
        <v>0</v>
      </c>
      <c r="DD347" s="255">
        <f>IF(OR($C347="Non-Labour",$C347="Labour-related"),IF(Inputs!$DT347=$F$1,Inputs!DD347,Inputs!DD347*'Key assumptions'!$H$118),$F347*N(AX347)*avg_hrs)</f>
        <v>0</v>
      </c>
      <c r="DE347" s="255">
        <f>IF(OR($C347="Non-Labour",$C347="Labour-related"),IF(Inputs!$DT347=$F$1,Inputs!DE347,Inputs!DE347*'Key assumptions'!$H$118),$F347*N(AY347)*avg_hrs)</f>
        <v>0</v>
      </c>
      <c r="DF347" s="255">
        <f>IF(OR($C347="Non-Labour",$C347="Labour-related"),IF(Inputs!$DT347=$F$1,Inputs!DF347,Inputs!DF347*'Key assumptions'!$H$118),$F347*N(AZ347)*avg_hrs)</f>
        <v>0</v>
      </c>
      <c r="DG347" s="255">
        <f>IF(OR($C347="Non-Labour",$C347="Labour-related"),IF(Inputs!$DT347=$F$1,Inputs!DG347,Inputs!DG347*'Key assumptions'!$H$118),$F347*N(BA347)*avg_hrs)</f>
        <v>0</v>
      </c>
      <c r="DH347" s="255">
        <f>IF(OR($C347="Non-Labour",$C347="Labour-related"),IF(Inputs!$DT347=$F$1,Inputs!DH347,Inputs!DH347*'Key assumptions'!$H$118),$F347*N(BB347)*avg_hrs)</f>
        <v>0</v>
      </c>
      <c r="DI347" s="255">
        <f>IF(OR($C347="Non-Labour",$C347="Labour-related"),IF(Inputs!$DT347=$F$1,Inputs!DI347,Inputs!DI347*'Key assumptions'!$H$118),$F347*N(BC347)*avg_hrs)</f>
        <v>0</v>
      </c>
      <c r="DJ347" s="255">
        <f>IF(OR($C347="Non-Labour",$C347="Labour-related"),IF(Inputs!$DT347=$F$1,Inputs!DJ347,Inputs!DJ347*'Key assumptions'!$H$118),$F347*N(BD347)*avg_hrs)</f>
        <v>0</v>
      </c>
      <c r="DK347" s="255">
        <f>IF(OR($C347="Non-Labour",$C347="Labour-related"),IF(Inputs!$DT347=$F$1,Inputs!DK347,Inputs!DK347*'Key assumptions'!$H$118),$F347*N(BE347)*avg_hrs)</f>
        <v>0</v>
      </c>
      <c r="DL347" s="255">
        <f>IF(OR($C347="Non-Labour",$C347="Labour-related"),IF(Inputs!$DT347=$F$1,Inputs!DL347,Inputs!DL347*'Key assumptions'!$H$118),$F347*N(BF347)*avg_hrs)</f>
        <v>0</v>
      </c>
      <c r="DM347" s="255">
        <f>IF(OR($C347="Non-Labour",$C347="Labour-related"),IF(Inputs!$DT347=$F$1,Inputs!DM347,Inputs!DM347*'Key assumptions'!$H$118),$F347*N(BG347)*avg_hrs)</f>
        <v>0</v>
      </c>
      <c r="DN347" s="255">
        <f>IF(OR($C347="Non-Labour",$C347="Labour-related"),IF(Inputs!$DT347=$F$1,Inputs!DN347,Inputs!DN347*'Key assumptions'!$H$118),$F347*N(BH347)*avg_hrs)</f>
        <v>0</v>
      </c>
      <c r="DO347" s="255">
        <f>IF(OR($C347="Non-Labour",$C347="Labour-related"),IF(Inputs!$DT347=$F$1,Inputs!DO347,Inputs!DO347*'Key assumptions'!$H$118),$F347*N(BI347)*avg_hrs)</f>
        <v>0</v>
      </c>
      <c r="DP347" s="255">
        <f>IF(OR($C347="Non-Labour",$C347="Labour-related"),IF(Inputs!$DT347=$F$1,Inputs!DP347,Inputs!DP347*'Key assumptions'!$H$118),$F347*N(BJ347)*avg_hrs)</f>
        <v>0</v>
      </c>
      <c r="DQ347" s="255">
        <f>IF(OR($C347="Non-Labour",$C347="Labour-related"),IF(Inputs!$DT347=$F$1,Inputs!DQ347,Inputs!DQ347*'Key assumptions'!$H$118),$F347*N(BK347)*avg_hrs)</f>
        <v>0</v>
      </c>
      <c r="DR347" s="255">
        <f>IF(OR($C347="Non-Labour",$C347="Labour-related"),IF(Inputs!$DT347=$F$1,Inputs!DR347,Inputs!DR347*'Key assumptions'!$H$118),$F347*N(BL347)*avg_hrs)</f>
        <v>0</v>
      </c>
      <c r="DT347" s="133" t="s">
        <v>213</v>
      </c>
      <c r="DU347" s="304"/>
      <c r="DV347" s="304"/>
      <c r="DW347" s="304"/>
      <c r="DX347" s="304"/>
      <c r="DY347" s="304"/>
      <c r="DZ347" s="304"/>
      <c r="EA347" s="255">
        <v>0</v>
      </c>
      <c r="EB347" s="255">
        <v>0</v>
      </c>
      <c r="EC347" s="255">
        <v>0</v>
      </c>
      <c r="ED347" s="255">
        <f t="shared" si="33"/>
        <v>0</v>
      </c>
      <c r="EE347" s="255">
        <f t="shared" si="33"/>
        <v>0</v>
      </c>
      <c r="EF347" s="255">
        <f t="shared" si="32"/>
        <v>0</v>
      </c>
    </row>
    <row r="348" spans="1:136" x14ac:dyDescent="0.4">
      <c r="A348" s="133">
        <f>Inputs!A348</f>
        <v>0</v>
      </c>
      <c r="B348" s="133">
        <f>Inputs!B348</f>
        <v>0</v>
      </c>
      <c r="C348" s="133">
        <f>Inputs!C348</f>
        <v>0</v>
      </c>
      <c r="D348" s="133">
        <f>Inputs!D348</f>
        <v>0</v>
      </c>
      <c r="E348" s="133">
        <f>Inputs!E348</f>
        <v>0</v>
      </c>
      <c r="F348" s="290">
        <f>IF(Inputs!DT348=$F$1,Inputs!F348,
IF(Inputs!DT348='Key assumptions'!$E$118,Inputs!F348*'Key assumptions'!$H$118,Inputs!F348*'Key assumptions'!$H$119))</f>
        <v>0</v>
      </c>
      <c r="G348" s="290">
        <f>IF(Inputs!DT348=$F$1,Inputs!G348,Inputs!G348*'Key assumptions'!$H$118)</f>
        <v>0</v>
      </c>
      <c r="H348" s="281"/>
      <c r="I348" s="281"/>
      <c r="J348" s="281"/>
      <c r="K348" s="281"/>
      <c r="L348" s="281"/>
      <c r="M348" s="389" t="str">
        <f>Inputs!M348</f>
        <v>[C-i-C]</v>
      </c>
      <c r="N348" s="389" t="str">
        <f>Inputs!N348</f>
        <v>[C-i-C]</v>
      </c>
      <c r="O348" s="389" t="str">
        <f>Inputs!O348</f>
        <v>[C-i-C]</v>
      </c>
      <c r="P348" s="389" t="str">
        <f>Inputs!P348</f>
        <v>[C-i-C]</v>
      </c>
      <c r="Q348" s="389" t="str">
        <f>Inputs!Q348</f>
        <v>[C-i-C]</v>
      </c>
      <c r="R348" s="389" t="str">
        <f>Inputs!R348</f>
        <v>[C-i-C]</v>
      </c>
      <c r="S348" s="389" t="str">
        <f>Inputs!S348</f>
        <v>[C-i-C]</v>
      </c>
      <c r="T348" s="389" t="str">
        <f>Inputs!T348</f>
        <v>[C-i-C]</v>
      </c>
      <c r="U348" s="389" t="str">
        <f>Inputs!U348</f>
        <v>[C-i-C]</v>
      </c>
      <c r="V348" s="389" t="str">
        <f>Inputs!V348</f>
        <v>[C-i-C]</v>
      </c>
      <c r="W348" s="389" t="str">
        <f>Inputs!W348</f>
        <v>[C-i-C]</v>
      </c>
      <c r="X348" s="389" t="str">
        <f>Inputs!X348</f>
        <v>[C-i-C]</v>
      </c>
      <c r="Y348" s="389" t="str">
        <f>Inputs!Y348</f>
        <v>[C-i-C]</v>
      </c>
      <c r="Z348" s="389" t="str">
        <f>Inputs!Z348</f>
        <v>[C-i-C]</v>
      </c>
      <c r="AA348" s="389" t="str">
        <f>Inputs!AA348</f>
        <v>[C-i-C]</v>
      </c>
      <c r="AB348" s="389" t="str">
        <f>Inputs!AB348</f>
        <v>[C-i-C]</v>
      </c>
      <c r="AC348" s="389" t="str">
        <f>Inputs!AC348</f>
        <v>[C-i-C]</v>
      </c>
      <c r="AD348" s="389" t="str">
        <f>Inputs!AD348</f>
        <v>[C-i-C]</v>
      </c>
      <c r="AE348" s="389" t="str">
        <f>Inputs!AE348</f>
        <v>[C-i-C]</v>
      </c>
      <c r="AF348" s="389" t="str">
        <f>Inputs!AF348</f>
        <v>[C-i-C]</v>
      </c>
      <c r="AG348" s="389" t="str">
        <f>Inputs!AG348</f>
        <v>[C-i-C]</v>
      </c>
      <c r="AH348" s="389" t="str">
        <f>Inputs!AH348</f>
        <v>[C-i-C]</v>
      </c>
      <c r="AI348" s="254">
        <f>Inputs!AI348</f>
        <v>0</v>
      </c>
      <c r="AJ348" s="254">
        <f>Inputs!AJ348</f>
        <v>0</v>
      </c>
      <c r="AK348" s="254">
        <f>Inputs!AK348</f>
        <v>0</v>
      </c>
      <c r="AL348" s="254">
        <f>Inputs!AL348</f>
        <v>0</v>
      </c>
      <c r="AM348" s="254">
        <f>Inputs!AM348</f>
        <v>0</v>
      </c>
      <c r="AN348" s="254">
        <f>Inputs!AN348</f>
        <v>0</v>
      </c>
      <c r="AO348" s="254">
        <f>Inputs!AO348</f>
        <v>0</v>
      </c>
      <c r="AP348" s="254">
        <f>Inputs!AP348</f>
        <v>0</v>
      </c>
      <c r="AQ348" s="254">
        <f>Inputs!AQ348</f>
        <v>0</v>
      </c>
      <c r="AR348" s="254">
        <f>Inputs!AR348</f>
        <v>0</v>
      </c>
      <c r="AS348" s="254">
        <f>Inputs!AS348</f>
        <v>0</v>
      </c>
      <c r="AT348" s="254">
        <f>Inputs!AT348</f>
        <v>0</v>
      </c>
      <c r="AU348" s="254">
        <f>Inputs!AU348</f>
        <v>0</v>
      </c>
      <c r="AV348" s="254">
        <f>Inputs!AV348</f>
        <v>0</v>
      </c>
      <c r="AW348" s="254">
        <f>Inputs!AW348</f>
        <v>0</v>
      </c>
      <c r="AX348" s="254">
        <f>Inputs!AX348</f>
        <v>0</v>
      </c>
      <c r="AY348" s="254">
        <f>Inputs!AY348</f>
        <v>0</v>
      </c>
      <c r="AZ348" s="254">
        <f>Inputs!AZ348</f>
        <v>0</v>
      </c>
      <c r="BA348" s="254">
        <f>Inputs!BA348</f>
        <v>0</v>
      </c>
      <c r="BB348" s="254">
        <f>Inputs!BB348</f>
        <v>0</v>
      </c>
      <c r="BC348" s="254">
        <f>Inputs!BC348</f>
        <v>0</v>
      </c>
      <c r="BD348" s="254">
        <f>Inputs!BD348</f>
        <v>0</v>
      </c>
      <c r="BE348" s="254">
        <f>Inputs!BE348</f>
        <v>0</v>
      </c>
      <c r="BF348" s="254">
        <f>Inputs!BF348</f>
        <v>0</v>
      </c>
      <c r="BG348" s="254">
        <f>Inputs!BG348</f>
        <v>0</v>
      </c>
      <c r="BH348" s="254">
        <f>Inputs!BH348</f>
        <v>0</v>
      </c>
      <c r="BI348" s="254">
        <f>Inputs!BI348</f>
        <v>0</v>
      </c>
      <c r="BJ348" s="254">
        <f>Inputs!BJ348</f>
        <v>0</v>
      </c>
      <c r="BK348" s="254">
        <f>Inputs!BK348</f>
        <v>0</v>
      </c>
      <c r="BL348" s="254">
        <f>Inputs!BL348</f>
        <v>0</v>
      </c>
      <c r="BN348" s="255">
        <f>IF(OR($C348="Non-Labour",$C348="Labour-related"),IF(Inputs!$DT348=$F$1,Inputs!BN348,Inputs!BN348*'Key assumptions'!$H$118),$F348*N(H348)*avg_hrs)</f>
        <v>0</v>
      </c>
      <c r="BO348" s="255">
        <f>IF(OR($C348="Non-Labour",$C348="Labour-related"),IF(Inputs!$DT348=$F$1,Inputs!BO348,Inputs!BO348*'Key assumptions'!$H$118),$F348*N(I348)*avg_hrs)</f>
        <v>0</v>
      </c>
      <c r="BP348" s="255">
        <f>IF(OR($C348="Non-Labour",$C348="Labour-related"),IF(Inputs!$DT348=$F$1,Inputs!BP348,Inputs!BP348*'Key assumptions'!$H$118),$F348*N(J348)*avg_hrs)</f>
        <v>0</v>
      </c>
      <c r="BQ348" s="255">
        <f>IF(OR($C348="Non-Labour",$C348="Labour-related"),IF(Inputs!$DT348=$F$1,Inputs!BQ348,Inputs!BQ348*'Key assumptions'!$H$118),$F348*N(K348)*avg_hrs)</f>
        <v>0</v>
      </c>
      <c r="BR348" s="255">
        <f>IF(OR($C348="Non-Labour",$C348="Labour-related"),IF(Inputs!$DT348=$F$1,Inputs!BR348,Inputs!BR348*'Key assumptions'!$H$118),$F348*N(L348)*avg_hrs)</f>
        <v>0</v>
      </c>
      <c r="BS348" s="390" t="s">
        <v>411</v>
      </c>
      <c r="BT348" s="390" t="s">
        <v>411</v>
      </c>
      <c r="BU348" s="390" t="s">
        <v>411</v>
      </c>
      <c r="BV348" s="390" t="s">
        <v>411</v>
      </c>
      <c r="BW348" s="390" t="s">
        <v>411</v>
      </c>
      <c r="BX348" s="390" t="s">
        <v>411</v>
      </c>
      <c r="BY348" s="390" t="s">
        <v>411</v>
      </c>
      <c r="BZ348" s="390" t="s">
        <v>411</v>
      </c>
      <c r="CA348" s="390" t="s">
        <v>411</v>
      </c>
      <c r="CB348" s="390" t="s">
        <v>411</v>
      </c>
      <c r="CC348" s="390" t="s">
        <v>411</v>
      </c>
      <c r="CD348" s="390" t="s">
        <v>411</v>
      </c>
      <c r="CE348" s="390" t="s">
        <v>411</v>
      </c>
      <c r="CF348" s="390" t="s">
        <v>411</v>
      </c>
      <c r="CG348" s="390" t="s">
        <v>411</v>
      </c>
      <c r="CH348" s="390" t="s">
        <v>411</v>
      </c>
      <c r="CI348" s="390" t="s">
        <v>411</v>
      </c>
      <c r="CJ348" s="390" t="s">
        <v>411</v>
      </c>
      <c r="CK348" s="390" t="s">
        <v>411</v>
      </c>
      <c r="CL348" s="390" t="s">
        <v>411</v>
      </c>
      <c r="CM348" s="390" t="s">
        <v>411</v>
      </c>
      <c r="CN348" s="390" t="s">
        <v>411</v>
      </c>
      <c r="CO348" s="255">
        <f>IF(OR($C348="Non-Labour",$C348="Labour-related"),IF(Inputs!$DT348=$F$1,Inputs!CO348,Inputs!CO348*'Key assumptions'!$H$118),$F348*N(AI348)*avg_hrs)</f>
        <v>0</v>
      </c>
      <c r="CP348" s="255">
        <f>IF(OR($C348="Non-Labour",$C348="Labour-related"),IF(Inputs!$DT348=$F$1,Inputs!CP348,Inputs!CP348*'Key assumptions'!$H$118),$F348*N(AJ348)*avg_hrs)</f>
        <v>0</v>
      </c>
      <c r="CQ348" s="255">
        <f>IF(OR($C348="Non-Labour",$C348="Labour-related"),IF(Inputs!$DT348=$F$1,Inputs!CQ348,Inputs!CQ348*'Key assumptions'!$H$118),$F348*N(AK348)*avg_hrs)</f>
        <v>0</v>
      </c>
      <c r="CR348" s="255">
        <f>IF(OR($C348="Non-Labour",$C348="Labour-related"),IF(Inputs!$DT348=$F$1,Inputs!CR348,Inputs!CR348*'Key assumptions'!$H$118),$F348*N(AL348)*avg_hrs)</f>
        <v>0</v>
      </c>
      <c r="CS348" s="255">
        <f>IF(OR($C348="Non-Labour",$C348="Labour-related"),IF(Inputs!$DT348=$F$1,Inputs!CS348,Inputs!CS348*'Key assumptions'!$H$118),$F348*N(AM348)*avg_hrs)</f>
        <v>0</v>
      </c>
      <c r="CT348" s="255">
        <f>IF(OR($C348="Non-Labour",$C348="Labour-related"),IF(Inputs!$DT348=$F$1,Inputs!CT348,Inputs!CT348*'Key assumptions'!$H$118),$F348*N(AN348)*avg_hrs)</f>
        <v>0</v>
      </c>
      <c r="CU348" s="255">
        <f>IF(OR($C348="Non-Labour",$C348="Labour-related"),IF(Inputs!$DT348=$F$1,Inputs!CU348,Inputs!CU348*'Key assumptions'!$H$118),$F348*N(AO348)*avg_hrs)</f>
        <v>0</v>
      </c>
      <c r="CV348" s="255">
        <f>IF(OR($C348="Non-Labour",$C348="Labour-related"),IF(Inputs!$DT348=$F$1,Inputs!CV348,Inputs!CV348*'Key assumptions'!$H$118),$F348*N(AP348)*avg_hrs)</f>
        <v>0</v>
      </c>
      <c r="CW348" s="255">
        <f>IF(OR($C348="Non-Labour",$C348="Labour-related"),IF(Inputs!$DT348=$F$1,Inputs!CW348,Inputs!CW348*'Key assumptions'!$H$118),$F348*N(AQ348)*avg_hrs)</f>
        <v>0</v>
      </c>
      <c r="CX348" s="255">
        <f>IF(OR($C348="Non-Labour",$C348="Labour-related"),IF(Inputs!$DT348=$F$1,Inputs!CX348,Inputs!CX348*'Key assumptions'!$H$118),$F348*N(AR348)*avg_hrs)</f>
        <v>0</v>
      </c>
      <c r="CY348" s="255">
        <f>IF(OR($C348="Non-Labour",$C348="Labour-related"),IF(Inputs!$DT348=$F$1,Inputs!CY348,Inputs!CY348*'Key assumptions'!$H$118),$F348*N(AS348)*avg_hrs)</f>
        <v>0</v>
      </c>
      <c r="CZ348" s="255">
        <f>IF(OR($C348="Non-Labour",$C348="Labour-related"),IF(Inputs!$DT348=$F$1,Inputs!CZ348,Inputs!CZ348*'Key assumptions'!$H$118),$F348*N(AT348)*avg_hrs)</f>
        <v>0</v>
      </c>
      <c r="DA348" s="255">
        <f>IF(OR($C348="Non-Labour",$C348="Labour-related"),IF(Inputs!$DT348=$F$1,Inputs!DA348,Inputs!DA348*'Key assumptions'!$H$118),$F348*N(AU348)*avg_hrs)</f>
        <v>0</v>
      </c>
      <c r="DB348" s="255">
        <f>IF(OR($C348="Non-Labour",$C348="Labour-related"),IF(Inputs!$DT348=$F$1,Inputs!DB348,Inputs!DB348*'Key assumptions'!$H$118),$F348*N(AV348)*avg_hrs)</f>
        <v>0</v>
      </c>
      <c r="DC348" s="255">
        <f>IF(OR($C348="Non-Labour",$C348="Labour-related"),IF(Inputs!$DT348=$F$1,Inputs!DC348,Inputs!DC348*'Key assumptions'!$H$118),$F348*N(AW348)*avg_hrs)</f>
        <v>0</v>
      </c>
      <c r="DD348" s="255">
        <f>IF(OR($C348="Non-Labour",$C348="Labour-related"),IF(Inputs!$DT348=$F$1,Inputs!DD348,Inputs!DD348*'Key assumptions'!$H$118),$F348*N(AX348)*avg_hrs)</f>
        <v>0</v>
      </c>
      <c r="DE348" s="255">
        <f>IF(OR($C348="Non-Labour",$C348="Labour-related"),IF(Inputs!$DT348=$F$1,Inputs!DE348,Inputs!DE348*'Key assumptions'!$H$118),$F348*N(AY348)*avg_hrs)</f>
        <v>0</v>
      </c>
      <c r="DF348" s="255">
        <f>IF(OR($C348="Non-Labour",$C348="Labour-related"),IF(Inputs!$DT348=$F$1,Inputs!DF348,Inputs!DF348*'Key assumptions'!$H$118),$F348*N(AZ348)*avg_hrs)</f>
        <v>0</v>
      </c>
      <c r="DG348" s="255">
        <f>IF(OR($C348="Non-Labour",$C348="Labour-related"),IF(Inputs!$DT348=$F$1,Inputs!DG348,Inputs!DG348*'Key assumptions'!$H$118),$F348*N(BA348)*avg_hrs)</f>
        <v>0</v>
      </c>
      <c r="DH348" s="255">
        <f>IF(OR($C348="Non-Labour",$C348="Labour-related"),IF(Inputs!$DT348=$F$1,Inputs!DH348,Inputs!DH348*'Key assumptions'!$H$118),$F348*N(BB348)*avg_hrs)</f>
        <v>0</v>
      </c>
      <c r="DI348" s="255">
        <f>IF(OR($C348="Non-Labour",$C348="Labour-related"),IF(Inputs!$DT348=$F$1,Inputs!DI348,Inputs!DI348*'Key assumptions'!$H$118),$F348*N(BC348)*avg_hrs)</f>
        <v>0</v>
      </c>
      <c r="DJ348" s="255">
        <f>IF(OR($C348="Non-Labour",$C348="Labour-related"),IF(Inputs!$DT348=$F$1,Inputs!DJ348,Inputs!DJ348*'Key assumptions'!$H$118),$F348*N(BD348)*avg_hrs)</f>
        <v>0</v>
      </c>
      <c r="DK348" s="255">
        <f>IF(OR($C348="Non-Labour",$C348="Labour-related"),IF(Inputs!$DT348=$F$1,Inputs!DK348,Inputs!DK348*'Key assumptions'!$H$118),$F348*N(BE348)*avg_hrs)</f>
        <v>0</v>
      </c>
      <c r="DL348" s="255">
        <f>IF(OR($C348="Non-Labour",$C348="Labour-related"),IF(Inputs!$DT348=$F$1,Inputs!DL348,Inputs!DL348*'Key assumptions'!$H$118),$F348*N(BF348)*avg_hrs)</f>
        <v>0</v>
      </c>
      <c r="DM348" s="255">
        <f>IF(OR($C348="Non-Labour",$C348="Labour-related"),IF(Inputs!$DT348=$F$1,Inputs!DM348,Inputs!DM348*'Key assumptions'!$H$118),$F348*N(BG348)*avg_hrs)</f>
        <v>0</v>
      </c>
      <c r="DN348" s="255">
        <f>IF(OR($C348="Non-Labour",$C348="Labour-related"),IF(Inputs!$DT348=$F$1,Inputs!DN348,Inputs!DN348*'Key assumptions'!$H$118),$F348*N(BH348)*avg_hrs)</f>
        <v>0</v>
      </c>
      <c r="DO348" s="255">
        <f>IF(OR($C348="Non-Labour",$C348="Labour-related"),IF(Inputs!$DT348=$F$1,Inputs!DO348,Inputs!DO348*'Key assumptions'!$H$118),$F348*N(BI348)*avg_hrs)</f>
        <v>0</v>
      </c>
      <c r="DP348" s="255">
        <f>IF(OR($C348="Non-Labour",$C348="Labour-related"),IF(Inputs!$DT348=$F$1,Inputs!DP348,Inputs!DP348*'Key assumptions'!$H$118),$F348*N(BJ348)*avg_hrs)</f>
        <v>0</v>
      </c>
      <c r="DQ348" s="255">
        <f>IF(OR($C348="Non-Labour",$C348="Labour-related"),IF(Inputs!$DT348=$F$1,Inputs!DQ348,Inputs!DQ348*'Key assumptions'!$H$118),$F348*N(BK348)*avg_hrs)</f>
        <v>0</v>
      </c>
      <c r="DR348" s="255">
        <f>IF(OR($C348="Non-Labour",$C348="Labour-related"),IF(Inputs!$DT348=$F$1,Inputs!DR348,Inputs!DR348*'Key assumptions'!$H$118),$F348*N(BL348)*avg_hrs)</f>
        <v>0</v>
      </c>
      <c r="DT348" s="133" t="s">
        <v>213</v>
      </c>
      <c r="DU348" s="304"/>
      <c r="DV348" s="304"/>
      <c r="DW348" s="304"/>
      <c r="DX348" s="304"/>
      <c r="DY348" s="304"/>
      <c r="DZ348" s="304"/>
      <c r="EA348" s="255">
        <v>0</v>
      </c>
      <c r="EB348" s="255">
        <v>0</v>
      </c>
      <c r="EC348" s="255">
        <v>0</v>
      </c>
      <c r="ED348" s="255">
        <f t="shared" si="33"/>
        <v>0</v>
      </c>
      <c r="EE348" s="255">
        <f t="shared" si="33"/>
        <v>0</v>
      </c>
      <c r="EF348" s="255">
        <f t="shared" si="32"/>
        <v>0</v>
      </c>
    </row>
    <row r="349" spans="1:136" x14ac:dyDescent="0.4">
      <c r="A349" s="133">
        <f>Inputs!A349</f>
        <v>0</v>
      </c>
      <c r="B349" s="133">
        <f>Inputs!B349</f>
        <v>0</v>
      </c>
      <c r="C349" s="133">
        <f>Inputs!C349</f>
        <v>0</v>
      </c>
      <c r="D349" s="133">
        <f>Inputs!D349</f>
        <v>0</v>
      </c>
      <c r="E349" s="133">
        <f>Inputs!E349</f>
        <v>0</v>
      </c>
      <c r="F349" s="290">
        <f>IF(Inputs!DT349=$F$1,Inputs!F349,
IF(Inputs!DT349='Key assumptions'!$E$118,Inputs!F349*'Key assumptions'!$H$118,Inputs!F349*'Key assumptions'!$H$119))</f>
        <v>0</v>
      </c>
      <c r="G349" s="290">
        <f>IF(Inputs!DT349=$F$1,Inputs!G349,Inputs!G349*'Key assumptions'!$H$118)</f>
        <v>0</v>
      </c>
      <c r="H349" s="281"/>
      <c r="I349" s="281"/>
      <c r="J349" s="281"/>
      <c r="K349" s="281"/>
      <c r="L349" s="281"/>
      <c r="M349" s="389" t="str">
        <f>Inputs!M349</f>
        <v>[C-i-C]</v>
      </c>
      <c r="N349" s="389" t="str">
        <f>Inputs!N349</f>
        <v>[C-i-C]</v>
      </c>
      <c r="O349" s="389" t="str">
        <f>Inputs!O349</f>
        <v>[C-i-C]</v>
      </c>
      <c r="P349" s="389" t="str">
        <f>Inputs!P349</f>
        <v>[C-i-C]</v>
      </c>
      <c r="Q349" s="389" t="str">
        <f>Inputs!Q349</f>
        <v>[C-i-C]</v>
      </c>
      <c r="R349" s="389" t="str">
        <f>Inputs!R349</f>
        <v>[C-i-C]</v>
      </c>
      <c r="S349" s="389" t="str">
        <f>Inputs!S349</f>
        <v>[C-i-C]</v>
      </c>
      <c r="T349" s="389" t="str">
        <f>Inputs!T349</f>
        <v>[C-i-C]</v>
      </c>
      <c r="U349" s="389" t="str">
        <f>Inputs!U349</f>
        <v>[C-i-C]</v>
      </c>
      <c r="V349" s="389" t="str">
        <f>Inputs!V349</f>
        <v>[C-i-C]</v>
      </c>
      <c r="W349" s="389" t="str">
        <f>Inputs!W349</f>
        <v>[C-i-C]</v>
      </c>
      <c r="X349" s="389" t="str">
        <f>Inputs!X349</f>
        <v>[C-i-C]</v>
      </c>
      <c r="Y349" s="389" t="str">
        <f>Inputs!Y349</f>
        <v>[C-i-C]</v>
      </c>
      <c r="Z349" s="389" t="str">
        <f>Inputs!Z349</f>
        <v>[C-i-C]</v>
      </c>
      <c r="AA349" s="389" t="str">
        <f>Inputs!AA349</f>
        <v>[C-i-C]</v>
      </c>
      <c r="AB349" s="389" t="str">
        <f>Inputs!AB349</f>
        <v>[C-i-C]</v>
      </c>
      <c r="AC349" s="389" t="str">
        <f>Inputs!AC349</f>
        <v>[C-i-C]</v>
      </c>
      <c r="AD349" s="389" t="str">
        <f>Inputs!AD349</f>
        <v>[C-i-C]</v>
      </c>
      <c r="AE349" s="389" t="str">
        <f>Inputs!AE349</f>
        <v>[C-i-C]</v>
      </c>
      <c r="AF349" s="389" t="str">
        <f>Inputs!AF349</f>
        <v>[C-i-C]</v>
      </c>
      <c r="AG349" s="389" t="str">
        <f>Inputs!AG349</f>
        <v>[C-i-C]</v>
      </c>
      <c r="AH349" s="389" t="str">
        <f>Inputs!AH349</f>
        <v>[C-i-C]</v>
      </c>
      <c r="AI349" s="254">
        <f>Inputs!AI349</f>
        <v>0</v>
      </c>
      <c r="AJ349" s="254">
        <f>Inputs!AJ349</f>
        <v>0</v>
      </c>
      <c r="AK349" s="254">
        <f>Inputs!AK349</f>
        <v>0</v>
      </c>
      <c r="AL349" s="254">
        <f>Inputs!AL349</f>
        <v>0</v>
      </c>
      <c r="AM349" s="254">
        <f>Inputs!AM349</f>
        <v>0</v>
      </c>
      <c r="AN349" s="254">
        <f>Inputs!AN349</f>
        <v>0</v>
      </c>
      <c r="AO349" s="254">
        <f>Inputs!AO349</f>
        <v>0</v>
      </c>
      <c r="AP349" s="254">
        <f>Inputs!AP349</f>
        <v>0</v>
      </c>
      <c r="AQ349" s="254">
        <f>Inputs!AQ349</f>
        <v>0</v>
      </c>
      <c r="AR349" s="254">
        <f>Inputs!AR349</f>
        <v>0</v>
      </c>
      <c r="AS349" s="254">
        <f>Inputs!AS349</f>
        <v>0</v>
      </c>
      <c r="AT349" s="254">
        <f>Inputs!AT349</f>
        <v>0</v>
      </c>
      <c r="AU349" s="254">
        <f>Inputs!AU349</f>
        <v>0</v>
      </c>
      <c r="AV349" s="254">
        <f>Inputs!AV349</f>
        <v>0</v>
      </c>
      <c r="AW349" s="254">
        <f>Inputs!AW349</f>
        <v>0</v>
      </c>
      <c r="AX349" s="254">
        <f>Inputs!AX349</f>
        <v>0</v>
      </c>
      <c r="AY349" s="254">
        <f>Inputs!AY349</f>
        <v>0</v>
      </c>
      <c r="AZ349" s="254">
        <f>Inputs!AZ349</f>
        <v>0</v>
      </c>
      <c r="BA349" s="254">
        <f>Inputs!BA349</f>
        <v>0</v>
      </c>
      <c r="BB349" s="254">
        <f>Inputs!BB349</f>
        <v>0</v>
      </c>
      <c r="BC349" s="254">
        <f>Inputs!BC349</f>
        <v>0</v>
      </c>
      <c r="BD349" s="254">
        <f>Inputs!BD349</f>
        <v>0</v>
      </c>
      <c r="BE349" s="254">
        <f>Inputs!BE349</f>
        <v>0</v>
      </c>
      <c r="BF349" s="254">
        <f>Inputs!BF349</f>
        <v>0</v>
      </c>
      <c r="BG349" s="254">
        <f>Inputs!BG349</f>
        <v>0</v>
      </c>
      <c r="BH349" s="254">
        <f>Inputs!BH349</f>
        <v>0</v>
      </c>
      <c r="BI349" s="254">
        <f>Inputs!BI349</f>
        <v>0</v>
      </c>
      <c r="BJ349" s="254">
        <f>Inputs!BJ349</f>
        <v>0</v>
      </c>
      <c r="BK349" s="254">
        <f>Inputs!BK349</f>
        <v>0</v>
      </c>
      <c r="BL349" s="254">
        <f>Inputs!BL349</f>
        <v>0</v>
      </c>
      <c r="BN349" s="255">
        <f>IF(OR($C349="Non-Labour",$C349="Labour-related"),IF(Inputs!$DT349=$F$1,Inputs!BN349,Inputs!BN349*'Key assumptions'!$H$118),$F349*N(H349)*avg_hrs)</f>
        <v>0</v>
      </c>
      <c r="BO349" s="255">
        <f>IF(OR($C349="Non-Labour",$C349="Labour-related"),IF(Inputs!$DT349=$F$1,Inputs!BO349,Inputs!BO349*'Key assumptions'!$H$118),$F349*N(I349)*avg_hrs)</f>
        <v>0</v>
      </c>
      <c r="BP349" s="255">
        <f>IF(OR($C349="Non-Labour",$C349="Labour-related"),IF(Inputs!$DT349=$F$1,Inputs!BP349,Inputs!BP349*'Key assumptions'!$H$118),$F349*N(J349)*avg_hrs)</f>
        <v>0</v>
      </c>
      <c r="BQ349" s="255">
        <f>IF(OR($C349="Non-Labour",$C349="Labour-related"),IF(Inputs!$DT349=$F$1,Inputs!BQ349,Inputs!BQ349*'Key assumptions'!$H$118),$F349*N(K349)*avg_hrs)</f>
        <v>0</v>
      </c>
      <c r="BR349" s="255">
        <f>IF(OR($C349="Non-Labour",$C349="Labour-related"),IF(Inputs!$DT349=$F$1,Inputs!BR349,Inputs!BR349*'Key assumptions'!$H$118),$F349*N(L349)*avg_hrs)</f>
        <v>0</v>
      </c>
      <c r="BS349" s="390" t="s">
        <v>411</v>
      </c>
      <c r="BT349" s="390" t="s">
        <v>411</v>
      </c>
      <c r="BU349" s="390" t="s">
        <v>411</v>
      </c>
      <c r="BV349" s="390" t="s">
        <v>411</v>
      </c>
      <c r="BW349" s="390" t="s">
        <v>411</v>
      </c>
      <c r="BX349" s="390" t="s">
        <v>411</v>
      </c>
      <c r="BY349" s="390" t="s">
        <v>411</v>
      </c>
      <c r="BZ349" s="390" t="s">
        <v>411</v>
      </c>
      <c r="CA349" s="390" t="s">
        <v>411</v>
      </c>
      <c r="CB349" s="390" t="s">
        <v>411</v>
      </c>
      <c r="CC349" s="390" t="s">
        <v>411</v>
      </c>
      <c r="CD349" s="390" t="s">
        <v>411</v>
      </c>
      <c r="CE349" s="390" t="s">
        <v>411</v>
      </c>
      <c r="CF349" s="390" t="s">
        <v>411</v>
      </c>
      <c r="CG349" s="390" t="s">
        <v>411</v>
      </c>
      <c r="CH349" s="390" t="s">
        <v>411</v>
      </c>
      <c r="CI349" s="390" t="s">
        <v>411</v>
      </c>
      <c r="CJ349" s="390" t="s">
        <v>411</v>
      </c>
      <c r="CK349" s="390" t="s">
        <v>411</v>
      </c>
      <c r="CL349" s="390" t="s">
        <v>411</v>
      </c>
      <c r="CM349" s="390" t="s">
        <v>411</v>
      </c>
      <c r="CN349" s="390" t="s">
        <v>411</v>
      </c>
      <c r="CO349" s="255">
        <f>IF(OR($C349="Non-Labour",$C349="Labour-related"),IF(Inputs!$DT349=$F$1,Inputs!CO349,Inputs!CO349*'Key assumptions'!$H$118),$F349*N(AI349)*avg_hrs)</f>
        <v>0</v>
      </c>
      <c r="CP349" s="255">
        <f>IF(OR($C349="Non-Labour",$C349="Labour-related"),IF(Inputs!$DT349=$F$1,Inputs!CP349,Inputs!CP349*'Key assumptions'!$H$118),$F349*N(AJ349)*avg_hrs)</f>
        <v>0</v>
      </c>
      <c r="CQ349" s="255">
        <f>IF(OR($C349="Non-Labour",$C349="Labour-related"),IF(Inputs!$DT349=$F$1,Inputs!CQ349,Inputs!CQ349*'Key assumptions'!$H$118),$F349*N(AK349)*avg_hrs)</f>
        <v>0</v>
      </c>
      <c r="CR349" s="255">
        <f>IF(OR($C349="Non-Labour",$C349="Labour-related"),IF(Inputs!$DT349=$F$1,Inputs!CR349,Inputs!CR349*'Key assumptions'!$H$118),$F349*N(AL349)*avg_hrs)</f>
        <v>0</v>
      </c>
      <c r="CS349" s="255">
        <f>IF(OR($C349="Non-Labour",$C349="Labour-related"),IF(Inputs!$DT349=$F$1,Inputs!CS349,Inputs!CS349*'Key assumptions'!$H$118),$F349*N(AM349)*avg_hrs)</f>
        <v>0</v>
      </c>
      <c r="CT349" s="255">
        <f>IF(OR($C349="Non-Labour",$C349="Labour-related"),IF(Inputs!$DT349=$F$1,Inputs!CT349,Inputs!CT349*'Key assumptions'!$H$118),$F349*N(AN349)*avg_hrs)</f>
        <v>0</v>
      </c>
      <c r="CU349" s="255">
        <f>IF(OR($C349="Non-Labour",$C349="Labour-related"),IF(Inputs!$DT349=$F$1,Inputs!CU349,Inputs!CU349*'Key assumptions'!$H$118),$F349*N(AO349)*avg_hrs)</f>
        <v>0</v>
      </c>
      <c r="CV349" s="255">
        <f>IF(OR($C349="Non-Labour",$C349="Labour-related"),IF(Inputs!$DT349=$F$1,Inputs!CV349,Inputs!CV349*'Key assumptions'!$H$118),$F349*N(AP349)*avg_hrs)</f>
        <v>0</v>
      </c>
      <c r="CW349" s="255">
        <f>IF(OR($C349="Non-Labour",$C349="Labour-related"),IF(Inputs!$DT349=$F$1,Inputs!CW349,Inputs!CW349*'Key assumptions'!$H$118),$F349*N(AQ349)*avg_hrs)</f>
        <v>0</v>
      </c>
      <c r="CX349" s="255">
        <f>IF(OR($C349="Non-Labour",$C349="Labour-related"),IF(Inputs!$DT349=$F$1,Inputs!CX349,Inputs!CX349*'Key assumptions'!$H$118),$F349*N(AR349)*avg_hrs)</f>
        <v>0</v>
      </c>
      <c r="CY349" s="255">
        <f>IF(OR($C349="Non-Labour",$C349="Labour-related"),IF(Inputs!$DT349=$F$1,Inputs!CY349,Inputs!CY349*'Key assumptions'!$H$118),$F349*N(AS349)*avg_hrs)</f>
        <v>0</v>
      </c>
      <c r="CZ349" s="255">
        <f>IF(OR($C349="Non-Labour",$C349="Labour-related"),IF(Inputs!$DT349=$F$1,Inputs!CZ349,Inputs!CZ349*'Key assumptions'!$H$118),$F349*N(AT349)*avg_hrs)</f>
        <v>0</v>
      </c>
      <c r="DA349" s="255">
        <f>IF(OR($C349="Non-Labour",$C349="Labour-related"),IF(Inputs!$DT349=$F$1,Inputs!DA349,Inputs!DA349*'Key assumptions'!$H$118),$F349*N(AU349)*avg_hrs)</f>
        <v>0</v>
      </c>
      <c r="DB349" s="255">
        <f>IF(OR($C349="Non-Labour",$C349="Labour-related"),IF(Inputs!$DT349=$F$1,Inputs!DB349,Inputs!DB349*'Key assumptions'!$H$118),$F349*N(AV349)*avg_hrs)</f>
        <v>0</v>
      </c>
      <c r="DC349" s="255">
        <f>IF(OR($C349="Non-Labour",$C349="Labour-related"),IF(Inputs!$DT349=$F$1,Inputs!DC349,Inputs!DC349*'Key assumptions'!$H$118),$F349*N(AW349)*avg_hrs)</f>
        <v>0</v>
      </c>
      <c r="DD349" s="255">
        <f>IF(OR($C349="Non-Labour",$C349="Labour-related"),IF(Inputs!$DT349=$F$1,Inputs!DD349,Inputs!DD349*'Key assumptions'!$H$118),$F349*N(AX349)*avg_hrs)</f>
        <v>0</v>
      </c>
      <c r="DE349" s="255">
        <f>IF(OR($C349="Non-Labour",$C349="Labour-related"),IF(Inputs!$DT349=$F$1,Inputs!DE349,Inputs!DE349*'Key assumptions'!$H$118),$F349*N(AY349)*avg_hrs)</f>
        <v>0</v>
      </c>
      <c r="DF349" s="255">
        <f>IF(OR($C349="Non-Labour",$C349="Labour-related"),IF(Inputs!$DT349=$F$1,Inputs!DF349,Inputs!DF349*'Key assumptions'!$H$118),$F349*N(AZ349)*avg_hrs)</f>
        <v>0</v>
      </c>
      <c r="DG349" s="255">
        <f>IF(OR($C349="Non-Labour",$C349="Labour-related"),IF(Inputs!$DT349=$F$1,Inputs!DG349,Inputs!DG349*'Key assumptions'!$H$118),$F349*N(BA349)*avg_hrs)</f>
        <v>0</v>
      </c>
      <c r="DH349" s="255">
        <f>IF(OR($C349="Non-Labour",$C349="Labour-related"),IF(Inputs!$DT349=$F$1,Inputs!DH349,Inputs!DH349*'Key assumptions'!$H$118),$F349*N(BB349)*avg_hrs)</f>
        <v>0</v>
      </c>
      <c r="DI349" s="255">
        <f>IF(OR($C349="Non-Labour",$C349="Labour-related"),IF(Inputs!$DT349=$F$1,Inputs!DI349,Inputs!DI349*'Key assumptions'!$H$118),$F349*N(BC349)*avg_hrs)</f>
        <v>0</v>
      </c>
      <c r="DJ349" s="255">
        <f>IF(OR($C349="Non-Labour",$C349="Labour-related"),IF(Inputs!$DT349=$F$1,Inputs!DJ349,Inputs!DJ349*'Key assumptions'!$H$118),$F349*N(BD349)*avg_hrs)</f>
        <v>0</v>
      </c>
      <c r="DK349" s="255">
        <f>IF(OR($C349="Non-Labour",$C349="Labour-related"),IF(Inputs!$DT349=$F$1,Inputs!DK349,Inputs!DK349*'Key assumptions'!$H$118),$F349*N(BE349)*avg_hrs)</f>
        <v>0</v>
      </c>
      <c r="DL349" s="255">
        <f>IF(OR($C349="Non-Labour",$C349="Labour-related"),IF(Inputs!$DT349=$F$1,Inputs!DL349,Inputs!DL349*'Key assumptions'!$H$118),$F349*N(BF349)*avg_hrs)</f>
        <v>0</v>
      </c>
      <c r="DM349" s="255">
        <f>IF(OR($C349="Non-Labour",$C349="Labour-related"),IF(Inputs!$DT349=$F$1,Inputs!DM349,Inputs!DM349*'Key assumptions'!$H$118),$F349*N(BG349)*avg_hrs)</f>
        <v>0</v>
      </c>
      <c r="DN349" s="255">
        <f>IF(OR($C349="Non-Labour",$C349="Labour-related"),IF(Inputs!$DT349=$F$1,Inputs!DN349,Inputs!DN349*'Key assumptions'!$H$118),$F349*N(BH349)*avg_hrs)</f>
        <v>0</v>
      </c>
      <c r="DO349" s="255">
        <f>IF(OR($C349="Non-Labour",$C349="Labour-related"),IF(Inputs!$DT349=$F$1,Inputs!DO349,Inputs!DO349*'Key assumptions'!$H$118),$F349*N(BI349)*avg_hrs)</f>
        <v>0</v>
      </c>
      <c r="DP349" s="255">
        <f>IF(OR($C349="Non-Labour",$C349="Labour-related"),IF(Inputs!$DT349=$F$1,Inputs!DP349,Inputs!DP349*'Key assumptions'!$H$118),$F349*N(BJ349)*avg_hrs)</f>
        <v>0</v>
      </c>
      <c r="DQ349" s="255">
        <f>IF(OR($C349="Non-Labour",$C349="Labour-related"),IF(Inputs!$DT349=$F$1,Inputs!DQ349,Inputs!DQ349*'Key assumptions'!$H$118),$F349*N(BK349)*avg_hrs)</f>
        <v>0</v>
      </c>
      <c r="DR349" s="255">
        <f>IF(OR($C349="Non-Labour",$C349="Labour-related"),IF(Inputs!$DT349=$F$1,Inputs!DR349,Inputs!DR349*'Key assumptions'!$H$118),$F349*N(BL349)*avg_hrs)</f>
        <v>0</v>
      </c>
      <c r="DT349" s="133" t="s">
        <v>213</v>
      </c>
      <c r="DU349" s="304"/>
      <c r="DV349" s="304"/>
      <c r="DW349" s="304"/>
      <c r="DX349" s="304"/>
      <c r="DY349" s="304"/>
      <c r="DZ349" s="304"/>
      <c r="EA349" s="255">
        <v>0</v>
      </c>
      <c r="EB349" s="255">
        <v>0</v>
      </c>
      <c r="EC349" s="255">
        <v>0</v>
      </c>
      <c r="ED349" s="255">
        <f t="shared" si="33"/>
        <v>0</v>
      </c>
      <c r="EE349" s="255">
        <f t="shared" si="33"/>
        <v>0</v>
      </c>
      <c r="EF349" s="255">
        <f t="shared" si="32"/>
        <v>0</v>
      </c>
    </row>
    <row r="350" spans="1:136" x14ac:dyDescent="0.4">
      <c r="A350" s="133">
        <f>Inputs!A350</f>
        <v>0</v>
      </c>
      <c r="B350" s="133">
        <f>Inputs!B350</f>
        <v>0</v>
      </c>
      <c r="C350" s="133">
        <f>Inputs!C350</f>
        <v>0</v>
      </c>
      <c r="D350" s="133">
        <f>Inputs!D350</f>
        <v>0</v>
      </c>
      <c r="E350" s="133">
        <f>Inputs!E350</f>
        <v>0</v>
      </c>
      <c r="F350" s="290">
        <f>IF(Inputs!DT350=$F$1,Inputs!F350,
IF(Inputs!DT350='Key assumptions'!$E$118,Inputs!F350*'Key assumptions'!$H$118,Inputs!F350*'Key assumptions'!$H$119))</f>
        <v>0</v>
      </c>
      <c r="G350" s="290">
        <f>IF(Inputs!DT350=$F$1,Inputs!G350,Inputs!G350*'Key assumptions'!$H$118)</f>
        <v>0</v>
      </c>
      <c r="H350" s="281"/>
      <c r="I350" s="281"/>
      <c r="J350" s="281"/>
      <c r="K350" s="281"/>
      <c r="L350" s="281"/>
      <c r="M350" s="389" t="str">
        <f>Inputs!M350</f>
        <v>[C-i-C]</v>
      </c>
      <c r="N350" s="389" t="str">
        <f>Inputs!N350</f>
        <v>[C-i-C]</v>
      </c>
      <c r="O350" s="389" t="str">
        <f>Inputs!O350</f>
        <v>[C-i-C]</v>
      </c>
      <c r="P350" s="389" t="str">
        <f>Inputs!P350</f>
        <v>[C-i-C]</v>
      </c>
      <c r="Q350" s="389" t="str">
        <f>Inputs!Q350</f>
        <v>[C-i-C]</v>
      </c>
      <c r="R350" s="389" t="str">
        <f>Inputs!R350</f>
        <v>[C-i-C]</v>
      </c>
      <c r="S350" s="389" t="str">
        <f>Inputs!S350</f>
        <v>[C-i-C]</v>
      </c>
      <c r="T350" s="389" t="str">
        <f>Inputs!T350</f>
        <v>[C-i-C]</v>
      </c>
      <c r="U350" s="389" t="str">
        <f>Inputs!U350</f>
        <v>[C-i-C]</v>
      </c>
      <c r="V350" s="389" t="str">
        <f>Inputs!V350</f>
        <v>[C-i-C]</v>
      </c>
      <c r="W350" s="389" t="str">
        <f>Inputs!W350</f>
        <v>[C-i-C]</v>
      </c>
      <c r="X350" s="389" t="str">
        <f>Inputs!X350</f>
        <v>[C-i-C]</v>
      </c>
      <c r="Y350" s="389" t="str">
        <f>Inputs!Y350</f>
        <v>[C-i-C]</v>
      </c>
      <c r="Z350" s="389" t="str">
        <f>Inputs!Z350</f>
        <v>[C-i-C]</v>
      </c>
      <c r="AA350" s="389" t="str">
        <f>Inputs!AA350</f>
        <v>[C-i-C]</v>
      </c>
      <c r="AB350" s="389" t="str">
        <f>Inputs!AB350</f>
        <v>[C-i-C]</v>
      </c>
      <c r="AC350" s="389" t="str">
        <f>Inputs!AC350</f>
        <v>[C-i-C]</v>
      </c>
      <c r="AD350" s="389" t="str">
        <f>Inputs!AD350</f>
        <v>[C-i-C]</v>
      </c>
      <c r="AE350" s="389" t="str">
        <f>Inputs!AE350</f>
        <v>[C-i-C]</v>
      </c>
      <c r="AF350" s="389" t="str">
        <f>Inputs!AF350</f>
        <v>[C-i-C]</v>
      </c>
      <c r="AG350" s="389" t="str">
        <f>Inputs!AG350</f>
        <v>[C-i-C]</v>
      </c>
      <c r="AH350" s="389" t="str">
        <f>Inputs!AH350</f>
        <v>[C-i-C]</v>
      </c>
      <c r="AI350" s="254">
        <f>Inputs!AI350</f>
        <v>0</v>
      </c>
      <c r="AJ350" s="254">
        <f>Inputs!AJ350</f>
        <v>0</v>
      </c>
      <c r="AK350" s="254">
        <f>Inputs!AK350</f>
        <v>0</v>
      </c>
      <c r="AL350" s="254">
        <f>Inputs!AL350</f>
        <v>0</v>
      </c>
      <c r="AM350" s="254">
        <f>Inputs!AM350</f>
        <v>0</v>
      </c>
      <c r="AN350" s="254">
        <f>Inputs!AN350</f>
        <v>0</v>
      </c>
      <c r="AO350" s="254">
        <f>Inputs!AO350</f>
        <v>0</v>
      </c>
      <c r="AP350" s="254">
        <f>Inputs!AP350</f>
        <v>0</v>
      </c>
      <c r="AQ350" s="254">
        <f>Inputs!AQ350</f>
        <v>0</v>
      </c>
      <c r="AR350" s="254">
        <f>Inputs!AR350</f>
        <v>0</v>
      </c>
      <c r="AS350" s="254">
        <f>Inputs!AS350</f>
        <v>0</v>
      </c>
      <c r="AT350" s="254">
        <f>Inputs!AT350</f>
        <v>0</v>
      </c>
      <c r="AU350" s="254">
        <f>Inputs!AU350</f>
        <v>0</v>
      </c>
      <c r="AV350" s="254">
        <f>Inputs!AV350</f>
        <v>0</v>
      </c>
      <c r="AW350" s="254">
        <f>Inputs!AW350</f>
        <v>0</v>
      </c>
      <c r="AX350" s="254">
        <f>Inputs!AX350</f>
        <v>0</v>
      </c>
      <c r="AY350" s="254">
        <f>Inputs!AY350</f>
        <v>0</v>
      </c>
      <c r="AZ350" s="254">
        <f>Inputs!AZ350</f>
        <v>0</v>
      </c>
      <c r="BA350" s="254">
        <f>Inputs!BA350</f>
        <v>0</v>
      </c>
      <c r="BB350" s="254">
        <f>Inputs!BB350</f>
        <v>0</v>
      </c>
      <c r="BC350" s="254">
        <f>Inputs!BC350</f>
        <v>0</v>
      </c>
      <c r="BD350" s="254">
        <f>Inputs!BD350</f>
        <v>0</v>
      </c>
      <c r="BE350" s="254">
        <f>Inputs!BE350</f>
        <v>0</v>
      </c>
      <c r="BF350" s="254">
        <f>Inputs!BF350</f>
        <v>0</v>
      </c>
      <c r="BG350" s="254">
        <f>Inputs!BG350</f>
        <v>0</v>
      </c>
      <c r="BH350" s="254">
        <f>Inputs!BH350</f>
        <v>0</v>
      </c>
      <c r="BI350" s="254">
        <f>Inputs!BI350</f>
        <v>0</v>
      </c>
      <c r="BJ350" s="254">
        <f>Inputs!BJ350</f>
        <v>0</v>
      </c>
      <c r="BK350" s="254">
        <f>Inputs!BK350</f>
        <v>0</v>
      </c>
      <c r="BL350" s="254">
        <f>Inputs!BL350</f>
        <v>0</v>
      </c>
      <c r="BN350" s="255">
        <f>IF(OR($C350="Non-Labour",$C350="Labour-related"),IF(Inputs!$DT350=$F$1,Inputs!BN350,Inputs!BN350*'Key assumptions'!$H$118),$F350*N(H350)*avg_hrs)</f>
        <v>0</v>
      </c>
      <c r="BO350" s="255">
        <f>IF(OR($C350="Non-Labour",$C350="Labour-related"),IF(Inputs!$DT350=$F$1,Inputs!BO350,Inputs!BO350*'Key assumptions'!$H$118),$F350*N(I350)*avg_hrs)</f>
        <v>0</v>
      </c>
      <c r="BP350" s="255">
        <f>IF(OR($C350="Non-Labour",$C350="Labour-related"),IF(Inputs!$DT350=$F$1,Inputs!BP350,Inputs!BP350*'Key assumptions'!$H$118),$F350*N(J350)*avg_hrs)</f>
        <v>0</v>
      </c>
      <c r="BQ350" s="255">
        <f>IF(OR($C350="Non-Labour",$C350="Labour-related"),IF(Inputs!$DT350=$F$1,Inputs!BQ350,Inputs!BQ350*'Key assumptions'!$H$118),$F350*N(K350)*avg_hrs)</f>
        <v>0</v>
      </c>
      <c r="BR350" s="255">
        <f>IF(OR($C350="Non-Labour",$C350="Labour-related"),IF(Inputs!$DT350=$F$1,Inputs!BR350,Inputs!BR350*'Key assumptions'!$H$118),$F350*N(L350)*avg_hrs)</f>
        <v>0</v>
      </c>
      <c r="BS350" s="390" t="s">
        <v>411</v>
      </c>
      <c r="BT350" s="390" t="s">
        <v>411</v>
      </c>
      <c r="BU350" s="390" t="s">
        <v>411</v>
      </c>
      <c r="BV350" s="390" t="s">
        <v>411</v>
      </c>
      <c r="BW350" s="390" t="s">
        <v>411</v>
      </c>
      <c r="BX350" s="390" t="s">
        <v>411</v>
      </c>
      <c r="BY350" s="390" t="s">
        <v>411</v>
      </c>
      <c r="BZ350" s="390" t="s">
        <v>411</v>
      </c>
      <c r="CA350" s="390" t="s">
        <v>411</v>
      </c>
      <c r="CB350" s="390" t="s">
        <v>411</v>
      </c>
      <c r="CC350" s="390" t="s">
        <v>411</v>
      </c>
      <c r="CD350" s="390" t="s">
        <v>411</v>
      </c>
      <c r="CE350" s="390" t="s">
        <v>411</v>
      </c>
      <c r="CF350" s="390" t="s">
        <v>411</v>
      </c>
      <c r="CG350" s="390" t="s">
        <v>411</v>
      </c>
      <c r="CH350" s="390" t="s">
        <v>411</v>
      </c>
      <c r="CI350" s="390" t="s">
        <v>411</v>
      </c>
      <c r="CJ350" s="390" t="s">
        <v>411</v>
      </c>
      <c r="CK350" s="390" t="s">
        <v>411</v>
      </c>
      <c r="CL350" s="390" t="s">
        <v>411</v>
      </c>
      <c r="CM350" s="390" t="s">
        <v>411</v>
      </c>
      <c r="CN350" s="390" t="s">
        <v>411</v>
      </c>
      <c r="CO350" s="255">
        <f>IF(OR($C350="Non-Labour",$C350="Labour-related"),IF(Inputs!$DT350=$F$1,Inputs!CO350,Inputs!CO350*'Key assumptions'!$H$118),$F350*N(AI350)*avg_hrs)</f>
        <v>0</v>
      </c>
      <c r="CP350" s="255">
        <f>IF(OR($C350="Non-Labour",$C350="Labour-related"),IF(Inputs!$DT350=$F$1,Inputs!CP350,Inputs!CP350*'Key assumptions'!$H$118),$F350*N(AJ350)*avg_hrs)</f>
        <v>0</v>
      </c>
      <c r="CQ350" s="255">
        <f>IF(OR($C350="Non-Labour",$C350="Labour-related"),IF(Inputs!$DT350=$F$1,Inputs!CQ350,Inputs!CQ350*'Key assumptions'!$H$118),$F350*N(AK350)*avg_hrs)</f>
        <v>0</v>
      </c>
      <c r="CR350" s="255">
        <f>IF(OR($C350="Non-Labour",$C350="Labour-related"),IF(Inputs!$DT350=$F$1,Inputs!CR350,Inputs!CR350*'Key assumptions'!$H$118),$F350*N(AL350)*avg_hrs)</f>
        <v>0</v>
      </c>
      <c r="CS350" s="255">
        <f>IF(OR($C350="Non-Labour",$C350="Labour-related"),IF(Inputs!$DT350=$F$1,Inputs!CS350,Inputs!CS350*'Key assumptions'!$H$118),$F350*N(AM350)*avg_hrs)</f>
        <v>0</v>
      </c>
      <c r="CT350" s="255">
        <f>IF(OR($C350="Non-Labour",$C350="Labour-related"),IF(Inputs!$DT350=$F$1,Inputs!CT350,Inputs!CT350*'Key assumptions'!$H$118),$F350*N(AN350)*avg_hrs)</f>
        <v>0</v>
      </c>
      <c r="CU350" s="255">
        <f>IF(OR($C350="Non-Labour",$C350="Labour-related"),IF(Inputs!$DT350=$F$1,Inputs!CU350,Inputs!CU350*'Key assumptions'!$H$118),$F350*N(AO350)*avg_hrs)</f>
        <v>0</v>
      </c>
      <c r="CV350" s="255">
        <f>IF(OR($C350="Non-Labour",$C350="Labour-related"),IF(Inputs!$DT350=$F$1,Inputs!CV350,Inputs!CV350*'Key assumptions'!$H$118),$F350*N(AP350)*avg_hrs)</f>
        <v>0</v>
      </c>
      <c r="CW350" s="255">
        <f>IF(OR($C350="Non-Labour",$C350="Labour-related"),IF(Inputs!$DT350=$F$1,Inputs!CW350,Inputs!CW350*'Key assumptions'!$H$118),$F350*N(AQ350)*avg_hrs)</f>
        <v>0</v>
      </c>
      <c r="CX350" s="255">
        <f>IF(OR($C350="Non-Labour",$C350="Labour-related"),IF(Inputs!$DT350=$F$1,Inputs!CX350,Inputs!CX350*'Key assumptions'!$H$118),$F350*N(AR350)*avg_hrs)</f>
        <v>0</v>
      </c>
      <c r="CY350" s="255">
        <f>IF(OR($C350="Non-Labour",$C350="Labour-related"),IF(Inputs!$DT350=$F$1,Inputs!CY350,Inputs!CY350*'Key assumptions'!$H$118),$F350*N(AS350)*avg_hrs)</f>
        <v>0</v>
      </c>
      <c r="CZ350" s="255">
        <f>IF(OR($C350="Non-Labour",$C350="Labour-related"),IF(Inputs!$DT350=$F$1,Inputs!CZ350,Inputs!CZ350*'Key assumptions'!$H$118),$F350*N(AT350)*avg_hrs)</f>
        <v>0</v>
      </c>
      <c r="DA350" s="255">
        <f>IF(OR($C350="Non-Labour",$C350="Labour-related"),IF(Inputs!$DT350=$F$1,Inputs!DA350,Inputs!DA350*'Key assumptions'!$H$118),$F350*N(AU350)*avg_hrs)</f>
        <v>0</v>
      </c>
      <c r="DB350" s="255">
        <f>IF(OR($C350="Non-Labour",$C350="Labour-related"),IF(Inputs!$DT350=$F$1,Inputs!DB350,Inputs!DB350*'Key assumptions'!$H$118),$F350*N(AV350)*avg_hrs)</f>
        <v>0</v>
      </c>
      <c r="DC350" s="255">
        <f>IF(OR($C350="Non-Labour",$C350="Labour-related"),IF(Inputs!$DT350=$F$1,Inputs!DC350,Inputs!DC350*'Key assumptions'!$H$118),$F350*N(AW350)*avg_hrs)</f>
        <v>0</v>
      </c>
      <c r="DD350" s="255">
        <f>IF(OR($C350="Non-Labour",$C350="Labour-related"),IF(Inputs!$DT350=$F$1,Inputs!DD350,Inputs!DD350*'Key assumptions'!$H$118),$F350*N(AX350)*avg_hrs)</f>
        <v>0</v>
      </c>
      <c r="DE350" s="255">
        <f>IF(OR($C350="Non-Labour",$C350="Labour-related"),IF(Inputs!$DT350=$F$1,Inputs!DE350,Inputs!DE350*'Key assumptions'!$H$118),$F350*N(AY350)*avg_hrs)</f>
        <v>0</v>
      </c>
      <c r="DF350" s="255">
        <f>IF(OR($C350="Non-Labour",$C350="Labour-related"),IF(Inputs!$DT350=$F$1,Inputs!DF350,Inputs!DF350*'Key assumptions'!$H$118),$F350*N(AZ350)*avg_hrs)</f>
        <v>0</v>
      </c>
      <c r="DG350" s="255">
        <f>IF(OR($C350="Non-Labour",$C350="Labour-related"),IF(Inputs!$DT350=$F$1,Inputs!DG350,Inputs!DG350*'Key assumptions'!$H$118),$F350*N(BA350)*avg_hrs)</f>
        <v>0</v>
      </c>
      <c r="DH350" s="255">
        <f>IF(OR($C350="Non-Labour",$C350="Labour-related"),IF(Inputs!$DT350=$F$1,Inputs!DH350,Inputs!DH350*'Key assumptions'!$H$118),$F350*N(BB350)*avg_hrs)</f>
        <v>0</v>
      </c>
      <c r="DI350" s="255">
        <f>IF(OR($C350="Non-Labour",$C350="Labour-related"),IF(Inputs!$DT350=$F$1,Inputs!DI350,Inputs!DI350*'Key assumptions'!$H$118),$F350*N(BC350)*avg_hrs)</f>
        <v>0</v>
      </c>
      <c r="DJ350" s="255">
        <f>IF(OR($C350="Non-Labour",$C350="Labour-related"),IF(Inputs!$DT350=$F$1,Inputs!DJ350,Inputs!DJ350*'Key assumptions'!$H$118),$F350*N(BD350)*avg_hrs)</f>
        <v>0</v>
      </c>
      <c r="DK350" s="255">
        <f>IF(OR($C350="Non-Labour",$C350="Labour-related"),IF(Inputs!$DT350=$F$1,Inputs!DK350,Inputs!DK350*'Key assumptions'!$H$118),$F350*N(BE350)*avg_hrs)</f>
        <v>0</v>
      </c>
      <c r="DL350" s="255">
        <f>IF(OR($C350="Non-Labour",$C350="Labour-related"),IF(Inputs!$DT350=$F$1,Inputs!DL350,Inputs!DL350*'Key assumptions'!$H$118),$F350*N(BF350)*avg_hrs)</f>
        <v>0</v>
      </c>
      <c r="DM350" s="255">
        <f>IF(OR($C350="Non-Labour",$C350="Labour-related"),IF(Inputs!$DT350=$F$1,Inputs!DM350,Inputs!DM350*'Key assumptions'!$H$118),$F350*N(BG350)*avg_hrs)</f>
        <v>0</v>
      </c>
      <c r="DN350" s="255">
        <f>IF(OR($C350="Non-Labour",$C350="Labour-related"),IF(Inputs!$DT350=$F$1,Inputs!DN350,Inputs!DN350*'Key assumptions'!$H$118),$F350*N(BH350)*avg_hrs)</f>
        <v>0</v>
      </c>
      <c r="DO350" s="255">
        <f>IF(OR($C350="Non-Labour",$C350="Labour-related"),IF(Inputs!$DT350=$F$1,Inputs!DO350,Inputs!DO350*'Key assumptions'!$H$118),$F350*N(BI350)*avg_hrs)</f>
        <v>0</v>
      </c>
      <c r="DP350" s="255">
        <f>IF(OR($C350="Non-Labour",$C350="Labour-related"),IF(Inputs!$DT350=$F$1,Inputs!DP350,Inputs!DP350*'Key assumptions'!$H$118),$F350*N(BJ350)*avg_hrs)</f>
        <v>0</v>
      </c>
      <c r="DQ350" s="255">
        <f>IF(OR($C350="Non-Labour",$C350="Labour-related"),IF(Inputs!$DT350=$F$1,Inputs!DQ350,Inputs!DQ350*'Key assumptions'!$H$118),$F350*N(BK350)*avg_hrs)</f>
        <v>0</v>
      </c>
      <c r="DR350" s="255">
        <f>IF(OR($C350="Non-Labour",$C350="Labour-related"),IF(Inputs!$DT350=$F$1,Inputs!DR350,Inputs!DR350*'Key assumptions'!$H$118),$F350*N(BL350)*avg_hrs)</f>
        <v>0</v>
      </c>
      <c r="DT350" s="133" t="s">
        <v>213</v>
      </c>
      <c r="DU350" s="304"/>
      <c r="DV350" s="304"/>
      <c r="DW350" s="304"/>
      <c r="DX350" s="304"/>
      <c r="DY350" s="304"/>
      <c r="DZ350" s="304"/>
      <c r="EA350" s="255">
        <v>0</v>
      </c>
      <c r="EB350" s="255">
        <v>0</v>
      </c>
      <c r="EC350" s="255">
        <v>0</v>
      </c>
      <c r="ED350" s="255">
        <f t="shared" si="33"/>
        <v>0</v>
      </c>
      <c r="EE350" s="255">
        <f t="shared" si="33"/>
        <v>0</v>
      </c>
      <c r="EF350" s="255">
        <f t="shared" si="32"/>
        <v>0</v>
      </c>
    </row>
    <row r="351" spans="1:136" x14ac:dyDescent="0.4">
      <c r="A351" s="133">
        <f>Inputs!A351</f>
        <v>0</v>
      </c>
      <c r="B351" s="133">
        <f>Inputs!B351</f>
        <v>0</v>
      </c>
      <c r="C351" s="133">
        <f>Inputs!C351</f>
        <v>0</v>
      </c>
      <c r="D351" s="133">
        <f>Inputs!D351</f>
        <v>0</v>
      </c>
      <c r="E351" s="133">
        <f>Inputs!E351</f>
        <v>0</v>
      </c>
      <c r="F351" s="290">
        <f>IF(Inputs!DT351=$F$1,Inputs!F351,
IF(Inputs!DT351='Key assumptions'!$E$118,Inputs!F351*'Key assumptions'!$H$118,Inputs!F351*'Key assumptions'!$H$119))</f>
        <v>0</v>
      </c>
      <c r="G351" s="290">
        <f>IF(Inputs!DT351=$F$1,Inputs!G351,Inputs!G351*'Key assumptions'!$H$118)</f>
        <v>0</v>
      </c>
      <c r="H351" s="281"/>
      <c r="I351" s="281"/>
      <c r="J351" s="281"/>
      <c r="K351" s="281"/>
      <c r="L351" s="281"/>
      <c r="M351" s="389" t="str">
        <f>Inputs!M351</f>
        <v>[C-i-C]</v>
      </c>
      <c r="N351" s="389" t="str">
        <f>Inputs!N351</f>
        <v>[C-i-C]</v>
      </c>
      <c r="O351" s="389" t="str">
        <f>Inputs!O351</f>
        <v>[C-i-C]</v>
      </c>
      <c r="P351" s="389" t="str">
        <f>Inputs!P351</f>
        <v>[C-i-C]</v>
      </c>
      <c r="Q351" s="389" t="str">
        <f>Inputs!Q351</f>
        <v>[C-i-C]</v>
      </c>
      <c r="R351" s="389" t="str">
        <f>Inputs!R351</f>
        <v>[C-i-C]</v>
      </c>
      <c r="S351" s="389" t="str">
        <f>Inputs!S351</f>
        <v>[C-i-C]</v>
      </c>
      <c r="T351" s="389" t="str">
        <f>Inputs!T351</f>
        <v>[C-i-C]</v>
      </c>
      <c r="U351" s="389" t="str">
        <f>Inputs!U351</f>
        <v>[C-i-C]</v>
      </c>
      <c r="V351" s="389" t="str">
        <f>Inputs!V351</f>
        <v>[C-i-C]</v>
      </c>
      <c r="W351" s="389" t="str">
        <f>Inputs!W351</f>
        <v>[C-i-C]</v>
      </c>
      <c r="X351" s="389" t="str">
        <f>Inputs!X351</f>
        <v>[C-i-C]</v>
      </c>
      <c r="Y351" s="389" t="str">
        <f>Inputs!Y351</f>
        <v>[C-i-C]</v>
      </c>
      <c r="Z351" s="389" t="str">
        <f>Inputs!Z351</f>
        <v>[C-i-C]</v>
      </c>
      <c r="AA351" s="389" t="str">
        <f>Inputs!AA351</f>
        <v>[C-i-C]</v>
      </c>
      <c r="AB351" s="389" t="str">
        <f>Inputs!AB351</f>
        <v>[C-i-C]</v>
      </c>
      <c r="AC351" s="389" t="str">
        <f>Inputs!AC351</f>
        <v>[C-i-C]</v>
      </c>
      <c r="AD351" s="389" t="str">
        <f>Inputs!AD351</f>
        <v>[C-i-C]</v>
      </c>
      <c r="AE351" s="389" t="str">
        <f>Inputs!AE351</f>
        <v>[C-i-C]</v>
      </c>
      <c r="AF351" s="389" t="str">
        <f>Inputs!AF351</f>
        <v>[C-i-C]</v>
      </c>
      <c r="AG351" s="389" t="str">
        <f>Inputs!AG351</f>
        <v>[C-i-C]</v>
      </c>
      <c r="AH351" s="389" t="str">
        <f>Inputs!AH351</f>
        <v>[C-i-C]</v>
      </c>
      <c r="AI351" s="254">
        <f>Inputs!AI351</f>
        <v>0</v>
      </c>
      <c r="AJ351" s="254">
        <f>Inputs!AJ351</f>
        <v>0</v>
      </c>
      <c r="AK351" s="254">
        <f>Inputs!AK351</f>
        <v>0</v>
      </c>
      <c r="AL351" s="254">
        <f>Inputs!AL351</f>
        <v>0</v>
      </c>
      <c r="AM351" s="254">
        <f>Inputs!AM351</f>
        <v>0</v>
      </c>
      <c r="AN351" s="254">
        <f>Inputs!AN351</f>
        <v>0</v>
      </c>
      <c r="AO351" s="254">
        <f>Inputs!AO351</f>
        <v>0</v>
      </c>
      <c r="AP351" s="254">
        <f>Inputs!AP351</f>
        <v>0</v>
      </c>
      <c r="AQ351" s="254">
        <f>Inputs!AQ351</f>
        <v>0</v>
      </c>
      <c r="AR351" s="254">
        <f>Inputs!AR351</f>
        <v>0</v>
      </c>
      <c r="AS351" s="254">
        <f>Inputs!AS351</f>
        <v>0</v>
      </c>
      <c r="AT351" s="254">
        <f>Inputs!AT351</f>
        <v>0</v>
      </c>
      <c r="AU351" s="254">
        <f>Inputs!AU351</f>
        <v>0</v>
      </c>
      <c r="AV351" s="254">
        <f>Inputs!AV351</f>
        <v>0</v>
      </c>
      <c r="AW351" s="254">
        <f>Inputs!AW351</f>
        <v>0</v>
      </c>
      <c r="AX351" s="254">
        <f>Inputs!AX351</f>
        <v>0</v>
      </c>
      <c r="AY351" s="254">
        <f>Inputs!AY351</f>
        <v>0</v>
      </c>
      <c r="AZ351" s="254">
        <f>Inputs!AZ351</f>
        <v>0</v>
      </c>
      <c r="BA351" s="254">
        <f>Inputs!BA351</f>
        <v>0</v>
      </c>
      <c r="BB351" s="254">
        <f>Inputs!BB351</f>
        <v>0</v>
      </c>
      <c r="BC351" s="254">
        <f>Inputs!BC351</f>
        <v>0</v>
      </c>
      <c r="BD351" s="254">
        <f>Inputs!BD351</f>
        <v>0</v>
      </c>
      <c r="BE351" s="254">
        <f>Inputs!BE351</f>
        <v>0</v>
      </c>
      <c r="BF351" s="254">
        <f>Inputs!BF351</f>
        <v>0</v>
      </c>
      <c r="BG351" s="254">
        <f>Inputs!BG351</f>
        <v>0</v>
      </c>
      <c r="BH351" s="254">
        <f>Inputs!BH351</f>
        <v>0</v>
      </c>
      <c r="BI351" s="254">
        <f>Inputs!BI351</f>
        <v>0</v>
      </c>
      <c r="BJ351" s="254">
        <f>Inputs!BJ351</f>
        <v>0</v>
      </c>
      <c r="BK351" s="254">
        <f>Inputs!BK351</f>
        <v>0</v>
      </c>
      <c r="BL351" s="254">
        <f>Inputs!BL351</f>
        <v>0</v>
      </c>
      <c r="BN351" s="255">
        <f>IF(OR($C351="Non-Labour",$C351="Labour-related"),IF(Inputs!$DT351=$F$1,Inputs!BN351,Inputs!BN351*'Key assumptions'!$H$118),$F351*N(H351)*avg_hrs)</f>
        <v>0</v>
      </c>
      <c r="BO351" s="255">
        <f>IF(OR($C351="Non-Labour",$C351="Labour-related"),IF(Inputs!$DT351=$F$1,Inputs!BO351,Inputs!BO351*'Key assumptions'!$H$118),$F351*N(I351)*avg_hrs)</f>
        <v>0</v>
      </c>
      <c r="BP351" s="255">
        <f>IF(OR($C351="Non-Labour",$C351="Labour-related"),IF(Inputs!$DT351=$F$1,Inputs!BP351,Inputs!BP351*'Key assumptions'!$H$118),$F351*N(J351)*avg_hrs)</f>
        <v>0</v>
      </c>
      <c r="BQ351" s="255">
        <f>IF(OR($C351="Non-Labour",$C351="Labour-related"),IF(Inputs!$DT351=$F$1,Inputs!BQ351,Inputs!BQ351*'Key assumptions'!$H$118),$F351*N(K351)*avg_hrs)</f>
        <v>0</v>
      </c>
      <c r="BR351" s="255">
        <f>IF(OR($C351="Non-Labour",$C351="Labour-related"),IF(Inputs!$DT351=$F$1,Inputs!BR351,Inputs!BR351*'Key assumptions'!$H$118),$F351*N(L351)*avg_hrs)</f>
        <v>0</v>
      </c>
      <c r="BS351" s="390" t="s">
        <v>411</v>
      </c>
      <c r="BT351" s="390" t="s">
        <v>411</v>
      </c>
      <c r="BU351" s="390" t="s">
        <v>411</v>
      </c>
      <c r="BV351" s="390" t="s">
        <v>411</v>
      </c>
      <c r="BW351" s="390" t="s">
        <v>411</v>
      </c>
      <c r="BX351" s="390" t="s">
        <v>411</v>
      </c>
      <c r="BY351" s="390" t="s">
        <v>411</v>
      </c>
      <c r="BZ351" s="390" t="s">
        <v>411</v>
      </c>
      <c r="CA351" s="390" t="s">
        <v>411</v>
      </c>
      <c r="CB351" s="390" t="s">
        <v>411</v>
      </c>
      <c r="CC351" s="390" t="s">
        <v>411</v>
      </c>
      <c r="CD351" s="390" t="s">
        <v>411</v>
      </c>
      <c r="CE351" s="390" t="s">
        <v>411</v>
      </c>
      <c r="CF351" s="390" t="s">
        <v>411</v>
      </c>
      <c r="CG351" s="390" t="s">
        <v>411</v>
      </c>
      <c r="CH351" s="390" t="s">
        <v>411</v>
      </c>
      <c r="CI351" s="390" t="s">
        <v>411</v>
      </c>
      <c r="CJ351" s="390" t="s">
        <v>411</v>
      </c>
      <c r="CK351" s="390" t="s">
        <v>411</v>
      </c>
      <c r="CL351" s="390" t="s">
        <v>411</v>
      </c>
      <c r="CM351" s="390" t="s">
        <v>411</v>
      </c>
      <c r="CN351" s="390" t="s">
        <v>411</v>
      </c>
      <c r="CO351" s="255">
        <f>IF(OR($C351="Non-Labour",$C351="Labour-related"),IF(Inputs!$DT351=$F$1,Inputs!CO351,Inputs!CO351*'Key assumptions'!$H$118),$F351*N(AI351)*avg_hrs)</f>
        <v>0</v>
      </c>
      <c r="CP351" s="255">
        <f>IF(OR($C351="Non-Labour",$C351="Labour-related"),IF(Inputs!$DT351=$F$1,Inputs!CP351,Inputs!CP351*'Key assumptions'!$H$118),$F351*N(AJ351)*avg_hrs)</f>
        <v>0</v>
      </c>
      <c r="CQ351" s="255">
        <f>IF(OR($C351="Non-Labour",$C351="Labour-related"),IF(Inputs!$DT351=$F$1,Inputs!CQ351,Inputs!CQ351*'Key assumptions'!$H$118),$F351*N(AK351)*avg_hrs)</f>
        <v>0</v>
      </c>
      <c r="CR351" s="255">
        <f>IF(OR($C351="Non-Labour",$C351="Labour-related"),IF(Inputs!$DT351=$F$1,Inputs!CR351,Inputs!CR351*'Key assumptions'!$H$118),$F351*N(AL351)*avg_hrs)</f>
        <v>0</v>
      </c>
      <c r="CS351" s="255">
        <f>IF(OR($C351="Non-Labour",$C351="Labour-related"),IF(Inputs!$DT351=$F$1,Inputs!CS351,Inputs!CS351*'Key assumptions'!$H$118),$F351*N(AM351)*avg_hrs)</f>
        <v>0</v>
      </c>
      <c r="CT351" s="255">
        <f>IF(OR($C351="Non-Labour",$C351="Labour-related"),IF(Inputs!$DT351=$F$1,Inputs!CT351,Inputs!CT351*'Key assumptions'!$H$118),$F351*N(AN351)*avg_hrs)</f>
        <v>0</v>
      </c>
      <c r="CU351" s="255">
        <f>IF(OR($C351="Non-Labour",$C351="Labour-related"),IF(Inputs!$DT351=$F$1,Inputs!CU351,Inputs!CU351*'Key assumptions'!$H$118),$F351*N(AO351)*avg_hrs)</f>
        <v>0</v>
      </c>
      <c r="CV351" s="255">
        <f>IF(OR($C351="Non-Labour",$C351="Labour-related"),IF(Inputs!$DT351=$F$1,Inputs!CV351,Inputs!CV351*'Key assumptions'!$H$118),$F351*N(AP351)*avg_hrs)</f>
        <v>0</v>
      </c>
      <c r="CW351" s="255">
        <f>IF(OR($C351="Non-Labour",$C351="Labour-related"),IF(Inputs!$DT351=$F$1,Inputs!CW351,Inputs!CW351*'Key assumptions'!$H$118),$F351*N(AQ351)*avg_hrs)</f>
        <v>0</v>
      </c>
      <c r="CX351" s="255">
        <f>IF(OR($C351="Non-Labour",$C351="Labour-related"),IF(Inputs!$DT351=$F$1,Inputs!CX351,Inputs!CX351*'Key assumptions'!$H$118),$F351*N(AR351)*avg_hrs)</f>
        <v>0</v>
      </c>
      <c r="CY351" s="255">
        <f>IF(OR($C351="Non-Labour",$C351="Labour-related"),IF(Inputs!$DT351=$F$1,Inputs!CY351,Inputs!CY351*'Key assumptions'!$H$118),$F351*N(AS351)*avg_hrs)</f>
        <v>0</v>
      </c>
      <c r="CZ351" s="255">
        <f>IF(OR($C351="Non-Labour",$C351="Labour-related"),IF(Inputs!$DT351=$F$1,Inputs!CZ351,Inputs!CZ351*'Key assumptions'!$H$118),$F351*N(AT351)*avg_hrs)</f>
        <v>0</v>
      </c>
      <c r="DA351" s="255">
        <f>IF(OR($C351="Non-Labour",$C351="Labour-related"),IF(Inputs!$DT351=$F$1,Inputs!DA351,Inputs!DA351*'Key assumptions'!$H$118),$F351*N(AU351)*avg_hrs)</f>
        <v>0</v>
      </c>
      <c r="DB351" s="255">
        <f>IF(OR($C351="Non-Labour",$C351="Labour-related"),IF(Inputs!$DT351=$F$1,Inputs!DB351,Inputs!DB351*'Key assumptions'!$H$118),$F351*N(AV351)*avg_hrs)</f>
        <v>0</v>
      </c>
      <c r="DC351" s="255">
        <f>IF(OR($C351="Non-Labour",$C351="Labour-related"),IF(Inputs!$DT351=$F$1,Inputs!DC351,Inputs!DC351*'Key assumptions'!$H$118),$F351*N(AW351)*avg_hrs)</f>
        <v>0</v>
      </c>
      <c r="DD351" s="255">
        <f>IF(OR($C351="Non-Labour",$C351="Labour-related"),IF(Inputs!$DT351=$F$1,Inputs!DD351,Inputs!DD351*'Key assumptions'!$H$118),$F351*N(AX351)*avg_hrs)</f>
        <v>0</v>
      </c>
      <c r="DE351" s="255">
        <f>IF(OR($C351="Non-Labour",$C351="Labour-related"),IF(Inputs!$DT351=$F$1,Inputs!DE351,Inputs!DE351*'Key assumptions'!$H$118),$F351*N(AY351)*avg_hrs)</f>
        <v>0</v>
      </c>
      <c r="DF351" s="255">
        <f>IF(OR($C351="Non-Labour",$C351="Labour-related"),IF(Inputs!$DT351=$F$1,Inputs!DF351,Inputs!DF351*'Key assumptions'!$H$118),$F351*N(AZ351)*avg_hrs)</f>
        <v>0</v>
      </c>
      <c r="DG351" s="255">
        <f>IF(OR($C351="Non-Labour",$C351="Labour-related"),IF(Inputs!$DT351=$F$1,Inputs!DG351,Inputs!DG351*'Key assumptions'!$H$118),$F351*N(BA351)*avg_hrs)</f>
        <v>0</v>
      </c>
      <c r="DH351" s="255">
        <f>IF(OR($C351="Non-Labour",$C351="Labour-related"),IF(Inputs!$DT351=$F$1,Inputs!DH351,Inputs!DH351*'Key assumptions'!$H$118),$F351*N(BB351)*avg_hrs)</f>
        <v>0</v>
      </c>
      <c r="DI351" s="255">
        <f>IF(OR($C351="Non-Labour",$C351="Labour-related"),IF(Inputs!$DT351=$F$1,Inputs!DI351,Inputs!DI351*'Key assumptions'!$H$118),$F351*N(BC351)*avg_hrs)</f>
        <v>0</v>
      </c>
      <c r="DJ351" s="255">
        <f>IF(OR($C351="Non-Labour",$C351="Labour-related"),IF(Inputs!$DT351=$F$1,Inputs!DJ351,Inputs!DJ351*'Key assumptions'!$H$118),$F351*N(BD351)*avg_hrs)</f>
        <v>0</v>
      </c>
      <c r="DK351" s="255">
        <f>IF(OR($C351="Non-Labour",$C351="Labour-related"),IF(Inputs!$DT351=$F$1,Inputs!DK351,Inputs!DK351*'Key assumptions'!$H$118),$F351*N(BE351)*avg_hrs)</f>
        <v>0</v>
      </c>
      <c r="DL351" s="255">
        <f>IF(OR($C351="Non-Labour",$C351="Labour-related"),IF(Inputs!$DT351=$F$1,Inputs!DL351,Inputs!DL351*'Key assumptions'!$H$118),$F351*N(BF351)*avg_hrs)</f>
        <v>0</v>
      </c>
      <c r="DM351" s="255">
        <f>IF(OR($C351="Non-Labour",$C351="Labour-related"),IF(Inputs!$DT351=$F$1,Inputs!DM351,Inputs!DM351*'Key assumptions'!$H$118),$F351*N(BG351)*avg_hrs)</f>
        <v>0</v>
      </c>
      <c r="DN351" s="255">
        <f>IF(OR($C351="Non-Labour",$C351="Labour-related"),IF(Inputs!$DT351=$F$1,Inputs!DN351,Inputs!DN351*'Key assumptions'!$H$118),$F351*N(BH351)*avg_hrs)</f>
        <v>0</v>
      </c>
      <c r="DO351" s="255">
        <f>IF(OR($C351="Non-Labour",$C351="Labour-related"),IF(Inputs!$DT351=$F$1,Inputs!DO351,Inputs!DO351*'Key assumptions'!$H$118),$F351*N(BI351)*avg_hrs)</f>
        <v>0</v>
      </c>
      <c r="DP351" s="255">
        <f>IF(OR($C351="Non-Labour",$C351="Labour-related"),IF(Inputs!$DT351=$F$1,Inputs!DP351,Inputs!DP351*'Key assumptions'!$H$118),$F351*N(BJ351)*avg_hrs)</f>
        <v>0</v>
      </c>
      <c r="DQ351" s="255">
        <f>IF(OR($C351="Non-Labour",$C351="Labour-related"),IF(Inputs!$DT351=$F$1,Inputs!DQ351,Inputs!DQ351*'Key assumptions'!$H$118),$F351*N(BK351)*avg_hrs)</f>
        <v>0</v>
      </c>
      <c r="DR351" s="255">
        <f>IF(OR($C351="Non-Labour",$C351="Labour-related"),IF(Inputs!$DT351=$F$1,Inputs!DR351,Inputs!DR351*'Key assumptions'!$H$118),$F351*N(BL351)*avg_hrs)</f>
        <v>0</v>
      </c>
      <c r="DT351" s="133" t="s">
        <v>213</v>
      </c>
      <c r="DU351" s="304"/>
      <c r="DV351" s="304"/>
      <c r="DW351" s="304"/>
      <c r="DX351" s="304"/>
      <c r="DY351" s="304"/>
      <c r="DZ351" s="304"/>
      <c r="EA351" s="255">
        <v>0</v>
      </c>
      <c r="EB351" s="255">
        <v>0</v>
      </c>
      <c r="EC351" s="255">
        <v>0</v>
      </c>
      <c r="ED351" s="255">
        <f t="shared" si="33"/>
        <v>0</v>
      </c>
      <c r="EE351" s="255">
        <f t="shared" si="33"/>
        <v>0</v>
      </c>
      <c r="EF351" s="255">
        <f t="shared" si="32"/>
        <v>0</v>
      </c>
    </row>
    <row r="352" spans="1:136" x14ac:dyDescent="0.4">
      <c r="A352" s="133">
        <f>Inputs!A352</f>
        <v>0</v>
      </c>
      <c r="B352" s="133">
        <f>Inputs!B352</f>
        <v>0</v>
      </c>
      <c r="C352" s="133">
        <f>Inputs!C352</f>
        <v>0</v>
      </c>
      <c r="D352" s="133">
        <f>Inputs!D352</f>
        <v>0</v>
      </c>
      <c r="E352" s="133">
        <f>Inputs!E352</f>
        <v>0</v>
      </c>
      <c r="F352" s="290">
        <f>IF(Inputs!DT352=$F$1,Inputs!F352,
IF(Inputs!DT352='Key assumptions'!$E$118,Inputs!F352*'Key assumptions'!$H$118,Inputs!F352*'Key assumptions'!$H$119))</f>
        <v>0</v>
      </c>
      <c r="G352" s="290">
        <f>IF(Inputs!DT352=$F$1,Inputs!G352,Inputs!G352*'Key assumptions'!$H$118)</f>
        <v>0</v>
      </c>
      <c r="H352" s="281"/>
      <c r="I352" s="281"/>
      <c r="J352" s="281"/>
      <c r="K352" s="281"/>
      <c r="L352" s="281"/>
      <c r="M352" s="389" t="str">
        <f>Inputs!M352</f>
        <v>[C-i-C]</v>
      </c>
      <c r="N352" s="389" t="str">
        <f>Inputs!N352</f>
        <v>[C-i-C]</v>
      </c>
      <c r="O352" s="389" t="str">
        <f>Inputs!O352</f>
        <v>[C-i-C]</v>
      </c>
      <c r="P352" s="389" t="str">
        <f>Inputs!P352</f>
        <v>[C-i-C]</v>
      </c>
      <c r="Q352" s="389" t="str">
        <f>Inputs!Q352</f>
        <v>[C-i-C]</v>
      </c>
      <c r="R352" s="389" t="str">
        <f>Inputs!R352</f>
        <v>[C-i-C]</v>
      </c>
      <c r="S352" s="389" t="str">
        <f>Inputs!S352</f>
        <v>[C-i-C]</v>
      </c>
      <c r="T352" s="389" t="str">
        <f>Inputs!T352</f>
        <v>[C-i-C]</v>
      </c>
      <c r="U352" s="389" t="str">
        <f>Inputs!U352</f>
        <v>[C-i-C]</v>
      </c>
      <c r="V352" s="389" t="str">
        <f>Inputs!V352</f>
        <v>[C-i-C]</v>
      </c>
      <c r="W352" s="389" t="str">
        <f>Inputs!W352</f>
        <v>[C-i-C]</v>
      </c>
      <c r="X352" s="389" t="str">
        <f>Inputs!X352</f>
        <v>[C-i-C]</v>
      </c>
      <c r="Y352" s="389" t="str">
        <f>Inputs!Y352</f>
        <v>[C-i-C]</v>
      </c>
      <c r="Z352" s="389" t="str">
        <f>Inputs!Z352</f>
        <v>[C-i-C]</v>
      </c>
      <c r="AA352" s="389" t="str">
        <f>Inputs!AA352</f>
        <v>[C-i-C]</v>
      </c>
      <c r="AB352" s="389" t="str">
        <f>Inputs!AB352</f>
        <v>[C-i-C]</v>
      </c>
      <c r="AC352" s="389" t="str">
        <f>Inputs!AC352</f>
        <v>[C-i-C]</v>
      </c>
      <c r="AD352" s="389" t="str">
        <f>Inputs!AD352</f>
        <v>[C-i-C]</v>
      </c>
      <c r="AE352" s="389" t="str">
        <f>Inputs!AE352</f>
        <v>[C-i-C]</v>
      </c>
      <c r="AF352" s="389" t="str">
        <f>Inputs!AF352</f>
        <v>[C-i-C]</v>
      </c>
      <c r="AG352" s="389" t="str">
        <f>Inputs!AG352</f>
        <v>[C-i-C]</v>
      </c>
      <c r="AH352" s="389" t="str">
        <f>Inputs!AH352</f>
        <v>[C-i-C]</v>
      </c>
      <c r="AI352" s="254">
        <f>Inputs!AI352</f>
        <v>0</v>
      </c>
      <c r="AJ352" s="254">
        <f>Inputs!AJ352</f>
        <v>0</v>
      </c>
      <c r="AK352" s="254">
        <f>Inputs!AK352</f>
        <v>0</v>
      </c>
      <c r="AL352" s="254">
        <f>Inputs!AL352</f>
        <v>0</v>
      </c>
      <c r="AM352" s="254">
        <f>Inputs!AM352</f>
        <v>0</v>
      </c>
      <c r="AN352" s="254">
        <f>Inputs!AN352</f>
        <v>0</v>
      </c>
      <c r="AO352" s="254">
        <f>Inputs!AO352</f>
        <v>0</v>
      </c>
      <c r="AP352" s="254">
        <f>Inputs!AP352</f>
        <v>0</v>
      </c>
      <c r="AQ352" s="254">
        <f>Inputs!AQ352</f>
        <v>0</v>
      </c>
      <c r="AR352" s="254">
        <f>Inputs!AR352</f>
        <v>0</v>
      </c>
      <c r="AS352" s="254">
        <f>Inputs!AS352</f>
        <v>0</v>
      </c>
      <c r="AT352" s="254">
        <f>Inputs!AT352</f>
        <v>0</v>
      </c>
      <c r="AU352" s="254">
        <f>Inputs!AU352</f>
        <v>0</v>
      </c>
      <c r="AV352" s="254">
        <f>Inputs!AV352</f>
        <v>0</v>
      </c>
      <c r="AW352" s="254">
        <f>Inputs!AW352</f>
        <v>0</v>
      </c>
      <c r="AX352" s="254">
        <f>Inputs!AX352</f>
        <v>0</v>
      </c>
      <c r="AY352" s="254">
        <f>Inputs!AY352</f>
        <v>0</v>
      </c>
      <c r="AZ352" s="254">
        <f>Inputs!AZ352</f>
        <v>0</v>
      </c>
      <c r="BA352" s="254">
        <f>Inputs!BA352</f>
        <v>0</v>
      </c>
      <c r="BB352" s="254">
        <f>Inputs!BB352</f>
        <v>0</v>
      </c>
      <c r="BC352" s="254">
        <f>Inputs!BC352</f>
        <v>0</v>
      </c>
      <c r="BD352" s="254">
        <f>Inputs!BD352</f>
        <v>0</v>
      </c>
      <c r="BE352" s="254">
        <f>Inputs!BE352</f>
        <v>0</v>
      </c>
      <c r="BF352" s="254">
        <f>Inputs!BF352</f>
        <v>0</v>
      </c>
      <c r="BG352" s="254">
        <f>Inputs!BG352</f>
        <v>0</v>
      </c>
      <c r="BH352" s="254">
        <f>Inputs!BH352</f>
        <v>0</v>
      </c>
      <c r="BI352" s="254">
        <f>Inputs!BI352</f>
        <v>0</v>
      </c>
      <c r="BJ352" s="254">
        <f>Inputs!BJ352</f>
        <v>0</v>
      </c>
      <c r="BK352" s="254">
        <f>Inputs!BK352</f>
        <v>0</v>
      </c>
      <c r="BL352" s="254">
        <f>Inputs!BL352</f>
        <v>0</v>
      </c>
      <c r="BN352" s="255">
        <f>IF(OR($C352="Non-Labour",$C352="Labour-related"),IF(Inputs!$DT352=$F$1,Inputs!BN352,Inputs!BN352*'Key assumptions'!$H$118),$F352*N(H352)*avg_hrs)</f>
        <v>0</v>
      </c>
      <c r="BO352" s="255">
        <f>IF(OR($C352="Non-Labour",$C352="Labour-related"),IF(Inputs!$DT352=$F$1,Inputs!BO352,Inputs!BO352*'Key assumptions'!$H$118),$F352*N(I352)*avg_hrs)</f>
        <v>0</v>
      </c>
      <c r="BP352" s="255">
        <f>IF(OR($C352="Non-Labour",$C352="Labour-related"),IF(Inputs!$DT352=$F$1,Inputs!BP352,Inputs!BP352*'Key assumptions'!$H$118),$F352*N(J352)*avg_hrs)</f>
        <v>0</v>
      </c>
      <c r="BQ352" s="255">
        <f>IF(OR($C352="Non-Labour",$C352="Labour-related"),IF(Inputs!$DT352=$F$1,Inputs!BQ352,Inputs!BQ352*'Key assumptions'!$H$118),$F352*N(K352)*avg_hrs)</f>
        <v>0</v>
      </c>
      <c r="BR352" s="255">
        <f>IF(OR($C352="Non-Labour",$C352="Labour-related"),IF(Inputs!$DT352=$F$1,Inputs!BR352,Inputs!BR352*'Key assumptions'!$H$118),$F352*N(L352)*avg_hrs)</f>
        <v>0</v>
      </c>
      <c r="BS352" s="390" t="s">
        <v>411</v>
      </c>
      <c r="BT352" s="390" t="s">
        <v>411</v>
      </c>
      <c r="BU352" s="390" t="s">
        <v>411</v>
      </c>
      <c r="BV352" s="390" t="s">
        <v>411</v>
      </c>
      <c r="BW352" s="390" t="s">
        <v>411</v>
      </c>
      <c r="BX352" s="390" t="s">
        <v>411</v>
      </c>
      <c r="BY352" s="390" t="s">
        <v>411</v>
      </c>
      <c r="BZ352" s="390" t="s">
        <v>411</v>
      </c>
      <c r="CA352" s="390" t="s">
        <v>411</v>
      </c>
      <c r="CB352" s="390" t="s">
        <v>411</v>
      </c>
      <c r="CC352" s="390" t="s">
        <v>411</v>
      </c>
      <c r="CD352" s="390" t="s">
        <v>411</v>
      </c>
      <c r="CE352" s="390" t="s">
        <v>411</v>
      </c>
      <c r="CF352" s="390" t="s">
        <v>411</v>
      </c>
      <c r="CG352" s="390" t="s">
        <v>411</v>
      </c>
      <c r="CH352" s="390" t="s">
        <v>411</v>
      </c>
      <c r="CI352" s="390" t="s">
        <v>411</v>
      </c>
      <c r="CJ352" s="390" t="s">
        <v>411</v>
      </c>
      <c r="CK352" s="390" t="s">
        <v>411</v>
      </c>
      <c r="CL352" s="390" t="s">
        <v>411</v>
      </c>
      <c r="CM352" s="390" t="s">
        <v>411</v>
      </c>
      <c r="CN352" s="390" t="s">
        <v>411</v>
      </c>
      <c r="CO352" s="255">
        <f>IF(OR($C352="Non-Labour",$C352="Labour-related"),IF(Inputs!$DT352=$F$1,Inputs!CO352,Inputs!CO352*'Key assumptions'!$H$118),$F352*N(AI352)*avg_hrs)</f>
        <v>0</v>
      </c>
      <c r="CP352" s="255">
        <f>IF(OR($C352="Non-Labour",$C352="Labour-related"),IF(Inputs!$DT352=$F$1,Inputs!CP352,Inputs!CP352*'Key assumptions'!$H$118),$F352*N(AJ352)*avg_hrs)</f>
        <v>0</v>
      </c>
      <c r="CQ352" s="255">
        <f>IF(OR($C352="Non-Labour",$C352="Labour-related"),IF(Inputs!$DT352=$F$1,Inputs!CQ352,Inputs!CQ352*'Key assumptions'!$H$118),$F352*N(AK352)*avg_hrs)</f>
        <v>0</v>
      </c>
      <c r="CR352" s="255">
        <f>IF(OR($C352="Non-Labour",$C352="Labour-related"),IF(Inputs!$DT352=$F$1,Inputs!CR352,Inputs!CR352*'Key assumptions'!$H$118),$F352*N(AL352)*avg_hrs)</f>
        <v>0</v>
      </c>
      <c r="CS352" s="255">
        <f>IF(OR($C352="Non-Labour",$C352="Labour-related"),IF(Inputs!$DT352=$F$1,Inputs!CS352,Inputs!CS352*'Key assumptions'!$H$118),$F352*N(AM352)*avg_hrs)</f>
        <v>0</v>
      </c>
      <c r="CT352" s="255">
        <f>IF(OR($C352="Non-Labour",$C352="Labour-related"),IF(Inputs!$DT352=$F$1,Inputs!CT352,Inputs!CT352*'Key assumptions'!$H$118),$F352*N(AN352)*avg_hrs)</f>
        <v>0</v>
      </c>
      <c r="CU352" s="255">
        <f>IF(OR($C352="Non-Labour",$C352="Labour-related"),IF(Inputs!$DT352=$F$1,Inputs!CU352,Inputs!CU352*'Key assumptions'!$H$118),$F352*N(AO352)*avg_hrs)</f>
        <v>0</v>
      </c>
      <c r="CV352" s="255">
        <f>IF(OR($C352="Non-Labour",$C352="Labour-related"),IF(Inputs!$DT352=$F$1,Inputs!CV352,Inputs!CV352*'Key assumptions'!$H$118),$F352*N(AP352)*avg_hrs)</f>
        <v>0</v>
      </c>
      <c r="CW352" s="255">
        <f>IF(OR($C352="Non-Labour",$C352="Labour-related"),IF(Inputs!$DT352=$F$1,Inputs!CW352,Inputs!CW352*'Key assumptions'!$H$118),$F352*N(AQ352)*avg_hrs)</f>
        <v>0</v>
      </c>
      <c r="CX352" s="255">
        <f>IF(OR($C352="Non-Labour",$C352="Labour-related"),IF(Inputs!$DT352=$F$1,Inputs!CX352,Inputs!CX352*'Key assumptions'!$H$118),$F352*N(AR352)*avg_hrs)</f>
        <v>0</v>
      </c>
      <c r="CY352" s="255">
        <f>IF(OR($C352="Non-Labour",$C352="Labour-related"),IF(Inputs!$DT352=$F$1,Inputs!CY352,Inputs!CY352*'Key assumptions'!$H$118),$F352*N(AS352)*avg_hrs)</f>
        <v>0</v>
      </c>
      <c r="CZ352" s="255">
        <f>IF(OR($C352="Non-Labour",$C352="Labour-related"),IF(Inputs!$DT352=$F$1,Inputs!CZ352,Inputs!CZ352*'Key assumptions'!$H$118),$F352*N(AT352)*avg_hrs)</f>
        <v>0</v>
      </c>
      <c r="DA352" s="255">
        <f>IF(OR($C352="Non-Labour",$C352="Labour-related"),IF(Inputs!$DT352=$F$1,Inputs!DA352,Inputs!DA352*'Key assumptions'!$H$118),$F352*N(AU352)*avg_hrs)</f>
        <v>0</v>
      </c>
      <c r="DB352" s="255">
        <f>IF(OR($C352="Non-Labour",$C352="Labour-related"),IF(Inputs!$DT352=$F$1,Inputs!DB352,Inputs!DB352*'Key assumptions'!$H$118),$F352*N(AV352)*avg_hrs)</f>
        <v>0</v>
      </c>
      <c r="DC352" s="255">
        <f>IF(OR($C352="Non-Labour",$C352="Labour-related"),IF(Inputs!$DT352=$F$1,Inputs!DC352,Inputs!DC352*'Key assumptions'!$H$118),$F352*N(AW352)*avg_hrs)</f>
        <v>0</v>
      </c>
      <c r="DD352" s="255">
        <f>IF(OR($C352="Non-Labour",$C352="Labour-related"),IF(Inputs!$DT352=$F$1,Inputs!DD352,Inputs!DD352*'Key assumptions'!$H$118),$F352*N(AX352)*avg_hrs)</f>
        <v>0</v>
      </c>
      <c r="DE352" s="255">
        <f>IF(OR($C352="Non-Labour",$C352="Labour-related"),IF(Inputs!$DT352=$F$1,Inputs!DE352,Inputs!DE352*'Key assumptions'!$H$118),$F352*N(AY352)*avg_hrs)</f>
        <v>0</v>
      </c>
      <c r="DF352" s="255">
        <f>IF(OR($C352="Non-Labour",$C352="Labour-related"),IF(Inputs!$DT352=$F$1,Inputs!DF352,Inputs!DF352*'Key assumptions'!$H$118),$F352*N(AZ352)*avg_hrs)</f>
        <v>0</v>
      </c>
      <c r="DG352" s="255">
        <f>IF(OR($C352="Non-Labour",$C352="Labour-related"),IF(Inputs!$DT352=$F$1,Inputs!DG352,Inputs!DG352*'Key assumptions'!$H$118),$F352*N(BA352)*avg_hrs)</f>
        <v>0</v>
      </c>
      <c r="DH352" s="255">
        <f>IF(OR($C352="Non-Labour",$C352="Labour-related"),IF(Inputs!$DT352=$F$1,Inputs!DH352,Inputs!DH352*'Key assumptions'!$H$118),$F352*N(BB352)*avg_hrs)</f>
        <v>0</v>
      </c>
      <c r="DI352" s="255">
        <f>IF(OR($C352="Non-Labour",$C352="Labour-related"),IF(Inputs!$DT352=$F$1,Inputs!DI352,Inputs!DI352*'Key assumptions'!$H$118),$F352*N(BC352)*avg_hrs)</f>
        <v>0</v>
      </c>
      <c r="DJ352" s="255">
        <f>IF(OR($C352="Non-Labour",$C352="Labour-related"),IF(Inputs!$DT352=$F$1,Inputs!DJ352,Inputs!DJ352*'Key assumptions'!$H$118),$F352*N(BD352)*avg_hrs)</f>
        <v>0</v>
      </c>
      <c r="DK352" s="255">
        <f>IF(OR($C352="Non-Labour",$C352="Labour-related"),IF(Inputs!$DT352=$F$1,Inputs!DK352,Inputs!DK352*'Key assumptions'!$H$118),$F352*N(BE352)*avg_hrs)</f>
        <v>0</v>
      </c>
      <c r="DL352" s="255">
        <f>IF(OR($C352="Non-Labour",$C352="Labour-related"),IF(Inputs!$DT352=$F$1,Inputs!DL352,Inputs!DL352*'Key assumptions'!$H$118),$F352*N(BF352)*avg_hrs)</f>
        <v>0</v>
      </c>
      <c r="DM352" s="255">
        <f>IF(OR($C352="Non-Labour",$C352="Labour-related"),IF(Inputs!$DT352=$F$1,Inputs!DM352,Inputs!DM352*'Key assumptions'!$H$118),$F352*N(BG352)*avg_hrs)</f>
        <v>0</v>
      </c>
      <c r="DN352" s="255">
        <f>IF(OR($C352="Non-Labour",$C352="Labour-related"),IF(Inputs!$DT352=$F$1,Inputs!DN352,Inputs!DN352*'Key assumptions'!$H$118),$F352*N(BH352)*avg_hrs)</f>
        <v>0</v>
      </c>
      <c r="DO352" s="255">
        <f>IF(OR($C352="Non-Labour",$C352="Labour-related"),IF(Inputs!$DT352=$F$1,Inputs!DO352,Inputs!DO352*'Key assumptions'!$H$118),$F352*N(BI352)*avg_hrs)</f>
        <v>0</v>
      </c>
      <c r="DP352" s="255">
        <f>IF(OR($C352="Non-Labour",$C352="Labour-related"),IF(Inputs!$DT352=$F$1,Inputs!DP352,Inputs!DP352*'Key assumptions'!$H$118),$F352*N(BJ352)*avg_hrs)</f>
        <v>0</v>
      </c>
      <c r="DQ352" s="255">
        <f>IF(OR($C352="Non-Labour",$C352="Labour-related"),IF(Inputs!$DT352=$F$1,Inputs!DQ352,Inputs!DQ352*'Key assumptions'!$H$118),$F352*N(BK352)*avg_hrs)</f>
        <v>0</v>
      </c>
      <c r="DR352" s="255">
        <f>IF(OR($C352="Non-Labour",$C352="Labour-related"),IF(Inputs!$DT352=$F$1,Inputs!DR352,Inputs!DR352*'Key assumptions'!$H$118),$F352*N(BL352)*avg_hrs)</f>
        <v>0</v>
      </c>
      <c r="DT352" s="133" t="s">
        <v>213</v>
      </c>
      <c r="DU352" s="304"/>
      <c r="DV352" s="304"/>
      <c r="DW352" s="304"/>
      <c r="DX352" s="304"/>
      <c r="DY352" s="304"/>
      <c r="DZ352" s="304"/>
      <c r="EA352" s="255">
        <v>0</v>
      </c>
      <c r="EB352" s="255">
        <v>0</v>
      </c>
      <c r="EC352" s="255">
        <v>0</v>
      </c>
      <c r="ED352" s="255">
        <f t="shared" si="33"/>
        <v>0</v>
      </c>
      <c r="EE352" s="255">
        <f t="shared" si="33"/>
        <v>0</v>
      </c>
      <c r="EF352" s="255">
        <f t="shared" si="32"/>
        <v>0</v>
      </c>
    </row>
    <row r="353" spans="1:136" x14ac:dyDescent="0.4">
      <c r="A353" s="133">
        <f>Inputs!A353</f>
        <v>0</v>
      </c>
      <c r="B353" s="133">
        <f>Inputs!B353</f>
        <v>0</v>
      </c>
      <c r="C353" s="133">
        <f>Inputs!C353</f>
        <v>0</v>
      </c>
      <c r="D353" s="133">
        <f>Inputs!D353</f>
        <v>0</v>
      </c>
      <c r="E353" s="133">
        <f>Inputs!E353</f>
        <v>0</v>
      </c>
      <c r="F353" s="290">
        <f>IF(Inputs!DT353=$F$1,Inputs!F353,
IF(Inputs!DT353='Key assumptions'!$E$118,Inputs!F353*'Key assumptions'!$H$118,Inputs!F353*'Key assumptions'!$H$119))</f>
        <v>0</v>
      </c>
      <c r="G353" s="290">
        <f>IF(Inputs!DT353=$F$1,Inputs!G353,Inputs!G353*'Key assumptions'!$H$118)</f>
        <v>0</v>
      </c>
      <c r="H353" s="281"/>
      <c r="I353" s="281"/>
      <c r="J353" s="281"/>
      <c r="K353" s="281"/>
      <c r="L353" s="281"/>
      <c r="M353" s="389" t="str">
        <f>Inputs!M353</f>
        <v>[C-i-C]</v>
      </c>
      <c r="N353" s="389" t="str">
        <f>Inputs!N353</f>
        <v>[C-i-C]</v>
      </c>
      <c r="O353" s="389" t="str">
        <f>Inputs!O353</f>
        <v>[C-i-C]</v>
      </c>
      <c r="P353" s="389" t="str">
        <f>Inputs!P353</f>
        <v>[C-i-C]</v>
      </c>
      <c r="Q353" s="389" t="str">
        <f>Inputs!Q353</f>
        <v>[C-i-C]</v>
      </c>
      <c r="R353" s="389" t="str">
        <f>Inputs!R353</f>
        <v>[C-i-C]</v>
      </c>
      <c r="S353" s="389" t="str">
        <f>Inputs!S353</f>
        <v>[C-i-C]</v>
      </c>
      <c r="T353" s="389" t="str">
        <f>Inputs!T353</f>
        <v>[C-i-C]</v>
      </c>
      <c r="U353" s="389" t="str">
        <f>Inputs!U353</f>
        <v>[C-i-C]</v>
      </c>
      <c r="V353" s="389" t="str">
        <f>Inputs!V353</f>
        <v>[C-i-C]</v>
      </c>
      <c r="W353" s="389" t="str">
        <f>Inputs!W353</f>
        <v>[C-i-C]</v>
      </c>
      <c r="X353" s="389" t="str">
        <f>Inputs!X353</f>
        <v>[C-i-C]</v>
      </c>
      <c r="Y353" s="389" t="str">
        <f>Inputs!Y353</f>
        <v>[C-i-C]</v>
      </c>
      <c r="Z353" s="389" t="str">
        <f>Inputs!Z353</f>
        <v>[C-i-C]</v>
      </c>
      <c r="AA353" s="389" t="str">
        <f>Inputs!AA353</f>
        <v>[C-i-C]</v>
      </c>
      <c r="AB353" s="389" t="str">
        <f>Inputs!AB353</f>
        <v>[C-i-C]</v>
      </c>
      <c r="AC353" s="389" t="str">
        <f>Inputs!AC353</f>
        <v>[C-i-C]</v>
      </c>
      <c r="AD353" s="389" t="str">
        <f>Inputs!AD353</f>
        <v>[C-i-C]</v>
      </c>
      <c r="AE353" s="389" t="str">
        <f>Inputs!AE353</f>
        <v>[C-i-C]</v>
      </c>
      <c r="AF353" s="389" t="str">
        <f>Inputs!AF353</f>
        <v>[C-i-C]</v>
      </c>
      <c r="AG353" s="389" t="str">
        <f>Inputs!AG353</f>
        <v>[C-i-C]</v>
      </c>
      <c r="AH353" s="389" t="str">
        <f>Inputs!AH353</f>
        <v>[C-i-C]</v>
      </c>
      <c r="AI353" s="254">
        <f>Inputs!AI353</f>
        <v>0</v>
      </c>
      <c r="AJ353" s="254">
        <f>Inputs!AJ353</f>
        <v>0</v>
      </c>
      <c r="AK353" s="254">
        <f>Inputs!AK353</f>
        <v>0</v>
      </c>
      <c r="AL353" s="254">
        <f>Inputs!AL353</f>
        <v>0</v>
      </c>
      <c r="AM353" s="254">
        <f>Inputs!AM353</f>
        <v>0</v>
      </c>
      <c r="AN353" s="254">
        <f>Inputs!AN353</f>
        <v>0</v>
      </c>
      <c r="AO353" s="254">
        <f>Inputs!AO353</f>
        <v>0</v>
      </c>
      <c r="AP353" s="254">
        <f>Inputs!AP353</f>
        <v>0</v>
      </c>
      <c r="AQ353" s="254">
        <f>Inputs!AQ353</f>
        <v>0</v>
      </c>
      <c r="AR353" s="254">
        <f>Inputs!AR353</f>
        <v>0</v>
      </c>
      <c r="AS353" s="254">
        <f>Inputs!AS353</f>
        <v>0</v>
      </c>
      <c r="AT353" s="254">
        <f>Inputs!AT353</f>
        <v>0</v>
      </c>
      <c r="AU353" s="254">
        <f>Inputs!AU353</f>
        <v>0</v>
      </c>
      <c r="AV353" s="254">
        <f>Inputs!AV353</f>
        <v>0</v>
      </c>
      <c r="AW353" s="254">
        <f>Inputs!AW353</f>
        <v>0</v>
      </c>
      <c r="AX353" s="254">
        <f>Inputs!AX353</f>
        <v>0</v>
      </c>
      <c r="AY353" s="254">
        <f>Inputs!AY353</f>
        <v>0</v>
      </c>
      <c r="AZ353" s="254">
        <f>Inputs!AZ353</f>
        <v>0</v>
      </c>
      <c r="BA353" s="254">
        <f>Inputs!BA353</f>
        <v>0</v>
      </c>
      <c r="BB353" s="254">
        <f>Inputs!BB353</f>
        <v>0</v>
      </c>
      <c r="BC353" s="254">
        <f>Inputs!BC353</f>
        <v>0</v>
      </c>
      <c r="BD353" s="254">
        <f>Inputs!BD353</f>
        <v>0</v>
      </c>
      <c r="BE353" s="254">
        <f>Inputs!BE353</f>
        <v>0</v>
      </c>
      <c r="BF353" s="254">
        <f>Inputs!BF353</f>
        <v>0</v>
      </c>
      <c r="BG353" s="254">
        <f>Inputs!BG353</f>
        <v>0</v>
      </c>
      <c r="BH353" s="254">
        <f>Inputs!BH353</f>
        <v>0</v>
      </c>
      <c r="BI353" s="254">
        <f>Inputs!BI353</f>
        <v>0</v>
      </c>
      <c r="BJ353" s="254">
        <f>Inputs!BJ353</f>
        <v>0</v>
      </c>
      <c r="BK353" s="254">
        <f>Inputs!BK353</f>
        <v>0</v>
      </c>
      <c r="BL353" s="254">
        <f>Inputs!BL353</f>
        <v>0</v>
      </c>
      <c r="BN353" s="255">
        <f>IF(OR($C353="Non-Labour",$C353="Labour-related"),IF(Inputs!$DT353=$F$1,Inputs!BN353,Inputs!BN353*'Key assumptions'!$H$118),$F353*N(H353)*avg_hrs)</f>
        <v>0</v>
      </c>
      <c r="BO353" s="255">
        <f>IF(OR($C353="Non-Labour",$C353="Labour-related"),IF(Inputs!$DT353=$F$1,Inputs!BO353,Inputs!BO353*'Key assumptions'!$H$118),$F353*N(I353)*avg_hrs)</f>
        <v>0</v>
      </c>
      <c r="BP353" s="255">
        <f>IF(OR($C353="Non-Labour",$C353="Labour-related"),IF(Inputs!$DT353=$F$1,Inputs!BP353,Inputs!BP353*'Key assumptions'!$H$118),$F353*N(J353)*avg_hrs)</f>
        <v>0</v>
      </c>
      <c r="BQ353" s="255">
        <f>IF(OR($C353="Non-Labour",$C353="Labour-related"),IF(Inputs!$DT353=$F$1,Inputs!BQ353,Inputs!BQ353*'Key assumptions'!$H$118),$F353*N(K353)*avg_hrs)</f>
        <v>0</v>
      </c>
      <c r="BR353" s="255">
        <f>IF(OR($C353="Non-Labour",$C353="Labour-related"),IF(Inputs!$DT353=$F$1,Inputs!BR353,Inputs!BR353*'Key assumptions'!$H$118),$F353*N(L353)*avg_hrs)</f>
        <v>0</v>
      </c>
      <c r="BS353" s="390" t="s">
        <v>411</v>
      </c>
      <c r="BT353" s="390" t="s">
        <v>411</v>
      </c>
      <c r="BU353" s="390" t="s">
        <v>411</v>
      </c>
      <c r="BV353" s="390" t="s">
        <v>411</v>
      </c>
      <c r="BW353" s="390" t="s">
        <v>411</v>
      </c>
      <c r="BX353" s="390" t="s">
        <v>411</v>
      </c>
      <c r="BY353" s="390" t="s">
        <v>411</v>
      </c>
      <c r="BZ353" s="390" t="s">
        <v>411</v>
      </c>
      <c r="CA353" s="390" t="s">
        <v>411</v>
      </c>
      <c r="CB353" s="390" t="s">
        <v>411</v>
      </c>
      <c r="CC353" s="390" t="s">
        <v>411</v>
      </c>
      <c r="CD353" s="390" t="s">
        <v>411</v>
      </c>
      <c r="CE353" s="390" t="s">
        <v>411</v>
      </c>
      <c r="CF353" s="390" t="s">
        <v>411</v>
      </c>
      <c r="CG353" s="390" t="s">
        <v>411</v>
      </c>
      <c r="CH353" s="390" t="s">
        <v>411</v>
      </c>
      <c r="CI353" s="390" t="s">
        <v>411</v>
      </c>
      <c r="CJ353" s="390" t="s">
        <v>411</v>
      </c>
      <c r="CK353" s="390" t="s">
        <v>411</v>
      </c>
      <c r="CL353" s="390" t="s">
        <v>411</v>
      </c>
      <c r="CM353" s="390" t="s">
        <v>411</v>
      </c>
      <c r="CN353" s="390" t="s">
        <v>411</v>
      </c>
      <c r="CO353" s="255">
        <f>IF(OR($C353="Non-Labour",$C353="Labour-related"),IF(Inputs!$DT353=$F$1,Inputs!CO353,Inputs!CO353*'Key assumptions'!$H$118),$F353*N(AI353)*avg_hrs)</f>
        <v>0</v>
      </c>
      <c r="CP353" s="255">
        <f>IF(OR($C353="Non-Labour",$C353="Labour-related"),IF(Inputs!$DT353=$F$1,Inputs!CP353,Inputs!CP353*'Key assumptions'!$H$118),$F353*N(AJ353)*avg_hrs)</f>
        <v>0</v>
      </c>
      <c r="CQ353" s="255">
        <f>IF(OR($C353="Non-Labour",$C353="Labour-related"),IF(Inputs!$DT353=$F$1,Inputs!CQ353,Inputs!CQ353*'Key assumptions'!$H$118),$F353*N(AK353)*avg_hrs)</f>
        <v>0</v>
      </c>
      <c r="CR353" s="255">
        <f>IF(OR($C353="Non-Labour",$C353="Labour-related"),IF(Inputs!$DT353=$F$1,Inputs!CR353,Inputs!CR353*'Key assumptions'!$H$118),$F353*N(AL353)*avg_hrs)</f>
        <v>0</v>
      </c>
      <c r="CS353" s="255">
        <f>IF(OR($C353="Non-Labour",$C353="Labour-related"),IF(Inputs!$DT353=$F$1,Inputs!CS353,Inputs!CS353*'Key assumptions'!$H$118),$F353*N(AM353)*avg_hrs)</f>
        <v>0</v>
      </c>
      <c r="CT353" s="255">
        <f>IF(OR($C353="Non-Labour",$C353="Labour-related"),IF(Inputs!$DT353=$F$1,Inputs!CT353,Inputs!CT353*'Key assumptions'!$H$118),$F353*N(AN353)*avg_hrs)</f>
        <v>0</v>
      </c>
      <c r="CU353" s="255">
        <f>IF(OR($C353="Non-Labour",$C353="Labour-related"),IF(Inputs!$DT353=$F$1,Inputs!CU353,Inputs!CU353*'Key assumptions'!$H$118),$F353*N(AO353)*avg_hrs)</f>
        <v>0</v>
      </c>
      <c r="CV353" s="255">
        <f>IF(OR($C353="Non-Labour",$C353="Labour-related"),IF(Inputs!$DT353=$F$1,Inputs!CV353,Inputs!CV353*'Key assumptions'!$H$118),$F353*N(AP353)*avg_hrs)</f>
        <v>0</v>
      </c>
      <c r="CW353" s="255">
        <f>IF(OR($C353="Non-Labour",$C353="Labour-related"),IF(Inputs!$DT353=$F$1,Inputs!CW353,Inputs!CW353*'Key assumptions'!$H$118),$F353*N(AQ353)*avg_hrs)</f>
        <v>0</v>
      </c>
      <c r="CX353" s="255">
        <f>IF(OR($C353="Non-Labour",$C353="Labour-related"),IF(Inputs!$DT353=$F$1,Inputs!CX353,Inputs!CX353*'Key assumptions'!$H$118),$F353*N(AR353)*avg_hrs)</f>
        <v>0</v>
      </c>
      <c r="CY353" s="255">
        <f>IF(OR($C353="Non-Labour",$C353="Labour-related"),IF(Inputs!$DT353=$F$1,Inputs!CY353,Inputs!CY353*'Key assumptions'!$H$118),$F353*N(AS353)*avg_hrs)</f>
        <v>0</v>
      </c>
      <c r="CZ353" s="255">
        <f>IF(OR($C353="Non-Labour",$C353="Labour-related"),IF(Inputs!$DT353=$F$1,Inputs!CZ353,Inputs!CZ353*'Key assumptions'!$H$118),$F353*N(AT353)*avg_hrs)</f>
        <v>0</v>
      </c>
      <c r="DA353" s="255">
        <f>IF(OR($C353="Non-Labour",$C353="Labour-related"),IF(Inputs!$DT353=$F$1,Inputs!DA353,Inputs!DA353*'Key assumptions'!$H$118),$F353*N(AU353)*avg_hrs)</f>
        <v>0</v>
      </c>
      <c r="DB353" s="255">
        <f>IF(OR($C353="Non-Labour",$C353="Labour-related"),IF(Inputs!$DT353=$F$1,Inputs!DB353,Inputs!DB353*'Key assumptions'!$H$118),$F353*N(AV353)*avg_hrs)</f>
        <v>0</v>
      </c>
      <c r="DC353" s="255">
        <f>IF(OR($C353="Non-Labour",$C353="Labour-related"),IF(Inputs!$DT353=$F$1,Inputs!DC353,Inputs!DC353*'Key assumptions'!$H$118),$F353*N(AW353)*avg_hrs)</f>
        <v>0</v>
      </c>
      <c r="DD353" s="255">
        <f>IF(OR($C353="Non-Labour",$C353="Labour-related"),IF(Inputs!$DT353=$F$1,Inputs!DD353,Inputs!DD353*'Key assumptions'!$H$118),$F353*N(AX353)*avg_hrs)</f>
        <v>0</v>
      </c>
      <c r="DE353" s="255">
        <f>IF(OR($C353="Non-Labour",$C353="Labour-related"),IF(Inputs!$DT353=$F$1,Inputs!DE353,Inputs!DE353*'Key assumptions'!$H$118),$F353*N(AY353)*avg_hrs)</f>
        <v>0</v>
      </c>
      <c r="DF353" s="255">
        <f>IF(OR($C353="Non-Labour",$C353="Labour-related"),IF(Inputs!$DT353=$F$1,Inputs!DF353,Inputs!DF353*'Key assumptions'!$H$118),$F353*N(AZ353)*avg_hrs)</f>
        <v>0</v>
      </c>
      <c r="DG353" s="255">
        <f>IF(OR($C353="Non-Labour",$C353="Labour-related"),IF(Inputs!$DT353=$F$1,Inputs!DG353,Inputs!DG353*'Key assumptions'!$H$118),$F353*N(BA353)*avg_hrs)</f>
        <v>0</v>
      </c>
      <c r="DH353" s="255">
        <f>IF(OR($C353="Non-Labour",$C353="Labour-related"),IF(Inputs!$DT353=$F$1,Inputs!DH353,Inputs!DH353*'Key assumptions'!$H$118),$F353*N(BB353)*avg_hrs)</f>
        <v>0</v>
      </c>
      <c r="DI353" s="255">
        <f>IF(OR($C353="Non-Labour",$C353="Labour-related"),IF(Inputs!$DT353=$F$1,Inputs!DI353,Inputs!DI353*'Key assumptions'!$H$118),$F353*N(BC353)*avg_hrs)</f>
        <v>0</v>
      </c>
      <c r="DJ353" s="255">
        <f>IF(OR($C353="Non-Labour",$C353="Labour-related"),IF(Inputs!$DT353=$F$1,Inputs!DJ353,Inputs!DJ353*'Key assumptions'!$H$118),$F353*N(BD353)*avg_hrs)</f>
        <v>0</v>
      </c>
      <c r="DK353" s="255">
        <f>IF(OR($C353="Non-Labour",$C353="Labour-related"),IF(Inputs!$DT353=$F$1,Inputs!DK353,Inputs!DK353*'Key assumptions'!$H$118),$F353*N(BE353)*avg_hrs)</f>
        <v>0</v>
      </c>
      <c r="DL353" s="255">
        <f>IF(OR($C353="Non-Labour",$C353="Labour-related"),IF(Inputs!$DT353=$F$1,Inputs!DL353,Inputs!DL353*'Key assumptions'!$H$118),$F353*N(BF353)*avg_hrs)</f>
        <v>0</v>
      </c>
      <c r="DM353" s="255">
        <f>IF(OR($C353="Non-Labour",$C353="Labour-related"),IF(Inputs!$DT353=$F$1,Inputs!DM353,Inputs!DM353*'Key assumptions'!$H$118),$F353*N(BG353)*avg_hrs)</f>
        <v>0</v>
      </c>
      <c r="DN353" s="255">
        <f>IF(OR($C353="Non-Labour",$C353="Labour-related"),IF(Inputs!$DT353=$F$1,Inputs!DN353,Inputs!DN353*'Key assumptions'!$H$118),$F353*N(BH353)*avg_hrs)</f>
        <v>0</v>
      </c>
      <c r="DO353" s="255">
        <f>IF(OR($C353="Non-Labour",$C353="Labour-related"),IF(Inputs!$DT353=$F$1,Inputs!DO353,Inputs!DO353*'Key assumptions'!$H$118),$F353*N(BI353)*avg_hrs)</f>
        <v>0</v>
      </c>
      <c r="DP353" s="255">
        <f>IF(OR($C353="Non-Labour",$C353="Labour-related"),IF(Inputs!$DT353=$F$1,Inputs!DP353,Inputs!DP353*'Key assumptions'!$H$118),$F353*N(BJ353)*avg_hrs)</f>
        <v>0</v>
      </c>
      <c r="DQ353" s="255">
        <f>IF(OR($C353="Non-Labour",$C353="Labour-related"),IF(Inputs!$DT353=$F$1,Inputs!DQ353,Inputs!DQ353*'Key assumptions'!$H$118),$F353*N(BK353)*avg_hrs)</f>
        <v>0</v>
      </c>
      <c r="DR353" s="255">
        <f>IF(OR($C353="Non-Labour",$C353="Labour-related"),IF(Inputs!$DT353=$F$1,Inputs!DR353,Inputs!DR353*'Key assumptions'!$H$118),$F353*N(BL353)*avg_hrs)</f>
        <v>0</v>
      </c>
      <c r="DT353" s="133" t="s">
        <v>213</v>
      </c>
      <c r="DU353" s="304"/>
      <c r="DV353" s="304"/>
      <c r="DW353" s="304"/>
      <c r="DX353" s="304"/>
      <c r="DY353" s="304"/>
      <c r="DZ353" s="304"/>
      <c r="EA353" s="255">
        <v>0</v>
      </c>
      <c r="EB353" s="255">
        <v>0</v>
      </c>
      <c r="EC353" s="255">
        <v>0</v>
      </c>
      <c r="ED353" s="255">
        <f t="shared" si="33"/>
        <v>0</v>
      </c>
      <c r="EE353" s="255">
        <f t="shared" si="33"/>
        <v>0</v>
      </c>
      <c r="EF353" s="255">
        <f t="shared" si="32"/>
        <v>0</v>
      </c>
    </row>
    <row r="354" spans="1:136" x14ac:dyDescent="0.4">
      <c r="A354" s="133">
        <f>Inputs!A354</f>
        <v>0</v>
      </c>
      <c r="B354" s="133">
        <f>Inputs!B354</f>
        <v>0</v>
      </c>
      <c r="C354" s="133">
        <f>Inputs!C354</f>
        <v>0</v>
      </c>
      <c r="D354" s="133">
        <f>Inputs!D354</f>
        <v>0</v>
      </c>
      <c r="E354" s="133">
        <f>Inputs!E354</f>
        <v>0</v>
      </c>
      <c r="F354" s="290">
        <f>IF(Inputs!DT354=$F$1,Inputs!F354,
IF(Inputs!DT354='Key assumptions'!$E$118,Inputs!F354*'Key assumptions'!$H$118,Inputs!F354*'Key assumptions'!$H$119))</f>
        <v>0</v>
      </c>
      <c r="G354" s="290">
        <f>IF(Inputs!DT354=$F$1,Inputs!G354,Inputs!G354*'Key assumptions'!$H$118)</f>
        <v>0</v>
      </c>
      <c r="H354" s="281"/>
      <c r="I354" s="281"/>
      <c r="J354" s="281"/>
      <c r="K354" s="281"/>
      <c r="L354" s="281"/>
      <c r="M354" s="389" t="str">
        <f>Inputs!M354</f>
        <v>[C-i-C]</v>
      </c>
      <c r="N354" s="389" t="str">
        <f>Inputs!N354</f>
        <v>[C-i-C]</v>
      </c>
      <c r="O354" s="389" t="str">
        <f>Inputs!O354</f>
        <v>[C-i-C]</v>
      </c>
      <c r="P354" s="389" t="str">
        <f>Inputs!P354</f>
        <v>[C-i-C]</v>
      </c>
      <c r="Q354" s="389" t="str">
        <f>Inputs!Q354</f>
        <v>[C-i-C]</v>
      </c>
      <c r="R354" s="389" t="str">
        <f>Inputs!R354</f>
        <v>[C-i-C]</v>
      </c>
      <c r="S354" s="389" t="str">
        <f>Inputs!S354</f>
        <v>[C-i-C]</v>
      </c>
      <c r="T354" s="389" t="str">
        <f>Inputs!T354</f>
        <v>[C-i-C]</v>
      </c>
      <c r="U354" s="389" t="str">
        <f>Inputs!U354</f>
        <v>[C-i-C]</v>
      </c>
      <c r="V354" s="389" t="str">
        <f>Inputs!V354</f>
        <v>[C-i-C]</v>
      </c>
      <c r="W354" s="389" t="str">
        <f>Inputs!W354</f>
        <v>[C-i-C]</v>
      </c>
      <c r="X354" s="389" t="str">
        <f>Inputs!X354</f>
        <v>[C-i-C]</v>
      </c>
      <c r="Y354" s="389" t="str">
        <f>Inputs!Y354</f>
        <v>[C-i-C]</v>
      </c>
      <c r="Z354" s="389" t="str">
        <f>Inputs!Z354</f>
        <v>[C-i-C]</v>
      </c>
      <c r="AA354" s="389" t="str">
        <f>Inputs!AA354</f>
        <v>[C-i-C]</v>
      </c>
      <c r="AB354" s="389" t="str">
        <f>Inputs!AB354</f>
        <v>[C-i-C]</v>
      </c>
      <c r="AC354" s="389" t="str">
        <f>Inputs!AC354</f>
        <v>[C-i-C]</v>
      </c>
      <c r="AD354" s="389" t="str">
        <f>Inputs!AD354</f>
        <v>[C-i-C]</v>
      </c>
      <c r="AE354" s="389" t="str">
        <f>Inputs!AE354</f>
        <v>[C-i-C]</v>
      </c>
      <c r="AF354" s="389" t="str">
        <f>Inputs!AF354</f>
        <v>[C-i-C]</v>
      </c>
      <c r="AG354" s="389" t="str">
        <f>Inputs!AG354</f>
        <v>[C-i-C]</v>
      </c>
      <c r="AH354" s="389" t="str">
        <f>Inputs!AH354</f>
        <v>[C-i-C]</v>
      </c>
      <c r="AI354" s="254">
        <f>Inputs!AI354</f>
        <v>0</v>
      </c>
      <c r="AJ354" s="254">
        <f>Inputs!AJ354</f>
        <v>0</v>
      </c>
      <c r="AK354" s="254">
        <f>Inputs!AK354</f>
        <v>0</v>
      </c>
      <c r="AL354" s="254">
        <f>Inputs!AL354</f>
        <v>0</v>
      </c>
      <c r="AM354" s="254">
        <f>Inputs!AM354</f>
        <v>0</v>
      </c>
      <c r="AN354" s="254">
        <f>Inputs!AN354</f>
        <v>0</v>
      </c>
      <c r="AO354" s="254">
        <f>Inputs!AO354</f>
        <v>0</v>
      </c>
      <c r="AP354" s="254">
        <f>Inputs!AP354</f>
        <v>0</v>
      </c>
      <c r="AQ354" s="254">
        <f>Inputs!AQ354</f>
        <v>0</v>
      </c>
      <c r="AR354" s="254">
        <f>Inputs!AR354</f>
        <v>0</v>
      </c>
      <c r="AS354" s="254">
        <f>Inputs!AS354</f>
        <v>0</v>
      </c>
      <c r="AT354" s="254">
        <f>Inputs!AT354</f>
        <v>0</v>
      </c>
      <c r="AU354" s="254">
        <f>Inputs!AU354</f>
        <v>0</v>
      </c>
      <c r="AV354" s="254">
        <f>Inputs!AV354</f>
        <v>0</v>
      </c>
      <c r="AW354" s="254">
        <f>Inputs!AW354</f>
        <v>0</v>
      </c>
      <c r="AX354" s="254">
        <f>Inputs!AX354</f>
        <v>0</v>
      </c>
      <c r="AY354" s="254">
        <f>Inputs!AY354</f>
        <v>0</v>
      </c>
      <c r="AZ354" s="254">
        <f>Inputs!AZ354</f>
        <v>0</v>
      </c>
      <c r="BA354" s="254">
        <f>Inputs!BA354</f>
        <v>0</v>
      </c>
      <c r="BB354" s="254">
        <f>Inputs!BB354</f>
        <v>0</v>
      </c>
      <c r="BC354" s="254">
        <f>Inputs!BC354</f>
        <v>0</v>
      </c>
      <c r="BD354" s="254">
        <f>Inputs!BD354</f>
        <v>0</v>
      </c>
      <c r="BE354" s="254">
        <f>Inputs!BE354</f>
        <v>0</v>
      </c>
      <c r="BF354" s="254">
        <f>Inputs!BF354</f>
        <v>0</v>
      </c>
      <c r="BG354" s="254">
        <f>Inputs!BG354</f>
        <v>0</v>
      </c>
      <c r="BH354" s="254">
        <f>Inputs!BH354</f>
        <v>0</v>
      </c>
      <c r="BI354" s="254">
        <f>Inputs!BI354</f>
        <v>0</v>
      </c>
      <c r="BJ354" s="254">
        <f>Inputs!BJ354</f>
        <v>0</v>
      </c>
      <c r="BK354" s="254">
        <f>Inputs!BK354</f>
        <v>0</v>
      </c>
      <c r="BL354" s="254">
        <f>Inputs!BL354</f>
        <v>0</v>
      </c>
      <c r="BN354" s="255">
        <f>IF(OR($C354="Non-Labour",$C354="Labour-related"),IF(Inputs!$DT354=$F$1,Inputs!BN354,Inputs!BN354*'Key assumptions'!$H$118),$F354*N(H354)*avg_hrs)</f>
        <v>0</v>
      </c>
      <c r="BO354" s="255">
        <f>IF(OR($C354="Non-Labour",$C354="Labour-related"),IF(Inputs!$DT354=$F$1,Inputs!BO354,Inputs!BO354*'Key assumptions'!$H$118),$F354*N(I354)*avg_hrs)</f>
        <v>0</v>
      </c>
      <c r="BP354" s="255">
        <f>IF(OR($C354="Non-Labour",$C354="Labour-related"),IF(Inputs!$DT354=$F$1,Inputs!BP354,Inputs!BP354*'Key assumptions'!$H$118),$F354*N(J354)*avg_hrs)</f>
        <v>0</v>
      </c>
      <c r="BQ354" s="255">
        <f>IF(OR($C354="Non-Labour",$C354="Labour-related"),IF(Inputs!$DT354=$F$1,Inputs!BQ354,Inputs!BQ354*'Key assumptions'!$H$118),$F354*N(K354)*avg_hrs)</f>
        <v>0</v>
      </c>
      <c r="BR354" s="255">
        <f>IF(OR($C354="Non-Labour",$C354="Labour-related"),IF(Inputs!$DT354=$F$1,Inputs!BR354,Inputs!BR354*'Key assumptions'!$H$118),$F354*N(L354)*avg_hrs)</f>
        <v>0</v>
      </c>
      <c r="BS354" s="390" t="s">
        <v>411</v>
      </c>
      <c r="BT354" s="390" t="s">
        <v>411</v>
      </c>
      <c r="BU354" s="390" t="s">
        <v>411</v>
      </c>
      <c r="BV354" s="390" t="s">
        <v>411</v>
      </c>
      <c r="BW354" s="390" t="s">
        <v>411</v>
      </c>
      <c r="BX354" s="390" t="s">
        <v>411</v>
      </c>
      <c r="BY354" s="390" t="s">
        <v>411</v>
      </c>
      <c r="BZ354" s="390" t="s">
        <v>411</v>
      </c>
      <c r="CA354" s="390" t="s">
        <v>411</v>
      </c>
      <c r="CB354" s="390" t="s">
        <v>411</v>
      </c>
      <c r="CC354" s="390" t="s">
        <v>411</v>
      </c>
      <c r="CD354" s="390" t="s">
        <v>411</v>
      </c>
      <c r="CE354" s="390" t="s">
        <v>411</v>
      </c>
      <c r="CF354" s="390" t="s">
        <v>411</v>
      </c>
      <c r="CG354" s="390" t="s">
        <v>411</v>
      </c>
      <c r="CH354" s="390" t="s">
        <v>411</v>
      </c>
      <c r="CI354" s="390" t="s">
        <v>411</v>
      </c>
      <c r="CJ354" s="390" t="s">
        <v>411</v>
      </c>
      <c r="CK354" s="390" t="s">
        <v>411</v>
      </c>
      <c r="CL354" s="390" t="s">
        <v>411</v>
      </c>
      <c r="CM354" s="390" t="s">
        <v>411</v>
      </c>
      <c r="CN354" s="390" t="s">
        <v>411</v>
      </c>
      <c r="CO354" s="255">
        <f>IF(OR($C354="Non-Labour",$C354="Labour-related"),IF(Inputs!$DT354=$F$1,Inputs!CO354,Inputs!CO354*'Key assumptions'!$H$118),$F354*N(AI354)*avg_hrs)</f>
        <v>0</v>
      </c>
      <c r="CP354" s="255">
        <f>IF(OR($C354="Non-Labour",$C354="Labour-related"),IF(Inputs!$DT354=$F$1,Inputs!CP354,Inputs!CP354*'Key assumptions'!$H$118),$F354*N(AJ354)*avg_hrs)</f>
        <v>0</v>
      </c>
      <c r="CQ354" s="255">
        <f>IF(OR($C354="Non-Labour",$C354="Labour-related"),IF(Inputs!$DT354=$F$1,Inputs!CQ354,Inputs!CQ354*'Key assumptions'!$H$118),$F354*N(AK354)*avg_hrs)</f>
        <v>0</v>
      </c>
      <c r="CR354" s="255">
        <f>IF(OR($C354="Non-Labour",$C354="Labour-related"),IF(Inputs!$DT354=$F$1,Inputs!CR354,Inputs!CR354*'Key assumptions'!$H$118),$F354*N(AL354)*avg_hrs)</f>
        <v>0</v>
      </c>
      <c r="CS354" s="255">
        <f>IF(OR($C354="Non-Labour",$C354="Labour-related"),IF(Inputs!$DT354=$F$1,Inputs!CS354,Inputs!CS354*'Key assumptions'!$H$118),$F354*N(AM354)*avg_hrs)</f>
        <v>0</v>
      </c>
      <c r="CT354" s="255">
        <f>IF(OR($C354="Non-Labour",$C354="Labour-related"),IF(Inputs!$DT354=$F$1,Inputs!CT354,Inputs!CT354*'Key assumptions'!$H$118),$F354*N(AN354)*avg_hrs)</f>
        <v>0</v>
      </c>
      <c r="CU354" s="255">
        <f>IF(OR($C354="Non-Labour",$C354="Labour-related"),IF(Inputs!$DT354=$F$1,Inputs!CU354,Inputs!CU354*'Key assumptions'!$H$118),$F354*N(AO354)*avg_hrs)</f>
        <v>0</v>
      </c>
      <c r="CV354" s="255">
        <f>IF(OR($C354="Non-Labour",$C354="Labour-related"),IF(Inputs!$DT354=$F$1,Inputs!CV354,Inputs!CV354*'Key assumptions'!$H$118),$F354*N(AP354)*avg_hrs)</f>
        <v>0</v>
      </c>
      <c r="CW354" s="255">
        <f>IF(OR($C354="Non-Labour",$C354="Labour-related"),IF(Inputs!$DT354=$F$1,Inputs!CW354,Inputs!CW354*'Key assumptions'!$H$118),$F354*N(AQ354)*avg_hrs)</f>
        <v>0</v>
      </c>
      <c r="CX354" s="255">
        <f>IF(OR($C354="Non-Labour",$C354="Labour-related"),IF(Inputs!$DT354=$F$1,Inputs!CX354,Inputs!CX354*'Key assumptions'!$H$118),$F354*N(AR354)*avg_hrs)</f>
        <v>0</v>
      </c>
      <c r="CY354" s="255">
        <f>IF(OR($C354="Non-Labour",$C354="Labour-related"),IF(Inputs!$DT354=$F$1,Inputs!CY354,Inputs!CY354*'Key assumptions'!$H$118),$F354*N(AS354)*avg_hrs)</f>
        <v>0</v>
      </c>
      <c r="CZ354" s="255">
        <f>IF(OR($C354="Non-Labour",$C354="Labour-related"),IF(Inputs!$DT354=$F$1,Inputs!CZ354,Inputs!CZ354*'Key assumptions'!$H$118),$F354*N(AT354)*avg_hrs)</f>
        <v>0</v>
      </c>
      <c r="DA354" s="255">
        <f>IF(OR($C354="Non-Labour",$C354="Labour-related"),IF(Inputs!$DT354=$F$1,Inputs!DA354,Inputs!DA354*'Key assumptions'!$H$118),$F354*N(AU354)*avg_hrs)</f>
        <v>0</v>
      </c>
      <c r="DB354" s="255">
        <f>IF(OR($C354="Non-Labour",$C354="Labour-related"),IF(Inputs!$DT354=$F$1,Inputs!DB354,Inputs!DB354*'Key assumptions'!$H$118),$F354*N(AV354)*avg_hrs)</f>
        <v>0</v>
      </c>
      <c r="DC354" s="255">
        <f>IF(OR($C354="Non-Labour",$C354="Labour-related"),IF(Inputs!$DT354=$F$1,Inputs!DC354,Inputs!DC354*'Key assumptions'!$H$118),$F354*N(AW354)*avg_hrs)</f>
        <v>0</v>
      </c>
      <c r="DD354" s="255">
        <f>IF(OR($C354="Non-Labour",$C354="Labour-related"),IF(Inputs!$DT354=$F$1,Inputs!DD354,Inputs!DD354*'Key assumptions'!$H$118),$F354*N(AX354)*avg_hrs)</f>
        <v>0</v>
      </c>
      <c r="DE354" s="255">
        <f>IF(OR($C354="Non-Labour",$C354="Labour-related"),IF(Inputs!$DT354=$F$1,Inputs!DE354,Inputs!DE354*'Key assumptions'!$H$118),$F354*N(AY354)*avg_hrs)</f>
        <v>0</v>
      </c>
      <c r="DF354" s="255">
        <f>IF(OR($C354="Non-Labour",$C354="Labour-related"),IF(Inputs!$DT354=$F$1,Inputs!DF354,Inputs!DF354*'Key assumptions'!$H$118),$F354*N(AZ354)*avg_hrs)</f>
        <v>0</v>
      </c>
      <c r="DG354" s="255">
        <f>IF(OR($C354="Non-Labour",$C354="Labour-related"),IF(Inputs!$DT354=$F$1,Inputs!DG354,Inputs!DG354*'Key assumptions'!$H$118),$F354*N(BA354)*avg_hrs)</f>
        <v>0</v>
      </c>
      <c r="DH354" s="255">
        <f>IF(OR($C354="Non-Labour",$C354="Labour-related"),IF(Inputs!$DT354=$F$1,Inputs!DH354,Inputs!DH354*'Key assumptions'!$H$118),$F354*N(BB354)*avg_hrs)</f>
        <v>0</v>
      </c>
      <c r="DI354" s="255">
        <f>IF(OR($C354="Non-Labour",$C354="Labour-related"),IF(Inputs!$DT354=$F$1,Inputs!DI354,Inputs!DI354*'Key assumptions'!$H$118),$F354*N(BC354)*avg_hrs)</f>
        <v>0</v>
      </c>
      <c r="DJ354" s="255">
        <f>IF(OR($C354="Non-Labour",$C354="Labour-related"),IF(Inputs!$DT354=$F$1,Inputs!DJ354,Inputs!DJ354*'Key assumptions'!$H$118),$F354*N(BD354)*avg_hrs)</f>
        <v>0</v>
      </c>
      <c r="DK354" s="255">
        <f>IF(OR($C354="Non-Labour",$C354="Labour-related"),IF(Inputs!$DT354=$F$1,Inputs!DK354,Inputs!DK354*'Key assumptions'!$H$118),$F354*N(BE354)*avg_hrs)</f>
        <v>0</v>
      </c>
      <c r="DL354" s="255">
        <f>IF(OR($C354="Non-Labour",$C354="Labour-related"),IF(Inputs!$DT354=$F$1,Inputs!DL354,Inputs!DL354*'Key assumptions'!$H$118),$F354*N(BF354)*avg_hrs)</f>
        <v>0</v>
      </c>
      <c r="DM354" s="255">
        <f>IF(OR($C354="Non-Labour",$C354="Labour-related"),IF(Inputs!$DT354=$F$1,Inputs!DM354,Inputs!DM354*'Key assumptions'!$H$118),$F354*N(BG354)*avg_hrs)</f>
        <v>0</v>
      </c>
      <c r="DN354" s="255">
        <f>IF(OR($C354="Non-Labour",$C354="Labour-related"),IF(Inputs!$DT354=$F$1,Inputs!DN354,Inputs!DN354*'Key assumptions'!$H$118),$F354*N(BH354)*avg_hrs)</f>
        <v>0</v>
      </c>
      <c r="DO354" s="255">
        <f>IF(OR($C354="Non-Labour",$C354="Labour-related"),IF(Inputs!$DT354=$F$1,Inputs!DO354,Inputs!DO354*'Key assumptions'!$H$118),$F354*N(BI354)*avg_hrs)</f>
        <v>0</v>
      </c>
      <c r="DP354" s="255">
        <f>IF(OR($C354="Non-Labour",$C354="Labour-related"),IF(Inputs!$DT354=$F$1,Inputs!DP354,Inputs!DP354*'Key assumptions'!$H$118),$F354*N(BJ354)*avg_hrs)</f>
        <v>0</v>
      </c>
      <c r="DQ354" s="255">
        <f>IF(OR($C354="Non-Labour",$C354="Labour-related"),IF(Inputs!$DT354=$F$1,Inputs!DQ354,Inputs!DQ354*'Key assumptions'!$H$118),$F354*N(BK354)*avg_hrs)</f>
        <v>0</v>
      </c>
      <c r="DR354" s="255">
        <f>IF(OR($C354="Non-Labour",$C354="Labour-related"),IF(Inputs!$DT354=$F$1,Inputs!DR354,Inputs!DR354*'Key assumptions'!$H$118),$F354*N(BL354)*avg_hrs)</f>
        <v>0</v>
      </c>
      <c r="DT354" s="133" t="s">
        <v>213</v>
      </c>
      <c r="DU354" s="304"/>
      <c r="DV354" s="304"/>
      <c r="DW354" s="304"/>
      <c r="DX354" s="304"/>
      <c r="DY354" s="304"/>
      <c r="DZ354" s="304"/>
      <c r="EA354" s="255">
        <v>0</v>
      </c>
      <c r="EB354" s="255">
        <v>0</v>
      </c>
      <c r="EC354" s="255">
        <v>0</v>
      </c>
      <c r="ED354" s="255">
        <f t="shared" si="33"/>
        <v>0</v>
      </c>
      <c r="EE354" s="255">
        <f t="shared" si="33"/>
        <v>0</v>
      </c>
      <c r="EF354" s="255">
        <f t="shared" si="32"/>
        <v>0</v>
      </c>
    </row>
    <row r="355" spans="1:136" x14ac:dyDescent="0.4">
      <c r="A355" s="133">
        <f>Inputs!A355</f>
        <v>0</v>
      </c>
      <c r="B355" s="133">
        <f>Inputs!B355</f>
        <v>0</v>
      </c>
      <c r="C355" s="133">
        <f>Inputs!C355</f>
        <v>0</v>
      </c>
      <c r="D355" s="133">
        <f>Inputs!D355</f>
        <v>0</v>
      </c>
      <c r="E355" s="133">
        <f>Inputs!E355</f>
        <v>0</v>
      </c>
      <c r="F355" s="290">
        <f>IF(Inputs!DT355=$F$1,Inputs!F355,
IF(Inputs!DT355='Key assumptions'!$E$118,Inputs!F355*'Key assumptions'!$H$118,Inputs!F355*'Key assumptions'!$H$119))</f>
        <v>0</v>
      </c>
      <c r="G355" s="290">
        <f>IF(Inputs!DT355=$F$1,Inputs!G355,Inputs!G355*'Key assumptions'!$H$118)</f>
        <v>0</v>
      </c>
      <c r="H355" s="281"/>
      <c r="I355" s="281"/>
      <c r="J355" s="281"/>
      <c r="K355" s="281"/>
      <c r="L355" s="281"/>
      <c r="M355" s="389" t="str">
        <f>Inputs!M355</f>
        <v>[C-i-C]</v>
      </c>
      <c r="N355" s="389" t="str">
        <f>Inputs!N355</f>
        <v>[C-i-C]</v>
      </c>
      <c r="O355" s="389" t="str">
        <f>Inputs!O355</f>
        <v>[C-i-C]</v>
      </c>
      <c r="P355" s="389" t="str">
        <f>Inputs!P355</f>
        <v>[C-i-C]</v>
      </c>
      <c r="Q355" s="389" t="str">
        <f>Inputs!Q355</f>
        <v>[C-i-C]</v>
      </c>
      <c r="R355" s="389" t="str">
        <f>Inputs!R355</f>
        <v>[C-i-C]</v>
      </c>
      <c r="S355" s="389" t="str">
        <f>Inputs!S355</f>
        <v>[C-i-C]</v>
      </c>
      <c r="T355" s="389" t="str">
        <f>Inputs!T355</f>
        <v>[C-i-C]</v>
      </c>
      <c r="U355" s="389" t="str">
        <f>Inputs!U355</f>
        <v>[C-i-C]</v>
      </c>
      <c r="V355" s="389" t="str">
        <f>Inputs!V355</f>
        <v>[C-i-C]</v>
      </c>
      <c r="W355" s="389" t="str">
        <f>Inputs!W355</f>
        <v>[C-i-C]</v>
      </c>
      <c r="X355" s="389" t="str">
        <f>Inputs!X355</f>
        <v>[C-i-C]</v>
      </c>
      <c r="Y355" s="389" t="str">
        <f>Inputs!Y355</f>
        <v>[C-i-C]</v>
      </c>
      <c r="Z355" s="389" t="str">
        <f>Inputs!Z355</f>
        <v>[C-i-C]</v>
      </c>
      <c r="AA355" s="389" t="str">
        <f>Inputs!AA355</f>
        <v>[C-i-C]</v>
      </c>
      <c r="AB355" s="389" t="str">
        <f>Inputs!AB355</f>
        <v>[C-i-C]</v>
      </c>
      <c r="AC355" s="389" t="str">
        <f>Inputs!AC355</f>
        <v>[C-i-C]</v>
      </c>
      <c r="AD355" s="389" t="str">
        <f>Inputs!AD355</f>
        <v>[C-i-C]</v>
      </c>
      <c r="AE355" s="389" t="str">
        <f>Inputs!AE355</f>
        <v>[C-i-C]</v>
      </c>
      <c r="AF355" s="389" t="str">
        <f>Inputs!AF355</f>
        <v>[C-i-C]</v>
      </c>
      <c r="AG355" s="389" t="str">
        <f>Inputs!AG355</f>
        <v>[C-i-C]</v>
      </c>
      <c r="AH355" s="389" t="str">
        <f>Inputs!AH355</f>
        <v>[C-i-C]</v>
      </c>
      <c r="AI355" s="254">
        <f>Inputs!AI355</f>
        <v>0</v>
      </c>
      <c r="AJ355" s="254">
        <f>Inputs!AJ355</f>
        <v>0</v>
      </c>
      <c r="AK355" s="254">
        <f>Inputs!AK355</f>
        <v>0</v>
      </c>
      <c r="AL355" s="254">
        <f>Inputs!AL355</f>
        <v>0</v>
      </c>
      <c r="AM355" s="254">
        <f>Inputs!AM355</f>
        <v>0</v>
      </c>
      <c r="AN355" s="254">
        <f>Inputs!AN355</f>
        <v>0</v>
      </c>
      <c r="AO355" s="254">
        <f>Inputs!AO355</f>
        <v>0</v>
      </c>
      <c r="AP355" s="254">
        <f>Inputs!AP355</f>
        <v>0</v>
      </c>
      <c r="AQ355" s="254">
        <f>Inputs!AQ355</f>
        <v>0</v>
      </c>
      <c r="AR355" s="254">
        <f>Inputs!AR355</f>
        <v>0</v>
      </c>
      <c r="AS355" s="254">
        <f>Inputs!AS355</f>
        <v>0</v>
      </c>
      <c r="AT355" s="254">
        <f>Inputs!AT355</f>
        <v>0</v>
      </c>
      <c r="AU355" s="254">
        <f>Inputs!AU355</f>
        <v>0</v>
      </c>
      <c r="AV355" s="254">
        <f>Inputs!AV355</f>
        <v>0</v>
      </c>
      <c r="AW355" s="254">
        <f>Inputs!AW355</f>
        <v>0</v>
      </c>
      <c r="AX355" s="254">
        <f>Inputs!AX355</f>
        <v>0</v>
      </c>
      <c r="AY355" s="254">
        <f>Inputs!AY355</f>
        <v>0</v>
      </c>
      <c r="AZ355" s="254">
        <f>Inputs!AZ355</f>
        <v>0</v>
      </c>
      <c r="BA355" s="254">
        <f>Inputs!BA355</f>
        <v>0</v>
      </c>
      <c r="BB355" s="254">
        <f>Inputs!BB355</f>
        <v>0</v>
      </c>
      <c r="BC355" s="254">
        <f>Inputs!BC355</f>
        <v>0</v>
      </c>
      <c r="BD355" s="254">
        <f>Inputs!BD355</f>
        <v>0</v>
      </c>
      <c r="BE355" s="254">
        <f>Inputs!BE355</f>
        <v>0</v>
      </c>
      <c r="BF355" s="254">
        <f>Inputs!BF355</f>
        <v>0</v>
      </c>
      <c r="BG355" s="254">
        <f>Inputs!BG355</f>
        <v>0</v>
      </c>
      <c r="BH355" s="254">
        <f>Inputs!BH355</f>
        <v>0</v>
      </c>
      <c r="BI355" s="254">
        <f>Inputs!BI355</f>
        <v>0</v>
      </c>
      <c r="BJ355" s="254">
        <f>Inputs!BJ355</f>
        <v>0</v>
      </c>
      <c r="BK355" s="254">
        <f>Inputs!BK355</f>
        <v>0</v>
      </c>
      <c r="BL355" s="254">
        <f>Inputs!BL355</f>
        <v>0</v>
      </c>
      <c r="BN355" s="255">
        <f>IF(OR($C355="Non-Labour",$C355="Labour-related"),IF(Inputs!$DT355=$F$1,Inputs!BN355,Inputs!BN355*'Key assumptions'!$H$118),$F355*N(H355)*avg_hrs)</f>
        <v>0</v>
      </c>
      <c r="BO355" s="255">
        <f>IF(OR($C355="Non-Labour",$C355="Labour-related"),IF(Inputs!$DT355=$F$1,Inputs!BO355,Inputs!BO355*'Key assumptions'!$H$118),$F355*N(I355)*avg_hrs)</f>
        <v>0</v>
      </c>
      <c r="BP355" s="255">
        <f>IF(OR($C355="Non-Labour",$C355="Labour-related"),IF(Inputs!$DT355=$F$1,Inputs!BP355,Inputs!BP355*'Key assumptions'!$H$118),$F355*N(J355)*avg_hrs)</f>
        <v>0</v>
      </c>
      <c r="BQ355" s="255">
        <f>IF(OR($C355="Non-Labour",$C355="Labour-related"),IF(Inputs!$DT355=$F$1,Inputs!BQ355,Inputs!BQ355*'Key assumptions'!$H$118),$F355*N(K355)*avg_hrs)</f>
        <v>0</v>
      </c>
      <c r="BR355" s="255">
        <f>IF(OR($C355="Non-Labour",$C355="Labour-related"),IF(Inputs!$DT355=$F$1,Inputs!BR355,Inputs!BR355*'Key assumptions'!$H$118),$F355*N(L355)*avg_hrs)</f>
        <v>0</v>
      </c>
      <c r="BS355" s="390" t="s">
        <v>411</v>
      </c>
      <c r="BT355" s="390" t="s">
        <v>411</v>
      </c>
      <c r="BU355" s="390" t="s">
        <v>411</v>
      </c>
      <c r="BV355" s="390" t="s">
        <v>411</v>
      </c>
      <c r="BW355" s="390" t="s">
        <v>411</v>
      </c>
      <c r="BX355" s="390" t="s">
        <v>411</v>
      </c>
      <c r="BY355" s="390" t="s">
        <v>411</v>
      </c>
      <c r="BZ355" s="390" t="s">
        <v>411</v>
      </c>
      <c r="CA355" s="390" t="s">
        <v>411</v>
      </c>
      <c r="CB355" s="390" t="s">
        <v>411</v>
      </c>
      <c r="CC355" s="390" t="s">
        <v>411</v>
      </c>
      <c r="CD355" s="390" t="s">
        <v>411</v>
      </c>
      <c r="CE355" s="390" t="s">
        <v>411</v>
      </c>
      <c r="CF355" s="390" t="s">
        <v>411</v>
      </c>
      <c r="CG355" s="390" t="s">
        <v>411</v>
      </c>
      <c r="CH355" s="390" t="s">
        <v>411</v>
      </c>
      <c r="CI355" s="390" t="s">
        <v>411</v>
      </c>
      <c r="CJ355" s="390" t="s">
        <v>411</v>
      </c>
      <c r="CK355" s="390" t="s">
        <v>411</v>
      </c>
      <c r="CL355" s="390" t="s">
        <v>411</v>
      </c>
      <c r="CM355" s="390" t="s">
        <v>411</v>
      </c>
      <c r="CN355" s="390" t="s">
        <v>411</v>
      </c>
      <c r="CO355" s="255">
        <f>IF(OR($C355="Non-Labour",$C355="Labour-related"),IF(Inputs!$DT355=$F$1,Inputs!CO355,Inputs!CO355*'Key assumptions'!$H$118),$F355*N(AI355)*avg_hrs)</f>
        <v>0</v>
      </c>
      <c r="CP355" s="255">
        <f>IF(OR($C355="Non-Labour",$C355="Labour-related"),IF(Inputs!$DT355=$F$1,Inputs!CP355,Inputs!CP355*'Key assumptions'!$H$118),$F355*N(AJ355)*avg_hrs)</f>
        <v>0</v>
      </c>
      <c r="CQ355" s="255">
        <f>IF(OR($C355="Non-Labour",$C355="Labour-related"),IF(Inputs!$DT355=$F$1,Inputs!CQ355,Inputs!CQ355*'Key assumptions'!$H$118),$F355*N(AK355)*avg_hrs)</f>
        <v>0</v>
      </c>
      <c r="CR355" s="255">
        <f>IF(OR($C355="Non-Labour",$C355="Labour-related"),IF(Inputs!$DT355=$F$1,Inputs!CR355,Inputs!CR355*'Key assumptions'!$H$118),$F355*N(AL355)*avg_hrs)</f>
        <v>0</v>
      </c>
      <c r="CS355" s="255">
        <f>IF(OR($C355="Non-Labour",$C355="Labour-related"),IF(Inputs!$DT355=$F$1,Inputs!CS355,Inputs!CS355*'Key assumptions'!$H$118),$F355*N(AM355)*avg_hrs)</f>
        <v>0</v>
      </c>
      <c r="CT355" s="255">
        <f>IF(OR($C355="Non-Labour",$C355="Labour-related"),IF(Inputs!$DT355=$F$1,Inputs!CT355,Inputs!CT355*'Key assumptions'!$H$118),$F355*N(AN355)*avg_hrs)</f>
        <v>0</v>
      </c>
      <c r="CU355" s="255">
        <f>IF(OR($C355="Non-Labour",$C355="Labour-related"),IF(Inputs!$DT355=$F$1,Inputs!CU355,Inputs!CU355*'Key assumptions'!$H$118),$F355*N(AO355)*avg_hrs)</f>
        <v>0</v>
      </c>
      <c r="CV355" s="255">
        <f>IF(OR($C355="Non-Labour",$C355="Labour-related"),IF(Inputs!$DT355=$F$1,Inputs!CV355,Inputs!CV355*'Key assumptions'!$H$118),$F355*N(AP355)*avg_hrs)</f>
        <v>0</v>
      </c>
      <c r="CW355" s="255">
        <f>IF(OR($C355="Non-Labour",$C355="Labour-related"),IF(Inputs!$DT355=$F$1,Inputs!CW355,Inputs!CW355*'Key assumptions'!$H$118),$F355*N(AQ355)*avg_hrs)</f>
        <v>0</v>
      </c>
      <c r="CX355" s="255">
        <f>IF(OR($C355="Non-Labour",$C355="Labour-related"),IF(Inputs!$DT355=$F$1,Inputs!CX355,Inputs!CX355*'Key assumptions'!$H$118),$F355*N(AR355)*avg_hrs)</f>
        <v>0</v>
      </c>
      <c r="CY355" s="255">
        <f>IF(OR($C355="Non-Labour",$C355="Labour-related"),IF(Inputs!$DT355=$F$1,Inputs!CY355,Inputs!CY355*'Key assumptions'!$H$118),$F355*N(AS355)*avg_hrs)</f>
        <v>0</v>
      </c>
      <c r="CZ355" s="255">
        <f>IF(OR($C355="Non-Labour",$C355="Labour-related"),IF(Inputs!$DT355=$F$1,Inputs!CZ355,Inputs!CZ355*'Key assumptions'!$H$118),$F355*N(AT355)*avg_hrs)</f>
        <v>0</v>
      </c>
      <c r="DA355" s="255">
        <f>IF(OR($C355="Non-Labour",$C355="Labour-related"),IF(Inputs!$DT355=$F$1,Inputs!DA355,Inputs!DA355*'Key assumptions'!$H$118),$F355*N(AU355)*avg_hrs)</f>
        <v>0</v>
      </c>
      <c r="DB355" s="255">
        <f>IF(OR($C355="Non-Labour",$C355="Labour-related"),IF(Inputs!$DT355=$F$1,Inputs!DB355,Inputs!DB355*'Key assumptions'!$H$118),$F355*N(AV355)*avg_hrs)</f>
        <v>0</v>
      </c>
      <c r="DC355" s="255">
        <f>IF(OR($C355="Non-Labour",$C355="Labour-related"),IF(Inputs!$DT355=$F$1,Inputs!DC355,Inputs!DC355*'Key assumptions'!$H$118),$F355*N(AW355)*avg_hrs)</f>
        <v>0</v>
      </c>
      <c r="DD355" s="255">
        <f>IF(OR($C355="Non-Labour",$C355="Labour-related"),IF(Inputs!$DT355=$F$1,Inputs!DD355,Inputs!DD355*'Key assumptions'!$H$118),$F355*N(AX355)*avg_hrs)</f>
        <v>0</v>
      </c>
      <c r="DE355" s="255">
        <f>IF(OR($C355="Non-Labour",$C355="Labour-related"),IF(Inputs!$DT355=$F$1,Inputs!DE355,Inputs!DE355*'Key assumptions'!$H$118),$F355*N(AY355)*avg_hrs)</f>
        <v>0</v>
      </c>
      <c r="DF355" s="255">
        <f>IF(OR($C355="Non-Labour",$C355="Labour-related"),IF(Inputs!$DT355=$F$1,Inputs!DF355,Inputs!DF355*'Key assumptions'!$H$118),$F355*N(AZ355)*avg_hrs)</f>
        <v>0</v>
      </c>
      <c r="DG355" s="255">
        <f>IF(OR($C355="Non-Labour",$C355="Labour-related"),IF(Inputs!$DT355=$F$1,Inputs!DG355,Inputs!DG355*'Key assumptions'!$H$118),$F355*N(BA355)*avg_hrs)</f>
        <v>0</v>
      </c>
      <c r="DH355" s="255">
        <f>IF(OR($C355="Non-Labour",$C355="Labour-related"),IF(Inputs!$DT355=$F$1,Inputs!DH355,Inputs!DH355*'Key assumptions'!$H$118),$F355*N(BB355)*avg_hrs)</f>
        <v>0</v>
      </c>
      <c r="DI355" s="255">
        <f>IF(OR($C355="Non-Labour",$C355="Labour-related"),IF(Inputs!$DT355=$F$1,Inputs!DI355,Inputs!DI355*'Key assumptions'!$H$118),$F355*N(BC355)*avg_hrs)</f>
        <v>0</v>
      </c>
      <c r="DJ355" s="255">
        <f>IF(OR($C355="Non-Labour",$C355="Labour-related"),IF(Inputs!$DT355=$F$1,Inputs!DJ355,Inputs!DJ355*'Key assumptions'!$H$118),$F355*N(BD355)*avg_hrs)</f>
        <v>0</v>
      </c>
      <c r="DK355" s="255">
        <f>IF(OR($C355="Non-Labour",$C355="Labour-related"),IF(Inputs!$DT355=$F$1,Inputs!DK355,Inputs!DK355*'Key assumptions'!$H$118),$F355*N(BE355)*avg_hrs)</f>
        <v>0</v>
      </c>
      <c r="DL355" s="255">
        <f>IF(OR($C355="Non-Labour",$C355="Labour-related"),IF(Inputs!$DT355=$F$1,Inputs!DL355,Inputs!DL355*'Key assumptions'!$H$118),$F355*N(BF355)*avg_hrs)</f>
        <v>0</v>
      </c>
      <c r="DM355" s="255">
        <f>IF(OR($C355="Non-Labour",$C355="Labour-related"),IF(Inputs!$DT355=$F$1,Inputs!DM355,Inputs!DM355*'Key assumptions'!$H$118),$F355*N(BG355)*avg_hrs)</f>
        <v>0</v>
      </c>
      <c r="DN355" s="255">
        <f>IF(OR($C355="Non-Labour",$C355="Labour-related"),IF(Inputs!$DT355=$F$1,Inputs!DN355,Inputs!DN355*'Key assumptions'!$H$118),$F355*N(BH355)*avg_hrs)</f>
        <v>0</v>
      </c>
      <c r="DO355" s="255">
        <f>IF(OR($C355="Non-Labour",$C355="Labour-related"),IF(Inputs!$DT355=$F$1,Inputs!DO355,Inputs!DO355*'Key assumptions'!$H$118),$F355*N(BI355)*avg_hrs)</f>
        <v>0</v>
      </c>
      <c r="DP355" s="255">
        <f>IF(OR($C355="Non-Labour",$C355="Labour-related"),IF(Inputs!$DT355=$F$1,Inputs!DP355,Inputs!DP355*'Key assumptions'!$H$118),$F355*N(BJ355)*avg_hrs)</f>
        <v>0</v>
      </c>
      <c r="DQ355" s="255">
        <f>IF(OR($C355="Non-Labour",$C355="Labour-related"),IF(Inputs!$DT355=$F$1,Inputs!DQ355,Inputs!DQ355*'Key assumptions'!$H$118),$F355*N(BK355)*avg_hrs)</f>
        <v>0</v>
      </c>
      <c r="DR355" s="255">
        <f>IF(OR($C355="Non-Labour",$C355="Labour-related"),IF(Inputs!$DT355=$F$1,Inputs!DR355,Inputs!DR355*'Key assumptions'!$H$118),$F355*N(BL355)*avg_hrs)</f>
        <v>0</v>
      </c>
      <c r="DT355" s="133" t="s">
        <v>213</v>
      </c>
      <c r="DU355" s="304"/>
      <c r="DV355" s="304"/>
      <c r="DW355" s="304"/>
      <c r="DX355" s="304"/>
      <c r="DY355" s="304"/>
      <c r="DZ355" s="304"/>
      <c r="EA355" s="255">
        <v>0</v>
      </c>
      <c r="EB355" s="255">
        <v>0</v>
      </c>
      <c r="EC355" s="255">
        <v>0</v>
      </c>
      <c r="ED355" s="255">
        <f t="shared" si="33"/>
        <v>0</v>
      </c>
      <c r="EE355" s="255">
        <f t="shared" si="33"/>
        <v>0</v>
      </c>
      <c r="EF355" s="255">
        <f t="shared" si="32"/>
        <v>0</v>
      </c>
    </row>
    <row r="356" spans="1:136" x14ac:dyDescent="0.4">
      <c r="A356" s="133">
        <f>Inputs!A356</f>
        <v>0</v>
      </c>
      <c r="B356" s="133">
        <f>Inputs!B356</f>
        <v>0</v>
      </c>
      <c r="C356" s="133">
        <f>Inputs!C356</f>
        <v>0</v>
      </c>
      <c r="D356" s="133">
        <f>Inputs!D356</f>
        <v>0</v>
      </c>
      <c r="E356" s="133">
        <f>Inputs!E356</f>
        <v>0</v>
      </c>
      <c r="F356" s="290">
        <f>IF(Inputs!DT356=$F$1,Inputs!F356,
IF(Inputs!DT356='Key assumptions'!$E$118,Inputs!F356*'Key assumptions'!$H$118,Inputs!F356*'Key assumptions'!$H$119))</f>
        <v>0</v>
      </c>
      <c r="G356" s="290">
        <f>IF(Inputs!DT356=$F$1,Inputs!G356,Inputs!G356*'Key assumptions'!$H$118)</f>
        <v>0</v>
      </c>
      <c r="H356" s="281"/>
      <c r="I356" s="281"/>
      <c r="J356" s="281"/>
      <c r="K356" s="281"/>
      <c r="L356" s="281"/>
      <c r="M356" s="389" t="str">
        <f>Inputs!M356</f>
        <v>[C-i-C]</v>
      </c>
      <c r="N356" s="389" t="str">
        <f>Inputs!N356</f>
        <v>[C-i-C]</v>
      </c>
      <c r="O356" s="389" t="str">
        <f>Inputs!O356</f>
        <v>[C-i-C]</v>
      </c>
      <c r="P356" s="389" t="str">
        <f>Inputs!P356</f>
        <v>[C-i-C]</v>
      </c>
      <c r="Q356" s="389" t="str">
        <f>Inputs!Q356</f>
        <v>[C-i-C]</v>
      </c>
      <c r="R356" s="389" t="str">
        <f>Inputs!R356</f>
        <v>[C-i-C]</v>
      </c>
      <c r="S356" s="389" t="str">
        <f>Inputs!S356</f>
        <v>[C-i-C]</v>
      </c>
      <c r="T356" s="389" t="str">
        <f>Inputs!T356</f>
        <v>[C-i-C]</v>
      </c>
      <c r="U356" s="389" t="str">
        <f>Inputs!U356</f>
        <v>[C-i-C]</v>
      </c>
      <c r="V356" s="389" t="str">
        <f>Inputs!V356</f>
        <v>[C-i-C]</v>
      </c>
      <c r="W356" s="389" t="str">
        <f>Inputs!W356</f>
        <v>[C-i-C]</v>
      </c>
      <c r="X356" s="389" t="str">
        <f>Inputs!X356</f>
        <v>[C-i-C]</v>
      </c>
      <c r="Y356" s="389" t="str">
        <f>Inputs!Y356</f>
        <v>[C-i-C]</v>
      </c>
      <c r="Z356" s="389" t="str">
        <f>Inputs!Z356</f>
        <v>[C-i-C]</v>
      </c>
      <c r="AA356" s="389" t="str">
        <f>Inputs!AA356</f>
        <v>[C-i-C]</v>
      </c>
      <c r="AB356" s="389" t="str">
        <f>Inputs!AB356</f>
        <v>[C-i-C]</v>
      </c>
      <c r="AC356" s="389" t="str">
        <f>Inputs!AC356</f>
        <v>[C-i-C]</v>
      </c>
      <c r="AD356" s="389" t="str">
        <f>Inputs!AD356</f>
        <v>[C-i-C]</v>
      </c>
      <c r="AE356" s="389" t="str">
        <f>Inputs!AE356</f>
        <v>[C-i-C]</v>
      </c>
      <c r="AF356" s="389" t="str">
        <f>Inputs!AF356</f>
        <v>[C-i-C]</v>
      </c>
      <c r="AG356" s="389" t="str">
        <f>Inputs!AG356</f>
        <v>[C-i-C]</v>
      </c>
      <c r="AH356" s="389" t="str">
        <f>Inputs!AH356</f>
        <v>[C-i-C]</v>
      </c>
      <c r="AI356" s="254">
        <f>Inputs!AI356</f>
        <v>0</v>
      </c>
      <c r="AJ356" s="254">
        <f>Inputs!AJ356</f>
        <v>0</v>
      </c>
      <c r="AK356" s="254">
        <f>Inputs!AK356</f>
        <v>0</v>
      </c>
      <c r="AL356" s="254">
        <f>Inputs!AL356</f>
        <v>0</v>
      </c>
      <c r="AM356" s="254">
        <f>Inputs!AM356</f>
        <v>0</v>
      </c>
      <c r="AN356" s="254">
        <f>Inputs!AN356</f>
        <v>0</v>
      </c>
      <c r="AO356" s="254">
        <f>Inputs!AO356</f>
        <v>0</v>
      </c>
      <c r="AP356" s="254">
        <f>Inputs!AP356</f>
        <v>0</v>
      </c>
      <c r="AQ356" s="254">
        <f>Inputs!AQ356</f>
        <v>0</v>
      </c>
      <c r="AR356" s="254">
        <f>Inputs!AR356</f>
        <v>0</v>
      </c>
      <c r="AS356" s="254">
        <f>Inputs!AS356</f>
        <v>0</v>
      </c>
      <c r="AT356" s="254">
        <f>Inputs!AT356</f>
        <v>0</v>
      </c>
      <c r="AU356" s="254">
        <f>Inputs!AU356</f>
        <v>0</v>
      </c>
      <c r="AV356" s="254">
        <f>Inputs!AV356</f>
        <v>0</v>
      </c>
      <c r="AW356" s="254">
        <f>Inputs!AW356</f>
        <v>0</v>
      </c>
      <c r="AX356" s="254">
        <f>Inputs!AX356</f>
        <v>0</v>
      </c>
      <c r="AY356" s="254">
        <f>Inputs!AY356</f>
        <v>0</v>
      </c>
      <c r="AZ356" s="254">
        <f>Inputs!AZ356</f>
        <v>0</v>
      </c>
      <c r="BA356" s="254">
        <f>Inputs!BA356</f>
        <v>0</v>
      </c>
      <c r="BB356" s="254">
        <f>Inputs!BB356</f>
        <v>0</v>
      </c>
      <c r="BC356" s="254">
        <f>Inputs!BC356</f>
        <v>0</v>
      </c>
      <c r="BD356" s="254">
        <f>Inputs!BD356</f>
        <v>0</v>
      </c>
      <c r="BE356" s="254">
        <f>Inputs!BE356</f>
        <v>0</v>
      </c>
      <c r="BF356" s="254">
        <f>Inputs!BF356</f>
        <v>0</v>
      </c>
      <c r="BG356" s="254">
        <f>Inputs!BG356</f>
        <v>0</v>
      </c>
      <c r="BH356" s="254">
        <f>Inputs!BH356</f>
        <v>0</v>
      </c>
      <c r="BI356" s="254">
        <f>Inputs!BI356</f>
        <v>0</v>
      </c>
      <c r="BJ356" s="254">
        <f>Inputs!BJ356</f>
        <v>0</v>
      </c>
      <c r="BK356" s="254">
        <f>Inputs!BK356</f>
        <v>0</v>
      </c>
      <c r="BL356" s="254">
        <f>Inputs!BL356</f>
        <v>0</v>
      </c>
      <c r="BN356" s="255">
        <f>IF(OR($C356="Non-Labour",$C356="Labour-related"),IF(Inputs!$DT356=$F$1,Inputs!BN356,Inputs!BN356*'Key assumptions'!$H$118),$F356*N(H356)*avg_hrs)</f>
        <v>0</v>
      </c>
      <c r="BO356" s="255">
        <f>IF(OR($C356="Non-Labour",$C356="Labour-related"),IF(Inputs!$DT356=$F$1,Inputs!BO356,Inputs!BO356*'Key assumptions'!$H$118),$F356*N(I356)*avg_hrs)</f>
        <v>0</v>
      </c>
      <c r="BP356" s="255">
        <f>IF(OR($C356="Non-Labour",$C356="Labour-related"),IF(Inputs!$DT356=$F$1,Inputs!BP356,Inputs!BP356*'Key assumptions'!$H$118),$F356*N(J356)*avg_hrs)</f>
        <v>0</v>
      </c>
      <c r="BQ356" s="255">
        <f>IF(OR($C356="Non-Labour",$C356="Labour-related"),IF(Inputs!$DT356=$F$1,Inputs!BQ356,Inputs!BQ356*'Key assumptions'!$H$118),$F356*N(K356)*avg_hrs)</f>
        <v>0</v>
      </c>
      <c r="BR356" s="255">
        <f>IF(OR($C356="Non-Labour",$C356="Labour-related"),IF(Inputs!$DT356=$F$1,Inputs!BR356,Inputs!BR356*'Key assumptions'!$H$118),$F356*N(L356)*avg_hrs)</f>
        <v>0</v>
      </c>
      <c r="BS356" s="390" t="s">
        <v>411</v>
      </c>
      <c r="BT356" s="390" t="s">
        <v>411</v>
      </c>
      <c r="BU356" s="390" t="s">
        <v>411</v>
      </c>
      <c r="BV356" s="390" t="s">
        <v>411</v>
      </c>
      <c r="BW356" s="390" t="s">
        <v>411</v>
      </c>
      <c r="BX356" s="390" t="s">
        <v>411</v>
      </c>
      <c r="BY356" s="390" t="s">
        <v>411</v>
      </c>
      <c r="BZ356" s="390" t="s">
        <v>411</v>
      </c>
      <c r="CA356" s="390" t="s">
        <v>411</v>
      </c>
      <c r="CB356" s="390" t="s">
        <v>411</v>
      </c>
      <c r="CC356" s="390" t="s">
        <v>411</v>
      </c>
      <c r="CD356" s="390" t="s">
        <v>411</v>
      </c>
      <c r="CE356" s="390" t="s">
        <v>411</v>
      </c>
      <c r="CF356" s="390" t="s">
        <v>411</v>
      </c>
      <c r="CG356" s="390" t="s">
        <v>411</v>
      </c>
      <c r="CH356" s="390" t="s">
        <v>411</v>
      </c>
      <c r="CI356" s="390" t="s">
        <v>411</v>
      </c>
      <c r="CJ356" s="390" t="s">
        <v>411</v>
      </c>
      <c r="CK356" s="390" t="s">
        <v>411</v>
      </c>
      <c r="CL356" s="390" t="s">
        <v>411</v>
      </c>
      <c r="CM356" s="390" t="s">
        <v>411</v>
      </c>
      <c r="CN356" s="390" t="s">
        <v>411</v>
      </c>
      <c r="CO356" s="255">
        <f>IF(OR($C356="Non-Labour",$C356="Labour-related"),IF(Inputs!$DT356=$F$1,Inputs!CO356,Inputs!CO356*'Key assumptions'!$H$118),$F356*N(AI356)*avg_hrs)</f>
        <v>0</v>
      </c>
      <c r="CP356" s="255">
        <f>IF(OR($C356="Non-Labour",$C356="Labour-related"),IF(Inputs!$DT356=$F$1,Inputs!CP356,Inputs!CP356*'Key assumptions'!$H$118),$F356*N(AJ356)*avg_hrs)</f>
        <v>0</v>
      </c>
      <c r="CQ356" s="255">
        <f>IF(OR($C356="Non-Labour",$C356="Labour-related"),IF(Inputs!$DT356=$F$1,Inputs!CQ356,Inputs!CQ356*'Key assumptions'!$H$118),$F356*N(AK356)*avg_hrs)</f>
        <v>0</v>
      </c>
      <c r="CR356" s="255">
        <f>IF(OR($C356="Non-Labour",$C356="Labour-related"),IF(Inputs!$DT356=$F$1,Inputs!CR356,Inputs!CR356*'Key assumptions'!$H$118),$F356*N(AL356)*avg_hrs)</f>
        <v>0</v>
      </c>
      <c r="CS356" s="255">
        <f>IF(OR($C356="Non-Labour",$C356="Labour-related"),IF(Inputs!$DT356=$F$1,Inputs!CS356,Inputs!CS356*'Key assumptions'!$H$118),$F356*N(AM356)*avg_hrs)</f>
        <v>0</v>
      </c>
      <c r="CT356" s="255">
        <f>IF(OR($C356="Non-Labour",$C356="Labour-related"),IF(Inputs!$DT356=$F$1,Inputs!CT356,Inputs!CT356*'Key assumptions'!$H$118),$F356*N(AN356)*avg_hrs)</f>
        <v>0</v>
      </c>
      <c r="CU356" s="255">
        <f>IF(OR($C356="Non-Labour",$C356="Labour-related"),IF(Inputs!$DT356=$F$1,Inputs!CU356,Inputs!CU356*'Key assumptions'!$H$118),$F356*N(AO356)*avg_hrs)</f>
        <v>0</v>
      </c>
      <c r="CV356" s="255">
        <f>IF(OR($C356="Non-Labour",$C356="Labour-related"),IF(Inputs!$DT356=$F$1,Inputs!CV356,Inputs!CV356*'Key assumptions'!$H$118),$F356*N(AP356)*avg_hrs)</f>
        <v>0</v>
      </c>
      <c r="CW356" s="255">
        <f>IF(OR($C356="Non-Labour",$C356="Labour-related"),IF(Inputs!$DT356=$F$1,Inputs!CW356,Inputs!CW356*'Key assumptions'!$H$118),$F356*N(AQ356)*avg_hrs)</f>
        <v>0</v>
      </c>
      <c r="CX356" s="255">
        <f>IF(OR($C356="Non-Labour",$C356="Labour-related"),IF(Inputs!$DT356=$F$1,Inputs!CX356,Inputs!CX356*'Key assumptions'!$H$118),$F356*N(AR356)*avg_hrs)</f>
        <v>0</v>
      </c>
      <c r="CY356" s="255">
        <f>IF(OR($C356="Non-Labour",$C356="Labour-related"),IF(Inputs!$DT356=$F$1,Inputs!CY356,Inputs!CY356*'Key assumptions'!$H$118),$F356*N(AS356)*avg_hrs)</f>
        <v>0</v>
      </c>
      <c r="CZ356" s="255">
        <f>IF(OR($C356="Non-Labour",$C356="Labour-related"),IF(Inputs!$DT356=$F$1,Inputs!CZ356,Inputs!CZ356*'Key assumptions'!$H$118),$F356*N(AT356)*avg_hrs)</f>
        <v>0</v>
      </c>
      <c r="DA356" s="255">
        <f>IF(OR($C356="Non-Labour",$C356="Labour-related"),IF(Inputs!$DT356=$F$1,Inputs!DA356,Inputs!DA356*'Key assumptions'!$H$118),$F356*N(AU356)*avg_hrs)</f>
        <v>0</v>
      </c>
      <c r="DB356" s="255">
        <f>IF(OR($C356="Non-Labour",$C356="Labour-related"),IF(Inputs!$DT356=$F$1,Inputs!DB356,Inputs!DB356*'Key assumptions'!$H$118),$F356*N(AV356)*avg_hrs)</f>
        <v>0</v>
      </c>
      <c r="DC356" s="255">
        <f>IF(OR($C356="Non-Labour",$C356="Labour-related"),IF(Inputs!$DT356=$F$1,Inputs!DC356,Inputs!DC356*'Key assumptions'!$H$118),$F356*N(AW356)*avg_hrs)</f>
        <v>0</v>
      </c>
      <c r="DD356" s="255">
        <f>IF(OR($C356="Non-Labour",$C356="Labour-related"),IF(Inputs!$DT356=$F$1,Inputs!DD356,Inputs!DD356*'Key assumptions'!$H$118),$F356*N(AX356)*avg_hrs)</f>
        <v>0</v>
      </c>
      <c r="DE356" s="255">
        <f>IF(OR($C356="Non-Labour",$C356="Labour-related"),IF(Inputs!$DT356=$F$1,Inputs!DE356,Inputs!DE356*'Key assumptions'!$H$118),$F356*N(AY356)*avg_hrs)</f>
        <v>0</v>
      </c>
      <c r="DF356" s="255">
        <f>IF(OR($C356="Non-Labour",$C356="Labour-related"),IF(Inputs!$DT356=$F$1,Inputs!DF356,Inputs!DF356*'Key assumptions'!$H$118),$F356*N(AZ356)*avg_hrs)</f>
        <v>0</v>
      </c>
      <c r="DG356" s="255">
        <f>IF(OR($C356="Non-Labour",$C356="Labour-related"),IF(Inputs!$DT356=$F$1,Inputs!DG356,Inputs!DG356*'Key assumptions'!$H$118),$F356*N(BA356)*avg_hrs)</f>
        <v>0</v>
      </c>
      <c r="DH356" s="255">
        <f>IF(OR($C356="Non-Labour",$C356="Labour-related"),IF(Inputs!$DT356=$F$1,Inputs!DH356,Inputs!DH356*'Key assumptions'!$H$118),$F356*N(BB356)*avg_hrs)</f>
        <v>0</v>
      </c>
      <c r="DI356" s="255">
        <f>IF(OR($C356="Non-Labour",$C356="Labour-related"),IF(Inputs!$DT356=$F$1,Inputs!DI356,Inputs!DI356*'Key assumptions'!$H$118),$F356*N(BC356)*avg_hrs)</f>
        <v>0</v>
      </c>
      <c r="DJ356" s="255">
        <f>IF(OR($C356="Non-Labour",$C356="Labour-related"),IF(Inputs!$DT356=$F$1,Inputs!DJ356,Inputs!DJ356*'Key assumptions'!$H$118),$F356*N(BD356)*avg_hrs)</f>
        <v>0</v>
      </c>
      <c r="DK356" s="255">
        <f>IF(OR($C356="Non-Labour",$C356="Labour-related"),IF(Inputs!$DT356=$F$1,Inputs!DK356,Inputs!DK356*'Key assumptions'!$H$118),$F356*N(BE356)*avg_hrs)</f>
        <v>0</v>
      </c>
      <c r="DL356" s="255">
        <f>IF(OR($C356="Non-Labour",$C356="Labour-related"),IF(Inputs!$DT356=$F$1,Inputs!DL356,Inputs!DL356*'Key assumptions'!$H$118),$F356*N(BF356)*avg_hrs)</f>
        <v>0</v>
      </c>
      <c r="DM356" s="255">
        <f>IF(OR($C356="Non-Labour",$C356="Labour-related"),IF(Inputs!$DT356=$F$1,Inputs!DM356,Inputs!DM356*'Key assumptions'!$H$118),$F356*N(BG356)*avg_hrs)</f>
        <v>0</v>
      </c>
      <c r="DN356" s="255">
        <f>IF(OR($C356="Non-Labour",$C356="Labour-related"),IF(Inputs!$DT356=$F$1,Inputs!DN356,Inputs!DN356*'Key assumptions'!$H$118),$F356*N(BH356)*avg_hrs)</f>
        <v>0</v>
      </c>
      <c r="DO356" s="255">
        <f>IF(OR($C356="Non-Labour",$C356="Labour-related"),IF(Inputs!$DT356=$F$1,Inputs!DO356,Inputs!DO356*'Key assumptions'!$H$118),$F356*N(BI356)*avg_hrs)</f>
        <v>0</v>
      </c>
      <c r="DP356" s="255">
        <f>IF(OR($C356="Non-Labour",$C356="Labour-related"),IF(Inputs!$DT356=$F$1,Inputs!DP356,Inputs!DP356*'Key assumptions'!$H$118),$F356*N(BJ356)*avg_hrs)</f>
        <v>0</v>
      </c>
      <c r="DQ356" s="255">
        <f>IF(OR($C356="Non-Labour",$C356="Labour-related"),IF(Inputs!$DT356=$F$1,Inputs!DQ356,Inputs!DQ356*'Key assumptions'!$H$118),$F356*N(BK356)*avg_hrs)</f>
        <v>0</v>
      </c>
      <c r="DR356" s="255">
        <f>IF(OR($C356="Non-Labour",$C356="Labour-related"),IF(Inputs!$DT356=$F$1,Inputs!DR356,Inputs!DR356*'Key assumptions'!$H$118),$F356*N(BL356)*avg_hrs)</f>
        <v>0</v>
      </c>
      <c r="DT356" s="133" t="s">
        <v>213</v>
      </c>
      <c r="DU356" s="304"/>
      <c r="DV356" s="304"/>
      <c r="DW356" s="304"/>
      <c r="DX356" s="304"/>
      <c r="DY356" s="304"/>
      <c r="DZ356" s="304"/>
      <c r="EA356" s="255">
        <v>0</v>
      </c>
      <c r="EB356" s="255">
        <v>0</v>
      </c>
      <c r="EC356" s="255">
        <v>0</v>
      </c>
      <c r="ED356" s="255">
        <f t="shared" ref="ED356:EE371" si="34">SUMIF($BN$1:$DR$1,ED$2,$BN356:$DR356)</f>
        <v>0</v>
      </c>
      <c r="EE356" s="255">
        <f t="shared" si="34"/>
        <v>0</v>
      </c>
      <c r="EF356" s="255">
        <f t="shared" si="32"/>
        <v>0</v>
      </c>
    </row>
    <row r="357" spans="1:136" x14ac:dyDescent="0.4">
      <c r="A357" s="133">
        <f>Inputs!A357</f>
        <v>0</v>
      </c>
      <c r="B357" s="133">
        <f>Inputs!B357</f>
        <v>0</v>
      </c>
      <c r="C357" s="133">
        <f>Inputs!C357</f>
        <v>0</v>
      </c>
      <c r="D357" s="133">
        <f>Inputs!D357</f>
        <v>0</v>
      </c>
      <c r="E357" s="133">
        <f>Inputs!E357</f>
        <v>0</v>
      </c>
      <c r="F357" s="290">
        <f>IF(Inputs!DT357=$F$1,Inputs!F357,
IF(Inputs!DT357='Key assumptions'!$E$118,Inputs!F357*'Key assumptions'!$H$118,Inputs!F357*'Key assumptions'!$H$119))</f>
        <v>0</v>
      </c>
      <c r="G357" s="290">
        <f>IF(Inputs!DT357=$F$1,Inputs!G357,Inputs!G357*'Key assumptions'!$H$118)</f>
        <v>0</v>
      </c>
      <c r="H357" s="281"/>
      <c r="I357" s="281"/>
      <c r="J357" s="281"/>
      <c r="K357" s="281"/>
      <c r="L357" s="281"/>
      <c r="M357" s="389" t="str">
        <f>Inputs!M357</f>
        <v>[C-i-C]</v>
      </c>
      <c r="N357" s="389" t="str">
        <f>Inputs!N357</f>
        <v>[C-i-C]</v>
      </c>
      <c r="O357" s="389" t="str">
        <f>Inputs!O357</f>
        <v>[C-i-C]</v>
      </c>
      <c r="P357" s="389" t="str">
        <f>Inputs!P357</f>
        <v>[C-i-C]</v>
      </c>
      <c r="Q357" s="389" t="str">
        <f>Inputs!Q357</f>
        <v>[C-i-C]</v>
      </c>
      <c r="R357" s="389" t="str">
        <f>Inputs!R357</f>
        <v>[C-i-C]</v>
      </c>
      <c r="S357" s="389" t="str">
        <f>Inputs!S357</f>
        <v>[C-i-C]</v>
      </c>
      <c r="T357" s="389" t="str">
        <f>Inputs!T357</f>
        <v>[C-i-C]</v>
      </c>
      <c r="U357" s="389" t="str">
        <f>Inputs!U357</f>
        <v>[C-i-C]</v>
      </c>
      <c r="V357" s="389" t="str">
        <f>Inputs!V357</f>
        <v>[C-i-C]</v>
      </c>
      <c r="W357" s="389" t="str">
        <f>Inputs!W357</f>
        <v>[C-i-C]</v>
      </c>
      <c r="X357" s="389" t="str">
        <f>Inputs!X357</f>
        <v>[C-i-C]</v>
      </c>
      <c r="Y357" s="389" t="str">
        <f>Inputs!Y357</f>
        <v>[C-i-C]</v>
      </c>
      <c r="Z357" s="389" t="str">
        <f>Inputs!Z357</f>
        <v>[C-i-C]</v>
      </c>
      <c r="AA357" s="389" t="str">
        <f>Inputs!AA357</f>
        <v>[C-i-C]</v>
      </c>
      <c r="AB357" s="389" t="str">
        <f>Inputs!AB357</f>
        <v>[C-i-C]</v>
      </c>
      <c r="AC357" s="389" t="str">
        <f>Inputs!AC357</f>
        <v>[C-i-C]</v>
      </c>
      <c r="AD357" s="389" t="str">
        <f>Inputs!AD357</f>
        <v>[C-i-C]</v>
      </c>
      <c r="AE357" s="389" t="str">
        <f>Inputs!AE357</f>
        <v>[C-i-C]</v>
      </c>
      <c r="AF357" s="389" t="str">
        <f>Inputs!AF357</f>
        <v>[C-i-C]</v>
      </c>
      <c r="AG357" s="389" t="str">
        <f>Inputs!AG357</f>
        <v>[C-i-C]</v>
      </c>
      <c r="AH357" s="389" t="str">
        <f>Inputs!AH357</f>
        <v>[C-i-C]</v>
      </c>
      <c r="AI357" s="254">
        <f>Inputs!AI357</f>
        <v>0</v>
      </c>
      <c r="AJ357" s="254">
        <f>Inputs!AJ357</f>
        <v>0</v>
      </c>
      <c r="AK357" s="254">
        <f>Inputs!AK357</f>
        <v>0</v>
      </c>
      <c r="AL357" s="254">
        <f>Inputs!AL357</f>
        <v>0</v>
      </c>
      <c r="AM357" s="254">
        <f>Inputs!AM357</f>
        <v>0</v>
      </c>
      <c r="AN357" s="254">
        <f>Inputs!AN357</f>
        <v>0</v>
      </c>
      <c r="AO357" s="254">
        <f>Inputs!AO357</f>
        <v>0</v>
      </c>
      <c r="AP357" s="254">
        <f>Inputs!AP357</f>
        <v>0</v>
      </c>
      <c r="AQ357" s="254">
        <f>Inputs!AQ357</f>
        <v>0</v>
      </c>
      <c r="AR357" s="254">
        <f>Inputs!AR357</f>
        <v>0</v>
      </c>
      <c r="AS357" s="254">
        <f>Inputs!AS357</f>
        <v>0</v>
      </c>
      <c r="AT357" s="254">
        <f>Inputs!AT357</f>
        <v>0</v>
      </c>
      <c r="AU357" s="254">
        <f>Inputs!AU357</f>
        <v>0</v>
      </c>
      <c r="AV357" s="254">
        <f>Inputs!AV357</f>
        <v>0</v>
      </c>
      <c r="AW357" s="254">
        <f>Inputs!AW357</f>
        <v>0</v>
      </c>
      <c r="AX357" s="254">
        <f>Inputs!AX357</f>
        <v>0</v>
      </c>
      <c r="AY357" s="254">
        <f>Inputs!AY357</f>
        <v>0</v>
      </c>
      <c r="AZ357" s="254">
        <f>Inputs!AZ357</f>
        <v>0</v>
      </c>
      <c r="BA357" s="254">
        <f>Inputs!BA357</f>
        <v>0</v>
      </c>
      <c r="BB357" s="254">
        <f>Inputs!BB357</f>
        <v>0</v>
      </c>
      <c r="BC357" s="254">
        <f>Inputs!BC357</f>
        <v>0</v>
      </c>
      <c r="BD357" s="254">
        <f>Inputs!BD357</f>
        <v>0</v>
      </c>
      <c r="BE357" s="254">
        <f>Inputs!BE357</f>
        <v>0</v>
      </c>
      <c r="BF357" s="254">
        <f>Inputs!BF357</f>
        <v>0</v>
      </c>
      <c r="BG357" s="254">
        <f>Inputs!BG357</f>
        <v>0</v>
      </c>
      <c r="BH357" s="254">
        <f>Inputs!BH357</f>
        <v>0</v>
      </c>
      <c r="BI357" s="254">
        <f>Inputs!BI357</f>
        <v>0</v>
      </c>
      <c r="BJ357" s="254">
        <f>Inputs!BJ357</f>
        <v>0</v>
      </c>
      <c r="BK357" s="254">
        <f>Inputs!BK357</f>
        <v>0</v>
      </c>
      <c r="BL357" s="254">
        <f>Inputs!BL357</f>
        <v>0</v>
      </c>
      <c r="BN357" s="255">
        <f>IF(OR($C357="Non-Labour",$C357="Labour-related"),IF(Inputs!$DT357=$F$1,Inputs!BN357,Inputs!BN357*'Key assumptions'!$H$118),$F357*N(H357)*avg_hrs)</f>
        <v>0</v>
      </c>
      <c r="BO357" s="255">
        <f>IF(OR($C357="Non-Labour",$C357="Labour-related"),IF(Inputs!$DT357=$F$1,Inputs!BO357,Inputs!BO357*'Key assumptions'!$H$118),$F357*N(I357)*avg_hrs)</f>
        <v>0</v>
      </c>
      <c r="BP357" s="255">
        <f>IF(OR($C357="Non-Labour",$C357="Labour-related"),IF(Inputs!$DT357=$F$1,Inputs!BP357,Inputs!BP357*'Key assumptions'!$H$118),$F357*N(J357)*avg_hrs)</f>
        <v>0</v>
      </c>
      <c r="BQ357" s="255">
        <f>IF(OR($C357="Non-Labour",$C357="Labour-related"),IF(Inputs!$DT357=$F$1,Inputs!BQ357,Inputs!BQ357*'Key assumptions'!$H$118),$F357*N(K357)*avg_hrs)</f>
        <v>0</v>
      </c>
      <c r="BR357" s="255">
        <f>IF(OR($C357="Non-Labour",$C357="Labour-related"),IF(Inputs!$DT357=$F$1,Inputs!BR357,Inputs!BR357*'Key assumptions'!$H$118),$F357*N(L357)*avg_hrs)</f>
        <v>0</v>
      </c>
      <c r="BS357" s="390" t="s">
        <v>411</v>
      </c>
      <c r="BT357" s="390" t="s">
        <v>411</v>
      </c>
      <c r="BU357" s="390" t="s">
        <v>411</v>
      </c>
      <c r="BV357" s="390" t="s">
        <v>411</v>
      </c>
      <c r="BW357" s="390" t="s">
        <v>411</v>
      </c>
      <c r="BX357" s="390" t="s">
        <v>411</v>
      </c>
      <c r="BY357" s="390" t="s">
        <v>411</v>
      </c>
      <c r="BZ357" s="390" t="s">
        <v>411</v>
      </c>
      <c r="CA357" s="390" t="s">
        <v>411</v>
      </c>
      <c r="CB357" s="390" t="s">
        <v>411</v>
      </c>
      <c r="CC357" s="390" t="s">
        <v>411</v>
      </c>
      <c r="CD357" s="390" t="s">
        <v>411</v>
      </c>
      <c r="CE357" s="390" t="s">
        <v>411</v>
      </c>
      <c r="CF357" s="390" t="s">
        <v>411</v>
      </c>
      <c r="CG357" s="390" t="s">
        <v>411</v>
      </c>
      <c r="CH357" s="390" t="s">
        <v>411</v>
      </c>
      <c r="CI357" s="390" t="s">
        <v>411</v>
      </c>
      <c r="CJ357" s="390" t="s">
        <v>411</v>
      </c>
      <c r="CK357" s="390" t="s">
        <v>411</v>
      </c>
      <c r="CL357" s="390" t="s">
        <v>411</v>
      </c>
      <c r="CM357" s="390" t="s">
        <v>411</v>
      </c>
      <c r="CN357" s="390" t="s">
        <v>411</v>
      </c>
      <c r="CO357" s="255">
        <f>IF(OR($C357="Non-Labour",$C357="Labour-related"),IF(Inputs!$DT357=$F$1,Inputs!CO357,Inputs!CO357*'Key assumptions'!$H$118),$F357*N(AI357)*avg_hrs)</f>
        <v>0</v>
      </c>
      <c r="CP357" s="255">
        <f>IF(OR($C357="Non-Labour",$C357="Labour-related"),IF(Inputs!$DT357=$F$1,Inputs!CP357,Inputs!CP357*'Key assumptions'!$H$118),$F357*N(AJ357)*avg_hrs)</f>
        <v>0</v>
      </c>
      <c r="CQ357" s="255">
        <f>IF(OR($C357="Non-Labour",$C357="Labour-related"),IF(Inputs!$DT357=$F$1,Inputs!CQ357,Inputs!CQ357*'Key assumptions'!$H$118),$F357*N(AK357)*avg_hrs)</f>
        <v>0</v>
      </c>
      <c r="CR357" s="255">
        <f>IF(OR($C357="Non-Labour",$C357="Labour-related"),IF(Inputs!$DT357=$F$1,Inputs!CR357,Inputs!CR357*'Key assumptions'!$H$118),$F357*N(AL357)*avg_hrs)</f>
        <v>0</v>
      </c>
      <c r="CS357" s="255">
        <f>IF(OR($C357="Non-Labour",$C357="Labour-related"),IF(Inputs!$DT357=$F$1,Inputs!CS357,Inputs!CS357*'Key assumptions'!$H$118),$F357*N(AM357)*avg_hrs)</f>
        <v>0</v>
      </c>
      <c r="CT357" s="255">
        <f>IF(OR($C357="Non-Labour",$C357="Labour-related"),IF(Inputs!$DT357=$F$1,Inputs!CT357,Inputs!CT357*'Key assumptions'!$H$118),$F357*N(AN357)*avg_hrs)</f>
        <v>0</v>
      </c>
      <c r="CU357" s="255">
        <f>IF(OR($C357="Non-Labour",$C357="Labour-related"),IF(Inputs!$DT357=$F$1,Inputs!CU357,Inputs!CU357*'Key assumptions'!$H$118),$F357*N(AO357)*avg_hrs)</f>
        <v>0</v>
      </c>
      <c r="CV357" s="255">
        <f>IF(OR($C357="Non-Labour",$C357="Labour-related"),IF(Inputs!$DT357=$F$1,Inputs!CV357,Inputs!CV357*'Key assumptions'!$H$118),$F357*N(AP357)*avg_hrs)</f>
        <v>0</v>
      </c>
      <c r="CW357" s="255">
        <f>IF(OR($C357="Non-Labour",$C357="Labour-related"),IF(Inputs!$DT357=$F$1,Inputs!CW357,Inputs!CW357*'Key assumptions'!$H$118),$F357*N(AQ357)*avg_hrs)</f>
        <v>0</v>
      </c>
      <c r="CX357" s="255">
        <f>IF(OR($C357="Non-Labour",$C357="Labour-related"),IF(Inputs!$DT357=$F$1,Inputs!CX357,Inputs!CX357*'Key assumptions'!$H$118),$F357*N(AR357)*avg_hrs)</f>
        <v>0</v>
      </c>
      <c r="CY357" s="255">
        <f>IF(OR($C357="Non-Labour",$C357="Labour-related"),IF(Inputs!$DT357=$F$1,Inputs!CY357,Inputs!CY357*'Key assumptions'!$H$118),$F357*N(AS357)*avg_hrs)</f>
        <v>0</v>
      </c>
      <c r="CZ357" s="255">
        <f>IF(OR($C357="Non-Labour",$C357="Labour-related"),IF(Inputs!$DT357=$F$1,Inputs!CZ357,Inputs!CZ357*'Key assumptions'!$H$118),$F357*N(AT357)*avg_hrs)</f>
        <v>0</v>
      </c>
      <c r="DA357" s="255">
        <f>IF(OR($C357="Non-Labour",$C357="Labour-related"),IF(Inputs!$DT357=$F$1,Inputs!DA357,Inputs!DA357*'Key assumptions'!$H$118),$F357*N(AU357)*avg_hrs)</f>
        <v>0</v>
      </c>
      <c r="DB357" s="255">
        <f>IF(OR($C357="Non-Labour",$C357="Labour-related"),IF(Inputs!$DT357=$F$1,Inputs!DB357,Inputs!DB357*'Key assumptions'!$H$118),$F357*N(AV357)*avg_hrs)</f>
        <v>0</v>
      </c>
      <c r="DC357" s="255">
        <f>IF(OR($C357="Non-Labour",$C357="Labour-related"),IF(Inputs!$DT357=$F$1,Inputs!DC357,Inputs!DC357*'Key assumptions'!$H$118),$F357*N(AW357)*avg_hrs)</f>
        <v>0</v>
      </c>
      <c r="DD357" s="255">
        <f>IF(OR($C357="Non-Labour",$C357="Labour-related"),IF(Inputs!$DT357=$F$1,Inputs!DD357,Inputs!DD357*'Key assumptions'!$H$118),$F357*N(AX357)*avg_hrs)</f>
        <v>0</v>
      </c>
      <c r="DE357" s="255">
        <f>IF(OR($C357="Non-Labour",$C357="Labour-related"),IF(Inputs!$DT357=$F$1,Inputs!DE357,Inputs!DE357*'Key assumptions'!$H$118),$F357*N(AY357)*avg_hrs)</f>
        <v>0</v>
      </c>
      <c r="DF357" s="255">
        <f>IF(OR($C357="Non-Labour",$C357="Labour-related"),IF(Inputs!$DT357=$F$1,Inputs!DF357,Inputs!DF357*'Key assumptions'!$H$118),$F357*N(AZ357)*avg_hrs)</f>
        <v>0</v>
      </c>
      <c r="DG357" s="255">
        <f>IF(OR($C357="Non-Labour",$C357="Labour-related"),IF(Inputs!$DT357=$F$1,Inputs!DG357,Inputs!DG357*'Key assumptions'!$H$118),$F357*N(BA357)*avg_hrs)</f>
        <v>0</v>
      </c>
      <c r="DH357" s="255">
        <f>IF(OR($C357="Non-Labour",$C357="Labour-related"),IF(Inputs!$DT357=$F$1,Inputs!DH357,Inputs!DH357*'Key assumptions'!$H$118),$F357*N(BB357)*avg_hrs)</f>
        <v>0</v>
      </c>
      <c r="DI357" s="255">
        <f>IF(OR($C357="Non-Labour",$C357="Labour-related"),IF(Inputs!$DT357=$F$1,Inputs!DI357,Inputs!DI357*'Key assumptions'!$H$118),$F357*N(BC357)*avg_hrs)</f>
        <v>0</v>
      </c>
      <c r="DJ357" s="255">
        <f>IF(OR($C357="Non-Labour",$C357="Labour-related"),IF(Inputs!$DT357=$F$1,Inputs!DJ357,Inputs!DJ357*'Key assumptions'!$H$118),$F357*N(BD357)*avg_hrs)</f>
        <v>0</v>
      </c>
      <c r="DK357" s="255">
        <f>IF(OR($C357="Non-Labour",$C357="Labour-related"),IF(Inputs!$DT357=$F$1,Inputs!DK357,Inputs!DK357*'Key assumptions'!$H$118),$F357*N(BE357)*avg_hrs)</f>
        <v>0</v>
      </c>
      <c r="DL357" s="255">
        <f>IF(OR($C357="Non-Labour",$C357="Labour-related"),IF(Inputs!$DT357=$F$1,Inputs!DL357,Inputs!DL357*'Key assumptions'!$H$118),$F357*N(BF357)*avg_hrs)</f>
        <v>0</v>
      </c>
      <c r="DM357" s="255">
        <f>IF(OR($C357="Non-Labour",$C357="Labour-related"),IF(Inputs!$DT357=$F$1,Inputs!DM357,Inputs!DM357*'Key assumptions'!$H$118),$F357*N(BG357)*avg_hrs)</f>
        <v>0</v>
      </c>
      <c r="DN357" s="255">
        <f>IF(OR($C357="Non-Labour",$C357="Labour-related"),IF(Inputs!$DT357=$F$1,Inputs!DN357,Inputs!DN357*'Key assumptions'!$H$118),$F357*N(BH357)*avg_hrs)</f>
        <v>0</v>
      </c>
      <c r="DO357" s="255">
        <f>IF(OR($C357="Non-Labour",$C357="Labour-related"),IF(Inputs!$DT357=$F$1,Inputs!DO357,Inputs!DO357*'Key assumptions'!$H$118),$F357*N(BI357)*avg_hrs)</f>
        <v>0</v>
      </c>
      <c r="DP357" s="255">
        <f>IF(OR($C357="Non-Labour",$C357="Labour-related"),IF(Inputs!$DT357=$F$1,Inputs!DP357,Inputs!DP357*'Key assumptions'!$H$118),$F357*N(BJ357)*avg_hrs)</f>
        <v>0</v>
      </c>
      <c r="DQ357" s="255">
        <f>IF(OR($C357="Non-Labour",$C357="Labour-related"),IF(Inputs!$DT357=$F$1,Inputs!DQ357,Inputs!DQ357*'Key assumptions'!$H$118),$F357*N(BK357)*avg_hrs)</f>
        <v>0</v>
      </c>
      <c r="DR357" s="255">
        <f>IF(OR($C357="Non-Labour",$C357="Labour-related"),IF(Inputs!$DT357=$F$1,Inputs!DR357,Inputs!DR357*'Key assumptions'!$H$118),$F357*N(BL357)*avg_hrs)</f>
        <v>0</v>
      </c>
      <c r="DT357" s="133" t="s">
        <v>213</v>
      </c>
      <c r="DU357" s="304"/>
      <c r="DV357" s="304"/>
      <c r="DW357" s="304"/>
      <c r="DX357" s="304"/>
      <c r="DY357" s="304"/>
      <c r="DZ357" s="304"/>
      <c r="EA357" s="255">
        <v>0</v>
      </c>
      <c r="EB357" s="255">
        <v>0</v>
      </c>
      <c r="EC357" s="255">
        <v>0</v>
      </c>
      <c r="ED357" s="255">
        <f t="shared" si="34"/>
        <v>0</v>
      </c>
      <c r="EE357" s="255">
        <f t="shared" si="34"/>
        <v>0</v>
      </c>
      <c r="EF357" s="255">
        <f t="shared" si="32"/>
        <v>0</v>
      </c>
    </row>
    <row r="358" spans="1:136" x14ac:dyDescent="0.4">
      <c r="A358" s="133">
        <f>Inputs!A358</f>
        <v>0</v>
      </c>
      <c r="B358" s="133">
        <f>Inputs!B358</f>
        <v>0</v>
      </c>
      <c r="C358" s="133">
        <f>Inputs!C358</f>
        <v>0</v>
      </c>
      <c r="D358" s="133">
        <f>Inputs!D358</f>
        <v>0</v>
      </c>
      <c r="E358" s="133">
        <f>Inputs!E358</f>
        <v>0</v>
      </c>
      <c r="F358" s="290">
        <f>IF(Inputs!DT358=$F$1,Inputs!F358,
IF(Inputs!DT358='Key assumptions'!$E$118,Inputs!F358*'Key assumptions'!$H$118,Inputs!F358*'Key assumptions'!$H$119))</f>
        <v>0</v>
      </c>
      <c r="G358" s="290">
        <f>IF(Inputs!DT358=$F$1,Inputs!G358,Inputs!G358*'Key assumptions'!$H$118)</f>
        <v>0</v>
      </c>
      <c r="H358" s="281"/>
      <c r="I358" s="281"/>
      <c r="J358" s="281"/>
      <c r="K358" s="281"/>
      <c r="L358" s="281"/>
      <c r="M358" s="389" t="str">
        <f>Inputs!M358</f>
        <v>[C-i-C]</v>
      </c>
      <c r="N358" s="389" t="str">
        <f>Inputs!N358</f>
        <v>[C-i-C]</v>
      </c>
      <c r="O358" s="389" t="str">
        <f>Inputs!O358</f>
        <v>[C-i-C]</v>
      </c>
      <c r="P358" s="389" t="str">
        <f>Inputs!P358</f>
        <v>[C-i-C]</v>
      </c>
      <c r="Q358" s="389" t="str">
        <f>Inputs!Q358</f>
        <v>[C-i-C]</v>
      </c>
      <c r="R358" s="389" t="str">
        <f>Inputs!R358</f>
        <v>[C-i-C]</v>
      </c>
      <c r="S358" s="389" t="str">
        <f>Inputs!S358</f>
        <v>[C-i-C]</v>
      </c>
      <c r="T358" s="389" t="str">
        <f>Inputs!T358</f>
        <v>[C-i-C]</v>
      </c>
      <c r="U358" s="389" t="str">
        <f>Inputs!U358</f>
        <v>[C-i-C]</v>
      </c>
      <c r="V358" s="389" t="str">
        <f>Inputs!V358</f>
        <v>[C-i-C]</v>
      </c>
      <c r="W358" s="389" t="str">
        <f>Inputs!W358</f>
        <v>[C-i-C]</v>
      </c>
      <c r="X358" s="389" t="str">
        <f>Inputs!X358</f>
        <v>[C-i-C]</v>
      </c>
      <c r="Y358" s="389" t="str">
        <f>Inputs!Y358</f>
        <v>[C-i-C]</v>
      </c>
      <c r="Z358" s="389" t="str">
        <f>Inputs!Z358</f>
        <v>[C-i-C]</v>
      </c>
      <c r="AA358" s="389" t="str">
        <f>Inputs!AA358</f>
        <v>[C-i-C]</v>
      </c>
      <c r="AB358" s="389" t="str">
        <f>Inputs!AB358</f>
        <v>[C-i-C]</v>
      </c>
      <c r="AC358" s="389" t="str">
        <f>Inputs!AC358</f>
        <v>[C-i-C]</v>
      </c>
      <c r="AD358" s="389" t="str">
        <f>Inputs!AD358</f>
        <v>[C-i-C]</v>
      </c>
      <c r="AE358" s="389" t="str">
        <f>Inputs!AE358</f>
        <v>[C-i-C]</v>
      </c>
      <c r="AF358" s="389" t="str">
        <f>Inputs!AF358</f>
        <v>[C-i-C]</v>
      </c>
      <c r="AG358" s="389" t="str">
        <f>Inputs!AG358</f>
        <v>[C-i-C]</v>
      </c>
      <c r="AH358" s="389" t="str">
        <f>Inputs!AH358</f>
        <v>[C-i-C]</v>
      </c>
      <c r="AI358" s="254">
        <f>Inputs!AI358</f>
        <v>0</v>
      </c>
      <c r="AJ358" s="254">
        <f>Inputs!AJ358</f>
        <v>0</v>
      </c>
      <c r="AK358" s="254">
        <f>Inputs!AK358</f>
        <v>0</v>
      </c>
      <c r="AL358" s="254">
        <f>Inputs!AL358</f>
        <v>0</v>
      </c>
      <c r="AM358" s="254">
        <f>Inputs!AM358</f>
        <v>0</v>
      </c>
      <c r="AN358" s="254">
        <f>Inputs!AN358</f>
        <v>0</v>
      </c>
      <c r="AO358" s="254">
        <f>Inputs!AO358</f>
        <v>0</v>
      </c>
      <c r="AP358" s="254">
        <f>Inputs!AP358</f>
        <v>0</v>
      </c>
      <c r="AQ358" s="254">
        <f>Inputs!AQ358</f>
        <v>0</v>
      </c>
      <c r="AR358" s="254">
        <f>Inputs!AR358</f>
        <v>0</v>
      </c>
      <c r="AS358" s="254">
        <f>Inputs!AS358</f>
        <v>0</v>
      </c>
      <c r="AT358" s="254">
        <f>Inputs!AT358</f>
        <v>0</v>
      </c>
      <c r="AU358" s="254">
        <f>Inputs!AU358</f>
        <v>0</v>
      </c>
      <c r="AV358" s="254">
        <f>Inputs!AV358</f>
        <v>0</v>
      </c>
      <c r="AW358" s="254">
        <f>Inputs!AW358</f>
        <v>0</v>
      </c>
      <c r="AX358" s="254">
        <f>Inputs!AX358</f>
        <v>0</v>
      </c>
      <c r="AY358" s="254">
        <f>Inputs!AY358</f>
        <v>0</v>
      </c>
      <c r="AZ358" s="254">
        <f>Inputs!AZ358</f>
        <v>0</v>
      </c>
      <c r="BA358" s="254">
        <f>Inputs!BA358</f>
        <v>0</v>
      </c>
      <c r="BB358" s="254">
        <f>Inputs!BB358</f>
        <v>0</v>
      </c>
      <c r="BC358" s="254">
        <f>Inputs!BC358</f>
        <v>0</v>
      </c>
      <c r="BD358" s="254">
        <f>Inputs!BD358</f>
        <v>0</v>
      </c>
      <c r="BE358" s="254">
        <f>Inputs!BE358</f>
        <v>0</v>
      </c>
      <c r="BF358" s="254">
        <f>Inputs!BF358</f>
        <v>0</v>
      </c>
      <c r="BG358" s="254">
        <f>Inputs!BG358</f>
        <v>0</v>
      </c>
      <c r="BH358" s="254">
        <f>Inputs!BH358</f>
        <v>0</v>
      </c>
      <c r="BI358" s="254">
        <f>Inputs!BI358</f>
        <v>0</v>
      </c>
      <c r="BJ358" s="254">
        <f>Inputs!BJ358</f>
        <v>0</v>
      </c>
      <c r="BK358" s="254">
        <f>Inputs!BK358</f>
        <v>0</v>
      </c>
      <c r="BL358" s="254">
        <f>Inputs!BL358</f>
        <v>0</v>
      </c>
      <c r="BN358" s="255">
        <f>IF(OR($C358="Non-Labour",$C358="Labour-related"),IF(Inputs!$DT358=$F$1,Inputs!BN358,Inputs!BN358*'Key assumptions'!$H$118),$F358*N(H358)*avg_hrs)</f>
        <v>0</v>
      </c>
      <c r="BO358" s="255">
        <f>IF(OR($C358="Non-Labour",$C358="Labour-related"),IF(Inputs!$DT358=$F$1,Inputs!BO358,Inputs!BO358*'Key assumptions'!$H$118),$F358*N(I358)*avg_hrs)</f>
        <v>0</v>
      </c>
      <c r="BP358" s="255">
        <f>IF(OR($C358="Non-Labour",$C358="Labour-related"),IF(Inputs!$DT358=$F$1,Inputs!BP358,Inputs!BP358*'Key assumptions'!$H$118),$F358*N(J358)*avg_hrs)</f>
        <v>0</v>
      </c>
      <c r="BQ358" s="255">
        <f>IF(OR($C358="Non-Labour",$C358="Labour-related"),IF(Inputs!$DT358=$F$1,Inputs!BQ358,Inputs!BQ358*'Key assumptions'!$H$118),$F358*N(K358)*avg_hrs)</f>
        <v>0</v>
      </c>
      <c r="BR358" s="255">
        <f>IF(OR($C358="Non-Labour",$C358="Labour-related"),IF(Inputs!$DT358=$F$1,Inputs!BR358,Inputs!BR358*'Key assumptions'!$H$118),$F358*N(L358)*avg_hrs)</f>
        <v>0</v>
      </c>
      <c r="BS358" s="390" t="s">
        <v>411</v>
      </c>
      <c r="BT358" s="390" t="s">
        <v>411</v>
      </c>
      <c r="BU358" s="390" t="s">
        <v>411</v>
      </c>
      <c r="BV358" s="390" t="s">
        <v>411</v>
      </c>
      <c r="BW358" s="390" t="s">
        <v>411</v>
      </c>
      <c r="BX358" s="390" t="s">
        <v>411</v>
      </c>
      <c r="BY358" s="390" t="s">
        <v>411</v>
      </c>
      <c r="BZ358" s="390" t="s">
        <v>411</v>
      </c>
      <c r="CA358" s="390" t="s">
        <v>411</v>
      </c>
      <c r="CB358" s="390" t="s">
        <v>411</v>
      </c>
      <c r="CC358" s="390" t="s">
        <v>411</v>
      </c>
      <c r="CD358" s="390" t="s">
        <v>411</v>
      </c>
      <c r="CE358" s="390" t="s">
        <v>411</v>
      </c>
      <c r="CF358" s="390" t="s">
        <v>411</v>
      </c>
      <c r="CG358" s="390" t="s">
        <v>411</v>
      </c>
      <c r="CH358" s="390" t="s">
        <v>411</v>
      </c>
      <c r="CI358" s="390" t="s">
        <v>411</v>
      </c>
      <c r="CJ358" s="390" t="s">
        <v>411</v>
      </c>
      <c r="CK358" s="390" t="s">
        <v>411</v>
      </c>
      <c r="CL358" s="390" t="s">
        <v>411</v>
      </c>
      <c r="CM358" s="390" t="s">
        <v>411</v>
      </c>
      <c r="CN358" s="390" t="s">
        <v>411</v>
      </c>
      <c r="CO358" s="255">
        <f>IF(OR($C358="Non-Labour",$C358="Labour-related"),IF(Inputs!$DT358=$F$1,Inputs!CO358,Inputs!CO358*'Key assumptions'!$H$118),$F358*N(AI358)*avg_hrs)</f>
        <v>0</v>
      </c>
      <c r="CP358" s="255">
        <f>IF(OR($C358="Non-Labour",$C358="Labour-related"),IF(Inputs!$DT358=$F$1,Inputs!CP358,Inputs!CP358*'Key assumptions'!$H$118),$F358*N(AJ358)*avg_hrs)</f>
        <v>0</v>
      </c>
      <c r="CQ358" s="255">
        <f>IF(OR($C358="Non-Labour",$C358="Labour-related"),IF(Inputs!$DT358=$F$1,Inputs!CQ358,Inputs!CQ358*'Key assumptions'!$H$118),$F358*N(AK358)*avg_hrs)</f>
        <v>0</v>
      </c>
      <c r="CR358" s="255">
        <f>IF(OR($C358="Non-Labour",$C358="Labour-related"),IF(Inputs!$DT358=$F$1,Inputs!CR358,Inputs!CR358*'Key assumptions'!$H$118),$F358*N(AL358)*avg_hrs)</f>
        <v>0</v>
      </c>
      <c r="CS358" s="255">
        <f>IF(OR($C358="Non-Labour",$C358="Labour-related"),IF(Inputs!$DT358=$F$1,Inputs!CS358,Inputs!CS358*'Key assumptions'!$H$118),$F358*N(AM358)*avg_hrs)</f>
        <v>0</v>
      </c>
      <c r="CT358" s="255">
        <f>IF(OR($C358="Non-Labour",$C358="Labour-related"),IF(Inputs!$DT358=$F$1,Inputs!CT358,Inputs!CT358*'Key assumptions'!$H$118),$F358*N(AN358)*avg_hrs)</f>
        <v>0</v>
      </c>
      <c r="CU358" s="255">
        <f>IF(OR($C358="Non-Labour",$C358="Labour-related"),IF(Inputs!$DT358=$F$1,Inputs!CU358,Inputs!CU358*'Key assumptions'!$H$118),$F358*N(AO358)*avg_hrs)</f>
        <v>0</v>
      </c>
      <c r="CV358" s="255">
        <f>IF(OR($C358="Non-Labour",$C358="Labour-related"),IF(Inputs!$DT358=$F$1,Inputs!CV358,Inputs!CV358*'Key assumptions'!$H$118),$F358*N(AP358)*avg_hrs)</f>
        <v>0</v>
      </c>
      <c r="CW358" s="255">
        <f>IF(OR($C358="Non-Labour",$C358="Labour-related"),IF(Inputs!$DT358=$F$1,Inputs!CW358,Inputs!CW358*'Key assumptions'!$H$118),$F358*N(AQ358)*avg_hrs)</f>
        <v>0</v>
      </c>
      <c r="CX358" s="255">
        <f>IF(OR($C358="Non-Labour",$C358="Labour-related"),IF(Inputs!$DT358=$F$1,Inputs!CX358,Inputs!CX358*'Key assumptions'!$H$118),$F358*N(AR358)*avg_hrs)</f>
        <v>0</v>
      </c>
      <c r="CY358" s="255">
        <f>IF(OR($C358="Non-Labour",$C358="Labour-related"),IF(Inputs!$DT358=$F$1,Inputs!CY358,Inputs!CY358*'Key assumptions'!$H$118),$F358*N(AS358)*avg_hrs)</f>
        <v>0</v>
      </c>
      <c r="CZ358" s="255">
        <f>IF(OR($C358="Non-Labour",$C358="Labour-related"),IF(Inputs!$DT358=$F$1,Inputs!CZ358,Inputs!CZ358*'Key assumptions'!$H$118),$F358*N(AT358)*avg_hrs)</f>
        <v>0</v>
      </c>
      <c r="DA358" s="255">
        <f>IF(OR($C358="Non-Labour",$C358="Labour-related"),IF(Inputs!$DT358=$F$1,Inputs!DA358,Inputs!DA358*'Key assumptions'!$H$118),$F358*N(AU358)*avg_hrs)</f>
        <v>0</v>
      </c>
      <c r="DB358" s="255">
        <f>IF(OR($C358="Non-Labour",$C358="Labour-related"),IF(Inputs!$DT358=$F$1,Inputs!DB358,Inputs!DB358*'Key assumptions'!$H$118),$F358*N(AV358)*avg_hrs)</f>
        <v>0</v>
      </c>
      <c r="DC358" s="255">
        <f>IF(OR($C358="Non-Labour",$C358="Labour-related"),IF(Inputs!$DT358=$F$1,Inputs!DC358,Inputs!DC358*'Key assumptions'!$H$118),$F358*N(AW358)*avg_hrs)</f>
        <v>0</v>
      </c>
      <c r="DD358" s="255">
        <f>IF(OR($C358="Non-Labour",$C358="Labour-related"),IF(Inputs!$DT358=$F$1,Inputs!DD358,Inputs!DD358*'Key assumptions'!$H$118),$F358*N(AX358)*avg_hrs)</f>
        <v>0</v>
      </c>
      <c r="DE358" s="255">
        <f>IF(OR($C358="Non-Labour",$C358="Labour-related"),IF(Inputs!$DT358=$F$1,Inputs!DE358,Inputs!DE358*'Key assumptions'!$H$118),$F358*N(AY358)*avg_hrs)</f>
        <v>0</v>
      </c>
      <c r="DF358" s="255">
        <f>IF(OR($C358="Non-Labour",$C358="Labour-related"),IF(Inputs!$DT358=$F$1,Inputs!DF358,Inputs!DF358*'Key assumptions'!$H$118),$F358*N(AZ358)*avg_hrs)</f>
        <v>0</v>
      </c>
      <c r="DG358" s="255">
        <f>IF(OR($C358="Non-Labour",$C358="Labour-related"),IF(Inputs!$DT358=$F$1,Inputs!DG358,Inputs!DG358*'Key assumptions'!$H$118),$F358*N(BA358)*avg_hrs)</f>
        <v>0</v>
      </c>
      <c r="DH358" s="255">
        <f>IF(OR($C358="Non-Labour",$C358="Labour-related"),IF(Inputs!$DT358=$F$1,Inputs!DH358,Inputs!DH358*'Key assumptions'!$H$118),$F358*N(BB358)*avg_hrs)</f>
        <v>0</v>
      </c>
      <c r="DI358" s="255">
        <f>IF(OR($C358="Non-Labour",$C358="Labour-related"),IF(Inputs!$DT358=$F$1,Inputs!DI358,Inputs!DI358*'Key assumptions'!$H$118),$F358*N(BC358)*avg_hrs)</f>
        <v>0</v>
      </c>
      <c r="DJ358" s="255">
        <f>IF(OR($C358="Non-Labour",$C358="Labour-related"),IF(Inputs!$DT358=$F$1,Inputs!DJ358,Inputs!DJ358*'Key assumptions'!$H$118),$F358*N(BD358)*avg_hrs)</f>
        <v>0</v>
      </c>
      <c r="DK358" s="255">
        <f>IF(OR($C358="Non-Labour",$C358="Labour-related"),IF(Inputs!$DT358=$F$1,Inputs!DK358,Inputs!DK358*'Key assumptions'!$H$118),$F358*N(BE358)*avg_hrs)</f>
        <v>0</v>
      </c>
      <c r="DL358" s="255">
        <f>IF(OR($C358="Non-Labour",$C358="Labour-related"),IF(Inputs!$DT358=$F$1,Inputs!DL358,Inputs!DL358*'Key assumptions'!$H$118),$F358*N(BF358)*avg_hrs)</f>
        <v>0</v>
      </c>
      <c r="DM358" s="255">
        <f>IF(OR($C358="Non-Labour",$C358="Labour-related"),IF(Inputs!$DT358=$F$1,Inputs!DM358,Inputs!DM358*'Key assumptions'!$H$118),$F358*N(BG358)*avg_hrs)</f>
        <v>0</v>
      </c>
      <c r="DN358" s="255">
        <f>IF(OR($C358="Non-Labour",$C358="Labour-related"),IF(Inputs!$DT358=$F$1,Inputs!DN358,Inputs!DN358*'Key assumptions'!$H$118),$F358*N(BH358)*avg_hrs)</f>
        <v>0</v>
      </c>
      <c r="DO358" s="255">
        <f>IF(OR($C358="Non-Labour",$C358="Labour-related"),IF(Inputs!$DT358=$F$1,Inputs!DO358,Inputs!DO358*'Key assumptions'!$H$118),$F358*N(BI358)*avg_hrs)</f>
        <v>0</v>
      </c>
      <c r="DP358" s="255">
        <f>IF(OR($C358="Non-Labour",$C358="Labour-related"),IF(Inputs!$DT358=$F$1,Inputs!DP358,Inputs!DP358*'Key assumptions'!$H$118),$F358*N(BJ358)*avg_hrs)</f>
        <v>0</v>
      </c>
      <c r="DQ358" s="255">
        <f>IF(OR($C358="Non-Labour",$C358="Labour-related"),IF(Inputs!$DT358=$F$1,Inputs!DQ358,Inputs!DQ358*'Key assumptions'!$H$118),$F358*N(BK358)*avg_hrs)</f>
        <v>0</v>
      </c>
      <c r="DR358" s="255">
        <f>IF(OR($C358="Non-Labour",$C358="Labour-related"),IF(Inputs!$DT358=$F$1,Inputs!DR358,Inputs!DR358*'Key assumptions'!$H$118),$F358*N(BL358)*avg_hrs)</f>
        <v>0</v>
      </c>
      <c r="DT358" s="133" t="s">
        <v>213</v>
      </c>
      <c r="DU358" s="304"/>
      <c r="DV358" s="304"/>
      <c r="DW358" s="304"/>
      <c r="DX358" s="304"/>
      <c r="DY358" s="304"/>
      <c r="DZ358" s="304"/>
      <c r="EA358" s="255">
        <v>0</v>
      </c>
      <c r="EB358" s="255">
        <v>0</v>
      </c>
      <c r="EC358" s="255">
        <v>0</v>
      </c>
      <c r="ED358" s="255">
        <f t="shared" si="34"/>
        <v>0</v>
      </c>
      <c r="EE358" s="255">
        <f t="shared" si="34"/>
        <v>0</v>
      </c>
      <c r="EF358" s="255">
        <f t="shared" si="32"/>
        <v>0</v>
      </c>
    </row>
    <row r="359" spans="1:136" x14ac:dyDescent="0.4">
      <c r="A359" s="133">
        <f>Inputs!A359</f>
        <v>0</v>
      </c>
      <c r="B359" s="133">
        <f>Inputs!B359</f>
        <v>0</v>
      </c>
      <c r="C359" s="133">
        <f>Inputs!C359</f>
        <v>0</v>
      </c>
      <c r="D359" s="133">
        <f>Inputs!D359</f>
        <v>0</v>
      </c>
      <c r="E359" s="133">
        <f>Inputs!E359</f>
        <v>0</v>
      </c>
      <c r="F359" s="290">
        <f>IF(Inputs!DT359=$F$1,Inputs!F359,
IF(Inputs!DT359='Key assumptions'!$E$118,Inputs!F359*'Key assumptions'!$H$118,Inputs!F359*'Key assumptions'!$H$119))</f>
        <v>0</v>
      </c>
      <c r="G359" s="290">
        <f>IF(Inputs!DT359=$F$1,Inputs!G359,Inputs!G359*'Key assumptions'!$H$118)</f>
        <v>0</v>
      </c>
      <c r="H359" s="281"/>
      <c r="I359" s="281"/>
      <c r="J359" s="281"/>
      <c r="K359" s="281"/>
      <c r="L359" s="281"/>
      <c r="M359" s="389" t="str">
        <f>Inputs!M359</f>
        <v>[C-i-C]</v>
      </c>
      <c r="N359" s="389" t="str">
        <f>Inputs!N359</f>
        <v>[C-i-C]</v>
      </c>
      <c r="O359" s="389" t="str">
        <f>Inputs!O359</f>
        <v>[C-i-C]</v>
      </c>
      <c r="P359" s="389" t="str">
        <f>Inputs!P359</f>
        <v>[C-i-C]</v>
      </c>
      <c r="Q359" s="389" t="str">
        <f>Inputs!Q359</f>
        <v>[C-i-C]</v>
      </c>
      <c r="R359" s="389" t="str">
        <f>Inputs!R359</f>
        <v>[C-i-C]</v>
      </c>
      <c r="S359" s="389" t="str">
        <f>Inputs!S359</f>
        <v>[C-i-C]</v>
      </c>
      <c r="T359" s="389" t="str">
        <f>Inputs!T359</f>
        <v>[C-i-C]</v>
      </c>
      <c r="U359" s="389" t="str">
        <f>Inputs!U359</f>
        <v>[C-i-C]</v>
      </c>
      <c r="V359" s="389" t="str">
        <f>Inputs!V359</f>
        <v>[C-i-C]</v>
      </c>
      <c r="W359" s="389" t="str">
        <f>Inputs!W359</f>
        <v>[C-i-C]</v>
      </c>
      <c r="X359" s="389" t="str">
        <f>Inputs!X359</f>
        <v>[C-i-C]</v>
      </c>
      <c r="Y359" s="389" t="str">
        <f>Inputs!Y359</f>
        <v>[C-i-C]</v>
      </c>
      <c r="Z359" s="389" t="str">
        <f>Inputs!Z359</f>
        <v>[C-i-C]</v>
      </c>
      <c r="AA359" s="389" t="str">
        <f>Inputs!AA359</f>
        <v>[C-i-C]</v>
      </c>
      <c r="AB359" s="389" t="str">
        <f>Inputs!AB359</f>
        <v>[C-i-C]</v>
      </c>
      <c r="AC359" s="389" t="str">
        <f>Inputs!AC359</f>
        <v>[C-i-C]</v>
      </c>
      <c r="AD359" s="389" t="str">
        <f>Inputs!AD359</f>
        <v>[C-i-C]</v>
      </c>
      <c r="AE359" s="389" t="str">
        <f>Inputs!AE359</f>
        <v>[C-i-C]</v>
      </c>
      <c r="AF359" s="389" t="str">
        <f>Inputs!AF359</f>
        <v>[C-i-C]</v>
      </c>
      <c r="AG359" s="389" t="str">
        <f>Inputs!AG359</f>
        <v>[C-i-C]</v>
      </c>
      <c r="AH359" s="389" t="str">
        <f>Inputs!AH359</f>
        <v>[C-i-C]</v>
      </c>
      <c r="AI359" s="254">
        <f>Inputs!AI359</f>
        <v>0</v>
      </c>
      <c r="AJ359" s="254">
        <f>Inputs!AJ359</f>
        <v>0</v>
      </c>
      <c r="AK359" s="254">
        <f>Inputs!AK359</f>
        <v>0</v>
      </c>
      <c r="AL359" s="254">
        <f>Inputs!AL359</f>
        <v>0</v>
      </c>
      <c r="AM359" s="254">
        <f>Inputs!AM359</f>
        <v>0</v>
      </c>
      <c r="AN359" s="254">
        <f>Inputs!AN359</f>
        <v>0</v>
      </c>
      <c r="AO359" s="254">
        <f>Inputs!AO359</f>
        <v>0</v>
      </c>
      <c r="AP359" s="254">
        <f>Inputs!AP359</f>
        <v>0</v>
      </c>
      <c r="AQ359" s="254">
        <f>Inputs!AQ359</f>
        <v>0</v>
      </c>
      <c r="AR359" s="254">
        <f>Inputs!AR359</f>
        <v>0</v>
      </c>
      <c r="AS359" s="254">
        <f>Inputs!AS359</f>
        <v>0</v>
      </c>
      <c r="AT359" s="254">
        <f>Inputs!AT359</f>
        <v>0</v>
      </c>
      <c r="AU359" s="254">
        <f>Inputs!AU359</f>
        <v>0</v>
      </c>
      <c r="AV359" s="254">
        <f>Inputs!AV359</f>
        <v>0</v>
      </c>
      <c r="AW359" s="254">
        <f>Inputs!AW359</f>
        <v>0</v>
      </c>
      <c r="AX359" s="254">
        <f>Inputs!AX359</f>
        <v>0</v>
      </c>
      <c r="AY359" s="254">
        <f>Inputs!AY359</f>
        <v>0</v>
      </c>
      <c r="AZ359" s="254">
        <f>Inputs!AZ359</f>
        <v>0</v>
      </c>
      <c r="BA359" s="254">
        <f>Inputs!BA359</f>
        <v>0</v>
      </c>
      <c r="BB359" s="254">
        <f>Inputs!BB359</f>
        <v>0</v>
      </c>
      <c r="BC359" s="254">
        <f>Inputs!BC359</f>
        <v>0</v>
      </c>
      <c r="BD359" s="254">
        <f>Inputs!BD359</f>
        <v>0</v>
      </c>
      <c r="BE359" s="254">
        <f>Inputs!BE359</f>
        <v>0</v>
      </c>
      <c r="BF359" s="254">
        <f>Inputs!BF359</f>
        <v>0</v>
      </c>
      <c r="BG359" s="254">
        <f>Inputs!BG359</f>
        <v>0</v>
      </c>
      <c r="BH359" s="254">
        <f>Inputs!BH359</f>
        <v>0</v>
      </c>
      <c r="BI359" s="254">
        <f>Inputs!BI359</f>
        <v>0</v>
      </c>
      <c r="BJ359" s="254">
        <f>Inputs!BJ359</f>
        <v>0</v>
      </c>
      <c r="BK359" s="254">
        <f>Inputs!BK359</f>
        <v>0</v>
      </c>
      <c r="BL359" s="254">
        <f>Inputs!BL359</f>
        <v>0</v>
      </c>
      <c r="BN359" s="255">
        <f>IF(OR($C359="Non-Labour",$C359="Labour-related"),IF(Inputs!$DT359=$F$1,Inputs!BN359,Inputs!BN359*'Key assumptions'!$H$118),$F359*N(H359)*avg_hrs)</f>
        <v>0</v>
      </c>
      <c r="BO359" s="255">
        <f>IF(OR($C359="Non-Labour",$C359="Labour-related"),IF(Inputs!$DT359=$F$1,Inputs!BO359,Inputs!BO359*'Key assumptions'!$H$118),$F359*N(I359)*avg_hrs)</f>
        <v>0</v>
      </c>
      <c r="BP359" s="255">
        <f>IF(OR($C359="Non-Labour",$C359="Labour-related"),IF(Inputs!$DT359=$F$1,Inputs!BP359,Inputs!BP359*'Key assumptions'!$H$118),$F359*N(J359)*avg_hrs)</f>
        <v>0</v>
      </c>
      <c r="BQ359" s="255">
        <f>IF(OR($C359="Non-Labour",$C359="Labour-related"),IF(Inputs!$DT359=$F$1,Inputs!BQ359,Inputs!BQ359*'Key assumptions'!$H$118),$F359*N(K359)*avg_hrs)</f>
        <v>0</v>
      </c>
      <c r="BR359" s="255">
        <f>IF(OR($C359="Non-Labour",$C359="Labour-related"),IF(Inputs!$DT359=$F$1,Inputs!BR359,Inputs!BR359*'Key assumptions'!$H$118),$F359*N(L359)*avg_hrs)</f>
        <v>0</v>
      </c>
      <c r="BS359" s="390" t="s">
        <v>411</v>
      </c>
      <c r="BT359" s="390" t="s">
        <v>411</v>
      </c>
      <c r="BU359" s="390" t="s">
        <v>411</v>
      </c>
      <c r="BV359" s="390" t="s">
        <v>411</v>
      </c>
      <c r="BW359" s="390" t="s">
        <v>411</v>
      </c>
      <c r="BX359" s="390" t="s">
        <v>411</v>
      </c>
      <c r="BY359" s="390" t="s">
        <v>411</v>
      </c>
      <c r="BZ359" s="390" t="s">
        <v>411</v>
      </c>
      <c r="CA359" s="390" t="s">
        <v>411</v>
      </c>
      <c r="CB359" s="390" t="s">
        <v>411</v>
      </c>
      <c r="CC359" s="390" t="s">
        <v>411</v>
      </c>
      <c r="CD359" s="390" t="s">
        <v>411</v>
      </c>
      <c r="CE359" s="390" t="s">
        <v>411</v>
      </c>
      <c r="CF359" s="390" t="s">
        <v>411</v>
      </c>
      <c r="CG359" s="390" t="s">
        <v>411</v>
      </c>
      <c r="CH359" s="390" t="s">
        <v>411</v>
      </c>
      <c r="CI359" s="390" t="s">
        <v>411</v>
      </c>
      <c r="CJ359" s="390" t="s">
        <v>411</v>
      </c>
      <c r="CK359" s="390" t="s">
        <v>411</v>
      </c>
      <c r="CL359" s="390" t="s">
        <v>411</v>
      </c>
      <c r="CM359" s="390" t="s">
        <v>411</v>
      </c>
      <c r="CN359" s="390" t="s">
        <v>411</v>
      </c>
      <c r="CO359" s="255">
        <f>IF(OR($C359="Non-Labour",$C359="Labour-related"),IF(Inputs!$DT359=$F$1,Inputs!CO359,Inputs!CO359*'Key assumptions'!$H$118),$F359*N(AI359)*avg_hrs)</f>
        <v>0</v>
      </c>
      <c r="CP359" s="255">
        <f>IF(OR($C359="Non-Labour",$C359="Labour-related"),IF(Inputs!$DT359=$F$1,Inputs!CP359,Inputs!CP359*'Key assumptions'!$H$118),$F359*N(AJ359)*avg_hrs)</f>
        <v>0</v>
      </c>
      <c r="CQ359" s="255">
        <f>IF(OR($C359="Non-Labour",$C359="Labour-related"),IF(Inputs!$DT359=$F$1,Inputs!CQ359,Inputs!CQ359*'Key assumptions'!$H$118),$F359*N(AK359)*avg_hrs)</f>
        <v>0</v>
      </c>
      <c r="CR359" s="255">
        <f>IF(OR($C359="Non-Labour",$C359="Labour-related"),IF(Inputs!$DT359=$F$1,Inputs!CR359,Inputs!CR359*'Key assumptions'!$H$118),$F359*N(AL359)*avg_hrs)</f>
        <v>0</v>
      </c>
      <c r="CS359" s="255">
        <f>IF(OR($C359="Non-Labour",$C359="Labour-related"),IF(Inputs!$DT359=$F$1,Inputs!CS359,Inputs!CS359*'Key assumptions'!$H$118),$F359*N(AM359)*avg_hrs)</f>
        <v>0</v>
      </c>
      <c r="CT359" s="255">
        <f>IF(OR($C359="Non-Labour",$C359="Labour-related"),IF(Inputs!$DT359=$F$1,Inputs!CT359,Inputs!CT359*'Key assumptions'!$H$118),$F359*N(AN359)*avg_hrs)</f>
        <v>0</v>
      </c>
      <c r="CU359" s="255">
        <f>IF(OR($C359="Non-Labour",$C359="Labour-related"),IF(Inputs!$DT359=$F$1,Inputs!CU359,Inputs!CU359*'Key assumptions'!$H$118),$F359*N(AO359)*avg_hrs)</f>
        <v>0</v>
      </c>
      <c r="CV359" s="255">
        <f>IF(OR($C359="Non-Labour",$C359="Labour-related"),IF(Inputs!$DT359=$F$1,Inputs!CV359,Inputs!CV359*'Key assumptions'!$H$118),$F359*N(AP359)*avg_hrs)</f>
        <v>0</v>
      </c>
      <c r="CW359" s="255">
        <f>IF(OR($C359="Non-Labour",$C359="Labour-related"),IF(Inputs!$DT359=$F$1,Inputs!CW359,Inputs!CW359*'Key assumptions'!$H$118),$F359*N(AQ359)*avg_hrs)</f>
        <v>0</v>
      </c>
      <c r="CX359" s="255">
        <f>IF(OR($C359="Non-Labour",$C359="Labour-related"),IF(Inputs!$DT359=$F$1,Inputs!CX359,Inputs!CX359*'Key assumptions'!$H$118),$F359*N(AR359)*avg_hrs)</f>
        <v>0</v>
      </c>
      <c r="CY359" s="255">
        <f>IF(OR($C359="Non-Labour",$C359="Labour-related"),IF(Inputs!$DT359=$F$1,Inputs!CY359,Inputs!CY359*'Key assumptions'!$H$118),$F359*N(AS359)*avg_hrs)</f>
        <v>0</v>
      </c>
      <c r="CZ359" s="255">
        <f>IF(OR($C359="Non-Labour",$C359="Labour-related"),IF(Inputs!$DT359=$F$1,Inputs!CZ359,Inputs!CZ359*'Key assumptions'!$H$118),$F359*N(AT359)*avg_hrs)</f>
        <v>0</v>
      </c>
      <c r="DA359" s="255">
        <f>IF(OR($C359="Non-Labour",$C359="Labour-related"),IF(Inputs!$DT359=$F$1,Inputs!DA359,Inputs!DA359*'Key assumptions'!$H$118),$F359*N(AU359)*avg_hrs)</f>
        <v>0</v>
      </c>
      <c r="DB359" s="255">
        <f>IF(OR($C359="Non-Labour",$C359="Labour-related"),IF(Inputs!$DT359=$F$1,Inputs!DB359,Inputs!DB359*'Key assumptions'!$H$118),$F359*N(AV359)*avg_hrs)</f>
        <v>0</v>
      </c>
      <c r="DC359" s="255">
        <f>IF(OR($C359="Non-Labour",$C359="Labour-related"),IF(Inputs!$DT359=$F$1,Inputs!DC359,Inputs!DC359*'Key assumptions'!$H$118),$F359*N(AW359)*avg_hrs)</f>
        <v>0</v>
      </c>
      <c r="DD359" s="255">
        <f>IF(OR($C359="Non-Labour",$C359="Labour-related"),IF(Inputs!$DT359=$F$1,Inputs!DD359,Inputs!DD359*'Key assumptions'!$H$118),$F359*N(AX359)*avg_hrs)</f>
        <v>0</v>
      </c>
      <c r="DE359" s="255">
        <f>IF(OR($C359="Non-Labour",$C359="Labour-related"),IF(Inputs!$DT359=$F$1,Inputs!DE359,Inputs!DE359*'Key assumptions'!$H$118),$F359*N(AY359)*avg_hrs)</f>
        <v>0</v>
      </c>
      <c r="DF359" s="255">
        <f>IF(OR($C359="Non-Labour",$C359="Labour-related"),IF(Inputs!$DT359=$F$1,Inputs!DF359,Inputs!DF359*'Key assumptions'!$H$118),$F359*N(AZ359)*avg_hrs)</f>
        <v>0</v>
      </c>
      <c r="DG359" s="255">
        <f>IF(OR($C359="Non-Labour",$C359="Labour-related"),IF(Inputs!$DT359=$F$1,Inputs!DG359,Inputs!DG359*'Key assumptions'!$H$118),$F359*N(BA359)*avg_hrs)</f>
        <v>0</v>
      </c>
      <c r="DH359" s="255">
        <f>IF(OR($C359="Non-Labour",$C359="Labour-related"),IF(Inputs!$DT359=$F$1,Inputs!DH359,Inputs!DH359*'Key assumptions'!$H$118),$F359*N(BB359)*avg_hrs)</f>
        <v>0</v>
      </c>
      <c r="DI359" s="255">
        <f>IF(OR($C359="Non-Labour",$C359="Labour-related"),IF(Inputs!$DT359=$F$1,Inputs!DI359,Inputs!DI359*'Key assumptions'!$H$118),$F359*N(BC359)*avg_hrs)</f>
        <v>0</v>
      </c>
      <c r="DJ359" s="255">
        <f>IF(OR($C359="Non-Labour",$C359="Labour-related"),IF(Inputs!$DT359=$F$1,Inputs!DJ359,Inputs!DJ359*'Key assumptions'!$H$118),$F359*N(BD359)*avg_hrs)</f>
        <v>0</v>
      </c>
      <c r="DK359" s="255">
        <f>IF(OR($C359="Non-Labour",$C359="Labour-related"),IF(Inputs!$DT359=$F$1,Inputs!DK359,Inputs!DK359*'Key assumptions'!$H$118),$F359*N(BE359)*avg_hrs)</f>
        <v>0</v>
      </c>
      <c r="DL359" s="255">
        <f>IF(OR($C359="Non-Labour",$C359="Labour-related"),IF(Inputs!$DT359=$F$1,Inputs!DL359,Inputs!DL359*'Key assumptions'!$H$118),$F359*N(BF359)*avg_hrs)</f>
        <v>0</v>
      </c>
      <c r="DM359" s="255">
        <f>IF(OR($C359="Non-Labour",$C359="Labour-related"),IF(Inputs!$DT359=$F$1,Inputs!DM359,Inputs!DM359*'Key assumptions'!$H$118),$F359*N(BG359)*avg_hrs)</f>
        <v>0</v>
      </c>
      <c r="DN359" s="255">
        <f>IF(OR($C359="Non-Labour",$C359="Labour-related"),IF(Inputs!$DT359=$F$1,Inputs!DN359,Inputs!DN359*'Key assumptions'!$H$118),$F359*N(BH359)*avg_hrs)</f>
        <v>0</v>
      </c>
      <c r="DO359" s="255">
        <f>IF(OR($C359="Non-Labour",$C359="Labour-related"),IF(Inputs!$DT359=$F$1,Inputs!DO359,Inputs!DO359*'Key assumptions'!$H$118),$F359*N(BI359)*avg_hrs)</f>
        <v>0</v>
      </c>
      <c r="DP359" s="255">
        <f>IF(OR($C359="Non-Labour",$C359="Labour-related"),IF(Inputs!$DT359=$F$1,Inputs!DP359,Inputs!DP359*'Key assumptions'!$H$118),$F359*N(BJ359)*avg_hrs)</f>
        <v>0</v>
      </c>
      <c r="DQ359" s="255">
        <f>IF(OR($C359="Non-Labour",$C359="Labour-related"),IF(Inputs!$DT359=$F$1,Inputs!DQ359,Inputs!DQ359*'Key assumptions'!$H$118),$F359*N(BK359)*avg_hrs)</f>
        <v>0</v>
      </c>
      <c r="DR359" s="255">
        <f>IF(OR($C359="Non-Labour",$C359="Labour-related"),IF(Inputs!$DT359=$F$1,Inputs!DR359,Inputs!DR359*'Key assumptions'!$H$118),$F359*N(BL359)*avg_hrs)</f>
        <v>0</v>
      </c>
      <c r="DT359" s="133" t="s">
        <v>213</v>
      </c>
      <c r="DU359" s="304"/>
      <c r="DV359" s="304"/>
      <c r="DW359" s="304"/>
      <c r="DX359" s="304"/>
      <c r="DY359" s="304"/>
      <c r="DZ359" s="304"/>
      <c r="EA359" s="255">
        <v>0</v>
      </c>
      <c r="EB359" s="255">
        <v>0</v>
      </c>
      <c r="EC359" s="255">
        <v>0</v>
      </c>
      <c r="ED359" s="255">
        <f t="shared" si="34"/>
        <v>0</v>
      </c>
      <c r="EE359" s="255">
        <f t="shared" si="34"/>
        <v>0</v>
      </c>
      <c r="EF359" s="255">
        <f t="shared" si="32"/>
        <v>0</v>
      </c>
    </row>
    <row r="360" spans="1:136" x14ac:dyDescent="0.4">
      <c r="A360" s="133">
        <f>Inputs!A360</f>
        <v>0</v>
      </c>
      <c r="B360" s="133">
        <f>Inputs!B360</f>
        <v>0</v>
      </c>
      <c r="C360" s="133">
        <f>Inputs!C360</f>
        <v>0</v>
      </c>
      <c r="D360" s="133">
        <f>Inputs!D360</f>
        <v>0</v>
      </c>
      <c r="E360" s="133">
        <f>Inputs!E360</f>
        <v>0</v>
      </c>
      <c r="F360" s="290">
        <f>IF(Inputs!DT360=$F$1,Inputs!F360,
IF(Inputs!DT360='Key assumptions'!$E$118,Inputs!F360*'Key assumptions'!$H$118,Inputs!F360*'Key assumptions'!$H$119))</f>
        <v>0</v>
      </c>
      <c r="G360" s="290">
        <f>IF(Inputs!DT360=$F$1,Inputs!G360,Inputs!G360*'Key assumptions'!$H$118)</f>
        <v>0</v>
      </c>
      <c r="H360" s="281"/>
      <c r="I360" s="281"/>
      <c r="J360" s="281"/>
      <c r="K360" s="281"/>
      <c r="L360" s="281"/>
      <c r="M360" s="389" t="str">
        <f>Inputs!M360</f>
        <v>[C-i-C]</v>
      </c>
      <c r="N360" s="389" t="str">
        <f>Inputs!N360</f>
        <v>[C-i-C]</v>
      </c>
      <c r="O360" s="389" t="str">
        <f>Inputs!O360</f>
        <v>[C-i-C]</v>
      </c>
      <c r="P360" s="389" t="str">
        <f>Inputs!P360</f>
        <v>[C-i-C]</v>
      </c>
      <c r="Q360" s="389" t="str">
        <f>Inputs!Q360</f>
        <v>[C-i-C]</v>
      </c>
      <c r="R360" s="389" t="str">
        <f>Inputs!R360</f>
        <v>[C-i-C]</v>
      </c>
      <c r="S360" s="389" t="str">
        <f>Inputs!S360</f>
        <v>[C-i-C]</v>
      </c>
      <c r="T360" s="389" t="str">
        <f>Inputs!T360</f>
        <v>[C-i-C]</v>
      </c>
      <c r="U360" s="389" t="str">
        <f>Inputs!U360</f>
        <v>[C-i-C]</v>
      </c>
      <c r="V360" s="389" t="str">
        <f>Inputs!V360</f>
        <v>[C-i-C]</v>
      </c>
      <c r="W360" s="389" t="str">
        <f>Inputs!W360</f>
        <v>[C-i-C]</v>
      </c>
      <c r="X360" s="389" t="str">
        <f>Inputs!X360</f>
        <v>[C-i-C]</v>
      </c>
      <c r="Y360" s="389" t="str">
        <f>Inputs!Y360</f>
        <v>[C-i-C]</v>
      </c>
      <c r="Z360" s="389" t="str">
        <f>Inputs!Z360</f>
        <v>[C-i-C]</v>
      </c>
      <c r="AA360" s="389" t="str">
        <f>Inputs!AA360</f>
        <v>[C-i-C]</v>
      </c>
      <c r="AB360" s="389" t="str">
        <f>Inputs!AB360</f>
        <v>[C-i-C]</v>
      </c>
      <c r="AC360" s="389" t="str">
        <f>Inputs!AC360</f>
        <v>[C-i-C]</v>
      </c>
      <c r="AD360" s="389" t="str">
        <f>Inputs!AD360</f>
        <v>[C-i-C]</v>
      </c>
      <c r="AE360" s="389" t="str">
        <f>Inputs!AE360</f>
        <v>[C-i-C]</v>
      </c>
      <c r="AF360" s="389" t="str">
        <f>Inputs!AF360</f>
        <v>[C-i-C]</v>
      </c>
      <c r="AG360" s="389" t="str">
        <f>Inputs!AG360</f>
        <v>[C-i-C]</v>
      </c>
      <c r="AH360" s="389" t="str">
        <f>Inputs!AH360</f>
        <v>[C-i-C]</v>
      </c>
      <c r="AI360" s="254">
        <f>Inputs!AI360</f>
        <v>0</v>
      </c>
      <c r="AJ360" s="254">
        <f>Inputs!AJ360</f>
        <v>0</v>
      </c>
      <c r="AK360" s="254">
        <f>Inputs!AK360</f>
        <v>0</v>
      </c>
      <c r="AL360" s="254">
        <f>Inputs!AL360</f>
        <v>0</v>
      </c>
      <c r="AM360" s="254">
        <f>Inputs!AM360</f>
        <v>0</v>
      </c>
      <c r="AN360" s="254">
        <f>Inputs!AN360</f>
        <v>0</v>
      </c>
      <c r="AO360" s="254">
        <f>Inputs!AO360</f>
        <v>0</v>
      </c>
      <c r="AP360" s="254">
        <f>Inputs!AP360</f>
        <v>0</v>
      </c>
      <c r="AQ360" s="254">
        <f>Inputs!AQ360</f>
        <v>0</v>
      </c>
      <c r="AR360" s="254">
        <f>Inputs!AR360</f>
        <v>0</v>
      </c>
      <c r="AS360" s="254">
        <f>Inputs!AS360</f>
        <v>0</v>
      </c>
      <c r="AT360" s="254">
        <f>Inputs!AT360</f>
        <v>0</v>
      </c>
      <c r="AU360" s="254">
        <f>Inputs!AU360</f>
        <v>0</v>
      </c>
      <c r="AV360" s="254">
        <f>Inputs!AV360</f>
        <v>0</v>
      </c>
      <c r="AW360" s="254">
        <f>Inputs!AW360</f>
        <v>0</v>
      </c>
      <c r="AX360" s="254">
        <f>Inputs!AX360</f>
        <v>0</v>
      </c>
      <c r="AY360" s="254">
        <f>Inputs!AY360</f>
        <v>0</v>
      </c>
      <c r="AZ360" s="254">
        <f>Inputs!AZ360</f>
        <v>0</v>
      </c>
      <c r="BA360" s="254">
        <f>Inputs!BA360</f>
        <v>0</v>
      </c>
      <c r="BB360" s="254">
        <f>Inputs!BB360</f>
        <v>0</v>
      </c>
      <c r="BC360" s="254">
        <f>Inputs!BC360</f>
        <v>0</v>
      </c>
      <c r="BD360" s="254">
        <f>Inputs!BD360</f>
        <v>0</v>
      </c>
      <c r="BE360" s="254">
        <f>Inputs!BE360</f>
        <v>0</v>
      </c>
      <c r="BF360" s="254">
        <f>Inputs!BF360</f>
        <v>0</v>
      </c>
      <c r="BG360" s="254">
        <f>Inputs!BG360</f>
        <v>0</v>
      </c>
      <c r="BH360" s="254">
        <f>Inputs!BH360</f>
        <v>0</v>
      </c>
      <c r="BI360" s="254">
        <f>Inputs!BI360</f>
        <v>0</v>
      </c>
      <c r="BJ360" s="254">
        <f>Inputs!BJ360</f>
        <v>0</v>
      </c>
      <c r="BK360" s="254">
        <f>Inputs!BK360</f>
        <v>0</v>
      </c>
      <c r="BL360" s="254">
        <f>Inputs!BL360</f>
        <v>0</v>
      </c>
      <c r="BN360" s="255">
        <f>IF(OR($C360="Non-Labour",$C360="Labour-related"),IF(Inputs!$DT360=$F$1,Inputs!BN360,Inputs!BN360*'Key assumptions'!$H$118),$F360*N(H360)*avg_hrs)</f>
        <v>0</v>
      </c>
      <c r="BO360" s="255">
        <f>IF(OR($C360="Non-Labour",$C360="Labour-related"),IF(Inputs!$DT360=$F$1,Inputs!BO360,Inputs!BO360*'Key assumptions'!$H$118),$F360*N(I360)*avg_hrs)</f>
        <v>0</v>
      </c>
      <c r="BP360" s="255">
        <f>IF(OR($C360="Non-Labour",$C360="Labour-related"),IF(Inputs!$DT360=$F$1,Inputs!BP360,Inputs!BP360*'Key assumptions'!$H$118),$F360*N(J360)*avg_hrs)</f>
        <v>0</v>
      </c>
      <c r="BQ360" s="255">
        <f>IF(OR($C360="Non-Labour",$C360="Labour-related"),IF(Inputs!$DT360=$F$1,Inputs!BQ360,Inputs!BQ360*'Key assumptions'!$H$118),$F360*N(K360)*avg_hrs)</f>
        <v>0</v>
      </c>
      <c r="BR360" s="255">
        <f>IF(OR($C360="Non-Labour",$C360="Labour-related"),IF(Inputs!$DT360=$F$1,Inputs!BR360,Inputs!BR360*'Key assumptions'!$H$118),$F360*N(L360)*avg_hrs)</f>
        <v>0</v>
      </c>
      <c r="BS360" s="390" t="s">
        <v>411</v>
      </c>
      <c r="BT360" s="390" t="s">
        <v>411</v>
      </c>
      <c r="BU360" s="390" t="s">
        <v>411</v>
      </c>
      <c r="BV360" s="390" t="s">
        <v>411</v>
      </c>
      <c r="BW360" s="390" t="s">
        <v>411</v>
      </c>
      <c r="BX360" s="390" t="s">
        <v>411</v>
      </c>
      <c r="BY360" s="390" t="s">
        <v>411</v>
      </c>
      <c r="BZ360" s="390" t="s">
        <v>411</v>
      </c>
      <c r="CA360" s="390" t="s">
        <v>411</v>
      </c>
      <c r="CB360" s="390" t="s">
        <v>411</v>
      </c>
      <c r="CC360" s="390" t="s">
        <v>411</v>
      </c>
      <c r="CD360" s="390" t="s">
        <v>411</v>
      </c>
      <c r="CE360" s="390" t="s">
        <v>411</v>
      </c>
      <c r="CF360" s="390" t="s">
        <v>411</v>
      </c>
      <c r="CG360" s="390" t="s">
        <v>411</v>
      </c>
      <c r="CH360" s="390" t="s">
        <v>411</v>
      </c>
      <c r="CI360" s="390" t="s">
        <v>411</v>
      </c>
      <c r="CJ360" s="390" t="s">
        <v>411</v>
      </c>
      <c r="CK360" s="390" t="s">
        <v>411</v>
      </c>
      <c r="CL360" s="390" t="s">
        <v>411</v>
      </c>
      <c r="CM360" s="390" t="s">
        <v>411</v>
      </c>
      <c r="CN360" s="390" t="s">
        <v>411</v>
      </c>
      <c r="CO360" s="255">
        <f>IF(OR($C360="Non-Labour",$C360="Labour-related"),IF(Inputs!$DT360=$F$1,Inputs!CO360,Inputs!CO360*'Key assumptions'!$H$118),$F360*N(AI360)*avg_hrs)</f>
        <v>0</v>
      </c>
      <c r="CP360" s="255">
        <f>IF(OR($C360="Non-Labour",$C360="Labour-related"),IF(Inputs!$DT360=$F$1,Inputs!CP360,Inputs!CP360*'Key assumptions'!$H$118),$F360*N(AJ360)*avg_hrs)</f>
        <v>0</v>
      </c>
      <c r="CQ360" s="255">
        <f>IF(OR($C360="Non-Labour",$C360="Labour-related"),IF(Inputs!$DT360=$F$1,Inputs!CQ360,Inputs!CQ360*'Key assumptions'!$H$118),$F360*N(AK360)*avg_hrs)</f>
        <v>0</v>
      </c>
      <c r="CR360" s="255">
        <f>IF(OR($C360="Non-Labour",$C360="Labour-related"),IF(Inputs!$DT360=$F$1,Inputs!CR360,Inputs!CR360*'Key assumptions'!$H$118),$F360*N(AL360)*avg_hrs)</f>
        <v>0</v>
      </c>
      <c r="CS360" s="255">
        <f>IF(OR($C360="Non-Labour",$C360="Labour-related"),IF(Inputs!$DT360=$F$1,Inputs!CS360,Inputs!CS360*'Key assumptions'!$H$118),$F360*N(AM360)*avg_hrs)</f>
        <v>0</v>
      </c>
      <c r="CT360" s="255">
        <f>IF(OR($C360="Non-Labour",$C360="Labour-related"),IF(Inputs!$DT360=$F$1,Inputs!CT360,Inputs!CT360*'Key assumptions'!$H$118),$F360*N(AN360)*avg_hrs)</f>
        <v>0</v>
      </c>
      <c r="CU360" s="255">
        <f>IF(OR($C360="Non-Labour",$C360="Labour-related"),IF(Inputs!$DT360=$F$1,Inputs!CU360,Inputs!CU360*'Key assumptions'!$H$118),$F360*N(AO360)*avg_hrs)</f>
        <v>0</v>
      </c>
      <c r="CV360" s="255">
        <f>IF(OR($C360="Non-Labour",$C360="Labour-related"),IF(Inputs!$DT360=$F$1,Inputs!CV360,Inputs!CV360*'Key assumptions'!$H$118),$F360*N(AP360)*avg_hrs)</f>
        <v>0</v>
      </c>
      <c r="CW360" s="255">
        <f>IF(OR($C360="Non-Labour",$C360="Labour-related"),IF(Inputs!$DT360=$F$1,Inputs!CW360,Inputs!CW360*'Key assumptions'!$H$118),$F360*N(AQ360)*avg_hrs)</f>
        <v>0</v>
      </c>
      <c r="CX360" s="255">
        <f>IF(OR($C360="Non-Labour",$C360="Labour-related"),IF(Inputs!$DT360=$F$1,Inputs!CX360,Inputs!CX360*'Key assumptions'!$H$118),$F360*N(AR360)*avg_hrs)</f>
        <v>0</v>
      </c>
      <c r="CY360" s="255">
        <f>IF(OR($C360="Non-Labour",$C360="Labour-related"),IF(Inputs!$DT360=$F$1,Inputs!CY360,Inputs!CY360*'Key assumptions'!$H$118),$F360*N(AS360)*avg_hrs)</f>
        <v>0</v>
      </c>
      <c r="CZ360" s="255">
        <f>IF(OR($C360="Non-Labour",$C360="Labour-related"),IF(Inputs!$DT360=$F$1,Inputs!CZ360,Inputs!CZ360*'Key assumptions'!$H$118),$F360*N(AT360)*avg_hrs)</f>
        <v>0</v>
      </c>
      <c r="DA360" s="255">
        <f>IF(OR($C360="Non-Labour",$C360="Labour-related"),IF(Inputs!$DT360=$F$1,Inputs!DA360,Inputs!DA360*'Key assumptions'!$H$118),$F360*N(AU360)*avg_hrs)</f>
        <v>0</v>
      </c>
      <c r="DB360" s="255">
        <f>IF(OR($C360="Non-Labour",$C360="Labour-related"),IF(Inputs!$DT360=$F$1,Inputs!DB360,Inputs!DB360*'Key assumptions'!$H$118),$F360*N(AV360)*avg_hrs)</f>
        <v>0</v>
      </c>
      <c r="DC360" s="255">
        <f>IF(OR($C360="Non-Labour",$C360="Labour-related"),IF(Inputs!$DT360=$F$1,Inputs!DC360,Inputs!DC360*'Key assumptions'!$H$118),$F360*N(AW360)*avg_hrs)</f>
        <v>0</v>
      </c>
      <c r="DD360" s="255">
        <f>IF(OR($C360="Non-Labour",$C360="Labour-related"),IF(Inputs!$DT360=$F$1,Inputs!DD360,Inputs!DD360*'Key assumptions'!$H$118),$F360*N(AX360)*avg_hrs)</f>
        <v>0</v>
      </c>
      <c r="DE360" s="255">
        <f>IF(OR($C360="Non-Labour",$C360="Labour-related"),IF(Inputs!$DT360=$F$1,Inputs!DE360,Inputs!DE360*'Key assumptions'!$H$118),$F360*N(AY360)*avg_hrs)</f>
        <v>0</v>
      </c>
      <c r="DF360" s="255">
        <f>IF(OR($C360="Non-Labour",$C360="Labour-related"),IF(Inputs!$DT360=$F$1,Inputs!DF360,Inputs!DF360*'Key assumptions'!$H$118),$F360*N(AZ360)*avg_hrs)</f>
        <v>0</v>
      </c>
      <c r="DG360" s="255">
        <f>IF(OR($C360="Non-Labour",$C360="Labour-related"),IF(Inputs!$DT360=$F$1,Inputs!DG360,Inputs!DG360*'Key assumptions'!$H$118),$F360*N(BA360)*avg_hrs)</f>
        <v>0</v>
      </c>
      <c r="DH360" s="255">
        <f>IF(OR($C360="Non-Labour",$C360="Labour-related"),IF(Inputs!$DT360=$F$1,Inputs!DH360,Inputs!DH360*'Key assumptions'!$H$118),$F360*N(BB360)*avg_hrs)</f>
        <v>0</v>
      </c>
      <c r="DI360" s="255">
        <f>IF(OR($C360="Non-Labour",$C360="Labour-related"),IF(Inputs!$DT360=$F$1,Inputs!DI360,Inputs!DI360*'Key assumptions'!$H$118),$F360*N(BC360)*avg_hrs)</f>
        <v>0</v>
      </c>
      <c r="DJ360" s="255">
        <f>IF(OR($C360="Non-Labour",$C360="Labour-related"),IF(Inputs!$DT360=$F$1,Inputs!DJ360,Inputs!DJ360*'Key assumptions'!$H$118),$F360*N(BD360)*avg_hrs)</f>
        <v>0</v>
      </c>
      <c r="DK360" s="255">
        <f>IF(OR($C360="Non-Labour",$C360="Labour-related"),IF(Inputs!$DT360=$F$1,Inputs!DK360,Inputs!DK360*'Key assumptions'!$H$118),$F360*N(BE360)*avg_hrs)</f>
        <v>0</v>
      </c>
      <c r="DL360" s="255">
        <f>IF(OR($C360="Non-Labour",$C360="Labour-related"),IF(Inputs!$DT360=$F$1,Inputs!DL360,Inputs!DL360*'Key assumptions'!$H$118),$F360*N(BF360)*avg_hrs)</f>
        <v>0</v>
      </c>
      <c r="DM360" s="255">
        <f>IF(OR($C360="Non-Labour",$C360="Labour-related"),IF(Inputs!$DT360=$F$1,Inputs!DM360,Inputs!DM360*'Key assumptions'!$H$118),$F360*N(BG360)*avg_hrs)</f>
        <v>0</v>
      </c>
      <c r="DN360" s="255">
        <f>IF(OR($C360="Non-Labour",$C360="Labour-related"),IF(Inputs!$DT360=$F$1,Inputs!DN360,Inputs!DN360*'Key assumptions'!$H$118),$F360*N(BH360)*avg_hrs)</f>
        <v>0</v>
      </c>
      <c r="DO360" s="255">
        <f>IF(OR($C360="Non-Labour",$C360="Labour-related"),IF(Inputs!$DT360=$F$1,Inputs!DO360,Inputs!DO360*'Key assumptions'!$H$118),$F360*N(BI360)*avg_hrs)</f>
        <v>0</v>
      </c>
      <c r="DP360" s="255">
        <f>IF(OR($C360="Non-Labour",$C360="Labour-related"),IF(Inputs!$DT360=$F$1,Inputs!DP360,Inputs!DP360*'Key assumptions'!$H$118),$F360*N(BJ360)*avg_hrs)</f>
        <v>0</v>
      </c>
      <c r="DQ360" s="255">
        <f>IF(OR($C360="Non-Labour",$C360="Labour-related"),IF(Inputs!$DT360=$F$1,Inputs!DQ360,Inputs!DQ360*'Key assumptions'!$H$118),$F360*N(BK360)*avg_hrs)</f>
        <v>0</v>
      </c>
      <c r="DR360" s="255">
        <f>IF(OR($C360="Non-Labour",$C360="Labour-related"),IF(Inputs!$DT360=$F$1,Inputs!DR360,Inputs!DR360*'Key assumptions'!$H$118),$F360*N(BL360)*avg_hrs)</f>
        <v>0</v>
      </c>
      <c r="DT360" s="133" t="s">
        <v>213</v>
      </c>
      <c r="DU360" s="304"/>
      <c r="DV360" s="304"/>
      <c r="DW360" s="304"/>
      <c r="DX360" s="304"/>
      <c r="DY360" s="304"/>
      <c r="DZ360" s="304"/>
      <c r="EA360" s="255">
        <v>0</v>
      </c>
      <c r="EB360" s="255">
        <v>0</v>
      </c>
      <c r="EC360" s="255">
        <v>0</v>
      </c>
      <c r="ED360" s="255">
        <f t="shared" si="34"/>
        <v>0</v>
      </c>
      <c r="EE360" s="255">
        <f t="shared" si="34"/>
        <v>0</v>
      </c>
      <c r="EF360" s="255">
        <f t="shared" si="32"/>
        <v>0</v>
      </c>
    </row>
    <row r="361" spans="1:136" x14ac:dyDescent="0.4">
      <c r="A361" s="133">
        <f>Inputs!A361</f>
        <v>0</v>
      </c>
      <c r="B361" s="133">
        <f>Inputs!B361</f>
        <v>0</v>
      </c>
      <c r="C361" s="133">
        <f>Inputs!C361</f>
        <v>0</v>
      </c>
      <c r="D361" s="133">
        <f>Inputs!D361</f>
        <v>0</v>
      </c>
      <c r="E361" s="133">
        <f>Inputs!E361</f>
        <v>0</v>
      </c>
      <c r="F361" s="290">
        <f>IF(Inputs!DT361=$F$1,Inputs!F361,
IF(Inputs!DT361='Key assumptions'!$E$118,Inputs!F361*'Key assumptions'!$H$118,Inputs!F361*'Key assumptions'!$H$119))</f>
        <v>0</v>
      </c>
      <c r="G361" s="290">
        <f>IF(Inputs!DT361=$F$1,Inputs!G361,Inputs!G361*'Key assumptions'!$H$118)</f>
        <v>0</v>
      </c>
      <c r="H361" s="281"/>
      <c r="I361" s="281"/>
      <c r="J361" s="281"/>
      <c r="K361" s="281"/>
      <c r="L361" s="281"/>
      <c r="M361" s="389" t="str">
        <f>Inputs!M361</f>
        <v>[C-i-C]</v>
      </c>
      <c r="N361" s="389" t="str">
        <f>Inputs!N361</f>
        <v>[C-i-C]</v>
      </c>
      <c r="O361" s="389" t="str">
        <f>Inputs!O361</f>
        <v>[C-i-C]</v>
      </c>
      <c r="P361" s="389" t="str">
        <f>Inputs!P361</f>
        <v>[C-i-C]</v>
      </c>
      <c r="Q361" s="389" t="str">
        <f>Inputs!Q361</f>
        <v>[C-i-C]</v>
      </c>
      <c r="R361" s="389" t="str">
        <f>Inputs!R361</f>
        <v>[C-i-C]</v>
      </c>
      <c r="S361" s="389" t="str">
        <f>Inputs!S361</f>
        <v>[C-i-C]</v>
      </c>
      <c r="T361" s="389" t="str">
        <f>Inputs!T361</f>
        <v>[C-i-C]</v>
      </c>
      <c r="U361" s="389" t="str">
        <f>Inputs!U361</f>
        <v>[C-i-C]</v>
      </c>
      <c r="V361" s="389" t="str">
        <f>Inputs!V361</f>
        <v>[C-i-C]</v>
      </c>
      <c r="W361" s="389" t="str">
        <f>Inputs!W361</f>
        <v>[C-i-C]</v>
      </c>
      <c r="X361" s="389" t="str">
        <f>Inputs!X361</f>
        <v>[C-i-C]</v>
      </c>
      <c r="Y361" s="389" t="str">
        <f>Inputs!Y361</f>
        <v>[C-i-C]</v>
      </c>
      <c r="Z361" s="389" t="str">
        <f>Inputs!Z361</f>
        <v>[C-i-C]</v>
      </c>
      <c r="AA361" s="389" t="str">
        <f>Inputs!AA361</f>
        <v>[C-i-C]</v>
      </c>
      <c r="AB361" s="389" t="str">
        <f>Inputs!AB361</f>
        <v>[C-i-C]</v>
      </c>
      <c r="AC361" s="389" t="str">
        <f>Inputs!AC361</f>
        <v>[C-i-C]</v>
      </c>
      <c r="AD361" s="389" t="str">
        <f>Inputs!AD361</f>
        <v>[C-i-C]</v>
      </c>
      <c r="AE361" s="389" t="str">
        <f>Inputs!AE361</f>
        <v>[C-i-C]</v>
      </c>
      <c r="AF361" s="389" t="str">
        <f>Inputs!AF361</f>
        <v>[C-i-C]</v>
      </c>
      <c r="AG361" s="389" t="str">
        <f>Inputs!AG361</f>
        <v>[C-i-C]</v>
      </c>
      <c r="AH361" s="389" t="str">
        <f>Inputs!AH361</f>
        <v>[C-i-C]</v>
      </c>
      <c r="AI361" s="254">
        <f>Inputs!AI361</f>
        <v>0</v>
      </c>
      <c r="AJ361" s="254">
        <f>Inputs!AJ361</f>
        <v>0</v>
      </c>
      <c r="AK361" s="254">
        <f>Inputs!AK361</f>
        <v>0</v>
      </c>
      <c r="AL361" s="254">
        <f>Inputs!AL361</f>
        <v>0</v>
      </c>
      <c r="AM361" s="254">
        <f>Inputs!AM361</f>
        <v>0</v>
      </c>
      <c r="AN361" s="254">
        <f>Inputs!AN361</f>
        <v>0</v>
      </c>
      <c r="AO361" s="254">
        <f>Inputs!AO361</f>
        <v>0</v>
      </c>
      <c r="AP361" s="254">
        <f>Inputs!AP361</f>
        <v>0</v>
      </c>
      <c r="AQ361" s="254">
        <f>Inputs!AQ361</f>
        <v>0</v>
      </c>
      <c r="AR361" s="254">
        <f>Inputs!AR361</f>
        <v>0</v>
      </c>
      <c r="AS361" s="254">
        <f>Inputs!AS361</f>
        <v>0</v>
      </c>
      <c r="AT361" s="254">
        <f>Inputs!AT361</f>
        <v>0</v>
      </c>
      <c r="AU361" s="254">
        <f>Inputs!AU361</f>
        <v>0</v>
      </c>
      <c r="AV361" s="254">
        <f>Inputs!AV361</f>
        <v>0</v>
      </c>
      <c r="AW361" s="254">
        <f>Inputs!AW361</f>
        <v>0</v>
      </c>
      <c r="AX361" s="254">
        <f>Inputs!AX361</f>
        <v>0</v>
      </c>
      <c r="AY361" s="254">
        <f>Inputs!AY361</f>
        <v>0</v>
      </c>
      <c r="AZ361" s="254">
        <f>Inputs!AZ361</f>
        <v>0</v>
      </c>
      <c r="BA361" s="254">
        <f>Inputs!BA361</f>
        <v>0</v>
      </c>
      <c r="BB361" s="254">
        <f>Inputs!BB361</f>
        <v>0</v>
      </c>
      <c r="BC361" s="254">
        <f>Inputs!BC361</f>
        <v>0</v>
      </c>
      <c r="BD361" s="254">
        <f>Inputs!BD361</f>
        <v>0</v>
      </c>
      <c r="BE361" s="254">
        <f>Inputs!BE361</f>
        <v>0</v>
      </c>
      <c r="BF361" s="254">
        <f>Inputs!BF361</f>
        <v>0</v>
      </c>
      <c r="BG361" s="254">
        <f>Inputs!BG361</f>
        <v>0</v>
      </c>
      <c r="BH361" s="254">
        <f>Inputs!BH361</f>
        <v>0</v>
      </c>
      <c r="BI361" s="254">
        <f>Inputs!BI361</f>
        <v>0</v>
      </c>
      <c r="BJ361" s="254">
        <f>Inputs!BJ361</f>
        <v>0</v>
      </c>
      <c r="BK361" s="254">
        <f>Inputs!BK361</f>
        <v>0</v>
      </c>
      <c r="BL361" s="254">
        <f>Inputs!BL361</f>
        <v>0</v>
      </c>
      <c r="BN361" s="255">
        <f>IF(OR($C361="Non-Labour",$C361="Labour-related"),IF(Inputs!$DT361=$F$1,Inputs!BN361,Inputs!BN361*'Key assumptions'!$H$118),$F361*N(H361)*avg_hrs)</f>
        <v>0</v>
      </c>
      <c r="BO361" s="255">
        <f>IF(OR($C361="Non-Labour",$C361="Labour-related"),IF(Inputs!$DT361=$F$1,Inputs!BO361,Inputs!BO361*'Key assumptions'!$H$118),$F361*N(I361)*avg_hrs)</f>
        <v>0</v>
      </c>
      <c r="BP361" s="255">
        <f>IF(OR($C361="Non-Labour",$C361="Labour-related"),IF(Inputs!$DT361=$F$1,Inputs!BP361,Inputs!BP361*'Key assumptions'!$H$118),$F361*N(J361)*avg_hrs)</f>
        <v>0</v>
      </c>
      <c r="BQ361" s="255">
        <f>IF(OR($C361="Non-Labour",$C361="Labour-related"),IF(Inputs!$DT361=$F$1,Inputs!BQ361,Inputs!BQ361*'Key assumptions'!$H$118),$F361*N(K361)*avg_hrs)</f>
        <v>0</v>
      </c>
      <c r="BR361" s="255">
        <f>IF(OR($C361="Non-Labour",$C361="Labour-related"),IF(Inputs!$DT361=$F$1,Inputs!BR361,Inputs!BR361*'Key assumptions'!$H$118),$F361*N(L361)*avg_hrs)</f>
        <v>0</v>
      </c>
      <c r="BS361" s="390" t="s">
        <v>411</v>
      </c>
      <c r="BT361" s="390" t="s">
        <v>411</v>
      </c>
      <c r="BU361" s="390" t="s">
        <v>411</v>
      </c>
      <c r="BV361" s="390" t="s">
        <v>411</v>
      </c>
      <c r="BW361" s="390" t="s">
        <v>411</v>
      </c>
      <c r="BX361" s="390" t="s">
        <v>411</v>
      </c>
      <c r="BY361" s="390" t="s">
        <v>411</v>
      </c>
      <c r="BZ361" s="390" t="s">
        <v>411</v>
      </c>
      <c r="CA361" s="390" t="s">
        <v>411</v>
      </c>
      <c r="CB361" s="390" t="s">
        <v>411</v>
      </c>
      <c r="CC361" s="390" t="s">
        <v>411</v>
      </c>
      <c r="CD361" s="390" t="s">
        <v>411</v>
      </c>
      <c r="CE361" s="390" t="s">
        <v>411</v>
      </c>
      <c r="CF361" s="390" t="s">
        <v>411</v>
      </c>
      <c r="CG361" s="390" t="s">
        <v>411</v>
      </c>
      <c r="CH361" s="390" t="s">
        <v>411</v>
      </c>
      <c r="CI361" s="390" t="s">
        <v>411</v>
      </c>
      <c r="CJ361" s="390" t="s">
        <v>411</v>
      </c>
      <c r="CK361" s="390" t="s">
        <v>411</v>
      </c>
      <c r="CL361" s="390" t="s">
        <v>411</v>
      </c>
      <c r="CM361" s="390" t="s">
        <v>411</v>
      </c>
      <c r="CN361" s="390" t="s">
        <v>411</v>
      </c>
      <c r="CO361" s="255">
        <f>IF(OR($C361="Non-Labour",$C361="Labour-related"),IF(Inputs!$DT361=$F$1,Inputs!CO361,Inputs!CO361*'Key assumptions'!$H$118),$F361*N(AI361)*avg_hrs)</f>
        <v>0</v>
      </c>
      <c r="CP361" s="255">
        <f>IF(OR($C361="Non-Labour",$C361="Labour-related"),IF(Inputs!$DT361=$F$1,Inputs!CP361,Inputs!CP361*'Key assumptions'!$H$118),$F361*N(AJ361)*avg_hrs)</f>
        <v>0</v>
      </c>
      <c r="CQ361" s="255">
        <f>IF(OR($C361="Non-Labour",$C361="Labour-related"),IF(Inputs!$DT361=$F$1,Inputs!CQ361,Inputs!CQ361*'Key assumptions'!$H$118),$F361*N(AK361)*avg_hrs)</f>
        <v>0</v>
      </c>
      <c r="CR361" s="255">
        <f>IF(OR($C361="Non-Labour",$C361="Labour-related"),IF(Inputs!$DT361=$F$1,Inputs!CR361,Inputs!CR361*'Key assumptions'!$H$118),$F361*N(AL361)*avg_hrs)</f>
        <v>0</v>
      </c>
      <c r="CS361" s="255">
        <f>IF(OR($C361="Non-Labour",$C361="Labour-related"),IF(Inputs!$DT361=$F$1,Inputs!CS361,Inputs!CS361*'Key assumptions'!$H$118),$F361*N(AM361)*avg_hrs)</f>
        <v>0</v>
      </c>
      <c r="CT361" s="255">
        <f>IF(OR($C361="Non-Labour",$C361="Labour-related"),IF(Inputs!$DT361=$F$1,Inputs!CT361,Inputs!CT361*'Key assumptions'!$H$118),$F361*N(AN361)*avg_hrs)</f>
        <v>0</v>
      </c>
      <c r="CU361" s="255">
        <f>IF(OR($C361="Non-Labour",$C361="Labour-related"),IF(Inputs!$DT361=$F$1,Inputs!CU361,Inputs!CU361*'Key assumptions'!$H$118),$F361*N(AO361)*avg_hrs)</f>
        <v>0</v>
      </c>
      <c r="CV361" s="255">
        <f>IF(OR($C361="Non-Labour",$C361="Labour-related"),IF(Inputs!$DT361=$F$1,Inputs!CV361,Inputs!CV361*'Key assumptions'!$H$118),$F361*N(AP361)*avg_hrs)</f>
        <v>0</v>
      </c>
      <c r="CW361" s="255">
        <f>IF(OR($C361="Non-Labour",$C361="Labour-related"),IF(Inputs!$DT361=$F$1,Inputs!CW361,Inputs!CW361*'Key assumptions'!$H$118),$F361*N(AQ361)*avg_hrs)</f>
        <v>0</v>
      </c>
      <c r="CX361" s="255">
        <f>IF(OR($C361="Non-Labour",$C361="Labour-related"),IF(Inputs!$DT361=$F$1,Inputs!CX361,Inputs!CX361*'Key assumptions'!$H$118),$F361*N(AR361)*avg_hrs)</f>
        <v>0</v>
      </c>
      <c r="CY361" s="255">
        <f>IF(OR($C361="Non-Labour",$C361="Labour-related"),IF(Inputs!$DT361=$F$1,Inputs!CY361,Inputs!CY361*'Key assumptions'!$H$118),$F361*N(AS361)*avg_hrs)</f>
        <v>0</v>
      </c>
      <c r="CZ361" s="255">
        <f>IF(OR($C361="Non-Labour",$C361="Labour-related"),IF(Inputs!$DT361=$F$1,Inputs!CZ361,Inputs!CZ361*'Key assumptions'!$H$118),$F361*N(AT361)*avg_hrs)</f>
        <v>0</v>
      </c>
      <c r="DA361" s="255">
        <f>IF(OR($C361="Non-Labour",$C361="Labour-related"),IF(Inputs!$DT361=$F$1,Inputs!DA361,Inputs!DA361*'Key assumptions'!$H$118),$F361*N(AU361)*avg_hrs)</f>
        <v>0</v>
      </c>
      <c r="DB361" s="255">
        <f>IF(OR($C361="Non-Labour",$C361="Labour-related"),IF(Inputs!$DT361=$F$1,Inputs!DB361,Inputs!DB361*'Key assumptions'!$H$118),$F361*N(AV361)*avg_hrs)</f>
        <v>0</v>
      </c>
      <c r="DC361" s="255">
        <f>IF(OR($C361="Non-Labour",$C361="Labour-related"),IF(Inputs!$DT361=$F$1,Inputs!DC361,Inputs!DC361*'Key assumptions'!$H$118),$F361*N(AW361)*avg_hrs)</f>
        <v>0</v>
      </c>
      <c r="DD361" s="255">
        <f>IF(OR($C361="Non-Labour",$C361="Labour-related"),IF(Inputs!$DT361=$F$1,Inputs!DD361,Inputs!DD361*'Key assumptions'!$H$118),$F361*N(AX361)*avg_hrs)</f>
        <v>0</v>
      </c>
      <c r="DE361" s="255">
        <f>IF(OR($C361="Non-Labour",$C361="Labour-related"),IF(Inputs!$DT361=$F$1,Inputs!DE361,Inputs!DE361*'Key assumptions'!$H$118),$F361*N(AY361)*avg_hrs)</f>
        <v>0</v>
      </c>
      <c r="DF361" s="255">
        <f>IF(OR($C361="Non-Labour",$C361="Labour-related"),IF(Inputs!$DT361=$F$1,Inputs!DF361,Inputs!DF361*'Key assumptions'!$H$118),$F361*N(AZ361)*avg_hrs)</f>
        <v>0</v>
      </c>
      <c r="DG361" s="255">
        <f>IF(OR($C361="Non-Labour",$C361="Labour-related"),IF(Inputs!$DT361=$F$1,Inputs!DG361,Inputs!DG361*'Key assumptions'!$H$118),$F361*N(BA361)*avg_hrs)</f>
        <v>0</v>
      </c>
      <c r="DH361" s="255">
        <f>IF(OR($C361="Non-Labour",$C361="Labour-related"),IF(Inputs!$DT361=$F$1,Inputs!DH361,Inputs!DH361*'Key assumptions'!$H$118),$F361*N(BB361)*avg_hrs)</f>
        <v>0</v>
      </c>
      <c r="DI361" s="255">
        <f>IF(OR($C361="Non-Labour",$C361="Labour-related"),IF(Inputs!$DT361=$F$1,Inputs!DI361,Inputs!DI361*'Key assumptions'!$H$118),$F361*N(BC361)*avg_hrs)</f>
        <v>0</v>
      </c>
      <c r="DJ361" s="255">
        <f>IF(OR($C361="Non-Labour",$C361="Labour-related"),IF(Inputs!$DT361=$F$1,Inputs!DJ361,Inputs!DJ361*'Key assumptions'!$H$118),$F361*N(BD361)*avg_hrs)</f>
        <v>0</v>
      </c>
      <c r="DK361" s="255">
        <f>IF(OR($C361="Non-Labour",$C361="Labour-related"),IF(Inputs!$DT361=$F$1,Inputs!DK361,Inputs!DK361*'Key assumptions'!$H$118),$F361*N(BE361)*avg_hrs)</f>
        <v>0</v>
      </c>
      <c r="DL361" s="255">
        <f>IF(OR($C361="Non-Labour",$C361="Labour-related"),IF(Inputs!$DT361=$F$1,Inputs!DL361,Inputs!DL361*'Key assumptions'!$H$118),$F361*N(BF361)*avg_hrs)</f>
        <v>0</v>
      </c>
      <c r="DM361" s="255">
        <f>IF(OR($C361="Non-Labour",$C361="Labour-related"),IF(Inputs!$DT361=$F$1,Inputs!DM361,Inputs!DM361*'Key assumptions'!$H$118),$F361*N(BG361)*avg_hrs)</f>
        <v>0</v>
      </c>
      <c r="DN361" s="255">
        <f>IF(OR($C361="Non-Labour",$C361="Labour-related"),IF(Inputs!$DT361=$F$1,Inputs!DN361,Inputs!DN361*'Key assumptions'!$H$118),$F361*N(BH361)*avg_hrs)</f>
        <v>0</v>
      </c>
      <c r="DO361" s="255">
        <f>IF(OR($C361="Non-Labour",$C361="Labour-related"),IF(Inputs!$DT361=$F$1,Inputs!DO361,Inputs!DO361*'Key assumptions'!$H$118),$F361*N(BI361)*avg_hrs)</f>
        <v>0</v>
      </c>
      <c r="DP361" s="255">
        <f>IF(OR($C361="Non-Labour",$C361="Labour-related"),IF(Inputs!$DT361=$F$1,Inputs!DP361,Inputs!DP361*'Key assumptions'!$H$118),$F361*N(BJ361)*avg_hrs)</f>
        <v>0</v>
      </c>
      <c r="DQ361" s="255">
        <f>IF(OR($C361="Non-Labour",$C361="Labour-related"),IF(Inputs!$DT361=$F$1,Inputs!DQ361,Inputs!DQ361*'Key assumptions'!$H$118),$F361*N(BK361)*avg_hrs)</f>
        <v>0</v>
      </c>
      <c r="DR361" s="255">
        <f>IF(OR($C361="Non-Labour",$C361="Labour-related"),IF(Inputs!$DT361=$F$1,Inputs!DR361,Inputs!DR361*'Key assumptions'!$H$118),$F361*N(BL361)*avg_hrs)</f>
        <v>0</v>
      </c>
      <c r="DT361" s="133" t="s">
        <v>213</v>
      </c>
      <c r="DU361" s="304"/>
      <c r="DV361" s="304"/>
      <c r="DW361" s="304"/>
      <c r="DX361" s="304"/>
      <c r="DY361" s="304"/>
      <c r="DZ361" s="304"/>
      <c r="EA361" s="255">
        <v>0</v>
      </c>
      <c r="EB361" s="255">
        <v>0</v>
      </c>
      <c r="EC361" s="255">
        <v>0</v>
      </c>
      <c r="ED361" s="255">
        <f t="shared" si="34"/>
        <v>0</v>
      </c>
      <c r="EE361" s="255">
        <f t="shared" si="34"/>
        <v>0</v>
      </c>
      <c r="EF361" s="255">
        <f t="shared" si="32"/>
        <v>0</v>
      </c>
    </row>
    <row r="362" spans="1:136" x14ac:dyDescent="0.4">
      <c r="A362" s="133">
        <f>Inputs!A362</f>
        <v>0</v>
      </c>
      <c r="B362" s="133">
        <f>Inputs!B362</f>
        <v>0</v>
      </c>
      <c r="C362" s="133">
        <f>Inputs!C362</f>
        <v>0</v>
      </c>
      <c r="D362" s="133">
        <f>Inputs!D362</f>
        <v>0</v>
      </c>
      <c r="E362" s="133">
        <f>Inputs!E362</f>
        <v>0</v>
      </c>
      <c r="F362" s="290">
        <f>IF(Inputs!DT362=$F$1,Inputs!F362,
IF(Inputs!DT362='Key assumptions'!$E$118,Inputs!F362*'Key assumptions'!$H$118,Inputs!F362*'Key assumptions'!$H$119))</f>
        <v>0</v>
      </c>
      <c r="G362" s="290">
        <f>IF(Inputs!DT362=$F$1,Inputs!G362,Inputs!G362*'Key assumptions'!$H$118)</f>
        <v>0</v>
      </c>
      <c r="H362" s="281"/>
      <c r="I362" s="281"/>
      <c r="J362" s="281"/>
      <c r="K362" s="281"/>
      <c r="L362" s="281"/>
      <c r="M362" s="389" t="str">
        <f>Inputs!M362</f>
        <v>[C-i-C]</v>
      </c>
      <c r="N362" s="389" t="str">
        <f>Inputs!N362</f>
        <v>[C-i-C]</v>
      </c>
      <c r="O362" s="389" t="str">
        <f>Inputs!O362</f>
        <v>[C-i-C]</v>
      </c>
      <c r="P362" s="389" t="str">
        <f>Inputs!P362</f>
        <v>[C-i-C]</v>
      </c>
      <c r="Q362" s="389" t="str">
        <f>Inputs!Q362</f>
        <v>[C-i-C]</v>
      </c>
      <c r="R362" s="389" t="str">
        <f>Inputs!R362</f>
        <v>[C-i-C]</v>
      </c>
      <c r="S362" s="389" t="str">
        <f>Inputs!S362</f>
        <v>[C-i-C]</v>
      </c>
      <c r="T362" s="389" t="str">
        <f>Inputs!T362</f>
        <v>[C-i-C]</v>
      </c>
      <c r="U362" s="389" t="str">
        <f>Inputs!U362</f>
        <v>[C-i-C]</v>
      </c>
      <c r="V362" s="389" t="str">
        <f>Inputs!V362</f>
        <v>[C-i-C]</v>
      </c>
      <c r="W362" s="389" t="str">
        <f>Inputs!W362</f>
        <v>[C-i-C]</v>
      </c>
      <c r="X362" s="389" t="str">
        <f>Inputs!X362</f>
        <v>[C-i-C]</v>
      </c>
      <c r="Y362" s="389" t="str">
        <f>Inputs!Y362</f>
        <v>[C-i-C]</v>
      </c>
      <c r="Z362" s="389" t="str">
        <f>Inputs!Z362</f>
        <v>[C-i-C]</v>
      </c>
      <c r="AA362" s="389" t="str">
        <f>Inputs!AA362</f>
        <v>[C-i-C]</v>
      </c>
      <c r="AB362" s="389" t="str">
        <f>Inputs!AB362</f>
        <v>[C-i-C]</v>
      </c>
      <c r="AC362" s="389" t="str">
        <f>Inputs!AC362</f>
        <v>[C-i-C]</v>
      </c>
      <c r="AD362" s="389" t="str">
        <f>Inputs!AD362</f>
        <v>[C-i-C]</v>
      </c>
      <c r="AE362" s="389" t="str">
        <f>Inputs!AE362</f>
        <v>[C-i-C]</v>
      </c>
      <c r="AF362" s="389" t="str">
        <f>Inputs!AF362</f>
        <v>[C-i-C]</v>
      </c>
      <c r="AG362" s="389" t="str">
        <f>Inputs!AG362</f>
        <v>[C-i-C]</v>
      </c>
      <c r="AH362" s="389" t="str">
        <f>Inputs!AH362</f>
        <v>[C-i-C]</v>
      </c>
      <c r="AI362" s="254">
        <f>Inputs!AI362</f>
        <v>0</v>
      </c>
      <c r="AJ362" s="254">
        <f>Inputs!AJ362</f>
        <v>0</v>
      </c>
      <c r="AK362" s="254">
        <f>Inputs!AK362</f>
        <v>0</v>
      </c>
      <c r="AL362" s="254">
        <f>Inputs!AL362</f>
        <v>0</v>
      </c>
      <c r="AM362" s="254">
        <f>Inputs!AM362</f>
        <v>0</v>
      </c>
      <c r="AN362" s="254">
        <f>Inputs!AN362</f>
        <v>0</v>
      </c>
      <c r="AO362" s="254">
        <f>Inputs!AO362</f>
        <v>0</v>
      </c>
      <c r="AP362" s="254">
        <f>Inputs!AP362</f>
        <v>0</v>
      </c>
      <c r="AQ362" s="254">
        <f>Inputs!AQ362</f>
        <v>0</v>
      </c>
      <c r="AR362" s="254">
        <f>Inputs!AR362</f>
        <v>0</v>
      </c>
      <c r="AS362" s="254">
        <f>Inputs!AS362</f>
        <v>0</v>
      </c>
      <c r="AT362" s="254">
        <f>Inputs!AT362</f>
        <v>0</v>
      </c>
      <c r="AU362" s="254">
        <f>Inputs!AU362</f>
        <v>0</v>
      </c>
      <c r="AV362" s="254">
        <f>Inputs!AV362</f>
        <v>0</v>
      </c>
      <c r="AW362" s="254">
        <f>Inputs!AW362</f>
        <v>0</v>
      </c>
      <c r="AX362" s="254">
        <f>Inputs!AX362</f>
        <v>0</v>
      </c>
      <c r="AY362" s="254">
        <f>Inputs!AY362</f>
        <v>0</v>
      </c>
      <c r="AZ362" s="254">
        <f>Inputs!AZ362</f>
        <v>0</v>
      </c>
      <c r="BA362" s="254">
        <f>Inputs!BA362</f>
        <v>0</v>
      </c>
      <c r="BB362" s="254">
        <f>Inputs!BB362</f>
        <v>0</v>
      </c>
      <c r="BC362" s="254">
        <f>Inputs!BC362</f>
        <v>0</v>
      </c>
      <c r="BD362" s="254">
        <f>Inputs!BD362</f>
        <v>0</v>
      </c>
      <c r="BE362" s="254">
        <f>Inputs!BE362</f>
        <v>0</v>
      </c>
      <c r="BF362" s="254">
        <f>Inputs!BF362</f>
        <v>0</v>
      </c>
      <c r="BG362" s="254">
        <f>Inputs!BG362</f>
        <v>0</v>
      </c>
      <c r="BH362" s="254">
        <f>Inputs!BH362</f>
        <v>0</v>
      </c>
      <c r="BI362" s="254">
        <f>Inputs!BI362</f>
        <v>0</v>
      </c>
      <c r="BJ362" s="254">
        <f>Inputs!BJ362</f>
        <v>0</v>
      </c>
      <c r="BK362" s="254">
        <f>Inputs!BK362</f>
        <v>0</v>
      </c>
      <c r="BL362" s="254">
        <f>Inputs!BL362</f>
        <v>0</v>
      </c>
      <c r="BN362" s="255">
        <f>IF(OR($C362="Non-Labour",$C362="Labour-related"),IF(Inputs!$DT362=$F$1,Inputs!BN362,Inputs!BN362*'Key assumptions'!$H$118),$F362*N(H362)*avg_hrs)</f>
        <v>0</v>
      </c>
      <c r="BO362" s="255">
        <f>IF(OR($C362="Non-Labour",$C362="Labour-related"),IF(Inputs!$DT362=$F$1,Inputs!BO362,Inputs!BO362*'Key assumptions'!$H$118),$F362*N(I362)*avg_hrs)</f>
        <v>0</v>
      </c>
      <c r="BP362" s="255">
        <f>IF(OR($C362="Non-Labour",$C362="Labour-related"),IF(Inputs!$DT362=$F$1,Inputs!BP362,Inputs!BP362*'Key assumptions'!$H$118),$F362*N(J362)*avg_hrs)</f>
        <v>0</v>
      </c>
      <c r="BQ362" s="255">
        <f>IF(OR($C362="Non-Labour",$C362="Labour-related"),IF(Inputs!$DT362=$F$1,Inputs!BQ362,Inputs!BQ362*'Key assumptions'!$H$118),$F362*N(K362)*avg_hrs)</f>
        <v>0</v>
      </c>
      <c r="BR362" s="255">
        <f>IF(OR($C362="Non-Labour",$C362="Labour-related"),IF(Inputs!$DT362=$F$1,Inputs!BR362,Inputs!BR362*'Key assumptions'!$H$118),$F362*N(L362)*avg_hrs)</f>
        <v>0</v>
      </c>
      <c r="BS362" s="390" t="s">
        <v>411</v>
      </c>
      <c r="BT362" s="390" t="s">
        <v>411</v>
      </c>
      <c r="BU362" s="390" t="s">
        <v>411</v>
      </c>
      <c r="BV362" s="390" t="s">
        <v>411</v>
      </c>
      <c r="BW362" s="390" t="s">
        <v>411</v>
      </c>
      <c r="BX362" s="390" t="s">
        <v>411</v>
      </c>
      <c r="BY362" s="390" t="s">
        <v>411</v>
      </c>
      <c r="BZ362" s="390" t="s">
        <v>411</v>
      </c>
      <c r="CA362" s="390" t="s">
        <v>411</v>
      </c>
      <c r="CB362" s="390" t="s">
        <v>411</v>
      </c>
      <c r="CC362" s="390" t="s">
        <v>411</v>
      </c>
      <c r="CD362" s="390" t="s">
        <v>411</v>
      </c>
      <c r="CE362" s="390" t="s">
        <v>411</v>
      </c>
      <c r="CF362" s="390" t="s">
        <v>411</v>
      </c>
      <c r="CG362" s="390" t="s">
        <v>411</v>
      </c>
      <c r="CH362" s="390" t="s">
        <v>411</v>
      </c>
      <c r="CI362" s="390" t="s">
        <v>411</v>
      </c>
      <c r="CJ362" s="390" t="s">
        <v>411</v>
      </c>
      <c r="CK362" s="390" t="s">
        <v>411</v>
      </c>
      <c r="CL362" s="390" t="s">
        <v>411</v>
      </c>
      <c r="CM362" s="390" t="s">
        <v>411</v>
      </c>
      <c r="CN362" s="390" t="s">
        <v>411</v>
      </c>
      <c r="CO362" s="255">
        <f>IF(OR($C362="Non-Labour",$C362="Labour-related"),IF(Inputs!$DT362=$F$1,Inputs!CO362,Inputs!CO362*'Key assumptions'!$H$118),$F362*N(AI362)*avg_hrs)</f>
        <v>0</v>
      </c>
      <c r="CP362" s="255">
        <f>IF(OR($C362="Non-Labour",$C362="Labour-related"),IF(Inputs!$DT362=$F$1,Inputs!CP362,Inputs!CP362*'Key assumptions'!$H$118),$F362*N(AJ362)*avg_hrs)</f>
        <v>0</v>
      </c>
      <c r="CQ362" s="255">
        <f>IF(OR($C362="Non-Labour",$C362="Labour-related"),IF(Inputs!$DT362=$F$1,Inputs!CQ362,Inputs!CQ362*'Key assumptions'!$H$118),$F362*N(AK362)*avg_hrs)</f>
        <v>0</v>
      </c>
      <c r="CR362" s="255">
        <f>IF(OR($C362="Non-Labour",$C362="Labour-related"),IF(Inputs!$DT362=$F$1,Inputs!CR362,Inputs!CR362*'Key assumptions'!$H$118),$F362*N(AL362)*avg_hrs)</f>
        <v>0</v>
      </c>
      <c r="CS362" s="255">
        <f>IF(OR($C362="Non-Labour",$C362="Labour-related"),IF(Inputs!$DT362=$F$1,Inputs!CS362,Inputs!CS362*'Key assumptions'!$H$118),$F362*N(AM362)*avg_hrs)</f>
        <v>0</v>
      </c>
      <c r="CT362" s="255">
        <f>IF(OR($C362="Non-Labour",$C362="Labour-related"),IF(Inputs!$DT362=$F$1,Inputs!CT362,Inputs!CT362*'Key assumptions'!$H$118),$F362*N(AN362)*avg_hrs)</f>
        <v>0</v>
      </c>
      <c r="CU362" s="255">
        <f>IF(OR($C362="Non-Labour",$C362="Labour-related"),IF(Inputs!$DT362=$F$1,Inputs!CU362,Inputs!CU362*'Key assumptions'!$H$118),$F362*N(AO362)*avg_hrs)</f>
        <v>0</v>
      </c>
      <c r="CV362" s="255">
        <f>IF(OR($C362="Non-Labour",$C362="Labour-related"),IF(Inputs!$DT362=$F$1,Inputs!CV362,Inputs!CV362*'Key assumptions'!$H$118),$F362*N(AP362)*avg_hrs)</f>
        <v>0</v>
      </c>
      <c r="CW362" s="255">
        <f>IF(OR($C362="Non-Labour",$C362="Labour-related"),IF(Inputs!$DT362=$F$1,Inputs!CW362,Inputs!CW362*'Key assumptions'!$H$118),$F362*N(AQ362)*avg_hrs)</f>
        <v>0</v>
      </c>
      <c r="CX362" s="255">
        <f>IF(OR($C362="Non-Labour",$C362="Labour-related"),IF(Inputs!$DT362=$F$1,Inputs!CX362,Inputs!CX362*'Key assumptions'!$H$118),$F362*N(AR362)*avg_hrs)</f>
        <v>0</v>
      </c>
      <c r="CY362" s="255">
        <f>IF(OR($C362="Non-Labour",$C362="Labour-related"),IF(Inputs!$DT362=$F$1,Inputs!CY362,Inputs!CY362*'Key assumptions'!$H$118),$F362*N(AS362)*avg_hrs)</f>
        <v>0</v>
      </c>
      <c r="CZ362" s="255">
        <f>IF(OR($C362="Non-Labour",$C362="Labour-related"),IF(Inputs!$DT362=$F$1,Inputs!CZ362,Inputs!CZ362*'Key assumptions'!$H$118),$F362*N(AT362)*avg_hrs)</f>
        <v>0</v>
      </c>
      <c r="DA362" s="255">
        <f>IF(OR($C362="Non-Labour",$C362="Labour-related"),IF(Inputs!$DT362=$F$1,Inputs!DA362,Inputs!DA362*'Key assumptions'!$H$118),$F362*N(AU362)*avg_hrs)</f>
        <v>0</v>
      </c>
      <c r="DB362" s="255">
        <f>IF(OR($C362="Non-Labour",$C362="Labour-related"),IF(Inputs!$DT362=$F$1,Inputs!DB362,Inputs!DB362*'Key assumptions'!$H$118),$F362*N(AV362)*avg_hrs)</f>
        <v>0</v>
      </c>
      <c r="DC362" s="255">
        <f>IF(OR($C362="Non-Labour",$C362="Labour-related"),IF(Inputs!$DT362=$F$1,Inputs!DC362,Inputs!DC362*'Key assumptions'!$H$118),$F362*N(AW362)*avg_hrs)</f>
        <v>0</v>
      </c>
      <c r="DD362" s="255">
        <f>IF(OR($C362="Non-Labour",$C362="Labour-related"),IF(Inputs!$DT362=$F$1,Inputs!DD362,Inputs!DD362*'Key assumptions'!$H$118),$F362*N(AX362)*avg_hrs)</f>
        <v>0</v>
      </c>
      <c r="DE362" s="255">
        <f>IF(OR($C362="Non-Labour",$C362="Labour-related"),IF(Inputs!$DT362=$F$1,Inputs!DE362,Inputs!DE362*'Key assumptions'!$H$118),$F362*N(AY362)*avg_hrs)</f>
        <v>0</v>
      </c>
      <c r="DF362" s="255">
        <f>IF(OR($C362="Non-Labour",$C362="Labour-related"),IF(Inputs!$DT362=$F$1,Inputs!DF362,Inputs!DF362*'Key assumptions'!$H$118),$F362*N(AZ362)*avg_hrs)</f>
        <v>0</v>
      </c>
      <c r="DG362" s="255">
        <f>IF(OR($C362="Non-Labour",$C362="Labour-related"),IF(Inputs!$DT362=$F$1,Inputs!DG362,Inputs!DG362*'Key assumptions'!$H$118),$F362*N(BA362)*avg_hrs)</f>
        <v>0</v>
      </c>
      <c r="DH362" s="255">
        <f>IF(OR($C362="Non-Labour",$C362="Labour-related"),IF(Inputs!$DT362=$F$1,Inputs!DH362,Inputs!DH362*'Key assumptions'!$H$118),$F362*N(BB362)*avg_hrs)</f>
        <v>0</v>
      </c>
      <c r="DI362" s="255">
        <f>IF(OR($C362="Non-Labour",$C362="Labour-related"),IF(Inputs!$DT362=$F$1,Inputs!DI362,Inputs!DI362*'Key assumptions'!$H$118),$F362*N(BC362)*avg_hrs)</f>
        <v>0</v>
      </c>
      <c r="DJ362" s="255">
        <f>IF(OR($C362="Non-Labour",$C362="Labour-related"),IF(Inputs!$DT362=$F$1,Inputs!DJ362,Inputs!DJ362*'Key assumptions'!$H$118),$F362*N(BD362)*avg_hrs)</f>
        <v>0</v>
      </c>
      <c r="DK362" s="255">
        <f>IF(OR($C362="Non-Labour",$C362="Labour-related"),IF(Inputs!$DT362=$F$1,Inputs!DK362,Inputs!DK362*'Key assumptions'!$H$118),$F362*N(BE362)*avg_hrs)</f>
        <v>0</v>
      </c>
      <c r="DL362" s="255">
        <f>IF(OR($C362="Non-Labour",$C362="Labour-related"),IF(Inputs!$DT362=$F$1,Inputs!DL362,Inputs!DL362*'Key assumptions'!$H$118),$F362*N(BF362)*avg_hrs)</f>
        <v>0</v>
      </c>
      <c r="DM362" s="255">
        <f>IF(OR($C362="Non-Labour",$C362="Labour-related"),IF(Inputs!$DT362=$F$1,Inputs!DM362,Inputs!DM362*'Key assumptions'!$H$118),$F362*N(BG362)*avg_hrs)</f>
        <v>0</v>
      </c>
      <c r="DN362" s="255">
        <f>IF(OR($C362="Non-Labour",$C362="Labour-related"),IF(Inputs!$DT362=$F$1,Inputs!DN362,Inputs!DN362*'Key assumptions'!$H$118),$F362*N(BH362)*avg_hrs)</f>
        <v>0</v>
      </c>
      <c r="DO362" s="255">
        <f>IF(OR($C362="Non-Labour",$C362="Labour-related"),IF(Inputs!$DT362=$F$1,Inputs!DO362,Inputs!DO362*'Key assumptions'!$H$118),$F362*N(BI362)*avg_hrs)</f>
        <v>0</v>
      </c>
      <c r="DP362" s="255">
        <f>IF(OR($C362="Non-Labour",$C362="Labour-related"),IF(Inputs!$DT362=$F$1,Inputs!DP362,Inputs!DP362*'Key assumptions'!$H$118),$F362*N(BJ362)*avg_hrs)</f>
        <v>0</v>
      </c>
      <c r="DQ362" s="255">
        <f>IF(OR($C362="Non-Labour",$C362="Labour-related"),IF(Inputs!$DT362=$F$1,Inputs!DQ362,Inputs!DQ362*'Key assumptions'!$H$118),$F362*N(BK362)*avg_hrs)</f>
        <v>0</v>
      </c>
      <c r="DR362" s="255">
        <f>IF(OR($C362="Non-Labour",$C362="Labour-related"),IF(Inputs!$DT362=$F$1,Inputs!DR362,Inputs!DR362*'Key assumptions'!$H$118),$F362*N(BL362)*avg_hrs)</f>
        <v>0</v>
      </c>
      <c r="DT362" s="133" t="s">
        <v>213</v>
      </c>
      <c r="DU362" s="304"/>
      <c r="DV362" s="304"/>
      <c r="DW362" s="304"/>
      <c r="DX362" s="304"/>
      <c r="DY362" s="304"/>
      <c r="DZ362" s="304"/>
      <c r="EA362" s="255">
        <v>0</v>
      </c>
      <c r="EB362" s="255">
        <v>0</v>
      </c>
      <c r="EC362" s="255">
        <v>0</v>
      </c>
      <c r="ED362" s="255">
        <f t="shared" si="34"/>
        <v>0</v>
      </c>
      <c r="EE362" s="255">
        <f t="shared" si="34"/>
        <v>0</v>
      </c>
      <c r="EF362" s="255">
        <f t="shared" si="32"/>
        <v>0</v>
      </c>
    </row>
    <row r="363" spans="1:136" x14ac:dyDescent="0.4">
      <c r="A363" s="133">
        <f>Inputs!A363</f>
        <v>0</v>
      </c>
      <c r="B363" s="133">
        <f>Inputs!B363</f>
        <v>0</v>
      </c>
      <c r="C363" s="133">
        <f>Inputs!C363</f>
        <v>0</v>
      </c>
      <c r="D363" s="133">
        <f>Inputs!D363</f>
        <v>0</v>
      </c>
      <c r="E363" s="133">
        <f>Inputs!E363</f>
        <v>0</v>
      </c>
      <c r="F363" s="290">
        <f>IF(Inputs!DT363=$F$1,Inputs!F363,
IF(Inputs!DT363='Key assumptions'!$E$118,Inputs!F363*'Key assumptions'!$H$118,Inputs!F363*'Key assumptions'!$H$119))</f>
        <v>0</v>
      </c>
      <c r="G363" s="290">
        <f>IF(Inputs!DT363=$F$1,Inputs!G363,Inputs!G363*'Key assumptions'!$H$118)</f>
        <v>0</v>
      </c>
      <c r="H363" s="281"/>
      <c r="I363" s="281"/>
      <c r="J363" s="281"/>
      <c r="K363" s="281"/>
      <c r="L363" s="281"/>
      <c r="M363" s="389" t="str">
        <f>Inputs!M363</f>
        <v>[C-i-C]</v>
      </c>
      <c r="N363" s="389" t="str">
        <f>Inputs!N363</f>
        <v>[C-i-C]</v>
      </c>
      <c r="O363" s="389" t="str">
        <f>Inputs!O363</f>
        <v>[C-i-C]</v>
      </c>
      <c r="P363" s="389" t="str">
        <f>Inputs!P363</f>
        <v>[C-i-C]</v>
      </c>
      <c r="Q363" s="389" t="str">
        <f>Inputs!Q363</f>
        <v>[C-i-C]</v>
      </c>
      <c r="R363" s="389" t="str">
        <f>Inputs!R363</f>
        <v>[C-i-C]</v>
      </c>
      <c r="S363" s="389" t="str">
        <f>Inputs!S363</f>
        <v>[C-i-C]</v>
      </c>
      <c r="T363" s="389" t="str">
        <f>Inputs!T363</f>
        <v>[C-i-C]</v>
      </c>
      <c r="U363" s="389" t="str">
        <f>Inputs!U363</f>
        <v>[C-i-C]</v>
      </c>
      <c r="V363" s="389" t="str">
        <f>Inputs!V363</f>
        <v>[C-i-C]</v>
      </c>
      <c r="W363" s="389" t="str">
        <f>Inputs!W363</f>
        <v>[C-i-C]</v>
      </c>
      <c r="X363" s="389" t="str">
        <f>Inputs!X363</f>
        <v>[C-i-C]</v>
      </c>
      <c r="Y363" s="389" t="str">
        <f>Inputs!Y363</f>
        <v>[C-i-C]</v>
      </c>
      <c r="Z363" s="389" t="str">
        <f>Inputs!Z363</f>
        <v>[C-i-C]</v>
      </c>
      <c r="AA363" s="389" t="str">
        <f>Inputs!AA363</f>
        <v>[C-i-C]</v>
      </c>
      <c r="AB363" s="389" t="str">
        <f>Inputs!AB363</f>
        <v>[C-i-C]</v>
      </c>
      <c r="AC363" s="389" t="str">
        <f>Inputs!AC363</f>
        <v>[C-i-C]</v>
      </c>
      <c r="AD363" s="389" t="str">
        <f>Inputs!AD363</f>
        <v>[C-i-C]</v>
      </c>
      <c r="AE363" s="389" t="str">
        <f>Inputs!AE363</f>
        <v>[C-i-C]</v>
      </c>
      <c r="AF363" s="389" t="str">
        <f>Inputs!AF363</f>
        <v>[C-i-C]</v>
      </c>
      <c r="AG363" s="389" t="str">
        <f>Inputs!AG363</f>
        <v>[C-i-C]</v>
      </c>
      <c r="AH363" s="389" t="str">
        <f>Inputs!AH363</f>
        <v>[C-i-C]</v>
      </c>
      <c r="AI363" s="254">
        <f>Inputs!AI363</f>
        <v>0</v>
      </c>
      <c r="AJ363" s="254">
        <f>Inputs!AJ363</f>
        <v>0</v>
      </c>
      <c r="AK363" s="254">
        <f>Inputs!AK363</f>
        <v>0</v>
      </c>
      <c r="AL363" s="254">
        <f>Inputs!AL363</f>
        <v>0</v>
      </c>
      <c r="AM363" s="254">
        <f>Inputs!AM363</f>
        <v>0</v>
      </c>
      <c r="AN363" s="254">
        <f>Inputs!AN363</f>
        <v>0</v>
      </c>
      <c r="AO363" s="254">
        <f>Inputs!AO363</f>
        <v>0</v>
      </c>
      <c r="AP363" s="254">
        <f>Inputs!AP363</f>
        <v>0</v>
      </c>
      <c r="AQ363" s="254">
        <f>Inputs!AQ363</f>
        <v>0</v>
      </c>
      <c r="AR363" s="254">
        <f>Inputs!AR363</f>
        <v>0</v>
      </c>
      <c r="AS363" s="254">
        <f>Inputs!AS363</f>
        <v>0</v>
      </c>
      <c r="AT363" s="254">
        <f>Inputs!AT363</f>
        <v>0</v>
      </c>
      <c r="AU363" s="254">
        <f>Inputs!AU363</f>
        <v>0</v>
      </c>
      <c r="AV363" s="254">
        <f>Inputs!AV363</f>
        <v>0</v>
      </c>
      <c r="AW363" s="254">
        <f>Inputs!AW363</f>
        <v>0</v>
      </c>
      <c r="AX363" s="254">
        <f>Inputs!AX363</f>
        <v>0</v>
      </c>
      <c r="AY363" s="254">
        <f>Inputs!AY363</f>
        <v>0</v>
      </c>
      <c r="AZ363" s="254">
        <f>Inputs!AZ363</f>
        <v>0</v>
      </c>
      <c r="BA363" s="254">
        <f>Inputs!BA363</f>
        <v>0</v>
      </c>
      <c r="BB363" s="254">
        <f>Inputs!BB363</f>
        <v>0</v>
      </c>
      <c r="BC363" s="254">
        <f>Inputs!BC363</f>
        <v>0</v>
      </c>
      <c r="BD363" s="254">
        <f>Inputs!BD363</f>
        <v>0</v>
      </c>
      <c r="BE363" s="254">
        <f>Inputs!BE363</f>
        <v>0</v>
      </c>
      <c r="BF363" s="254">
        <f>Inputs!BF363</f>
        <v>0</v>
      </c>
      <c r="BG363" s="254">
        <f>Inputs!BG363</f>
        <v>0</v>
      </c>
      <c r="BH363" s="254">
        <f>Inputs!BH363</f>
        <v>0</v>
      </c>
      <c r="BI363" s="254">
        <f>Inputs!BI363</f>
        <v>0</v>
      </c>
      <c r="BJ363" s="254">
        <f>Inputs!BJ363</f>
        <v>0</v>
      </c>
      <c r="BK363" s="254">
        <f>Inputs!BK363</f>
        <v>0</v>
      </c>
      <c r="BL363" s="254">
        <f>Inputs!BL363</f>
        <v>0</v>
      </c>
      <c r="BN363" s="255">
        <f>IF(OR($C363="Non-Labour",$C363="Labour-related"),IF(Inputs!$DT363=$F$1,Inputs!BN363,Inputs!BN363*'Key assumptions'!$H$118),$F363*N(H363)*avg_hrs)</f>
        <v>0</v>
      </c>
      <c r="BO363" s="255">
        <f>IF(OR($C363="Non-Labour",$C363="Labour-related"),IF(Inputs!$DT363=$F$1,Inputs!BO363,Inputs!BO363*'Key assumptions'!$H$118),$F363*N(I363)*avg_hrs)</f>
        <v>0</v>
      </c>
      <c r="BP363" s="255">
        <f>IF(OR($C363="Non-Labour",$C363="Labour-related"),IF(Inputs!$DT363=$F$1,Inputs!BP363,Inputs!BP363*'Key assumptions'!$H$118),$F363*N(J363)*avg_hrs)</f>
        <v>0</v>
      </c>
      <c r="BQ363" s="255">
        <f>IF(OR($C363="Non-Labour",$C363="Labour-related"),IF(Inputs!$DT363=$F$1,Inputs!BQ363,Inputs!BQ363*'Key assumptions'!$H$118),$F363*N(K363)*avg_hrs)</f>
        <v>0</v>
      </c>
      <c r="BR363" s="255">
        <f>IF(OR($C363="Non-Labour",$C363="Labour-related"),IF(Inputs!$DT363=$F$1,Inputs!BR363,Inputs!BR363*'Key assumptions'!$H$118),$F363*N(L363)*avg_hrs)</f>
        <v>0</v>
      </c>
      <c r="BS363" s="390" t="s">
        <v>411</v>
      </c>
      <c r="BT363" s="390" t="s">
        <v>411</v>
      </c>
      <c r="BU363" s="390" t="s">
        <v>411</v>
      </c>
      <c r="BV363" s="390" t="s">
        <v>411</v>
      </c>
      <c r="BW363" s="390" t="s">
        <v>411</v>
      </c>
      <c r="BX363" s="390" t="s">
        <v>411</v>
      </c>
      <c r="BY363" s="390" t="s">
        <v>411</v>
      </c>
      <c r="BZ363" s="390" t="s">
        <v>411</v>
      </c>
      <c r="CA363" s="390" t="s">
        <v>411</v>
      </c>
      <c r="CB363" s="390" t="s">
        <v>411</v>
      </c>
      <c r="CC363" s="390" t="s">
        <v>411</v>
      </c>
      <c r="CD363" s="390" t="s">
        <v>411</v>
      </c>
      <c r="CE363" s="390" t="s">
        <v>411</v>
      </c>
      <c r="CF363" s="390" t="s">
        <v>411</v>
      </c>
      <c r="CG363" s="390" t="s">
        <v>411</v>
      </c>
      <c r="CH363" s="390" t="s">
        <v>411</v>
      </c>
      <c r="CI363" s="390" t="s">
        <v>411</v>
      </c>
      <c r="CJ363" s="390" t="s">
        <v>411</v>
      </c>
      <c r="CK363" s="390" t="s">
        <v>411</v>
      </c>
      <c r="CL363" s="390" t="s">
        <v>411</v>
      </c>
      <c r="CM363" s="390" t="s">
        <v>411</v>
      </c>
      <c r="CN363" s="390" t="s">
        <v>411</v>
      </c>
      <c r="CO363" s="255">
        <f>IF(OR($C363="Non-Labour",$C363="Labour-related"),IF(Inputs!$DT363=$F$1,Inputs!CO363,Inputs!CO363*'Key assumptions'!$H$118),$F363*N(AI363)*avg_hrs)</f>
        <v>0</v>
      </c>
      <c r="CP363" s="255">
        <f>IF(OR($C363="Non-Labour",$C363="Labour-related"),IF(Inputs!$DT363=$F$1,Inputs!CP363,Inputs!CP363*'Key assumptions'!$H$118),$F363*N(AJ363)*avg_hrs)</f>
        <v>0</v>
      </c>
      <c r="CQ363" s="255">
        <f>IF(OR($C363="Non-Labour",$C363="Labour-related"),IF(Inputs!$DT363=$F$1,Inputs!CQ363,Inputs!CQ363*'Key assumptions'!$H$118),$F363*N(AK363)*avg_hrs)</f>
        <v>0</v>
      </c>
      <c r="CR363" s="255">
        <f>IF(OR($C363="Non-Labour",$C363="Labour-related"),IF(Inputs!$DT363=$F$1,Inputs!CR363,Inputs!CR363*'Key assumptions'!$H$118),$F363*N(AL363)*avg_hrs)</f>
        <v>0</v>
      </c>
      <c r="CS363" s="255">
        <f>IF(OR($C363="Non-Labour",$C363="Labour-related"),IF(Inputs!$DT363=$F$1,Inputs!CS363,Inputs!CS363*'Key assumptions'!$H$118),$F363*N(AM363)*avg_hrs)</f>
        <v>0</v>
      </c>
      <c r="CT363" s="255">
        <f>IF(OR($C363="Non-Labour",$C363="Labour-related"),IF(Inputs!$DT363=$F$1,Inputs!CT363,Inputs!CT363*'Key assumptions'!$H$118),$F363*N(AN363)*avg_hrs)</f>
        <v>0</v>
      </c>
      <c r="CU363" s="255">
        <f>IF(OR($C363="Non-Labour",$C363="Labour-related"),IF(Inputs!$DT363=$F$1,Inputs!CU363,Inputs!CU363*'Key assumptions'!$H$118),$F363*N(AO363)*avg_hrs)</f>
        <v>0</v>
      </c>
      <c r="CV363" s="255">
        <f>IF(OR($C363="Non-Labour",$C363="Labour-related"),IF(Inputs!$DT363=$F$1,Inputs!CV363,Inputs!CV363*'Key assumptions'!$H$118),$F363*N(AP363)*avg_hrs)</f>
        <v>0</v>
      </c>
      <c r="CW363" s="255">
        <f>IF(OR($C363="Non-Labour",$C363="Labour-related"),IF(Inputs!$DT363=$F$1,Inputs!CW363,Inputs!CW363*'Key assumptions'!$H$118),$F363*N(AQ363)*avg_hrs)</f>
        <v>0</v>
      </c>
      <c r="CX363" s="255">
        <f>IF(OR($C363="Non-Labour",$C363="Labour-related"),IF(Inputs!$DT363=$F$1,Inputs!CX363,Inputs!CX363*'Key assumptions'!$H$118),$F363*N(AR363)*avg_hrs)</f>
        <v>0</v>
      </c>
      <c r="CY363" s="255">
        <f>IF(OR($C363="Non-Labour",$C363="Labour-related"),IF(Inputs!$DT363=$F$1,Inputs!CY363,Inputs!CY363*'Key assumptions'!$H$118),$F363*N(AS363)*avg_hrs)</f>
        <v>0</v>
      </c>
      <c r="CZ363" s="255">
        <f>IF(OR($C363="Non-Labour",$C363="Labour-related"),IF(Inputs!$DT363=$F$1,Inputs!CZ363,Inputs!CZ363*'Key assumptions'!$H$118),$F363*N(AT363)*avg_hrs)</f>
        <v>0</v>
      </c>
      <c r="DA363" s="255">
        <f>IF(OR($C363="Non-Labour",$C363="Labour-related"),IF(Inputs!$DT363=$F$1,Inputs!DA363,Inputs!DA363*'Key assumptions'!$H$118),$F363*N(AU363)*avg_hrs)</f>
        <v>0</v>
      </c>
      <c r="DB363" s="255">
        <f>IF(OR($C363="Non-Labour",$C363="Labour-related"),IF(Inputs!$DT363=$F$1,Inputs!DB363,Inputs!DB363*'Key assumptions'!$H$118),$F363*N(AV363)*avg_hrs)</f>
        <v>0</v>
      </c>
      <c r="DC363" s="255">
        <f>IF(OR($C363="Non-Labour",$C363="Labour-related"),IF(Inputs!$DT363=$F$1,Inputs!DC363,Inputs!DC363*'Key assumptions'!$H$118),$F363*N(AW363)*avg_hrs)</f>
        <v>0</v>
      </c>
      <c r="DD363" s="255">
        <f>IF(OR($C363="Non-Labour",$C363="Labour-related"),IF(Inputs!$DT363=$F$1,Inputs!DD363,Inputs!DD363*'Key assumptions'!$H$118),$F363*N(AX363)*avg_hrs)</f>
        <v>0</v>
      </c>
      <c r="DE363" s="255">
        <f>IF(OR($C363="Non-Labour",$C363="Labour-related"),IF(Inputs!$DT363=$F$1,Inputs!DE363,Inputs!DE363*'Key assumptions'!$H$118),$F363*N(AY363)*avg_hrs)</f>
        <v>0</v>
      </c>
      <c r="DF363" s="255">
        <f>IF(OR($C363="Non-Labour",$C363="Labour-related"),IF(Inputs!$DT363=$F$1,Inputs!DF363,Inputs!DF363*'Key assumptions'!$H$118),$F363*N(AZ363)*avg_hrs)</f>
        <v>0</v>
      </c>
      <c r="DG363" s="255">
        <f>IF(OR($C363="Non-Labour",$C363="Labour-related"),IF(Inputs!$DT363=$F$1,Inputs!DG363,Inputs!DG363*'Key assumptions'!$H$118),$F363*N(BA363)*avg_hrs)</f>
        <v>0</v>
      </c>
      <c r="DH363" s="255">
        <f>IF(OR($C363="Non-Labour",$C363="Labour-related"),IF(Inputs!$DT363=$F$1,Inputs!DH363,Inputs!DH363*'Key assumptions'!$H$118),$F363*N(BB363)*avg_hrs)</f>
        <v>0</v>
      </c>
      <c r="DI363" s="255">
        <f>IF(OR($C363="Non-Labour",$C363="Labour-related"),IF(Inputs!$DT363=$F$1,Inputs!DI363,Inputs!DI363*'Key assumptions'!$H$118),$F363*N(BC363)*avg_hrs)</f>
        <v>0</v>
      </c>
      <c r="DJ363" s="255">
        <f>IF(OR($C363="Non-Labour",$C363="Labour-related"),IF(Inputs!$DT363=$F$1,Inputs!DJ363,Inputs!DJ363*'Key assumptions'!$H$118),$F363*N(BD363)*avg_hrs)</f>
        <v>0</v>
      </c>
      <c r="DK363" s="255">
        <f>IF(OR($C363="Non-Labour",$C363="Labour-related"),IF(Inputs!$DT363=$F$1,Inputs!DK363,Inputs!DK363*'Key assumptions'!$H$118),$F363*N(BE363)*avg_hrs)</f>
        <v>0</v>
      </c>
      <c r="DL363" s="255">
        <f>IF(OR($C363="Non-Labour",$C363="Labour-related"),IF(Inputs!$DT363=$F$1,Inputs!DL363,Inputs!DL363*'Key assumptions'!$H$118),$F363*N(BF363)*avg_hrs)</f>
        <v>0</v>
      </c>
      <c r="DM363" s="255">
        <f>IF(OR($C363="Non-Labour",$C363="Labour-related"),IF(Inputs!$DT363=$F$1,Inputs!DM363,Inputs!DM363*'Key assumptions'!$H$118),$F363*N(BG363)*avg_hrs)</f>
        <v>0</v>
      </c>
      <c r="DN363" s="255">
        <f>IF(OR($C363="Non-Labour",$C363="Labour-related"),IF(Inputs!$DT363=$F$1,Inputs!DN363,Inputs!DN363*'Key assumptions'!$H$118),$F363*N(BH363)*avg_hrs)</f>
        <v>0</v>
      </c>
      <c r="DO363" s="255">
        <f>IF(OR($C363="Non-Labour",$C363="Labour-related"),IF(Inputs!$DT363=$F$1,Inputs!DO363,Inputs!DO363*'Key assumptions'!$H$118),$F363*N(BI363)*avg_hrs)</f>
        <v>0</v>
      </c>
      <c r="DP363" s="255">
        <f>IF(OR($C363="Non-Labour",$C363="Labour-related"),IF(Inputs!$DT363=$F$1,Inputs!DP363,Inputs!DP363*'Key assumptions'!$H$118),$F363*N(BJ363)*avg_hrs)</f>
        <v>0</v>
      </c>
      <c r="DQ363" s="255">
        <f>IF(OR($C363="Non-Labour",$C363="Labour-related"),IF(Inputs!$DT363=$F$1,Inputs!DQ363,Inputs!DQ363*'Key assumptions'!$H$118),$F363*N(BK363)*avg_hrs)</f>
        <v>0</v>
      </c>
      <c r="DR363" s="255">
        <f>IF(OR($C363="Non-Labour",$C363="Labour-related"),IF(Inputs!$DT363=$F$1,Inputs!DR363,Inputs!DR363*'Key assumptions'!$H$118),$F363*N(BL363)*avg_hrs)</f>
        <v>0</v>
      </c>
      <c r="DT363" s="133" t="s">
        <v>213</v>
      </c>
      <c r="DU363" s="304"/>
      <c r="DV363" s="304"/>
      <c r="DW363" s="304"/>
      <c r="DX363" s="304"/>
      <c r="DY363" s="304"/>
      <c r="DZ363" s="304"/>
      <c r="EA363" s="255">
        <v>0</v>
      </c>
      <c r="EB363" s="255">
        <v>0</v>
      </c>
      <c r="EC363" s="255">
        <v>0</v>
      </c>
      <c r="ED363" s="255">
        <f t="shared" si="34"/>
        <v>0</v>
      </c>
      <c r="EE363" s="255">
        <f t="shared" si="34"/>
        <v>0</v>
      </c>
      <c r="EF363" s="255">
        <f t="shared" si="32"/>
        <v>0</v>
      </c>
    </row>
    <row r="364" spans="1:136" x14ac:dyDescent="0.4">
      <c r="A364" s="133">
        <f>Inputs!A364</f>
        <v>0</v>
      </c>
      <c r="B364" s="133">
        <f>Inputs!B364</f>
        <v>0</v>
      </c>
      <c r="C364" s="133">
        <f>Inputs!C364</f>
        <v>0</v>
      </c>
      <c r="D364" s="133">
        <f>Inputs!D364</f>
        <v>0</v>
      </c>
      <c r="E364" s="133">
        <f>Inputs!E364</f>
        <v>0</v>
      </c>
      <c r="F364" s="290">
        <f>IF(Inputs!DT364=$F$1,Inputs!F364,
IF(Inputs!DT364='Key assumptions'!$E$118,Inputs!F364*'Key assumptions'!$H$118,Inputs!F364*'Key assumptions'!$H$119))</f>
        <v>0</v>
      </c>
      <c r="G364" s="290">
        <f>IF(Inputs!DT364=$F$1,Inputs!G364,Inputs!G364*'Key assumptions'!$H$118)</f>
        <v>0</v>
      </c>
      <c r="H364" s="281"/>
      <c r="I364" s="281"/>
      <c r="J364" s="281"/>
      <c r="K364" s="281"/>
      <c r="L364" s="281"/>
      <c r="M364" s="389" t="str">
        <f>Inputs!M364</f>
        <v>[C-i-C]</v>
      </c>
      <c r="N364" s="389" t="str">
        <f>Inputs!N364</f>
        <v>[C-i-C]</v>
      </c>
      <c r="O364" s="389" t="str">
        <f>Inputs!O364</f>
        <v>[C-i-C]</v>
      </c>
      <c r="P364" s="389" t="str">
        <f>Inputs!P364</f>
        <v>[C-i-C]</v>
      </c>
      <c r="Q364" s="389" t="str">
        <f>Inputs!Q364</f>
        <v>[C-i-C]</v>
      </c>
      <c r="R364" s="389" t="str">
        <f>Inputs!R364</f>
        <v>[C-i-C]</v>
      </c>
      <c r="S364" s="389" t="str">
        <f>Inputs!S364</f>
        <v>[C-i-C]</v>
      </c>
      <c r="T364" s="389" t="str">
        <f>Inputs!T364</f>
        <v>[C-i-C]</v>
      </c>
      <c r="U364" s="389" t="str">
        <f>Inputs!U364</f>
        <v>[C-i-C]</v>
      </c>
      <c r="V364" s="389" t="str">
        <f>Inputs!V364</f>
        <v>[C-i-C]</v>
      </c>
      <c r="W364" s="389" t="str">
        <f>Inputs!W364</f>
        <v>[C-i-C]</v>
      </c>
      <c r="X364" s="389" t="str">
        <f>Inputs!X364</f>
        <v>[C-i-C]</v>
      </c>
      <c r="Y364" s="389" t="str">
        <f>Inputs!Y364</f>
        <v>[C-i-C]</v>
      </c>
      <c r="Z364" s="389" t="str">
        <f>Inputs!Z364</f>
        <v>[C-i-C]</v>
      </c>
      <c r="AA364" s="389" t="str">
        <f>Inputs!AA364</f>
        <v>[C-i-C]</v>
      </c>
      <c r="AB364" s="389" t="str">
        <f>Inputs!AB364</f>
        <v>[C-i-C]</v>
      </c>
      <c r="AC364" s="389" t="str">
        <f>Inputs!AC364</f>
        <v>[C-i-C]</v>
      </c>
      <c r="AD364" s="389" t="str">
        <f>Inputs!AD364</f>
        <v>[C-i-C]</v>
      </c>
      <c r="AE364" s="389" t="str">
        <f>Inputs!AE364</f>
        <v>[C-i-C]</v>
      </c>
      <c r="AF364" s="389" t="str">
        <f>Inputs!AF364</f>
        <v>[C-i-C]</v>
      </c>
      <c r="AG364" s="389" t="str">
        <f>Inputs!AG364</f>
        <v>[C-i-C]</v>
      </c>
      <c r="AH364" s="389" t="str">
        <f>Inputs!AH364</f>
        <v>[C-i-C]</v>
      </c>
      <c r="AI364" s="254">
        <f>Inputs!AI364</f>
        <v>0</v>
      </c>
      <c r="AJ364" s="254">
        <f>Inputs!AJ364</f>
        <v>0</v>
      </c>
      <c r="AK364" s="254">
        <f>Inputs!AK364</f>
        <v>0</v>
      </c>
      <c r="AL364" s="254">
        <f>Inputs!AL364</f>
        <v>0</v>
      </c>
      <c r="AM364" s="254">
        <f>Inputs!AM364</f>
        <v>0</v>
      </c>
      <c r="AN364" s="254">
        <f>Inputs!AN364</f>
        <v>0</v>
      </c>
      <c r="AO364" s="254">
        <f>Inputs!AO364</f>
        <v>0</v>
      </c>
      <c r="AP364" s="254">
        <f>Inputs!AP364</f>
        <v>0</v>
      </c>
      <c r="AQ364" s="254">
        <f>Inputs!AQ364</f>
        <v>0</v>
      </c>
      <c r="AR364" s="254">
        <f>Inputs!AR364</f>
        <v>0</v>
      </c>
      <c r="AS364" s="254">
        <f>Inputs!AS364</f>
        <v>0</v>
      </c>
      <c r="AT364" s="254">
        <f>Inputs!AT364</f>
        <v>0</v>
      </c>
      <c r="AU364" s="254">
        <f>Inputs!AU364</f>
        <v>0</v>
      </c>
      <c r="AV364" s="254">
        <f>Inputs!AV364</f>
        <v>0</v>
      </c>
      <c r="AW364" s="254">
        <f>Inputs!AW364</f>
        <v>0</v>
      </c>
      <c r="AX364" s="254">
        <f>Inputs!AX364</f>
        <v>0</v>
      </c>
      <c r="AY364" s="254">
        <f>Inputs!AY364</f>
        <v>0</v>
      </c>
      <c r="AZ364" s="254">
        <f>Inputs!AZ364</f>
        <v>0</v>
      </c>
      <c r="BA364" s="254">
        <f>Inputs!BA364</f>
        <v>0</v>
      </c>
      <c r="BB364" s="254">
        <f>Inputs!BB364</f>
        <v>0</v>
      </c>
      <c r="BC364" s="254">
        <f>Inputs!BC364</f>
        <v>0</v>
      </c>
      <c r="BD364" s="254">
        <f>Inputs!BD364</f>
        <v>0</v>
      </c>
      <c r="BE364" s="254">
        <f>Inputs!BE364</f>
        <v>0</v>
      </c>
      <c r="BF364" s="254">
        <f>Inputs!BF364</f>
        <v>0</v>
      </c>
      <c r="BG364" s="254">
        <f>Inputs!BG364</f>
        <v>0</v>
      </c>
      <c r="BH364" s="254">
        <f>Inputs!BH364</f>
        <v>0</v>
      </c>
      <c r="BI364" s="254">
        <f>Inputs!BI364</f>
        <v>0</v>
      </c>
      <c r="BJ364" s="254">
        <f>Inputs!BJ364</f>
        <v>0</v>
      </c>
      <c r="BK364" s="254">
        <f>Inputs!BK364</f>
        <v>0</v>
      </c>
      <c r="BL364" s="254">
        <f>Inputs!BL364</f>
        <v>0</v>
      </c>
      <c r="BN364" s="255">
        <f>IF(OR($C364="Non-Labour",$C364="Labour-related"),IF(Inputs!$DT364=$F$1,Inputs!BN364,Inputs!BN364*'Key assumptions'!$H$118),$F364*N(H364)*avg_hrs)</f>
        <v>0</v>
      </c>
      <c r="BO364" s="255">
        <f>IF(OR($C364="Non-Labour",$C364="Labour-related"),IF(Inputs!$DT364=$F$1,Inputs!BO364,Inputs!BO364*'Key assumptions'!$H$118),$F364*N(I364)*avg_hrs)</f>
        <v>0</v>
      </c>
      <c r="BP364" s="255">
        <f>IF(OR($C364="Non-Labour",$C364="Labour-related"),IF(Inputs!$DT364=$F$1,Inputs!BP364,Inputs!BP364*'Key assumptions'!$H$118),$F364*N(J364)*avg_hrs)</f>
        <v>0</v>
      </c>
      <c r="BQ364" s="255">
        <f>IF(OR($C364="Non-Labour",$C364="Labour-related"),IF(Inputs!$DT364=$F$1,Inputs!BQ364,Inputs!BQ364*'Key assumptions'!$H$118),$F364*N(K364)*avg_hrs)</f>
        <v>0</v>
      </c>
      <c r="BR364" s="255">
        <f>IF(OR($C364="Non-Labour",$C364="Labour-related"),IF(Inputs!$DT364=$F$1,Inputs!BR364,Inputs!BR364*'Key assumptions'!$H$118),$F364*N(L364)*avg_hrs)</f>
        <v>0</v>
      </c>
      <c r="BS364" s="390" t="s">
        <v>411</v>
      </c>
      <c r="BT364" s="390" t="s">
        <v>411</v>
      </c>
      <c r="BU364" s="390" t="s">
        <v>411</v>
      </c>
      <c r="BV364" s="390" t="s">
        <v>411</v>
      </c>
      <c r="BW364" s="390" t="s">
        <v>411</v>
      </c>
      <c r="BX364" s="390" t="s">
        <v>411</v>
      </c>
      <c r="BY364" s="390" t="s">
        <v>411</v>
      </c>
      <c r="BZ364" s="390" t="s">
        <v>411</v>
      </c>
      <c r="CA364" s="390" t="s">
        <v>411</v>
      </c>
      <c r="CB364" s="390" t="s">
        <v>411</v>
      </c>
      <c r="CC364" s="390" t="s">
        <v>411</v>
      </c>
      <c r="CD364" s="390" t="s">
        <v>411</v>
      </c>
      <c r="CE364" s="390" t="s">
        <v>411</v>
      </c>
      <c r="CF364" s="390" t="s">
        <v>411</v>
      </c>
      <c r="CG364" s="390" t="s">
        <v>411</v>
      </c>
      <c r="CH364" s="390" t="s">
        <v>411</v>
      </c>
      <c r="CI364" s="390" t="s">
        <v>411</v>
      </c>
      <c r="CJ364" s="390" t="s">
        <v>411</v>
      </c>
      <c r="CK364" s="390" t="s">
        <v>411</v>
      </c>
      <c r="CL364" s="390" t="s">
        <v>411</v>
      </c>
      <c r="CM364" s="390" t="s">
        <v>411</v>
      </c>
      <c r="CN364" s="390" t="s">
        <v>411</v>
      </c>
      <c r="CO364" s="255">
        <f>IF(OR($C364="Non-Labour",$C364="Labour-related"),IF(Inputs!$DT364=$F$1,Inputs!CO364,Inputs!CO364*'Key assumptions'!$H$118),$F364*N(AI364)*avg_hrs)</f>
        <v>0</v>
      </c>
      <c r="CP364" s="255">
        <f>IF(OR($C364="Non-Labour",$C364="Labour-related"),IF(Inputs!$DT364=$F$1,Inputs!CP364,Inputs!CP364*'Key assumptions'!$H$118),$F364*N(AJ364)*avg_hrs)</f>
        <v>0</v>
      </c>
      <c r="CQ364" s="255">
        <f>IF(OR($C364="Non-Labour",$C364="Labour-related"),IF(Inputs!$DT364=$F$1,Inputs!CQ364,Inputs!CQ364*'Key assumptions'!$H$118),$F364*N(AK364)*avg_hrs)</f>
        <v>0</v>
      </c>
      <c r="CR364" s="255">
        <f>IF(OR($C364="Non-Labour",$C364="Labour-related"),IF(Inputs!$DT364=$F$1,Inputs!CR364,Inputs!CR364*'Key assumptions'!$H$118),$F364*N(AL364)*avg_hrs)</f>
        <v>0</v>
      </c>
      <c r="CS364" s="255">
        <f>IF(OR($C364="Non-Labour",$C364="Labour-related"),IF(Inputs!$DT364=$F$1,Inputs!CS364,Inputs!CS364*'Key assumptions'!$H$118),$F364*N(AM364)*avg_hrs)</f>
        <v>0</v>
      </c>
      <c r="CT364" s="255">
        <f>IF(OR($C364="Non-Labour",$C364="Labour-related"),IF(Inputs!$DT364=$F$1,Inputs!CT364,Inputs!CT364*'Key assumptions'!$H$118),$F364*N(AN364)*avg_hrs)</f>
        <v>0</v>
      </c>
      <c r="CU364" s="255">
        <f>IF(OR($C364="Non-Labour",$C364="Labour-related"),IF(Inputs!$DT364=$F$1,Inputs!CU364,Inputs!CU364*'Key assumptions'!$H$118),$F364*N(AO364)*avg_hrs)</f>
        <v>0</v>
      </c>
      <c r="CV364" s="255">
        <f>IF(OR($C364="Non-Labour",$C364="Labour-related"),IF(Inputs!$DT364=$F$1,Inputs!CV364,Inputs!CV364*'Key assumptions'!$H$118),$F364*N(AP364)*avg_hrs)</f>
        <v>0</v>
      </c>
      <c r="CW364" s="255">
        <f>IF(OR($C364="Non-Labour",$C364="Labour-related"),IF(Inputs!$DT364=$F$1,Inputs!CW364,Inputs!CW364*'Key assumptions'!$H$118),$F364*N(AQ364)*avg_hrs)</f>
        <v>0</v>
      </c>
      <c r="CX364" s="255">
        <f>IF(OR($C364="Non-Labour",$C364="Labour-related"),IF(Inputs!$DT364=$F$1,Inputs!CX364,Inputs!CX364*'Key assumptions'!$H$118),$F364*N(AR364)*avg_hrs)</f>
        <v>0</v>
      </c>
      <c r="CY364" s="255">
        <f>IF(OR($C364="Non-Labour",$C364="Labour-related"),IF(Inputs!$DT364=$F$1,Inputs!CY364,Inputs!CY364*'Key assumptions'!$H$118),$F364*N(AS364)*avg_hrs)</f>
        <v>0</v>
      </c>
      <c r="CZ364" s="255">
        <f>IF(OR($C364="Non-Labour",$C364="Labour-related"),IF(Inputs!$DT364=$F$1,Inputs!CZ364,Inputs!CZ364*'Key assumptions'!$H$118),$F364*N(AT364)*avg_hrs)</f>
        <v>0</v>
      </c>
      <c r="DA364" s="255">
        <f>IF(OR($C364="Non-Labour",$C364="Labour-related"),IF(Inputs!$DT364=$F$1,Inputs!DA364,Inputs!DA364*'Key assumptions'!$H$118),$F364*N(AU364)*avg_hrs)</f>
        <v>0</v>
      </c>
      <c r="DB364" s="255">
        <f>IF(OR($C364="Non-Labour",$C364="Labour-related"),IF(Inputs!$DT364=$F$1,Inputs!DB364,Inputs!DB364*'Key assumptions'!$H$118),$F364*N(AV364)*avg_hrs)</f>
        <v>0</v>
      </c>
      <c r="DC364" s="255">
        <f>IF(OR($C364="Non-Labour",$C364="Labour-related"),IF(Inputs!$DT364=$F$1,Inputs!DC364,Inputs!DC364*'Key assumptions'!$H$118),$F364*N(AW364)*avg_hrs)</f>
        <v>0</v>
      </c>
      <c r="DD364" s="255">
        <f>IF(OR($C364="Non-Labour",$C364="Labour-related"),IF(Inputs!$DT364=$F$1,Inputs!DD364,Inputs!DD364*'Key assumptions'!$H$118),$F364*N(AX364)*avg_hrs)</f>
        <v>0</v>
      </c>
      <c r="DE364" s="255">
        <f>IF(OR($C364="Non-Labour",$C364="Labour-related"),IF(Inputs!$DT364=$F$1,Inputs!DE364,Inputs!DE364*'Key assumptions'!$H$118),$F364*N(AY364)*avg_hrs)</f>
        <v>0</v>
      </c>
      <c r="DF364" s="255">
        <f>IF(OR($C364="Non-Labour",$C364="Labour-related"),IF(Inputs!$DT364=$F$1,Inputs!DF364,Inputs!DF364*'Key assumptions'!$H$118),$F364*N(AZ364)*avg_hrs)</f>
        <v>0</v>
      </c>
      <c r="DG364" s="255">
        <f>IF(OR($C364="Non-Labour",$C364="Labour-related"),IF(Inputs!$DT364=$F$1,Inputs!DG364,Inputs!DG364*'Key assumptions'!$H$118),$F364*N(BA364)*avg_hrs)</f>
        <v>0</v>
      </c>
      <c r="DH364" s="255">
        <f>IF(OR($C364="Non-Labour",$C364="Labour-related"),IF(Inputs!$DT364=$F$1,Inputs!DH364,Inputs!DH364*'Key assumptions'!$H$118),$F364*N(BB364)*avg_hrs)</f>
        <v>0</v>
      </c>
      <c r="DI364" s="255">
        <f>IF(OR($C364="Non-Labour",$C364="Labour-related"),IF(Inputs!$DT364=$F$1,Inputs!DI364,Inputs!DI364*'Key assumptions'!$H$118),$F364*N(BC364)*avg_hrs)</f>
        <v>0</v>
      </c>
      <c r="DJ364" s="255">
        <f>IF(OR($C364="Non-Labour",$C364="Labour-related"),IF(Inputs!$DT364=$F$1,Inputs!DJ364,Inputs!DJ364*'Key assumptions'!$H$118),$F364*N(BD364)*avg_hrs)</f>
        <v>0</v>
      </c>
      <c r="DK364" s="255">
        <f>IF(OR($C364="Non-Labour",$C364="Labour-related"),IF(Inputs!$DT364=$F$1,Inputs!DK364,Inputs!DK364*'Key assumptions'!$H$118),$F364*N(BE364)*avg_hrs)</f>
        <v>0</v>
      </c>
      <c r="DL364" s="255">
        <f>IF(OR($C364="Non-Labour",$C364="Labour-related"),IF(Inputs!$DT364=$F$1,Inputs!DL364,Inputs!DL364*'Key assumptions'!$H$118),$F364*N(BF364)*avg_hrs)</f>
        <v>0</v>
      </c>
      <c r="DM364" s="255">
        <f>IF(OR($C364="Non-Labour",$C364="Labour-related"),IF(Inputs!$DT364=$F$1,Inputs!DM364,Inputs!DM364*'Key assumptions'!$H$118),$F364*N(BG364)*avg_hrs)</f>
        <v>0</v>
      </c>
      <c r="DN364" s="255">
        <f>IF(OR($C364="Non-Labour",$C364="Labour-related"),IF(Inputs!$DT364=$F$1,Inputs!DN364,Inputs!DN364*'Key assumptions'!$H$118),$F364*N(BH364)*avg_hrs)</f>
        <v>0</v>
      </c>
      <c r="DO364" s="255">
        <f>IF(OR($C364="Non-Labour",$C364="Labour-related"),IF(Inputs!$DT364=$F$1,Inputs!DO364,Inputs!DO364*'Key assumptions'!$H$118),$F364*N(BI364)*avg_hrs)</f>
        <v>0</v>
      </c>
      <c r="DP364" s="255">
        <f>IF(OR($C364="Non-Labour",$C364="Labour-related"),IF(Inputs!$DT364=$F$1,Inputs!DP364,Inputs!DP364*'Key assumptions'!$H$118),$F364*N(BJ364)*avg_hrs)</f>
        <v>0</v>
      </c>
      <c r="DQ364" s="255">
        <f>IF(OR($C364="Non-Labour",$C364="Labour-related"),IF(Inputs!$DT364=$F$1,Inputs!DQ364,Inputs!DQ364*'Key assumptions'!$H$118),$F364*N(BK364)*avg_hrs)</f>
        <v>0</v>
      </c>
      <c r="DR364" s="255">
        <f>IF(OR($C364="Non-Labour",$C364="Labour-related"),IF(Inputs!$DT364=$F$1,Inputs!DR364,Inputs!DR364*'Key assumptions'!$H$118),$F364*N(BL364)*avg_hrs)</f>
        <v>0</v>
      </c>
      <c r="DT364" s="133" t="s">
        <v>213</v>
      </c>
      <c r="DU364" s="304"/>
      <c r="DV364" s="304"/>
      <c r="DW364" s="304"/>
      <c r="DX364" s="304"/>
      <c r="DY364" s="304"/>
      <c r="DZ364" s="304"/>
      <c r="EA364" s="255">
        <v>0</v>
      </c>
      <c r="EB364" s="255">
        <v>0</v>
      </c>
      <c r="EC364" s="255">
        <v>0</v>
      </c>
      <c r="ED364" s="255">
        <f t="shared" si="34"/>
        <v>0</v>
      </c>
      <c r="EE364" s="255">
        <f t="shared" si="34"/>
        <v>0</v>
      </c>
      <c r="EF364" s="255">
        <f t="shared" si="32"/>
        <v>0</v>
      </c>
    </row>
    <row r="365" spans="1:136" x14ac:dyDescent="0.4">
      <c r="A365" s="133">
        <f>Inputs!A365</f>
        <v>0</v>
      </c>
      <c r="B365" s="133">
        <f>Inputs!B365</f>
        <v>0</v>
      </c>
      <c r="C365" s="133">
        <f>Inputs!C365</f>
        <v>0</v>
      </c>
      <c r="D365" s="133">
        <f>Inputs!D365</f>
        <v>0</v>
      </c>
      <c r="E365" s="133">
        <f>Inputs!E365</f>
        <v>0</v>
      </c>
      <c r="F365" s="290">
        <f>IF(Inputs!DT365=$F$1,Inputs!F365,
IF(Inputs!DT365='Key assumptions'!$E$118,Inputs!F365*'Key assumptions'!$H$118,Inputs!F365*'Key assumptions'!$H$119))</f>
        <v>0</v>
      </c>
      <c r="G365" s="290">
        <f>IF(Inputs!DT365=$F$1,Inputs!G365,Inputs!G365*'Key assumptions'!$H$118)</f>
        <v>0</v>
      </c>
      <c r="H365" s="281"/>
      <c r="I365" s="281"/>
      <c r="J365" s="281"/>
      <c r="K365" s="281"/>
      <c r="L365" s="281"/>
      <c r="M365" s="389" t="str">
        <f>Inputs!M365</f>
        <v>[C-i-C]</v>
      </c>
      <c r="N365" s="389" t="str">
        <f>Inputs!N365</f>
        <v>[C-i-C]</v>
      </c>
      <c r="O365" s="389" t="str">
        <f>Inputs!O365</f>
        <v>[C-i-C]</v>
      </c>
      <c r="P365" s="389" t="str">
        <f>Inputs!P365</f>
        <v>[C-i-C]</v>
      </c>
      <c r="Q365" s="389" t="str">
        <f>Inputs!Q365</f>
        <v>[C-i-C]</v>
      </c>
      <c r="R365" s="389" t="str">
        <f>Inputs!R365</f>
        <v>[C-i-C]</v>
      </c>
      <c r="S365" s="389" t="str">
        <f>Inputs!S365</f>
        <v>[C-i-C]</v>
      </c>
      <c r="T365" s="389" t="str">
        <f>Inputs!T365</f>
        <v>[C-i-C]</v>
      </c>
      <c r="U365" s="389" t="str">
        <f>Inputs!U365</f>
        <v>[C-i-C]</v>
      </c>
      <c r="V365" s="389" t="str">
        <f>Inputs!V365</f>
        <v>[C-i-C]</v>
      </c>
      <c r="W365" s="389" t="str">
        <f>Inputs!W365</f>
        <v>[C-i-C]</v>
      </c>
      <c r="X365" s="389" t="str">
        <f>Inputs!X365</f>
        <v>[C-i-C]</v>
      </c>
      <c r="Y365" s="389" t="str">
        <f>Inputs!Y365</f>
        <v>[C-i-C]</v>
      </c>
      <c r="Z365" s="389" t="str">
        <f>Inputs!Z365</f>
        <v>[C-i-C]</v>
      </c>
      <c r="AA365" s="389" t="str">
        <f>Inputs!AA365</f>
        <v>[C-i-C]</v>
      </c>
      <c r="AB365" s="389" t="str">
        <f>Inputs!AB365</f>
        <v>[C-i-C]</v>
      </c>
      <c r="AC365" s="389" t="str">
        <f>Inputs!AC365</f>
        <v>[C-i-C]</v>
      </c>
      <c r="AD365" s="389" t="str">
        <f>Inputs!AD365</f>
        <v>[C-i-C]</v>
      </c>
      <c r="AE365" s="389" t="str">
        <f>Inputs!AE365</f>
        <v>[C-i-C]</v>
      </c>
      <c r="AF365" s="389" t="str">
        <f>Inputs!AF365</f>
        <v>[C-i-C]</v>
      </c>
      <c r="AG365" s="389" t="str">
        <f>Inputs!AG365</f>
        <v>[C-i-C]</v>
      </c>
      <c r="AH365" s="389" t="str">
        <f>Inputs!AH365</f>
        <v>[C-i-C]</v>
      </c>
      <c r="AI365" s="254">
        <f>Inputs!AI365</f>
        <v>0</v>
      </c>
      <c r="AJ365" s="254">
        <f>Inputs!AJ365</f>
        <v>0</v>
      </c>
      <c r="AK365" s="254">
        <f>Inputs!AK365</f>
        <v>0</v>
      </c>
      <c r="AL365" s="254">
        <f>Inputs!AL365</f>
        <v>0</v>
      </c>
      <c r="AM365" s="254">
        <f>Inputs!AM365</f>
        <v>0</v>
      </c>
      <c r="AN365" s="254">
        <f>Inputs!AN365</f>
        <v>0</v>
      </c>
      <c r="AO365" s="254">
        <f>Inputs!AO365</f>
        <v>0</v>
      </c>
      <c r="AP365" s="254">
        <f>Inputs!AP365</f>
        <v>0</v>
      </c>
      <c r="AQ365" s="254">
        <f>Inputs!AQ365</f>
        <v>0</v>
      </c>
      <c r="AR365" s="254">
        <f>Inputs!AR365</f>
        <v>0</v>
      </c>
      <c r="AS365" s="254">
        <f>Inputs!AS365</f>
        <v>0</v>
      </c>
      <c r="AT365" s="254">
        <f>Inputs!AT365</f>
        <v>0</v>
      </c>
      <c r="AU365" s="254">
        <f>Inputs!AU365</f>
        <v>0</v>
      </c>
      <c r="AV365" s="254">
        <f>Inputs!AV365</f>
        <v>0</v>
      </c>
      <c r="AW365" s="254">
        <f>Inputs!AW365</f>
        <v>0</v>
      </c>
      <c r="AX365" s="254">
        <f>Inputs!AX365</f>
        <v>0</v>
      </c>
      <c r="AY365" s="254">
        <f>Inputs!AY365</f>
        <v>0</v>
      </c>
      <c r="AZ365" s="254">
        <f>Inputs!AZ365</f>
        <v>0</v>
      </c>
      <c r="BA365" s="254">
        <f>Inputs!BA365</f>
        <v>0</v>
      </c>
      <c r="BB365" s="254">
        <f>Inputs!BB365</f>
        <v>0</v>
      </c>
      <c r="BC365" s="254">
        <f>Inputs!BC365</f>
        <v>0</v>
      </c>
      <c r="BD365" s="254">
        <f>Inputs!BD365</f>
        <v>0</v>
      </c>
      <c r="BE365" s="254">
        <f>Inputs!BE365</f>
        <v>0</v>
      </c>
      <c r="BF365" s="254">
        <f>Inputs!BF365</f>
        <v>0</v>
      </c>
      <c r="BG365" s="254">
        <f>Inputs!BG365</f>
        <v>0</v>
      </c>
      <c r="BH365" s="254">
        <f>Inputs!BH365</f>
        <v>0</v>
      </c>
      <c r="BI365" s="254">
        <f>Inputs!BI365</f>
        <v>0</v>
      </c>
      <c r="BJ365" s="254">
        <f>Inputs!BJ365</f>
        <v>0</v>
      </c>
      <c r="BK365" s="254">
        <f>Inputs!BK365</f>
        <v>0</v>
      </c>
      <c r="BL365" s="254">
        <f>Inputs!BL365</f>
        <v>0</v>
      </c>
      <c r="BN365" s="255">
        <f>IF(OR($C365="Non-Labour",$C365="Labour-related"),IF(Inputs!$DT365=$F$1,Inputs!BN365,Inputs!BN365*'Key assumptions'!$H$118),$F365*N(H365)*avg_hrs)</f>
        <v>0</v>
      </c>
      <c r="BO365" s="255">
        <f>IF(OR($C365="Non-Labour",$C365="Labour-related"),IF(Inputs!$DT365=$F$1,Inputs!BO365,Inputs!BO365*'Key assumptions'!$H$118),$F365*N(I365)*avg_hrs)</f>
        <v>0</v>
      </c>
      <c r="BP365" s="255">
        <f>IF(OR($C365="Non-Labour",$C365="Labour-related"),IF(Inputs!$DT365=$F$1,Inputs!BP365,Inputs!BP365*'Key assumptions'!$H$118),$F365*N(J365)*avg_hrs)</f>
        <v>0</v>
      </c>
      <c r="BQ365" s="255">
        <f>IF(OR($C365="Non-Labour",$C365="Labour-related"),IF(Inputs!$DT365=$F$1,Inputs!BQ365,Inputs!BQ365*'Key assumptions'!$H$118),$F365*N(K365)*avg_hrs)</f>
        <v>0</v>
      </c>
      <c r="BR365" s="255">
        <f>IF(OR($C365="Non-Labour",$C365="Labour-related"),IF(Inputs!$DT365=$F$1,Inputs!BR365,Inputs!BR365*'Key assumptions'!$H$118),$F365*N(L365)*avg_hrs)</f>
        <v>0</v>
      </c>
      <c r="BS365" s="390" t="s">
        <v>411</v>
      </c>
      <c r="BT365" s="390" t="s">
        <v>411</v>
      </c>
      <c r="BU365" s="390" t="s">
        <v>411</v>
      </c>
      <c r="BV365" s="390" t="s">
        <v>411</v>
      </c>
      <c r="BW365" s="390" t="s">
        <v>411</v>
      </c>
      <c r="BX365" s="390" t="s">
        <v>411</v>
      </c>
      <c r="BY365" s="390" t="s">
        <v>411</v>
      </c>
      <c r="BZ365" s="390" t="s">
        <v>411</v>
      </c>
      <c r="CA365" s="390" t="s">
        <v>411</v>
      </c>
      <c r="CB365" s="390" t="s">
        <v>411</v>
      </c>
      <c r="CC365" s="390" t="s">
        <v>411</v>
      </c>
      <c r="CD365" s="390" t="s">
        <v>411</v>
      </c>
      <c r="CE365" s="390" t="s">
        <v>411</v>
      </c>
      <c r="CF365" s="390" t="s">
        <v>411</v>
      </c>
      <c r="CG365" s="390" t="s">
        <v>411</v>
      </c>
      <c r="CH365" s="390" t="s">
        <v>411</v>
      </c>
      <c r="CI365" s="390" t="s">
        <v>411</v>
      </c>
      <c r="CJ365" s="390" t="s">
        <v>411</v>
      </c>
      <c r="CK365" s="390" t="s">
        <v>411</v>
      </c>
      <c r="CL365" s="390" t="s">
        <v>411</v>
      </c>
      <c r="CM365" s="390" t="s">
        <v>411</v>
      </c>
      <c r="CN365" s="390" t="s">
        <v>411</v>
      </c>
      <c r="CO365" s="255">
        <f>IF(OR($C365="Non-Labour",$C365="Labour-related"),IF(Inputs!$DT365=$F$1,Inputs!CO365,Inputs!CO365*'Key assumptions'!$H$118),$F365*N(AI365)*avg_hrs)</f>
        <v>0</v>
      </c>
      <c r="CP365" s="255">
        <f>IF(OR($C365="Non-Labour",$C365="Labour-related"),IF(Inputs!$DT365=$F$1,Inputs!CP365,Inputs!CP365*'Key assumptions'!$H$118),$F365*N(AJ365)*avg_hrs)</f>
        <v>0</v>
      </c>
      <c r="CQ365" s="255">
        <f>IF(OR($C365="Non-Labour",$C365="Labour-related"),IF(Inputs!$DT365=$F$1,Inputs!CQ365,Inputs!CQ365*'Key assumptions'!$H$118),$F365*N(AK365)*avg_hrs)</f>
        <v>0</v>
      </c>
      <c r="CR365" s="255">
        <f>IF(OR($C365="Non-Labour",$C365="Labour-related"),IF(Inputs!$DT365=$F$1,Inputs!CR365,Inputs!CR365*'Key assumptions'!$H$118),$F365*N(AL365)*avg_hrs)</f>
        <v>0</v>
      </c>
      <c r="CS365" s="255">
        <f>IF(OR($C365="Non-Labour",$C365="Labour-related"),IF(Inputs!$DT365=$F$1,Inputs!CS365,Inputs!CS365*'Key assumptions'!$H$118),$F365*N(AM365)*avg_hrs)</f>
        <v>0</v>
      </c>
      <c r="CT365" s="255">
        <f>IF(OR($C365="Non-Labour",$C365="Labour-related"),IF(Inputs!$DT365=$F$1,Inputs!CT365,Inputs!CT365*'Key assumptions'!$H$118),$F365*N(AN365)*avg_hrs)</f>
        <v>0</v>
      </c>
      <c r="CU365" s="255">
        <f>IF(OR($C365="Non-Labour",$C365="Labour-related"),IF(Inputs!$DT365=$F$1,Inputs!CU365,Inputs!CU365*'Key assumptions'!$H$118),$F365*N(AO365)*avg_hrs)</f>
        <v>0</v>
      </c>
      <c r="CV365" s="255">
        <f>IF(OR($C365="Non-Labour",$C365="Labour-related"),IF(Inputs!$DT365=$F$1,Inputs!CV365,Inputs!CV365*'Key assumptions'!$H$118),$F365*N(AP365)*avg_hrs)</f>
        <v>0</v>
      </c>
      <c r="CW365" s="255">
        <f>IF(OR($C365="Non-Labour",$C365="Labour-related"),IF(Inputs!$DT365=$F$1,Inputs!CW365,Inputs!CW365*'Key assumptions'!$H$118),$F365*N(AQ365)*avg_hrs)</f>
        <v>0</v>
      </c>
      <c r="CX365" s="255">
        <f>IF(OR($C365="Non-Labour",$C365="Labour-related"),IF(Inputs!$DT365=$F$1,Inputs!CX365,Inputs!CX365*'Key assumptions'!$H$118),$F365*N(AR365)*avg_hrs)</f>
        <v>0</v>
      </c>
      <c r="CY365" s="255">
        <f>IF(OR($C365="Non-Labour",$C365="Labour-related"),IF(Inputs!$DT365=$F$1,Inputs!CY365,Inputs!CY365*'Key assumptions'!$H$118),$F365*N(AS365)*avg_hrs)</f>
        <v>0</v>
      </c>
      <c r="CZ365" s="255">
        <f>IF(OR($C365="Non-Labour",$C365="Labour-related"),IF(Inputs!$DT365=$F$1,Inputs!CZ365,Inputs!CZ365*'Key assumptions'!$H$118),$F365*N(AT365)*avg_hrs)</f>
        <v>0</v>
      </c>
      <c r="DA365" s="255">
        <f>IF(OR($C365="Non-Labour",$C365="Labour-related"),IF(Inputs!$DT365=$F$1,Inputs!DA365,Inputs!DA365*'Key assumptions'!$H$118),$F365*N(AU365)*avg_hrs)</f>
        <v>0</v>
      </c>
      <c r="DB365" s="255">
        <f>IF(OR($C365="Non-Labour",$C365="Labour-related"),IF(Inputs!$DT365=$F$1,Inputs!DB365,Inputs!DB365*'Key assumptions'!$H$118),$F365*N(AV365)*avg_hrs)</f>
        <v>0</v>
      </c>
      <c r="DC365" s="255">
        <f>IF(OR($C365="Non-Labour",$C365="Labour-related"),IF(Inputs!$DT365=$F$1,Inputs!DC365,Inputs!DC365*'Key assumptions'!$H$118),$F365*N(AW365)*avg_hrs)</f>
        <v>0</v>
      </c>
      <c r="DD365" s="255">
        <f>IF(OR($C365="Non-Labour",$C365="Labour-related"),IF(Inputs!$DT365=$F$1,Inputs!DD365,Inputs!DD365*'Key assumptions'!$H$118),$F365*N(AX365)*avg_hrs)</f>
        <v>0</v>
      </c>
      <c r="DE365" s="255">
        <f>IF(OR($C365="Non-Labour",$C365="Labour-related"),IF(Inputs!$DT365=$F$1,Inputs!DE365,Inputs!DE365*'Key assumptions'!$H$118),$F365*N(AY365)*avg_hrs)</f>
        <v>0</v>
      </c>
      <c r="DF365" s="255">
        <f>IF(OR($C365="Non-Labour",$C365="Labour-related"),IF(Inputs!$DT365=$F$1,Inputs!DF365,Inputs!DF365*'Key assumptions'!$H$118),$F365*N(AZ365)*avg_hrs)</f>
        <v>0</v>
      </c>
      <c r="DG365" s="255">
        <f>IF(OR($C365="Non-Labour",$C365="Labour-related"),IF(Inputs!$DT365=$F$1,Inputs!DG365,Inputs!DG365*'Key assumptions'!$H$118),$F365*N(BA365)*avg_hrs)</f>
        <v>0</v>
      </c>
      <c r="DH365" s="255">
        <f>IF(OR($C365="Non-Labour",$C365="Labour-related"),IF(Inputs!$DT365=$F$1,Inputs!DH365,Inputs!DH365*'Key assumptions'!$H$118),$F365*N(BB365)*avg_hrs)</f>
        <v>0</v>
      </c>
      <c r="DI365" s="255">
        <f>IF(OR($C365="Non-Labour",$C365="Labour-related"),IF(Inputs!$DT365=$F$1,Inputs!DI365,Inputs!DI365*'Key assumptions'!$H$118),$F365*N(BC365)*avg_hrs)</f>
        <v>0</v>
      </c>
      <c r="DJ365" s="255">
        <f>IF(OR($C365="Non-Labour",$C365="Labour-related"),IF(Inputs!$DT365=$F$1,Inputs!DJ365,Inputs!DJ365*'Key assumptions'!$H$118),$F365*N(BD365)*avg_hrs)</f>
        <v>0</v>
      </c>
      <c r="DK365" s="255">
        <f>IF(OR($C365="Non-Labour",$C365="Labour-related"),IF(Inputs!$DT365=$F$1,Inputs!DK365,Inputs!DK365*'Key assumptions'!$H$118),$F365*N(BE365)*avg_hrs)</f>
        <v>0</v>
      </c>
      <c r="DL365" s="255">
        <f>IF(OR($C365="Non-Labour",$C365="Labour-related"),IF(Inputs!$DT365=$F$1,Inputs!DL365,Inputs!DL365*'Key assumptions'!$H$118),$F365*N(BF365)*avg_hrs)</f>
        <v>0</v>
      </c>
      <c r="DM365" s="255">
        <f>IF(OR($C365="Non-Labour",$C365="Labour-related"),IF(Inputs!$DT365=$F$1,Inputs!DM365,Inputs!DM365*'Key assumptions'!$H$118),$F365*N(BG365)*avg_hrs)</f>
        <v>0</v>
      </c>
      <c r="DN365" s="255">
        <f>IF(OR($C365="Non-Labour",$C365="Labour-related"),IF(Inputs!$DT365=$F$1,Inputs!DN365,Inputs!DN365*'Key assumptions'!$H$118),$F365*N(BH365)*avg_hrs)</f>
        <v>0</v>
      </c>
      <c r="DO365" s="255">
        <f>IF(OR($C365="Non-Labour",$C365="Labour-related"),IF(Inputs!$DT365=$F$1,Inputs!DO365,Inputs!DO365*'Key assumptions'!$H$118),$F365*N(BI365)*avg_hrs)</f>
        <v>0</v>
      </c>
      <c r="DP365" s="255">
        <f>IF(OR($C365="Non-Labour",$C365="Labour-related"),IF(Inputs!$DT365=$F$1,Inputs!DP365,Inputs!DP365*'Key assumptions'!$H$118),$F365*N(BJ365)*avg_hrs)</f>
        <v>0</v>
      </c>
      <c r="DQ365" s="255">
        <f>IF(OR($C365="Non-Labour",$C365="Labour-related"),IF(Inputs!$DT365=$F$1,Inputs!DQ365,Inputs!DQ365*'Key assumptions'!$H$118),$F365*N(BK365)*avg_hrs)</f>
        <v>0</v>
      </c>
      <c r="DR365" s="255">
        <f>IF(OR($C365="Non-Labour",$C365="Labour-related"),IF(Inputs!$DT365=$F$1,Inputs!DR365,Inputs!DR365*'Key assumptions'!$H$118),$F365*N(BL365)*avg_hrs)</f>
        <v>0</v>
      </c>
      <c r="DT365" s="133" t="s">
        <v>213</v>
      </c>
      <c r="DU365" s="304"/>
      <c r="DV365" s="304"/>
      <c r="DW365" s="304"/>
      <c r="DX365" s="304"/>
      <c r="DY365" s="304"/>
      <c r="DZ365" s="304"/>
      <c r="EA365" s="255">
        <v>0</v>
      </c>
      <c r="EB365" s="255">
        <v>0</v>
      </c>
      <c r="EC365" s="255">
        <v>0</v>
      </c>
      <c r="ED365" s="255">
        <f t="shared" si="34"/>
        <v>0</v>
      </c>
      <c r="EE365" s="255">
        <f t="shared" si="34"/>
        <v>0</v>
      </c>
      <c r="EF365" s="255">
        <f t="shared" si="32"/>
        <v>0</v>
      </c>
    </row>
    <row r="366" spans="1:136" x14ac:dyDescent="0.4">
      <c r="A366" s="133">
        <f>Inputs!A366</f>
        <v>0</v>
      </c>
      <c r="B366" s="133">
        <f>Inputs!B366</f>
        <v>0</v>
      </c>
      <c r="C366" s="133">
        <f>Inputs!C366</f>
        <v>0</v>
      </c>
      <c r="D366" s="133">
        <f>Inputs!D366</f>
        <v>0</v>
      </c>
      <c r="E366" s="133">
        <f>Inputs!E366</f>
        <v>0</v>
      </c>
      <c r="F366" s="290">
        <f>IF(Inputs!DT366=$F$1,Inputs!F366,
IF(Inputs!DT366='Key assumptions'!$E$118,Inputs!F366*'Key assumptions'!$H$118,Inputs!F366*'Key assumptions'!$H$119))</f>
        <v>0</v>
      </c>
      <c r="G366" s="290">
        <f>IF(Inputs!DT366=$F$1,Inputs!G366,Inputs!G366*'Key assumptions'!$H$118)</f>
        <v>0</v>
      </c>
      <c r="H366" s="281"/>
      <c r="I366" s="281"/>
      <c r="J366" s="281"/>
      <c r="K366" s="281"/>
      <c r="L366" s="281"/>
      <c r="M366" s="389" t="str">
        <f>Inputs!M366</f>
        <v>[C-i-C]</v>
      </c>
      <c r="N366" s="389" t="str">
        <f>Inputs!N366</f>
        <v>[C-i-C]</v>
      </c>
      <c r="O366" s="389" t="str">
        <f>Inputs!O366</f>
        <v>[C-i-C]</v>
      </c>
      <c r="P366" s="389" t="str">
        <f>Inputs!P366</f>
        <v>[C-i-C]</v>
      </c>
      <c r="Q366" s="389" t="str">
        <f>Inputs!Q366</f>
        <v>[C-i-C]</v>
      </c>
      <c r="R366" s="389" t="str">
        <f>Inputs!R366</f>
        <v>[C-i-C]</v>
      </c>
      <c r="S366" s="389" t="str">
        <f>Inputs!S366</f>
        <v>[C-i-C]</v>
      </c>
      <c r="T366" s="389" t="str">
        <f>Inputs!T366</f>
        <v>[C-i-C]</v>
      </c>
      <c r="U366" s="389" t="str">
        <f>Inputs!U366</f>
        <v>[C-i-C]</v>
      </c>
      <c r="V366" s="389" t="str">
        <f>Inputs!V366</f>
        <v>[C-i-C]</v>
      </c>
      <c r="W366" s="389" t="str">
        <f>Inputs!W366</f>
        <v>[C-i-C]</v>
      </c>
      <c r="X366" s="389" t="str">
        <f>Inputs!X366</f>
        <v>[C-i-C]</v>
      </c>
      <c r="Y366" s="389" t="str">
        <f>Inputs!Y366</f>
        <v>[C-i-C]</v>
      </c>
      <c r="Z366" s="389" t="str">
        <f>Inputs!Z366</f>
        <v>[C-i-C]</v>
      </c>
      <c r="AA366" s="389" t="str">
        <f>Inputs!AA366</f>
        <v>[C-i-C]</v>
      </c>
      <c r="AB366" s="389" t="str">
        <f>Inputs!AB366</f>
        <v>[C-i-C]</v>
      </c>
      <c r="AC366" s="389" t="str">
        <f>Inputs!AC366</f>
        <v>[C-i-C]</v>
      </c>
      <c r="AD366" s="389" t="str">
        <f>Inputs!AD366</f>
        <v>[C-i-C]</v>
      </c>
      <c r="AE366" s="389" t="str">
        <f>Inputs!AE366</f>
        <v>[C-i-C]</v>
      </c>
      <c r="AF366" s="389" t="str">
        <f>Inputs!AF366</f>
        <v>[C-i-C]</v>
      </c>
      <c r="AG366" s="389" t="str">
        <f>Inputs!AG366</f>
        <v>[C-i-C]</v>
      </c>
      <c r="AH366" s="389" t="str">
        <f>Inputs!AH366</f>
        <v>[C-i-C]</v>
      </c>
      <c r="AI366" s="254">
        <f>Inputs!AI366</f>
        <v>0</v>
      </c>
      <c r="AJ366" s="254">
        <f>Inputs!AJ366</f>
        <v>0</v>
      </c>
      <c r="AK366" s="254">
        <f>Inputs!AK366</f>
        <v>0</v>
      </c>
      <c r="AL366" s="254">
        <f>Inputs!AL366</f>
        <v>0</v>
      </c>
      <c r="AM366" s="254">
        <f>Inputs!AM366</f>
        <v>0</v>
      </c>
      <c r="AN366" s="254">
        <f>Inputs!AN366</f>
        <v>0</v>
      </c>
      <c r="AO366" s="254">
        <f>Inputs!AO366</f>
        <v>0</v>
      </c>
      <c r="AP366" s="254">
        <f>Inputs!AP366</f>
        <v>0</v>
      </c>
      <c r="AQ366" s="254">
        <f>Inputs!AQ366</f>
        <v>0</v>
      </c>
      <c r="AR366" s="254">
        <f>Inputs!AR366</f>
        <v>0</v>
      </c>
      <c r="AS366" s="254">
        <f>Inputs!AS366</f>
        <v>0</v>
      </c>
      <c r="AT366" s="254">
        <f>Inputs!AT366</f>
        <v>0</v>
      </c>
      <c r="AU366" s="254">
        <f>Inputs!AU366</f>
        <v>0</v>
      </c>
      <c r="AV366" s="254">
        <f>Inputs!AV366</f>
        <v>0</v>
      </c>
      <c r="AW366" s="254">
        <f>Inputs!AW366</f>
        <v>0</v>
      </c>
      <c r="AX366" s="254">
        <f>Inputs!AX366</f>
        <v>0</v>
      </c>
      <c r="AY366" s="254">
        <f>Inputs!AY366</f>
        <v>0</v>
      </c>
      <c r="AZ366" s="254">
        <f>Inputs!AZ366</f>
        <v>0</v>
      </c>
      <c r="BA366" s="254">
        <f>Inputs!BA366</f>
        <v>0</v>
      </c>
      <c r="BB366" s="254">
        <f>Inputs!BB366</f>
        <v>0</v>
      </c>
      <c r="BC366" s="254">
        <f>Inputs!BC366</f>
        <v>0</v>
      </c>
      <c r="BD366" s="254">
        <f>Inputs!BD366</f>
        <v>0</v>
      </c>
      <c r="BE366" s="254">
        <f>Inputs!BE366</f>
        <v>0</v>
      </c>
      <c r="BF366" s="254">
        <f>Inputs!BF366</f>
        <v>0</v>
      </c>
      <c r="BG366" s="254">
        <f>Inputs!BG366</f>
        <v>0</v>
      </c>
      <c r="BH366" s="254">
        <f>Inputs!BH366</f>
        <v>0</v>
      </c>
      <c r="BI366" s="254">
        <f>Inputs!BI366</f>
        <v>0</v>
      </c>
      <c r="BJ366" s="254">
        <f>Inputs!BJ366</f>
        <v>0</v>
      </c>
      <c r="BK366" s="254">
        <f>Inputs!BK366</f>
        <v>0</v>
      </c>
      <c r="BL366" s="254">
        <f>Inputs!BL366</f>
        <v>0</v>
      </c>
      <c r="BN366" s="255">
        <f>IF(OR($C366="Non-Labour",$C366="Labour-related"),IF(Inputs!$DT366=$F$1,Inputs!BN366,Inputs!BN366*'Key assumptions'!$H$118),$F366*N(H366)*avg_hrs)</f>
        <v>0</v>
      </c>
      <c r="BO366" s="255">
        <f>IF(OR($C366="Non-Labour",$C366="Labour-related"),IF(Inputs!$DT366=$F$1,Inputs!BO366,Inputs!BO366*'Key assumptions'!$H$118),$F366*N(I366)*avg_hrs)</f>
        <v>0</v>
      </c>
      <c r="BP366" s="255">
        <f>IF(OR($C366="Non-Labour",$C366="Labour-related"),IF(Inputs!$DT366=$F$1,Inputs!BP366,Inputs!BP366*'Key assumptions'!$H$118),$F366*N(J366)*avg_hrs)</f>
        <v>0</v>
      </c>
      <c r="BQ366" s="255">
        <f>IF(OR($C366="Non-Labour",$C366="Labour-related"),IF(Inputs!$DT366=$F$1,Inputs!BQ366,Inputs!BQ366*'Key assumptions'!$H$118),$F366*N(K366)*avg_hrs)</f>
        <v>0</v>
      </c>
      <c r="BR366" s="255">
        <f>IF(OR($C366="Non-Labour",$C366="Labour-related"),IF(Inputs!$DT366=$F$1,Inputs!BR366,Inputs!BR366*'Key assumptions'!$H$118),$F366*N(L366)*avg_hrs)</f>
        <v>0</v>
      </c>
      <c r="BS366" s="390" t="s">
        <v>411</v>
      </c>
      <c r="BT366" s="390" t="s">
        <v>411</v>
      </c>
      <c r="BU366" s="390" t="s">
        <v>411</v>
      </c>
      <c r="BV366" s="390" t="s">
        <v>411</v>
      </c>
      <c r="BW366" s="390" t="s">
        <v>411</v>
      </c>
      <c r="BX366" s="390" t="s">
        <v>411</v>
      </c>
      <c r="BY366" s="390" t="s">
        <v>411</v>
      </c>
      <c r="BZ366" s="390" t="s">
        <v>411</v>
      </c>
      <c r="CA366" s="390" t="s">
        <v>411</v>
      </c>
      <c r="CB366" s="390" t="s">
        <v>411</v>
      </c>
      <c r="CC366" s="390" t="s">
        <v>411</v>
      </c>
      <c r="CD366" s="390" t="s">
        <v>411</v>
      </c>
      <c r="CE366" s="390" t="s">
        <v>411</v>
      </c>
      <c r="CF366" s="390" t="s">
        <v>411</v>
      </c>
      <c r="CG366" s="390" t="s">
        <v>411</v>
      </c>
      <c r="CH366" s="390" t="s">
        <v>411</v>
      </c>
      <c r="CI366" s="390" t="s">
        <v>411</v>
      </c>
      <c r="CJ366" s="390" t="s">
        <v>411</v>
      </c>
      <c r="CK366" s="390" t="s">
        <v>411</v>
      </c>
      <c r="CL366" s="390" t="s">
        <v>411</v>
      </c>
      <c r="CM366" s="390" t="s">
        <v>411</v>
      </c>
      <c r="CN366" s="390" t="s">
        <v>411</v>
      </c>
      <c r="CO366" s="255">
        <f>IF(OR($C366="Non-Labour",$C366="Labour-related"),IF(Inputs!$DT366=$F$1,Inputs!CO366,Inputs!CO366*'Key assumptions'!$H$118),$F366*N(AI366)*avg_hrs)</f>
        <v>0</v>
      </c>
      <c r="CP366" s="255">
        <f>IF(OR($C366="Non-Labour",$C366="Labour-related"),IF(Inputs!$DT366=$F$1,Inputs!CP366,Inputs!CP366*'Key assumptions'!$H$118),$F366*N(AJ366)*avg_hrs)</f>
        <v>0</v>
      </c>
      <c r="CQ366" s="255">
        <f>IF(OR($C366="Non-Labour",$C366="Labour-related"),IF(Inputs!$DT366=$F$1,Inputs!CQ366,Inputs!CQ366*'Key assumptions'!$H$118),$F366*N(AK366)*avg_hrs)</f>
        <v>0</v>
      </c>
      <c r="CR366" s="255">
        <f>IF(OR($C366="Non-Labour",$C366="Labour-related"),IF(Inputs!$DT366=$F$1,Inputs!CR366,Inputs!CR366*'Key assumptions'!$H$118),$F366*N(AL366)*avg_hrs)</f>
        <v>0</v>
      </c>
      <c r="CS366" s="255">
        <f>IF(OR($C366="Non-Labour",$C366="Labour-related"),IF(Inputs!$DT366=$F$1,Inputs!CS366,Inputs!CS366*'Key assumptions'!$H$118),$F366*N(AM366)*avg_hrs)</f>
        <v>0</v>
      </c>
      <c r="CT366" s="255">
        <f>IF(OR($C366="Non-Labour",$C366="Labour-related"),IF(Inputs!$DT366=$F$1,Inputs!CT366,Inputs!CT366*'Key assumptions'!$H$118),$F366*N(AN366)*avg_hrs)</f>
        <v>0</v>
      </c>
      <c r="CU366" s="255">
        <f>IF(OR($C366="Non-Labour",$C366="Labour-related"),IF(Inputs!$DT366=$F$1,Inputs!CU366,Inputs!CU366*'Key assumptions'!$H$118),$F366*N(AO366)*avg_hrs)</f>
        <v>0</v>
      </c>
      <c r="CV366" s="255">
        <f>IF(OR($C366="Non-Labour",$C366="Labour-related"),IF(Inputs!$DT366=$F$1,Inputs!CV366,Inputs!CV366*'Key assumptions'!$H$118),$F366*N(AP366)*avg_hrs)</f>
        <v>0</v>
      </c>
      <c r="CW366" s="255">
        <f>IF(OR($C366="Non-Labour",$C366="Labour-related"),IF(Inputs!$DT366=$F$1,Inputs!CW366,Inputs!CW366*'Key assumptions'!$H$118),$F366*N(AQ366)*avg_hrs)</f>
        <v>0</v>
      </c>
      <c r="CX366" s="255">
        <f>IF(OR($C366="Non-Labour",$C366="Labour-related"),IF(Inputs!$DT366=$F$1,Inputs!CX366,Inputs!CX366*'Key assumptions'!$H$118),$F366*N(AR366)*avg_hrs)</f>
        <v>0</v>
      </c>
      <c r="CY366" s="255">
        <f>IF(OR($C366="Non-Labour",$C366="Labour-related"),IF(Inputs!$DT366=$F$1,Inputs!CY366,Inputs!CY366*'Key assumptions'!$H$118),$F366*N(AS366)*avg_hrs)</f>
        <v>0</v>
      </c>
      <c r="CZ366" s="255">
        <f>IF(OR($C366="Non-Labour",$C366="Labour-related"),IF(Inputs!$DT366=$F$1,Inputs!CZ366,Inputs!CZ366*'Key assumptions'!$H$118),$F366*N(AT366)*avg_hrs)</f>
        <v>0</v>
      </c>
      <c r="DA366" s="255">
        <f>IF(OR($C366="Non-Labour",$C366="Labour-related"),IF(Inputs!$DT366=$F$1,Inputs!DA366,Inputs!DA366*'Key assumptions'!$H$118),$F366*N(AU366)*avg_hrs)</f>
        <v>0</v>
      </c>
      <c r="DB366" s="255">
        <f>IF(OR($C366="Non-Labour",$C366="Labour-related"),IF(Inputs!$DT366=$F$1,Inputs!DB366,Inputs!DB366*'Key assumptions'!$H$118),$F366*N(AV366)*avg_hrs)</f>
        <v>0</v>
      </c>
      <c r="DC366" s="255">
        <f>IF(OR($C366="Non-Labour",$C366="Labour-related"),IF(Inputs!$DT366=$F$1,Inputs!DC366,Inputs!DC366*'Key assumptions'!$H$118),$F366*N(AW366)*avg_hrs)</f>
        <v>0</v>
      </c>
      <c r="DD366" s="255">
        <f>IF(OR($C366="Non-Labour",$C366="Labour-related"),IF(Inputs!$DT366=$F$1,Inputs!DD366,Inputs!DD366*'Key assumptions'!$H$118),$F366*N(AX366)*avg_hrs)</f>
        <v>0</v>
      </c>
      <c r="DE366" s="255">
        <f>IF(OR($C366="Non-Labour",$C366="Labour-related"),IF(Inputs!$DT366=$F$1,Inputs!DE366,Inputs!DE366*'Key assumptions'!$H$118),$F366*N(AY366)*avg_hrs)</f>
        <v>0</v>
      </c>
      <c r="DF366" s="255">
        <f>IF(OR($C366="Non-Labour",$C366="Labour-related"),IF(Inputs!$DT366=$F$1,Inputs!DF366,Inputs!DF366*'Key assumptions'!$H$118),$F366*N(AZ366)*avg_hrs)</f>
        <v>0</v>
      </c>
      <c r="DG366" s="255">
        <f>IF(OR($C366="Non-Labour",$C366="Labour-related"),IF(Inputs!$DT366=$F$1,Inputs!DG366,Inputs!DG366*'Key assumptions'!$H$118),$F366*N(BA366)*avg_hrs)</f>
        <v>0</v>
      </c>
      <c r="DH366" s="255">
        <f>IF(OR($C366="Non-Labour",$C366="Labour-related"),IF(Inputs!$DT366=$F$1,Inputs!DH366,Inputs!DH366*'Key assumptions'!$H$118),$F366*N(BB366)*avg_hrs)</f>
        <v>0</v>
      </c>
      <c r="DI366" s="255">
        <f>IF(OR($C366="Non-Labour",$C366="Labour-related"),IF(Inputs!$DT366=$F$1,Inputs!DI366,Inputs!DI366*'Key assumptions'!$H$118),$F366*N(BC366)*avg_hrs)</f>
        <v>0</v>
      </c>
      <c r="DJ366" s="255">
        <f>IF(OR($C366="Non-Labour",$C366="Labour-related"),IF(Inputs!$DT366=$F$1,Inputs!DJ366,Inputs!DJ366*'Key assumptions'!$H$118),$F366*N(BD366)*avg_hrs)</f>
        <v>0</v>
      </c>
      <c r="DK366" s="255">
        <f>IF(OR($C366="Non-Labour",$C366="Labour-related"),IF(Inputs!$DT366=$F$1,Inputs!DK366,Inputs!DK366*'Key assumptions'!$H$118),$F366*N(BE366)*avg_hrs)</f>
        <v>0</v>
      </c>
      <c r="DL366" s="255">
        <f>IF(OR($C366="Non-Labour",$C366="Labour-related"),IF(Inputs!$DT366=$F$1,Inputs!DL366,Inputs!DL366*'Key assumptions'!$H$118),$F366*N(BF366)*avg_hrs)</f>
        <v>0</v>
      </c>
      <c r="DM366" s="255">
        <f>IF(OR($C366="Non-Labour",$C366="Labour-related"),IF(Inputs!$DT366=$F$1,Inputs!DM366,Inputs!DM366*'Key assumptions'!$H$118),$F366*N(BG366)*avg_hrs)</f>
        <v>0</v>
      </c>
      <c r="DN366" s="255">
        <f>IF(OR($C366="Non-Labour",$C366="Labour-related"),IF(Inputs!$DT366=$F$1,Inputs!DN366,Inputs!DN366*'Key assumptions'!$H$118),$F366*N(BH366)*avg_hrs)</f>
        <v>0</v>
      </c>
      <c r="DO366" s="255">
        <f>IF(OR($C366="Non-Labour",$C366="Labour-related"),IF(Inputs!$DT366=$F$1,Inputs!DO366,Inputs!DO366*'Key assumptions'!$H$118),$F366*N(BI366)*avg_hrs)</f>
        <v>0</v>
      </c>
      <c r="DP366" s="255">
        <f>IF(OR($C366="Non-Labour",$C366="Labour-related"),IF(Inputs!$DT366=$F$1,Inputs!DP366,Inputs!DP366*'Key assumptions'!$H$118),$F366*N(BJ366)*avg_hrs)</f>
        <v>0</v>
      </c>
      <c r="DQ366" s="255">
        <f>IF(OR($C366="Non-Labour",$C366="Labour-related"),IF(Inputs!$DT366=$F$1,Inputs!DQ366,Inputs!DQ366*'Key assumptions'!$H$118),$F366*N(BK366)*avg_hrs)</f>
        <v>0</v>
      </c>
      <c r="DR366" s="255">
        <f>IF(OR($C366="Non-Labour",$C366="Labour-related"),IF(Inputs!$DT366=$F$1,Inputs!DR366,Inputs!DR366*'Key assumptions'!$H$118),$F366*N(BL366)*avg_hrs)</f>
        <v>0</v>
      </c>
      <c r="DT366" s="133" t="s">
        <v>213</v>
      </c>
      <c r="DU366" s="304"/>
      <c r="DV366" s="304"/>
      <c r="DW366" s="304"/>
      <c r="DX366" s="304"/>
      <c r="DY366" s="304"/>
      <c r="DZ366" s="304"/>
      <c r="EA366" s="255">
        <v>0</v>
      </c>
      <c r="EB366" s="255">
        <v>0</v>
      </c>
      <c r="EC366" s="255">
        <v>0</v>
      </c>
      <c r="ED366" s="255">
        <f t="shared" si="34"/>
        <v>0</v>
      </c>
      <c r="EE366" s="255">
        <f t="shared" si="34"/>
        <v>0</v>
      </c>
      <c r="EF366" s="255">
        <f t="shared" si="32"/>
        <v>0</v>
      </c>
    </row>
    <row r="367" spans="1:136" x14ac:dyDescent="0.4">
      <c r="A367" s="133">
        <f>Inputs!A367</f>
        <v>0</v>
      </c>
      <c r="B367" s="133">
        <f>Inputs!B367</f>
        <v>0</v>
      </c>
      <c r="C367" s="133">
        <f>Inputs!C367</f>
        <v>0</v>
      </c>
      <c r="D367" s="133">
        <f>Inputs!D367</f>
        <v>0</v>
      </c>
      <c r="E367" s="133">
        <f>Inputs!E367</f>
        <v>0</v>
      </c>
      <c r="F367" s="290">
        <f>IF(Inputs!DT367=$F$1,Inputs!F367,
IF(Inputs!DT367='Key assumptions'!$E$118,Inputs!F367*'Key assumptions'!$H$118,Inputs!F367*'Key assumptions'!$H$119))</f>
        <v>0</v>
      </c>
      <c r="G367" s="290">
        <f>IF(Inputs!DT367=$F$1,Inputs!G367,Inputs!G367*'Key assumptions'!$H$118)</f>
        <v>0</v>
      </c>
      <c r="H367" s="281"/>
      <c r="I367" s="281"/>
      <c r="J367" s="281"/>
      <c r="K367" s="281"/>
      <c r="L367" s="281"/>
      <c r="M367" s="389" t="str">
        <f>Inputs!M367</f>
        <v>[C-i-C]</v>
      </c>
      <c r="N367" s="389" t="str">
        <f>Inputs!N367</f>
        <v>[C-i-C]</v>
      </c>
      <c r="O367" s="389" t="str">
        <f>Inputs!O367</f>
        <v>[C-i-C]</v>
      </c>
      <c r="P367" s="389" t="str">
        <f>Inputs!P367</f>
        <v>[C-i-C]</v>
      </c>
      <c r="Q367" s="389" t="str">
        <f>Inputs!Q367</f>
        <v>[C-i-C]</v>
      </c>
      <c r="R367" s="389" t="str">
        <f>Inputs!R367</f>
        <v>[C-i-C]</v>
      </c>
      <c r="S367" s="389" t="str">
        <f>Inputs!S367</f>
        <v>[C-i-C]</v>
      </c>
      <c r="T367" s="389" t="str">
        <f>Inputs!T367</f>
        <v>[C-i-C]</v>
      </c>
      <c r="U367" s="389" t="str">
        <f>Inputs!U367</f>
        <v>[C-i-C]</v>
      </c>
      <c r="V367" s="389" t="str">
        <f>Inputs!V367</f>
        <v>[C-i-C]</v>
      </c>
      <c r="W367" s="389" t="str">
        <f>Inputs!W367</f>
        <v>[C-i-C]</v>
      </c>
      <c r="X367" s="389" t="str">
        <f>Inputs!X367</f>
        <v>[C-i-C]</v>
      </c>
      <c r="Y367" s="389" t="str">
        <f>Inputs!Y367</f>
        <v>[C-i-C]</v>
      </c>
      <c r="Z367" s="389" t="str">
        <f>Inputs!Z367</f>
        <v>[C-i-C]</v>
      </c>
      <c r="AA367" s="389" t="str">
        <f>Inputs!AA367</f>
        <v>[C-i-C]</v>
      </c>
      <c r="AB367" s="389" t="str">
        <f>Inputs!AB367</f>
        <v>[C-i-C]</v>
      </c>
      <c r="AC367" s="389" t="str">
        <f>Inputs!AC367</f>
        <v>[C-i-C]</v>
      </c>
      <c r="AD367" s="389" t="str">
        <f>Inputs!AD367</f>
        <v>[C-i-C]</v>
      </c>
      <c r="AE367" s="389" t="str">
        <f>Inputs!AE367</f>
        <v>[C-i-C]</v>
      </c>
      <c r="AF367" s="389" t="str">
        <f>Inputs!AF367</f>
        <v>[C-i-C]</v>
      </c>
      <c r="AG367" s="389" t="str">
        <f>Inputs!AG367</f>
        <v>[C-i-C]</v>
      </c>
      <c r="AH367" s="389" t="str">
        <f>Inputs!AH367</f>
        <v>[C-i-C]</v>
      </c>
      <c r="AI367" s="254">
        <f>Inputs!AI367</f>
        <v>0</v>
      </c>
      <c r="AJ367" s="254">
        <f>Inputs!AJ367</f>
        <v>0</v>
      </c>
      <c r="AK367" s="254">
        <f>Inputs!AK367</f>
        <v>0</v>
      </c>
      <c r="AL367" s="254">
        <f>Inputs!AL367</f>
        <v>0</v>
      </c>
      <c r="AM367" s="254">
        <f>Inputs!AM367</f>
        <v>0</v>
      </c>
      <c r="AN367" s="254">
        <f>Inputs!AN367</f>
        <v>0</v>
      </c>
      <c r="AO367" s="254">
        <f>Inputs!AO367</f>
        <v>0</v>
      </c>
      <c r="AP367" s="254">
        <f>Inputs!AP367</f>
        <v>0</v>
      </c>
      <c r="AQ367" s="254">
        <f>Inputs!AQ367</f>
        <v>0</v>
      </c>
      <c r="AR367" s="254">
        <f>Inputs!AR367</f>
        <v>0</v>
      </c>
      <c r="AS367" s="254">
        <f>Inputs!AS367</f>
        <v>0</v>
      </c>
      <c r="AT367" s="254">
        <f>Inputs!AT367</f>
        <v>0</v>
      </c>
      <c r="AU367" s="254">
        <f>Inputs!AU367</f>
        <v>0</v>
      </c>
      <c r="AV367" s="254">
        <f>Inputs!AV367</f>
        <v>0</v>
      </c>
      <c r="AW367" s="254">
        <f>Inputs!AW367</f>
        <v>0</v>
      </c>
      <c r="AX367" s="254">
        <f>Inputs!AX367</f>
        <v>0</v>
      </c>
      <c r="AY367" s="254">
        <f>Inputs!AY367</f>
        <v>0</v>
      </c>
      <c r="AZ367" s="254">
        <f>Inputs!AZ367</f>
        <v>0</v>
      </c>
      <c r="BA367" s="254">
        <f>Inputs!BA367</f>
        <v>0</v>
      </c>
      <c r="BB367" s="254">
        <f>Inputs!BB367</f>
        <v>0</v>
      </c>
      <c r="BC367" s="254">
        <f>Inputs!BC367</f>
        <v>0</v>
      </c>
      <c r="BD367" s="254">
        <f>Inputs!BD367</f>
        <v>0</v>
      </c>
      <c r="BE367" s="254">
        <f>Inputs!BE367</f>
        <v>0</v>
      </c>
      <c r="BF367" s="254">
        <f>Inputs!BF367</f>
        <v>0</v>
      </c>
      <c r="BG367" s="254">
        <f>Inputs!BG367</f>
        <v>0</v>
      </c>
      <c r="BH367" s="254">
        <f>Inputs!BH367</f>
        <v>0</v>
      </c>
      <c r="BI367" s="254">
        <f>Inputs!BI367</f>
        <v>0</v>
      </c>
      <c r="BJ367" s="254">
        <f>Inputs!BJ367</f>
        <v>0</v>
      </c>
      <c r="BK367" s="254">
        <f>Inputs!BK367</f>
        <v>0</v>
      </c>
      <c r="BL367" s="254">
        <f>Inputs!BL367</f>
        <v>0</v>
      </c>
      <c r="BN367" s="255">
        <f>IF(OR($C367="Non-Labour",$C367="Labour-related"),IF(Inputs!$DT367=$F$1,Inputs!BN367,Inputs!BN367*'Key assumptions'!$H$118),$F367*N(H367)*avg_hrs)</f>
        <v>0</v>
      </c>
      <c r="BO367" s="255">
        <f>IF(OR($C367="Non-Labour",$C367="Labour-related"),IF(Inputs!$DT367=$F$1,Inputs!BO367,Inputs!BO367*'Key assumptions'!$H$118),$F367*N(I367)*avg_hrs)</f>
        <v>0</v>
      </c>
      <c r="BP367" s="255">
        <f>IF(OR($C367="Non-Labour",$C367="Labour-related"),IF(Inputs!$DT367=$F$1,Inputs!BP367,Inputs!BP367*'Key assumptions'!$H$118),$F367*N(J367)*avg_hrs)</f>
        <v>0</v>
      </c>
      <c r="BQ367" s="255">
        <f>IF(OR($C367="Non-Labour",$C367="Labour-related"),IF(Inputs!$DT367=$F$1,Inputs!BQ367,Inputs!BQ367*'Key assumptions'!$H$118),$F367*N(K367)*avg_hrs)</f>
        <v>0</v>
      </c>
      <c r="BR367" s="255">
        <f>IF(OR($C367="Non-Labour",$C367="Labour-related"),IF(Inputs!$DT367=$F$1,Inputs!BR367,Inputs!BR367*'Key assumptions'!$H$118),$F367*N(L367)*avg_hrs)</f>
        <v>0</v>
      </c>
      <c r="BS367" s="390" t="s">
        <v>411</v>
      </c>
      <c r="BT367" s="390" t="s">
        <v>411</v>
      </c>
      <c r="BU367" s="390" t="s">
        <v>411</v>
      </c>
      <c r="BV367" s="390" t="s">
        <v>411</v>
      </c>
      <c r="BW367" s="390" t="s">
        <v>411</v>
      </c>
      <c r="BX367" s="390" t="s">
        <v>411</v>
      </c>
      <c r="BY367" s="390" t="s">
        <v>411</v>
      </c>
      <c r="BZ367" s="390" t="s">
        <v>411</v>
      </c>
      <c r="CA367" s="390" t="s">
        <v>411</v>
      </c>
      <c r="CB367" s="390" t="s">
        <v>411</v>
      </c>
      <c r="CC367" s="390" t="s">
        <v>411</v>
      </c>
      <c r="CD367" s="390" t="s">
        <v>411</v>
      </c>
      <c r="CE367" s="390" t="s">
        <v>411</v>
      </c>
      <c r="CF367" s="390" t="s">
        <v>411</v>
      </c>
      <c r="CG367" s="390" t="s">
        <v>411</v>
      </c>
      <c r="CH367" s="390" t="s">
        <v>411</v>
      </c>
      <c r="CI367" s="390" t="s">
        <v>411</v>
      </c>
      <c r="CJ367" s="390" t="s">
        <v>411</v>
      </c>
      <c r="CK367" s="390" t="s">
        <v>411</v>
      </c>
      <c r="CL367" s="390" t="s">
        <v>411</v>
      </c>
      <c r="CM367" s="390" t="s">
        <v>411</v>
      </c>
      <c r="CN367" s="390" t="s">
        <v>411</v>
      </c>
      <c r="CO367" s="255">
        <f>IF(OR($C367="Non-Labour",$C367="Labour-related"),IF(Inputs!$DT367=$F$1,Inputs!CO367,Inputs!CO367*'Key assumptions'!$H$118),$F367*N(AI367)*avg_hrs)</f>
        <v>0</v>
      </c>
      <c r="CP367" s="255">
        <f>IF(OR($C367="Non-Labour",$C367="Labour-related"),IF(Inputs!$DT367=$F$1,Inputs!CP367,Inputs!CP367*'Key assumptions'!$H$118),$F367*N(AJ367)*avg_hrs)</f>
        <v>0</v>
      </c>
      <c r="CQ367" s="255">
        <f>IF(OR($C367="Non-Labour",$C367="Labour-related"),IF(Inputs!$DT367=$F$1,Inputs!CQ367,Inputs!CQ367*'Key assumptions'!$H$118),$F367*N(AK367)*avg_hrs)</f>
        <v>0</v>
      </c>
      <c r="CR367" s="255">
        <f>IF(OR($C367="Non-Labour",$C367="Labour-related"),IF(Inputs!$DT367=$F$1,Inputs!CR367,Inputs!CR367*'Key assumptions'!$H$118),$F367*N(AL367)*avg_hrs)</f>
        <v>0</v>
      </c>
      <c r="CS367" s="255">
        <f>IF(OR($C367="Non-Labour",$C367="Labour-related"),IF(Inputs!$DT367=$F$1,Inputs!CS367,Inputs!CS367*'Key assumptions'!$H$118),$F367*N(AM367)*avg_hrs)</f>
        <v>0</v>
      </c>
      <c r="CT367" s="255">
        <f>IF(OR($C367="Non-Labour",$C367="Labour-related"),IF(Inputs!$DT367=$F$1,Inputs!CT367,Inputs!CT367*'Key assumptions'!$H$118),$F367*N(AN367)*avg_hrs)</f>
        <v>0</v>
      </c>
      <c r="CU367" s="255">
        <f>IF(OR($C367="Non-Labour",$C367="Labour-related"),IF(Inputs!$DT367=$F$1,Inputs!CU367,Inputs!CU367*'Key assumptions'!$H$118),$F367*N(AO367)*avg_hrs)</f>
        <v>0</v>
      </c>
      <c r="CV367" s="255">
        <f>IF(OR($C367="Non-Labour",$C367="Labour-related"),IF(Inputs!$DT367=$F$1,Inputs!CV367,Inputs!CV367*'Key assumptions'!$H$118),$F367*N(AP367)*avg_hrs)</f>
        <v>0</v>
      </c>
      <c r="CW367" s="255">
        <f>IF(OR($C367="Non-Labour",$C367="Labour-related"),IF(Inputs!$DT367=$F$1,Inputs!CW367,Inputs!CW367*'Key assumptions'!$H$118),$F367*N(AQ367)*avg_hrs)</f>
        <v>0</v>
      </c>
      <c r="CX367" s="255">
        <f>IF(OR($C367="Non-Labour",$C367="Labour-related"),IF(Inputs!$DT367=$F$1,Inputs!CX367,Inputs!CX367*'Key assumptions'!$H$118),$F367*N(AR367)*avg_hrs)</f>
        <v>0</v>
      </c>
      <c r="CY367" s="255">
        <f>IF(OR($C367="Non-Labour",$C367="Labour-related"),IF(Inputs!$DT367=$F$1,Inputs!CY367,Inputs!CY367*'Key assumptions'!$H$118),$F367*N(AS367)*avg_hrs)</f>
        <v>0</v>
      </c>
      <c r="CZ367" s="255">
        <f>IF(OR($C367="Non-Labour",$C367="Labour-related"),IF(Inputs!$DT367=$F$1,Inputs!CZ367,Inputs!CZ367*'Key assumptions'!$H$118),$F367*N(AT367)*avg_hrs)</f>
        <v>0</v>
      </c>
      <c r="DA367" s="255">
        <f>IF(OR($C367="Non-Labour",$C367="Labour-related"),IF(Inputs!$DT367=$F$1,Inputs!DA367,Inputs!DA367*'Key assumptions'!$H$118),$F367*N(AU367)*avg_hrs)</f>
        <v>0</v>
      </c>
      <c r="DB367" s="255">
        <f>IF(OR($C367="Non-Labour",$C367="Labour-related"),IF(Inputs!$DT367=$F$1,Inputs!DB367,Inputs!DB367*'Key assumptions'!$H$118),$F367*N(AV367)*avg_hrs)</f>
        <v>0</v>
      </c>
      <c r="DC367" s="255">
        <f>IF(OR($C367="Non-Labour",$C367="Labour-related"),IF(Inputs!$DT367=$F$1,Inputs!DC367,Inputs!DC367*'Key assumptions'!$H$118),$F367*N(AW367)*avg_hrs)</f>
        <v>0</v>
      </c>
      <c r="DD367" s="255">
        <f>IF(OR($C367="Non-Labour",$C367="Labour-related"),IF(Inputs!$DT367=$F$1,Inputs!DD367,Inputs!DD367*'Key assumptions'!$H$118),$F367*N(AX367)*avg_hrs)</f>
        <v>0</v>
      </c>
      <c r="DE367" s="255">
        <f>IF(OR($C367="Non-Labour",$C367="Labour-related"),IF(Inputs!$DT367=$F$1,Inputs!DE367,Inputs!DE367*'Key assumptions'!$H$118),$F367*N(AY367)*avg_hrs)</f>
        <v>0</v>
      </c>
      <c r="DF367" s="255">
        <f>IF(OR($C367="Non-Labour",$C367="Labour-related"),IF(Inputs!$DT367=$F$1,Inputs!DF367,Inputs!DF367*'Key assumptions'!$H$118),$F367*N(AZ367)*avg_hrs)</f>
        <v>0</v>
      </c>
      <c r="DG367" s="255">
        <f>IF(OR($C367="Non-Labour",$C367="Labour-related"),IF(Inputs!$DT367=$F$1,Inputs!DG367,Inputs!DG367*'Key assumptions'!$H$118),$F367*N(BA367)*avg_hrs)</f>
        <v>0</v>
      </c>
      <c r="DH367" s="255">
        <f>IF(OR($C367="Non-Labour",$C367="Labour-related"),IF(Inputs!$DT367=$F$1,Inputs!DH367,Inputs!DH367*'Key assumptions'!$H$118),$F367*N(BB367)*avg_hrs)</f>
        <v>0</v>
      </c>
      <c r="DI367" s="255">
        <f>IF(OR($C367="Non-Labour",$C367="Labour-related"),IF(Inputs!$DT367=$F$1,Inputs!DI367,Inputs!DI367*'Key assumptions'!$H$118),$F367*N(BC367)*avg_hrs)</f>
        <v>0</v>
      </c>
      <c r="DJ367" s="255">
        <f>IF(OR($C367="Non-Labour",$C367="Labour-related"),IF(Inputs!$DT367=$F$1,Inputs!DJ367,Inputs!DJ367*'Key assumptions'!$H$118),$F367*N(BD367)*avg_hrs)</f>
        <v>0</v>
      </c>
      <c r="DK367" s="255">
        <f>IF(OR($C367="Non-Labour",$C367="Labour-related"),IF(Inputs!$DT367=$F$1,Inputs!DK367,Inputs!DK367*'Key assumptions'!$H$118),$F367*N(BE367)*avg_hrs)</f>
        <v>0</v>
      </c>
      <c r="DL367" s="255">
        <f>IF(OR($C367="Non-Labour",$C367="Labour-related"),IF(Inputs!$DT367=$F$1,Inputs!DL367,Inputs!DL367*'Key assumptions'!$H$118),$F367*N(BF367)*avg_hrs)</f>
        <v>0</v>
      </c>
      <c r="DM367" s="255">
        <f>IF(OR($C367="Non-Labour",$C367="Labour-related"),IF(Inputs!$DT367=$F$1,Inputs!DM367,Inputs!DM367*'Key assumptions'!$H$118),$F367*N(BG367)*avg_hrs)</f>
        <v>0</v>
      </c>
      <c r="DN367" s="255">
        <f>IF(OR($C367="Non-Labour",$C367="Labour-related"),IF(Inputs!$DT367=$F$1,Inputs!DN367,Inputs!DN367*'Key assumptions'!$H$118),$F367*N(BH367)*avg_hrs)</f>
        <v>0</v>
      </c>
      <c r="DO367" s="255">
        <f>IF(OR($C367="Non-Labour",$C367="Labour-related"),IF(Inputs!$DT367=$F$1,Inputs!DO367,Inputs!DO367*'Key assumptions'!$H$118),$F367*N(BI367)*avg_hrs)</f>
        <v>0</v>
      </c>
      <c r="DP367" s="255">
        <f>IF(OR($C367="Non-Labour",$C367="Labour-related"),IF(Inputs!$DT367=$F$1,Inputs!DP367,Inputs!DP367*'Key assumptions'!$H$118),$F367*N(BJ367)*avg_hrs)</f>
        <v>0</v>
      </c>
      <c r="DQ367" s="255">
        <f>IF(OR($C367="Non-Labour",$C367="Labour-related"),IF(Inputs!$DT367=$F$1,Inputs!DQ367,Inputs!DQ367*'Key assumptions'!$H$118),$F367*N(BK367)*avg_hrs)</f>
        <v>0</v>
      </c>
      <c r="DR367" s="255">
        <f>IF(OR($C367="Non-Labour",$C367="Labour-related"),IF(Inputs!$DT367=$F$1,Inputs!DR367,Inputs!DR367*'Key assumptions'!$H$118),$F367*N(BL367)*avg_hrs)</f>
        <v>0</v>
      </c>
      <c r="DT367" s="133" t="s">
        <v>213</v>
      </c>
      <c r="DU367" s="304"/>
      <c r="DV367" s="304"/>
      <c r="DW367" s="304"/>
      <c r="DX367" s="304"/>
      <c r="DY367" s="304"/>
      <c r="DZ367" s="304"/>
      <c r="EA367" s="255">
        <v>0</v>
      </c>
      <c r="EB367" s="255">
        <v>0</v>
      </c>
      <c r="EC367" s="255">
        <v>0</v>
      </c>
      <c r="ED367" s="255">
        <f t="shared" si="34"/>
        <v>0</v>
      </c>
      <c r="EE367" s="255">
        <f t="shared" si="34"/>
        <v>0</v>
      </c>
      <c r="EF367" s="255">
        <f t="shared" si="32"/>
        <v>0</v>
      </c>
    </row>
    <row r="368" spans="1:136" x14ac:dyDescent="0.4">
      <c r="A368" s="133">
        <f>Inputs!A368</f>
        <v>0</v>
      </c>
      <c r="B368" s="133">
        <f>Inputs!B368</f>
        <v>0</v>
      </c>
      <c r="C368" s="133">
        <f>Inputs!C368</f>
        <v>0</v>
      </c>
      <c r="D368" s="133">
        <f>Inputs!D368</f>
        <v>0</v>
      </c>
      <c r="E368" s="133">
        <f>Inputs!E368</f>
        <v>0</v>
      </c>
      <c r="F368" s="290">
        <f>IF(Inputs!DT368=$F$1,Inputs!F368,
IF(Inputs!DT368='Key assumptions'!$E$118,Inputs!F368*'Key assumptions'!$H$118,Inputs!F368*'Key assumptions'!$H$119))</f>
        <v>0</v>
      </c>
      <c r="G368" s="290">
        <f>IF(Inputs!DT368=$F$1,Inputs!G368,Inputs!G368*'Key assumptions'!$H$118)</f>
        <v>0</v>
      </c>
      <c r="H368" s="281"/>
      <c r="I368" s="281"/>
      <c r="J368" s="281"/>
      <c r="K368" s="281"/>
      <c r="L368" s="281"/>
      <c r="M368" s="389" t="str">
        <f>Inputs!M368</f>
        <v>[C-i-C]</v>
      </c>
      <c r="N368" s="389" t="str">
        <f>Inputs!N368</f>
        <v>[C-i-C]</v>
      </c>
      <c r="O368" s="389" t="str">
        <f>Inputs!O368</f>
        <v>[C-i-C]</v>
      </c>
      <c r="P368" s="389" t="str">
        <f>Inputs!P368</f>
        <v>[C-i-C]</v>
      </c>
      <c r="Q368" s="389" t="str">
        <f>Inputs!Q368</f>
        <v>[C-i-C]</v>
      </c>
      <c r="R368" s="389" t="str">
        <f>Inputs!R368</f>
        <v>[C-i-C]</v>
      </c>
      <c r="S368" s="389" t="str">
        <f>Inputs!S368</f>
        <v>[C-i-C]</v>
      </c>
      <c r="T368" s="389" t="str">
        <f>Inputs!T368</f>
        <v>[C-i-C]</v>
      </c>
      <c r="U368" s="389" t="str">
        <f>Inputs!U368</f>
        <v>[C-i-C]</v>
      </c>
      <c r="V368" s="389" t="str">
        <f>Inputs!V368</f>
        <v>[C-i-C]</v>
      </c>
      <c r="W368" s="389" t="str">
        <f>Inputs!W368</f>
        <v>[C-i-C]</v>
      </c>
      <c r="X368" s="389" t="str">
        <f>Inputs!X368</f>
        <v>[C-i-C]</v>
      </c>
      <c r="Y368" s="389" t="str">
        <f>Inputs!Y368</f>
        <v>[C-i-C]</v>
      </c>
      <c r="Z368" s="389" t="str">
        <f>Inputs!Z368</f>
        <v>[C-i-C]</v>
      </c>
      <c r="AA368" s="389" t="str">
        <f>Inputs!AA368</f>
        <v>[C-i-C]</v>
      </c>
      <c r="AB368" s="389" t="str">
        <f>Inputs!AB368</f>
        <v>[C-i-C]</v>
      </c>
      <c r="AC368" s="389" t="str">
        <f>Inputs!AC368</f>
        <v>[C-i-C]</v>
      </c>
      <c r="AD368" s="389" t="str">
        <f>Inputs!AD368</f>
        <v>[C-i-C]</v>
      </c>
      <c r="AE368" s="389" t="str">
        <f>Inputs!AE368</f>
        <v>[C-i-C]</v>
      </c>
      <c r="AF368" s="389" t="str">
        <f>Inputs!AF368</f>
        <v>[C-i-C]</v>
      </c>
      <c r="AG368" s="389" t="str">
        <f>Inputs!AG368</f>
        <v>[C-i-C]</v>
      </c>
      <c r="AH368" s="389" t="str">
        <f>Inputs!AH368</f>
        <v>[C-i-C]</v>
      </c>
      <c r="AI368" s="254">
        <f>Inputs!AI368</f>
        <v>0</v>
      </c>
      <c r="AJ368" s="254">
        <f>Inputs!AJ368</f>
        <v>0</v>
      </c>
      <c r="AK368" s="254">
        <f>Inputs!AK368</f>
        <v>0</v>
      </c>
      <c r="AL368" s="254">
        <f>Inputs!AL368</f>
        <v>0</v>
      </c>
      <c r="AM368" s="254">
        <f>Inputs!AM368</f>
        <v>0</v>
      </c>
      <c r="AN368" s="254">
        <f>Inputs!AN368</f>
        <v>0</v>
      </c>
      <c r="AO368" s="254">
        <f>Inputs!AO368</f>
        <v>0</v>
      </c>
      <c r="AP368" s="254">
        <f>Inputs!AP368</f>
        <v>0</v>
      </c>
      <c r="AQ368" s="254">
        <f>Inputs!AQ368</f>
        <v>0</v>
      </c>
      <c r="AR368" s="254">
        <f>Inputs!AR368</f>
        <v>0</v>
      </c>
      <c r="AS368" s="254">
        <f>Inputs!AS368</f>
        <v>0</v>
      </c>
      <c r="AT368" s="254">
        <f>Inputs!AT368</f>
        <v>0</v>
      </c>
      <c r="AU368" s="254">
        <f>Inputs!AU368</f>
        <v>0</v>
      </c>
      <c r="AV368" s="254">
        <f>Inputs!AV368</f>
        <v>0</v>
      </c>
      <c r="AW368" s="254">
        <f>Inputs!AW368</f>
        <v>0</v>
      </c>
      <c r="AX368" s="254">
        <f>Inputs!AX368</f>
        <v>0</v>
      </c>
      <c r="AY368" s="254">
        <f>Inputs!AY368</f>
        <v>0</v>
      </c>
      <c r="AZ368" s="254">
        <f>Inputs!AZ368</f>
        <v>0</v>
      </c>
      <c r="BA368" s="254">
        <f>Inputs!BA368</f>
        <v>0</v>
      </c>
      <c r="BB368" s="254">
        <f>Inputs!BB368</f>
        <v>0</v>
      </c>
      <c r="BC368" s="254">
        <f>Inputs!BC368</f>
        <v>0</v>
      </c>
      <c r="BD368" s="254">
        <f>Inputs!BD368</f>
        <v>0</v>
      </c>
      <c r="BE368" s="254">
        <f>Inputs!BE368</f>
        <v>0</v>
      </c>
      <c r="BF368" s="254">
        <f>Inputs!BF368</f>
        <v>0</v>
      </c>
      <c r="BG368" s="254">
        <f>Inputs!BG368</f>
        <v>0</v>
      </c>
      <c r="BH368" s="254">
        <f>Inputs!BH368</f>
        <v>0</v>
      </c>
      <c r="BI368" s="254">
        <f>Inputs!BI368</f>
        <v>0</v>
      </c>
      <c r="BJ368" s="254">
        <f>Inputs!BJ368</f>
        <v>0</v>
      </c>
      <c r="BK368" s="254">
        <f>Inputs!BK368</f>
        <v>0</v>
      </c>
      <c r="BL368" s="254">
        <f>Inputs!BL368</f>
        <v>0</v>
      </c>
      <c r="BN368" s="255">
        <f>IF(OR($C368="Non-Labour",$C368="Labour-related"),IF(Inputs!$DT368=$F$1,Inputs!BN368,Inputs!BN368*'Key assumptions'!$H$118),$F368*N(H368)*avg_hrs)</f>
        <v>0</v>
      </c>
      <c r="BO368" s="255">
        <f>IF(OR($C368="Non-Labour",$C368="Labour-related"),IF(Inputs!$DT368=$F$1,Inputs!BO368,Inputs!BO368*'Key assumptions'!$H$118),$F368*N(I368)*avg_hrs)</f>
        <v>0</v>
      </c>
      <c r="BP368" s="255">
        <f>IF(OR($C368="Non-Labour",$C368="Labour-related"),IF(Inputs!$DT368=$F$1,Inputs!BP368,Inputs!BP368*'Key assumptions'!$H$118),$F368*N(J368)*avg_hrs)</f>
        <v>0</v>
      </c>
      <c r="BQ368" s="255">
        <f>IF(OR($C368="Non-Labour",$C368="Labour-related"),IF(Inputs!$DT368=$F$1,Inputs!BQ368,Inputs!BQ368*'Key assumptions'!$H$118),$F368*N(K368)*avg_hrs)</f>
        <v>0</v>
      </c>
      <c r="BR368" s="255">
        <f>IF(OR($C368="Non-Labour",$C368="Labour-related"),IF(Inputs!$DT368=$F$1,Inputs!BR368,Inputs!BR368*'Key assumptions'!$H$118),$F368*N(L368)*avg_hrs)</f>
        <v>0</v>
      </c>
      <c r="BS368" s="390" t="s">
        <v>411</v>
      </c>
      <c r="BT368" s="390" t="s">
        <v>411</v>
      </c>
      <c r="BU368" s="390" t="s">
        <v>411</v>
      </c>
      <c r="BV368" s="390" t="s">
        <v>411</v>
      </c>
      <c r="BW368" s="390" t="s">
        <v>411</v>
      </c>
      <c r="BX368" s="390" t="s">
        <v>411</v>
      </c>
      <c r="BY368" s="390" t="s">
        <v>411</v>
      </c>
      <c r="BZ368" s="390" t="s">
        <v>411</v>
      </c>
      <c r="CA368" s="390" t="s">
        <v>411</v>
      </c>
      <c r="CB368" s="390" t="s">
        <v>411</v>
      </c>
      <c r="CC368" s="390" t="s">
        <v>411</v>
      </c>
      <c r="CD368" s="390" t="s">
        <v>411</v>
      </c>
      <c r="CE368" s="390" t="s">
        <v>411</v>
      </c>
      <c r="CF368" s="390" t="s">
        <v>411</v>
      </c>
      <c r="CG368" s="390" t="s">
        <v>411</v>
      </c>
      <c r="CH368" s="390" t="s">
        <v>411</v>
      </c>
      <c r="CI368" s="390" t="s">
        <v>411</v>
      </c>
      <c r="CJ368" s="390" t="s">
        <v>411</v>
      </c>
      <c r="CK368" s="390" t="s">
        <v>411</v>
      </c>
      <c r="CL368" s="390" t="s">
        <v>411</v>
      </c>
      <c r="CM368" s="390" t="s">
        <v>411</v>
      </c>
      <c r="CN368" s="390" t="s">
        <v>411</v>
      </c>
      <c r="CO368" s="255">
        <f>IF(OR($C368="Non-Labour",$C368="Labour-related"),IF(Inputs!$DT368=$F$1,Inputs!CO368,Inputs!CO368*'Key assumptions'!$H$118),$F368*N(AI368)*avg_hrs)</f>
        <v>0</v>
      </c>
      <c r="CP368" s="255">
        <f>IF(OR($C368="Non-Labour",$C368="Labour-related"),IF(Inputs!$DT368=$F$1,Inputs!CP368,Inputs!CP368*'Key assumptions'!$H$118),$F368*N(AJ368)*avg_hrs)</f>
        <v>0</v>
      </c>
      <c r="CQ368" s="255">
        <f>IF(OR($C368="Non-Labour",$C368="Labour-related"),IF(Inputs!$DT368=$F$1,Inputs!CQ368,Inputs!CQ368*'Key assumptions'!$H$118),$F368*N(AK368)*avg_hrs)</f>
        <v>0</v>
      </c>
      <c r="CR368" s="255">
        <f>IF(OR($C368="Non-Labour",$C368="Labour-related"),IF(Inputs!$DT368=$F$1,Inputs!CR368,Inputs!CR368*'Key assumptions'!$H$118),$F368*N(AL368)*avg_hrs)</f>
        <v>0</v>
      </c>
      <c r="CS368" s="255">
        <f>IF(OR($C368="Non-Labour",$C368="Labour-related"),IF(Inputs!$DT368=$F$1,Inputs!CS368,Inputs!CS368*'Key assumptions'!$H$118),$F368*N(AM368)*avg_hrs)</f>
        <v>0</v>
      </c>
      <c r="CT368" s="255">
        <f>IF(OR($C368="Non-Labour",$C368="Labour-related"),IF(Inputs!$DT368=$F$1,Inputs!CT368,Inputs!CT368*'Key assumptions'!$H$118),$F368*N(AN368)*avg_hrs)</f>
        <v>0</v>
      </c>
      <c r="CU368" s="255">
        <f>IF(OR($C368="Non-Labour",$C368="Labour-related"),IF(Inputs!$DT368=$F$1,Inputs!CU368,Inputs!CU368*'Key assumptions'!$H$118),$F368*N(AO368)*avg_hrs)</f>
        <v>0</v>
      </c>
      <c r="CV368" s="255">
        <f>IF(OR($C368="Non-Labour",$C368="Labour-related"),IF(Inputs!$DT368=$F$1,Inputs!CV368,Inputs!CV368*'Key assumptions'!$H$118),$F368*N(AP368)*avg_hrs)</f>
        <v>0</v>
      </c>
      <c r="CW368" s="255">
        <f>IF(OR($C368="Non-Labour",$C368="Labour-related"),IF(Inputs!$DT368=$F$1,Inputs!CW368,Inputs!CW368*'Key assumptions'!$H$118),$F368*N(AQ368)*avg_hrs)</f>
        <v>0</v>
      </c>
      <c r="CX368" s="255">
        <f>IF(OR($C368="Non-Labour",$C368="Labour-related"),IF(Inputs!$DT368=$F$1,Inputs!CX368,Inputs!CX368*'Key assumptions'!$H$118),$F368*N(AR368)*avg_hrs)</f>
        <v>0</v>
      </c>
      <c r="CY368" s="255">
        <f>IF(OR($C368="Non-Labour",$C368="Labour-related"),IF(Inputs!$DT368=$F$1,Inputs!CY368,Inputs!CY368*'Key assumptions'!$H$118),$F368*N(AS368)*avg_hrs)</f>
        <v>0</v>
      </c>
      <c r="CZ368" s="255">
        <f>IF(OR($C368="Non-Labour",$C368="Labour-related"),IF(Inputs!$DT368=$F$1,Inputs!CZ368,Inputs!CZ368*'Key assumptions'!$H$118),$F368*N(AT368)*avg_hrs)</f>
        <v>0</v>
      </c>
      <c r="DA368" s="255">
        <f>IF(OR($C368="Non-Labour",$C368="Labour-related"),IF(Inputs!$DT368=$F$1,Inputs!DA368,Inputs!DA368*'Key assumptions'!$H$118),$F368*N(AU368)*avg_hrs)</f>
        <v>0</v>
      </c>
      <c r="DB368" s="255">
        <f>IF(OR($C368="Non-Labour",$C368="Labour-related"),IF(Inputs!$DT368=$F$1,Inputs!DB368,Inputs!DB368*'Key assumptions'!$H$118),$F368*N(AV368)*avg_hrs)</f>
        <v>0</v>
      </c>
      <c r="DC368" s="255">
        <f>IF(OR($C368="Non-Labour",$C368="Labour-related"),IF(Inputs!$DT368=$F$1,Inputs!DC368,Inputs!DC368*'Key assumptions'!$H$118),$F368*N(AW368)*avg_hrs)</f>
        <v>0</v>
      </c>
      <c r="DD368" s="255">
        <f>IF(OR($C368="Non-Labour",$C368="Labour-related"),IF(Inputs!$DT368=$F$1,Inputs!DD368,Inputs!DD368*'Key assumptions'!$H$118),$F368*N(AX368)*avg_hrs)</f>
        <v>0</v>
      </c>
      <c r="DE368" s="255">
        <f>IF(OR($C368="Non-Labour",$C368="Labour-related"),IF(Inputs!$DT368=$F$1,Inputs!DE368,Inputs!DE368*'Key assumptions'!$H$118),$F368*N(AY368)*avg_hrs)</f>
        <v>0</v>
      </c>
      <c r="DF368" s="255">
        <f>IF(OR($C368="Non-Labour",$C368="Labour-related"),IF(Inputs!$DT368=$F$1,Inputs!DF368,Inputs!DF368*'Key assumptions'!$H$118),$F368*N(AZ368)*avg_hrs)</f>
        <v>0</v>
      </c>
      <c r="DG368" s="255">
        <f>IF(OR($C368="Non-Labour",$C368="Labour-related"),IF(Inputs!$DT368=$F$1,Inputs!DG368,Inputs!DG368*'Key assumptions'!$H$118),$F368*N(BA368)*avg_hrs)</f>
        <v>0</v>
      </c>
      <c r="DH368" s="255">
        <f>IF(OR($C368="Non-Labour",$C368="Labour-related"),IF(Inputs!$DT368=$F$1,Inputs!DH368,Inputs!DH368*'Key assumptions'!$H$118),$F368*N(BB368)*avg_hrs)</f>
        <v>0</v>
      </c>
      <c r="DI368" s="255">
        <f>IF(OR($C368="Non-Labour",$C368="Labour-related"),IF(Inputs!$DT368=$F$1,Inputs!DI368,Inputs!DI368*'Key assumptions'!$H$118),$F368*N(BC368)*avg_hrs)</f>
        <v>0</v>
      </c>
      <c r="DJ368" s="255">
        <f>IF(OR($C368="Non-Labour",$C368="Labour-related"),IF(Inputs!$DT368=$F$1,Inputs!DJ368,Inputs!DJ368*'Key assumptions'!$H$118),$F368*N(BD368)*avg_hrs)</f>
        <v>0</v>
      </c>
      <c r="DK368" s="255">
        <f>IF(OR($C368="Non-Labour",$C368="Labour-related"),IF(Inputs!$DT368=$F$1,Inputs!DK368,Inputs!DK368*'Key assumptions'!$H$118),$F368*N(BE368)*avg_hrs)</f>
        <v>0</v>
      </c>
      <c r="DL368" s="255">
        <f>IF(OR($C368="Non-Labour",$C368="Labour-related"),IF(Inputs!$DT368=$F$1,Inputs!DL368,Inputs!DL368*'Key assumptions'!$H$118),$F368*N(BF368)*avg_hrs)</f>
        <v>0</v>
      </c>
      <c r="DM368" s="255">
        <f>IF(OR($C368="Non-Labour",$C368="Labour-related"),IF(Inputs!$DT368=$F$1,Inputs!DM368,Inputs!DM368*'Key assumptions'!$H$118),$F368*N(BG368)*avg_hrs)</f>
        <v>0</v>
      </c>
      <c r="DN368" s="255">
        <f>IF(OR($C368="Non-Labour",$C368="Labour-related"),IF(Inputs!$DT368=$F$1,Inputs!DN368,Inputs!DN368*'Key assumptions'!$H$118),$F368*N(BH368)*avg_hrs)</f>
        <v>0</v>
      </c>
      <c r="DO368" s="255">
        <f>IF(OR($C368="Non-Labour",$C368="Labour-related"),IF(Inputs!$DT368=$F$1,Inputs!DO368,Inputs!DO368*'Key assumptions'!$H$118),$F368*N(BI368)*avg_hrs)</f>
        <v>0</v>
      </c>
      <c r="DP368" s="255">
        <f>IF(OR($C368="Non-Labour",$C368="Labour-related"),IF(Inputs!$DT368=$F$1,Inputs!DP368,Inputs!DP368*'Key assumptions'!$H$118),$F368*N(BJ368)*avg_hrs)</f>
        <v>0</v>
      </c>
      <c r="DQ368" s="255">
        <f>IF(OR($C368="Non-Labour",$C368="Labour-related"),IF(Inputs!$DT368=$F$1,Inputs!DQ368,Inputs!DQ368*'Key assumptions'!$H$118),$F368*N(BK368)*avg_hrs)</f>
        <v>0</v>
      </c>
      <c r="DR368" s="255">
        <f>IF(OR($C368="Non-Labour",$C368="Labour-related"),IF(Inputs!$DT368=$F$1,Inputs!DR368,Inputs!DR368*'Key assumptions'!$H$118),$F368*N(BL368)*avg_hrs)</f>
        <v>0</v>
      </c>
      <c r="DT368" s="133" t="s">
        <v>213</v>
      </c>
      <c r="DU368" s="304"/>
      <c r="DV368" s="304"/>
      <c r="DW368" s="304"/>
      <c r="DX368" s="304"/>
      <c r="DY368" s="304"/>
      <c r="DZ368" s="304"/>
      <c r="EA368" s="255">
        <v>0</v>
      </c>
      <c r="EB368" s="255">
        <v>0</v>
      </c>
      <c r="EC368" s="255">
        <v>0</v>
      </c>
      <c r="ED368" s="255">
        <f t="shared" si="34"/>
        <v>0</v>
      </c>
      <c r="EE368" s="255">
        <f t="shared" si="34"/>
        <v>0</v>
      </c>
      <c r="EF368" s="255">
        <f t="shared" si="32"/>
        <v>0</v>
      </c>
    </row>
    <row r="369" spans="1:136" x14ac:dyDescent="0.4">
      <c r="A369" s="133">
        <f>Inputs!A369</f>
        <v>0</v>
      </c>
      <c r="B369" s="133">
        <f>Inputs!B369</f>
        <v>0</v>
      </c>
      <c r="C369" s="133">
        <f>Inputs!C369</f>
        <v>0</v>
      </c>
      <c r="D369" s="133">
        <f>Inputs!D369</f>
        <v>0</v>
      </c>
      <c r="E369" s="133">
        <f>Inputs!E369</f>
        <v>0</v>
      </c>
      <c r="F369" s="290">
        <f>IF(Inputs!DT369=$F$1,Inputs!F369,
IF(Inputs!DT369='Key assumptions'!$E$118,Inputs!F369*'Key assumptions'!$H$118,Inputs!F369*'Key assumptions'!$H$119))</f>
        <v>0</v>
      </c>
      <c r="G369" s="290">
        <f>IF(Inputs!DT369=$F$1,Inputs!G369,Inputs!G369*'Key assumptions'!$H$118)</f>
        <v>0</v>
      </c>
      <c r="H369" s="281"/>
      <c r="I369" s="281"/>
      <c r="J369" s="281"/>
      <c r="K369" s="281"/>
      <c r="L369" s="281"/>
      <c r="M369" s="389" t="str">
        <f>Inputs!M369</f>
        <v>[C-i-C]</v>
      </c>
      <c r="N369" s="389" t="str">
        <f>Inputs!N369</f>
        <v>[C-i-C]</v>
      </c>
      <c r="O369" s="389" t="str">
        <f>Inputs!O369</f>
        <v>[C-i-C]</v>
      </c>
      <c r="P369" s="389" t="str">
        <f>Inputs!P369</f>
        <v>[C-i-C]</v>
      </c>
      <c r="Q369" s="389" t="str">
        <f>Inputs!Q369</f>
        <v>[C-i-C]</v>
      </c>
      <c r="R369" s="389" t="str">
        <f>Inputs!R369</f>
        <v>[C-i-C]</v>
      </c>
      <c r="S369" s="389" t="str">
        <f>Inputs!S369</f>
        <v>[C-i-C]</v>
      </c>
      <c r="T369" s="389" t="str">
        <f>Inputs!T369</f>
        <v>[C-i-C]</v>
      </c>
      <c r="U369" s="389" t="str">
        <f>Inputs!U369</f>
        <v>[C-i-C]</v>
      </c>
      <c r="V369" s="389" t="str">
        <f>Inputs!V369</f>
        <v>[C-i-C]</v>
      </c>
      <c r="W369" s="389" t="str">
        <f>Inputs!W369</f>
        <v>[C-i-C]</v>
      </c>
      <c r="X369" s="389" t="str">
        <f>Inputs!X369</f>
        <v>[C-i-C]</v>
      </c>
      <c r="Y369" s="389" t="str">
        <f>Inputs!Y369</f>
        <v>[C-i-C]</v>
      </c>
      <c r="Z369" s="389" t="str">
        <f>Inputs!Z369</f>
        <v>[C-i-C]</v>
      </c>
      <c r="AA369" s="389" t="str">
        <f>Inputs!AA369</f>
        <v>[C-i-C]</v>
      </c>
      <c r="AB369" s="389" t="str">
        <f>Inputs!AB369</f>
        <v>[C-i-C]</v>
      </c>
      <c r="AC369" s="389" t="str">
        <f>Inputs!AC369</f>
        <v>[C-i-C]</v>
      </c>
      <c r="AD369" s="389" t="str">
        <f>Inputs!AD369</f>
        <v>[C-i-C]</v>
      </c>
      <c r="AE369" s="389" t="str">
        <f>Inputs!AE369</f>
        <v>[C-i-C]</v>
      </c>
      <c r="AF369" s="389" t="str">
        <f>Inputs!AF369</f>
        <v>[C-i-C]</v>
      </c>
      <c r="AG369" s="389" t="str">
        <f>Inputs!AG369</f>
        <v>[C-i-C]</v>
      </c>
      <c r="AH369" s="389" t="str">
        <f>Inputs!AH369</f>
        <v>[C-i-C]</v>
      </c>
      <c r="AI369" s="254">
        <f>Inputs!AI369</f>
        <v>0</v>
      </c>
      <c r="AJ369" s="254">
        <f>Inputs!AJ369</f>
        <v>0</v>
      </c>
      <c r="AK369" s="254">
        <f>Inputs!AK369</f>
        <v>0</v>
      </c>
      <c r="AL369" s="254">
        <f>Inputs!AL369</f>
        <v>0</v>
      </c>
      <c r="AM369" s="254">
        <f>Inputs!AM369</f>
        <v>0</v>
      </c>
      <c r="AN369" s="254">
        <f>Inputs!AN369</f>
        <v>0</v>
      </c>
      <c r="AO369" s="254">
        <f>Inputs!AO369</f>
        <v>0</v>
      </c>
      <c r="AP369" s="254">
        <f>Inputs!AP369</f>
        <v>0</v>
      </c>
      <c r="AQ369" s="254">
        <f>Inputs!AQ369</f>
        <v>0</v>
      </c>
      <c r="AR369" s="254">
        <f>Inputs!AR369</f>
        <v>0</v>
      </c>
      <c r="AS369" s="254">
        <f>Inputs!AS369</f>
        <v>0</v>
      </c>
      <c r="AT369" s="254">
        <f>Inputs!AT369</f>
        <v>0</v>
      </c>
      <c r="AU369" s="254">
        <f>Inputs!AU369</f>
        <v>0</v>
      </c>
      <c r="AV369" s="254">
        <f>Inputs!AV369</f>
        <v>0</v>
      </c>
      <c r="AW369" s="254">
        <f>Inputs!AW369</f>
        <v>0</v>
      </c>
      <c r="AX369" s="254">
        <f>Inputs!AX369</f>
        <v>0</v>
      </c>
      <c r="AY369" s="254">
        <f>Inputs!AY369</f>
        <v>0</v>
      </c>
      <c r="AZ369" s="254">
        <f>Inputs!AZ369</f>
        <v>0</v>
      </c>
      <c r="BA369" s="254">
        <f>Inputs!BA369</f>
        <v>0</v>
      </c>
      <c r="BB369" s="254">
        <f>Inputs!BB369</f>
        <v>0</v>
      </c>
      <c r="BC369" s="254">
        <f>Inputs!BC369</f>
        <v>0</v>
      </c>
      <c r="BD369" s="254">
        <f>Inputs!BD369</f>
        <v>0</v>
      </c>
      <c r="BE369" s="254">
        <f>Inputs!BE369</f>
        <v>0</v>
      </c>
      <c r="BF369" s="254">
        <f>Inputs!BF369</f>
        <v>0</v>
      </c>
      <c r="BG369" s="254">
        <f>Inputs!BG369</f>
        <v>0</v>
      </c>
      <c r="BH369" s="254">
        <f>Inputs!BH369</f>
        <v>0</v>
      </c>
      <c r="BI369" s="254">
        <f>Inputs!BI369</f>
        <v>0</v>
      </c>
      <c r="BJ369" s="254">
        <f>Inputs!BJ369</f>
        <v>0</v>
      </c>
      <c r="BK369" s="254">
        <f>Inputs!BK369</f>
        <v>0</v>
      </c>
      <c r="BL369" s="254">
        <f>Inputs!BL369</f>
        <v>0</v>
      </c>
      <c r="BN369" s="255">
        <f>IF(OR($C369="Non-Labour",$C369="Labour-related"),IF(Inputs!$DT369=$F$1,Inputs!BN369,Inputs!BN369*'Key assumptions'!$H$118),$F369*N(H369)*avg_hrs)</f>
        <v>0</v>
      </c>
      <c r="BO369" s="255">
        <f>IF(OR($C369="Non-Labour",$C369="Labour-related"),IF(Inputs!$DT369=$F$1,Inputs!BO369,Inputs!BO369*'Key assumptions'!$H$118),$F369*N(I369)*avg_hrs)</f>
        <v>0</v>
      </c>
      <c r="BP369" s="255">
        <f>IF(OR($C369="Non-Labour",$C369="Labour-related"),IF(Inputs!$DT369=$F$1,Inputs!BP369,Inputs!BP369*'Key assumptions'!$H$118),$F369*N(J369)*avg_hrs)</f>
        <v>0</v>
      </c>
      <c r="BQ369" s="255">
        <f>IF(OR($C369="Non-Labour",$C369="Labour-related"),IF(Inputs!$DT369=$F$1,Inputs!BQ369,Inputs!BQ369*'Key assumptions'!$H$118),$F369*N(K369)*avg_hrs)</f>
        <v>0</v>
      </c>
      <c r="BR369" s="255">
        <f>IF(OR($C369="Non-Labour",$C369="Labour-related"),IF(Inputs!$DT369=$F$1,Inputs!BR369,Inputs!BR369*'Key assumptions'!$H$118),$F369*N(L369)*avg_hrs)</f>
        <v>0</v>
      </c>
      <c r="BS369" s="390" t="s">
        <v>411</v>
      </c>
      <c r="BT369" s="390" t="s">
        <v>411</v>
      </c>
      <c r="BU369" s="390" t="s">
        <v>411</v>
      </c>
      <c r="BV369" s="390" t="s">
        <v>411</v>
      </c>
      <c r="BW369" s="390" t="s">
        <v>411</v>
      </c>
      <c r="BX369" s="390" t="s">
        <v>411</v>
      </c>
      <c r="BY369" s="390" t="s">
        <v>411</v>
      </c>
      <c r="BZ369" s="390" t="s">
        <v>411</v>
      </c>
      <c r="CA369" s="390" t="s">
        <v>411</v>
      </c>
      <c r="CB369" s="390" t="s">
        <v>411</v>
      </c>
      <c r="CC369" s="390" t="s">
        <v>411</v>
      </c>
      <c r="CD369" s="390" t="s">
        <v>411</v>
      </c>
      <c r="CE369" s="390" t="s">
        <v>411</v>
      </c>
      <c r="CF369" s="390" t="s">
        <v>411</v>
      </c>
      <c r="CG369" s="390" t="s">
        <v>411</v>
      </c>
      <c r="CH369" s="390" t="s">
        <v>411</v>
      </c>
      <c r="CI369" s="390" t="s">
        <v>411</v>
      </c>
      <c r="CJ369" s="390" t="s">
        <v>411</v>
      </c>
      <c r="CK369" s="390" t="s">
        <v>411</v>
      </c>
      <c r="CL369" s="390" t="s">
        <v>411</v>
      </c>
      <c r="CM369" s="390" t="s">
        <v>411</v>
      </c>
      <c r="CN369" s="390" t="s">
        <v>411</v>
      </c>
      <c r="CO369" s="255">
        <f>IF(OR($C369="Non-Labour",$C369="Labour-related"),IF(Inputs!$DT369=$F$1,Inputs!CO369,Inputs!CO369*'Key assumptions'!$H$118),$F369*N(AI369)*avg_hrs)</f>
        <v>0</v>
      </c>
      <c r="CP369" s="255">
        <f>IF(OR($C369="Non-Labour",$C369="Labour-related"),IF(Inputs!$DT369=$F$1,Inputs!CP369,Inputs!CP369*'Key assumptions'!$H$118),$F369*N(AJ369)*avg_hrs)</f>
        <v>0</v>
      </c>
      <c r="CQ369" s="255">
        <f>IF(OR($C369="Non-Labour",$C369="Labour-related"),IF(Inputs!$DT369=$F$1,Inputs!CQ369,Inputs!CQ369*'Key assumptions'!$H$118),$F369*N(AK369)*avg_hrs)</f>
        <v>0</v>
      </c>
      <c r="CR369" s="255">
        <f>IF(OR($C369="Non-Labour",$C369="Labour-related"),IF(Inputs!$DT369=$F$1,Inputs!CR369,Inputs!CR369*'Key assumptions'!$H$118),$F369*N(AL369)*avg_hrs)</f>
        <v>0</v>
      </c>
      <c r="CS369" s="255">
        <f>IF(OR($C369="Non-Labour",$C369="Labour-related"),IF(Inputs!$DT369=$F$1,Inputs!CS369,Inputs!CS369*'Key assumptions'!$H$118),$F369*N(AM369)*avg_hrs)</f>
        <v>0</v>
      </c>
      <c r="CT369" s="255">
        <f>IF(OR($C369="Non-Labour",$C369="Labour-related"),IF(Inputs!$DT369=$F$1,Inputs!CT369,Inputs!CT369*'Key assumptions'!$H$118),$F369*N(AN369)*avg_hrs)</f>
        <v>0</v>
      </c>
      <c r="CU369" s="255">
        <f>IF(OR($C369="Non-Labour",$C369="Labour-related"),IF(Inputs!$DT369=$F$1,Inputs!CU369,Inputs!CU369*'Key assumptions'!$H$118),$F369*N(AO369)*avg_hrs)</f>
        <v>0</v>
      </c>
      <c r="CV369" s="255">
        <f>IF(OR($C369="Non-Labour",$C369="Labour-related"),IF(Inputs!$DT369=$F$1,Inputs!CV369,Inputs!CV369*'Key assumptions'!$H$118),$F369*N(AP369)*avg_hrs)</f>
        <v>0</v>
      </c>
      <c r="CW369" s="255">
        <f>IF(OR($C369="Non-Labour",$C369="Labour-related"),IF(Inputs!$DT369=$F$1,Inputs!CW369,Inputs!CW369*'Key assumptions'!$H$118),$F369*N(AQ369)*avg_hrs)</f>
        <v>0</v>
      </c>
      <c r="CX369" s="255">
        <f>IF(OR($C369="Non-Labour",$C369="Labour-related"),IF(Inputs!$DT369=$F$1,Inputs!CX369,Inputs!CX369*'Key assumptions'!$H$118),$F369*N(AR369)*avg_hrs)</f>
        <v>0</v>
      </c>
      <c r="CY369" s="255">
        <f>IF(OR($C369="Non-Labour",$C369="Labour-related"),IF(Inputs!$DT369=$F$1,Inputs!CY369,Inputs!CY369*'Key assumptions'!$H$118),$F369*N(AS369)*avg_hrs)</f>
        <v>0</v>
      </c>
      <c r="CZ369" s="255">
        <f>IF(OR($C369="Non-Labour",$C369="Labour-related"),IF(Inputs!$DT369=$F$1,Inputs!CZ369,Inputs!CZ369*'Key assumptions'!$H$118),$F369*N(AT369)*avg_hrs)</f>
        <v>0</v>
      </c>
      <c r="DA369" s="255">
        <f>IF(OR($C369="Non-Labour",$C369="Labour-related"),IF(Inputs!$DT369=$F$1,Inputs!DA369,Inputs!DA369*'Key assumptions'!$H$118),$F369*N(AU369)*avg_hrs)</f>
        <v>0</v>
      </c>
      <c r="DB369" s="255">
        <f>IF(OR($C369="Non-Labour",$C369="Labour-related"),IF(Inputs!$DT369=$F$1,Inputs!DB369,Inputs!DB369*'Key assumptions'!$H$118),$F369*N(AV369)*avg_hrs)</f>
        <v>0</v>
      </c>
      <c r="DC369" s="255">
        <f>IF(OR($C369="Non-Labour",$C369="Labour-related"),IF(Inputs!$DT369=$F$1,Inputs!DC369,Inputs!DC369*'Key assumptions'!$H$118),$F369*N(AW369)*avg_hrs)</f>
        <v>0</v>
      </c>
      <c r="DD369" s="255">
        <f>IF(OR($C369="Non-Labour",$C369="Labour-related"),IF(Inputs!$DT369=$F$1,Inputs!DD369,Inputs!DD369*'Key assumptions'!$H$118),$F369*N(AX369)*avg_hrs)</f>
        <v>0</v>
      </c>
      <c r="DE369" s="255">
        <f>IF(OR($C369="Non-Labour",$C369="Labour-related"),IF(Inputs!$DT369=$F$1,Inputs!DE369,Inputs!DE369*'Key assumptions'!$H$118),$F369*N(AY369)*avg_hrs)</f>
        <v>0</v>
      </c>
      <c r="DF369" s="255">
        <f>IF(OR($C369="Non-Labour",$C369="Labour-related"),IF(Inputs!$DT369=$F$1,Inputs!DF369,Inputs!DF369*'Key assumptions'!$H$118),$F369*N(AZ369)*avg_hrs)</f>
        <v>0</v>
      </c>
      <c r="DG369" s="255">
        <f>IF(OR($C369="Non-Labour",$C369="Labour-related"),IF(Inputs!$DT369=$F$1,Inputs!DG369,Inputs!DG369*'Key assumptions'!$H$118),$F369*N(BA369)*avg_hrs)</f>
        <v>0</v>
      </c>
      <c r="DH369" s="255">
        <f>IF(OR($C369="Non-Labour",$C369="Labour-related"),IF(Inputs!$DT369=$F$1,Inputs!DH369,Inputs!DH369*'Key assumptions'!$H$118),$F369*N(BB369)*avg_hrs)</f>
        <v>0</v>
      </c>
      <c r="DI369" s="255">
        <f>IF(OR($C369="Non-Labour",$C369="Labour-related"),IF(Inputs!$DT369=$F$1,Inputs!DI369,Inputs!DI369*'Key assumptions'!$H$118),$F369*N(BC369)*avg_hrs)</f>
        <v>0</v>
      </c>
      <c r="DJ369" s="255">
        <f>IF(OR($C369="Non-Labour",$C369="Labour-related"),IF(Inputs!$DT369=$F$1,Inputs!DJ369,Inputs!DJ369*'Key assumptions'!$H$118),$F369*N(BD369)*avg_hrs)</f>
        <v>0</v>
      </c>
      <c r="DK369" s="255">
        <f>IF(OR($C369="Non-Labour",$C369="Labour-related"),IF(Inputs!$DT369=$F$1,Inputs!DK369,Inputs!DK369*'Key assumptions'!$H$118),$F369*N(BE369)*avg_hrs)</f>
        <v>0</v>
      </c>
      <c r="DL369" s="255">
        <f>IF(OR($C369="Non-Labour",$C369="Labour-related"),IF(Inputs!$DT369=$F$1,Inputs!DL369,Inputs!DL369*'Key assumptions'!$H$118),$F369*N(BF369)*avg_hrs)</f>
        <v>0</v>
      </c>
      <c r="DM369" s="255">
        <f>IF(OR($C369="Non-Labour",$C369="Labour-related"),IF(Inputs!$DT369=$F$1,Inputs!DM369,Inputs!DM369*'Key assumptions'!$H$118),$F369*N(BG369)*avg_hrs)</f>
        <v>0</v>
      </c>
      <c r="DN369" s="255">
        <f>IF(OR($C369="Non-Labour",$C369="Labour-related"),IF(Inputs!$DT369=$F$1,Inputs!DN369,Inputs!DN369*'Key assumptions'!$H$118),$F369*N(BH369)*avg_hrs)</f>
        <v>0</v>
      </c>
      <c r="DO369" s="255">
        <f>IF(OR($C369="Non-Labour",$C369="Labour-related"),IF(Inputs!$DT369=$F$1,Inputs!DO369,Inputs!DO369*'Key assumptions'!$H$118),$F369*N(BI369)*avg_hrs)</f>
        <v>0</v>
      </c>
      <c r="DP369" s="255">
        <f>IF(OR($C369="Non-Labour",$C369="Labour-related"),IF(Inputs!$DT369=$F$1,Inputs!DP369,Inputs!DP369*'Key assumptions'!$H$118),$F369*N(BJ369)*avg_hrs)</f>
        <v>0</v>
      </c>
      <c r="DQ369" s="255">
        <f>IF(OR($C369="Non-Labour",$C369="Labour-related"),IF(Inputs!$DT369=$F$1,Inputs!DQ369,Inputs!DQ369*'Key assumptions'!$H$118),$F369*N(BK369)*avg_hrs)</f>
        <v>0</v>
      </c>
      <c r="DR369" s="255">
        <f>IF(OR($C369="Non-Labour",$C369="Labour-related"),IF(Inputs!$DT369=$F$1,Inputs!DR369,Inputs!DR369*'Key assumptions'!$H$118),$F369*N(BL369)*avg_hrs)</f>
        <v>0</v>
      </c>
      <c r="DT369" s="133" t="s">
        <v>213</v>
      </c>
      <c r="DU369" s="304"/>
      <c r="DV369" s="304"/>
      <c r="DW369" s="304"/>
      <c r="DX369" s="304"/>
      <c r="DY369" s="304"/>
      <c r="DZ369" s="304"/>
      <c r="EA369" s="255">
        <v>0</v>
      </c>
      <c r="EB369" s="255">
        <v>0</v>
      </c>
      <c r="EC369" s="255">
        <v>0</v>
      </c>
      <c r="ED369" s="255">
        <f t="shared" si="34"/>
        <v>0</v>
      </c>
      <c r="EE369" s="255">
        <f t="shared" si="34"/>
        <v>0</v>
      </c>
      <c r="EF369" s="255">
        <f t="shared" si="32"/>
        <v>0</v>
      </c>
    </row>
    <row r="370" spans="1:136" x14ac:dyDescent="0.4">
      <c r="A370" s="133">
        <f>Inputs!A370</f>
        <v>0</v>
      </c>
      <c r="B370" s="133">
        <f>Inputs!B370</f>
        <v>0</v>
      </c>
      <c r="C370" s="133">
        <f>Inputs!C370</f>
        <v>0</v>
      </c>
      <c r="D370" s="133">
        <f>Inputs!D370</f>
        <v>0</v>
      </c>
      <c r="E370" s="133">
        <f>Inputs!E370</f>
        <v>0</v>
      </c>
      <c r="F370" s="290">
        <f>IF(Inputs!DT370=$F$1,Inputs!F370,
IF(Inputs!DT370='Key assumptions'!$E$118,Inputs!F370*'Key assumptions'!$H$118,Inputs!F370*'Key assumptions'!$H$119))</f>
        <v>0</v>
      </c>
      <c r="G370" s="290">
        <f>IF(Inputs!DT370=$F$1,Inputs!G370,Inputs!G370*'Key assumptions'!$H$118)</f>
        <v>0</v>
      </c>
      <c r="H370" s="281"/>
      <c r="I370" s="281"/>
      <c r="J370" s="281"/>
      <c r="K370" s="281"/>
      <c r="L370" s="281"/>
      <c r="M370" s="389" t="str">
        <f>Inputs!M370</f>
        <v>[C-i-C]</v>
      </c>
      <c r="N370" s="389" t="str">
        <f>Inputs!N370</f>
        <v>[C-i-C]</v>
      </c>
      <c r="O370" s="389" t="str">
        <f>Inputs!O370</f>
        <v>[C-i-C]</v>
      </c>
      <c r="P370" s="389" t="str">
        <f>Inputs!P370</f>
        <v>[C-i-C]</v>
      </c>
      <c r="Q370" s="389" t="str">
        <f>Inputs!Q370</f>
        <v>[C-i-C]</v>
      </c>
      <c r="R370" s="389" t="str">
        <f>Inputs!R370</f>
        <v>[C-i-C]</v>
      </c>
      <c r="S370" s="389" t="str">
        <f>Inputs!S370</f>
        <v>[C-i-C]</v>
      </c>
      <c r="T370" s="389" t="str">
        <f>Inputs!T370</f>
        <v>[C-i-C]</v>
      </c>
      <c r="U370" s="389" t="str">
        <f>Inputs!U370</f>
        <v>[C-i-C]</v>
      </c>
      <c r="V370" s="389" t="str">
        <f>Inputs!V370</f>
        <v>[C-i-C]</v>
      </c>
      <c r="W370" s="389" t="str">
        <f>Inputs!W370</f>
        <v>[C-i-C]</v>
      </c>
      <c r="X370" s="389" t="str">
        <f>Inputs!X370</f>
        <v>[C-i-C]</v>
      </c>
      <c r="Y370" s="389" t="str">
        <f>Inputs!Y370</f>
        <v>[C-i-C]</v>
      </c>
      <c r="Z370" s="389" t="str">
        <f>Inputs!Z370</f>
        <v>[C-i-C]</v>
      </c>
      <c r="AA370" s="389" t="str">
        <f>Inputs!AA370</f>
        <v>[C-i-C]</v>
      </c>
      <c r="AB370" s="389" t="str">
        <f>Inputs!AB370</f>
        <v>[C-i-C]</v>
      </c>
      <c r="AC370" s="389" t="str">
        <f>Inputs!AC370</f>
        <v>[C-i-C]</v>
      </c>
      <c r="AD370" s="389" t="str">
        <f>Inputs!AD370</f>
        <v>[C-i-C]</v>
      </c>
      <c r="AE370" s="389" t="str">
        <f>Inputs!AE370</f>
        <v>[C-i-C]</v>
      </c>
      <c r="AF370" s="389" t="str">
        <f>Inputs!AF370</f>
        <v>[C-i-C]</v>
      </c>
      <c r="AG370" s="389" t="str">
        <f>Inputs!AG370</f>
        <v>[C-i-C]</v>
      </c>
      <c r="AH370" s="389" t="str">
        <f>Inputs!AH370</f>
        <v>[C-i-C]</v>
      </c>
      <c r="AI370" s="254">
        <f>Inputs!AI370</f>
        <v>0</v>
      </c>
      <c r="AJ370" s="254">
        <f>Inputs!AJ370</f>
        <v>0</v>
      </c>
      <c r="AK370" s="254">
        <f>Inputs!AK370</f>
        <v>0</v>
      </c>
      <c r="AL370" s="254">
        <f>Inputs!AL370</f>
        <v>0</v>
      </c>
      <c r="AM370" s="254">
        <f>Inputs!AM370</f>
        <v>0</v>
      </c>
      <c r="AN370" s="254">
        <f>Inputs!AN370</f>
        <v>0</v>
      </c>
      <c r="AO370" s="254">
        <f>Inputs!AO370</f>
        <v>0</v>
      </c>
      <c r="AP370" s="254">
        <f>Inputs!AP370</f>
        <v>0</v>
      </c>
      <c r="AQ370" s="254">
        <f>Inputs!AQ370</f>
        <v>0</v>
      </c>
      <c r="AR370" s="254">
        <f>Inputs!AR370</f>
        <v>0</v>
      </c>
      <c r="AS370" s="254">
        <f>Inputs!AS370</f>
        <v>0</v>
      </c>
      <c r="AT370" s="254">
        <f>Inputs!AT370</f>
        <v>0</v>
      </c>
      <c r="AU370" s="254">
        <f>Inputs!AU370</f>
        <v>0</v>
      </c>
      <c r="AV370" s="254">
        <f>Inputs!AV370</f>
        <v>0</v>
      </c>
      <c r="AW370" s="254">
        <f>Inputs!AW370</f>
        <v>0</v>
      </c>
      <c r="AX370" s="254">
        <f>Inputs!AX370</f>
        <v>0</v>
      </c>
      <c r="AY370" s="254">
        <f>Inputs!AY370</f>
        <v>0</v>
      </c>
      <c r="AZ370" s="254">
        <f>Inputs!AZ370</f>
        <v>0</v>
      </c>
      <c r="BA370" s="254">
        <f>Inputs!BA370</f>
        <v>0</v>
      </c>
      <c r="BB370" s="254">
        <f>Inputs!BB370</f>
        <v>0</v>
      </c>
      <c r="BC370" s="254">
        <f>Inputs!BC370</f>
        <v>0</v>
      </c>
      <c r="BD370" s="254">
        <f>Inputs!BD370</f>
        <v>0</v>
      </c>
      <c r="BE370" s="254">
        <f>Inputs!BE370</f>
        <v>0</v>
      </c>
      <c r="BF370" s="254">
        <f>Inputs!BF370</f>
        <v>0</v>
      </c>
      <c r="BG370" s="254">
        <f>Inputs!BG370</f>
        <v>0</v>
      </c>
      <c r="BH370" s="254">
        <f>Inputs!BH370</f>
        <v>0</v>
      </c>
      <c r="BI370" s="254">
        <f>Inputs!BI370</f>
        <v>0</v>
      </c>
      <c r="BJ370" s="254">
        <f>Inputs!BJ370</f>
        <v>0</v>
      </c>
      <c r="BK370" s="254">
        <f>Inputs!BK370</f>
        <v>0</v>
      </c>
      <c r="BL370" s="254">
        <f>Inputs!BL370</f>
        <v>0</v>
      </c>
      <c r="BN370" s="255">
        <f>IF(OR($C370="Non-Labour",$C370="Labour-related"),IF(Inputs!$DT370=$F$1,Inputs!BN370,Inputs!BN370*'Key assumptions'!$H$118),$F370*N(H370)*avg_hrs)</f>
        <v>0</v>
      </c>
      <c r="BO370" s="255">
        <f>IF(OR($C370="Non-Labour",$C370="Labour-related"),IF(Inputs!$DT370=$F$1,Inputs!BO370,Inputs!BO370*'Key assumptions'!$H$118),$F370*N(I370)*avg_hrs)</f>
        <v>0</v>
      </c>
      <c r="BP370" s="255">
        <f>IF(OR($C370="Non-Labour",$C370="Labour-related"),IF(Inputs!$DT370=$F$1,Inputs!BP370,Inputs!BP370*'Key assumptions'!$H$118),$F370*N(J370)*avg_hrs)</f>
        <v>0</v>
      </c>
      <c r="BQ370" s="255">
        <f>IF(OR($C370="Non-Labour",$C370="Labour-related"),IF(Inputs!$DT370=$F$1,Inputs!BQ370,Inputs!BQ370*'Key assumptions'!$H$118),$F370*N(K370)*avg_hrs)</f>
        <v>0</v>
      </c>
      <c r="BR370" s="255">
        <f>IF(OR($C370="Non-Labour",$C370="Labour-related"),IF(Inputs!$DT370=$F$1,Inputs!BR370,Inputs!BR370*'Key assumptions'!$H$118),$F370*N(L370)*avg_hrs)</f>
        <v>0</v>
      </c>
      <c r="BS370" s="390" t="s">
        <v>411</v>
      </c>
      <c r="BT370" s="390" t="s">
        <v>411</v>
      </c>
      <c r="BU370" s="390" t="s">
        <v>411</v>
      </c>
      <c r="BV370" s="390" t="s">
        <v>411</v>
      </c>
      <c r="BW370" s="390" t="s">
        <v>411</v>
      </c>
      <c r="BX370" s="390" t="s">
        <v>411</v>
      </c>
      <c r="BY370" s="390" t="s">
        <v>411</v>
      </c>
      <c r="BZ370" s="390" t="s">
        <v>411</v>
      </c>
      <c r="CA370" s="390" t="s">
        <v>411</v>
      </c>
      <c r="CB370" s="390" t="s">
        <v>411</v>
      </c>
      <c r="CC370" s="390" t="s">
        <v>411</v>
      </c>
      <c r="CD370" s="390" t="s">
        <v>411</v>
      </c>
      <c r="CE370" s="390" t="s">
        <v>411</v>
      </c>
      <c r="CF370" s="390" t="s">
        <v>411</v>
      </c>
      <c r="CG370" s="390" t="s">
        <v>411</v>
      </c>
      <c r="CH370" s="390" t="s">
        <v>411</v>
      </c>
      <c r="CI370" s="390" t="s">
        <v>411</v>
      </c>
      <c r="CJ370" s="390" t="s">
        <v>411</v>
      </c>
      <c r="CK370" s="390" t="s">
        <v>411</v>
      </c>
      <c r="CL370" s="390" t="s">
        <v>411</v>
      </c>
      <c r="CM370" s="390" t="s">
        <v>411</v>
      </c>
      <c r="CN370" s="390" t="s">
        <v>411</v>
      </c>
      <c r="CO370" s="255">
        <f>IF(OR($C370="Non-Labour",$C370="Labour-related"),IF(Inputs!$DT370=$F$1,Inputs!CO370,Inputs!CO370*'Key assumptions'!$H$118),$F370*N(AI370)*avg_hrs)</f>
        <v>0</v>
      </c>
      <c r="CP370" s="255">
        <f>IF(OR($C370="Non-Labour",$C370="Labour-related"),IF(Inputs!$DT370=$F$1,Inputs!CP370,Inputs!CP370*'Key assumptions'!$H$118),$F370*N(AJ370)*avg_hrs)</f>
        <v>0</v>
      </c>
      <c r="CQ370" s="255">
        <f>IF(OR($C370="Non-Labour",$C370="Labour-related"),IF(Inputs!$DT370=$F$1,Inputs!CQ370,Inputs!CQ370*'Key assumptions'!$H$118),$F370*N(AK370)*avg_hrs)</f>
        <v>0</v>
      </c>
      <c r="CR370" s="255">
        <f>IF(OR($C370="Non-Labour",$C370="Labour-related"),IF(Inputs!$DT370=$F$1,Inputs!CR370,Inputs!CR370*'Key assumptions'!$H$118),$F370*N(AL370)*avg_hrs)</f>
        <v>0</v>
      </c>
      <c r="CS370" s="255">
        <f>IF(OR($C370="Non-Labour",$C370="Labour-related"),IF(Inputs!$DT370=$F$1,Inputs!CS370,Inputs!CS370*'Key assumptions'!$H$118),$F370*N(AM370)*avg_hrs)</f>
        <v>0</v>
      </c>
      <c r="CT370" s="255">
        <f>IF(OR($C370="Non-Labour",$C370="Labour-related"),IF(Inputs!$DT370=$F$1,Inputs!CT370,Inputs!CT370*'Key assumptions'!$H$118),$F370*N(AN370)*avg_hrs)</f>
        <v>0</v>
      </c>
      <c r="CU370" s="255">
        <f>IF(OR($C370="Non-Labour",$C370="Labour-related"),IF(Inputs!$DT370=$F$1,Inputs!CU370,Inputs!CU370*'Key assumptions'!$H$118),$F370*N(AO370)*avg_hrs)</f>
        <v>0</v>
      </c>
      <c r="CV370" s="255">
        <f>IF(OR($C370="Non-Labour",$C370="Labour-related"),IF(Inputs!$DT370=$F$1,Inputs!CV370,Inputs!CV370*'Key assumptions'!$H$118),$F370*N(AP370)*avg_hrs)</f>
        <v>0</v>
      </c>
      <c r="CW370" s="255">
        <f>IF(OR($C370="Non-Labour",$C370="Labour-related"),IF(Inputs!$DT370=$F$1,Inputs!CW370,Inputs!CW370*'Key assumptions'!$H$118),$F370*N(AQ370)*avg_hrs)</f>
        <v>0</v>
      </c>
      <c r="CX370" s="255">
        <f>IF(OR($C370="Non-Labour",$C370="Labour-related"),IF(Inputs!$DT370=$F$1,Inputs!CX370,Inputs!CX370*'Key assumptions'!$H$118),$F370*N(AR370)*avg_hrs)</f>
        <v>0</v>
      </c>
      <c r="CY370" s="255">
        <f>IF(OR($C370="Non-Labour",$C370="Labour-related"),IF(Inputs!$DT370=$F$1,Inputs!CY370,Inputs!CY370*'Key assumptions'!$H$118),$F370*N(AS370)*avg_hrs)</f>
        <v>0</v>
      </c>
      <c r="CZ370" s="255">
        <f>IF(OR($C370="Non-Labour",$C370="Labour-related"),IF(Inputs!$DT370=$F$1,Inputs!CZ370,Inputs!CZ370*'Key assumptions'!$H$118),$F370*N(AT370)*avg_hrs)</f>
        <v>0</v>
      </c>
      <c r="DA370" s="255">
        <f>IF(OR($C370="Non-Labour",$C370="Labour-related"),IF(Inputs!$DT370=$F$1,Inputs!DA370,Inputs!DA370*'Key assumptions'!$H$118),$F370*N(AU370)*avg_hrs)</f>
        <v>0</v>
      </c>
      <c r="DB370" s="255">
        <f>IF(OR($C370="Non-Labour",$C370="Labour-related"),IF(Inputs!$DT370=$F$1,Inputs!DB370,Inputs!DB370*'Key assumptions'!$H$118),$F370*N(AV370)*avg_hrs)</f>
        <v>0</v>
      </c>
      <c r="DC370" s="255">
        <f>IF(OR($C370="Non-Labour",$C370="Labour-related"),IF(Inputs!$DT370=$F$1,Inputs!DC370,Inputs!DC370*'Key assumptions'!$H$118),$F370*N(AW370)*avg_hrs)</f>
        <v>0</v>
      </c>
      <c r="DD370" s="255">
        <f>IF(OR($C370="Non-Labour",$C370="Labour-related"),IF(Inputs!$DT370=$F$1,Inputs!DD370,Inputs!DD370*'Key assumptions'!$H$118),$F370*N(AX370)*avg_hrs)</f>
        <v>0</v>
      </c>
      <c r="DE370" s="255">
        <f>IF(OR($C370="Non-Labour",$C370="Labour-related"),IF(Inputs!$DT370=$F$1,Inputs!DE370,Inputs!DE370*'Key assumptions'!$H$118),$F370*N(AY370)*avg_hrs)</f>
        <v>0</v>
      </c>
      <c r="DF370" s="255">
        <f>IF(OR($C370="Non-Labour",$C370="Labour-related"),IF(Inputs!$DT370=$F$1,Inputs!DF370,Inputs!DF370*'Key assumptions'!$H$118),$F370*N(AZ370)*avg_hrs)</f>
        <v>0</v>
      </c>
      <c r="DG370" s="255">
        <f>IF(OR($C370="Non-Labour",$C370="Labour-related"),IF(Inputs!$DT370=$F$1,Inputs!DG370,Inputs!DG370*'Key assumptions'!$H$118),$F370*N(BA370)*avg_hrs)</f>
        <v>0</v>
      </c>
      <c r="DH370" s="255">
        <f>IF(OR($C370="Non-Labour",$C370="Labour-related"),IF(Inputs!$DT370=$F$1,Inputs!DH370,Inputs!DH370*'Key assumptions'!$H$118),$F370*N(BB370)*avg_hrs)</f>
        <v>0</v>
      </c>
      <c r="DI370" s="255">
        <f>IF(OR($C370="Non-Labour",$C370="Labour-related"),IF(Inputs!$DT370=$F$1,Inputs!DI370,Inputs!DI370*'Key assumptions'!$H$118),$F370*N(BC370)*avg_hrs)</f>
        <v>0</v>
      </c>
      <c r="DJ370" s="255">
        <f>IF(OR($C370="Non-Labour",$C370="Labour-related"),IF(Inputs!$DT370=$F$1,Inputs!DJ370,Inputs!DJ370*'Key assumptions'!$H$118),$F370*N(BD370)*avg_hrs)</f>
        <v>0</v>
      </c>
      <c r="DK370" s="255">
        <f>IF(OR($C370="Non-Labour",$C370="Labour-related"),IF(Inputs!$DT370=$F$1,Inputs!DK370,Inputs!DK370*'Key assumptions'!$H$118),$F370*N(BE370)*avg_hrs)</f>
        <v>0</v>
      </c>
      <c r="DL370" s="255">
        <f>IF(OR($C370="Non-Labour",$C370="Labour-related"),IF(Inputs!$DT370=$F$1,Inputs!DL370,Inputs!DL370*'Key assumptions'!$H$118),$F370*N(BF370)*avg_hrs)</f>
        <v>0</v>
      </c>
      <c r="DM370" s="255">
        <f>IF(OR($C370="Non-Labour",$C370="Labour-related"),IF(Inputs!$DT370=$F$1,Inputs!DM370,Inputs!DM370*'Key assumptions'!$H$118),$F370*N(BG370)*avg_hrs)</f>
        <v>0</v>
      </c>
      <c r="DN370" s="255">
        <f>IF(OR($C370="Non-Labour",$C370="Labour-related"),IF(Inputs!$DT370=$F$1,Inputs!DN370,Inputs!DN370*'Key assumptions'!$H$118),$F370*N(BH370)*avg_hrs)</f>
        <v>0</v>
      </c>
      <c r="DO370" s="255">
        <f>IF(OR($C370="Non-Labour",$C370="Labour-related"),IF(Inputs!$DT370=$F$1,Inputs!DO370,Inputs!DO370*'Key assumptions'!$H$118),$F370*N(BI370)*avg_hrs)</f>
        <v>0</v>
      </c>
      <c r="DP370" s="255">
        <f>IF(OR($C370="Non-Labour",$C370="Labour-related"),IF(Inputs!$DT370=$F$1,Inputs!DP370,Inputs!DP370*'Key assumptions'!$H$118),$F370*N(BJ370)*avg_hrs)</f>
        <v>0</v>
      </c>
      <c r="DQ370" s="255">
        <f>IF(OR($C370="Non-Labour",$C370="Labour-related"),IF(Inputs!$DT370=$F$1,Inputs!DQ370,Inputs!DQ370*'Key assumptions'!$H$118),$F370*N(BK370)*avg_hrs)</f>
        <v>0</v>
      </c>
      <c r="DR370" s="255">
        <f>IF(OR($C370="Non-Labour",$C370="Labour-related"),IF(Inputs!$DT370=$F$1,Inputs!DR370,Inputs!DR370*'Key assumptions'!$H$118),$F370*N(BL370)*avg_hrs)</f>
        <v>0</v>
      </c>
      <c r="DT370" s="133" t="s">
        <v>213</v>
      </c>
      <c r="DU370" s="304"/>
      <c r="DV370" s="304"/>
      <c r="DW370" s="304"/>
      <c r="DX370" s="304"/>
      <c r="DY370" s="304"/>
      <c r="DZ370" s="304"/>
      <c r="EA370" s="255">
        <v>0</v>
      </c>
      <c r="EB370" s="255">
        <v>0</v>
      </c>
      <c r="EC370" s="255">
        <v>0</v>
      </c>
      <c r="ED370" s="255">
        <f t="shared" si="34"/>
        <v>0</v>
      </c>
      <c r="EE370" s="255">
        <f t="shared" si="34"/>
        <v>0</v>
      </c>
      <c r="EF370" s="255">
        <f t="shared" si="32"/>
        <v>0</v>
      </c>
    </row>
    <row r="371" spans="1:136" x14ac:dyDescent="0.4">
      <c r="A371" s="133">
        <f>Inputs!A371</f>
        <v>0</v>
      </c>
      <c r="B371" s="133">
        <f>Inputs!B371</f>
        <v>0</v>
      </c>
      <c r="C371" s="133">
        <f>Inputs!C371</f>
        <v>0</v>
      </c>
      <c r="D371" s="133">
        <f>Inputs!D371</f>
        <v>0</v>
      </c>
      <c r="E371" s="133">
        <f>Inputs!E371</f>
        <v>0</v>
      </c>
      <c r="F371" s="290">
        <f>IF(Inputs!DT371=$F$1,Inputs!F371,
IF(Inputs!DT371='Key assumptions'!$E$118,Inputs!F371*'Key assumptions'!$H$118,Inputs!F371*'Key assumptions'!$H$119))</f>
        <v>0</v>
      </c>
      <c r="G371" s="290">
        <f>IF(Inputs!DT371=$F$1,Inputs!G371,Inputs!G371*'Key assumptions'!$H$118)</f>
        <v>0</v>
      </c>
      <c r="H371" s="281"/>
      <c r="I371" s="281"/>
      <c r="J371" s="281"/>
      <c r="K371" s="281"/>
      <c r="L371" s="281"/>
      <c r="M371" s="389" t="str">
        <f>Inputs!M371</f>
        <v>[C-i-C]</v>
      </c>
      <c r="N371" s="389" t="str">
        <f>Inputs!N371</f>
        <v>[C-i-C]</v>
      </c>
      <c r="O371" s="389" t="str">
        <f>Inputs!O371</f>
        <v>[C-i-C]</v>
      </c>
      <c r="P371" s="389" t="str">
        <f>Inputs!P371</f>
        <v>[C-i-C]</v>
      </c>
      <c r="Q371" s="389" t="str">
        <f>Inputs!Q371</f>
        <v>[C-i-C]</v>
      </c>
      <c r="R371" s="389" t="str">
        <f>Inputs!R371</f>
        <v>[C-i-C]</v>
      </c>
      <c r="S371" s="389" t="str">
        <f>Inputs!S371</f>
        <v>[C-i-C]</v>
      </c>
      <c r="T371" s="389" t="str">
        <f>Inputs!T371</f>
        <v>[C-i-C]</v>
      </c>
      <c r="U371" s="389" t="str">
        <f>Inputs!U371</f>
        <v>[C-i-C]</v>
      </c>
      <c r="V371" s="389" t="str">
        <f>Inputs!V371</f>
        <v>[C-i-C]</v>
      </c>
      <c r="W371" s="389" t="str">
        <f>Inputs!W371</f>
        <v>[C-i-C]</v>
      </c>
      <c r="X371" s="389" t="str">
        <f>Inputs!X371</f>
        <v>[C-i-C]</v>
      </c>
      <c r="Y371" s="389" t="str">
        <f>Inputs!Y371</f>
        <v>[C-i-C]</v>
      </c>
      <c r="Z371" s="389" t="str">
        <f>Inputs!Z371</f>
        <v>[C-i-C]</v>
      </c>
      <c r="AA371" s="389" t="str">
        <f>Inputs!AA371</f>
        <v>[C-i-C]</v>
      </c>
      <c r="AB371" s="389" t="str">
        <f>Inputs!AB371</f>
        <v>[C-i-C]</v>
      </c>
      <c r="AC371" s="389" t="str">
        <f>Inputs!AC371</f>
        <v>[C-i-C]</v>
      </c>
      <c r="AD371" s="389" t="str">
        <f>Inputs!AD371</f>
        <v>[C-i-C]</v>
      </c>
      <c r="AE371" s="389" t="str">
        <f>Inputs!AE371</f>
        <v>[C-i-C]</v>
      </c>
      <c r="AF371" s="389" t="str">
        <f>Inputs!AF371</f>
        <v>[C-i-C]</v>
      </c>
      <c r="AG371" s="389" t="str">
        <f>Inputs!AG371</f>
        <v>[C-i-C]</v>
      </c>
      <c r="AH371" s="389" t="str">
        <f>Inputs!AH371</f>
        <v>[C-i-C]</v>
      </c>
      <c r="AI371" s="254">
        <f>Inputs!AI371</f>
        <v>0</v>
      </c>
      <c r="AJ371" s="254">
        <f>Inputs!AJ371</f>
        <v>0</v>
      </c>
      <c r="AK371" s="254">
        <f>Inputs!AK371</f>
        <v>0</v>
      </c>
      <c r="AL371" s="254">
        <f>Inputs!AL371</f>
        <v>0</v>
      </c>
      <c r="AM371" s="254">
        <f>Inputs!AM371</f>
        <v>0</v>
      </c>
      <c r="AN371" s="254">
        <f>Inputs!AN371</f>
        <v>0</v>
      </c>
      <c r="AO371" s="254">
        <f>Inputs!AO371</f>
        <v>0</v>
      </c>
      <c r="AP371" s="254">
        <f>Inputs!AP371</f>
        <v>0</v>
      </c>
      <c r="AQ371" s="254">
        <f>Inputs!AQ371</f>
        <v>0</v>
      </c>
      <c r="AR371" s="254">
        <f>Inputs!AR371</f>
        <v>0</v>
      </c>
      <c r="AS371" s="254">
        <f>Inputs!AS371</f>
        <v>0</v>
      </c>
      <c r="AT371" s="254">
        <f>Inputs!AT371</f>
        <v>0</v>
      </c>
      <c r="AU371" s="254">
        <f>Inputs!AU371</f>
        <v>0</v>
      </c>
      <c r="AV371" s="254">
        <f>Inputs!AV371</f>
        <v>0</v>
      </c>
      <c r="AW371" s="254">
        <f>Inputs!AW371</f>
        <v>0</v>
      </c>
      <c r="AX371" s="254">
        <f>Inputs!AX371</f>
        <v>0</v>
      </c>
      <c r="AY371" s="254">
        <f>Inputs!AY371</f>
        <v>0</v>
      </c>
      <c r="AZ371" s="254">
        <f>Inputs!AZ371</f>
        <v>0</v>
      </c>
      <c r="BA371" s="254">
        <f>Inputs!BA371</f>
        <v>0</v>
      </c>
      <c r="BB371" s="254">
        <f>Inputs!BB371</f>
        <v>0</v>
      </c>
      <c r="BC371" s="254">
        <f>Inputs!BC371</f>
        <v>0</v>
      </c>
      <c r="BD371" s="254">
        <f>Inputs!BD371</f>
        <v>0</v>
      </c>
      <c r="BE371" s="254">
        <f>Inputs!BE371</f>
        <v>0</v>
      </c>
      <c r="BF371" s="254">
        <f>Inputs!BF371</f>
        <v>0</v>
      </c>
      <c r="BG371" s="254">
        <f>Inputs!BG371</f>
        <v>0</v>
      </c>
      <c r="BH371" s="254">
        <f>Inputs!BH371</f>
        <v>0</v>
      </c>
      <c r="BI371" s="254">
        <f>Inputs!BI371</f>
        <v>0</v>
      </c>
      <c r="BJ371" s="254">
        <f>Inputs!BJ371</f>
        <v>0</v>
      </c>
      <c r="BK371" s="254">
        <f>Inputs!BK371</f>
        <v>0</v>
      </c>
      <c r="BL371" s="254">
        <f>Inputs!BL371</f>
        <v>0</v>
      </c>
      <c r="BN371" s="255">
        <f>IF(OR($C371="Non-Labour",$C371="Labour-related"),IF(Inputs!$DT371=$F$1,Inputs!BN371,Inputs!BN371*'Key assumptions'!$H$118),$F371*N(H371)*avg_hrs)</f>
        <v>0</v>
      </c>
      <c r="BO371" s="255">
        <f>IF(OR($C371="Non-Labour",$C371="Labour-related"),IF(Inputs!$DT371=$F$1,Inputs!BO371,Inputs!BO371*'Key assumptions'!$H$118),$F371*N(I371)*avg_hrs)</f>
        <v>0</v>
      </c>
      <c r="BP371" s="255">
        <f>IF(OR($C371="Non-Labour",$C371="Labour-related"),IF(Inputs!$DT371=$F$1,Inputs!BP371,Inputs!BP371*'Key assumptions'!$H$118),$F371*N(J371)*avg_hrs)</f>
        <v>0</v>
      </c>
      <c r="BQ371" s="255">
        <f>IF(OR($C371="Non-Labour",$C371="Labour-related"),IF(Inputs!$DT371=$F$1,Inputs!BQ371,Inputs!BQ371*'Key assumptions'!$H$118),$F371*N(K371)*avg_hrs)</f>
        <v>0</v>
      </c>
      <c r="BR371" s="255">
        <f>IF(OR($C371="Non-Labour",$C371="Labour-related"),IF(Inputs!$DT371=$F$1,Inputs!BR371,Inputs!BR371*'Key assumptions'!$H$118),$F371*N(L371)*avg_hrs)</f>
        <v>0</v>
      </c>
      <c r="BS371" s="390" t="s">
        <v>411</v>
      </c>
      <c r="BT371" s="390" t="s">
        <v>411</v>
      </c>
      <c r="BU371" s="390" t="s">
        <v>411</v>
      </c>
      <c r="BV371" s="390" t="s">
        <v>411</v>
      </c>
      <c r="BW371" s="390" t="s">
        <v>411</v>
      </c>
      <c r="BX371" s="390" t="s">
        <v>411</v>
      </c>
      <c r="BY371" s="390" t="s">
        <v>411</v>
      </c>
      <c r="BZ371" s="390" t="s">
        <v>411</v>
      </c>
      <c r="CA371" s="390" t="s">
        <v>411</v>
      </c>
      <c r="CB371" s="390" t="s">
        <v>411</v>
      </c>
      <c r="CC371" s="390" t="s">
        <v>411</v>
      </c>
      <c r="CD371" s="390" t="s">
        <v>411</v>
      </c>
      <c r="CE371" s="390" t="s">
        <v>411</v>
      </c>
      <c r="CF371" s="390" t="s">
        <v>411</v>
      </c>
      <c r="CG371" s="390" t="s">
        <v>411</v>
      </c>
      <c r="CH371" s="390" t="s">
        <v>411</v>
      </c>
      <c r="CI371" s="390" t="s">
        <v>411</v>
      </c>
      <c r="CJ371" s="390" t="s">
        <v>411</v>
      </c>
      <c r="CK371" s="390" t="s">
        <v>411</v>
      </c>
      <c r="CL371" s="390" t="s">
        <v>411</v>
      </c>
      <c r="CM371" s="390" t="s">
        <v>411</v>
      </c>
      <c r="CN371" s="390" t="s">
        <v>411</v>
      </c>
      <c r="CO371" s="255">
        <f>IF(OR($C371="Non-Labour",$C371="Labour-related"),IF(Inputs!$DT371=$F$1,Inputs!CO371,Inputs!CO371*'Key assumptions'!$H$118),$F371*N(AI371)*avg_hrs)</f>
        <v>0</v>
      </c>
      <c r="CP371" s="255">
        <f>IF(OR($C371="Non-Labour",$C371="Labour-related"),IF(Inputs!$DT371=$F$1,Inputs!CP371,Inputs!CP371*'Key assumptions'!$H$118),$F371*N(AJ371)*avg_hrs)</f>
        <v>0</v>
      </c>
      <c r="CQ371" s="255">
        <f>IF(OR($C371="Non-Labour",$C371="Labour-related"),IF(Inputs!$DT371=$F$1,Inputs!CQ371,Inputs!CQ371*'Key assumptions'!$H$118),$F371*N(AK371)*avg_hrs)</f>
        <v>0</v>
      </c>
      <c r="CR371" s="255">
        <f>IF(OR($C371="Non-Labour",$C371="Labour-related"),IF(Inputs!$DT371=$F$1,Inputs!CR371,Inputs!CR371*'Key assumptions'!$H$118),$F371*N(AL371)*avg_hrs)</f>
        <v>0</v>
      </c>
      <c r="CS371" s="255">
        <f>IF(OR($C371="Non-Labour",$C371="Labour-related"),IF(Inputs!$DT371=$F$1,Inputs!CS371,Inputs!CS371*'Key assumptions'!$H$118),$F371*N(AM371)*avg_hrs)</f>
        <v>0</v>
      </c>
      <c r="CT371" s="255">
        <f>IF(OR($C371="Non-Labour",$C371="Labour-related"),IF(Inputs!$DT371=$F$1,Inputs!CT371,Inputs!CT371*'Key assumptions'!$H$118),$F371*N(AN371)*avg_hrs)</f>
        <v>0</v>
      </c>
      <c r="CU371" s="255">
        <f>IF(OR($C371="Non-Labour",$C371="Labour-related"),IF(Inputs!$DT371=$F$1,Inputs!CU371,Inputs!CU371*'Key assumptions'!$H$118),$F371*N(AO371)*avg_hrs)</f>
        <v>0</v>
      </c>
      <c r="CV371" s="255">
        <f>IF(OR($C371="Non-Labour",$C371="Labour-related"),IF(Inputs!$DT371=$F$1,Inputs!CV371,Inputs!CV371*'Key assumptions'!$H$118),$F371*N(AP371)*avg_hrs)</f>
        <v>0</v>
      </c>
      <c r="CW371" s="255">
        <f>IF(OR($C371="Non-Labour",$C371="Labour-related"),IF(Inputs!$DT371=$F$1,Inputs!CW371,Inputs!CW371*'Key assumptions'!$H$118),$F371*N(AQ371)*avg_hrs)</f>
        <v>0</v>
      </c>
      <c r="CX371" s="255">
        <f>IF(OR($C371="Non-Labour",$C371="Labour-related"),IF(Inputs!$DT371=$F$1,Inputs!CX371,Inputs!CX371*'Key assumptions'!$H$118),$F371*N(AR371)*avg_hrs)</f>
        <v>0</v>
      </c>
      <c r="CY371" s="255">
        <f>IF(OR($C371="Non-Labour",$C371="Labour-related"),IF(Inputs!$DT371=$F$1,Inputs!CY371,Inputs!CY371*'Key assumptions'!$H$118),$F371*N(AS371)*avg_hrs)</f>
        <v>0</v>
      </c>
      <c r="CZ371" s="255">
        <f>IF(OR($C371="Non-Labour",$C371="Labour-related"),IF(Inputs!$DT371=$F$1,Inputs!CZ371,Inputs!CZ371*'Key assumptions'!$H$118),$F371*N(AT371)*avg_hrs)</f>
        <v>0</v>
      </c>
      <c r="DA371" s="255">
        <f>IF(OR($C371="Non-Labour",$C371="Labour-related"),IF(Inputs!$DT371=$F$1,Inputs!DA371,Inputs!DA371*'Key assumptions'!$H$118),$F371*N(AU371)*avg_hrs)</f>
        <v>0</v>
      </c>
      <c r="DB371" s="255">
        <f>IF(OR($C371="Non-Labour",$C371="Labour-related"),IF(Inputs!$DT371=$F$1,Inputs!DB371,Inputs!DB371*'Key assumptions'!$H$118),$F371*N(AV371)*avg_hrs)</f>
        <v>0</v>
      </c>
      <c r="DC371" s="255">
        <f>IF(OR($C371="Non-Labour",$C371="Labour-related"),IF(Inputs!$DT371=$F$1,Inputs!DC371,Inputs!DC371*'Key assumptions'!$H$118),$F371*N(AW371)*avg_hrs)</f>
        <v>0</v>
      </c>
      <c r="DD371" s="255">
        <f>IF(OR($C371="Non-Labour",$C371="Labour-related"),IF(Inputs!$DT371=$F$1,Inputs!DD371,Inputs!DD371*'Key assumptions'!$H$118),$F371*N(AX371)*avg_hrs)</f>
        <v>0</v>
      </c>
      <c r="DE371" s="255">
        <f>IF(OR($C371="Non-Labour",$C371="Labour-related"),IF(Inputs!$DT371=$F$1,Inputs!DE371,Inputs!DE371*'Key assumptions'!$H$118),$F371*N(AY371)*avg_hrs)</f>
        <v>0</v>
      </c>
      <c r="DF371" s="255">
        <f>IF(OR($C371="Non-Labour",$C371="Labour-related"),IF(Inputs!$DT371=$F$1,Inputs!DF371,Inputs!DF371*'Key assumptions'!$H$118),$F371*N(AZ371)*avg_hrs)</f>
        <v>0</v>
      </c>
      <c r="DG371" s="255">
        <f>IF(OR($C371="Non-Labour",$C371="Labour-related"),IF(Inputs!$DT371=$F$1,Inputs!DG371,Inputs!DG371*'Key assumptions'!$H$118),$F371*N(BA371)*avg_hrs)</f>
        <v>0</v>
      </c>
      <c r="DH371" s="255">
        <f>IF(OR($C371="Non-Labour",$C371="Labour-related"),IF(Inputs!$DT371=$F$1,Inputs!DH371,Inputs!DH371*'Key assumptions'!$H$118),$F371*N(BB371)*avg_hrs)</f>
        <v>0</v>
      </c>
      <c r="DI371" s="255">
        <f>IF(OR($C371="Non-Labour",$C371="Labour-related"),IF(Inputs!$DT371=$F$1,Inputs!DI371,Inputs!DI371*'Key assumptions'!$H$118),$F371*N(BC371)*avg_hrs)</f>
        <v>0</v>
      </c>
      <c r="DJ371" s="255">
        <f>IF(OR($C371="Non-Labour",$C371="Labour-related"),IF(Inputs!$DT371=$F$1,Inputs!DJ371,Inputs!DJ371*'Key assumptions'!$H$118),$F371*N(BD371)*avg_hrs)</f>
        <v>0</v>
      </c>
      <c r="DK371" s="255">
        <f>IF(OR($C371="Non-Labour",$C371="Labour-related"),IF(Inputs!$DT371=$F$1,Inputs!DK371,Inputs!DK371*'Key assumptions'!$H$118),$F371*N(BE371)*avg_hrs)</f>
        <v>0</v>
      </c>
      <c r="DL371" s="255">
        <f>IF(OR($C371="Non-Labour",$C371="Labour-related"),IF(Inputs!$DT371=$F$1,Inputs!DL371,Inputs!DL371*'Key assumptions'!$H$118),$F371*N(BF371)*avg_hrs)</f>
        <v>0</v>
      </c>
      <c r="DM371" s="255">
        <f>IF(OR($C371="Non-Labour",$C371="Labour-related"),IF(Inputs!$DT371=$F$1,Inputs!DM371,Inputs!DM371*'Key assumptions'!$H$118),$F371*N(BG371)*avg_hrs)</f>
        <v>0</v>
      </c>
      <c r="DN371" s="255">
        <f>IF(OR($C371="Non-Labour",$C371="Labour-related"),IF(Inputs!$DT371=$F$1,Inputs!DN371,Inputs!DN371*'Key assumptions'!$H$118),$F371*N(BH371)*avg_hrs)</f>
        <v>0</v>
      </c>
      <c r="DO371" s="255">
        <f>IF(OR($C371="Non-Labour",$C371="Labour-related"),IF(Inputs!$DT371=$F$1,Inputs!DO371,Inputs!DO371*'Key assumptions'!$H$118),$F371*N(BI371)*avg_hrs)</f>
        <v>0</v>
      </c>
      <c r="DP371" s="255">
        <f>IF(OR($C371="Non-Labour",$C371="Labour-related"),IF(Inputs!$DT371=$F$1,Inputs!DP371,Inputs!DP371*'Key assumptions'!$H$118),$F371*N(BJ371)*avg_hrs)</f>
        <v>0</v>
      </c>
      <c r="DQ371" s="255">
        <f>IF(OR($C371="Non-Labour",$C371="Labour-related"),IF(Inputs!$DT371=$F$1,Inputs!DQ371,Inputs!DQ371*'Key assumptions'!$H$118),$F371*N(BK371)*avg_hrs)</f>
        <v>0</v>
      </c>
      <c r="DR371" s="255">
        <f>IF(OR($C371="Non-Labour",$C371="Labour-related"),IF(Inputs!$DT371=$F$1,Inputs!DR371,Inputs!DR371*'Key assumptions'!$H$118),$F371*N(BL371)*avg_hrs)</f>
        <v>0</v>
      </c>
      <c r="DT371" s="133" t="s">
        <v>213</v>
      </c>
      <c r="DU371" s="304"/>
      <c r="DV371" s="304"/>
      <c r="DW371" s="304"/>
      <c r="DX371" s="304"/>
      <c r="DY371" s="304"/>
      <c r="DZ371" s="304"/>
      <c r="EA371" s="255">
        <v>0</v>
      </c>
      <c r="EB371" s="255">
        <v>0</v>
      </c>
      <c r="EC371" s="255">
        <v>0</v>
      </c>
      <c r="ED371" s="255">
        <f t="shared" si="34"/>
        <v>0</v>
      </c>
      <c r="EE371" s="255">
        <f t="shared" si="34"/>
        <v>0</v>
      </c>
      <c r="EF371" s="255">
        <f t="shared" si="32"/>
        <v>0</v>
      </c>
    </row>
    <row r="372" spans="1:136" x14ac:dyDescent="0.4">
      <c r="A372" s="133" t="str">
        <f>Inputs!A372</f>
        <v>Project Management</v>
      </c>
      <c r="B372" s="133" t="str">
        <f>Inputs!B372</f>
        <v>N/A</v>
      </c>
      <c r="C372" s="133" t="str">
        <f>Inputs!C372</f>
        <v>Internal Labour</v>
      </c>
      <c r="D372" s="133" t="str">
        <f>Inputs!D372</f>
        <v>PT003696 AI BCSS Handover</v>
      </c>
      <c r="E372" s="133" t="str">
        <f>Inputs!E372</f>
        <v>Project Manager (CWO REZ)</v>
      </c>
      <c r="F372" s="290">
        <f>IF(Inputs!DT372=$F$1,Inputs!F372,
IF(Inputs!DT372='Key assumptions'!$E$118,Inputs!F372*'Key assumptions'!$H$118,Inputs!F372*'Key assumptions'!$H$119))</f>
        <v>224.23</v>
      </c>
      <c r="G372" s="290">
        <f>IF(Inputs!DT372=$F$1,Inputs!G372,Inputs!G372*'Key assumptions'!$H$118)</f>
        <v>98.215134985207087</v>
      </c>
      <c r="H372" s="281"/>
      <c r="I372" s="281"/>
      <c r="J372" s="281"/>
      <c r="K372" s="281"/>
      <c r="L372" s="281"/>
      <c r="M372" s="389" t="str">
        <f>Inputs!M372</f>
        <v>[C-i-C]</v>
      </c>
      <c r="N372" s="389" t="str">
        <f>Inputs!N372</f>
        <v>[C-i-C]</v>
      </c>
      <c r="O372" s="389" t="str">
        <f>Inputs!O372</f>
        <v>[C-i-C]</v>
      </c>
      <c r="P372" s="389" t="str">
        <f>Inputs!P372</f>
        <v>[C-i-C]</v>
      </c>
      <c r="Q372" s="389" t="str">
        <f>Inputs!Q372</f>
        <v>[C-i-C]</v>
      </c>
      <c r="R372" s="389" t="str">
        <f>Inputs!R372</f>
        <v>[C-i-C]</v>
      </c>
      <c r="S372" s="389" t="str">
        <f>Inputs!S372</f>
        <v>[C-i-C]</v>
      </c>
      <c r="T372" s="389" t="str">
        <f>Inputs!T372</f>
        <v>[C-i-C]</v>
      </c>
      <c r="U372" s="389" t="str">
        <f>Inputs!U372</f>
        <v>[C-i-C]</v>
      </c>
      <c r="V372" s="389" t="str">
        <f>Inputs!V372</f>
        <v>[C-i-C]</v>
      </c>
      <c r="W372" s="389" t="str">
        <f>Inputs!W372</f>
        <v>[C-i-C]</v>
      </c>
      <c r="X372" s="389" t="str">
        <f>Inputs!X372</f>
        <v>[C-i-C]</v>
      </c>
      <c r="Y372" s="389" t="str">
        <f>Inputs!Y372</f>
        <v>[C-i-C]</v>
      </c>
      <c r="Z372" s="389" t="str">
        <f>Inputs!Z372</f>
        <v>[C-i-C]</v>
      </c>
      <c r="AA372" s="389" t="str">
        <f>Inputs!AA372</f>
        <v>[C-i-C]</v>
      </c>
      <c r="AB372" s="389" t="str">
        <f>Inputs!AB372</f>
        <v>[C-i-C]</v>
      </c>
      <c r="AC372" s="389" t="str">
        <f>Inputs!AC372</f>
        <v>[C-i-C]</v>
      </c>
      <c r="AD372" s="389" t="str">
        <f>Inputs!AD372</f>
        <v>[C-i-C]</v>
      </c>
      <c r="AE372" s="389" t="str">
        <f>Inputs!AE372</f>
        <v>[C-i-C]</v>
      </c>
      <c r="AF372" s="389" t="str">
        <f>Inputs!AF372</f>
        <v>[C-i-C]</v>
      </c>
      <c r="AG372" s="389" t="str">
        <f>Inputs!AG372</f>
        <v>[C-i-C]</v>
      </c>
      <c r="AH372" s="389" t="str">
        <f>Inputs!AH372</f>
        <v>[C-i-C]</v>
      </c>
      <c r="AI372" s="254">
        <f>Inputs!AI372</f>
        <v>0</v>
      </c>
      <c r="AJ372" s="254">
        <f>Inputs!AJ372</f>
        <v>0</v>
      </c>
      <c r="AK372" s="254">
        <f>Inputs!AK372</f>
        <v>0</v>
      </c>
      <c r="AL372" s="254">
        <f>Inputs!AL372</f>
        <v>0</v>
      </c>
      <c r="AM372" s="254">
        <f>Inputs!AM372</f>
        <v>0</v>
      </c>
      <c r="AN372" s="254">
        <f>Inputs!AN372</f>
        <v>0</v>
      </c>
      <c r="AO372" s="254">
        <f>Inputs!AO372</f>
        <v>0</v>
      </c>
      <c r="AP372" s="254">
        <f>Inputs!AP372</f>
        <v>0</v>
      </c>
      <c r="AQ372" s="254">
        <f>Inputs!AQ372</f>
        <v>0</v>
      </c>
      <c r="AR372" s="254">
        <f>Inputs!AR372</f>
        <v>0</v>
      </c>
      <c r="AS372" s="254">
        <f>Inputs!AS372</f>
        <v>0</v>
      </c>
      <c r="AT372" s="254">
        <f>Inputs!AT372</f>
        <v>0</v>
      </c>
      <c r="AU372" s="254">
        <f>Inputs!AU372</f>
        <v>0</v>
      </c>
      <c r="AV372" s="254">
        <f>Inputs!AV372</f>
        <v>0</v>
      </c>
      <c r="AW372" s="254">
        <f>Inputs!AW372</f>
        <v>0</v>
      </c>
      <c r="AX372" s="254">
        <f>Inputs!AX372</f>
        <v>0</v>
      </c>
      <c r="AY372" s="254">
        <f>Inputs!AY372</f>
        <v>0</v>
      </c>
      <c r="AZ372" s="254">
        <f>Inputs!AZ372</f>
        <v>0</v>
      </c>
      <c r="BA372" s="254">
        <f>Inputs!BA372</f>
        <v>0</v>
      </c>
      <c r="BB372" s="254">
        <f>Inputs!BB372</f>
        <v>0</v>
      </c>
      <c r="BC372" s="254">
        <f>Inputs!BC372</f>
        <v>0</v>
      </c>
      <c r="BD372" s="254">
        <f>Inputs!BD372</f>
        <v>0</v>
      </c>
      <c r="BE372" s="254">
        <f>Inputs!BE372</f>
        <v>0</v>
      </c>
      <c r="BF372" s="254">
        <f>Inputs!BF372</f>
        <v>0</v>
      </c>
      <c r="BG372" s="254">
        <f>Inputs!BG372</f>
        <v>0</v>
      </c>
      <c r="BH372" s="254">
        <f>Inputs!BH372</f>
        <v>0</v>
      </c>
      <c r="BI372" s="254">
        <f>Inputs!BI372</f>
        <v>0</v>
      </c>
      <c r="BJ372" s="254">
        <f>Inputs!BJ372</f>
        <v>0</v>
      </c>
      <c r="BK372" s="254">
        <f>Inputs!BK372</f>
        <v>0</v>
      </c>
      <c r="BL372" s="254">
        <f>Inputs!BL372</f>
        <v>0</v>
      </c>
      <c r="BN372" s="255">
        <f>IF(OR($C372="Non-Labour",$C372="Labour-related"),IF(Inputs!$DT372=$F$1,Inputs!BN372,Inputs!BN372*'Key assumptions'!$H$118),$F372*N(H372)*avg_hrs)</f>
        <v>0</v>
      </c>
      <c r="BO372" s="255">
        <f>IF(OR($C372="Non-Labour",$C372="Labour-related"),IF(Inputs!$DT372=$F$1,Inputs!BO372,Inputs!BO372*'Key assumptions'!$H$118),$F372*N(I372)*avg_hrs)</f>
        <v>0</v>
      </c>
      <c r="BP372" s="255">
        <f>IF(OR($C372="Non-Labour",$C372="Labour-related"),IF(Inputs!$DT372=$F$1,Inputs!BP372,Inputs!BP372*'Key assumptions'!$H$118),$F372*N(J372)*avg_hrs)</f>
        <v>0</v>
      </c>
      <c r="BQ372" s="255">
        <f>IF(OR($C372="Non-Labour",$C372="Labour-related"),IF(Inputs!$DT372=$F$1,Inputs!BQ372,Inputs!BQ372*'Key assumptions'!$H$118),$F372*N(K372)*avg_hrs)</f>
        <v>0</v>
      </c>
      <c r="BR372" s="255">
        <f>IF(OR($C372="Non-Labour",$C372="Labour-related"),IF(Inputs!$DT372=$F$1,Inputs!BR372,Inputs!BR372*'Key assumptions'!$H$118),$F372*N(L372)*avg_hrs)</f>
        <v>0</v>
      </c>
      <c r="BS372" s="390" t="s">
        <v>411</v>
      </c>
      <c r="BT372" s="390" t="s">
        <v>411</v>
      </c>
      <c r="BU372" s="390" t="s">
        <v>411</v>
      </c>
      <c r="BV372" s="390" t="s">
        <v>411</v>
      </c>
      <c r="BW372" s="390" t="s">
        <v>411</v>
      </c>
      <c r="BX372" s="390" t="s">
        <v>411</v>
      </c>
      <c r="BY372" s="390" t="s">
        <v>411</v>
      </c>
      <c r="BZ372" s="390" t="s">
        <v>411</v>
      </c>
      <c r="CA372" s="390" t="s">
        <v>411</v>
      </c>
      <c r="CB372" s="390" t="s">
        <v>411</v>
      </c>
      <c r="CC372" s="390" t="s">
        <v>411</v>
      </c>
      <c r="CD372" s="390" t="s">
        <v>411</v>
      </c>
      <c r="CE372" s="390" t="s">
        <v>411</v>
      </c>
      <c r="CF372" s="390" t="s">
        <v>411</v>
      </c>
      <c r="CG372" s="390" t="s">
        <v>411</v>
      </c>
      <c r="CH372" s="390" t="s">
        <v>411</v>
      </c>
      <c r="CI372" s="390" t="s">
        <v>411</v>
      </c>
      <c r="CJ372" s="390" t="s">
        <v>411</v>
      </c>
      <c r="CK372" s="390" t="s">
        <v>411</v>
      </c>
      <c r="CL372" s="390" t="s">
        <v>411</v>
      </c>
      <c r="CM372" s="390" t="s">
        <v>411</v>
      </c>
      <c r="CN372" s="390" t="s">
        <v>411</v>
      </c>
      <c r="CO372" s="255">
        <f>IF(OR($C372="Non-Labour",$C372="Labour-related"),IF(Inputs!$DT372=$F$1,Inputs!CO372,Inputs!CO372*'Key assumptions'!$H$118),$F372*N(AI372)*avg_hrs)</f>
        <v>0</v>
      </c>
      <c r="CP372" s="255">
        <f>IF(OR($C372="Non-Labour",$C372="Labour-related"),IF(Inputs!$DT372=$F$1,Inputs!CP372,Inputs!CP372*'Key assumptions'!$H$118),$F372*N(AJ372)*avg_hrs)</f>
        <v>0</v>
      </c>
      <c r="CQ372" s="255">
        <f>IF(OR($C372="Non-Labour",$C372="Labour-related"),IF(Inputs!$DT372=$F$1,Inputs!CQ372,Inputs!CQ372*'Key assumptions'!$H$118),$F372*N(AK372)*avg_hrs)</f>
        <v>0</v>
      </c>
      <c r="CR372" s="255">
        <f>IF(OR($C372="Non-Labour",$C372="Labour-related"),IF(Inputs!$DT372=$F$1,Inputs!CR372,Inputs!CR372*'Key assumptions'!$H$118),$F372*N(AL372)*avg_hrs)</f>
        <v>0</v>
      </c>
      <c r="CS372" s="255">
        <f>IF(OR($C372="Non-Labour",$C372="Labour-related"),IF(Inputs!$DT372=$F$1,Inputs!CS372,Inputs!CS372*'Key assumptions'!$H$118),$F372*N(AM372)*avg_hrs)</f>
        <v>0</v>
      </c>
      <c r="CT372" s="255">
        <f>IF(OR($C372="Non-Labour",$C372="Labour-related"),IF(Inputs!$DT372=$F$1,Inputs!CT372,Inputs!CT372*'Key assumptions'!$H$118),$F372*N(AN372)*avg_hrs)</f>
        <v>0</v>
      </c>
      <c r="CU372" s="255">
        <f>IF(OR($C372="Non-Labour",$C372="Labour-related"),IF(Inputs!$DT372=$F$1,Inputs!CU372,Inputs!CU372*'Key assumptions'!$H$118),$F372*N(AO372)*avg_hrs)</f>
        <v>0</v>
      </c>
      <c r="CV372" s="255">
        <f>IF(OR($C372="Non-Labour",$C372="Labour-related"),IF(Inputs!$DT372=$F$1,Inputs!CV372,Inputs!CV372*'Key assumptions'!$H$118),$F372*N(AP372)*avg_hrs)</f>
        <v>0</v>
      </c>
      <c r="CW372" s="255">
        <f>IF(OR($C372="Non-Labour",$C372="Labour-related"),IF(Inputs!$DT372=$F$1,Inputs!CW372,Inputs!CW372*'Key assumptions'!$H$118),$F372*N(AQ372)*avg_hrs)</f>
        <v>0</v>
      </c>
      <c r="CX372" s="255">
        <f>IF(OR($C372="Non-Labour",$C372="Labour-related"),IF(Inputs!$DT372=$F$1,Inputs!CX372,Inputs!CX372*'Key assumptions'!$H$118),$F372*N(AR372)*avg_hrs)</f>
        <v>0</v>
      </c>
      <c r="CY372" s="255">
        <f>IF(OR($C372="Non-Labour",$C372="Labour-related"),IF(Inputs!$DT372=$F$1,Inputs!CY372,Inputs!CY372*'Key assumptions'!$H$118),$F372*N(AS372)*avg_hrs)</f>
        <v>0</v>
      </c>
      <c r="CZ372" s="255">
        <f>IF(OR($C372="Non-Labour",$C372="Labour-related"),IF(Inputs!$DT372=$F$1,Inputs!CZ372,Inputs!CZ372*'Key assumptions'!$H$118),$F372*N(AT372)*avg_hrs)</f>
        <v>0</v>
      </c>
      <c r="DA372" s="255">
        <f>IF(OR($C372="Non-Labour",$C372="Labour-related"),IF(Inputs!$DT372=$F$1,Inputs!DA372,Inputs!DA372*'Key assumptions'!$H$118),$F372*N(AU372)*avg_hrs)</f>
        <v>0</v>
      </c>
      <c r="DB372" s="255">
        <f>IF(OR($C372="Non-Labour",$C372="Labour-related"),IF(Inputs!$DT372=$F$1,Inputs!DB372,Inputs!DB372*'Key assumptions'!$H$118),$F372*N(AV372)*avg_hrs)</f>
        <v>0</v>
      </c>
      <c r="DC372" s="255">
        <f>IF(OR($C372="Non-Labour",$C372="Labour-related"),IF(Inputs!$DT372=$F$1,Inputs!DC372,Inputs!DC372*'Key assumptions'!$H$118),$F372*N(AW372)*avg_hrs)</f>
        <v>0</v>
      </c>
      <c r="DD372" s="255">
        <f>IF(OR($C372="Non-Labour",$C372="Labour-related"),IF(Inputs!$DT372=$F$1,Inputs!DD372,Inputs!DD372*'Key assumptions'!$H$118),$F372*N(AX372)*avg_hrs)</f>
        <v>0</v>
      </c>
      <c r="DE372" s="255">
        <f>IF(OR($C372="Non-Labour",$C372="Labour-related"),IF(Inputs!$DT372=$F$1,Inputs!DE372,Inputs!DE372*'Key assumptions'!$H$118),$F372*N(AY372)*avg_hrs)</f>
        <v>0</v>
      </c>
      <c r="DF372" s="255">
        <f>IF(OR($C372="Non-Labour",$C372="Labour-related"),IF(Inputs!$DT372=$F$1,Inputs!DF372,Inputs!DF372*'Key assumptions'!$H$118),$F372*N(AZ372)*avg_hrs)</f>
        <v>0</v>
      </c>
      <c r="DG372" s="255">
        <f>IF(OR($C372="Non-Labour",$C372="Labour-related"),IF(Inputs!$DT372=$F$1,Inputs!DG372,Inputs!DG372*'Key assumptions'!$H$118),$F372*N(BA372)*avg_hrs)</f>
        <v>0</v>
      </c>
      <c r="DH372" s="255">
        <f>IF(OR($C372="Non-Labour",$C372="Labour-related"),IF(Inputs!$DT372=$F$1,Inputs!DH372,Inputs!DH372*'Key assumptions'!$H$118),$F372*N(BB372)*avg_hrs)</f>
        <v>0</v>
      </c>
      <c r="DI372" s="255">
        <f>IF(OR($C372="Non-Labour",$C372="Labour-related"),IF(Inputs!$DT372=$F$1,Inputs!DI372,Inputs!DI372*'Key assumptions'!$H$118),$F372*N(BC372)*avg_hrs)</f>
        <v>0</v>
      </c>
      <c r="DJ372" s="255">
        <f>IF(OR($C372="Non-Labour",$C372="Labour-related"),IF(Inputs!$DT372=$F$1,Inputs!DJ372,Inputs!DJ372*'Key assumptions'!$H$118),$F372*N(BD372)*avg_hrs)</f>
        <v>0</v>
      </c>
      <c r="DK372" s="255">
        <f>IF(OR($C372="Non-Labour",$C372="Labour-related"),IF(Inputs!$DT372=$F$1,Inputs!DK372,Inputs!DK372*'Key assumptions'!$H$118),$F372*N(BE372)*avg_hrs)</f>
        <v>0</v>
      </c>
      <c r="DL372" s="255">
        <f>IF(OR($C372="Non-Labour",$C372="Labour-related"),IF(Inputs!$DT372=$F$1,Inputs!DL372,Inputs!DL372*'Key assumptions'!$H$118),$F372*N(BF372)*avg_hrs)</f>
        <v>0</v>
      </c>
      <c r="DM372" s="255">
        <f>IF(OR($C372="Non-Labour",$C372="Labour-related"),IF(Inputs!$DT372=$F$1,Inputs!DM372,Inputs!DM372*'Key assumptions'!$H$118),$F372*N(BG372)*avg_hrs)</f>
        <v>0</v>
      </c>
      <c r="DN372" s="255">
        <f>IF(OR($C372="Non-Labour",$C372="Labour-related"),IF(Inputs!$DT372=$F$1,Inputs!DN372,Inputs!DN372*'Key assumptions'!$H$118),$F372*N(BH372)*avg_hrs)</f>
        <v>0</v>
      </c>
      <c r="DO372" s="255">
        <f>IF(OR($C372="Non-Labour",$C372="Labour-related"),IF(Inputs!$DT372=$F$1,Inputs!DO372,Inputs!DO372*'Key assumptions'!$H$118),$F372*N(BI372)*avg_hrs)</f>
        <v>0</v>
      </c>
      <c r="DP372" s="255">
        <f>IF(OR($C372="Non-Labour",$C372="Labour-related"),IF(Inputs!$DT372=$F$1,Inputs!DP372,Inputs!DP372*'Key assumptions'!$H$118),$F372*N(BJ372)*avg_hrs)</f>
        <v>0</v>
      </c>
      <c r="DQ372" s="255">
        <f>IF(OR($C372="Non-Labour",$C372="Labour-related"),IF(Inputs!$DT372=$F$1,Inputs!DQ372,Inputs!DQ372*'Key assumptions'!$H$118),$F372*N(BK372)*avg_hrs)</f>
        <v>0</v>
      </c>
      <c r="DR372" s="255">
        <f>IF(OR($C372="Non-Labour",$C372="Labour-related"),IF(Inputs!$DT372=$F$1,Inputs!DR372,Inputs!DR372*'Key assumptions'!$H$118),$F372*N(BL372)*avg_hrs)</f>
        <v>0</v>
      </c>
      <c r="DT372" s="133" t="s">
        <v>213</v>
      </c>
      <c r="DU372" s="304"/>
      <c r="DV372" s="304"/>
      <c r="DW372" s="304"/>
      <c r="DX372" s="304"/>
      <c r="DY372" s="304"/>
      <c r="DZ372" s="304"/>
      <c r="EA372" s="255">
        <v>0</v>
      </c>
      <c r="EB372" s="255">
        <v>0</v>
      </c>
      <c r="EC372" s="255">
        <v>0</v>
      </c>
      <c r="ED372" s="255">
        <f t="shared" ref="ED372:EE420" si="35">SUMIF($BN$1:$DR$1,ED$2,$BN372:$DR372)</f>
        <v>0</v>
      </c>
      <c r="EE372" s="255">
        <f t="shared" si="35"/>
        <v>0</v>
      </c>
      <c r="EF372" s="255">
        <f t="shared" ref="EF372" si="36">SUM(DU372:EE372)</f>
        <v>0</v>
      </c>
    </row>
    <row r="373" spans="1:136" x14ac:dyDescent="0.4">
      <c r="A373" s="133" t="str">
        <f>Inputs!A373</f>
        <v>Project Management</v>
      </c>
      <c r="B373" s="133" t="str">
        <f>Inputs!B373</f>
        <v>N/A</v>
      </c>
      <c r="C373" s="133" t="str">
        <f>Inputs!C373</f>
        <v>Internal Labour</v>
      </c>
      <c r="D373" s="133" t="str">
        <f>Inputs!D373</f>
        <v>PT003696 AI BCSS Handover</v>
      </c>
      <c r="E373" s="133" t="str">
        <f>Inputs!E373</f>
        <v>Project Manager (CWO REZ) - Travel Outside Hours</v>
      </c>
      <c r="F373" s="290">
        <f>IF(Inputs!DT373=$F$1,Inputs!F373,
IF(Inputs!DT373='Key assumptions'!$E$118,Inputs!F373*'Key assumptions'!$H$118,Inputs!F373*'Key assumptions'!$H$119))</f>
        <v>224.23</v>
      </c>
      <c r="G373" s="290">
        <f>IF(Inputs!DT373=$F$1,Inputs!G373,Inputs!G373*'Key assumptions'!$H$118)</f>
        <v>98.215134985207087</v>
      </c>
      <c r="H373" s="281"/>
      <c r="I373" s="281"/>
      <c r="J373" s="281"/>
      <c r="K373" s="281"/>
      <c r="L373" s="281"/>
      <c r="M373" s="389" t="str">
        <f>Inputs!M373</f>
        <v>[C-i-C]</v>
      </c>
      <c r="N373" s="389" t="str">
        <f>Inputs!N373</f>
        <v>[C-i-C]</v>
      </c>
      <c r="O373" s="389" t="str">
        <f>Inputs!O373</f>
        <v>[C-i-C]</v>
      </c>
      <c r="P373" s="389" t="str">
        <f>Inputs!P373</f>
        <v>[C-i-C]</v>
      </c>
      <c r="Q373" s="389" t="str">
        <f>Inputs!Q373</f>
        <v>[C-i-C]</v>
      </c>
      <c r="R373" s="389" t="str">
        <f>Inputs!R373</f>
        <v>[C-i-C]</v>
      </c>
      <c r="S373" s="389" t="str">
        <f>Inputs!S373</f>
        <v>[C-i-C]</v>
      </c>
      <c r="T373" s="389" t="str">
        <f>Inputs!T373</f>
        <v>[C-i-C]</v>
      </c>
      <c r="U373" s="389" t="str">
        <f>Inputs!U373</f>
        <v>[C-i-C]</v>
      </c>
      <c r="V373" s="389" t="str">
        <f>Inputs!V373</f>
        <v>[C-i-C]</v>
      </c>
      <c r="W373" s="389" t="str">
        <f>Inputs!W373</f>
        <v>[C-i-C]</v>
      </c>
      <c r="X373" s="389" t="str">
        <f>Inputs!X373</f>
        <v>[C-i-C]</v>
      </c>
      <c r="Y373" s="389" t="str">
        <f>Inputs!Y373</f>
        <v>[C-i-C]</v>
      </c>
      <c r="Z373" s="389" t="str">
        <f>Inputs!Z373</f>
        <v>[C-i-C]</v>
      </c>
      <c r="AA373" s="389" t="str">
        <f>Inputs!AA373</f>
        <v>[C-i-C]</v>
      </c>
      <c r="AB373" s="389" t="str">
        <f>Inputs!AB373</f>
        <v>[C-i-C]</v>
      </c>
      <c r="AC373" s="389" t="str">
        <f>Inputs!AC373</f>
        <v>[C-i-C]</v>
      </c>
      <c r="AD373" s="389" t="str">
        <f>Inputs!AD373</f>
        <v>[C-i-C]</v>
      </c>
      <c r="AE373" s="389" t="str">
        <f>Inputs!AE373</f>
        <v>[C-i-C]</v>
      </c>
      <c r="AF373" s="389" t="str">
        <f>Inputs!AF373</f>
        <v>[C-i-C]</v>
      </c>
      <c r="AG373" s="389" t="str">
        <f>Inputs!AG373</f>
        <v>[C-i-C]</v>
      </c>
      <c r="AH373" s="389" t="str">
        <f>Inputs!AH373</f>
        <v>[C-i-C]</v>
      </c>
      <c r="AI373" s="254">
        <f>Inputs!AI373</f>
        <v>0</v>
      </c>
      <c r="AJ373" s="254">
        <f>Inputs!AJ373</f>
        <v>0</v>
      </c>
      <c r="AK373" s="254">
        <f>Inputs!AK373</f>
        <v>0</v>
      </c>
      <c r="AL373" s="254">
        <f>Inputs!AL373</f>
        <v>0</v>
      </c>
      <c r="AM373" s="254">
        <f>Inputs!AM373</f>
        <v>0</v>
      </c>
      <c r="AN373" s="254">
        <f>Inputs!AN373</f>
        <v>0</v>
      </c>
      <c r="AO373" s="254">
        <f>Inputs!AO373</f>
        <v>0</v>
      </c>
      <c r="AP373" s="254">
        <f>Inputs!AP373</f>
        <v>0</v>
      </c>
      <c r="AQ373" s="254">
        <f>Inputs!AQ373</f>
        <v>0</v>
      </c>
      <c r="AR373" s="254">
        <f>Inputs!AR373</f>
        <v>0</v>
      </c>
      <c r="AS373" s="254">
        <f>Inputs!AS373</f>
        <v>0</v>
      </c>
      <c r="AT373" s="254">
        <f>Inputs!AT373</f>
        <v>0</v>
      </c>
      <c r="AU373" s="254">
        <f>Inputs!AU373</f>
        <v>0</v>
      </c>
      <c r="AV373" s="254">
        <f>Inputs!AV373</f>
        <v>0</v>
      </c>
      <c r="AW373" s="254">
        <f>Inputs!AW373</f>
        <v>0</v>
      </c>
      <c r="AX373" s="254">
        <f>Inputs!AX373</f>
        <v>0</v>
      </c>
      <c r="AY373" s="254">
        <f>Inputs!AY373</f>
        <v>0</v>
      </c>
      <c r="AZ373" s="254">
        <f>Inputs!AZ373</f>
        <v>0</v>
      </c>
      <c r="BA373" s="254">
        <f>Inputs!BA373</f>
        <v>0</v>
      </c>
      <c r="BB373" s="254">
        <f>Inputs!BB373</f>
        <v>0</v>
      </c>
      <c r="BC373" s="254">
        <f>Inputs!BC373</f>
        <v>0</v>
      </c>
      <c r="BD373" s="254">
        <f>Inputs!BD373</f>
        <v>0</v>
      </c>
      <c r="BE373" s="254">
        <f>Inputs!BE373</f>
        <v>0</v>
      </c>
      <c r="BF373" s="254">
        <f>Inputs!BF373</f>
        <v>0</v>
      </c>
      <c r="BG373" s="254">
        <f>Inputs!BG373</f>
        <v>0</v>
      </c>
      <c r="BH373" s="254">
        <f>Inputs!BH373</f>
        <v>0</v>
      </c>
      <c r="BI373" s="254">
        <f>Inputs!BI373</f>
        <v>0</v>
      </c>
      <c r="BJ373" s="254">
        <f>Inputs!BJ373</f>
        <v>0</v>
      </c>
      <c r="BK373" s="254">
        <f>Inputs!BK373</f>
        <v>0</v>
      </c>
      <c r="BL373" s="254">
        <f>Inputs!BL373</f>
        <v>0</v>
      </c>
      <c r="BN373" s="255">
        <f>IF(OR($C373="Non-Labour",$C373="Labour-related"),IF(Inputs!$DT373=$F$1,Inputs!BN373,Inputs!BN373*'Key assumptions'!$H$118),$F373*N(H373)*avg_hrs)</f>
        <v>0</v>
      </c>
      <c r="BO373" s="255">
        <f>IF(OR($C373="Non-Labour",$C373="Labour-related"),IF(Inputs!$DT373=$F$1,Inputs!BO373,Inputs!BO373*'Key assumptions'!$H$118),$F373*N(I373)*avg_hrs)</f>
        <v>0</v>
      </c>
      <c r="BP373" s="255">
        <f>IF(OR($C373="Non-Labour",$C373="Labour-related"),IF(Inputs!$DT373=$F$1,Inputs!BP373,Inputs!BP373*'Key assumptions'!$H$118),$F373*N(J373)*avg_hrs)</f>
        <v>0</v>
      </c>
      <c r="BQ373" s="255">
        <f>IF(OR($C373="Non-Labour",$C373="Labour-related"),IF(Inputs!$DT373=$F$1,Inputs!BQ373,Inputs!BQ373*'Key assumptions'!$H$118),$F373*N(K373)*avg_hrs)</f>
        <v>0</v>
      </c>
      <c r="BR373" s="255">
        <f>IF(OR($C373="Non-Labour",$C373="Labour-related"),IF(Inputs!$DT373=$F$1,Inputs!BR373,Inputs!BR373*'Key assumptions'!$H$118),$F373*N(L373)*avg_hrs)</f>
        <v>0</v>
      </c>
      <c r="BS373" s="390" t="s">
        <v>411</v>
      </c>
      <c r="BT373" s="390" t="s">
        <v>411</v>
      </c>
      <c r="BU373" s="390" t="s">
        <v>411</v>
      </c>
      <c r="BV373" s="390" t="s">
        <v>411</v>
      </c>
      <c r="BW373" s="390" t="s">
        <v>411</v>
      </c>
      <c r="BX373" s="390" t="s">
        <v>411</v>
      </c>
      <c r="BY373" s="390" t="s">
        <v>411</v>
      </c>
      <c r="BZ373" s="390" t="s">
        <v>411</v>
      </c>
      <c r="CA373" s="390" t="s">
        <v>411</v>
      </c>
      <c r="CB373" s="390" t="s">
        <v>411</v>
      </c>
      <c r="CC373" s="390" t="s">
        <v>411</v>
      </c>
      <c r="CD373" s="390" t="s">
        <v>411</v>
      </c>
      <c r="CE373" s="390" t="s">
        <v>411</v>
      </c>
      <c r="CF373" s="390" t="s">
        <v>411</v>
      </c>
      <c r="CG373" s="390" t="s">
        <v>411</v>
      </c>
      <c r="CH373" s="390" t="s">
        <v>411</v>
      </c>
      <c r="CI373" s="390" t="s">
        <v>411</v>
      </c>
      <c r="CJ373" s="390" t="s">
        <v>411</v>
      </c>
      <c r="CK373" s="390" t="s">
        <v>411</v>
      </c>
      <c r="CL373" s="390" t="s">
        <v>411</v>
      </c>
      <c r="CM373" s="390" t="s">
        <v>411</v>
      </c>
      <c r="CN373" s="390" t="s">
        <v>411</v>
      </c>
      <c r="CO373" s="255">
        <f>IF(OR($C373="Non-Labour",$C373="Labour-related"),IF(Inputs!$DT373=$F$1,Inputs!CO373,Inputs!CO373*'Key assumptions'!$H$118),$F373*N(AI373)*avg_hrs)</f>
        <v>0</v>
      </c>
      <c r="CP373" s="255">
        <f>IF(OR($C373="Non-Labour",$C373="Labour-related"),IF(Inputs!$DT373=$F$1,Inputs!CP373,Inputs!CP373*'Key assumptions'!$H$118),$F373*N(AJ373)*avg_hrs)</f>
        <v>0</v>
      </c>
      <c r="CQ373" s="255">
        <f>IF(OR($C373="Non-Labour",$C373="Labour-related"),IF(Inputs!$DT373=$F$1,Inputs!CQ373,Inputs!CQ373*'Key assumptions'!$H$118),$F373*N(AK373)*avg_hrs)</f>
        <v>0</v>
      </c>
      <c r="CR373" s="255">
        <f>IF(OR($C373="Non-Labour",$C373="Labour-related"),IF(Inputs!$DT373=$F$1,Inputs!CR373,Inputs!CR373*'Key assumptions'!$H$118),$F373*N(AL373)*avg_hrs)</f>
        <v>0</v>
      </c>
      <c r="CS373" s="255">
        <f>IF(OR($C373="Non-Labour",$C373="Labour-related"),IF(Inputs!$DT373=$F$1,Inputs!CS373,Inputs!CS373*'Key assumptions'!$H$118),$F373*N(AM373)*avg_hrs)</f>
        <v>0</v>
      </c>
      <c r="CT373" s="255">
        <f>IF(OR($C373="Non-Labour",$C373="Labour-related"),IF(Inputs!$DT373=$F$1,Inputs!CT373,Inputs!CT373*'Key assumptions'!$H$118),$F373*N(AN373)*avg_hrs)</f>
        <v>0</v>
      </c>
      <c r="CU373" s="255">
        <f>IF(OR($C373="Non-Labour",$C373="Labour-related"),IF(Inputs!$DT373=$F$1,Inputs!CU373,Inputs!CU373*'Key assumptions'!$H$118),$F373*N(AO373)*avg_hrs)</f>
        <v>0</v>
      </c>
      <c r="CV373" s="255">
        <f>IF(OR($C373="Non-Labour",$C373="Labour-related"),IF(Inputs!$DT373=$F$1,Inputs!CV373,Inputs!CV373*'Key assumptions'!$H$118),$F373*N(AP373)*avg_hrs)</f>
        <v>0</v>
      </c>
      <c r="CW373" s="255">
        <f>IF(OR($C373="Non-Labour",$C373="Labour-related"),IF(Inputs!$DT373=$F$1,Inputs!CW373,Inputs!CW373*'Key assumptions'!$H$118),$F373*N(AQ373)*avg_hrs)</f>
        <v>0</v>
      </c>
      <c r="CX373" s="255">
        <f>IF(OR($C373="Non-Labour",$C373="Labour-related"),IF(Inputs!$DT373=$F$1,Inputs!CX373,Inputs!CX373*'Key assumptions'!$H$118),$F373*N(AR373)*avg_hrs)</f>
        <v>0</v>
      </c>
      <c r="CY373" s="255">
        <f>IF(OR($C373="Non-Labour",$C373="Labour-related"),IF(Inputs!$DT373=$F$1,Inputs!CY373,Inputs!CY373*'Key assumptions'!$H$118),$F373*N(AS373)*avg_hrs)</f>
        <v>0</v>
      </c>
      <c r="CZ373" s="255">
        <f>IF(OR($C373="Non-Labour",$C373="Labour-related"),IF(Inputs!$DT373=$F$1,Inputs!CZ373,Inputs!CZ373*'Key assumptions'!$H$118),$F373*N(AT373)*avg_hrs)</f>
        <v>0</v>
      </c>
      <c r="DA373" s="255">
        <f>IF(OR($C373="Non-Labour",$C373="Labour-related"),IF(Inputs!$DT373=$F$1,Inputs!DA373,Inputs!DA373*'Key assumptions'!$H$118),$F373*N(AU373)*avg_hrs)</f>
        <v>0</v>
      </c>
      <c r="DB373" s="255">
        <f>IF(OR($C373="Non-Labour",$C373="Labour-related"),IF(Inputs!$DT373=$F$1,Inputs!DB373,Inputs!DB373*'Key assumptions'!$H$118),$F373*N(AV373)*avg_hrs)</f>
        <v>0</v>
      </c>
      <c r="DC373" s="255">
        <f>IF(OR($C373="Non-Labour",$C373="Labour-related"),IF(Inputs!$DT373=$F$1,Inputs!DC373,Inputs!DC373*'Key assumptions'!$H$118),$F373*N(AW373)*avg_hrs)</f>
        <v>0</v>
      </c>
      <c r="DD373" s="255">
        <f>IF(OR($C373="Non-Labour",$C373="Labour-related"),IF(Inputs!$DT373=$F$1,Inputs!DD373,Inputs!DD373*'Key assumptions'!$H$118),$F373*N(AX373)*avg_hrs)</f>
        <v>0</v>
      </c>
      <c r="DE373" s="255">
        <f>IF(OR($C373="Non-Labour",$C373="Labour-related"),IF(Inputs!$DT373=$F$1,Inputs!DE373,Inputs!DE373*'Key assumptions'!$H$118),$F373*N(AY373)*avg_hrs)</f>
        <v>0</v>
      </c>
      <c r="DF373" s="255">
        <f>IF(OR($C373="Non-Labour",$C373="Labour-related"),IF(Inputs!$DT373=$F$1,Inputs!DF373,Inputs!DF373*'Key assumptions'!$H$118),$F373*N(AZ373)*avg_hrs)</f>
        <v>0</v>
      </c>
      <c r="DG373" s="255">
        <f>IF(OR($C373="Non-Labour",$C373="Labour-related"),IF(Inputs!$DT373=$F$1,Inputs!DG373,Inputs!DG373*'Key assumptions'!$H$118),$F373*N(BA373)*avg_hrs)</f>
        <v>0</v>
      </c>
      <c r="DH373" s="255">
        <f>IF(OR($C373="Non-Labour",$C373="Labour-related"),IF(Inputs!$DT373=$F$1,Inputs!DH373,Inputs!DH373*'Key assumptions'!$H$118),$F373*N(BB373)*avg_hrs)</f>
        <v>0</v>
      </c>
      <c r="DI373" s="255">
        <f>IF(OR($C373="Non-Labour",$C373="Labour-related"),IF(Inputs!$DT373=$F$1,Inputs!DI373,Inputs!DI373*'Key assumptions'!$H$118),$F373*N(BC373)*avg_hrs)</f>
        <v>0</v>
      </c>
      <c r="DJ373" s="255">
        <f>IF(OR($C373="Non-Labour",$C373="Labour-related"),IF(Inputs!$DT373=$F$1,Inputs!DJ373,Inputs!DJ373*'Key assumptions'!$H$118),$F373*N(BD373)*avg_hrs)</f>
        <v>0</v>
      </c>
      <c r="DK373" s="255">
        <f>IF(OR($C373="Non-Labour",$C373="Labour-related"),IF(Inputs!$DT373=$F$1,Inputs!DK373,Inputs!DK373*'Key assumptions'!$H$118),$F373*N(BE373)*avg_hrs)</f>
        <v>0</v>
      </c>
      <c r="DL373" s="255">
        <f>IF(OR($C373="Non-Labour",$C373="Labour-related"),IF(Inputs!$DT373=$F$1,Inputs!DL373,Inputs!DL373*'Key assumptions'!$H$118),$F373*N(BF373)*avg_hrs)</f>
        <v>0</v>
      </c>
      <c r="DM373" s="255">
        <f>IF(OR($C373="Non-Labour",$C373="Labour-related"),IF(Inputs!$DT373=$F$1,Inputs!DM373,Inputs!DM373*'Key assumptions'!$H$118),$F373*N(BG373)*avg_hrs)</f>
        <v>0</v>
      </c>
      <c r="DN373" s="255">
        <f>IF(OR($C373="Non-Labour",$C373="Labour-related"),IF(Inputs!$DT373=$F$1,Inputs!DN373,Inputs!DN373*'Key assumptions'!$H$118),$F373*N(BH373)*avg_hrs)</f>
        <v>0</v>
      </c>
      <c r="DO373" s="255">
        <f>IF(OR($C373="Non-Labour",$C373="Labour-related"),IF(Inputs!$DT373=$F$1,Inputs!DO373,Inputs!DO373*'Key assumptions'!$H$118),$F373*N(BI373)*avg_hrs)</f>
        <v>0</v>
      </c>
      <c r="DP373" s="255">
        <f>IF(OR($C373="Non-Labour",$C373="Labour-related"),IF(Inputs!$DT373=$F$1,Inputs!DP373,Inputs!DP373*'Key assumptions'!$H$118),$F373*N(BJ373)*avg_hrs)</f>
        <v>0</v>
      </c>
      <c r="DQ373" s="255">
        <f>IF(OR($C373="Non-Labour",$C373="Labour-related"),IF(Inputs!$DT373=$F$1,Inputs!DQ373,Inputs!DQ373*'Key assumptions'!$H$118),$F373*N(BK373)*avg_hrs)</f>
        <v>0</v>
      </c>
      <c r="DR373" s="255">
        <f>IF(OR($C373="Non-Labour",$C373="Labour-related"),IF(Inputs!$DT373=$F$1,Inputs!DR373,Inputs!DR373*'Key assumptions'!$H$118),$F373*N(BL373)*avg_hrs)</f>
        <v>0</v>
      </c>
      <c r="DT373" s="133" t="s">
        <v>213</v>
      </c>
      <c r="DU373" s="304"/>
      <c r="DV373" s="304"/>
      <c r="DW373" s="304"/>
      <c r="DX373" s="304"/>
      <c r="DY373" s="304"/>
      <c r="DZ373" s="304"/>
      <c r="EA373" s="255">
        <v>0</v>
      </c>
      <c r="EB373" s="255">
        <v>0</v>
      </c>
      <c r="EC373" s="255">
        <v>0</v>
      </c>
      <c r="ED373" s="255">
        <f t="shared" si="35"/>
        <v>0</v>
      </c>
      <c r="EE373" s="255">
        <f t="shared" si="35"/>
        <v>0</v>
      </c>
      <c r="EF373" s="255">
        <f t="shared" ref="EF373:EF436" si="37">SUM(DU373:EE373)</f>
        <v>0</v>
      </c>
    </row>
    <row r="374" spans="1:136" x14ac:dyDescent="0.4">
      <c r="A374" s="133" t="str">
        <f>Inputs!A374</f>
        <v>Project Management</v>
      </c>
      <c r="B374" s="133" t="str">
        <f>Inputs!B374</f>
        <v>N/A</v>
      </c>
      <c r="C374" s="133" t="str">
        <f>Inputs!C374</f>
        <v>Labour-related</v>
      </c>
      <c r="D374" s="133" t="str">
        <f>Inputs!D374</f>
        <v>PT003696 AI BCSS Handover</v>
      </c>
      <c r="E374" s="133" t="str">
        <f>Inputs!E374</f>
        <v>Sustenance High Cost Country Centre</v>
      </c>
      <c r="F374" s="290">
        <f>IF(Inputs!DT374=$F$1,Inputs!F374,
IF(Inputs!DT374='Key assumptions'!$E$118,Inputs!F374*'Key assumptions'!$H$118,Inputs!F374*'Key assumptions'!$H$119))</f>
        <v>0</v>
      </c>
      <c r="G374" s="290">
        <f>IF(Inputs!DT374=$F$1,Inputs!G374,Inputs!G374*'Key assumptions'!$H$118)</f>
        <v>0</v>
      </c>
      <c r="H374" s="281"/>
      <c r="I374" s="281"/>
      <c r="J374" s="281"/>
      <c r="K374" s="281"/>
      <c r="L374" s="281"/>
      <c r="M374" s="389" t="str">
        <f>Inputs!M374</f>
        <v>[C-i-C]</v>
      </c>
      <c r="N374" s="389" t="str">
        <f>Inputs!N374</f>
        <v>[C-i-C]</v>
      </c>
      <c r="O374" s="389" t="str">
        <f>Inputs!O374</f>
        <v>[C-i-C]</v>
      </c>
      <c r="P374" s="389" t="str">
        <f>Inputs!P374</f>
        <v>[C-i-C]</v>
      </c>
      <c r="Q374" s="389" t="str">
        <f>Inputs!Q374</f>
        <v>[C-i-C]</v>
      </c>
      <c r="R374" s="389" t="str">
        <f>Inputs!R374</f>
        <v>[C-i-C]</v>
      </c>
      <c r="S374" s="389" t="str">
        <f>Inputs!S374</f>
        <v>[C-i-C]</v>
      </c>
      <c r="T374" s="389" t="str">
        <f>Inputs!T374</f>
        <v>[C-i-C]</v>
      </c>
      <c r="U374" s="389" t="str">
        <f>Inputs!U374</f>
        <v>[C-i-C]</v>
      </c>
      <c r="V374" s="389" t="str">
        <f>Inputs!V374</f>
        <v>[C-i-C]</v>
      </c>
      <c r="W374" s="389" t="str">
        <f>Inputs!W374</f>
        <v>[C-i-C]</v>
      </c>
      <c r="X374" s="389" t="str">
        <f>Inputs!X374</f>
        <v>[C-i-C]</v>
      </c>
      <c r="Y374" s="389" t="str">
        <f>Inputs!Y374</f>
        <v>[C-i-C]</v>
      </c>
      <c r="Z374" s="389" t="str">
        <f>Inputs!Z374</f>
        <v>[C-i-C]</v>
      </c>
      <c r="AA374" s="389" t="str">
        <f>Inputs!AA374</f>
        <v>[C-i-C]</v>
      </c>
      <c r="AB374" s="389" t="str">
        <f>Inputs!AB374</f>
        <v>[C-i-C]</v>
      </c>
      <c r="AC374" s="389" t="str">
        <f>Inputs!AC374</f>
        <v>[C-i-C]</v>
      </c>
      <c r="AD374" s="389" t="str">
        <f>Inputs!AD374</f>
        <v>[C-i-C]</v>
      </c>
      <c r="AE374" s="389" t="str">
        <f>Inputs!AE374</f>
        <v>[C-i-C]</v>
      </c>
      <c r="AF374" s="389" t="str">
        <f>Inputs!AF374</f>
        <v>[C-i-C]</v>
      </c>
      <c r="AG374" s="389" t="str">
        <f>Inputs!AG374</f>
        <v>[C-i-C]</v>
      </c>
      <c r="AH374" s="389" t="str">
        <f>Inputs!AH374</f>
        <v>[C-i-C]</v>
      </c>
      <c r="AI374" s="254">
        <f>Inputs!AI374</f>
        <v>0</v>
      </c>
      <c r="AJ374" s="254">
        <f>Inputs!AJ374</f>
        <v>0</v>
      </c>
      <c r="AK374" s="254">
        <f>Inputs!AK374</f>
        <v>0</v>
      </c>
      <c r="AL374" s="254">
        <f>Inputs!AL374</f>
        <v>0</v>
      </c>
      <c r="AM374" s="254">
        <f>Inputs!AM374</f>
        <v>0</v>
      </c>
      <c r="AN374" s="254">
        <f>Inputs!AN374</f>
        <v>0</v>
      </c>
      <c r="AO374" s="254">
        <f>Inputs!AO374</f>
        <v>0</v>
      </c>
      <c r="AP374" s="254">
        <f>Inputs!AP374</f>
        <v>0</v>
      </c>
      <c r="AQ374" s="254">
        <f>Inputs!AQ374</f>
        <v>0</v>
      </c>
      <c r="AR374" s="254">
        <f>Inputs!AR374</f>
        <v>0</v>
      </c>
      <c r="AS374" s="254">
        <f>Inputs!AS374</f>
        <v>0</v>
      </c>
      <c r="AT374" s="254">
        <f>Inputs!AT374</f>
        <v>0</v>
      </c>
      <c r="AU374" s="254">
        <f>Inputs!AU374</f>
        <v>0</v>
      </c>
      <c r="AV374" s="254">
        <f>Inputs!AV374</f>
        <v>0</v>
      </c>
      <c r="AW374" s="254">
        <f>Inputs!AW374</f>
        <v>0</v>
      </c>
      <c r="AX374" s="254">
        <f>Inputs!AX374</f>
        <v>0</v>
      </c>
      <c r="AY374" s="254">
        <f>Inputs!AY374</f>
        <v>0</v>
      </c>
      <c r="AZ374" s="254">
        <f>Inputs!AZ374</f>
        <v>0</v>
      </c>
      <c r="BA374" s="254">
        <f>Inputs!BA374</f>
        <v>0</v>
      </c>
      <c r="BB374" s="254">
        <f>Inputs!BB374</f>
        <v>0</v>
      </c>
      <c r="BC374" s="254">
        <f>Inputs!BC374</f>
        <v>0</v>
      </c>
      <c r="BD374" s="254">
        <f>Inputs!BD374</f>
        <v>0</v>
      </c>
      <c r="BE374" s="254">
        <f>Inputs!BE374</f>
        <v>0</v>
      </c>
      <c r="BF374" s="254">
        <f>Inputs!BF374</f>
        <v>0</v>
      </c>
      <c r="BG374" s="254">
        <f>Inputs!BG374</f>
        <v>0</v>
      </c>
      <c r="BH374" s="254">
        <f>Inputs!BH374</f>
        <v>0</v>
      </c>
      <c r="BI374" s="254">
        <f>Inputs!BI374</f>
        <v>0</v>
      </c>
      <c r="BJ374" s="254">
        <f>Inputs!BJ374</f>
        <v>0</v>
      </c>
      <c r="BK374" s="254">
        <f>Inputs!BK374</f>
        <v>0</v>
      </c>
      <c r="BL374" s="254">
        <f>Inputs!BL374</f>
        <v>0</v>
      </c>
      <c r="BN374" s="255">
        <f>IF(OR($C374="Non-Labour",$C374="Labour-related"),IF(Inputs!$DT374=$F$1,Inputs!BN374,Inputs!BN374*'Key assumptions'!$H$118),$F374*N(H374)*avg_hrs)</f>
        <v>0</v>
      </c>
      <c r="BO374" s="255">
        <f>IF(OR($C374="Non-Labour",$C374="Labour-related"),IF(Inputs!$DT374=$F$1,Inputs!BO374,Inputs!BO374*'Key assumptions'!$H$118),$F374*N(I374)*avg_hrs)</f>
        <v>0</v>
      </c>
      <c r="BP374" s="255">
        <f>IF(OR($C374="Non-Labour",$C374="Labour-related"),IF(Inputs!$DT374=$F$1,Inputs!BP374,Inputs!BP374*'Key assumptions'!$H$118),$F374*N(J374)*avg_hrs)</f>
        <v>0</v>
      </c>
      <c r="BQ374" s="255">
        <f>IF(OR($C374="Non-Labour",$C374="Labour-related"),IF(Inputs!$DT374=$F$1,Inputs!BQ374,Inputs!BQ374*'Key assumptions'!$H$118),$F374*N(K374)*avg_hrs)</f>
        <v>0</v>
      </c>
      <c r="BR374" s="255">
        <f>IF(OR($C374="Non-Labour",$C374="Labour-related"),IF(Inputs!$DT374=$F$1,Inputs!BR374,Inputs!BR374*'Key assumptions'!$H$118),$F374*N(L374)*avg_hrs)</f>
        <v>0</v>
      </c>
      <c r="BS374" s="390" t="s">
        <v>411</v>
      </c>
      <c r="BT374" s="390" t="s">
        <v>411</v>
      </c>
      <c r="BU374" s="390" t="s">
        <v>411</v>
      </c>
      <c r="BV374" s="390" t="s">
        <v>411</v>
      </c>
      <c r="BW374" s="390" t="s">
        <v>411</v>
      </c>
      <c r="BX374" s="390" t="s">
        <v>411</v>
      </c>
      <c r="BY374" s="390" t="s">
        <v>411</v>
      </c>
      <c r="BZ374" s="390" t="s">
        <v>411</v>
      </c>
      <c r="CA374" s="390" t="s">
        <v>411</v>
      </c>
      <c r="CB374" s="390" t="s">
        <v>411</v>
      </c>
      <c r="CC374" s="390" t="s">
        <v>411</v>
      </c>
      <c r="CD374" s="390" t="s">
        <v>411</v>
      </c>
      <c r="CE374" s="390" t="s">
        <v>411</v>
      </c>
      <c r="CF374" s="390" t="s">
        <v>411</v>
      </c>
      <c r="CG374" s="390" t="s">
        <v>411</v>
      </c>
      <c r="CH374" s="390" t="s">
        <v>411</v>
      </c>
      <c r="CI374" s="390" t="s">
        <v>411</v>
      </c>
      <c r="CJ374" s="390" t="s">
        <v>411</v>
      </c>
      <c r="CK374" s="390" t="s">
        <v>411</v>
      </c>
      <c r="CL374" s="390" t="s">
        <v>411</v>
      </c>
      <c r="CM374" s="390" t="s">
        <v>411</v>
      </c>
      <c r="CN374" s="390" t="s">
        <v>411</v>
      </c>
      <c r="CO374" s="255">
        <f>IF(OR($C374="Non-Labour",$C374="Labour-related"),IF(Inputs!$DT374=$F$1,Inputs!CO374,Inputs!CO374*'Key assumptions'!$H$118),$F374*N(AI374)*avg_hrs)</f>
        <v>0</v>
      </c>
      <c r="CP374" s="255">
        <f>IF(OR($C374="Non-Labour",$C374="Labour-related"),IF(Inputs!$DT374=$F$1,Inputs!CP374,Inputs!CP374*'Key assumptions'!$H$118),$F374*N(AJ374)*avg_hrs)</f>
        <v>0</v>
      </c>
      <c r="CQ374" s="255">
        <f>IF(OR($C374="Non-Labour",$C374="Labour-related"),IF(Inputs!$DT374=$F$1,Inputs!CQ374,Inputs!CQ374*'Key assumptions'!$H$118),$F374*N(AK374)*avg_hrs)</f>
        <v>0</v>
      </c>
      <c r="CR374" s="255">
        <f>IF(OR($C374="Non-Labour",$C374="Labour-related"),IF(Inputs!$DT374=$F$1,Inputs!CR374,Inputs!CR374*'Key assumptions'!$H$118),$F374*N(AL374)*avg_hrs)</f>
        <v>0</v>
      </c>
      <c r="CS374" s="255">
        <f>IF(OR($C374="Non-Labour",$C374="Labour-related"),IF(Inputs!$DT374=$F$1,Inputs!CS374,Inputs!CS374*'Key assumptions'!$H$118),$F374*N(AM374)*avg_hrs)</f>
        <v>0</v>
      </c>
      <c r="CT374" s="255">
        <f>IF(OR($C374="Non-Labour",$C374="Labour-related"),IF(Inputs!$DT374=$F$1,Inputs!CT374,Inputs!CT374*'Key assumptions'!$H$118),$F374*N(AN374)*avg_hrs)</f>
        <v>0</v>
      </c>
      <c r="CU374" s="255">
        <f>IF(OR($C374="Non-Labour",$C374="Labour-related"),IF(Inputs!$DT374=$F$1,Inputs!CU374,Inputs!CU374*'Key assumptions'!$H$118),$F374*N(AO374)*avg_hrs)</f>
        <v>0</v>
      </c>
      <c r="CV374" s="255">
        <f>IF(OR($C374="Non-Labour",$C374="Labour-related"),IF(Inputs!$DT374=$F$1,Inputs!CV374,Inputs!CV374*'Key assumptions'!$H$118),$F374*N(AP374)*avg_hrs)</f>
        <v>0</v>
      </c>
      <c r="CW374" s="255">
        <f>IF(OR($C374="Non-Labour",$C374="Labour-related"),IF(Inputs!$DT374=$F$1,Inputs!CW374,Inputs!CW374*'Key assumptions'!$H$118),$F374*N(AQ374)*avg_hrs)</f>
        <v>0</v>
      </c>
      <c r="CX374" s="255">
        <f>IF(OR($C374="Non-Labour",$C374="Labour-related"),IF(Inputs!$DT374=$F$1,Inputs!CX374,Inputs!CX374*'Key assumptions'!$H$118),$F374*N(AR374)*avg_hrs)</f>
        <v>0</v>
      </c>
      <c r="CY374" s="255">
        <f>IF(OR($C374="Non-Labour",$C374="Labour-related"),IF(Inputs!$DT374=$F$1,Inputs!CY374,Inputs!CY374*'Key assumptions'!$H$118),$F374*N(AS374)*avg_hrs)</f>
        <v>0</v>
      </c>
      <c r="CZ374" s="255">
        <f>IF(OR($C374="Non-Labour",$C374="Labour-related"),IF(Inputs!$DT374=$F$1,Inputs!CZ374,Inputs!CZ374*'Key assumptions'!$H$118),$F374*N(AT374)*avg_hrs)</f>
        <v>0</v>
      </c>
      <c r="DA374" s="255">
        <f>IF(OR($C374="Non-Labour",$C374="Labour-related"),IF(Inputs!$DT374=$F$1,Inputs!DA374,Inputs!DA374*'Key assumptions'!$H$118),$F374*N(AU374)*avg_hrs)</f>
        <v>0</v>
      </c>
      <c r="DB374" s="255">
        <f>IF(OR($C374="Non-Labour",$C374="Labour-related"),IF(Inputs!$DT374=$F$1,Inputs!DB374,Inputs!DB374*'Key assumptions'!$H$118),$F374*N(AV374)*avg_hrs)</f>
        <v>0</v>
      </c>
      <c r="DC374" s="255">
        <f>IF(OR($C374="Non-Labour",$C374="Labour-related"),IF(Inputs!$DT374=$F$1,Inputs!DC374,Inputs!DC374*'Key assumptions'!$H$118),$F374*N(AW374)*avg_hrs)</f>
        <v>0</v>
      </c>
      <c r="DD374" s="255">
        <f>IF(OR($C374="Non-Labour",$C374="Labour-related"),IF(Inputs!$DT374=$F$1,Inputs!DD374,Inputs!DD374*'Key assumptions'!$H$118),$F374*N(AX374)*avg_hrs)</f>
        <v>0</v>
      </c>
      <c r="DE374" s="255">
        <f>IF(OR($C374="Non-Labour",$C374="Labour-related"),IF(Inputs!$DT374=$F$1,Inputs!DE374,Inputs!DE374*'Key assumptions'!$H$118),$F374*N(AY374)*avg_hrs)</f>
        <v>0</v>
      </c>
      <c r="DF374" s="255">
        <f>IF(OR($C374="Non-Labour",$C374="Labour-related"),IF(Inputs!$DT374=$F$1,Inputs!DF374,Inputs!DF374*'Key assumptions'!$H$118),$F374*N(AZ374)*avg_hrs)</f>
        <v>0</v>
      </c>
      <c r="DG374" s="255">
        <f>IF(OR($C374="Non-Labour",$C374="Labour-related"),IF(Inputs!$DT374=$F$1,Inputs!DG374,Inputs!DG374*'Key assumptions'!$H$118),$F374*N(BA374)*avg_hrs)</f>
        <v>0</v>
      </c>
      <c r="DH374" s="255">
        <f>IF(OR($C374="Non-Labour",$C374="Labour-related"),IF(Inputs!$DT374=$F$1,Inputs!DH374,Inputs!DH374*'Key assumptions'!$H$118),$F374*N(BB374)*avg_hrs)</f>
        <v>0</v>
      </c>
      <c r="DI374" s="255">
        <f>IF(OR($C374="Non-Labour",$C374="Labour-related"),IF(Inputs!$DT374=$F$1,Inputs!DI374,Inputs!DI374*'Key assumptions'!$H$118),$F374*N(BC374)*avg_hrs)</f>
        <v>0</v>
      </c>
      <c r="DJ374" s="255">
        <f>IF(OR($C374="Non-Labour",$C374="Labour-related"),IF(Inputs!$DT374=$F$1,Inputs!DJ374,Inputs!DJ374*'Key assumptions'!$H$118),$F374*N(BD374)*avg_hrs)</f>
        <v>0</v>
      </c>
      <c r="DK374" s="255">
        <f>IF(OR($C374="Non-Labour",$C374="Labour-related"),IF(Inputs!$DT374=$F$1,Inputs!DK374,Inputs!DK374*'Key assumptions'!$H$118),$F374*N(BE374)*avg_hrs)</f>
        <v>0</v>
      </c>
      <c r="DL374" s="255">
        <f>IF(OR($C374="Non-Labour",$C374="Labour-related"),IF(Inputs!$DT374=$F$1,Inputs!DL374,Inputs!DL374*'Key assumptions'!$H$118),$F374*N(BF374)*avg_hrs)</f>
        <v>0</v>
      </c>
      <c r="DM374" s="255">
        <f>IF(OR($C374="Non-Labour",$C374="Labour-related"),IF(Inputs!$DT374=$F$1,Inputs!DM374,Inputs!DM374*'Key assumptions'!$H$118),$F374*N(BG374)*avg_hrs)</f>
        <v>0</v>
      </c>
      <c r="DN374" s="255">
        <f>IF(OR($C374="Non-Labour",$C374="Labour-related"),IF(Inputs!$DT374=$F$1,Inputs!DN374,Inputs!DN374*'Key assumptions'!$H$118),$F374*N(BH374)*avg_hrs)</f>
        <v>0</v>
      </c>
      <c r="DO374" s="255">
        <f>IF(OR($C374="Non-Labour",$C374="Labour-related"),IF(Inputs!$DT374=$F$1,Inputs!DO374,Inputs!DO374*'Key assumptions'!$H$118),$F374*N(BI374)*avg_hrs)</f>
        <v>0</v>
      </c>
      <c r="DP374" s="255">
        <f>IF(OR($C374="Non-Labour",$C374="Labour-related"),IF(Inputs!$DT374=$F$1,Inputs!DP374,Inputs!DP374*'Key assumptions'!$H$118),$F374*N(BJ374)*avg_hrs)</f>
        <v>0</v>
      </c>
      <c r="DQ374" s="255">
        <f>IF(OR($C374="Non-Labour",$C374="Labour-related"),IF(Inputs!$DT374=$F$1,Inputs!DQ374,Inputs!DQ374*'Key assumptions'!$H$118),$F374*N(BK374)*avg_hrs)</f>
        <v>0</v>
      </c>
      <c r="DR374" s="255">
        <f>IF(OR($C374="Non-Labour",$C374="Labour-related"),IF(Inputs!$DT374=$F$1,Inputs!DR374,Inputs!DR374*'Key assumptions'!$H$118),$F374*N(BL374)*avg_hrs)</f>
        <v>0</v>
      </c>
      <c r="DT374" s="133" t="s">
        <v>213</v>
      </c>
      <c r="DU374" s="304"/>
      <c r="DV374" s="304"/>
      <c r="DW374" s="304"/>
      <c r="DX374" s="304"/>
      <c r="DY374" s="304"/>
      <c r="DZ374" s="304"/>
      <c r="EA374" s="255">
        <v>0</v>
      </c>
      <c r="EB374" s="255">
        <v>0</v>
      </c>
      <c r="EC374" s="255">
        <v>0</v>
      </c>
      <c r="ED374" s="255">
        <f t="shared" si="35"/>
        <v>0</v>
      </c>
      <c r="EE374" s="255">
        <f t="shared" si="35"/>
        <v>0</v>
      </c>
      <c r="EF374" s="255">
        <f t="shared" si="37"/>
        <v>0</v>
      </c>
    </row>
    <row r="375" spans="1:136" x14ac:dyDescent="0.4">
      <c r="A375" s="133" t="str">
        <f>Inputs!A375</f>
        <v>Project Management</v>
      </c>
      <c r="B375" s="133" t="str">
        <f>Inputs!B375</f>
        <v>N/A</v>
      </c>
      <c r="C375" s="133" t="str">
        <f>Inputs!C375</f>
        <v>Internal Labour</v>
      </c>
      <c r="D375" s="133" t="str">
        <f>Inputs!D375</f>
        <v>PT003696 AI BCSS Handover</v>
      </c>
      <c r="E375" s="133" t="str">
        <f>Inputs!E375</f>
        <v>Project Engineer (CWO REZ)</v>
      </c>
      <c r="F375" s="290">
        <f>IF(Inputs!DT375=$F$1,Inputs!F375,
IF(Inputs!DT375='Key assumptions'!$E$118,Inputs!F375*'Key assumptions'!$H$118,Inputs!F375*'Key assumptions'!$H$119))</f>
        <v>206.11</v>
      </c>
      <c r="G375" s="290">
        <f>IF(Inputs!DT375=$F$1,Inputs!G375,Inputs!G375*'Key assumptions'!$H$118)</f>
        <v>90.282775517751475</v>
      </c>
      <c r="H375" s="281"/>
      <c r="I375" s="281"/>
      <c r="J375" s="281"/>
      <c r="K375" s="281"/>
      <c r="L375" s="281"/>
      <c r="M375" s="389" t="str">
        <f>Inputs!M375</f>
        <v>[C-i-C]</v>
      </c>
      <c r="N375" s="389" t="str">
        <f>Inputs!N375</f>
        <v>[C-i-C]</v>
      </c>
      <c r="O375" s="389" t="str">
        <f>Inputs!O375</f>
        <v>[C-i-C]</v>
      </c>
      <c r="P375" s="389" t="str">
        <f>Inputs!P375</f>
        <v>[C-i-C]</v>
      </c>
      <c r="Q375" s="389" t="str">
        <f>Inputs!Q375</f>
        <v>[C-i-C]</v>
      </c>
      <c r="R375" s="389" t="str">
        <f>Inputs!R375</f>
        <v>[C-i-C]</v>
      </c>
      <c r="S375" s="389" t="str">
        <f>Inputs!S375</f>
        <v>[C-i-C]</v>
      </c>
      <c r="T375" s="389" t="str">
        <f>Inputs!T375</f>
        <v>[C-i-C]</v>
      </c>
      <c r="U375" s="389" t="str">
        <f>Inputs!U375</f>
        <v>[C-i-C]</v>
      </c>
      <c r="V375" s="389" t="str">
        <f>Inputs!V375</f>
        <v>[C-i-C]</v>
      </c>
      <c r="W375" s="389" t="str">
        <f>Inputs!W375</f>
        <v>[C-i-C]</v>
      </c>
      <c r="X375" s="389" t="str">
        <f>Inputs!X375</f>
        <v>[C-i-C]</v>
      </c>
      <c r="Y375" s="389" t="str">
        <f>Inputs!Y375</f>
        <v>[C-i-C]</v>
      </c>
      <c r="Z375" s="389" t="str">
        <f>Inputs!Z375</f>
        <v>[C-i-C]</v>
      </c>
      <c r="AA375" s="389" t="str">
        <f>Inputs!AA375</f>
        <v>[C-i-C]</v>
      </c>
      <c r="AB375" s="389" t="str">
        <f>Inputs!AB375</f>
        <v>[C-i-C]</v>
      </c>
      <c r="AC375" s="389" t="str">
        <f>Inputs!AC375</f>
        <v>[C-i-C]</v>
      </c>
      <c r="AD375" s="389" t="str">
        <f>Inputs!AD375</f>
        <v>[C-i-C]</v>
      </c>
      <c r="AE375" s="389" t="str">
        <f>Inputs!AE375</f>
        <v>[C-i-C]</v>
      </c>
      <c r="AF375" s="389" t="str">
        <f>Inputs!AF375</f>
        <v>[C-i-C]</v>
      </c>
      <c r="AG375" s="389" t="str">
        <f>Inputs!AG375</f>
        <v>[C-i-C]</v>
      </c>
      <c r="AH375" s="389" t="str">
        <f>Inputs!AH375</f>
        <v>[C-i-C]</v>
      </c>
      <c r="AI375" s="254">
        <f>Inputs!AI375</f>
        <v>0</v>
      </c>
      <c r="AJ375" s="254">
        <f>Inputs!AJ375</f>
        <v>0</v>
      </c>
      <c r="AK375" s="254">
        <f>Inputs!AK375</f>
        <v>0</v>
      </c>
      <c r="AL375" s="254">
        <f>Inputs!AL375</f>
        <v>0</v>
      </c>
      <c r="AM375" s="254">
        <f>Inputs!AM375</f>
        <v>0</v>
      </c>
      <c r="AN375" s="254">
        <f>Inputs!AN375</f>
        <v>0</v>
      </c>
      <c r="AO375" s="254">
        <f>Inputs!AO375</f>
        <v>0</v>
      </c>
      <c r="AP375" s="254">
        <f>Inputs!AP375</f>
        <v>0</v>
      </c>
      <c r="AQ375" s="254">
        <f>Inputs!AQ375</f>
        <v>0</v>
      </c>
      <c r="AR375" s="254">
        <f>Inputs!AR375</f>
        <v>0</v>
      </c>
      <c r="AS375" s="254">
        <f>Inputs!AS375</f>
        <v>0</v>
      </c>
      <c r="AT375" s="254">
        <f>Inputs!AT375</f>
        <v>0</v>
      </c>
      <c r="AU375" s="254">
        <f>Inputs!AU375</f>
        <v>0</v>
      </c>
      <c r="AV375" s="254">
        <f>Inputs!AV375</f>
        <v>0</v>
      </c>
      <c r="AW375" s="254">
        <f>Inputs!AW375</f>
        <v>0</v>
      </c>
      <c r="AX375" s="254">
        <f>Inputs!AX375</f>
        <v>0</v>
      </c>
      <c r="AY375" s="254">
        <f>Inputs!AY375</f>
        <v>0</v>
      </c>
      <c r="AZ375" s="254">
        <f>Inputs!AZ375</f>
        <v>0</v>
      </c>
      <c r="BA375" s="254">
        <f>Inputs!BA375</f>
        <v>0</v>
      </c>
      <c r="BB375" s="254">
        <f>Inputs!BB375</f>
        <v>0</v>
      </c>
      <c r="BC375" s="254">
        <f>Inputs!BC375</f>
        <v>0</v>
      </c>
      <c r="BD375" s="254">
        <f>Inputs!BD375</f>
        <v>0</v>
      </c>
      <c r="BE375" s="254">
        <f>Inputs!BE375</f>
        <v>0</v>
      </c>
      <c r="BF375" s="254">
        <f>Inputs!BF375</f>
        <v>0</v>
      </c>
      <c r="BG375" s="254">
        <f>Inputs!BG375</f>
        <v>0</v>
      </c>
      <c r="BH375" s="254">
        <f>Inputs!BH375</f>
        <v>0</v>
      </c>
      <c r="BI375" s="254">
        <f>Inputs!BI375</f>
        <v>0</v>
      </c>
      <c r="BJ375" s="254">
        <f>Inputs!BJ375</f>
        <v>0</v>
      </c>
      <c r="BK375" s="254">
        <f>Inputs!BK375</f>
        <v>0</v>
      </c>
      <c r="BL375" s="254">
        <f>Inputs!BL375</f>
        <v>0</v>
      </c>
      <c r="BN375" s="255">
        <f>IF(OR($C375="Non-Labour",$C375="Labour-related"),IF(Inputs!$DT375=$F$1,Inputs!BN375,Inputs!BN375*'Key assumptions'!$H$118),$F375*N(H375)*avg_hrs)</f>
        <v>0</v>
      </c>
      <c r="BO375" s="255">
        <f>IF(OR($C375="Non-Labour",$C375="Labour-related"),IF(Inputs!$DT375=$F$1,Inputs!BO375,Inputs!BO375*'Key assumptions'!$H$118),$F375*N(I375)*avg_hrs)</f>
        <v>0</v>
      </c>
      <c r="BP375" s="255">
        <f>IF(OR($C375="Non-Labour",$C375="Labour-related"),IF(Inputs!$DT375=$F$1,Inputs!BP375,Inputs!BP375*'Key assumptions'!$H$118),$F375*N(J375)*avg_hrs)</f>
        <v>0</v>
      </c>
      <c r="BQ375" s="255">
        <f>IF(OR($C375="Non-Labour",$C375="Labour-related"),IF(Inputs!$DT375=$F$1,Inputs!BQ375,Inputs!BQ375*'Key assumptions'!$H$118),$F375*N(K375)*avg_hrs)</f>
        <v>0</v>
      </c>
      <c r="BR375" s="255">
        <f>IF(OR($C375="Non-Labour",$C375="Labour-related"),IF(Inputs!$DT375=$F$1,Inputs!BR375,Inputs!BR375*'Key assumptions'!$H$118),$F375*N(L375)*avg_hrs)</f>
        <v>0</v>
      </c>
      <c r="BS375" s="390" t="s">
        <v>411</v>
      </c>
      <c r="BT375" s="390" t="s">
        <v>411</v>
      </c>
      <c r="BU375" s="390" t="s">
        <v>411</v>
      </c>
      <c r="BV375" s="390" t="s">
        <v>411</v>
      </c>
      <c r="BW375" s="390" t="s">
        <v>411</v>
      </c>
      <c r="BX375" s="390" t="s">
        <v>411</v>
      </c>
      <c r="BY375" s="390" t="s">
        <v>411</v>
      </c>
      <c r="BZ375" s="390" t="s">
        <v>411</v>
      </c>
      <c r="CA375" s="390" t="s">
        <v>411</v>
      </c>
      <c r="CB375" s="390" t="s">
        <v>411</v>
      </c>
      <c r="CC375" s="390" t="s">
        <v>411</v>
      </c>
      <c r="CD375" s="390" t="s">
        <v>411</v>
      </c>
      <c r="CE375" s="390" t="s">
        <v>411</v>
      </c>
      <c r="CF375" s="390" t="s">
        <v>411</v>
      </c>
      <c r="CG375" s="390" t="s">
        <v>411</v>
      </c>
      <c r="CH375" s="390" t="s">
        <v>411</v>
      </c>
      <c r="CI375" s="390" t="s">
        <v>411</v>
      </c>
      <c r="CJ375" s="390" t="s">
        <v>411</v>
      </c>
      <c r="CK375" s="390" t="s">
        <v>411</v>
      </c>
      <c r="CL375" s="390" t="s">
        <v>411</v>
      </c>
      <c r="CM375" s="390" t="s">
        <v>411</v>
      </c>
      <c r="CN375" s="390" t="s">
        <v>411</v>
      </c>
      <c r="CO375" s="255">
        <f>IF(OR($C375="Non-Labour",$C375="Labour-related"),IF(Inputs!$DT375=$F$1,Inputs!CO375,Inputs!CO375*'Key assumptions'!$H$118),$F375*N(AI375)*avg_hrs)</f>
        <v>0</v>
      </c>
      <c r="CP375" s="255">
        <f>IF(OR($C375="Non-Labour",$C375="Labour-related"),IF(Inputs!$DT375=$F$1,Inputs!CP375,Inputs!CP375*'Key assumptions'!$H$118),$F375*N(AJ375)*avg_hrs)</f>
        <v>0</v>
      </c>
      <c r="CQ375" s="255">
        <f>IF(OR($C375="Non-Labour",$C375="Labour-related"),IF(Inputs!$DT375=$F$1,Inputs!CQ375,Inputs!CQ375*'Key assumptions'!$H$118),$F375*N(AK375)*avg_hrs)</f>
        <v>0</v>
      </c>
      <c r="CR375" s="255">
        <f>IF(OR($C375="Non-Labour",$C375="Labour-related"),IF(Inputs!$DT375=$F$1,Inputs!CR375,Inputs!CR375*'Key assumptions'!$H$118),$F375*N(AL375)*avg_hrs)</f>
        <v>0</v>
      </c>
      <c r="CS375" s="255">
        <f>IF(OR($C375="Non-Labour",$C375="Labour-related"),IF(Inputs!$DT375=$F$1,Inputs!CS375,Inputs!CS375*'Key assumptions'!$H$118),$F375*N(AM375)*avg_hrs)</f>
        <v>0</v>
      </c>
      <c r="CT375" s="255">
        <f>IF(OR($C375="Non-Labour",$C375="Labour-related"),IF(Inputs!$DT375=$F$1,Inputs!CT375,Inputs!CT375*'Key assumptions'!$H$118),$F375*N(AN375)*avg_hrs)</f>
        <v>0</v>
      </c>
      <c r="CU375" s="255">
        <f>IF(OR($C375="Non-Labour",$C375="Labour-related"),IF(Inputs!$DT375=$F$1,Inputs!CU375,Inputs!CU375*'Key assumptions'!$H$118),$F375*N(AO375)*avg_hrs)</f>
        <v>0</v>
      </c>
      <c r="CV375" s="255">
        <f>IF(OR($C375="Non-Labour",$C375="Labour-related"),IF(Inputs!$DT375=$F$1,Inputs!CV375,Inputs!CV375*'Key assumptions'!$H$118),$F375*N(AP375)*avg_hrs)</f>
        <v>0</v>
      </c>
      <c r="CW375" s="255">
        <f>IF(OR($C375="Non-Labour",$C375="Labour-related"),IF(Inputs!$DT375=$F$1,Inputs!CW375,Inputs!CW375*'Key assumptions'!$H$118),$F375*N(AQ375)*avg_hrs)</f>
        <v>0</v>
      </c>
      <c r="CX375" s="255">
        <f>IF(OR($C375="Non-Labour",$C375="Labour-related"),IF(Inputs!$DT375=$F$1,Inputs!CX375,Inputs!CX375*'Key assumptions'!$H$118),$F375*N(AR375)*avg_hrs)</f>
        <v>0</v>
      </c>
      <c r="CY375" s="255">
        <f>IF(OR($C375="Non-Labour",$C375="Labour-related"),IF(Inputs!$DT375=$F$1,Inputs!CY375,Inputs!CY375*'Key assumptions'!$H$118),$F375*N(AS375)*avg_hrs)</f>
        <v>0</v>
      </c>
      <c r="CZ375" s="255">
        <f>IF(OR($C375="Non-Labour",$C375="Labour-related"),IF(Inputs!$DT375=$F$1,Inputs!CZ375,Inputs!CZ375*'Key assumptions'!$H$118),$F375*N(AT375)*avg_hrs)</f>
        <v>0</v>
      </c>
      <c r="DA375" s="255">
        <f>IF(OR($C375="Non-Labour",$C375="Labour-related"),IF(Inputs!$DT375=$F$1,Inputs!DA375,Inputs!DA375*'Key assumptions'!$H$118),$F375*N(AU375)*avg_hrs)</f>
        <v>0</v>
      </c>
      <c r="DB375" s="255">
        <f>IF(OR($C375="Non-Labour",$C375="Labour-related"),IF(Inputs!$DT375=$F$1,Inputs!DB375,Inputs!DB375*'Key assumptions'!$H$118),$F375*N(AV375)*avg_hrs)</f>
        <v>0</v>
      </c>
      <c r="DC375" s="255">
        <f>IF(OR($C375="Non-Labour",$C375="Labour-related"),IF(Inputs!$DT375=$F$1,Inputs!DC375,Inputs!DC375*'Key assumptions'!$H$118),$F375*N(AW375)*avg_hrs)</f>
        <v>0</v>
      </c>
      <c r="DD375" s="255">
        <f>IF(OR($C375="Non-Labour",$C375="Labour-related"),IF(Inputs!$DT375=$F$1,Inputs!DD375,Inputs!DD375*'Key assumptions'!$H$118),$F375*N(AX375)*avg_hrs)</f>
        <v>0</v>
      </c>
      <c r="DE375" s="255">
        <f>IF(OR($C375="Non-Labour",$C375="Labour-related"),IF(Inputs!$DT375=$F$1,Inputs!DE375,Inputs!DE375*'Key assumptions'!$H$118),$F375*N(AY375)*avg_hrs)</f>
        <v>0</v>
      </c>
      <c r="DF375" s="255">
        <f>IF(OR($C375="Non-Labour",$C375="Labour-related"),IF(Inputs!$DT375=$F$1,Inputs!DF375,Inputs!DF375*'Key assumptions'!$H$118),$F375*N(AZ375)*avg_hrs)</f>
        <v>0</v>
      </c>
      <c r="DG375" s="255">
        <f>IF(OR($C375="Non-Labour",$C375="Labour-related"),IF(Inputs!$DT375=$F$1,Inputs!DG375,Inputs!DG375*'Key assumptions'!$H$118),$F375*N(BA375)*avg_hrs)</f>
        <v>0</v>
      </c>
      <c r="DH375" s="255">
        <f>IF(OR($C375="Non-Labour",$C375="Labour-related"),IF(Inputs!$DT375=$F$1,Inputs!DH375,Inputs!DH375*'Key assumptions'!$H$118),$F375*N(BB375)*avg_hrs)</f>
        <v>0</v>
      </c>
      <c r="DI375" s="255">
        <f>IF(OR($C375="Non-Labour",$C375="Labour-related"),IF(Inputs!$DT375=$F$1,Inputs!DI375,Inputs!DI375*'Key assumptions'!$H$118),$F375*N(BC375)*avg_hrs)</f>
        <v>0</v>
      </c>
      <c r="DJ375" s="255">
        <f>IF(OR($C375="Non-Labour",$C375="Labour-related"),IF(Inputs!$DT375=$F$1,Inputs!DJ375,Inputs!DJ375*'Key assumptions'!$H$118),$F375*N(BD375)*avg_hrs)</f>
        <v>0</v>
      </c>
      <c r="DK375" s="255">
        <f>IF(OR($C375="Non-Labour",$C375="Labour-related"),IF(Inputs!$DT375=$F$1,Inputs!DK375,Inputs!DK375*'Key assumptions'!$H$118),$F375*N(BE375)*avg_hrs)</f>
        <v>0</v>
      </c>
      <c r="DL375" s="255">
        <f>IF(OR($C375="Non-Labour",$C375="Labour-related"),IF(Inputs!$DT375=$F$1,Inputs!DL375,Inputs!DL375*'Key assumptions'!$H$118),$F375*N(BF375)*avg_hrs)</f>
        <v>0</v>
      </c>
      <c r="DM375" s="255">
        <f>IF(OR($C375="Non-Labour",$C375="Labour-related"),IF(Inputs!$DT375=$F$1,Inputs!DM375,Inputs!DM375*'Key assumptions'!$H$118),$F375*N(BG375)*avg_hrs)</f>
        <v>0</v>
      </c>
      <c r="DN375" s="255">
        <f>IF(OR($C375="Non-Labour",$C375="Labour-related"),IF(Inputs!$DT375=$F$1,Inputs!DN375,Inputs!DN375*'Key assumptions'!$H$118),$F375*N(BH375)*avg_hrs)</f>
        <v>0</v>
      </c>
      <c r="DO375" s="255">
        <f>IF(OR($C375="Non-Labour",$C375="Labour-related"),IF(Inputs!$DT375=$F$1,Inputs!DO375,Inputs!DO375*'Key assumptions'!$H$118),$F375*N(BI375)*avg_hrs)</f>
        <v>0</v>
      </c>
      <c r="DP375" s="255">
        <f>IF(OR($C375="Non-Labour",$C375="Labour-related"),IF(Inputs!$DT375=$F$1,Inputs!DP375,Inputs!DP375*'Key assumptions'!$H$118),$F375*N(BJ375)*avg_hrs)</f>
        <v>0</v>
      </c>
      <c r="DQ375" s="255">
        <f>IF(OR($C375="Non-Labour",$C375="Labour-related"),IF(Inputs!$DT375=$F$1,Inputs!DQ375,Inputs!DQ375*'Key assumptions'!$H$118),$F375*N(BK375)*avg_hrs)</f>
        <v>0</v>
      </c>
      <c r="DR375" s="255">
        <f>IF(OR($C375="Non-Labour",$C375="Labour-related"),IF(Inputs!$DT375=$F$1,Inputs!DR375,Inputs!DR375*'Key assumptions'!$H$118),$F375*N(BL375)*avg_hrs)</f>
        <v>0</v>
      </c>
      <c r="DT375" s="133" t="s">
        <v>213</v>
      </c>
      <c r="DU375" s="304"/>
      <c r="DV375" s="304"/>
      <c r="DW375" s="304"/>
      <c r="DX375" s="304"/>
      <c r="DY375" s="304"/>
      <c r="DZ375" s="304"/>
      <c r="EA375" s="255">
        <v>0</v>
      </c>
      <c r="EB375" s="255">
        <v>0</v>
      </c>
      <c r="EC375" s="255">
        <v>0</v>
      </c>
      <c r="ED375" s="255">
        <f t="shared" si="35"/>
        <v>0</v>
      </c>
      <c r="EE375" s="255">
        <f t="shared" si="35"/>
        <v>0</v>
      </c>
      <c r="EF375" s="255">
        <f t="shared" si="37"/>
        <v>0</v>
      </c>
    </row>
    <row r="376" spans="1:136" x14ac:dyDescent="0.4">
      <c r="A376" s="133" t="str">
        <f>Inputs!A376</f>
        <v>Project Management</v>
      </c>
      <c r="B376" s="133" t="str">
        <f>Inputs!B376</f>
        <v>N/A</v>
      </c>
      <c r="C376" s="133" t="str">
        <f>Inputs!C376</f>
        <v>Internal Labour</v>
      </c>
      <c r="D376" s="133" t="str">
        <f>Inputs!D376</f>
        <v>PT003696 AI BCSS Handover</v>
      </c>
      <c r="E376" s="133" t="str">
        <f>Inputs!E376</f>
        <v>Project Engineer (CWO REZ) - Travel Outside Hours</v>
      </c>
      <c r="F376" s="290">
        <f>IF(Inputs!DT376=$F$1,Inputs!F376,
IF(Inputs!DT376='Key assumptions'!$E$118,Inputs!F376*'Key assumptions'!$H$118,Inputs!F376*'Key assumptions'!$H$119))</f>
        <v>206.11</v>
      </c>
      <c r="G376" s="290">
        <f>IF(Inputs!DT376=$F$1,Inputs!G376,Inputs!G376*'Key assumptions'!$H$118)</f>
        <v>90.282775517751475</v>
      </c>
      <c r="H376" s="281"/>
      <c r="I376" s="281"/>
      <c r="J376" s="281"/>
      <c r="K376" s="281"/>
      <c r="L376" s="281"/>
      <c r="M376" s="389" t="str">
        <f>Inputs!M376</f>
        <v>[C-i-C]</v>
      </c>
      <c r="N376" s="389" t="str">
        <f>Inputs!N376</f>
        <v>[C-i-C]</v>
      </c>
      <c r="O376" s="389" t="str">
        <f>Inputs!O376</f>
        <v>[C-i-C]</v>
      </c>
      <c r="P376" s="389" t="str">
        <f>Inputs!P376</f>
        <v>[C-i-C]</v>
      </c>
      <c r="Q376" s="389" t="str">
        <f>Inputs!Q376</f>
        <v>[C-i-C]</v>
      </c>
      <c r="R376" s="389" t="str">
        <f>Inputs!R376</f>
        <v>[C-i-C]</v>
      </c>
      <c r="S376" s="389" t="str">
        <f>Inputs!S376</f>
        <v>[C-i-C]</v>
      </c>
      <c r="T376" s="389" t="str">
        <f>Inputs!T376</f>
        <v>[C-i-C]</v>
      </c>
      <c r="U376" s="389" t="str">
        <f>Inputs!U376</f>
        <v>[C-i-C]</v>
      </c>
      <c r="V376" s="389" t="str">
        <f>Inputs!V376</f>
        <v>[C-i-C]</v>
      </c>
      <c r="W376" s="389" t="str">
        <f>Inputs!W376</f>
        <v>[C-i-C]</v>
      </c>
      <c r="X376" s="389" t="str">
        <f>Inputs!X376</f>
        <v>[C-i-C]</v>
      </c>
      <c r="Y376" s="389" t="str">
        <f>Inputs!Y376</f>
        <v>[C-i-C]</v>
      </c>
      <c r="Z376" s="389" t="str">
        <f>Inputs!Z376</f>
        <v>[C-i-C]</v>
      </c>
      <c r="AA376" s="389" t="str">
        <f>Inputs!AA376</f>
        <v>[C-i-C]</v>
      </c>
      <c r="AB376" s="389" t="str">
        <f>Inputs!AB376</f>
        <v>[C-i-C]</v>
      </c>
      <c r="AC376" s="389" t="str">
        <f>Inputs!AC376</f>
        <v>[C-i-C]</v>
      </c>
      <c r="AD376" s="389" t="str">
        <f>Inputs!AD376</f>
        <v>[C-i-C]</v>
      </c>
      <c r="AE376" s="389" t="str">
        <f>Inputs!AE376</f>
        <v>[C-i-C]</v>
      </c>
      <c r="AF376" s="389" t="str">
        <f>Inputs!AF376</f>
        <v>[C-i-C]</v>
      </c>
      <c r="AG376" s="389" t="str">
        <f>Inputs!AG376</f>
        <v>[C-i-C]</v>
      </c>
      <c r="AH376" s="389" t="str">
        <f>Inputs!AH376</f>
        <v>[C-i-C]</v>
      </c>
      <c r="AI376" s="254">
        <f>Inputs!AI376</f>
        <v>0</v>
      </c>
      <c r="AJ376" s="254">
        <f>Inputs!AJ376</f>
        <v>0</v>
      </c>
      <c r="AK376" s="254">
        <f>Inputs!AK376</f>
        <v>0</v>
      </c>
      <c r="AL376" s="254">
        <f>Inputs!AL376</f>
        <v>0</v>
      </c>
      <c r="AM376" s="254">
        <f>Inputs!AM376</f>
        <v>0</v>
      </c>
      <c r="AN376" s="254">
        <f>Inputs!AN376</f>
        <v>0</v>
      </c>
      <c r="AO376" s="254">
        <f>Inputs!AO376</f>
        <v>0</v>
      </c>
      <c r="AP376" s="254">
        <f>Inputs!AP376</f>
        <v>0</v>
      </c>
      <c r="AQ376" s="254">
        <f>Inputs!AQ376</f>
        <v>0</v>
      </c>
      <c r="AR376" s="254">
        <f>Inputs!AR376</f>
        <v>0</v>
      </c>
      <c r="AS376" s="254">
        <f>Inputs!AS376</f>
        <v>0</v>
      </c>
      <c r="AT376" s="254">
        <f>Inputs!AT376</f>
        <v>0</v>
      </c>
      <c r="AU376" s="254">
        <f>Inputs!AU376</f>
        <v>0</v>
      </c>
      <c r="AV376" s="254">
        <f>Inputs!AV376</f>
        <v>0</v>
      </c>
      <c r="AW376" s="254">
        <f>Inputs!AW376</f>
        <v>0</v>
      </c>
      <c r="AX376" s="254">
        <f>Inputs!AX376</f>
        <v>0</v>
      </c>
      <c r="AY376" s="254">
        <f>Inputs!AY376</f>
        <v>0</v>
      </c>
      <c r="AZ376" s="254">
        <f>Inputs!AZ376</f>
        <v>0</v>
      </c>
      <c r="BA376" s="254">
        <f>Inputs!BA376</f>
        <v>0</v>
      </c>
      <c r="BB376" s="254">
        <f>Inputs!BB376</f>
        <v>0</v>
      </c>
      <c r="BC376" s="254">
        <f>Inputs!BC376</f>
        <v>0</v>
      </c>
      <c r="BD376" s="254">
        <f>Inputs!BD376</f>
        <v>0</v>
      </c>
      <c r="BE376" s="254">
        <f>Inputs!BE376</f>
        <v>0</v>
      </c>
      <c r="BF376" s="254">
        <f>Inputs!BF376</f>
        <v>0</v>
      </c>
      <c r="BG376" s="254">
        <f>Inputs!BG376</f>
        <v>0</v>
      </c>
      <c r="BH376" s="254">
        <f>Inputs!BH376</f>
        <v>0</v>
      </c>
      <c r="BI376" s="254">
        <f>Inputs!BI376</f>
        <v>0</v>
      </c>
      <c r="BJ376" s="254">
        <f>Inputs!BJ376</f>
        <v>0</v>
      </c>
      <c r="BK376" s="254">
        <f>Inputs!BK376</f>
        <v>0</v>
      </c>
      <c r="BL376" s="254">
        <f>Inputs!BL376</f>
        <v>0</v>
      </c>
      <c r="BN376" s="255">
        <f>IF(OR($C376="Non-Labour",$C376="Labour-related"),IF(Inputs!$DT376=$F$1,Inputs!BN376,Inputs!BN376*'Key assumptions'!$H$118),$F376*N(H376)*avg_hrs)</f>
        <v>0</v>
      </c>
      <c r="BO376" s="255">
        <f>IF(OR($C376="Non-Labour",$C376="Labour-related"),IF(Inputs!$DT376=$F$1,Inputs!BO376,Inputs!BO376*'Key assumptions'!$H$118),$F376*N(I376)*avg_hrs)</f>
        <v>0</v>
      </c>
      <c r="BP376" s="255">
        <f>IF(OR($C376="Non-Labour",$C376="Labour-related"),IF(Inputs!$DT376=$F$1,Inputs!BP376,Inputs!BP376*'Key assumptions'!$H$118),$F376*N(J376)*avg_hrs)</f>
        <v>0</v>
      </c>
      <c r="BQ376" s="255">
        <f>IF(OR($C376="Non-Labour",$C376="Labour-related"),IF(Inputs!$DT376=$F$1,Inputs!BQ376,Inputs!BQ376*'Key assumptions'!$H$118),$F376*N(K376)*avg_hrs)</f>
        <v>0</v>
      </c>
      <c r="BR376" s="255">
        <f>IF(OR($C376="Non-Labour",$C376="Labour-related"),IF(Inputs!$DT376=$F$1,Inputs!BR376,Inputs!BR376*'Key assumptions'!$H$118),$F376*N(L376)*avg_hrs)</f>
        <v>0</v>
      </c>
      <c r="BS376" s="390" t="s">
        <v>411</v>
      </c>
      <c r="BT376" s="390" t="s">
        <v>411</v>
      </c>
      <c r="BU376" s="390" t="s">
        <v>411</v>
      </c>
      <c r="BV376" s="390" t="s">
        <v>411</v>
      </c>
      <c r="BW376" s="390" t="s">
        <v>411</v>
      </c>
      <c r="BX376" s="390" t="s">
        <v>411</v>
      </c>
      <c r="BY376" s="390" t="s">
        <v>411</v>
      </c>
      <c r="BZ376" s="390" t="s">
        <v>411</v>
      </c>
      <c r="CA376" s="390" t="s">
        <v>411</v>
      </c>
      <c r="CB376" s="390" t="s">
        <v>411</v>
      </c>
      <c r="CC376" s="390" t="s">
        <v>411</v>
      </c>
      <c r="CD376" s="390" t="s">
        <v>411</v>
      </c>
      <c r="CE376" s="390" t="s">
        <v>411</v>
      </c>
      <c r="CF376" s="390" t="s">
        <v>411</v>
      </c>
      <c r="CG376" s="390" t="s">
        <v>411</v>
      </c>
      <c r="CH376" s="390" t="s">
        <v>411</v>
      </c>
      <c r="CI376" s="390" t="s">
        <v>411</v>
      </c>
      <c r="CJ376" s="390" t="s">
        <v>411</v>
      </c>
      <c r="CK376" s="390" t="s">
        <v>411</v>
      </c>
      <c r="CL376" s="390" t="s">
        <v>411</v>
      </c>
      <c r="CM376" s="390" t="s">
        <v>411</v>
      </c>
      <c r="CN376" s="390" t="s">
        <v>411</v>
      </c>
      <c r="CO376" s="255">
        <f>IF(OR($C376="Non-Labour",$C376="Labour-related"),IF(Inputs!$DT376=$F$1,Inputs!CO376,Inputs!CO376*'Key assumptions'!$H$118),$F376*N(AI376)*avg_hrs)</f>
        <v>0</v>
      </c>
      <c r="CP376" s="255">
        <f>IF(OR($C376="Non-Labour",$C376="Labour-related"),IF(Inputs!$DT376=$F$1,Inputs!CP376,Inputs!CP376*'Key assumptions'!$H$118),$F376*N(AJ376)*avg_hrs)</f>
        <v>0</v>
      </c>
      <c r="CQ376" s="255">
        <f>IF(OR($C376="Non-Labour",$C376="Labour-related"),IF(Inputs!$DT376=$F$1,Inputs!CQ376,Inputs!CQ376*'Key assumptions'!$H$118),$F376*N(AK376)*avg_hrs)</f>
        <v>0</v>
      </c>
      <c r="CR376" s="255">
        <f>IF(OR($C376="Non-Labour",$C376="Labour-related"),IF(Inputs!$DT376=$F$1,Inputs!CR376,Inputs!CR376*'Key assumptions'!$H$118),$F376*N(AL376)*avg_hrs)</f>
        <v>0</v>
      </c>
      <c r="CS376" s="255">
        <f>IF(OR($C376="Non-Labour",$C376="Labour-related"),IF(Inputs!$DT376=$F$1,Inputs!CS376,Inputs!CS376*'Key assumptions'!$H$118),$F376*N(AM376)*avg_hrs)</f>
        <v>0</v>
      </c>
      <c r="CT376" s="255">
        <f>IF(OR($C376="Non-Labour",$C376="Labour-related"),IF(Inputs!$DT376=$F$1,Inputs!CT376,Inputs!CT376*'Key assumptions'!$H$118),$F376*N(AN376)*avg_hrs)</f>
        <v>0</v>
      </c>
      <c r="CU376" s="255">
        <f>IF(OR($C376="Non-Labour",$C376="Labour-related"),IF(Inputs!$DT376=$F$1,Inputs!CU376,Inputs!CU376*'Key assumptions'!$H$118),$F376*N(AO376)*avg_hrs)</f>
        <v>0</v>
      </c>
      <c r="CV376" s="255">
        <f>IF(OR($C376="Non-Labour",$C376="Labour-related"),IF(Inputs!$DT376=$F$1,Inputs!CV376,Inputs!CV376*'Key assumptions'!$H$118),$F376*N(AP376)*avg_hrs)</f>
        <v>0</v>
      </c>
      <c r="CW376" s="255">
        <f>IF(OR($C376="Non-Labour",$C376="Labour-related"),IF(Inputs!$DT376=$F$1,Inputs!CW376,Inputs!CW376*'Key assumptions'!$H$118),$F376*N(AQ376)*avg_hrs)</f>
        <v>0</v>
      </c>
      <c r="CX376" s="255">
        <f>IF(OR($C376="Non-Labour",$C376="Labour-related"),IF(Inputs!$DT376=$F$1,Inputs!CX376,Inputs!CX376*'Key assumptions'!$H$118),$F376*N(AR376)*avg_hrs)</f>
        <v>0</v>
      </c>
      <c r="CY376" s="255">
        <f>IF(OR($C376="Non-Labour",$C376="Labour-related"),IF(Inputs!$DT376=$F$1,Inputs!CY376,Inputs!CY376*'Key assumptions'!$H$118),$F376*N(AS376)*avg_hrs)</f>
        <v>0</v>
      </c>
      <c r="CZ376" s="255">
        <f>IF(OR($C376="Non-Labour",$C376="Labour-related"),IF(Inputs!$DT376=$F$1,Inputs!CZ376,Inputs!CZ376*'Key assumptions'!$H$118),$F376*N(AT376)*avg_hrs)</f>
        <v>0</v>
      </c>
      <c r="DA376" s="255">
        <f>IF(OR($C376="Non-Labour",$C376="Labour-related"),IF(Inputs!$DT376=$F$1,Inputs!DA376,Inputs!DA376*'Key assumptions'!$H$118),$F376*N(AU376)*avg_hrs)</f>
        <v>0</v>
      </c>
      <c r="DB376" s="255">
        <f>IF(OR($C376="Non-Labour",$C376="Labour-related"),IF(Inputs!$DT376=$F$1,Inputs!DB376,Inputs!DB376*'Key assumptions'!$H$118),$F376*N(AV376)*avg_hrs)</f>
        <v>0</v>
      </c>
      <c r="DC376" s="255">
        <f>IF(OR($C376="Non-Labour",$C376="Labour-related"),IF(Inputs!$DT376=$F$1,Inputs!DC376,Inputs!DC376*'Key assumptions'!$H$118),$F376*N(AW376)*avg_hrs)</f>
        <v>0</v>
      </c>
      <c r="DD376" s="255">
        <f>IF(OR($C376="Non-Labour",$C376="Labour-related"),IF(Inputs!$DT376=$F$1,Inputs!DD376,Inputs!DD376*'Key assumptions'!$H$118),$F376*N(AX376)*avg_hrs)</f>
        <v>0</v>
      </c>
      <c r="DE376" s="255">
        <f>IF(OR($C376="Non-Labour",$C376="Labour-related"),IF(Inputs!$DT376=$F$1,Inputs!DE376,Inputs!DE376*'Key assumptions'!$H$118),$F376*N(AY376)*avg_hrs)</f>
        <v>0</v>
      </c>
      <c r="DF376" s="255">
        <f>IF(OR($C376="Non-Labour",$C376="Labour-related"),IF(Inputs!$DT376=$F$1,Inputs!DF376,Inputs!DF376*'Key assumptions'!$H$118),$F376*N(AZ376)*avg_hrs)</f>
        <v>0</v>
      </c>
      <c r="DG376" s="255">
        <f>IF(OR($C376="Non-Labour",$C376="Labour-related"),IF(Inputs!$DT376=$F$1,Inputs!DG376,Inputs!DG376*'Key assumptions'!$H$118),$F376*N(BA376)*avg_hrs)</f>
        <v>0</v>
      </c>
      <c r="DH376" s="255">
        <f>IF(OR($C376="Non-Labour",$C376="Labour-related"),IF(Inputs!$DT376=$F$1,Inputs!DH376,Inputs!DH376*'Key assumptions'!$H$118),$F376*N(BB376)*avg_hrs)</f>
        <v>0</v>
      </c>
      <c r="DI376" s="255">
        <f>IF(OR($C376="Non-Labour",$C376="Labour-related"),IF(Inputs!$DT376=$F$1,Inputs!DI376,Inputs!DI376*'Key assumptions'!$H$118),$F376*N(BC376)*avg_hrs)</f>
        <v>0</v>
      </c>
      <c r="DJ376" s="255">
        <f>IF(OR($C376="Non-Labour",$C376="Labour-related"),IF(Inputs!$DT376=$F$1,Inputs!DJ376,Inputs!DJ376*'Key assumptions'!$H$118),$F376*N(BD376)*avg_hrs)</f>
        <v>0</v>
      </c>
      <c r="DK376" s="255">
        <f>IF(OR($C376="Non-Labour",$C376="Labour-related"),IF(Inputs!$DT376=$F$1,Inputs!DK376,Inputs!DK376*'Key assumptions'!$H$118),$F376*N(BE376)*avg_hrs)</f>
        <v>0</v>
      </c>
      <c r="DL376" s="255">
        <f>IF(OR($C376="Non-Labour",$C376="Labour-related"),IF(Inputs!$DT376=$F$1,Inputs!DL376,Inputs!DL376*'Key assumptions'!$H$118),$F376*N(BF376)*avg_hrs)</f>
        <v>0</v>
      </c>
      <c r="DM376" s="255">
        <f>IF(OR($C376="Non-Labour",$C376="Labour-related"),IF(Inputs!$DT376=$F$1,Inputs!DM376,Inputs!DM376*'Key assumptions'!$H$118),$F376*N(BG376)*avg_hrs)</f>
        <v>0</v>
      </c>
      <c r="DN376" s="255">
        <f>IF(OR($C376="Non-Labour",$C376="Labour-related"),IF(Inputs!$DT376=$F$1,Inputs!DN376,Inputs!DN376*'Key assumptions'!$H$118),$F376*N(BH376)*avg_hrs)</f>
        <v>0</v>
      </c>
      <c r="DO376" s="255">
        <f>IF(OR($C376="Non-Labour",$C376="Labour-related"),IF(Inputs!$DT376=$F$1,Inputs!DO376,Inputs!DO376*'Key assumptions'!$H$118),$F376*N(BI376)*avg_hrs)</f>
        <v>0</v>
      </c>
      <c r="DP376" s="255">
        <f>IF(OR($C376="Non-Labour",$C376="Labour-related"),IF(Inputs!$DT376=$F$1,Inputs!DP376,Inputs!DP376*'Key assumptions'!$H$118),$F376*N(BJ376)*avg_hrs)</f>
        <v>0</v>
      </c>
      <c r="DQ376" s="255">
        <f>IF(OR($C376="Non-Labour",$C376="Labour-related"),IF(Inputs!$DT376=$F$1,Inputs!DQ376,Inputs!DQ376*'Key assumptions'!$H$118),$F376*N(BK376)*avg_hrs)</f>
        <v>0</v>
      </c>
      <c r="DR376" s="255">
        <f>IF(OR($C376="Non-Labour",$C376="Labour-related"),IF(Inputs!$DT376=$F$1,Inputs!DR376,Inputs!DR376*'Key assumptions'!$H$118),$F376*N(BL376)*avg_hrs)</f>
        <v>0</v>
      </c>
      <c r="DT376" s="133" t="s">
        <v>213</v>
      </c>
      <c r="DU376" s="304"/>
      <c r="DV376" s="304"/>
      <c r="DW376" s="304"/>
      <c r="DX376" s="304"/>
      <c r="DY376" s="304"/>
      <c r="DZ376" s="304"/>
      <c r="EA376" s="255">
        <v>0</v>
      </c>
      <c r="EB376" s="255">
        <v>0</v>
      </c>
      <c r="EC376" s="255">
        <v>0</v>
      </c>
      <c r="ED376" s="255">
        <f t="shared" si="35"/>
        <v>0</v>
      </c>
      <c r="EE376" s="255">
        <f t="shared" si="35"/>
        <v>0</v>
      </c>
      <c r="EF376" s="255">
        <f t="shared" si="37"/>
        <v>0</v>
      </c>
    </row>
    <row r="377" spans="1:136" x14ac:dyDescent="0.4">
      <c r="A377" s="133" t="str">
        <f>Inputs!A377</f>
        <v>Project Management</v>
      </c>
      <c r="B377" s="133" t="str">
        <f>Inputs!B377</f>
        <v>3x PE TBC</v>
      </c>
      <c r="C377" s="133" t="str">
        <f>Inputs!C377</f>
        <v>Labour-related</v>
      </c>
      <c r="D377" s="133" t="str">
        <f>Inputs!D377</f>
        <v>PT003696 AI BCSS Handover</v>
      </c>
      <c r="E377" s="133" t="str">
        <f>Inputs!E377</f>
        <v>Sustenance High Cost Country Centre</v>
      </c>
      <c r="F377" s="290">
        <f>IF(Inputs!DT377=$F$1,Inputs!F377,
IF(Inputs!DT377='Key assumptions'!$E$118,Inputs!F377*'Key assumptions'!$H$118,Inputs!F377*'Key assumptions'!$H$119))</f>
        <v>0</v>
      </c>
      <c r="G377" s="290">
        <f>IF(Inputs!DT377=$F$1,Inputs!G377,Inputs!G377*'Key assumptions'!$H$118)</f>
        <v>0</v>
      </c>
      <c r="H377" s="281"/>
      <c r="I377" s="281"/>
      <c r="J377" s="281"/>
      <c r="K377" s="281"/>
      <c r="L377" s="281"/>
      <c r="M377" s="389" t="str">
        <f>Inputs!M377</f>
        <v>[C-i-C]</v>
      </c>
      <c r="N377" s="389" t="str">
        <f>Inputs!N377</f>
        <v>[C-i-C]</v>
      </c>
      <c r="O377" s="389" t="str">
        <f>Inputs!O377</f>
        <v>[C-i-C]</v>
      </c>
      <c r="P377" s="389" t="str">
        <f>Inputs!P377</f>
        <v>[C-i-C]</v>
      </c>
      <c r="Q377" s="389" t="str">
        <f>Inputs!Q377</f>
        <v>[C-i-C]</v>
      </c>
      <c r="R377" s="389" t="str">
        <f>Inputs!R377</f>
        <v>[C-i-C]</v>
      </c>
      <c r="S377" s="389" t="str">
        <f>Inputs!S377</f>
        <v>[C-i-C]</v>
      </c>
      <c r="T377" s="389" t="str">
        <f>Inputs!T377</f>
        <v>[C-i-C]</v>
      </c>
      <c r="U377" s="389" t="str">
        <f>Inputs!U377</f>
        <v>[C-i-C]</v>
      </c>
      <c r="V377" s="389" t="str">
        <f>Inputs!V377</f>
        <v>[C-i-C]</v>
      </c>
      <c r="W377" s="389" t="str">
        <f>Inputs!W377</f>
        <v>[C-i-C]</v>
      </c>
      <c r="X377" s="389" t="str">
        <f>Inputs!X377</f>
        <v>[C-i-C]</v>
      </c>
      <c r="Y377" s="389" t="str">
        <f>Inputs!Y377</f>
        <v>[C-i-C]</v>
      </c>
      <c r="Z377" s="389" t="str">
        <f>Inputs!Z377</f>
        <v>[C-i-C]</v>
      </c>
      <c r="AA377" s="389" t="str">
        <f>Inputs!AA377</f>
        <v>[C-i-C]</v>
      </c>
      <c r="AB377" s="389" t="str">
        <f>Inputs!AB377</f>
        <v>[C-i-C]</v>
      </c>
      <c r="AC377" s="389" t="str">
        <f>Inputs!AC377</f>
        <v>[C-i-C]</v>
      </c>
      <c r="AD377" s="389" t="str">
        <f>Inputs!AD377</f>
        <v>[C-i-C]</v>
      </c>
      <c r="AE377" s="389" t="str">
        <f>Inputs!AE377</f>
        <v>[C-i-C]</v>
      </c>
      <c r="AF377" s="389" t="str">
        <f>Inputs!AF377</f>
        <v>[C-i-C]</v>
      </c>
      <c r="AG377" s="389" t="str">
        <f>Inputs!AG377</f>
        <v>[C-i-C]</v>
      </c>
      <c r="AH377" s="389" t="str">
        <f>Inputs!AH377</f>
        <v>[C-i-C]</v>
      </c>
      <c r="AI377" s="254">
        <f>Inputs!AI377</f>
        <v>0</v>
      </c>
      <c r="AJ377" s="254">
        <f>Inputs!AJ377</f>
        <v>0</v>
      </c>
      <c r="AK377" s="254">
        <f>Inputs!AK377</f>
        <v>0</v>
      </c>
      <c r="AL377" s="254">
        <f>Inputs!AL377</f>
        <v>0</v>
      </c>
      <c r="AM377" s="254">
        <f>Inputs!AM377</f>
        <v>0</v>
      </c>
      <c r="AN377" s="254">
        <f>Inputs!AN377</f>
        <v>0</v>
      </c>
      <c r="AO377" s="254">
        <f>Inputs!AO377</f>
        <v>0</v>
      </c>
      <c r="AP377" s="254">
        <f>Inputs!AP377</f>
        <v>0</v>
      </c>
      <c r="AQ377" s="254">
        <f>Inputs!AQ377</f>
        <v>0</v>
      </c>
      <c r="AR377" s="254">
        <f>Inputs!AR377</f>
        <v>0</v>
      </c>
      <c r="AS377" s="254">
        <f>Inputs!AS377</f>
        <v>0</v>
      </c>
      <c r="AT377" s="254">
        <f>Inputs!AT377</f>
        <v>0</v>
      </c>
      <c r="AU377" s="254">
        <f>Inputs!AU377</f>
        <v>0</v>
      </c>
      <c r="AV377" s="254">
        <f>Inputs!AV377</f>
        <v>0</v>
      </c>
      <c r="AW377" s="254">
        <f>Inputs!AW377</f>
        <v>0</v>
      </c>
      <c r="AX377" s="254">
        <f>Inputs!AX377</f>
        <v>0</v>
      </c>
      <c r="AY377" s="254">
        <f>Inputs!AY377</f>
        <v>0</v>
      </c>
      <c r="AZ377" s="254">
        <f>Inputs!AZ377</f>
        <v>0</v>
      </c>
      <c r="BA377" s="254">
        <f>Inputs!BA377</f>
        <v>0</v>
      </c>
      <c r="BB377" s="254">
        <f>Inputs!BB377</f>
        <v>0</v>
      </c>
      <c r="BC377" s="254">
        <f>Inputs!BC377</f>
        <v>0</v>
      </c>
      <c r="BD377" s="254">
        <f>Inputs!BD377</f>
        <v>0</v>
      </c>
      <c r="BE377" s="254">
        <f>Inputs!BE377</f>
        <v>0</v>
      </c>
      <c r="BF377" s="254">
        <f>Inputs!BF377</f>
        <v>0</v>
      </c>
      <c r="BG377" s="254">
        <f>Inputs!BG377</f>
        <v>0</v>
      </c>
      <c r="BH377" s="254">
        <f>Inputs!BH377</f>
        <v>0</v>
      </c>
      <c r="BI377" s="254">
        <f>Inputs!BI377</f>
        <v>0</v>
      </c>
      <c r="BJ377" s="254">
        <f>Inputs!BJ377</f>
        <v>0</v>
      </c>
      <c r="BK377" s="254">
        <f>Inputs!BK377</f>
        <v>0</v>
      </c>
      <c r="BL377" s="254">
        <f>Inputs!BL377</f>
        <v>0</v>
      </c>
      <c r="BN377" s="255">
        <f>IF(OR($C377="Non-Labour",$C377="Labour-related"),IF(Inputs!$DT377=$F$1,Inputs!BN377,Inputs!BN377*'Key assumptions'!$H$118),$F377*N(H377)*avg_hrs)</f>
        <v>0</v>
      </c>
      <c r="BO377" s="255">
        <f>IF(OR($C377="Non-Labour",$C377="Labour-related"),IF(Inputs!$DT377=$F$1,Inputs!BO377,Inputs!BO377*'Key assumptions'!$H$118),$F377*N(I377)*avg_hrs)</f>
        <v>0</v>
      </c>
      <c r="BP377" s="255">
        <f>IF(OR($C377="Non-Labour",$C377="Labour-related"),IF(Inputs!$DT377=$F$1,Inputs!BP377,Inputs!BP377*'Key assumptions'!$H$118),$F377*N(J377)*avg_hrs)</f>
        <v>0</v>
      </c>
      <c r="BQ377" s="255">
        <f>IF(OR($C377="Non-Labour",$C377="Labour-related"),IF(Inputs!$DT377=$F$1,Inputs!BQ377,Inputs!BQ377*'Key assumptions'!$H$118),$F377*N(K377)*avg_hrs)</f>
        <v>0</v>
      </c>
      <c r="BR377" s="255">
        <f>IF(OR($C377="Non-Labour",$C377="Labour-related"),IF(Inputs!$DT377=$F$1,Inputs!BR377,Inputs!BR377*'Key assumptions'!$H$118),$F377*N(L377)*avg_hrs)</f>
        <v>0</v>
      </c>
      <c r="BS377" s="390" t="s">
        <v>411</v>
      </c>
      <c r="BT377" s="390" t="s">
        <v>411</v>
      </c>
      <c r="BU377" s="390" t="s">
        <v>411</v>
      </c>
      <c r="BV377" s="390" t="s">
        <v>411</v>
      </c>
      <c r="BW377" s="390" t="s">
        <v>411</v>
      </c>
      <c r="BX377" s="390" t="s">
        <v>411</v>
      </c>
      <c r="BY377" s="390" t="s">
        <v>411</v>
      </c>
      <c r="BZ377" s="390" t="s">
        <v>411</v>
      </c>
      <c r="CA377" s="390" t="s">
        <v>411</v>
      </c>
      <c r="CB377" s="390" t="s">
        <v>411</v>
      </c>
      <c r="CC377" s="390" t="s">
        <v>411</v>
      </c>
      <c r="CD377" s="390" t="s">
        <v>411</v>
      </c>
      <c r="CE377" s="390" t="s">
        <v>411</v>
      </c>
      <c r="CF377" s="390" t="s">
        <v>411</v>
      </c>
      <c r="CG377" s="390" t="s">
        <v>411</v>
      </c>
      <c r="CH377" s="390" t="s">
        <v>411</v>
      </c>
      <c r="CI377" s="390" t="s">
        <v>411</v>
      </c>
      <c r="CJ377" s="390" t="s">
        <v>411</v>
      </c>
      <c r="CK377" s="390" t="s">
        <v>411</v>
      </c>
      <c r="CL377" s="390" t="s">
        <v>411</v>
      </c>
      <c r="CM377" s="390" t="s">
        <v>411</v>
      </c>
      <c r="CN377" s="390" t="s">
        <v>411</v>
      </c>
      <c r="CO377" s="255">
        <f>IF(OR($C377="Non-Labour",$C377="Labour-related"),IF(Inputs!$DT377=$F$1,Inputs!CO377,Inputs!CO377*'Key assumptions'!$H$118),$F377*N(AI377)*avg_hrs)</f>
        <v>0</v>
      </c>
      <c r="CP377" s="255">
        <f>IF(OR($C377="Non-Labour",$C377="Labour-related"),IF(Inputs!$DT377=$F$1,Inputs!CP377,Inputs!CP377*'Key assumptions'!$H$118),$F377*N(AJ377)*avg_hrs)</f>
        <v>0</v>
      </c>
      <c r="CQ377" s="255">
        <f>IF(OR($C377="Non-Labour",$C377="Labour-related"),IF(Inputs!$DT377=$F$1,Inputs!CQ377,Inputs!CQ377*'Key assumptions'!$H$118),$F377*N(AK377)*avg_hrs)</f>
        <v>0</v>
      </c>
      <c r="CR377" s="255">
        <f>IF(OR($C377="Non-Labour",$C377="Labour-related"),IF(Inputs!$DT377=$F$1,Inputs!CR377,Inputs!CR377*'Key assumptions'!$H$118),$F377*N(AL377)*avg_hrs)</f>
        <v>0</v>
      </c>
      <c r="CS377" s="255">
        <f>IF(OR($C377="Non-Labour",$C377="Labour-related"),IF(Inputs!$DT377=$F$1,Inputs!CS377,Inputs!CS377*'Key assumptions'!$H$118),$F377*N(AM377)*avg_hrs)</f>
        <v>0</v>
      </c>
      <c r="CT377" s="255">
        <f>IF(OR($C377="Non-Labour",$C377="Labour-related"),IF(Inputs!$DT377=$F$1,Inputs!CT377,Inputs!CT377*'Key assumptions'!$H$118),$F377*N(AN377)*avg_hrs)</f>
        <v>0</v>
      </c>
      <c r="CU377" s="255">
        <f>IF(OR($C377="Non-Labour",$C377="Labour-related"),IF(Inputs!$DT377=$F$1,Inputs!CU377,Inputs!CU377*'Key assumptions'!$H$118),$F377*N(AO377)*avg_hrs)</f>
        <v>0</v>
      </c>
      <c r="CV377" s="255">
        <f>IF(OR($C377="Non-Labour",$C377="Labour-related"),IF(Inputs!$DT377=$F$1,Inputs!CV377,Inputs!CV377*'Key assumptions'!$H$118),$F377*N(AP377)*avg_hrs)</f>
        <v>0</v>
      </c>
      <c r="CW377" s="255">
        <f>IF(OR($C377="Non-Labour",$C377="Labour-related"),IF(Inputs!$DT377=$F$1,Inputs!CW377,Inputs!CW377*'Key assumptions'!$H$118),$F377*N(AQ377)*avg_hrs)</f>
        <v>0</v>
      </c>
      <c r="CX377" s="255">
        <f>IF(OR($C377="Non-Labour",$C377="Labour-related"),IF(Inputs!$DT377=$F$1,Inputs!CX377,Inputs!CX377*'Key assumptions'!$H$118),$F377*N(AR377)*avg_hrs)</f>
        <v>0</v>
      </c>
      <c r="CY377" s="255">
        <f>IF(OR($C377="Non-Labour",$C377="Labour-related"),IF(Inputs!$DT377=$F$1,Inputs!CY377,Inputs!CY377*'Key assumptions'!$H$118),$F377*N(AS377)*avg_hrs)</f>
        <v>0</v>
      </c>
      <c r="CZ377" s="255">
        <f>IF(OR($C377="Non-Labour",$C377="Labour-related"),IF(Inputs!$DT377=$F$1,Inputs!CZ377,Inputs!CZ377*'Key assumptions'!$H$118),$F377*N(AT377)*avg_hrs)</f>
        <v>0</v>
      </c>
      <c r="DA377" s="255">
        <f>IF(OR($C377="Non-Labour",$C377="Labour-related"),IF(Inputs!$DT377=$F$1,Inputs!DA377,Inputs!DA377*'Key assumptions'!$H$118),$F377*N(AU377)*avg_hrs)</f>
        <v>0</v>
      </c>
      <c r="DB377" s="255">
        <f>IF(OR($C377="Non-Labour",$C377="Labour-related"),IF(Inputs!$DT377=$F$1,Inputs!DB377,Inputs!DB377*'Key assumptions'!$H$118),$F377*N(AV377)*avg_hrs)</f>
        <v>0</v>
      </c>
      <c r="DC377" s="255">
        <f>IF(OR($C377="Non-Labour",$C377="Labour-related"),IF(Inputs!$DT377=$F$1,Inputs!DC377,Inputs!DC377*'Key assumptions'!$H$118),$F377*N(AW377)*avg_hrs)</f>
        <v>0</v>
      </c>
      <c r="DD377" s="255">
        <f>IF(OR($C377="Non-Labour",$C377="Labour-related"),IF(Inputs!$DT377=$F$1,Inputs!DD377,Inputs!DD377*'Key assumptions'!$H$118),$F377*N(AX377)*avg_hrs)</f>
        <v>0</v>
      </c>
      <c r="DE377" s="255">
        <f>IF(OR($C377="Non-Labour",$C377="Labour-related"),IF(Inputs!$DT377=$F$1,Inputs!DE377,Inputs!DE377*'Key assumptions'!$H$118),$F377*N(AY377)*avg_hrs)</f>
        <v>0</v>
      </c>
      <c r="DF377" s="255">
        <f>IF(OR($C377="Non-Labour",$C377="Labour-related"),IF(Inputs!$DT377=$F$1,Inputs!DF377,Inputs!DF377*'Key assumptions'!$H$118),$F377*N(AZ377)*avg_hrs)</f>
        <v>0</v>
      </c>
      <c r="DG377" s="255">
        <f>IF(OR($C377="Non-Labour",$C377="Labour-related"),IF(Inputs!$DT377=$F$1,Inputs!DG377,Inputs!DG377*'Key assumptions'!$H$118),$F377*N(BA377)*avg_hrs)</f>
        <v>0</v>
      </c>
      <c r="DH377" s="255">
        <f>IF(OR($C377="Non-Labour",$C377="Labour-related"),IF(Inputs!$DT377=$F$1,Inputs!DH377,Inputs!DH377*'Key assumptions'!$H$118),$F377*N(BB377)*avg_hrs)</f>
        <v>0</v>
      </c>
      <c r="DI377" s="255">
        <f>IF(OR($C377="Non-Labour",$C377="Labour-related"),IF(Inputs!$DT377=$F$1,Inputs!DI377,Inputs!DI377*'Key assumptions'!$H$118),$F377*N(BC377)*avg_hrs)</f>
        <v>0</v>
      </c>
      <c r="DJ377" s="255">
        <f>IF(OR($C377="Non-Labour",$C377="Labour-related"),IF(Inputs!$DT377=$F$1,Inputs!DJ377,Inputs!DJ377*'Key assumptions'!$H$118),$F377*N(BD377)*avg_hrs)</f>
        <v>0</v>
      </c>
      <c r="DK377" s="255">
        <f>IF(OR($C377="Non-Labour",$C377="Labour-related"),IF(Inputs!$DT377=$F$1,Inputs!DK377,Inputs!DK377*'Key assumptions'!$H$118),$F377*N(BE377)*avg_hrs)</f>
        <v>0</v>
      </c>
      <c r="DL377" s="255">
        <f>IF(OR($C377="Non-Labour",$C377="Labour-related"),IF(Inputs!$DT377=$F$1,Inputs!DL377,Inputs!DL377*'Key assumptions'!$H$118),$F377*N(BF377)*avg_hrs)</f>
        <v>0</v>
      </c>
      <c r="DM377" s="255">
        <f>IF(OR($C377="Non-Labour",$C377="Labour-related"),IF(Inputs!$DT377=$F$1,Inputs!DM377,Inputs!DM377*'Key assumptions'!$H$118),$F377*N(BG377)*avg_hrs)</f>
        <v>0</v>
      </c>
      <c r="DN377" s="255">
        <f>IF(OR($C377="Non-Labour",$C377="Labour-related"),IF(Inputs!$DT377=$F$1,Inputs!DN377,Inputs!DN377*'Key assumptions'!$H$118),$F377*N(BH377)*avg_hrs)</f>
        <v>0</v>
      </c>
      <c r="DO377" s="255">
        <f>IF(OR($C377="Non-Labour",$C377="Labour-related"),IF(Inputs!$DT377=$F$1,Inputs!DO377,Inputs!DO377*'Key assumptions'!$H$118),$F377*N(BI377)*avg_hrs)</f>
        <v>0</v>
      </c>
      <c r="DP377" s="255">
        <f>IF(OR($C377="Non-Labour",$C377="Labour-related"),IF(Inputs!$DT377=$F$1,Inputs!DP377,Inputs!DP377*'Key assumptions'!$H$118),$F377*N(BJ377)*avg_hrs)</f>
        <v>0</v>
      </c>
      <c r="DQ377" s="255">
        <f>IF(OR($C377="Non-Labour",$C377="Labour-related"),IF(Inputs!$DT377=$F$1,Inputs!DQ377,Inputs!DQ377*'Key assumptions'!$H$118),$F377*N(BK377)*avg_hrs)</f>
        <v>0</v>
      </c>
      <c r="DR377" s="255">
        <f>IF(OR($C377="Non-Labour",$C377="Labour-related"),IF(Inputs!$DT377=$F$1,Inputs!DR377,Inputs!DR377*'Key assumptions'!$H$118),$F377*N(BL377)*avg_hrs)</f>
        <v>0</v>
      </c>
      <c r="DT377" s="133" t="s">
        <v>213</v>
      </c>
      <c r="DU377" s="304"/>
      <c r="DV377" s="304"/>
      <c r="DW377" s="304"/>
      <c r="DX377" s="304"/>
      <c r="DY377" s="304"/>
      <c r="DZ377" s="304"/>
      <c r="EA377" s="255">
        <v>0</v>
      </c>
      <c r="EB377" s="255">
        <v>0</v>
      </c>
      <c r="EC377" s="255">
        <v>0</v>
      </c>
      <c r="ED377" s="255">
        <f t="shared" si="35"/>
        <v>0</v>
      </c>
      <c r="EE377" s="255">
        <f t="shared" si="35"/>
        <v>0</v>
      </c>
      <c r="EF377" s="255">
        <f t="shared" si="37"/>
        <v>0</v>
      </c>
    </row>
    <row r="378" spans="1:136" x14ac:dyDescent="0.4">
      <c r="A378" s="133" t="str">
        <f>Inputs!A378</f>
        <v>Construction Management</v>
      </c>
      <c r="B378" s="133" t="str">
        <f>Inputs!B378</f>
        <v>N/A</v>
      </c>
      <c r="C378" s="133" t="str">
        <f>Inputs!C378</f>
        <v>Internal Labour</v>
      </c>
      <c r="D378" s="133" t="str">
        <f>Inputs!D378</f>
        <v>PT003696 AI BCSS Handover</v>
      </c>
      <c r="E378" s="133" t="str">
        <f>Inputs!E378</f>
        <v>Construction Manager</v>
      </c>
      <c r="F378" s="290">
        <f>IF(Inputs!DT378=$F$1,Inputs!F378,
IF(Inputs!DT378='Key assumptions'!$E$118,Inputs!F378*'Key assumptions'!$H$118,Inputs!F378*'Key assumptions'!$H$119))</f>
        <v>249.96</v>
      </c>
      <c r="G378" s="290">
        <f>IF(Inputs!DT378=$F$1,Inputs!G378,Inputs!G378*'Key assumptions'!$H$118)</f>
        <v>109.48743528106507</v>
      </c>
      <c r="H378" s="281"/>
      <c r="I378" s="281"/>
      <c r="J378" s="281"/>
      <c r="K378" s="281"/>
      <c r="L378" s="281"/>
      <c r="M378" s="389" t="str">
        <f>Inputs!M378</f>
        <v>[C-i-C]</v>
      </c>
      <c r="N378" s="389" t="str">
        <f>Inputs!N378</f>
        <v>[C-i-C]</v>
      </c>
      <c r="O378" s="389" t="str">
        <f>Inputs!O378</f>
        <v>[C-i-C]</v>
      </c>
      <c r="P378" s="389" t="str">
        <f>Inputs!P378</f>
        <v>[C-i-C]</v>
      </c>
      <c r="Q378" s="389" t="str">
        <f>Inputs!Q378</f>
        <v>[C-i-C]</v>
      </c>
      <c r="R378" s="389" t="str">
        <f>Inputs!R378</f>
        <v>[C-i-C]</v>
      </c>
      <c r="S378" s="389" t="str">
        <f>Inputs!S378</f>
        <v>[C-i-C]</v>
      </c>
      <c r="T378" s="389" t="str">
        <f>Inputs!T378</f>
        <v>[C-i-C]</v>
      </c>
      <c r="U378" s="389" t="str">
        <f>Inputs!U378</f>
        <v>[C-i-C]</v>
      </c>
      <c r="V378" s="389" t="str">
        <f>Inputs!V378</f>
        <v>[C-i-C]</v>
      </c>
      <c r="W378" s="389" t="str">
        <f>Inputs!W378</f>
        <v>[C-i-C]</v>
      </c>
      <c r="X378" s="389" t="str">
        <f>Inputs!X378</f>
        <v>[C-i-C]</v>
      </c>
      <c r="Y378" s="389" t="str">
        <f>Inputs!Y378</f>
        <v>[C-i-C]</v>
      </c>
      <c r="Z378" s="389" t="str">
        <f>Inputs!Z378</f>
        <v>[C-i-C]</v>
      </c>
      <c r="AA378" s="389" t="str">
        <f>Inputs!AA378</f>
        <v>[C-i-C]</v>
      </c>
      <c r="AB378" s="389" t="str">
        <f>Inputs!AB378</f>
        <v>[C-i-C]</v>
      </c>
      <c r="AC378" s="389" t="str">
        <f>Inputs!AC378</f>
        <v>[C-i-C]</v>
      </c>
      <c r="AD378" s="389" t="str">
        <f>Inputs!AD378</f>
        <v>[C-i-C]</v>
      </c>
      <c r="AE378" s="389" t="str">
        <f>Inputs!AE378</f>
        <v>[C-i-C]</v>
      </c>
      <c r="AF378" s="389" t="str">
        <f>Inputs!AF378</f>
        <v>[C-i-C]</v>
      </c>
      <c r="AG378" s="389" t="str">
        <f>Inputs!AG378</f>
        <v>[C-i-C]</v>
      </c>
      <c r="AH378" s="389" t="str">
        <f>Inputs!AH378</f>
        <v>[C-i-C]</v>
      </c>
      <c r="AI378" s="254">
        <f>Inputs!AI378</f>
        <v>0</v>
      </c>
      <c r="AJ378" s="254">
        <f>Inputs!AJ378</f>
        <v>0</v>
      </c>
      <c r="AK378" s="254">
        <f>Inputs!AK378</f>
        <v>0</v>
      </c>
      <c r="AL378" s="254">
        <f>Inputs!AL378</f>
        <v>0</v>
      </c>
      <c r="AM378" s="254">
        <f>Inputs!AM378</f>
        <v>0</v>
      </c>
      <c r="AN378" s="254">
        <f>Inputs!AN378</f>
        <v>0</v>
      </c>
      <c r="AO378" s="254">
        <f>Inputs!AO378</f>
        <v>0</v>
      </c>
      <c r="AP378" s="254">
        <f>Inputs!AP378</f>
        <v>0</v>
      </c>
      <c r="AQ378" s="254">
        <f>Inputs!AQ378</f>
        <v>0</v>
      </c>
      <c r="AR378" s="254">
        <f>Inputs!AR378</f>
        <v>0</v>
      </c>
      <c r="AS378" s="254">
        <f>Inputs!AS378</f>
        <v>0</v>
      </c>
      <c r="AT378" s="254">
        <f>Inputs!AT378</f>
        <v>0</v>
      </c>
      <c r="AU378" s="254">
        <f>Inputs!AU378</f>
        <v>0</v>
      </c>
      <c r="AV378" s="254">
        <f>Inputs!AV378</f>
        <v>0</v>
      </c>
      <c r="AW378" s="254">
        <f>Inputs!AW378</f>
        <v>0</v>
      </c>
      <c r="AX378" s="254">
        <f>Inputs!AX378</f>
        <v>0</v>
      </c>
      <c r="AY378" s="254">
        <f>Inputs!AY378</f>
        <v>0</v>
      </c>
      <c r="AZ378" s="254">
        <f>Inputs!AZ378</f>
        <v>0</v>
      </c>
      <c r="BA378" s="254">
        <f>Inputs!BA378</f>
        <v>0</v>
      </c>
      <c r="BB378" s="254">
        <f>Inputs!BB378</f>
        <v>0</v>
      </c>
      <c r="BC378" s="254">
        <f>Inputs!BC378</f>
        <v>0</v>
      </c>
      <c r="BD378" s="254">
        <f>Inputs!BD378</f>
        <v>0</v>
      </c>
      <c r="BE378" s="254">
        <f>Inputs!BE378</f>
        <v>0</v>
      </c>
      <c r="BF378" s="254">
        <f>Inputs!BF378</f>
        <v>0</v>
      </c>
      <c r="BG378" s="254">
        <f>Inputs!BG378</f>
        <v>0</v>
      </c>
      <c r="BH378" s="254">
        <f>Inputs!BH378</f>
        <v>0</v>
      </c>
      <c r="BI378" s="254">
        <f>Inputs!BI378</f>
        <v>0</v>
      </c>
      <c r="BJ378" s="254">
        <f>Inputs!BJ378</f>
        <v>0</v>
      </c>
      <c r="BK378" s="254">
        <f>Inputs!BK378</f>
        <v>0</v>
      </c>
      <c r="BL378" s="254">
        <f>Inputs!BL378</f>
        <v>0</v>
      </c>
      <c r="BN378" s="255">
        <f>IF(OR($C378="Non-Labour",$C378="Labour-related"),IF(Inputs!$DT378=$F$1,Inputs!BN378,Inputs!BN378*'Key assumptions'!$H$118),$F378*N(H378)*avg_hrs)</f>
        <v>0</v>
      </c>
      <c r="BO378" s="255">
        <f>IF(OR($C378="Non-Labour",$C378="Labour-related"),IF(Inputs!$DT378=$F$1,Inputs!BO378,Inputs!BO378*'Key assumptions'!$H$118),$F378*N(I378)*avg_hrs)</f>
        <v>0</v>
      </c>
      <c r="BP378" s="255">
        <f>IF(OR($C378="Non-Labour",$C378="Labour-related"),IF(Inputs!$DT378=$F$1,Inputs!BP378,Inputs!BP378*'Key assumptions'!$H$118),$F378*N(J378)*avg_hrs)</f>
        <v>0</v>
      </c>
      <c r="BQ378" s="255">
        <f>IF(OR($C378="Non-Labour",$C378="Labour-related"),IF(Inputs!$DT378=$F$1,Inputs!BQ378,Inputs!BQ378*'Key assumptions'!$H$118),$F378*N(K378)*avg_hrs)</f>
        <v>0</v>
      </c>
      <c r="BR378" s="255">
        <f>IF(OR($C378="Non-Labour",$C378="Labour-related"),IF(Inputs!$DT378=$F$1,Inputs!BR378,Inputs!BR378*'Key assumptions'!$H$118),$F378*N(L378)*avg_hrs)</f>
        <v>0</v>
      </c>
      <c r="BS378" s="390" t="s">
        <v>411</v>
      </c>
      <c r="BT378" s="390" t="s">
        <v>411</v>
      </c>
      <c r="BU378" s="390" t="s">
        <v>411</v>
      </c>
      <c r="BV378" s="390" t="s">
        <v>411</v>
      </c>
      <c r="BW378" s="390" t="s">
        <v>411</v>
      </c>
      <c r="BX378" s="390" t="s">
        <v>411</v>
      </c>
      <c r="BY378" s="390" t="s">
        <v>411</v>
      </c>
      <c r="BZ378" s="390" t="s">
        <v>411</v>
      </c>
      <c r="CA378" s="390" t="s">
        <v>411</v>
      </c>
      <c r="CB378" s="390" t="s">
        <v>411</v>
      </c>
      <c r="CC378" s="390" t="s">
        <v>411</v>
      </c>
      <c r="CD378" s="390" t="s">
        <v>411</v>
      </c>
      <c r="CE378" s="390" t="s">
        <v>411</v>
      </c>
      <c r="CF378" s="390" t="s">
        <v>411</v>
      </c>
      <c r="CG378" s="390" t="s">
        <v>411</v>
      </c>
      <c r="CH378" s="390" t="s">
        <v>411</v>
      </c>
      <c r="CI378" s="390" t="s">
        <v>411</v>
      </c>
      <c r="CJ378" s="390" t="s">
        <v>411</v>
      </c>
      <c r="CK378" s="390" t="s">
        <v>411</v>
      </c>
      <c r="CL378" s="390" t="s">
        <v>411</v>
      </c>
      <c r="CM378" s="390" t="s">
        <v>411</v>
      </c>
      <c r="CN378" s="390" t="s">
        <v>411</v>
      </c>
      <c r="CO378" s="255">
        <f>IF(OR($C378="Non-Labour",$C378="Labour-related"),IF(Inputs!$DT378=$F$1,Inputs!CO378,Inputs!CO378*'Key assumptions'!$H$118),$F378*N(AI378)*avg_hrs)</f>
        <v>0</v>
      </c>
      <c r="CP378" s="255">
        <f>IF(OR($C378="Non-Labour",$C378="Labour-related"),IF(Inputs!$DT378=$F$1,Inputs!CP378,Inputs!CP378*'Key assumptions'!$H$118),$F378*N(AJ378)*avg_hrs)</f>
        <v>0</v>
      </c>
      <c r="CQ378" s="255">
        <f>IF(OR($C378="Non-Labour",$C378="Labour-related"),IF(Inputs!$DT378=$F$1,Inputs!CQ378,Inputs!CQ378*'Key assumptions'!$H$118),$F378*N(AK378)*avg_hrs)</f>
        <v>0</v>
      </c>
      <c r="CR378" s="255">
        <f>IF(OR($C378="Non-Labour",$C378="Labour-related"),IF(Inputs!$DT378=$F$1,Inputs!CR378,Inputs!CR378*'Key assumptions'!$H$118),$F378*N(AL378)*avg_hrs)</f>
        <v>0</v>
      </c>
      <c r="CS378" s="255">
        <f>IF(OR($C378="Non-Labour",$C378="Labour-related"),IF(Inputs!$DT378=$F$1,Inputs!CS378,Inputs!CS378*'Key assumptions'!$H$118),$F378*N(AM378)*avg_hrs)</f>
        <v>0</v>
      </c>
      <c r="CT378" s="255">
        <f>IF(OR($C378="Non-Labour",$C378="Labour-related"),IF(Inputs!$DT378=$F$1,Inputs!CT378,Inputs!CT378*'Key assumptions'!$H$118),$F378*N(AN378)*avg_hrs)</f>
        <v>0</v>
      </c>
      <c r="CU378" s="255">
        <f>IF(OR($C378="Non-Labour",$C378="Labour-related"),IF(Inputs!$DT378=$F$1,Inputs!CU378,Inputs!CU378*'Key assumptions'!$H$118),$F378*N(AO378)*avg_hrs)</f>
        <v>0</v>
      </c>
      <c r="CV378" s="255">
        <f>IF(OR($C378="Non-Labour",$C378="Labour-related"),IF(Inputs!$DT378=$F$1,Inputs!CV378,Inputs!CV378*'Key assumptions'!$H$118),$F378*N(AP378)*avg_hrs)</f>
        <v>0</v>
      </c>
      <c r="CW378" s="255">
        <f>IF(OR($C378="Non-Labour",$C378="Labour-related"),IF(Inputs!$DT378=$F$1,Inputs!CW378,Inputs!CW378*'Key assumptions'!$H$118),$F378*N(AQ378)*avg_hrs)</f>
        <v>0</v>
      </c>
      <c r="CX378" s="255">
        <f>IF(OR($C378="Non-Labour",$C378="Labour-related"),IF(Inputs!$DT378=$F$1,Inputs!CX378,Inputs!CX378*'Key assumptions'!$H$118),$F378*N(AR378)*avg_hrs)</f>
        <v>0</v>
      </c>
      <c r="CY378" s="255">
        <f>IF(OR($C378="Non-Labour",$C378="Labour-related"),IF(Inputs!$DT378=$F$1,Inputs!CY378,Inputs!CY378*'Key assumptions'!$H$118),$F378*N(AS378)*avg_hrs)</f>
        <v>0</v>
      </c>
      <c r="CZ378" s="255">
        <f>IF(OR($C378="Non-Labour",$C378="Labour-related"),IF(Inputs!$DT378=$F$1,Inputs!CZ378,Inputs!CZ378*'Key assumptions'!$H$118),$F378*N(AT378)*avg_hrs)</f>
        <v>0</v>
      </c>
      <c r="DA378" s="255">
        <f>IF(OR($C378="Non-Labour",$C378="Labour-related"),IF(Inputs!$DT378=$F$1,Inputs!DA378,Inputs!DA378*'Key assumptions'!$H$118),$F378*N(AU378)*avg_hrs)</f>
        <v>0</v>
      </c>
      <c r="DB378" s="255">
        <f>IF(OR($C378="Non-Labour",$C378="Labour-related"),IF(Inputs!$DT378=$F$1,Inputs!DB378,Inputs!DB378*'Key assumptions'!$H$118),$F378*N(AV378)*avg_hrs)</f>
        <v>0</v>
      </c>
      <c r="DC378" s="255">
        <f>IF(OR($C378="Non-Labour",$C378="Labour-related"),IF(Inputs!$DT378=$F$1,Inputs!DC378,Inputs!DC378*'Key assumptions'!$H$118),$F378*N(AW378)*avg_hrs)</f>
        <v>0</v>
      </c>
      <c r="DD378" s="255">
        <f>IF(OR($C378="Non-Labour",$C378="Labour-related"),IF(Inputs!$DT378=$F$1,Inputs!DD378,Inputs!DD378*'Key assumptions'!$H$118),$F378*N(AX378)*avg_hrs)</f>
        <v>0</v>
      </c>
      <c r="DE378" s="255">
        <f>IF(OR($C378="Non-Labour",$C378="Labour-related"),IF(Inputs!$DT378=$F$1,Inputs!DE378,Inputs!DE378*'Key assumptions'!$H$118),$F378*N(AY378)*avg_hrs)</f>
        <v>0</v>
      </c>
      <c r="DF378" s="255">
        <f>IF(OR($C378="Non-Labour",$C378="Labour-related"),IF(Inputs!$DT378=$F$1,Inputs!DF378,Inputs!DF378*'Key assumptions'!$H$118),$F378*N(AZ378)*avg_hrs)</f>
        <v>0</v>
      </c>
      <c r="DG378" s="255">
        <f>IF(OR($C378="Non-Labour",$C378="Labour-related"),IF(Inputs!$DT378=$F$1,Inputs!DG378,Inputs!DG378*'Key assumptions'!$H$118),$F378*N(BA378)*avg_hrs)</f>
        <v>0</v>
      </c>
      <c r="DH378" s="255">
        <f>IF(OR($C378="Non-Labour",$C378="Labour-related"),IF(Inputs!$DT378=$F$1,Inputs!DH378,Inputs!DH378*'Key assumptions'!$H$118),$F378*N(BB378)*avg_hrs)</f>
        <v>0</v>
      </c>
      <c r="DI378" s="255">
        <f>IF(OR($C378="Non-Labour",$C378="Labour-related"),IF(Inputs!$DT378=$F$1,Inputs!DI378,Inputs!DI378*'Key assumptions'!$H$118),$F378*N(BC378)*avg_hrs)</f>
        <v>0</v>
      </c>
      <c r="DJ378" s="255">
        <f>IF(OR($C378="Non-Labour",$C378="Labour-related"),IF(Inputs!$DT378=$F$1,Inputs!DJ378,Inputs!DJ378*'Key assumptions'!$H$118),$F378*N(BD378)*avg_hrs)</f>
        <v>0</v>
      </c>
      <c r="DK378" s="255">
        <f>IF(OR($C378="Non-Labour",$C378="Labour-related"),IF(Inputs!$DT378=$F$1,Inputs!DK378,Inputs!DK378*'Key assumptions'!$H$118),$F378*N(BE378)*avg_hrs)</f>
        <v>0</v>
      </c>
      <c r="DL378" s="255">
        <f>IF(OR($C378="Non-Labour",$C378="Labour-related"),IF(Inputs!$DT378=$F$1,Inputs!DL378,Inputs!DL378*'Key assumptions'!$H$118),$F378*N(BF378)*avg_hrs)</f>
        <v>0</v>
      </c>
      <c r="DM378" s="255">
        <f>IF(OR($C378="Non-Labour",$C378="Labour-related"),IF(Inputs!$DT378=$F$1,Inputs!DM378,Inputs!DM378*'Key assumptions'!$H$118),$F378*N(BG378)*avg_hrs)</f>
        <v>0</v>
      </c>
      <c r="DN378" s="255">
        <f>IF(OR($C378="Non-Labour",$C378="Labour-related"),IF(Inputs!$DT378=$F$1,Inputs!DN378,Inputs!DN378*'Key assumptions'!$H$118),$F378*N(BH378)*avg_hrs)</f>
        <v>0</v>
      </c>
      <c r="DO378" s="255">
        <f>IF(OR($C378="Non-Labour",$C378="Labour-related"),IF(Inputs!$DT378=$F$1,Inputs!DO378,Inputs!DO378*'Key assumptions'!$H$118),$F378*N(BI378)*avg_hrs)</f>
        <v>0</v>
      </c>
      <c r="DP378" s="255">
        <f>IF(OR($C378="Non-Labour",$C378="Labour-related"),IF(Inputs!$DT378=$F$1,Inputs!DP378,Inputs!DP378*'Key assumptions'!$H$118),$F378*N(BJ378)*avg_hrs)</f>
        <v>0</v>
      </c>
      <c r="DQ378" s="255">
        <f>IF(OR($C378="Non-Labour",$C378="Labour-related"),IF(Inputs!$DT378=$F$1,Inputs!DQ378,Inputs!DQ378*'Key assumptions'!$H$118),$F378*N(BK378)*avg_hrs)</f>
        <v>0</v>
      </c>
      <c r="DR378" s="255">
        <f>IF(OR($C378="Non-Labour",$C378="Labour-related"),IF(Inputs!$DT378=$F$1,Inputs!DR378,Inputs!DR378*'Key assumptions'!$H$118),$F378*N(BL378)*avg_hrs)</f>
        <v>0</v>
      </c>
      <c r="DT378" s="133" t="s">
        <v>213</v>
      </c>
      <c r="DU378" s="304"/>
      <c r="DV378" s="304"/>
      <c r="DW378" s="304"/>
      <c r="DX378" s="304"/>
      <c r="DY378" s="304"/>
      <c r="DZ378" s="304"/>
      <c r="EA378" s="255">
        <v>0</v>
      </c>
      <c r="EB378" s="255">
        <v>0</v>
      </c>
      <c r="EC378" s="255">
        <v>0</v>
      </c>
      <c r="ED378" s="255">
        <f t="shared" si="35"/>
        <v>0</v>
      </c>
      <c r="EE378" s="255">
        <f t="shared" si="35"/>
        <v>0</v>
      </c>
      <c r="EF378" s="255">
        <f t="shared" si="37"/>
        <v>0</v>
      </c>
    </row>
    <row r="379" spans="1:136" x14ac:dyDescent="0.4">
      <c r="A379" s="133" t="str">
        <f>Inputs!A379</f>
        <v>Construction Management</v>
      </c>
      <c r="B379" s="133" t="str">
        <f>Inputs!B379</f>
        <v>N/A</v>
      </c>
      <c r="C379" s="133" t="str">
        <f>Inputs!C379</f>
        <v>Internal Labour</v>
      </c>
      <c r="D379" s="133" t="str">
        <f>Inputs!D379</f>
        <v>PT003696 AI BCSS Handover</v>
      </c>
      <c r="E379" s="133" t="str">
        <f>Inputs!E379</f>
        <v>Construction Manager - Travel Outside Hours</v>
      </c>
      <c r="F379" s="290">
        <f>IF(Inputs!DT379=$F$1,Inputs!F379,
IF(Inputs!DT379='Key assumptions'!$E$118,Inputs!F379*'Key assumptions'!$H$118,Inputs!F379*'Key assumptions'!$H$119))</f>
        <v>249.96</v>
      </c>
      <c r="G379" s="290">
        <f>IF(Inputs!DT379=$F$1,Inputs!G379,Inputs!G379*'Key assumptions'!$H$118)</f>
        <v>109.48743528106507</v>
      </c>
      <c r="H379" s="281"/>
      <c r="I379" s="281"/>
      <c r="J379" s="281"/>
      <c r="K379" s="281"/>
      <c r="L379" s="281"/>
      <c r="M379" s="389" t="str">
        <f>Inputs!M379</f>
        <v>[C-i-C]</v>
      </c>
      <c r="N379" s="389" t="str">
        <f>Inputs!N379</f>
        <v>[C-i-C]</v>
      </c>
      <c r="O379" s="389" t="str">
        <f>Inputs!O379</f>
        <v>[C-i-C]</v>
      </c>
      <c r="P379" s="389" t="str">
        <f>Inputs!P379</f>
        <v>[C-i-C]</v>
      </c>
      <c r="Q379" s="389" t="str">
        <f>Inputs!Q379</f>
        <v>[C-i-C]</v>
      </c>
      <c r="R379" s="389" t="str">
        <f>Inputs!R379</f>
        <v>[C-i-C]</v>
      </c>
      <c r="S379" s="389" t="str">
        <f>Inputs!S379</f>
        <v>[C-i-C]</v>
      </c>
      <c r="T379" s="389" t="str">
        <f>Inputs!T379</f>
        <v>[C-i-C]</v>
      </c>
      <c r="U379" s="389" t="str">
        <f>Inputs!U379</f>
        <v>[C-i-C]</v>
      </c>
      <c r="V379" s="389" t="str">
        <f>Inputs!V379</f>
        <v>[C-i-C]</v>
      </c>
      <c r="W379" s="389" t="str">
        <f>Inputs!W379</f>
        <v>[C-i-C]</v>
      </c>
      <c r="X379" s="389" t="str">
        <f>Inputs!X379</f>
        <v>[C-i-C]</v>
      </c>
      <c r="Y379" s="389" t="str">
        <f>Inputs!Y379</f>
        <v>[C-i-C]</v>
      </c>
      <c r="Z379" s="389" t="str">
        <f>Inputs!Z379</f>
        <v>[C-i-C]</v>
      </c>
      <c r="AA379" s="389" t="str">
        <f>Inputs!AA379</f>
        <v>[C-i-C]</v>
      </c>
      <c r="AB379" s="389" t="str">
        <f>Inputs!AB379</f>
        <v>[C-i-C]</v>
      </c>
      <c r="AC379" s="389" t="str">
        <f>Inputs!AC379</f>
        <v>[C-i-C]</v>
      </c>
      <c r="AD379" s="389" t="str">
        <f>Inputs!AD379</f>
        <v>[C-i-C]</v>
      </c>
      <c r="AE379" s="389" t="str">
        <f>Inputs!AE379</f>
        <v>[C-i-C]</v>
      </c>
      <c r="AF379" s="389" t="str">
        <f>Inputs!AF379</f>
        <v>[C-i-C]</v>
      </c>
      <c r="AG379" s="389" t="str">
        <f>Inputs!AG379</f>
        <v>[C-i-C]</v>
      </c>
      <c r="AH379" s="389" t="str">
        <f>Inputs!AH379</f>
        <v>[C-i-C]</v>
      </c>
      <c r="AI379" s="254">
        <f>Inputs!AI379</f>
        <v>0</v>
      </c>
      <c r="AJ379" s="254">
        <f>Inputs!AJ379</f>
        <v>0</v>
      </c>
      <c r="AK379" s="254">
        <f>Inputs!AK379</f>
        <v>0</v>
      </c>
      <c r="AL379" s="254">
        <f>Inputs!AL379</f>
        <v>0</v>
      </c>
      <c r="AM379" s="254">
        <f>Inputs!AM379</f>
        <v>0</v>
      </c>
      <c r="AN379" s="254">
        <f>Inputs!AN379</f>
        <v>0</v>
      </c>
      <c r="AO379" s="254">
        <f>Inputs!AO379</f>
        <v>0</v>
      </c>
      <c r="AP379" s="254">
        <f>Inputs!AP379</f>
        <v>0</v>
      </c>
      <c r="AQ379" s="254">
        <f>Inputs!AQ379</f>
        <v>0</v>
      </c>
      <c r="AR379" s="254">
        <f>Inputs!AR379</f>
        <v>0</v>
      </c>
      <c r="AS379" s="254">
        <f>Inputs!AS379</f>
        <v>0</v>
      </c>
      <c r="AT379" s="254">
        <f>Inputs!AT379</f>
        <v>0</v>
      </c>
      <c r="AU379" s="254">
        <f>Inputs!AU379</f>
        <v>0</v>
      </c>
      <c r="AV379" s="254">
        <f>Inputs!AV379</f>
        <v>0</v>
      </c>
      <c r="AW379" s="254">
        <f>Inputs!AW379</f>
        <v>0</v>
      </c>
      <c r="AX379" s="254">
        <f>Inputs!AX379</f>
        <v>0</v>
      </c>
      <c r="AY379" s="254">
        <f>Inputs!AY379</f>
        <v>0</v>
      </c>
      <c r="AZ379" s="254">
        <f>Inputs!AZ379</f>
        <v>0</v>
      </c>
      <c r="BA379" s="254">
        <f>Inputs!BA379</f>
        <v>0</v>
      </c>
      <c r="BB379" s="254">
        <f>Inputs!BB379</f>
        <v>0</v>
      </c>
      <c r="BC379" s="254">
        <f>Inputs!BC379</f>
        <v>0</v>
      </c>
      <c r="BD379" s="254">
        <f>Inputs!BD379</f>
        <v>0</v>
      </c>
      <c r="BE379" s="254">
        <f>Inputs!BE379</f>
        <v>0</v>
      </c>
      <c r="BF379" s="254">
        <f>Inputs!BF379</f>
        <v>0</v>
      </c>
      <c r="BG379" s="254">
        <f>Inputs!BG379</f>
        <v>0</v>
      </c>
      <c r="BH379" s="254">
        <f>Inputs!BH379</f>
        <v>0</v>
      </c>
      <c r="BI379" s="254">
        <f>Inputs!BI379</f>
        <v>0</v>
      </c>
      <c r="BJ379" s="254">
        <f>Inputs!BJ379</f>
        <v>0</v>
      </c>
      <c r="BK379" s="254">
        <f>Inputs!BK379</f>
        <v>0</v>
      </c>
      <c r="BL379" s="254">
        <f>Inputs!BL379</f>
        <v>0</v>
      </c>
      <c r="BN379" s="255">
        <f>IF(OR($C379="Non-Labour",$C379="Labour-related"),IF(Inputs!$DT379=$F$1,Inputs!BN379,Inputs!BN379*'Key assumptions'!$H$118),$F379*N(H379)*avg_hrs)</f>
        <v>0</v>
      </c>
      <c r="BO379" s="255">
        <f>IF(OR($C379="Non-Labour",$C379="Labour-related"),IF(Inputs!$DT379=$F$1,Inputs!BO379,Inputs!BO379*'Key assumptions'!$H$118),$F379*N(I379)*avg_hrs)</f>
        <v>0</v>
      </c>
      <c r="BP379" s="255">
        <f>IF(OR($C379="Non-Labour",$C379="Labour-related"),IF(Inputs!$DT379=$F$1,Inputs!BP379,Inputs!BP379*'Key assumptions'!$H$118),$F379*N(J379)*avg_hrs)</f>
        <v>0</v>
      </c>
      <c r="BQ379" s="255">
        <f>IF(OR($C379="Non-Labour",$C379="Labour-related"),IF(Inputs!$DT379=$F$1,Inputs!BQ379,Inputs!BQ379*'Key assumptions'!$H$118),$F379*N(K379)*avg_hrs)</f>
        <v>0</v>
      </c>
      <c r="BR379" s="255">
        <f>IF(OR($C379="Non-Labour",$C379="Labour-related"),IF(Inputs!$DT379=$F$1,Inputs!BR379,Inputs!BR379*'Key assumptions'!$H$118),$F379*N(L379)*avg_hrs)</f>
        <v>0</v>
      </c>
      <c r="BS379" s="390" t="s">
        <v>411</v>
      </c>
      <c r="BT379" s="390" t="s">
        <v>411</v>
      </c>
      <c r="BU379" s="390" t="s">
        <v>411</v>
      </c>
      <c r="BV379" s="390" t="s">
        <v>411</v>
      </c>
      <c r="BW379" s="390" t="s">
        <v>411</v>
      </c>
      <c r="BX379" s="390" t="s">
        <v>411</v>
      </c>
      <c r="BY379" s="390" t="s">
        <v>411</v>
      </c>
      <c r="BZ379" s="390" t="s">
        <v>411</v>
      </c>
      <c r="CA379" s="390" t="s">
        <v>411</v>
      </c>
      <c r="CB379" s="390" t="s">
        <v>411</v>
      </c>
      <c r="CC379" s="390" t="s">
        <v>411</v>
      </c>
      <c r="CD379" s="390" t="s">
        <v>411</v>
      </c>
      <c r="CE379" s="390" t="s">
        <v>411</v>
      </c>
      <c r="CF379" s="390" t="s">
        <v>411</v>
      </c>
      <c r="CG379" s="390" t="s">
        <v>411</v>
      </c>
      <c r="CH379" s="390" t="s">
        <v>411</v>
      </c>
      <c r="CI379" s="390" t="s">
        <v>411</v>
      </c>
      <c r="CJ379" s="390" t="s">
        <v>411</v>
      </c>
      <c r="CK379" s="390" t="s">
        <v>411</v>
      </c>
      <c r="CL379" s="390" t="s">
        <v>411</v>
      </c>
      <c r="CM379" s="390" t="s">
        <v>411</v>
      </c>
      <c r="CN379" s="390" t="s">
        <v>411</v>
      </c>
      <c r="CO379" s="255">
        <f>IF(OR($C379="Non-Labour",$C379="Labour-related"),IF(Inputs!$DT379=$F$1,Inputs!CO379,Inputs!CO379*'Key assumptions'!$H$118),$F379*N(AI379)*avg_hrs)</f>
        <v>0</v>
      </c>
      <c r="CP379" s="255">
        <f>IF(OR($C379="Non-Labour",$C379="Labour-related"),IF(Inputs!$DT379=$F$1,Inputs!CP379,Inputs!CP379*'Key assumptions'!$H$118),$F379*N(AJ379)*avg_hrs)</f>
        <v>0</v>
      </c>
      <c r="CQ379" s="255">
        <f>IF(OR($C379="Non-Labour",$C379="Labour-related"),IF(Inputs!$DT379=$F$1,Inputs!CQ379,Inputs!CQ379*'Key assumptions'!$H$118),$F379*N(AK379)*avg_hrs)</f>
        <v>0</v>
      </c>
      <c r="CR379" s="255">
        <f>IF(OR($C379="Non-Labour",$C379="Labour-related"),IF(Inputs!$DT379=$F$1,Inputs!CR379,Inputs!CR379*'Key assumptions'!$H$118),$F379*N(AL379)*avg_hrs)</f>
        <v>0</v>
      </c>
      <c r="CS379" s="255">
        <f>IF(OR($C379="Non-Labour",$C379="Labour-related"),IF(Inputs!$DT379=$F$1,Inputs!CS379,Inputs!CS379*'Key assumptions'!$H$118),$F379*N(AM379)*avg_hrs)</f>
        <v>0</v>
      </c>
      <c r="CT379" s="255">
        <f>IF(OR($C379="Non-Labour",$C379="Labour-related"),IF(Inputs!$DT379=$F$1,Inputs!CT379,Inputs!CT379*'Key assumptions'!$H$118),$F379*N(AN379)*avg_hrs)</f>
        <v>0</v>
      </c>
      <c r="CU379" s="255">
        <f>IF(OR($C379="Non-Labour",$C379="Labour-related"),IF(Inputs!$DT379=$F$1,Inputs!CU379,Inputs!CU379*'Key assumptions'!$H$118),$F379*N(AO379)*avg_hrs)</f>
        <v>0</v>
      </c>
      <c r="CV379" s="255">
        <f>IF(OR($C379="Non-Labour",$C379="Labour-related"),IF(Inputs!$DT379=$F$1,Inputs!CV379,Inputs!CV379*'Key assumptions'!$H$118),$F379*N(AP379)*avg_hrs)</f>
        <v>0</v>
      </c>
      <c r="CW379" s="255">
        <f>IF(OR($C379="Non-Labour",$C379="Labour-related"),IF(Inputs!$DT379=$F$1,Inputs!CW379,Inputs!CW379*'Key assumptions'!$H$118),$F379*N(AQ379)*avg_hrs)</f>
        <v>0</v>
      </c>
      <c r="CX379" s="255">
        <f>IF(OR($C379="Non-Labour",$C379="Labour-related"),IF(Inputs!$DT379=$F$1,Inputs!CX379,Inputs!CX379*'Key assumptions'!$H$118),$F379*N(AR379)*avg_hrs)</f>
        <v>0</v>
      </c>
      <c r="CY379" s="255">
        <f>IF(OR($C379="Non-Labour",$C379="Labour-related"),IF(Inputs!$DT379=$F$1,Inputs!CY379,Inputs!CY379*'Key assumptions'!$H$118),$F379*N(AS379)*avg_hrs)</f>
        <v>0</v>
      </c>
      <c r="CZ379" s="255">
        <f>IF(OR($C379="Non-Labour",$C379="Labour-related"),IF(Inputs!$DT379=$F$1,Inputs!CZ379,Inputs!CZ379*'Key assumptions'!$H$118),$F379*N(AT379)*avg_hrs)</f>
        <v>0</v>
      </c>
      <c r="DA379" s="255">
        <f>IF(OR($C379="Non-Labour",$C379="Labour-related"),IF(Inputs!$DT379=$F$1,Inputs!DA379,Inputs!DA379*'Key assumptions'!$H$118),$F379*N(AU379)*avg_hrs)</f>
        <v>0</v>
      </c>
      <c r="DB379" s="255">
        <f>IF(OR($C379="Non-Labour",$C379="Labour-related"),IF(Inputs!$DT379=$F$1,Inputs!DB379,Inputs!DB379*'Key assumptions'!$H$118),$F379*N(AV379)*avg_hrs)</f>
        <v>0</v>
      </c>
      <c r="DC379" s="255">
        <f>IF(OR($C379="Non-Labour",$C379="Labour-related"),IF(Inputs!$DT379=$F$1,Inputs!DC379,Inputs!DC379*'Key assumptions'!$H$118),$F379*N(AW379)*avg_hrs)</f>
        <v>0</v>
      </c>
      <c r="DD379" s="255">
        <f>IF(OR($C379="Non-Labour",$C379="Labour-related"),IF(Inputs!$DT379=$F$1,Inputs!DD379,Inputs!DD379*'Key assumptions'!$H$118),$F379*N(AX379)*avg_hrs)</f>
        <v>0</v>
      </c>
      <c r="DE379" s="255">
        <f>IF(OR($C379="Non-Labour",$C379="Labour-related"),IF(Inputs!$DT379=$F$1,Inputs!DE379,Inputs!DE379*'Key assumptions'!$H$118),$F379*N(AY379)*avg_hrs)</f>
        <v>0</v>
      </c>
      <c r="DF379" s="255">
        <f>IF(OR($C379="Non-Labour",$C379="Labour-related"),IF(Inputs!$DT379=$F$1,Inputs!DF379,Inputs!DF379*'Key assumptions'!$H$118),$F379*N(AZ379)*avg_hrs)</f>
        <v>0</v>
      </c>
      <c r="DG379" s="255">
        <f>IF(OR($C379="Non-Labour",$C379="Labour-related"),IF(Inputs!$DT379=$F$1,Inputs!DG379,Inputs!DG379*'Key assumptions'!$H$118),$F379*N(BA379)*avg_hrs)</f>
        <v>0</v>
      </c>
      <c r="DH379" s="255">
        <f>IF(OR($C379="Non-Labour",$C379="Labour-related"),IF(Inputs!$DT379=$F$1,Inputs!DH379,Inputs!DH379*'Key assumptions'!$H$118),$F379*N(BB379)*avg_hrs)</f>
        <v>0</v>
      </c>
      <c r="DI379" s="255">
        <f>IF(OR($C379="Non-Labour",$C379="Labour-related"),IF(Inputs!$DT379=$F$1,Inputs!DI379,Inputs!DI379*'Key assumptions'!$H$118),$F379*N(BC379)*avg_hrs)</f>
        <v>0</v>
      </c>
      <c r="DJ379" s="255">
        <f>IF(OR($C379="Non-Labour",$C379="Labour-related"),IF(Inputs!$DT379=$F$1,Inputs!DJ379,Inputs!DJ379*'Key assumptions'!$H$118),$F379*N(BD379)*avg_hrs)</f>
        <v>0</v>
      </c>
      <c r="DK379" s="255">
        <f>IF(OR($C379="Non-Labour",$C379="Labour-related"),IF(Inputs!$DT379=$F$1,Inputs!DK379,Inputs!DK379*'Key assumptions'!$H$118),$F379*N(BE379)*avg_hrs)</f>
        <v>0</v>
      </c>
      <c r="DL379" s="255">
        <f>IF(OR($C379="Non-Labour",$C379="Labour-related"),IF(Inputs!$DT379=$F$1,Inputs!DL379,Inputs!DL379*'Key assumptions'!$H$118),$F379*N(BF379)*avg_hrs)</f>
        <v>0</v>
      </c>
      <c r="DM379" s="255">
        <f>IF(OR($C379="Non-Labour",$C379="Labour-related"),IF(Inputs!$DT379=$F$1,Inputs!DM379,Inputs!DM379*'Key assumptions'!$H$118),$F379*N(BG379)*avg_hrs)</f>
        <v>0</v>
      </c>
      <c r="DN379" s="255">
        <f>IF(OR($C379="Non-Labour",$C379="Labour-related"),IF(Inputs!$DT379=$F$1,Inputs!DN379,Inputs!DN379*'Key assumptions'!$H$118),$F379*N(BH379)*avg_hrs)</f>
        <v>0</v>
      </c>
      <c r="DO379" s="255">
        <f>IF(OR($C379="Non-Labour",$C379="Labour-related"),IF(Inputs!$DT379=$F$1,Inputs!DO379,Inputs!DO379*'Key assumptions'!$H$118),$F379*N(BI379)*avg_hrs)</f>
        <v>0</v>
      </c>
      <c r="DP379" s="255">
        <f>IF(OR($C379="Non-Labour",$C379="Labour-related"),IF(Inputs!$DT379=$F$1,Inputs!DP379,Inputs!DP379*'Key assumptions'!$H$118),$F379*N(BJ379)*avg_hrs)</f>
        <v>0</v>
      </c>
      <c r="DQ379" s="255">
        <f>IF(OR($C379="Non-Labour",$C379="Labour-related"),IF(Inputs!$DT379=$F$1,Inputs!DQ379,Inputs!DQ379*'Key assumptions'!$H$118),$F379*N(BK379)*avg_hrs)</f>
        <v>0</v>
      </c>
      <c r="DR379" s="255">
        <f>IF(OR($C379="Non-Labour",$C379="Labour-related"),IF(Inputs!$DT379=$F$1,Inputs!DR379,Inputs!DR379*'Key assumptions'!$H$118),$F379*N(BL379)*avg_hrs)</f>
        <v>0</v>
      </c>
      <c r="DT379" s="133" t="s">
        <v>213</v>
      </c>
      <c r="DU379" s="304"/>
      <c r="DV379" s="304"/>
      <c r="DW379" s="304"/>
      <c r="DX379" s="304"/>
      <c r="DY379" s="304"/>
      <c r="DZ379" s="304"/>
      <c r="EA379" s="255">
        <v>0</v>
      </c>
      <c r="EB379" s="255">
        <v>0</v>
      </c>
      <c r="EC379" s="255">
        <v>0</v>
      </c>
      <c r="ED379" s="255">
        <f t="shared" si="35"/>
        <v>0</v>
      </c>
      <c r="EE379" s="255">
        <f t="shared" si="35"/>
        <v>0</v>
      </c>
      <c r="EF379" s="255">
        <f t="shared" si="37"/>
        <v>0</v>
      </c>
    </row>
    <row r="380" spans="1:136" x14ac:dyDescent="0.4">
      <c r="A380" s="133" t="str">
        <f>Inputs!A380</f>
        <v>Construction Management</v>
      </c>
      <c r="B380" s="133" t="str">
        <f>Inputs!B380</f>
        <v>(Subs) CM 1</v>
      </c>
      <c r="C380" s="133" t="str">
        <f>Inputs!C380</f>
        <v>Labour-related</v>
      </c>
      <c r="D380" s="133" t="str">
        <f>Inputs!D380</f>
        <v>PT003696 AI BCSS Handover</v>
      </c>
      <c r="E380" s="133" t="str">
        <f>Inputs!E380</f>
        <v>Sustenance High Cost Country Centre</v>
      </c>
      <c r="F380" s="290">
        <f>IF(Inputs!DT380=$F$1,Inputs!F380,
IF(Inputs!DT380='Key assumptions'!$E$118,Inputs!F380*'Key assumptions'!$H$118,Inputs!F380*'Key assumptions'!$H$119))</f>
        <v>0</v>
      </c>
      <c r="G380" s="290">
        <f>IF(Inputs!DT380=$F$1,Inputs!G380,Inputs!G380*'Key assumptions'!$H$118)</f>
        <v>0</v>
      </c>
      <c r="H380" s="281"/>
      <c r="I380" s="281"/>
      <c r="J380" s="281"/>
      <c r="K380" s="281"/>
      <c r="L380" s="281"/>
      <c r="M380" s="389" t="str">
        <f>Inputs!M380</f>
        <v>[C-i-C]</v>
      </c>
      <c r="N380" s="389" t="str">
        <f>Inputs!N380</f>
        <v>[C-i-C]</v>
      </c>
      <c r="O380" s="389" t="str">
        <f>Inputs!O380</f>
        <v>[C-i-C]</v>
      </c>
      <c r="P380" s="389" t="str">
        <f>Inputs!P380</f>
        <v>[C-i-C]</v>
      </c>
      <c r="Q380" s="389" t="str">
        <f>Inputs!Q380</f>
        <v>[C-i-C]</v>
      </c>
      <c r="R380" s="389" t="str">
        <f>Inputs!R380</f>
        <v>[C-i-C]</v>
      </c>
      <c r="S380" s="389" t="str">
        <f>Inputs!S380</f>
        <v>[C-i-C]</v>
      </c>
      <c r="T380" s="389" t="str">
        <f>Inputs!T380</f>
        <v>[C-i-C]</v>
      </c>
      <c r="U380" s="389" t="str">
        <f>Inputs!U380</f>
        <v>[C-i-C]</v>
      </c>
      <c r="V380" s="389" t="str">
        <f>Inputs!V380</f>
        <v>[C-i-C]</v>
      </c>
      <c r="W380" s="389" t="str">
        <f>Inputs!W380</f>
        <v>[C-i-C]</v>
      </c>
      <c r="X380" s="389" t="str">
        <f>Inputs!X380</f>
        <v>[C-i-C]</v>
      </c>
      <c r="Y380" s="389" t="str">
        <f>Inputs!Y380</f>
        <v>[C-i-C]</v>
      </c>
      <c r="Z380" s="389" t="str">
        <f>Inputs!Z380</f>
        <v>[C-i-C]</v>
      </c>
      <c r="AA380" s="389" t="str">
        <f>Inputs!AA380</f>
        <v>[C-i-C]</v>
      </c>
      <c r="AB380" s="389" t="str">
        <f>Inputs!AB380</f>
        <v>[C-i-C]</v>
      </c>
      <c r="AC380" s="389" t="str">
        <f>Inputs!AC380</f>
        <v>[C-i-C]</v>
      </c>
      <c r="AD380" s="389" t="str">
        <f>Inputs!AD380</f>
        <v>[C-i-C]</v>
      </c>
      <c r="AE380" s="389" t="str">
        <f>Inputs!AE380</f>
        <v>[C-i-C]</v>
      </c>
      <c r="AF380" s="389" t="str">
        <f>Inputs!AF380</f>
        <v>[C-i-C]</v>
      </c>
      <c r="AG380" s="389" t="str">
        <f>Inputs!AG380</f>
        <v>[C-i-C]</v>
      </c>
      <c r="AH380" s="389" t="str">
        <f>Inputs!AH380</f>
        <v>[C-i-C]</v>
      </c>
      <c r="AI380" s="254">
        <f>Inputs!AI380</f>
        <v>0</v>
      </c>
      <c r="AJ380" s="254">
        <f>Inputs!AJ380</f>
        <v>0</v>
      </c>
      <c r="AK380" s="254">
        <f>Inputs!AK380</f>
        <v>0</v>
      </c>
      <c r="AL380" s="254">
        <f>Inputs!AL380</f>
        <v>0</v>
      </c>
      <c r="AM380" s="254">
        <f>Inputs!AM380</f>
        <v>0</v>
      </c>
      <c r="AN380" s="254">
        <f>Inputs!AN380</f>
        <v>0</v>
      </c>
      <c r="AO380" s="254">
        <f>Inputs!AO380</f>
        <v>0</v>
      </c>
      <c r="AP380" s="254">
        <f>Inputs!AP380</f>
        <v>0</v>
      </c>
      <c r="AQ380" s="254">
        <f>Inputs!AQ380</f>
        <v>0</v>
      </c>
      <c r="AR380" s="254">
        <f>Inputs!AR380</f>
        <v>0</v>
      </c>
      <c r="AS380" s="254">
        <f>Inputs!AS380</f>
        <v>0</v>
      </c>
      <c r="AT380" s="254">
        <f>Inputs!AT380</f>
        <v>0</v>
      </c>
      <c r="AU380" s="254">
        <f>Inputs!AU380</f>
        <v>0</v>
      </c>
      <c r="AV380" s="254">
        <f>Inputs!AV380</f>
        <v>0</v>
      </c>
      <c r="AW380" s="254">
        <f>Inputs!AW380</f>
        <v>0</v>
      </c>
      <c r="AX380" s="254">
        <f>Inputs!AX380</f>
        <v>0</v>
      </c>
      <c r="AY380" s="254">
        <f>Inputs!AY380</f>
        <v>0</v>
      </c>
      <c r="AZ380" s="254">
        <f>Inputs!AZ380</f>
        <v>0</v>
      </c>
      <c r="BA380" s="254">
        <f>Inputs!BA380</f>
        <v>0</v>
      </c>
      <c r="BB380" s="254">
        <f>Inputs!BB380</f>
        <v>0</v>
      </c>
      <c r="BC380" s="254">
        <f>Inputs!BC380</f>
        <v>0</v>
      </c>
      <c r="BD380" s="254">
        <f>Inputs!BD380</f>
        <v>0</v>
      </c>
      <c r="BE380" s="254">
        <f>Inputs!BE380</f>
        <v>0</v>
      </c>
      <c r="BF380" s="254">
        <f>Inputs!BF380</f>
        <v>0</v>
      </c>
      <c r="BG380" s="254">
        <f>Inputs!BG380</f>
        <v>0</v>
      </c>
      <c r="BH380" s="254">
        <f>Inputs!BH380</f>
        <v>0</v>
      </c>
      <c r="BI380" s="254">
        <f>Inputs!BI380</f>
        <v>0</v>
      </c>
      <c r="BJ380" s="254">
        <f>Inputs!BJ380</f>
        <v>0</v>
      </c>
      <c r="BK380" s="254">
        <f>Inputs!BK380</f>
        <v>0</v>
      </c>
      <c r="BL380" s="254">
        <f>Inputs!BL380</f>
        <v>0</v>
      </c>
      <c r="BN380" s="255">
        <f>IF(OR($C380="Non-Labour",$C380="Labour-related"),IF(Inputs!$DT380=$F$1,Inputs!BN380,Inputs!BN380*'Key assumptions'!$H$118),$F380*N(H380)*avg_hrs)</f>
        <v>0</v>
      </c>
      <c r="BO380" s="255">
        <f>IF(OR($C380="Non-Labour",$C380="Labour-related"),IF(Inputs!$DT380=$F$1,Inputs!BO380,Inputs!BO380*'Key assumptions'!$H$118),$F380*N(I380)*avg_hrs)</f>
        <v>0</v>
      </c>
      <c r="BP380" s="255">
        <f>IF(OR($C380="Non-Labour",$C380="Labour-related"),IF(Inputs!$DT380=$F$1,Inputs!BP380,Inputs!BP380*'Key assumptions'!$H$118),$F380*N(J380)*avg_hrs)</f>
        <v>0</v>
      </c>
      <c r="BQ380" s="255">
        <f>IF(OR($C380="Non-Labour",$C380="Labour-related"),IF(Inputs!$DT380=$F$1,Inputs!BQ380,Inputs!BQ380*'Key assumptions'!$H$118),$F380*N(K380)*avg_hrs)</f>
        <v>0</v>
      </c>
      <c r="BR380" s="255">
        <f>IF(OR($C380="Non-Labour",$C380="Labour-related"),IF(Inputs!$DT380=$F$1,Inputs!BR380,Inputs!BR380*'Key assumptions'!$H$118),$F380*N(L380)*avg_hrs)</f>
        <v>0</v>
      </c>
      <c r="BS380" s="390" t="s">
        <v>411</v>
      </c>
      <c r="BT380" s="390" t="s">
        <v>411</v>
      </c>
      <c r="BU380" s="390" t="s">
        <v>411</v>
      </c>
      <c r="BV380" s="390" t="s">
        <v>411</v>
      </c>
      <c r="BW380" s="390" t="s">
        <v>411</v>
      </c>
      <c r="BX380" s="390" t="s">
        <v>411</v>
      </c>
      <c r="BY380" s="390" t="s">
        <v>411</v>
      </c>
      <c r="BZ380" s="390" t="s">
        <v>411</v>
      </c>
      <c r="CA380" s="390" t="s">
        <v>411</v>
      </c>
      <c r="CB380" s="390" t="s">
        <v>411</v>
      </c>
      <c r="CC380" s="390" t="s">
        <v>411</v>
      </c>
      <c r="CD380" s="390" t="s">
        <v>411</v>
      </c>
      <c r="CE380" s="390" t="s">
        <v>411</v>
      </c>
      <c r="CF380" s="390" t="s">
        <v>411</v>
      </c>
      <c r="CG380" s="390" t="s">
        <v>411</v>
      </c>
      <c r="CH380" s="390" t="s">
        <v>411</v>
      </c>
      <c r="CI380" s="390" t="s">
        <v>411</v>
      </c>
      <c r="CJ380" s="390" t="s">
        <v>411</v>
      </c>
      <c r="CK380" s="390" t="s">
        <v>411</v>
      </c>
      <c r="CL380" s="390" t="s">
        <v>411</v>
      </c>
      <c r="CM380" s="390" t="s">
        <v>411</v>
      </c>
      <c r="CN380" s="390" t="s">
        <v>411</v>
      </c>
      <c r="CO380" s="255">
        <f>IF(OR($C380="Non-Labour",$C380="Labour-related"),IF(Inputs!$DT380=$F$1,Inputs!CO380,Inputs!CO380*'Key assumptions'!$H$118),$F380*N(AI380)*avg_hrs)</f>
        <v>0</v>
      </c>
      <c r="CP380" s="255">
        <f>IF(OR($C380="Non-Labour",$C380="Labour-related"),IF(Inputs!$DT380=$F$1,Inputs!CP380,Inputs!CP380*'Key assumptions'!$H$118),$F380*N(AJ380)*avg_hrs)</f>
        <v>0</v>
      </c>
      <c r="CQ380" s="255">
        <f>IF(OR($C380="Non-Labour",$C380="Labour-related"),IF(Inputs!$DT380=$F$1,Inputs!CQ380,Inputs!CQ380*'Key assumptions'!$H$118),$F380*N(AK380)*avg_hrs)</f>
        <v>0</v>
      </c>
      <c r="CR380" s="255">
        <f>IF(OR($C380="Non-Labour",$C380="Labour-related"),IF(Inputs!$DT380=$F$1,Inputs!CR380,Inputs!CR380*'Key assumptions'!$H$118),$F380*N(AL380)*avg_hrs)</f>
        <v>0</v>
      </c>
      <c r="CS380" s="255">
        <f>IF(OR($C380="Non-Labour",$C380="Labour-related"),IF(Inputs!$DT380=$F$1,Inputs!CS380,Inputs!CS380*'Key assumptions'!$H$118),$F380*N(AM380)*avg_hrs)</f>
        <v>0</v>
      </c>
      <c r="CT380" s="255">
        <f>IF(OR($C380="Non-Labour",$C380="Labour-related"),IF(Inputs!$DT380=$F$1,Inputs!CT380,Inputs!CT380*'Key assumptions'!$H$118),$F380*N(AN380)*avg_hrs)</f>
        <v>0</v>
      </c>
      <c r="CU380" s="255">
        <f>IF(OR($C380="Non-Labour",$C380="Labour-related"),IF(Inputs!$DT380=$F$1,Inputs!CU380,Inputs!CU380*'Key assumptions'!$H$118),$F380*N(AO380)*avg_hrs)</f>
        <v>0</v>
      </c>
      <c r="CV380" s="255">
        <f>IF(OR($C380="Non-Labour",$C380="Labour-related"),IF(Inputs!$DT380=$F$1,Inputs!CV380,Inputs!CV380*'Key assumptions'!$H$118),$F380*N(AP380)*avg_hrs)</f>
        <v>0</v>
      </c>
      <c r="CW380" s="255">
        <f>IF(OR($C380="Non-Labour",$C380="Labour-related"),IF(Inputs!$DT380=$F$1,Inputs!CW380,Inputs!CW380*'Key assumptions'!$H$118),$F380*N(AQ380)*avg_hrs)</f>
        <v>0</v>
      </c>
      <c r="CX380" s="255">
        <f>IF(OR($C380="Non-Labour",$C380="Labour-related"),IF(Inputs!$DT380=$F$1,Inputs!CX380,Inputs!CX380*'Key assumptions'!$H$118),$F380*N(AR380)*avg_hrs)</f>
        <v>0</v>
      </c>
      <c r="CY380" s="255">
        <f>IF(OR($C380="Non-Labour",$C380="Labour-related"),IF(Inputs!$DT380=$F$1,Inputs!CY380,Inputs!CY380*'Key assumptions'!$H$118),$F380*N(AS380)*avg_hrs)</f>
        <v>0</v>
      </c>
      <c r="CZ380" s="255">
        <f>IF(OR($C380="Non-Labour",$C380="Labour-related"),IF(Inputs!$DT380=$F$1,Inputs!CZ380,Inputs!CZ380*'Key assumptions'!$H$118),$F380*N(AT380)*avg_hrs)</f>
        <v>0</v>
      </c>
      <c r="DA380" s="255">
        <f>IF(OR($C380="Non-Labour",$C380="Labour-related"),IF(Inputs!$DT380=$F$1,Inputs!DA380,Inputs!DA380*'Key assumptions'!$H$118),$F380*N(AU380)*avg_hrs)</f>
        <v>0</v>
      </c>
      <c r="DB380" s="255">
        <f>IF(OR($C380="Non-Labour",$C380="Labour-related"),IF(Inputs!$DT380=$F$1,Inputs!DB380,Inputs!DB380*'Key assumptions'!$H$118),$F380*N(AV380)*avg_hrs)</f>
        <v>0</v>
      </c>
      <c r="DC380" s="255">
        <f>IF(OR($C380="Non-Labour",$C380="Labour-related"),IF(Inputs!$DT380=$F$1,Inputs!DC380,Inputs!DC380*'Key assumptions'!$H$118),$F380*N(AW380)*avg_hrs)</f>
        <v>0</v>
      </c>
      <c r="DD380" s="255">
        <f>IF(OR($C380="Non-Labour",$C380="Labour-related"),IF(Inputs!$DT380=$F$1,Inputs!DD380,Inputs!DD380*'Key assumptions'!$H$118),$F380*N(AX380)*avg_hrs)</f>
        <v>0</v>
      </c>
      <c r="DE380" s="255">
        <f>IF(OR($C380="Non-Labour",$C380="Labour-related"),IF(Inputs!$DT380=$F$1,Inputs!DE380,Inputs!DE380*'Key assumptions'!$H$118),$F380*N(AY380)*avg_hrs)</f>
        <v>0</v>
      </c>
      <c r="DF380" s="255">
        <f>IF(OR($C380="Non-Labour",$C380="Labour-related"),IF(Inputs!$DT380=$F$1,Inputs!DF380,Inputs!DF380*'Key assumptions'!$H$118),$F380*N(AZ380)*avg_hrs)</f>
        <v>0</v>
      </c>
      <c r="DG380" s="255">
        <f>IF(OR($C380="Non-Labour",$C380="Labour-related"),IF(Inputs!$DT380=$F$1,Inputs!DG380,Inputs!DG380*'Key assumptions'!$H$118),$F380*N(BA380)*avg_hrs)</f>
        <v>0</v>
      </c>
      <c r="DH380" s="255">
        <f>IF(OR($C380="Non-Labour",$C380="Labour-related"),IF(Inputs!$DT380=$F$1,Inputs!DH380,Inputs!DH380*'Key assumptions'!$H$118),$F380*N(BB380)*avg_hrs)</f>
        <v>0</v>
      </c>
      <c r="DI380" s="255">
        <f>IF(OR($C380="Non-Labour",$C380="Labour-related"),IF(Inputs!$DT380=$F$1,Inputs!DI380,Inputs!DI380*'Key assumptions'!$H$118),$F380*N(BC380)*avg_hrs)</f>
        <v>0</v>
      </c>
      <c r="DJ380" s="255">
        <f>IF(OR($C380="Non-Labour",$C380="Labour-related"),IF(Inputs!$DT380=$F$1,Inputs!DJ380,Inputs!DJ380*'Key assumptions'!$H$118),$F380*N(BD380)*avg_hrs)</f>
        <v>0</v>
      </c>
      <c r="DK380" s="255">
        <f>IF(OR($C380="Non-Labour",$C380="Labour-related"),IF(Inputs!$DT380=$F$1,Inputs!DK380,Inputs!DK380*'Key assumptions'!$H$118),$F380*N(BE380)*avg_hrs)</f>
        <v>0</v>
      </c>
      <c r="DL380" s="255">
        <f>IF(OR($C380="Non-Labour",$C380="Labour-related"),IF(Inputs!$DT380=$F$1,Inputs!DL380,Inputs!DL380*'Key assumptions'!$H$118),$F380*N(BF380)*avg_hrs)</f>
        <v>0</v>
      </c>
      <c r="DM380" s="255">
        <f>IF(OR($C380="Non-Labour",$C380="Labour-related"),IF(Inputs!$DT380=$F$1,Inputs!DM380,Inputs!DM380*'Key assumptions'!$H$118),$F380*N(BG380)*avg_hrs)</f>
        <v>0</v>
      </c>
      <c r="DN380" s="255">
        <f>IF(OR($C380="Non-Labour",$C380="Labour-related"),IF(Inputs!$DT380=$F$1,Inputs!DN380,Inputs!DN380*'Key assumptions'!$H$118),$F380*N(BH380)*avg_hrs)</f>
        <v>0</v>
      </c>
      <c r="DO380" s="255">
        <f>IF(OR($C380="Non-Labour",$C380="Labour-related"),IF(Inputs!$DT380=$F$1,Inputs!DO380,Inputs!DO380*'Key assumptions'!$H$118),$F380*N(BI380)*avg_hrs)</f>
        <v>0</v>
      </c>
      <c r="DP380" s="255">
        <f>IF(OR($C380="Non-Labour",$C380="Labour-related"),IF(Inputs!$DT380=$F$1,Inputs!DP380,Inputs!DP380*'Key assumptions'!$H$118),$F380*N(BJ380)*avg_hrs)</f>
        <v>0</v>
      </c>
      <c r="DQ380" s="255">
        <f>IF(OR($C380="Non-Labour",$C380="Labour-related"),IF(Inputs!$DT380=$F$1,Inputs!DQ380,Inputs!DQ380*'Key assumptions'!$H$118),$F380*N(BK380)*avg_hrs)</f>
        <v>0</v>
      </c>
      <c r="DR380" s="255">
        <f>IF(OR($C380="Non-Labour",$C380="Labour-related"),IF(Inputs!$DT380=$F$1,Inputs!DR380,Inputs!DR380*'Key assumptions'!$H$118),$F380*N(BL380)*avg_hrs)</f>
        <v>0</v>
      </c>
      <c r="DT380" s="133" t="s">
        <v>213</v>
      </c>
      <c r="DU380" s="304"/>
      <c r="DV380" s="304"/>
      <c r="DW380" s="304"/>
      <c r="DX380" s="304"/>
      <c r="DY380" s="304"/>
      <c r="DZ380" s="304"/>
      <c r="EA380" s="255">
        <v>0</v>
      </c>
      <c r="EB380" s="255">
        <v>0</v>
      </c>
      <c r="EC380" s="255">
        <v>0</v>
      </c>
      <c r="ED380" s="255">
        <f t="shared" si="35"/>
        <v>0</v>
      </c>
      <c r="EE380" s="255">
        <f t="shared" si="35"/>
        <v>0</v>
      </c>
      <c r="EF380" s="255">
        <f t="shared" si="37"/>
        <v>0</v>
      </c>
    </row>
    <row r="381" spans="1:136" x14ac:dyDescent="0.4">
      <c r="A381" s="133" t="str">
        <f>Inputs!A381</f>
        <v>Construction Management</v>
      </c>
      <c r="B381" s="133" t="str">
        <f>Inputs!B381</f>
        <v>N/A</v>
      </c>
      <c r="C381" s="133" t="str">
        <f>Inputs!C381</f>
        <v>Internal Labour</v>
      </c>
      <c r="D381" s="133" t="str">
        <f>Inputs!D381</f>
        <v>PT003696 AI BCSS Handover</v>
      </c>
      <c r="E381" s="133" t="str">
        <f>Inputs!E381</f>
        <v>Senior Site Manager Subs</v>
      </c>
      <c r="F381" s="290">
        <f>IF(Inputs!DT381=$F$1,Inputs!F381,
IF(Inputs!DT381='Key assumptions'!$E$118,Inputs!F381*'Key assumptions'!$H$118,Inputs!F381*'Key assumptions'!$H$119))</f>
        <v>216.62</v>
      </c>
      <c r="G381" s="290">
        <f>IF(Inputs!DT381=$F$1,Inputs!G381,Inputs!G381*'Key assumptions'!$H$118)</f>
        <v>94.875194156804724</v>
      </c>
      <c r="H381" s="281"/>
      <c r="I381" s="281"/>
      <c r="J381" s="281"/>
      <c r="K381" s="281"/>
      <c r="L381" s="281"/>
      <c r="M381" s="389" t="str">
        <f>Inputs!M381</f>
        <v>[C-i-C]</v>
      </c>
      <c r="N381" s="389" t="str">
        <f>Inputs!N381</f>
        <v>[C-i-C]</v>
      </c>
      <c r="O381" s="389" t="str">
        <f>Inputs!O381</f>
        <v>[C-i-C]</v>
      </c>
      <c r="P381" s="389" t="str">
        <f>Inputs!P381</f>
        <v>[C-i-C]</v>
      </c>
      <c r="Q381" s="389" t="str">
        <f>Inputs!Q381</f>
        <v>[C-i-C]</v>
      </c>
      <c r="R381" s="389" t="str">
        <f>Inputs!R381</f>
        <v>[C-i-C]</v>
      </c>
      <c r="S381" s="389" t="str">
        <f>Inputs!S381</f>
        <v>[C-i-C]</v>
      </c>
      <c r="T381" s="389" t="str">
        <f>Inputs!T381</f>
        <v>[C-i-C]</v>
      </c>
      <c r="U381" s="389" t="str">
        <f>Inputs!U381</f>
        <v>[C-i-C]</v>
      </c>
      <c r="V381" s="389" t="str">
        <f>Inputs!V381</f>
        <v>[C-i-C]</v>
      </c>
      <c r="W381" s="389" t="str">
        <f>Inputs!W381</f>
        <v>[C-i-C]</v>
      </c>
      <c r="X381" s="389" t="str">
        <f>Inputs!X381</f>
        <v>[C-i-C]</v>
      </c>
      <c r="Y381" s="389" t="str">
        <f>Inputs!Y381</f>
        <v>[C-i-C]</v>
      </c>
      <c r="Z381" s="389" t="str">
        <f>Inputs!Z381</f>
        <v>[C-i-C]</v>
      </c>
      <c r="AA381" s="389" t="str">
        <f>Inputs!AA381</f>
        <v>[C-i-C]</v>
      </c>
      <c r="AB381" s="389" t="str">
        <f>Inputs!AB381</f>
        <v>[C-i-C]</v>
      </c>
      <c r="AC381" s="389" t="str">
        <f>Inputs!AC381</f>
        <v>[C-i-C]</v>
      </c>
      <c r="AD381" s="389" t="str">
        <f>Inputs!AD381</f>
        <v>[C-i-C]</v>
      </c>
      <c r="AE381" s="389" t="str">
        <f>Inputs!AE381</f>
        <v>[C-i-C]</v>
      </c>
      <c r="AF381" s="389" t="str">
        <f>Inputs!AF381</f>
        <v>[C-i-C]</v>
      </c>
      <c r="AG381" s="389" t="str">
        <f>Inputs!AG381</f>
        <v>[C-i-C]</v>
      </c>
      <c r="AH381" s="389" t="str">
        <f>Inputs!AH381</f>
        <v>[C-i-C]</v>
      </c>
      <c r="AI381" s="254">
        <f>Inputs!AI381</f>
        <v>0</v>
      </c>
      <c r="AJ381" s="254">
        <f>Inputs!AJ381</f>
        <v>0</v>
      </c>
      <c r="AK381" s="254">
        <f>Inputs!AK381</f>
        <v>0</v>
      </c>
      <c r="AL381" s="254">
        <f>Inputs!AL381</f>
        <v>0</v>
      </c>
      <c r="AM381" s="254">
        <f>Inputs!AM381</f>
        <v>0</v>
      </c>
      <c r="AN381" s="254">
        <f>Inputs!AN381</f>
        <v>0</v>
      </c>
      <c r="AO381" s="254">
        <f>Inputs!AO381</f>
        <v>0</v>
      </c>
      <c r="AP381" s="254">
        <f>Inputs!AP381</f>
        <v>0</v>
      </c>
      <c r="AQ381" s="254">
        <f>Inputs!AQ381</f>
        <v>0</v>
      </c>
      <c r="AR381" s="254">
        <f>Inputs!AR381</f>
        <v>0</v>
      </c>
      <c r="AS381" s="254">
        <f>Inputs!AS381</f>
        <v>0</v>
      </c>
      <c r="AT381" s="254">
        <f>Inputs!AT381</f>
        <v>0</v>
      </c>
      <c r="AU381" s="254">
        <f>Inputs!AU381</f>
        <v>0</v>
      </c>
      <c r="AV381" s="254">
        <f>Inputs!AV381</f>
        <v>0</v>
      </c>
      <c r="AW381" s="254">
        <f>Inputs!AW381</f>
        <v>0</v>
      </c>
      <c r="AX381" s="254">
        <f>Inputs!AX381</f>
        <v>0</v>
      </c>
      <c r="AY381" s="254">
        <f>Inputs!AY381</f>
        <v>0</v>
      </c>
      <c r="AZ381" s="254">
        <f>Inputs!AZ381</f>
        <v>0</v>
      </c>
      <c r="BA381" s="254">
        <f>Inputs!BA381</f>
        <v>0</v>
      </c>
      <c r="BB381" s="254">
        <f>Inputs!BB381</f>
        <v>0</v>
      </c>
      <c r="BC381" s="254">
        <f>Inputs!BC381</f>
        <v>0</v>
      </c>
      <c r="BD381" s="254">
        <f>Inputs!BD381</f>
        <v>0</v>
      </c>
      <c r="BE381" s="254">
        <f>Inputs!BE381</f>
        <v>0</v>
      </c>
      <c r="BF381" s="254">
        <f>Inputs!BF381</f>
        <v>0</v>
      </c>
      <c r="BG381" s="254">
        <f>Inputs!BG381</f>
        <v>0</v>
      </c>
      <c r="BH381" s="254">
        <f>Inputs!BH381</f>
        <v>0</v>
      </c>
      <c r="BI381" s="254">
        <f>Inputs!BI381</f>
        <v>0</v>
      </c>
      <c r="BJ381" s="254">
        <f>Inputs!BJ381</f>
        <v>0</v>
      </c>
      <c r="BK381" s="254">
        <f>Inputs!BK381</f>
        <v>0</v>
      </c>
      <c r="BL381" s="254">
        <f>Inputs!BL381</f>
        <v>0</v>
      </c>
      <c r="BN381" s="255">
        <f>IF(OR($C381="Non-Labour",$C381="Labour-related"),IF(Inputs!$DT381=$F$1,Inputs!BN381,Inputs!BN381*'Key assumptions'!$H$118),$F381*N(H381)*avg_hrs)</f>
        <v>0</v>
      </c>
      <c r="BO381" s="255">
        <f>IF(OR($C381="Non-Labour",$C381="Labour-related"),IF(Inputs!$DT381=$F$1,Inputs!BO381,Inputs!BO381*'Key assumptions'!$H$118),$F381*N(I381)*avg_hrs)</f>
        <v>0</v>
      </c>
      <c r="BP381" s="255">
        <f>IF(OR($C381="Non-Labour",$C381="Labour-related"),IF(Inputs!$DT381=$F$1,Inputs!BP381,Inputs!BP381*'Key assumptions'!$H$118),$F381*N(J381)*avg_hrs)</f>
        <v>0</v>
      </c>
      <c r="BQ381" s="255">
        <f>IF(OR($C381="Non-Labour",$C381="Labour-related"),IF(Inputs!$DT381=$F$1,Inputs!BQ381,Inputs!BQ381*'Key assumptions'!$H$118),$F381*N(K381)*avg_hrs)</f>
        <v>0</v>
      </c>
      <c r="BR381" s="255">
        <f>IF(OR($C381="Non-Labour",$C381="Labour-related"),IF(Inputs!$DT381=$F$1,Inputs!BR381,Inputs!BR381*'Key assumptions'!$H$118),$F381*N(L381)*avg_hrs)</f>
        <v>0</v>
      </c>
      <c r="BS381" s="390" t="s">
        <v>411</v>
      </c>
      <c r="BT381" s="390" t="s">
        <v>411</v>
      </c>
      <c r="BU381" s="390" t="s">
        <v>411</v>
      </c>
      <c r="BV381" s="390" t="s">
        <v>411</v>
      </c>
      <c r="BW381" s="390" t="s">
        <v>411</v>
      </c>
      <c r="BX381" s="390" t="s">
        <v>411</v>
      </c>
      <c r="BY381" s="390" t="s">
        <v>411</v>
      </c>
      <c r="BZ381" s="390" t="s">
        <v>411</v>
      </c>
      <c r="CA381" s="390" t="s">
        <v>411</v>
      </c>
      <c r="CB381" s="390" t="s">
        <v>411</v>
      </c>
      <c r="CC381" s="390" t="s">
        <v>411</v>
      </c>
      <c r="CD381" s="390" t="s">
        <v>411</v>
      </c>
      <c r="CE381" s="390" t="s">
        <v>411</v>
      </c>
      <c r="CF381" s="390" t="s">
        <v>411</v>
      </c>
      <c r="CG381" s="390" t="s">
        <v>411</v>
      </c>
      <c r="CH381" s="390" t="s">
        <v>411</v>
      </c>
      <c r="CI381" s="390" t="s">
        <v>411</v>
      </c>
      <c r="CJ381" s="390" t="s">
        <v>411</v>
      </c>
      <c r="CK381" s="390" t="s">
        <v>411</v>
      </c>
      <c r="CL381" s="390" t="s">
        <v>411</v>
      </c>
      <c r="CM381" s="390" t="s">
        <v>411</v>
      </c>
      <c r="CN381" s="390" t="s">
        <v>411</v>
      </c>
      <c r="CO381" s="255">
        <f>IF(OR($C381="Non-Labour",$C381="Labour-related"),IF(Inputs!$DT381=$F$1,Inputs!CO381,Inputs!CO381*'Key assumptions'!$H$118),$F381*N(AI381)*avg_hrs)</f>
        <v>0</v>
      </c>
      <c r="CP381" s="255">
        <f>IF(OR($C381="Non-Labour",$C381="Labour-related"),IF(Inputs!$DT381=$F$1,Inputs!CP381,Inputs!CP381*'Key assumptions'!$H$118),$F381*N(AJ381)*avg_hrs)</f>
        <v>0</v>
      </c>
      <c r="CQ381" s="255">
        <f>IF(OR($C381="Non-Labour",$C381="Labour-related"),IF(Inputs!$DT381=$F$1,Inputs!CQ381,Inputs!CQ381*'Key assumptions'!$H$118),$F381*N(AK381)*avg_hrs)</f>
        <v>0</v>
      </c>
      <c r="CR381" s="255">
        <f>IF(OR($C381="Non-Labour",$C381="Labour-related"),IF(Inputs!$DT381=$F$1,Inputs!CR381,Inputs!CR381*'Key assumptions'!$H$118),$F381*N(AL381)*avg_hrs)</f>
        <v>0</v>
      </c>
      <c r="CS381" s="255">
        <f>IF(OR($C381="Non-Labour",$C381="Labour-related"),IF(Inputs!$DT381=$F$1,Inputs!CS381,Inputs!CS381*'Key assumptions'!$H$118),$F381*N(AM381)*avg_hrs)</f>
        <v>0</v>
      </c>
      <c r="CT381" s="255">
        <f>IF(OR($C381="Non-Labour",$C381="Labour-related"),IF(Inputs!$DT381=$F$1,Inputs!CT381,Inputs!CT381*'Key assumptions'!$H$118),$F381*N(AN381)*avg_hrs)</f>
        <v>0</v>
      </c>
      <c r="CU381" s="255">
        <f>IF(OR($C381="Non-Labour",$C381="Labour-related"),IF(Inputs!$DT381=$F$1,Inputs!CU381,Inputs!CU381*'Key assumptions'!$H$118),$F381*N(AO381)*avg_hrs)</f>
        <v>0</v>
      </c>
      <c r="CV381" s="255">
        <f>IF(OR($C381="Non-Labour",$C381="Labour-related"),IF(Inputs!$DT381=$F$1,Inputs!CV381,Inputs!CV381*'Key assumptions'!$H$118),$F381*N(AP381)*avg_hrs)</f>
        <v>0</v>
      </c>
      <c r="CW381" s="255">
        <f>IF(OR($C381="Non-Labour",$C381="Labour-related"),IF(Inputs!$DT381=$F$1,Inputs!CW381,Inputs!CW381*'Key assumptions'!$H$118),$F381*N(AQ381)*avg_hrs)</f>
        <v>0</v>
      </c>
      <c r="CX381" s="255">
        <f>IF(OR($C381="Non-Labour",$C381="Labour-related"),IF(Inputs!$DT381=$F$1,Inputs!CX381,Inputs!CX381*'Key assumptions'!$H$118),$F381*N(AR381)*avg_hrs)</f>
        <v>0</v>
      </c>
      <c r="CY381" s="255">
        <f>IF(OR($C381="Non-Labour",$C381="Labour-related"),IF(Inputs!$DT381=$F$1,Inputs!CY381,Inputs!CY381*'Key assumptions'!$H$118),$F381*N(AS381)*avg_hrs)</f>
        <v>0</v>
      </c>
      <c r="CZ381" s="255">
        <f>IF(OR($C381="Non-Labour",$C381="Labour-related"),IF(Inputs!$DT381=$F$1,Inputs!CZ381,Inputs!CZ381*'Key assumptions'!$H$118),$F381*N(AT381)*avg_hrs)</f>
        <v>0</v>
      </c>
      <c r="DA381" s="255">
        <f>IF(OR($C381="Non-Labour",$C381="Labour-related"),IF(Inputs!$DT381=$F$1,Inputs!DA381,Inputs!DA381*'Key assumptions'!$H$118),$F381*N(AU381)*avg_hrs)</f>
        <v>0</v>
      </c>
      <c r="DB381" s="255">
        <f>IF(OR($C381="Non-Labour",$C381="Labour-related"),IF(Inputs!$DT381=$F$1,Inputs!DB381,Inputs!DB381*'Key assumptions'!$H$118),$F381*N(AV381)*avg_hrs)</f>
        <v>0</v>
      </c>
      <c r="DC381" s="255">
        <f>IF(OR($C381="Non-Labour",$C381="Labour-related"),IF(Inputs!$DT381=$F$1,Inputs!DC381,Inputs!DC381*'Key assumptions'!$H$118),$F381*N(AW381)*avg_hrs)</f>
        <v>0</v>
      </c>
      <c r="DD381" s="255">
        <f>IF(OR($C381="Non-Labour",$C381="Labour-related"),IF(Inputs!$DT381=$F$1,Inputs!DD381,Inputs!DD381*'Key assumptions'!$H$118),$F381*N(AX381)*avg_hrs)</f>
        <v>0</v>
      </c>
      <c r="DE381" s="255">
        <f>IF(OR($C381="Non-Labour",$C381="Labour-related"),IF(Inputs!$DT381=$F$1,Inputs!DE381,Inputs!DE381*'Key assumptions'!$H$118),$F381*N(AY381)*avg_hrs)</f>
        <v>0</v>
      </c>
      <c r="DF381" s="255">
        <f>IF(OR($C381="Non-Labour",$C381="Labour-related"),IF(Inputs!$DT381=$F$1,Inputs!DF381,Inputs!DF381*'Key assumptions'!$H$118),$F381*N(AZ381)*avg_hrs)</f>
        <v>0</v>
      </c>
      <c r="DG381" s="255">
        <f>IF(OR($C381="Non-Labour",$C381="Labour-related"),IF(Inputs!$DT381=$F$1,Inputs!DG381,Inputs!DG381*'Key assumptions'!$H$118),$F381*N(BA381)*avg_hrs)</f>
        <v>0</v>
      </c>
      <c r="DH381" s="255">
        <f>IF(OR($C381="Non-Labour",$C381="Labour-related"),IF(Inputs!$DT381=$F$1,Inputs!DH381,Inputs!DH381*'Key assumptions'!$H$118),$F381*N(BB381)*avg_hrs)</f>
        <v>0</v>
      </c>
      <c r="DI381" s="255">
        <f>IF(OR($C381="Non-Labour",$C381="Labour-related"),IF(Inputs!$DT381=$F$1,Inputs!DI381,Inputs!DI381*'Key assumptions'!$H$118),$F381*N(BC381)*avg_hrs)</f>
        <v>0</v>
      </c>
      <c r="DJ381" s="255">
        <f>IF(OR($C381="Non-Labour",$C381="Labour-related"),IF(Inputs!$DT381=$F$1,Inputs!DJ381,Inputs!DJ381*'Key assumptions'!$H$118),$F381*N(BD381)*avg_hrs)</f>
        <v>0</v>
      </c>
      <c r="DK381" s="255">
        <f>IF(OR($C381="Non-Labour",$C381="Labour-related"),IF(Inputs!$DT381=$F$1,Inputs!DK381,Inputs!DK381*'Key assumptions'!$H$118),$F381*N(BE381)*avg_hrs)</f>
        <v>0</v>
      </c>
      <c r="DL381" s="255">
        <f>IF(OR($C381="Non-Labour",$C381="Labour-related"),IF(Inputs!$DT381=$F$1,Inputs!DL381,Inputs!DL381*'Key assumptions'!$H$118),$F381*N(BF381)*avg_hrs)</f>
        <v>0</v>
      </c>
      <c r="DM381" s="255">
        <f>IF(OR($C381="Non-Labour",$C381="Labour-related"),IF(Inputs!$DT381=$F$1,Inputs!DM381,Inputs!DM381*'Key assumptions'!$H$118),$F381*N(BG381)*avg_hrs)</f>
        <v>0</v>
      </c>
      <c r="DN381" s="255">
        <f>IF(OR($C381="Non-Labour",$C381="Labour-related"),IF(Inputs!$DT381=$F$1,Inputs!DN381,Inputs!DN381*'Key assumptions'!$H$118),$F381*N(BH381)*avg_hrs)</f>
        <v>0</v>
      </c>
      <c r="DO381" s="255">
        <f>IF(OR($C381="Non-Labour",$C381="Labour-related"),IF(Inputs!$DT381=$F$1,Inputs!DO381,Inputs!DO381*'Key assumptions'!$H$118),$F381*N(BI381)*avg_hrs)</f>
        <v>0</v>
      </c>
      <c r="DP381" s="255">
        <f>IF(OR($C381="Non-Labour",$C381="Labour-related"),IF(Inputs!$DT381=$F$1,Inputs!DP381,Inputs!DP381*'Key assumptions'!$H$118),$F381*N(BJ381)*avg_hrs)</f>
        <v>0</v>
      </c>
      <c r="DQ381" s="255">
        <f>IF(OR($C381="Non-Labour",$C381="Labour-related"),IF(Inputs!$DT381=$F$1,Inputs!DQ381,Inputs!DQ381*'Key assumptions'!$H$118),$F381*N(BK381)*avg_hrs)</f>
        <v>0</v>
      </c>
      <c r="DR381" s="255">
        <f>IF(OR($C381="Non-Labour",$C381="Labour-related"),IF(Inputs!$DT381=$F$1,Inputs!DR381,Inputs!DR381*'Key assumptions'!$H$118),$F381*N(BL381)*avg_hrs)</f>
        <v>0</v>
      </c>
      <c r="DT381" s="133" t="s">
        <v>213</v>
      </c>
      <c r="DU381" s="304"/>
      <c r="DV381" s="304"/>
      <c r="DW381" s="304"/>
      <c r="DX381" s="304"/>
      <c r="DY381" s="304"/>
      <c r="DZ381" s="304"/>
      <c r="EA381" s="255">
        <v>0</v>
      </c>
      <c r="EB381" s="255">
        <v>0</v>
      </c>
      <c r="EC381" s="255">
        <v>0</v>
      </c>
      <c r="ED381" s="255">
        <f t="shared" si="35"/>
        <v>0</v>
      </c>
      <c r="EE381" s="255">
        <f t="shared" si="35"/>
        <v>0</v>
      </c>
      <c r="EF381" s="255">
        <f t="shared" si="37"/>
        <v>0</v>
      </c>
    </row>
    <row r="382" spans="1:136" x14ac:dyDescent="0.4">
      <c r="A382" s="133" t="str">
        <f>Inputs!A382</f>
        <v>Construction Management</v>
      </c>
      <c r="B382" s="133" t="str">
        <f>Inputs!B382</f>
        <v>N/A</v>
      </c>
      <c r="C382" s="133" t="str">
        <f>Inputs!C382</f>
        <v>Internal Labour</v>
      </c>
      <c r="D382" s="133" t="str">
        <f>Inputs!D382</f>
        <v>PT003696 AI BCSS Handover</v>
      </c>
      <c r="E382" s="133" t="str">
        <f>Inputs!E382</f>
        <v>Senior Site Manager Subs - Travel Outside Hours</v>
      </c>
      <c r="F382" s="290">
        <f>IF(Inputs!DT382=$F$1,Inputs!F382,
IF(Inputs!DT382='Key assumptions'!$E$118,Inputs!F382*'Key assumptions'!$H$118,Inputs!F382*'Key assumptions'!$H$119))</f>
        <v>216.62</v>
      </c>
      <c r="G382" s="290">
        <f>IF(Inputs!DT382=$F$1,Inputs!G382,Inputs!G382*'Key assumptions'!$H$118)</f>
        <v>94.875194156804724</v>
      </c>
      <c r="H382" s="281"/>
      <c r="I382" s="281"/>
      <c r="J382" s="281"/>
      <c r="K382" s="281"/>
      <c r="L382" s="281"/>
      <c r="M382" s="389" t="str">
        <f>Inputs!M382</f>
        <v>[C-i-C]</v>
      </c>
      <c r="N382" s="389" t="str">
        <f>Inputs!N382</f>
        <v>[C-i-C]</v>
      </c>
      <c r="O382" s="389" t="str">
        <f>Inputs!O382</f>
        <v>[C-i-C]</v>
      </c>
      <c r="P382" s="389" t="str">
        <f>Inputs!P382</f>
        <v>[C-i-C]</v>
      </c>
      <c r="Q382" s="389" t="str">
        <f>Inputs!Q382</f>
        <v>[C-i-C]</v>
      </c>
      <c r="R382" s="389" t="str">
        <f>Inputs!R382</f>
        <v>[C-i-C]</v>
      </c>
      <c r="S382" s="389" t="str">
        <f>Inputs!S382</f>
        <v>[C-i-C]</v>
      </c>
      <c r="T382" s="389" t="str">
        <f>Inputs!T382</f>
        <v>[C-i-C]</v>
      </c>
      <c r="U382" s="389" t="str">
        <f>Inputs!U382</f>
        <v>[C-i-C]</v>
      </c>
      <c r="V382" s="389" t="str">
        <f>Inputs!V382</f>
        <v>[C-i-C]</v>
      </c>
      <c r="W382" s="389" t="str">
        <f>Inputs!W382</f>
        <v>[C-i-C]</v>
      </c>
      <c r="X382" s="389" t="str">
        <f>Inputs!X382</f>
        <v>[C-i-C]</v>
      </c>
      <c r="Y382" s="389" t="str">
        <f>Inputs!Y382</f>
        <v>[C-i-C]</v>
      </c>
      <c r="Z382" s="389" t="str">
        <f>Inputs!Z382</f>
        <v>[C-i-C]</v>
      </c>
      <c r="AA382" s="389" t="str">
        <f>Inputs!AA382</f>
        <v>[C-i-C]</v>
      </c>
      <c r="AB382" s="389" t="str">
        <f>Inputs!AB382</f>
        <v>[C-i-C]</v>
      </c>
      <c r="AC382" s="389" t="str">
        <f>Inputs!AC382</f>
        <v>[C-i-C]</v>
      </c>
      <c r="AD382" s="389" t="str">
        <f>Inputs!AD382</f>
        <v>[C-i-C]</v>
      </c>
      <c r="AE382" s="389" t="str">
        <f>Inputs!AE382</f>
        <v>[C-i-C]</v>
      </c>
      <c r="AF382" s="389" t="str">
        <f>Inputs!AF382</f>
        <v>[C-i-C]</v>
      </c>
      <c r="AG382" s="389" t="str">
        <f>Inputs!AG382</f>
        <v>[C-i-C]</v>
      </c>
      <c r="AH382" s="389" t="str">
        <f>Inputs!AH382</f>
        <v>[C-i-C]</v>
      </c>
      <c r="AI382" s="254">
        <f>Inputs!AI382</f>
        <v>0</v>
      </c>
      <c r="AJ382" s="254">
        <f>Inputs!AJ382</f>
        <v>0</v>
      </c>
      <c r="AK382" s="254">
        <f>Inputs!AK382</f>
        <v>0</v>
      </c>
      <c r="AL382" s="254">
        <f>Inputs!AL382</f>
        <v>0</v>
      </c>
      <c r="AM382" s="254">
        <f>Inputs!AM382</f>
        <v>0</v>
      </c>
      <c r="AN382" s="254">
        <f>Inputs!AN382</f>
        <v>0</v>
      </c>
      <c r="AO382" s="254">
        <f>Inputs!AO382</f>
        <v>0</v>
      </c>
      <c r="AP382" s="254">
        <f>Inputs!AP382</f>
        <v>0</v>
      </c>
      <c r="AQ382" s="254">
        <f>Inputs!AQ382</f>
        <v>0</v>
      </c>
      <c r="AR382" s="254">
        <f>Inputs!AR382</f>
        <v>0</v>
      </c>
      <c r="AS382" s="254">
        <f>Inputs!AS382</f>
        <v>0</v>
      </c>
      <c r="AT382" s="254">
        <f>Inputs!AT382</f>
        <v>0</v>
      </c>
      <c r="AU382" s="254">
        <f>Inputs!AU382</f>
        <v>0</v>
      </c>
      <c r="AV382" s="254">
        <f>Inputs!AV382</f>
        <v>0</v>
      </c>
      <c r="AW382" s="254">
        <f>Inputs!AW382</f>
        <v>0</v>
      </c>
      <c r="AX382" s="254">
        <f>Inputs!AX382</f>
        <v>0</v>
      </c>
      <c r="AY382" s="254">
        <f>Inputs!AY382</f>
        <v>0</v>
      </c>
      <c r="AZ382" s="254">
        <f>Inputs!AZ382</f>
        <v>0</v>
      </c>
      <c r="BA382" s="254">
        <f>Inputs!BA382</f>
        <v>0</v>
      </c>
      <c r="BB382" s="254">
        <f>Inputs!BB382</f>
        <v>0</v>
      </c>
      <c r="BC382" s="254">
        <f>Inputs!BC382</f>
        <v>0</v>
      </c>
      <c r="BD382" s="254">
        <f>Inputs!BD382</f>
        <v>0</v>
      </c>
      <c r="BE382" s="254">
        <f>Inputs!BE382</f>
        <v>0</v>
      </c>
      <c r="BF382" s="254">
        <f>Inputs!BF382</f>
        <v>0</v>
      </c>
      <c r="BG382" s="254">
        <f>Inputs!BG382</f>
        <v>0</v>
      </c>
      <c r="BH382" s="254">
        <f>Inputs!BH382</f>
        <v>0</v>
      </c>
      <c r="BI382" s="254">
        <f>Inputs!BI382</f>
        <v>0</v>
      </c>
      <c r="BJ382" s="254">
        <f>Inputs!BJ382</f>
        <v>0</v>
      </c>
      <c r="BK382" s="254">
        <f>Inputs!BK382</f>
        <v>0</v>
      </c>
      <c r="BL382" s="254">
        <f>Inputs!BL382</f>
        <v>0</v>
      </c>
      <c r="BN382" s="255">
        <f>IF(OR($C382="Non-Labour",$C382="Labour-related"),IF(Inputs!$DT382=$F$1,Inputs!BN382,Inputs!BN382*'Key assumptions'!$H$118),$F382*N(H382)*avg_hrs)</f>
        <v>0</v>
      </c>
      <c r="BO382" s="255">
        <f>IF(OR($C382="Non-Labour",$C382="Labour-related"),IF(Inputs!$DT382=$F$1,Inputs!BO382,Inputs!BO382*'Key assumptions'!$H$118),$F382*N(I382)*avg_hrs)</f>
        <v>0</v>
      </c>
      <c r="BP382" s="255">
        <f>IF(OR($C382="Non-Labour",$C382="Labour-related"),IF(Inputs!$DT382=$F$1,Inputs!BP382,Inputs!BP382*'Key assumptions'!$H$118),$F382*N(J382)*avg_hrs)</f>
        <v>0</v>
      </c>
      <c r="BQ382" s="255">
        <f>IF(OR($C382="Non-Labour",$C382="Labour-related"),IF(Inputs!$DT382=$F$1,Inputs!BQ382,Inputs!BQ382*'Key assumptions'!$H$118),$F382*N(K382)*avg_hrs)</f>
        <v>0</v>
      </c>
      <c r="BR382" s="255">
        <f>IF(OR($C382="Non-Labour",$C382="Labour-related"),IF(Inputs!$DT382=$F$1,Inputs!BR382,Inputs!BR382*'Key assumptions'!$H$118),$F382*N(L382)*avg_hrs)</f>
        <v>0</v>
      </c>
      <c r="BS382" s="390" t="s">
        <v>411</v>
      </c>
      <c r="BT382" s="390" t="s">
        <v>411</v>
      </c>
      <c r="BU382" s="390" t="s">
        <v>411</v>
      </c>
      <c r="BV382" s="390" t="s">
        <v>411</v>
      </c>
      <c r="BW382" s="390" t="s">
        <v>411</v>
      </c>
      <c r="BX382" s="390" t="s">
        <v>411</v>
      </c>
      <c r="BY382" s="390" t="s">
        <v>411</v>
      </c>
      <c r="BZ382" s="390" t="s">
        <v>411</v>
      </c>
      <c r="CA382" s="390" t="s">
        <v>411</v>
      </c>
      <c r="CB382" s="390" t="s">
        <v>411</v>
      </c>
      <c r="CC382" s="390" t="s">
        <v>411</v>
      </c>
      <c r="CD382" s="390" t="s">
        <v>411</v>
      </c>
      <c r="CE382" s="390" t="s">
        <v>411</v>
      </c>
      <c r="CF382" s="390" t="s">
        <v>411</v>
      </c>
      <c r="CG382" s="390" t="s">
        <v>411</v>
      </c>
      <c r="CH382" s="390" t="s">
        <v>411</v>
      </c>
      <c r="CI382" s="390" t="s">
        <v>411</v>
      </c>
      <c r="CJ382" s="390" t="s">
        <v>411</v>
      </c>
      <c r="CK382" s="390" t="s">
        <v>411</v>
      </c>
      <c r="CL382" s="390" t="s">
        <v>411</v>
      </c>
      <c r="CM382" s="390" t="s">
        <v>411</v>
      </c>
      <c r="CN382" s="390" t="s">
        <v>411</v>
      </c>
      <c r="CO382" s="255">
        <f>IF(OR($C382="Non-Labour",$C382="Labour-related"),IF(Inputs!$DT382=$F$1,Inputs!CO382,Inputs!CO382*'Key assumptions'!$H$118),$F382*N(AI382)*avg_hrs)</f>
        <v>0</v>
      </c>
      <c r="CP382" s="255">
        <f>IF(OR($C382="Non-Labour",$C382="Labour-related"),IF(Inputs!$DT382=$F$1,Inputs!CP382,Inputs!CP382*'Key assumptions'!$H$118),$F382*N(AJ382)*avg_hrs)</f>
        <v>0</v>
      </c>
      <c r="CQ382" s="255">
        <f>IF(OR($C382="Non-Labour",$C382="Labour-related"),IF(Inputs!$DT382=$F$1,Inputs!CQ382,Inputs!CQ382*'Key assumptions'!$H$118),$F382*N(AK382)*avg_hrs)</f>
        <v>0</v>
      </c>
      <c r="CR382" s="255">
        <f>IF(OR($C382="Non-Labour",$C382="Labour-related"),IF(Inputs!$DT382=$F$1,Inputs!CR382,Inputs!CR382*'Key assumptions'!$H$118),$F382*N(AL382)*avg_hrs)</f>
        <v>0</v>
      </c>
      <c r="CS382" s="255">
        <f>IF(OR($C382="Non-Labour",$C382="Labour-related"),IF(Inputs!$DT382=$F$1,Inputs!CS382,Inputs!CS382*'Key assumptions'!$H$118),$F382*N(AM382)*avg_hrs)</f>
        <v>0</v>
      </c>
      <c r="CT382" s="255">
        <f>IF(OR($C382="Non-Labour",$C382="Labour-related"),IF(Inputs!$DT382=$F$1,Inputs!CT382,Inputs!CT382*'Key assumptions'!$H$118),$F382*N(AN382)*avg_hrs)</f>
        <v>0</v>
      </c>
      <c r="CU382" s="255">
        <f>IF(OR($C382="Non-Labour",$C382="Labour-related"),IF(Inputs!$DT382=$F$1,Inputs!CU382,Inputs!CU382*'Key assumptions'!$H$118),$F382*N(AO382)*avg_hrs)</f>
        <v>0</v>
      </c>
      <c r="CV382" s="255">
        <f>IF(OR($C382="Non-Labour",$C382="Labour-related"),IF(Inputs!$DT382=$F$1,Inputs!CV382,Inputs!CV382*'Key assumptions'!$H$118),$F382*N(AP382)*avg_hrs)</f>
        <v>0</v>
      </c>
      <c r="CW382" s="255">
        <f>IF(OR($C382="Non-Labour",$C382="Labour-related"),IF(Inputs!$DT382=$F$1,Inputs!CW382,Inputs!CW382*'Key assumptions'!$H$118),$F382*N(AQ382)*avg_hrs)</f>
        <v>0</v>
      </c>
      <c r="CX382" s="255">
        <f>IF(OR($C382="Non-Labour",$C382="Labour-related"),IF(Inputs!$DT382=$F$1,Inputs!CX382,Inputs!CX382*'Key assumptions'!$H$118),$F382*N(AR382)*avg_hrs)</f>
        <v>0</v>
      </c>
      <c r="CY382" s="255">
        <f>IF(OR($C382="Non-Labour",$C382="Labour-related"),IF(Inputs!$DT382=$F$1,Inputs!CY382,Inputs!CY382*'Key assumptions'!$H$118),$F382*N(AS382)*avg_hrs)</f>
        <v>0</v>
      </c>
      <c r="CZ382" s="255">
        <f>IF(OR($C382="Non-Labour",$C382="Labour-related"),IF(Inputs!$DT382=$F$1,Inputs!CZ382,Inputs!CZ382*'Key assumptions'!$H$118),$F382*N(AT382)*avg_hrs)</f>
        <v>0</v>
      </c>
      <c r="DA382" s="255">
        <f>IF(OR($C382="Non-Labour",$C382="Labour-related"),IF(Inputs!$DT382=$F$1,Inputs!DA382,Inputs!DA382*'Key assumptions'!$H$118),$F382*N(AU382)*avg_hrs)</f>
        <v>0</v>
      </c>
      <c r="DB382" s="255">
        <f>IF(OR($C382="Non-Labour",$C382="Labour-related"),IF(Inputs!$DT382=$F$1,Inputs!DB382,Inputs!DB382*'Key assumptions'!$H$118),$F382*N(AV382)*avg_hrs)</f>
        <v>0</v>
      </c>
      <c r="DC382" s="255">
        <f>IF(OR($C382="Non-Labour",$C382="Labour-related"),IF(Inputs!$DT382=$F$1,Inputs!DC382,Inputs!DC382*'Key assumptions'!$H$118),$F382*N(AW382)*avg_hrs)</f>
        <v>0</v>
      </c>
      <c r="DD382" s="255">
        <f>IF(OR($C382="Non-Labour",$C382="Labour-related"),IF(Inputs!$DT382=$F$1,Inputs!DD382,Inputs!DD382*'Key assumptions'!$H$118),$F382*N(AX382)*avg_hrs)</f>
        <v>0</v>
      </c>
      <c r="DE382" s="255">
        <f>IF(OR($C382="Non-Labour",$C382="Labour-related"),IF(Inputs!$DT382=$F$1,Inputs!DE382,Inputs!DE382*'Key assumptions'!$H$118),$F382*N(AY382)*avg_hrs)</f>
        <v>0</v>
      </c>
      <c r="DF382" s="255">
        <f>IF(OR($C382="Non-Labour",$C382="Labour-related"),IF(Inputs!$DT382=$F$1,Inputs!DF382,Inputs!DF382*'Key assumptions'!$H$118),$F382*N(AZ382)*avg_hrs)</f>
        <v>0</v>
      </c>
      <c r="DG382" s="255">
        <f>IF(OR($C382="Non-Labour",$C382="Labour-related"),IF(Inputs!$DT382=$F$1,Inputs!DG382,Inputs!DG382*'Key assumptions'!$H$118),$F382*N(BA382)*avg_hrs)</f>
        <v>0</v>
      </c>
      <c r="DH382" s="255">
        <f>IF(OR($C382="Non-Labour",$C382="Labour-related"),IF(Inputs!$DT382=$F$1,Inputs!DH382,Inputs!DH382*'Key assumptions'!$H$118),$F382*N(BB382)*avg_hrs)</f>
        <v>0</v>
      </c>
      <c r="DI382" s="255">
        <f>IF(OR($C382="Non-Labour",$C382="Labour-related"),IF(Inputs!$DT382=$F$1,Inputs!DI382,Inputs!DI382*'Key assumptions'!$H$118),$F382*N(BC382)*avg_hrs)</f>
        <v>0</v>
      </c>
      <c r="DJ382" s="255">
        <f>IF(OR($C382="Non-Labour",$C382="Labour-related"),IF(Inputs!$DT382=$F$1,Inputs!DJ382,Inputs!DJ382*'Key assumptions'!$H$118),$F382*N(BD382)*avg_hrs)</f>
        <v>0</v>
      </c>
      <c r="DK382" s="255">
        <f>IF(OR($C382="Non-Labour",$C382="Labour-related"),IF(Inputs!$DT382=$F$1,Inputs!DK382,Inputs!DK382*'Key assumptions'!$H$118),$F382*N(BE382)*avg_hrs)</f>
        <v>0</v>
      </c>
      <c r="DL382" s="255">
        <f>IF(OR($C382="Non-Labour",$C382="Labour-related"),IF(Inputs!$DT382=$F$1,Inputs!DL382,Inputs!DL382*'Key assumptions'!$H$118),$F382*N(BF382)*avg_hrs)</f>
        <v>0</v>
      </c>
      <c r="DM382" s="255">
        <f>IF(OR($C382="Non-Labour",$C382="Labour-related"),IF(Inputs!$DT382=$F$1,Inputs!DM382,Inputs!DM382*'Key assumptions'!$H$118),$F382*N(BG382)*avg_hrs)</f>
        <v>0</v>
      </c>
      <c r="DN382" s="255">
        <f>IF(OR($C382="Non-Labour",$C382="Labour-related"),IF(Inputs!$DT382=$F$1,Inputs!DN382,Inputs!DN382*'Key assumptions'!$H$118),$F382*N(BH382)*avg_hrs)</f>
        <v>0</v>
      </c>
      <c r="DO382" s="255">
        <f>IF(OR($C382="Non-Labour",$C382="Labour-related"),IF(Inputs!$DT382=$F$1,Inputs!DO382,Inputs!DO382*'Key assumptions'!$H$118),$F382*N(BI382)*avg_hrs)</f>
        <v>0</v>
      </c>
      <c r="DP382" s="255">
        <f>IF(OR($C382="Non-Labour",$C382="Labour-related"),IF(Inputs!$DT382=$F$1,Inputs!DP382,Inputs!DP382*'Key assumptions'!$H$118),$F382*N(BJ382)*avg_hrs)</f>
        <v>0</v>
      </c>
      <c r="DQ382" s="255">
        <f>IF(OR($C382="Non-Labour",$C382="Labour-related"),IF(Inputs!$DT382=$F$1,Inputs!DQ382,Inputs!DQ382*'Key assumptions'!$H$118),$F382*N(BK382)*avg_hrs)</f>
        <v>0</v>
      </c>
      <c r="DR382" s="255">
        <f>IF(OR($C382="Non-Labour",$C382="Labour-related"),IF(Inputs!$DT382=$F$1,Inputs!DR382,Inputs!DR382*'Key assumptions'!$H$118),$F382*N(BL382)*avg_hrs)</f>
        <v>0</v>
      </c>
      <c r="DT382" s="133" t="s">
        <v>213</v>
      </c>
      <c r="DU382" s="304"/>
      <c r="DV382" s="304"/>
      <c r="DW382" s="304"/>
      <c r="DX382" s="304"/>
      <c r="DY382" s="304"/>
      <c r="DZ382" s="304"/>
      <c r="EA382" s="255">
        <v>0</v>
      </c>
      <c r="EB382" s="255">
        <v>0</v>
      </c>
      <c r="EC382" s="255">
        <v>0</v>
      </c>
      <c r="ED382" s="255">
        <f t="shared" si="35"/>
        <v>0</v>
      </c>
      <c r="EE382" s="255">
        <f t="shared" si="35"/>
        <v>0</v>
      </c>
      <c r="EF382" s="255">
        <f t="shared" si="37"/>
        <v>0</v>
      </c>
    </row>
    <row r="383" spans="1:136" x14ac:dyDescent="0.4">
      <c r="A383" s="133" t="str">
        <f>Inputs!A383</f>
        <v>Construction Management</v>
      </c>
      <c r="B383" s="133" t="str">
        <f>Inputs!B383</f>
        <v>(Subs) SSM 1</v>
      </c>
      <c r="C383" s="133" t="str">
        <f>Inputs!C383</f>
        <v>Labour-related</v>
      </c>
      <c r="D383" s="133" t="str">
        <f>Inputs!D383</f>
        <v>PT003696 AI BCSS Handover</v>
      </c>
      <c r="E383" s="133" t="str">
        <f>Inputs!E383</f>
        <v>Sustenance High Cost Country Centre</v>
      </c>
      <c r="F383" s="290">
        <f>IF(Inputs!DT383=$F$1,Inputs!F383,
IF(Inputs!DT383='Key assumptions'!$E$118,Inputs!F383*'Key assumptions'!$H$118,Inputs!F383*'Key assumptions'!$H$119))</f>
        <v>0</v>
      </c>
      <c r="G383" s="290">
        <f>IF(Inputs!DT383=$F$1,Inputs!G383,Inputs!G383*'Key assumptions'!$H$118)</f>
        <v>0</v>
      </c>
      <c r="H383" s="281"/>
      <c r="I383" s="281"/>
      <c r="J383" s="281"/>
      <c r="K383" s="281"/>
      <c r="L383" s="281"/>
      <c r="M383" s="389" t="str">
        <f>Inputs!M383</f>
        <v>[C-i-C]</v>
      </c>
      <c r="N383" s="389" t="str">
        <f>Inputs!N383</f>
        <v>[C-i-C]</v>
      </c>
      <c r="O383" s="389" t="str">
        <f>Inputs!O383</f>
        <v>[C-i-C]</v>
      </c>
      <c r="P383" s="389" t="str">
        <f>Inputs!P383</f>
        <v>[C-i-C]</v>
      </c>
      <c r="Q383" s="389" t="str">
        <f>Inputs!Q383</f>
        <v>[C-i-C]</v>
      </c>
      <c r="R383" s="389" t="str">
        <f>Inputs!R383</f>
        <v>[C-i-C]</v>
      </c>
      <c r="S383" s="389" t="str">
        <f>Inputs!S383</f>
        <v>[C-i-C]</v>
      </c>
      <c r="T383" s="389" t="str">
        <f>Inputs!T383</f>
        <v>[C-i-C]</v>
      </c>
      <c r="U383" s="389" t="str">
        <f>Inputs!U383</f>
        <v>[C-i-C]</v>
      </c>
      <c r="V383" s="389" t="str">
        <f>Inputs!V383</f>
        <v>[C-i-C]</v>
      </c>
      <c r="W383" s="389" t="str">
        <f>Inputs!W383</f>
        <v>[C-i-C]</v>
      </c>
      <c r="X383" s="389" t="str">
        <f>Inputs!X383</f>
        <v>[C-i-C]</v>
      </c>
      <c r="Y383" s="389" t="str">
        <f>Inputs!Y383</f>
        <v>[C-i-C]</v>
      </c>
      <c r="Z383" s="389" t="str">
        <f>Inputs!Z383</f>
        <v>[C-i-C]</v>
      </c>
      <c r="AA383" s="389" t="str">
        <f>Inputs!AA383</f>
        <v>[C-i-C]</v>
      </c>
      <c r="AB383" s="389" t="str">
        <f>Inputs!AB383</f>
        <v>[C-i-C]</v>
      </c>
      <c r="AC383" s="389" t="str">
        <f>Inputs!AC383</f>
        <v>[C-i-C]</v>
      </c>
      <c r="AD383" s="389" t="str">
        <f>Inputs!AD383</f>
        <v>[C-i-C]</v>
      </c>
      <c r="AE383" s="389" t="str">
        <f>Inputs!AE383</f>
        <v>[C-i-C]</v>
      </c>
      <c r="AF383" s="389" t="str">
        <f>Inputs!AF383</f>
        <v>[C-i-C]</v>
      </c>
      <c r="AG383" s="389" t="str">
        <f>Inputs!AG383</f>
        <v>[C-i-C]</v>
      </c>
      <c r="AH383" s="389" t="str">
        <f>Inputs!AH383</f>
        <v>[C-i-C]</v>
      </c>
      <c r="AI383" s="254">
        <f>Inputs!AI383</f>
        <v>0</v>
      </c>
      <c r="AJ383" s="254">
        <f>Inputs!AJ383</f>
        <v>0</v>
      </c>
      <c r="AK383" s="254">
        <f>Inputs!AK383</f>
        <v>0</v>
      </c>
      <c r="AL383" s="254">
        <f>Inputs!AL383</f>
        <v>0</v>
      </c>
      <c r="AM383" s="254">
        <f>Inputs!AM383</f>
        <v>0</v>
      </c>
      <c r="AN383" s="254">
        <f>Inputs!AN383</f>
        <v>0</v>
      </c>
      <c r="AO383" s="254">
        <f>Inputs!AO383</f>
        <v>0</v>
      </c>
      <c r="AP383" s="254">
        <f>Inputs!AP383</f>
        <v>0</v>
      </c>
      <c r="AQ383" s="254">
        <f>Inputs!AQ383</f>
        <v>0</v>
      </c>
      <c r="AR383" s="254">
        <f>Inputs!AR383</f>
        <v>0</v>
      </c>
      <c r="AS383" s="254">
        <f>Inputs!AS383</f>
        <v>0</v>
      </c>
      <c r="AT383" s="254">
        <f>Inputs!AT383</f>
        <v>0</v>
      </c>
      <c r="AU383" s="254">
        <f>Inputs!AU383</f>
        <v>0</v>
      </c>
      <c r="AV383" s="254">
        <f>Inputs!AV383</f>
        <v>0</v>
      </c>
      <c r="AW383" s="254">
        <f>Inputs!AW383</f>
        <v>0</v>
      </c>
      <c r="AX383" s="254">
        <f>Inputs!AX383</f>
        <v>0</v>
      </c>
      <c r="AY383" s="254">
        <f>Inputs!AY383</f>
        <v>0</v>
      </c>
      <c r="AZ383" s="254">
        <f>Inputs!AZ383</f>
        <v>0</v>
      </c>
      <c r="BA383" s="254">
        <f>Inputs!BA383</f>
        <v>0</v>
      </c>
      <c r="BB383" s="254">
        <f>Inputs!BB383</f>
        <v>0</v>
      </c>
      <c r="BC383" s="254">
        <f>Inputs!BC383</f>
        <v>0</v>
      </c>
      <c r="BD383" s="254">
        <f>Inputs!BD383</f>
        <v>0</v>
      </c>
      <c r="BE383" s="254">
        <f>Inputs!BE383</f>
        <v>0</v>
      </c>
      <c r="BF383" s="254">
        <f>Inputs!BF383</f>
        <v>0</v>
      </c>
      <c r="BG383" s="254">
        <f>Inputs!BG383</f>
        <v>0</v>
      </c>
      <c r="BH383" s="254">
        <f>Inputs!BH383</f>
        <v>0</v>
      </c>
      <c r="BI383" s="254">
        <f>Inputs!BI383</f>
        <v>0</v>
      </c>
      <c r="BJ383" s="254">
        <f>Inputs!BJ383</f>
        <v>0</v>
      </c>
      <c r="BK383" s="254">
        <f>Inputs!BK383</f>
        <v>0</v>
      </c>
      <c r="BL383" s="254">
        <f>Inputs!BL383</f>
        <v>0</v>
      </c>
      <c r="BN383" s="255">
        <f>IF(OR($C383="Non-Labour",$C383="Labour-related"),IF(Inputs!$DT383=$F$1,Inputs!BN383,Inputs!BN383*'Key assumptions'!$H$118),$F383*N(H383)*avg_hrs)</f>
        <v>0</v>
      </c>
      <c r="BO383" s="255">
        <f>IF(OR($C383="Non-Labour",$C383="Labour-related"),IF(Inputs!$DT383=$F$1,Inputs!BO383,Inputs!BO383*'Key assumptions'!$H$118),$F383*N(I383)*avg_hrs)</f>
        <v>0</v>
      </c>
      <c r="BP383" s="255">
        <f>IF(OR($C383="Non-Labour",$C383="Labour-related"),IF(Inputs!$DT383=$F$1,Inputs!BP383,Inputs!BP383*'Key assumptions'!$H$118),$F383*N(J383)*avg_hrs)</f>
        <v>0</v>
      </c>
      <c r="BQ383" s="255">
        <f>IF(OR($C383="Non-Labour",$C383="Labour-related"),IF(Inputs!$DT383=$F$1,Inputs!BQ383,Inputs!BQ383*'Key assumptions'!$H$118),$F383*N(K383)*avg_hrs)</f>
        <v>0</v>
      </c>
      <c r="BR383" s="255">
        <f>IF(OR($C383="Non-Labour",$C383="Labour-related"),IF(Inputs!$DT383=$F$1,Inputs!BR383,Inputs!BR383*'Key assumptions'!$H$118),$F383*N(L383)*avg_hrs)</f>
        <v>0</v>
      </c>
      <c r="BS383" s="390" t="s">
        <v>411</v>
      </c>
      <c r="BT383" s="390" t="s">
        <v>411</v>
      </c>
      <c r="BU383" s="390" t="s">
        <v>411</v>
      </c>
      <c r="BV383" s="390" t="s">
        <v>411</v>
      </c>
      <c r="BW383" s="390" t="s">
        <v>411</v>
      </c>
      <c r="BX383" s="390" t="s">
        <v>411</v>
      </c>
      <c r="BY383" s="390" t="s">
        <v>411</v>
      </c>
      <c r="BZ383" s="390" t="s">
        <v>411</v>
      </c>
      <c r="CA383" s="390" t="s">
        <v>411</v>
      </c>
      <c r="CB383" s="390" t="s">
        <v>411</v>
      </c>
      <c r="CC383" s="390" t="s">
        <v>411</v>
      </c>
      <c r="CD383" s="390" t="s">
        <v>411</v>
      </c>
      <c r="CE383" s="390" t="s">
        <v>411</v>
      </c>
      <c r="CF383" s="390" t="s">
        <v>411</v>
      </c>
      <c r="CG383" s="390" t="s">
        <v>411</v>
      </c>
      <c r="CH383" s="390" t="s">
        <v>411</v>
      </c>
      <c r="CI383" s="390" t="s">
        <v>411</v>
      </c>
      <c r="CJ383" s="390" t="s">
        <v>411</v>
      </c>
      <c r="CK383" s="390" t="s">
        <v>411</v>
      </c>
      <c r="CL383" s="390" t="s">
        <v>411</v>
      </c>
      <c r="CM383" s="390" t="s">
        <v>411</v>
      </c>
      <c r="CN383" s="390" t="s">
        <v>411</v>
      </c>
      <c r="CO383" s="255">
        <f>IF(OR($C383="Non-Labour",$C383="Labour-related"),IF(Inputs!$DT383=$F$1,Inputs!CO383,Inputs!CO383*'Key assumptions'!$H$118),$F383*N(AI383)*avg_hrs)</f>
        <v>0</v>
      </c>
      <c r="CP383" s="255">
        <f>IF(OR($C383="Non-Labour",$C383="Labour-related"),IF(Inputs!$DT383=$F$1,Inputs!CP383,Inputs!CP383*'Key assumptions'!$H$118),$F383*N(AJ383)*avg_hrs)</f>
        <v>0</v>
      </c>
      <c r="CQ383" s="255">
        <f>IF(OR($C383="Non-Labour",$C383="Labour-related"),IF(Inputs!$DT383=$F$1,Inputs!CQ383,Inputs!CQ383*'Key assumptions'!$H$118),$F383*N(AK383)*avg_hrs)</f>
        <v>0</v>
      </c>
      <c r="CR383" s="255">
        <f>IF(OR($C383="Non-Labour",$C383="Labour-related"),IF(Inputs!$DT383=$F$1,Inputs!CR383,Inputs!CR383*'Key assumptions'!$H$118),$F383*N(AL383)*avg_hrs)</f>
        <v>0</v>
      </c>
      <c r="CS383" s="255">
        <f>IF(OR($C383="Non-Labour",$C383="Labour-related"),IF(Inputs!$DT383=$F$1,Inputs!CS383,Inputs!CS383*'Key assumptions'!$H$118),$F383*N(AM383)*avg_hrs)</f>
        <v>0</v>
      </c>
      <c r="CT383" s="255">
        <f>IF(OR($C383="Non-Labour",$C383="Labour-related"),IF(Inputs!$DT383=$F$1,Inputs!CT383,Inputs!CT383*'Key assumptions'!$H$118),$F383*N(AN383)*avg_hrs)</f>
        <v>0</v>
      </c>
      <c r="CU383" s="255">
        <f>IF(OR($C383="Non-Labour",$C383="Labour-related"),IF(Inputs!$DT383=$F$1,Inputs!CU383,Inputs!CU383*'Key assumptions'!$H$118),$F383*N(AO383)*avg_hrs)</f>
        <v>0</v>
      </c>
      <c r="CV383" s="255">
        <f>IF(OR($C383="Non-Labour",$C383="Labour-related"),IF(Inputs!$DT383=$F$1,Inputs!CV383,Inputs!CV383*'Key assumptions'!$H$118),$F383*N(AP383)*avg_hrs)</f>
        <v>0</v>
      </c>
      <c r="CW383" s="255">
        <f>IF(OR($C383="Non-Labour",$C383="Labour-related"),IF(Inputs!$DT383=$F$1,Inputs!CW383,Inputs!CW383*'Key assumptions'!$H$118),$F383*N(AQ383)*avg_hrs)</f>
        <v>0</v>
      </c>
      <c r="CX383" s="255">
        <f>IF(OR($C383="Non-Labour",$C383="Labour-related"),IF(Inputs!$DT383=$F$1,Inputs!CX383,Inputs!CX383*'Key assumptions'!$H$118),$F383*N(AR383)*avg_hrs)</f>
        <v>0</v>
      </c>
      <c r="CY383" s="255">
        <f>IF(OR($C383="Non-Labour",$C383="Labour-related"),IF(Inputs!$DT383=$F$1,Inputs!CY383,Inputs!CY383*'Key assumptions'!$H$118),$F383*N(AS383)*avg_hrs)</f>
        <v>0</v>
      </c>
      <c r="CZ383" s="255">
        <f>IF(OR($C383="Non-Labour",$C383="Labour-related"),IF(Inputs!$DT383=$F$1,Inputs!CZ383,Inputs!CZ383*'Key assumptions'!$H$118),$F383*N(AT383)*avg_hrs)</f>
        <v>0</v>
      </c>
      <c r="DA383" s="255">
        <f>IF(OR($C383="Non-Labour",$C383="Labour-related"),IF(Inputs!$DT383=$F$1,Inputs!DA383,Inputs!DA383*'Key assumptions'!$H$118),$F383*N(AU383)*avg_hrs)</f>
        <v>0</v>
      </c>
      <c r="DB383" s="255">
        <f>IF(OR($C383="Non-Labour",$C383="Labour-related"),IF(Inputs!$DT383=$F$1,Inputs!DB383,Inputs!DB383*'Key assumptions'!$H$118),$F383*N(AV383)*avg_hrs)</f>
        <v>0</v>
      </c>
      <c r="DC383" s="255">
        <f>IF(OR($C383="Non-Labour",$C383="Labour-related"),IF(Inputs!$DT383=$F$1,Inputs!DC383,Inputs!DC383*'Key assumptions'!$H$118),$F383*N(AW383)*avg_hrs)</f>
        <v>0</v>
      </c>
      <c r="DD383" s="255">
        <f>IF(OR($C383="Non-Labour",$C383="Labour-related"),IF(Inputs!$DT383=$F$1,Inputs!DD383,Inputs!DD383*'Key assumptions'!$H$118),$F383*N(AX383)*avg_hrs)</f>
        <v>0</v>
      </c>
      <c r="DE383" s="255">
        <f>IF(OR($C383="Non-Labour",$C383="Labour-related"),IF(Inputs!$DT383=$F$1,Inputs!DE383,Inputs!DE383*'Key assumptions'!$H$118),$F383*N(AY383)*avg_hrs)</f>
        <v>0</v>
      </c>
      <c r="DF383" s="255">
        <f>IF(OR($C383="Non-Labour",$C383="Labour-related"),IF(Inputs!$DT383=$F$1,Inputs!DF383,Inputs!DF383*'Key assumptions'!$H$118),$F383*N(AZ383)*avg_hrs)</f>
        <v>0</v>
      </c>
      <c r="DG383" s="255">
        <f>IF(OR($C383="Non-Labour",$C383="Labour-related"),IF(Inputs!$DT383=$F$1,Inputs!DG383,Inputs!DG383*'Key assumptions'!$H$118),$F383*N(BA383)*avg_hrs)</f>
        <v>0</v>
      </c>
      <c r="DH383" s="255">
        <f>IF(OR($C383="Non-Labour",$C383="Labour-related"),IF(Inputs!$DT383=$F$1,Inputs!DH383,Inputs!DH383*'Key assumptions'!$H$118),$F383*N(BB383)*avg_hrs)</f>
        <v>0</v>
      </c>
      <c r="DI383" s="255">
        <f>IF(OR($C383="Non-Labour",$C383="Labour-related"),IF(Inputs!$DT383=$F$1,Inputs!DI383,Inputs!DI383*'Key assumptions'!$H$118),$F383*N(BC383)*avg_hrs)</f>
        <v>0</v>
      </c>
      <c r="DJ383" s="255">
        <f>IF(OR($C383="Non-Labour",$C383="Labour-related"),IF(Inputs!$DT383=$F$1,Inputs!DJ383,Inputs!DJ383*'Key assumptions'!$H$118),$F383*N(BD383)*avg_hrs)</f>
        <v>0</v>
      </c>
      <c r="DK383" s="255">
        <f>IF(OR($C383="Non-Labour",$C383="Labour-related"),IF(Inputs!$DT383=$F$1,Inputs!DK383,Inputs!DK383*'Key assumptions'!$H$118),$F383*N(BE383)*avg_hrs)</f>
        <v>0</v>
      </c>
      <c r="DL383" s="255">
        <f>IF(OR($C383="Non-Labour",$C383="Labour-related"),IF(Inputs!$DT383=$F$1,Inputs!DL383,Inputs!DL383*'Key assumptions'!$H$118),$F383*N(BF383)*avg_hrs)</f>
        <v>0</v>
      </c>
      <c r="DM383" s="255">
        <f>IF(OR($C383="Non-Labour",$C383="Labour-related"),IF(Inputs!$DT383=$F$1,Inputs!DM383,Inputs!DM383*'Key assumptions'!$H$118),$F383*N(BG383)*avg_hrs)</f>
        <v>0</v>
      </c>
      <c r="DN383" s="255">
        <f>IF(OR($C383="Non-Labour",$C383="Labour-related"),IF(Inputs!$DT383=$F$1,Inputs!DN383,Inputs!DN383*'Key assumptions'!$H$118),$F383*N(BH383)*avg_hrs)</f>
        <v>0</v>
      </c>
      <c r="DO383" s="255">
        <f>IF(OR($C383="Non-Labour",$C383="Labour-related"),IF(Inputs!$DT383=$F$1,Inputs!DO383,Inputs!DO383*'Key assumptions'!$H$118),$F383*N(BI383)*avg_hrs)</f>
        <v>0</v>
      </c>
      <c r="DP383" s="255">
        <f>IF(OR($C383="Non-Labour",$C383="Labour-related"),IF(Inputs!$DT383=$F$1,Inputs!DP383,Inputs!DP383*'Key assumptions'!$H$118),$F383*N(BJ383)*avg_hrs)</f>
        <v>0</v>
      </c>
      <c r="DQ383" s="255">
        <f>IF(OR($C383="Non-Labour",$C383="Labour-related"),IF(Inputs!$DT383=$F$1,Inputs!DQ383,Inputs!DQ383*'Key assumptions'!$H$118),$F383*N(BK383)*avg_hrs)</f>
        <v>0</v>
      </c>
      <c r="DR383" s="255">
        <f>IF(OR($C383="Non-Labour",$C383="Labour-related"),IF(Inputs!$DT383=$F$1,Inputs!DR383,Inputs!DR383*'Key assumptions'!$H$118),$F383*N(BL383)*avg_hrs)</f>
        <v>0</v>
      </c>
      <c r="DT383" s="133" t="s">
        <v>213</v>
      </c>
      <c r="DU383" s="304"/>
      <c r="DV383" s="304"/>
      <c r="DW383" s="304"/>
      <c r="DX383" s="304"/>
      <c r="DY383" s="304"/>
      <c r="DZ383" s="304"/>
      <c r="EA383" s="255">
        <v>0</v>
      </c>
      <c r="EB383" s="255">
        <v>0</v>
      </c>
      <c r="EC383" s="255">
        <v>0</v>
      </c>
      <c r="ED383" s="255">
        <f t="shared" si="35"/>
        <v>0</v>
      </c>
      <c r="EE383" s="255">
        <f t="shared" si="35"/>
        <v>0</v>
      </c>
      <c r="EF383" s="255">
        <f t="shared" si="37"/>
        <v>0</v>
      </c>
    </row>
    <row r="384" spans="1:136" x14ac:dyDescent="0.4">
      <c r="A384" s="133" t="str">
        <f>Inputs!A384</f>
        <v>Construction Management</v>
      </c>
      <c r="B384" s="133" t="str">
        <f>Inputs!B384</f>
        <v>N/A</v>
      </c>
      <c r="C384" s="133" t="str">
        <f>Inputs!C384</f>
        <v>Internal Labour</v>
      </c>
      <c r="D384" s="133" t="str">
        <f>Inputs!D384</f>
        <v>PT003696 AI BCSS Handover</v>
      </c>
      <c r="E384" s="133" t="str">
        <f>Inputs!E384</f>
        <v>Site Manager Subs</v>
      </c>
      <c r="F384" s="290">
        <f>IF(Inputs!DT384=$F$1,Inputs!F384,
IF(Inputs!DT384='Key assumptions'!$E$118,Inputs!F384*'Key assumptions'!$H$118,Inputs!F384*'Key assumptions'!$H$119))</f>
        <v>203.73</v>
      </c>
      <c r="G384" s="290">
        <f>IF(Inputs!DT384=$F$1,Inputs!G384,Inputs!G384*'Key assumptions'!$H$118)</f>
        <v>89.239044008875723</v>
      </c>
      <c r="H384" s="281"/>
      <c r="I384" s="281"/>
      <c r="J384" s="281"/>
      <c r="K384" s="281"/>
      <c r="L384" s="281"/>
      <c r="M384" s="389" t="str">
        <f>Inputs!M384</f>
        <v>[C-i-C]</v>
      </c>
      <c r="N384" s="389" t="str">
        <f>Inputs!N384</f>
        <v>[C-i-C]</v>
      </c>
      <c r="O384" s="389" t="str">
        <f>Inputs!O384</f>
        <v>[C-i-C]</v>
      </c>
      <c r="P384" s="389" t="str">
        <f>Inputs!P384</f>
        <v>[C-i-C]</v>
      </c>
      <c r="Q384" s="389" t="str">
        <f>Inputs!Q384</f>
        <v>[C-i-C]</v>
      </c>
      <c r="R384" s="389" t="str">
        <f>Inputs!R384</f>
        <v>[C-i-C]</v>
      </c>
      <c r="S384" s="389" t="str">
        <f>Inputs!S384</f>
        <v>[C-i-C]</v>
      </c>
      <c r="T384" s="389" t="str">
        <f>Inputs!T384</f>
        <v>[C-i-C]</v>
      </c>
      <c r="U384" s="389" t="str">
        <f>Inputs!U384</f>
        <v>[C-i-C]</v>
      </c>
      <c r="V384" s="389" t="str">
        <f>Inputs!V384</f>
        <v>[C-i-C]</v>
      </c>
      <c r="W384" s="389" t="str">
        <f>Inputs!W384</f>
        <v>[C-i-C]</v>
      </c>
      <c r="X384" s="389" t="str">
        <f>Inputs!X384</f>
        <v>[C-i-C]</v>
      </c>
      <c r="Y384" s="389" t="str">
        <f>Inputs!Y384</f>
        <v>[C-i-C]</v>
      </c>
      <c r="Z384" s="389" t="str">
        <f>Inputs!Z384</f>
        <v>[C-i-C]</v>
      </c>
      <c r="AA384" s="389" t="str">
        <f>Inputs!AA384</f>
        <v>[C-i-C]</v>
      </c>
      <c r="AB384" s="389" t="str">
        <f>Inputs!AB384</f>
        <v>[C-i-C]</v>
      </c>
      <c r="AC384" s="389" t="str">
        <f>Inputs!AC384</f>
        <v>[C-i-C]</v>
      </c>
      <c r="AD384" s="389" t="str">
        <f>Inputs!AD384</f>
        <v>[C-i-C]</v>
      </c>
      <c r="AE384" s="389" t="str">
        <f>Inputs!AE384</f>
        <v>[C-i-C]</v>
      </c>
      <c r="AF384" s="389" t="str">
        <f>Inputs!AF384</f>
        <v>[C-i-C]</v>
      </c>
      <c r="AG384" s="389" t="str">
        <f>Inputs!AG384</f>
        <v>[C-i-C]</v>
      </c>
      <c r="AH384" s="389" t="str">
        <f>Inputs!AH384</f>
        <v>[C-i-C]</v>
      </c>
      <c r="AI384" s="254">
        <f>Inputs!AI384</f>
        <v>0</v>
      </c>
      <c r="AJ384" s="254">
        <f>Inputs!AJ384</f>
        <v>0</v>
      </c>
      <c r="AK384" s="254">
        <f>Inputs!AK384</f>
        <v>0</v>
      </c>
      <c r="AL384" s="254">
        <f>Inputs!AL384</f>
        <v>0</v>
      </c>
      <c r="AM384" s="254">
        <f>Inputs!AM384</f>
        <v>0</v>
      </c>
      <c r="AN384" s="254">
        <f>Inputs!AN384</f>
        <v>0</v>
      </c>
      <c r="AO384" s="254">
        <f>Inputs!AO384</f>
        <v>0</v>
      </c>
      <c r="AP384" s="254">
        <f>Inputs!AP384</f>
        <v>0</v>
      </c>
      <c r="AQ384" s="254">
        <f>Inputs!AQ384</f>
        <v>0</v>
      </c>
      <c r="AR384" s="254">
        <f>Inputs!AR384</f>
        <v>0</v>
      </c>
      <c r="AS384" s="254">
        <f>Inputs!AS384</f>
        <v>0</v>
      </c>
      <c r="AT384" s="254">
        <f>Inputs!AT384</f>
        <v>0</v>
      </c>
      <c r="AU384" s="254">
        <f>Inputs!AU384</f>
        <v>0</v>
      </c>
      <c r="AV384" s="254">
        <f>Inputs!AV384</f>
        <v>0</v>
      </c>
      <c r="AW384" s="254">
        <f>Inputs!AW384</f>
        <v>0</v>
      </c>
      <c r="AX384" s="254">
        <f>Inputs!AX384</f>
        <v>0</v>
      </c>
      <c r="AY384" s="254">
        <f>Inputs!AY384</f>
        <v>0</v>
      </c>
      <c r="AZ384" s="254">
        <f>Inputs!AZ384</f>
        <v>0</v>
      </c>
      <c r="BA384" s="254">
        <f>Inputs!BA384</f>
        <v>0</v>
      </c>
      <c r="BB384" s="254">
        <f>Inputs!BB384</f>
        <v>0</v>
      </c>
      <c r="BC384" s="254">
        <f>Inputs!BC384</f>
        <v>0</v>
      </c>
      <c r="BD384" s="254">
        <f>Inputs!BD384</f>
        <v>0</v>
      </c>
      <c r="BE384" s="254">
        <f>Inputs!BE384</f>
        <v>0</v>
      </c>
      <c r="BF384" s="254">
        <f>Inputs!BF384</f>
        <v>0</v>
      </c>
      <c r="BG384" s="254">
        <f>Inputs!BG384</f>
        <v>0</v>
      </c>
      <c r="BH384" s="254">
        <f>Inputs!BH384</f>
        <v>0</v>
      </c>
      <c r="BI384" s="254">
        <f>Inputs!BI384</f>
        <v>0</v>
      </c>
      <c r="BJ384" s="254">
        <f>Inputs!BJ384</f>
        <v>0</v>
      </c>
      <c r="BK384" s="254">
        <f>Inputs!BK384</f>
        <v>0</v>
      </c>
      <c r="BL384" s="254">
        <f>Inputs!BL384</f>
        <v>0</v>
      </c>
      <c r="BN384" s="255">
        <f>IF(OR($C384="Non-Labour",$C384="Labour-related"),IF(Inputs!$DT384=$F$1,Inputs!BN384,Inputs!BN384*'Key assumptions'!$H$118),$F384*N(H384)*avg_hrs)</f>
        <v>0</v>
      </c>
      <c r="BO384" s="255">
        <f>IF(OR($C384="Non-Labour",$C384="Labour-related"),IF(Inputs!$DT384=$F$1,Inputs!BO384,Inputs!BO384*'Key assumptions'!$H$118),$F384*N(I384)*avg_hrs)</f>
        <v>0</v>
      </c>
      <c r="BP384" s="255">
        <f>IF(OR($C384="Non-Labour",$C384="Labour-related"),IF(Inputs!$DT384=$F$1,Inputs!BP384,Inputs!BP384*'Key assumptions'!$H$118),$F384*N(J384)*avg_hrs)</f>
        <v>0</v>
      </c>
      <c r="BQ384" s="255">
        <f>IF(OR($C384="Non-Labour",$C384="Labour-related"),IF(Inputs!$DT384=$F$1,Inputs!BQ384,Inputs!BQ384*'Key assumptions'!$H$118),$F384*N(K384)*avg_hrs)</f>
        <v>0</v>
      </c>
      <c r="BR384" s="255">
        <f>IF(OR($C384="Non-Labour",$C384="Labour-related"),IF(Inputs!$DT384=$F$1,Inputs!BR384,Inputs!BR384*'Key assumptions'!$H$118),$F384*N(L384)*avg_hrs)</f>
        <v>0</v>
      </c>
      <c r="BS384" s="390" t="s">
        <v>411</v>
      </c>
      <c r="BT384" s="390" t="s">
        <v>411</v>
      </c>
      <c r="BU384" s="390" t="s">
        <v>411</v>
      </c>
      <c r="BV384" s="390" t="s">
        <v>411</v>
      </c>
      <c r="BW384" s="390" t="s">
        <v>411</v>
      </c>
      <c r="BX384" s="390" t="s">
        <v>411</v>
      </c>
      <c r="BY384" s="390" t="s">
        <v>411</v>
      </c>
      <c r="BZ384" s="390" t="s">
        <v>411</v>
      </c>
      <c r="CA384" s="390" t="s">
        <v>411</v>
      </c>
      <c r="CB384" s="390" t="s">
        <v>411</v>
      </c>
      <c r="CC384" s="390" t="s">
        <v>411</v>
      </c>
      <c r="CD384" s="390" t="s">
        <v>411</v>
      </c>
      <c r="CE384" s="390" t="s">
        <v>411</v>
      </c>
      <c r="CF384" s="390" t="s">
        <v>411</v>
      </c>
      <c r="CG384" s="390" t="s">
        <v>411</v>
      </c>
      <c r="CH384" s="390" t="s">
        <v>411</v>
      </c>
      <c r="CI384" s="390" t="s">
        <v>411</v>
      </c>
      <c r="CJ384" s="390" t="s">
        <v>411</v>
      </c>
      <c r="CK384" s="390" t="s">
        <v>411</v>
      </c>
      <c r="CL384" s="390" t="s">
        <v>411</v>
      </c>
      <c r="CM384" s="390" t="s">
        <v>411</v>
      </c>
      <c r="CN384" s="390" t="s">
        <v>411</v>
      </c>
      <c r="CO384" s="255">
        <f>IF(OR($C384="Non-Labour",$C384="Labour-related"),IF(Inputs!$DT384=$F$1,Inputs!CO384,Inputs!CO384*'Key assumptions'!$H$118),$F384*N(AI384)*avg_hrs)</f>
        <v>0</v>
      </c>
      <c r="CP384" s="255">
        <f>IF(OR($C384="Non-Labour",$C384="Labour-related"),IF(Inputs!$DT384=$F$1,Inputs!CP384,Inputs!CP384*'Key assumptions'!$H$118),$F384*N(AJ384)*avg_hrs)</f>
        <v>0</v>
      </c>
      <c r="CQ384" s="255">
        <f>IF(OR($C384="Non-Labour",$C384="Labour-related"),IF(Inputs!$DT384=$F$1,Inputs!CQ384,Inputs!CQ384*'Key assumptions'!$H$118),$F384*N(AK384)*avg_hrs)</f>
        <v>0</v>
      </c>
      <c r="CR384" s="255">
        <f>IF(OR($C384="Non-Labour",$C384="Labour-related"),IF(Inputs!$DT384=$F$1,Inputs!CR384,Inputs!CR384*'Key assumptions'!$H$118),$F384*N(AL384)*avg_hrs)</f>
        <v>0</v>
      </c>
      <c r="CS384" s="255">
        <f>IF(OR($C384="Non-Labour",$C384="Labour-related"),IF(Inputs!$DT384=$F$1,Inputs!CS384,Inputs!CS384*'Key assumptions'!$H$118),$F384*N(AM384)*avg_hrs)</f>
        <v>0</v>
      </c>
      <c r="CT384" s="255">
        <f>IF(OR($C384="Non-Labour",$C384="Labour-related"),IF(Inputs!$DT384=$F$1,Inputs!CT384,Inputs!CT384*'Key assumptions'!$H$118),$F384*N(AN384)*avg_hrs)</f>
        <v>0</v>
      </c>
      <c r="CU384" s="255">
        <f>IF(OR($C384="Non-Labour",$C384="Labour-related"),IF(Inputs!$DT384=$F$1,Inputs!CU384,Inputs!CU384*'Key assumptions'!$H$118),$F384*N(AO384)*avg_hrs)</f>
        <v>0</v>
      </c>
      <c r="CV384" s="255">
        <f>IF(OR($C384="Non-Labour",$C384="Labour-related"),IF(Inputs!$DT384=$F$1,Inputs!CV384,Inputs!CV384*'Key assumptions'!$H$118),$F384*N(AP384)*avg_hrs)</f>
        <v>0</v>
      </c>
      <c r="CW384" s="255">
        <f>IF(OR($C384="Non-Labour",$C384="Labour-related"),IF(Inputs!$DT384=$F$1,Inputs!CW384,Inputs!CW384*'Key assumptions'!$H$118),$F384*N(AQ384)*avg_hrs)</f>
        <v>0</v>
      </c>
      <c r="CX384" s="255">
        <f>IF(OR($C384="Non-Labour",$C384="Labour-related"),IF(Inputs!$DT384=$F$1,Inputs!CX384,Inputs!CX384*'Key assumptions'!$H$118),$F384*N(AR384)*avg_hrs)</f>
        <v>0</v>
      </c>
      <c r="CY384" s="255">
        <f>IF(OR($C384="Non-Labour",$C384="Labour-related"),IF(Inputs!$DT384=$F$1,Inputs!CY384,Inputs!CY384*'Key assumptions'!$H$118),$F384*N(AS384)*avg_hrs)</f>
        <v>0</v>
      </c>
      <c r="CZ384" s="255">
        <f>IF(OR($C384="Non-Labour",$C384="Labour-related"),IF(Inputs!$DT384=$F$1,Inputs!CZ384,Inputs!CZ384*'Key assumptions'!$H$118),$F384*N(AT384)*avg_hrs)</f>
        <v>0</v>
      </c>
      <c r="DA384" s="255">
        <f>IF(OR($C384="Non-Labour",$C384="Labour-related"),IF(Inputs!$DT384=$F$1,Inputs!DA384,Inputs!DA384*'Key assumptions'!$H$118),$F384*N(AU384)*avg_hrs)</f>
        <v>0</v>
      </c>
      <c r="DB384" s="255">
        <f>IF(OR($C384="Non-Labour",$C384="Labour-related"),IF(Inputs!$DT384=$F$1,Inputs!DB384,Inputs!DB384*'Key assumptions'!$H$118),$F384*N(AV384)*avg_hrs)</f>
        <v>0</v>
      </c>
      <c r="DC384" s="255">
        <f>IF(OR($C384="Non-Labour",$C384="Labour-related"),IF(Inputs!$DT384=$F$1,Inputs!DC384,Inputs!DC384*'Key assumptions'!$H$118),$F384*N(AW384)*avg_hrs)</f>
        <v>0</v>
      </c>
      <c r="DD384" s="255">
        <f>IF(OR($C384="Non-Labour",$C384="Labour-related"),IF(Inputs!$DT384=$F$1,Inputs!DD384,Inputs!DD384*'Key assumptions'!$H$118),$F384*N(AX384)*avg_hrs)</f>
        <v>0</v>
      </c>
      <c r="DE384" s="255">
        <f>IF(OR($C384="Non-Labour",$C384="Labour-related"),IF(Inputs!$DT384=$F$1,Inputs!DE384,Inputs!DE384*'Key assumptions'!$H$118),$F384*N(AY384)*avg_hrs)</f>
        <v>0</v>
      </c>
      <c r="DF384" s="255">
        <f>IF(OR($C384="Non-Labour",$C384="Labour-related"),IF(Inputs!$DT384=$F$1,Inputs!DF384,Inputs!DF384*'Key assumptions'!$H$118),$F384*N(AZ384)*avg_hrs)</f>
        <v>0</v>
      </c>
      <c r="DG384" s="255">
        <f>IF(OR($C384="Non-Labour",$C384="Labour-related"),IF(Inputs!$DT384=$F$1,Inputs!DG384,Inputs!DG384*'Key assumptions'!$H$118),$F384*N(BA384)*avg_hrs)</f>
        <v>0</v>
      </c>
      <c r="DH384" s="255">
        <f>IF(OR($C384="Non-Labour",$C384="Labour-related"),IF(Inputs!$DT384=$F$1,Inputs!DH384,Inputs!DH384*'Key assumptions'!$H$118),$F384*N(BB384)*avg_hrs)</f>
        <v>0</v>
      </c>
      <c r="DI384" s="255">
        <f>IF(OR($C384="Non-Labour",$C384="Labour-related"),IF(Inputs!$DT384=$F$1,Inputs!DI384,Inputs!DI384*'Key assumptions'!$H$118),$F384*N(BC384)*avg_hrs)</f>
        <v>0</v>
      </c>
      <c r="DJ384" s="255">
        <f>IF(OR($C384="Non-Labour",$C384="Labour-related"),IF(Inputs!$DT384=$F$1,Inputs!DJ384,Inputs!DJ384*'Key assumptions'!$H$118),$F384*N(BD384)*avg_hrs)</f>
        <v>0</v>
      </c>
      <c r="DK384" s="255">
        <f>IF(OR($C384="Non-Labour",$C384="Labour-related"),IF(Inputs!$DT384=$F$1,Inputs!DK384,Inputs!DK384*'Key assumptions'!$H$118),$F384*N(BE384)*avg_hrs)</f>
        <v>0</v>
      </c>
      <c r="DL384" s="255">
        <f>IF(OR($C384="Non-Labour",$C384="Labour-related"),IF(Inputs!$DT384=$F$1,Inputs!DL384,Inputs!DL384*'Key assumptions'!$H$118),$F384*N(BF384)*avg_hrs)</f>
        <v>0</v>
      </c>
      <c r="DM384" s="255">
        <f>IF(OR($C384="Non-Labour",$C384="Labour-related"),IF(Inputs!$DT384=$F$1,Inputs!DM384,Inputs!DM384*'Key assumptions'!$H$118),$F384*N(BG384)*avg_hrs)</f>
        <v>0</v>
      </c>
      <c r="DN384" s="255">
        <f>IF(OR($C384="Non-Labour",$C384="Labour-related"),IF(Inputs!$DT384=$F$1,Inputs!DN384,Inputs!DN384*'Key assumptions'!$H$118),$F384*N(BH384)*avg_hrs)</f>
        <v>0</v>
      </c>
      <c r="DO384" s="255">
        <f>IF(OR($C384="Non-Labour",$C384="Labour-related"),IF(Inputs!$DT384=$F$1,Inputs!DO384,Inputs!DO384*'Key assumptions'!$H$118),$F384*N(BI384)*avg_hrs)</f>
        <v>0</v>
      </c>
      <c r="DP384" s="255">
        <f>IF(OR($C384="Non-Labour",$C384="Labour-related"),IF(Inputs!$DT384=$F$1,Inputs!DP384,Inputs!DP384*'Key assumptions'!$H$118),$F384*N(BJ384)*avg_hrs)</f>
        <v>0</v>
      </c>
      <c r="DQ384" s="255">
        <f>IF(OR($C384="Non-Labour",$C384="Labour-related"),IF(Inputs!$DT384=$F$1,Inputs!DQ384,Inputs!DQ384*'Key assumptions'!$H$118),$F384*N(BK384)*avg_hrs)</f>
        <v>0</v>
      </c>
      <c r="DR384" s="255">
        <f>IF(OR($C384="Non-Labour",$C384="Labour-related"),IF(Inputs!$DT384=$F$1,Inputs!DR384,Inputs!DR384*'Key assumptions'!$H$118),$F384*N(BL384)*avg_hrs)</f>
        <v>0</v>
      </c>
      <c r="DT384" s="133" t="s">
        <v>213</v>
      </c>
      <c r="DU384" s="304"/>
      <c r="DV384" s="304"/>
      <c r="DW384" s="304"/>
      <c r="DX384" s="304"/>
      <c r="DY384" s="304"/>
      <c r="DZ384" s="304"/>
      <c r="EA384" s="255">
        <v>0</v>
      </c>
      <c r="EB384" s="255">
        <v>0</v>
      </c>
      <c r="EC384" s="255">
        <v>0</v>
      </c>
      <c r="ED384" s="255">
        <f t="shared" si="35"/>
        <v>0</v>
      </c>
      <c r="EE384" s="255">
        <f t="shared" si="35"/>
        <v>0</v>
      </c>
      <c r="EF384" s="255">
        <f t="shared" si="37"/>
        <v>0</v>
      </c>
    </row>
    <row r="385" spans="1:136" x14ac:dyDescent="0.4">
      <c r="A385" s="133" t="str">
        <f>Inputs!A385</f>
        <v>Construction Management</v>
      </c>
      <c r="B385" s="133" t="str">
        <f>Inputs!B385</f>
        <v>N/A</v>
      </c>
      <c r="C385" s="133" t="str">
        <f>Inputs!C385</f>
        <v>Internal Labour</v>
      </c>
      <c r="D385" s="133" t="str">
        <f>Inputs!D385</f>
        <v>PT003696 AI BCSS Handover</v>
      </c>
      <c r="E385" s="133" t="str">
        <f>Inputs!E385</f>
        <v>Site Manager Subs - Travel Outside Hours</v>
      </c>
      <c r="F385" s="290">
        <f>IF(Inputs!DT385=$F$1,Inputs!F385,
IF(Inputs!DT385='Key assumptions'!$E$118,Inputs!F385*'Key assumptions'!$H$118,Inputs!F385*'Key assumptions'!$H$119))</f>
        <v>203.73</v>
      </c>
      <c r="G385" s="290">
        <f>IF(Inputs!DT385=$F$1,Inputs!G385,Inputs!G385*'Key assumptions'!$H$118)</f>
        <v>89.239044008875723</v>
      </c>
      <c r="H385" s="281"/>
      <c r="I385" s="281"/>
      <c r="J385" s="281"/>
      <c r="K385" s="281"/>
      <c r="L385" s="281"/>
      <c r="M385" s="389" t="str">
        <f>Inputs!M385</f>
        <v>[C-i-C]</v>
      </c>
      <c r="N385" s="389" t="str">
        <f>Inputs!N385</f>
        <v>[C-i-C]</v>
      </c>
      <c r="O385" s="389" t="str">
        <f>Inputs!O385</f>
        <v>[C-i-C]</v>
      </c>
      <c r="P385" s="389" t="str">
        <f>Inputs!P385</f>
        <v>[C-i-C]</v>
      </c>
      <c r="Q385" s="389" t="str">
        <f>Inputs!Q385</f>
        <v>[C-i-C]</v>
      </c>
      <c r="R385" s="389" t="str">
        <f>Inputs!R385</f>
        <v>[C-i-C]</v>
      </c>
      <c r="S385" s="389" t="str">
        <f>Inputs!S385</f>
        <v>[C-i-C]</v>
      </c>
      <c r="T385" s="389" t="str">
        <f>Inputs!T385</f>
        <v>[C-i-C]</v>
      </c>
      <c r="U385" s="389" t="str">
        <f>Inputs!U385</f>
        <v>[C-i-C]</v>
      </c>
      <c r="V385" s="389" t="str">
        <f>Inputs!V385</f>
        <v>[C-i-C]</v>
      </c>
      <c r="W385" s="389" t="str">
        <f>Inputs!W385</f>
        <v>[C-i-C]</v>
      </c>
      <c r="X385" s="389" t="str">
        <f>Inputs!X385</f>
        <v>[C-i-C]</v>
      </c>
      <c r="Y385" s="389" t="str">
        <f>Inputs!Y385</f>
        <v>[C-i-C]</v>
      </c>
      <c r="Z385" s="389" t="str">
        <f>Inputs!Z385</f>
        <v>[C-i-C]</v>
      </c>
      <c r="AA385" s="389" t="str">
        <f>Inputs!AA385</f>
        <v>[C-i-C]</v>
      </c>
      <c r="AB385" s="389" t="str">
        <f>Inputs!AB385</f>
        <v>[C-i-C]</v>
      </c>
      <c r="AC385" s="389" t="str">
        <f>Inputs!AC385</f>
        <v>[C-i-C]</v>
      </c>
      <c r="AD385" s="389" t="str">
        <f>Inputs!AD385</f>
        <v>[C-i-C]</v>
      </c>
      <c r="AE385" s="389" t="str">
        <f>Inputs!AE385</f>
        <v>[C-i-C]</v>
      </c>
      <c r="AF385" s="389" t="str">
        <f>Inputs!AF385</f>
        <v>[C-i-C]</v>
      </c>
      <c r="AG385" s="389" t="str">
        <f>Inputs!AG385</f>
        <v>[C-i-C]</v>
      </c>
      <c r="AH385" s="389" t="str">
        <f>Inputs!AH385</f>
        <v>[C-i-C]</v>
      </c>
      <c r="AI385" s="254">
        <f>Inputs!AI385</f>
        <v>0</v>
      </c>
      <c r="AJ385" s="254">
        <f>Inputs!AJ385</f>
        <v>0</v>
      </c>
      <c r="AK385" s="254">
        <f>Inputs!AK385</f>
        <v>0</v>
      </c>
      <c r="AL385" s="254">
        <f>Inputs!AL385</f>
        <v>0</v>
      </c>
      <c r="AM385" s="254">
        <f>Inputs!AM385</f>
        <v>0</v>
      </c>
      <c r="AN385" s="254">
        <f>Inputs!AN385</f>
        <v>0</v>
      </c>
      <c r="AO385" s="254">
        <f>Inputs!AO385</f>
        <v>0</v>
      </c>
      <c r="AP385" s="254">
        <f>Inputs!AP385</f>
        <v>0</v>
      </c>
      <c r="AQ385" s="254">
        <f>Inputs!AQ385</f>
        <v>0</v>
      </c>
      <c r="AR385" s="254">
        <f>Inputs!AR385</f>
        <v>0</v>
      </c>
      <c r="AS385" s="254">
        <f>Inputs!AS385</f>
        <v>0</v>
      </c>
      <c r="AT385" s="254">
        <f>Inputs!AT385</f>
        <v>0</v>
      </c>
      <c r="AU385" s="254">
        <f>Inputs!AU385</f>
        <v>0</v>
      </c>
      <c r="AV385" s="254">
        <f>Inputs!AV385</f>
        <v>0</v>
      </c>
      <c r="AW385" s="254">
        <f>Inputs!AW385</f>
        <v>0</v>
      </c>
      <c r="AX385" s="254">
        <f>Inputs!AX385</f>
        <v>0</v>
      </c>
      <c r="AY385" s="254">
        <f>Inputs!AY385</f>
        <v>0</v>
      </c>
      <c r="AZ385" s="254">
        <f>Inputs!AZ385</f>
        <v>0</v>
      </c>
      <c r="BA385" s="254">
        <f>Inputs!BA385</f>
        <v>0</v>
      </c>
      <c r="BB385" s="254">
        <f>Inputs!BB385</f>
        <v>0</v>
      </c>
      <c r="BC385" s="254">
        <f>Inputs!BC385</f>
        <v>0</v>
      </c>
      <c r="BD385" s="254">
        <f>Inputs!BD385</f>
        <v>0</v>
      </c>
      <c r="BE385" s="254">
        <f>Inputs!BE385</f>
        <v>0</v>
      </c>
      <c r="BF385" s="254">
        <f>Inputs!BF385</f>
        <v>0</v>
      </c>
      <c r="BG385" s="254">
        <f>Inputs!BG385</f>
        <v>0</v>
      </c>
      <c r="BH385" s="254">
        <f>Inputs!BH385</f>
        <v>0</v>
      </c>
      <c r="BI385" s="254">
        <f>Inputs!BI385</f>
        <v>0</v>
      </c>
      <c r="BJ385" s="254">
        <f>Inputs!BJ385</f>
        <v>0</v>
      </c>
      <c r="BK385" s="254">
        <f>Inputs!BK385</f>
        <v>0</v>
      </c>
      <c r="BL385" s="254">
        <f>Inputs!BL385</f>
        <v>0</v>
      </c>
      <c r="BN385" s="255">
        <f>IF(OR($C385="Non-Labour",$C385="Labour-related"),IF(Inputs!$DT385=$F$1,Inputs!BN385,Inputs!BN385*'Key assumptions'!$H$118),$F385*N(H385)*avg_hrs)</f>
        <v>0</v>
      </c>
      <c r="BO385" s="255">
        <f>IF(OR($C385="Non-Labour",$C385="Labour-related"),IF(Inputs!$DT385=$F$1,Inputs!BO385,Inputs!BO385*'Key assumptions'!$H$118),$F385*N(I385)*avg_hrs)</f>
        <v>0</v>
      </c>
      <c r="BP385" s="255">
        <f>IF(OR($C385="Non-Labour",$C385="Labour-related"),IF(Inputs!$DT385=$F$1,Inputs!BP385,Inputs!BP385*'Key assumptions'!$H$118),$F385*N(J385)*avg_hrs)</f>
        <v>0</v>
      </c>
      <c r="BQ385" s="255">
        <f>IF(OR($C385="Non-Labour",$C385="Labour-related"),IF(Inputs!$DT385=$F$1,Inputs!BQ385,Inputs!BQ385*'Key assumptions'!$H$118),$F385*N(K385)*avg_hrs)</f>
        <v>0</v>
      </c>
      <c r="BR385" s="255">
        <f>IF(OR($C385="Non-Labour",$C385="Labour-related"),IF(Inputs!$DT385=$F$1,Inputs!BR385,Inputs!BR385*'Key assumptions'!$H$118),$F385*N(L385)*avg_hrs)</f>
        <v>0</v>
      </c>
      <c r="BS385" s="390" t="s">
        <v>411</v>
      </c>
      <c r="BT385" s="390" t="s">
        <v>411</v>
      </c>
      <c r="BU385" s="390" t="s">
        <v>411</v>
      </c>
      <c r="BV385" s="390" t="s">
        <v>411</v>
      </c>
      <c r="BW385" s="390" t="s">
        <v>411</v>
      </c>
      <c r="BX385" s="390" t="s">
        <v>411</v>
      </c>
      <c r="BY385" s="390" t="s">
        <v>411</v>
      </c>
      <c r="BZ385" s="390" t="s">
        <v>411</v>
      </c>
      <c r="CA385" s="390" t="s">
        <v>411</v>
      </c>
      <c r="CB385" s="390" t="s">
        <v>411</v>
      </c>
      <c r="CC385" s="390" t="s">
        <v>411</v>
      </c>
      <c r="CD385" s="390" t="s">
        <v>411</v>
      </c>
      <c r="CE385" s="390" t="s">
        <v>411</v>
      </c>
      <c r="CF385" s="390" t="s">
        <v>411</v>
      </c>
      <c r="CG385" s="390" t="s">
        <v>411</v>
      </c>
      <c r="CH385" s="390" t="s">
        <v>411</v>
      </c>
      <c r="CI385" s="390" t="s">
        <v>411</v>
      </c>
      <c r="CJ385" s="390" t="s">
        <v>411</v>
      </c>
      <c r="CK385" s="390" t="s">
        <v>411</v>
      </c>
      <c r="CL385" s="390" t="s">
        <v>411</v>
      </c>
      <c r="CM385" s="390" t="s">
        <v>411</v>
      </c>
      <c r="CN385" s="390" t="s">
        <v>411</v>
      </c>
      <c r="CO385" s="255">
        <f>IF(OR($C385="Non-Labour",$C385="Labour-related"),IF(Inputs!$DT385=$F$1,Inputs!CO385,Inputs!CO385*'Key assumptions'!$H$118),$F385*N(AI385)*avg_hrs)</f>
        <v>0</v>
      </c>
      <c r="CP385" s="255">
        <f>IF(OR($C385="Non-Labour",$C385="Labour-related"),IF(Inputs!$DT385=$F$1,Inputs!CP385,Inputs!CP385*'Key assumptions'!$H$118),$F385*N(AJ385)*avg_hrs)</f>
        <v>0</v>
      </c>
      <c r="CQ385" s="255">
        <f>IF(OR($C385="Non-Labour",$C385="Labour-related"),IF(Inputs!$DT385=$F$1,Inputs!CQ385,Inputs!CQ385*'Key assumptions'!$H$118),$F385*N(AK385)*avg_hrs)</f>
        <v>0</v>
      </c>
      <c r="CR385" s="255">
        <f>IF(OR($C385="Non-Labour",$C385="Labour-related"),IF(Inputs!$DT385=$F$1,Inputs!CR385,Inputs!CR385*'Key assumptions'!$H$118),$F385*N(AL385)*avg_hrs)</f>
        <v>0</v>
      </c>
      <c r="CS385" s="255">
        <f>IF(OR($C385="Non-Labour",$C385="Labour-related"),IF(Inputs!$DT385=$F$1,Inputs!CS385,Inputs!CS385*'Key assumptions'!$H$118),$F385*N(AM385)*avg_hrs)</f>
        <v>0</v>
      </c>
      <c r="CT385" s="255">
        <f>IF(OR($C385="Non-Labour",$C385="Labour-related"),IF(Inputs!$DT385=$F$1,Inputs!CT385,Inputs!CT385*'Key assumptions'!$H$118),$F385*N(AN385)*avg_hrs)</f>
        <v>0</v>
      </c>
      <c r="CU385" s="255">
        <f>IF(OR($C385="Non-Labour",$C385="Labour-related"),IF(Inputs!$DT385=$F$1,Inputs!CU385,Inputs!CU385*'Key assumptions'!$H$118),$F385*N(AO385)*avg_hrs)</f>
        <v>0</v>
      </c>
      <c r="CV385" s="255">
        <f>IF(OR($C385="Non-Labour",$C385="Labour-related"),IF(Inputs!$DT385=$F$1,Inputs!CV385,Inputs!CV385*'Key assumptions'!$H$118),$F385*N(AP385)*avg_hrs)</f>
        <v>0</v>
      </c>
      <c r="CW385" s="255">
        <f>IF(OR($C385="Non-Labour",$C385="Labour-related"),IF(Inputs!$DT385=$F$1,Inputs!CW385,Inputs!CW385*'Key assumptions'!$H$118),$F385*N(AQ385)*avg_hrs)</f>
        <v>0</v>
      </c>
      <c r="CX385" s="255">
        <f>IF(OR($C385="Non-Labour",$C385="Labour-related"),IF(Inputs!$DT385=$F$1,Inputs!CX385,Inputs!CX385*'Key assumptions'!$H$118),$F385*N(AR385)*avg_hrs)</f>
        <v>0</v>
      </c>
      <c r="CY385" s="255">
        <f>IF(OR($C385="Non-Labour",$C385="Labour-related"),IF(Inputs!$DT385=$F$1,Inputs!CY385,Inputs!CY385*'Key assumptions'!$H$118),$F385*N(AS385)*avg_hrs)</f>
        <v>0</v>
      </c>
      <c r="CZ385" s="255">
        <f>IF(OR($C385="Non-Labour",$C385="Labour-related"),IF(Inputs!$DT385=$F$1,Inputs!CZ385,Inputs!CZ385*'Key assumptions'!$H$118),$F385*N(AT385)*avg_hrs)</f>
        <v>0</v>
      </c>
      <c r="DA385" s="255">
        <f>IF(OR($C385="Non-Labour",$C385="Labour-related"),IF(Inputs!$DT385=$F$1,Inputs!DA385,Inputs!DA385*'Key assumptions'!$H$118),$F385*N(AU385)*avg_hrs)</f>
        <v>0</v>
      </c>
      <c r="DB385" s="255">
        <f>IF(OR($C385="Non-Labour",$C385="Labour-related"),IF(Inputs!$DT385=$F$1,Inputs!DB385,Inputs!DB385*'Key assumptions'!$H$118),$F385*N(AV385)*avg_hrs)</f>
        <v>0</v>
      </c>
      <c r="DC385" s="255">
        <f>IF(OR($C385="Non-Labour",$C385="Labour-related"),IF(Inputs!$DT385=$F$1,Inputs!DC385,Inputs!DC385*'Key assumptions'!$H$118),$F385*N(AW385)*avg_hrs)</f>
        <v>0</v>
      </c>
      <c r="DD385" s="255">
        <f>IF(OR($C385="Non-Labour",$C385="Labour-related"),IF(Inputs!$DT385=$F$1,Inputs!DD385,Inputs!DD385*'Key assumptions'!$H$118),$F385*N(AX385)*avg_hrs)</f>
        <v>0</v>
      </c>
      <c r="DE385" s="255">
        <f>IF(OR($C385="Non-Labour",$C385="Labour-related"),IF(Inputs!$DT385=$F$1,Inputs!DE385,Inputs!DE385*'Key assumptions'!$H$118),$F385*N(AY385)*avg_hrs)</f>
        <v>0</v>
      </c>
      <c r="DF385" s="255">
        <f>IF(OR($C385="Non-Labour",$C385="Labour-related"),IF(Inputs!$DT385=$F$1,Inputs!DF385,Inputs!DF385*'Key assumptions'!$H$118),$F385*N(AZ385)*avg_hrs)</f>
        <v>0</v>
      </c>
      <c r="DG385" s="255">
        <f>IF(OR($C385="Non-Labour",$C385="Labour-related"),IF(Inputs!$DT385=$F$1,Inputs!DG385,Inputs!DG385*'Key assumptions'!$H$118),$F385*N(BA385)*avg_hrs)</f>
        <v>0</v>
      </c>
      <c r="DH385" s="255">
        <f>IF(OR($C385="Non-Labour",$C385="Labour-related"),IF(Inputs!$DT385=$F$1,Inputs!DH385,Inputs!DH385*'Key assumptions'!$H$118),$F385*N(BB385)*avg_hrs)</f>
        <v>0</v>
      </c>
      <c r="DI385" s="255">
        <f>IF(OR($C385="Non-Labour",$C385="Labour-related"),IF(Inputs!$DT385=$F$1,Inputs!DI385,Inputs!DI385*'Key assumptions'!$H$118),$F385*N(BC385)*avg_hrs)</f>
        <v>0</v>
      </c>
      <c r="DJ385" s="255">
        <f>IF(OR($C385="Non-Labour",$C385="Labour-related"),IF(Inputs!$DT385=$F$1,Inputs!DJ385,Inputs!DJ385*'Key assumptions'!$H$118),$F385*N(BD385)*avg_hrs)</f>
        <v>0</v>
      </c>
      <c r="DK385" s="255">
        <f>IF(OR($C385="Non-Labour",$C385="Labour-related"),IF(Inputs!$DT385=$F$1,Inputs!DK385,Inputs!DK385*'Key assumptions'!$H$118),$F385*N(BE385)*avg_hrs)</f>
        <v>0</v>
      </c>
      <c r="DL385" s="255">
        <f>IF(OR($C385="Non-Labour",$C385="Labour-related"),IF(Inputs!$DT385=$F$1,Inputs!DL385,Inputs!DL385*'Key assumptions'!$H$118),$F385*N(BF385)*avg_hrs)</f>
        <v>0</v>
      </c>
      <c r="DM385" s="255">
        <f>IF(OR($C385="Non-Labour",$C385="Labour-related"),IF(Inputs!$DT385=$F$1,Inputs!DM385,Inputs!DM385*'Key assumptions'!$H$118),$F385*N(BG385)*avg_hrs)</f>
        <v>0</v>
      </c>
      <c r="DN385" s="255">
        <f>IF(OR($C385="Non-Labour",$C385="Labour-related"),IF(Inputs!$DT385=$F$1,Inputs!DN385,Inputs!DN385*'Key assumptions'!$H$118),$F385*N(BH385)*avg_hrs)</f>
        <v>0</v>
      </c>
      <c r="DO385" s="255">
        <f>IF(OR($C385="Non-Labour",$C385="Labour-related"),IF(Inputs!$DT385=$F$1,Inputs!DO385,Inputs!DO385*'Key assumptions'!$H$118),$F385*N(BI385)*avg_hrs)</f>
        <v>0</v>
      </c>
      <c r="DP385" s="255">
        <f>IF(OR($C385="Non-Labour",$C385="Labour-related"),IF(Inputs!$DT385=$F$1,Inputs!DP385,Inputs!DP385*'Key assumptions'!$H$118),$F385*N(BJ385)*avg_hrs)</f>
        <v>0</v>
      </c>
      <c r="DQ385" s="255">
        <f>IF(OR($C385="Non-Labour",$C385="Labour-related"),IF(Inputs!$DT385=$F$1,Inputs!DQ385,Inputs!DQ385*'Key assumptions'!$H$118),$F385*N(BK385)*avg_hrs)</f>
        <v>0</v>
      </c>
      <c r="DR385" s="255">
        <f>IF(OR($C385="Non-Labour",$C385="Labour-related"),IF(Inputs!$DT385=$F$1,Inputs!DR385,Inputs!DR385*'Key assumptions'!$H$118),$F385*N(BL385)*avg_hrs)</f>
        <v>0</v>
      </c>
      <c r="DT385" s="133" t="s">
        <v>213</v>
      </c>
      <c r="DU385" s="304"/>
      <c r="DV385" s="304"/>
      <c r="DW385" s="304"/>
      <c r="DX385" s="304"/>
      <c r="DY385" s="304"/>
      <c r="DZ385" s="304"/>
      <c r="EA385" s="255">
        <v>0</v>
      </c>
      <c r="EB385" s="255">
        <v>0</v>
      </c>
      <c r="EC385" s="255">
        <v>0</v>
      </c>
      <c r="ED385" s="255">
        <f t="shared" si="35"/>
        <v>0</v>
      </c>
      <c r="EE385" s="255">
        <f t="shared" si="35"/>
        <v>0</v>
      </c>
      <c r="EF385" s="255">
        <f t="shared" si="37"/>
        <v>0</v>
      </c>
    </row>
    <row r="386" spans="1:136" x14ac:dyDescent="0.4">
      <c r="A386" s="133" t="str">
        <f>Inputs!A386</f>
        <v>Construction Management</v>
      </c>
      <c r="B386" s="133" t="str">
        <f>Inputs!B386</f>
        <v>(Subs) SM 1</v>
      </c>
      <c r="C386" s="133" t="str">
        <f>Inputs!C386</f>
        <v>Labour-related</v>
      </c>
      <c r="D386" s="133" t="str">
        <f>Inputs!D386</f>
        <v>PT003696 AI BCSS Handover</v>
      </c>
      <c r="E386" s="133" t="str">
        <f>Inputs!E386</f>
        <v>Sustenance High Cost Country Centre</v>
      </c>
      <c r="F386" s="290">
        <f>IF(Inputs!DT386=$F$1,Inputs!F386,
IF(Inputs!DT386='Key assumptions'!$E$118,Inputs!F386*'Key assumptions'!$H$118,Inputs!F386*'Key assumptions'!$H$119))</f>
        <v>0</v>
      </c>
      <c r="G386" s="290">
        <f>IF(Inputs!DT386=$F$1,Inputs!G386,Inputs!G386*'Key assumptions'!$H$118)</f>
        <v>0</v>
      </c>
      <c r="H386" s="281"/>
      <c r="I386" s="281"/>
      <c r="J386" s="281"/>
      <c r="K386" s="281"/>
      <c r="L386" s="281"/>
      <c r="M386" s="389" t="str">
        <f>Inputs!M386</f>
        <v>[C-i-C]</v>
      </c>
      <c r="N386" s="389" t="str">
        <f>Inputs!N386</f>
        <v>[C-i-C]</v>
      </c>
      <c r="O386" s="389" t="str">
        <f>Inputs!O386</f>
        <v>[C-i-C]</v>
      </c>
      <c r="P386" s="389" t="str">
        <f>Inputs!P386</f>
        <v>[C-i-C]</v>
      </c>
      <c r="Q386" s="389" t="str">
        <f>Inputs!Q386</f>
        <v>[C-i-C]</v>
      </c>
      <c r="R386" s="389" t="str">
        <f>Inputs!R386</f>
        <v>[C-i-C]</v>
      </c>
      <c r="S386" s="389" t="str">
        <f>Inputs!S386</f>
        <v>[C-i-C]</v>
      </c>
      <c r="T386" s="389" t="str">
        <f>Inputs!T386</f>
        <v>[C-i-C]</v>
      </c>
      <c r="U386" s="389" t="str">
        <f>Inputs!U386</f>
        <v>[C-i-C]</v>
      </c>
      <c r="V386" s="389" t="str">
        <f>Inputs!V386</f>
        <v>[C-i-C]</v>
      </c>
      <c r="W386" s="389" t="str">
        <f>Inputs!W386</f>
        <v>[C-i-C]</v>
      </c>
      <c r="X386" s="389" t="str">
        <f>Inputs!X386</f>
        <v>[C-i-C]</v>
      </c>
      <c r="Y386" s="389" t="str">
        <f>Inputs!Y386</f>
        <v>[C-i-C]</v>
      </c>
      <c r="Z386" s="389" t="str">
        <f>Inputs!Z386</f>
        <v>[C-i-C]</v>
      </c>
      <c r="AA386" s="389" t="str">
        <f>Inputs!AA386</f>
        <v>[C-i-C]</v>
      </c>
      <c r="AB386" s="389" t="str">
        <f>Inputs!AB386</f>
        <v>[C-i-C]</v>
      </c>
      <c r="AC386" s="389" t="str">
        <f>Inputs!AC386</f>
        <v>[C-i-C]</v>
      </c>
      <c r="AD386" s="389" t="str">
        <f>Inputs!AD386</f>
        <v>[C-i-C]</v>
      </c>
      <c r="AE386" s="389" t="str">
        <f>Inputs!AE386</f>
        <v>[C-i-C]</v>
      </c>
      <c r="AF386" s="389" t="str">
        <f>Inputs!AF386</f>
        <v>[C-i-C]</v>
      </c>
      <c r="AG386" s="389" t="str">
        <f>Inputs!AG386</f>
        <v>[C-i-C]</v>
      </c>
      <c r="AH386" s="389" t="str">
        <f>Inputs!AH386</f>
        <v>[C-i-C]</v>
      </c>
      <c r="AI386" s="254">
        <f>Inputs!AI386</f>
        <v>0</v>
      </c>
      <c r="AJ386" s="254">
        <f>Inputs!AJ386</f>
        <v>0</v>
      </c>
      <c r="AK386" s="254">
        <f>Inputs!AK386</f>
        <v>0</v>
      </c>
      <c r="AL386" s="254">
        <f>Inputs!AL386</f>
        <v>0</v>
      </c>
      <c r="AM386" s="254">
        <f>Inputs!AM386</f>
        <v>0</v>
      </c>
      <c r="AN386" s="254">
        <f>Inputs!AN386</f>
        <v>0</v>
      </c>
      <c r="AO386" s="254">
        <f>Inputs!AO386</f>
        <v>0</v>
      </c>
      <c r="AP386" s="254">
        <f>Inputs!AP386</f>
        <v>0</v>
      </c>
      <c r="AQ386" s="254">
        <f>Inputs!AQ386</f>
        <v>0</v>
      </c>
      <c r="AR386" s="254">
        <f>Inputs!AR386</f>
        <v>0</v>
      </c>
      <c r="AS386" s="254">
        <f>Inputs!AS386</f>
        <v>0</v>
      </c>
      <c r="AT386" s="254">
        <f>Inputs!AT386</f>
        <v>0</v>
      </c>
      <c r="AU386" s="254">
        <f>Inputs!AU386</f>
        <v>0</v>
      </c>
      <c r="AV386" s="254">
        <f>Inputs!AV386</f>
        <v>0</v>
      </c>
      <c r="AW386" s="254">
        <f>Inputs!AW386</f>
        <v>0</v>
      </c>
      <c r="AX386" s="254">
        <f>Inputs!AX386</f>
        <v>0</v>
      </c>
      <c r="AY386" s="254">
        <f>Inputs!AY386</f>
        <v>0</v>
      </c>
      <c r="AZ386" s="254">
        <f>Inputs!AZ386</f>
        <v>0</v>
      </c>
      <c r="BA386" s="254">
        <f>Inputs!BA386</f>
        <v>0</v>
      </c>
      <c r="BB386" s="254">
        <f>Inputs!BB386</f>
        <v>0</v>
      </c>
      <c r="BC386" s="254">
        <f>Inputs!BC386</f>
        <v>0</v>
      </c>
      <c r="BD386" s="254">
        <f>Inputs!BD386</f>
        <v>0</v>
      </c>
      <c r="BE386" s="254">
        <f>Inputs!BE386</f>
        <v>0</v>
      </c>
      <c r="BF386" s="254">
        <f>Inputs!BF386</f>
        <v>0</v>
      </c>
      <c r="BG386" s="254">
        <f>Inputs!BG386</f>
        <v>0</v>
      </c>
      <c r="BH386" s="254">
        <f>Inputs!BH386</f>
        <v>0</v>
      </c>
      <c r="BI386" s="254">
        <f>Inputs!BI386</f>
        <v>0</v>
      </c>
      <c r="BJ386" s="254">
        <f>Inputs!BJ386</f>
        <v>0</v>
      </c>
      <c r="BK386" s="254">
        <f>Inputs!BK386</f>
        <v>0</v>
      </c>
      <c r="BL386" s="254">
        <f>Inputs!BL386</f>
        <v>0</v>
      </c>
      <c r="BN386" s="255">
        <f>IF(OR($C386="Non-Labour",$C386="Labour-related"),IF(Inputs!$DT386=$F$1,Inputs!BN386,Inputs!BN386*'Key assumptions'!$H$118),$F386*N(H386)*avg_hrs)</f>
        <v>0</v>
      </c>
      <c r="BO386" s="255">
        <f>IF(OR($C386="Non-Labour",$C386="Labour-related"),IF(Inputs!$DT386=$F$1,Inputs!BO386,Inputs!BO386*'Key assumptions'!$H$118),$F386*N(I386)*avg_hrs)</f>
        <v>0</v>
      </c>
      <c r="BP386" s="255">
        <f>IF(OR($C386="Non-Labour",$C386="Labour-related"),IF(Inputs!$DT386=$F$1,Inputs!BP386,Inputs!BP386*'Key assumptions'!$H$118),$F386*N(J386)*avg_hrs)</f>
        <v>0</v>
      </c>
      <c r="BQ386" s="255">
        <f>IF(OR($C386="Non-Labour",$C386="Labour-related"),IF(Inputs!$DT386=$F$1,Inputs!BQ386,Inputs!BQ386*'Key assumptions'!$H$118),$F386*N(K386)*avg_hrs)</f>
        <v>0</v>
      </c>
      <c r="BR386" s="255">
        <f>IF(OR($C386="Non-Labour",$C386="Labour-related"),IF(Inputs!$DT386=$F$1,Inputs!BR386,Inputs!BR386*'Key assumptions'!$H$118),$F386*N(L386)*avg_hrs)</f>
        <v>0</v>
      </c>
      <c r="BS386" s="390" t="s">
        <v>411</v>
      </c>
      <c r="BT386" s="390" t="s">
        <v>411</v>
      </c>
      <c r="BU386" s="390" t="s">
        <v>411</v>
      </c>
      <c r="BV386" s="390" t="s">
        <v>411</v>
      </c>
      <c r="BW386" s="390" t="s">
        <v>411</v>
      </c>
      <c r="BX386" s="390" t="s">
        <v>411</v>
      </c>
      <c r="BY386" s="390" t="s">
        <v>411</v>
      </c>
      <c r="BZ386" s="390" t="s">
        <v>411</v>
      </c>
      <c r="CA386" s="390" t="s">
        <v>411</v>
      </c>
      <c r="CB386" s="390" t="s">
        <v>411</v>
      </c>
      <c r="CC386" s="390" t="s">
        <v>411</v>
      </c>
      <c r="CD386" s="390" t="s">
        <v>411</v>
      </c>
      <c r="CE386" s="390" t="s">
        <v>411</v>
      </c>
      <c r="CF386" s="390" t="s">
        <v>411</v>
      </c>
      <c r="CG386" s="390" t="s">
        <v>411</v>
      </c>
      <c r="CH386" s="390" t="s">
        <v>411</v>
      </c>
      <c r="CI386" s="390" t="s">
        <v>411</v>
      </c>
      <c r="CJ386" s="390" t="s">
        <v>411</v>
      </c>
      <c r="CK386" s="390" t="s">
        <v>411</v>
      </c>
      <c r="CL386" s="390" t="s">
        <v>411</v>
      </c>
      <c r="CM386" s="390" t="s">
        <v>411</v>
      </c>
      <c r="CN386" s="390" t="s">
        <v>411</v>
      </c>
      <c r="CO386" s="255">
        <f>IF(OR($C386="Non-Labour",$C386="Labour-related"),IF(Inputs!$DT386=$F$1,Inputs!CO386,Inputs!CO386*'Key assumptions'!$H$118),$F386*N(AI386)*avg_hrs)</f>
        <v>0</v>
      </c>
      <c r="CP386" s="255">
        <f>IF(OR($C386="Non-Labour",$C386="Labour-related"),IF(Inputs!$DT386=$F$1,Inputs!CP386,Inputs!CP386*'Key assumptions'!$H$118),$F386*N(AJ386)*avg_hrs)</f>
        <v>0</v>
      </c>
      <c r="CQ386" s="255">
        <f>IF(OR($C386="Non-Labour",$C386="Labour-related"),IF(Inputs!$DT386=$F$1,Inputs!CQ386,Inputs!CQ386*'Key assumptions'!$H$118),$F386*N(AK386)*avg_hrs)</f>
        <v>0</v>
      </c>
      <c r="CR386" s="255">
        <f>IF(OR($C386="Non-Labour",$C386="Labour-related"),IF(Inputs!$DT386=$F$1,Inputs!CR386,Inputs!CR386*'Key assumptions'!$H$118),$F386*N(AL386)*avg_hrs)</f>
        <v>0</v>
      </c>
      <c r="CS386" s="255">
        <f>IF(OR($C386="Non-Labour",$C386="Labour-related"),IF(Inputs!$DT386=$F$1,Inputs!CS386,Inputs!CS386*'Key assumptions'!$H$118),$F386*N(AM386)*avg_hrs)</f>
        <v>0</v>
      </c>
      <c r="CT386" s="255">
        <f>IF(OR($C386="Non-Labour",$C386="Labour-related"),IF(Inputs!$DT386=$F$1,Inputs!CT386,Inputs!CT386*'Key assumptions'!$H$118),$F386*N(AN386)*avg_hrs)</f>
        <v>0</v>
      </c>
      <c r="CU386" s="255">
        <f>IF(OR($C386="Non-Labour",$C386="Labour-related"),IF(Inputs!$DT386=$F$1,Inputs!CU386,Inputs!CU386*'Key assumptions'!$H$118),$F386*N(AO386)*avg_hrs)</f>
        <v>0</v>
      </c>
      <c r="CV386" s="255">
        <f>IF(OR($C386="Non-Labour",$C386="Labour-related"),IF(Inputs!$DT386=$F$1,Inputs!CV386,Inputs!CV386*'Key assumptions'!$H$118),$F386*N(AP386)*avg_hrs)</f>
        <v>0</v>
      </c>
      <c r="CW386" s="255">
        <f>IF(OR($C386="Non-Labour",$C386="Labour-related"),IF(Inputs!$DT386=$F$1,Inputs!CW386,Inputs!CW386*'Key assumptions'!$H$118),$F386*N(AQ386)*avg_hrs)</f>
        <v>0</v>
      </c>
      <c r="CX386" s="255">
        <f>IF(OR($C386="Non-Labour",$C386="Labour-related"),IF(Inputs!$DT386=$F$1,Inputs!CX386,Inputs!CX386*'Key assumptions'!$H$118),$F386*N(AR386)*avg_hrs)</f>
        <v>0</v>
      </c>
      <c r="CY386" s="255">
        <f>IF(OR($C386="Non-Labour",$C386="Labour-related"),IF(Inputs!$DT386=$F$1,Inputs!CY386,Inputs!CY386*'Key assumptions'!$H$118),$F386*N(AS386)*avg_hrs)</f>
        <v>0</v>
      </c>
      <c r="CZ386" s="255">
        <f>IF(OR($C386="Non-Labour",$C386="Labour-related"),IF(Inputs!$DT386=$F$1,Inputs!CZ386,Inputs!CZ386*'Key assumptions'!$H$118),$F386*N(AT386)*avg_hrs)</f>
        <v>0</v>
      </c>
      <c r="DA386" s="255">
        <f>IF(OR($C386="Non-Labour",$C386="Labour-related"),IF(Inputs!$DT386=$F$1,Inputs!DA386,Inputs!DA386*'Key assumptions'!$H$118),$F386*N(AU386)*avg_hrs)</f>
        <v>0</v>
      </c>
      <c r="DB386" s="255">
        <f>IF(OR($C386="Non-Labour",$C386="Labour-related"),IF(Inputs!$DT386=$F$1,Inputs!DB386,Inputs!DB386*'Key assumptions'!$H$118),$F386*N(AV386)*avg_hrs)</f>
        <v>0</v>
      </c>
      <c r="DC386" s="255">
        <f>IF(OR($C386="Non-Labour",$C386="Labour-related"),IF(Inputs!$DT386=$F$1,Inputs!DC386,Inputs!DC386*'Key assumptions'!$H$118),$F386*N(AW386)*avg_hrs)</f>
        <v>0</v>
      </c>
      <c r="DD386" s="255">
        <f>IF(OR($C386="Non-Labour",$C386="Labour-related"),IF(Inputs!$DT386=$F$1,Inputs!DD386,Inputs!DD386*'Key assumptions'!$H$118),$F386*N(AX386)*avg_hrs)</f>
        <v>0</v>
      </c>
      <c r="DE386" s="255">
        <f>IF(OR($C386="Non-Labour",$C386="Labour-related"),IF(Inputs!$DT386=$F$1,Inputs!DE386,Inputs!DE386*'Key assumptions'!$H$118),$F386*N(AY386)*avg_hrs)</f>
        <v>0</v>
      </c>
      <c r="DF386" s="255">
        <f>IF(OR($C386="Non-Labour",$C386="Labour-related"),IF(Inputs!$DT386=$F$1,Inputs!DF386,Inputs!DF386*'Key assumptions'!$H$118),$F386*N(AZ386)*avg_hrs)</f>
        <v>0</v>
      </c>
      <c r="DG386" s="255">
        <f>IF(OR($C386="Non-Labour",$C386="Labour-related"),IF(Inputs!$DT386=$F$1,Inputs!DG386,Inputs!DG386*'Key assumptions'!$H$118),$F386*N(BA386)*avg_hrs)</f>
        <v>0</v>
      </c>
      <c r="DH386" s="255">
        <f>IF(OR($C386="Non-Labour",$C386="Labour-related"),IF(Inputs!$DT386=$F$1,Inputs!DH386,Inputs!DH386*'Key assumptions'!$H$118),$F386*N(BB386)*avg_hrs)</f>
        <v>0</v>
      </c>
      <c r="DI386" s="255">
        <f>IF(OR($C386="Non-Labour",$C386="Labour-related"),IF(Inputs!$DT386=$F$1,Inputs!DI386,Inputs!DI386*'Key assumptions'!$H$118),$F386*N(BC386)*avg_hrs)</f>
        <v>0</v>
      </c>
      <c r="DJ386" s="255">
        <f>IF(OR($C386="Non-Labour",$C386="Labour-related"),IF(Inputs!$DT386=$F$1,Inputs!DJ386,Inputs!DJ386*'Key assumptions'!$H$118),$F386*N(BD386)*avg_hrs)</f>
        <v>0</v>
      </c>
      <c r="DK386" s="255">
        <f>IF(OR($C386="Non-Labour",$C386="Labour-related"),IF(Inputs!$DT386=$F$1,Inputs!DK386,Inputs!DK386*'Key assumptions'!$H$118),$F386*N(BE386)*avg_hrs)</f>
        <v>0</v>
      </c>
      <c r="DL386" s="255">
        <f>IF(OR($C386="Non-Labour",$C386="Labour-related"),IF(Inputs!$DT386=$F$1,Inputs!DL386,Inputs!DL386*'Key assumptions'!$H$118),$F386*N(BF386)*avg_hrs)</f>
        <v>0</v>
      </c>
      <c r="DM386" s="255">
        <f>IF(OR($C386="Non-Labour",$C386="Labour-related"),IF(Inputs!$DT386=$F$1,Inputs!DM386,Inputs!DM386*'Key assumptions'!$H$118),$F386*N(BG386)*avg_hrs)</f>
        <v>0</v>
      </c>
      <c r="DN386" s="255">
        <f>IF(OR($C386="Non-Labour",$C386="Labour-related"),IF(Inputs!$DT386=$F$1,Inputs!DN386,Inputs!DN386*'Key assumptions'!$H$118),$F386*N(BH386)*avg_hrs)</f>
        <v>0</v>
      </c>
      <c r="DO386" s="255">
        <f>IF(OR($C386="Non-Labour",$C386="Labour-related"),IF(Inputs!$DT386=$F$1,Inputs!DO386,Inputs!DO386*'Key assumptions'!$H$118),$F386*N(BI386)*avg_hrs)</f>
        <v>0</v>
      </c>
      <c r="DP386" s="255">
        <f>IF(OR($C386="Non-Labour",$C386="Labour-related"),IF(Inputs!$DT386=$F$1,Inputs!DP386,Inputs!DP386*'Key assumptions'!$H$118),$F386*N(BJ386)*avg_hrs)</f>
        <v>0</v>
      </c>
      <c r="DQ386" s="255">
        <f>IF(OR($C386="Non-Labour",$C386="Labour-related"),IF(Inputs!$DT386=$F$1,Inputs!DQ386,Inputs!DQ386*'Key assumptions'!$H$118),$F386*N(BK386)*avg_hrs)</f>
        <v>0</v>
      </c>
      <c r="DR386" s="255">
        <f>IF(OR($C386="Non-Labour",$C386="Labour-related"),IF(Inputs!$DT386=$F$1,Inputs!DR386,Inputs!DR386*'Key assumptions'!$H$118),$F386*N(BL386)*avg_hrs)</f>
        <v>0</v>
      </c>
      <c r="DT386" s="133" t="s">
        <v>213</v>
      </c>
      <c r="DU386" s="304"/>
      <c r="DV386" s="304"/>
      <c r="DW386" s="304"/>
      <c r="DX386" s="304"/>
      <c r="DY386" s="304"/>
      <c r="DZ386" s="304"/>
      <c r="EA386" s="255">
        <v>0</v>
      </c>
      <c r="EB386" s="255">
        <v>0</v>
      </c>
      <c r="EC386" s="255">
        <v>0</v>
      </c>
      <c r="ED386" s="255">
        <f t="shared" si="35"/>
        <v>0</v>
      </c>
      <c r="EE386" s="255">
        <f t="shared" si="35"/>
        <v>0</v>
      </c>
      <c r="EF386" s="255">
        <f t="shared" si="37"/>
        <v>0</v>
      </c>
    </row>
    <row r="387" spans="1:136" x14ac:dyDescent="0.4">
      <c r="A387" s="133" t="str">
        <f>Inputs!A387</f>
        <v>Project Development</v>
      </c>
      <c r="B387" s="133" t="str">
        <f>Inputs!B387</f>
        <v>N/A</v>
      </c>
      <c r="C387" s="133" t="str">
        <f>Inputs!C387</f>
        <v>Internal Labour</v>
      </c>
      <c r="D387" s="133" t="str">
        <f>Inputs!D387</f>
        <v>PT003696 AI BCSS Handover</v>
      </c>
      <c r="E387" s="133" t="str">
        <f>Inputs!E387</f>
        <v>Principal Design Engineer</v>
      </c>
      <c r="F387" s="290">
        <f>IF(Inputs!DT387=$F$1,Inputs!F387,
IF(Inputs!DT387='Key assumptions'!$E$118,Inputs!F387*'Key assumptions'!$H$118,Inputs!F387*'Key assumptions'!$H$119))</f>
        <v>269.89999999999998</v>
      </c>
      <c r="G387" s="290">
        <f>IF(Inputs!DT387=$F$1,Inputs!G387,Inputs!G387*'Key assumptions'!$H$118)</f>
        <v>120.6</v>
      </c>
      <c r="H387" s="281"/>
      <c r="I387" s="281"/>
      <c r="J387" s="281"/>
      <c r="K387" s="281"/>
      <c r="L387" s="281"/>
      <c r="M387" s="389" t="str">
        <f>Inputs!M387</f>
        <v>[C-i-C]</v>
      </c>
      <c r="N387" s="389" t="str">
        <f>Inputs!N387</f>
        <v>[C-i-C]</v>
      </c>
      <c r="O387" s="389" t="str">
        <f>Inputs!O387</f>
        <v>[C-i-C]</v>
      </c>
      <c r="P387" s="389" t="str">
        <f>Inputs!P387</f>
        <v>[C-i-C]</v>
      </c>
      <c r="Q387" s="389" t="str">
        <f>Inputs!Q387</f>
        <v>[C-i-C]</v>
      </c>
      <c r="R387" s="389" t="str">
        <f>Inputs!R387</f>
        <v>[C-i-C]</v>
      </c>
      <c r="S387" s="389" t="str">
        <f>Inputs!S387</f>
        <v>[C-i-C]</v>
      </c>
      <c r="T387" s="389" t="str">
        <f>Inputs!T387</f>
        <v>[C-i-C]</v>
      </c>
      <c r="U387" s="389" t="str">
        <f>Inputs!U387</f>
        <v>[C-i-C]</v>
      </c>
      <c r="V387" s="389" t="str">
        <f>Inputs!V387</f>
        <v>[C-i-C]</v>
      </c>
      <c r="W387" s="389" t="str">
        <f>Inputs!W387</f>
        <v>[C-i-C]</v>
      </c>
      <c r="X387" s="389" t="str">
        <f>Inputs!X387</f>
        <v>[C-i-C]</v>
      </c>
      <c r="Y387" s="389" t="str">
        <f>Inputs!Y387</f>
        <v>[C-i-C]</v>
      </c>
      <c r="Z387" s="389" t="str">
        <f>Inputs!Z387</f>
        <v>[C-i-C]</v>
      </c>
      <c r="AA387" s="389" t="str">
        <f>Inputs!AA387</f>
        <v>[C-i-C]</v>
      </c>
      <c r="AB387" s="389" t="str">
        <f>Inputs!AB387</f>
        <v>[C-i-C]</v>
      </c>
      <c r="AC387" s="389" t="str">
        <f>Inputs!AC387</f>
        <v>[C-i-C]</v>
      </c>
      <c r="AD387" s="389" t="str">
        <f>Inputs!AD387</f>
        <v>[C-i-C]</v>
      </c>
      <c r="AE387" s="389" t="str">
        <f>Inputs!AE387</f>
        <v>[C-i-C]</v>
      </c>
      <c r="AF387" s="389" t="str">
        <f>Inputs!AF387</f>
        <v>[C-i-C]</v>
      </c>
      <c r="AG387" s="389" t="str">
        <f>Inputs!AG387</f>
        <v>[C-i-C]</v>
      </c>
      <c r="AH387" s="389" t="str">
        <f>Inputs!AH387</f>
        <v>[C-i-C]</v>
      </c>
      <c r="AI387" s="254">
        <f>Inputs!AI387</f>
        <v>0</v>
      </c>
      <c r="AJ387" s="254">
        <f>Inputs!AJ387</f>
        <v>0</v>
      </c>
      <c r="AK387" s="254">
        <f>Inputs!AK387</f>
        <v>0</v>
      </c>
      <c r="AL387" s="254">
        <f>Inputs!AL387</f>
        <v>0</v>
      </c>
      <c r="AM387" s="254">
        <f>Inputs!AM387</f>
        <v>0</v>
      </c>
      <c r="AN387" s="254">
        <f>Inputs!AN387</f>
        <v>0</v>
      </c>
      <c r="AO387" s="254">
        <f>Inputs!AO387</f>
        <v>0</v>
      </c>
      <c r="AP387" s="254">
        <f>Inputs!AP387</f>
        <v>0</v>
      </c>
      <c r="AQ387" s="254">
        <f>Inputs!AQ387</f>
        <v>0</v>
      </c>
      <c r="AR387" s="254">
        <f>Inputs!AR387</f>
        <v>0</v>
      </c>
      <c r="AS387" s="254">
        <f>Inputs!AS387</f>
        <v>0</v>
      </c>
      <c r="AT387" s="254">
        <f>Inputs!AT387</f>
        <v>0</v>
      </c>
      <c r="AU387" s="254">
        <f>Inputs!AU387</f>
        <v>0</v>
      </c>
      <c r="AV387" s="254">
        <f>Inputs!AV387</f>
        <v>0</v>
      </c>
      <c r="AW387" s="254">
        <f>Inputs!AW387</f>
        <v>0</v>
      </c>
      <c r="AX387" s="254">
        <f>Inputs!AX387</f>
        <v>0</v>
      </c>
      <c r="AY387" s="254">
        <f>Inputs!AY387</f>
        <v>0</v>
      </c>
      <c r="AZ387" s="254">
        <f>Inputs!AZ387</f>
        <v>0</v>
      </c>
      <c r="BA387" s="254">
        <f>Inputs!BA387</f>
        <v>0</v>
      </c>
      <c r="BB387" s="254">
        <f>Inputs!BB387</f>
        <v>0</v>
      </c>
      <c r="BC387" s="254">
        <f>Inputs!BC387</f>
        <v>0</v>
      </c>
      <c r="BD387" s="254">
        <f>Inputs!BD387</f>
        <v>0</v>
      </c>
      <c r="BE387" s="254">
        <f>Inputs!BE387</f>
        <v>0</v>
      </c>
      <c r="BF387" s="254">
        <f>Inputs!BF387</f>
        <v>0</v>
      </c>
      <c r="BG387" s="254">
        <f>Inputs!BG387</f>
        <v>0</v>
      </c>
      <c r="BH387" s="254">
        <f>Inputs!BH387</f>
        <v>0</v>
      </c>
      <c r="BI387" s="254">
        <f>Inputs!BI387</f>
        <v>0</v>
      </c>
      <c r="BJ387" s="254">
        <f>Inputs!BJ387</f>
        <v>0</v>
      </c>
      <c r="BK387" s="254">
        <f>Inputs!BK387</f>
        <v>0</v>
      </c>
      <c r="BL387" s="254">
        <f>Inputs!BL387</f>
        <v>0</v>
      </c>
      <c r="BN387" s="255">
        <f>IF(OR($C387="Non-Labour",$C387="Labour-related"),IF(Inputs!$DT387=$F$1,Inputs!BN387,Inputs!BN387*'Key assumptions'!$H$118),$F387*N(H387)*avg_hrs)</f>
        <v>0</v>
      </c>
      <c r="BO387" s="255">
        <f>IF(OR($C387="Non-Labour",$C387="Labour-related"),IF(Inputs!$DT387=$F$1,Inputs!BO387,Inputs!BO387*'Key assumptions'!$H$118),$F387*N(I387)*avg_hrs)</f>
        <v>0</v>
      </c>
      <c r="BP387" s="255">
        <f>IF(OR($C387="Non-Labour",$C387="Labour-related"),IF(Inputs!$DT387=$F$1,Inputs!BP387,Inputs!BP387*'Key assumptions'!$H$118),$F387*N(J387)*avg_hrs)</f>
        <v>0</v>
      </c>
      <c r="BQ387" s="255">
        <f>IF(OR($C387="Non-Labour",$C387="Labour-related"),IF(Inputs!$DT387=$F$1,Inputs!BQ387,Inputs!BQ387*'Key assumptions'!$H$118),$F387*N(K387)*avg_hrs)</f>
        <v>0</v>
      </c>
      <c r="BR387" s="255">
        <f>IF(OR($C387="Non-Labour",$C387="Labour-related"),IF(Inputs!$DT387=$F$1,Inputs!BR387,Inputs!BR387*'Key assumptions'!$H$118),$F387*N(L387)*avg_hrs)</f>
        <v>0</v>
      </c>
      <c r="BS387" s="390" t="s">
        <v>411</v>
      </c>
      <c r="BT387" s="390" t="s">
        <v>411</v>
      </c>
      <c r="BU387" s="390" t="s">
        <v>411</v>
      </c>
      <c r="BV387" s="390" t="s">
        <v>411</v>
      </c>
      <c r="BW387" s="390" t="s">
        <v>411</v>
      </c>
      <c r="BX387" s="390" t="s">
        <v>411</v>
      </c>
      <c r="BY387" s="390" t="s">
        <v>411</v>
      </c>
      <c r="BZ387" s="390" t="s">
        <v>411</v>
      </c>
      <c r="CA387" s="390" t="s">
        <v>411</v>
      </c>
      <c r="CB387" s="390" t="s">
        <v>411</v>
      </c>
      <c r="CC387" s="390" t="s">
        <v>411</v>
      </c>
      <c r="CD387" s="390" t="s">
        <v>411</v>
      </c>
      <c r="CE387" s="390" t="s">
        <v>411</v>
      </c>
      <c r="CF387" s="390" t="s">
        <v>411</v>
      </c>
      <c r="CG387" s="390" t="s">
        <v>411</v>
      </c>
      <c r="CH387" s="390" t="s">
        <v>411</v>
      </c>
      <c r="CI387" s="390" t="s">
        <v>411</v>
      </c>
      <c r="CJ387" s="390" t="s">
        <v>411</v>
      </c>
      <c r="CK387" s="390" t="s">
        <v>411</v>
      </c>
      <c r="CL387" s="390" t="s">
        <v>411</v>
      </c>
      <c r="CM387" s="390" t="s">
        <v>411</v>
      </c>
      <c r="CN387" s="390" t="s">
        <v>411</v>
      </c>
      <c r="CO387" s="255">
        <f>IF(OR($C387="Non-Labour",$C387="Labour-related"),IF(Inputs!$DT387=$F$1,Inputs!CO387,Inputs!CO387*'Key assumptions'!$H$118),$F387*N(AI387)*avg_hrs)</f>
        <v>0</v>
      </c>
      <c r="CP387" s="255">
        <f>IF(OR($C387="Non-Labour",$C387="Labour-related"),IF(Inputs!$DT387=$F$1,Inputs!CP387,Inputs!CP387*'Key assumptions'!$H$118),$F387*N(AJ387)*avg_hrs)</f>
        <v>0</v>
      </c>
      <c r="CQ387" s="255">
        <f>IF(OR($C387="Non-Labour",$C387="Labour-related"),IF(Inputs!$DT387=$F$1,Inputs!CQ387,Inputs!CQ387*'Key assumptions'!$H$118),$F387*N(AK387)*avg_hrs)</f>
        <v>0</v>
      </c>
      <c r="CR387" s="255">
        <f>IF(OR($C387="Non-Labour",$C387="Labour-related"),IF(Inputs!$DT387=$F$1,Inputs!CR387,Inputs!CR387*'Key assumptions'!$H$118),$F387*N(AL387)*avg_hrs)</f>
        <v>0</v>
      </c>
      <c r="CS387" s="255">
        <f>IF(OR($C387="Non-Labour",$C387="Labour-related"),IF(Inputs!$DT387=$F$1,Inputs!CS387,Inputs!CS387*'Key assumptions'!$H$118),$F387*N(AM387)*avg_hrs)</f>
        <v>0</v>
      </c>
      <c r="CT387" s="255">
        <f>IF(OR($C387="Non-Labour",$C387="Labour-related"),IF(Inputs!$DT387=$F$1,Inputs!CT387,Inputs!CT387*'Key assumptions'!$H$118),$F387*N(AN387)*avg_hrs)</f>
        <v>0</v>
      </c>
      <c r="CU387" s="255">
        <f>IF(OR($C387="Non-Labour",$C387="Labour-related"),IF(Inputs!$DT387=$F$1,Inputs!CU387,Inputs!CU387*'Key assumptions'!$H$118),$F387*N(AO387)*avg_hrs)</f>
        <v>0</v>
      </c>
      <c r="CV387" s="255">
        <f>IF(OR($C387="Non-Labour",$C387="Labour-related"),IF(Inputs!$DT387=$F$1,Inputs!CV387,Inputs!CV387*'Key assumptions'!$H$118),$F387*N(AP387)*avg_hrs)</f>
        <v>0</v>
      </c>
      <c r="CW387" s="255">
        <f>IF(OR($C387="Non-Labour",$C387="Labour-related"),IF(Inputs!$DT387=$F$1,Inputs!CW387,Inputs!CW387*'Key assumptions'!$H$118),$F387*N(AQ387)*avg_hrs)</f>
        <v>0</v>
      </c>
      <c r="CX387" s="255">
        <f>IF(OR($C387="Non-Labour",$C387="Labour-related"),IF(Inputs!$DT387=$F$1,Inputs!CX387,Inputs!CX387*'Key assumptions'!$H$118),$F387*N(AR387)*avg_hrs)</f>
        <v>0</v>
      </c>
      <c r="CY387" s="255">
        <f>IF(OR($C387="Non-Labour",$C387="Labour-related"),IF(Inputs!$DT387=$F$1,Inputs!CY387,Inputs!CY387*'Key assumptions'!$H$118),$F387*N(AS387)*avg_hrs)</f>
        <v>0</v>
      </c>
      <c r="CZ387" s="255">
        <f>IF(OR($C387="Non-Labour",$C387="Labour-related"),IF(Inputs!$DT387=$F$1,Inputs!CZ387,Inputs!CZ387*'Key assumptions'!$H$118),$F387*N(AT387)*avg_hrs)</f>
        <v>0</v>
      </c>
      <c r="DA387" s="255">
        <f>IF(OR($C387="Non-Labour",$C387="Labour-related"),IF(Inputs!$DT387=$F$1,Inputs!DA387,Inputs!DA387*'Key assumptions'!$H$118),$F387*N(AU387)*avg_hrs)</f>
        <v>0</v>
      </c>
      <c r="DB387" s="255">
        <f>IF(OR($C387="Non-Labour",$C387="Labour-related"),IF(Inputs!$DT387=$F$1,Inputs!DB387,Inputs!DB387*'Key assumptions'!$H$118),$F387*N(AV387)*avg_hrs)</f>
        <v>0</v>
      </c>
      <c r="DC387" s="255">
        <f>IF(OR($C387="Non-Labour",$C387="Labour-related"),IF(Inputs!$DT387=$F$1,Inputs!DC387,Inputs!DC387*'Key assumptions'!$H$118),$F387*N(AW387)*avg_hrs)</f>
        <v>0</v>
      </c>
      <c r="DD387" s="255">
        <f>IF(OR($C387="Non-Labour",$C387="Labour-related"),IF(Inputs!$DT387=$F$1,Inputs!DD387,Inputs!DD387*'Key assumptions'!$H$118),$F387*N(AX387)*avg_hrs)</f>
        <v>0</v>
      </c>
      <c r="DE387" s="255">
        <f>IF(OR($C387="Non-Labour",$C387="Labour-related"),IF(Inputs!$DT387=$F$1,Inputs!DE387,Inputs!DE387*'Key assumptions'!$H$118),$F387*N(AY387)*avg_hrs)</f>
        <v>0</v>
      </c>
      <c r="DF387" s="255">
        <f>IF(OR($C387="Non-Labour",$C387="Labour-related"),IF(Inputs!$DT387=$F$1,Inputs!DF387,Inputs!DF387*'Key assumptions'!$H$118),$F387*N(AZ387)*avg_hrs)</f>
        <v>0</v>
      </c>
      <c r="DG387" s="255">
        <f>IF(OR($C387="Non-Labour",$C387="Labour-related"),IF(Inputs!$DT387=$F$1,Inputs!DG387,Inputs!DG387*'Key assumptions'!$H$118),$F387*N(BA387)*avg_hrs)</f>
        <v>0</v>
      </c>
      <c r="DH387" s="255">
        <f>IF(OR($C387="Non-Labour",$C387="Labour-related"),IF(Inputs!$DT387=$F$1,Inputs!DH387,Inputs!DH387*'Key assumptions'!$H$118),$F387*N(BB387)*avg_hrs)</f>
        <v>0</v>
      </c>
      <c r="DI387" s="255">
        <f>IF(OR($C387="Non-Labour",$C387="Labour-related"),IF(Inputs!$DT387=$F$1,Inputs!DI387,Inputs!DI387*'Key assumptions'!$H$118),$F387*N(BC387)*avg_hrs)</f>
        <v>0</v>
      </c>
      <c r="DJ387" s="255">
        <f>IF(OR($C387="Non-Labour",$C387="Labour-related"),IF(Inputs!$DT387=$F$1,Inputs!DJ387,Inputs!DJ387*'Key assumptions'!$H$118),$F387*N(BD387)*avg_hrs)</f>
        <v>0</v>
      </c>
      <c r="DK387" s="255">
        <f>IF(OR($C387="Non-Labour",$C387="Labour-related"),IF(Inputs!$DT387=$F$1,Inputs!DK387,Inputs!DK387*'Key assumptions'!$H$118),$F387*N(BE387)*avg_hrs)</f>
        <v>0</v>
      </c>
      <c r="DL387" s="255">
        <f>IF(OR($C387="Non-Labour",$C387="Labour-related"),IF(Inputs!$DT387=$F$1,Inputs!DL387,Inputs!DL387*'Key assumptions'!$H$118),$F387*N(BF387)*avg_hrs)</f>
        <v>0</v>
      </c>
      <c r="DM387" s="255">
        <f>IF(OR($C387="Non-Labour",$C387="Labour-related"),IF(Inputs!$DT387=$F$1,Inputs!DM387,Inputs!DM387*'Key assumptions'!$H$118),$F387*N(BG387)*avg_hrs)</f>
        <v>0</v>
      </c>
      <c r="DN387" s="255">
        <f>IF(OR($C387="Non-Labour",$C387="Labour-related"),IF(Inputs!$DT387=$F$1,Inputs!DN387,Inputs!DN387*'Key assumptions'!$H$118),$F387*N(BH387)*avg_hrs)</f>
        <v>0</v>
      </c>
      <c r="DO387" s="255">
        <f>IF(OR($C387="Non-Labour",$C387="Labour-related"),IF(Inputs!$DT387=$F$1,Inputs!DO387,Inputs!DO387*'Key assumptions'!$H$118),$F387*N(BI387)*avg_hrs)</f>
        <v>0</v>
      </c>
      <c r="DP387" s="255">
        <f>IF(OR($C387="Non-Labour",$C387="Labour-related"),IF(Inputs!$DT387=$F$1,Inputs!DP387,Inputs!DP387*'Key assumptions'!$H$118),$F387*N(BJ387)*avg_hrs)</f>
        <v>0</v>
      </c>
      <c r="DQ387" s="255">
        <f>IF(OR($C387="Non-Labour",$C387="Labour-related"),IF(Inputs!$DT387=$F$1,Inputs!DQ387,Inputs!DQ387*'Key assumptions'!$H$118),$F387*N(BK387)*avg_hrs)</f>
        <v>0</v>
      </c>
      <c r="DR387" s="255">
        <f>IF(OR($C387="Non-Labour",$C387="Labour-related"),IF(Inputs!$DT387=$F$1,Inputs!DR387,Inputs!DR387*'Key assumptions'!$H$118),$F387*N(BL387)*avg_hrs)</f>
        <v>0</v>
      </c>
      <c r="DT387" s="133" t="s">
        <v>213</v>
      </c>
      <c r="DU387" s="304"/>
      <c r="DV387" s="304"/>
      <c r="DW387" s="304"/>
      <c r="DX387" s="304"/>
      <c r="DY387" s="304"/>
      <c r="DZ387" s="304"/>
      <c r="EA387" s="255">
        <v>0</v>
      </c>
      <c r="EB387" s="255">
        <v>0</v>
      </c>
      <c r="EC387" s="255">
        <v>0</v>
      </c>
      <c r="ED387" s="255">
        <f t="shared" si="35"/>
        <v>0</v>
      </c>
      <c r="EE387" s="255">
        <f t="shared" si="35"/>
        <v>0</v>
      </c>
      <c r="EF387" s="255">
        <f t="shared" si="37"/>
        <v>0</v>
      </c>
    </row>
    <row r="388" spans="1:136" x14ac:dyDescent="0.4">
      <c r="A388" s="133" t="str">
        <f>Inputs!A388</f>
        <v>Project Development</v>
      </c>
      <c r="B388" s="133" t="str">
        <f>Inputs!B388</f>
        <v>N/A</v>
      </c>
      <c r="C388" s="133" t="str">
        <f>Inputs!C388</f>
        <v>Internal Labour</v>
      </c>
      <c r="D388" s="133" t="str">
        <f>Inputs!D388</f>
        <v>PT003696 AI BCSS Handover</v>
      </c>
      <c r="E388" s="133" t="str">
        <f>Inputs!E388</f>
        <v>Principal Design Engineer</v>
      </c>
      <c r="F388" s="290">
        <f>IF(Inputs!DT388=$F$1,Inputs!F388,
IF(Inputs!DT388='Key assumptions'!$E$118,Inputs!F388*'Key assumptions'!$H$118,Inputs!F388*'Key assumptions'!$H$119))</f>
        <v>269.89999999999998</v>
      </c>
      <c r="G388" s="290">
        <f>IF(Inputs!DT388=$F$1,Inputs!G388,Inputs!G388*'Key assumptions'!$H$118)</f>
        <v>120.6</v>
      </c>
      <c r="H388" s="281"/>
      <c r="I388" s="281"/>
      <c r="J388" s="281"/>
      <c r="K388" s="281"/>
      <c r="L388" s="281"/>
      <c r="M388" s="389" t="str">
        <f>Inputs!M388</f>
        <v>[C-i-C]</v>
      </c>
      <c r="N388" s="389" t="str">
        <f>Inputs!N388</f>
        <v>[C-i-C]</v>
      </c>
      <c r="O388" s="389" t="str">
        <f>Inputs!O388</f>
        <v>[C-i-C]</v>
      </c>
      <c r="P388" s="389" t="str">
        <f>Inputs!P388</f>
        <v>[C-i-C]</v>
      </c>
      <c r="Q388" s="389" t="str">
        <f>Inputs!Q388</f>
        <v>[C-i-C]</v>
      </c>
      <c r="R388" s="389" t="str">
        <f>Inputs!R388</f>
        <v>[C-i-C]</v>
      </c>
      <c r="S388" s="389" t="str">
        <f>Inputs!S388</f>
        <v>[C-i-C]</v>
      </c>
      <c r="T388" s="389" t="str">
        <f>Inputs!T388</f>
        <v>[C-i-C]</v>
      </c>
      <c r="U388" s="389" t="str">
        <f>Inputs!U388</f>
        <v>[C-i-C]</v>
      </c>
      <c r="V388" s="389" t="str">
        <f>Inputs!V388</f>
        <v>[C-i-C]</v>
      </c>
      <c r="W388" s="389" t="str">
        <f>Inputs!W388</f>
        <v>[C-i-C]</v>
      </c>
      <c r="X388" s="389" t="str">
        <f>Inputs!X388</f>
        <v>[C-i-C]</v>
      </c>
      <c r="Y388" s="389" t="str">
        <f>Inputs!Y388</f>
        <v>[C-i-C]</v>
      </c>
      <c r="Z388" s="389" t="str">
        <f>Inputs!Z388</f>
        <v>[C-i-C]</v>
      </c>
      <c r="AA388" s="389" t="str">
        <f>Inputs!AA388</f>
        <v>[C-i-C]</v>
      </c>
      <c r="AB388" s="389" t="str">
        <f>Inputs!AB388</f>
        <v>[C-i-C]</v>
      </c>
      <c r="AC388" s="389" t="str">
        <f>Inputs!AC388</f>
        <v>[C-i-C]</v>
      </c>
      <c r="AD388" s="389" t="str">
        <f>Inputs!AD388</f>
        <v>[C-i-C]</v>
      </c>
      <c r="AE388" s="389" t="str">
        <f>Inputs!AE388</f>
        <v>[C-i-C]</v>
      </c>
      <c r="AF388" s="389" t="str">
        <f>Inputs!AF388</f>
        <v>[C-i-C]</v>
      </c>
      <c r="AG388" s="389" t="str">
        <f>Inputs!AG388</f>
        <v>[C-i-C]</v>
      </c>
      <c r="AH388" s="389" t="str">
        <f>Inputs!AH388</f>
        <v>[C-i-C]</v>
      </c>
      <c r="AI388" s="254">
        <f>Inputs!AI388</f>
        <v>0</v>
      </c>
      <c r="AJ388" s="254">
        <f>Inputs!AJ388</f>
        <v>0</v>
      </c>
      <c r="AK388" s="254">
        <f>Inputs!AK388</f>
        <v>0</v>
      </c>
      <c r="AL388" s="254">
        <f>Inputs!AL388</f>
        <v>0</v>
      </c>
      <c r="AM388" s="254">
        <f>Inputs!AM388</f>
        <v>0</v>
      </c>
      <c r="AN388" s="254">
        <f>Inputs!AN388</f>
        <v>0</v>
      </c>
      <c r="AO388" s="254">
        <f>Inputs!AO388</f>
        <v>0</v>
      </c>
      <c r="AP388" s="254">
        <f>Inputs!AP388</f>
        <v>0</v>
      </c>
      <c r="AQ388" s="254">
        <f>Inputs!AQ388</f>
        <v>0</v>
      </c>
      <c r="AR388" s="254">
        <f>Inputs!AR388</f>
        <v>0</v>
      </c>
      <c r="AS388" s="254">
        <f>Inputs!AS388</f>
        <v>0</v>
      </c>
      <c r="AT388" s="254">
        <f>Inputs!AT388</f>
        <v>0</v>
      </c>
      <c r="AU388" s="254">
        <f>Inputs!AU388</f>
        <v>0</v>
      </c>
      <c r="AV388" s="254">
        <f>Inputs!AV388</f>
        <v>0</v>
      </c>
      <c r="AW388" s="254">
        <f>Inputs!AW388</f>
        <v>0</v>
      </c>
      <c r="AX388" s="254">
        <f>Inputs!AX388</f>
        <v>0</v>
      </c>
      <c r="AY388" s="254">
        <f>Inputs!AY388</f>
        <v>0</v>
      </c>
      <c r="AZ388" s="254">
        <f>Inputs!AZ388</f>
        <v>0</v>
      </c>
      <c r="BA388" s="254">
        <f>Inputs!BA388</f>
        <v>0</v>
      </c>
      <c r="BB388" s="254">
        <f>Inputs!BB388</f>
        <v>0</v>
      </c>
      <c r="BC388" s="254">
        <f>Inputs!BC388</f>
        <v>0</v>
      </c>
      <c r="BD388" s="254">
        <f>Inputs!BD388</f>
        <v>0</v>
      </c>
      <c r="BE388" s="254">
        <f>Inputs!BE388</f>
        <v>0</v>
      </c>
      <c r="BF388" s="254">
        <f>Inputs!BF388</f>
        <v>0</v>
      </c>
      <c r="BG388" s="254">
        <f>Inputs!BG388</f>
        <v>0</v>
      </c>
      <c r="BH388" s="254">
        <f>Inputs!BH388</f>
        <v>0</v>
      </c>
      <c r="BI388" s="254">
        <f>Inputs!BI388</f>
        <v>0</v>
      </c>
      <c r="BJ388" s="254">
        <f>Inputs!BJ388</f>
        <v>0</v>
      </c>
      <c r="BK388" s="254">
        <f>Inputs!BK388</f>
        <v>0</v>
      </c>
      <c r="BL388" s="254">
        <f>Inputs!BL388</f>
        <v>0</v>
      </c>
      <c r="BN388" s="255">
        <f>IF(OR($C388="Non-Labour",$C388="Labour-related"),IF(Inputs!$DT388=$F$1,Inputs!BN388,Inputs!BN388*'Key assumptions'!$H$118),$F388*N(H388)*avg_hrs)</f>
        <v>0</v>
      </c>
      <c r="BO388" s="255">
        <f>IF(OR($C388="Non-Labour",$C388="Labour-related"),IF(Inputs!$DT388=$F$1,Inputs!BO388,Inputs!BO388*'Key assumptions'!$H$118),$F388*N(I388)*avg_hrs)</f>
        <v>0</v>
      </c>
      <c r="BP388" s="255">
        <f>IF(OR($C388="Non-Labour",$C388="Labour-related"),IF(Inputs!$DT388=$F$1,Inputs!BP388,Inputs!BP388*'Key assumptions'!$H$118),$F388*N(J388)*avg_hrs)</f>
        <v>0</v>
      </c>
      <c r="BQ388" s="255">
        <f>IF(OR($C388="Non-Labour",$C388="Labour-related"),IF(Inputs!$DT388=$F$1,Inputs!BQ388,Inputs!BQ388*'Key assumptions'!$H$118),$F388*N(K388)*avg_hrs)</f>
        <v>0</v>
      </c>
      <c r="BR388" s="255">
        <f>IF(OR($C388="Non-Labour",$C388="Labour-related"),IF(Inputs!$DT388=$F$1,Inputs!BR388,Inputs!BR388*'Key assumptions'!$H$118),$F388*N(L388)*avg_hrs)</f>
        <v>0</v>
      </c>
      <c r="BS388" s="390" t="s">
        <v>411</v>
      </c>
      <c r="BT388" s="390" t="s">
        <v>411</v>
      </c>
      <c r="BU388" s="390" t="s">
        <v>411</v>
      </c>
      <c r="BV388" s="390" t="s">
        <v>411</v>
      </c>
      <c r="BW388" s="390" t="s">
        <v>411</v>
      </c>
      <c r="BX388" s="390" t="s">
        <v>411</v>
      </c>
      <c r="BY388" s="390" t="s">
        <v>411</v>
      </c>
      <c r="BZ388" s="390" t="s">
        <v>411</v>
      </c>
      <c r="CA388" s="390" t="s">
        <v>411</v>
      </c>
      <c r="CB388" s="390" t="s">
        <v>411</v>
      </c>
      <c r="CC388" s="390" t="s">
        <v>411</v>
      </c>
      <c r="CD388" s="390" t="s">
        <v>411</v>
      </c>
      <c r="CE388" s="390" t="s">
        <v>411</v>
      </c>
      <c r="CF388" s="390" t="s">
        <v>411</v>
      </c>
      <c r="CG388" s="390" t="s">
        <v>411</v>
      </c>
      <c r="CH388" s="390" t="s">
        <v>411</v>
      </c>
      <c r="CI388" s="390" t="s">
        <v>411</v>
      </c>
      <c r="CJ388" s="390" t="s">
        <v>411</v>
      </c>
      <c r="CK388" s="390" t="s">
        <v>411</v>
      </c>
      <c r="CL388" s="390" t="s">
        <v>411</v>
      </c>
      <c r="CM388" s="390" t="s">
        <v>411</v>
      </c>
      <c r="CN388" s="390" t="s">
        <v>411</v>
      </c>
      <c r="CO388" s="255">
        <f>IF(OR($C388="Non-Labour",$C388="Labour-related"),IF(Inputs!$DT388=$F$1,Inputs!CO388,Inputs!CO388*'Key assumptions'!$H$118),$F388*N(AI388)*avg_hrs)</f>
        <v>0</v>
      </c>
      <c r="CP388" s="255">
        <f>IF(OR($C388="Non-Labour",$C388="Labour-related"),IF(Inputs!$DT388=$F$1,Inputs!CP388,Inputs!CP388*'Key assumptions'!$H$118),$F388*N(AJ388)*avg_hrs)</f>
        <v>0</v>
      </c>
      <c r="CQ388" s="255">
        <f>IF(OR($C388="Non-Labour",$C388="Labour-related"),IF(Inputs!$DT388=$F$1,Inputs!CQ388,Inputs!CQ388*'Key assumptions'!$H$118),$F388*N(AK388)*avg_hrs)</f>
        <v>0</v>
      </c>
      <c r="CR388" s="255">
        <f>IF(OR($C388="Non-Labour",$C388="Labour-related"),IF(Inputs!$DT388=$F$1,Inputs!CR388,Inputs!CR388*'Key assumptions'!$H$118),$F388*N(AL388)*avg_hrs)</f>
        <v>0</v>
      </c>
      <c r="CS388" s="255">
        <f>IF(OR($C388="Non-Labour",$C388="Labour-related"),IF(Inputs!$DT388=$F$1,Inputs!CS388,Inputs!CS388*'Key assumptions'!$H$118),$F388*N(AM388)*avg_hrs)</f>
        <v>0</v>
      </c>
      <c r="CT388" s="255">
        <f>IF(OR($C388="Non-Labour",$C388="Labour-related"),IF(Inputs!$DT388=$F$1,Inputs!CT388,Inputs!CT388*'Key assumptions'!$H$118),$F388*N(AN388)*avg_hrs)</f>
        <v>0</v>
      </c>
      <c r="CU388" s="255">
        <f>IF(OR($C388="Non-Labour",$C388="Labour-related"),IF(Inputs!$DT388=$F$1,Inputs!CU388,Inputs!CU388*'Key assumptions'!$H$118),$F388*N(AO388)*avg_hrs)</f>
        <v>0</v>
      </c>
      <c r="CV388" s="255">
        <f>IF(OR($C388="Non-Labour",$C388="Labour-related"),IF(Inputs!$DT388=$F$1,Inputs!CV388,Inputs!CV388*'Key assumptions'!$H$118),$F388*N(AP388)*avg_hrs)</f>
        <v>0</v>
      </c>
      <c r="CW388" s="255">
        <f>IF(OR($C388="Non-Labour",$C388="Labour-related"),IF(Inputs!$DT388=$F$1,Inputs!CW388,Inputs!CW388*'Key assumptions'!$H$118),$F388*N(AQ388)*avg_hrs)</f>
        <v>0</v>
      </c>
      <c r="CX388" s="255">
        <f>IF(OR($C388="Non-Labour",$C388="Labour-related"),IF(Inputs!$DT388=$F$1,Inputs!CX388,Inputs!CX388*'Key assumptions'!$H$118),$F388*N(AR388)*avg_hrs)</f>
        <v>0</v>
      </c>
      <c r="CY388" s="255">
        <f>IF(OR($C388="Non-Labour",$C388="Labour-related"),IF(Inputs!$DT388=$F$1,Inputs!CY388,Inputs!CY388*'Key assumptions'!$H$118),$F388*N(AS388)*avg_hrs)</f>
        <v>0</v>
      </c>
      <c r="CZ388" s="255">
        <f>IF(OR($C388="Non-Labour",$C388="Labour-related"),IF(Inputs!$DT388=$F$1,Inputs!CZ388,Inputs!CZ388*'Key assumptions'!$H$118),$F388*N(AT388)*avg_hrs)</f>
        <v>0</v>
      </c>
      <c r="DA388" s="255">
        <f>IF(OR($C388="Non-Labour",$C388="Labour-related"),IF(Inputs!$DT388=$F$1,Inputs!DA388,Inputs!DA388*'Key assumptions'!$H$118),$F388*N(AU388)*avg_hrs)</f>
        <v>0</v>
      </c>
      <c r="DB388" s="255">
        <f>IF(OR($C388="Non-Labour",$C388="Labour-related"),IF(Inputs!$DT388=$F$1,Inputs!DB388,Inputs!DB388*'Key assumptions'!$H$118),$F388*N(AV388)*avg_hrs)</f>
        <v>0</v>
      </c>
      <c r="DC388" s="255">
        <f>IF(OR($C388="Non-Labour",$C388="Labour-related"),IF(Inputs!$DT388=$F$1,Inputs!DC388,Inputs!DC388*'Key assumptions'!$H$118),$F388*N(AW388)*avg_hrs)</f>
        <v>0</v>
      </c>
      <c r="DD388" s="255">
        <f>IF(OR($C388="Non-Labour",$C388="Labour-related"),IF(Inputs!$DT388=$F$1,Inputs!DD388,Inputs!DD388*'Key assumptions'!$H$118),$F388*N(AX388)*avg_hrs)</f>
        <v>0</v>
      </c>
      <c r="DE388" s="255">
        <f>IF(OR($C388="Non-Labour",$C388="Labour-related"),IF(Inputs!$DT388=$F$1,Inputs!DE388,Inputs!DE388*'Key assumptions'!$H$118),$F388*N(AY388)*avg_hrs)</f>
        <v>0</v>
      </c>
      <c r="DF388" s="255">
        <f>IF(OR($C388="Non-Labour",$C388="Labour-related"),IF(Inputs!$DT388=$F$1,Inputs!DF388,Inputs!DF388*'Key assumptions'!$H$118),$F388*N(AZ388)*avg_hrs)</f>
        <v>0</v>
      </c>
      <c r="DG388" s="255">
        <f>IF(OR($C388="Non-Labour",$C388="Labour-related"),IF(Inputs!$DT388=$F$1,Inputs!DG388,Inputs!DG388*'Key assumptions'!$H$118),$F388*N(BA388)*avg_hrs)</f>
        <v>0</v>
      </c>
      <c r="DH388" s="255">
        <f>IF(OR($C388="Non-Labour",$C388="Labour-related"),IF(Inputs!$DT388=$F$1,Inputs!DH388,Inputs!DH388*'Key assumptions'!$H$118),$F388*N(BB388)*avg_hrs)</f>
        <v>0</v>
      </c>
      <c r="DI388" s="255">
        <f>IF(OR($C388="Non-Labour",$C388="Labour-related"),IF(Inputs!$DT388=$F$1,Inputs!DI388,Inputs!DI388*'Key assumptions'!$H$118),$F388*N(BC388)*avg_hrs)</f>
        <v>0</v>
      </c>
      <c r="DJ388" s="255">
        <f>IF(OR($C388="Non-Labour",$C388="Labour-related"),IF(Inputs!$DT388=$F$1,Inputs!DJ388,Inputs!DJ388*'Key assumptions'!$H$118),$F388*N(BD388)*avg_hrs)</f>
        <v>0</v>
      </c>
      <c r="DK388" s="255">
        <f>IF(OR($C388="Non-Labour",$C388="Labour-related"),IF(Inputs!$DT388=$F$1,Inputs!DK388,Inputs!DK388*'Key assumptions'!$H$118),$F388*N(BE388)*avg_hrs)</f>
        <v>0</v>
      </c>
      <c r="DL388" s="255">
        <f>IF(OR($C388="Non-Labour",$C388="Labour-related"),IF(Inputs!$DT388=$F$1,Inputs!DL388,Inputs!DL388*'Key assumptions'!$H$118),$F388*N(BF388)*avg_hrs)</f>
        <v>0</v>
      </c>
      <c r="DM388" s="255">
        <f>IF(OR($C388="Non-Labour",$C388="Labour-related"),IF(Inputs!$DT388=$F$1,Inputs!DM388,Inputs!DM388*'Key assumptions'!$H$118),$F388*N(BG388)*avg_hrs)</f>
        <v>0</v>
      </c>
      <c r="DN388" s="255">
        <f>IF(OR($C388="Non-Labour",$C388="Labour-related"),IF(Inputs!$DT388=$F$1,Inputs!DN388,Inputs!DN388*'Key assumptions'!$H$118),$F388*N(BH388)*avg_hrs)</f>
        <v>0</v>
      </c>
      <c r="DO388" s="255">
        <f>IF(OR($C388="Non-Labour",$C388="Labour-related"),IF(Inputs!$DT388=$F$1,Inputs!DO388,Inputs!DO388*'Key assumptions'!$H$118),$F388*N(BI388)*avg_hrs)</f>
        <v>0</v>
      </c>
      <c r="DP388" s="255">
        <f>IF(OR($C388="Non-Labour",$C388="Labour-related"),IF(Inputs!$DT388=$F$1,Inputs!DP388,Inputs!DP388*'Key assumptions'!$H$118),$F388*N(BJ388)*avg_hrs)</f>
        <v>0</v>
      </c>
      <c r="DQ388" s="255">
        <f>IF(OR($C388="Non-Labour",$C388="Labour-related"),IF(Inputs!$DT388=$F$1,Inputs!DQ388,Inputs!DQ388*'Key assumptions'!$H$118),$F388*N(BK388)*avg_hrs)</f>
        <v>0</v>
      </c>
      <c r="DR388" s="255">
        <f>IF(OR($C388="Non-Labour",$C388="Labour-related"),IF(Inputs!$DT388=$F$1,Inputs!DR388,Inputs!DR388*'Key assumptions'!$H$118),$F388*N(BL388)*avg_hrs)</f>
        <v>0</v>
      </c>
      <c r="DT388" s="133" t="s">
        <v>213</v>
      </c>
      <c r="DU388" s="304"/>
      <c r="DV388" s="304"/>
      <c r="DW388" s="304"/>
      <c r="DX388" s="304"/>
      <c r="DY388" s="304"/>
      <c r="DZ388" s="304"/>
      <c r="EA388" s="255">
        <v>0</v>
      </c>
      <c r="EB388" s="255">
        <v>0</v>
      </c>
      <c r="EC388" s="255">
        <v>0</v>
      </c>
      <c r="ED388" s="255">
        <f t="shared" si="35"/>
        <v>0</v>
      </c>
      <c r="EE388" s="255">
        <f t="shared" si="35"/>
        <v>0</v>
      </c>
      <c r="EF388" s="255">
        <f t="shared" si="37"/>
        <v>0</v>
      </c>
    </row>
    <row r="389" spans="1:136" x14ac:dyDescent="0.4">
      <c r="A389" s="133" t="str">
        <f>Inputs!A389</f>
        <v>Project Development</v>
      </c>
      <c r="B389" s="133" t="str">
        <f>Inputs!B389</f>
        <v>N/A</v>
      </c>
      <c r="C389" s="133" t="str">
        <f>Inputs!C389</f>
        <v>Internal Labour</v>
      </c>
      <c r="D389" s="133" t="str">
        <f>Inputs!D389</f>
        <v>PT003696 AI BCSS Handover</v>
      </c>
      <c r="E389" s="133" t="str">
        <f>Inputs!E389</f>
        <v>Principal Design Engineer - Travel Outside Hours</v>
      </c>
      <c r="F389" s="290">
        <f>IF(Inputs!DT389=$F$1,Inputs!F389,
IF(Inputs!DT389='Key assumptions'!$E$118,Inputs!F389*'Key assumptions'!$H$118,Inputs!F389*'Key assumptions'!$H$119))</f>
        <v>269.89999999999998</v>
      </c>
      <c r="G389" s="290">
        <f>IF(Inputs!DT389=$F$1,Inputs!G389,Inputs!G389*'Key assumptions'!$H$118)</f>
        <v>120.6</v>
      </c>
      <c r="H389" s="281"/>
      <c r="I389" s="281"/>
      <c r="J389" s="281"/>
      <c r="K389" s="281"/>
      <c r="L389" s="281"/>
      <c r="M389" s="389" t="str">
        <f>Inputs!M389</f>
        <v>[C-i-C]</v>
      </c>
      <c r="N389" s="389" t="str">
        <f>Inputs!N389</f>
        <v>[C-i-C]</v>
      </c>
      <c r="O389" s="389" t="str">
        <f>Inputs!O389</f>
        <v>[C-i-C]</v>
      </c>
      <c r="P389" s="389" t="str">
        <f>Inputs!P389</f>
        <v>[C-i-C]</v>
      </c>
      <c r="Q389" s="389" t="str">
        <f>Inputs!Q389</f>
        <v>[C-i-C]</v>
      </c>
      <c r="R389" s="389" t="str">
        <f>Inputs!R389</f>
        <v>[C-i-C]</v>
      </c>
      <c r="S389" s="389" t="str">
        <f>Inputs!S389</f>
        <v>[C-i-C]</v>
      </c>
      <c r="T389" s="389" t="str">
        <f>Inputs!T389</f>
        <v>[C-i-C]</v>
      </c>
      <c r="U389" s="389" t="str">
        <f>Inputs!U389</f>
        <v>[C-i-C]</v>
      </c>
      <c r="V389" s="389" t="str">
        <f>Inputs!V389</f>
        <v>[C-i-C]</v>
      </c>
      <c r="W389" s="389" t="str">
        <f>Inputs!W389</f>
        <v>[C-i-C]</v>
      </c>
      <c r="X389" s="389" t="str">
        <f>Inputs!X389</f>
        <v>[C-i-C]</v>
      </c>
      <c r="Y389" s="389" t="str">
        <f>Inputs!Y389</f>
        <v>[C-i-C]</v>
      </c>
      <c r="Z389" s="389" t="str">
        <f>Inputs!Z389</f>
        <v>[C-i-C]</v>
      </c>
      <c r="AA389" s="389" t="str">
        <f>Inputs!AA389</f>
        <v>[C-i-C]</v>
      </c>
      <c r="AB389" s="389" t="str">
        <f>Inputs!AB389</f>
        <v>[C-i-C]</v>
      </c>
      <c r="AC389" s="389" t="str">
        <f>Inputs!AC389</f>
        <v>[C-i-C]</v>
      </c>
      <c r="AD389" s="389" t="str">
        <f>Inputs!AD389</f>
        <v>[C-i-C]</v>
      </c>
      <c r="AE389" s="389" t="str">
        <f>Inputs!AE389</f>
        <v>[C-i-C]</v>
      </c>
      <c r="AF389" s="389" t="str">
        <f>Inputs!AF389</f>
        <v>[C-i-C]</v>
      </c>
      <c r="AG389" s="389" t="str">
        <f>Inputs!AG389</f>
        <v>[C-i-C]</v>
      </c>
      <c r="AH389" s="389" t="str">
        <f>Inputs!AH389</f>
        <v>[C-i-C]</v>
      </c>
      <c r="AI389" s="254">
        <f>Inputs!AI389</f>
        <v>0</v>
      </c>
      <c r="AJ389" s="254">
        <f>Inputs!AJ389</f>
        <v>0</v>
      </c>
      <c r="AK389" s="254">
        <f>Inputs!AK389</f>
        <v>0</v>
      </c>
      <c r="AL389" s="254">
        <f>Inputs!AL389</f>
        <v>0</v>
      </c>
      <c r="AM389" s="254">
        <f>Inputs!AM389</f>
        <v>0</v>
      </c>
      <c r="AN389" s="254">
        <f>Inputs!AN389</f>
        <v>0</v>
      </c>
      <c r="AO389" s="254">
        <f>Inputs!AO389</f>
        <v>0</v>
      </c>
      <c r="AP389" s="254">
        <f>Inputs!AP389</f>
        <v>0</v>
      </c>
      <c r="AQ389" s="254">
        <f>Inputs!AQ389</f>
        <v>0</v>
      </c>
      <c r="AR389" s="254">
        <f>Inputs!AR389</f>
        <v>0</v>
      </c>
      <c r="AS389" s="254">
        <f>Inputs!AS389</f>
        <v>0</v>
      </c>
      <c r="AT389" s="254">
        <f>Inputs!AT389</f>
        <v>0</v>
      </c>
      <c r="AU389" s="254">
        <f>Inputs!AU389</f>
        <v>0</v>
      </c>
      <c r="AV389" s="254">
        <f>Inputs!AV389</f>
        <v>0</v>
      </c>
      <c r="AW389" s="254">
        <f>Inputs!AW389</f>
        <v>0</v>
      </c>
      <c r="AX389" s="254">
        <f>Inputs!AX389</f>
        <v>0</v>
      </c>
      <c r="AY389" s="254">
        <f>Inputs!AY389</f>
        <v>0</v>
      </c>
      <c r="AZ389" s="254">
        <f>Inputs!AZ389</f>
        <v>0</v>
      </c>
      <c r="BA389" s="254">
        <f>Inputs!BA389</f>
        <v>0</v>
      </c>
      <c r="BB389" s="254">
        <f>Inputs!BB389</f>
        <v>0</v>
      </c>
      <c r="BC389" s="254">
        <f>Inputs!BC389</f>
        <v>0</v>
      </c>
      <c r="BD389" s="254">
        <f>Inputs!BD389</f>
        <v>0</v>
      </c>
      <c r="BE389" s="254">
        <f>Inputs!BE389</f>
        <v>0</v>
      </c>
      <c r="BF389" s="254">
        <f>Inputs!BF389</f>
        <v>0</v>
      </c>
      <c r="BG389" s="254">
        <f>Inputs!BG389</f>
        <v>0</v>
      </c>
      <c r="BH389" s="254">
        <f>Inputs!BH389</f>
        <v>0</v>
      </c>
      <c r="BI389" s="254">
        <f>Inputs!BI389</f>
        <v>0</v>
      </c>
      <c r="BJ389" s="254">
        <f>Inputs!BJ389</f>
        <v>0</v>
      </c>
      <c r="BK389" s="254">
        <f>Inputs!BK389</f>
        <v>0</v>
      </c>
      <c r="BL389" s="254">
        <f>Inputs!BL389</f>
        <v>0</v>
      </c>
      <c r="BN389" s="255">
        <f>IF(OR($C389="Non-Labour",$C389="Labour-related"),IF(Inputs!$DT389=$F$1,Inputs!BN389,Inputs!BN389*'Key assumptions'!$H$118),$F389*N(H389)*avg_hrs)</f>
        <v>0</v>
      </c>
      <c r="BO389" s="255">
        <f>IF(OR($C389="Non-Labour",$C389="Labour-related"),IF(Inputs!$DT389=$F$1,Inputs!BO389,Inputs!BO389*'Key assumptions'!$H$118),$F389*N(I389)*avg_hrs)</f>
        <v>0</v>
      </c>
      <c r="BP389" s="255">
        <f>IF(OR($C389="Non-Labour",$C389="Labour-related"),IF(Inputs!$DT389=$F$1,Inputs!BP389,Inputs!BP389*'Key assumptions'!$H$118),$F389*N(J389)*avg_hrs)</f>
        <v>0</v>
      </c>
      <c r="BQ389" s="255">
        <f>IF(OR($C389="Non-Labour",$C389="Labour-related"),IF(Inputs!$DT389=$F$1,Inputs!BQ389,Inputs!BQ389*'Key assumptions'!$H$118),$F389*N(K389)*avg_hrs)</f>
        <v>0</v>
      </c>
      <c r="BR389" s="255">
        <f>IF(OR($C389="Non-Labour",$C389="Labour-related"),IF(Inputs!$DT389=$F$1,Inputs!BR389,Inputs!BR389*'Key assumptions'!$H$118),$F389*N(L389)*avg_hrs)</f>
        <v>0</v>
      </c>
      <c r="BS389" s="390" t="s">
        <v>411</v>
      </c>
      <c r="BT389" s="390" t="s">
        <v>411</v>
      </c>
      <c r="BU389" s="390" t="s">
        <v>411</v>
      </c>
      <c r="BV389" s="390" t="s">
        <v>411</v>
      </c>
      <c r="BW389" s="390" t="s">
        <v>411</v>
      </c>
      <c r="BX389" s="390" t="s">
        <v>411</v>
      </c>
      <c r="BY389" s="390" t="s">
        <v>411</v>
      </c>
      <c r="BZ389" s="390" t="s">
        <v>411</v>
      </c>
      <c r="CA389" s="390" t="s">
        <v>411</v>
      </c>
      <c r="CB389" s="390" t="s">
        <v>411</v>
      </c>
      <c r="CC389" s="390" t="s">
        <v>411</v>
      </c>
      <c r="CD389" s="390" t="s">
        <v>411</v>
      </c>
      <c r="CE389" s="390" t="s">
        <v>411</v>
      </c>
      <c r="CF389" s="390" t="s">
        <v>411</v>
      </c>
      <c r="CG389" s="390" t="s">
        <v>411</v>
      </c>
      <c r="CH389" s="390" t="s">
        <v>411</v>
      </c>
      <c r="CI389" s="390" t="s">
        <v>411</v>
      </c>
      <c r="CJ389" s="390" t="s">
        <v>411</v>
      </c>
      <c r="CK389" s="390" t="s">
        <v>411</v>
      </c>
      <c r="CL389" s="390" t="s">
        <v>411</v>
      </c>
      <c r="CM389" s="390" t="s">
        <v>411</v>
      </c>
      <c r="CN389" s="390" t="s">
        <v>411</v>
      </c>
      <c r="CO389" s="255">
        <f>IF(OR($C389="Non-Labour",$C389="Labour-related"),IF(Inputs!$DT389=$F$1,Inputs!CO389,Inputs!CO389*'Key assumptions'!$H$118),$F389*N(AI389)*avg_hrs)</f>
        <v>0</v>
      </c>
      <c r="CP389" s="255">
        <f>IF(OR($C389="Non-Labour",$C389="Labour-related"),IF(Inputs!$DT389=$F$1,Inputs!CP389,Inputs!CP389*'Key assumptions'!$H$118),$F389*N(AJ389)*avg_hrs)</f>
        <v>0</v>
      </c>
      <c r="CQ389" s="255">
        <f>IF(OR($C389="Non-Labour",$C389="Labour-related"),IF(Inputs!$DT389=$F$1,Inputs!CQ389,Inputs!CQ389*'Key assumptions'!$H$118),$F389*N(AK389)*avg_hrs)</f>
        <v>0</v>
      </c>
      <c r="CR389" s="255">
        <f>IF(OR($C389="Non-Labour",$C389="Labour-related"),IF(Inputs!$DT389=$F$1,Inputs!CR389,Inputs!CR389*'Key assumptions'!$H$118),$F389*N(AL389)*avg_hrs)</f>
        <v>0</v>
      </c>
      <c r="CS389" s="255">
        <f>IF(OR($C389="Non-Labour",$C389="Labour-related"),IF(Inputs!$DT389=$F$1,Inputs!CS389,Inputs!CS389*'Key assumptions'!$H$118),$F389*N(AM389)*avg_hrs)</f>
        <v>0</v>
      </c>
      <c r="CT389" s="255">
        <f>IF(OR($C389="Non-Labour",$C389="Labour-related"),IF(Inputs!$DT389=$F$1,Inputs!CT389,Inputs!CT389*'Key assumptions'!$H$118),$F389*N(AN389)*avg_hrs)</f>
        <v>0</v>
      </c>
      <c r="CU389" s="255">
        <f>IF(OR($C389="Non-Labour",$C389="Labour-related"),IF(Inputs!$DT389=$F$1,Inputs!CU389,Inputs!CU389*'Key assumptions'!$H$118),$F389*N(AO389)*avg_hrs)</f>
        <v>0</v>
      </c>
      <c r="CV389" s="255">
        <f>IF(OR($C389="Non-Labour",$C389="Labour-related"),IF(Inputs!$DT389=$F$1,Inputs!CV389,Inputs!CV389*'Key assumptions'!$H$118),$F389*N(AP389)*avg_hrs)</f>
        <v>0</v>
      </c>
      <c r="CW389" s="255">
        <f>IF(OR($C389="Non-Labour",$C389="Labour-related"),IF(Inputs!$DT389=$F$1,Inputs!CW389,Inputs!CW389*'Key assumptions'!$H$118),$F389*N(AQ389)*avg_hrs)</f>
        <v>0</v>
      </c>
      <c r="CX389" s="255">
        <f>IF(OR($C389="Non-Labour",$C389="Labour-related"),IF(Inputs!$DT389=$F$1,Inputs!CX389,Inputs!CX389*'Key assumptions'!$H$118),$F389*N(AR389)*avg_hrs)</f>
        <v>0</v>
      </c>
      <c r="CY389" s="255">
        <f>IF(OR($C389="Non-Labour",$C389="Labour-related"),IF(Inputs!$DT389=$F$1,Inputs!CY389,Inputs!CY389*'Key assumptions'!$H$118),$F389*N(AS389)*avg_hrs)</f>
        <v>0</v>
      </c>
      <c r="CZ389" s="255">
        <f>IF(OR($C389="Non-Labour",$C389="Labour-related"),IF(Inputs!$DT389=$F$1,Inputs!CZ389,Inputs!CZ389*'Key assumptions'!$H$118),$F389*N(AT389)*avg_hrs)</f>
        <v>0</v>
      </c>
      <c r="DA389" s="255">
        <f>IF(OR($C389="Non-Labour",$C389="Labour-related"),IF(Inputs!$DT389=$F$1,Inputs!DA389,Inputs!DA389*'Key assumptions'!$H$118),$F389*N(AU389)*avg_hrs)</f>
        <v>0</v>
      </c>
      <c r="DB389" s="255">
        <f>IF(OR($C389="Non-Labour",$C389="Labour-related"),IF(Inputs!$DT389=$F$1,Inputs!DB389,Inputs!DB389*'Key assumptions'!$H$118),$F389*N(AV389)*avg_hrs)</f>
        <v>0</v>
      </c>
      <c r="DC389" s="255">
        <f>IF(OR($C389="Non-Labour",$C389="Labour-related"),IF(Inputs!$DT389=$F$1,Inputs!DC389,Inputs!DC389*'Key assumptions'!$H$118),$F389*N(AW389)*avg_hrs)</f>
        <v>0</v>
      </c>
      <c r="DD389" s="255">
        <f>IF(OR($C389="Non-Labour",$C389="Labour-related"),IF(Inputs!$DT389=$F$1,Inputs!DD389,Inputs!DD389*'Key assumptions'!$H$118),$F389*N(AX389)*avg_hrs)</f>
        <v>0</v>
      </c>
      <c r="DE389" s="255">
        <f>IF(OR($C389="Non-Labour",$C389="Labour-related"),IF(Inputs!$DT389=$F$1,Inputs!DE389,Inputs!DE389*'Key assumptions'!$H$118),$F389*N(AY389)*avg_hrs)</f>
        <v>0</v>
      </c>
      <c r="DF389" s="255">
        <f>IF(OR($C389="Non-Labour",$C389="Labour-related"),IF(Inputs!$DT389=$F$1,Inputs!DF389,Inputs!DF389*'Key assumptions'!$H$118),$F389*N(AZ389)*avg_hrs)</f>
        <v>0</v>
      </c>
      <c r="DG389" s="255">
        <f>IF(OR($C389="Non-Labour",$C389="Labour-related"),IF(Inputs!$DT389=$F$1,Inputs!DG389,Inputs!DG389*'Key assumptions'!$H$118),$F389*N(BA389)*avg_hrs)</f>
        <v>0</v>
      </c>
      <c r="DH389" s="255">
        <f>IF(OR($C389="Non-Labour",$C389="Labour-related"),IF(Inputs!$DT389=$F$1,Inputs!DH389,Inputs!DH389*'Key assumptions'!$H$118),$F389*N(BB389)*avg_hrs)</f>
        <v>0</v>
      </c>
      <c r="DI389" s="255">
        <f>IF(OR($C389="Non-Labour",$C389="Labour-related"),IF(Inputs!$DT389=$F$1,Inputs!DI389,Inputs!DI389*'Key assumptions'!$H$118),$F389*N(BC389)*avg_hrs)</f>
        <v>0</v>
      </c>
      <c r="DJ389" s="255">
        <f>IF(OR($C389="Non-Labour",$C389="Labour-related"),IF(Inputs!$DT389=$F$1,Inputs!DJ389,Inputs!DJ389*'Key assumptions'!$H$118),$F389*N(BD389)*avg_hrs)</f>
        <v>0</v>
      </c>
      <c r="DK389" s="255">
        <f>IF(OR($C389="Non-Labour",$C389="Labour-related"),IF(Inputs!$DT389=$F$1,Inputs!DK389,Inputs!DK389*'Key assumptions'!$H$118),$F389*N(BE389)*avg_hrs)</f>
        <v>0</v>
      </c>
      <c r="DL389" s="255">
        <f>IF(OR($C389="Non-Labour",$C389="Labour-related"),IF(Inputs!$DT389=$F$1,Inputs!DL389,Inputs!DL389*'Key assumptions'!$H$118),$F389*N(BF389)*avg_hrs)</f>
        <v>0</v>
      </c>
      <c r="DM389" s="255">
        <f>IF(OR($C389="Non-Labour",$C389="Labour-related"),IF(Inputs!$DT389=$F$1,Inputs!DM389,Inputs!DM389*'Key assumptions'!$H$118),$F389*N(BG389)*avg_hrs)</f>
        <v>0</v>
      </c>
      <c r="DN389" s="255">
        <f>IF(OR($C389="Non-Labour",$C389="Labour-related"),IF(Inputs!$DT389=$F$1,Inputs!DN389,Inputs!DN389*'Key assumptions'!$H$118),$F389*N(BH389)*avg_hrs)</f>
        <v>0</v>
      </c>
      <c r="DO389" s="255">
        <f>IF(OR($C389="Non-Labour",$C389="Labour-related"),IF(Inputs!$DT389=$F$1,Inputs!DO389,Inputs!DO389*'Key assumptions'!$H$118),$F389*N(BI389)*avg_hrs)</f>
        <v>0</v>
      </c>
      <c r="DP389" s="255">
        <f>IF(OR($C389="Non-Labour",$C389="Labour-related"),IF(Inputs!$DT389=$F$1,Inputs!DP389,Inputs!DP389*'Key assumptions'!$H$118),$F389*N(BJ389)*avg_hrs)</f>
        <v>0</v>
      </c>
      <c r="DQ389" s="255">
        <f>IF(OR($C389="Non-Labour",$C389="Labour-related"),IF(Inputs!$DT389=$F$1,Inputs!DQ389,Inputs!DQ389*'Key assumptions'!$H$118),$F389*N(BK389)*avg_hrs)</f>
        <v>0</v>
      </c>
      <c r="DR389" s="255">
        <f>IF(OR($C389="Non-Labour",$C389="Labour-related"),IF(Inputs!$DT389=$F$1,Inputs!DR389,Inputs!DR389*'Key assumptions'!$H$118),$F389*N(BL389)*avg_hrs)</f>
        <v>0</v>
      </c>
      <c r="DT389" s="133" t="s">
        <v>213</v>
      </c>
      <c r="DU389" s="304"/>
      <c r="DV389" s="304"/>
      <c r="DW389" s="304"/>
      <c r="DX389" s="304"/>
      <c r="DY389" s="304"/>
      <c r="DZ389" s="304"/>
      <c r="EA389" s="255">
        <v>0</v>
      </c>
      <c r="EB389" s="255">
        <v>0</v>
      </c>
      <c r="EC389" s="255">
        <v>0</v>
      </c>
      <c r="ED389" s="255">
        <f t="shared" si="35"/>
        <v>0</v>
      </c>
      <c r="EE389" s="255">
        <f t="shared" si="35"/>
        <v>0</v>
      </c>
      <c r="EF389" s="255">
        <f t="shared" si="37"/>
        <v>0</v>
      </c>
    </row>
    <row r="390" spans="1:136" x14ac:dyDescent="0.4">
      <c r="A390" s="133" t="str">
        <f>Inputs!A390</f>
        <v>Project Development</v>
      </c>
      <c r="B390" s="133" t="str">
        <f>Inputs!B390</f>
        <v>N/A</v>
      </c>
      <c r="C390" s="133" t="str">
        <f>Inputs!C390</f>
        <v>Labour-related</v>
      </c>
      <c r="D390" s="133" t="str">
        <f>Inputs!D390</f>
        <v>PT003696 AI BCSS Handover</v>
      </c>
      <c r="E390" s="133" t="str">
        <f>Inputs!E390</f>
        <v>Sustenance High Cost Country Centre</v>
      </c>
      <c r="F390" s="290">
        <f>IF(Inputs!DT390=$F$1,Inputs!F390,
IF(Inputs!DT390='Key assumptions'!$E$118,Inputs!F390*'Key assumptions'!$H$118,Inputs!F390*'Key assumptions'!$H$119))</f>
        <v>0</v>
      </c>
      <c r="G390" s="290">
        <f>IF(Inputs!DT390=$F$1,Inputs!G390,Inputs!G390*'Key assumptions'!$H$118)</f>
        <v>0</v>
      </c>
      <c r="H390" s="281"/>
      <c r="I390" s="281"/>
      <c r="J390" s="281"/>
      <c r="K390" s="281"/>
      <c r="L390" s="281"/>
      <c r="M390" s="389" t="str">
        <f>Inputs!M390</f>
        <v>[C-i-C]</v>
      </c>
      <c r="N390" s="389" t="str">
        <f>Inputs!N390</f>
        <v>[C-i-C]</v>
      </c>
      <c r="O390" s="389" t="str">
        <f>Inputs!O390</f>
        <v>[C-i-C]</v>
      </c>
      <c r="P390" s="389" t="str">
        <f>Inputs!P390</f>
        <v>[C-i-C]</v>
      </c>
      <c r="Q390" s="389" t="str">
        <f>Inputs!Q390</f>
        <v>[C-i-C]</v>
      </c>
      <c r="R390" s="389" t="str">
        <f>Inputs!R390</f>
        <v>[C-i-C]</v>
      </c>
      <c r="S390" s="389" t="str">
        <f>Inputs!S390</f>
        <v>[C-i-C]</v>
      </c>
      <c r="T390" s="389" t="str">
        <f>Inputs!T390</f>
        <v>[C-i-C]</v>
      </c>
      <c r="U390" s="389" t="str">
        <f>Inputs!U390</f>
        <v>[C-i-C]</v>
      </c>
      <c r="V390" s="389" t="str">
        <f>Inputs!V390</f>
        <v>[C-i-C]</v>
      </c>
      <c r="W390" s="389" t="str">
        <f>Inputs!W390</f>
        <v>[C-i-C]</v>
      </c>
      <c r="X390" s="389" t="str">
        <f>Inputs!X390</f>
        <v>[C-i-C]</v>
      </c>
      <c r="Y390" s="389" t="str">
        <f>Inputs!Y390</f>
        <v>[C-i-C]</v>
      </c>
      <c r="Z390" s="389" t="str">
        <f>Inputs!Z390</f>
        <v>[C-i-C]</v>
      </c>
      <c r="AA390" s="389" t="str">
        <f>Inputs!AA390</f>
        <v>[C-i-C]</v>
      </c>
      <c r="AB390" s="389" t="str">
        <f>Inputs!AB390</f>
        <v>[C-i-C]</v>
      </c>
      <c r="AC390" s="389" t="str">
        <f>Inputs!AC390</f>
        <v>[C-i-C]</v>
      </c>
      <c r="AD390" s="389" t="str">
        <f>Inputs!AD390</f>
        <v>[C-i-C]</v>
      </c>
      <c r="AE390" s="389" t="str">
        <f>Inputs!AE390</f>
        <v>[C-i-C]</v>
      </c>
      <c r="AF390" s="389" t="str">
        <f>Inputs!AF390</f>
        <v>[C-i-C]</v>
      </c>
      <c r="AG390" s="389" t="str">
        <f>Inputs!AG390</f>
        <v>[C-i-C]</v>
      </c>
      <c r="AH390" s="389" t="str">
        <f>Inputs!AH390</f>
        <v>[C-i-C]</v>
      </c>
      <c r="AI390" s="254">
        <f>Inputs!AI390</f>
        <v>0</v>
      </c>
      <c r="AJ390" s="254">
        <f>Inputs!AJ390</f>
        <v>0</v>
      </c>
      <c r="AK390" s="254">
        <f>Inputs!AK390</f>
        <v>0</v>
      </c>
      <c r="AL390" s="254">
        <f>Inputs!AL390</f>
        <v>0</v>
      </c>
      <c r="AM390" s="254">
        <f>Inputs!AM390</f>
        <v>0</v>
      </c>
      <c r="AN390" s="254">
        <f>Inputs!AN390</f>
        <v>0</v>
      </c>
      <c r="AO390" s="254">
        <f>Inputs!AO390</f>
        <v>0</v>
      </c>
      <c r="AP390" s="254">
        <f>Inputs!AP390</f>
        <v>0</v>
      </c>
      <c r="AQ390" s="254">
        <f>Inputs!AQ390</f>
        <v>0</v>
      </c>
      <c r="AR390" s="254">
        <f>Inputs!AR390</f>
        <v>0</v>
      </c>
      <c r="AS390" s="254">
        <f>Inputs!AS390</f>
        <v>0</v>
      </c>
      <c r="AT390" s="254">
        <f>Inputs!AT390</f>
        <v>0</v>
      </c>
      <c r="AU390" s="254">
        <f>Inputs!AU390</f>
        <v>0</v>
      </c>
      <c r="AV390" s="254">
        <f>Inputs!AV390</f>
        <v>0</v>
      </c>
      <c r="AW390" s="254">
        <f>Inputs!AW390</f>
        <v>0</v>
      </c>
      <c r="AX390" s="254">
        <f>Inputs!AX390</f>
        <v>0</v>
      </c>
      <c r="AY390" s="254">
        <f>Inputs!AY390</f>
        <v>0</v>
      </c>
      <c r="AZ390" s="254">
        <f>Inputs!AZ390</f>
        <v>0</v>
      </c>
      <c r="BA390" s="254">
        <f>Inputs!BA390</f>
        <v>0</v>
      </c>
      <c r="BB390" s="254">
        <f>Inputs!BB390</f>
        <v>0</v>
      </c>
      <c r="BC390" s="254">
        <f>Inputs!BC390</f>
        <v>0</v>
      </c>
      <c r="BD390" s="254">
        <f>Inputs!BD390</f>
        <v>0</v>
      </c>
      <c r="BE390" s="254">
        <f>Inputs!BE390</f>
        <v>0</v>
      </c>
      <c r="BF390" s="254">
        <f>Inputs!BF390</f>
        <v>0</v>
      </c>
      <c r="BG390" s="254">
        <f>Inputs!BG390</f>
        <v>0</v>
      </c>
      <c r="BH390" s="254">
        <f>Inputs!BH390</f>
        <v>0</v>
      </c>
      <c r="BI390" s="254">
        <f>Inputs!BI390</f>
        <v>0</v>
      </c>
      <c r="BJ390" s="254">
        <f>Inputs!BJ390</f>
        <v>0</v>
      </c>
      <c r="BK390" s="254">
        <f>Inputs!BK390</f>
        <v>0</v>
      </c>
      <c r="BL390" s="254">
        <f>Inputs!BL390</f>
        <v>0</v>
      </c>
      <c r="BN390" s="255">
        <f>IF(OR($C390="Non-Labour",$C390="Labour-related"),IF(Inputs!$DT390=$F$1,Inputs!BN390,Inputs!BN390*'Key assumptions'!$H$118),$F390*N(H390)*avg_hrs)</f>
        <v>0</v>
      </c>
      <c r="BO390" s="255">
        <f>IF(OR($C390="Non-Labour",$C390="Labour-related"),IF(Inputs!$DT390=$F$1,Inputs!BO390,Inputs!BO390*'Key assumptions'!$H$118),$F390*N(I390)*avg_hrs)</f>
        <v>0</v>
      </c>
      <c r="BP390" s="255">
        <f>IF(OR($C390="Non-Labour",$C390="Labour-related"),IF(Inputs!$DT390=$F$1,Inputs!BP390,Inputs!BP390*'Key assumptions'!$H$118),$F390*N(J390)*avg_hrs)</f>
        <v>0</v>
      </c>
      <c r="BQ390" s="255">
        <f>IF(OR($C390="Non-Labour",$C390="Labour-related"),IF(Inputs!$DT390=$F$1,Inputs!BQ390,Inputs!BQ390*'Key assumptions'!$H$118),$F390*N(K390)*avg_hrs)</f>
        <v>0</v>
      </c>
      <c r="BR390" s="255">
        <f>IF(OR($C390="Non-Labour",$C390="Labour-related"),IF(Inputs!$DT390=$F$1,Inputs!BR390,Inputs!BR390*'Key assumptions'!$H$118),$F390*N(L390)*avg_hrs)</f>
        <v>0</v>
      </c>
      <c r="BS390" s="390" t="s">
        <v>411</v>
      </c>
      <c r="BT390" s="390" t="s">
        <v>411</v>
      </c>
      <c r="BU390" s="390" t="s">
        <v>411</v>
      </c>
      <c r="BV390" s="390" t="s">
        <v>411</v>
      </c>
      <c r="BW390" s="390" t="s">
        <v>411</v>
      </c>
      <c r="BX390" s="390" t="s">
        <v>411</v>
      </c>
      <c r="BY390" s="390" t="s">
        <v>411</v>
      </c>
      <c r="BZ390" s="390" t="s">
        <v>411</v>
      </c>
      <c r="CA390" s="390" t="s">
        <v>411</v>
      </c>
      <c r="CB390" s="390" t="s">
        <v>411</v>
      </c>
      <c r="CC390" s="390" t="s">
        <v>411</v>
      </c>
      <c r="CD390" s="390" t="s">
        <v>411</v>
      </c>
      <c r="CE390" s="390" t="s">
        <v>411</v>
      </c>
      <c r="CF390" s="390" t="s">
        <v>411</v>
      </c>
      <c r="CG390" s="390" t="s">
        <v>411</v>
      </c>
      <c r="CH390" s="390" t="s">
        <v>411</v>
      </c>
      <c r="CI390" s="390" t="s">
        <v>411</v>
      </c>
      <c r="CJ390" s="390" t="s">
        <v>411</v>
      </c>
      <c r="CK390" s="390" t="s">
        <v>411</v>
      </c>
      <c r="CL390" s="390" t="s">
        <v>411</v>
      </c>
      <c r="CM390" s="390" t="s">
        <v>411</v>
      </c>
      <c r="CN390" s="390" t="s">
        <v>411</v>
      </c>
      <c r="CO390" s="255">
        <f>IF(OR($C390="Non-Labour",$C390="Labour-related"),IF(Inputs!$DT390=$F$1,Inputs!CO390,Inputs!CO390*'Key assumptions'!$H$118),$F390*N(AI390)*avg_hrs)</f>
        <v>0</v>
      </c>
      <c r="CP390" s="255">
        <f>IF(OR($C390="Non-Labour",$C390="Labour-related"),IF(Inputs!$DT390=$F$1,Inputs!CP390,Inputs!CP390*'Key assumptions'!$H$118),$F390*N(AJ390)*avg_hrs)</f>
        <v>0</v>
      </c>
      <c r="CQ390" s="255">
        <f>IF(OR($C390="Non-Labour",$C390="Labour-related"),IF(Inputs!$DT390=$F$1,Inputs!CQ390,Inputs!CQ390*'Key assumptions'!$H$118),$F390*N(AK390)*avg_hrs)</f>
        <v>0</v>
      </c>
      <c r="CR390" s="255">
        <f>IF(OR($C390="Non-Labour",$C390="Labour-related"),IF(Inputs!$DT390=$F$1,Inputs!CR390,Inputs!CR390*'Key assumptions'!$H$118),$F390*N(AL390)*avg_hrs)</f>
        <v>0</v>
      </c>
      <c r="CS390" s="255">
        <f>IF(OR($C390="Non-Labour",$C390="Labour-related"),IF(Inputs!$DT390=$F$1,Inputs!CS390,Inputs!CS390*'Key assumptions'!$H$118),$F390*N(AM390)*avg_hrs)</f>
        <v>0</v>
      </c>
      <c r="CT390" s="255">
        <f>IF(OR($C390="Non-Labour",$C390="Labour-related"),IF(Inputs!$DT390=$F$1,Inputs!CT390,Inputs!CT390*'Key assumptions'!$H$118),$F390*N(AN390)*avg_hrs)</f>
        <v>0</v>
      </c>
      <c r="CU390" s="255">
        <f>IF(OR($C390="Non-Labour",$C390="Labour-related"),IF(Inputs!$DT390=$F$1,Inputs!CU390,Inputs!CU390*'Key assumptions'!$H$118),$F390*N(AO390)*avg_hrs)</f>
        <v>0</v>
      </c>
      <c r="CV390" s="255">
        <f>IF(OR($C390="Non-Labour",$C390="Labour-related"),IF(Inputs!$DT390=$F$1,Inputs!CV390,Inputs!CV390*'Key assumptions'!$H$118),$F390*N(AP390)*avg_hrs)</f>
        <v>0</v>
      </c>
      <c r="CW390" s="255">
        <f>IF(OR($C390="Non-Labour",$C390="Labour-related"),IF(Inputs!$DT390=$F$1,Inputs!CW390,Inputs!CW390*'Key assumptions'!$H$118),$F390*N(AQ390)*avg_hrs)</f>
        <v>0</v>
      </c>
      <c r="CX390" s="255">
        <f>IF(OR($C390="Non-Labour",$C390="Labour-related"),IF(Inputs!$DT390=$F$1,Inputs!CX390,Inputs!CX390*'Key assumptions'!$H$118),$F390*N(AR390)*avg_hrs)</f>
        <v>0</v>
      </c>
      <c r="CY390" s="255">
        <f>IF(OR($C390="Non-Labour",$C390="Labour-related"),IF(Inputs!$DT390=$F$1,Inputs!CY390,Inputs!CY390*'Key assumptions'!$H$118),$F390*N(AS390)*avg_hrs)</f>
        <v>0</v>
      </c>
      <c r="CZ390" s="255">
        <f>IF(OR($C390="Non-Labour",$C390="Labour-related"),IF(Inputs!$DT390=$F$1,Inputs!CZ390,Inputs!CZ390*'Key assumptions'!$H$118),$F390*N(AT390)*avg_hrs)</f>
        <v>0</v>
      </c>
      <c r="DA390" s="255">
        <f>IF(OR($C390="Non-Labour",$C390="Labour-related"),IF(Inputs!$DT390=$F$1,Inputs!DA390,Inputs!DA390*'Key assumptions'!$H$118),$F390*N(AU390)*avg_hrs)</f>
        <v>0</v>
      </c>
      <c r="DB390" s="255">
        <f>IF(OR($C390="Non-Labour",$C390="Labour-related"),IF(Inputs!$DT390=$F$1,Inputs!DB390,Inputs!DB390*'Key assumptions'!$H$118),$F390*N(AV390)*avg_hrs)</f>
        <v>0</v>
      </c>
      <c r="DC390" s="255">
        <f>IF(OR($C390="Non-Labour",$C390="Labour-related"),IF(Inputs!$DT390=$F$1,Inputs!DC390,Inputs!DC390*'Key assumptions'!$H$118),$F390*N(AW390)*avg_hrs)</f>
        <v>0</v>
      </c>
      <c r="DD390" s="255">
        <f>IF(OR($C390="Non-Labour",$C390="Labour-related"),IF(Inputs!$DT390=$F$1,Inputs!DD390,Inputs!DD390*'Key assumptions'!$H$118),$F390*N(AX390)*avg_hrs)</f>
        <v>0</v>
      </c>
      <c r="DE390" s="255">
        <f>IF(OR($C390="Non-Labour",$C390="Labour-related"),IF(Inputs!$DT390=$F$1,Inputs!DE390,Inputs!DE390*'Key assumptions'!$H$118),$F390*N(AY390)*avg_hrs)</f>
        <v>0</v>
      </c>
      <c r="DF390" s="255">
        <f>IF(OR($C390="Non-Labour",$C390="Labour-related"),IF(Inputs!$DT390=$F$1,Inputs!DF390,Inputs!DF390*'Key assumptions'!$H$118),$F390*N(AZ390)*avg_hrs)</f>
        <v>0</v>
      </c>
      <c r="DG390" s="255">
        <f>IF(OR($C390="Non-Labour",$C390="Labour-related"),IF(Inputs!$DT390=$F$1,Inputs!DG390,Inputs!DG390*'Key assumptions'!$H$118),$F390*N(BA390)*avg_hrs)</f>
        <v>0</v>
      </c>
      <c r="DH390" s="255">
        <f>IF(OR($C390="Non-Labour",$C390="Labour-related"),IF(Inputs!$DT390=$F$1,Inputs!DH390,Inputs!DH390*'Key assumptions'!$H$118),$F390*N(BB390)*avg_hrs)</f>
        <v>0</v>
      </c>
      <c r="DI390" s="255">
        <f>IF(OR($C390="Non-Labour",$C390="Labour-related"),IF(Inputs!$DT390=$F$1,Inputs!DI390,Inputs!DI390*'Key assumptions'!$H$118),$F390*N(BC390)*avg_hrs)</f>
        <v>0</v>
      </c>
      <c r="DJ390" s="255">
        <f>IF(OR($C390="Non-Labour",$C390="Labour-related"),IF(Inputs!$DT390=$F$1,Inputs!DJ390,Inputs!DJ390*'Key assumptions'!$H$118),$F390*N(BD390)*avg_hrs)</f>
        <v>0</v>
      </c>
      <c r="DK390" s="255">
        <f>IF(OR($C390="Non-Labour",$C390="Labour-related"),IF(Inputs!$DT390=$F$1,Inputs!DK390,Inputs!DK390*'Key assumptions'!$H$118),$F390*N(BE390)*avg_hrs)</f>
        <v>0</v>
      </c>
      <c r="DL390" s="255">
        <f>IF(OR($C390="Non-Labour",$C390="Labour-related"),IF(Inputs!$DT390=$F$1,Inputs!DL390,Inputs!DL390*'Key assumptions'!$H$118),$F390*N(BF390)*avg_hrs)</f>
        <v>0</v>
      </c>
      <c r="DM390" s="255">
        <f>IF(OR($C390="Non-Labour",$C390="Labour-related"),IF(Inputs!$DT390=$F$1,Inputs!DM390,Inputs!DM390*'Key assumptions'!$H$118),$F390*N(BG390)*avg_hrs)</f>
        <v>0</v>
      </c>
      <c r="DN390" s="255">
        <f>IF(OR($C390="Non-Labour",$C390="Labour-related"),IF(Inputs!$DT390=$F$1,Inputs!DN390,Inputs!DN390*'Key assumptions'!$H$118),$F390*N(BH390)*avg_hrs)</f>
        <v>0</v>
      </c>
      <c r="DO390" s="255">
        <f>IF(OR($C390="Non-Labour",$C390="Labour-related"),IF(Inputs!$DT390=$F$1,Inputs!DO390,Inputs!DO390*'Key assumptions'!$H$118),$F390*N(BI390)*avg_hrs)</f>
        <v>0</v>
      </c>
      <c r="DP390" s="255">
        <f>IF(OR($C390="Non-Labour",$C390="Labour-related"),IF(Inputs!$DT390=$F$1,Inputs!DP390,Inputs!DP390*'Key assumptions'!$H$118),$F390*N(BJ390)*avg_hrs)</f>
        <v>0</v>
      </c>
      <c r="DQ390" s="255">
        <f>IF(OR($C390="Non-Labour",$C390="Labour-related"),IF(Inputs!$DT390=$F$1,Inputs!DQ390,Inputs!DQ390*'Key assumptions'!$H$118),$F390*N(BK390)*avg_hrs)</f>
        <v>0</v>
      </c>
      <c r="DR390" s="255">
        <f>IF(OR($C390="Non-Labour",$C390="Labour-related"),IF(Inputs!$DT390=$F$1,Inputs!DR390,Inputs!DR390*'Key assumptions'!$H$118),$F390*N(BL390)*avg_hrs)</f>
        <v>0</v>
      </c>
      <c r="DT390" s="133" t="s">
        <v>213</v>
      </c>
      <c r="DU390" s="304"/>
      <c r="DV390" s="304"/>
      <c r="DW390" s="304"/>
      <c r="DX390" s="304"/>
      <c r="DY390" s="304"/>
      <c r="DZ390" s="304"/>
      <c r="EA390" s="255">
        <v>0</v>
      </c>
      <c r="EB390" s="255">
        <v>0</v>
      </c>
      <c r="EC390" s="255">
        <v>0</v>
      </c>
      <c r="ED390" s="255">
        <f t="shared" si="35"/>
        <v>0</v>
      </c>
      <c r="EE390" s="255">
        <f t="shared" si="35"/>
        <v>0</v>
      </c>
      <c r="EF390" s="255">
        <f t="shared" si="37"/>
        <v>0</v>
      </c>
    </row>
    <row r="391" spans="1:136" x14ac:dyDescent="0.4">
      <c r="A391" s="133" t="str">
        <f>Inputs!A391</f>
        <v>Project Development</v>
      </c>
      <c r="B391" s="133" t="str">
        <f>Inputs!B391</f>
        <v>N/A</v>
      </c>
      <c r="C391" s="133" t="str">
        <f>Inputs!C391</f>
        <v>Internal Labour</v>
      </c>
      <c r="D391" s="133" t="str">
        <f>Inputs!D391</f>
        <v>PT003696 AI BCSS Handover</v>
      </c>
      <c r="E391" s="133" t="str">
        <f>Inputs!E391</f>
        <v>Designer - Protection</v>
      </c>
      <c r="F391" s="290">
        <f>IF(Inputs!DT391=$F$1,Inputs!F391,
IF(Inputs!DT391='Key assumptions'!$E$118,Inputs!F391*'Key assumptions'!$H$118,Inputs!F391*'Key assumptions'!$H$119))</f>
        <v>300.33999999999997</v>
      </c>
      <c r="G391" s="290">
        <f>IF(Inputs!DT391=$F$1,Inputs!G391,Inputs!G391*'Key assumptions'!$H$118)</f>
        <v>134.19999999999999</v>
      </c>
      <c r="H391" s="281"/>
      <c r="I391" s="281"/>
      <c r="J391" s="281"/>
      <c r="K391" s="281"/>
      <c r="L391" s="281"/>
      <c r="M391" s="389" t="str">
        <f>Inputs!M391</f>
        <v>[C-i-C]</v>
      </c>
      <c r="N391" s="389" t="str">
        <f>Inputs!N391</f>
        <v>[C-i-C]</v>
      </c>
      <c r="O391" s="389" t="str">
        <f>Inputs!O391</f>
        <v>[C-i-C]</v>
      </c>
      <c r="P391" s="389" t="str">
        <f>Inputs!P391</f>
        <v>[C-i-C]</v>
      </c>
      <c r="Q391" s="389" t="str">
        <f>Inputs!Q391</f>
        <v>[C-i-C]</v>
      </c>
      <c r="R391" s="389" t="str">
        <f>Inputs!R391</f>
        <v>[C-i-C]</v>
      </c>
      <c r="S391" s="389" t="str">
        <f>Inputs!S391</f>
        <v>[C-i-C]</v>
      </c>
      <c r="T391" s="389" t="str">
        <f>Inputs!T391</f>
        <v>[C-i-C]</v>
      </c>
      <c r="U391" s="389" t="str">
        <f>Inputs!U391</f>
        <v>[C-i-C]</v>
      </c>
      <c r="V391" s="389" t="str">
        <f>Inputs!V391</f>
        <v>[C-i-C]</v>
      </c>
      <c r="W391" s="389" t="str">
        <f>Inputs!W391</f>
        <v>[C-i-C]</v>
      </c>
      <c r="X391" s="389" t="str">
        <f>Inputs!X391</f>
        <v>[C-i-C]</v>
      </c>
      <c r="Y391" s="389" t="str">
        <f>Inputs!Y391</f>
        <v>[C-i-C]</v>
      </c>
      <c r="Z391" s="389" t="str">
        <f>Inputs!Z391</f>
        <v>[C-i-C]</v>
      </c>
      <c r="AA391" s="389" t="str">
        <f>Inputs!AA391</f>
        <v>[C-i-C]</v>
      </c>
      <c r="AB391" s="389" t="str">
        <f>Inputs!AB391</f>
        <v>[C-i-C]</v>
      </c>
      <c r="AC391" s="389" t="str">
        <f>Inputs!AC391</f>
        <v>[C-i-C]</v>
      </c>
      <c r="AD391" s="389" t="str">
        <f>Inputs!AD391</f>
        <v>[C-i-C]</v>
      </c>
      <c r="AE391" s="389" t="str">
        <f>Inputs!AE391</f>
        <v>[C-i-C]</v>
      </c>
      <c r="AF391" s="389" t="str">
        <f>Inputs!AF391</f>
        <v>[C-i-C]</v>
      </c>
      <c r="AG391" s="389" t="str">
        <f>Inputs!AG391</f>
        <v>[C-i-C]</v>
      </c>
      <c r="AH391" s="389" t="str">
        <f>Inputs!AH391</f>
        <v>[C-i-C]</v>
      </c>
      <c r="AI391" s="254">
        <f>Inputs!AI391</f>
        <v>0</v>
      </c>
      <c r="AJ391" s="254">
        <f>Inputs!AJ391</f>
        <v>0</v>
      </c>
      <c r="AK391" s="254">
        <f>Inputs!AK391</f>
        <v>0</v>
      </c>
      <c r="AL391" s="254">
        <f>Inputs!AL391</f>
        <v>0</v>
      </c>
      <c r="AM391" s="254">
        <f>Inputs!AM391</f>
        <v>0</v>
      </c>
      <c r="AN391" s="254">
        <f>Inputs!AN391</f>
        <v>0</v>
      </c>
      <c r="AO391" s="254">
        <f>Inputs!AO391</f>
        <v>0</v>
      </c>
      <c r="AP391" s="254">
        <f>Inputs!AP391</f>
        <v>0</v>
      </c>
      <c r="AQ391" s="254">
        <f>Inputs!AQ391</f>
        <v>0</v>
      </c>
      <c r="AR391" s="254">
        <f>Inputs!AR391</f>
        <v>0</v>
      </c>
      <c r="AS391" s="254">
        <f>Inputs!AS391</f>
        <v>0</v>
      </c>
      <c r="AT391" s="254">
        <f>Inputs!AT391</f>
        <v>0</v>
      </c>
      <c r="AU391" s="254">
        <f>Inputs!AU391</f>
        <v>0</v>
      </c>
      <c r="AV391" s="254">
        <f>Inputs!AV391</f>
        <v>0</v>
      </c>
      <c r="AW391" s="254">
        <f>Inputs!AW391</f>
        <v>0</v>
      </c>
      <c r="AX391" s="254">
        <f>Inputs!AX391</f>
        <v>0</v>
      </c>
      <c r="AY391" s="254">
        <f>Inputs!AY391</f>
        <v>0</v>
      </c>
      <c r="AZ391" s="254">
        <f>Inputs!AZ391</f>
        <v>0</v>
      </c>
      <c r="BA391" s="254">
        <f>Inputs!BA391</f>
        <v>0</v>
      </c>
      <c r="BB391" s="254">
        <f>Inputs!BB391</f>
        <v>0</v>
      </c>
      <c r="BC391" s="254">
        <f>Inputs!BC391</f>
        <v>0</v>
      </c>
      <c r="BD391" s="254">
        <f>Inputs!BD391</f>
        <v>0</v>
      </c>
      <c r="BE391" s="254">
        <f>Inputs!BE391</f>
        <v>0</v>
      </c>
      <c r="BF391" s="254">
        <f>Inputs!BF391</f>
        <v>0</v>
      </c>
      <c r="BG391" s="254">
        <f>Inputs!BG391</f>
        <v>0</v>
      </c>
      <c r="BH391" s="254">
        <f>Inputs!BH391</f>
        <v>0</v>
      </c>
      <c r="BI391" s="254">
        <f>Inputs!BI391</f>
        <v>0</v>
      </c>
      <c r="BJ391" s="254">
        <f>Inputs!BJ391</f>
        <v>0</v>
      </c>
      <c r="BK391" s="254">
        <f>Inputs!BK391</f>
        <v>0</v>
      </c>
      <c r="BL391" s="254">
        <f>Inputs!BL391</f>
        <v>0</v>
      </c>
      <c r="BN391" s="255">
        <f>IF(OR($C391="Non-Labour",$C391="Labour-related"),IF(Inputs!$DT391=$F$1,Inputs!BN391,Inputs!BN391*'Key assumptions'!$H$118),$F391*N(H391)*avg_hrs)</f>
        <v>0</v>
      </c>
      <c r="BO391" s="255">
        <f>IF(OR($C391="Non-Labour",$C391="Labour-related"),IF(Inputs!$DT391=$F$1,Inputs!BO391,Inputs!BO391*'Key assumptions'!$H$118),$F391*N(I391)*avg_hrs)</f>
        <v>0</v>
      </c>
      <c r="BP391" s="255">
        <f>IF(OR($C391="Non-Labour",$C391="Labour-related"),IF(Inputs!$DT391=$F$1,Inputs!BP391,Inputs!BP391*'Key assumptions'!$H$118),$F391*N(J391)*avg_hrs)</f>
        <v>0</v>
      </c>
      <c r="BQ391" s="255">
        <f>IF(OR($C391="Non-Labour",$C391="Labour-related"),IF(Inputs!$DT391=$F$1,Inputs!BQ391,Inputs!BQ391*'Key assumptions'!$H$118),$F391*N(K391)*avg_hrs)</f>
        <v>0</v>
      </c>
      <c r="BR391" s="255">
        <f>IF(OR($C391="Non-Labour",$C391="Labour-related"),IF(Inputs!$DT391=$F$1,Inputs!BR391,Inputs!BR391*'Key assumptions'!$H$118),$F391*N(L391)*avg_hrs)</f>
        <v>0</v>
      </c>
      <c r="BS391" s="390" t="s">
        <v>411</v>
      </c>
      <c r="BT391" s="390" t="s">
        <v>411</v>
      </c>
      <c r="BU391" s="390" t="s">
        <v>411</v>
      </c>
      <c r="BV391" s="390" t="s">
        <v>411</v>
      </c>
      <c r="BW391" s="390" t="s">
        <v>411</v>
      </c>
      <c r="BX391" s="390" t="s">
        <v>411</v>
      </c>
      <c r="BY391" s="390" t="s">
        <v>411</v>
      </c>
      <c r="BZ391" s="390" t="s">
        <v>411</v>
      </c>
      <c r="CA391" s="390" t="s">
        <v>411</v>
      </c>
      <c r="CB391" s="390" t="s">
        <v>411</v>
      </c>
      <c r="CC391" s="390" t="s">
        <v>411</v>
      </c>
      <c r="CD391" s="390" t="s">
        <v>411</v>
      </c>
      <c r="CE391" s="390" t="s">
        <v>411</v>
      </c>
      <c r="CF391" s="390" t="s">
        <v>411</v>
      </c>
      <c r="CG391" s="390" t="s">
        <v>411</v>
      </c>
      <c r="CH391" s="390" t="s">
        <v>411</v>
      </c>
      <c r="CI391" s="390" t="s">
        <v>411</v>
      </c>
      <c r="CJ391" s="390" t="s">
        <v>411</v>
      </c>
      <c r="CK391" s="390" t="s">
        <v>411</v>
      </c>
      <c r="CL391" s="390" t="s">
        <v>411</v>
      </c>
      <c r="CM391" s="390" t="s">
        <v>411</v>
      </c>
      <c r="CN391" s="390" t="s">
        <v>411</v>
      </c>
      <c r="CO391" s="255">
        <f>IF(OR($C391="Non-Labour",$C391="Labour-related"),IF(Inputs!$DT391=$F$1,Inputs!CO391,Inputs!CO391*'Key assumptions'!$H$118),$F391*N(AI391)*avg_hrs)</f>
        <v>0</v>
      </c>
      <c r="CP391" s="255">
        <f>IF(OR($C391="Non-Labour",$C391="Labour-related"),IF(Inputs!$DT391=$F$1,Inputs!CP391,Inputs!CP391*'Key assumptions'!$H$118),$F391*N(AJ391)*avg_hrs)</f>
        <v>0</v>
      </c>
      <c r="CQ391" s="255">
        <f>IF(OR($C391="Non-Labour",$C391="Labour-related"),IF(Inputs!$DT391=$F$1,Inputs!CQ391,Inputs!CQ391*'Key assumptions'!$H$118),$F391*N(AK391)*avg_hrs)</f>
        <v>0</v>
      </c>
      <c r="CR391" s="255">
        <f>IF(OR($C391="Non-Labour",$C391="Labour-related"),IF(Inputs!$DT391=$F$1,Inputs!CR391,Inputs!CR391*'Key assumptions'!$H$118),$F391*N(AL391)*avg_hrs)</f>
        <v>0</v>
      </c>
      <c r="CS391" s="255">
        <f>IF(OR($C391="Non-Labour",$C391="Labour-related"),IF(Inputs!$DT391=$F$1,Inputs!CS391,Inputs!CS391*'Key assumptions'!$H$118),$F391*N(AM391)*avg_hrs)</f>
        <v>0</v>
      </c>
      <c r="CT391" s="255">
        <f>IF(OR($C391="Non-Labour",$C391="Labour-related"),IF(Inputs!$DT391=$F$1,Inputs!CT391,Inputs!CT391*'Key assumptions'!$H$118),$F391*N(AN391)*avg_hrs)</f>
        <v>0</v>
      </c>
      <c r="CU391" s="255">
        <f>IF(OR($C391="Non-Labour",$C391="Labour-related"),IF(Inputs!$DT391=$F$1,Inputs!CU391,Inputs!CU391*'Key assumptions'!$H$118),$F391*N(AO391)*avg_hrs)</f>
        <v>0</v>
      </c>
      <c r="CV391" s="255">
        <f>IF(OR($C391="Non-Labour",$C391="Labour-related"),IF(Inputs!$DT391=$F$1,Inputs!CV391,Inputs!CV391*'Key assumptions'!$H$118),$F391*N(AP391)*avg_hrs)</f>
        <v>0</v>
      </c>
      <c r="CW391" s="255">
        <f>IF(OR($C391="Non-Labour",$C391="Labour-related"),IF(Inputs!$DT391=$F$1,Inputs!CW391,Inputs!CW391*'Key assumptions'!$H$118),$F391*N(AQ391)*avg_hrs)</f>
        <v>0</v>
      </c>
      <c r="CX391" s="255">
        <f>IF(OR($C391="Non-Labour",$C391="Labour-related"),IF(Inputs!$DT391=$F$1,Inputs!CX391,Inputs!CX391*'Key assumptions'!$H$118),$F391*N(AR391)*avg_hrs)</f>
        <v>0</v>
      </c>
      <c r="CY391" s="255">
        <f>IF(OR($C391="Non-Labour",$C391="Labour-related"),IF(Inputs!$DT391=$F$1,Inputs!CY391,Inputs!CY391*'Key assumptions'!$H$118),$F391*N(AS391)*avg_hrs)</f>
        <v>0</v>
      </c>
      <c r="CZ391" s="255">
        <f>IF(OR($C391="Non-Labour",$C391="Labour-related"),IF(Inputs!$DT391=$F$1,Inputs!CZ391,Inputs!CZ391*'Key assumptions'!$H$118),$F391*N(AT391)*avg_hrs)</f>
        <v>0</v>
      </c>
      <c r="DA391" s="255">
        <f>IF(OR($C391="Non-Labour",$C391="Labour-related"),IF(Inputs!$DT391=$F$1,Inputs!DA391,Inputs!DA391*'Key assumptions'!$H$118),$F391*N(AU391)*avg_hrs)</f>
        <v>0</v>
      </c>
      <c r="DB391" s="255">
        <f>IF(OR($C391="Non-Labour",$C391="Labour-related"),IF(Inputs!$DT391=$F$1,Inputs!DB391,Inputs!DB391*'Key assumptions'!$H$118),$F391*N(AV391)*avg_hrs)</f>
        <v>0</v>
      </c>
      <c r="DC391" s="255">
        <f>IF(OR($C391="Non-Labour",$C391="Labour-related"),IF(Inputs!$DT391=$F$1,Inputs!DC391,Inputs!DC391*'Key assumptions'!$H$118),$F391*N(AW391)*avg_hrs)</f>
        <v>0</v>
      </c>
      <c r="DD391" s="255">
        <f>IF(OR($C391="Non-Labour",$C391="Labour-related"),IF(Inputs!$DT391=$F$1,Inputs!DD391,Inputs!DD391*'Key assumptions'!$H$118),$F391*N(AX391)*avg_hrs)</f>
        <v>0</v>
      </c>
      <c r="DE391" s="255">
        <f>IF(OR($C391="Non-Labour",$C391="Labour-related"),IF(Inputs!$DT391=$F$1,Inputs!DE391,Inputs!DE391*'Key assumptions'!$H$118),$F391*N(AY391)*avg_hrs)</f>
        <v>0</v>
      </c>
      <c r="DF391" s="255">
        <f>IF(OR($C391="Non-Labour",$C391="Labour-related"),IF(Inputs!$DT391=$F$1,Inputs!DF391,Inputs!DF391*'Key assumptions'!$H$118),$F391*N(AZ391)*avg_hrs)</f>
        <v>0</v>
      </c>
      <c r="DG391" s="255">
        <f>IF(OR($C391="Non-Labour",$C391="Labour-related"),IF(Inputs!$DT391=$F$1,Inputs!DG391,Inputs!DG391*'Key assumptions'!$H$118),$F391*N(BA391)*avg_hrs)</f>
        <v>0</v>
      </c>
      <c r="DH391" s="255">
        <f>IF(OR($C391="Non-Labour",$C391="Labour-related"),IF(Inputs!$DT391=$F$1,Inputs!DH391,Inputs!DH391*'Key assumptions'!$H$118),$F391*N(BB391)*avg_hrs)</f>
        <v>0</v>
      </c>
      <c r="DI391" s="255">
        <f>IF(OR($C391="Non-Labour",$C391="Labour-related"),IF(Inputs!$DT391=$F$1,Inputs!DI391,Inputs!DI391*'Key assumptions'!$H$118),$F391*N(BC391)*avg_hrs)</f>
        <v>0</v>
      </c>
      <c r="DJ391" s="255">
        <f>IF(OR($C391="Non-Labour",$C391="Labour-related"),IF(Inputs!$DT391=$F$1,Inputs!DJ391,Inputs!DJ391*'Key assumptions'!$H$118),$F391*N(BD391)*avg_hrs)</f>
        <v>0</v>
      </c>
      <c r="DK391" s="255">
        <f>IF(OR($C391="Non-Labour",$C391="Labour-related"),IF(Inputs!$DT391=$F$1,Inputs!DK391,Inputs!DK391*'Key assumptions'!$H$118),$F391*N(BE391)*avg_hrs)</f>
        <v>0</v>
      </c>
      <c r="DL391" s="255">
        <f>IF(OR($C391="Non-Labour",$C391="Labour-related"),IF(Inputs!$DT391=$F$1,Inputs!DL391,Inputs!DL391*'Key assumptions'!$H$118),$F391*N(BF391)*avg_hrs)</f>
        <v>0</v>
      </c>
      <c r="DM391" s="255">
        <f>IF(OR($C391="Non-Labour",$C391="Labour-related"),IF(Inputs!$DT391=$F$1,Inputs!DM391,Inputs!DM391*'Key assumptions'!$H$118),$F391*N(BG391)*avg_hrs)</f>
        <v>0</v>
      </c>
      <c r="DN391" s="255">
        <f>IF(OR($C391="Non-Labour",$C391="Labour-related"),IF(Inputs!$DT391=$F$1,Inputs!DN391,Inputs!DN391*'Key assumptions'!$H$118),$F391*N(BH391)*avg_hrs)</f>
        <v>0</v>
      </c>
      <c r="DO391" s="255">
        <f>IF(OR($C391="Non-Labour",$C391="Labour-related"),IF(Inputs!$DT391=$F$1,Inputs!DO391,Inputs!DO391*'Key assumptions'!$H$118),$F391*N(BI391)*avg_hrs)</f>
        <v>0</v>
      </c>
      <c r="DP391" s="255">
        <f>IF(OR($C391="Non-Labour",$C391="Labour-related"),IF(Inputs!$DT391=$F$1,Inputs!DP391,Inputs!DP391*'Key assumptions'!$H$118),$F391*N(BJ391)*avg_hrs)</f>
        <v>0</v>
      </c>
      <c r="DQ391" s="255">
        <f>IF(OR($C391="Non-Labour",$C391="Labour-related"),IF(Inputs!$DT391=$F$1,Inputs!DQ391,Inputs!DQ391*'Key assumptions'!$H$118),$F391*N(BK391)*avg_hrs)</f>
        <v>0</v>
      </c>
      <c r="DR391" s="255">
        <f>IF(OR($C391="Non-Labour",$C391="Labour-related"),IF(Inputs!$DT391=$F$1,Inputs!DR391,Inputs!DR391*'Key assumptions'!$H$118),$F391*N(BL391)*avg_hrs)</f>
        <v>0</v>
      </c>
      <c r="DT391" s="133" t="s">
        <v>213</v>
      </c>
      <c r="DU391" s="304"/>
      <c r="DV391" s="304"/>
      <c r="DW391" s="304"/>
      <c r="DX391" s="304"/>
      <c r="DY391" s="304"/>
      <c r="DZ391" s="304"/>
      <c r="EA391" s="255">
        <v>64358.57142857142</v>
      </c>
      <c r="EB391" s="255">
        <v>96537.85714285713</v>
      </c>
      <c r="EC391" s="255">
        <v>0</v>
      </c>
      <c r="ED391" s="255">
        <f t="shared" si="35"/>
        <v>0</v>
      </c>
      <c r="EE391" s="255">
        <f t="shared" si="35"/>
        <v>0</v>
      </c>
      <c r="EF391" s="255">
        <f t="shared" si="37"/>
        <v>160896.42857142855</v>
      </c>
    </row>
    <row r="392" spans="1:136" x14ac:dyDescent="0.4">
      <c r="A392" s="133" t="str">
        <f>Inputs!A392</f>
        <v>Project Development</v>
      </c>
      <c r="B392" s="133" t="str">
        <f>Inputs!B392</f>
        <v>N/A</v>
      </c>
      <c r="C392" s="133" t="str">
        <f>Inputs!C392</f>
        <v>Internal Labour</v>
      </c>
      <c r="D392" s="133" t="str">
        <f>Inputs!D392</f>
        <v>PT003696 AI BCSS Handover</v>
      </c>
      <c r="E392" s="133" t="str">
        <f>Inputs!E392</f>
        <v>Designer - Protection - Travel Outside Hours</v>
      </c>
      <c r="F392" s="290">
        <f>IF(Inputs!DT392=$F$1,Inputs!F392,
IF(Inputs!DT392='Key assumptions'!$E$118,Inputs!F392*'Key assumptions'!$H$118,Inputs!F392*'Key assumptions'!$H$119))</f>
        <v>300.33999999999997</v>
      </c>
      <c r="G392" s="290">
        <f>IF(Inputs!DT392=$F$1,Inputs!G392,Inputs!G392*'Key assumptions'!$H$118)</f>
        <v>134.19999999999999</v>
      </c>
      <c r="H392" s="281"/>
      <c r="I392" s="281"/>
      <c r="J392" s="281"/>
      <c r="K392" s="281"/>
      <c r="L392" s="281"/>
      <c r="M392" s="389" t="str">
        <f>Inputs!M392</f>
        <v>[C-i-C]</v>
      </c>
      <c r="N392" s="389" t="str">
        <f>Inputs!N392</f>
        <v>[C-i-C]</v>
      </c>
      <c r="O392" s="389" t="str">
        <f>Inputs!O392</f>
        <v>[C-i-C]</v>
      </c>
      <c r="P392" s="389" t="str">
        <f>Inputs!P392</f>
        <v>[C-i-C]</v>
      </c>
      <c r="Q392" s="389" t="str">
        <f>Inputs!Q392</f>
        <v>[C-i-C]</v>
      </c>
      <c r="R392" s="389" t="str">
        <f>Inputs!R392</f>
        <v>[C-i-C]</v>
      </c>
      <c r="S392" s="389" t="str">
        <f>Inputs!S392</f>
        <v>[C-i-C]</v>
      </c>
      <c r="T392" s="389" t="str">
        <f>Inputs!T392</f>
        <v>[C-i-C]</v>
      </c>
      <c r="U392" s="389" t="str">
        <f>Inputs!U392</f>
        <v>[C-i-C]</v>
      </c>
      <c r="V392" s="389" t="str">
        <f>Inputs!V392</f>
        <v>[C-i-C]</v>
      </c>
      <c r="W392" s="389" t="str">
        <f>Inputs!W392</f>
        <v>[C-i-C]</v>
      </c>
      <c r="X392" s="389" t="str">
        <f>Inputs!X392</f>
        <v>[C-i-C]</v>
      </c>
      <c r="Y392" s="389" t="str">
        <f>Inputs!Y392</f>
        <v>[C-i-C]</v>
      </c>
      <c r="Z392" s="389" t="str">
        <f>Inputs!Z392</f>
        <v>[C-i-C]</v>
      </c>
      <c r="AA392" s="389" t="str">
        <f>Inputs!AA392</f>
        <v>[C-i-C]</v>
      </c>
      <c r="AB392" s="389" t="str">
        <f>Inputs!AB392</f>
        <v>[C-i-C]</v>
      </c>
      <c r="AC392" s="389" t="str">
        <f>Inputs!AC392</f>
        <v>[C-i-C]</v>
      </c>
      <c r="AD392" s="389" t="str">
        <f>Inputs!AD392</f>
        <v>[C-i-C]</v>
      </c>
      <c r="AE392" s="389" t="str">
        <f>Inputs!AE392</f>
        <v>[C-i-C]</v>
      </c>
      <c r="AF392" s="389" t="str">
        <f>Inputs!AF392</f>
        <v>[C-i-C]</v>
      </c>
      <c r="AG392" s="389" t="str">
        <f>Inputs!AG392</f>
        <v>[C-i-C]</v>
      </c>
      <c r="AH392" s="389" t="str">
        <f>Inputs!AH392</f>
        <v>[C-i-C]</v>
      </c>
      <c r="AI392" s="254">
        <f>Inputs!AI392</f>
        <v>0</v>
      </c>
      <c r="AJ392" s="254">
        <f>Inputs!AJ392</f>
        <v>0</v>
      </c>
      <c r="AK392" s="254">
        <f>Inputs!AK392</f>
        <v>0</v>
      </c>
      <c r="AL392" s="254">
        <f>Inputs!AL392</f>
        <v>0</v>
      </c>
      <c r="AM392" s="254">
        <f>Inputs!AM392</f>
        <v>0</v>
      </c>
      <c r="AN392" s="254">
        <f>Inputs!AN392</f>
        <v>0</v>
      </c>
      <c r="AO392" s="254">
        <f>Inputs!AO392</f>
        <v>0</v>
      </c>
      <c r="AP392" s="254">
        <f>Inputs!AP392</f>
        <v>0</v>
      </c>
      <c r="AQ392" s="254">
        <f>Inputs!AQ392</f>
        <v>0</v>
      </c>
      <c r="AR392" s="254">
        <f>Inputs!AR392</f>
        <v>0</v>
      </c>
      <c r="AS392" s="254">
        <f>Inputs!AS392</f>
        <v>0</v>
      </c>
      <c r="AT392" s="254">
        <f>Inputs!AT392</f>
        <v>0</v>
      </c>
      <c r="AU392" s="254">
        <f>Inputs!AU392</f>
        <v>0</v>
      </c>
      <c r="AV392" s="254">
        <f>Inputs!AV392</f>
        <v>0</v>
      </c>
      <c r="AW392" s="254">
        <f>Inputs!AW392</f>
        <v>0</v>
      </c>
      <c r="AX392" s="254">
        <f>Inputs!AX392</f>
        <v>0</v>
      </c>
      <c r="AY392" s="254">
        <f>Inputs!AY392</f>
        <v>0</v>
      </c>
      <c r="AZ392" s="254">
        <f>Inputs!AZ392</f>
        <v>0</v>
      </c>
      <c r="BA392" s="254">
        <f>Inputs!BA392</f>
        <v>0</v>
      </c>
      <c r="BB392" s="254">
        <f>Inputs!BB392</f>
        <v>0</v>
      </c>
      <c r="BC392" s="254">
        <f>Inputs!BC392</f>
        <v>0</v>
      </c>
      <c r="BD392" s="254">
        <f>Inputs!BD392</f>
        <v>0</v>
      </c>
      <c r="BE392" s="254">
        <f>Inputs!BE392</f>
        <v>0</v>
      </c>
      <c r="BF392" s="254">
        <f>Inputs!BF392</f>
        <v>0</v>
      </c>
      <c r="BG392" s="254">
        <f>Inputs!BG392</f>
        <v>0</v>
      </c>
      <c r="BH392" s="254">
        <f>Inputs!BH392</f>
        <v>0</v>
      </c>
      <c r="BI392" s="254">
        <f>Inputs!BI392</f>
        <v>0</v>
      </c>
      <c r="BJ392" s="254">
        <f>Inputs!BJ392</f>
        <v>0</v>
      </c>
      <c r="BK392" s="254">
        <f>Inputs!BK392</f>
        <v>0</v>
      </c>
      <c r="BL392" s="254">
        <f>Inputs!BL392</f>
        <v>0</v>
      </c>
      <c r="BN392" s="255">
        <f>IF(OR($C392="Non-Labour",$C392="Labour-related"),IF(Inputs!$DT392=$F$1,Inputs!BN392,Inputs!BN392*'Key assumptions'!$H$118),$F392*N(H392)*avg_hrs)</f>
        <v>0</v>
      </c>
      <c r="BO392" s="255">
        <f>IF(OR($C392="Non-Labour",$C392="Labour-related"),IF(Inputs!$DT392=$F$1,Inputs!BO392,Inputs!BO392*'Key assumptions'!$H$118),$F392*N(I392)*avg_hrs)</f>
        <v>0</v>
      </c>
      <c r="BP392" s="255">
        <f>IF(OR($C392="Non-Labour",$C392="Labour-related"),IF(Inputs!$DT392=$F$1,Inputs!BP392,Inputs!BP392*'Key assumptions'!$H$118),$F392*N(J392)*avg_hrs)</f>
        <v>0</v>
      </c>
      <c r="BQ392" s="255">
        <f>IF(OR($C392="Non-Labour",$C392="Labour-related"),IF(Inputs!$DT392=$F$1,Inputs!BQ392,Inputs!BQ392*'Key assumptions'!$H$118),$F392*N(K392)*avg_hrs)</f>
        <v>0</v>
      </c>
      <c r="BR392" s="255">
        <f>IF(OR($C392="Non-Labour",$C392="Labour-related"),IF(Inputs!$DT392=$F$1,Inputs!BR392,Inputs!BR392*'Key assumptions'!$H$118),$F392*N(L392)*avg_hrs)</f>
        <v>0</v>
      </c>
      <c r="BS392" s="390" t="s">
        <v>411</v>
      </c>
      <c r="BT392" s="390" t="s">
        <v>411</v>
      </c>
      <c r="BU392" s="390" t="s">
        <v>411</v>
      </c>
      <c r="BV392" s="390" t="s">
        <v>411</v>
      </c>
      <c r="BW392" s="390" t="s">
        <v>411</v>
      </c>
      <c r="BX392" s="390" t="s">
        <v>411</v>
      </c>
      <c r="BY392" s="390" t="s">
        <v>411</v>
      </c>
      <c r="BZ392" s="390" t="s">
        <v>411</v>
      </c>
      <c r="CA392" s="390" t="s">
        <v>411</v>
      </c>
      <c r="CB392" s="390" t="s">
        <v>411</v>
      </c>
      <c r="CC392" s="390" t="s">
        <v>411</v>
      </c>
      <c r="CD392" s="390" t="s">
        <v>411</v>
      </c>
      <c r="CE392" s="390" t="s">
        <v>411</v>
      </c>
      <c r="CF392" s="390" t="s">
        <v>411</v>
      </c>
      <c r="CG392" s="390" t="s">
        <v>411</v>
      </c>
      <c r="CH392" s="390" t="s">
        <v>411</v>
      </c>
      <c r="CI392" s="390" t="s">
        <v>411</v>
      </c>
      <c r="CJ392" s="390" t="s">
        <v>411</v>
      </c>
      <c r="CK392" s="390" t="s">
        <v>411</v>
      </c>
      <c r="CL392" s="390" t="s">
        <v>411</v>
      </c>
      <c r="CM392" s="390" t="s">
        <v>411</v>
      </c>
      <c r="CN392" s="390" t="s">
        <v>411</v>
      </c>
      <c r="CO392" s="255">
        <f>IF(OR($C392="Non-Labour",$C392="Labour-related"),IF(Inputs!$DT392=$F$1,Inputs!CO392,Inputs!CO392*'Key assumptions'!$H$118),$F392*N(AI392)*avg_hrs)</f>
        <v>0</v>
      </c>
      <c r="CP392" s="255">
        <f>IF(OR($C392="Non-Labour",$C392="Labour-related"),IF(Inputs!$DT392=$F$1,Inputs!CP392,Inputs!CP392*'Key assumptions'!$H$118),$F392*N(AJ392)*avg_hrs)</f>
        <v>0</v>
      </c>
      <c r="CQ392" s="255">
        <f>IF(OR($C392="Non-Labour",$C392="Labour-related"),IF(Inputs!$DT392=$F$1,Inputs!CQ392,Inputs!CQ392*'Key assumptions'!$H$118),$F392*N(AK392)*avg_hrs)</f>
        <v>0</v>
      </c>
      <c r="CR392" s="255">
        <f>IF(OR($C392="Non-Labour",$C392="Labour-related"),IF(Inputs!$DT392=$F$1,Inputs!CR392,Inputs!CR392*'Key assumptions'!$H$118),$F392*N(AL392)*avg_hrs)</f>
        <v>0</v>
      </c>
      <c r="CS392" s="255">
        <f>IF(OR($C392="Non-Labour",$C392="Labour-related"),IF(Inputs!$DT392=$F$1,Inputs!CS392,Inputs!CS392*'Key assumptions'!$H$118),$F392*N(AM392)*avg_hrs)</f>
        <v>0</v>
      </c>
      <c r="CT392" s="255">
        <f>IF(OR($C392="Non-Labour",$C392="Labour-related"),IF(Inputs!$DT392=$F$1,Inputs!CT392,Inputs!CT392*'Key assumptions'!$H$118),$F392*N(AN392)*avg_hrs)</f>
        <v>0</v>
      </c>
      <c r="CU392" s="255">
        <f>IF(OR($C392="Non-Labour",$C392="Labour-related"),IF(Inputs!$DT392=$F$1,Inputs!CU392,Inputs!CU392*'Key assumptions'!$H$118),$F392*N(AO392)*avg_hrs)</f>
        <v>0</v>
      </c>
      <c r="CV392" s="255">
        <f>IF(OR($C392="Non-Labour",$C392="Labour-related"),IF(Inputs!$DT392=$F$1,Inputs!CV392,Inputs!CV392*'Key assumptions'!$H$118),$F392*N(AP392)*avg_hrs)</f>
        <v>0</v>
      </c>
      <c r="CW392" s="255">
        <f>IF(OR($C392="Non-Labour",$C392="Labour-related"),IF(Inputs!$DT392=$F$1,Inputs!CW392,Inputs!CW392*'Key assumptions'!$H$118),$F392*N(AQ392)*avg_hrs)</f>
        <v>0</v>
      </c>
      <c r="CX392" s="255">
        <f>IF(OR($C392="Non-Labour",$C392="Labour-related"),IF(Inputs!$DT392=$F$1,Inputs!CX392,Inputs!CX392*'Key assumptions'!$H$118),$F392*N(AR392)*avg_hrs)</f>
        <v>0</v>
      </c>
      <c r="CY392" s="255">
        <f>IF(OR($C392="Non-Labour",$C392="Labour-related"),IF(Inputs!$DT392=$F$1,Inputs!CY392,Inputs!CY392*'Key assumptions'!$H$118),$F392*N(AS392)*avg_hrs)</f>
        <v>0</v>
      </c>
      <c r="CZ392" s="255">
        <f>IF(OR($C392="Non-Labour",$C392="Labour-related"),IF(Inputs!$DT392=$F$1,Inputs!CZ392,Inputs!CZ392*'Key assumptions'!$H$118),$F392*N(AT392)*avg_hrs)</f>
        <v>0</v>
      </c>
      <c r="DA392" s="255">
        <f>IF(OR($C392="Non-Labour",$C392="Labour-related"),IF(Inputs!$DT392=$F$1,Inputs!DA392,Inputs!DA392*'Key assumptions'!$H$118),$F392*N(AU392)*avg_hrs)</f>
        <v>0</v>
      </c>
      <c r="DB392" s="255">
        <f>IF(OR($C392="Non-Labour",$C392="Labour-related"),IF(Inputs!$DT392=$F$1,Inputs!DB392,Inputs!DB392*'Key assumptions'!$H$118),$F392*N(AV392)*avg_hrs)</f>
        <v>0</v>
      </c>
      <c r="DC392" s="255">
        <f>IF(OR($C392="Non-Labour",$C392="Labour-related"),IF(Inputs!$DT392=$F$1,Inputs!DC392,Inputs!DC392*'Key assumptions'!$H$118),$F392*N(AW392)*avg_hrs)</f>
        <v>0</v>
      </c>
      <c r="DD392" s="255">
        <f>IF(OR($C392="Non-Labour",$C392="Labour-related"),IF(Inputs!$DT392=$F$1,Inputs!DD392,Inputs!DD392*'Key assumptions'!$H$118),$F392*N(AX392)*avg_hrs)</f>
        <v>0</v>
      </c>
      <c r="DE392" s="255">
        <f>IF(OR($C392="Non-Labour",$C392="Labour-related"),IF(Inputs!$DT392=$F$1,Inputs!DE392,Inputs!DE392*'Key assumptions'!$H$118),$F392*N(AY392)*avg_hrs)</f>
        <v>0</v>
      </c>
      <c r="DF392" s="255">
        <f>IF(OR($C392="Non-Labour",$C392="Labour-related"),IF(Inputs!$DT392=$F$1,Inputs!DF392,Inputs!DF392*'Key assumptions'!$H$118),$F392*N(AZ392)*avg_hrs)</f>
        <v>0</v>
      </c>
      <c r="DG392" s="255">
        <f>IF(OR($C392="Non-Labour",$C392="Labour-related"),IF(Inputs!$DT392=$F$1,Inputs!DG392,Inputs!DG392*'Key assumptions'!$H$118),$F392*N(BA392)*avg_hrs)</f>
        <v>0</v>
      </c>
      <c r="DH392" s="255">
        <f>IF(OR($C392="Non-Labour",$C392="Labour-related"),IF(Inputs!$DT392=$F$1,Inputs!DH392,Inputs!DH392*'Key assumptions'!$H$118),$F392*N(BB392)*avg_hrs)</f>
        <v>0</v>
      </c>
      <c r="DI392" s="255">
        <f>IF(OR($C392="Non-Labour",$C392="Labour-related"),IF(Inputs!$DT392=$F$1,Inputs!DI392,Inputs!DI392*'Key assumptions'!$H$118),$F392*N(BC392)*avg_hrs)</f>
        <v>0</v>
      </c>
      <c r="DJ392" s="255">
        <f>IF(OR($C392="Non-Labour",$C392="Labour-related"),IF(Inputs!$DT392=$F$1,Inputs!DJ392,Inputs!DJ392*'Key assumptions'!$H$118),$F392*N(BD392)*avg_hrs)</f>
        <v>0</v>
      </c>
      <c r="DK392" s="255">
        <f>IF(OR($C392="Non-Labour",$C392="Labour-related"),IF(Inputs!$DT392=$F$1,Inputs!DK392,Inputs!DK392*'Key assumptions'!$H$118),$F392*N(BE392)*avg_hrs)</f>
        <v>0</v>
      </c>
      <c r="DL392" s="255">
        <f>IF(OR($C392="Non-Labour",$C392="Labour-related"),IF(Inputs!$DT392=$F$1,Inputs!DL392,Inputs!DL392*'Key assumptions'!$H$118),$F392*N(BF392)*avg_hrs)</f>
        <v>0</v>
      </c>
      <c r="DM392" s="255">
        <f>IF(OR($C392="Non-Labour",$C392="Labour-related"),IF(Inputs!$DT392=$F$1,Inputs!DM392,Inputs!DM392*'Key assumptions'!$H$118),$F392*N(BG392)*avg_hrs)</f>
        <v>0</v>
      </c>
      <c r="DN392" s="255">
        <f>IF(OR($C392="Non-Labour",$C392="Labour-related"),IF(Inputs!$DT392=$F$1,Inputs!DN392,Inputs!DN392*'Key assumptions'!$H$118),$F392*N(BH392)*avg_hrs)</f>
        <v>0</v>
      </c>
      <c r="DO392" s="255">
        <f>IF(OR($C392="Non-Labour",$C392="Labour-related"),IF(Inputs!$DT392=$F$1,Inputs!DO392,Inputs!DO392*'Key assumptions'!$H$118),$F392*N(BI392)*avg_hrs)</f>
        <v>0</v>
      </c>
      <c r="DP392" s="255">
        <f>IF(OR($C392="Non-Labour",$C392="Labour-related"),IF(Inputs!$DT392=$F$1,Inputs!DP392,Inputs!DP392*'Key assumptions'!$H$118),$F392*N(BJ392)*avg_hrs)</f>
        <v>0</v>
      </c>
      <c r="DQ392" s="255">
        <f>IF(OR($C392="Non-Labour",$C392="Labour-related"),IF(Inputs!$DT392=$F$1,Inputs!DQ392,Inputs!DQ392*'Key assumptions'!$H$118),$F392*N(BK392)*avg_hrs)</f>
        <v>0</v>
      </c>
      <c r="DR392" s="255">
        <f>IF(OR($C392="Non-Labour",$C392="Labour-related"),IF(Inputs!$DT392=$F$1,Inputs!DR392,Inputs!DR392*'Key assumptions'!$H$118),$F392*N(BL392)*avg_hrs)</f>
        <v>0</v>
      </c>
      <c r="DT392" s="133" t="s">
        <v>213</v>
      </c>
      <c r="DU392" s="304"/>
      <c r="DV392" s="304"/>
      <c r="DW392" s="304"/>
      <c r="DX392" s="304"/>
      <c r="DY392" s="304"/>
      <c r="DZ392" s="304"/>
      <c r="EA392" s="255">
        <v>0</v>
      </c>
      <c r="EB392" s="255">
        <v>0</v>
      </c>
      <c r="EC392" s="255">
        <v>0</v>
      </c>
      <c r="ED392" s="255">
        <f t="shared" si="35"/>
        <v>0</v>
      </c>
      <c r="EE392" s="255">
        <f t="shared" si="35"/>
        <v>0</v>
      </c>
      <c r="EF392" s="255">
        <f t="shared" si="37"/>
        <v>0</v>
      </c>
    </row>
    <row r="393" spans="1:136" x14ac:dyDescent="0.4">
      <c r="A393" s="133" t="str">
        <f>Inputs!A393</f>
        <v>Project Development</v>
      </c>
      <c r="B393" s="133" t="str">
        <f>Inputs!B393</f>
        <v>N/A</v>
      </c>
      <c r="C393" s="133" t="str">
        <f>Inputs!C393</f>
        <v>Labour-related</v>
      </c>
      <c r="D393" s="133" t="str">
        <f>Inputs!D393</f>
        <v>PT003696 AI BCSS Handover</v>
      </c>
      <c r="E393" s="133" t="str">
        <f>Inputs!E393</f>
        <v>Sustenance High Cost Country Centre</v>
      </c>
      <c r="F393" s="290">
        <f>IF(Inputs!DT393=$F$1,Inputs!F393,
IF(Inputs!DT393='Key assumptions'!$E$118,Inputs!F393*'Key assumptions'!$H$118,Inputs!F393*'Key assumptions'!$H$119))</f>
        <v>0</v>
      </c>
      <c r="G393" s="290">
        <f>IF(Inputs!DT393=$F$1,Inputs!G393,Inputs!G393*'Key assumptions'!$H$118)</f>
        <v>0</v>
      </c>
      <c r="H393" s="281"/>
      <c r="I393" s="281"/>
      <c r="J393" s="281"/>
      <c r="K393" s="281"/>
      <c r="L393" s="281"/>
      <c r="M393" s="389" t="str">
        <f>Inputs!M393</f>
        <v>[C-i-C]</v>
      </c>
      <c r="N393" s="389" t="str">
        <f>Inputs!N393</f>
        <v>[C-i-C]</v>
      </c>
      <c r="O393" s="389" t="str">
        <f>Inputs!O393</f>
        <v>[C-i-C]</v>
      </c>
      <c r="P393" s="389" t="str">
        <f>Inputs!P393</f>
        <v>[C-i-C]</v>
      </c>
      <c r="Q393" s="389" t="str">
        <f>Inputs!Q393</f>
        <v>[C-i-C]</v>
      </c>
      <c r="R393" s="389" t="str">
        <f>Inputs!R393</f>
        <v>[C-i-C]</v>
      </c>
      <c r="S393" s="389" t="str">
        <f>Inputs!S393</f>
        <v>[C-i-C]</v>
      </c>
      <c r="T393" s="389" t="str">
        <f>Inputs!T393</f>
        <v>[C-i-C]</v>
      </c>
      <c r="U393" s="389" t="str">
        <f>Inputs!U393</f>
        <v>[C-i-C]</v>
      </c>
      <c r="V393" s="389" t="str">
        <f>Inputs!V393</f>
        <v>[C-i-C]</v>
      </c>
      <c r="W393" s="389" t="str">
        <f>Inputs!W393</f>
        <v>[C-i-C]</v>
      </c>
      <c r="X393" s="389" t="str">
        <f>Inputs!X393</f>
        <v>[C-i-C]</v>
      </c>
      <c r="Y393" s="389" t="str">
        <f>Inputs!Y393</f>
        <v>[C-i-C]</v>
      </c>
      <c r="Z393" s="389" t="str">
        <f>Inputs!Z393</f>
        <v>[C-i-C]</v>
      </c>
      <c r="AA393" s="389" t="str">
        <f>Inputs!AA393</f>
        <v>[C-i-C]</v>
      </c>
      <c r="AB393" s="389" t="str">
        <f>Inputs!AB393</f>
        <v>[C-i-C]</v>
      </c>
      <c r="AC393" s="389" t="str">
        <f>Inputs!AC393</f>
        <v>[C-i-C]</v>
      </c>
      <c r="AD393" s="389" t="str">
        <f>Inputs!AD393</f>
        <v>[C-i-C]</v>
      </c>
      <c r="AE393" s="389" t="str">
        <f>Inputs!AE393</f>
        <v>[C-i-C]</v>
      </c>
      <c r="AF393" s="389" t="str">
        <f>Inputs!AF393</f>
        <v>[C-i-C]</v>
      </c>
      <c r="AG393" s="389" t="str">
        <f>Inputs!AG393</f>
        <v>[C-i-C]</v>
      </c>
      <c r="AH393" s="389" t="str">
        <f>Inputs!AH393</f>
        <v>[C-i-C]</v>
      </c>
      <c r="AI393" s="254">
        <f>Inputs!AI393</f>
        <v>0</v>
      </c>
      <c r="AJ393" s="254">
        <f>Inputs!AJ393</f>
        <v>0</v>
      </c>
      <c r="AK393" s="254">
        <f>Inputs!AK393</f>
        <v>0</v>
      </c>
      <c r="AL393" s="254">
        <f>Inputs!AL393</f>
        <v>0</v>
      </c>
      <c r="AM393" s="254">
        <f>Inputs!AM393</f>
        <v>0</v>
      </c>
      <c r="AN393" s="254">
        <f>Inputs!AN393</f>
        <v>0</v>
      </c>
      <c r="AO393" s="254">
        <f>Inputs!AO393</f>
        <v>0</v>
      </c>
      <c r="AP393" s="254">
        <f>Inputs!AP393</f>
        <v>0</v>
      </c>
      <c r="AQ393" s="254">
        <f>Inputs!AQ393</f>
        <v>0</v>
      </c>
      <c r="AR393" s="254">
        <f>Inputs!AR393</f>
        <v>0</v>
      </c>
      <c r="AS393" s="254">
        <f>Inputs!AS393</f>
        <v>0</v>
      </c>
      <c r="AT393" s="254">
        <f>Inputs!AT393</f>
        <v>0</v>
      </c>
      <c r="AU393" s="254">
        <f>Inputs!AU393</f>
        <v>0</v>
      </c>
      <c r="AV393" s="254">
        <f>Inputs!AV393</f>
        <v>0</v>
      </c>
      <c r="AW393" s="254">
        <f>Inputs!AW393</f>
        <v>0</v>
      </c>
      <c r="AX393" s="254">
        <f>Inputs!AX393</f>
        <v>0</v>
      </c>
      <c r="AY393" s="254">
        <f>Inputs!AY393</f>
        <v>0</v>
      </c>
      <c r="AZ393" s="254">
        <f>Inputs!AZ393</f>
        <v>0</v>
      </c>
      <c r="BA393" s="254">
        <f>Inputs!BA393</f>
        <v>0</v>
      </c>
      <c r="BB393" s="254">
        <f>Inputs!BB393</f>
        <v>0</v>
      </c>
      <c r="BC393" s="254">
        <f>Inputs!BC393</f>
        <v>0</v>
      </c>
      <c r="BD393" s="254">
        <f>Inputs!BD393</f>
        <v>0</v>
      </c>
      <c r="BE393" s="254">
        <f>Inputs!BE393</f>
        <v>0</v>
      </c>
      <c r="BF393" s="254">
        <f>Inputs!BF393</f>
        <v>0</v>
      </c>
      <c r="BG393" s="254">
        <f>Inputs!BG393</f>
        <v>0</v>
      </c>
      <c r="BH393" s="254">
        <f>Inputs!BH393</f>
        <v>0</v>
      </c>
      <c r="BI393" s="254">
        <f>Inputs!BI393</f>
        <v>0</v>
      </c>
      <c r="BJ393" s="254">
        <f>Inputs!BJ393</f>
        <v>0</v>
      </c>
      <c r="BK393" s="254">
        <f>Inputs!BK393</f>
        <v>0</v>
      </c>
      <c r="BL393" s="254">
        <f>Inputs!BL393</f>
        <v>0</v>
      </c>
      <c r="BN393" s="255">
        <f>IF(OR($C393="Non-Labour",$C393="Labour-related"),IF(Inputs!$DT393=$F$1,Inputs!BN393,Inputs!BN393*'Key assumptions'!$H$118),$F393*N(H393)*avg_hrs)</f>
        <v>0</v>
      </c>
      <c r="BO393" s="255">
        <f>IF(OR($C393="Non-Labour",$C393="Labour-related"),IF(Inputs!$DT393=$F$1,Inputs!BO393,Inputs!BO393*'Key assumptions'!$H$118),$F393*N(I393)*avg_hrs)</f>
        <v>0</v>
      </c>
      <c r="BP393" s="255">
        <f>IF(OR($C393="Non-Labour",$C393="Labour-related"),IF(Inputs!$DT393=$F$1,Inputs!BP393,Inputs!BP393*'Key assumptions'!$H$118),$F393*N(J393)*avg_hrs)</f>
        <v>0</v>
      </c>
      <c r="BQ393" s="255">
        <f>IF(OR($C393="Non-Labour",$C393="Labour-related"),IF(Inputs!$DT393=$F$1,Inputs!BQ393,Inputs!BQ393*'Key assumptions'!$H$118),$F393*N(K393)*avg_hrs)</f>
        <v>0</v>
      </c>
      <c r="BR393" s="255">
        <f>IF(OR($C393="Non-Labour",$C393="Labour-related"),IF(Inputs!$DT393=$F$1,Inputs!BR393,Inputs!BR393*'Key assumptions'!$H$118),$F393*N(L393)*avg_hrs)</f>
        <v>0</v>
      </c>
      <c r="BS393" s="390" t="s">
        <v>411</v>
      </c>
      <c r="BT393" s="390" t="s">
        <v>411</v>
      </c>
      <c r="BU393" s="390" t="s">
        <v>411</v>
      </c>
      <c r="BV393" s="390" t="s">
        <v>411</v>
      </c>
      <c r="BW393" s="390" t="s">
        <v>411</v>
      </c>
      <c r="BX393" s="390" t="s">
        <v>411</v>
      </c>
      <c r="BY393" s="390" t="s">
        <v>411</v>
      </c>
      <c r="BZ393" s="390" t="s">
        <v>411</v>
      </c>
      <c r="CA393" s="390" t="s">
        <v>411</v>
      </c>
      <c r="CB393" s="390" t="s">
        <v>411</v>
      </c>
      <c r="CC393" s="390" t="s">
        <v>411</v>
      </c>
      <c r="CD393" s="390" t="s">
        <v>411</v>
      </c>
      <c r="CE393" s="390" t="s">
        <v>411</v>
      </c>
      <c r="CF393" s="390" t="s">
        <v>411</v>
      </c>
      <c r="CG393" s="390" t="s">
        <v>411</v>
      </c>
      <c r="CH393" s="390" t="s">
        <v>411</v>
      </c>
      <c r="CI393" s="390" t="s">
        <v>411</v>
      </c>
      <c r="CJ393" s="390" t="s">
        <v>411</v>
      </c>
      <c r="CK393" s="390" t="s">
        <v>411</v>
      </c>
      <c r="CL393" s="390" t="s">
        <v>411</v>
      </c>
      <c r="CM393" s="390" t="s">
        <v>411</v>
      </c>
      <c r="CN393" s="390" t="s">
        <v>411</v>
      </c>
      <c r="CO393" s="255">
        <f>IF(OR($C393="Non-Labour",$C393="Labour-related"),IF(Inputs!$DT393=$F$1,Inputs!CO393,Inputs!CO393*'Key assumptions'!$H$118),$F393*N(AI393)*avg_hrs)</f>
        <v>0</v>
      </c>
      <c r="CP393" s="255">
        <f>IF(OR($C393="Non-Labour",$C393="Labour-related"),IF(Inputs!$DT393=$F$1,Inputs!CP393,Inputs!CP393*'Key assumptions'!$H$118),$F393*N(AJ393)*avg_hrs)</f>
        <v>0</v>
      </c>
      <c r="CQ393" s="255">
        <f>IF(OR($C393="Non-Labour",$C393="Labour-related"),IF(Inputs!$DT393=$F$1,Inputs!CQ393,Inputs!CQ393*'Key assumptions'!$H$118),$F393*N(AK393)*avg_hrs)</f>
        <v>0</v>
      </c>
      <c r="CR393" s="255">
        <f>IF(OR($C393="Non-Labour",$C393="Labour-related"),IF(Inputs!$DT393=$F$1,Inputs!CR393,Inputs!CR393*'Key assumptions'!$H$118),$F393*N(AL393)*avg_hrs)</f>
        <v>0</v>
      </c>
      <c r="CS393" s="255">
        <f>IF(OR($C393="Non-Labour",$C393="Labour-related"),IF(Inputs!$DT393=$F$1,Inputs!CS393,Inputs!CS393*'Key assumptions'!$H$118),$F393*N(AM393)*avg_hrs)</f>
        <v>0</v>
      </c>
      <c r="CT393" s="255">
        <f>IF(OR($C393="Non-Labour",$C393="Labour-related"),IF(Inputs!$DT393=$F$1,Inputs!CT393,Inputs!CT393*'Key assumptions'!$H$118),$F393*N(AN393)*avg_hrs)</f>
        <v>0</v>
      </c>
      <c r="CU393" s="255">
        <f>IF(OR($C393="Non-Labour",$C393="Labour-related"),IF(Inputs!$DT393=$F$1,Inputs!CU393,Inputs!CU393*'Key assumptions'!$H$118),$F393*N(AO393)*avg_hrs)</f>
        <v>0</v>
      </c>
      <c r="CV393" s="255">
        <f>IF(OR($C393="Non-Labour",$C393="Labour-related"),IF(Inputs!$DT393=$F$1,Inputs!CV393,Inputs!CV393*'Key assumptions'!$H$118),$F393*N(AP393)*avg_hrs)</f>
        <v>0</v>
      </c>
      <c r="CW393" s="255">
        <f>IF(OR($C393="Non-Labour",$C393="Labour-related"),IF(Inputs!$DT393=$F$1,Inputs!CW393,Inputs!CW393*'Key assumptions'!$H$118),$F393*N(AQ393)*avg_hrs)</f>
        <v>0</v>
      </c>
      <c r="CX393" s="255">
        <f>IF(OR($C393="Non-Labour",$C393="Labour-related"),IF(Inputs!$DT393=$F$1,Inputs!CX393,Inputs!CX393*'Key assumptions'!$H$118),$F393*N(AR393)*avg_hrs)</f>
        <v>0</v>
      </c>
      <c r="CY393" s="255">
        <f>IF(OR($C393="Non-Labour",$C393="Labour-related"),IF(Inputs!$DT393=$F$1,Inputs!CY393,Inputs!CY393*'Key assumptions'!$H$118),$F393*N(AS393)*avg_hrs)</f>
        <v>0</v>
      </c>
      <c r="CZ393" s="255">
        <f>IF(OR($C393="Non-Labour",$C393="Labour-related"),IF(Inputs!$DT393=$F$1,Inputs!CZ393,Inputs!CZ393*'Key assumptions'!$H$118),$F393*N(AT393)*avg_hrs)</f>
        <v>0</v>
      </c>
      <c r="DA393" s="255">
        <f>IF(OR($C393="Non-Labour",$C393="Labour-related"),IF(Inputs!$DT393=$F$1,Inputs!DA393,Inputs!DA393*'Key assumptions'!$H$118),$F393*N(AU393)*avg_hrs)</f>
        <v>0</v>
      </c>
      <c r="DB393" s="255">
        <f>IF(OR($C393="Non-Labour",$C393="Labour-related"),IF(Inputs!$DT393=$F$1,Inputs!DB393,Inputs!DB393*'Key assumptions'!$H$118),$F393*N(AV393)*avg_hrs)</f>
        <v>0</v>
      </c>
      <c r="DC393" s="255">
        <f>IF(OR($C393="Non-Labour",$C393="Labour-related"),IF(Inputs!$DT393=$F$1,Inputs!DC393,Inputs!DC393*'Key assumptions'!$H$118),$F393*N(AW393)*avg_hrs)</f>
        <v>0</v>
      </c>
      <c r="DD393" s="255">
        <f>IF(OR($C393="Non-Labour",$C393="Labour-related"),IF(Inputs!$DT393=$F$1,Inputs!DD393,Inputs!DD393*'Key assumptions'!$H$118),$F393*N(AX393)*avg_hrs)</f>
        <v>0</v>
      </c>
      <c r="DE393" s="255">
        <f>IF(OR($C393="Non-Labour",$C393="Labour-related"),IF(Inputs!$DT393=$F$1,Inputs!DE393,Inputs!DE393*'Key assumptions'!$H$118),$F393*N(AY393)*avg_hrs)</f>
        <v>0</v>
      </c>
      <c r="DF393" s="255">
        <f>IF(OR($C393="Non-Labour",$C393="Labour-related"),IF(Inputs!$DT393=$F$1,Inputs!DF393,Inputs!DF393*'Key assumptions'!$H$118),$F393*N(AZ393)*avg_hrs)</f>
        <v>0</v>
      </c>
      <c r="DG393" s="255">
        <f>IF(OR($C393="Non-Labour",$C393="Labour-related"),IF(Inputs!$DT393=$F$1,Inputs!DG393,Inputs!DG393*'Key assumptions'!$H$118),$F393*N(BA393)*avg_hrs)</f>
        <v>0</v>
      </c>
      <c r="DH393" s="255">
        <f>IF(OR($C393="Non-Labour",$C393="Labour-related"),IF(Inputs!$DT393=$F$1,Inputs!DH393,Inputs!DH393*'Key assumptions'!$H$118),$F393*N(BB393)*avg_hrs)</f>
        <v>0</v>
      </c>
      <c r="DI393" s="255">
        <f>IF(OR($C393="Non-Labour",$C393="Labour-related"),IF(Inputs!$DT393=$F$1,Inputs!DI393,Inputs!DI393*'Key assumptions'!$H$118),$F393*N(BC393)*avg_hrs)</f>
        <v>0</v>
      </c>
      <c r="DJ393" s="255">
        <f>IF(OR($C393="Non-Labour",$C393="Labour-related"),IF(Inputs!$DT393=$F$1,Inputs!DJ393,Inputs!DJ393*'Key assumptions'!$H$118),$F393*N(BD393)*avg_hrs)</f>
        <v>0</v>
      </c>
      <c r="DK393" s="255">
        <f>IF(OR($C393="Non-Labour",$C393="Labour-related"),IF(Inputs!$DT393=$F$1,Inputs!DK393,Inputs!DK393*'Key assumptions'!$H$118),$F393*N(BE393)*avg_hrs)</f>
        <v>0</v>
      </c>
      <c r="DL393" s="255">
        <f>IF(OR($C393="Non-Labour",$C393="Labour-related"),IF(Inputs!$DT393=$F$1,Inputs!DL393,Inputs!DL393*'Key assumptions'!$H$118),$F393*N(BF393)*avg_hrs)</f>
        <v>0</v>
      </c>
      <c r="DM393" s="255">
        <f>IF(OR($C393="Non-Labour",$C393="Labour-related"),IF(Inputs!$DT393=$F$1,Inputs!DM393,Inputs!DM393*'Key assumptions'!$H$118),$F393*N(BG393)*avg_hrs)</f>
        <v>0</v>
      </c>
      <c r="DN393" s="255">
        <f>IF(OR($C393="Non-Labour",$C393="Labour-related"),IF(Inputs!$DT393=$F$1,Inputs!DN393,Inputs!DN393*'Key assumptions'!$H$118),$F393*N(BH393)*avg_hrs)</f>
        <v>0</v>
      </c>
      <c r="DO393" s="255">
        <f>IF(OR($C393="Non-Labour",$C393="Labour-related"),IF(Inputs!$DT393=$F$1,Inputs!DO393,Inputs!DO393*'Key assumptions'!$H$118),$F393*N(BI393)*avg_hrs)</f>
        <v>0</v>
      </c>
      <c r="DP393" s="255">
        <f>IF(OR($C393="Non-Labour",$C393="Labour-related"),IF(Inputs!$DT393=$F$1,Inputs!DP393,Inputs!DP393*'Key assumptions'!$H$118),$F393*N(BJ393)*avg_hrs)</f>
        <v>0</v>
      </c>
      <c r="DQ393" s="255">
        <f>IF(OR($C393="Non-Labour",$C393="Labour-related"),IF(Inputs!$DT393=$F$1,Inputs!DQ393,Inputs!DQ393*'Key assumptions'!$H$118),$F393*N(BK393)*avg_hrs)</f>
        <v>0</v>
      </c>
      <c r="DR393" s="255">
        <f>IF(OR($C393="Non-Labour",$C393="Labour-related"),IF(Inputs!$DT393=$F$1,Inputs!DR393,Inputs!DR393*'Key assumptions'!$H$118),$F393*N(BL393)*avg_hrs)</f>
        <v>0</v>
      </c>
      <c r="DT393" s="133" t="s">
        <v>213</v>
      </c>
      <c r="DU393" s="304"/>
      <c r="DV393" s="304"/>
      <c r="DW393" s="304"/>
      <c r="DX393" s="304"/>
      <c r="DY393" s="304"/>
      <c r="DZ393" s="304"/>
      <c r="EA393" s="255">
        <v>0</v>
      </c>
      <c r="EB393" s="255">
        <v>0</v>
      </c>
      <c r="EC393" s="255">
        <v>0</v>
      </c>
      <c r="ED393" s="255">
        <f t="shared" si="35"/>
        <v>0</v>
      </c>
      <c r="EE393" s="255">
        <f t="shared" si="35"/>
        <v>0</v>
      </c>
      <c r="EF393" s="255">
        <f t="shared" si="37"/>
        <v>0</v>
      </c>
    </row>
    <row r="394" spans="1:136" x14ac:dyDescent="0.4">
      <c r="A394" s="133" t="str">
        <f>Inputs!A394</f>
        <v>Project Development</v>
      </c>
      <c r="B394" s="133" t="str">
        <f>Inputs!B394</f>
        <v>N/A</v>
      </c>
      <c r="C394" s="133" t="str">
        <f>Inputs!C394</f>
        <v>Internal Labour</v>
      </c>
      <c r="D394" s="133" t="str">
        <f>Inputs!D394</f>
        <v>PT003696 AI BCSS Handover</v>
      </c>
      <c r="E394" s="133" t="str">
        <f>Inputs!E394</f>
        <v>Design - Control</v>
      </c>
      <c r="F394" s="290">
        <f>IF(Inputs!DT394=$F$1,Inputs!F394,
IF(Inputs!DT394='Key assumptions'!$E$118,Inputs!F394*'Key assumptions'!$H$118,Inputs!F394*'Key assumptions'!$H$119))</f>
        <v>211.36</v>
      </c>
      <c r="G394" s="290">
        <f>IF(Inputs!DT394=$F$1,Inputs!G394,Inputs!G394*'Key assumptions'!$H$118)</f>
        <v>92.578984837278099</v>
      </c>
      <c r="H394" s="281"/>
      <c r="I394" s="281"/>
      <c r="J394" s="281"/>
      <c r="K394" s="281"/>
      <c r="L394" s="281"/>
      <c r="M394" s="389" t="str">
        <f>Inputs!M394</f>
        <v>[C-i-C]</v>
      </c>
      <c r="N394" s="389" t="str">
        <f>Inputs!N394</f>
        <v>[C-i-C]</v>
      </c>
      <c r="O394" s="389" t="str">
        <f>Inputs!O394</f>
        <v>[C-i-C]</v>
      </c>
      <c r="P394" s="389" t="str">
        <f>Inputs!P394</f>
        <v>[C-i-C]</v>
      </c>
      <c r="Q394" s="389" t="str">
        <f>Inputs!Q394</f>
        <v>[C-i-C]</v>
      </c>
      <c r="R394" s="389" t="str">
        <f>Inputs!R394</f>
        <v>[C-i-C]</v>
      </c>
      <c r="S394" s="389" t="str">
        <f>Inputs!S394</f>
        <v>[C-i-C]</v>
      </c>
      <c r="T394" s="389" t="str">
        <f>Inputs!T394</f>
        <v>[C-i-C]</v>
      </c>
      <c r="U394" s="389" t="str">
        <f>Inputs!U394</f>
        <v>[C-i-C]</v>
      </c>
      <c r="V394" s="389" t="str">
        <f>Inputs!V394</f>
        <v>[C-i-C]</v>
      </c>
      <c r="W394" s="389" t="str">
        <f>Inputs!W394</f>
        <v>[C-i-C]</v>
      </c>
      <c r="X394" s="389" t="str">
        <f>Inputs!X394</f>
        <v>[C-i-C]</v>
      </c>
      <c r="Y394" s="389" t="str">
        <f>Inputs!Y394</f>
        <v>[C-i-C]</v>
      </c>
      <c r="Z394" s="389" t="str">
        <f>Inputs!Z394</f>
        <v>[C-i-C]</v>
      </c>
      <c r="AA394" s="389" t="str">
        <f>Inputs!AA394</f>
        <v>[C-i-C]</v>
      </c>
      <c r="AB394" s="389" t="str">
        <f>Inputs!AB394</f>
        <v>[C-i-C]</v>
      </c>
      <c r="AC394" s="389" t="str">
        <f>Inputs!AC394</f>
        <v>[C-i-C]</v>
      </c>
      <c r="AD394" s="389" t="str">
        <f>Inputs!AD394</f>
        <v>[C-i-C]</v>
      </c>
      <c r="AE394" s="389" t="str">
        <f>Inputs!AE394</f>
        <v>[C-i-C]</v>
      </c>
      <c r="AF394" s="389" t="str">
        <f>Inputs!AF394</f>
        <v>[C-i-C]</v>
      </c>
      <c r="AG394" s="389" t="str">
        <f>Inputs!AG394</f>
        <v>[C-i-C]</v>
      </c>
      <c r="AH394" s="389" t="str">
        <f>Inputs!AH394</f>
        <v>[C-i-C]</v>
      </c>
      <c r="AI394" s="254">
        <f>Inputs!AI394</f>
        <v>0</v>
      </c>
      <c r="AJ394" s="254">
        <f>Inputs!AJ394</f>
        <v>0</v>
      </c>
      <c r="AK394" s="254">
        <f>Inputs!AK394</f>
        <v>0</v>
      </c>
      <c r="AL394" s="254">
        <f>Inputs!AL394</f>
        <v>0</v>
      </c>
      <c r="AM394" s="254">
        <f>Inputs!AM394</f>
        <v>0</v>
      </c>
      <c r="AN394" s="254">
        <f>Inputs!AN394</f>
        <v>0</v>
      </c>
      <c r="AO394" s="254">
        <f>Inputs!AO394</f>
        <v>0</v>
      </c>
      <c r="AP394" s="254">
        <f>Inputs!AP394</f>
        <v>0</v>
      </c>
      <c r="AQ394" s="254">
        <f>Inputs!AQ394</f>
        <v>0</v>
      </c>
      <c r="AR394" s="254">
        <f>Inputs!AR394</f>
        <v>0</v>
      </c>
      <c r="AS394" s="254">
        <f>Inputs!AS394</f>
        <v>0</v>
      </c>
      <c r="AT394" s="254">
        <f>Inputs!AT394</f>
        <v>0</v>
      </c>
      <c r="AU394" s="254">
        <f>Inputs!AU394</f>
        <v>0</v>
      </c>
      <c r="AV394" s="254">
        <f>Inputs!AV394</f>
        <v>0</v>
      </c>
      <c r="AW394" s="254">
        <f>Inputs!AW394</f>
        <v>0</v>
      </c>
      <c r="AX394" s="254">
        <f>Inputs!AX394</f>
        <v>0</v>
      </c>
      <c r="AY394" s="254">
        <f>Inputs!AY394</f>
        <v>0</v>
      </c>
      <c r="AZ394" s="254">
        <f>Inputs!AZ394</f>
        <v>0</v>
      </c>
      <c r="BA394" s="254">
        <f>Inputs!BA394</f>
        <v>0</v>
      </c>
      <c r="BB394" s="254">
        <f>Inputs!BB394</f>
        <v>0</v>
      </c>
      <c r="BC394" s="254">
        <f>Inputs!BC394</f>
        <v>0</v>
      </c>
      <c r="BD394" s="254">
        <f>Inputs!BD394</f>
        <v>0</v>
      </c>
      <c r="BE394" s="254">
        <f>Inputs!BE394</f>
        <v>0</v>
      </c>
      <c r="BF394" s="254">
        <f>Inputs!BF394</f>
        <v>0</v>
      </c>
      <c r="BG394" s="254">
        <f>Inputs!BG394</f>
        <v>0</v>
      </c>
      <c r="BH394" s="254">
        <f>Inputs!BH394</f>
        <v>0</v>
      </c>
      <c r="BI394" s="254">
        <f>Inputs!BI394</f>
        <v>0</v>
      </c>
      <c r="BJ394" s="254">
        <f>Inputs!BJ394</f>
        <v>0</v>
      </c>
      <c r="BK394" s="254">
        <f>Inputs!BK394</f>
        <v>0</v>
      </c>
      <c r="BL394" s="254">
        <f>Inputs!BL394</f>
        <v>0</v>
      </c>
      <c r="BN394" s="255">
        <f>IF(OR($C394="Non-Labour",$C394="Labour-related"),IF(Inputs!$DT394=$F$1,Inputs!BN394,Inputs!BN394*'Key assumptions'!$H$118),$F394*N(H394)*avg_hrs)</f>
        <v>0</v>
      </c>
      <c r="BO394" s="255">
        <f>IF(OR($C394="Non-Labour",$C394="Labour-related"),IF(Inputs!$DT394=$F$1,Inputs!BO394,Inputs!BO394*'Key assumptions'!$H$118),$F394*N(I394)*avg_hrs)</f>
        <v>0</v>
      </c>
      <c r="BP394" s="255">
        <f>IF(OR($C394="Non-Labour",$C394="Labour-related"),IF(Inputs!$DT394=$F$1,Inputs!BP394,Inputs!BP394*'Key assumptions'!$H$118),$F394*N(J394)*avg_hrs)</f>
        <v>0</v>
      </c>
      <c r="BQ394" s="255">
        <f>IF(OR($C394="Non-Labour",$C394="Labour-related"),IF(Inputs!$DT394=$F$1,Inputs!BQ394,Inputs!BQ394*'Key assumptions'!$H$118),$F394*N(K394)*avg_hrs)</f>
        <v>0</v>
      </c>
      <c r="BR394" s="255">
        <f>IF(OR($C394="Non-Labour",$C394="Labour-related"),IF(Inputs!$DT394=$F$1,Inputs!BR394,Inputs!BR394*'Key assumptions'!$H$118),$F394*N(L394)*avg_hrs)</f>
        <v>0</v>
      </c>
      <c r="BS394" s="390" t="s">
        <v>411</v>
      </c>
      <c r="BT394" s="390" t="s">
        <v>411</v>
      </c>
      <c r="BU394" s="390" t="s">
        <v>411</v>
      </c>
      <c r="BV394" s="390" t="s">
        <v>411</v>
      </c>
      <c r="BW394" s="390" t="s">
        <v>411</v>
      </c>
      <c r="BX394" s="390" t="s">
        <v>411</v>
      </c>
      <c r="BY394" s="390" t="s">
        <v>411</v>
      </c>
      <c r="BZ394" s="390" t="s">
        <v>411</v>
      </c>
      <c r="CA394" s="390" t="s">
        <v>411</v>
      </c>
      <c r="CB394" s="390" t="s">
        <v>411</v>
      </c>
      <c r="CC394" s="390" t="s">
        <v>411</v>
      </c>
      <c r="CD394" s="390" t="s">
        <v>411</v>
      </c>
      <c r="CE394" s="390" t="s">
        <v>411</v>
      </c>
      <c r="CF394" s="390" t="s">
        <v>411</v>
      </c>
      <c r="CG394" s="390" t="s">
        <v>411</v>
      </c>
      <c r="CH394" s="390" t="s">
        <v>411</v>
      </c>
      <c r="CI394" s="390" t="s">
        <v>411</v>
      </c>
      <c r="CJ394" s="390" t="s">
        <v>411</v>
      </c>
      <c r="CK394" s="390" t="s">
        <v>411</v>
      </c>
      <c r="CL394" s="390" t="s">
        <v>411</v>
      </c>
      <c r="CM394" s="390" t="s">
        <v>411</v>
      </c>
      <c r="CN394" s="390" t="s">
        <v>411</v>
      </c>
      <c r="CO394" s="255">
        <f>IF(OR($C394="Non-Labour",$C394="Labour-related"),IF(Inputs!$DT394=$F$1,Inputs!CO394,Inputs!CO394*'Key assumptions'!$H$118),$F394*N(AI394)*avg_hrs)</f>
        <v>0</v>
      </c>
      <c r="CP394" s="255">
        <f>IF(OR($C394="Non-Labour",$C394="Labour-related"),IF(Inputs!$DT394=$F$1,Inputs!CP394,Inputs!CP394*'Key assumptions'!$H$118),$F394*N(AJ394)*avg_hrs)</f>
        <v>0</v>
      </c>
      <c r="CQ394" s="255">
        <f>IF(OR($C394="Non-Labour",$C394="Labour-related"),IF(Inputs!$DT394=$F$1,Inputs!CQ394,Inputs!CQ394*'Key assumptions'!$H$118),$F394*N(AK394)*avg_hrs)</f>
        <v>0</v>
      </c>
      <c r="CR394" s="255">
        <f>IF(OR($C394="Non-Labour",$C394="Labour-related"),IF(Inputs!$DT394=$F$1,Inputs!CR394,Inputs!CR394*'Key assumptions'!$H$118),$F394*N(AL394)*avg_hrs)</f>
        <v>0</v>
      </c>
      <c r="CS394" s="255">
        <f>IF(OR($C394="Non-Labour",$C394="Labour-related"),IF(Inputs!$DT394=$F$1,Inputs!CS394,Inputs!CS394*'Key assumptions'!$H$118),$F394*N(AM394)*avg_hrs)</f>
        <v>0</v>
      </c>
      <c r="CT394" s="255">
        <f>IF(OR($C394="Non-Labour",$C394="Labour-related"),IF(Inputs!$DT394=$F$1,Inputs!CT394,Inputs!CT394*'Key assumptions'!$H$118),$F394*N(AN394)*avg_hrs)</f>
        <v>0</v>
      </c>
      <c r="CU394" s="255">
        <f>IF(OR($C394="Non-Labour",$C394="Labour-related"),IF(Inputs!$DT394=$F$1,Inputs!CU394,Inputs!CU394*'Key assumptions'!$H$118),$F394*N(AO394)*avg_hrs)</f>
        <v>0</v>
      </c>
      <c r="CV394" s="255">
        <f>IF(OR($C394="Non-Labour",$C394="Labour-related"),IF(Inputs!$DT394=$F$1,Inputs!CV394,Inputs!CV394*'Key assumptions'!$H$118),$F394*N(AP394)*avg_hrs)</f>
        <v>0</v>
      </c>
      <c r="CW394" s="255">
        <f>IF(OR($C394="Non-Labour",$C394="Labour-related"),IF(Inputs!$DT394=$F$1,Inputs!CW394,Inputs!CW394*'Key assumptions'!$H$118),$F394*N(AQ394)*avg_hrs)</f>
        <v>0</v>
      </c>
      <c r="CX394" s="255">
        <f>IF(OR($C394="Non-Labour",$C394="Labour-related"),IF(Inputs!$DT394=$F$1,Inputs!CX394,Inputs!CX394*'Key assumptions'!$H$118),$F394*N(AR394)*avg_hrs)</f>
        <v>0</v>
      </c>
      <c r="CY394" s="255">
        <f>IF(OR($C394="Non-Labour",$C394="Labour-related"),IF(Inputs!$DT394=$F$1,Inputs!CY394,Inputs!CY394*'Key assumptions'!$H$118),$F394*N(AS394)*avg_hrs)</f>
        <v>0</v>
      </c>
      <c r="CZ394" s="255">
        <f>IF(OR($C394="Non-Labour",$C394="Labour-related"),IF(Inputs!$DT394=$F$1,Inputs!CZ394,Inputs!CZ394*'Key assumptions'!$H$118),$F394*N(AT394)*avg_hrs)</f>
        <v>0</v>
      </c>
      <c r="DA394" s="255">
        <f>IF(OR($C394="Non-Labour",$C394="Labour-related"),IF(Inputs!$DT394=$F$1,Inputs!DA394,Inputs!DA394*'Key assumptions'!$H$118),$F394*N(AU394)*avg_hrs)</f>
        <v>0</v>
      </c>
      <c r="DB394" s="255">
        <f>IF(OR($C394="Non-Labour",$C394="Labour-related"),IF(Inputs!$DT394=$F$1,Inputs!DB394,Inputs!DB394*'Key assumptions'!$H$118),$F394*N(AV394)*avg_hrs)</f>
        <v>0</v>
      </c>
      <c r="DC394" s="255">
        <f>IF(OR($C394="Non-Labour",$C394="Labour-related"),IF(Inputs!$DT394=$F$1,Inputs!DC394,Inputs!DC394*'Key assumptions'!$H$118),$F394*N(AW394)*avg_hrs)</f>
        <v>0</v>
      </c>
      <c r="DD394" s="255">
        <f>IF(OR($C394="Non-Labour",$C394="Labour-related"),IF(Inputs!$DT394=$F$1,Inputs!DD394,Inputs!DD394*'Key assumptions'!$H$118),$F394*N(AX394)*avg_hrs)</f>
        <v>0</v>
      </c>
      <c r="DE394" s="255">
        <f>IF(OR($C394="Non-Labour",$C394="Labour-related"),IF(Inputs!$DT394=$F$1,Inputs!DE394,Inputs!DE394*'Key assumptions'!$H$118),$F394*N(AY394)*avg_hrs)</f>
        <v>0</v>
      </c>
      <c r="DF394" s="255">
        <f>IF(OR($C394="Non-Labour",$C394="Labour-related"),IF(Inputs!$DT394=$F$1,Inputs!DF394,Inputs!DF394*'Key assumptions'!$H$118),$F394*N(AZ394)*avg_hrs)</f>
        <v>0</v>
      </c>
      <c r="DG394" s="255">
        <f>IF(OR($C394="Non-Labour",$C394="Labour-related"),IF(Inputs!$DT394=$F$1,Inputs!DG394,Inputs!DG394*'Key assumptions'!$H$118),$F394*N(BA394)*avg_hrs)</f>
        <v>0</v>
      </c>
      <c r="DH394" s="255">
        <f>IF(OR($C394="Non-Labour",$C394="Labour-related"),IF(Inputs!$DT394=$F$1,Inputs!DH394,Inputs!DH394*'Key assumptions'!$H$118),$F394*N(BB394)*avg_hrs)</f>
        <v>0</v>
      </c>
      <c r="DI394" s="255">
        <f>IF(OR($C394="Non-Labour",$C394="Labour-related"),IF(Inputs!$DT394=$F$1,Inputs!DI394,Inputs!DI394*'Key assumptions'!$H$118),$F394*N(BC394)*avg_hrs)</f>
        <v>0</v>
      </c>
      <c r="DJ394" s="255">
        <f>IF(OR($C394="Non-Labour",$C394="Labour-related"),IF(Inputs!$DT394=$F$1,Inputs!DJ394,Inputs!DJ394*'Key assumptions'!$H$118),$F394*N(BD394)*avg_hrs)</f>
        <v>0</v>
      </c>
      <c r="DK394" s="255">
        <f>IF(OR($C394="Non-Labour",$C394="Labour-related"),IF(Inputs!$DT394=$F$1,Inputs!DK394,Inputs!DK394*'Key assumptions'!$H$118),$F394*N(BE394)*avg_hrs)</f>
        <v>0</v>
      </c>
      <c r="DL394" s="255">
        <f>IF(OR($C394="Non-Labour",$C394="Labour-related"),IF(Inputs!$DT394=$F$1,Inputs!DL394,Inputs!DL394*'Key assumptions'!$H$118),$F394*N(BF394)*avg_hrs)</f>
        <v>0</v>
      </c>
      <c r="DM394" s="255">
        <f>IF(OR($C394="Non-Labour",$C394="Labour-related"),IF(Inputs!$DT394=$F$1,Inputs!DM394,Inputs!DM394*'Key assumptions'!$H$118),$F394*N(BG394)*avg_hrs)</f>
        <v>0</v>
      </c>
      <c r="DN394" s="255">
        <f>IF(OR($C394="Non-Labour",$C394="Labour-related"),IF(Inputs!$DT394=$F$1,Inputs!DN394,Inputs!DN394*'Key assumptions'!$H$118),$F394*N(BH394)*avg_hrs)</f>
        <v>0</v>
      </c>
      <c r="DO394" s="255">
        <f>IF(OR($C394="Non-Labour",$C394="Labour-related"),IF(Inputs!$DT394=$F$1,Inputs!DO394,Inputs!DO394*'Key assumptions'!$H$118),$F394*N(BI394)*avg_hrs)</f>
        <v>0</v>
      </c>
      <c r="DP394" s="255">
        <f>IF(OR($C394="Non-Labour",$C394="Labour-related"),IF(Inputs!$DT394=$F$1,Inputs!DP394,Inputs!DP394*'Key assumptions'!$H$118),$F394*N(BJ394)*avg_hrs)</f>
        <v>0</v>
      </c>
      <c r="DQ394" s="255">
        <f>IF(OR($C394="Non-Labour",$C394="Labour-related"),IF(Inputs!$DT394=$F$1,Inputs!DQ394,Inputs!DQ394*'Key assumptions'!$H$118),$F394*N(BK394)*avg_hrs)</f>
        <v>0</v>
      </c>
      <c r="DR394" s="255">
        <f>IF(OR($C394="Non-Labour",$C394="Labour-related"),IF(Inputs!$DT394=$F$1,Inputs!DR394,Inputs!DR394*'Key assumptions'!$H$118),$F394*N(BL394)*avg_hrs)</f>
        <v>0</v>
      </c>
      <c r="DT394" s="133" t="s">
        <v>213</v>
      </c>
      <c r="DU394" s="304"/>
      <c r="DV394" s="304"/>
      <c r="DW394" s="304"/>
      <c r="DX394" s="304"/>
      <c r="DY394" s="304"/>
      <c r="DZ394" s="304"/>
      <c r="EA394" s="255">
        <v>0</v>
      </c>
      <c r="EB394" s="255">
        <v>16984.285714285717</v>
      </c>
      <c r="EC394" s="255">
        <v>0</v>
      </c>
      <c r="ED394" s="255">
        <f t="shared" si="35"/>
        <v>0</v>
      </c>
      <c r="EE394" s="255">
        <f t="shared" si="35"/>
        <v>0</v>
      </c>
      <c r="EF394" s="255">
        <f t="shared" si="37"/>
        <v>16984.285714285717</v>
      </c>
    </row>
    <row r="395" spans="1:136" x14ac:dyDescent="0.4">
      <c r="A395" s="133" t="str">
        <f>Inputs!A395</f>
        <v>Project Development</v>
      </c>
      <c r="B395" s="133" t="str">
        <f>Inputs!B395</f>
        <v>N/A</v>
      </c>
      <c r="C395" s="133" t="str">
        <f>Inputs!C395</f>
        <v>Internal Labour</v>
      </c>
      <c r="D395" s="133" t="str">
        <f>Inputs!D395</f>
        <v>PT003696 AI BCSS Handover</v>
      </c>
      <c r="E395" s="133" t="str">
        <f>Inputs!E395</f>
        <v>Designer - Telecommunications</v>
      </c>
      <c r="F395" s="290">
        <f>IF(Inputs!DT395=$F$1,Inputs!F395,
IF(Inputs!DT395='Key assumptions'!$E$118,Inputs!F395*'Key assumptions'!$H$118,Inputs!F395*'Key assumptions'!$H$119))</f>
        <v>216.62</v>
      </c>
      <c r="G395" s="290">
        <f>IF(Inputs!DT395=$F$1,Inputs!G395,Inputs!G395*'Key assumptions'!$H$118)</f>
        <v>94.875194156804724</v>
      </c>
      <c r="H395" s="281"/>
      <c r="I395" s="281"/>
      <c r="J395" s="281"/>
      <c r="K395" s="281"/>
      <c r="L395" s="281"/>
      <c r="M395" s="389" t="str">
        <f>Inputs!M395</f>
        <v>[C-i-C]</v>
      </c>
      <c r="N395" s="389" t="str">
        <f>Inputs!N395</f>
        <v>[C-i-C]</v>
      </c>
      <c r="O395" s="389" t="str">
        <f>Inputs!O395</f>
        <v>[C-i-C]</v>
      </c>
      <c r="P395" s="389" t="str">
        <f>Inputs!P395</f>
        <v>[C-i-C]</v>
      </c>
      <c r="Q395" s="389" t="str">
        <f>Inputs!Q395</f>
        <v>[C-i-C]</v>
      </c>
      <c r="R395" s="389" t="str">
        <f>Inputs!R395</f>
        <v>[C-i-C]</v>
      </c>
      <c r="S395" s="389" t="str">
        <f>Inputs!S395</f>
        <v>[C-i-C]</v>
      </c>
      <c r="T395" s="389" t="str">
        <f>Inputs!T395</f>
        <v>[C-i-C]</v>
      </c>
      <c r="U395" s="389" t="str">
        <f>Inputs!U395</f>
        <v>[C-i-C]</v>
      </c>
      <c r="V395" s="389" t="str">
        <f>Inputs!V395</f>
        <v>[C-i-C]</v>
      </c>
      <c r="W395" s="389" t="str">
        <f>Inputs!W395</f>
        <v>[C-i-C]</v>
      </c>
      <c r="X395" s="389" t="str">
        <f>Inputs!X395</f>
        <v>[C-i-C]</v>
      </c>
      <c r="Y395" s="389" t="str">
        <f>Inputs!Y395</f>
        <v>[C-i-C]</v>
      </c>
      <c r="Z395" s="389" t="str">
        <f>Inputs!Z395</f>
        <v>[C-i-C]</v>
      </c>
      <c r="AA395" s="389" t="str">
        <f>Inputs!AA395</f>
        <v>[C-i-C]</v>
      </c>
      <c r="AB395" s="389" t="str">
        <f>Inputs!AB395</f>
        <v>[C-i-C]</v>
      </c>
      <c r="AC395" s="389" t="str">
        <f>Inputs!AC395</f>
        <v>[C-i-C]</v>
      </c>
      <c r="AD395" s="389" t="str">
        <f>Inputs!AD395</f>
        <v>[C-i-C]</v>
      </c>
      <c r="AE395" s="389" t="str">
        <f>Inputs!AE395</f>
        <v>[C-i-C]</v>
      </c>
      <c r="AF395" s="389" t="str">
        <f>Inputs!AF395</f>
        <v>[C-i-C]</v>
      </c>
      <c r="AG395" s="389" t="str">
        <f>Inputs!AG395</f>
        <v>[C-i-C]</v>
      </c>
      <c r="AH395" s="389" t="str">
        <f>Inputs!AH395</f>
        <v>[C-i-C]</v>
      </c>
      <c r="AI395" s="254">
        <f>Inputs!AI395</f>
        <v>0</v>
      </c>
      <c r="AJ395" s="254">
        <f>Inputs!AJ395</f>
        <v>0</v>
      </c>
      <c r="AK395" s="254">
        <f>Inputs!AK395</f>
        <v>0</v>
      </c>
      <c r="AL395" s="254">
        <f>Inputs!AL395</f>
        <v>0</v>
      </c>
      <c r="AM395" s="254">
        <f>Inputs!AM395</f>
        <v>0</v>
      </c>
      <c r="AN395" s="254">
        <f>Inputs!AN395</f>
        <v>0</v>
      </c>
      <c r="AO395" s="254">
        <f>Inputs!AO395</f>
        <v>0</v>
      </c>
      <c r="AP395" s="254">
        <f>Inputs!AP395</f>
        <v>0</v>
      </c>
      <c r="AQ395" s="254">
        <f>Inputs!AQ395</f>
        <v>0</v>
      </c>
      <c r="AR395" s="254">
        <f>Inputs!AR395</f>
        <v>0</v>
      </c>
      <c r="AS395" s="254">
        <f>Inputs!AS395</f>
        <v>0</v>
      </c>
      <c r="AT395" s="254">
        <f>Inputs!AT395</f>
        <v>0</v>
      </c>
      <c r="AU395" s="254">
        <f>Inputs!AU395</f>
        <v>0</v>
      </c>
      <c r="AV395" s="254">
        <f>Inputs!AV395</f>
        <v>0</v>
      </c>
      <c r="AW395" s="254">
        <f>Inputs!AW395</f>
        <v>0</v>
      </c>
      <c r="AX395" s="254">
        <f>Inputs!AX395</f>
        <v>0</v>
      </c>
      <c r="AY395" s="254">
        <f>Inputs!AY395</f>
        <v>0</v>
      </c>
      <c r="AZ395" s="254">
        <f>Inputs!AZ395</f>
        <v>0</v>
      </c>
      <c r="BA395" s="254">
        <f>Inputs!BA395</f>
        <v>0</v>
      </c>
      <c r="BB395" s="254">
        <f>Inputs!BB395</f>
        <v>0</v>
      </c>
      <c r="BC395" s="254">
        <f>Inputs!BC395</f>
        <v>0</v>
      </c>
      <c r="BD395" s="254">
        <f>Inputs!BD395</f>
        <v>0</v>
      </c>
      <c r="BE395" s="254">
        <f>Inputs!BE395</f>
        <v>0</v>
      </c>
      <c r="BF395" s="254">
        <f>Inputs!BF395</f>
        <v>0</v>
      </c>
      <c r="BG395" s="254">
        <f>Inputs!BG395</f>
        <v>0</v>
      </c>
      <c r="BH395" s="254">
        <f>Inputs!BH395</f>
        <v>0</v>
      </c>
      <c r="BI395" s="254">
        <f>Inputs!BI395</f>
        <v>0</v>
      </c>
      <c r="BJ395" s="254">
        <f>Inputs!BJ395</f>
        <v>0</v>
      </c>
      <c r="BK395" s="254">
        <f>Inputs!BK395</f>
        <v>0</v>
      </c>
      <c r="BL395" s="254">
        <f>Inputs!BL395</f>
        <v>0</v>
      </c>
      <c r="BN395" s="255">
        <f>IF(OR($C395="Non-Labour",$C395="Labour-related"),IF(Inputs!$DT395=$F$1,Inputs!BN395,Inputs!BN395*'Key assumptions'!$H$118),$F395*N(H395)*avg_hrs)</f>
        <v>0</v>
      </c>
      <c r="BO395" s="255">
        <f>IF(OR($C395="Non-Labour",$C395="Labour-related"),IF(Inputs!$DT395=$F$1,Inputs!BO395,Inputs!BO395*'Key assumptions'!$H$118),$F395*N(I395)*avg_hrs)</f>
        <v>0</v>
      </c>
      <c r="BP395" s="255">
        <f>IF(OR($C395="Non-Labour",$C395="Labour-related"),IF(Inputs!$DT395=$F$1,Inputs!BP395,Inputs!BP395*'Key assumptions'!$H$118),$F395*N(J395)*avg_hrs)</f>
        <v>0</v>
      </c>
      <c r="BQ395" s="255">
        <f>IF(OR($C395="Non-Labour",$C395="Labour-related"),IF(Inputs!$DT395=$F$1,Inputs!BQ395,Inputs!BQ395*'Key assumptions'!$H$118),$F395*N(K395)*avg_hrs)</f>
        <v>0</v>
      </c>
      <c r="BR395" s="255">
        <f>IF(OR($C395="Non-Labour",$C395="Labour-related"),IF(Inputs!$DT395=$F$1,Inputs!BR395,Inputs!BR395*'Key assumptions'!$H$118),$F395*N(L395)*avg_hrs)</f>
        <v>0</v>
      </c>
      <c r="BS395" s="390" t="s">
        <v>411</v>
      </c>
      <c r="BT395" s="390" t="s">
        <v>411</v>
      </c>
      <c r="BU395" s="390" t="s">
        <v>411</v>
      </c>
      <c r="BV395" s="390" t="s">
        <v>411</v>
      </c>
      <c r="BW395" s="390" t="s">
        <v>411</v>
      </c>
      <c r="BX395" s="390" t="s">
        <v>411</v>
      </c>
      <c r="BY395" s="390" t="s">
        <v>411</v>
      </c>
      <c r="BZ395" s="390" t="s">
        <v>411</v>
      </c>
      <c r="CA395" s="390" t="s">
        <v>411</v>
      </c>
      <c r="CB395" s="390" t="s">
        <v>411</v>
      </c>
      <c r="CC395" s="390" t="s">
        <v>411</v>
      </c>
      <c r="CD395" s="390" t="s">
        <v>411</v>
      </c>
      <c r="CE395" s="390" t="s">
        <v>411</v>
      </c>
      <c r="CF395" s="390" t="s">
        <v>411</v>
      </c>
      <c r="CG395" s="390" t="s">
        <v>411</v>
      </c>
      <c r="CH395" s="390" t="s">
        <v>411</v>
      </c>
      <c r="CI395" s="390" t="s">
        <v>411</v>
      </c>
      <c r="CJ395" s="390" t="s">
        <v>411</v>
      </c>
      <c r="CK395" s="390" t="s">
        <v>411</v>
      </c>
      <c r="CL395" s="390" t="s">
        <v>411</v>
      </c>
      <c r="CM395" s="390" t="s">
        <v>411</v>
      </c>
      <c r="CN395" s="390" t="s">
        <v>411</v>
      </c>
      <c r="CO395" s="255">
        <f>IF(OR($C395="Non-Labour",$C395="Labour-related"),IF(Inputs!$DT395=$F$1,Inputs!CO395,Inputs!CO395*'Key assumptions'!$H$118),$F395*N(AI395)*avg_hrs)</f>
        <v>0</v>
      </c>
      <c r="CP395" s="255">
        <f>IF(OR($C395="Non-Labour",$C395="Labour-related"),IF(Inputs!$DT395=$F$1,Inputs!CP395,Inputs!CP395*'Key assumptions'!$H$118),$F395*N(AJ395)*avg_hrs)</f>
        <v>0</v>
      </c>
      <c r="CQ395" s="255">
        <f>IF(OR($C395="Non-Labour",$C395="Labour-related"),IF(Inputs!$DT395=$F$1,Inputs!CQ395,Inputs!CQ395*'Key assumptions'!$H$118),$F395*N(AK395)*avg_hrs)</f>
        <v>0</v>
      </c>
      <c r="CR395" s="255">
        <f>IF(OR($C395="Non-Labour",$C395="Labour-related"),IF(Inputs!$DT395=$F$1,Inputs!CR395,Inputs!CR395*'Key assumptions'!$H$118),$F395*N(AL395)*avg_hrs)</f>
        <v>0</v>
      </c>
      <c r="CS395" s="255">
        <f>IF(OR($C395="Non-Labour",$C395="Labour-related"),IF(Inputs!$DT395=$F$1,Inputs!CS395,Inputs!CS395*'Key assumptions'!$H$118),$F395*N(AM395)*avg_hrs)</f>
        <v>0</v>
      </c>
      <c r="CT395" s="255">
        <f>IF(OR($C395="Non-Labour",$C395="Labour-related"),IF(Inputs!$DT395=$F$1,Inputs!CT395,Inputs!CT395*'Key assumptions'!$H$118),$F395*N(AN395)*avg_hrs)</f>
        <v>0</v>
      </c>
      <c r="CU395" s="255">
        <f>IF(OR($C395="Non-Labour",$C395="Labour-related"),IF(Inputs!$DT395=$F$1,Inputs!CU395,Inputs!CU395*'Key assumptions'!$H$118),$F395*N(AO395)*avg_hrs)</f>
        <v>0</v>
      </c>
      <c r="CV395" s="255">
        <f>IF(OR($C395="Non-Labour",$C395="Labour-related"),IF(Inputs!$DT395=$F$1,Inputs!CV395,Inputs!CV395*'Key assumptions'!$H$118),$F395*N(AP395)*avg_hrs)</f>
        <v>0</v>
      </c>
      <c r="CW395" s="255">
        <f>IF(OR($C395="Non-Labour",$C395="Labour-related"),IF(Inputs!$DT395=$F$1,Inputs!CW395,Inputs!CW395*'Key assumptions'!$H$118),$F395*N(AQ395)*avg_hrs)</f>
        <v>0</v>
      </c>
      <c r="CX395" s="255">
        <f>IF(OR($C395="Non-Labour",$C395="Labour-related"),IF(Inputs!$DT395=$F$1,Inputs!CX395,Inputs!CX395*'Key assumptions'!$H$118),$F395*N(AR395)*avg_hrs)</f>
        <v>0</v>
      </c>
      <c r="CY395" s="255">
        <f>IF(OR($C395="Non-Labour",$C395="Labour-related"),IF(Inputs!$DT395=$F$1,Inputs!CY395,Inputs!CY395*'Key assumptions'!$H$118),$F395*N(AS395)*avg_hrs)</f>
        <v>0</v>
      </c>
      <c r="CZ395" s="255">
        <f>IF(OR($C395="Non-Labour",$C395="Labour-related"),IF(Inputs!$DT395=$F$1,Inputs!CZ395,Inputs!CZ395*'Key assumptions'!$H$118),$F395*N(AT395)*avg_hrs)</f>
        <v>0</v>
      </c>
      <c r="DA395" s="255">
        <f>IF(OR($C395="Non-Labour",$C395="Labour-related"),IF(Inputs!$DT395=$F$1,Inputs!DA395,Inputs!DA395*'Key assumptions'!$H$118),$F395*N(AU395)*avg_hrs)</f>
        <v>0</v>
      </c>
      <c r="DB395" s="255">
        <f>IF(OR($C395="Non-Labour",$C395="Labour-related"),IF(Inputs!$DT395=$F$1,Inputs!DB395,Inputs!DB395*'Key assumptions'!$H$118),$F395*N(AV395)*avg_hrs)</f>
        <v>0</v>
      </c>
      <c r="DC395" s="255">
        <f>IF(OR($C395="Non-Labour",$C395="Labour-related"),IF(Inputs!$DT395=$F$1,Inputs!DC395,Inputs!DC395*'Key assumptions'!$H$118),$F395*N(AW395)*avg_hrs)</f>
        <v>0</v>
      </c>
      <c r="DD395" s="255">
        <f>IF(OR($C395="Non-Labour",$C395="Labour-related"),IF(Inputs!$DT395=$F$1,Inputs!DD395,Inputs!DD395*'Key assumptions'!$H$118),$F395*N(AX395)*avg_hrs)</f>
        <v>0</v>
      </c>
      <c r="DE395" s="255">
        <f>IF(OR($C395="Non-Labour",$C395="Labour-related"),IF(Inputs!$DT395=$F$1,Inputs!DE395,Inputs!DE395*'Key assumptions'!$H$118),$F395*N(AY395)*avg_hrs)</f>
        <v>0</v>
      </c>
      <c r="DF395" s="255">
        <f>IF(OR($C395="Non-Labour",$C395="Labour-related"),IF(Inputs!$DT395=$F$1,Inputs!DF395,Inputs!DF395*'Key assumptions'!$H$118),$F395*N(AZ395)*avg_hrs)</f>
        <v>0</v>
      </c>
      <c r="DG395" s="255">
        <f>IF(OR($C395="Non-Labour",$C395="Labour-related"),IF(Inputs!$DT395=$F$1,Inputs!DG395,Inputs!DG395*'Key assumptions'!$H$118),$F395*N(BA395)*avg_hrs)</f>
        <v>0</v>
      </c>
      <c r="DH395" s="255">
        <f>IF(OR($C395="Non-Labour",$C395="Labour-related"),IF(Inputs!$DT395=$F$1,Inputs!DH395,Inputs!DH395*'Key assumptions'!$H$118),$F395*N(BB395)*avg_hrs)</f>
        <v>0</v>
      </c>
      <c r="DI395" s="255">
        <f>IF(OR($C395="Non-Labour",$C395="Labour-related"),IF(Inputs!$DT395=$F$1,Inputs!DI395,Inputs!DI395*'Key assumptions'!$H$118),$F395*N(BC395)*avg_hrs)</f>
        <v>0</v>
      </c>
      <c r="DJ395" s="255">
        <f>IF(OR($C395="Non-Labour",$C395="Labour-related"),IF(Inputs!$DT395=$F$1,Inputs!DJ395,Inputs!DJ395*'Key assumptions'!$H$118),$F395*N(BD395)*avg_hrs)</f>
        <v>0</v>
      </c>
      <c r="DK395" s="255">
        <f>IF(OR($C395="Non-Labour",$C395="Labour-related"),IF(Inputs!$DT395=$F$1,Inputs!DK395,Inputs!DK395*'Key assumptions'!$H$118),$F395*N(BE395)*avg_hrs)</f>
        <v>0</v>
      </c>
      <c r="DL395" s="255">
        <f>IF(OR($C395="Non-Labour",$C395="Labour-related"),IF(Inputs!$DT395=$F$1,Inputs!DL395,Inputs!DL395*'Key assumptions'!$H$118),$F395*N(BF395)*avg_hrs)</f>
        <v>0</v>
      </c>
      <c r="DM395" s="255">
        <f>IF(OR($C395="Non-Labour",$C395="Labour-related"),IF(Inputs!$DT395=$F$1,Inputs!DM395,Inputs!DM395*'Key assumptions'!$H$118),$F395*N(BG395)*avg_hrs)</f>
        <v>0</v>
      </c>
      <c r="DN395" s="255">
        <f>IF(OR($C395="Non-Labour",$C395="Labour-related"),IF(Inputs!$DT395=$F$1,Inputs!DN395,Inputs!DN395*'Key assumptions'!$H$118),$F395*N(BH395)*avg_hrs)</f>
        <v>0</v>
      </c>
      <c r="DO395" s="255">
        <f>IF(OR($C395="Non-Labour",$C395="Labour-related"),IF(Inputs!$DT395=$F$1,Inputs!DO395,Inputs!DO395*'Key assumptions'!$H$118),$F395*N(BI395)*avg_hrs)</f>
        <v>0</v>
      </c>
      <c r="DP395" s="255">
        <f>IF(OR($C395="Non-Labour",$C395="Labour-related"),IF(Inputs!$DT395=$F$1,Inputs!DP395,Inputs!DP395*'Key assumptions'!$H$118),$F395*N(BJ395)*avg_hrs)</f>
        <v>0</v>
      </c>
      <c r="DQ395" s="255">
        <f>IF(OR($C395="Non-Labour",$C395="Labour-related"),IF(Inputs!$DT395=$F$1,Inputs!DQ395,Inputs!DQ395*'Key assumptions'!$H$118),$F395*N(BK395)*avg_hrs)</f>
        <v>0</v>
      </c>
      <c r="DR395" s="255">
        <f>IF(OR($C395="Non-Labour",$C395="Labour-related"),IF(Inputs!$DT395=$F$1,Inputs!DR395,Inputs!DR395*'Key assumptions'!$H$118),$F395*N(BL395)*avg_hrs)</f>
        <v>0</v>
      </c>
      <c r="DT395" s="133" t="s">
        <v>213</v>
      </c>
      <c r="DU395" s="304"/>
      <c r="DV395" s="304"/>
      <c r="DW395" s="304"/>
      <c r="DX395" s="304"/>
      <c r="DY395" s="304"/>
      <c r="DZ395" s="304"/>
      <c r="EA395" s="255">
        <v>0</v>
      </c>
      <c r="EB395" s="255">
        <v>0</v>
      </c>
      <c r="EC395" s="255">
        <v>0</v>
      </c>
      <c r="ED395" s="255">
        <f t="shared" si="35"/>
        <v>0</v>
      </c>
      <c r="EE395" s="255">
        <f t="shared" si="35"/>
        <v>0</v>
      </c>
      <c r="EF395" s="255">
        <f t="shared" si="37"/>
        <v>0</v>
      </c>
    </row>
    <row r="396" spans="1:136" x14ac:dyDescent="0.4">
      <c r="A396" s="133" t="str">
        <f>Inputs!A396</f>
        <v>Project Development</v>
      </c>
      <c r="B396" s="133" t="str">
        <f>Inputs!B396</f>
        <v>N/A</v>
      </c>
      <c r="C396" s="133" t="str">
        <f>Inputs!C396</f>
        <v>Internal Labour</v>
      </c>
      <c r="D396" s="133" t="str">
        <f>Inputs!D396</f>
        <v>PT003696 AI BCSS Handover</v>
      </c>
      <c r="E396" s="133" t="str">
        <f>Inputs!E396</f>
        <v>Designer - Telecommunications - Travel Outside Hours</v>
      </c>
      <c r="F396" s="290">
        <f>IF(Inputs!DT396=$F$1,Inputs!F396,
IF(Inputs!DT396='Key assumptions'!$E$118,Inputs!F396*'Key assumptions'!$H$118,Inputs!F396*'Key assumptions'!$H$119))</f>
        <v>216.62</v>
      </c>
      <c r="G396" s="290">
        <f>IF(Inputs!DT396=$F$1,Inputs!G396,Inputs!G396*'Key assumptions'!$H$118)</f>
        <v>94.875194156804724</v>
      </c>
      <c r="H396" s="281"/>
      <c r="I396" s="281"/>
      <c r="J396" s="281"/>
      <c r="K396" s="281"/>
      <c r="L396" s="281"/>
      <c r="M396" s="389" t="str">
        <f>Inputs!M396</f>
        <v>[C-i-C]</v>
      </c>
      <c r="N396" s="389" t="str">
        <f>Inputs!N396</f>
        <v>[C-i-C]</v>
      </c>
      <c r="O396" s="389" t="str">
        <f>Inputs!O396</f>
        <v>[C-i-C]</v>
      </c>
      <c r="P396" s="389" t="str">
        <f>Inputs!P396</f>
        <v>[C-i-C]</v>
      </c>
      <c r="Q396" s="389" t="str">
        <f>Inputs!Q396</f>
        <v>[C-i-C]</v>
      </c>
      <c r="R396" s="389" t="str">
        <f>Inputs!R396</f>
        <v>[C-i-C]</v>
      </c>
      <c r="S396" s="389" t="str">
        <f>Inputs!S396</f>
        <v>[C-i-C]</v>
      </c>
      <c r="T396" s="389" t="str">
        <f>Inputs!T396</f>
        <v>[C-i-C]</v>
      </c>
      <c r="U396" s="389" t="str">
        <f>Inputs!U396</f>
        <v>[C-i-C]</v>
      </c>
      <c r="V396" s="389" t="str">
        <f>Inputs!V396</f>
        <v>[C-i-C]</v>
      </c>
      <c r="W396" s="389" t="str">
        <f>Inputs!W396</f>
        <v>[C-i-C]</v>
      </c>
      <c r="X396" s="389" t="str">
        <f>Inputs!X396</f>
        <v>[C-i-C]</v>
      </c>
      <c r="Y396" s="389" t="str">
        <f>Inputs!Y396</f>
        <v>[C-i-C]</v>
      </c>
      <c r="Z396" s="389" t="str">
        <f>Inputs!Z396</f>
        <v>[C-i-C]</v>
      </c>
      <c r="AA396" s="389" t="str">
        <f>Inputs!AA396</f>
        <v>[C-i-C]</v>
      </c>
      <c r="AB396" s="389" t="str">
        <f>Inputs!AB396</f>
        <v>[C-i-C]</v>
      </c>
      <c r="AC396" s="389" t="str">
        <f>Inputs!AC396</f>
        <v>[C-i-C]</v>
      </c>
      <c r="AD396" s="389" t="str">
        <f>Inputs!AD396</f>
        <v>[C-i-C]</v>
      </c>
      <c r="AE396" s="389" t="str">
        <f>Inputs!AE396</f>
        <v>[C-i-C]</v>
      </c>
      <c r="AF396" s="389" t="str">
        <f>Inputs!AF396</f>
        <v>[C-i-C]</v>
      </c>
      <c r="AG396" s="389" t="str">
        <f>Inputs!AG396</f>
        <v>[C-i-C]</v>
      </c>
      <c r="AH396" s="389" t="str">
        <f>Inputs!AH396</f>
        <v>[C-i-C]</v>
      </c>
      <c r="AI396" s="254">
        <f>Inputs!AI396</f>
        <v>0</v>
      </c>
      <c r="AJ396" s="254">
        <f>Inputs!AJ396</f>
        <v>0</v>
      </c>
      <c r="AK396" s="254">
        <f>Inputs!AK396</f>
        <v>0</v>
      </c>
      <c r="AL396" s="254">
        <f>Inputs!AL396</f>
        <v>0</v>
      </c>
      <c r="AM396" s="254">
        <f>Inputs!AM396</f>
        <v>0</v>
      </c>
      <c r="AN396" s="254">
        <f>Inputs!AN396</f>
        <v>0</v>
      </c>
      <c r="AO396" s="254">
        <f>Inputs!AO396</f>
        <v>0</v>
      </c>
      <c r="AP396" s="254">
        <f>Inputs!AP396</f>
        <v>0</v>
      </c>
      <c r="AQ396" s="254">
        <f>Inputs!AQ396</f>
        <v>0</v>
      </c>
      <c r="AR396" s="254">
        <f>Inputs!AR396</f>
        <v>0</v>
      </c>
      <c r="AS396" s="254">
        <f>Inputs!AS396</f>
        <v>0</v>
      </c>
      <c r="AT396" s="254">
        <f>Inputs!AT396</f>
        <v>0</v>
      </c>
      <c r="AU396" s="254">
        <f>Inputs!AU396</f>
        <v>0</v>
      </c>
      <c r="AV396" s="254">
        <f>Inputs!AV396</f>
        <v>0</v>
      </c>
      <c r="AW396" s="254">
        <f>Inputs!AW396</f>
        <v>0</v>
      </c>
      <c r="AX396" s="254">
        <f>Inputs!AX396</f>
        <v>0</v>
      </c>
      <c r="AY396" s="254">
        <f>Inputs!AY396</f>
        <v>0</v>
      </c>
      <c r="AZ396" s="254">
        <f>Inputs!AZ396</f>
        <v>0</v>
      </c>
      <c r="BA396" s="254">
        <f>Inputs!BA396</f>
        <v>0</v>
      </c>
      <c r="BB396" s="254">
        <f>Inputs!BB396</f>
        <v>0</v>
      </c>
      <c r="BC396" s="254">
        <f>Inputs!BC396</f>
        <v>0</v>
      </c>
      <c r="BD396" s="254">
        <f>Inputs!BD396</f>
        <v>0</v>
      </c>
      <c r="BE396" s="254">
        <f>Inputs!BE396</f>
        <v>0</v>
      </c>
      <c r="BF396" s="254">
        <f>Inputs!BF396</f>
        <v>0</v>
      </c>
      <c r="BG396" s="254">
        <f>Inputs!BG396</f>
        <v>0</v>
      </c>
      <c r="BH396" s="254">
        <f>Inputs!BH396</f>
        <v>0</v>
      </c>
      <c r="BI396" s="254">
        <f>Inputs!BI396</f>
        <v>0</v>
      </c>
      <c r="BJ396" s="254">
        <f>Inputs!BJ396</f>
        <v>0</v>
      </c>
      <c r="BK396" s="254">
        <f>Inputs!BK396</f>
        <v>0</v>
      </c>
      <c r="BL396" s="254">
        <f>Inputs!BL396</f>
        <v>0</v>
      </c>
      <c r="BN396" s="255">
        <f>IF(OR($C396="Non-Labour",$C396="Labour-related"),IF(Inputs!$DT396=$F$1,Inputs!BN396,Inputs!BN396*'Key assumptions'!$H$118),$F396*N(H396)*avg_hrs)</f>
        <v>0</v>
      </c>
      <c r="BO396" s="255">
        <f>IF(OR($C396="Non-Labour",$C396="Labour-related"),IF(Inputs!$DT396=$F$1,Inputs!BO396,Inputs!BO396*'Key assumptions'!$H$118),$F396*N(I396)*avg_hrs)</f>
        <v>0</v>
      </c>
      <c r="BP396" s="255">
        <f>IF(OR($C396="Non-Labour",$C396="Labour-related"),IF(Inputs!$DT396=$F$1,Inputs!BP396,Inputs!BP396*'Key assumptions'!$H$118),$F396*N(J396)*avg_hrs)</f>
        <v>0</v>
      </c>
      <c r="BQ396" s="255">
        <f>IF(OR($C396="Non-Labour",$C396="Labour-related"),IF(Inputs!$DT396=$F$1,Inputs!BQ396,Inputs!BQ396*'Key assumptions'!$H$118),$F396*N(K396)*avg_hrs)</f>
        <v>0</v>
      </c>
      <c r="BR396" s="255">
        <f>IF(OR($C396="Non-Labour",$C396="Labour-related"),IF(Inputs!$DT396=$F$1,Inputs!BR396,Inputs!BR396*'Key assumptions'!$H$118),$F396*N(L396)*avg_hrs)</f>
        <v>0</v>
      </c>
      <c r="BS396" s="390" t="s">
        <v>411</v>
      </c>
      <c r="BT396" s="390" t="s">
        <v>411</v>
      </c>
      <c r="BU396" s="390" t="s">
        <v>411</v>
      </c>
      <c r="BV396" s="390" t="s">
        <v>411</v>
      </c>
      <c r="BW396" s="390" t="s">
        <v>411</v>
      </c>
      <c r="BX396" s="390" t="s">
        <v>411</v>
      </c>
      <c r="BY396" s="390" t="s">
        <v>411</v>
      </c>
      <c r="BZ396" s="390" t="s">
        <v>411</v>
      </c>
      <c r="CA396" s="390" t="s">
        <v>411</v>
      </c>
      <c r="CB396" s="390" t="s">
        <v>411</v>
      </c>
      <c r="CC396" s="390" t="s">
        <v>411</v>
      </c>
      <c r="CD396" s="390" t="s">
        <v>411</v>
      </c>
      <c r="CE396" s="390" t="s">
        <v>411</v>
      </c>
      <c r="CF396" s="390" t="s">
        <v>411</v>
      </c>
      <c r="CG396" s="390" t="s">
        <v>411</v>
      </c>
      <c r="CH396" s="390" t="s">
        <v>411</v>
      </c>
      <c r="CI396" s="390" t="s">
        <v>411</v>
      </c>
      <c r="CJ396" s="390" t="s">
        <v>411</v>
      </c>
      <c r="CK396" s="390" t="s">
        <v>411</v>
      </c>
      <c r="CL396" s="390" t="s">
        <v>411</v>
      </c>
      <c r="CM396" s="390" t="s">
        <v>411</v>
      </c>
      <c r="CN396" s="390" t="s">
        <v>411</v>
      </c>
      <c r="CO396" s="255">
        <f>IF(OR($C396="Non-Labour",$C396="Labour-related"),IF(Inputs!$DT396=$F$1,Inputs!CO396,Inputs!CO396*'Key assumptions'!$H$118),$F396*N(AI396)*avg_hrs)</f>
        <v>0</v>
      </c>
      <c r="CP396" s="255">
        <f>IF(OR($C396="Non-Labour",$C396="Labour-related"),IF(Inputs!$DT396=$F$1,Inputs!CP396,Inputs!CP396*'Key assumptions'!$H$118),$F396*N(AJ396)*avg_hrs)</f>
        <v>0</v>
      </c>
      <c r="CQ396" s="255">
        <f>IF(OR($C396="Non-Labour",$C396="Labour-related"),IF(Inputs!$DT396=$F$1,Inputs!CQ396,Inputs!CQ396*'Key assumptions'!$H$118),$F396*N(AK396)*avg_hrs)</f>
        <v>0</v>
      </c>
      <c r="CR396" s="255">
        <f>IF(OR($C396="Non-Labour",$C396="Labour-related"),IF(Inputs!$DT396=$F$1,Inputs!CR396,Inputs!CR396*'Key assumptions'!$H$118),$F396*N(AL396)*avg_hrs)</f>
        <v>0</v>
      </c>
      <c r="CS396" s="255">
        <f>IF(OR($C396="Non-Labour",$C396="Labour-related"),IF(Inputs!$DT396=$F$1,Inputs!CS396,Inputs!CS396*'Key assumptions'!$H$118),$F396*N(AM396)*avg_hrs)</f>
        <v>0</v>
      </c>
      <c r="CT396" s="255">
        <f>IF(OR($C396="Non-Labour",$C396="Labour-related"),IF(Inputs!$DT396=$F$1,Inputs!CT396,Inputs!CT396*'Key assumptions'!$H$118),$F396*N(AN396)*avg_hrs)</f>
        <v>0</v>
      </c>
      <c r="CU396" s="255">
        <f>IF(OR($C396="Non-Labour",$C396="Labour-related"),IF(Inputs!$DT396=$F$1,Inputs!CU396,Inputs!CU396*'Key assumptions'!$H$118),$F396*N(AO396)*avg_hrs)</f>
        <v>0</v>
      </c>
      <c r="CV396" s="255">
        <f>IF(OR($C396="Non-Labour",$C396="Labour-related"),IF(Inputs!$DT396=$F$1,Inputs!CV396,Inputs!CV396*'Key assumptions'!$H$118),$F396*N(AP396)*avg_hrs)</f>
        <v>0</v>
      </c>
      <c r="CW396" s="255">
        <f>IF(OR($C396="Non-Labour",$C396="Labour-related"),IF(Inputs!$DT396=$F$1,Inputs!CW396,Inputs!CW396*'Key assumptions'!$H$118),$F396*N(AQ396)*avg_hrs)</f>
        <v>0</v>
      </c>
      <c r="CX396" s="255">
        <f>IF(OR($C396="Non-Labour",$C396="Labour-related"),IF(Inputs!$DT396=$F$1,Inputs!CX396,Inputs!CX396*'Key assumptions'!$H$118),$F396*N(AR396)*avg_hrs)</f>
        <v>0</v>
      </c>
      <c r="CY396" s="255">
        <f>IF(OR($C396="Non-Labour",$C396="Labour-related"),IF(Inputs!$DT396=$F$1,Inputs!CY396,Inputs!CY396*'Key assumptions'!$H$118),$F396*N(AS396)*avg_hrs)</f>
        <v>0</v>
      </c>
      <c r="CZ396" s="255">
        <f>IF(OR($C396="Non-Labour",$C396="Labour-related"),IF(Inputs!$DT396=$F$1,Inputs!CZ396,Inputs!CZ396*'Key assumptions'!$H$118),$F396*N(AT396)*avg_hrs)</f>
        <v>0</v>
      </c>
      <c r="DA396" s="255">
        <f>IF(OR($C396="Non-Labour",$C396="Labour-related"),IF(Inputs!$DT396=$F$1,Inputs!DA396,Inputs!DA396*'Key assumptions'!$H$118),$F396*N(AU396)*avg_hrs)</f>
        <v>0</v>
      </c>
      <c r="DB396" s="255">
        <f>IF(OR($C396="Non-Labour",$C396="Labour-related"),IF(Inputs!$DT396=$F$1,Inputs!DB396,Inputs!DB396*'Key assumptions'!$H$118),$F396*N(AV396)*avg_hrs)</f>
        <v>0</v>
      </c>
      <c r="DC396" s="255">
        <f>IF(OR($C396="Non-Labour",$C396="Labour-related"),IF(Inputs!$DT396=$F$1,Inputs!DC396,Inputs!DC396*'Key assumptions'!$H$118),$F396*N(AW396)*avg_hrs)</f>
        <v>0</v>
      </c>
      <c r="DD396" s="255">
        <f>IF(OR($C396="Non-Labour",$C396="Labour-related"),IF(Inputs!$DT396=$F$1,Inputs!DD396,Inputs!DD396*'Key assumptions'!$H$118),$F396*N(AX396)*avg_hrs)</f>
        <v>0</v>
      </c>
      <c r="DE396" s="255">
        <f>IF(OR($C396="Non-Labour",$C396="Labour-related"),IF(Inputs!$DT396=$F$1,Inputs!DE396,Inputs!DE396*'Key assumptions'!$H$118),$F396*N(AY396)*avg_hrs)</f>
        <v>0</v>
      </c>
      <c r="DF396" s="255">
        <f>IF(OR($C396="Non-Labour",$C396="Labour-related"),IF(Inputs!$DT396=$F$1,Inputs!DF396,Inputs!DF396*'Key assumptions'!$H$118),$F396*N(AZ396)*avg_hrs)</f>
        <v>0</v>
      </c>
      <c r="DG396" s="255">
        <f>IF(OR($C396="Non-Labour",$C396="Labour-related"),IF(Inputs!$DT396=$F$1,Inputs!DG396,Inputs!DG396*'Key assumptions'!$H$118),$F396*N(BA396)*avg_hrs)</f>
        <v>0</v>
      </c>
      <c r="DH396" s="255">
        <f>IF(OR($C396="Non-Labour",$C396="Labour-related"),IF(Inputs!$DT396=$F$1,Inputs!DH396,Inputs!DH396*'Key assumptions'!$H$118),$F396*N(BB396)*avg_hrs)</f>
        <v>0</v>
      </c>
      <c r="DI396" s="255">
        <f>IF(OR($C396="Non-Labour",$C396="Labour-related"),IF(Inputs!$DT396=$F$1,Inputs!DI396,Inputs!DI396*'Key assumptions'!$H$118),$F396*N(BC396)*avg_hrs)</f>
        <v>0</v>
      </c>
      <c r="DJ396" s="255">
        <f>IF(OR($C396="Non-Labour",$C396="Labour-related"),IF(Inputs!$DT396=$F$1,Inputs!DJ396,Inputs!DJ396*'Key assumptions'!$H$118),$F396*N(BD396)*avg_hrs)</f>
        <v>0</v>
      </c>
      <c r="DK396" s="255">
        <f>IF(OR($C396="Non-Labour",$C396="Labour-related"),IF(Inputs!$DT396=$F$1,Inputs!DK396,Inputs!DK396*'Key assumptions'!$H$118),$F396*N(BE396)*avg_hrs)</f>
        <v>0</v>
      </c>
      <c r="DL396" s="255">
        <f>IF(OR($C396="Non-Labour",$C396="Labour-related"),IF(Inputs!$DT396=$F$1,Inputs!DL396,Inputs!DL396*'Key assumptions'!$H$118),$F396*N(BF396)*avg_hrs)</f>
        <v>0</v>
      </c>
      <c r="DM396" s="255">
        <f>IF(OR($C396="Non-Labour",$C396="Labour-related"),IF(Inputs!$DT396=$F$1,Inputs!DM396,Inputs!DM396*'Key assumptions'!$H$118),$F396*N(BG396)*avg_hrs)</f>
        <v>0</v>
      </c>
      <c r="DN396" s="255">
        <f>IF(OR($C396="Non-Labour",$C396="Labour-related"),IF(Inputs!$DT396=$F$1,Inputs!DN396,Inputs!DN396*'Key assumptions'!$H$118),$F396*N(BH396)*avg_hrs)</f>
        <v>0</v>
      </c>
      <c r="DO396" s="255">
        <f>IF(OR($C396="Non-Labour",$C396="Labour-related"),IF(Inputs!$DT396=$F$1,Inputs!DO396,Inputs!DO396*'Key assumptions'!$H$118),$F396*N(BI396)*avg_hrs)</f>
        <v>0</v>
      </c>
      <c r="DP396" s="255">
        <f>IF(OR($C396="Non-Labour",$C396="Labour-related"),IF(Inputs!$DT396=$F$1,Inputs!DP396,Inputs!DP396*'Key assumptions'!$H$118),$F396*N(BJ396)*avg_hrs)</f>
        <v>0</v>
      </c>
      <c r="DQ396" s="255">
        <f>IF(OR($C396="Non-Labour",$C396="Labour-related"),IF(Inputs!$DT396=$F$1,Inputs!DQ396,Inputs!DQ396*'Key assumptions'!$H$118),$F396*N(BK396)*avg_hrs)</f>
        <v>0</v>
      </c>
      <c r="DR396" s="255">
        <f>IF(OR($C396="Non-Labour",$C396="Labour-related"),IF(Inputs!$DT396=$F$1,Inputs!DR396,Inputs!DR396*'Key assumptions'!$H$118),$F396*N(BL396)*avg_hrs)</f>
        <v>0</v>
      </c>
      <c r="DT396" s="133" t="s">
        <v>213</v>
      </c>
      <c r="DU396" s="304"/>
      <c r="DV396" s="304"/>
      <c r="DW396" s="304"/>
      <c r="DX396" s="304"/>
      <c r="DY396" s="304"/>
      <c r="DZ396" s="304"/>
      <c r="EA396" s="255">
        <v>0</v>
      </c>
      <c r="EB396" s="255">
        <v>0</v>
      </c>
      <c r="EC396" s="255">
        <v>0</v>
      </c>
      <c r="ED396" s="255">
        <f t="shared" si="35"/>
        <v>0</v>
      </c>
      <c r="EE396" s="255">
        <f t="shared" si="35"/>
        <v>0</v>
      </c>
      <c r="EF396" s="255">
        <f t="shared" si="37"/>
        <v>0</v>
      </c>
    </row>
    <row r="397" spans="1:136" x14ac:dyDescent="0.4">
      <c r="A397" s="133" t="str">
        <f>Inputs!A397</f>
        <v>Project Development</v>
      </c>
      <c r="B397" s="133" t="str">
        <f>Inputs!B397</f>
        <v>N/A</v>
      </c>
      <c r="C397" s="133" t="str">
        <f>Inputs!C397</f>
        <v>Labour-related</v>
      </c>
      <c r="D397" s="133" t="str">
        <f>Inputs!D397</f>
        <v>PT003696 AI BCSS Handover</v>
      </c>
      <c r="E397" s="133" t="str">
        <f>Inputs!E397</f>
        <v>Sustenance High Cost Country Centre</v>
      </c>
      <c r="F397" s="290">
        <f>IF(Inputs!DT397=$F$1,Inputs!F397,
IF(Inputs!DT397='Key assumptions'!$E$118,Inputs!F397*'Key assumptions'!$H$118,Inputs!F397*'Key assumptions'!$H$119))</f>
        <v>0</v>
      </c>
      <c r="G397" s="290">
        <f>IF(Inputs!DT397=$F$1,Inputs!G397,Inputs!G397*'Key assumptions'!$H$118)</f>
        <v>0</v>
      </c>
      <c r="H397" s="281"/>
      <c r="I397" s="281"/>
      <c r="J397" s="281"/>
      <c r="K397" s="281"/>
      <c r="L397" s="281"/>
      <c r="M397" s="389" t="str">
        <f>Inputs!M397</f>
        <v>[C-i-C]</v>
      </c>
      <c r="N397" s="389" t="str">
        <f>Inputs!N397</f>
        <v>[C-i-C]</v>
      </c>
      <c r="O397" s="389" t="str">
        <f>Inputs!O397</f>
        <v>[C-i-C]</v>
      </c>
      <c r="P397" s="389" t="str">
        <f>Inputs!P397</f>
        <v>[C-i-C]</v>
      </c>
      <c r="Q397" s="389" t="str">
        <f>Inputs!Q397</f>
        <v>[C-i-C]</v>
      </c>
      <c r="R397" s="389" t="str">
        <f>Inputs!R397</f>
        <v>[C-i-C]</v>
      </c>
      <c r="S397" s="389" t="str">
        <f>Inputs!S397</f>
        <v>[C-i-C]</v>
      </c>
      <c r="T397" s="389" t="str">
        <f>Inputs!T397</f>
        <v>[C-i-C]</v>
      </c>
      <c r="U397" s="389" t="str">
        <f>Inputs!U397</f>
        <v>[C-i-C]</v>
      </c>
      <c r="V397" s="389" t="str">
        <f>Inputs!V397</f>
        <v>[C-i-C]</v>
      </c>
      <c r="W397" s="389" t="str">
        <f>Inputs!W397</f>
        <v>[C-i-C]</v>
      </c>
      <c r="X397" s="389" t="str">
        <f>Inputs!X397</f>
        <v>[C-i-C]</v>
      </c>
      <c r="Y397" s="389" t="str">
        <f>Inputs!Y397</f>
        <v>[C-i-C]</v>
      </c>
      <c r="Z397" s="389" t="str">
        <f>Inputs!Z397</f>
        <v>[C-i-C]</v>
      </c>
      <c r="AA397" s="389" t="str">
        <f>Inputs!AA397</f>
        <v>[C-i-C]</v>
      </c>
      <c r="AB397" s="389" t="str">
        <f>Inputs!AB397</f>
        <v>[C-i-C]</v>
      </c>
      <c r="AC397" s="389" t="str">
        <f>Inputs!AC397</f>
        <v>[C-i-C]</v>
      </c>
      <c r="AD397" s="389" t="str">
        <f>Inputs!AD397</f>
        <v>[C-i-C]</v>
      </c>
      <c r="AE397" s="389" t="str">
        <f>Inputs!AE397</f>
        <v>[C-i-C]</v>
      </c>
      <c r="AF397" s="389" t="str">
        <f>Inputs!AF397</f>
        <v>[C-i-C]</v>
      </c>
      <c r="AG397" s="389" t="str">
        <f>Inputs!AG397</f>
        <v>[C-i-C]</v>
      </c>
      <c r="AH397" s="389" t="str">
        <f>Inputs!AH397</f>
        <v>[C-i-C]</v>
      </c>
      <c r="AI397" s="254">
        <f>Inputs!AI397</f>
        <v>0</v>
      </c>
      <c r="AJ397" s="254">
        <f>Inputs!AJ397</f>
        <v>0</v>
      </c>
      <c r="AK397" s="254">
        <f>Inputs!AK397</f>
        <v>0</v>
      </c>
      <c r="AL397" s="254">
        <f>Inputs!AL397</f>
        <v>0</v>
      </c>
      <c r="AM397" s="254">
        <f>Inputs!AM397</f>
        <v>0</v>
      </c>
      <c r="AN397" s="254">
        <f>Inputs!AN397</f>
        <v>0</v>
      </c>
      <c r="AO397" s="254">
        <f>Inputs!AO397</f>
        <v>0</v>
      </c>
      <c r="AP397" s="254">
        <f>Inputs!AP397</f>
        <v>0</v>
      </c>
      <c r="AQ397" s="254">
        <f>Inputs!AQ397</f>
        <v>0</v>
      </c>
      <c r="AR397" s="254">
        <f>Inputs!AR397</f>
        <v>0</v>
      </c>
      <c r="AS397" s="254">
        <f>Inputs!AS397</f>
        <v>0</v>
      </c>
      <c r="AT397" s="254">
        <f>Inputs!AT397</f>
        <v>0</v>
      </c>
      <c r="AU397" s="254">
        <f>Inputs!AU397</f>
        <v>0</v>
      </c>
      <c r="AV397" s="254">
        <f>Inputs!AV397</f>
        <v>0</v>
      </c>
      <c r="AW397" s="254">
        <f>Inputs!AW397</f>
        <v>0</v>
      </c>
      <c r="AX397" s="254">
        <f>Inputs!AX397</f>
        <v>0</v>
      </c>
      <c r="AY397" s="254">
        <f>Inputs!AY397</f>
        <v>0</v>
      </c>
      <c r="AZ397" s="254">
        <f>Inputs!AZ397</f>
        <v>0</v>
      </c>
      <c r="BA397" s="254">
        <f>Inputs!BA397</f>
        <v>0</v>
      </c>
      <c r="BB397" s="254">
        <f>Inputs!BB397</f>
        <v>0</v>
      </c>
      <c r="BC397" s="254">
        <f>Inputs!BC397</f>
        <v>0</v>
      </c>
      <c r="BD397" s="254">
        <f>Inputs!BD397</f>
        <v>0</v>
      </c>
      <c r="BE397" s="254">
        <f>Inputs!BE397</f>
        <v>0</v>
      </c>
      <c r="BF397" s="254">
        <f>Inputs!BF397</f>
        <v>0</v>
      </c>
      <c r="BG397" s="254">
        <f>Inputs!BG397</f>
        <v>0</v>
      </c>
      <c r="BH397" s="254">
        <f>Inputs!BH397</f>
        <v>0</v>
      </c>
      <c r="BI397" s="254">
        <f>Inputs!BI397</f>
        <v>0</v>
      </c>
      <c r="BJ397" s="254">
        <f>Inputs!BJ397</f>
        <v>0</v>
      </c>
      <c r="BK397" s="254">
        <f>Inputs!BK397</f>
        <v>0</v>
      </c>
      <c r="BL397" s="254">
        <f>Inputs!BL397</f>
        <v>0</v>
      </c>
      <c r="BN397" s="255">
        <f>IF(OR($C397="Non-Labour",$C397="Labour-related"),IF(Inputs!$DT397=$F$1,Inputs!BN397,Inputs!BN397*'Key assumptions'!$H$118),$F397*N(H397)*avg_hrs)</f>
        <v>0</v>
      </c>
      <c r="BO397" s="255">
        <f>IF(OR($C397="Non-Labour",$C397="Labour-related"),IF(Inputs!$DT397=$F$1,Inputs!BO397,Inputs!BO397*'Key assumptions'!$H$118),$F397*N(I397)*avg_hrs)</f>
        <v>0</v>
      </c>
      <c r="BP397" s="255">
        <f>IF(OR($C397="Non-Labour",$C397="Labour-related"),IF(Inputs!$DT397=$F$1,Inputs!BP397,Inputs!BP397*'Key assumptions'!$H$118),$F397*N(J397)*avg_hrs)</f>
        <v>0</v>
      </c>
      <c r="BQ397" s="255">
        <f>IF(OR($C397="Non-Labour",$C397="Labour-related"),IF(Inputs!$DT397=$F$1,Inputs!BQ397,Inputs!BQ397*'Key assumptions'!$H$118),$F397*N(K397)*avg_hrs)</f>
        <v>0</v>
      </c>
      <c r="BR397" s="255">
        <f>IF(OR($C397="Non-Labour",$C397="Labour-related"),IF(Inputs!$DT397=$F$1,Inputs!BR397,Inputs!BR397*'Key assumptions'!$H$118),$F397*N(L397)*avg_hrs)</f>
        <v>0</v>
      </c>
      <c r="BS397" s="390" t="s">
        <v>411</v>
      </c>
      <c r="BT397" s="390" t="s">
        <v>411</v>
      </c>
      <c r="BU397" s="390" t="s">
        <v>411</v>
      </c>
      <c r="BV397" s="390" t="s">
        <v>411</v>
      </c>
      <c r="BW397" s="390" t="s">
        <v>411</v>
      </c>
      <c r="BX397" s="390" t="s">
        <v>411</v>
      </c>
      <c r="BY397" s="390" t="s">
        <v>411</v>
      </c>
      <c r="BZ397" s="390" t="s">
        <v>411</v>
      </c>
      <c r="CA397" s="390" t="s">
        <v>411</v>
      </c>
      <c r="CB397" s="390" t="s">
        <v>411</v>
      </c>
      <c r="CC397" s="390" t="s">
        <v>411</v>
      </c>
      <c r="CD397" s="390" t="s">
        <v>411</v>
      </c>
      <c r="CE397" s="390" t="s">
        <v>411</v>
      </c>
      <c r="CF397" s="390" t="s">
        <v>411</v>
      </c>
      <c r="CG397" s="390" t="s">
        <v>411</v>
      </c>
      <c r="CH397" s="390" t="s">
        <v>411</v>
      </c>
      <c r="CI397" s="390" t="s">
        <v>411</v>
      </c>
      <c r="CJ397" s="390" t="s">
        <v>411</v>
      </c>
      <c r="CK397" s="390" t="s">
        <v>411</v>
      </c>
      <c r="CL397" s="390" t="s">
        <v>411</v>
      </c>
      <c r="CM397" s="390" t="s">
        <v>411</v>
      </c>
      <c r="CN397" s="390" t="s">
        <v>411</v>
      </c>
      <c r="CO397" s="255">
        <f>IF(OR($C397="Non-Labour",$C397="Labour-related"),IF(Inputs!$DT397=$F$1,Inputs!CO397,Inputs!CO397*'Key assumptions'!$H$118),$F397*N(AI397)*avg_hrs)</f>
        <v>0</v>
      </c>
      <c r="CP397" s="255">
        <f>IF(OR($C397="Non-Labour",$C397="Labour-related"),IF(Inputs!$DT397=$F$1,Inputs!CP397,Inputs!CP397*'Key assumptions'!$H$118),$F397*N(AJ397)*avg_hrs)</f>
        <v>0</v>
      </c>
      <c r="CQ397" s="255">
        <f>IF(OR($C397="Non-Labour",$C397="Labour-related"),IF(Inputs!$DT397=$F$1,Inputs!CQ397,Inputs!CQ397*'Key assumptions'!$H$118),$F397*N(AK397)*avg_hrs)</f>
        <v>0</v>
      </c>
      <c r="CR397" s="255">
        <f>IF(OR($C397="Non-Labour",$C397="Labour-related"),IF(Inputs!$DT397=$F$1,Inputs!CR397,Inputs!CR397*'Key assumptions'!$H$118),$F397*N(AL397)*avg_hrs)</f>
        <v>0</v>
      </c>
      <c r="CS397" s="255">
        <f>IF(OR($C397="Non-Labour",$C397="Labour-related"),IF(Inputs!$DT397=$F$1,Inputs!CS397,Inputs!CS397*'Key assumptions'!$H$118),$F397*N(AM397)*avg_hrs)</f>
        <v>0</v>
      </c>
      <c r="CT397" s="255">
        <f>IF(OR($C397="Non-Labour",$C397="Labour-related"),IF(Inputs!$DT397=$F$1,Inputs!CT397,Inputs!CT397*'Key assumptions'!$H$118),$F397*N(AN397)*avg_hrs)</f>
        <v>0</v>
      </c>
      <c r="CU397" s="255">
        <f>IF(OR($C397="Non-Labour",$C397="Labour-related"),IF(Inputs!$DT397=$F$1,Inputs!CU397,Inputs!CU397*'Key assumptions'!$H$118),$F397*N(AO397)*avg_hrs)</f>
        <v>0</v>
      </c>
      <c r="CV397" s="255">
        <f>IF(OR($C397="Non-Labour",$C397="Labour-related"),IF(Inputs!$DT397=$F$1,Inputs!CV397,Inputs!CV397*'Key assumptions'!$H$118),$F397*N(AP397)*avg_hrs)</f>
        <v>0</v>
      </c>
      <c r="CW397" s="255">
        <f>IF(OR($C397="Non-Labour",$C397="Labour-related"),IF(Inputs!$DT397=$F$1,Inputs!CW397,Inputs!CW397*'Key assumptions'!$H$118),$F397*N(AQ397)*avg_hrs)</f>
        <v>0</v>
      </c>
      <c r="CX397" s="255">
        <f>IF(OR($C397="Non-Labour",$C397="Labour-related"),IF(Inputs!$DT397=$F$1,Inputs!CX397,Inputs!CX397*'Key assumptions'!$H$118),$F397*N(AR397)*avg_hrs)</f>
        <v>0</v>
      </c>
      <c r="CY397" s="255">
        <f>IF(OR($C397="Non-Labour",$C397="Labour-related"),IF(Inputs!$DT397=$F$1,Inputs!CY397,Inputs!CY397*'Key assumptions'!$H$118),$F397*N(AS397)*avg_hrs)</f>
        <v>0</v>
      </c>
      <c r="CZ397" s="255">
        <f>IF(OR($C397="Non-Labour",$C397="Labour-related"),IF(Inputs!$DT397=$F$1,Inputs!CZ397,Inputs!CZ397*'Key assumptions'!$H$118),$F397*N(AT397)*avg_hrs)</f>
        <v>0</v>
      </c>
      <c r="DA397" s="255">
        <f>IF(OR($C397="Non-Labour",$C397="Labour-related"),IF(Inputs!$DT397=$F$1,Inputs!DA397,Inputs!DA397*'Key assumptions'!$H$118),$F397*N(AU397)*avg_hrs)</f>
        <v>0</v>
      </c>
      <c r="DB397" s="255">
        <f>IF(OR($C397="Non-Labour",$C397="Labour-related"),IF(Inputs!$DT397=$F$1,Inputs!DB397,Inputs!DB397*'Key assumptions'!$H$118),$F397*N(AV397)*avg_hrs)</f>
        <v>0</v>
      </c>
      <c r="DC397" s="255">
        <f>IF(OR($C397="Non-Labour",$C397="Labour-related"),IF(Inputs!$DT397=$F$1,Inputs!DC397,Inputs!DC397*'Key assumptions'!$H$118),$F397*N(AW397)*avg_hrs)</f>
        <v>0</v>
      </c>
      <c r="DD397" s="255">
        <f>IF(OR($C397="Non-Labour",$C397="Labour-related"),IF(Inputs!$DT397=$F$1,Inputs!DD397,Inputs!DD397*'Key assumptions'!$H$118),$F397*N(AX397)*avg_hrs)</f>
        <v>0</v>
      </c>
      <c r="DE397" s="255">
        <f>IF(OR($C397="Non-Labour",$C397="Labour-related"),IF(Inputs!$DT397=$F$1,Inputs!DE397,Inputs!DE397*'Key assumptions'!$H$118),$F397*N(AY397)*avg_hrs)</f>
        <v>0</v>
      </c>
      <c r="DF397" s="255">
        <f>IF(OR($C397="Non-Labour",$C397="Labour-related"),IF(Inputs!$DT397=$F$1,Inputs!DF397,Inputs!DF397*'Key assumptions'!$H$118),$F397*N(AZ397)*avg_hrs)</f>
        <v>0</v>
      </c>
      <c r="DG397" s="255">
        <f>IF(OR($C397="Non-Labour",$C397="Labour-related"),IF(Inputs!$DT397=$F$1,Inputs!DG397,Inputs!DG397*'Key assumptions'!$H$118),$F397*N(BA397)*avg_hrs)</f>
        <v>0</v>
      </c>
      <c r="DH397" s="255">
        <f>IF(OR($C397="Non-Labour",$C397="Labour-related"),IF(Inputs!$DT397=$F$1,Inputs!DH397,Inputs!DH397*'Key assumptions'!$H$118),$F397*N(BB397)*avg_hrs)</f>
        <v>0</v>
      </c>
      <c r="DI397" s="255">
        <f>IF(OR($C397="Non-Labour",$C397="Labour-related"),IF(Inputs!$DT397=$F$1,Inputs!DI397,Inputs!DI397*'Key assumptions'!$H$118),$F397*N(BC397)*avg_hrs)</f>
        <v>0</v>
      </c>
      <c r="DJ397" s="255">
        <f>IF(OR($C397="Non-Labour",$C397="Labour-related"),IF(Inputs!$DT397=$F$1,Inputs!DJ397,Inputs!DJ397*'Key assumptions'!$H$118),$F397*N(BD397)*avg_hrs)</f>
        <v>0</v>
      </c>
      <c r="DK397" s="255">
        <f>IF(OR($C397="Non-Labour",$C397="Labour-related"),IF(Inputs!$DT397=$F$1,Inputs!DK397,Inputs!DK397*'Key assumptions'!$H$118),$F397*N(BE397)*avg_hrs)</f>
        <v>0</v>
      </c>
      <c r="DL397" s="255">
        <f>IF(OR($C397="Non-Labour",$C397="Labour-related"),IF(Inputs!$DT397=$F$1,Inputs!DL397,Inputs!DL397*'Key assumptions'!$H$118),$F397*N(BF397)*avg_hrs)</f>
        <v>0</v>
      </c>
      <c r="DM397" s="255">
        <f>IF(OR($C397="Non-Labour",$C397="Labour-related"),IF(Inputs!$DT397=$F$1,Inputs!DM397,Inputs!DM397*'Key assumptions'!$H$118),$F397*N(BG397)*avg_hrs)</f>
        <v>0</v>
      </c>
      <c r="DN397" s="255">
        <f>IF(OR($C397="Non-Labour",$C397="Labour-related"),IF(Inputs!$DT397=$F$1,Inputs!DN397,Inputs!DN397*'Key assumptions'!$H$118),$F397*N(BH397)*avg_hrs)</f>
        <v>0</v>
      </c>
      <c r="DO397" s="255">
        <f>IF(OR($C397="Non-Labour",$C397="Labour-related"),IF(Inputs!$DT397=$F$1,Inputs!DO397,Inputs!DO397*'Key assumptions'!$H$118),$F397*N(BI397)*avg_hrs)</f>
        <v>0</v>
      </c>
      <c r="DP397" s="255">
        <f>IF(OR($C397="Non-Labour",$C397="Labour-related"),IF(Inputs!$DT397=$F$1,Inputs!DP397,Inputs!DP397*'Key assumptions'!$H$118),$F397*N(BJ397)*avg_hrs)</f>
        <v>0</v>
      </c>
      <c r="DQ397" s="255">
        <f>IF(OR($C397="Non-Labour",$C397="Labour-related"),IF(Inputs!$DT397=$F$1,Inputs!DQ397,Inputs!DQ397*'Key assumptions'!$H$118),$F397*N(BK397)*avg_hrs)</f>
        <v>0</v>
      </c>
      <c r="DR397" s="255">
        <f>IF(OR($C397="Non-Labour",$C397="Labour-related"),IF(Inputs!$DT397=$F$1,Inputs!DR397,Inputs!DR397*'Key assumptions'!$H$118),$F397*N(BL397)*avg_hrs)</f>
        <v>0</v>
      </c>
      <c r="DT397" s="133" t="s">
        <v>213</v>
      </c>
      <c r="DU397" s="304"/>
      <c r="DV397" s="304"/>
      <c r="DW397" s="304"/>
      <c r="DX397" s="304"/>
      <c r="DY397" s="304"/>
      <c r="DZ397" s="304"/>
      <c r="EA397" s="255">
        <v>0</v>
      </c>
      <c r="EB397" s="255">
        <v>0</v>
      </c>
      <c r="EC397" s="255">
        <v>0</v>
      </c>
      <c r="ED397" s="255">
        <f t="shared" si="35"/>
        <v>0</v>
      </c>
      <c r="EE397" s="255">
        <f t="shared" si="35"/>
        <v>0</v>
      </c>
      <c r="EF397" s="255">
        <f t="shared" si="37"/>
        <v>0</v>
      </c>
    </row>
    <row r="398" spans="1:136" x14ac:dyDescent="0.4">
      <c r="A398" s="133" t="str">
        <f>Inputs!A398</f>
        <v>Project Development</v>
      </c>
      <c r="B398" s="133" t="str">
        <f>Inputs!B398</f>
        <v>N/A</v>
      </c>
      <c r="C398" s="133" t="str">
        <f>Inputs!C398</f>
        <v>Internal Labour</v>
      </c>
      <c r="D398" s="133" t="str">
        <f>Inputs!D398</f>
        <v>PT003696 AI BCSS Handover</v>
      </c>
      <c r="E398" s="133" t="str">
        <f>Inputs!E398</f>
        <v>Designer - Automation</v>
      </c>
      <c r="F398" s="290">
        <f>IF(Inputs!DT398=$F$1,Inputs!F398,
IF(Inputs!DT398='Key assumptions'!$E$118,Inputs!F398*'Key assumptions'!$H$118,Inputs!F398*'Key assumptions'!$H$119))</f>
        <v>190.85</v>
      </c>
      <c r="G398" s="290">
        <f>IF(Inputs!DT398=$F$1,Inputs!G398,Inputs!G398*'Key assumptions'!$H$118)</f>
        <v>83.602893860946722</v>
      </c>
      <c r="H398" s="281"/>
      <c r="I398" s="281"/>
      <c r="J398" s="281"/>
      <c r="K398" s="281"/>
      <c r="L398" s="281"/>
      <c r="M398" s="389" t="str">
        <f>Inputs!M398</f>
        <v>[C-i-C]</v>
      </c>
      <c r="N398" s="389" t="str">
        <f>Inputs!N398</f>
        <v>[C-i-C]</v>
      </c>
      <c r="O398" s="389" t="str">
        <f>Inputs!O398</f>
        <v>[C-i-C]</v>
      </c>
      <c r="P398" s="389" t="str">
        <f>Inputs!P398</f>
        <v>[C-i-C]</v>
      </c>
      <c r="Q398" s="389" t="str">
        <f>Inputs!Q398</f>
        <v>[C-i-C]</v>
      </c>
      <c r="R398" s="389" t="str">
        <f>Inputs!R398</f>
        <v>[C-i-C]</v>
      </c>
      <c r="S398" s="389" t="str">
        <f>Inputs!S398</f>
        <v>[C-i-C]</v>
      </c>
      <c r="T398" s="389" t="str">
        <f>Inputs!T398</f>
        <v>[C-i-C]</v>
      </c>
      <c r="U398" s="389" t="str">
        <f>Inputs!U398</f>
        <v>[C-i-C]</v>
      </c>
      <c r="V398" s="389" t="str">
        <f>Inputs!V398</f>
        <v>[C-i-C]</v>
      </c>
      <c r="W398" s="389" t="str">
        <f>Inputs!W398</f>
        <v>[C-i-C]</v>
      </c>
      <c r="X398" s="389" t="str">
        <f>Inputs!X398</f>
        <v>[C-i-C]</v>
      </c>
      <c r="Y398" s="389" t="str">
        <f>Inputs!Y398</f>
        <v>[C-i-C]</v>
      </c>
      <c r="Z398" s="389" t="str">
        <f>Inputs!Z398</f>
        <v>[C-i-C]</v>
      </c>
      <c r="AA398" s="389" t="str">
        <f>Inputs!AA398</f>
        <v>[C-i-C]</v>
      </c>
      <c r="AB398" s="389" t="str">
        <f>Inputs!AB398</f>
        <v>[C-i-C]</v>
      </c>
      <c r="AC398" s="389" t="str">
        <f>Inputs!AC398</f>
        <v>[C-i-C]</v>
      </c>
      <c r="AD398" s="389" t="str">
        <f>Inputs!AD398</f>
        <v>[C-i-C]</v>
      </c>
      <c r="AE398" s="389" t="str">
        <f>Inputs!AE398</f>
        <v>[C-i-C]</v>
      </c>
      <c r="AF398" s="389" t="str">
        <f>Inputs!AF398</f>
        <v>[C-i-C]</v>
      </c>
      <c r="AG398" s="389" t="str">
        <f>Inputs!AG398</f>
        <v>[C-i-C]</v>
      </c>
      <c r="AH398" s="389" t="str">
        <f>Inputs!AH398</f>
        <v>[C-i-C]</v>
      </c>
      <c r="AI398" s="254">
        <f>Inputs!AI398</f>
        <v>0</v>
      </c>
      <c r="AJ398" s="254">
        <f>Inputs!AJ398</f>
        <v>0</v>
      </c>
      <c r="AK398" s="254">
        <f>Inputs!AK398</f>
        <v>0</v>
      </c>
      <c r="AL398" s="254">
        <f>Inputs!AL398</f>
        <v>0</v>
      </c>
      <c r="AM398" s="254">
        <f>Inputs!AM398</f>
        <v>0</v>
      </c>
      <c r="AN398" s="254">
        <f>Inputs!AN398</f>
        <v>0</v>
      </c>
      <c r="AO398" s="254">
        <f>Inputs!AO398</f>
        <v>0</v>
      </c>
      <c r="AP398" s="254">
        <f>Inputs!AP398</f>
        <v>0</v>
      </c>
      <c r="AQ398" s="254">
        <f>Inputs!AQ398</f>
        <v>0</v>
      </c>
      <c r="AR398" s="254">
        <f>Inputs!AR398</f>
        <v>0</v>
      </c>
      <c r="AS398" s="254">
        <f>Inputs!AS398</f>
        <v>0</v>
      </c>
      <c r="AT398" s="254">
        <f>Inputs!AT398</f>
        <v>0</v>
      </c>
      <c r="AU398" s="254">
        <f>Inputs!AU398</f>
        <v>0</v>
      </c>
      <c r="AV398" s="254">
        <f>Inputs!AV398</f>
        <v>0</v>
      </c>
      <c r="AW398" s="254">
        <f>Inputs!AW398</f>
        <v>0</v>
      </c>
      <c r="AX398" s="254">
        <f>Inputs!AX398</f>
        <v>0</v>
      </c>
      <c r="AY398" s="254">
        <f>Inputs!AY398</f>
        <v>0</v>
      </c>
      <c r="AZ398" s="254">
        <f>Inputs!AZ398</f>
        <v>0</v>
      </c>
      <c r="BA398" s="254">
        <f>Inputs!BA398</f>
        <v>0</v>
      </c>
      <c r="BB398" s="254">
        <f>Inputs!BB398</f>
        <v>0</v>
      </c>
      <c r="BC398" s="254">
        <f>Inputs!BC398</f>
        <v>0</v>
      </c>
      <c r="BD398" s="254">
        <f>Inputs!BD398</f>
        <v>0</v>
      </c>
      <c r="BE398" s="254">
        <f>Inputs!BE398</f>
        <v>0</v>
      </c>
      <c r="BF398" s="254">
        <f>Inputs!BF398</f>
        <v>0</v>
      </c>
      <c r="BG398" s="254">
        <f>Inputs!BG398</f>
        <v>0</v>
      </c>
      <c r="BH398" s="254">
        <f>Inputs!BH398</f>
        <v>0</v>
      </c>
      <c r="BI398" s="254">
        <f>Inputs!BI398</f>
        <v>0</v>
      </c>
      <c r="BJ398" s="254">
        <f>Inputs!BJ398</f>
        <v>0</v>
      </c>
      <c r="BK398" s="254">
        <f>Inputs!BK398</f>
        <v>0</v>
      </c>
      <c r="BL398" s="254">
        <f>Inputs!BL398</f>
        <v>0</v>
      </c>
      <c r="BN398" s="255">
        <f>IF(OR($C398="Non-Labour",$C398="Labour-related"),IF(Inputs!$DT398=$F$1,Inputs!BN398,Inputs!BN398*'Key assumptions'!$H$118),$F398*N(H398)*avg_hrs)</f>
        <v>0</v>
      </c>
      <c r="BO398" s="255">
        <f>IF(OR($C398="Non-Labour",$C398="Labour-related"),IF(Inputs!$DT398=$F$1,Inputs!BO398,Inputs!BO398*'Key assumptions'!$H$118),$F398*N(I398)*avg_hrs)</f>
        <v>0</v>
      </c>
      <c r="BP398" s="255">
        <f>IF(OR($C398="Non-Labour",$C398="Labour-related"),IF(Inputs!$DT398=$F$1,Inputs!BP398,Inputs!BP398*'Key assumptions'!$H$118),$F398*N(J398)*avg_hrs)</f>
        <v>0</v>
      </c>
      <c r="BQ398" s="255">
        <f>IF(OR($C398="Non-Labour",$C398="Labour-related"),IF(Inputs!$DT398=$F$1,Inputs!BQ398,Inputs!BQ398*'Key assumptions'!$H$118),$F398*N(K398)*avg_hrs)</f>
        <v>0</v>
      </c>
      <c r="BR398" s="255">
        <f>IF(OR($C398="Non-Labour",$C398="Labour-related"),IF(Inputs!$DT398=$F$1,Inputs!BR398,Inputs!BR398*'Key assumptions'!$H$118),$F398*N(L398)*avg_hrs)</f>
        <v>0</v>
      </c>
      <c r="BS398" s="390" t="s">
        <v>411</v>
      </c>
      <c r="BT398" s="390" t="s">
        <v>411</v>
      </c>
      <c r="BU398" s="390" t="s">
        <v>411</v>
      </c>
      <c r="BV398" s="390" t="s">
        <v>411</v>
      </c>
      <c r="BW398" s="390" t="s">
        <v>411</v>
      </c>
      <c r="BX398" s="390" t="s">
        <v>411</v>
      </c>
      <c r="BY398" s="390" t="s">
        <v>411</v>
      </c>
      <c r="BZ398" s="390" t="s">
        <v>411</v>
      </c>
      <c r="CA398" s="390" t="s">
        <v>411</v>
      </c>
      <c r="CB398" s="390" t="s">
        <v>411</v>
      </c>
      <c r="CC398" s="390" t="s">
        <v>411</v>
      </c>
      <c r="CD398" s="390" t="s">
        <v>411</v>
      </c>
      <c r="CE398" s="390" t="s">
        <v>411</v>
      </c>
      <c r="CF398" s="390" t="s">
        <v>411</v>
      </c>
      <c r="CG398" s="390" t="s">
        <v>411</v>
      </c>
      <c r="CH398" s="390" t="s">
        <v>411</v>
      </c>
      <c r="CI398" s="390" t="s">
        <v>411</v>
      </c>
      <c r="CJ398" s="390" t="s">
        <v>411</v>
      </c>
      <c r="CK398" s="390" t="s">
        <v>411</v>
      </c>
      <c r="CL398" s="390" t="s">
        <v>411</v>
      </c>
      <c r="CM398" s="390" t="s">
        <v>411</v>
      </c>
      <c r="CN398" s="390" t="s">
        <v>411</v>
      </c>
      <c r="CO398" s="255">
        <f>IF(OR($C398="Non-Labour",$C398="Labour-related"),IF(Inputs!$DT398=$F$1,Inputs!CO398,Inputs!CO398*'Key assumptions'!$H$118),$F398*N(AI398)*avg_hrs)</f>
        <v>0</v>
      </c>
      <c r="CP398" s="255">
        <f>IF(OR($C398="Non-Labour",$C398="Labour-related"),IF(Inputs!$DT398=$F$1,Inputs!CP398,Inputs!CP398*'Key assumptions'!$H$118),$F398*N(AJ398)*avg_hrs)</f>
        <v>0</v>
      </c>
      <c r="CQ398" s="255">
        <f>IF(OR($C398="Non-Labour",$C398="Labour-related"),IF(Inputs!$DT398=$F$1,Inputs!CQ398,Inputs!CQ398*'Key assumptions'!$H$118),$F398*N(AK398)*avg_hrs)</f>
        <v>0</v>
      </c>
      <c r="CR398" s="255">
        <f>IF(OR($C398="Non-Labour",$C398="Labour-related"),IF(Inputs!$DT398=$F$1,Inputs!CR398,Inputs!CR398*'Key assumptions'!$H$118),$F398*N(AL398)*avg_hrs)</f>
        <v>0</v>
      </c>
      <c r="CS398" s="255">
        <f>IF(OR($C398="Non-Labour",$C398="Labour-related"),IF(Inputs!$DT398=$F$1,Inputs!CS398,Inputs!CS398*'Key assumptions'!$H$118),$F398*N(AM398)*avg_hrs)</f>
        <v>0</v>
      </c>
      <c r="CT398" s="255">
        <f>IF(OR($C398="Non-Labour",$C398="Labour-related"),IF(Inputs!$DT398=$F$1,Inputs!CT398,Inputs!CT398*'Key assumptions'!$H$118),$F398*N(AN398)*avg_hrs)</f>
        <v>0</v>
      </c>
      <c r="CU398" s="255">
        <f>IF(OR($C398="Non-Labour",$C398="Labour-related"),IF(Inputs!$DT398=$F$1,Inputs!CU398,Inputs!CU398*'Key assumptions'!$H$118),$F398*N(AO398)*avg_hrs)</f>
        <v>0</v>
      </c>
      <c r="CV398" s="255">
        <f>IF(OR($C398="Non-Labour",$C398="Labour-related"),IF(Inputs!$DT398=$F$1,Inputs!CV398,Inputs!CV398*'Key assumptions'!$H$118),$F398*N(AP398)*avg_hrs)</f>
        <v>0</v>
      </c>
      <c r="CW398" s="255">
        <f>IF(OR($C398="Non-Labour",$C398="Labour-related"),IF(Inputs!$DT398=$F$1,Inputs!CW398,Inputs!CW398*'Key assumptions'!$H$118),$F398*N(AQ398)*avg_hrs)</f>
        <v>0</v>
      </c>
      <c r="CX398" s="255">
        <f>IF(OR($C398="Non-Labour",$C398="Labour-related"),IF(Inputs!$DT398=$F$1,Inputs!CX398,Inputs!CX398*'Key assumptions'!$H$118),$F398*N(AR398)*avg_hrs)</f>
        <v>0</v>
      </c>
      <c r="CY398" s="255">
        <f>IF(OR($C398="Non-Labour",$C398="Labour-related"),IF(Inputs!$DT398=$F$1,Inputs!CY398,Inputs!CY398*'Key assumptions'!$H$118),$F398*N(AS398)*avg_hrs)</f>
        <v>0</v>
      </c>
      <c r="CZ398" s="255">
        <f>IF(OR($C398="Non-Labour",$C398="Labour-related"),IF(Inputs!$DT398=$F$1,Inputs!CZ398,Inputs!CZ398*'Key assumptions'!$H$118),$F398*N(AT398)*avg_hrs)</f>
        <v>0</v>
      </c>
      <c r="DA398" s="255">
        <f>IF(OR($C398="Non-Labour",$C398="Labour-related"),IF(Inputs!$DT398=$F$1,Inputs!DA398,Inputs!DA398*'Key assumptions'!$H$118),$F398*N(AU398)*avg_hrs)</f>
        <v>0</v>
      </c>
      <c r="DB398" s="255">
        <f>IF(OR($C398="Non-Labour",$C398="Labour-related"),IF(Inputs!$DT398=$F$1,Inputs!DB398,Inputs!DB398*'Key assumptions'!$H$118),$F398*N(AV398)*avg_hrs)</f>
        <v>0</v>
      </c>
      <c r="DC398" s="255">
        <f>IF(OR($C398="Non-Labour",$C398="Labour-related"),IF(Inputs!$DT398=$F$1,Inputs!DC398,Inputs!DC398*'Key assumptions'!$H$118),$F398*N(AW398)*avg_hrs)</f>
        <v>0</v>
      </c>
      <c r="DD398" s="255">
        <f>IF(OR($C398="Non-Labour",$C398="Labour-related"),IF(Inputs!$DT398=$F$1,Inputs!DD398,Inputs!DD398*'Key assumptions'!$H$118),$F398*N(AX398)*avg_hrs)</f>
        <v>0</v>
      </c>
      <c r="DE398" s="255">
        <f>IF(OR($C398="Non-Labour",$C398="Labour-related"),IF(Inputs!$DT398=$F$1,Inputs!DE398,Inputs!DE398*'Key assumptions'!$H$118),$F398*N(AY398)*avg_hrs)</f>
        <v>0</v>
      </c>
      <c r="DF398" s="255">
        <f>IF(OR($C398="Non-Labour",$C398="Labour-related"),IF(Inputs!$DT398=$F$1,Inputs!DF398,Inputs!DF398*'Key assumptions'!$H$118),$F398*N(AZ398)*avg_hrs)</f>
        <v>0</v>
      </c>
      <c r="DG398" s="255">
        <f>IF(OR($C398="Non-Labour",$C398="Labour-related"),IF(Inputs!$DT398=$F$1,Inputs!DG398,Inputs!DG398*'Key assumptions'!$H$118),$F398*N(BA398)*avg_hrs)</f>
        <v>0</v>
      </c>
      <c r="DH398" s="255">
        <f>IF(OR($C398="Non-Labour",$C398="Labour-related"),IF(Inputs!$DT398=$F$1,Inputs!DH398,Inputs!DH398*'Key assumptions'!$H$118),$F398*N(BB398)*avg_hrs)</f>
        <v>0</v>
      </c>
      <c r="DI398" s="255">
        <f>IF(OR($C398="Non-Labour",$C398="Labour-related"),IF(Inputs!$DT398=$F$1,Inputs!DI398,Inputs!DI398*'Key assumptions'!$H$118),$F398*N(BC398)*avg_hrs)</f>
        <v>0</v>
      </c>
      <c r="DJ398" s="255">
        <f>IF(OR($C398="Non-Labour",$C398="Labour-related"),IF(Inputs!$DT398=$F$1,Inputs!DJ398,Inputs!DJ398*'Key assumptions'!$H$118),$F398*N(BD398)*avg_hrs)</f>
        <v>0</v>
      </c>
      <c r="DK398" s="255">
        <f>IF(OR($C398="Non-Labour",$C398="Labour-related"),IF(Inputs!$DT398=$F$1,Inputs!DK398,Inputs!DK398*'Key assumptions'!$H$118),$F398*N(BE398)*avg_hrs)</f>
        <v>0</v>
      </c>
      <c r="DL398" s="255">
        <f>IF(OR($C398="Non-Labour",$C398="Labour-related"),IF(Inputs!$DT398=$F$1,Inputs!DL398,Inputs!DL398*'Key assumptions'!$H$118),$F398*N(BF398)*avg_hrs)</f>
        <v>0</v>
      </c>
      <c r="DM398" s="255">
        <f>IF(OR($C398="Non-Labour",$C398="Labour-related"),IF(Inputs!$DT398=$F$1,Inputs!DM398,Inputs!DM398*'Key assumptions'!$H$118),$F398*N(BG398)*avg_hrs)</f>
        <v>0</v>
      </c>
      <c r="DN398" s="255">
        <f>IF(OR($C398="Non-Labour",$C398="Labour-related"),IF(Inputs!$DT398=$F$1,Inputs!DN398,Inputs!DN398*'Key assumptions'!$H$118),$F398*N(BH398)*avg_hrs)</f>
        <v>0</v>
      </c>
      <c r="DO398" s="255">
        <f>IF(OR($C398="Non-Labour",$C398="Labour-related"),IF(Inputs!$DT398=$F$1,Inputs!DO398,Inputs!DO398*'Key assumptions'!$H$118),$F398*N(BI398)*avg_hrs)</f>
        <v>0</v>
      </c>
      <c r="DP398" s="255">
        <f>IF(OR($C398="Non-Labour",$C398="Labour-related"),IF(Inputs!$DT398=$F$1,Inputs!DP398,Inputs!DP398*'Key assumptions'!$H$118),$F398*N(BJ398)*avg_hrs)</f>
        <v>0</v>
      </c>
      <c r="DQ398" s="255">
        <f>IF(OR($C398="Non-Labour",$C398="Labour-related"),IF(Inputs!$DT398=$F$1,Inputs!DQ398,Inputs!DQ398*'Key assumptions'!$H$118),$F398*N(BK398)*avg_hrs)</f>
        <v>0</v>
      </c>
      <c r="DR398" s="255">
        <f>IF(OR($C398="Non-Labour",$C398="Labour-related"),IF(Inputs!$DT398=$F$1,Inputs!DR398,Inputs!DR398*'Key assumptions'!$H$118),$F398*N(BL398)*avg_hrs)</f>
        <v>0</v>
      </c>
      <c r="DT398" s="133" t="s">
        <v>213</v>
      </c>
      <c r="DU398" s="304"/>
      <c r="DV398" s="304"/>
      <c r="DW398" s="304"/>
      <c r="DX398" s="304"/>
      <c r="DY398" s="304"/>
      <c r="DZ398" s="304"/>
      <c r="EA398" s="255">
        <v>0</v>
      </c>
      <c r="EB398" s="255">
        <v>5112.0535714285716</v>
      </c>
      <c r="EC398" s="255">
        <v>0</v>
      </c>
      <c r="ED398" s="255">
        <f t="shared" si="35"/>
        <v>0</v>
      </c>
      <c r="EE398" s="255">
        <f t="shared" si="35"/>
        <v>0</v>
      </c>
      <c r="EF398" s="255">
        <f t="shared" si="37"/>
        <v>5112.0535714285716</v>
      </c>
    </row>
    <row r="399" spans="1:136" x14ac:dyDescent="0.4">
      <c r="A399" s="133" t="str">
        <f>Inputs!A399</f>
        <v>Construction Management</v>
      </c>
      <c r="B399" s="133" t="str">
        <f>Inputs!B399</f>
        <v>N/A</v>
      </c>
      <c r="C399" s="133" t="str">
        <f>Inputs!C399</f>
        <v>Internal Labour</v>
      </c>
      <c r="D399" s="133" t="str">
        <f>Inputs!D399</f>
        <v>PT003696 AI BCSS Handover</v>
      </c>
      <c r="E399" s="133" t="str">
        <f>Inputs!E399</f>
        <v>Commissioning Engineer</v>
      </c>
      <c r="F399" s="290">
        <f>IF(Inputs!DT399=$F$1,Inputs!F399,
IF(Inputs!DT399='Key assumptions'!$E$118,Inputs!F399*'Key assumptions'!$H$118,Inputs!F399*'Key assumptions'!$H$119))</f>
        <v>216.62</v>
      </c>
      <c r="G399" s="290">
        <f>IF(Inputs!DT399=$F$1,Inputs!G399,Inputs!G399*'Key assumptions'!$H$118)</f>
        <v>94.875194156804724</v>
      </c>
      <c r="H399" s="281"/>
      <c r="I399" s="281"/>
      <c r="J399" s="281"/>
      <c r="K399" s="281"/>
      <c r="L399" s="281"/>
      <c r="M399" s="389" t="str">
        <f>Inputs!M399</f>
        <v>[C-i-C]</v>
      </c>
      <c r="N399" s="389" t="str">
        <f>Inputs!N399</f>
        <v>[C-i-C]</v>
      </c>
      <c r="O399" s="389" t="str">
        <f>Inputs!O399</f>
        <v>[C-i-C]</v>
      </c>
      <c r="P399" s="389" t="str">
        <f>Inputs!P399</f>
        <v>[C-i-C]</v>
      </c>
      <c r="Q399" s="389" t="str">
        <f>Inputs!Q399</f>
        <v>[C-i-C]</v>
      </c>
      <c r="R399" s="389" t="str">
        <f>Inputs!R399</f>
        <v>[C-i-C]</v>
      </c>
      <c r="S399" s="389" t="str">
        <f>Inputs!S399</f>
        <v>[C-i-C]</v>
      </c>
      <c r="T399" s="389" t="str">
        <f>Inputs!T399</f>
        <v>[C-i-C]</v>
      </c>
      <c r="U399" s="389" t="str">
        <f>Inputs!U399</f>
        <v>[C-i-C]</v>
      </c>
      <c r="V399" s="389" t="str">
        <f>Inputs!V399</f>
        <v>[C-i-C]</v>
      </c>
      <c r="W399" s="389" t="str">
        <f>Inputs!W399</f>
        <v>[C-i-C]</v>
      </c>
      <c r="X399" s="389" t="str">
        <f>Inputs!X399</f>
        <v>[C-i-C]</v>
      </c>
      <c r="Y399" s="389" t="str">
        <f>Inputs!Y399</f>
        <v>[C-i-C]</v>
      </c>
      <c r="Z399" s="389" t="str">
        <f>Inputs!Z399</f>
        <v>[C-i-C]</v>
      </c>
      <c r="AA399" s="389" t="str">
        <f>Inputs!AA399</f>
        <v>[C-i-C]</v>
      </c>
      <c r="AB399" s="389" t="str">
        <f>Inputs!AB399</f>
        <v>[C-i-C]</v>
      </c>
      <c r="AC399" s="389" t="str">
        <f>Inputs!AC399</f>
        <v>[C-i-C]</v>
      </c>
      <c r="AD399" s="389" t="str">
        <f>Inputs!AD399</f>
        <v>[C-i-C]</v>
      </c>
      <c r="AE399" s="389" t="str">
        <f>Inputs!AE399</f>
        <v>[C-i-C]</v>
      </c>
      <c r="AF399" s="389" t="str">
        <f>Inputs!AF399</f>
        <v>[C-i-C]</v>
      </c>
      <c r="AG399" s="389" t="str">
        <f>Inputs!AG399</f>
        <v>[C-i-C]</v>
      </c>
      <c r="AH399" s="389" t="str">
        <f>Inputs!AH399</f>
        <v>[C-i-C]</v>
      </c>
      <c r="AI399" s="254">
        <f>Inputs!AI399</f>
        <v>0</v>
      </c>
      <c r="AJ399" s="254">
        <f>Inputs!AJ399</f>
        <v>0</v>
      </c>
      <c r="AK399" s="254">
        <f>Inputs!AK399</f>
        <v>0</v>
      </c>
      <c r="AL399" s="254">
        <f>Inputs!AL399</f>
        <v>0</v>
      </c>
      <c r="AM399" s="254">
        <f>Inputs!AM399</f>
        <v>0</v>
      </c>
      <c r="AN399" s="254">
        <f>Inputs!AN399</f>
        <v>0</v>
      </c>
      <c r="AO399" s="254">
        <f>Inputs!AO399</f>
        <v>0</v>
      </c>
      <c r="AP399" s="254">
        <f>Inputs!AP399</f>
        <v>0</v>
      </c>
      <c r="AQ399" s="254">
        <f>Inputs!AQ399</f>
        <v>0</v>
      </c>
      <c r="AR399" s="254">
        <f>Inputs!AR399</f>
        <v>0</v>
      </c>
      <c r="AS399" s="254">
        <f>Inputs!AS399</f>
        <v>0</v>
      </c>
      <c r="AT399" s="254">
        <f>Inputs!AT399</f>
        <v>0</v>
      </c>
      <c r="AU399" s="254">
        <f>Inputs!AU399</f>
        <v>0</v>
      </c>
      <c r="AV399" s="254">
        <f>Inputs!AV399</f>
        <v>0</v>
      </c>
      <c r="AW399" s="254">
        <f>Inputs!AW399</f>
        <v>0</v>
      </c>
      <c r="AX399" s="254">
        <f>Inputs!AX399</f>
        <v>0</v>
      </c>
      <c r="AY399" s="254">
        <f>Inputs!AY399</f>
        <v>0</v>
      </c>
      <c r="AZ399" s="254">
        <f>Inputs!AZ399</f>
        <v>0</v>
      </c>
      <c r="BA399" s="254">
        <f>Inputs!BA399</f>
        <v>0</v>
      </c>
      <c r="BB399" s="254">
        <f>Inputs!BB399</f>
        <v>0</v>
      </c>
      <c r="BC399" s="254">
        <f>Inputs!BC399</f>
        <v>0</v>
      </c>
      <c r="BD399" s="254">
        <f>Inputs!BD399</f>
        <v>0</v>
      </c>
      <c r="BE399" s="254">
        <f>Inputs!BE399</f>
        <v>0</v>
      </c>
      <c r="BF399" s="254">
        <f>Inputs!BF399</f>
        <v>0</v>
      </c>
      <c r="BG399" s="254">
        <f>Inputs!BG399</f>
        <v>0</v>
      </c>
      <c r="BH399" s="254">
        <f>Inputs!BH399</f>
        <v>0</v>
      </c>
      <c r="BI399" s="254">
        <f>Inputs!BI399</f>
        <v>0</v>
      </c>
      <c r="BJ399" s="254">
        <f>Inputs!BJ399</f>
        <v>0</v>
      </c>
      <c r="BK399" s="254">
        <f>Inputs!BK399</f>
        <v>0</v>
      </c>
      <c r="BL399" s="254">
        <f>Inputs!BL399</f>
        <v>0</v>
      </c>
      <c r="BN399" s="255">
        <f>IF(OR($C399="Non-Labour",$C399="Labour-related"),IF(Inputs!$DT399=$F$1,Inputs!BN399,Inputs!BN399*'Key assumptions'!$H$118),$F399*N(H399)*avg_hrs)</f>
        <v>0</v>
      </c>
      <c r="BO399" s="255">
        <f>IF(OR($C399="Non-Labour",$C399="Labour-related"),IF(Inputs!$DT399=$F$1,Inputs!BO399,Inputs!BO399*'Key assumptions'!$H$118),$F399*N(I399)*avg_hrs)</f>
        <v>0</v>
      </c>
      <c r="BP399" s="255">
        <f>IF(OR($C399="Non-Labour",$C399="Labour-related"),IF(Inputs!$DT399=$F$1,Inputs!BP399,Inputs!BP399*'Key assumptions'!$H$118),$F399*N(J399)*avg_hrs)</f>
        <v>0</v>
      </c>
      <c r="BQ399" s="255">
        <f>IF(OR($C399="Non-Labour",$C399="Labour-related"),IF(Inputs!$DT399=$F$1,Inputs!BQ399,Inputs!BQ399*'Key assumptions'!$H$118),$F399*N(K399)*avg_hrs)</f>
        <v>0</v>
      </c>
      <c r="BR399" s="255">
        <f>IF(OR($C399="Non-Labour",$C399="Labour-related"),IF(Inputs!$DT399=$F$1,Inputs!BR399,Inputs!BR399*'Key assumptions'!$H$118),$F399*N(L399)*avg_hrs)</f>
        <v>0</v>
      </c>
      <c r="BS399" s="390" t="s">
        <v>411</v>
      </c>
      <c r="BT399" s="390" t="s">
        <v>411</v>
      </c>
      <c r="BU399" s="390" t="s">
        <v>411</v>
      </c>
      <c r="BV399" s="390" t="s">
        <v>411</v>
      </c>
      <c r="BW399" s="390" t="s">
        <v>411</v>
      </c>
      <c r="BX399" s="390" t="s">
        <v>411</v>
      </c>
      <c r="BY399" s="390" t="s">
        <v>411</v>
      </c>
      <c r="BZ399" s="390" t="s">
        <v>411</v>
      </c>
      <c r="CA399" s="390" t="s">
        <v>411</v>
      </c>
      <c r="CB399" s="390" t="s">
        <v>411</v>
      </c>
      <c r="CC399" s="390" t="s">
        <v>411</v>
      </c>
      <c r="CD399" s="390" t="s">
        <v>411</v>
      </c>
      <c r="CE399" s="390" t="s">
        <v>411</v>
      </c>
      <c r="CF399" s="390" t="s">
        <v>411</v>
      </c>
      <c r="CG399" s="390" t="s">
        <v>411</v>
      </c>
      <c r="CH399" s="390" t="s">
        <v>411</v>
      </c>
      <c r="CI399" s="390" t="s">
        <v>411</v>
      </c>
      <c r="CJ399" s="390" t="s">
        <v>411</v>
      </c>
      <c r="CK399" s="390" t="s">
        <v>411</v>
      </c>
      <c r="CL399" s="390" t="s">
        <v>411</v>
      </c>
      <c r="CM399" s="390" t="s">
        <v>411</v>
      </c>
      <c r="CN399" s="390" t="s">
        <v>411</v>
      </c>
      <c r="CO399" s="255">
        <f>IF(OR($C399="Non-Labour",$C399="Labour-related"),IF(Inputs!$DT399=$F$1,Inputs!CO399,Inputs!CO399*'Key assumptions'!$H$118),$F399*N(AI399)*avg_hrs)</f>
        <v>0</v>
      </c>
      <c r="CP399" s="255">
        <f>IF(OR($C399="Non-Labour",$C399="Labour-related"),IF(Inputs!$DT399=$F$1,Inputs!CP399,Inputs!CP399*'Key assumptions'!$H$118),$F399*N(AJ399)*avg_hrs)</f>
        <v>0</v>
      </c>
      <c r="CQ399" s="255">
        <f>IF(OR($C399="Non-Labour",$C399="Labour-related"),IF(Inputs!$DT399=$F$1,Inputs!CQ399,Inputs!CQ399*'Key assumptions'!$H$118),$F399*N(AK399)*avg_hrs)</f>
        <v>0</v>
      </c>
      <c r="CR399" s="255">
        <f>IF(OR($C399="Non-Labour",$C399="Labour-related"),IF(Inputs!$DT399=$F$1,Inputs!CR399,Inputs!CR399*'Key assumptions'!$H$118),$F399*N(AL399)*avg_hrs)</f>
        <v>0</v>
      </c>
      <c r="CS399" s="255">
        <f>IF(OR($C399="Non-Labour",$C399="Labour-related"),IF(Inputs!$DT399=$F$1,Inputs!CS399,Inputs!CS399*'Key assumptions'!$H$118),$F399*N(AM399)*avg_hrs)</f>
        <v>0</v>
      </c>
      <c r="CT399" s="255">
        <f>IF(OR($C399="Non-Labour",$C399="Labour-related"),IF(Inputs!$DT399=$F$1,Inputs!CT399,Inputs!CT399*'Key assumptions'!$H$118),$F399*N(AN399)*avg_hrs)</f>
        <v>0</v>
      </c>
      <c r="CU399" s="255">
        <f>IF(OR($C399="Non-Labour",$C399="Labour-related"),IF(Inputs!$DT399=$F$1,Inputs!CU399,Inputs!CU399*'Key assumptions'!$H$118),$F399*N(AO399)*avg_hrs)</f>
        <v>0</v>
      </c>
      <c r="CV399" s="255">
        <f>IF(OR($C399="Non-Labour",$C399="Labour-related"),IF(Inputs!$DT399=$F$1,Inputs!CV399,Inputs!CV399*'Key assumptions'!$H$118),$F399*N(AP399)*avg_hrs)</f>
        <v>0</v>
      </c>
      <c r="CW399" s="255">
        <f>IF(OR($C399="Non-Labour",$C399="Labour-related"),IF(Inputs!$DT399=$F$1,Inputs!CW399,Inputs!CW399*'Key assumptions'!$H$118),$F399*N(AQ399)*avg_hrs)</f>
        <v>0</v>
      </c>
      <c r="CX399" s="255">
        <f>IF(OR($C399="Non-Labour",$C399="Labour-related"),IF(Inputs!$DT399=$F$1,Inputs!CX399,Inputs!CX399*'Key assumptions'!$H$118),$F399*N(AR399)*avg_hrs)</f>
        <v>0</v>
      </c>
      <c r="CY399" s="255">
        <f>IF(OR($C399="Non-Labour",$C399="Labour-related"),IF(Inputs!$DT399=$F$1,Inputs!CY399,Inputs!CY399*'Key assumptions'!$H$118),$F399*N(AS399)*avg_hrs)</f>
        <v>0</v>
      </c>
      <c r="CZ399" s="255">
        <f>IF(OR($C399="Non-Labour",$C399="Labour-related"),IF(Inputs!$DT399=$F$1,Inputs!CZ399,Inputs!CZ399*'Key assumptions'!$H$118),$F399*N(AT399)*avg_hrs)</f>
        <v>0</v>
      </c>
      <c r="DA399" s="255">
        <f>IF(OR($C399="Non-Labour",$C399="Labour-related"),IF(Inputs!$DT399=$F$1,Inputs!DA399,Inputs!DA399*'Key assumptions'!$H$118),$F399*N(AU399)*avg_hrs)</f>
        <v>0</v>
      </c>
      <c r="DB399" s="255">
        <f>IF(OR($C399="Non-Labour",$C399="Labour-related"),IF(Inputs!$DT399=$F$1,Inputs!DB399,Inputs!DB399*'Key assumptions'!$H$118),$F399*N(AV399)*avg_hrs)</f>
        <v>0</v>
      </c>
      <c r="DC399" s="255">
        <f>IF(OR($C399="Non-Labour",$C399="Labour-related"),IF(Inputs!$DT399=$F$1,Inputs!DC399,Inputs!DC399*'Key assumptions'!$H$118),$F399*N(AW399)*avg_hrs)</f>
        <v>0</v>
      </c>
      <c r="DD399" s="255">
        <f>IF(OR($C399="Non-Labour",$C399="Labour-related"),IF(Inputs!$DT399=$F$1,Inputs!DD399,Inputs!DD399*'Key assumptions'!$H$118),$F399*N(AX399)*avg_hrs)</f>
        <v>0</v>
      </c>
      <c r="DE399" s="255">
        <f>IF(OR($C399="Non-Labour",$C399="Labour-related"),IF(Inputs!$DT399=$F$1,Inputs!DE399,Inputs!DE399*'Key assumptions'!$H$118),$F399*N(AY399)*avg_hrs)</f>
        <v>0</v>
      </c>
      <c r="DF399" s="255">
        <f>IF(OR($C399="Non-Labour",$C399="Labour-related"),IF(Inputs!$DT399=$F$1,Inputs!DF399,Inputs!DF399*'Key assumptions'!$H$118),$F399*N(AZ399)*avg_hrs)</f>
        <v>0</v>
      </c>
      <c r="DG399" s="255">
        <f>IF(OR($C399="Non-Labour",$C399="Labour-related"),IF(Inputs!$DT399=$F$1,Inputs!DG399,Inputs!DG399*'Key assumptions'!$H$118),$F399*N(BA399)*avg_hrs)</f>
        <v>0</v>
      </c>
      <c r="DH399" s="255">
        <f>IF(OR($C399="Non-Labour",$C399="Labour-related"),IF(Inputs!$DT399=$F$1,Inputs!DH399,Inputs!DH399*'Key assumptions'!$H$118),$F399*N(BB399)*avg_hrs)</f>
        <v>0</v>
      </c>
      <c r="DI399" s="255">
        <f>IF(OR($C399="Non-Labour",$C399="Labour-related"),IF(Inputs!$DT399=$F$1,Inputs!DI399,Inputs!DI399*'Key assumptions'!$H$118),$F399*N(BC399)*avg_hrs)</f>
        <v>0</v>
      </c>
      <c r="DJ399" s="255">
        <f>IF(OR($C399="Non-Labour",$C399="Labour-related"),IF(Inputs!$DT399=$F$1,Inputs!DJ399,Inputs!DJ399*'Key assumptions'!$H$118),$F399*N(BD399)*avg_hrs)</f>
        <v>0</v>
      </c>
      <c r="DK399" s="255">
        <f>IF(OR($C399="Non-Labour",$C399="Labour-related"),IF(Inputs!$DT399=$F$1,Inputs!DK399,Inputs!DK399*'Key assumptions'!$H$118),$F399*N(BE399)*avg_hrs)</f>
        <v>0</v>
      </c>
      <c r="DL399" s="255">
        <f>IF(OR($C399="Non-Labour",$C399="Labour-related"),IF(Inputs!$DT399=$F$1,Inputs!DL399,Inputs!DL399*'Key assumptions'!$H$118),$F399*N(BF399)*avg_hrs)</f>
        <v>0</v>
      </c>
      <c r="DM399" s="255">
        <f>IF(OR($C399="Non-Labour",$C399="Labour-related"),IF(Inputs!$DT399=$F$1,Inputs!DM399,Inputs!DM399*'Key assumptions'!$H$118),$F399*N(BG399)*avg_hrs)</f>
        <v>0</v>
      </c>
      <c r="DN399" s="255">
        <f>IF(OR($C399="Non-Labour",$C399="Labour-related"),IF(Inputs!$DT399=$F$1,Inputs!DN399,Inputs!DN399*'Key assumptions'!$H$118),$F399*N(BH399)*avg_hrs)</f>
        <v>0</v>
      </c>
      <c r="DO399" s="255">
        <f>IF(OR($C399="Non-Labour",$C399="Labour-related"),IF(Inputs!$DT399=$F$1,Inputs!DO399,Inputs!DO399*'Key assumptions'!$H$118),$F399*N(BI399)*avg_hrs)</f>
        <v>0</v>
      </c>
      <c r="DP399" s="255">
        <f>IF(OR($C399="Non-Labour",$C399="Labour-related"),IF(Inputs!$DT399=$F$1,Inputs!DP399,Inputs!DP399*'Key assumptions'!$H$118),$F399*N(BJ399)*avg_hrs)</f>
        <v>0</v>
      </c>
      <c r="DQ399" s="255">
        <f>IF(OR($C399="Non-Labour",$C399="Labour-related"),IF(Inputs!$DT399=$F$1,Inputs!DQ399,Inputs!DQ399*'Key assumptions'!$H$118),$F399*N(BK399)*avg_hrs)</f>
        <v>0</v>
      </c>
      <c r="DR399" s="255">
        <f>IF(OR($C399="Non-Labour",$C399="Labour-related"),IF(Inputs!$DT399=$F$1,Inputs!DR399,Inputs!DR399*'Key assumptions'!$H$118),$F399*N(BL399)*avg_hrs)</f>
        <v>0</v>
      </c>
      <c r="DT399" s="133" t="s">
        <v>213</v>
      </c>
      <c r="DU399" s="304"/>
      <c r="DV399" s="304"/>
      <c r="DW399" s="304"/>
      <c r="DX399" s="304"/>
      <c r="DY399" s="304"/>
      <c r="DZ399" s="304"/>
      <c r="EA399" s="255">
        <v>0</v>
      </c>
      <c r="EB399" s="255">
        <v>0</v>
      </c>
      <c r="EC399" s="255">
        <v>0</v>
      </c>
      <c r="ED399" s="255">
        <f t="shared" si="35"/>
        <v>0</v>
      </c>
      <c r="EE399" s="255">
        <f t="shared" si="35"/>
        <v>0</v>
      </c>
      <c r="EF399" s="255">
        <f t="shared" si="37"/>
        <v>0</v>
      </c>
    </row>
    <row r="400" spans="1:136" x14ac:dyDescent="0.4">
      <c r="A400" s="133" t="str">
        <f>Inputs!A400</f>
        <v>Construction Management</v>
      </c>
      <c r="B400" s="133" t="str">
        <f>Inputs!B400</f>
        <v>N/A</v>
      </c>
      <c r="C400" s="133" t="str">
        <f>Inputs!C400</f>
        <v>Internal Labour</v>
      </c>
      <c r="D400" s="133" t="str">
        <f>Inputs!D400</f>
        <v>PT003696 AI BCSS Handover</v>
      </c>
      <c r="E400" s="133" t="str">
        <f>Inputs!E400</f>
        <v>Commissioning Engineer - Travel Outside Hours</v>
      </c>
      <c r="F400" s="290">
        <f>IF(Inputs!DT400=$F$1,Inputs!F400,
IF(Inputs!DT400='Key assumptions'!$E$118,Inputs!F400*'Key assumptions'!$H$118,Inputs!F400*'Key assumptions'!$H$119))</f>
        <v>216.62</v>
      </c>
      <c r="G400" s="290">
        <f>IF(Inputs!DT400=$F$1,Inputs!G400,Inputs!G400*'Key assumptions'!$H$118)</f>
        <v>94.875194156804724</v>
      </c>
      <c r="H400" s="281"/>
      <c r="I400" s="281"/>
      <c r="J400" s="281"/>
      <c r="K400" s="281"/>
      <c r="L400" s="281"/>
      <c r="M400" s="389" t="str">
        <f>Inputs!M400</f>
        <v>[C-i-C]</v>
      </c>
      <c r="N400" s="389" t="str">
        <f>Inputs!N400</f>
        <v>[C-i-C]</v>
      </c>
      <c r="O400" s="389" t="str">
        <f>Inputs!O400</f>
        <v>[C-i-C]</v>
      </c>
      <c r="P400" s="389" t="str">
        <f>Inputs!P400</f>
        <v>[C-i-C]</v>
      </c>
      <c r="Q400" s="389" t="str">
        <f>Inputs!Q400</f>
        <v>[C-i-C]</v>
      </c>
      <c r="R400" s="389" t="str">
        <f>Inputs!R400</f>
        <v>[C-i-C]</v>
      </c>
      <c r="S400" s="389" t="str">
        <f>Inputs!S400</f>
        <v>[C-i-C]</v>
      </c>
      <c r="T400" s="389" t="str">
        <f>Inputs!T400</f>
        <v>[C-i-C]</v>
      </c>
      <c r="U400" s="389" t="str">
        <f>Inputs!U400</f>
        <v>[C-i-C]</v>
      </c>
      <c r="V400" s="389" t="str">
        <f>Inputs!V400</f>
        <v>[C-i-C]</v>
      </c>
      <c r="W400" s="389" t="str">
        <f>Inputs!W400</f>
        <v>[C-i-C]</v>
      </c>
      <c r="X400" s="389" t="str">
        <f>Inputs!X400</f>
        <v>[C-i-C]</v>
      </c>
      <c r="Y400" s="389" t="str">
        <f>Inputs!Y400</f>
        <v>[C-i-C]</v>
      </c>
      <c r="Z400" s="389" t="str">
        <f>Inputs!Z400</f>
        <v>[C-i-C]</v>
      </c>
      <c r="AA400" s="389" t="str">
        <f>Inputs!AA400</f>
        <v>[C-i-C]</v>
      </c>
      <c r="AB400" s="389" t="str">
        <f>Inputs!AB400</f>
        <v>[C-i-C]</v>
      </c>
      <c r="AC400" s="389" t="str">
        <f>Inputs!AC400</f>
        <v>[C-i-C]</v>
      </c>
      <c r="AD400" s="389" t="str">
        <f>Inputs!AD400</f>
        <v>[C-i-C]</v>
      </c>
      <c r="AE400" s="389" t="str">
        <f>Inputs!AE400</f>
        <v>[C-i-C]</v>
      </c>
      <c r="AF400" s="389" t="str">
        <f>Inputs!AF400</f>
        <v>[C-i-C]</v>
      </c>
      <c r="AG400" s="389" t="str">
        <f>Inputs!AG400</f>
        <v>[C-i-C]</v>
      </c>
      <c r="AH400" s="389" t="str">
        <f>Inputs!AH400</f>
        <v>[C-i-C]</v>
      </c>
      <c r="AI400" s="254">
        <f>Inputs!AI400</f>
        <v>0</v>
      </c>
      <c r="AJ400" s="254">
        <f>Inputs!AJ400</f>
        <v>0</v>
      </c>
      <c r="AK400" s="254">
        <f>Inputs!AK400</f>
        <v>0</v>
      </c>
      <c r="AL400" s="254">
        <f>Inputs!AL400</f>
        <v>0</v>
      </c>
      <c r="AM400" s="254">
        <f>Inputs!AM400</f>
        <v>0</v>
      </c>
      <c r="AN400" s="254">
        <f>Inputs!AN400</f>
        <v>0</v>
      </c>
      <c r="AO400" s="254">
        <f>Inputs!AO400</f>
        <v>0</v>
      </c>
      <c r="AP400" s="254">
        <f>Inputs!AP400</f>
        <v>0</v>
      </c>
      <c r="AQ400" s="254">
        <f>Inputs!AQ400</f>
        <v>0</v>
      </c>
      <c r="AR400" s="254">
        <f>Inputs!AR400</f>
        <v>0</v>
      </c>
      <c r="AS400" s="254">
        <f>Inputs!AS400</f>
        <v>0</v>
      </c>
      <c r="AT400" s="254">
        <f>Inputs!AT400</f>
        <v>0</v>
      </c>
      <c r="AU400" s="254">
        <f>Inputs!AU400</f>
        <v>0</v>
      </c>
      <c r="AV400" s="254">
        <f>Inputs!AV400</f>
        <v>0</v>
      </c>
      <c r="AW400" s="254">
        <f>Inputs!AW400</f>
        <v>0</v>
      </c>
      <c r="AX400" s="254">
        <f>Inputs!AX400</f>
        <v>0</v>
      </c>
      <c r="AY400" s="254">
        <f>Inputs!AY400</f>
        <v>0</v>
      </c>
      <c r="AZ400" s="254">
        <f>Inputs!AZ400</f>
        <v>0</v>
      </c>
      <c r="BA400" s="254">
        <f>Inputs!BA400</f>
        <v>0</v>
      </c>
      <c r="BB400" s="254">
        <f>Inputs!BB400</f>
        <v>0</v>
      </c>
      <c r="BC400" s="254">
        <f>Inputs!BC400</f>
        <v>0</v>
      </c>
      <c r="BD400" s="254">
        <f>Inputs!BD400</f>
        <v>0</v>
      </c>
      <c r="BE400" s="254">
        <f>Inputs!BE400</f>
        <v>0</v>
      </c>
      <c r="BF400" s="254">
        <f>Inputs!BF400</f>
        <v>0</v>
      </c>
      <c r="BG400" s="254">
        <f>Inputs!BG400</f>
        <v>0</v>
      </c>
      <c r="BH400" s="254">
        <f>Inputs!BH400</f>
        <v>0</v>
      </c>
      <c r="BI400" s="254">
        <f>Inputs!BI400</f>
        <v>0</v>
      </c>
      <c r="BJ400" s="254">
        <f>Inputs!BJ400</f>
        <v>0</v>
      </c>
      <c r="BK400" s="254">
        <f>Inputs!BK400</f>
        <v>0</v>
      </c>
      <c r="BL400" s="254">
        <f>Inputs!BL400</f>
        <v>0</v>
      </c>
      <c r="BN400" s="255">
        <f>IF(OR($C400="Non-Labour",$C400="Labour-related"),IF(Inputs!$DT400=$F$1,Inputs!BN400,Inputs!BN400*'Key assumptions'!$H$118),$F400*N(H400)*avg_hrs)</f>
        <v>0</v>
      </c>
      <c r="BO400" s="255">
        <f>IF(OR($C400="Non-Labour",$C400="Labour-related"),IF(Inputs!$DT400=$F$1,Inputs!BO400,Inputs!BO400*'Key assumptions'!$H$118),$F400*N(I400)*avg_hrs)</f>
        <v>0</v>
      </c>
      <c r="BP400" s="255">
        <f>IF(OR($C400="Non-Labour",$C400="Labour-related"),IF(Inputs!$DT400=$F$1,Inputs!BP400,Inputs!BP400*'Key assumptions'!$H$118),$F400*N(J400)*avg_hrs)</f>
        <v>0</v>
      </c>
      <c r="BQ400" s="255">
        <f>IF(OR($C400="Non-Labour",$C400="Labour-related"),IF(Inputs!$DT400=$F$1,Inputs!BQ400,Inputs!BQ400*'Key assumptions'!$H$118),$F400*N(K400)*avg_hrs)</f>
        <v>0</v>
      </c>
      <c r="BR400" s="255">
        <f>IF(OR($C400="Non-Labour",$C400="Labour-related"),IF(Inputs!$DT400=$F$1,Inputs!BR400,Inputs!BR400*'Key assumptions'!$H$118),$F400*N(L400)*avg_hrs)</f>
        <v>0</v>
      </c>
      <c r="BS400" s="390" t="s">
        <v>411</v>
      </c>
      <c r="BT400" s="390" t="s">
        <v>411</v>
      </c>
      <c r="BU400" s="390" t="s">
        <v>411</v>
      </c>
      <c r="BV400" s="390" t="s">
        <v>411</v>
      </c>
      <c r="BW400" s="390" t="s">
        <v>411</v>
      </c>
      <c r="BX400" s="390" t="s">
        <v>411</v>
      </c>
      <c r="BY400" s="390" t="s">
        <v>411</v>
      </c>
      <c r="BZ400" s="390" t="s">
        <v>411</v>
      </c>
      <c r="CA400" s="390" t="s">
        <v>411</v>
      </c>
      <c r="CB400" s="390" t="s">
        <v>411</v>
      </c>
      <c r="CC400" s="390" t="s">
        <v>411</v>
      </c>
      <c r="CD400" s="390" t="s">
        <v>411</v>
      </c>
      <c r="CE400" s="390" t="s">
        <v>411</v>
      </c>
      <c r="CF400" s="390" t="s">
        <v>411</v>
      </c>
      <c r="CG400" s="390" t="s">
        <v>411</v>
      </c>
      <c r="CH400" s="390" t="s">
        <v>411</v>
      </c>
      <c r="CI400" s="390" t="s">
        <v>411</v>
      </c>
      <c r="CJ400" s="390" t="s">
        <v>411</v>
      </c>
      <c r="CK400" s="390" t="s">
        <v>411</v>
      </c>
      <c r="CL400" s="390" t="s">
        <v>411</v>
      </c>
      <c r="CM400" s="390" t="s">
        <v>411</v>
      </c>
      <c r="CN400" s="390" t="s">
        <v>411</v>
      </c>
      <c r="CO400" s="255">
        <f>IF(OR($C400="Non-Labour",$C400="Labour-related"),IF(Inputs!$DT400=$F$1,Inputs!CO400,Inputs!CO400*'Key assumptions'!$H$118),$F400*N(AI400)*avg_hrs)</f>
        <v>0</v>
      </c>
      <c r="CP400" s="255">
        <f>IF(OR($C400="Non-Labour",$C400="Labour-related"),IF(Inputs!$DT400=$F$1,Inputs!CP400,Inputs!CP400*'Key assumptions'!$H$118),$F400*N(AJ400)*avg_hrs)</f>
        <v>0</v>
      </c>
      <c r="CQ400" s="255">
        <f>IF(OR($C400="Non-Labour",$C400="Labour-related"),IF(Inputs!$DT400=$F$1,Inputs!CQ400,Inputs!CQ400*'Key assumptions'!$H$118),$F400*N(AK400)*avg_hrs)</f>
        <v>0</v>
      </c>
      <c r="CR400" s="255">
        <f>IF(OR($C400="Non-Labour",$C400="Labour-related"),IF(Inputs!$DT400=$F$1,Inputs!CR400,Inputs!CR400*'Key assumptions'!$H$118),$F400*N(AL400)*avg_hrs)</f>
        <v>0</v>
      </c>
      <c r="CS400" s="255">
        <f>IF(OR($C400="Non-Labour",$C400="Labour-related"),IF(Inputs!$DT400=$F$1,Inputs!CS400,Inputs!CS400*'Key assumptions'!$H$118),$F400*N(AM400)*avg_hrs)</f>
        <v>0</v>
      </c>
      <c r="CT400" s="255">
        <f>IF(OR($C400="Non-Labour",$C400="Labour-related"),IF(Inputs!$DT400=$F$1,Inputs!CT400,Inputs!CT400*'Key assumptions'!$H$118),$F400*N(AN400)*avg_hrs)</f>
        <v>0</v>
      </c>
      <c r="CU400" s="255">
        <f>IF(OR($C400="Non-Labour",$C400="Labour-related"),IF(Inputs!$DT400=$F$1,Inputs!CU400,Inputs!CU400*'Key assumptions'!$H$118),$F400*N(AO400)*avg_hrs)</f>
        <v>0</v>
      </c>
      <c r="CV400" s="255">
        <f>IF(OR($C400="Non-Labour",$C400="Labour-related"),IF(Inputs!$DT400=$F$1,Inputs!CV400,Inputs!CV400*'Key assumptions'!$H$118),$F400*N(AP400)*avg_hrs)</f>
        <v>0</v>
      </c>
      <c r="CW400" s="255">
        <f>IF(OR($C400="Non-Labour",$C400="Labour-related"),IF(Inputs!$DT400=$F$1,Inputs!CW400,Inputs!CW400*'Key assumptions'!$H$118),$F400*N(AQ400)*avg_hrs)</f>
        <v>0</v>
      </c>
      <c r="CX400" s="255">
        <f>IF(OR($C400="Non-Labour",$C400="Labour-related"),IF(Inputs!$DT400=$F$1,Inputs!CX400,Inputs!CX400*'Key assumptions'!$H$118),$F400*N(AR400)*avg_hrs)</f>
        <v>0</v>
      </c>
      <c r="CY400" s="255">
        <f>IF(OR($C400="Non-Labour",$C400="Labour-related"),IF(Inputs!$DT400=$F$1,Inputs!CY400,Inputs!CY400*'Key assumptions'!$H$118),$F400*N(AS400)*avg_hrs)</f>
        <v>0</v>
      </c>
      <c r="CZ400" s="255">
        <f>IF(OR($C400="Non-Labour",$C400="Labour-related"),IF(Inputs!$DT400=$F$1,Inputs!CZ400,Inputs!CZ400*'Key assumptions'!$H$118),$F400*N(AT400)*avg_hrs)</f>
        <v>0</v>
      </c>
      <c r="DA400" s="255">
        <f>IF(OR($C400="Non-Labour",$C400="Labour-related"),IF(Inputs!$DT400=$F$1,Inputs!DA400,Inputs!DA400*'Key assumptions'!$H$118),$F400*N(AU400)*avg_hrs)</f>
        <v>0</v>
      </c>
      <c r="DB400" s="255">
        <f>IF(OR($C400="Non-Labour",$C400="Labour-related"),IF(Inputs!$DT400=$F$1,Inputs!DB400,Inputs!DB400*'Key assumptions'!$H$118),$F400*N(AV400)*avg_hrs)</f>
        <v>0</v>
      </c>
      <c r="DC400" s="255">
        <f>IF(OR($C400="Non-Labour",$C400="Labour-related"),IF(Inputs!$DT400=$F$1,Inputs!DC400,Inputs!DC400*'Key assumptions'!$H$118),$F400*N(AW400)*avg_hrs)</f>
        <v>0</v>
      </c>
      <c r="DD400" s="255">
        <f>IF(OR($C400="Non-Labour",$C400="Labour-related"),IF(Inputs!$DT400=$F$1,Inputs!DD400,Inputs!DD400*'Key assumptions'!$H$118),$F400*N(AX400)*avg_hrs)</f>
        <v>0</v>
      </c>
      <c r="DE400" s="255">
        <f>IF(OR($C400="Non-Labour",$C400="Labour-related"),IF(Inputs!$DT400=$F$1,Inputs!DE400,Inputs!DE400*'Key assumptions'!$H$118),$F400*N(AY400)*avg_hrs)</f>
        <v>0</v>
      </c>
      <c r="DF400" s="255">
        <f>IF(OR($C400="Non-Labour",$C400="Labour-related"),IF(Inputs!$DT400=$F$1,Inputs!DF400,Inputs!DF400*'Key assumptions'!$H$118),$F400*N(AZ400)*avg_hrs)</f>
        <v>0</v>
      </c>
      <c r="DG400" s="255">
        <f>IF(OR($C400="Non-Labour",$C400="Labour-related"),IF(Inputs!$DT400=$F$1,Inputs!DG400,Inputs!DG400*'Key assumptions'!$H$118),$F400*N(BA400)*avg_hrs)</f>
        <v>0</v>
      </c>
      <c r="DH400" s="255">
        <f>IF(OR($C400="Non-Labour",$C400="Labour-related"),IF(Inputs!$DT400=$F$1,Inputs!DH400,Inputs!DH400*'Key assumptions'!$H$118),$F400*N(BB400)*avg_hrs)</f>
        <v>0</v>
      </c>
      <c r="DI400" s="255">
        <f>IF(OR($C400="Non-Labour",$C400="Labour-related"),IF(Inputs!$DT400=$F$1,Inputs!DI400,Inputs!DI400*'Key assumptions'!$H$118),$F400*N(BC400)*avg_hrs)</f>
        <v>0</v>
      </c>
      <c r="DJ400" s="255">
        <f>IF(OR($C400="Non-Labour",$C400="Labour-related"),IF(Inputs!$DT400=$F$1,Inputs!DJ400,Inputs!DJ400*'Key assumptions'!$H$118),$F400*N(BD400)*avg_hrs)</f>
        <v>0</v>
      </c>
      <c r="DK400" s="255">
        <f>IF(OR($C400="Non-Labour",$C400="Labour-related"),IF(Inputs!$DT400=$F$1,Inputs!DK400,Inputs!DK400*'Key assumptions'!$H$118),$F400*N(BE400)*avg_hrs)</f>
        <v>0</v>
      </c>
      <c r="DL400" s="255">
        <f>IF(OR($C400="Non-Labour",$C400="Labour-related"),IF(Inputs!$DT400=$F$1,Inputs!DL400,Inputs!DL400*'Key assumptions'!$H$118),$F400*N(BF400)*avg_hrs)</f>
        <v>0</v>
      </c>
      <c r="DM400" s="255">
        <f>IF(OR($C400="Non-Labour",$C400="Labour-related"),IF(Inputs!$DT400=$F$1,Inputs!DM400,Inputs!DM400*'Key assumptions'!$H$118),$F400*N(BG400)*avg_hrs)</f>
        <v>0</v>
      </c>
      <c r="DN400" s="255">
        <f>IF(OR($C400="Non-Labour",$C400="Labour-related"),IF(Inputs!$DT400=$F$1,Inputs!DN400,Inputs!DN400*'Key assumptions'!$H$118),$F400*N(BH400)*avg_hrs)</f>
        <v>0</v>
      </c>
      <c r="DO400" s="255">
        <f>IF(OR($C400="Non-Labour",$C400="Labour-related"),IF(Inputs!$DT400=$F$1,Inputs!DO400,Inputs!DO400*'Key assumptions'!$H$118),$F400*N(BI400)*avg_hrs)</f>
        <v>0</v>
      </c>
      <c r="DP400" s="255">
        <f>IF(OR($C400="Non-Labour",$C400="Labour-related"),IF(Inputs!$DT400=$F$1,Inputs!DP400,Inputs!DP400*'Key assumptions'!$H$118),$F400*N(BJ400)*avg_hrs)</f>
        <v>0</v>
      </c>
      <c r="DQ400" s="255">
        <f>IF(OR($C400="Non-Labour",$C400="Labour-related"),IF(Inputs!$DT400=$F$1,Inputs!DQ400,Inputs!DQ400*'Key assumptions'!$H$118),$F400*N(BK400)*avg_hrs)</f>
        <v>0</v>
      </c>
      <c r="DR400" s="255">
        <f>IF(OR($C400="Non-Labour",$C400="Labour-related"),IF(Inputs!$DT400=$F$1,Inputs!DR400,Inputs!DR400*'Key assumptions'!$H$118),$F400*N(BL400)*avg_hrs)</f>
        <v>0</v>
      </c>
      <c r="DT400" s="133" t="s">
        <v>213</v>
      </c>
      <c r="DU400" s="304"/>
      <c r="DV400" s="304"/>
      <c r="DW400" s="304"/>
      <c r="DX400" s="304"/>
      <c r="DY400" s="304"/>
      <c r="DZ400" s="304"/>
      <c r="EA400" s="255">
        <v>0</v>
      </c>
      <c r="EB400" s="255">
        <v>0</v>
      </c>
      <c r="EC400" s="255">
        <v>0</v>
      </c>
      <c r="ED400" s="255">
        <f t="shared" si="35"/>
        <v>0</v>
      </c>
      <c r="EE400" s="255">
        <f t="shared" si="35"/>
        <v>0</v>
      </c>
      <c r="EF400" s="255">
        <f t="shared" si="37"/>
        <v>0</v>
      </c>
    </row>
    <row r="401" spans="1:136" x14ac:dyDescent="0.4">
      <c r="A401" s="133" t="str">
        <f>Inputs!A401</f>
        <v>Construction Management</v>
      </c>
      <c r="B401" s="133" t="str">
        <f>Inputs!B401</f>
        <v>N/A</v>
      </c>
      <c r="C401" s="133" t="str">
        <f>Inputs!C401</f>
        <v>Labour-related</v>
      </c>
      <c r="D401" s="133" t="str">
        <f>Inputs!D401</f>
        <v>PT003696 AI BCSS Handover</v>
      </c>
      <c r="E401" s="133" t="str">
        <f>Inputs!E401</f>
        <v>Sustenance High Cost Country Centre</v>
      </c>
      <c r="F401" s="290">
        <f>IF(Inputs!DT401=$F$1,Inputs!F401,
IF(Inputs!DT401='Key assumptions'!$E$118,Inputs!F401*'Key assumptions'!$H$118,Inputs!F401*'Key assumptions'!$H$119))</f>
        <v>0</v>
      </c>
      <c r="G401" s="290">
        <f>IF(Inputs!DT401=$F$1,Inputs!G401,Inputs!G401*'Key assumptions'!$H$118)</f>
        <v>0</v>
      </c>
      <c r="H401" s="281"/>
      <c r="I401" s="281"/>
      <c r="J401" s="281"/>
      <c r="K401" s="281"/>
      <c r="L401" s="281"/>
      <c r="M401" s="389" t="str">
        <f>Inputs!M401</f>
        <v>[C-i-C]</v>
      </c>
      <c r="N401" s="389" t="str">
        <f>Inputs!N401</f>
        <v>[C-i-C]</v>
      </c>
      <c r="O401" s="389" t="str">
        <f>Inputs!O401</f>
        <v>[C-i-C]</v>
      </c>
      <c r="P401" s="389" t="str">
        <f>Inputs!P401</f>
        <v>[C-i-C]</v>
      </c>
      <c r="Q401" s="389" t="str">
        <f>Inputs!Q401</f>
        <v>[C-i-C]</v>
      </c>
      <c r="R401" s="389" t="str">
        <f>Inputs!R401</f>
        <v>[C-i-C]</v>
      </c>
      <c r="S401" s="389" t="str">
        <f>Inputs!S401</f>
        <v>[C-i-C]</v>
      </c>
      <c r="T401" s="389" t="str">
        <f>Inputs!T401</f>
        <v>[C-i-C]</v>
      </c>
      <c r="U401" s="389" t="str">
        <f>Inputs!U401</f>
        <v>[C-i-C]</v>
      </c>
      <c r="V401" s="389" t="str">
        <f>Inputs!V401</f>
        <v>[C-i-C]</v>
      </c>
      <c r="W401" s="389" t="str">
        <f>Inputs!W401</f>
        <v>[C-i-C]</v>
      </c>
      <c r="X401" s="389" t="str">
        <f>Inputs!X401</f>
        <v>[C-i-C]</v>
      </c>
      <c r="Y401" s="389" t="str">
        <f>Inputs!Y401</f>
        <v>[C-i-C]</v>
      </c>
      <c r="Z401" s="389" t="str">
        <f>Inputs!Z401</f>
        <v>[C-i-C]</v>
      </c>
      <c r="AA401" s="389" t="str">
        <f>Inputs!AA401</f>
        <v>[C-i-C]</v>
      </c>
      <c r="AB401" s="389" t="str">
        <f>Inputs!AB401</f>
        <v>[C-i-C]</v>
      </c>
      <c r="AC401" s="389" t="str">
        <f>Inputs!AC401</f>
        <v>[C-i-C]</v>
      </c>
      <c r="AD401" s="389" t="str">
        <f>Inputs!AD401</f>
        <v>[C-i-C]</v>
      </c>
      <c r="AE401" s="389" t="str">
        <f>Inputs!AE401</f>
        <v>[C-i-C]</v>
      </c>
      <c r="AF401" s="389" t="str">
        <f>Inputs!AF401</f>
        <v>[C-i-C]</v>
      </c>
      <c r="AG401" s="389" t="str">
        <f>Inputs!AG401</f>
        <v>[C-i-C]</v>
      </c>
      <c r="AH401" s="389" t="str">
        <f>Inputs!AH401</f>
        <v>[C-i-C]</v>
      </c>
      <c r="AI401" s="254">
        <f>Inputs!AI401</f>
        <v>0</v>
      </c>
      <c r="AJ401" s="254">
        <f>Inputs!AJ401</f>
        <v>0</v>
      </c>
      <c r="AK401" s="254">
        <f>Inputs!AK401</f>
        <v>0</v>
      </c>
      <c r="AL401" s="254">
        <f>Inputs!AL401</f>
        <v>0</v>
      </c>
      <c r="AM401" s="254">
        <f>Inputs!AM401</f>
        <v>0</v>
      </c>
      <c r="AN401" s="254">
        <f>Inputs!AN401</f>
        <v>0</v>
      </c>
      <c r="AO401" s="254">
        <f>Inputs!AO401</f>
        <v>0</v>
      </c>
      <c r="AP401" s="254">
        <f>Inputs!AP401</f>
        <v>0</v>
      </c>
      <c r="AQ401" s="254">
        <f>Inputs!AQ401</f>
        <v>0</v>
      </c>
      <c r="AR401" s="254">
        <f>Inputs!AR401</f>
        <v>0</v>
      </c>
      <c r="AS401" s="254">
        <f>Inputs!AS401</f>
        <v>0</v>
      </c>
      <c r="AT401" s="254">
        <f>Inputs!AT401</f>
        <v>0</v>
      </c>
      <c r="AU401" s="254">
        <f>Inputs!AU401</f>
        <v>0</v>
      </c>
      <c r="AV401" s="254">
        <f>Inputs!AV401</f>
        <v>0</v>
      </c>
      <c r="AW401" s="254">
        <f>Inputs!AW401</f>
        <v>0</v>
      </c>
      <c r="AX401" s="254">
        <f>Inputs!AX401</f>
        <v>0</v>
      </c>
      <c r="AY401" s="254">
        <f>Inputs!AY401</f>
        <v>0</v>
      </c>
      <c r="AZ401" s="254">
        <f>Inputs!AZ401</f>
        <v>0</v>
      </c>
      <c r="BA401" s="254">
        <f>Inputs!BA401</f>
        <v>0</v>
      </c>
      <c r="BB401" s="254">
        <f>Inputs!BB401</f>
        <v>0</v>
      </c>
      <c r="BC401" s="254">
        <f>Inputs!BC401</f>
        <v>0</v>
      </c>
      <c r="BD401" s="254">
        <f>Inputs!BD401</f>
        <v>0</v>
      </c>
      <c r="BE401" s="254">
        <f>Inputs!BE401</f>
        <v>0</v>
      </c>
      <c r="BF401" s="254">
        <f>Inputs!BF401</f>
        <v>0</v>
      </c>
      <c r="BG401" s="254">
        <f>Inputs!BG401</f>
        <v>0</v>
      </c>
      <c r="BH401" s="254">
        <f>Inputs!BH401</f>
        <v>0</v>
      </c>
      <c r="BI401" s="254">
        <f>Inputs!BI401</f>
        <v>0</v>
      </c>
      <c r="BJ401" s="254">
        <f>Inputs!BJ401</f>
        <v>0</v>
      </c>
      <c r="BK401" s="254">
        <f>Inputs!BK401</f>
        <v>0</v>
      </c>
      <c r="BL401" s="254">
        <f>Inputs!BL401</f>
        <v>0</v>
      </c>
      <c r="BN401" s="255">
        <f>IF(OR($C401="Non-Labour",$C401="Labour-related"),IF(Inputs!$DT401=$F$1,Inputs!BN401,Inputs!BN401*'Key assumptions'!$H$118),$F401*N(H401)*avg_hrs)</f>
        <v>0</v>
      </c>
      <c r="BO401" s="255">
        <f>IF(OR($C401="Non-Labour",$C401="Labour-related"),IF(Inputs!$DT401=$F$1,Inputs!BO401,Inputs!BO401*'Key assumptions'!$H$118),$F401*N(I401)*avg_hrs)</f>
        <v>0</v>
      </c>
      <c r="BP401" s="255">
        <f>IF(OR($C401="Non-Labour",$C401="Labour-related"),IF(Inputs!$DT401=$F$1,Inputs!BP401,Inputs!BP401*'Key assumptions'!$H$118),$F401*N(J401)*avg_hrs)</f>
        <v>0</v>
      </c>
      <c r="BQ401" s="255">
        <f>IF(OR($C401="Non-Labour",$C401="Labour-related"),IF(Inputs!$DT401=$F$1,Inputs!BQ401,Inputs!BQ401*'Key assumptions'!$H$118),$F401*N(K401)*avg_hrs)</f>
        <v>0</v>
      </c>
      <c r="BR401" s="255">
        <f>IF(OR($C401="Non-Labour",$C401="Labour-related"),IF(Inputs!$DT401=$F$1,Inputs!BR401,Inputs!BR401*'Key assumptions'!$H$118),$F401*N(L401)*avg_hrs)</f>
        <v>0</v>
      </c>
      <c r="BS401" s="390" t="s">
        <v>411</v>
      </c>
      <c r="BT401" s="390" t="s">
        <v>411</v>
      </c>
      <c r="BU401" s="390" t="s">
        <v>411</v>
      </c>
      <c r="BV401" s="390" t="s">
        <v>411</v>
      </c>
      <c r="BW401" s="390" t="s">
        <v>411</v>
      </c>
      <c r="BX401" s="390" t="s">
        <v>411</v>
      </c>
      <c r="BY401" s="390" t="s">
        <v>411</v>
      </c>
      <c r="BZ401" s="390" t="s">
        <v>411</v>
      </c>
      <c r="CA401" s="390" t="s">
        <v>411</v>
      </c>
      <c r="CB401" s="390" t="s">
        <v>411</v>
      </c>
      <c r="CC401" s="390" t="s">
        <v>411</v>
      </c>
      <c r="CD401" s="390" t="s">
        <v>411</v>
      </c>
      <c r="CE401" s="390" t="s">
        <v>411</v>
      </c>
      <c r="CF401" s="390" t="s">
        <v>411</v>
      </c>
      <c r="CG401" s="390" t="s">
        <v>411</v>
      </c>
      <c r="CH401" s="390" t="s">
        <v>411</v>
      </c>
      <c r="CI401" s="390" t="s">
        <v>411</v>
      </c>
      <c r="CJ401" s="390" t="s">
        <v>411</v>
      </c>
      <c r="CK401" s="390" t="s">
        <v>411</v>
      </c>
      <c r="CL401" s="390" t="s">
        <v>411</v>
      </c>
      <c r="CM401" s="390" t="s">
        <v>411</v>
      </c>
      <c r="CN401" s="390" t="s">
        <v>411</v>
      </c>
      <c r="CO401" s="255">
        <f>IF(OR($C401="Non-Labour",$C401="Labour-related"),IF(Inputs!$DT401=$F$1,Inputs!CO401,Inputs!CO401*'Key assumptions'!$H$118),$F401*N(AI401)*avg_hrs)</f>
        <v>0</v>
      </c>
      <c r="CP401" s="255">
        <f>IF(OR($C401="Non-Labour",$C401="Labour-related"),IF(Inputs!$DT401=$F$1,Inputs!CP401,Inputs!CP401*'Key assumptions'!$H$118),$F401*N(AJ401)*avg_hrs)</f>
        <v>0</v>
      </c>
      <c r="CQ401" s="255">
        <f>IF(OR($C401="Non-Labour",$C401="Labour-related"),IF(Inputs!$DT401=$F$1,Inputs!CQ401,Inputs!CQ401*'Key assumptions'!$H$118),$F401*N(AK401)*avg_hrs)</f>
        <v>0</v>
      </c>
      <c r="CR401" s="255">
        <f>IF(OR($C401="Non-Labour",$C401="Labour-related"),IF(Inputs!$DT401=$F$1,Inputs!CR401,Inputs!CR401*'Key assumptions'!$H$118),$F401*N(AL401)*avg_hrs)</f>
        <v>0</v>
      </c>
      <c r="CS401" s="255">
        <f>IF(OR($C401="Non-Labour",$C401="Labour-related"),IF(Inputs!$DT401=$F$1,Inputs!CS401,Inputs!CS401*'Key assumptions'!$H$118),$F401*N(AM401)*avg_hrs)</f>
        <v>0</v>
      </c>
      <c r="CT401" s="255">
        <f>IF(OR($C401="Non-Labour",$C401="Labour-related"),IF(Inputs!$DT401=$F$1,Inputs!CT401,Inputs!CT401*'Key assumptions'!$H$118),$F401*N(AN401)*avg_hrs)</f>
        <v>0</v>
      </c>
      <c r="CU401" s="255">
        <f>IF(OR($C401="Non-Labour",$C401="Labour-related"),IF(Inputs!$DT401=$F$1,Inputs!CU401,Inputs!CU401*'Key assumptions'!$H$118),$F401*N(AO401)*avg_hrs)</f>
        <v>0</v>
      </c>
      <c r="CV401" s="255">
        <f>IF(OR($C401="Non-Labour",$C401="Labour-related"),IF(Inputs!$DT401=$F$1,Inputs!CV401,Inputs!CV401*'Key assumptions'!$H$118),$F401*N(AP401)*avg_hrs)</f>
        <v>0</v>
      </c>
      <c r="CW401" s="255">
        <f>IF(OR($C401="Non-Labour",$C401="Labour-related"),IF(Inputs!$DT401=$F$1,Inputs!CW401,Inputs!CW401*'Key assumptions'!$H$118),$F401*N(AQ401)*avg_hrs)</f>
        <v>0</v>
      </c>
      <c r="CX401" s="255">
        <f>IF(OR($C401="Non-Labour",$C401="Labour-related"),IF(Inputs!$DT401=$F$1,Inputs!CX401,Inputs!CX401*'Key assumptions'!$H$118),$F401*N(AR401)*avg_hrs)</f>
        <v>0</v>
      </c>
      <c r="CY401" s="255">
        <f>IF(OR($C401="Non-Labour",$C401="Labour-related"),IF(Inputs!$DT401=$F$1,Inputs!CY401,Inputs!CY401*'Key assumptions'!$H$118),$F401*N(AS401)*avg_hrs)</f>
        <v>0</v>
      </c>
      <c r="CZ401" s="255">
        <f>IF(OR($C401="Non-Labour",$C401="Labour-related"),IF(Inputs!$DT401=$F$1,Inputs!CZ401,Inputs!CZ401*'Key assumptions'!$H$118),$F401*N(AT401)*avg_hrs)</f>
        <v>0</v>
      </c>
      <c r="DA401" s="255">
        <f>IF(OR($C401="Non-Labour",$C401="Labour-related"),IF(Inputs!$DT401=$F$1,Inputs!DA401,Inputs!DA401*'Key assumptions'!$H$118),$F401*N(AU401)*avg_hrs)</f>
        <v>0</v>
      </c>
      <c r="DB401" s="255">
        <f>IF(OR($C401="Non-Labour",$C401="Labour-related"),IF(Inputs!$DT401=$F$1,Inputs!DB401,Inputs!DB401*'Key assumptions'!$H$118),$F401*N(AV401)*avg_hrs)</f>
        <v>0</v>
      </c>
      <c r="DC401" s="255">
        <f>IF(OR($C401="Non-Labour",$C401="Labour-related"),IF(Inputs!$DT401=$F$1,Inputs!DC401,Inputs!DC401*'Key assumptions'!$H$118),$F401*N(AW401)*avg_hrs)</f>
        <v>0</v>
      </c>
      <c r="DD401" s="255">
        <f>IF(OR($C401="Non-Labour",$C401="Labour-related"),IF(Inputs!$DT401=$F$1,Inputs!DD401,Inputs!DD401*'Key assumptions'!$H$118),$F401*N(AX401)*avg_hrs)</f>
        <v>0</v>
      </c>
      <c r="DE401" s="255">
        <f>IF(OR($C401="Non-Labour",$C401="Labour-related"),IF(Inputs!$DT401=$F$1,Inputs!DE401,Inputs!DE401*'Key assumptions'!$H$118),$F401*N(AY401)*avg_hrs)</f>
        <v>0</v>
      </c>
      <c r="DF401" s="255">
        <f>IF(OR($C401="Non-Labour",$C401="Labour-related"),IF(Inputs!$DT401=$F$1,Inputs!DF401,Inputs!DF401*'Key assumptions'!$H$118),$F401*N(AZ401)*avg_hrs)</f>
        <v>0</v>
      </c>
      <c r="DG401" s="255">
        <f>IF(OR($C401="Non-Labour",$C401="Labour-related"),IF(Inputs!$DT401=$F$1,Inputs!DG401,Inputs!DG401*'Key assumptions'!$H$118),$F401*N(BA401)*avg_hrs)</f>
        <v>0</v>
      </c>
      <c r="DH401" s="255">
        <f>IF(OR($C401="Non-Labour",$C401="Labour-related"),IF(Inputs!$DT401=$F$1,Inputs!DH401,Inputs!DH401*'Key assumptions'!$H$118),$F401*N(BB401)*avg_hrs)</f>
        <v>0</v>
      </c>
      <c r="DI401" s="255">
        <f>IF(OR($C401="Non-Labour",$C401="Labour-related"),IF(Inputs!$DT401=$F$1,Inputs!DI401,Inputs!DI401*'Key assumptions'!$H$118),$F401*N(BC401)*avg_hrs)</f>
        <v>0</v>
      </c>
      <c r="DJ401" s="255">
        <f>IF(OR($C401="Non-Labour",$C401="Labour-related"),IF(Inputs!$DT401=$F$1,Inputs!DJ401,Inputs!DJ401*'Key assumptions'!$H$118),$F401*N(BD401)*avg_hrs)</f>
        <v>0</v>
      </c>
      <c r="DK401" s="255">
        <f>IF(OR($C401="Non-Labour",$C401="Labour-related"),IF(Inputs!$DT401=$F$1,Inputs!DK401,Inputs!DK401*'Key assumptions'!$H$118),$F401*N(BE401)*avg_hrs)</f>
        <v>0</v>
      </c>
      <c r="DL401" s="255">
        <f>IF(OR($C401="Non-Labour",$C401="Labour-related"),IF(Inputs!$DT401=$F$1,Inputs!DL401,Inputs!DL401*'Key assumptions'!$H$118),$F401*N(BF401)*avg_hrs)</f>
        <v>0</v>
      </c>
      <c r="DM401" s="255">
        <f>IF(OR($C401="Non-Labour",$C401="Labour-related"),IF(Inputs!$DT401=$F$1,Inputs!DM401,Inputs!DM401*'Key assumptions'!$H$118),$F401*N(BG401)*avg_hrs)</f>
        <v>0</v>
      </c>
      <c r="DN401" s="255">
        <f>IF(OR($C401="Non-Labour",$C401="Labour-related"),IF(Inputs!$DT401=$F$1,Inputs!DN401,Inputs!DN401*'Key assumptions'!$H$118),$F401*N(BH401)*avg_hrs)</f>
        <v>0</v>
      </c>
      <c r="DO401" s="255">
        <f>IF(OR($C401="Non-Labour",$C401="Labour-related"),IF(Inputs!$DT401=$F$1,Inputs!DO401,Inputs!DO401*'Key assumptions'!$H$118),$F401*N(BI401)*avg_hrs)</f>
        <v>0</v>
      </c>
      <c r="DP401" s="255">
        <f>IF(OR($C401="Non-Labour",$C401="Labour-related"),IF(Inputs!$DT401=$F$1,Inputs!DP401,Inputs!DP401*'Key assumptions'!$H$118),$F401*N(BJ401)*avg_hrs)</f>
        <v>0</v>
      </c>
      <c r="DQ401" s="255">
        <f>IF(OR($C401="Non-Labour",$C401="Labour-related"),IF(Inputs!$DT401=$F$1,Inputs!DQ401,Inputs!DQ401*'Key assumptions'!$H$118),$F401*N(BK401)*avg_hrs)</f>
        <v>0</v>
      </c>
      <c r="DR401" s="255">
        <f>IF(OR($C401="Non-Labour",$C401="Labour-related"),IF(Inputs!$DT401=$F$1,Inputs!DR401,Inputs!DR401*'Key assumptions'!$H$118),$F401*N(BL401)*avg_hrs)</f>
        <v>0</v>
      </c>
      <c r="DT401" s="133" t="s">
        <v>213</v>
      </c>
      <c r="DU401" s="304"/>
      <c r="DV401" s="304"/>
      <c r="DW401" s="304"/>
      <c r="DX401" s="304"/>
      <c r="DY401" s="304"/>
      <c r="DZ401" s="304"/>
      <c r="EA401" s="255">
        <v>0</v>
      </c>
      <c r="EB401" s="255">
        <v>0</v>
      </c>
      <c r="EC401" s="255">
        <v>0</v>
      </c>
      <c r="ED401" s="255">
        <f t="shared" si="35"/>
        <v>0</v>
      </c>
      <c r="EE401" s="255">
        <f t="shared" si="35"/>
        <v>0</v>
      </c>
      <c r="EF401" s="255">
        <f t="shared" si="37"/>
        <v>0</v>
      </c>
    </row>
    <row r="402" spans="1:136" x14ac:dyDescent="0.4">
      <c r="A402" s="133" t="str">
        <f>Inputs!A402</f>
        <v>Construction Management</v>
      </c>
      <c r="B402" s="133" t="str">
        <f>Inputs!B402</f>
        <v>N/A</v>
      </c>
      <c r="C402" s="133" t="str">
        <f>Inputs!C402</f>
        <v>Internal Labour</v>
      </c>
      <c r="D402" s="133" t="str">
        <f>Inputs!D402</f>
        <v>PT003696 AI BCSS Handover</v>
      </c>
      <c r="E402" s="133" t="str">
        <f>Inputs!E402</f>
        <v>Commissioning Engineer</v>
      </c>
      <c r="F402" s="290">
        <f>IF(Inputs!DT402=$F$1,Inputs!F402,
IF(Inputs!DT402='Key assumptions'!$E$118,Inputs!F402*'Key assumptions'!$H$118,Inputs!F402*'Key assumptions'!$H$119))</f>
        <v>216.62</v>
      </c>
      <c r="G402" s="290">
        <f>IF(Inputs!DT402=$F$1,Inputs!G402,Inputs!G402*'Key assumptions'!$H$118)</f>
        <v>94.875194156804724</v>
      </c>
      <c r="H402" s="281"/>
      <c r="I402" s="281"/>
      <c r="J402" s="281"/>
      <c r="K402" s="281"/>
      <c r="L402" s="281"/>
      <c r="M402" s="389" t="str">
        <f>Inputs!M402</f>
        <v>[C-i-C]</v>
      </c>
      <c r="N402" s="389" t="str">
        <f>Inputs!N402</f>
        <v>[C-i-C]</v>
      </c>
      <c r="O402" s="389" t="str">
        <f>Inputs!O402</f>
        <v>[C-i-C]</v>
      </c>
      <c r="P402" s="389" t="str">
        <f>Inputs!P402</f>
        <v>[C-i-C]</v>
      </c>
      <c r="Q402" s="389" t="str">
        <f>Inputs!Q402</f>
        <v>[C-i-C]</v>
      </c>
      <c r="R402" s="389" t="str">
        <f>Inputs!R402</f>
        <v>[C-i-C]</v>
      </c>
      <c r="S402" s="389" t="str">
        <f>Inputs!S402</f>
        <v>[C-i-C]</v>
      </c>
      <c r="T402" s="389" t="str">
        <f>Inputs!T402</f>
        <v>[C-i-C]</v>
      </c>
      <c r="U402" s="389" t="str">
        <f>Inputs!U402</f>
        <v>[C-i-C]</v>
      </c>
      <c r="V402" s="389" t="str">
        <f>Inputs!V402</f>
        <v>[C-i-C]</v>
      </c>
      <c r="W402" s="389" t="str">
        <f>Inputs!W402</f>
        <v>[C-i-C]</v>
      </c>
      <c r="X402" s="389" t="str">
        <f>Inputs!X402</f>
        <v>[C-i-C]</v>
      </c>
      <c r="Y402" s="389" t="str">
        <f>Inputs!Y402</f>
        <v>[C-i-C]</v>
      </c>
      <c r="Z402" s="389" t="str">
        <f>Inputs!Z402</f>
        <v>[C-i-C]</v>
      </c>
      <c r="AA402" s="389" t="str">
        <f>Inputs!AA402</f>
        <v>[C-i-C]</v>
      </c>
      <c r="AB402" s="389" t="str">
        <f>Inputs!AB402</f>
        <v>[C-i-C]</v>
      </c>
      <c r="AC402" s="389" t="str">
        <f>Inputs!AC402</f>
        <v>[C-i-C]</v>
      </c>
      <c r="AD402" s="389" t="str">
        <f>Inputs!AD402</f>
        <v>[C-i-C]</v>
      </c>
      <c r="AE402" s="389" t="str">
        <f>Inputs!AE402</f>
        <v>[C-i-C]</v>
      </c>
      <c r="AF402" s="389" t="str">
        <f>Inputs!AF402</f>
        <v>[C-i-C]</v>
      </c>
      <c r="AG402" s="389" t="str">
        <f>Inputs!AG402</f>
        <v>[C-i-C]</v>
      </c>
      <c r="AH402" s="389" t="str">
        <f>Inputs!AH402</f>
        <v>[C-i-C]</v>
      </c>
      <c r="AI402" s="254">
        <f>Inputs!AI402</f>
        <v>0</v>
      </c>
      <c r="AJ402" s="254">
        <f>Inputs!AJ402</f>
        <v>0</v>
      </c>
      <c r="AK402" s="254">
        <f>Inputs!AK402</f>
        <v>0</v>
      </c>
      <c r="AL402" s="254">
        <f>Inputs!AL402</f>
        <v>0</v>
      </c>
      <c r="AM402" s="254">
        <f>Inputs!AM402</f>
        <v>0</v>
      </c>
      <c r="AN402" s="254">
        <f>Inputs!AN402</f>
        <v>0</v>
      </c>
      <c r="AO402" s="254">
        <f>Inputs!AO402</f>
        <v>0</v>
      </c>
      <c r="AP402" s="254">
        <f>Inputs!AP402</f>
        <v>0</v>
      </c>
      <c r="AQ402" s="254">
        <f>Inputs!AQ402</f>
        <v>0</v>
      </c>
      <c r="AR402" s="254">
        <f>Inputs!AR402</f>
        <v>0</v>
      </c>
      <c r="AS402" s="254">
        <f>Inputs!AS402</f>
        <v>0</v>
      </c>
      <c r="AT402" s="254">
        <f>Inputs!AT402</f>
        <v>0</v>
      </c>
      <c r="AU402" s="254">
        <f>Inputs!AU402</f>
        <v>0</v>
      </c>
      <c r="AV402" s="254">
        <f>Inputs!AV402</f>
        <v>0</v>
      </c>
      <c r="AW402" s="254">
        <f>Inputs!AW402</f>
        <v>0</v>
      </c>
      <c r="AX402" s="254">
        <f>Inputs!AX402</f>
        <v>0</v>
      </c>
      <c r="AY402" s="254">
        <f>Inputs!AY402</f>
        <v>0</v>
      </c>
      <c r="AZ402" s="254">
        <f>Inputs!AZ402</f>
        <v>0</v>
      </c>
      <c r="BA402" s="254">
        <f>Inputs!BA402</f>
        <v>0</v>
      </c>
      <c r="BB402" s="254">
        <f>Inputs!BB402</f>
        <v>0</v>
      </c>
      <c r="BC402" s="254">
        <f>Inputs!BC402</f>
        <v>0</v>
      </c>
      <c r="BD402" s="254">
        <f>Inputs!BD402</f>
        <v>0</v>
      </c>
      <c r="BE402" s="254">
        <f>Inputs!BE402</f>
        <v>0</v>
      </c>
      <c r="BF402" s="254">
        <f>Inputs!BF402</f>
        <v>0</v>
      </c>
      <c r="BG402" s="254">
        <f>Inputs!BG402</f>
        <v>0</v>
      </c>
      <c r="BH402" s="254">
        <f>Inputs!BH402</f>
        <v>0</v>
      </c>
      <c r="BI402" s="254">
        <f>Inputs!BI402</f>
        <v>0</v>
      </c>
      <c r="BJ402" s="254">
        <f>Inputs!BJ402</f>
        <v>0</v>
      </c>
      <c r="BK402" s="254">
        <f>Inputs!BK402</f>
        <v>0</v>
      </c>
      <c r="BL402" s="254">
        <f>Inputs!BL402</f>
        <v>0</v>
      </c>
      <c r="BN402" s="255">
        <f>IF(OR($C402="Non-Labour",$C402="Labour-related"),IF(Inputs!$DT402=$F$1,Inputs!BN402,Inputs!BN402*'Key assumptions'!$H$118),$F402*N(H402)*avg_hrs)</f>
        <v>0</v>
      </c>
      <c r="BO402" s="255">
        <f>IF(OR($C402="Non-Labour",$C402="Labour-related"),IF(Inputs!$DT402=$F$1,Inputs!BO402,Inputs!BO402*'Key assumptions'!$H$118),$F402*N(I402)*avg_hrs)</f>
        <v>0</v>
      </c>
      <c r="BP402" s="255">
        <f>IF(OR($C402="Non-Labour",$C402="Labour-related"),IF(Inputs!$DT402=$F$1,Inputs!BP402,Inputs!BP402*'Key assumptions'!$H$118),$F402*N(J402)*avg_hrs)</f>
        <v>0</v>
      </c>
      <c r="BQ402" s="255">
        <f>IF(OR($C402="Non-Labour",$C402="Labour-related"),IF(Inputs!$DT402=$F$1,Inputs!BQ402,Inputs!BQ402*'Key assumptions'!$H$118),$F402*N(K402)*avg_hrs)</f>
        <v>0</v>
      </c>
      <c r="BR402" s="255">
        <f>IF(OR($C402="Non-Labour",$C402="Labour-related"),IF(Inputs!$DT402=$F$1,Inputs!BR402,Inputs!BR402*'Key assumptions'!$H$118),$F402*N(L402)*avg_hrs)</f>
        <v>0</v>
      </c>
      <c r="BS402" s="390" t="s">
        <v>411</v>
      </c>
      <c r="BT402" s="390" t="s">
        <v>411</v>
      </c>
      <c r="BU402" s="390" t="s">
        <v>411</v>
      </c>
      <c r="BV402" s="390" t="s">
        <v>411</v>
      </c>
      <c r="BW402" s="390" t="s">
        <v>411</v>
      </c>
      <c r="BX402" s="390" t="s">
        <v>411</v>
      </c>
      <c r="BY402" s="390" t="s">
        <v>411</v>
      </c>
      <c r="BZ402" s="390" t="s">
        <v>411</v>
      </c>
      <c r="CA402" s="390" t="s">
        <v>411</v>
      </c>
      <c r="CB402" s="390" t="s">
        <v>411</v>
      </c>
      <c r="CC402" s="390" t="s">
        <v>411</v>
      </c>
      <c r="CD402" s="390" t="s">
        <v>411</v>
      </c>
      <c r="CE402" s="390" t="s">
        <v>411</v>
      </c>
      <c r="CF402" s="390" t="s">
        <v>411</v>
      </c>
      <c r="CG402" s="390" t="s">
        <v>411</v>
      </c>
      <c r="CH402" s="390" t="s">
        <v>411</v>
      </c>
      <c r="CI402" s="390" t="s">
        <v>411</v>
      </c>
      <c r="CJ402" s="390" t="s">
        <v>411</v>
      </c>
      <c r="CK402" s="390" t="s">
        <v>411</v>
      </c>
      <c r="CL402" s="390" t="s">
        <v>411</v>
      </c>
      <c r="CM402" s="390" t="s">
        <v>411</v>
      </c>
      <c r="CN402" s="390" t="s">
        <v>411</v>
      </c>
      <c r="CO402" s="255">
        <f>IF(OR($C402="Non-Labour",$C402="Labour-related"),IF(Inputs!$DT402=$F$1,Inputs!CO402,Inputs!CO402*'Key assumptions'!$H$118),$F402*N(AI402)*avg_hrs)</f>
        <v>0</v>
      </c>
      <c r="CP402" s="255">
        <f>IF(OR($C402="Non-Labour",$C402="Labour-related"),IF(Inputs!$DT402=$F$1,Inputs!CP402,Inputs!CP402*'Key assumptions'!$H$118),$F402*N(AJ402)*avg_hrs)</f>
        <v>0</v>
      </c>
      <c r="CQ402" s="255">
        <f>IF(OR($C402="Non-Labour",$C402="Labour-related"),IF(Inputs!$DT402=$F$1,Inputs!CQ402,Inputs!CQ402*'Key assumptions'!$H$118),$F402*N(AK402)*avg_hrs)</f>
        <v>0</v>
      </c>
      <c r="CR402" s="255">
        <f>IF(OR($C402="Non-Labour",$C402="Labour-related"),IF(Inputs!$DT402=$F$1,Inputs!CR402,Inputs!CR402*'Key assumptions'!$H$118),$F402*N(AL402)*avg_hrs)</f>
        <v>0</v>
      </c>
      <c r="CS402" s="255">
        <f>IF(OR($C402="Non-Labour",$C402="Labour-related"),IF(Inputs!$DT402=$F$1,Inputs!CS402,Inputs!CS402*'Key assumptions'!$H$118),$F402*N(AM402)*avg_hrs)</f>
        <v>0</v>
      </c>
      <c r="CT402" s="255">
        <f>IF(OR($C402="Non-Labour",$C402="Labour-related"),IF(Inputs!$DT402=$F$1,Inputs!CT402,Inputs!CT402*'Key assumptions'!$H$118),$F402*N(AN402)*avg_hrs)</f>
        <v>0</v>
      </c>
      <c r="CU402" s="255">
        <f>IF(OR($C402="Non-Labour",$C402="Labour-related"),IF(Inputs!$DT402=$F$1,Inputs!CU402,Inputs!CU402*'Key assumptions'!$H$118),$F402*N(AO402)*avg_hrs)</f>
        <v>0</v>
      </c>
      <c r="CV402" s="255">
        <f>IF(OR($C402="Non-Labour",$C402="Labour-related"),IF(Inputs!$DT402=$F$1,Inputs!CV402,Inputs!CV402*'Key assumptions'!$H$118),$F402*N(AP402)*avg_hrs)</f>
        <v>0</v>
      </c>
      <c r="CW402" s="255">
        <f>IF(OR($C402="Non-Labour",$C402="Labour-related"),IF(Inputs!$DT402=$F$1,Inputs!CW402,Inputs!CW402*'Key assumptions'!$H$118),$F402*N(AQ402)*avg_hrs)</f>
        <v>0</v>
      </c>
      <c r="CX402" s="255">
        <f>IF(OR($C402="Non-Labour",$C402="Labour-related"),IF(Inputs!$DT402=$F$1,Inputs!CX402,Inputs!CX402*'Key assumptions'!$H$118),$F402*N(AR402)*avg_hrs)</f>
        <v>0</v>
      </c>
      <c r="CY402" s="255">
        <f>IF(OR($C402="Non-Labour",$C402="Labour-related"),IF(Inputs!$DT402=$F$1,Inputs!CY402,Inputs!CY402*'Key assumptions'!$H$118),$F402*N(AS402)*avg_hrs)</f>
        <v>0</v>
      </c>
      <c r="CZ402" s="255">
        <f>IF(OR($C402="Non-Labour",$C402="Labour-related"),IF(Inputs!$DT402=$F$1,Inputs!CZ402,Inputs!CZ402*'Key assumptions'!$H$118),$F402*N(AT402)*avg_hrs)</f>
        <v>0</v>
      </c>
      <c r="DA402" s="255">
        <f>IF(OR($C402="Non-Labour",$C402="Labour-related"),IF(Inputs!$DT402=$F$1,Inputs!DA402,Inputs!DA402*'Key assumptions'!$H$118),$F402*N(AU402)*avg_hrs)</f>
        <v>0</v>
      </c>
      <c r="DB402" s="255">
        <f>IF(OR($C402="Non-Labour",$C402="Labour-related"),IF(Inputs!$DT402=$F$1,Inputs!DB402,Inputs!DB402*'Key assumptions'!$H$118),$F402*N(AV402)*avg_hrs)</f>
        <v>0</v>
      </c>
      <c r="DC402" s="255">
        <f>IF(OR($C402="Non-Labour",$C402="Labour-related"),IF(Inputs!$DT402=$F$1,Inputs!DC402,Inputs!DC402*'Key assumptions'!$H$118),$F402*N(AW402)*avg_hrs)</f>
        <v>0</v>
      </c>
      <c r="DD402" s="255">
        <f>IF(OR($C402="Non-Labour",$C402="Labour-related"),IF(Inputs!$DT402=$F$1,Inputs!DD402,Inputs!DD402*'Key assumptions'!$H$118),$F402*N(AX402)*avg_hrs)</f>
        <v>0</v>
      </c>
      <c r="DE402" s="255">
        <f>IF(OR($C402="Non-Labour",$C402="Labour-related"),IF(Inputs!$DT402=$F$1,Inputs!DE402,Inputs!DE402*'Key assumptions'!$H$118),$F402*N(AY402)*avg_hrs)</f>
        <v>0</v>
      </c>
      <c r="DF402" s="255">
        <f>IF(OR($C402="Non-Labour",$C402="Labour-related"),IF(Inputs!$DT402=$F$1,Inputs!DF402,Inputs!DF402*'Key assumptions'!$H$118),$F402*N(AZ402)*avg_hrs)</f>
        <v>0</v>
      </c>
      <c r="DG402" s="255">
        <f>IF(OR($C402="Non-Labour",$C402="Labour-related"),IF(Inputs!$DT402=$F$1,Inputs!DG402,Inputs!DG402*'Key assumptions'!$H$118),$F402*N(BA402)*avg_hrs)</f>
        <v>0</v>
      </c>
      <c r="DH402" s="255">
        <f>IF(OR($C402="Non-Labour",$C402="Labour-related"),IF(Inputs!$DT402=$F$1,Inputs!DH402,Inputs!DH402*'Key assumptions'!$H$118),$F402*N(BB402)*avg_hrs)</f>
        <v>0</v>
      </c>
      <c r="DI402" s="255">
        <f>IF(OR($C402="Non-Labour",$C402="Labour-related"),IF(Inputs!$DT402=$F$1,Inputs!DI402,Inputs!DI402*'Key assumptions'!$H$118),$F402*N(BC402)*avg_hrs)</f>
        <v>0</v>
      </c>
      <c r="DJ402" s="255">
        <f>IF(OR($C402="Non-Labour",$C402="Labour-related"),IF(Inputs!$DT402=$F$1,Inputs!DJ402,Inputs!DJ402*'Key assumptions'!$H$118),$F402*N(BD402)*avg_hrs)</f>
        <v>0</v>
      </c>
      <c r="DK402" s="255">
        <f>IF(OR($C402="Non-Labour",$C402="Labour-related"),IF(Inputs!$DT402=$F$1,Inputs!DK402,Inputs!DK402*'Key assumptions'!$H$118),$F402*N(BE402)*avg_hrs)</f>
        <v>0</v>
      </c>
      <c r="DL402" s="255">
        <f>IF(OR($C402="Non-Labour",$C402="Labour-related"),IF(Inputs!$DT402=$F$1,Inputs!DL402,Inputs!DL402*'Key assumptions'!$H$118),$F402*N(BF402)*avg_hrs)</f>
        <v>0</v>
      </c>
      <c r="DM402" s="255">
        <f>IF(OR($C402="Non-Labour",$C402="Labour-related"),IF(Inputs!$DT402=$F$1,Inputs!DM402,Inputs!DM402*'Key assumptions'!$H$118),$F402*N(BG402)*avg_hrs)</f>
        <v>0</v>
      </c>
      <c r="DN402" s="255">
        <f>IF(OR($C402="Non-Labour",$C402="Labour-related"),IF(Inputs!$DT402=$F$1,Inputs!DN402,Inputs!DN402*'Key assumptions'!$H$118),$F402*N(BH402)*avg_hrs)</f>
        <v>0</v>
      </c>
      <c r="DO402" s="255">
        <f>IF(OR($C402="Non-Labour",$C402="Labour-related"),IF(Inputs!$DT402=$F$1,Inputs!DO402,Inputs!DO402*'Key assumptions'!$H$118),$F402*N(BI402)*avg_hrs)</f>
        <v>0</v>
      </c>
      <c r="DP402" s="255">
        <f>IF(OR($C402="Non-Labour",$C402="Labour-related"),IF(Inputs!$DT402=$F$1,Inputs!DP402,Inputs!DP402*'Key assumptions'!$H$118),$F402*N(BJ402)*avg_hrs)</f>
        <v>0</v>
      </c>
      <c r="DQ402" s="255">
        <f>IF(OR($C402="Non-Labour",$C402="Labour-related"),IF(Inputs!$DT402=$F$1,Inputs!DQ402,Inputs!DQ402*'Key assumptions'!$H$118),$F402*N(BK402)*avg_hrs)</f>
        <v>0</v>
      </c>
      <c r="DR402" s="255">
        <f>IF(OR($C402="Non-Labour",$C402="Labour-related"),IF(Inputs!$DT402=$F$1,Inputs!DR402,Inputs!DR402*'Key assumptions'!$H$118),$F402*N(BL402)*avg_hrs)</f>
        <v>0</v>
      </c>
      <c r="DT402" s="133" t="s">
        <v>213</v>
      </c>
      <c r="DU402" s="304"/>
      <c r="DV402" s="304"/>
      <c r="DW402" s="304"/>
      <c r="DX402" s="304"/>
      <c r="DY402" s="304"/>
      <c r="DZ402" s="304"/>
      <c r="EA402" s="255">
        <v>0</v>
      </c>
      <c r="EB402" s="255">
        <v>0</v>
      </c>
      <c r="EC402" s="255">
        <v>0</v>
      </c>
      <c r="ED402" s="255">
        <f t="shared" si="35"/>
        <v>0</v>
      </c>
      <c r="EE402" s="255">
        <f t="shared" si="35"/>
        <v>0</v>
      </c>
      <c r="EF402" s="255">
        <f t="shared" si="37"/>
        <v>0</v>
      </c>
    </row>
    <row r="403" spans="1:136" x14ac:dyDescent="0.4">
      <c r="A403" s="133" t="str">
        <f>Inputs!A403</f>
        <v>Construction Management</v>
      </c>
      <c r="B403" s="133" t="str">
        <f>Inputs!B403</f>
        <v>N/A</v>
      </c>
      <c r="C403" s="133" t="str">
        <f>Inputs!C403</f>
        <v>Internal Labour</v>
      </c>
      <c r="D403" s="133" t="str">
        <f>Inputs!D403</f>
        <v>PT003696 AI BCSS Handover</v>
      </c>
      <c r="E403" s="133" t="str">
        <f>Inputs!E403</f>
        <v>L5 Manager</v>
      </c>
      <c r="F403" s="290">
        <f>IF(Inputs!DT403=$F$1,Inputs!F403,
IF(Inputs!DT403='Key assumptions'!$E$118,Inputs!F403*'Key assumptions'!$H$118,Inputs!F403*'Key assumptions'!$H$119))</f>
        <v>318.92</v>
      </c>
      <c r="G403" s="290">
        <f>IF(Inputs!DT403=$F$1,Inputs!G403,Inputs!G403*'Key assumptions'!$H$118)</f>
        <v>142.5</v>
      </c>
      <c r="H403" s="281"/>
      <c r="I403" s="281"/>
      <c r="J403" s="281"/>
      <c r="K403" s="281"/>
      <c r="L403" s="281"/>
      <c r="M403" s="389" t="str">
        <f>Inputs!M403</f>
        <v>[C-i-C]</v>
      </c>
      <c r="N403" s="389" t="str">
        <f>Inputs!N403</f>
        <v>[C-i-C]</v>
      </c>
      <c r="O403" s="389" t="str">
        <f>Inputs!O403</f>
        <v>[C-i-C]</v>
      </c>
      <c r="P403" s="389" t="str">
        <f>Inputs!P403</f>
        <v>[C-i-C]</v>
      </c>
      <c r="Q403" s="389" t="str">
        <f>Inputs!Q403</f>
        <v>[C-i-C]</v>
      </c>
      <c r="R403" s="389" t="str">
        <f>Inputs!R403</f>
        <v>[C-i-C]</v>
      </c>
      <c r="S403" s="389" t="str">
        <f>Inputs!S403</f>
        <v>[C-i-C]</v>
      </c>
      <c r="T403" s="389" t="str">
        <f>Inputs!T403</f>
        <v>[C-i-C]</v>
      </c>
      <c r="U403" s="389" t="str">
        <f>Inputs!U403</f>
        <v>[C-i-C]</v>
      </c>
      <c r="V403" s="389" t="str">
        <f>Inputs!V403</f>
        <v>[C-i-C]</v>
      </c>
      <c r="W403" s="389" t="str">
        <f>Inputs!W403</f>
        <v>[C-i-C]</v>
      </c>
      <c r="X403" s="389" t="str">
        <f>Inputs!X403</f>
        <v>[C-i-C]</v>
      </c>
      <c r="Y403" s="389" t="str">
        <f>Inputs!Y403</f>
        <v>[C-i-C]</v>
      </c>
      <c r="Z403" s="389" t="str">
        <f>Inputs!Z403</f>
        <v>[C-i-C]</v>
      </c>
      <c r="AA403" s="389" t="str">
        <f>Inputs!AA403</f>
        <v>[C-i-C]</v>
      </c>
      <c r="AB403" s="389" t="str">
        <f>Inputs!AB403</f>
        <v>[C-i-C]</v>
      </c>
      <c r="AC403" s="389" t="str">
        <f>Inputs!AC403</f>
        <v>[C-i-C]</v>
      </c>
      <c r="AD403" s="389" t="str">
        <f>Inputs!AD403</f>
        <v>[C-i-C]</v>
      </c>
      <c r="AE403" s="389" t="str">
        <f>Inputs!AE403</f>
        <v>[C-i-C]</v>
      </c>
      <c r="AF403" s="389" t="str">
        <f>Inputs!AF403</f>
        <v>[C-i-C]</v>
      </c>
      <c r="AG403" s="389" t="str">
        <f>Inputs!AG403</f>
        <v>[C-i-C]</v>
      </c>
      <c r="AH403" s="389" t="str">
        <f>Inputs!AH403</f>
        <v>[C-i-C]</v>
      </c>
      <c r="AI403" s="254">
        <f>Inputs!AI403</f>
        <v>0</v>
      </c>
      <c r="AJ403" s="254">
        <f>Inputs!AJ403</f>
        <v>0</v>
      </c>
      <c r="AK403" s="254">
        <f>Inputs!AK403</f>
        <v>0</v>
      </c>
      <c r="AL403" s="254">
        <f>Inputs!AL403</f>
        <v>0</v>
      </c>
      <c r="AM403" s="254">
        <f>Inputs!AM403</f>
        <v>0</v>
      </c>
      <c r="AN403" s="254">
        <f>Inputs!AN403</f>
        <v>0</v>
      </c>
      <c r="AO403" s="254">
        <f>Inputs!AO403</f>
        <v>0</v>
      </c>
      <c r="AP403" s="254">
        <f>Inputs!AP403</f>
        <v>0</v>
      </c>
      <c r="AQ403" s="254">
        <f>Inputs!AQ403</f>
        <v>0</v>
      </c>
      <c r="AR403" s="254">
        <f>Inputs!AR403</f>
        <v>0</v>
      </c>
      <c r="AS403" s="254">
        <f>Inputs!AS403</f>
        <v>0</v>
      </c>
      <c r="AT403" s="254">
        <f>Inputs!AT403</f>
        <v>0</v>
      </c>
      <c r="AU403" s="254">
        <f>Inputs!AU403</f>
        <v>0</v>
      </c>
      <c r="AV403" s="254">
        <f>Inputs!AV403</f>
        <v>0</v>
      </c>
      <c r="AW403" s="254">
        <f>Inputs!AW403</f>
        <v>0</v>
      </c>
      <c r="AX403" s="254">
        <f>Inputs!AX403</f>
        <v>0</v>
      </c>
      <c r="AY403" s="254">
        <f>Inputs!AY403</f>
        <v>0</v>
      </c>
      <c r="AZ403" s="254">
        <f>Inputs!AZ403</f>
        <v>0</v>
      </c>
      <c r="BA403" s="254">
        <f>Inputs!BA403</f>
        <v>0</v>
      </c>
      <c r="BB403" s="254">
        <f>Inputs!BB403</f>
        <v>0</v>
      </c>
      <c r="BC403" s="254">
        <f>Inputs!BC403</f>
        <v>0</v>
      </c>
      <c r="BD403" s="254">
        <f>Inputs!BD403</f>
        <v>0</v>
      </c>
      <c r="BE403" s="254">
        <f>Inputs!BE403</f>
        <v>0</v>
      </c>
      <c r="BF403" s="254">
        <f>Inputs!BF403</f>
        <v>0</v>
      </c>
      <c r="BG403" s="254">
        <f>Inputs!BG403</f>
        <v>0</v>
      </c>
      <c r="BH403" s="254">
        <f>Inputs!BH403</f>
        <v>0</v>
      </c>
      <c r="BI403" s="254">
        <f>Inputs!BI403</f>
        <v>0</v>
      </c>
      <c r="BJ403" s="254">
        <f>Inputs!BJ403</f>
        <v>0</v>
      </c>
      <c r="BK403" s="254">
        <f>Inputs!BK403</f>
        <v>0</v>
      </c>
      <c r="BL403" s="254">
        <f>Inputs!BL403</f>
        <v>0</v>
      </c>
      <c r="BN403" s="255">
        <f>IF(OR($C403="Non-Labour",$C403="Labour-related"),IF(Inputs!$DT403=$F$1,Inputs!BN403,Inputs!BN403*'Key assumptions'!$H$118),$F403*N(H403)*avg_hrs)</f>
        <v>0</v>
      </c>
      <c r="BO403" s="255">
        <f>IF(OR($C403="Non-Labour",$C403="Labour-related"),IF(Inputs!$DT403=$F$1,Inputs!BO403,Inputs!BO403*'Key assumptions'!$H$118),$F403*N(I403)*avg_hrs)</f>
        <v>0</v>
      </c>
      <c r="BP403" s="255">
        <f>IF(OR($C403="Non-Labour",$C403="Labour-related"),IF(Inputs!$DT403=$F$1,Inputs!BP403,Inputs!BP403*'Key assumptions'!$H$118),$F403*N(J403)*avg_hrs)</f>
        <v>0</v>
      </c>
      <c r="BQ403" s="255">
        <f>IF(OR($C403="Non-Labour",$C403="Labour-related"),IF(Inputs!$DT403=$F$1,Inputs!BQ403,Inputs!BQ403*'Key assumptions'!$H$118),$F403*N(K403)*avg_hrs)</f>
        <v>0</v>
      </c>
      <c r="BR403" s="255">
        <f>IF(OR($C403="Non-Labour",$C403="Labour-related"),IF(Inputs!$DT403=$F$1,Inputs!BR403,Inputs!BR403*'Key assumptions'!$H$118),$F403*N(L403)*avg_hrs)</f>
        <v>0</v>
      </c>
      <c r="BS403" s="390" t="s">
        <v>411</v>
      </c>
      <c r="BT403" s="390" t="s">
        <v>411</v>
      </c>
      <c r="BU403" s="390" t="s">
        <v>411</v>
      </c>
      <c r="BV403" s="390" t="s">
        <v>411</v>
      </c>
      <c r="BW403" s="390" t="s">
        <v>411</v>
      </c>
      <c r="BX403" s="390" t="s">
        <v>411</v>
      </c>
      <c r="BY403" s="390" t="s">
        <v>411</v>
      </c>
      <c r="BZ403" s="390" t="s">
        <v>411</v>
      </c>
      <c r="CA403" s="390" t="s">
        <v>411</v>
      </c>
      <c r="CB403" s="390" t="s">
        <v>411</v>
      </c>
      <c r="CC403" s="390" t="s">
        <v>411</v>
      </c>
      <c r="CD403" s="390" t="s">
        <v>411</v>
      </c>
      <c r="CE403" s="390" t="s">
        <v>411</v>
      </c>
      <c r="CF403" s="390" t="s">
        <v>411</v>
      </c>
      <c r="CG403" s="390" t="s">
        <v>411</v>
      </c>
      <c r="CH403" s="390" t="s">
        <v>411</v>
      </c>
      <c r="CI403" s="390" t="s">
        <v>411</v>
      </c>
      <c r="CJ403" s="390" t="s">
        <v>411</v>
      </c>
      <c r="CK403" s="390" t="s">
        <v>411</v>
      </c>
      <c r="CL403" s="390" t="s">
        <v>411</v>
      </c>
      <c r="CM403" s="390" t="s">
        <v>411</v>
      </c>
      <c r="CN403" s="390" t="s">
        <v>411</v>
      </c>
      <c r="CO403" s="255">
        <f>IF(OR($C403="Non-Labour",$C403="Labour-related"),IF(Inputs!$DT403=$F$1,Inputs!CO403,Inputs!CO403*'Key assumptions'!$H$118),$F403*N(AI403)*avg_hrs)</f>
        <v>0</v>
      </c>
      <c r="CP403" s="255">
        <f>IF(OR($C403="Non-Labour",$C403="Labour-related"),IF(Inputs!$DT403=$F$1,Inputs!CP403,Inputs!CP403*'Key assumptions'!$H$118),$F403*N(AJ403)*avg_hrs)</f>
        <v>0</v>
      </c>
      <c r="CQ403" s="255">
        <f>IF(OR($C403="Non-Labour",$C403="Labour-related"),IF(Inputs!$DT403=$F$1,Inputs!CQ403,Inputs!CQ403*'Key assumptions'!$H$118),$F403*N(AK403)*avg_hrs)</f>
        <v>0</v>
      </c>
      <c r="CR403" s="255">
        <f>IF(OR($C403="Non-Labour",$C403="Labour-related"),IF(Inputs!$DT403=$F$1,Inputs!CR403,Inputs!CR403*'Key assumptions'!$H$118),$F403*N(AL403)*avg_hrs)</f>
        <v>0</v>
      </c>
      <c r="CS403" s="255">
        <f>IF(OR($C403="Non-Labour",$C403="Labour-related"),IF(Inputs!$DT403=$F$1,Inputs!CS403,Inputs!CS403*'Key assumptions'!$H$118),$F403*N(AM403)*avg_hrs)</f>
        <v>0</v>
      </c>
      <c r="CT403" s="255">
        <f>IF(OR($C403="Non-Labour",$C403="Labour-related"),IF(Inputs!$DT403=$F$1,Inputs!CT403,Inputs!CT403*'Key assumptions'!$H$118),$F403*N(AN403)*avg_hrs)</f>
        <v>0</v>
      </c>
      <c r="CU403" s="255">
        <f>IF(OR($C403="Non-Labour",$C403="Labour-related"),IF(Inputs!$DT403=$F$1,Inputs!CU403,Inputs!CU403*'Key assumptions'!$H$118),$F403*N(AO403)*avg_hrs)</f>
        <v>0</v>
      </c>
      <c r="CV403" s="255">
        <f>IF(OR($C403="Non-Labour",$C403="Labour-related"),IF(Inputs!$DT403=$F$1,Inputs!CV403,Inputs!CV403*'Key assumptions'!$H$118),$F403*N(AP403)*avg_hrs)</f>
        <v>0</v>
      </c>
      <c r="CW403" s="255">
        <f>IF(OR($C403="Non-Labour",$C403="Labour-related"),IF(Inputs!$DT403=$F$1,Inputs!CW403,Inputs!CW403*'Key assumptions'!$H$118),$F403*N(AQ403)*avg_hrs)</f>
        <v>0</v>
      </c>
      <c r="CX403" s="255">
        <f>IF(OR($C403="Non-Labour",$C403="Labour-related"),IF(Inputs!$DT403=$F$1,Inputs!CX403,Inputs!CX403*'Key assumptions'!$H$118),$F403*N(AR403)*avg_hrs)</f>
        <v>0</v>
      </c>
      <c r="CY403" s="255">
        <f>IF(OR($C403="Non-Labour",$C403="Labour-related"),IF(Inputs!$DT403=$F$1,Inputs!CY403,Inputs!CY403*'Key assumptions'!$H$118),$F403*N(AS403)*avg_hrs)</f>
        <v>0</v>
      </c>
      <c r="CZ403" s="255">
        <f>IF(OR($C403="Non-Labour",$C403="Labour-related"),IF(Inputs!$DT403=$F$1,Inputs!CZ403,Inputs!CZ403*'Key assumptions'!$H$118),$F403*N(AT403)*avg_hrs)</f>
        <v>0</v>
      </c>
      <c r="DA403" s="255">
        <f>IF(OR($C403="Non-Labour",$C403="Labour-related"),IF(Inputs!$DT403=$F$1,Inputs!DA403,Inputs!DA403*'Key assumptions'!$H$118),$F403*N(AU403)*avg_hrs)</f>
        <v>0</v>
      </c>
      <c r="DB403" s="255">
        <f>IF(OR($C403="Non-Labour",$C403="Labour-related"),IF(Inputs!$DT403=$F$1,Inputs!DB403,Inputs!DB403*'Key assumptions'!$H$118),$F403*N(AV403)*avg_hrs)</f>
        <v>0</v>
      </c>
      <c r="DC403" s="255">
        <f>IF(OR($C403="Non-Labour",$C403="Labour-related"),IF(Inputs!$DT403=$F$1,Inputs!DC403,Inputs!DC403*'Key assumptions'!$H$118),$F403*N(AW403)*avg_hrs)</f>
        <v>0</v>
      </c>
      <c r="DD403" s="255">
        <f>IF(OR($C403="Non-Labour",$C403="Labour-related"),IF(Inputs!$DT403=$F$1,Inputs!DD403,Inputs!DD403*'Key assumptions'!$H$118),$F403*N(AX403)*avg_hrs)</f>
        <v>0</v>
      </c>
      <c r="DE403" s="255">
        <f>IF(OR($C403="Non-Labour",$C403="Labour-related"),IF(Inputs!$DT403=$F$1,Inputs!DE403,Inputs!DE403*'Key assumptions'!$H$118),$F403*N(AY403)*avg_hrs)</f>
        <v>0</v>
      </c>
      <c r="DF403" s="255">
        <f>IF(OR($C403="Non-Labour",$C403="Labour-related"),IF(Inputs!$DT403=$F$1,Inputs!DF403,Inputs!DF403*'Key assumptions'!$H$118),$F403*N(AZ403)*avg_hrs)</f>
        <v>0</v>
      </c>
      <c r="DG403" s="255">
        <f>IF(OR($C403="Non-Labour",$C403="Labour-related"),IF(Inputs!$DT403=$F$1,Inputs!DG403,Inputs!DG403*'Key assumptions'!$H$118),$F403*N(BA403)*avg_hrs)</f>
        <v>0</v>
      </c>
      <c r="DH403" s="255">
        <f>IF(OR($C403="Non-Labour",$C403="Labour-related"),IF(Inputs!$DT403=$F$1,Inputs!DH403,Inputs!DH403*'Key assumptions'!$H$118),$F403*N(BB403)*avg_hrs)</f>
        <v>0</v>
      </c>
      <c r="DI403" s="255">
        <f>IF(OR($C403="Non-Labour",$C403="Labour-related"),IF(Inputs!$DT403=$F$1,Inputs!DI403,Inputs!DI403*'Key assumptions'!$H$118),$F403*N(BC403)*avg_hrs)</f>
        <v>0</v>
      </c>
      <c r="DJ403" s="255">
        <f>IF(OR($C403="Non-Labour",$C403="Labour-related"),IF(Inputs!$DT403=$F$1,Inputs!DJ403,Inputs!DJ403*'Key assumptions'!$H$118),$F403*N(BD403)*avg_hrs)</f>
        <v>0</v>
      </c>
      <c r="DK403" s="255">
        <f>IF(OR($C403="Non-Labour",$C403="Labour-related"),IF(Inputs!$DT403=$F$1,Inputs!DK403,Inputs!DK403*'Key assumptions'!$H$118),$F403*N(BE403)*avg_hrs)</f>
        <v>0</v>
      </c>
      <c r="DL403" s="255">
        <f>IF(OR($C403="Non-Labour",$C403="Labour-related"),IF(Inputs!$DT403=$F$1,Inputs!DL403,Inputs!DL403*'Key assumptions'!$H$118),$F403*N(BF403)*avg_hrs)</f>
        <v>0</v>
      </c>
      <c r="DM403" s="255">
        <f>IF(OR($C403="Non-Labour",$C403="Labour-related"),IF(Inputs!$DT403=$F$1,Inputs!DM403,Inputs!DM403*'Key assumptions'!$H$118),$F403*N(BG403)*avg_hrs)</f>
        <v>0</v>
      </c>
      <c r="DN403" s="255">
        <f>IF(OR($C403="Non-Labour",$C403="Labour-related"),IF(Inputs!$DT403=$F$1,Inputs!DN403,Inputs!DN403*'Key assumptions'!$H$118),$F403*N(BH403)*avg_hrs)</f>
        <v>0</v>
      </c>
      <c r="DO403" s="255">
        <f>IF(OR($C403="Non-Labour",$C403="Labour-related"),IF(Inputs!$DT403=$F$1,Inputs!DO403,Inputs!DO403*'Key assumptions'!$H$118),$F403*N(BI403)*avg_hrs)</f>
        <v>0</v>
      </c>
      <c r="DP403" s="255">
        <f>IF(OR($C403="Non-Labour",$C403="Labour-related"),IF(Inputs!$DT403=$F$1,Inputs!DP403,Inputs!DP403*'Key assumptions'!$H$118),$F403*N(BJ403)*avg_hrs)</f>
        <v>0</v>
      </c>
      <c r="DQ403" s="255">
        <f>IF(OR($C403="Non-Labour",$C403="Labour-related"),IF(Inputs!$DT403=$F$1,Inputs!DQ403,Inputs!DQ403*'Key assumptions'!$H$118),$F403*N(BK403)*avg_hrs)</f>
        <v>0</v>
      </c>
      <c r="DR403" s="255">
        <f>IF(OR($C403="Non-Labour",$C403="Labour-related"),IF(Inputs!$DT403=$F$1,Inputs!DR403,Inputs!DR403*'Key assumptions'!$H$118),$F403*N(BL403)*avg_hrs)</f>
        <v>0</v>
      </c>
      <c r="DT403" s="133" t="s">
        <v>213</v>
      </c>
      <c r="DU403" s="304"/>
      <c r="DV403" s="304"/>
      <c r="DW403" s="304"/>
      <c r="DX403" s="304"/>
      <c r="DY403" s="304"/>
      <c r="DZ403" s="304"/>
      <c r="EA403" s="255">
        <v>0</v>
      </c>
      <c r="EB403" s="255">
        <v>0</v>
      </c>
      <c r="EC403" s="255">
        <v>0</v>
      </c>
      <c r="ED403" s="255">
        <f t="shared" si="35"/>
        <v>0</v>
      </c>
      <c r="EE403" s="255">
        <f t="shared" si="35"/>
        <v>0</v>
      </c>
      <c r="EF403" s="255">
        <f t="shared" si="37"/>
        <v>0</v>
      </c>
    </row>
    <row r="404" spans="1:136" x14ac:dyDescent="0.4">
      <c r="A404" s="133" t="str">
        <f>Inputs!A404</f>
        <v>Construction Management</v>
      </c>
      <c r="B404" s="133" t="str">
        <f>Inputs!B404</f>
        <v>N/A</v>
      </c>
      <c r="C404" s="133" t="str">
        <f>Inputs!C404</f>
        <v>Internal Labour</v>
      </c>
      <c r="D404" s="133" t="str">
        <f>Inputs!D404</f>
        <v>PT003696 AI BCSS Handover</v>
      </c>
      <c r="E404" s="133" t="str">
        <f>Inputs!E404</f>
        <v>Secondary Systems Technician</v>
      </c>
      <c r="F404" s="290">
        <f>IF(Inputs!DT404=$F$1,Inputs!F404,
IF(Inputs!DT404='Key assumptions'!$E$118,Inputs!F404*'Key assumptions'!$H$118,Inputs!F404*'Key assumptions'!$H$119))</f>
        <v>195.86</v>
      </c>
      <c r="G404" s="290">
        <f>IF(Inputs!DT404=$F$1,Inputs!G404,Inputs!G404*'Key assumptions'!$H$118)</f>
        <v>85.794730029585793</v>
      </c>
      <c r="H404" s="281"/>
      <c r="I404" s="281"/>
      <c r="J404" s="281"/>
      <c r="K404" s="281"/>
      <c r="L404" s="281"/>
      <c r="M404" s="389" t="str">
        <f>Inputs!M404</f>
        <v>[C-i-C]</v>
      </c>
      <c r="N404" s="389" t="str">
        <f>Inputs!N404</f>
        <v>[C-i-C]</v>
      </c>
      <c r="O404" s="389" t="str">
        <f>Inputs!O404</f>
        <v>[C-i-C]</v>
      </c>
      <c r="P404" s="389" t="str">
        <f>Inputs!P404</f>
        <v>[C-i-C]</v>
      </c>
      <c r="Q404" s="389" t="str">
        <f>Inputs!Q404</f>
        <v>[C-i-C]</v>
      </c>
      <c r="R404" s="389" t="str">
        <f>Inputs!R404</f>
        <v>[C-i-C]</v>
      </c>
      <c r="S404" s="389" t="str">
        <f>Inputs!S404</f>
        <v>[C-i-C]</v>
      </c>
      <c r="T404" s="389" t="str">
        <f>Inputs!T404</f>
        <v>[C-i-C]</v>
      </c>
      <c r="U404" s="389" t="str">
        <f>Inputs!U404</f>
        <v>[C-i-C]</v>
      </c>
      <c r="V404" s="389" t="str">
        <f>Inputs!V404</f>
        <v>[C-i-C]</v>
      </c>
      <c r="W404" s="389" t="str">
        <f>Inputs!W404</f>
        <v>[C-i-C]</v>
      </c>
      <c r="X404" s="389" t="str">
        <f>Inputs!X404</f>
        <v>[C-i-C]</v>
      </c>
      <c r="Y404" s="389" t="str">
        <f>Inputs!Y404</f>
        <v>[C-i-C]</v>
      </c>
      <c r="Z404" s="389" t="str">
        <f>Inputs!Z404</f>
        <v>[C-i-C]</v>
      </c>
      <c r="AA404" s="389" t="str">
        <f>Inputs!AA404</f>
        <v>[C-i-C]</v>
      </c>
      <c r="AB404" s="389" t="str">
        <f>Inputs!AB404</f>
        <v>[C-i-C]</v>
      </c>
      <c r="AC404" s="389" t="str">
        <f>Inputs!AC404</f>
        <v>[C-i-C]</v>
      </c>
      <c r="AD404" s="389" t="str">
        <f>Inputs!AD404</f>
        <v>[C-i-C]</v>
      </c>
      <c r="AE404" s="389" t="str">
        <f>Inputs!AE404</f>
        <v>[C-i-C]</v>
      </c>
      <c r="AF404" s="389" t="str">
        <f>Inputs!AF404</f>
        <v>[C-i-C]</v>
      </c>
      <c r="AG404" s="389" t="str">
        <f>Inputs!AG404</f>
        <v>[C-i-C]</v>
      </c>
      <c r="AH404" s="389" t="str">
        <f>Inputs!AH404</f>
        <v>[C-i-C]</v>
      </c>
      <c r="AI404" s="254">
        <f>Inputs!AI404</f>
        <v>0</v>
      </c>
      <c r="AJ404" s="254">
        <f>Inputs!AJ404</f>
        <v>0</v>
      </c>
      <c r="AK404" s="254">
        <f>Inputs!AK404</f>
        <v>0</v>
      </c>
      <c r="AL404" s="254">
        <f>Inputs!AL404</f>
        <v>0</v>
      </c>
      <c r="AM404" s="254">
        <f>Inputs!AM404</f>
        <v>0</v>
      </c>
      <c r="AN404" s="254">
        <f>Inputs!AN404</f>
        <v>0</v>
      </c>
      <c r="AO404" s="254">
        <f>Inputs!AO404</f>
        <v>0</v>
      </c>
      <c r="AP404" s="254">
        <f>Inputs!AP404</f>
        <v>0</v>
      </c>
      <c r="AQ404" s="254">
        <f>Inputs!AQ404</f>
        <v>0</v>
      </c>
      <c r="AR404" s="254">
        <f>Inputs!AR404</f>
        <v>0</v>
      </c>
      <c r="AS404" s="254">
        <f>Inputs!AS404</f>
        <v>0</v>
      </c>
      <c r="AT404" s="254">
        <f>Inputs!AT404</f>
        <v>0</v>
      </c>
      <c r="AU404" s="254">
        <f>Inputs!AU404</f>
        <v>0</v>
      </c>
      <c r="AV404" s="254">
        <f>Inputs!AV404</f>
        <v>0</v>
      </c>
      <c r="AW404" s="254">
        <f>Inputs!AW404</f>
        <v>0</v>
      </c>
      <c r="AX404" s="254">
        <f>Inputs!AX404</f>
        <v>0</v>
      </c>
      <c r="AY404" s="254">
        <f>Inputs!AY404</f>
        <v>0</v>
      </c>
      <c r="AZ404" s="254">
        <f>Inputs!AZ404</f>
        <v>0</v>
      </c>
      <c r="BA404" s="254">
        <f>Inputs!BA404</f>
        <v>0</v>
      </c>
      <c r="BB404" s="254">
        <f>Inputs!BB404</f>
        <v>0</v>
      </c>
      <c r="BC404" s="254">
        <f>Inputs!BC404</f>
        <v>0</v>
      </c>
      <c r="BD404" s="254">
        <f>Inputs!BD404</f>
        <v>0</v>
      </c>
      <c r="BE404" s="254">
        <f>Inputs!BE404</f>
        <v>0</v>
      </c>
      <c r="BF404" s="254">
        <f>Inputs!BF404</f>
        <v>0</v>
      </c>
      <c r="BG404" s="254">
        <f>Inputs!BG404</f>
        <v>0</v>
      </c>
      <c r="BH404" s="254">
        <f>Inputs!BH404</f>
        <v>0</v>
      </c>
      <c r="BI404" s="254">
        <f>Inputs!BI404</f>
        <v>0</v>
      </c>
      <c r="BJ404" s="254">
        <f>Inputs!BJ404</f>
        <v>0</v>
      </c>
      <c r="BK404" s="254">
        <f>Inputs!BK404</f>
        <v>0</v>
      </c>
      <c r="BL404" s="254">
        <f>Inputs!BL404</f>
        <v>0</v>
      </c>
      <c r="BN404" s="255">
        <f>IF(OR($C404="Non-Labour",$C404="Labour-related"),IF(Inputs!$DT404=$F$1,Inputs!BN404,Inputs!BN404*'Key assumptions'!$H$118),$F404*N(H404)*avg_hrs)</f>
        <v>0</v>
      </c>
      <c r="BO404" s="255">
        <f>IF(OR($C404="Non-Labour",$C404="Labour-related"),IF(Inputs!$DT404=$F$1,Inputs!BO404,Inputs!BO404*'Key assumptions'!$H$118),$F404*N(I404)*avg_hrs)</f>
        <v>0</v>
      </c>
      <c r="BP404" s="255">
        <f>IF(OR($C404="Non-Labour",$C404="Labour-related"),IF(Inputs!$DT404=$F$1,Inputs!BP404,Inputs!BP404*'Key assumptions'!$H$118),$F404*N(J404)*avg_hrs)</f>
        <v>0</v>
      </c>
      <c r="BQ404" s="255">
        <f>IF(OR($C404="Non-Labour",$C404="Labour-related"),IF(Inputs!$DT404=$F$1,Inputs!BQ404,Inputs!BQ404*'Key assumptions'!$H$118),$F404*N(K404)*avg_hrs)</f>
        <v>0</v>
      </c>
      <c r="BR404" s="255">
        <f>IF(OR($C404="Non-Labour",$C404="Labour-related"),IF(Inputs!$DT404=$F$1,Inputs!BR404,Inputs!BR404*'Key assumptions'!$H$118),$F404*N(L404)*avg_hrs)</f>
        <v>0</v>
      </c>
      <c r="BS404" s="390" t="s">
        <v>411</v>
      </c>
      <c r="BT404" s="390" t="s">
        <v>411</v>
      </c>
      <c r="BU404" s="390" t="s">
        <v>411</v>
      </c>
      <c r="BV404" s="390" t="s">
        <v>411</v>
      </c>
      <c r="BW404" s="390" t="s">
        <v>411</v>
      </c>
      <c r="BX404" s="390" t="s">
        <v>411</v>
      </c>
      <c r="BY404" s="390" t="s">
        <v>411</v>
      </c>
      <c r="BZ404" s="390" t="s">
        <v>411</v>
      </c>
      <c r="CA404" s="390" t="s">
        <v>411</v>
      </c>
      <c r="CB404" s="390" t="s">
        <v>411</v>
      </c>
      <c r="CC404" s="390" t="s">
        <v>411</v>
      </c>
      <c r="CD404" s="390" t="s">
        <v>411</v>
      </c>
      <c r="CE404" s="390" t="s">
        <v>411</v>
      </c>
      <c r="CF404" s="390" t="s">
        <v>411</v>
      </c>
      <c r="CG404" s="390" t="s">
        <v>411</v>
      </c>
      <c r="CH404" s="390" t="s">
        <v>411</v>
      </c>
      <c r="CI404" s="390" t="s">
        <v>411</v>
      </c>
      <c r="CJ404" s="390" t="s">
        <v>411</v>
      </c>
      <c r="CK404" s="390" t="s">
        <v>411</v>
      </c>
      <c r="CL404" s="390" t="s">
        <v>411</v>
      </c>
      <c r="CM404" s="390" t="s">
        <v>411</v>
      </c>
      <c r="CN404" s="390" t="s">
        <v>411</v>
      </c>
      <c r="CO404" s="255">
        <f>IF(OR($C404="Non-Labour",$C404="Labour-related"),IF(Inputs!$DT404=$F$1,Inputs!CO404,Inputs!CO404*'Key assumptions'!$H$118),$F404*N(AI404)*avg_hrs)</f>
        <v>0</v>
      </c>
      <c r="CP404" s="255">
        <f>IF(OR($C404="Non-Labour",$C404="Labour-related"),IF(Inputs!$DT404=$F$1,Inputs!CP404,Inputs!CP404*'Key assumptions'!$H$118),$F404*N(AJ404)*avg_hrs)</f>
        <v>0</v>
      </c>
      <c r="CQ404" s="255">
        <f>IF(OR($C404="Non-Labour",$C404="Labour-related"),IF(Inputs!$DT404=$F$1,Inputs!CQ404,Inputs!CQ404*'Key assumptions'!$H$118),$F404*N(AK404)*avg_hrs)</f>
        <v>0</v>
      </c>
      <c r="CR404" s="255">
        <f>IF(OR($C404="Non-Labour",$C404="Labour-related"),IF(Inputs!$DT404=$F$1,Inputs!CR404,Inputs!CR404*'Key assumptions'!$H$118),$F404*N(AL404)*avg_hrs)</f>
        <v>0</v>
      </c>
      <c r="CS404" s="255">
        <f>IF(OR($C404="Non-Labour",$C404="Labour-related"),IF(Inputs!$DT404=$F$1,Inputs!CS404,Inputs!CS404*'Key assumptions'!$H$118),$F404*N(AM404)*avg_hrs)</f>
        <v>0</v>
      </c>
      <c r="CT404" s="255">
        <f>IF(OR($C404="Non-Labour",$C404="Labour-related"),IF(Inputs!$DT404=$F$1,Inputs!CT404,Inputs!CT404*'Key assumptions'!$H$118),$F404*N(AN404)*avg_hrs)</f>
        <v>0</v>
      </c>
      <c r="CU404" s="255">
        <f>IF(OR($C404="Non-Labour",$C404="Labour-related"),IF(Inputs!$DT404=$F$1,Inputs!CU404,Inputs!CU404*'Key assumptions'!$H$118),$F404*N(AO404)*avg_hrs)</f>
        <v>0</v>
      </c>
      <c r="CV404" s="255">
        <f>IF(OR($C404="Non-Labour",$C404="Labour-related"),IF(Inputs!$DT404=$F$1,Inputs!CV404,Inputs!CV404*'Key assumptions'!$H$118),$F404*N(AP404)*avg_hrs)</f>
        <v>0</v>
      </c>
      <c r="CW404" s="255">
        <f>IF(OR($C404="Non-Labour",$C404="Labour-related"),IF(Inputs!$DT404=$F$1,Inputs!CW404,Inputs!CW404*'Key assumptions'!$H$118),$F404*N(AQ404)*avg_hrs)</f>
        <v>0</v>
      </c>
      <c r="CX404" s="255">
        <f>IF(OR($C404="Non-Labour",$C404="Labour-related"),IF(Inputs!$DT404=$F$1,Inputs!CX404,Inputs!CX404*'Key assumptions'!$H$118),$F404*N(AR404)*avg_hrs)</f>
        <v>0</v>
      </c>
      <c r="CY404" s="255">
        <f>IF(OR($C404="Non-Labour",$C404="Labour-related"),IF(Inputs!$DT404=$F$1,Inputs!CY404,Inputs!CY404*'Key assumptions'!$H$118),$F404*N(AS404)*avg_hrs)</f>
        <v>0</v>
      </c>
      <c r="CZ404" s="255">
        <f>IF(OR($C404="Non-Labour",$C404="Labour-related"),IF(Inputs!$DT404=$F$1,Inputs!CZ404,Inputs!CZ404*'Key assumptions'!$H$118),$F404*N(AT404)*avg_hrs)</f>
        <v>0</v>
      </c>
      <c r="DA404" s="255">
        <f>IF(OR($C404="Non-Labour",$C404="Labour-related"),IF(Inputs!$DT404=$F$1,Inputs!DA404,Inputs!DA404*'Key assumptions'!$H$118),$F404*N(AU404)*avg_hrs)</f>
        <v>0</v>
      </c>
      <c r="DB404" s="255">
        <f>IF(OR($C404="Non-Labour",$C404="Labour-related"),IF(Inputs!$DT404=$F$1,Inputs!DB404,Inputs!DB404*'Key assumptions'!$H$118),$F404*N(AV404)*avg_hrs)</f>
        <v>0</v>
      </c>
      <c r="DC404" s="255">
        <f>IF(OR($C404="Non-Labour",$C404="Labour-related"),IF(Inputs!$DT404=$F$1,Inputs!DC404,Inputs!DC404*'Key assumptions'!$H$118),$F404*N(AW404)*avg_hrs)</f>
        <v>0</v>
      </c>
      <c r="DD404" s="255">
        <f>IF(OR($C404="Non-Labour",$C404="Labour-related"),IF(Inputs!$DT404=$F$1,Inputs!DD404,Inputs!DD404*'Key assumptions'!$H$118),$F404*N(AX404)*avg_hrs)</f>
        <v>0</v>
      </c>
      <c r="DE404" s="255">
        <f>IF(OR($C404="Non-Labour",$C404="Labour-related"),IF(Inputs!$DT404=$F$1,Inputs!DE404,Inputs!DE404*'Key assumptions'!$H$118),$F404*N(AY404)*avg_hrs)</f>
        <v>0</v>
      </c>
      <c r="DF404" s="255">
        <f>IF(OR($C404="Non-Labour",$C404="Labour-related"),IF(Inputs!$DT404=$F$1,Inputs!DF404,Inputs!DF404*'Key assumptions'!$H$118),$F404*N(AZ404)*avg_hrs)</f>
        <v>0</v>
      </c>
      <c r="DG404" s="255">
        <f>IF(OR($C404="Non-Labour",$C404="Labour-related"),IF(Inputs!$DT404=$F$1,Inputs!DG404,Inputs!DG404*'Key assumptions'!$H$118),$F404*N(BA404)*avg_hrs)</f>
        <v>0</v>
      </c>
      <c r="DH404" s="255">
        <f>IF(OR($C404="Non-Labour",$C404="Labour-related"),IF(Inputs!$DT404=$F$1,Inputs!DH404,Inputs!DH404*'Key assumptions'!$H$118),$F404*N(BB404)*avg_hrs)</f>
        <v>0</v>
      </c>
      <c r="DI404" s="255">
        <f>IF(OR($C404="Non-Labour",$C404="Labour-related"),IF(Inputs!$DT404=$F$1,Inputs!DI404,Inputs!DI404*'Key assumptions'!$H$118),$F404*N(BC404)*avg_hrs)</f>
        <v>0</v>
      </c>
      <c r="DJ404" s="255">
        <f>IF(OR($C404="Non-Labour",$C404="Labour-related"),IF(Inputs!$DT404=$F$1,Inputs!DJ404,Inputs!DJ404*'Key assumptions'!$H$118),$F404*N(BD404)*avg_hrs)</f>
        <v>0</v>
      </c>
      <c r="DK404" s="255">
        <f>IF(OR($C404="Non-Labour",$C404="Labour-related"),IF(Inputs!$DT404=$F$1,Inputs!DK404,Inputs!DK404*'Key assumptions'!$H$118),$F404*N(BE404)*avg_hrs)</f>
        <v>0</v>
      </c>
      <c r="DL404" s="255">
        <f>IF(OR($C404="Non-Labour",$C404="Labour-related"),IF(Inputs!$DT404=$F$1,Inputs!DL404,Inputs!DL404*'Key assumptions'!$H$118),$F404*N(BF404)*avg_hrs)</f>
        <v>0</v>
      </c>
      <c r="DM404" s="255">
        <f>IF(OR($C404="Non-Labour",$C404="Labour-related"),IF(Inputs!$DT404=$F$1,Inputs!DM404,Inputs!DM404*'Key assumptions'!$H$118),$F404*N(BG404)*avg_hrs)</f>
        <v>0</v>
      </c>
      <c r="DN404" s="255">
        <f>IF(OR($C404="Non-Labour",$C404="Labour-related"),IF(Inputs!$DT404=$F$1,Inputs!DN404,Inputs!DN404*'Key assumptions'!$H$118),$F404*N(BH404)*avg_hrs)</f>
        <v>0</v>
      </c>
      <c r="DO404" s="255">
        <f>IF(OR($C404="Non-Labour",$C404="Labour-related"),IF(Inputs!$DT404=$F$1,Inputs!DO404,Inputs!DO404*'Key assumptions'!$H$118),$F404*N(BI404)*avg_hrs)</f>
        <v>0</v>
      </c>
      <c r="DP404" s="255">
        <f>IF(OR($C404="Non-Labour",$C404="Labour-related"),IF(Inputs!$DT404=$F$1,Inputs!DP404,Inputs!DP404*'Key assumptions'!$H$118),$F404*N(BJ404)*avg_hrs)</f>
        <v>0</v>
      </c>
      <c r="DQ404" s="255">
        <f>IF(OR($C404="Non-Labour",$C404="Labour-related"),IF(Inputs!$DT404=$F$1,Inputs!DQ404,Inputs!DQ404*'Key assumptions'!$H$118),$F404*N(BK404)*avg_hrs)</f>
        <v>0</v>
      </c>
      <c r="DR404" s="255">
        <f>IF(OR($C404="Non-Labour",$C404="Labour-related"),IF(Inputs!$DT404=$F$1,Inputs!DR404,Inputs!DR404*'Key assumptions'!$H$118),$F404*N(BL404)*avg_hrs)</f>
        <v>0</v>
      </c>
      <c r="DT404" s="133" t="s">
        <v>213</v>
      </c>
      <c r="DU404" s="304"/>
      <c r="DV404" s="304"/>
      <c r="DW404" s="304"/>
      <c r="DX404" s="304"/>
      <c r="DY404" s="304"/>
      <c r="DZ404" s="304"/>
      <c r="EA404" s="255">
        <v>0</v>
      </c>
      <c r="EB404" s="255">
        <v>0</v>
      </c>
      <c r="EC404" s="255">
        <v>0</v>
      </c>
      <c r="ED404" s="255">
        <f t="shared" si="35"/>
        <v>0</v>
      </c>
      <c r="EE404" s="255">
        <f t="shared" si="35"/>
        <v>0</v>
      </c>
      <c r="EF404" s="255">
        <f t="shared" si="37"/>
        <v>0</v>
      </c>
    </row>
    <row r="405" spans="1:136" x14ac:dyDescent="0.4">
      <c r="A405" s="133" t="str">
        <f>Inputs!A405</f>
        <v>Construction Management</v>
      </c>
      <c r="B405" s="133" t="str">
        <f>Inputs!B405</f>
        <v>N/A</v>
      </c>
      <c r="C405" s="133" t="str">
        <f>Inputs!C405</f>
        <v>Internal Labour</v>
      </c>
      <c r="D405" s="133" t="str">
        <f>Inputs!D405</f>
        <v>PT003696 AI BCSS Handover</v>
      </c>
      <c r="E405" s="133" t="str">
        <f>Inputs!E405</f>
        <v>Secondary Systems Technician - Travel Outside Hours</v>
      </c>
      <c r="F405" s="290">
        <f>IF(Inputs!DT405=$F$1,Inputs!F405,
IF(Inputs!DT405='Key assumptions'!$E$118,Inputs!F405*'Key assumptions'!$H$118,Inputs!F405*'Key assumptions'!$H$119))</f>
        <v>195.86</v>
      </c>
      <c r="G405" s="290">
        <f>IF(Inputs!DT405=$F$1,Inputs!G405,Inputs!G405*'Key assumptions'!$H$118)</f>
        <v>85.794730029585793</v>
      </c>
      <c r="H405" s="281"/>
      <c r="I405" s="281"/>
      <c r="J405" s="281"/>
      <c r="K405" s="281"/>
      <c r="L405" s="281"/>
      <c r="M405" s="389" t="str">
        <f>Inputs!M405</f>
        <v>[C-i-C]</v>
      </c>
      <c r="N405" s="389" t="str">
        <f>Inputs!N405</f>
        <v>[C-i-C]</v>
      </c>
      <c r="O405" s="389" t="str">
        <f>Inputs!O405</f>
        <v>[C-i-C]</v>
      </c>
      <c r="P405" s="389" t="str">
        <f>Inputs!P405</f>
        <v>[C-i-C]</v>
      </c>
      <c r="Q405" s="389" t="str">
        <f>Inputs!Q405</f>
        <v>[C-i-C]</v>
      </c>
      <c r="R405" s="389" t="str">
        <f>Inputs!R405</f>
        <v>[C-i-C]</v>
      </c>
      <c r="S405" s="389" t="str">
        <f>Inputs!S405</f>
        <v>[C-i-C]</v>
      </c>
      <c r="T405" s="389" t="str">
        <f>Inputs!T405</f>
        <v>[C-i-C]</v>
      </c>
      <c r="U405" s="389" t="str">
        <f>Inputs!U405</f>
        <v>[C-i-C]</v>
      </c>
      <c r="V405" s="389" t="str">
        <f>Inputs!V405</f>
        <v>[C-i-C]</v>
      </c>
      <c r="W405" s="389" t="str">
        <f>Inputs!W405</f>
        <v>[C-i-C]</v>
      </c>
      <c r="X405" s="389" t="str">
        <f>Inputs!X405</f>
        <v>[C-i-C]</v>
      </c>
      <c r="Y405" s="389" t="str">
        <f>Inputs!Y405</f>
        <v>[C-i-C]</v>
      </c>
      <c r="Z405" s="389" t="str">
        <f>Inputs!Z405</f>
        <v>[C-i-C]</v>
      </c>
      <c r="AA405" s="389" t="str">
        <f>Inputs!AA405</f>
        <v>[C-i-C]</v>
      </c>
      <c r="AB405" s="389" t="str">
        <f>Inputs!AB405</f>
        <v>[C-i-C]</v>
      </c>
      <c r="AC405" s="389" t="str">
        <f>Inputs!AC405</f>
        <v>[C-i-C]</v>
      </c>
      <c r="AD405" s="389" t="str">
        <f>Inputs!AD405</f>
        <v>[C-i-C]</v>
      </c>
      <c r="AE405" s="389" t="str">
        <f>Inputs!AE405</f>
        <v>[C-i-C]</v>
      </c>
      <c r="AF405" s="389" t="str">
        <f>Inputs!AF405</f>
        <v>[C-i-C]</v>
      </c>
      <c r="AG405" s="389" t="str">
        <f>Inputs!AG405</f>
        <v>[C-i-C]</v>
      </c>
      <c r="AH405" s="389" t="str">
        <f>Inputs!AH405</f>
        <v>[C-i-C]</v>
      </c>
      <c r="AI405" s="254">
        <f>Inputs!AI405</f>
        <v>0</v>
      </c>
      <c r="AJ405" s="254">
        <f>Inputs!AJ405</f>
        <v>0</v>
      </c>
      <c r="AK405" s="254">
        <f>Inputs!AK405</f>
        <v>0</v>
      </c>
      <c r="AL405" s="254">
        <f>Inputs!AL405</f>
        <v>0</v>
      </c>
      <c r="AM405" s="254">
        <f>Inputs!AM405</f>
        <v>0</v>
      </c>
      <c r="AN405" s="254">
        <f>Inputs!AN405</f>
        <v>0</v>
      </c>
      <c r="AO405" s="254">
        <f>Inputs!AO405</f>
        <v>0</v>
      </c>
      <c r="AP405" s="254">
        <f>Inputs!AP405</f>
        <v>0</v>
      </c>
      <c r="AQ405" s="254">
        <f>Inputs!AQ405</f>
        <v>0</v>
      </c>
      <c r="AR405" s="254">
        <f>Inputs!AR405</f>
        <v>0</v>
      </c>
      <c r="AS405" s="254">
        <f>Inputs!AS405</f>
        <v>0</v>
      </c>
      <c r="AT405" s="254">
        <f>Inputs!AT405</f>
        <v>0</v>
      </c>
      <c r="AU405" s="254">
        <f>Inputs!AU405</f>
        <v>0</v>
      </c>
      <c r="AV405" s="254">
        <f>Inputs!AV405</f>
        <v>0</v>
      </c>
      <c r="AW405" s="254">
        <f>Inputs!AW405</f>
        <v>0</v>
      </c>
      <c r="AX405" s="254">
        <f>Inputs!AX405</f>
        <v>0</v>
      </c>
      <c r="AY405" s="254">
        <f>Inputs!AY405</f>
        <v>0</v>
      </c>
      <c r="AZ405" s="254">
        <f>Inputs!AZ405</f>
        <v>0</v>
      </c>
      <c r="BA405" s="254">
        <f>Inputs!BA405</f>
        <v>0</v>
      </c>
      <c r="BB405" s="254">
        <f>Inputs!BB405</f>
        <v>0</v>
      </c>
      <c r="BC405" s="254">
        <f>Inputs!BC405</f>
        <v>0</v>
      </c>
      <c r="BD405" s="254">
        <f>Inputs!BD405</f>
        <v>0</v>
      </c>
      <c r="BE405" s="254">
        <f>Inputs!BE405</f>
        <v>0</v>
      </c>
      <c r="BF405" s="254">
        <f>Inputs!BF405</f>
        <v>0</v>
      </c>
      <c r="BG405" s="254">
        <f>Inputs!BG405</f>
        <v>0</v>
      </c>
      <c r="BH405" s="254">
        <f>Inputs!BH405</f>
        <v>0</v>
      </c>
      <c r="BI405" s="254">
        <f>Inputs!BI405</f>
        <v>0</v>
      </c>
      <c r="BJ405" s="254">
        <f>Inputs!BJ405</f>
        <v>0</v>
      </c>
      <c r="BK405" s="254">
        <f>Inputs!BK405</f>
        <v>0</v>
      </c>
      <c r="BL405" s="254">
        <f>Inputs!BL405</f>
        <v>0</v>
      </c>
      <c r="BN405" s="255">
        <f>IF(OR($C405="Non-Labour",$C405="Labour-related"),IF(Inputs!$DT405=$F$1,Inputs!BN405,Inputs!BN405*'Key assumptions'!$H$118),$F405*N(H405)*avg_hrs)</f>
        <v>0</v>
      </c>
      <c r="BO405" s="255">
        <f>IF(OR($C405="Non-Labour",$C405="Labour-related"),IF(Inputs!$DT405=$F$1,Inputs!BO405,Inputs!BO405*'Key assumptions'!$H$118),$F405*N(I405)*avg_hrs)</f>
        <v>0</v>
      </c>
      <c r="BP405" s="255">
        <f>IF(OR($C405="Non-Labour",$C405="Labour-related"),IF(Inputs!$DT405=$F$1,Inputs!BP405,Inputs!BP405*'Key assumptions'!$H$118),$F405*N(J405)*avg_hrs)</f>
        <v>0</v>
      </c>
      <c r="BQ405" s="255">
        <f>IF(OR($C405="Non-Labour",$C405="Labour-related"),IF(Inputs!$DT405=$F$1,Inputs!BQ405,Inputs!BQ405*'Key assumptions'!$H$118),$F405*N(K405)*avg_hrs)</f>
        <v>0</v>
      </c>
      <c r="BR405" s="255">
        <f>IF(OR($C405="Non-Labour",$C405="Labour-related"),IF(Inputs!$DT405=$F$1,Inputs!BR405,Inputs!BR405*'Key assumptions'!$H$118),$F405*N(L405)*avg_hrs)</f>
        <v>0</v>
      </c>
      <c r="BS405" s="390" t="s">
        <v>411</v>
      </c>
      <c r="BT405" s="390" t="s">
        <v>411</v>
      </c>
      <c r="BU405" s="390" t="s">
        <v>411</v>
      </c>
      <c r="BV405" s="390" t="s">
        <v>411</v>
      </c>
      <c r="BW405" s="390" t="s">
        <v>411</v>
      </c>
      <c r="BX405" s="390" t="s">
        <v>411</v>
      </c>
      <c r="BY405" s="390" t="s">
        <v>411</v>
      </c>
      <c r="BZ405" s="390" t="s">
        <v>411</v>
      </c>
      <c r="CA405" s="390" t="s">
        <v>411</v>
      </c>
      <c r="CB405" s="390" t="s">
        <v>411</v>
      </c>
      <c r="CC405" s="390" t="s">
        <v>411</v>
      </c>
      <c r="CD405" s="390" t="s">
        <v>411</v>
      </c>
      <c r="CE405" s="390" t="s">
        <v>411</v>
      </c>
      <c r="CF405" s="390" t="s">
        <v>411</v>
      </c>
      <c r="CG405" s="390" t="s">
        <v>411</v>
      </c>
      <c r="CH405" s="390" t="s">
        <v>411</v>
      </c>
      <c r="CI405" s="390" t="s">
        <v>411</v>
      </c>
      <c r="CJ405" s="390" t="s">
        <v>411</v>
      </c>
      <c r="CK405" s="390" t="s">
        <v>411</v>
      </c>
      <c r="CL405" s="390" t="s">
        <v>411</v>
      </c>
      <c r="CM405" s="390" t="s">
        <v>411</v>
      </c>
      <c r="CN405" s="390" t="s">
        <v>411</v>
      </c>
      <c r="CO405" s="255">
        <f>IF(OR($C405="Non-Labour",$C405="Labour-related"),IF(Inputs!$DT405=$F$1,Inputs!CO405,Inputs!CO405*'Key assumptions'!$H$118),$F405*N(AI405)*avg_hrs)</f>
        <v>0</v>
      </c>
      <c r="CP405" s="255">
        <f>IF(OR($C405="Non-Labour",$C405="Labour-related"),IF(Inputs!$DT405=$F$1,Inputs!CP405,Inputs!CP405*'Key assumptions'!$H$118),$F405*N(AJ405)*avg_hrs)</f>
        <v>0</v>
      </c>
      <c r="CQ405" s="255">
        <f>IF(OR($C405="Non-Labour",$C405="Labour-related"),IF(Inputs!$DT405=$F$1,Inputs!CQ405,Inputs!CQ405*'Key assumptions'!$H$118),$F405*N(AK405)*avg_hrs)</f>
        <v>0</v>
      </c>
      <c r="CR405" s="255">
        <f>IF(OR($C405="Non-Labour",$C405="Labour-related"),IF(Inputs!$DT405=$F$1,Inputs!CR405,Inputs!CR405*'Key assumptions'!$H$118),$F405*N(AL405)*avg_hrs)</f>
        <v>0</v>
      </c>
      <c r="CS405" s="255">
        <f>IF(OR($C405="Non-Labour",$C405="Labour-related"),IF(Inputs!$DT405=$F$1,Inputs!CS405,Inputs!CS405*'Key assumptions'!$H$118),$F405*N(AM405)*avg_hrs)</f>
        <v>0</v>
      </c>
      <c r="CT405" s="255">
        <f>IF(OR($C405="Non-Labour",$C405="Labour-related"),IF(Inputs!$DT405=$F$1,Inputs!CT405,Inputs!CT405*'Key assumptions'!$H$118),$F405*N(AN405)*avg_hrs)</f>
        <v>0</v>
      </c>
      <c r="CU405" s="255">
        <f>IF(OR($C405="Non-Labour",$C405="Labour-related"),IF(Inputs!$DT405=$F$1,Inputs!CU405,Inputs!CU405*'Key assumptions'!$H$118),$F405*N(AO405)*avg_hrs)</f>
        <v>0</v>
      </c>
      <c r="CV405" s="255">
        <f>IF(OR($C405="Non-Labour",$C405="Labour-related"),IF(Inputs!$DT405=$F$1,Inputs!CV405,Inputs!CV405*'Key assumptions'!$H$118),$F405*N(AP405)*avg_hrs)</f>
        <v>0</v>
      </c>
      <c r="CW405" s="255">
        <f>IF(OR($C405="Non-Labour",$C405="Labour-related"),IF(Inputs!$DT405=$F$1,Inputs!CW405,Inputs!CW405*'Key assumptions'!$H$118),$F405*N(AQ405)*avg_hrs)</f>
        <v>0</v>
      </c>
      <c r="CX405" s="255">
        <f>IF(OR($C405="Non-Labour",$C405="Labour-related"),IF(Inputs!$DT405=$F$1,Inputs!CX405,Inputs!CX405*'Key assumptions'!$H$118),$F405*N(AR405)*avg_hrs)</f>
        <v>0</v>
      </c>
      <c r="CY405" s="255">
        <f>IF(OR($C405="Non-Labour",$C405="Labour-related"),IF(Inputs!$DT405=$F$1,Inputs!CY405,Inputs!CY405*'Key assumptions'!$H$118),$F405*N(AS405)*avg_hrs)</f>
        <v>0</v>
      </c>
      <c r="CZ405" s="255">
        <f>IF(OR($C405="Non-Labour",$C405="Labour-related"),IF(Inputs!$DT405=$F$1,Inputs!CZ405,Inputs!CZ405*'Key assumptions'!$H$118),$F405*N(AT405)*avg_hrs)</f>
        <v>0</v>
      </c>
      <c r="DA405" s="255">
        <f>IF(OR($C405="Non-Labour",$C405="Labour-related"),IF(Inputs!$DT405=$F$1,Inputs!DA405,Inputs!DA405*'Key assumptions'!$H$118),$F405*N(AU405)*avg_hrs)</f>
        <v>0</v>
      </c>
      <c r="DB405" s="255">
        <f>IF(OR($C405="Non-Labour",$C405="Labour-related"),IF(Inputs!$DT405=$F$1,Inputs!DB405,Inputs!DB405*'Key assumptions'!$H$118),$F405*N(AV405)*avg_hrs)</f>
        <v>0</v>
      </c>
      <c r="DC405" s="255">
        <f>IF(OR($C405="Non-Labour",$C405="Labour-related"),IF(Inputs!$DT405=$F$1,Inputs!DC405,Inputs!DC405*'Key assumptions'!$H$118),$F405*N(AW405)*avg_hrs)</f>
        <v>0</v>
      </c>
      <c r="DD405" s="255">
        <f>IF(OR($C405="Non-Labour",$C405="Labour-related"),IF(Inputs!$DT405=$F$1,Inputs!DD405,Inputs!DD405*'Key assumptions'!$H$118),$F405*N(AX405)*avg_hrs)</f>
        <v>0</v>
      </c>
      <c r="DE405" s="255">
        <f>IF(OR($C405="Non-Labour",$C405="Labour-related"),IF(Inputs!$DT405=$F$1,Inputs!DE405,Inputs!DE405*'Key assumptions'!$H$118),$F405*N(AY405)*avg_hrs)</f>
        <v>0</v>
      </c>
      <c r="DF405" s="255">
        <f>IF(OR($C405="Non-Labour",$C405="Labour-related"),IF(Inputs!$DT405=$F$1,Inputs!DF405,Inputs!DF405*'Key assumptions'!$H$118),$F405*N(AZ405)*avg_hrs)</f>
        <v>0</v>
      </c>
      <c r="DG405" s="255">
        <f>IF(OR($C405="Non-Labour",$C405="Labour-related"),IF(Inputs!$DT405=$F$1,Inputs!DG405,Inputs!DG405*'Key assumptions'!$H$118),$F405*N(BA405)*avg_hrs)</f>
        <v>0</v>
      </c>
      <c r="DH405" s="255">
        <f>IF(OR($C405="Non-Labour",$C405="Labour-related"),IF(Inputs!$DT405=$F$1,Inputs!DH405,Inputs!DH405*'Key assumptions'!$H$118),$F405*N(BB405)*avg_hrs)</f>
        <v>0</v>
      </c>
      <c r="DI405" s="255">
        <f>IF(OR($C405="Non-Labour",$C405="Labour-related"),IF(Inputs!$DT405=$F$1,Inputs!DI405,Inputs!DI405*'Key assumptions'!$H$118),$F405*N(BC405)*avg_hrs)</f>
        <v>0</v>
      </c>
      <c r="DJ405" s="255">
        <f>IF(OR($C405="Non-Labour",$C405="Labour-related"),IF(Inputs!$DT405=$F$1,Inputs!DJ405,Inputs!DJ405*'Key assumptions'!$H$118),$F405*N(BD405)*avg_hrs)</f>
        <v>0</v>
      </c>
      <c r="DK405" s="255">
        <f>IF(OR($C405="Non-Labour",$C405="Labour-related"),IF(Inputs!$DT405=$F$1,Inputs!DK405,Inputs!DK405*'Key assumptions'!$H$118),$F405*N(BE405)*avg_hrs)</f>
        <v>0</v>
      </c>
      <c r="DL405" s="255">
        <f>IF(OR($C405="Non-Labour",$C405="Labour-related"),IF(Inputs!$DT405=$F$1,Inputs!DL405,Inputs!DL405*'Key assumptions'!$H$118),$F405*N(BF405)*avg_hrs)</f>
        <v>0</v>
      </c>
      <c r="DM405" s="255">
        <f>IF(OR($C405="Non-Labour",$C405="Labour-related"),IF(Inputs!$DT405=$F$1,Inputs!DM405,Inputs!DM405*'Key assumptions'!$H$118),$F405*N(BG405)*avg_hrs)</f>
        <v>0</v>
      </c>
      <c r="DN405" s="255">
        <f>IF(OR($C405="Non-Labour",$C405="Labour-related"),IF(Inputs!$DT405=$F$1,Inputs!DN405,Inputs!DN405*'Key assumptions'!$H$118),$F405*N(BH405)*avg_hrs)</f>
        <v>0</v>
      </c>
      <c r="DO405" s="255">
        <f>IF(OR($C405="Non-Labour",$C405="Labour-related"),IF(Inputs!$DT405=$F$1,Inputs!DO405,Inputs!DO405*'Key assumptions'!$H$118),$F405*N(BI405)*avg_hrs)</f>
        <v>0</v>
      </c>
      <c r="DP405" s="255">
        <f>IF(OR($C405="Non-Labour",$C405="Labour-related"),IF(Inputs!$DT405=$F$1,Inputs!DP405,Inputs!DP405*'Key assumptions'!$H$118),$F405*N(BJ405)*avg_hrs)</f>
        <v>0</v>
      </c>
      <c r="DQ405" s="255">
        <f>IF(OR($C405="Non-Labour",$C405="Labour-related"),IF(Inputs!$DT405=$F$1,Inputs!DQ405,Inputs!DQ405*'Key assumptions'!$H$118),$F405*N(BK405)*avg_hrs)</f>
        <v>0</v>
      </c>
      <c r="DR405" s="255">
        <f>IF(OR($C405="Non-Labour",$C405="Labour-related"),IF(Inputs!$DT405=$F$1,Inputs!DR405,Inputs!DR405*'Key assumptions'!$H$118),$F405*N(BL405)*avg_hrs)</f>
        <v>0</v>
      </c>
      <c r="DT405" s="133" t="s">
        <v>213</v>
      </c>
      <c r="DU405" s="304"/>
      <c r="DV405" s="304"/>
      <c r="DW405" s="304"/>
      <c r="DX405" s="304"/>
      <c r="DY405" s="304"/>
      <c r="DZ405" s="304"/>
      <c r="EA405" s="255">
        <v>0</v>
      </c>
      <c r="EB405" s="255">
        <v>0</v>
      </c>
      <c r="EC405" s="255">
        <v>0</v>
      </c>
      <c r="ED405" s="255">
        <f t="shared" si="35"/>
        <v>0</v>
      </c>
      <c r="EE405" s="255">
        <f t="shared" si="35"/>
        <v>0</v>
      </c>
      <c r="EF405" s="255">
        <f t="shared" si="37"/>
        <v>0</v>
      </c>
    </row>
    <row r="406" spans="1:136" x14ac:dyDescent="0.4">
      <c r="A406" s="133" t="str">
        <f>Inputs!A406</f>
        <v>Construction Management</v>
      </c>
      <c r="B406" s="133" t="str">
        <f>Inputs!B406</f>
        <v>N/A</v>
      </c>
      <c r="C406" s="133" t="str">
        <f>Inputs!C406</f>
        <v>Labour-related</v>
      </c>
      <c r="D406" s="133" t="str">
        <f>Inputs!D406</f>
        <v>PT003696 AI BCSS Handover</v>
      </c>
      <c r="E406" s="133" t="str">
        <f>Inputs!E406</f>
        <v>Sustenance High Cost Country Centre</v>
      </c>
      <c r="F406" s="290">
        <f>IF(Inputs!DT406=$F$1,Inputs!F406,
IF(Inputs!DT406='Key assumptions'!$E$118,Inputs!F406*'Key assumptions'!$H$118,Inputs!F406*'Key assumptions'!$H$119))</f>
        <v>0</v>
      </c>
      <c r="G406" s="290">
        <f>IF(Inputs!DT406=$F$1,Inputs!G406,Inputs!G406*'Key assumptions'!$H$118)</f>
        <v>0</v>
      </c>
      <c r="H406" s="281"/>
      <c r="I406" s="281"/>
      <c r="J406" s="281"/>
      <c r="K406" s="281"/>
      <c r="L406" s="281"/>
      <c r="M406" s="389" t="str">
        <f>Inputs!M406</f>
        <v>[C-i-C]</v>
      </c>
      <c r="N406" s="389" t="str">
        <f>Inputs!N406</f>
        <v>[C-i-C]</v>
      </c>
      <c r="O406" s="389" t="str">
        <f>Inputs!O406</f>
        <v>[C-i-C]</v>
      </c>
      <c r="P406" s="389" t="str">
        <f>Inputs!P406</f>
        <v>[C-i-C]</v>
      </c>
      <c r="Q406" s="389" t="str">
        <f>Inputs!Q406</f>
        <v>[C-i-C]</v>
      </c>
      <c r="R406" s="389" t="str">
        <f>Inputs!R406</f>
        <v>[C-i-C]</v>
      </c>
      <c r="S406" s="389" t="str">
        <f>Inputs!S406</f>
        <v>[C-i-C]</v>
      </c>
      <c r="T406" s="389" t="str">
        <f>Inputs!T406</f>
        <v>[C-i-C]</v>
      </c>
      <c r="U406" s="389" t="str">
        <f>Inputs!U406</f>
        <v>[C-i-C]</v>
      </c>
      <c r="V406" s="389" t="str">
        <f>Inputs!V406</f>
        <v>[C-i-C]</v>
      </c>
      <c r="W406" s="389" t="str">
        <f>Inputs!W406</f>
        <v>[C-i-C]</v>
      </c>
      <c r="X406" s="389" t="str">
        <f>Inputs!X406</f>
        <v>[C-i-C]</v>
      </c>
      <c r="Y406" s="389" t="str">
        <f>Inputs!Y406</f>
        <v>[C-i-C]</v>
      </c>
      <c r="Z406" s="389" t="str">
        <f>Inputs!Z406</f>
        <v>[C-i-C]</v>
      </c>
      <c r="AA406" s="389" t="str">
        <f>Inputs!AA406</f>
        <v>[C-i-C]</v>
      </c>
      <c r="AB406" s="389" t="str">
        <f>Inputs!AB406</f>
        <v>[C-i-C]</v>
      </c>
      <c r="AC406" s="389" t="str">
        <f>Inputs!AC406</f>
        <v>[C-i-C]</v>
      </c>
      <c r="AD406" s="389" t="str">
        <f>Inputs!AD406</f>
        <v>[C-i-C]</v>
      </c>
      <c r="AE406" s="389" t="str">
        <f>Inputs!AE406</f>
        <v>[C-i-C]</v>
      </c>
      <c r="AF406" s="389" t="str">
        <f>Inputs!AF406</f>
        <v>[C-i-C]</v>
      </c>
      <c r="AG406" s="389" t="str">
        <f>Inputs!AG406</f>
        <v>[C-i-C]</v>
      </c>
      <c r="AH406" s="389" t="str">
        <f>Inputs!AH406</f>
        <v>[C-i-C]</v>
      </c>
      <c r="AI406" s="254">
        <f>Inputs!AI406</f>
        <v>0</v>
      </c>
      <c r="AJ406" s="254">
        <f>Inputs!AJ406</f>
        <v>0</v>
      </c>
      <c r="AK406" s="254">
        <f>Inputs!AK406</f>
        <v>0</v>
      </c>
      <c r="AL406" s="254">
        <f>Inputs!AL406</f>
        <v>0</v>
      </c>
      <c r="AM406" s="254">
        <f>Inputs!AM406</f>
        <v>0</v>
      </c>
      <c r="AN406" s="254">
        <f>Inputs!AN406</f>
        <v>0</v>
      </c>
      <c r="AO406" s="254">
        <f>Inputs!AO406</f>
        <v>0</v>
      </c>
      <c r="AP406" s="254">
        <f>Inputs!AP406</f>
        <v>0</v>
      </c>
      <c r="AQ406" s="254">
        <f>Inputs!AQ406</f>
        <v>0</v>
      </c>
      <c r="AR406" s="254">
        <f>Inputs!AR406</f>
        <v>0</v>
      </c>
      <c r="AS406" s="254">
        <f>Inputs!AS406</f>
        <v>0</v>
      </c>
      <c r="AT406" s="254">
        <f>Inputs!AT406</f>
        <v>0</v>
      </c>
      <c r="AU406" s="254">
        <f>Inputs!AU406</f>
        <v>0</v>
      </c>
      <c r="AV406" s="254">
        <f>Inputs!AV406</f>
        <v>0</v>
      </c>
      <c r="AW406" s="254">
        <f>Inputs!AW406</f>
        <v>0</v>
      </c>
      <c r="AX406" s="254">
        <f>Inputs!AX406</f>
        <v>0</v>
      </c>
      <c r="AY406" s="254">
        <f>Inputs!AY406</f>
        <v>0</v>
      </c>
      <c r="AZ406" s="254">
        <f>Inputs!AZ406</f>
        <v>0</v>
      </c>
      <c r="BA406" s="254">
        <f>Inputs!BA406</f>
        <v>0</v>
      </c>
      <c r="BB406" s="254">
        <f>Inputs!BB406</f>
        <v>0</v>
      </c>
      <c r="BC406" s="254">
        <f>Inputs!BC406</f>
        <v>0</v>
      </c>
      <c r="BD406" s="254">
        <f>Inputs!BD406</f>
        <v>0</v>
      </c>
      <c r="BE406" s="254">
        <f>Inputs!BE406</f>
        <v>0</v>
      </c>
      <c r="BF406" s="254">
        <f>Inputs!BF406</f>
        <v>0</v>
      </c>
      <c r="BG406" s="254">
        <f>Inputs!BG406</f>
        <v>0</v>
      </c>
      <c r="BH406" s="254">
        <f>Inputs!BH406</f>
        <v>0</v>
      </c>
      <c r="BI406" s="254">
        <f>Inputs!BI406</f>
        <v>0</v>
      </c>
      <c r="BJ406" s="254">
        <f>Inputs!BJ406</f>
        <v>0</v>
      </c>
      <c r="BK406" s="254">
        <f>Inputs!BK406</f>
        <v>0</v>
      </c>
      <c r="BL406" s="254">
        <f>Inputs!BL406</f>
        <v>0</v>
      </c>
      <c r="BN406" s="255">
        <f>IF(OR($C406="Non-Labour",$C406="Labour-related"),IF(Inputs!$DT406=$F$1,Inputs!BN406,Inputs!BN406*'Key assumptions'!$H$118),$F406*N(H406)*avg_hrs)</f>
        <v>0</v>
      </c>
      <c r="BO406" s="255">
        <f>IF(OR($C406="Non-Labour",$C406="Labour-related"),IF(Inputs!$DT406=$F$1,Inputs!BO406,Inputs!BO406*'Key assumptions'!$H$118),$F406*N(I406)*avg_hrs)</f>
        <v>0</v>
      </c>
      <c r="BP406" s="255">
        <f>IF(OR($C406="Non-Labour",$C406="Labour-related"),IF(Inputs!$DT406=$F$1,Inputs!BP406,Inputs!BP406*'Key assumptions'!$H$118),$F406*N(J406)*avg_hrs)</f>
        <v>0</v>
      </c>
      <c r="BQ406" s="255">
        <f>IF(OR($C406="Non-Labour",$C406="Labour-related"),IF(Inputs!$DT406=$F$1,Inputs!BQ406,Inputs!BQ406*'Key assumptions'!$H$118),$F406*N(K406)*avg_hrs)</f>
        <v>0</v>
      </c>
      <c r="BR406" s="255">
        <f>IF(OR($C406="Non-Labour",$C406="Labour-related"),IF(Inputs!$DT406=$F$1,Inputs!BR406,Inputs!BR406*'Key assumptions'!$H$118),$F406*N(L406)*avg_hrs)</f>
        <v>0</v>
      </c>
      <c r="BS406" s="390" t="s">
        <v>411</v>
      </c>
      <c r="BT406" s="390" t="s">
        <v>411</v>
      </c>
      <c r="BU406" s="390" t="s">
        <v>411</v>
      </c>
      <c r="BV406" s="390" t="s">
        <v>411</v>
      </c>
      <c r="BW406" s="390" t="s">
        <v>411</v>
      </c>
      <c r="BX406" s="390" t="s">
        <v>411</v>
      </c>
      <c r="BY406" s="390" t="s">
        <v>411</v>
      </c>
      <c r="BZ406" s="390" t="s">
        <v>411</v>
      </c>
      <c r="CA406" s="390" t="s">
        <v>411</v>
      </c>
      <c r="CB406" s="390" t="s">
        <v>411</v>
      </c>
      <c r="CC406" s="390" t="s">
        <v>411</v>
      </c>
      <c r="CD406" s="390" t="s">
        <v>411</v>
      </c>
      <c r="CE406" s="390" t="s">
        <v>411</v>
      </c>
      <c r="CF406" s="390" t="s">
        <v>411</v>
      </c>
      <c r="CG406" s="390" t="s">
        <v>411</v>
      </c>
      <c r="CH406" s="390" t="s">
        <v>411</v>
      </c>
      <c r="CI406" s="390" t="s">
        <v>411</v>
      </c>
      <c r="CJ406" s="390" t="s">
        <v>411</v>
      </c>
      <c r="CK406" s="390" t="s">
        <v>411</v>
      </c>
      <c r="CL406" s="390" t="s">
        <v>411</v>
      </c>
      <c r="CM406" s="390" t="s">
        <v>411</v>
      </c>
      <c r="CN406" s="390" t="s">
        <v>411</v>
      </c>
      <c r="CO406" s="255">
        <f>IF(OR($C406="Non-Labour",$C406="Labour-related"),IF(Inputs!$DT406=$F$1,Inputs!CO406,Inputs!CO406*'Key assumptions'!$H$118),$F406*N(AI406)*avg_hrs)</f>
        <v>0</v>
      </c>
      <c r="CP406" s="255">
        <f>IF(OR($C406="Non-Labour",$C406="Labour-related"),IF(Inputs!$DT406=$F$1,Inputs!CP406,Inputs!CP406*'Key assumptions'!$H$118),$F406*N(AJ406)*avg_hrs)</f>
        <v>0</v>
      </c>
      <c r="CQ406" s="255">
        <f>IF(OR($C406="Non-Labour",$C406="Labour-related"),IF(Inputs!$DT406=$F$1,Inputs!CQ406,Inputs!CQ406*'Key assumptions'!$H$118),$F406*N(AK406)*avg_hrs)</f>
        <v>0</v>
      </c>
      <c r="CR406" s="255">
        <f>IF(OR($C406="Non-Labour",$C406="Labour-related"),IF(Inputs!$DT406=$F$1,Inputs!CR406,Inputs!CR406*'Key assumptions'!$H$118),$F406*N(AL406)*avg_hrs)</f>
        <v>0</v>
      </c>
      <c r="CS406" s="255">
        <f>IF(OR($C406="Non-Labour",$C406="Labour-related"),IF(Inputs!$DT406=$F$1,Inputs!CS406,Inputs!CS406*'Key assumptions'!$H$118),$F406*N(AM406)*avg_hrs)</f>
        <v>0</v>
      </c>
      <c r="CT406" s="255">
        <f>IF(OR($C406="Non-Labour",$C406="Labour-related"),IF(Inputs!$DT406=$F$1,Inputs!CT406,Inputs!CT406*'Key assumptions'!$H$118),$F406*N(AN406)*avg_hrs)</f>
        <v>0</v>
      </c>
      <c r="CU406" s="255">
        <f>IF(OR($C406="Non-Labour",$C406="Labour-related"),IF(Inputs!$DT406=$F$1,Inputs!CU406,Inputs!CU406*'Key assumptions'!$H$118),$F406*N(AO406)*avg_hrs)</f>
        <v>0</v>
      </c>
      <c r="CV406" s="255">
        <f>IF(OR($C406="Non-Labour",$C406="Labour-related"),IF(Inputs!$DT406=$F$1,Inputs!CV406,Inputs!CV406*'Key assumptions'!$H$118),$F406*N(AP406)*avg_hrs)</f>
        <v>0</v>
      </c>
      <c r="CW406" s="255">
        <f>IF(OR($C406="Non-Labour",$C406="Labour-related"),IF(Inputs!$DT406=$F$1,Inputs!CW406,Inputs!CW406*'Key assumptions'!$H$118),$F406*N(AQ406)*avg_hrs)</f>
        <v>0</v>
      </c>
      <c r="CX406" s="255">
        <f>IF(OR($C406="Non-Labour",$C406="Labour-related"),IF(Inputs!$DT406=$F$1,Inputs!CX406,Inputs!CX406*'Key assumptions'!$H$118),$F406*N(AR406)*avg_hrs)</f>
        <v>0</v>
      </c>
      <c r="CY406" s="255">
        <f>IF(OR($C406="Non-Labour",$C406="Labour-related"),IF(Inputs!$DT406=$F$1,Inputs!CY406,Inputs!CY406*'Key assumptions'!$H$118),$F406*N(AS406)*avg_hrs)</f>
        <v>0</v>
      </c>
      <c r="CZ406" s="255">
        <f>IF(OR($C406="Non-Labour",$C406="Labour-related"),IF(Inputs!$DT406=$F$1,Inputs!CZ406,Inputs!CZ406*'Key assumptions'!$H$118),$F406*N(AT406)*avg_hrs)</f>
        <v>0</v>
      </c>
      <c r="DA406" s="255">
        <f>IF(OR($C406="Non-Labour",$C406="Labour-related"),IF(Inputs!$DT406=$F$1,Inputs!DA406,Inputs!DA406*'Key assumptions'!$H$118),$F406*N(AU406)*avg_hrs)</f>
        <v>0</v>
      </c>
      <c r="DB406" s="255">
        <f>IF(OR($C406="Non-Labour",$C406="Labour-related"),IF(Inputs!$DT406=$F$1,Inputs!DB406,Inputs!DB406*'Key assumptions'!$H$118),$F406*N(AV406)*avg_hrs)</f>
        <v>0</v>
      </c>
      <c r="DC406" s="255">
        <f>IF(OR($C406="Non-Labour",$C406="Labour-related"),IF(Inputs!$DT406=$F$1,Inputs!DC406,Inputs!DC406*'Key assumptions'!$H$118),$F406*N(AW406)*avg_hrs)</f>
        <v>0</v>
      </c>
      <c r="DD406" s="255">
        <f>IF(OR($C406="Non-Labour",$C406="Labour-related"),IF(Inputs!$DT406=$F$1,Inputs!DD406,Inputs!DD406*'Key assumptions'!$H$118),$F406*N(AX406)*avg_hrs)</f>
        <v>0</v>
      </c>
      <c r="DE406" s="255">
        <f>IF(OR($C406="Non-Labour",$C406="Labour-related"),IF(Inputs!$DT406=$F$1,Inputs!DE406,Inputs!DE406*'Key assumptions'!$H$118),$F406*N(AY406)*avg_hrs)</f>
        <v>0</v>
      </c>
      <c r="DF406" s="255">
        <f>IF(OR($C406="Non-Labour",$C406="Labour-related"),IF(Inputs!$DT406=$F$1,Inputs!DF406,Inputs!DF406*'Key assumptions'!$H$118),$F406*N(AZ406)*avg_hrs)</f>
        <v>0</v>
      </c>
      <c r="DG406" s="255">
        <f>IF(OR($C406="Non-Labour",$C406="Labour-related"),IF(Inputs!$DT406=$F$1,Inputs!DG406,Inputs!DG406*'Key assumptions'!$H$118),$F406*N(BA406)*avg_hrs)</f>
        <v>0</v>
      </c>
      <c r="DH406" s="255">
        <f>IF(OR($C406="Non-Labour",$C406="Labour-related"),IF(Inputs!$DT406=$F$1,Inputs!DH406,Inputs!DH406*'Key assumptions'!$H$118),$F406*N(BB406)*avg_hrs)</f>
        <v>0</v>
      </c>
      <c r="DI406" s="255">
        <f>IF(OR($C406="Non-Labour",$C406="Labour-related"),IF(Inputs!$DT406=$F$1,Inputs!DI406,Inputs!DI406*'Key assumptions'!$H$118),$F406*N(BC406)*avg_hrs)</f>
        <v>0</v>
      </c>
      <c r="DJ406" s="255">
        <f>IF(OR($C406="Non-Labour",$C406="Labour-related"),IF(Inputs!$DT406=$F$1,Inputs!DJ406,Inputs!DJ406*'Key assumptions'!$H$118),$F406*N(BD406)*avg_hrs)</f>
        <v>0</v>
      </c>
      <c r="DK406" s="255">
        <f>IF(OR($C406="Non-Labour",$C406="Labour-related"),IF(Inputs!$DT406=$F$1,Inputs!DK406,Inputs!DK406*'Key assumptions'!$H$118),$F406*N(BE406)*avg_hrs)</f>
        <v>0</v>
      </c>
      <c r="DL406" s="255">
        <f>IF(OR($C406="Non-Labour",$C406="Labour-related"),IF(Inputs!$DT406=$F$1,Inputs!DL406,Inputs!DL406*'Key assumptions'!$H$118),$F406*N(BF406)*avg_hrs)</f>
        <v>0</v>
      </c>
      <c r="DM406" s="255">
        <f>IF(OR($C406="Non-Labour",$C406="Labour-related"),IF(Inputs!$DT406=$F$1,Inputs!DM406,Inputs!DM406*'Key assumptions'!$H$118),$F406*N(BG406)*avg_hrs)</f>
        <v>0</v>
      </c>
      <c r="DN406" s="255">
        <f>IF(OR($C406="Non-Labour",$C406="Labour-related"),IF(Inputs!$DT406=$F$1,Inputs!DN406,Inputs!DN406*'Key assumptions'!$H$118),$F406*N(BH406)*avg_hrs)</f>
        <v>0</v>
      </c>
      <c r="DO406" s="255">
        <f>IF(OR($C406="Non-Labour",$C406="Labour-related"),IF(Inputs!$DT406=$F$1,Inputs!DO406,Inputs!DO406*'Key assumptions'!$H$118),$F406*N(BI406)*avg_hrs)</f>
        <v>0</v>
      </c>
      <c r="DP406" s="255">
        <f>IF(OR($C406="Non-Labour",$C406="Labour-related"),IF(Inputs!$DT406=$F$1,Inputs!DP406,Inputs!DP406*'Key assumptions'!$H$118),$F406*N(BJ406)*avg_hrs)</f>
        <v>0</v>
      </c>
      <c r="DQ406" s="255">
        <f>IF(OR($C406="Non-Labour",$C406="Labour-related"),IF(Inputs!$DT406=$F$1,Inputs!DQ406,Inputs!DQ406*'Key assumptions'!$H$118),$F406*N(BK406)*avg_hrs)</f>
        <v>0</v>
      </c>
      <c r="DR406" s="255">
        <f>IF(OR($C406="Non-Labour",$C406="Labour-related"),IF(Inputs!$DT406=$F$1,Inputs!DR406,Inputs!DR406*'Key assumptions'!$H$118),$F406*N(BL406)*avg_hrs)</f>
        <v>0</v>
      </c>
      <c r="DT406" s="133" t="s">
        <v>213</v>
      </c>
      <c r="DU406" s="304"/>
      <c r="DV406" s="304"/>
      <c r="DW406" s="304"/>
      <c r="DX406" s="304"/>
      <c r="DY406" s="304"/>
      <c r="DZ406" s="304"/>
      <c r="EA406" s="255">
        <v>0</v>
      </c>
      <c r="EB406" s="255">
        <v>0</v>
      </c>
      <c r="EC406" s="255">
        <v>0</v>
      </c>
      <c r="ED406" s="255">
        <f t="shared" si="35"/>
        <v>0</v>
      </c>
      <c r="EE406" s="255">
        <f t="shared" si="35"/>
        <v>0</v>
      </c>
      <c r="EF406" s="255">
        <f t="shared" si="37"/>
        <v>0</v>
      </c>
    </row>
    <row r="407" spans="1:136" x14ac:dyDescent="0.4">
      <c r="A407" s="133" t="str">
        <f>Inputs!A407</f>
        <v>Construction Management</v>
      </c>
      <c r="B407" s="133" t="str">
        <f>Inputs!B407</f>
        <v>N/A</v>
      </c>
      <c r="C407" s="133" t="str">
        <f>Inputs!C407</f>
        <v>Internal Labour</v>
      </c>
      <c r="D407" s="133" t="str">
        <f>Inputs!D407</f>
        <v>PT003696 AI BCSS Handover</v>
      </c>
      <c r="E407" s="133" t="str">
        <f>Inputs!E407</f>
        <v>Control Technician</v>
      </c>
      <c r="F407" s="290">
        <f>IF(Inputs!DT407=$F$1,Inputs!F407,
IF(Inputs!DT407='Key assumptions'!$E$118,Inputs!F407*'Key assumptions'!$H$118,Inputs!F407*'Key assumptions'!$H$119))</f>
        <v>224.23</v>
      </c>
      <c r="G407" s="290">
        <f>IF(Inputs!DT407=$F$1,Inputs!G407,Inputs!G407*'Key assumptions'!$H$118)</f>
        <v>98.215134985207087</v>
      </c>
      <c r="H407" s="281"/>
      <c r="I407" s="281"/>
      <c r="J407" s="281"/>
      <c r="K407" s="281"/>
      <c r="L407" s="281"/>
      <c r="M407" s="389" t="str">
        <f>Inputs!M407</f>
        <v>[C-i-C]</v>
      </c>
      <c r="N407" s="389" t="str">
        <f>Inputs!N407</f>
        <v>[C-i-C]</v>
      </c>
      <c r="O407" s="389" t="str">
        <f>Inputs!O407</f>
        <v>[C-i-C]</v>
      </c>
      <c r="P407" s="389" t="str">
        <f>Inputs!P407</f>
        <v>[C-i-C]</v>
      </c>
      <c r="Q407" s="389" t="str">
        <f>Inputs!Q407</f>
        <v>[C-i-C]</v>
      </c>
      <c r="R407" s="389" t="str">
        <f>Inputs!R407</f>
        <v>[C-i-C]</v>
      </c>
      <c r="S407" s="389" t="str">
        <f>Inputs!S407</f>
        <v>[C-i-C]</v>
      </c>
      <c r="T407" s="389" t="str">
        <f>Inputs!T407</f>
        <v>[C-i-C]</v>
      </c>
      <c r="U407" s="389" t="str">
        <f>Inputs!U407</f>
        <v>[C-i-C]</v>
      </c>
      <c r="V407" s="389" t="str">
        <f>Inputs!V407</f>
        <v>[C-i-C]</v>
      </c>
      <c r="W407" s="389" t="str">
        <f>Inputs!W407</f>
        <v>[C-i-C]</v>
      </c>
      <c r="X407" s="389" t="str">
        <f>Inputs!X407</f>
        <v>[C-i-C]</v>
      </c>
      <c r="Y407" s="389" t="str">
        <f>Inputs!Y407</f>
        <v>[C-i-C]</v>
      </c>
      <c r="Z407" s="389" t="str">
        <f>Inputs!Z407</f>
        <v>[C-i-C]</v>
      </c>
      <c r="AA407" s="389" t="str">
        <f>Inputs!AA407</f>
        <v>[C-i-C]</v>
      </c>
      <c r="AB407" s="389" t="str">
        <f>Inputs!AB407</f>
        <v>[C-i-C]</v>
      </c>
      <c r="AC407" s="389" t="str">
        <f>Inputs!AC407</f>
        <v>[C-i-C]</v>
      </c>
      <c r="AD407" s="389" t="str">
        <f>Inputs!AD407</f>
        <v>[C-i-C]</v>
      </c>
      <c r="AE407" s="389" t="str">
        <f>Inputs!AE407</f>
        <v>[C-i-C]</v>
      </c>
      <c r="AF407" s="389" t="str">
        <f>Inputs!AF407</f>
        <v>[C-i-C]</v>
      </c>
      <c r="AG407" s="389" t="str">
        <f>Inputs!AG407</f>
        <v>[C-i-C]</v>
      </c>
      <c r="AH407" s="389" t="str">
        <f>Inputs!AH407</f>
        <v>[C-i-C]</v>
      </c>
      <c r="AI407" s="254">
        <f>Inputs!AI407</f>
        <v>0</v>
      </c>
      <c r="AJ407" s="254">
        <f>Inputs!AJ407</f>
        <v>0</v>
      </c>
      <c r="AK407" s="254">
        <f>Inputs!AK407</f>
        <v>0</v>
      </c>
      <c r="AL407" s="254">
        <f>Inputs!AL407</f>
        <v>0</v>
      </c>
      <c r="AM407" s="254">
        <f>Inputs!AM407</f>
        <v>0</v>
      </c>
      <c r="AN407" s="254">
        <f>Inputs!AN407</f>
        <v>0</v>
      </c>
      <c r="AO407" s="254">
        <f>Inputs!AO407</f>
        <v>0</v>
      </c>
      <c r="AP407" s="254">
        <f>Inputs!AP407</f>
        <v>0</v>
      </c>
      <c r="AQ407" s="254">
        <f>Inputs!AQ407</f>
        <v>0</v>
      </c>
      <c r="AR407" s="254">
        <f>Inputs!AR407</f>
        <v>0</v>
      </c>
      <c r="AS407" s="254">
        <f>Inputs!AS407</f>
        <v>0</v>
      </c>
      <c r="AT407" s="254">
        <f>Inputs!AT407</f>
        <v>0</v>
      </c>
      <c r="AU407" s="254">
        <f>Inputs!AU407</f>
        <v>0</v>
      </c>
      <c r="AV407" s="254">
        <f>Inputs!AV407</f>
        <v>0</v>
      </c>
      <c r="AW407" s="254">
        <f>Inputs!AW407</f>
        <v>0</v>
      </c>
      <c r="AX407" s="254">
        <f>Inputs!AX407</f>
        <v>0</v>
      </c>
      <c r="AY407" s="254">
        <f>Inputs!AY407</f>
        <v>0</v>
      </c>
      <c r="AZ407" s="254">
        <f>Inputs!AZ407</f>
        <v>0</v>
      </c>
      <c r="BA407" s="254">
        <f>Inputs!BA407</f>
        <v>0</v>
      </c>
      <c r="BB407" s="254">
        <f>Inputs!BB407</f>
        <v>0</v>
      </c>
      <c r="BC407" s="254">
        <f>Inputs!BC407</f>
        <v>0</v>
      </c>
      <c r="BD407" s="254">
        <f>Inputs!BD407</f>
        <v>0</v>
      </c>
      <c r="BE407" s="254">
        <f>Inputs!BE407</f>
        <v>0</v>
      </c>
      <c r="BF407" s="254">
        <f>Inputs!BF407</f>
        <v>0</v>
      </c>
      <c r="BG407" s="254">
        <f>Inputs!BG407</f>
        <v>0</v>
      </c>
      <c r="BH407" s="254">
        <f>Inputs!BH407</f>
        <v>0</v>
      </c>
      <c r="BI407" s="254">
        <f>Inputs!BI407</f>
        <v>0</v>
      </c>
      <c r="BJ407" s="254">
        <f>Inputs!BJ407</f>
        <v>0</v>
      </c>
      <c r="BK407" s="254">
        <f>Inputs!BK407</f>
        <v>0</v>
      </c>
      <c r="BL407" s="254">
        <f>Inputs!BL407</f>
        <v>0</v>
      </c>
      <c r="BN407" s="255">
        <f>IF(OR($C407="Non-Labour",$C407="Labour-related"),IF(Inputs!$DT407=$F$1,Inputs!BN407,Inputs!BN407*'Key assumptions'!$H$118),$F407*N(H407)*avg_hrs)</f>
        <v>0</v>
      </c>
      <c r="BO407" s="255">
        <f>IF(OR($C407="Non-Labour",$C407="Labour-related"),IF(Inputs!$DT407=$F$1,Inputs!BO407,Inputs!BO407*'Key assumptions'!$H$118),$F407*N(I407)*avg_hrs)</f>
        <v>0</v>
      </c>
      <c r="BP407" s="255">
        <f>IF(OR($C407="Non-Labour",$C407="Labour-related"),IF(Inputs!$DT407=$F$1,Inputs!BP407,Inputs!BP407*'Key assumptions'!$H$118),$F407*N(J407)*avg_hrs)</f>
        <v>0</v>
      </c>
      <c r="BQ407" s="255">
        <f>IF(OR($C407="Non-Labour",$C407="Labour-related"),IF(Inputs!$DT407=$F$1,Inputs!BQ407,Inputs!BQ407*'Key assumptions'!$H$118),$F407*N(K407)*avg_hrs)</f>
        <v>0</v>
      </c>
      <c r="BR407" s="255">
        <f>IF(OR($C407="Non-Labour",$C407="Labour-related"),IF(Inputs!$DT407=$F$1,Inputs!BR407,Inputs!BR407*'Key assumptions'!$H$118),$F407*N(L407)*avg_hrs)</f>
        <v>0</v>
      </c>
      <c r="BS407" s="390" t="s">
        <v>411</v>
      </c>
      <c r="BT407" s="390" t="s">
        <v>411</v>
      </c>
      <c r="BU407" s="390" t="s">
        <v>411</v>
      </c>
      <c r="BV407" s="390" t="s">
        <v>411</v>
      </c>
      <c r="BW407" s="390" t="s">
        <v>411</v>
      </c>
      <c r="BX407" s="390" t="s">
        <v>411</v>
      </c>
      <c r="BY407" s="390" t="s">
        <v>411</v>
      </c>
      <c r="BZ407" s="390" t="s">
        <v>411</v>
      </c>
      <c r="CA407" s="390" t="s">
        <v>411</v>
      </c>
      <c r="CB407" s="390" t="s">
        <v>411</v>
      </c>
      <c r="CC407" s="390" t="s">
        <v>411</v>
      </c>
      <c r="CD407" s="390" t="s">
        <v>411</v>
      </c>
      <c r="CE407" s="390" t="s">
        <v>411</v>
      </c>
      <c r="CF407" s="390" t="s">
        <v>411</v>
      </c>
      <c r="CG407" s="390" t="s">
        <v>411</v>
      </c>
      <c r="CH407" s="390" t="s">
        <v>411</v>
      </c>
      <c r="CI407" s="390" t="s">
        <v>411</v>
      </c>
      <c r="CJ407" s="390" t="s">
        <v>411</v>
      </c>
      <c r="CK407" s="390" t="s">
        <v>411</v>
      </c>
      <c r="CL407" s="390" t="s">
        <v>411</v>
      </c>
      <c r="CM407" s="390" t="s">
        <v>411</v>
      </c>
      <c r="CN407" s="390" t="s">
        <v>411</v>
      </c>
      <c r="CO407" s="255">
        <f>IF(OR($C407="Non-Labour",$C407="Labour-related"),IF(Inputs!$DT407=$F$1,Inputs!CO407,Inputs!CO407*'Key assumptions'!$H$118),$F407*N(AI407)*avg_hrs)</f>
        <v>0</v>
      </c>
      <c r="CP407" s="255">
        <f>IF(OR($C407="Non-Labour",$C407="Labour-related"),IF(Inputs!$DT407=$F$1,Inputs!CP407,Inputs!CP407*'Key assumptions'!$H$118),$F407*N(AJ407)*avg_hrs)</f>
        <v>0</v>
      </c>
      <c r="CQ407" s="255">
        <f>IF(OR($C407="Non-Labour",$C407="Labour-related"),IF(Inputs!$DT407=$F$1,Inputs!CQ407,Inputs!CQ407*'Key assumptions'!$H$118),$F407*N(AK407)*avg_hrs)</f>
        <v>0</v>
      </c>
      <c r="CR407" s="255">
        <f>IF(OR($C407="Non-Labour",$C407="Labour-related"),IF(Inputs!$DT407=$F$1,Inputs!CR407,Inputs!CR407*'Key assumptions'!$H$118),$F407*N(AL407)*avg_hrs)</f>
        <v>0</v>
      </c>
      <c r="CS407" s="255">
        <f>IF(OR($C407="Non-Labour",$C407="Labour-related"),IF(Inputs!$DT407=$F$1,Inputs!CS407,Inputs!CS407*'Key assumptions'!$H$118),$F407*N(AM407)*avg_hrs)</f>
        <v>0</v>
      </c>
      <c r="CT407" s="255">
        <f>IF(OR($C407="Non-Labour",$C407="Labour-related"),IF(Inputs!$DT407=$F$1,Inputs!CT407,Inputs!CT407*'Key assumptions'!$H$118),$F407*N(AN407)*avg_hrs)</f>
        <v>0</v>
      </c>
      <c r="CU407" s="255">
        <f>IF(OR($C407="Non-Labour",$C407="Labour-related"),IF(Inputs!$DT407=$F$1,Inputs!CU407,Inputs!CU407*'Key assumptions'!$H$118),$F407*N(AO407)*avg_hrs)</f>
        <v>0</v>
      </c>
      <c r="CV407" s="255">
        <f>IF(OR($C407="Non-Labour",$C407="Labour-related"),IF(Inputs!$DT407=$F$1,Inputs!CV407,Inputs!CV407*'Key assumptions'!$H$118),$F407*N(AP407)*avg_hrs)</f>
        <v>0</v>
      </c>
      <c r="CW407" s="255">
        <f>IF(OR($C407="Non-Labour",$C407="Labour-related"),IF(Inputs!$DT407=$F$1,Inputs!CW407,Inputs!CW407*'Key assumptions'!$H$118),$F407*N(AQ407)*avg_hrs)</f>
        <v>0</v>
      </c>
      <c r="CX407" s="255">
        <f>IF(OR($C407="Non-Labour",$C407="Labour-related"),IF(Inputs!$DT407=$F$1,Inputs!CX407,Inputs!CX407*'Key assumptions'!$H$118),$F407*N(AR407)*avg_hrs)</f>
        <v>0</v>
      </c>
      <c r="CY407" s="255">
        <f>IF(OR($C407="Non-Labour",$C407="Labour-related"),IF(Inputs!$DT407=$F$1,Inputs!CY407,Inputs!CY407*'Key assumptions'!$H$118),$F407*N(AS407)*avg_hrs)</f>
        <v>0</v>
      </c>
      <c r="CZ407" s="255">
        <f>IF(OR($C407="Non-Labour",$C407="Labour-related"),IF(Inputs!$DT407=$F$1,Inputs!CZ407,Inputs!CZ407*'Key assumptions'!$H$118),$F407*N(AT407)*avg_hrs)</f>
        <v>0</v>
      </c>
      <c r="DA407" s="255">
        <f>IF(OR($C407="Non-Labour",$C407="Labour-related"),IF(Inputs!$DT407=$F$1,Inputs!DA407,Inputs!DA407*'Key assumptions'!$H$118),$F407*N(AU407)*avg_hrs)</f>
        <v>0</v>
      </c>
      <c r="DB407" s="255">
        <f>IF(OR($C407="Non-Labour",$C407="Labour-related"),IF(Inputs!$DT407=$F$1,Inputs!DB407,Inputs!DB407*'Key assumptions'!$H$118),$F407*N(AV407)*avg_hrs)</f>
        <v>0</v>
      </c>
      <c r="DC407" s="255">
        <f>IF(OR($C407="Non-Labour",$C407="Labour-related"),IF(Inputs!$DT407=$F$1,Inputs!DC407,Inputs!DC407*'Key assumptions'!$H$118),$F407*N(AW407)*avg_hrs)</f>
        <v>0</v>
      </c>
      <c r="DD407" s="255">
        <f>IF(OR($C407="Non-Labour",$C407="Labour-related"),IF(Inputs!$DT407=$F$1,Inputs!DD407,Inputs!DD407*'Key assumptions'!$H$118),$F407*N(AX407)*avg_hrs)</f>
        <v>0</v>
      </c>
      <c r="DE407" s="255">
        <f>IF(OR($C407="Non-Labour",$C407="Labour-related"),IF(Inputs!$DT407=$F$1,Inputs!DE407,Inputs!DE407*'Key assumptions'!$H$118),$F407*N(AY407)*avg_hrs)</f>
        <v>0</v>
      </c>
      <c r="DF407" s="255">
        <f>IF(OR($C407="Non-Labour",$C407="Labour-related"),IF(Inputs!$DT407=$F$1,Inputs!DF407,Inputs!DF407*'Key assumptions'!$H$118),$F407*N(AZ407)*avg_hrs)</f>
        <v>0</v>
      </c>
      <c r="DG407" s="255">
        <f>IF(OR($C407="Non-Labour",$C407="Labour-related"),IF(Inputs!$DT407=$F$1,Inputs!DG407,Inputs!DG407*'Key assumptions'!$H$118),$F407*N(BA407)*avg_hrs)</f>
        <v>0</v>
      </c>
      <c r="DH407" s="255">
        <f>IF(OR($C407="Non-Labour",$C407="Labour-related"),IF(Inputs!$DT407=$F$1,Inputs!DH407,Inputs!DH407*'Key assumptions'!$H$118),$F407*N(BB407)*avg_hrs)</f>
        <v>0</v>
      </c>
      <c r="DI407" s="255">
        <f>IF(OR($C407="Non-Labour",$C407="Labour-related"),IF(Inputs!$DT407=$F$1,Inputs!DI407,Inputs!DI407*'Key assumptions'!$H$118),$F407*N(BC407)*avg_hrs)</f>
        <v>0</v>
      </c>
      <c r="DJ407" s="255">
        <f>IF(OR($C407="Non-Labour",$C407="Labour-related"),IF(Inputs!$DT407=$F$1,Inputs!DJ407,Inputs!DJ407*'Key assumptions'!$H$118),$F407*N(BD407)*avg_hrs)</f>
        <v>0</v>
      </c>
      <c r="DK407" s="255">
        <f>IF(OR($C407="Non-Labour",$C407="Labour-related"),IF(Inputs!$DT407=$F$1,Inputs!DK407,Inputs!DK407*'Key assumptions'!$H$118),$F407*N(BE407)*avg_hrs)</f>
        <v>0</v>
      </c>
      <c r="DL407" s="255">
        <f>IF(OR($C407="Non-Labour",$C407="Labour-related"),IF(Inputs!$DT407=$F$1,Inputs!DL407,Inputs!DL407*'Key assumptions'!$H$118),$F407*N(BF407)*avg_hrs)</f>
        <v>0</v>
      </c>
      <c r="DM407" s="255">
        <f>IF(OR($C407="Non-Labour",$C407="Labour-related"),IF(Inputs!$DT407=$F$1,Inputs!DM407,Inputs!DM407*'Key assumptions'!$H$118),$F407*N(BG407)*avg_hrs)</f>
        <v>0</v>
      </c>
      <c r="DN407" s="255">
        <f>IF(OR($C407="Non-Labour",$C407="Labour-related"),IF(Inputs!$DT407=$F$1,Inputs!DN407,Inputs!DN407*'Key assumptions'!$H$118),$F407*N(BH407)*avg_hrs)</f>
        <v>0</v>
      </c>
      <c r="DO407" s="255">
        <f>IF(OR($C407="Non-Labour",$C407="Labour-related"),IF(Inputs!$DT407=$F$1,Inputs!DO407,Inputs!DO407*'Key assumptions'!$H$118),$F407*N(BI407)*avg_hrs)</f>
        <v>0</v>
      </c>
      <c r="DP407" s="255">
        <f>IF(OR($C407="Non-Labour",$C407="Labour-related"),IF(Inputs!$DT407=$F$1,Inputs!DP407,Inputs!DP407*'Key assumptions'!$H$118),$F407*N(BJ407)*avg_hrs)</f>
        <v>0</v>
      </c>
      <c r="DQ407" s="255">
        <f>IF(OR($C407="Non-Labour",$C407="Labour-related"),IF(Inputs!$DT407=$F$1,Inputs!DQ407,Inputs!DQ407*'Key assumptions'!$H$118),$F407*N(BK407)*avg_hrs)</f>
        <v>0</v>
      </c>
      <c r="DR407" s="255">
        <f>IF(OR($C407="Non-Labour",$C407="Labour-related"),IF(Inputs!$DT407=$F$1,Inputs!DR407,Inputs!DR407*'Key assumptions'!$H$118),$F407*N(BL407)*avg_hrs)</f>
        <v>0</v>
      </c>
      <c r="DT407" s="133" t="s">
        <v>213</v>
      </c>
      <c r="DU407" s="304"/>
      <c r="DV407" s="304"/>
      <c r="DW407" s="304"/>
      <c r="DX407" s="304"/>
      <c r="DY407" s="304"/>
      <c r="DZ407" s="304"/>
      <c r="EA407" s="255">
        <v>0</v>
      </c>
      <c r="EB407" s="255">
        <v>0</v>
      </c>
      <c r="EC407" s="255">
        <v>0</v>
      </c>
      <c r="ED407" s="255">
        <f t="shared" si="35"/>
        <v>0</v>
      </c>
      <c r="EE407" s="255">
        <f t="shared" si="35"/>
        <v>0</v>
      </c>
      <c r="EF407" s="255">
        <f t="shared" si="37"/>
        <v>0</v>
      </c>
    </row>
    <row r="408" spans="1:136" x14ac:dyDescent="0.4">
      <c r="A408" s="133" t="str">
        <f>Inputs!A408</f>
        <v>Construction Management</v>
      </c>
      <c r="B408" s="133" t="str">
        <f>Inputs!B408</f>
        <v>N/A</v>
      </c>
      <c r="C408" s="133" t="str">
        <f>Inputs!C408</f>
        <v>Internal Labour</v>
      </c>
      <c r="D408" s="133" t="str">
        <f>Inputs!D408</f>
        <v>PT003696 AI BCSS Handover</v>
      </c>
      <c r="E408" s="133" t="str">
        <f>Inputs!E408</f>
        <v>Control Technician - Travel Outside Hours</v>
      </c>
      <c r="F408" s="290">
        <f>IF(Inputs!DT408=$F$1,Inputs!F408,
IF(Inputs!DT408='Key assumptions'!$E$118,Inputs!F408*'Key assumptions'!$H$118,Inputs!F408*'Key assumptions'!$H$119))</f>
        <v>224.23</v>
      </c>
      <c r="G408" s="290">
        <f>IF(Inputs!DT408=$F$1,Inputs!G408,Inputs!G408*'Key assumptions'!$H$118)</f>
        <v>98.215134985207087</v>
      </c>
      <c r="H408" s="281"/>
      <c r="I408" s="281"/>
      <c r="J408" s="281"/>
      <c r="K408" s="281"/>
      <c r="L408" s="281"/>
      <c r="M408" s="389" t="str">
        <f>Inputs!M408</f>
        <v>[C-i-C]</v>
      </c>
      <c r="N408" s="389" t="str">
        <f>Inputs!N408</f>
        <v>[C-i-C]</v>
      </c>
      <c r="O408" s="389" t="str">
        <f>Inputs!O408</f>
        <v>[C-i-C]</v>
      </c>
      <c r="P408" s="389" t="str">
        <f>Inputs!P408</f>
        <v>[C-i-C]</v>
      </c>
      <c r="Q408" s="389" t="str">
        <f>Inputs!Q408</f>
        <v>[C-i-C]</v>
      </c>
      <c r="R408" s="389" t="str">
        <f>Inputs!R408</f>
        <v>[C-i-C]</v>
      </c>
      <c r="S408" s="389" t="str">
        <f>Inputs!S408</f>
        <v>[C-i-C]</v>
      </c>
      <c r="T408" s="389" t="str">
        <f>Inputs!T408</f>
        <v>[C-i-C]</v>
      </c>
      <c r="U408" s="389" t="str">
        <f>Inputs!U408</f>
        <v>[C-i-C]</v>
      </c>
      <c r="V408" s="389" t="str">
        <f>Inputs!V408</f>
        <v>[C-i-C]</v>
      </c>
      <c r="W408" s="389" t="str">
        <f>Inputs!W408</f>
        <v>[C-i-C]</v>
      </c>
      <c r="X408" s="389" t="str">
        <f>Inputs!X408</f>
        <v>[C-i-C]</v>
      </c>
      <c r="Y408" s="389" t="str">
        <f>Inputs!Y408</f>
        <v>[C-i-C]</v>
      </c>
      <c r="Z408" s="389" t="str">
        <f>Inputs!Z408</f>
        <v>[C-i-C]</v>
      </c>
      <c r="AA408" s="389" t="str">
        <f>Inputs!AA408</f>
        <v>[C-i-C]</v>
      </c>
      <c r="AB408" s="389" t="str">
        <f>Inputs!AB408</f>
        <v>[C-i-C]</v>
      </c>
      <c r="AC408" s="389" t="str">
        <f>Inputs!AC408</f>
        <v>[C-i-C]</v>
      </c>
      <c r="AD408" s="389" t="str">
        <f>Inputs!AD408</f>
        <v>[C-i-C]</v>
      </c>
      <c r="AE408" s="389" t="str">
        <f>Inputs!AE408</f>
        <v>[C-i-C]</v>
      </c>
      <c r="AF408" s="389" t="str">
        <f>Inputs!AF408</f>
        <v>[C-i-C]</v>
      </c>
      <c r="AG408" s="389" t="str">
        <f>Inputs!AG408</f>
        <v>[C-i-C]</v>
      </c>
      <c r="AH408" s="389" t="str">
        <f>Inputs!AH408</f>
        <v>[C-i-C]</v>
      </c>
      <c r="AI408" s="254">
        <f>Inputs!AI408</f>
        <v>0</v>
      </c>
      <c r="AJ408" s="254">
        <f>Inputs!AJ408</f>
        <v>0</v>
      </c>
      <c r="AK408" s="254">
        <f>Inputs!AK408</f>
        <v>0</v>
      </c>
      <c r="AL408" s="254">
        <f>Inputs!AL408</f>
        <v>0</v>
      </c>
      <c r="AM408" s="254">
        <f>Inputs!AM408</f>
        <v>0</v>
      </c>
      <c r="AN408" s="254">
        <f>Inputs!AN408</f>
        <v>0</v>
      </c>
      <c r="AO408" s="254">
        <f>Inputs!AO408</f>
        <v>0</v>
      </c>
      <c r="AP408" s="254">
        <f>Inputs!AP408</f>
        <v>0</v>
      </c>
      <c r="AQ408" s="254">
        <f>Inputs!AQ408</f>
        <v>0</v>
      </c>
      <c r="AR408" s="254">
        <f>Inputs!AR408</f>
        <v>0</v>
      </c>
      <c r="AS408" s="254">
        <f>Inputs!AS408</f>
        <v>0</v>
      </c>
      <c r="AT408" s="254">
        <f>Inputs!AT408</f>
        <v>0</v>
      </c>
      <c r="AU408" s="254">
        <f>Inputs!AU408</f>
        <v>0</v>
      </c>
      <c r="AV408" s="254">
        <f>Inputs!AV408</f>
        <v>0</v>
      </c>
      <c r="AW408" s="254">
        <f>Inputs!AW408</f>
        <v>0</v>
      </c>
      <c r="AX408" s="254">
        <f>Inputs!AX408</f>
        <v>0</v>
      </c>
      <c r="AY408" s="254">
        <f>Inputs!AY408</f>
        <v>0</v>
      </c>
      <c r="AZ408" s="254">
        <f>Inputs!AZ408</f>
        <v>0</v>
      </c>
      <c r="BA408" s="254">
        <f>Inputs!BA408</f>
        <v>0</v>
      </c>
      <c r="BB408" s="254">
        <f>Inputs!BB408</f>
        <v>0</v>
      </c>
      <c r="BC408" s="254">
        <f>Inputs!BC408</f>
        <v>0</v>
      </c>
      <c r="BD408" s="254">
        <f>Inputs!BD408</f>
        <v>0</v>
      </c>
      <c r="BE408" s="254">
        <f>Inputs!BE408</f>
        <v>0</v>
      </c>
      <c r="BF408" s="254">
        <f>Inputs!BF408</f>
        <v>0</v>
      </c>
      <c r="BG408" s="254">
        <f>Inputs!BG408</f>
        <v>0</v>
      </c>
      <c r="BH408" s="254">
        <f>Inputs!BH408</f>
        <v>0</v>
      </c>
      <c r="BI408" s="254">
        <f>Inputs!BI408</f>
        <v>0</v>
      </c>
      <c r="BJ408" s="254">
        <f>Inputs!BJ408</f>
        <v>0</v>
      </c>
      <c r="BK408" s="254">
        <f>Inputs!BK408</f>
        <v>0</v>
      </c>
      <c r="BL408" s="254">
        <f>Inputs!BL408</f>
        <v>0</v>
      </c>
      <c r="BN408" s="255">
        <f>IF(OR($C408="Non-Labour",$C408="Labour-related"),IF(Inputs!$DT408=$F$1,Inputs!BN408,Inputs!BN408*'Key assumptions'!$H$118),$F408*N(H408)*avg_hrs)</f>
        <v>0</v>
      </c>
      <c r="BO408" s="255">
        <f>IF(OR($C408="Non-Labour",$C408="Labour-related"),IF(Inputs!$DT408=$F$1,Inputs!BO408,Inputs!BO408*'Key assumptions'!$H$118),$F408*N(I408)*avg_hrs)</f>
        <v>0</v>
      </c>
      <c r="BP408" s="255">
        <f>IF(OR($C408="Non-Labour",$C408="Labour-related"),IF(Inputs!$DT408=$F$1,Inputs!BP408,Inputs!BP408*'Key assumptions'!$H$118),$F408*N(J408)*avg_hrs)</f>
        <v>0</v>
      </c>
      <c r="BQ408" s="255">
        <f>IF(OR($C408="Non-Labour",$C408="Labour-related"),IF(Inputs!$DT408=$F$1,Inputs!BQ408,Inputs!BQ408*'Key assumptions'!$H$118),$F408*N(K408)*avg_hrs)</f>
        <v>0</v>
      </c>
      <c r="BR408" s="255">
        <f>IF(OR($C408="Non-Labour",$C408="Labour-related"),IF(Inputs!$DT408=$F$1,Inputs!BR408,Inputs!BR408*'Key assumptions'!$H$118),$F408*N(L408)*avg_hrs)</f>
        <v>0</v>
      </c>
      <c r="BS408" s="390" t="s">
        <v>411</v>
      </c>
      <c r="BT408" s="390" t="s">
        <v>411</v>
      </c>
      <c r="BU408" s="390" t="s">
        <v>411</v>
      </c>
      <c r="BV408" s="390" t="s">
        <v>411</v>
      </c>
      <c r="BW408" s="390" t="s">
        <v>411</v>
      </c>
      <c r="BX408" s="390" t="s">
        <v>411</v>
      </c>
      <c r="BY408" s="390" t="s">
        <v>411</v>
      </c>
      <c r="BZ408" s="390" t="s">
        <v>411</v>
      </c>
      <c r="CA408" s="390" t="s">
        <v>411</v>
      </c>
      <c r="CB408" s="390" t="s">
        <v>411</v>
      </c>
      <c r="CC408" s="390" t="s">
        <v>411</v>
      </c>
      <c r="CD408" s="390" t="s">
        <v>411</v>
      </c>
      <c r="CE408" s="390" t="s">
        <v>411</v>
      </c>
      <c r="CF408" s="390" t="s">
        <v>411</v>
      </c>
      <c r="CG408" s="390" t="s">
        <v>411</v>
      </c>
      <c r="CH408" s="390" t="s">
        <v>411</v>
      </c>
      <c r="CI408" s="390" t="s">
        <v>411</v>
      </c>
      <c r="CJ408" s="390" t="s">
        <v>411</v>
      </c>
      <c r="CK408" s="390" t="s">
        <v>411</v>
      </c>
      <c r="CL408" s="390" t="s">
        <v>411</v>
      </c>
      <c r="CM408" s="390" t="s">
        <v>411</v>
      </c>
      <c r="CN408" s="390" t="s">
        <v>411</v>
      </c>
      <c r="CO408" s="255">
        <f>IF(OR($C408="Non-Labour",$C408="Labour-related"),IF(Inputs!$DT408=$F$1,Inputs!CO408,Inputs!CO408*'Key assumptions'!$H$118),$F408*N(AI408)*avg_hrs)</f>
        <v>0</v>
      </c>
      <c r="CP408" s="255">
        <f>IF(OR($C408="Non-Labour",$C408="Labour-related"),IF(Inputs!$DT408=$F$1,Inputs!CP408,Inputs!CP408*'Key assumptions'!$H$118),$F408*N(AJ408)*avg_hrs)</f>
        <v>0</v>
      </c>
      <c r="CQ408" s="255">
        <f>IF(OR($C408="Non-Labour",$C408="Labour-related"),IF(Inputs!$DT408=$F$1,Inputs!CQ408,Inputs!CQ408*'Key assumptions'!$H$118),$F408*N(AK408)*avg_hrs)</f>
        <v>0</v>
      </c>
      <c r="CR408" s="255">
        <f>IF(OR($C408="Non-Labour",$C408="Labour-related"),IF(Inputs!$DT408=$F$1,Inputs!CR408,Inputs!CR408*'Key assumptions'!$H$118),$F408*N(AL408)*avg_hrs)</f>
        <v>0</v>
      </c>
      <c r="CS408" s="255">
        <f>IF(OR($C408="Non-Labour",$C408="Labour-related"),IF(Inputs!$DT408=$F$1,Inputs!CS408,Inputs!CS408*'Key assumptions'!$H$118),$F408*N(AM408)*avg_hrs)</f>
        <v>0</v>
      </c>
      <c r="CT408" s="255">
        <f>IF(OR($C408="Non-Labour",$C408="Labour-related"),IF(Inputs!$DT408=$F$1,Inputs!CT408,Inputs!CT408*'Key assumptions'!$H$118),$F408*N(AN408)*avg_hrs)</f>
        <v>0</v>
      </c>
      <c r="CU408" s="255">
        <f>IF(OR($C408="Non-Labour",$C408="Labour-related"),IF(Inputs!$DT408=$F$1,Inputs!CU408,Inputs!CU408*'Key assumptions'!$H$118),$F408*N(AO408)*avg_hrs)</f>
        <v>0</v>
      </c>
      <c r="CV408" s="255">
        <f>IF(OR($C408="Non-Labour",$C408="Labour-related"),IF(Inputs!$DT408=$F$1,Inputs!CV408,Inputs!CV408*'Key assumptions'!$H$118),$F408*N(AP408)*avg_hrs)</f>
        <v>0</v>
      </c>
      <c r="CW408" s="255">
        <f>IF(OR($C408="Non-Labour",$C408="Labour-related"),IF(Inputs!$DT408=$F$1,Inputs!CW408,Inputs!CW408*'Key assumptions'!$H$118),$F408*N(AQ408)*avg_hrs)</f>
        <v>0</v>
      </c>
      <c r="CX408" s="255">
        <f>IF(OR($C408="Non-Labour",$C408="Labour-related"),IF(Inputs!$DT408=$F$1,Inputs!CX408,Inputs!CX408*'Key assumptions'!$H$118),$F408*N(AR408)*avg_hrs)</f>
        <v>0</v>
      </c>
      <c r="CY408" s="255">
        <f>IF(OR($C408="Non-Labour",$C408="Labour-related"),IF(Inputs!$DT408=$F$1,Inputs!CY408,Inputs!CY408*'Key assumptions'!$H$118),$F408*N(AS408)*avg_hrs)</f>
        <v>0</v>
      </c>
      <c r="CZ408" s="255">
        <f>IF(OR($C408="Non-Labour",$C408="Labour-related"),IF(Inputs!$DT408=$F$1,Inputs!CZ408,Inputs!CZ408*'Key assumptions'!$H$118),$F408*N(AT408)*avg_hrs)</f>
        <v>0</v>
      </c>
      <c r="DA408" s="255">
        <f>IF(OR($C408="Non-Labour",$C408="Labour-related"),IF(Inputs!$DT408=$F$1,Inputs!DA408,Inputs!DA408*'Key assumptions'!$H$118),$F408*N(AU408)*avg_hrs)</f>
        <v>0</v>
      </c>
      <c r="DB408" s="255">
        <f>IF(OR($C408="Non-Labour",$C408="Labour-related"),IF(Inputs!$DT408=$F$1,Inputs!DB408,Inputs!DB408*'Key assumptions'!$H$118),$F408*N(AV408)*avg_hrs)</f>
        <v>0</v>
      </c>
      <c r="DC408" s="255">
        <f>IF(OR($C408="Non-Labour",$C408="Labour-related"),IF(Inputs!$DT408=$F$1,Inputs!DC408,Inputs!DC408*'Key assumptions'!$H$118),$F408*N(AW408)*avg_hrs)</f>
        <v>0</v>
      </c>
      <c r="DD408" s="255">
        <f>IF(OR($C408="Non-Labour",$C408="Labour-related"),IF(Inputs!$DT408=$F$1,Inputs!DD408,Inputs!DD408*'Key assumptions'!$H$118),$F408*N(AX408)*avg_hrs)</f>
        <v>0</v>
      </c>
      <c r="DE408" s="255">
        <f>IF(OR($C408="Non-Labour",$C408="Labour-related"),IF(Inputs!$DT408=$F$1,Inputs!DE408,Inputs!DE408*'Key assumptions'!$H$118),$F408*N(AY408)*avg_hrs)</f>
        <v>0</v>
      </c>
      <c r="DF408" s="255">
        <f>IF(OR($C408="Non-Labour",$C408="Labour-related"),IF(Inputs!$DT408=$F$1,Inputs!DF408,Inputs!DF408*'Key assumptions'!$H$118),$F408*N(AZ408)*avg_hrs)</f>
        <v>0</v>
      </c>
      <c r="DG408" s="255">
        <f>IF(OR($C408="Non-Labour",$C408="Labour-related"),IF(Inputs!$DT408=$F$1,Inputs!DG408,Inputs!DG408*'Key assumptions'!$H$118),$F408*N(BA408)*avg_hrs)</f>
        <v>0</v>
      </c>
      <c r="DH408" s="255">
        <f>IF(OR($C408="Non-Labour",$C408="Labour-related"),IF(Inputs!$DT408=$F$1,Inputs!DH408,Inputs!DH408*'Key assumptions'!$H$118),$F408*N(BB408)*avg_hrs)</f>
        <v>0</v>
      </c>
      <c r="DI408" s="255">
        <f>IF(OR($C408="Non-Labour",$C408="Labour-related"),IF(Inputs!$DT408=$F$1,Inputs!DI408,Inputs!DI408*'Key assumptions'!$H$118),$F408*N(BC408)*avg_hrs)</f>
        <v>0</v>
      </c>
      <c r="DJ408" s="255">
        <f>IF(OR($C408="Non-Labour",$C408="Labour-related"),IF(Inputs!$DT408=$F$1,Inputs!DJ408,Inputs!DJ408*'Key assumptions'!$H$118),$F408*N(BD408)*avg_hrs)</f>
        <v>0</v>
      </c>
      <c r="DK408" s="255">
        <f>IF(OR($C408="Non-Labour",$C408="Labour-related"),IF(Inputs!$DT408=$F$1,Inputs!DK408,Inputs!DK408*'Key assumptions'!$H$118),$F408*N(BE408)*avg_hrs)</f>
        <v>0</v>
      </c>
      <c r="DL408" s="255">
        <f>IF(OR($C408="Non-Labour",$C408="Labour-related"),IF(Inputs!$DT408=$F$1,Inputs!DL408,Inputs!DL408*'Key assumptions'!$H$118),$F408*N(BF408)*avg_hrs)</f>
        <v>0</v>
      </c>
      <c r="DM408" s="255">
        <f>IF(OR($C408="Non-Labour",$C408="Labour-related"),IF(Inputs!$DT408=$F$1,Inputs!DM408,Inputs!DM408*'Key assumptions'!$H$118),$F408*N(BG408)*avg_hrs)</f>
        <v>0</v>
      </c>
      <c r="DN408" s="255">
        <f>IF(OR($C408="Non-Labour",$C408="Labour-related"),IF(Inputs!$DT408=$F$1,Inputs!DN408,Inputs!DN408*'Key assumptions'!$H$118),$F408*N(BH408)*avg_hrs)</f>
        <v>0</v>
      </c>
      <c r="DO408" s="255">
        <f>IF(OR($C408="Non-Labour",$C408="Labour-related"),IF(Inputs!$DT408=$F$1,Inputs!DO408,Inputs!DO408*'Key assumptions'!$H$118),$F408*N(BI408)*avg_hrs)</f>
        <v>0</v>
      </c>
      <c r="DP408" s="255">
        <f>IF(OR($C408="Non-Labour",$C408="Labour-related"),IF(Inputs!$DT408=$F$1,Inputs!DP408,Inputs!DP408*'Key assumptions'!$H$118),$F408*N(BJ408)*avg_hrs)</f>
        <v>0</v>
      </c>
      <c r="DQ408" s="255">
        <f>IF(OR($C408="Non-Labour",$C408="Labour-related"),IF(Inputs!$DT408=$F$1,Inputs!DQ408,Inputs!DQ408*'Key assumptions'!$H$118),$F408*N(BK408)*avg_hrs)</f>
        <v>0</v>
      </c>
      <c r="DR408" s="255">
        <f>IF(OR($C408="Non-Labour",$C408="Labour-related"),IF(Inputs!$DT408=$F$1,Inputs!DR408,Inputs!DR408*'Key assumptions'!$H$118),$F408*N(BL408)*avg_hrs)</f>
        <v>0</v>
      </c>
      <c r="DT408" s="133" t="s">
        <v>213</v>
      </c>
      <c r="DU408" s="304"/>
      <c r="DV408" s="304"/>
      <c r="DW408" s="304"/>
      <c r="DX408" s="304"/>
      <c r="DY408" s="304"/>
      <c r="DZ408" s="304"/>
      <c r="EA408" s="255">
        <v>0</v>
      </c>
      <c r="EB408" s="255">
        <v>0</v>
      </c>
      <c r="EC408" s="255">
        <v>0</v>
      </c>
      <c r="ED408" s="255">
        <f t="shared" si="35"/>
        <v>0</v>
      </c>
      <c r="EE408" s="255">
        <f t="shared" si="35"/>
        <v>0</v>
      </c>
      <c r="EF408" s="255">
        <f t="shared" si="37"/>
        <v>0</v>
      </c>
    </row>
    <row r="409" spans="1:136" x14ac:dyDescent="0.4">
      <c r="A409" s="133" t="str">
        <f>Inputs!A409</f>
        <v>Construction Management</v>
      </c>
      <c r="B409" s="133" t="str">
        <f>Inputs!B409</f>
        <v>N/A</v>
      </c>
      <c r="C409" s="133" t="str">
        <f>Inputs!C409</f>
        <v>Labour-related</v>
      </c>
      <c r="D409" s="133" t="str">
        <f>Inputs!D409</f>
        <v>PT003696 AI BCSS Handover</v>
      </c>
      <c r="E409" s="133" t="str">
        <f>Inputs!E409</f>
        <v>Sustenance High Cost Country Centre</v>
      </c>
      <c r="F409" s="290">
        <f>IF(Inputs!DT409=$F$1,Inputs!F409,
IF(Inputs!DT409='Key assumptions'!$E$118,Inputs!F409*'Key assumptions'!$H$118,Inputs!F409*'Key assumptions'!$H$119))</f>
        <v>0</v>
      </c>
      <c r="G409" s="290">
        <f>IF(Inputs!DT409=$F$1,Inputs!G409,Inputs!G409*'Key assumptions'!$H$118)</f>
        <v>0</v>
      </c>
      <c r="H409" s="281"/>
      <c r="I409" s="281"/>
      <c r="J409" s="281"/>
      <c r="K409" s="281"/>
      <c r="L409" s="281"/>
      <c r="M409" s="389" t="str">
        <f>Inputs!M409</f>
        <v>[C-i-C]</v>
      </c>
      <c r="N409" s="389" t="str">
        <f>Inputs!N409</f>
        <v>[C-i-C]</v>
      </c>
      <c r="O409" s="389" t="str">
        <f>Inputs!O409</f>
        <v>[C-i-C]</v>
      </c>
      <c r="P409" s="389" t="str">
        <f>Inputs!P409</f>
        <v>[C-i-C]</v>
      </c>
      <c r="Q409" s="389" t="str">
        <f>Inputs!Q409</f>
        <v>[C-i-C]</v>
      </c>
      <c r="R409" s="389" t="str">
        <f>Inputs!R409</f>
        <v>[C-i-C]</v>
      </c>
      <c r="S409" s="389" t="str">
        <f>Inputs!S409</f>
        <v>[C-i-C]</v>
      </c>
      <c r="T409" s="389" t="str">
        <f>Inputs!T409</f>
        <v>[C-i-C]</v>
      </c>
      <c r="U409" s="389" t="str">
        <f>Inputs!U409</f>
        <v>[C-i-C]</v>
      </c>
      <c r="V409" s="389" t="str">
        <f>Inputs!V409</f>
        <v>[C-i-C]</v>
      </c>
      <c r="W409" s="389" t="str">
        <f>Inputs!W409</f>
        <v>[C-i-C]</v>
      </c>
      <c r="X409" s="389" t="str">
        <f>Inputs!X409</f>
        <v>[C-i-C]</v>
      </c>
      <c r="Y409" s="389" t="str">
        <f>Inputs!Y409</f>
        <v>[C-i-C]</v>
      </c>
      <c r="Z409" s="389" t="str">
        <f>Inputs!Z409</f>
        <v>[C-i-C]</v>
      </c>
      <c r="AA409" s="389" t="str">
        <f>Inputs!AA409</f>
        <v>[C-i-C]</v>
      </c>
      <c r="AB409" s="389" t="str">
        <f>Inputs!AB409</f>
        <v>[C-i-C]</v>
      </c>
      <c r="AC409" s="389" t="str">
        <f>Inputs!AC409</f>
        <v>[C-i-C]</v>
      </c>
      <c r="AD409" s="389" t="str">
        <f>Inputs!AD409</f>
        <v>[C-i-C]</v>
      </c>
      <c r="AE409" s="389" t="str">
        <f>Inputs!AE409</f>
        <v>[C-i-C]</v>
      </c>
      <c r="AF409" s="389" t="str">
        <f>Inputs!AF409</f>
        <v>[C-i-C]</v>
      </c>
      <c r="AG409" s="389" t="str">
        <f>Inputs!AG409</f>
        <v>[C-i-C]</v>
      </c>
      <c r="AH409" s="389" t="str">
        <f>Inputs!AH409</f>
        <v>[C-i-C]</v>
      </c>
      <c r="AI409" s="254">
        <f>Inputs!AI409</f>
        <v>0</v>
      </c>
      <c r="AJ409" s="254">
        <f>Inputs!AJ409</f>
        <v>0</v>
      </c>
      <c r="AK409" s="254">
        <f>Inputs!AK409</f>
        <v>0</v>
      </c>
      <c r="AL409" s="254">
        <f>Inputs!AL409</f>
        <v>0</v>
      </c>
      <c r="AM409" s="254">
        <f>Inputs!AM409</f>
        <v>0</v>
      </c>
      <c r="AN409" s="254">
        <f>Inputs!AN409</f>
        <v>0</v>
      </c>
      <c r="AO409" s="254">
        <f>Inputs!AO409</f>
        <v>0</v>
      </c>
      <c r="AP409" s="254">
        <f>Inputs!AP409</f>
        <v>0</v>
      </c>
      <c r="AQ409" s="254">
        <f>Inputs!AQ409</f>
        <v>0</v>
      </c>
      <c r="AR409" s="254">
        <f>Inputs!AR409</f>
        <v>0</v>
      </c>
      <c r="AS409" s="254">
        <f>Inputs!AS409</f>
        <v>0</v>
      </c>
      <c r="AT409" s="254">
        <f>Inputs!AT409</f>
        <v>0</v>
      </c>
      <c r="AU409" s="254">
        <f>Inputs!AU409</f>
        <v>0</v>
      </c>
      <c r="AV409" s="254">
        <f>Inputs!AV409</f>
        <v>0</v>
      </c>
      <c r="AW409" s="254">
        <f>Inputs!AW409</f>
        <v>0</v>
      </c>
      <c r="AX409" s="254">
        <f>Inputs!AX409</f>
        <v>0</v>
      </c>
      <c r="AY409" s="254">
        <f>Inputs!AY409</f>
        <v>0</v>
      </c>
      <c r="AZ409" s="254">
        <f>Inputs!AZ409</f>
        <v>0</v>
      </c>
      <c r="BA409" s="254">
        <f>Inputs!BA409</f>
        <v>0</v>
      </c>
      <c r="BB409" s="254">
        <f>Inputs!BB409</f>
        <v>0</v>
      </c>
      <c r="BC409" s="254">
        <f>Inputs!BC409</f>
        <v>0</v>
      </c>
      <c r="BD409" s="254">
        <f>Inputs!BD409</f>
        <v>0</v>
      </c>
      <c r="BE409" s="254">
        <f>Inputs!BE409</f>
        <v>0</v>
      </c>
      <c r="BF409" s="254">
        <f>Inputs!BF409</f>
        <v>0</v>
      </c>
      <c r="BG409" s="254">
        <f>Inputs!BG409</f>
        <v>0</v>
      </c>
      <c r="BH409" s="254">
        <f>Inputs!BH409</f>
        <v>0</v>
      </c>
      <c r="BI409" s="254">
        <f>Inputs!BI409</f>
        <v>0</v>
      </c>
      <c r="BJ409" s="254">
        <f>Inputs!BJ409</f>
        <v>0</v>
      </c>
      <c r="BK409" s="254">
        <f>Inputs!BK409</f>
        <v>0</v>
      </c>
      <c r="BL409" s="254">
        <f>Inputs!BL409</f>
        <v>0</v>
      </c>
      <c r="BN409" s="255">
        <f>IF(OR($C409="Non-Labour",$C409="Labour-related"),IF(Inputs!$DT409=$F$1,Inputs!BN409,Inputs!BN409*'Key assumptions'!$H$118),$F409*N(H409)*avg_hrs)</f>
        <v>0</v>
      </c>
      <c r="BO409" s="255">
        <f>IF(OR($C409="Non-Labour",$C409="Labour-related"),IF(Inputs!$DT409=$F$1,Inputs!BO409,Inputs!BO409*'Key assumptions'!$H$118),$F409*N(I409)*avg_hrs)</f>
        <v>0</v>
      </c>
      <c r="BP409" s="255">
        <f>IF(OR($C409="Non-Labour",$C409="Labour-related"),IF(Inputs!$DT409=$F$1,Inputs!BP409,Inputs!BP409*'Key assumptions'!$H$118),$F409*N(J409)*avg_hrs)</f>
        <v>0</v>
      </c>
      <c r="BQ409" s="255">
        <f>IF(OR($C409="Non-Labour",$C409="Labour-related"),IF(Inputs!$DT409=$F$1,Inputs!BQ409,Inputs!BQ409*'Key assumptions'!$H$118),$F409*N(K409)*avg_hrs)</f>
        <v>0</v>
      </c>
      <c r="BR409" s="255">
        <f>IF(OR($C409="Non-Labour",$C409="Labour-related"),IF(Inputs!$DT409=$F$1,Inputs!BR409,Inputs!BR409*'Key assumptions'!$H$118),$F409*N(L409)*avg_hrs)</f>
        <v>0</v>
      </c>
      <c r="BS409" s="390" t="s">
        <v>411</v>
      </c>
      <c r="BT409" s="390" t="s">
        <v>411</v>
      </c>
      <c r="BU409" s="390" t="s">
        <v>411</v>
      </c>
      <c r="BV409" s="390" t="s">
        <v>411</v>
      </c>
      <c r="BW409" s="390" t="s">
        <v>411</v>
      </c>
      <c r="BX409" s="390" t="s">
        <v>411</v>
      </c>
      <c r="BY409" s="390" t="s">
        <v>411</v>
      </c>
      <c r="BZ409" s="390" t="s">
        <v>411</v>
      </c>
      <c r="CA409" s="390" t="s">
        <v>411</v>
      </c>
      <c r="CB409" s="390" t="s">
        <v>411</v>
      </c>
      <c r="CC409" s="390" t="s">
        <v>411</v>
      </c>
      <c r="CD409" s="390" t="s">
        <v>411</v>
      </c>
      <c r="CE409" s="390" t="s">
        <v>411</v>
      </c>
      <c r="CF409" s="390" t="s">
        <v>411</v>
      </c>
      <c r="CG409" s="390" t="s">
        <v>411</v>
      </c>
      <c r="CH409" s="390" t="s">
        <v>411</v>
      </c>
      <c r="CI409" s="390" t="s">
        <v>411</v>
      </c>
      <c r="CJ409" s="390" t="s">
        <v>411</v>
      </c>
      <c r="CK409" s="390" t="s">
        <v>411</v>
      </c>
      <c r="CL409" s="390" t="s">
        <v>411</v>
      </c>
      <c r="CM409" s="390" t="s">
        <v>411</v>
      </c>
      <c r="CN409" s="390" t="s">
        <v>411</v>
      </c>
      <c r="CO409" s="255">
        <f>IF(OR($C409="Non-Labour",$C409="Labour-related"),IF(Inputs!$DT409=$F$1,Inputs!CO409,Inputs!CO409*'Key assumptions'!$H$118),$F409*N(AI409)*avg_hrs)</f>
        <v>0</v>
      </c>
      <c r="CP409" s="255">
        <f>IF(OR($C409="Non-Labour",$C409="Labour-related"),IF(Inputs!$DT409=$F$1,Inputs!CP409,Inputs!CP409*'Key assumptions'!$H$118),$F409*N(AJ409)*avg_hrs)</f>
        <v>0</v>
      </c>
      <c r="CQ409" s="255">
        <f>IF(OR($C409="Non-Labour",$C409="Labour-related"),IF(Inputs!$DT409=$F$1,Inputs!CQ409,Inputs!CQ409*'Key assumptions'!$H$118),$F409*N(AK409)*avg_hrs)</f>
        <v>0</v>
      </c>
      <c r="CR409" s="255">
        <f>IF(OR($C409="Non-Labour",$C409="Labour-related"),IF(Inputs!$DT409=$F$1,Inputs!CR409,Inputs!CR409*'Key assumptions'!$H$118),$F409*N(AL409)*avg_hrs)</f>
        <v>0</v>
      </c>
      <c r="CS409" s="255">
        <f>IF(OR($C409="Non-Labour",$C409="Labour-related"),IF(Inputs!$DT409=$F$1,Inputs!CS409,Inputs!CS409*'Key assumptions'!$H$118),$F409*N(AM409)*avg_hrs)</f>
        <v>0</v>
      </c>
      <c r="CT409" s="255">
        <f>IF(OR($C409="Non-Labour",$C409="Labour-related"),IF(Inputs!$DT409=$F$1,Inputs!CT409,Inputs!CT409*'Key assumptions'!$H$118),$F409*N(AN409)*avg_hrs)</f>
        <v>0</v>
      </c>
      <c r="CU409" s="255">
        <f>IF(OR($C409="Non-Labour",$C409="Labour-related"),IF(Inputs!$DT409=$F$1,Inputs!CU409,Inputs!CU409*'Key assumptions'!$H$118),$F409*N(AO409)*avg_hrs)</f>
        <v>0</v>
      </c>
      <c r="CV409" s="255">
        <f>IF(OR($C409="Non-Labour",$C409="Labour-related"),IF(Inputs!$DT409=$F$1,Inputs!CV409,Inputs!CV409*'Key assumptions'!$H$118),$F409*N(AP409)*avg_hrs)</f>
        <v>0</v>
      </c>
      <c r="CW409" s="255">
        <f>IF(OR($C409="Non-Labour",$C409="Labour-related"),IF(Inputs!$DT409=$F$1,Inputs!CW409,Inputs!CW409*'Key assumptions'!$H$118),$F409*N(AQ409)*avg_hrs)</f>
        <v>0</v>
      </c>
      <c r="CX409" s="255">
        <f>IF(OR($C409="Non-Labour",$C409="Labour-related"),IF(Inputs!$DT409=$F$1,Inputs!CX409,Inputs!CX409*'Key assumptions'!$H$118),$F409*N(AR409)*avg_hrs)</f>
        <v>0</v>
      </c>
      <c r="CY409" s="255">
        <f>IF(OR($C409="Non-Labour",$C409="Labour-related"),IF(Inputs!$DT409=$F$1,Inputs!CY409,Inputs!CY409*'Key assumptions'!$H$118),$F409*N(AS409)*avg_hrs)</f>
        <v>0</v>
      </c>
      <c r="CZ409" s="255">
        <f>IF(OR($C409="Non-Labour",$C409="Labour-related"),IF(Inputs!$DT409=$F$1,Inputs!CZ409,Inputs!CZ409*'Key assumptions'!$H$118),$F409*N(AT409)*avg_hrs)</f>
        <v>0</v>
      </c>
      <c r="DA409" s="255">
        <f>IF(OR($C409="Non-Labour",$C409="Labour-related"),IF(Inputs!$DT409=$F$1,Inputs!DA409,Inputs!DA409*'Key assumptions'!$H$118),$F409*N(AU409)*avg_hrs)</f>
        <v>0</v>
      </c>
      <c r="DB409" s="255">
        <f>IF(OR($C409="Non-Labour",$C409="Labour-related"),IF(Inputs!$DT409=$F$1,Inputs!DB409,Inputs!DB409*'Key assumptions'!$H$118),$F409*N(AV409)*avg_hrs)</f>
        <v>0</v>
      </c>
      <c r="DC409" s="255">
        <f>IF(OR($C409="Non-Labour",$C409="Labour-related"),IF(Inputs!$DT409=$F$1,Inputs!DC409,Inputs!DC409*'Key assumptions'!$H$118),$F409*N(AW409)*avg_hrs)</f>
        <v>0</v>
      </c>
      <c r="DD409" s="255">
        <f>IF(OR($C409="Non-Labour",$C409="Labour-related"),IF(Inputs!$DT409=$F$1,Inputs!DD409,Inputs!DD409*'Key assumptions'!$H$118),$F409*N(AX409)*avg_hrs)</f>
        <v>0</v>
      </c>
      <c r="DE409" s="255">
        <f>IF(OR($C409="Non-Labour",$C409="Labour-related"),IF(Inputs!$DT409=$F$1,Inputs!DE409,Inputs!DE409*'Key assumptions'!$H$118),$F409*N(AY409)*avg_hrs)</f>
        <v>0</v>
      </c>
      <c r="DF409" s="255">
        <f>IF(OR($C409="Non-Labour",$C409="Labour-related"),IF(Inputs!$DT409=$F$1,Inputs!DF409,Inputs!DF409*'Key assumptions'!$H$118),$F409*N(AZ409)*avg_hrs)</f>
        <v>0</v>
      </c>
      <c r="DG409" s="255">
        <f>IF(OR($C409="Non-Labour",$C409="Labour-related"),IF(Inputs!$DT409=$F$1,Inputs!DG409,Inputs!DG409*'Key assumptions'!$H$118),$F409*N(BA409)*avg_hrs)</f>
        <v>0</v>
      </c>
      <c r="DH409" s="255">
        <f>IF(OR($C409="Non-Labour",$C409="Labour-related"),IF(Inputs!$DT409=$F$1,Inputs!DH409,Inputs!DH409*'Key assumptions'!$H$118),$F409*N(BB409)*avg_hrs)</f>
        <v>0</v>
      </c>
      <c r="DI409" s="255">
        <f>IF(OR($C409="Non-Labour",$C409="Labour-related"),IF(Inputs!$DT409=$F$1,Inputs!DI409,Inputs!DI409*'Key assumptions'!$H$118),$F409*N(BC409)*avg_hrs)</f>
        <v>0</v>
      </c>
      <c r="DJ409" s="255">
        <f>IF(OR($C409="Non-Labour",$C409="Labour-related"),IF(Inputs!$DT409=$F$1,Inputs!DJ409,Inputs!DJ409*'Key assumptions'!$H$118),$F409*N(BD409)*avg_hrs)</f>
        <v>0</v>
      </c>
      <c r="DK409" s="255">
        <f>IF(OR($C409="Non-Labour",$C409="Labour-related"),IF(Inputs!$DT409=$F$1,Inputs!DK409,Inputs!DK409*'Key assumptions'!$H$118),$F409*N(BE409)*avg_hrs)</f>
        <v>0</v>
      </c>
      <c r="DL409" s="255">
        <f>IF(OR($C409="Non-Labour",$C409="Labour-related"),IF(Inputs!$DT409=$F$1,Inputs!DL409,Inputs!DL409*'Key assumptions'!$H$118),$F409*N(BF409)*avg_hrs)</f>
        <v>0</v>
      </c>
      <c r="DM409" s="255">
        <f>IF(OR($C409="Non-Labour",$C409="Labour-related"),IF(Inputs!$DT409=$F$1,Inputs!DM409,Inputs!DM409*'Key assumptions'!$H$118),$F409*N(BG409)*avg_hrs)</f>
        <v>0</v>
      </c>
      <c r="DN409" s="255">
        <f>IF(OR($C409="Non-Labour",$C409="Labour-related"),IF(Inputs!$DT409=$F$1,Inputs!DN409,Inputs!DN409*'Key assumptions'!$H$118),$F409*N(BH409)*avg_hrs)</f>
        <v>0</v>
      </c>
      <c r="DO409" s="255">
        <f>IF(OR($C409="Non-Labour",$C409="Labour-related"),IF(Inputs!$DT409=$F$1,Inputs!DO409,Inputs!DO409*'Key assumptions'!$H$118),$F409*N(BI409)*avg_hrs)</f>
        <v>0</v>
      </c>
      <c r="DP409" s="255">
        <f>IF(OR($C409="Non-Labour",$C409="Labour-related"),IF(Inputs!$DT409=$F$1,Inputs!DP409,Inputs!DP409*'Key assumptions'!$H$118),$F409*N(BJ409)*avg_hrs)</f>
        <v>0</v>
      </c>
      <c r="DQ409" s="255">
        <f>IF(OR($C409="Non-Labour",$C409="Labour-related"),IF(Inputs!$DT409=$F$1,Inputs!DQ409,Inputs!DQ409*'Key assumptions'!$H$118),$F409*N(BK409)*avg_hrs)</f>
        <v>0</v>
      </c>
      <c r="DR409" s="255">
        <f>IF(OR($C409="Non-Labour",$C409="Labour-related"),IF(Inputs!$DT409=$F$1,Inputs!DR409,Inputs!DR409*'Key assumptions'!$H$118),$F409*N(BL409)*avg_hrs)</f>
        <v>0</v>
      </c>
      <c r="DT409" s="133" t="s">
        <v>213</v>
      </c>
      <c r="DU409" s="304"/>
      <c r="DV409" s="304"/>
      <c r="DW409" s="304"/>
      <c r="DX409" s="304"/>
      <c r="DY409" s="304"/>
      <c r="DZ409" s="304"/>
      <c r="EA409" s="255">
        <v>0</v>
      </c>
      <c r="EB409" s="255">
        <v>0</v>
      </c>
      <c r="EC409" s="255">
        <v>0</v>
      </c>
      <c r="ED409" s="255">
        <f t="shared" si="35"/>
        <v>0</v>
      </c>
      <c r="EE409" s="255">
        <f t="shared" si="35"/>
        <v>0</v>
      </c>
      <c r="EF409" s="255">
        <f t="shared" si="37"/>
        <v>0</v>
      </c>
    </row>
    <row r="410" spans="1:136" x14ac:dyDescent="0.4">
      <c r="A410" s="133" t="str">
        <f>Inputs!A410</f>
        <v>Construction Management</v>
      </c>
      <c r="B410" s="133" t="str">
        <f>Inputs!B410</f>
        <v>N/A</v>
      </c>
      <c r="C410" s="133" t="str">
        <f>Inputs!C410</f>
        <v>Internal Labour</v>
      </c>
      <c r="D410" s="133" t="str">
        <f>Inputs!D410</f>
        <v>PT003696 AI BCSS Handover</v>
      </c>
      <c r="E410" s="133" t="str">
        <f>Inputs!E410</f>
        <v>Substation Fitter</v>
      </c>
      <c r="F410" s="290">
        <f>IF(Inputs!DT410=$F$1,Inputs!F410,
IF(Inputs!DT410='Key assumptions'!$E$118,Inputs!F410*'Key assumptions'!$H$118,Inputs!F410*'Key assumptions'!$H$119))</f>
        <v>159.88</v>
      </c>
      <c r="G410" s="290">
        <f>IF(Inputs!DT410=$F$1,Inputs!G410,Inputs!G410*'Key assumptions'!$H$118)</f>
        <v>70.034384245562109</v>
      </c>
      <c r="H410" s="281"/>
      <c r="I410" s="281"/>
      <c r="J410" s="281"/>
      <c r="K410" s="281"/>
      <c r="L410" s="281"/>
      <c r="M410" s="389" t="str">
        <f>Inputs!M410</f>
        <v>[C-i-C]</v>
      </c>
      <c r="N410" s="389" t="str">
        <f>Inputs!N410</f>
        <v>[C-i-C]</v>
      </c>
      <c r="O410" s="389" t="str">
        <f>Inputs!O410</f>
        <v>[C-i-C]</v>
      </c>
      <c r="P410" s="389" t="str">
        <f>Inputs!P410</f>
        <v>[C-i-C]</v>
      </c>
      <c r="Q410" s="389" t="str">
        <f>Inputs!Q410</f>
        <v>[C-i-C]</v>
      </c>
      <c r="R410" s="389" t="str">
        <f>Inputs!R410</f>
        <v>[C-i-C]</v>
      </c>
      <c r="S410" s="389" t="str">
        <f>Inputs!S410</f>
        <v>[C-i-C]</v>
      </c>
      <c r="T410" s="389" t="str">
        <f>Inputs!T410</f>
        <v>[C-i-C]</v>
      </c>
      <c r="U410" s="389" t="str">
        <f>Inputs!U410</f>
        <v>[C-i-C]</v>
      </c>
      <c r="V410" s="389" t="str">
        <f>Inputs!V410</f>
        <v>[C-i-C]</v>
      </c>
      <c r="W410" s="389" t="str">
        <f>Inputs!W410</f>
        <v>[C-i-C]</v>
      </c>
      <c r="X410" s="389" t="str">
        <f>Inputs!X410</f>
        <v>[C-i-C]</v>
      </c>
      <c r="Y410" s="389" t="str">
        <f>Inputs!Y410</f>
        <v>[C-i-C]</v>
      </c>
      <c r="Z410" s="389" t="str">
        <f>Inputs!Z410</f>
        <v>[C-i-C]</v>
      </c>
      <c r="AA410" s="389" t="str">
        <f>Inputs!AA410</f>
        <v>[C-i-C]</v>
      </c>
      <c r="AB410" s="389" t="str">
        <f>Inputs!AB410</f>
        <v>[C-i-C]</v>
      </c>
      <c r="AC410" s="389" t="str">
        <f>Inputs!AC410</f>
        <v>[C-i-C]</v>
      </c>
      <c r="AD410" s="389" t="str">
        <f>Inputs!AD410</f>
        <v>[C-i-C]</v>
      </c>
      <c r="AE410" s="389" t="str">
        <f>Inputs!AE410</f>
        <v>[C-i-C]</v>
      </c>
      <c r="AF410" s="389" t="str">
        <f>Inputs!AF410</f>
        <v>[C-i-C]</v>
      </c>
      <c r="AG410" s="389" t="str">
        <f>Inputs!AG410</f>
        <v>[C-i-C]</v>
      </c>
      <c r="AH410" s="389" t="str">
        <f>Inputs!AH410</f>
        <v>[C-i-C]</v>
      </c>
      <c r="AI410" s="254">
        <f>Inputs!AI410</f>
        <v>0</v>
      </c>
      <c r="AJ410" s="254">
        <f>Inputs!AJ410</f>
        <v>0</v>
      </c>
      <c r="AK410" s="254">
        <f>Inputs!AK410</f>
        <v>0</v>
      </c>
      <c r="AL410" s="254">
        <f>Inputs!AL410</f>
        <v>0</v>
      </c>
      <c r="AM410" s="254">
        <f>Inputs!AM410</f>
        <v>0</v>
      </c>
      <c r="AN410" s="254">
        <f>Inputs!AN410</f>
        <v>0</v>
      </c>
      <c r="AO410" s="254">
        <f>Inputs!AO410</f>
        <v>0</v>
      </c>
      <c r="AP410" s="254">
        <f>Inputs!AP410</f>
        <v>0</v>
      </c>
      <c r="AQ410" s="254">
        <f>Inputs!AQ410</f>
        <v>0</v>
      </c>
      <c r="AR410" s="254">
        <f>Inputs!AR410</f>
        <v>0</v>
      </c>
      <c r="AS410" s="254">
        <f>Inputs!AS410</f>
        <v>0</v>
      </c>
      <c r="AT410" s="254">
        <f>Inputs!AT410</f>
        <v>0</v>
      </c>
      <c r="AU410" s="254">
        <f>Inputs!AU410</f>
        <v>0</v>
      </c>
      <c r="AV410" s="254">
        <f>Inputs!AV410</f>
        <v>0</v>
      </c>
      <c r="AW410" s="254">
        <f>Inputs!AW410</f>
        <v>0</v>
      </c>
      <c r="AX410" s="254">
        <f>Inputs!AX410</f>
        <v>0</v>
      </c>
      <c r="AY410" s="254">
        <f>Inputs!AY410</f>
        <v>0</v>
      </c>
      <c r="AZ410" s="254">
        <f>Inputs!AZ410</f>
        <v>0</v>
      </c>
      <c r="BA410" s="254">
        <f>Inputs!BA410</f>
        <v>0</v>
      </c>
      <c r="BB410" s="254">
        <f>Inputs!BB410</f>
        <v>0</v>
      </c>
      <c r="BC410" s="254">
        <f>Inputs!BC410</f>
        <v>0</v>
      </c>
      <c r="BD410" s="254">
        <f>Inputs!BD410</f>
        <v>0</v>
      </c>
      <c r="BE410" s="254">
        <f>Inputs!BE410</f>
        <v>0</v>
      </c>
      <c r="BF410" s="254">
        <f>Inputs!BF410</f>
        <v>0</v>
      </c>
      <c r="BG410" s="254">
        <f>Inputs!BG410</f>
        <v>0</v>
      </c>
      <c r="BH410" s="254">
        <f>Inputs!BH410</f>
        <v>0</v>
      </c>
      <c r="BI410" s="254">
        <f>Inputs!BI410</f>
        <v>0</v>
      </c>
      <c r="BJ410" s="254">
        <f>Inputs!BJ410</f>
        <v>0</v>
      </c>
      <c r="BK410" s="254">
        <f>Inputs!BK410</f>
        <v>0</v>
      </c>
      <c r="BL410" s="254">
        <f>Inputs!BL410</f>
        <v>0</v>
      </c>
      <c r="BN410" s="255">
        <f>IF(OR($C410="Non-Labour",$C410="Labour-related"),IF(Inputs!$DT410=$F$1,Inputs!BN410,Inputs!BN410*'Key assumptions'!$H$118),$F410*N(H410)*avg_hrs)</f>
        <v>0</v>
      </c>
      <c r="BO410" s="255">
        <f>IF(OR($C410="Non-Labour",$C410="Labour-related"),IF(Inputs!$DT410=$F$1,Inputs!BO410,Inputs!BO410*'Key assumptions'!$H$118),$F410*N(I410)*avg_hrs)</f>
        <v>0</v>
      </c>
      <c r="BP410" s="255">
        <f>IF(OR($C410="Non-Labour",$C410="Labour-related"),IF(Inputs!$DT410=$F$1,Inputs!BP410,Inputs!BP410*'Key assumptions'!$H$118),$F410*N(J410)*avg_hrs)</f>
        <v>0</v>
      </c>
      <c r="BQ410" s="255">
        <f>IF(OR($C410="Non-Labour",$C410="Labour-related"),IF(Inputs!$DT410=$F$1,Inputs!BQ410,Inputs!BQ410*'Key assumptions'!$H$118),$F410*N(K410)*avg_hrs)</f>
        <v>0</v>
      </c>
      <c r="BR410" s="255">
        <f>IF(OR($C410="Non-Labour",$C410="Labour-related"),IF(Inputs!$DT410=$F$1,Inputs!BR410,Inputs!BR410*'Key assumptions'!$H$118),$F410*N(L410)*avg_hrs)</f>
        <v>0</v>
      </c>
      <c r="BS410" s="390" t="s">
        <v>411</v>
      </c>
      <c r="BT410" s="390" t="s">
        <v>411</v>
      </c>
      <c r="BU410" s="390" t="s">
        <v>411</v>
      </c>
      <c r="BV410" s="390" t="s">
        <v>411</v>
      </c>
      <c r="BW410" s="390" t="s">
        <v>411</v>
      </c>
      <c r="BX410" s="390" t="s">
        <v>411</v>
      </c>
      <c r="BY410" s="390" t="s">
        <v>411</v>
      </c>
      <c r="BZ410" s="390" t="s">
        <v>411</v>
      </c>
      <c r="CA410" s="390" t="s">
        <v>411</v>
      </c>
      <c r="CB410" s="390" t="s">
        <v>411</v>
      </c>
      <c r="CC410" s="390" t="s">
        <v>411</v>
      </c>
      <c r="CD410" s="390" t="s">
        <v>411</v>
      </c>
      <c r="CE410" s="390" t="s">
        <v>411</v>
      </c>
      <c r="CF410" s="390" t="s">
        <v>411</v>
      </c>
      <c r="CG410" s="390" t="s">
        <v>411</v>
      </c>
      <c r="CH410" s="390" t="s">
        <v>411</v>
      </c>
      <c r="CI410" s="390" t="s">
        <v>411</v>
      </c>
      <c r="CJ410" s="390" t="s">
        <v>411</v>
      </c>
      <c r="CK410" s="390" t="s">
        <v>411</v>
      </c>
      <c r="CL410" s="390" t="s">
        <v>411</v>
      </c>
      <c r="CM410" s="390" t="s">
        <v>411</v>
      </c>
      <c r="CN410" s="390" t="s">
        <v>411</v>
      </c>
      <c r="CO410" s="255">
        <f>IF(OR($C410="Non-Labour",$C410="Labour-related"),IF(Inputs!$DT410=$F$1,Inputs!CO410,Inputs!CO410*'Key assumptions'!$H$118),$F410*N(AI410)*avg_hrs)</f>
        <v>0</v>
      </c>
      <c r="CP410" s="255">
        <f>IF(OR($C410="Non-Labour",$C410="Labour-related"),IF(Inputs!$DT410=$F$1,Inputs!CP410,Inputs!CP410*'Key assumptions'!$H$118),$F410*N(AJ410)*avg_hrs)</f>
        <v>0</v>
      </c>
      <c r="CQ410" s="255">
        <f>IF(OR($C410="Non-Labour",$C410="Labour-related"),IF(Inputs!$DT410=$F$1,Inputs!CQ410,Inputs!CQ410*'Key assumptions'!$H$118),$F410*N(AK410)*avg_hrs)</f>
        <v>0</v>
      </c>
      <c r="CR410" s="255">
        <f>IF(OR($C410="Non-Labour",$C410="Labour-related"),IF(Inputs!$DT410=$F$1,Inputs!CR410,Inputs!CR410*'Key assumptions'!$H$118),$F410*N(AL410)*avg_hrs)</f>
        <v>0</v>
      </c>
      <c r="CS410" s="255">
        <f>IF(OR($C410="Non-Labour",$C410="Labour-related"),IF(Inputs!$DT410=$F$1,Inputs!CS410,Inputs!CS410*'Key assumptions'!$H$118),$F410*N(AM410)*avg_hrs)</f>
        <v>0</v>
      </c>
      <c r="CT410" s="255">
        <f>IF(OR($C410="Non-Labour",$C410="Labour-related"),IF(Inputs!$DT410=$F$1,Inputs!CT410,Inputs!CT410*'Key assumptions'!$H$118),$F410*N(AN410)*avg_hrs)</f>
        <v>0</v>
      </c>
      <c r="CU410" s="255">
        <f>IF(OR($C410="Non-Labour",$C410="Labour-related"),IF(Inputs!$DT410=$F$1,Inputs!CU410,Inputs!CU410*'Key assumptions'!$H$118),$F410*N(AO410)*avg_hrs)</f>
        <v>0</v>
      </c>
      <c r="CV410" s="255">
        <f>IF(OR($C410="Non-Labour",$C410="Labour-related"),IF(Inputs!$DT410=$F$1,Inputs!CV410,Inputs!CV410*'Key assumptions'!$H$118),$F410*N(AP410)*avg_hrs)</f>
        <v>0</v>
      </c>
      <c r="CW410" s="255">
        <f>IF(OR($C410="Non-Labour",$C410="Labour-related"),IF(Inputs!$DT410=$F$1,Inputs!CW410,Inputs!CW410*'Key assumptions'!$H$118),$F410*N(AQ410)*avg_hrs)</f>
        <v>0</v>
      </c>
      <c r="CX410" s="255">
        <f>IF(OR($C410="Non-Labour",$C410="Labour-related"),IF(Inputs!$DT410=$F$1,Inputs!CX410,Inputs!CX410*'Key assumptions'!$H$118),$F410*N(AR410)*avg_hrs)</f>
        <v>0</v>
      </c>
      <c r="CY410" s="255">
        <f>IF(OR($C410="Non-Labour",$C410="Labour-related"),IF(Inputs!$DT410=$F$1,Inputs!CY410,Inputs!CY410*'Key assumptions'!$H$118),$F410*N(AS410)*avg_hrs)</f>
        <v>0</v>
      </c>
      <c r="CZ410" s="255">
        <f>IF(OR($C410="Non-Labour",$C410="Labour-related"),IF(Inputs!$DT410=$F$1,Inputs!CZ410,Inputs!CZ410*'Key assumptions'!$H$118),$F410*N(AT410)*avg_hrs)</f>
        <v>0</v>
      </c>
      <c r="DA410" s="255">
        <f>IF(OR($C410="Non-Labour",$C410="Labour-related"),IF(Inputs!$DT410=$F$1,Inputs!DA410,Inputs!DA410*'Key assumptions'!$H$118),$F410*N(AU410)*avg_hrs)</f>
        <v>0</v>
      </c>
      <c r="DB410" s="255">
        <f>IF(OR($C410="Non-Labour",$C410="Labour-related"),IF(Inputs!$DT410=$F$1,Inputs!DB410,Inputs!DB410*'Key assumptions'!$H$118),$F410*N(AV410)*avg_hrs)</f>
        <v>0</v>
      </c>
      <c r="DC410" s="255">
        <f>IF(OR($C410="Non-Labour",$C410="Labour-related"),IF(Inputs!$DT410=$F$1,Inputs!DC410,Inputs!DC410*'Key assumptions'!$H$118),$F410*N(AW410)*avg_hrs)</f>
        <v>0</v>
      </c>
      <c r="DD410" s="255">
        <f>IF(OR($C410="Non-Labour",$C410="Labour-related"),IF(Inputs!$DT410=$F$1,Inputs!DD410,Inputs!DD410*'Key assumptions'!$H$118),$F410*N(AX410)*avg_hrs)</f>
        <v>0</v>
      </c>
      <c r="DE410" s="255">
        <f>IF(OR($C410="Non-Labour",$C410="Labour-related"),IF(Inputs!$DT410=$F$1,Inputs!DE410,Inputs!DE410*'Key assumptions'!$H$118),$F410*N(AY410)*avg_hrs)</f>
        <v>0</v>
      </c>
      <c r="DF410" s="255">
        <f>IF(OR($C410="Non-Labour",$C410="Labour-related"),IF(Inputs!$DT410=$F$1,Inputs!DF410,Inputs!DF410*'Key assumptions'!$H$118),$F410*N(AZ410)*avg_hrs)</f>
        <v>0</v>
      </c>
      <c r="DG410" s="255">
        <f>IF(OR($C410="Non-Labour",$C410="Labour-related"),IF(Inputs!$DT410=$F$1,Inputs!DG410,Inputs!DG410*'Key assumptions'!$H$118),$F410*N(BA410)*avg_hrs)</f>
        <v>0</v>
      </c>
      <c r="DH410" s="255">
        <f>IF(OR($C410="Non-Labour",$C410="Labour-related"),IF(Inputs!$DT410=$F$1,Inputs!DH410,Inputs!DH410*'Key assumptions'!$H$118),$F410*N(BB410)*avg_hrs)</f>
        <v>0</v>
      </c>
      <c r="DI410" s="255">
        <f>IF(OR($C410="Non-Labour",$C410="Labour-related"),IF(Inputs!$DT410=$F$1,Inputs!DI410,Inputs!DI410*'Key assumptions'!$H$118),$F410*N(BC410)*avg_hrs)</f>
        <v>0</v>
      </c>
      <c r="DJ410" s="255">
        <f>IF(OR($C410="Non-Labour",$C410="Labour-related"),IF(Inputs!$DT410=$F$1,Inputs!DJ410,Inputs!DJ410*'Key assumptions'!$H$118),$F410*N(BD410)*avg_hrs)</f>
        <v>0</v>
      </c>
      <c r="DK410" s="255">
        <f>IF(OR($C410="Non-Labour",$C410="Labour-related"),IF(Inputs!$DT410=$F$1,Inputs!DK410,Inputs!DK410*'Key assumptions'!$H$118),$F410*N(BE410)*avg_hrs)</f>
        <v>0</v>
      </c>
      <c r="DL410" s="255">
        <f>IF(OR($C410="Non-Labour",$C410="Labour-related"),IF(Inputs!$DT410=$F$1,Inputs!DL410,Inputs!DL410*'Key assumptions'!$H$118),$F410*N(BF410)*avg_hrs)</f>
        <v>0</v>
      </c>
      <c r="DM410" s="255">
        <f>IF(OR($C410="Non-Labour",$C410="Labour-related"),IF(Inputs!$DT410=$F$1,Inputs!DM410,Inputs!DM410*'Key assumptions'!$H$118),$F410*N(BG410)*avg_hrs)</f>
        <v>0</v>
      </c>
      <c r="DN410" s="255">
        <f>IF(OR($C410="Non-Labour",$C410="Labour-related"),IF(Inputs!$DT410=$F$1,Inputs!DN410,Inputs!DN410*'Key assumptions'!$H$118),$F410*N(BH410)*avg_hrs)</f>
        <v>0</v>
      </c>
      <c r="DO410" s="255">
        <f>IF(OR($C410="Non-Labour",$C410="Labour-related"),IF(Inputs!$DT410=$F$1,Inputs!DO410,Inputs!DO410*'Key assumptions'!$H$118),$F410*N(BI410)*avg_hrs)</f>
        <v>0</v>
      </c>
      <c r="DP410" s="255">
        <f>IF(OR($C410="Non-Labour",$C410="Labour-related"),IF(Inputs!$DT410=$F$1,Inputs!DP410,Inputs!DP410*'Key assumptions'!$H$118),$F410*N(BJ410)*avg_hrs)</f>
        <v>0</v>
      </c>
      <c r="DQ410" s="255">
        <f>IF(OR($C410="Non-Labour",$C410="Labour-related"),IF(Inputs!$DT410=$F$1,Inputs!DQ410,Inputs!DQ410*'Key assumptions'!$H$118),$F410*N(BK410)*avg_hrs)</f>
        <v>0</v>
      </c>
      <c r="DR410" s="255">
        <f>IF(OR($C410="Non-Labour",$C410="Labour-related"),IF(Inputs!$DT410=$F$1,Inputs!DR410,Inputs!DR410*'Key assumptions'!$H$118),$F410*N(BL410)*avg_hrs)</f>
        <v>0</v>
      </c>
      <c r="DT410" s="133" t="s">
        <v>213</v>
      </c>
      <c r="DU410" s="304"/>
      <c r="DV410" s="304"/>
      <c r="DW410" s="304"/>
      <c r="DX410" s="304"/>
      <c r="DY410" s="304"/>
      <c r="DZ410" s="304"/>
      <c r="EA410" s="255">
        <v>0</v>
      </c>
      <c r="EB410" s="255">
        <v>0</v>
      </c>
      <c r="EC410" s="255">
        <v>0</v>
      </c>
      <c r="ED410" s="255">
        <f t="shared" si="35"/>
        <v>0</v>
      </c>
      <c r="EE410" s="255">
        <f t="shared" si="35"/>
        <v>0</v>
      </c>
      <c r="EF410" s="255">
        <f t="shared" si="37"/>
        <v>0</v>
      </c>
    </row>
    <row r="411" spans="1:136" x14ac:dyDescent="0.4">
      <c r="A411" s="133" t="str">
        <f>Inputs!A411</f>
        <v>Construction Management</v>
      </c>
      <c r="B411" s="133" t="str">
        <f>Inputs!B411</f>
        <v>N/A</v>
      </c>
      <c r="C411" s="133" t="str">
        <f>Inputs!C411</f>
        <v>Internal Labour</v>
      </c>
      <c r="D411" s="133" t="str">
        <f>Inputs!D411</f>
        <v>PT003696 AI BCSS Handover</v>
      </c>
      <c r="E411" s="133" t="str">
        <f>Inputs!E411</f>
        <v>Substation Fitter - Travel Outside Hours</v>
      </c>
      <c r="F411" s="290">
        <f>IF(Inputs!DT411=$F$1,Inputs!F411,
IF(Inputs!DT411='Key assumptions'!$E$118,Inputs!F411*'Key assumptions'!$H$118,Inputs!F411*'Key assumptions'!$H$119))</f>
        <v>159.88</v>
      </c>
      <c r="G411" s="290">
        <f>IF(Inputs!DT411=$F$1,Inputs!G411,Inputs!G411*'Key assumptions'!$H$118)</f>
        <v>70.034384245562109</v>
      </c>
      <c r="H411" s="281"/>
      <c r="I411" s="281"/>
      <c r="J411" s="281"/>
      <c r="K411" s="281"/>
      <c r="L411" s="281"/>
      <c r="M411" s="389" t="str">
        <f>Inputs!M411</f>
        <v>[C-i-C]</v>
      </c>
      <c r="N411" s="389" t="str">
        <f>Inputs!N411</f>
        <v>[C-i-C]</v>
      </c>
      <c r="O411" s="389" t="str">
        <f>Inputs!O411</f>
        <v>[C-i-C]</v>
      </c>
      <c r="P411" s="389" t="str">
        <f>Inputs!P411</f>
        <v>[C-i-C]</v>
      </c>
      <c r="Q411" s="389" t="str">
        <f>Inputs!Q411</f>
        <v>[C-i-C]</v>
      </c>
      <c r="R411" s="389" t="str">
        <f>Inputs!R411</f>
        <v>[C-i-C]</v>
      </c>
      <c r="S411" s="389" t="str">
        <f>Inputs!S411</f>
        <v>[C-i-C]</v>
      </c>
      <c r="T411" s="389" t="str">
        <f>Inputs!T411</f>
        <v>[C-i-C]</v>
      </c>
      <c r="U411" s="389" t="str">
        <f>Inputs!U411</f>
        <v>[C-i-C]</v>
      </c>
      <c r="V411" s="389" t="str">
        <f>Inputs!V411</f>
        <v>[C-i-C]</v>
      </c>
      <c r="W411" s="389" t="str">
        <f>Inputs!W411</f>
        <v>[C-i-C]</v>
      </c>
      <c r="X411" s="389" t="str">
        <f>Inputs!X411</f>
        <v>[C-i-C]</v>
      </c>
      <c r="Y411" s="389" t="str">
        <f>Inputs!Y411</f>
        <v>[C-i-C]</v>
      </c>
      <c r="Z411" s="389" t="str">
        <f>Inputs!Z411</f>
        <v>[C-i-C]</v>
      </c>
      <c r="AA411" s="389" t="str">
        <f>Inputs!AA411</f>
        <v>[C-i-C]</v>
      </c>
      <c r="AB411" s="389" t="str">
        <f>Inputs!AB411</f>
        <v>[C-i-C]</v>
      </c>
      <c r="AC411" s="389" t="str">
        <f>Inputs!AC411</f>
        <v>[C-i-C]</v>
      </c>
      <c r="AD411" s="389" t="str">
        <f>Inputs!AD411</f>
        <v>[C-i-C]</v>
      </c>
      <c r="AE411" s="389" t="str">
        <f>Inputs!AE411</f>
        <v>[C-i-C]</v>
      </c>
      <c r="AF411" s="389" t="str">
        <f>Inputs!AF411</f>
        <v>[C-i-C]</v>
      </c>
      <c r="AG411" s="389" t="str">
        <f>Inputs!AG411</f>
        <v>[C-i-C]</v>
      </c>
      <c r="AH411" s="389" t="str">
        <f>Inputs!AH411</f>
        <v>[C-i-C]</v>
      </c>
      <c r="AI411" s="254">
        <f>Inputs!AI411</f>
        <v>0</v>
      </c>
      <c r="AJ411" s="254">
        <f>Inputs!AJ411</f>
        <v>0</v>
      </c>
      <c r="AK411" s="254">
        <f>Inputs!AK411</f>
        <v>0</v>
      </c>
      <c r="AL411" s="254">
        <f>Inputs!AL411</f>
        <v>0</v>
      </c>
      <c r="AM411" s="254">
        <f>Inputs!AM411</f>
        <v>0</v>
      </c>
      <c r="AN411" s="254">
        <f>Inputs!AN411</f>
        <v>0</v>
      </c>
      <c r="AO411" s="254">
        <f>Inputs!AO411</f>
        <v>0</v>
      </c>
      <c r="AP411" s="254">
        <f>Inputs!AP411</f>
        <v>0</v>
      </c>
      <c r="AQ411" s="254">
        <f>Inputs!AQ411</f>
        <v>0</v>
      </c>
      <c r="AR411" s="254">
        <f>Inputs!AR411</f>
        <v>0</v>
      </c>
      <c r="AS411" s="254">
        <f>Inputs!AS411</f>
        <v>0</v>
      </c>
      <c r="AT411" s="254">
        <f>Inputs!AT411</f>
        <v>0</v>
      </c>
      <c r="AU411" s="254">
        <f>Inputs!AU411</f>
        <v>0</v>
      </c>
      <c r="AV411" s="254">
        <f>Inputs!AV411</f>
        <v>0</v>
      </c>
      <c r="AW411" s="254">
        <f>Inputs!AW411</f>
        <v>0</v>
      </c>
      <c r="AX411" s="254">
        <f>Inputs!AX411</f>
        <v>0</v>
      </c>
      <c r="AY411" s="254">
        <f>Inputs!AY411</f>
        <v>0</v>
      </c>
      <c r="AZ411" s="254">
        <f>Inputs!AZ411</f>
        <v>0</v>
      </c>
      <c r="BA411" s="254">
        <f>Inputs!BA411</f>
        <v>0</v>
      </c>
      <c r="BB411" s="254">
        <f>Inputs!BB411</f>
        <v>0</v>
      </c>
      <c r="BC411" s="254">
        <f>Inputs!BC411</f>
        <v>0</v>
      </c>
      <c r="BD411" s="254">
        <f>Inputs!BD411</f>
        <v>0</v>
      </c>
      <c r="BE411" s="254">
        <f>Inputs!BE411</f>
        <v>0</v>
      </c>
      <c r="BF411" s="254">
        <f>Inputs!BF411</f>
        <v>0</v>
      </c>
      <c r="BG411" s="254">
        <f>Inputs!BG411</f>
        <v>0</v>
      </c>
      <c r="BH411" s="254">
        <f>Inputs!BH411</f>
        <v>0</v>
      </c>
      <c r="BI411" s="254">
        <f>Inputs!BI411</f>
        <v>0</v>
      </c>
      <c r="BJ411" s="254">
        <f>Inputs!BJ411</f>
        <v>0</v>
      </c>
      <c r="BK411" s="254">
        <f>Inputs!BK411</f>
        <v>0</v>
      </c>
      <c r="BL411" s="254">
        <f>Inputs!BL411</f>
        <v>0</v>
      </c>
      <c r="BN411" s="255">
        <f>IF(OR($C411="Non-Labour",$C411="Labour-related"),IF(Inputs!$DT411=$F$1,Inputs!BN411,Inputs!BN411*'Key assumptions'!$H$118),$F411*N(H411)*avg_hrs)</f>
        <v>0</v>
      </c>
      <c r="BO411" s="255">
        <f>IF(OR($C411="Non-Labour",$C411="Labour-related"),IF(Inputs!$DT411=$F$1,Inputs!BO411,Inputs!BO411*'Key assumptions'!$H$118),$F411*N(I411)*avg_hrs)</f>
        <v>0</v>
      </c>
      <c r="BP411" s="255">
        <f>IF(OR($C411="Non-Labour",$C411="Labour-related"),IF(Inputs!$DT411=$F$1,Inputs!BP411,Inputs!BP411*'Key assumptions'!$H$118),$F411*N(J411)*avg_hrs)</f>
        <v>0</v>
      </c>
      <c r="BQ411" s="255">
        <f>IF(OR($C411="Non-Labour",$C411="Labour-related"),IF(Inputs!$DT411=$F$1,Inputs!BQ411,Inputs!BQ411*'Key assumptions'!$H$118),$F411*N(K411)*avg_hrs)</f>
        <v>0</v>
      </c>
      <c r="BR411" s="255">
        <f>IF(OR($C411="Non-Labour",$C411="Labour-related"),IF(Inputs!$DT411=$F$1,Inputs!BR411,Inputs!BR411*'Key assumptions'!$H$118),$F411*N(L411)*avg_hrs)</f>
        <v>0</v>
      </c>
      <c r="BS411" s="390" t="s">
        <v>411</v>
      </c>
      <c r="BT411" s="390" t="s">
        <v>411</v>
      </c>
      <c r="BU411" s="390" t="s">
        <v>411</v>
      </c>
      <c r="BV411" s="390" t="s">
        <v>411</v>
      </c>
      <c r="BW411" s="390" t="s">
        <v>411</v>
      </c>
      <c r="BX411" s="390" t="s">
        <v>411</v>
      </c>
      <c r="BY411" s="390" t="s">
        <v>411</v>
      </c>
      <c r="BZ411" s="390" t="s">
        <v>411</v>
      </c>
      <c r="CA411" s="390" t="s">
        <v>411</v>
      </c>
      <c r="CB411" s="390" t="s">
        <v>411</v>
      </c>
      <c r="CC411" s="390" t="s">
        <v>411</v>
      </c>
      <c r="CD411" s="390" t="s">
        <v>411</v>
      </c>
      <c r="CE411" s="390" t="s">
        <v>411</v>
      </c>
      <c r="CF411" s="390" t="s">
        <v>411</v>
      </c>
      <c r="CG411" s="390" t="s">
        <v>411</v>
      </c>
      <c r="CH411" s="390" t="s">
        <v>411</v>
      </c>
      <c r="CI411" s="390" t="s">
        <v>411</v>
      </c>
      <c r="CJ411" s="390" t="s">
        <v>411</v>
      </c>
      <c r="CK411" s="390" t="s">
        <v>411</v>
      </c>
      <c r="CL411" s="390" t="s">
        <v>411</v>
      </c>
      <c r="CM411" s="390" t="s">
        <v>411</v>
      </c>
      <c r="CN411" s="390" t="s">
        <v>411</v>
      </c>
      <c r="CO411" s="255">
        <f>IF(OR($C411="Non-Labour",$C411="Labour-related"),IF(Inputs!$DT411=$F$1,Inputs!CO411,Inputs!CO411*'Key assumptions'!$H$118),$F411*N(AI411)*avg_hrs)</f>
        <v>0</v>
      </c>
      <c r="CP411" s="255">
        <f>IF(OR($C411="Non-Labour",$C411="Labour-related"),IF(Inputs!$DT411=$F$1,Inputs!CP411,Inputs!CP411*'Key assumptions'!$H$118),$F411*N(AJ411)*avg_hrs)</f>
        <v>0</v>
      </c>
      <c r="CQ411" s="255">
        <f>IF(OR($C411="Non-Labour",$C411="Labour-related"),IF(Inputs!$DT411=$F$1,Inputs!CQ411,Inputs!CQ411*'Key assumptions'!$H$118),$F411*N(AK411)*avg_hrs)</f>
        <v>0</v>
      </c>
      <c r="CR411" s="255">
        <f>IF(OR($C411="Non-Labour",$C411="Labour-related"),IF(Inputs!$DT411=$F$1,Inputs!CR411,Inputs!CR411*'Key assumptions'!$H$118),$F411*N(AL411)*avg_hrs)</f>
        <v>0</v>
      </c>
      <c r="CS411" s="255">
        <f>IF(OR($C411="Non-Labour",$C411="Labour-related"),IF(Inputs!$DT411=$F$1,Inputs!CS411,Inputs!CS411*'Key assumptions'!$H$118),$F411*N(AM411)*avg_hrs)</f>
        <v>0</v>
      </c>
      <c r="CT411" s="255">
        <f>IF(OR($C411="Non-Labour",$C411="Labour-related"),IF(Inputs!$DT411=$F$1,Inputs!CT411,Inputs!CT411*'Key assumptions'!$H$118),$F411*N(AN411)*avg_hrs)</f>
        <v>0</v>
      </c>
      <c r="CU411" s="255">
        <f>IF(OR($C411="Non-Labour",$C411="Labour-related"),IF(Inputs!$DT411=$F$1,Inputs!CU411,Inputs!CU411*'Key assumptions'!$H$118),$F411*N(AO411)*avg_hrs)</f>
        <v>0</v>
      </c>
      <c r="CV411" s="255">
        <f>IF(OR($C411="Non-Labour",$C411="Labour-related"),IF(Inputs!$DT411=$F$1,Inputs!CV411,Inputs!CV411*'Key assumptions'!$H$118),$F411*N(AP411)*avg_hrs)</f>
        <v>0</v>
      </c>
      <c r="CW411" s="255">
        <f>IF(OR($C411="Non-Labour",$C411="Labour-related"),IF(Inputs!$DT411=$F$1,Inputs!CW411,Inputs!CW411*'Key assumptions'!$H$118),$F411*N(AQ411)*avg_hrs)</f>
        <v>0</v>
      </c>
      <c r="CX411" s="255">
        <f>IF(OR($C411="Non-Labour",$C411="Labour-related"),IF(Inputs!$DT411=$F$1,Inputs!CX411,Inputs!CX411*'Key assumptions'!$H$118),$F411*N(AR411)*avg_hrs)</f>
        <v>0</v>
      </c>
      <c r="CY411" s="255">
        <f>IF(OR($C411="Non-Labour",$C411="Labour-related"),IF(Inputs!$DT411=$F$1,Inputs!CY411,Inputs!CY411*'Key assumptions'!$H$118),$F411*N(AS411)*avg_hrs)</f>
        <v>0</v>
      </c>
      <c r="CZ411" s="255">
        <f>IF(OR($C411="Non-Labour",$C411="Labour-related"),IF(Inputs!$DT411=$F$1,Inputs!CZ411,Inputs!CZ411*'Key assumptions'!$H$118),$F411*N(AT411)*avg_hrs)</f>
        <v>0</v>
      </c>
      <c r="DA411" s="255">
        <f>IF(OR($C411="Non-Labour",$C411="Labour-related"),IF(Inputs!$DT411=$F$1,Inputs!DA411,Inputs!DA411*'Key assumptions'!$H$118),$F411*N(AU411)*avg_hrs)</f>
        <v>0</v>
      </c>
      <c r="DB411" s="255">
        <f>IF(OR($C411="Non-Labour",$C411="Labour-related"),IF(Inputs!$DT411=$F$1,Inputs!DB411,Inputs!DB411*'Key assumptions'!$H$118),$F411*N(AV411)*avg_hrs)</f>
        <v>0</v>
      </c>
      <c r="DC411" s="255">
        <f>IF(OR($C411="Non-Labour",$C411="Labour-related"),IF(Inputs!$DT411=$F$1,Inputs!DC411,Inputs!DC411*'Key assumptions'!$H$118),$F411*N(AW411)*avg_hrs)</f>
        <v>0</v>
      </c>
      <c r="DD411" s="255">
        <f>IF(OR($C411="Non-Labour",$C411="Labour-related"),IF(Inputs!$DT411=$F$1,Inputs!DD411,Inputs!DD411*'Key assumptions'!$H$118),$F411*N(AX411)*avg_hrs)</f>
        <v>0</v>
      </c>
      <c r="DE411" s="255">
        <f>IF(OR($C411="Non-Labour",$C411="Labour-related"),IF(Inputs!$DT411=$F$1,Inputs!DE411,Inputs!DE411*'Key assumptions'!$H$118),$F411*N(AY411)*avg_hrs)</f>
        <v>0</v>
      </c>
      <c r="DF411" s="255">
        <f>IF(OR($C411="Non-Labour",$C411="Labour-related"),IF(Inputs!$DT411=$F$1,Inputs!DF411,Inputs!DF411*'Key assumptions'!$H$118),$F411*N(AZ411)*avg_hrs)</f>
        <v>0</v>
      </c>
      <c r="DG411" s="255">
        <f>IF(OR($C411="Non-Labour",$C411="Labour-related"),IF(Inputs!$DT411=$F$1,Inputs!DG411,Inputs!DG411*'Key assumptions'!$H$118),$F411*N(BA411)*avg_hrs)</f>
        <v>0</v>
      </c>
      <c r="DH411" s="255">
        <f>IF(OR($C411="Non-Labour",$C411="Labour-related"),IF(Inputs!$DT411=$F$1,Inputs!DH411,Inputs!DH411*'Key assumptions'!$H$118),$F411*N(BB411)*avg_hrs)</f>
        <v>0</v>
      </c>
      <c r="DI411" s="255">
        <f>IF(OR($C411="Non-Labour",$C411="Labour-related"),IF(Inputs!$DT411=$F$1,Inputs!DI411,Inputs!DI411*'Key assumptions'!$H$118),$F411*N(BC411)*avg_hrs)</f>
        <v>0</v>
      </c>
      <c r="DJ411" s="255">
        <f>IF(OR($C411="Non-Labour",$C411="Labour-related"),IF(Inputs!$DT411=$F$1,Inputs!DJ411,Inputs!DJ411*'Key assumptions'!$H$118),$F411*N(BD411)*avg_hrs)</f>
        <v>0</v>
      </c>
      <c r="DK411" s="255">
        <f>IF(OR($C411="Non-Labour",$C411="Labour-related"),IF(Inputs!$DT411=$F$1,Inputs!DK411,Inputs!DK411*'Key assumptions'!$H$118),$F411*N(BE411)*avg_hrs)</f>
        <v>0</v>
      </c>
      <c r="DL411" s="255">
        <f>IF(OR($C411="Non-Labour",$C411="Labour-related"),IF(Inputs!$DT411=$F$1,Inputs!DL411,Inputs!DL411*'Key assumptions'!$H$118),$F411*N(BF411)*avg_hrs)</f>
        <v>0</v>
      </c>
      <c r="DM411" s="255">
        <f>IF(OR($C411="Non-Labour",$C411="Labour-related"),IF(Inputs!$DT411=$F$1,Inputs!DM411,Inputs!DM411*'Key assumptions'!$H$118),$F411*N(BG411)*avg_hrs)</f>
        <v>0</v>
      </c>
      <c r="DN411" s="255">
        <f>IF(OR($C411="Non-Labour",$C411="Labour-related"),IF(Inputs!$DT411=$F$1,Inputs!DN411,Inputs!DN411*'Key assumptions'!$H$118),$F411*N(BH411)*avg_hrs)</f>
        <v>0</v>
      </c>
      <c r="DO411" s="255">
        <f>IF(OR($C411="Non-Labour",$C411="Labour-related"),IF(Inputs!$DT411=$F$1,Inputs!DO411,Inputs!DO411*'Key assumptions'!$H$118),$F411*N(BI411)*avg_hrs)</f>
        <v>0</v>
      </c>
      <c r="DP411" s="255">
        <f>IF(OR($C411="Non-Labour",$C411="Labour-related"),IF(Inputs!$DT411=$F$1,Inputs!DP411,Inputs!DP411*'Key assumptions'!$H$118),$F411*N(BJ411)*avg_hrs)</f>
        <v>0</v>
      </c>
      <c r="DQ411" s="255">
        <f>IF(OR($C411="Non-Labour",$C411="Labour-related"),IF(Inputs!$DT411=$F$1,Inputs!DQ411,Inputs!DQ411*'Key assumptions'!$H$118),$F411*N(BK411)*avg_hrs)</f>
        <v>0</v>
      </c>
      <c r="DR411" s="255">
        <f>IF(OR($C411="Non-Labour",$C411="Labour-related"),IF(Inputs!$DT411=$F$1,Inputs!DR411,Inputs!DR411*'Key assumptions'!$H$118),$F411*N(BL411)*avg_hrs)</f>
        <v>0</v>
      </c>
      <c r="DT411" s="133" t="s">
        <v>213</v>
      </c>
      <c r="DU411" s="304"/>
      <c r="DV411" s="304"/>
      <c r="DW411" s="304"/>
      <c r="DX411" s="304"/>
      <c r="DY411" s="304"/>
      <c r="DZ411" s="304"/>
      <c r="EA411" s="255">
        <v>0</v>
      </c>
      <c r="EB411" s="255">
        <v>0</v>
      </c>
      <c r="EC411" s="255">
        <v>0</v>
      </c>
      <c r="ED411" s="255">
        <f t="shared" si="35"/>
        <v>0</v>
      </c>
      <c r="EE411" s="255">
        <f t="shared" si="35"/>
        <v>0</v>
      </c>
      <c r="EF411" s="255">
        <f t="shared" si="37"/>
        <v>0</v>
      </c>
    </row>
    <row r="412" spans="1:136" x14ac:dyDescent="0.4">
      <c r="A412" s="133" t="str">
        <f>Inputs!A412</f>
        <v>Construction Management</v>
      </c>
      <c r="B412" s="133" t="str">
        <f>Inputs!B412</f>
        <v>Substation Fitter 1</v>
      </c>
      <c r="C412" s="133" t="str">
        <f>Inputs!C412</f>
        <v>Labour-related</v>
      </c>
      <c r="D412" s="133" t="str">
        <f>Inputs!D412</f>
        <v>PT003696 AI BCSS Handover</v>
      </c>
      <c r="E412" s="133" t="str">
        <f>Inputs!E412</f>
        <v>Sustenance High Cost Country Centre</v>
      </c>
      <c r="F412" s="290">
        <f>IF(Inputs!DT412=$F$1,Inputs!F412,
IF(Inputs!DT412='Key assumptions'!$E$118,Inputs!F412*'Key assumptions'!$H$118,Inputs!F412*'Key assumptions'!$H$119))</f>
        <v>0</v>
      </c>
      <c r="G412" s="290">
        <f>IF(Inputs!DT412=$F$1,Inputs!G412,Inputs!G412*'Key assumptions'!$H$118)</f>
        <v>0</v>
      </c>
      <c r="H412" s="281"/>
      <c r="I412" s="281"/>
      <c r="J412" s="281"/>
      <c r="K412" s="281"/>
      <c r="L412" s="281"/>
      <c r="M412" s="389" t="str">
        <f>Inputs!M412</f>
        <v>[C-i-C]</v>
      </c>
      <c r="N412" s="389" t="str">
        <f>Inputs!N412</f>
        <v>[C-i-C]</v>
      </c>
      <c r="O412" s="389" t="str">
        <f>Inputs!O412</f>
        <v>[C-i-C]</v>
      </c>
      <c r="P412" s="389" t="str">
        <f>Inputs!P412</f>
        <v>[C-i-C]</v>
      </c>
      <c r="Q412" s="389" t="str">
        <f>Inputs!Q412</f>
        <v>[C-i-C]</v>
      </c>
      <c r="R412" s="389" t="str">
        <f>Inputs!R412</f>
        <v>[C-i-C]</v>
      </c>
      <c r="S412" s="389" t="str">
        <f>Inputs!S412</f>
        <v>[C-i-C]</v>
      </c>
      <c r="T412" s="389" t="str">
        <f>Inputs!T412</f>
        <v>[C-i-C]</v>
      </c>
      <c r="U412" s="389" t="str">
        <f>Inputs!U412</f>
        <v>[C-i-C]</v>
      </c>
      <c r="V412" s="389" t="str">
        <f>Inputs!V412</f>
        <v>[C-i-C]</v>
      </c>
      <c r="W412" s="389" t="str">
        <f>Inputs!W412</f>
        <v>[C-i-C]</v>
      </c>
      <c r="X412" s="389" t="str">
        <f>Inputs!X412</f>
        <v>[C-i-C]</v>
      </c>
      <c r="Y412" s="389" t="str">
        <f>Inputs!Y412</f>
        <v>[C-i-C]</v>
      </c>
      <c r="Z412" s="389" t="str">
        <f>Inputs!Z412</f>
        <v>[C-i-C]</v>
      </c>
      <c r="AA412" s="389" t="str">
        <f>Inputs!AA412</f>
        <v>[C-i-C]</v>
      </c>
      <c r="AB412" s="389" t="str">
        <f>Inputs!AB412</f>
        <v>[C-i-C]</v>
      </c>
      <c r="AC412" s="389" t="str">
        <f>Inputs!AC412</f>
        <v>[C-i-C]</v>
      </c>
      <c r="AD412" s="389" t="str">
        <f>Inputs!AD412</f>
        <v>[C-i-C]</v>
      </c>
      <c r="AE412" s="389" t="str">
        <f>Inputs!AE412</f>
        <v>[C-i-C]</v>
      </c>
      <c r="AF412" s="389" t="str">
        <f>Inputs!AF412</f>
        <v>[C-i-C]</v>
      </c>
      <c r="AG412" s="389" t="str">
        <f>Inputs!AG412</f>
        <v>[C-i-C]</v>
      </c>
      <c r="AH412" s="389" t="str">
        <f>Inputs!AH412</f>
        <v>[C-i-C]</v>
      </c>
      <c r="AI412" s="254">
        <f>Inputs!AI412</f>
        <v>0</v>
      </c>
      <c r="AJ412" s="254">
        <f>Inputs!AJ412</f>
        <v>0</v>
      </c>
      <c r="AK412" s="254">
        <f>Inputs!AK412</f>
        <v>0</v>
      </c>
      <c r="AL412" s="254">
        <f>Inputs!AL412</f>
        <v>0</v>
      </c>
      <c r="AM412" s="254">
        <f>Inputs!AM412</f>
        <v>0</v>
      </c>
      <c r="AN412" s="254">
        <f>Inputs!AN412</f>
        <v>0</v>
      </c>
      <c r="AO412" s="254">
        <f>Inputs!AO412</f>
        <v>0</v>
      </c>
      <c r="AP412" s="254">
        <f>Inputs!AP412</f>
        <v>0</v>
      </c>
      <c r="AQ412" s="254">
        <f>Inputs!AQ412</f>
        <v>0</v>
      </c>
      <c r="AR412" s="254">
        <f>Inputs!AR412</f>
        <v>0</v>
      </c>
      <c r="AS412" s="254">
        <f>Inputs!AS412</f>
        <v>0</v>
      </c>
      <c r="AT412" s="254">
        <f>Inputs!AT412</f>
        <v>0</v>
      </c>
      <c r="AU412" s="254">
        <f>Inputs!AU412</f>
        <v>0</v>
      </c>
      <c r="AV412" s="254">
        <f>Inputs!AV412</f>
        <v>0</v>
      </c>
      <c r="AW412" s="254">
        <f>Inputs!AW412</f>
        <v>0</v>
      </c>
      <c r="AX412" s="254">
        <f>Inputs!AX412</f>
        <v>0</v>
      </c>
      <c r="AY412" s="254">
        <f>Inputs!AY412</f>
        <v>0</v>
      </c>
      <c r="AZ412" s="254">
        <f>Inputs!AZ412</f>
        <v>0</v>
      </c>
      <c r="BA412" s="254">
        <f>Inputs!BA412</f>
        <v>0</v>
      </c>
      <c r="BB412" s="254">
        <f>Inputs!BB412</f>
        <v>0</v>
      </c>
      <c r="BC412" s="254">
        <f>Inputs!BC412</f>
        <v>0</v>
      </c>
      <c r="BD412" s="254">
        <f>Inputs!BD412</f>
        <v>0</v>
      </c>
      <c r="BE412" s="254">
        <f>Inputs!BE412</f>
        <v>0</v>
      </c>
      <c r="BF412" s="254">
        <f>Inputs!BF412</f>
        <v>0</v>
      </c>
      <c r="BG412" s="254">
        <f>Inputs!BG412</f>
        <v>0</v>
      </c>
      <c r="BH412" s="254">
        <f>Inputs!BH412</f>
        <v>0</v>
      </c>
      <c r="BI412" s="254">
        <f>Inputs!BI412</f>
        <v>0</v>
      </c>
      <c r="BJ412" s="254">
        <f>Inputs!BJ412</f>
        <v>0</v>
      </c>
      <c r="BK412" s="254">
        <f>Inputs!BK412</f>
        <v>0</v>
      </c>
      <c r="BL412" s="254">
        <f>Inputs!BL412</f>
        <v>0</v>
      </c>
      <c r="BN412" s="255">
        <f>IF(OR($C412="Non-Labour",$C412="Labour-related"),IF(Inputs!$DT412=$F$1,Inputs!BN412,Inputs!BN412*'Key assumptions'!$H$118),$F412*N(H412)*avg_hrs)</f>
        <v>0</v>
      </c>
      <c r="BO412" s="255">
        <f>IF(OR($C412="Non-Labour",$C412="Labour-related"),IF(Inputs!$DT412=$F$1,Inputs!BO412,Inputs!BO412*'Key assumptions'!$H$118),$F412*N(I412)*avg_hrs)</f>
        <v>0</v>
      </c>
      <c r="BP412" s="255">
        <f>IF(OR($C412="Non-Labour",$C412="Labour-related"),IF(Inputs!$DT412=$F$1,Inputs!BP412,Inputs!BP412*'Key assumptions'!$H$118),$F412*N(J412)*avg_hrs)</f>
        <v>0</v>
      </c>
      <c r="BQ412" s="255">
        <f>IF(OR($C412="Non-Labour",$C412="Labour-related"),IF(Inputs!$DT412=$F$1,Inputs!BQ412,Inputs!BQ412*'Key assumptions'!$H$118),$F412*N(K412)*avg_hrs)</f>
        <v>0</v>
      </c>
      <c r="BR412" s="255">
        <f>IF(OR($C412="Non-Labour",$C412="Labour-related"),IF(Inputs!$DT412=$F$1,Inputs!BR412,Inputs!BR412*'Key assumptions'!$H$118),$F412*N(L412)*avg_hrs)</f>
        <v>0</v>
      </c>
      <c r="BS412" s="390" t="s">
        <v>411</v>
      </c>
      <c r="BT412" s="390" t="s">
        <v>411</v>
      </c>
      <c r="BU412" s="390" t="s">
        <v>411</v>
      </c>
      <c r="BV412" s="390" t="s">
        <v>411</v>
      </c>
      <c r="BW412" s="390" t="s">
        <v>411</v>
      </c>
      <c r="BX412" s="390" t="s">
        <v>411</v>
      </c>
      <c r="BY412" s="390" t="s">
        <v>411</v>
      </c>
      <c r="BZ412" s="390" t="s">
        <v>411</v>
      </c>
      <c r="CA412" s="390" t="s">
        <v>411</v>
      </c>
      <c r="CB412" s="390" t="s">
        <v>411</v>
      </c>
      <c r="CC412" s="390" t="s">
        <v>411</v>
      </c>
      <c r="CD412" s="390" t="s">
        <v>411</v>
      </c>
      <c r="CE412" s="390" t="s">
        <v>411</v>
      </c>
      <c r="CF412" s="390" t="s">
        <v>411</v>
      </c>
      <c r="CG412" s="390" t="s">
        <v>411</v>
      </c>
      <c r="CH412" s="390" t="s">
        <v>411</v>
      </c>
      <c r="CI412" s="390" t="s">
        <v>411</v>
      </c>
      <c r="CJ412" s="390" t="s">
        <v>411</v>
      </c>
      <c r="CK412" s="390" t="s">
        <v>411</v>
      </c>
      <c r="CL412" s="390" t="s">
        <v>411</v>
      </c>
      <c r="CM412" s="390" t="s">
        <v>411</v>
      </c>
      <c r="CN412" s="390" t="s">
        <v>411</v>
      </c>
      <c r="CO412" s="255">
        <f>IF(OR($C412="Non-Labour",$C412="Labour-related"),IF(Inputs!$DT412=$F$1,Inputs!CO412,Inputs!CO412*'Key assumptions'!$H$118),$F412*N(AI412)*avg_hrs)</f>
        <v>0</v>
      </c>
      <c r="CP412" s="255">
        <f>IF(OR($C412="Non-Labour",$C412="Labour-related"),IF(Inputs!$DT412=$F$1,Inputs!CP412,Inputs!CP412*'Key assumptions'!$H$118),$F412*N(AJ412)*avg_hrs)</f>
        <v>0</v>
      </c>
      <c r="CQ412" s="255">
        <f>IF(OR($C412="Non-Labour",$C412="Labour-related"),IF(Inputs!$DT412=$F$1,Inputs!CQ412,Inputs!CQ412*'Key assumptions'!$H$118),$F412*N(AK412)*avg_hrs)</f>
        <v>0</v>
      </c>
      <c r="CR412" s="255">
        <f>IF(OR($C412="Non-Labour",$C412="Labour-related"),IF(Inputs!$DT412=$F$1,Inputs!CR412,Inputs!CR412*'Key assumptions'!$H$118),$F412*N(AL412)*avg_hrs)</f>
        <v>0</v>
      </c>
      <c r="CS412" s="255">
        <f>IF(OR($C412="Non-Labour",$C412="Labour-related"),IF(Inputs!$DT412=$F$1,Inputs!CS412,Inputs!CS412*'Key assumptions'!$H$118),$F412*N(AM412)*avg_hrs)</f>
        <v>0</v>
      </c>
      <c r="CT412" s="255">
        <f>IF(OR($C412="Non-Labour",$C412="Labour-related"),IF(Inputs!$DT412=$F$1,Inputs!CT412,Inputs!CT412*'Key assumptions'!$H$118),$F412*N(AN412)*avg_hrs)</f>
        <v>0</v>
      </c>
      <c r="CU412" s="255">
        <f>IF(OR($C412="Non-Labour",$C412="Labour-related"),IF(Inputs!$DT412=$F$1,Inputs!CU412,Inputs!CU412*'Key assumptions'!$H$118),$F412*N(AO412)*avg_hrs)</f>
        <v>0</v>
      </c>
      <c r="CV412" s="255">
        <f>IF(OR($C412="Non-Labour",$C412="Labour-related"),IF(Inputs!$DT412=$F$1,Inputs!CV412,Inputs!CV412*'Key assumptions'!$H$118),$F412*N(AP412)*avg_hrs)</f>
        <v>0</v>
      </c>
      <c r="CW412" s="255">
        <f>IF(OR($C412="Non-Labour",$C412="Labour-related"),IF(Inputs!$DT412=$F$1,Inputs!CW412,Inputs!CW412*'Key assumptions'!$H$118),$F412*N(AQ412)*avg_hrs)</f>
        <v>0</v>
      </c>
      <c r="CX412" s="255">
        <f>IF(OR($C412="Non-Labour",$C412="Labour-related"),IF(Inputs!$DT412=$F$1,Inputs!CX412,Inputs!CX412*'Key assumptions'!$H$118),$F412*N(AR412)*avg_hrs)</f>
        <v>0</v>
      </c>
      <c r="CY412" s="255">
        <f>IF(OR($C412="Non-Labour",$C412="Labour-related"),IF(Inputs!$DT412=$F$1,Inputs!CY412,Inputs!CY412*'Key assumptions'!$H$118),$F412*N(AS412)*avg_hrs)</f>
        <v>0</v>
      </c>
      <c r="CZ412" s="255">
        <f>IF(OR($C412="Non-Labour",$C412="Labour-related"),IF(Inputs!$DT412=$F$1,Inputs!CZ412,Inputs!CZ412*'Key assumptions'!$H$118),$F412*N(AT412)*avg_hrs)</f>
        <v>0</v>
      </c>
      <c r="DA412" s="255">
        <f>IF(OR($C412="Non-Labour",$C412="Labour-related"),IF(Inputs!$DT412=$F$1,Inputs!DA412,Inputs!DA412*'Key assumptions'!$H$118),$F412*N(AU412)*avg_hrs)</f>
        <v>0</v>
      </c>
      <c r="DB412" s="255">
        <f>IF(OR($C412="Non-Labour",$C412="Labour-related"),IF(Inputs!$DT412=$F$1,Inputs!DB412,Inputs!DB412*'Key assumptions'!$H$118),$F412*N(AV412)*avg_hrs)</f>
        <v>0</v>
      </c>
      <c r="DC412" s="255">
        <f>IF(OR($C412="Non-Labour",$C412="Labour-related"),IF(Inputs!$DT412=$F$1,Inputs!DC412,Inputs!DC412*'Key assumptions'!$H$118),$F412*N(AW412)*avg_hrs)</f>
        <v>0</v>
      </c>
      <c r="DD412" s="255">
        <f>IF(OR($C412="Non-Labour",$C412="Labour-related"),IF(Inputs!$DT412=$F$1,Inputs!DD412,Inputs!DD412*'Key assumptions'!$H$118),$F412*N(AX412)*avg_hrs)</f>
        <v>0</v>
      </c>
      <c r="DE412" s="255">
        <f>IF(OR($C412="Non-Labour",$C412="Labour-related"),IF(Inputs!$DT412=$F$1,Inputs!DE412,Inputs!DE412*'Key assumptions'!$H$118),$F412*N(AY412)*avg_hrs)</f>
        <v>0</v>
      </c>
      <c r="DF412" s="255">
        <f>IF(OR($C412="Non-Labour",$C412="Labour-related"),IF(Inputs!$DT412=$F$1,Inputs!DF412,Inputs!DF412*'Key assumptions'!$H$118),$F412*N(AZ412)*avg_hrs)</f>
        <v>0</v>
      </c>
      <c r="DG412" s="255">
        <f>IF(OR($C412="Non-Labour",$C412="Labour-related"),IF(Inputs!$DT412=$F$1,Inputs!DG412,Inputs!DG412*'Key assumptions'!$H$118),$F412*N(BA412)*avg_hrs)</f>
        <v>0</v>
      </c>
      <c r="DH412" s="255">
        <f>IF(OR($C412="Non-Labour",$C412="Labour-related"),IF(Inputs!$DT412=$F$1,Inputs!DH412,Inputs!DH412*'Key assumptions'!$H$118),$F412*N(BB412)*avg_hrs)</f>
        <v>0</v>
      </c>
      <c r="DI412" s="255">
        <f>IF(OR($C412="Non-Labour",$C412="Labour-related"),IF(Inputs!$DT412=$F$1,Inputs!DI412,Inputs!DI412*'Key assumptions'!$H$118),$F412*N(BC412)*avg_hrs)</f>
        <v>0</v>
      </c>
      <c r="DJ412" s="255">
        <f>IF(OR($C412="Non-Labour",$C412="Labour-related"),IF(Inputs!$DT412=$F$1,Inputs!DJ412,Inputs!DJ412*'Key assumptions'!$H$118),$F412*N(BD412)*avg_hrs)</f>
        <v>0</v>
      </c>
      <c r="DK412" s="255">
        <f>IF(OR($C412="Non-Labour",$C412="Labour-related"),IF(Inputs!$DT412=$F$1,Inputs!DK412,Inputs!DK412*'Key assumptions'!$H$118),$F412*N(BE412)*avg_hrs)</f>
        <v>0</v>
      </c>
      <c r="DL412" s="255">
        <f>IF(OR($C412="Non-Labour",$C412="Labour-related"),IF(Inputs!$DT412=$F$1,Inputs!DL412,Inputs!DL412*'Key assumptions'!$H$118),$F412*N(BF412)*avg_hrs)</f>
        <v>0</v>
      </c>
      <c r="DM412" s="255">
        <f>IF(OR($C412="Non-Labour",$C412="Labour-related"),IF(Inputs!$DT412=$F$1,Inputs!DM412,Inputs!DM412*'Key assumptions'!$H$118),$F412*N(BG412)*avg_hrs)</f>
        <v>0</v>
      </c>
      <c r="DN412" s="255">
        <f>IF(OR($C412="Non-Labour",$C412="Labour-related"),IF(Inputs!$DT412=$F$1,Inputs!DN412,Inputs!DN412*'Key assumptions'!$H$118),$F412*N(BH412)*avg_hrs)</f>
        <v>0</v>
      </c>
      <c r="DO412" s="255">
        <f>IF(OR($C412="Non-Labour",$C412="Labour-related"),IF(Inputs!$DT412=$F$1,Inputs!DO412,Inputs!DO412*'Key assumptions'!$H$118),$F412*N(BI412)*avg_hrs)</f>
        <v>0</v>
      </c>
      <c r="DP412" s="255">
        <f>IF(OR($C412="Non-Labour",$C412="Labour-related"),IF(Inputs!$DT412=$F$1,Inputs!DP412,Inputs!DP412*'Key assumptions'!$H$118),$F412*N(BJ412)*avg_hrs)</f>
        <v>0</v>
      </c>
      <c r="DQ412" s="255">
        <f>IF(OR($C412="Non-Labour",$C412="Labour-related"),IF(Inputs!$DT412=$F$1,Inputs!DQ412,Inputs!DQ412*'Key assumptions'!$H$118),$F412*N(BK412)*avg_hrs)</f>
        <v>0</v>
      </c>
      <c r="DR412" s="255">
        <f>IF(OR($C412="Non-Labour",$C412="Labour-related"),IF(Inputs!$DT412=$F$1,Inputs!DR412,Inputs!DR412*'Key assumptions'!$H$118),$F412*N(BL412)*avg_hrs)</f>
        <v>0</v>
      </c>
      <c r="DT412" s="133" t="s">
        <v>213</v>
      </c>
      <c r="DU412" s="304"/>
      <c r="DV412" s="304"/>
      <c r="DW412" s="304"/>
      <c r="DX412" s="304"/>
      <c r="DY412" s="304"/>
      <c r="DZ412" s="304"/>
      <c r="EA412" s="255">
        <v>0</v>
      </c>
      <c r="EB412" s="255">
        <v>0</v>
      </c>
      <c r="EC412" s="255">
        <v>0</v>
      </c>
      <c r="ED412" s="255">
        <f t="shared" si="35"/>
        <v>0</v>
      </c>
      <c r="EE412" s="255">
        <f t="shared" si="35"/>
        <v>0</v>
      </c>
      <c r="EF412" s="255">
        <f t="shared" si="37"/>
        <v>0</v>
      </c>
    </row>
    <row r="413" spans="1:136" x14ac:dyDescent="0.4">
      <c r="A413" s="133" t="str">
        <f>Inputs!A413</f>
        <v>Construction Management</v>
      </c>
      <c r="B413" s="133" t="str">
        <f>Inputs!B413</f>
        <v>N/A</v>
      </c>
      <c r="C413" s="133" t="str">
        <f>Inputs!C413</f>
        <v>Internal Labour</v>
      </c>
      <c r="D413" s="133" t="str">
        <f>Inputs!D413</f>
        <v>PT003696 AI BCSS Handover</v>
      </c>
      <c r="E413" s="133" t="str">
        <f>Inputs!E413</f>
        <v>Telecommunication Technician</v>
      </c>
      <c r="F413" s="290">
        <f>IF(Inputs!DT413=$F$1,Inputs!F413,
IF(Inputs!DT413='Key assumptions'!$E$118,Inputs!F413*'Key assumptions'!$H$118,Inputs!F413*'Key assumptions'!$H$119))</f>
        <v>188</v>
      </c>
      <c r="G413" s="290">
        <f>IF(Inputs!DT413=$F$1,Inputs!G413,Inputs!G413*'Key assumptions'!$H$118)</f>
        <v>82.350416050295848</v>
      </c>
      <c r="H413" s="281"/>
      <c r="I413" s="281"/>
      <c r="J413" s="281"/>
      <c r="K413" s="281"/>
      <c r="L413" s="281"/>
      <c r="M413" s="389" t="str">
        <f>Inputs!M413</f>
        <v>[C-i-C]</v>
      </c>
      <c r="N413" s="389" t="str">
        <f>Inputs!N413</f>
        <v>[C-i-C]</v>
      </c>
      <c r="O413" s="389" t="str">
        <f>Inputs!O413</f>
        <v>[C-i-C]</v>
      </c>
      <c r="P413" s="389" t="str">
        <f>Inputs!P413</f>
        <v>[C-i-C]</v>
      </c>
      <c r="Q413" s="389" t="str">
        <f>Inputs!Q413</f>
        <v>[C-i-C]</v>
      </c>
      <c r="R413" s="389" t="str">
        <f>Inputs!R413</f>
        <v>[C-i-C]</v>
      </c>
      <c r="S413" s="389" t="str">
        <f>Inputs!S413</f>
        <v>[C-i-C]</v>
      </c>
      <c r="T413" s="389" t="str">
        <f>Inputs!T413</f>
        <v>[C-i-C]</v>
      </c>
      <c r="U413" s="389" t="str">
        <f>Inputs!U413</f>
        <v>[C-i-C]</v>
      </c>
      <c r="V413" s="389" t="str">
        <f>Inputs!V413</f>
        <v>[C-i-C]</v>
      </c>
      <c r="W413" s="389" t="str">
        <f>Inputs!W413</f>
        <v>[C-i-C]</v>
      </c>
      <c r="X413" s="389" t="str">
        <f>Inputs!X413</f>
        <v>[C-i-C]</v>
      </c>
      <c r="Y413" s="389" t="str">
        <f>Inputs!Y413</f>
        <v>[C-i-C]</v>
      </c>
      <c r="Z413" s="389" t="str">
        <f>Inputs!Z413</f>
        <v>[C-i-C]</v>
      </c>
      <c r="AA413" s="389" t="str">
        <f>Inputs!AA413</f>
        <v>[C-i-C]</v>
      </c>
      <c r="AB413" s="389" t="str">
        <f>Inputs!AB413</f>
        <v>[C-i-C]</v>
      </c>
      <c r="AC413" s="389" t="str">
        <f>Inputs!AC413</f>
        <v>[C-i-C]</v>
      </c>
      <c r="AD413" s="389" t="str">
        <f>Inputs!AD413</f>
        <v>[C-i-C]</v>
      </c>
      <c r="AE413" s="389" t="str">
        <f>Inputs!AE413</f>
        <v>[C-i-C]</v>
      </c>
      <c r="AF413" s="389" t="str">
        <f>Inputs!AF413</f>
        <v>[C-i-C]</v>
      </c>
      <c r="AG413" s="389" t="str">
        <f>Inputs!AG413</f>
        <v>[C-i-C]</v>
      </c>
      <c r="AH413" s="389" t="str">
        <f>Inputs!AH413</f>
        <v>[C-i-C]</v>
      </c>
      <c r="AI413" s="254">
        <f>Inputs!AI413</f>
        <v>0</v>
      </c>
      <c r="AJ413" s="254">
        <f>Inputs!AJ413</f>
        <v>0</v>
      </c>
      <c r="AK413" s="254">
        <f>Inputs!AK413</f>
        <v>0</v>
      </c>
      <c r="AL413" s="254">
        <f>Inputs!AL413</f>
        <v>0</v>
      </c>
      <c r="AM413" s="254">
        <f>Inputs!AM413</f>
        <v>0</v>
      </c>
      <c r="AN413" s="254">
        <f>Inputs!AN413</f>
        <v>0</v>
      </c>
      <c r="AO413" s="254">
        <f>Inputs!AO413</f>
        <v>0</v>
      </c>
      <c r="AP413" s="254">
        <f>Inputs!AP413</f>
        <v>0</v>
      </c>
      <c r="AQ413" s="254">
        <f>Inputs!AQ413</f>
        <v>0</v>
      </c>
      <c r="AR413" s="254">
        <f>Inputs!AR413</f>
        <v>0</v>
      </c>
      <c r="AS413" s="254">
        <f>Inputs!AS413</f>
        <v>0</v>
      </c>
      <c r="AT413" s="254">
        <f>Inputs!AT413</f>
        <v>0</v>
      </c>
      <c r="AU413" s="254">
        <f>Inputs!AU413</f>
        <v>0</v>
      </c>
      <c r="AV413" s="254">
        <f>Inputs!AV413</f>
        <v>0</v>
      </c>
      <c r="AW413" s="254">
        <f>Inputs!AW413</f>
        <v>0</v>
      </c>
      <c r="AX413" s="254">
        <f>Inputs!AX413</f>
        <v>0</v>
      </c>
      <c r="AY413" s="254">
        <f>Inputs!AY413</f>
        <v>0</v>
      </c>
      <c r="AZ413" s="254">
        <f>Inputs!AZ413</f>
        <v>0</v>
      </c>
      <c r="BA413" s="254">
        <f>Inputs!BA413</f>
        <v>0</v>
      </c>
      <c r="BB413" s="254">
        <f>Inputs!BB413</f>
        <v>0</v>
      </c>
      <c r="BC413" s="254">
        <f>Inputs!BC413</f>
        <v>0</v>
      </c>
      <c r="BD413" s="254">
        <f>Inputs!BD413</f>
        <v>0</v>
      </c>
      <c r="BE413" s="254">
        <f>Inputs!BE413</f>
        <v>0</v>
      </c>
      <c r="BF413" s="254">
        <f>Inputs!BF413</f>
        <v>0</v>
      </c>
      <c r="BG413" s="254">
        <f>Inputs!BG413</f>
        <v>0</v>
      </c>
      <c r="BH413" s="254">
        <f>Inputs!BH413</f>
        <v>0</v>
      </c>
      <c r="BI413" s="254">
        <f>Inputs!BI413</f>
        <v>0</v>
      </c>
      <c r="BJ413" s="254">
        <f>Inputs!BJ413</f>
        <v>0</v>
      </c>
      <c r="BK413" s="254">
        <f>Inputs!BK413</f>
        <v>0</v>
      </c>
      <c r="BL413" s="254">
        <f>Inputs!BL413</f>
        <v>0</v>
      </c>
      <c r="BN413" s="255">
        <f>IF(OR($C413="Non-Labour",$C413="Labour-related"),IF(Inputs!$DT413=$F$1,Inputs!BN413,Inputs!BN413*'Key assumptions'!$H$118),$F413*N(H413)*avg_hrs)</f>
        <v>0</v>
      </c>
      <c r="BO413" s="255">
        <f>IF(OR($C413="Non-Labour",$C413="Labour-related"),IF(Inputs!$DT413=$F$1,Inputs!BO413,Inputs!BO413*'Key assumptions'!$H$118),$F413*N(I413)*avg_hrs)</f>
        <v>0</v>
      </c>
      <c r="BP413" s="255">
        <f>IF(OR($C413="Non-Labour",$C413="Labour-related"),IF(Inputs!$DT413=$F$1,Inputs!BP413,Inputs!BP413*'Key assumptions'!$H$118),$F413*N(J413)*avg_hrs)</f>
        <v>0</v>
      </c>
      <c r="BQ413" s="255">
        <f>IF(OR($C413="Non-Labour",$C413="Labour-related"),IF(Inputs!$DT413=$F$1,Inputs!BQ413,Inputs!BQ413*'Key assumptions'!$H$118),$F413*N(K413)*avg_hrs)</f>
        <v>0</v>
      </c>
      <c r="BR413" s="255">
        <f>IF(OR($C413="Non-Labour",$C413="Labour-related"),IF(Inputs!$DT413=$F$1,Inputs!BR413,Inputs!BR413*'Key assumptions'!$H$118),$F413*N(L413)*avg_hrs)</f>
        <v>0</v>
      </c>
      <c r="BS413" s="390" t="s">
        <v>411</v>
      </c>
      <c r="BT413" s="390" t="s">
        <v>411</v>
      </c>
      <c r="BU413" s="390" t="s">
        <v>411</v>
      </c>
      <c r="BV413" s="390" t="s">
        <v>411</v>
      </c>
      <c r="BW413" s="390" t="s">
        <v>411</v>
      </c>
      <c r="BX413" s="390" t="s">
        <v>411</v>
      </c>
      <c r="BY413" s="390" t="s">
        <v>411</v>
      </c>
      <c r="BZ413" s="390" t="s">
        <v>411</v>
      </c>
      <c r="CA413" s="390" t="s">
        <v>411</v>
      </c>
      <c r="CB413" s="390" t="s">
        <v>411</v>
      </c>
      <c r="CC413" s="390" t="s">
        <v>411</v>
      </c>
      <c r="CD413" s="390" t="s">
        <v>411</v>
      </c>
      <c r="CE413" s="390" t="s">
        <v>411</v>
      </c>
      <c r="CF413" s="390" t="s">
        <v>411</v>
      </c>
      <c r="CG413" s="390" t="s">
        <v>411</v>
      </c>
      <c r="CH413" s="390" t="s">
        <v>411</v>
      </c>
      <c r="CI413" s="390" t="s">
        <v>411</v>
      </c>
      <c r="CJ413" s="390" t="s">
        <v>411</v>
      </c>
      <c r="CK413" s="390" t="s">
        <v>411</v>
      </c>
      <c r="CL413" s="390" t="s">
        <v>411</v>
      </c>
      <c r="CM413" s="390" t="s">
        <v>411</v>
      </c>
      <c r="CN413" s="390" t="s">
        <v>411</v>
      </c>
      <c r="CO413" s="255">
        <f>IF(OR($C413="Non-Labour",$C413="Labour-related"),IF(Inputs!$DT413=$F$1,Inputs!CO413,Inputs!CO413*'Key assumptions'!$H$118),$F413*N(AI413)*avg_hrs)</f>
        <v>0</v>
      </c>
      <c r="CP413" s="255">
        <f>IF(OR($C413="Non-Labour",$C413="Labour-related"),IF(Inputs!$DT413=$F$1,Inputs!CP413,Inputs!CP413*'Key assumptions'!$H$118),$F413*N(AJ413)*avg_hrs)</f>
        <v>0</v>
      </c>
      <c r="CQ413" s="255">
        <f>IF(OR($C413="Non-Labour",$C413="Labour-related"),IF(Inputs!$DT413=$F$1,Inputs!CQ413,Inputs!CQ413*'Key assumptions'!$H$118),$F413*N(AK413)*avg_hrs)</f>
        <v>0</v>
      </c>
      <c r="CR413" s="255">
        <f>IF(OR($C413="Non-Labour",$C413="Labour-related"),IF(Inputs!$DT413=$F$1,Inputs!CR413,Inputs!CR413*'Key assumptions'!$H$118),$F413*N(AL413)*avg_hrs)</f>
        <v>0</v>
      </c>
      <c r="CS413" s="255">
        <f>IF(OR($C413="Non-Labour",$C413="Labour-related"),IF(Inputs!$DT413=$F$1,Inputs!CS413,Inputs!CS413*'Key assumptions'!$H$118),$F413*N(AM413)*avg_hrs)</f>
        <v>0</v>
      </c>
      <c r="CT413" s="255">
        <f>IF(OR($C413="Non-Labour",$C413="Labour-related"),IF(Inputs!$DT413=$F$1,Inputs!CT413,Inputs!CT413*'Key assumptions'!$H$118),$F413*N(AN413)*avg_hrs)</f>
        <v>0</v>
      </c>
      <c r="CU413" s="255">
        <f>IF(OR($C413="Non-Labour",$C413="Labour-related"),IF(Inputs!$DT413=$F$1,Inputs!CU413,Inputs!CU413*'Key assumptions'!$H$118),$F413*N(AO413)*avg_hrs)</f>
        <v>0</v>
      </c>
      <c r="CV413" s="255">
        <f>IF(OR($C413="Non-Labour",$C413="Labour-related"),IF(Inputs!$DT413=$F$1,Inputs!CV413,Inputs!CV413*'Key assumptions'!$H$118),$F413*N(AP413)*avg_hrs)</f>
        <v>0</v>
      </c>
      <c r="CW413" s="255">
        <f>IF(OR($C413="Non-Labour",$C413="Labour-related"),IF(Inputs!$DT413=$F$1,Inputs!CW413,Inputs!CW413*'Key assumptions'!$H$118),$F413*N(AQ413)*avg_hrs)</f>
        <v>0</v>
      </c>
      <c r="CX413" s="255">
        <f>IF(OR($C413="Non-Labour",$C413="Labour-related"),IF(Inputs!$DT413=$F$1,Inputs!CX413,Inputs!CX413*'Key assumptions'!$H$118),$F413*N(AR413)*avg_hrs)</f>
        <v>0</v>
      </c>
      <c r="CY413" s="255">
        <f>IF(OR($C413="Non-Labour",$C413="Labour-related"),IF(Inputs!$DT413=$F$1,Inputs!CY413,Inputs!CY413*'Key assumptions'!$H$118),$F413*N(AS413)*avg_hrs)</f>
        <v>0</v>
      </c>
      <c r="CZ413" s="255">
        <f>IF(OR($C413="Non-Labour",$C413="Labour-related"),IF(Inputs!$DT413=$F$1,Inputs!CZ413,Inputs!CZ413*'Key assumptions'!$H$118),$F413*N(AT413)*avg_hrs)</f>
        <v>0</v>
      </c>
      <c r="DA413" s="255">
        <f>IF(OR($C413="Non-Labour",$C413="Labour-related"),IF(Inputs!$DT413=$F$1,Inputs!DA413,Inputs!DA413*'Key assumptions'!$H$118),$F413*N(AU413)*avg_hrs)</f>
        <v>0</v>
      </c>
      <c r="DB413" s="255">
        <f>IF(OR($C413="Non-Labour",$C413="Labour-related"),IF(Inputs!$DT413=$F$1,Inputs!DB413,Inputs!DB413*'Key assumptions'!$H$118),$F413*N(AV413)*avg_hrs)</f>
        <v>0</v>
      </c>
      <c r="DC413" s="255">
        <f>IF(OR($C413="Non-Labour",$C413="Labour-related"),IF(Inputs!$DT413=$F$1,Inputs!DC413,Inputs!DC413*'Key assumptions'!$H$118),$F413*N(AW413)*avg_hrs)</f>
        <v>0</v>
      </c>
      <c r="DD413" s="255">
        <f>IF(OR($C413="Non-Labour",$C413="Labour-related"),IF(Inputs!$DT413=$F$1,Inputs!DD413,Inputs!DD413*'Key assumptions'!$H$118),$F413*N(AX413)*avg_hrs)</f>
        <v>0</v>
      </c>
      <c r="DE413" s="255">
        <f>IF(OR($C413="Non-Labour",$C413="Labour-related"),IF(Inputs!$DT413=$F$1,Inputs!DE413,Inputs!DE413*'Key assumptions'!$H$118),$F413*N(AY413)*avg_hrs)</f>
        <v>0</v>
      </c>
      <c r="DF413" s="255">
        <f>IF(OR($C413="Non-Labour",$C413="Labour-related"),IF(Inputs!$DT413=$F$1,Inputs!DF413,Inputs!DF413*'Key assumptions'!$H$118),$F413*N(AZ413)*avg_hrs)</f>
        <v>0</v>
      </c>
      <c r="DG413" s="255">
        <f>IF(OR($C413="Non-Labour",$C413="Labour-related"),IF(Inputs!$DT413=$F$1,Inputs!DG413,Inputs!DG413*'Key assumptions'!$H$118),$F413*N(BA413)*avg_hrs)</f>
        <v>0</v>
      </c>
      <c r="DH413" s="255">
        <f>IF(OR($C413="Non-Labour",$C413="Labour-related"),IF(Inputs!$DT413=$F$1,Inputs!DH413,Inputs!DH413*'Key assumptions'!$H$118),$F413*N(BB413)*avg_hrs)</f>
        <v>0</v>
      </c>
      <c r="DI413" s="255">
        <f>IF(OR($C413="Non-Labour",$C413="Labour-related"),IF(Inputs!$DT413=$F$1,Inputs!DI413,Inputs!DI413*'Key assumptions'!$H$118),$F413*N(BC413)*avg_hrs)</f>
        <v>0</v>
      </c>
      <c r="DJ413" s="255">
        <f>IF(OR($C413="Non-Labour",$C413="Labour-related"),IF(Inputs!$DT413=$F$1,Inputs!DJ413,Inputs!DJ413*'Key assumptions'!$H$118),$F413*N(BD413)*avg_hrs)</f>
        <v>0</v>
      </c>
      <c r="DK413" s="255">
        <f>IF(OR($C413="Non-Labour",$C413="Labour-related"),IF(Inputs!$DT413=$F$1,Inputs!DK413,Inputs!DK413*'Key assumptions'!$H$118),$F413*N(BE413)*avg_hrs)</f>
        <v>0</v>
      </c>
      <c r="DL413" s="255">
        <f>IF(OR($C413="Non-Labour",$C413="Labour-related"),IF(Inputs!$DT413=$F$1,Inputs!DL413,Inputs!DL413*'Key assumptions'!$H$118),$F413*N(BF413)*avg_hrs)</f>
        <v>0</v>
      </c>
      <c r="DM413" s="255">
        <f>IF(OR($C413="Non-Labour",$C413="Labour-related"),IF(Inputs!$DT413=$F$1,Inputs!DM413,Inputs!DM413*'Key assumptions'!$H$118),$F413*N(BG413)*avg_hrs)</f>
        <v>0</v>
      </c>
      <c r="DN413" s="255">
        <f>IF(OR($C413="Non-Labour",$C413="Labour-related"),IF(Inputs!$DT413=$F$1,Inputs!DN413,Inputs!DN413*'Key assumptions'!$H$118),$F413*N(BH413)*avg_hrs)</f>
        <v>0</v>
      </c>
      <c r="DO413" s="255">
        <f>IF(OR($C413="Non-Labour",$C413="Labour-related"),IF(Inputs!$DT413=$F$1,Inputs!DO413,Inputs!DO413*'Key assumptions'!$H$118),$F413*N(BI413)*avg_hrs)</f>
        <v>0</v>
      </c>
      <c r="DP413" s="255">
        <f>IF(OR($C413="Non-Labour",$C413="Labour-related"),IF(Inputs!$DT413=$F$1,Inputs!DP413,Inputs!DP413*'Key assumptions'!$H$118),$F413*N(BJ413)*avg_hrs)</f>
        <v>0</v>
      </c>
      <c r="DQ413" s="255">
        <f>IF(OR($C413="Non-Labour",$C413="Labour-related"),IF(Inputs!$DT413=$F$1,Inputs!DQ413,Inputs!DQ413*'Key assumptions'!$H$118),$F413*N(BK413)*avg_hrs)</f>
        <v>0</v>
      </c>
      <c r="DR413" s="255">
        <f>IF(OR($C413="Non-Labour",$C413="Labour-related"),IF(Inputs!$DT413=$F$1,Inputs!DR413,Inputs!DR413*'Key assumptions'!$H$118),$F413*N(BL413)*avg_hrs)</f>
        <v>0</v>
      </c>
      <c r="DT413" s="133" t="s">
        <v>213</v>
      </c>
      <c r="DU413" s="304"/>
      <c r="DV413" s="304"/>
      <c r="DW413" s="304"/>
      <c r="DX413" s="304"/>
      <c r="DY413" s="304"/>
      <c r="DZ413" s="304"/>
      <c r="EA413" s="255">
        <v>0</v>
      </c>
      <c r="EB413" s="255">
        <v>0</v>
      </c>
      <c r="EC413" s="255">
        <v>0</v>
      </c>
      <c r="ED413" s="255">
        <f t="shared" si="35"/>
        <v>0</v>
      </c>
      <c r="EE413" s="255">
        <f t="shared" si="35"/>
        <v>0</v>
      </c>
      <c r="EF413" s="255">
        <f t="shared" si="37"/>
        <v>0</v>
      </c>
    </row>
    <row r="414" spans="1:136" x14ac:dyDescent="0.4">
      <c r="A414" s="133" t="str">
        <f>Inputs!A414</f>
        <v>Construction Management</v>
      </c>
      <c r="B414" s="133" t="str">
        <f>Inputs!B414</f>
        <v>N/A</v>
      </c>
      <c r="C414" s="133" t="str">
        <f>Inputs!C414</f>
        <v>Internal Labour</v>
      </c>
      <c r="D414" s="133" t="str">
        <f>Inputs!D414</f>
        <v>PT003696 AI BCSS Handover</v>
      </c>
      <c r="E414" s="133" t="str">
        <f>Inputs!E414</f>
        <v>Telecommunication Technician - Travel Outside Hours</v>
      </c>
      <c r="F414" s="290">
        <f>IF(Inputs!DT414=$F$1,Inputs!F414,
IF(Inputs!DT414='Key assumptions'!$E$118,Inputs!F414*'Key assumptions'!$H$118,Inputs!F414*'Key assumptions'!$H$119))</f>
        <v>188</v>
      </c>
      <c r="G414" s="290">
        <f>IF(Inputs!DT414=$F$1,Inputs!G414,Inputs!G414*'Key assumptions'!$H$118)</f>
        <v>82.350416050295848</v>
      </c>
      <c r="H414" s="281"/>
      <c r="I414" s="281"/>
      <c r="J414" s="281"/>
      <c r="K414" s="281"/>
      <c r="L414" s="281"/>
      <c r="M414" s="389" t="str">
        <f>Inputs!M414</f>
        <v>[C-i-C]</v>
      </c>
      <c r="N414" s="389" t="str">
        <f>Inputs!N414</f>
        <v>[C-i-C]</v>
      </c>
      <c r="O414" s="389" t="str">
        <f>Inputs!O414</f>
        <v>[C-i-C]</v>
      </c>
      <c r="P414" s="389" t="str">
        <f>Inputs!P414</f>
        <v>[C-i-C]</v>
      </c>
      <c r="Q414" s="389" t="str">
        <f>Inputs!Q414</f>
        <v>[C-i-C]</v>
      </c>
      <c r="R414" s="389" t="str">
        <f>Inputs!R414</f>
        <v>[C-i-C]</v>
      </c>
      <c r="S414" s="389" t="str">
        <f>Inputs!S414</f>
        <v>[C-i-C]</v>
      </c>
      <c r="T414" s="389" t="str">
        <f>Inputs!T414</f>
        <v>[C-i-C]</v>
      </c>
      <c r="U414" s="389" t="str">
        <f>Inputs!U414</f>
        <v>[C-i-C]</v>
      </c>
      <c r="V414" s="389" t="str">
        <f>Inputs!V414</f>
        <v>[C-i-C]</v>
      </c>
      <c r="W414" s="389" t="str">
        <f>Inputs!W414</f>
        <v>[C-i-C]</v>
      </c>
      <c r="X414" s="389" t="str">
        <f>Inputs!X414</f>
        <v>[C-i-C]</v>
      </c>
      <c r="Y414" s="389" t="str">
        <f>Inputs!Y414</f>
        <v>[C-i-C]</v>
      </c>
      <c r="Z414" s="389" t="str">
        <f>Inputs!Z414</f>
        <v>[C-i-C]</v>
      </c>
      <c r="AA414" s="389" t="str">
        <f>Inputs!AA414</f>
        <v>[C-i-C]</v>
      </c>
      <c r="AB414" s="389" t="str">
        <f>Inputs!AB414</f>
        <v>[C-i-C]</v>
      </c>
      <c r="AC414" s="389" t="str">
        <f>Inputs!AC414</f>
        <v>[C-i-C]</v>
      </c>
      <c r="AD414" s="389" t="str">
        <f>Inputs!AD414</f>
        <v>[C-i-C]</v>
      </c>
      <c r="AE414" s="389" t="str">
        <f>Inputs!AE414</f>
        <v>[C-i-C]</v>
      </c>
      <c r="AF414" s="389" t="str">
        <f>Inputs!AF414</f>
        <v>[C-i-C]</v>
      </c>
      <c r="AG414" s="389" t="str">
        <f>Inputs!AG414</f>
        <v>[C-i-C]</v>
      </c>
      <c r="AH414" s="389" t="str">
        <f>Inputs!AH414</f>
        <v>[C-i-C]</v>
      </c>
      <c r="AI414" s="254">
        <f>Inputs!AI414</f>
        <v>0</v>
      </c>
      <c r="AJ414" s="254">
        <f>Inputs!AJ414</f>
        <v>0</v>
      </c>
      <c r="AK414" s="254">
        <f>Inputs!AK414</f>
        <v>0</v>
      </c>
      <c r="AL414" s="254">
        <f>Inputs!AL414</f>
        <v>0</v>
      </c>
      <c r="AM414" s="254">
        <f>Inputs!AM414</f>
        <v>0</v>
      </c>
      <c r="AN414" s="254">
        <f>Inputs!AN414</f>
        <v>0</v>
      </c>
      <c r="AO414" s="254">
        <f>Inputs!AO414</f>
        <v>0</v>
      </c>
      <c r="AP414" s="254">
        <f>Inputs!AP414</f>
        <v>0</v>
      </c>
      <c r="AQ414" s="254">
        <f>Inputs!AQ414</f>
        <v>0</v>
      </c>
      <c r="AR414" s="254">
        <f>Inputs!AR414</f>
        <v>0</v>
      </c>
      <c r="AS414" s="254">
        <f>Inputs!AS414</f>
        <v>0</v>
      </c>
      <c r="AT414" s="254">
        <f>Inputs!AT414</f>
        <v>0</v>
      </c>
      <c r="AU414" s="254">
        <f>Inputs!AU414</f>
        <v>0</v>
      </c>
      <c r="AV414" s="254">
        <f>Inputs!AV414</f>
        <v>0</v>
      </c>
      <c r="AW414" s="254">
        <f>Inputs!AW414</f>
        <v>0</v>
      </c>
      <c r="AX414" s="254">
        <f>Inputs!AX414</f>
        <v>0</v>
      </c>
      <c r="AY414" s="254">
        <f>Inputs!AY414</f>
        <v>0</v>
      </c>
      <c r="AZ414" s="254">
        <f>Inputs!AZ414</f>
        <v>0</v>
      </c>
      <c r="BA414" s="254">
        <f>Inputs!BA414</f>
        <v>0</v>
      </c>
      <c r="BB414" s="254">
        <f>Inputs!BB414</f>
        <v>0</v>
      </c>
      <c r="BC414" s="254">
        <f>Inputs!BC414</f>
        <v>0</v>
      </c>
      <c r="BD414" s="254">
        <f>Inputs!BD414</f>
        <v>0</v>
      </c>
      <c r="BE414" s="254">
        <f>Inputs!BE414</f>
        <v>0</v>
      </c>
      <c r="BF414" s="254">
        <f>Inputs!BF414</f>
        <v>0</v>
      </c>
      <c r="BG414" s="254">
        <f>Inputs!BG414</f>
        <v>0</v>
      </c>
      <c r="BH414" s="254">
        <f>Inputs!BH414</f>
        <v>0</v>
      </c>
      <c r="BI414" s="254">
        <f>Inputs!BI414</f>
        <v>0</v>
      </c>
      <c r="BJ414" s="254">
        <f>Inputs!BJ414</f>
        <v>0</v>
      </c>
      <c r="BK414" s="254">
        <f>Inputs!BK414</f>
        <v>0</v>
      </c>
      <c r="BL414" s="254">
        <f>Inputs!BL414</f>
        <v>0</v>
      </c>
      <c r="BN414" s="255">
        <f>IF(OR($C414="Non-Labour",$C414="Labour-related"),IF(Inputs!$DT414=$F$1,Inputs!BN414,Inputs!BN414*'Key assumptions'!$H$118),$F414*N(H414)*avg_hrs)</f>
        <v>0</v>
      </c>
      <c r="BO414" s="255">
        <f>IF(OR($C414="Non-Labour",$C414="Labour-related"),IF(Inputs!$DT414=$F$1,Inputs!BO414,Inputs!BO414*'Key assumptions'!$H$118),$F414*N(I414)*avg_hrs)</f>
        <v>0</v>
      </c>
      <c r="BP414" s="255">
        <f>IF(OR($C414="Non-Labour",$C414="Labour-related"),IF(Inputs!$DT414=$F$1,Inputs!BP414,Inputs!BP414*'Key assumptions'!$H$118),$F414*N(J414)*avg_hrs)</f>
        <v>0</v>
      </c>
      <c r="BQ414" s="255">
        <f>IF(OR($C414="Non-Labour",$C414="Labour-related"),IF(Inputs!$DT414=$F$1,Inputs!BQ414,Inputs!BQ414*'Key assumptions'!$H$118),$F414*N(K414)*avg_hrs)</f>
        <v>0</v>
      </c>
      <c r="BR414" s="255">
        <f>IF(OR($C414="Non-Labour",$C414="Labour-related"),IF(Inputs!$DT414=$F$1,Inputs!BR414,Inputs!BR414*'Key assumptions'!$H$118),$F414*N(L414)*avg_hrs)</f>
        <v>0</v>
      </c>
      <c r="BS414" s="390" t="s">
        <v>411</v>
      </c>
      <c r="BT414" s="390" t="s">
        <v>411</v>
      </c>
      <c r="BU414" s="390" t="s">
        <v>411</v>
      </c>
      <c r="BV414" s="390" t="s">
        <v>411</v>
      </c>
      <c r="BW414" s="390" t="s">
        <v>411</v>
      </c>
      <c r="BX414" s="390" t="s">
        <v>411</v>
      </c>
      <c r="BY414" s="390" t="s">
        <v>411</v>
      </c>
      <c r="BZ414" s="390" t="s">
        <v>411</v>
      </c>
      <c r="CA414" s="390" t="s">
        <v>411</v>
      </c>
      <c r="CB414" s="390" t="s">
        <v>411</v>
      </c>
      <c r="CC414" s="390" t="s">
        <v>411</v>
      </c>
      <c r="CD414" s="390" t="s">
        <v>411</v>
      </c>
      <c r="CE414" s="390" t="s">
        <v>411</v>
      </c>
      <c r="CF414" s="390" t="s">
        <v>411</v>
      </c>
      <c r="CG414" s="390" t="s">
        <v>411</v>
      </c>
      <c r="CH414" s="390" t="s">
        <v>411</v>
      </c>
      <c r="CI414" s="390" t="s">
        <v>411</v>
      </c>
      <c r="CJ414" s="390" t="s">
        <v>411</v>
      </c>
      <c r="CK414" s="390" t="s">
        <v>411</v>
      </c>
      <c r="CL414" s="390" t="s">
        <v>411</v>
      </c>
      <c r="CM414" s="390" t="s">
        <v>411</v>
      </c>
      <c r="CN414" s="390" t="s">
        <v>411</v>
      </c>
      <c r="CO414" s="255">
        <f>IF(OR($C414="Non-Labour",$C414="Labour-related"),IF(Inputs!$DT414=$F$1,Inputs!CO414,Inputs!CO414*'Key assumptions'!$H$118),$F414*N(AI414)*avg_hrs)</f>
        <v>0</v>
      </c>
      <c r="CP414" s="255">
        <f>IF(OR($C414="Non-Labour",$C414="Labour-related"),IF(Inputs!$DT414=$F$1,Inputs!CP414,Inputs!CP414*'Key assumptions'!$H$118),$F414*N(AJ414)*avg_hrs)</f>
        <v>0</v>
      </c>
      <c r="CQ414" s="255">
        <f>IF(OR($C414="Non-Labour",$C414="Labour-related"),IF(Inputs!$DT414=$F$1,Inputs!CQ414,Inputs!CQ414*'Key assumptions'!$H$118),$F414*N(AK414)*avg_hrs)</f>
        <v>0</v>
      </c>
      <c r="CR414" s="255">
        <f>IF(OR($C414="Non-Labour",$C414="Labour-related"),IF(Inputs!$DT414=$F$1,Inputs!CR414,Inputs!CR414*'Key assumptions'!$H$118),$F414*N(AL414)*avg_hrs)</f>
        <v>0</v>
      </c>
      <c r="CS414" s="255">
        <f>IF(OR($C414="Non-Labour",$C414="Labour-related"),IF(Inputs!$DT414=$F$1,Inputs!CS414,Inputs!CS414*'Key assumptions'!$H$118),$F414*N(AM414)*avg_hrs)</f>
        <v>0</v>
      </c>
      <c r="CT414" s="255">
        <f>IF(OR($C414="Non-Labour",$C414="Labour-related"),IF(Inputs!$DT414=$F$1,Inputs!CT414,Inputs!CT414*'Key assumptions'!$H$118),$F414*N(AN414)*avg_hrs)</f>
        <v>0</v>
      </c>
      <c r="CU414" s="255">
        <f>IF(OR($C414="Non-Labour",$C414="Labour-related"),IF(Inputs!$DT414=$F$1,Inputs!CU414,Inputs!CU414*'Key assumptions'!$H$118),$F414*N(AO414)*avg_hrs)</f>
        <v>0</v>
      </c>
      <c r="CV414" s="255">
        <f>IF(OR($C414="Non-Labour",$C414="Labour-related"),IF(Inputs!$DT414=$F$1,Inputs!CV414,Inputs!CV414*'Key assumptions'!$H$118),$F414*N(AP414)*avg_hrs)</f>
        <v>0</v>
      </c>
      <c r="CW414" s="255">
        <f>IF(OR($C414="Non-Labour",$C414="Labour-related"),IF(Inputs!$DT414=$F$1,Inputs!CW414,Inputs!CW414*'Key assumptions'!$H$118),$F414*N(AQ414)*avg_hrs)</f>
        <v>0</v>
      </c>
      <c r="CX414" s="255">
        <f>IF(OR($C414="Non-Labour",$C414="Labour-related"),IF(Inputs!$DT414=$F$1,Inputs!CX414,Inputs!CX414*'Key assumptions'!$H$118),$F414*N(AR414)*avg_hrs)</f>
        <v>0</v>
      </c>
      <c r="CY414" s="255">
        <f>IF(OR($C414="Non-Labour",$C414="Labour-related"),IF(Inputs!$DT414=$F$1,Inputs!CY414,Inputs!CY414*'Key assumptions'!$H$118),$F414*N(AS414)*avg_hrs)</f>
        <v>0</v>
      </c>
      <c r="CZ414" s="255">
        <f>IF(OR($C414="Non-Labour",$C414="Labour-related"),IF(Inputs!$DT414=$F$1,Inputs!CZ414,Inputs!CZ414*'Key assumptions'!$H$118),$F414*N(AT414)*avg_hrs)</f>
        <v>0</v>
      </c>
      <c r="DA414" s="255">
        <f>IF(OR($C414="Non-Labour",$C414="Labour-related"),IF(Inputs!$DT414=$F$1,Inputs!DA414,Inputs!DA414*'Key assumptions'!$H$118),$F414*N(AU414)*avg_hrs)</f>
        <v>0</v>
      </c>
      <c r="DB414" s="255">
        <f>IF(OR($C414="Non-Labour",$C414="Labour-related"),IF(Inputs!$DT414=$F$1,Inputs!DB414,Inputs!DB414*'Key assumptions'!$H$118),$F414*N(AV414)*avg_hrs)</f>
        <v>0</v>
      </c>
      <c r="DC414" s="255">
        <f>IF(OR($C414="Non-Labour",$C414="Labour-related"),IF(Inputs!$DT414=$F$1,Inputs!DC414,Inputs!DC414*'Key assumptions'!$H$118),$F414*N(AW414)*avg_hrs)</f>
        <v>0</v>
      </c>
      <c r="DD414" s="255">
        <f>IF(OR($C414="Non-Labour",$C414="Labour-related"),IF(Inputs!$DT414=$F$1,Inputs!DD414,Inputs!DD414*'Key assumptions'!$H$118),$F414*N(AX414)*avg_hrs)</f>
        <v>0</v>
      </c>
      <c r="DE414" s="255">
        <f>IF(OR($C414="Non-Labour",$C414="Labour-related"),IF(Inputs!$DT414=$F$1,Inputs!DE414,Inputs!DE414*'Key assumptions'!$H$118),$F414*N(AY414)*avg_hrs)</f>
        <v>0</v>
      </c>
      <c r="DF414" s="255">
        <f>IF(OR($C414="Non-Labour",$C414="Labour-related"),IF(Inputs!$DT414=$F$1,Inputs!DF414,Inputs!DF414*'Key assumptions'!$H$118),$F414*N(AZ414)*avg_hrs)</f>
        <v>0</v>
      </c>
      <c r="DG414" s="255">
        <f>IF(OR($C414="Non-Labour",$C414="Labour-related"),IF(Inputs!$DT414=$F$1,Inputs!DG414,Inputs!DG414*'Key assumptions'!$H$118),$F414*N(BA414)*avg_hrs)</f>
        <v>0</v>
      </c>
      <c r="DH414" s="255">
        <f>IF(OR($C414="Non-Labour",$C414="Labour-related"),IF(Inputs!$DT414=$F$1,Inputs!DH414,Inputs!DH414*'Key assumptions'!$H$118),$F414*N(BB414)*avg_hrs)</f>
        <v>0</v>
      </c>
      <c r="DI414" s="255">
        <f>IF(OR($C414="Non-Labour",$C414="Labour-related"),IF(Inputs!$DT414=$F$1,Inputs!DI414,Inputs!DI414*'Key assumptions'!$H$118),$F414*N(BC414)*avg_hrs)</f>
        <v>0</v>
      </c>
      <c r="DJ414" s="255">
        <f>IF(OR($C414="Non-Labour",$C414="Labour-related"),IF(Inputs!$DT414=$F$1,Inputs!DJ414,Inputs!DJ414*'Key assumptions'!$H$118),$F414*N(BD414)*avg_hrs)</f>
        <v>0</v>
      </c>
      <c r="DK414" s="255">
        <f>IF(OR($C414="Non-Labour",$C414="Labour-related"),IF(Inputs!$DT414=$F$1,Inputs!DK414,Inputs!DK414*'Key assumptions'!$H$118),$F414*N(BE414)*avg_hrs)</f>
        <v>0</v>
      </c>
      <c r="DL414" s="255">
        <f>IF(OR($C414="Non-Labour",$C414="Labour-related"),IF(Inputs!$DT414=$F$1,Inputs!DL414,Inputs!DL414*'Key assumptions'!$H$118),$F414*N(BF414)*avg_hrs)</f>
        <v>0</v>
      </c>
      <c r="DM414" s="255">
        <f>IF(OR($C414="Non-Labour",$C414="Labour-related"),IF(Inputs!$DT414=$F$1,Inputs!DM414,Inputs!DM414*'Key assumptions'!$H$118),$F414*N(BG414)*avg_hrs)</f>
        <v>0</v>
      </c>
      <c r="DN414" s="255">
        <f>IF(OR($C414="Non-Labour",$C414="Labour-related"),IF(Inputs!$DT414=$F$1,Inputs!DN414,Inputs!DN414*'Key assumptions'!$H$118),$F414*N(BH414)*avg_hrs)</f>
        <v>0</v>
      </c>
      <c r="DO414" s="255">
        <f>IF(OR($C414="Non-Labour",$C414="Labour-related"),IF(Inputs!$DT414=$F$1,Inputs!DO414,Inputs!DO414*'Key assumptions'!$H$118),$F414*N(BI414)*avg_hrs)</f>
        <v>0</v>
      </c>
      <c r="DP414" s="255">
        <f>IF(OR($C414="Non-Labour",$C414="Labour-related"),IF(Inputs!$DT414=$F$1,Inputs!DP414,Inputs!DP414*'Key assumptions'!$H$118),$F414*N(BJ414)*avg_hrs)</f>
        <v>0</v>
      </c>
      <c r="DQ414" s="255">
        <f>IF(OR($C414="Non-Labour",$C414="Labour-related"),IF(Inputs!$DT414=$F$1,Inputs!DQ414,Inputs!DQ414*'Key assumptions'!$H$118),$F414*N(BK414)*avg_hrs)</f>
        <v>0</v>
      </c>
      <c r="DR414" s="255">
        <f>IF(OR($C414="Non-Labour",$C414="Labour-related"),IF(Inputs!$DT414=$F$1,Inputs!DR414,Inputs!DR414*'Key assumptions'!$H$118),$F414*N(BL414)*avg_hrs)</f>
        <v>0</v>
      </c>
      <c r="DT414" s="133" t="s">
        <v>213</v>
      </c>
      <c r="DU414" s="304"/>
      <c r="DV414" s="304"/>
      <c r="DW414" s="304"/>
      <c r="DX414" s="304"/>
      <c r="DY414" s="304"/>
      <c r="DZ414" s="304"/>
      <c r="EA414" s="255">
        <v>0</v>
      </c>
      <c r="EB414" s="255">
        <v>0</v>
      </c>
      <c r="EC414" s="255">
        <v>0</v>
      </c>
      <c r="ED414" s="255">
        <f t="shared" si="35"/>
        <v>0</v>
      </c>
      <c r="EE414" s="255">
        <f t="shared" si="35"/>
        <v>0</v>
      </c>
      <c r="EF414" s="255">
        <f t="shared" si="37"/>
        <v>0</v>
      </c>
    </row>
    <row r="415" spans="1:136" x14ac:dyDescent="0.4">
      <c r="A415" s="133" t="str">
        <f>Inputs!A415</f>
        <v>Construction Management</v>
      </c>
      <c r="B415" s="133" t="str">
        <f>Inputs!B415</f>
        <v>Telecommunication Tech</v>
      </c>
      <c r="C415" s="133" t="str">
        <f>Inputs!C415</f>
        <v>Labour-related</v>
      </c>
      <c r="D415" s="133" t="str">
        <f>Inputs!D415</f>
        <v>PT003696 AI BCSS Handover</v>
      </c>
      <c r="E415" s="133" t="str">
        <f>Inputs!E415</f>
        <v>Sustenance High Cost Country Centre</v>
      </c>
      <c r="F415" s="290">
        <f>IF(Inputs!DT415=$F$1,Inputs!F415,
IF(Inputs!DT415='Key assumptions'!$E$118,Inputs!F415*'Key assumptions'!$H$118,Inputs!F415*'Key assumptions'!$H$119))</f>
        <v>0</v>
      </c>
      <c r="G415" s="290">
        <f>IF(Inputs!DT415=$F$1,Inputs!G415,Inputs!G415*'Key assumptions'!$H$118)</f>
        <v>0</v>
      </c>
      <c r="H415" s="281"/>
      <c r="I415" s="281"/>
      <c r="J415" s="281"/>
      <c r="K415" s="281"/>
      <c r="L415" s="281"/>
      <c r="M415" s="389" t="str">
        <f>Inputs!M415</f>
        <v>[C-i-C]</v>
      </c>
      <c r="N415" s="389" t="str">
        <f>Inputs!N415</f>
        <v>[C-i-C]</v>
      </c>
      <c r="O415" s="389" t="str">
        <f>Inputs!O415</f>
        <v>[C-i-C]</v>
      </c>
      <c r="P415" s="389" t="str">
        <f>Inputs!P415</f>
        <v>[C-i-C]</v>
      </c>
      <c r="Q415" s="389" t="str">
        <f>Inputs!Q415</f>
        <v>[C-i-C]</v>
      </c>
      <c r="R415" s="389" t="str">
        <f>Inputs!R415</f>
        <v>[C-i-C]</v>
      </c>
      <c r="S415" s="389" t="str">
        <f>Inputs!S415</f>
        <v>[C-i-C]</v>
      </c>
      <c r="T415" s="389" t="str">
        <f>Inputs!T415</f>
        <v>[C-i-C]</v>
      </c>
      <c r="U415" s="389" t="str">
        <f>Inputs!U415</f>
        <v>[C-i-C]</v>
      </c>
      <c r="V415" s="389" t="str">
        <f>Inputs!V415</f>
        <v>[C-i-C]</v>
      </c>
      <c r="W415" s="389" t="str">
        <f>Inputs!W415</f>
        <v>[C-i-C]</v>
      </c>
      <c r="X415" s="389" t="str">
        <f>Inputs!X415</f>
        <v>[C-i-C]</v>
      </c>
      <c r="Y415" s="389" t="str">
        <f>Inputs!Y415</f>
        <v>[C-i-C]</v>
      </c>
      <c r="Z415" s="389" t="str">
        <f>Inputs!Z415</f>
        <v>[C-i-C]</v>
      </c>
      <c r="AA415" s="389" t="str">
        <f>Inputs!AA415</f>
        <v>[C-i-C]</v>
      </c>
      <c r="AB415" s="389" t="str">
        <f>Inputs!AB415</f>
        <v>[C-i-C]</v>
      </c>
      <c r="AC415" s="389" t="str">
        <f>Inputs!AC415</f>
        <v>[C-i-C]</v>
      </c>
      <c r="AD415" s="389" t="str">
        <f>Inputs!AD415</f>
        <v>[C-i-C]</v>
      </c>
      <c r="AE415" s="389" t="str">
        <f>Inputs!AE415</f>
        <v>[C-i-C]</v>
      </c>
      <c r="AF415" s="389" t="str">
        <f>Inputs!AF415</f>
        <v>[C-i-C]</v>
      </c>
      <c r="AG415" s="389" t="str">
        <f>Inputs!AG415</f>
        <v>[C-i-C]</v>
      </c>
      <c r="AH415" s="389" t="str">
        <f>Inputs!AH415</f>
        <v>[C-i-C]</v>
      </c>
      <c r="AI415" s="254">
        <f>Inputs!AI415</f>
        <v>0</v>
      </c>
      <c r="AJ415" s="254">
        <f>Inputs!AJ415</f>
        <v>0</v>
      </c>
      <c r="AK415" s="254">
        <f>Inputs!AK415</f>
        <v>0</v>
      </c>
      <c r="AL415" s="254">
        <f>Inputs!AL415</f>
        <v>0</v>
      </c>
      <c r="AM415" s="254">
        <f>Inputs!AM415</f>
        <v>0</v>
      </c>
      <c r="AN415" s="254">
        <f>Inputs!AN415</f>
        <v>0</v>
      </c>
      <c r="AO415" s="254">
        <f>Inputs!AO415</f>
        <v>0</v>
      </c>
      <c r="AP415" s="254">
        <f>Inputs!AP415</f>
        <v>0</v>
      </c>
      <c r="AQ415" s="254">
        <f>Inputs!AQ415</f>
        <v>0</v>
      </c>
      <c r="AR415" s="254">
        <f>Inputs!AR415</f>
        <v>0</v>
      </c>
      <c r="AS415" s="254">
        <f>Inputs!AS415</f>
        <v>0</v>
      </c>
      <c r="AT415" s="254">
        <f>Inputs!AT415</f>
        <v>0</v>
      </c>
      <c r="AU415" s="254">
        <f>Inputs!AU415</f>
        <v>0</v>
      </c>
      <c r="AV415" s="254">
        <f>Inputs!AV415</f>
        <v>0</v>
      </c>
      <c r="AW415" s="254">
        <f>Inputs!AW415</f>
        <v>0</v>
      </c>
      <c r="AX415" s="254">
        <f>Inputs!AX415</f>
        <v>0</v>
      </c>
      <c r="AY415" s="254">
        <f>Inputs!AY415</f>
        <v>0</v>
      </c>
      <c r="AZ415" s="254">
        <f>Inputs!AZ415</f>
        <v>0</v>
      </c>
      <c r="BA415" s="254">
        <f>Inputs!BA415</f>
        <v>0</v>
      </c>
      <c r="BB415" s="254">
        <f>Inputs!BB415</f>
        <v>0</v>
      </c>
      <c r="BC415" s="254">
        <f>Inputs!BC415</f>
        <v>0</v>
      </c>
      <c r="BD415" s="254">
        <f>Inputs!BD415</f>
        <v>0</v>
      </c>
      <c r="BE415" s="254">
        <f>Inputs!BE415</f>
        <v>0</v>
      </c>
      <c r="BF415" s="254">
        <f>Inputs!BF415</f>
        <v>0</v>
      </c>
      <c r="BG415" s="254">
        <f>Inputs!BG415</f>
        <v>0</v>
      </c>
      <c r="BH415" s="254">
        <f>Inputs!BH415</f>
        <v>0</v>
      </c>
      <c r="BI415" s="254">
        <f>Inputs!BI415</f>
        <v>0</v>
      </c>
      <c r="BJ415" s="254">
        <f>Inputs!BJ415</f>
        <v>0</v>
      </c>
      <c r="BK415" s="254">
        <f>Inputs!BK415</f>
        <v>0</v>
      </c>
      <c r="BL415" s="254">
        <f>Inputs!BL415</f>
        <v>0</v>
      </c>
      <c r="BN415" s="255">
        <f>IF(OR($C415="Non-Labour",$C415="Labour-related"),IF(Inputs!$DT415=$F$1,Inputs!BN415,Inputs!BN415*'Key assumptions'!$H$118),$F415*N(H415)*avg_hrs)</f>
        <v>0</v>
      </c>
      <c r="BO415" s="255">
        <f>IF(OR($C415="Non-Labour",$C415="Labour-related"),IF(Inputs!$DT415=$F$1,Inputs!BO415,Inputs!BO415*'Key assumptions'!$H$118),$F415*N(I415)*avg_hrs)</f>
        <v>0</v>
      </c>
      <c r="BP415" s="255">
        <f>IF(OR($C415="Non-Labour",$C415="Labour-related"),IF(Inputs!$DT415=$F$1,Inputs!BP415,Inputs!BP415*'Key assumptions'!$H$118),$F415*N(J415)*avg_hrs)</f>
        <v>0</v>
      </c>
      <c r="BQ415" s="255">
        <f>IF(OR($C415="Non-Labour",$C415="Labour-related"),IF(Inputs!$DT415=$F$1,Inputs!BQ415,Inputs!BQ415*'Key assumptions'!$H$118),$F415*N(K415)*avg_hrs)</f>
        <v>0</v>
      </c>
      <c r="BR415" s="255">
        <f>IF(OR($C415="Non-Labour",$C415="Labour-related"),IF(Inputs!$DT415=$F$1,Inputs!BR415,Inputs!BR415*'Key assumptions'!$H$118),$F415*N(L415)*avg_hrs)</f>
        <v>0</v>
      </c>
      <c r="BS415" s="390" t="s">
        <v>411</v>
      </c>
      <c r="BT415" s="390" t="s">
        <v>411</v>
      </c>
      <c r="BU415" s="390" t="s">
        <v>411</v>
      </c>
      <c r="BV415" s="390" t="s">
        <v>411</v>
      </c>
      <c r="BW415" s="390" t="s">
        <v>411</v>
      </c>
      <c r="BX415" s="390" t="s">
        <v>411</v>
      </c>
      <c r="BY415" s="390" t="s">
        <v>411</v>
      </c>
      <c r="BZ415" s="390" t="s">
        <v>411</v>
      </c>
      <c r="CA415" s="390" t="s">
        <v>411</v>
      </c>
      <c r="CB415" s="390" t="s">
        <v>411</v>
      </c>
      <c r="CC415" s="390" t="s">
        <v>411</v>
      </c>
      <c r="CD415" s="390" t="s">
        <v>411</v>
      </c>
      <c r="CE415" s="390" t="s">
        <v>411</v>
      </c>
      <c r="CF415" s="390" t="s">
        <v>411</v>
      </c>
      <c r="CG415" s="390" t="s">
        <v>411</v>
      </c>
      <c r="CH415" s="390" t="s">
        <v>411</v>
      </c>
      <c r="CI415" s="390" t="s">
        <v>411</v>
      </c>
      <c r="CJ415" s="390" t="s">
        <v>411</v>
      </c>
      <c r="CK415" s="390" t="s">
        <v>411</v>
      </c>
      <c r="CL415" s="390" t="s">
        <v>411</v>
      </c>
      <c r="CM415" s="390" t="s">
        <v>411</v>
      </c>
      <c r="CN415" s="390" t="s">
        <v>411</v>
      </c>
      <c r="CO415" s="255">
        <f>IF(OR($C415="Non-Labour",$C415="Labour-related"),IF(Inputs!$DT415=$F$1,Inputs!CO415,Inputs!CO415*'Key assumptions'!$H$118),$F415*N(AI415)*avg_hrs)</f>
        <v>0</v>
      </c>
      <c r="CP415" s="255">
        <f>IF(OR($C415="Non-Labour",$C415="Labour-related"),IF(Inputs!$DT415=$F$1,Inputs!CP415,Inputs!CP415*'Key assumptions'!$H$118),$F415*N(AJ415)*avg_hrs)</f>
        <v>0</v>
      </c>
      <c r="CQ415" s="255">
        <f>IF(OR($C415="Non-Labour",$C415="Labour-related"),IF(Inputs!$DT415=$F$1,Inputs!CQ415,Inputs!CQ415*'Key assumptions'!$H$118),$F415*N(AK415)*avg_hrs)</f>
        <v>0</v>
      </c>
      <c r="CR415" s="255">
        <f>IF(OR($C415="Non-Labour",$C415="Labour-related"),IF(Inputs!$DT415=$F$1,Inputs!CR415,Inputs!CR415*'Key assumptions'!$H$118),$F415*N(AL415)*avg_hrs)</f>
        <v>0</v>
      </c>
      <c r="CS415" s="255">
        <f>IF(OR($C415="Non-Labour",$C415="Labour-related"),IF(Inputs!$DT415=$F$1,Inputs!CS415,Inputs!CS415*'Key assumptions'!$H$118),$F415*N(AM415)*avg_hrs)</f>
        <v>0</v>
      </c>
      <c r="CT415" s="255">
        <f>IF(OR($C415="Non-Labour",$C415="Labour-related"),IF(Inputs!$DT415=$F$1,Inputs!CT415,Inputs!CT415*'Key assumptions'!$H$118),$F415*N(AN415)*avg_hrs)</f>
        <v>0</v>
      </c>
      <c r="CU415" s="255">
        <f>IF(OR($C415="Non-Labour",$C415="Labour-related"),IF(Inputs!$DT415=$F$1,Inputs!CU415,Inputs!CU415*'Key assumptions'!$H$118),$F415*N(AO415)*avg_hrs)</f>
        <v>0</v>
      </c>
      <c r="CV415" s="255">
        <f>IF(OR($C415="Non-Labour",$C415="Labour-related"),IF(Inputs!$DT415=$F$1,Inputs!CV415,Inputs!CV415*'Key assumptions'!$H$118),$F415*N(AP415)*avg_hrs)</f>
        <v>0</v>
      </c>
      <c r="CW415" s="255">
        <f>IF(OR($C415="Non-Labour",$C415="Labour-related"),IF(Inputs!$DT415=$F$1,Inputs!CW415,Inputs!CW415*'Key assumptions'!$H$118),$F415*N(AQ415)*avg_hrs)</f>
        <v>0</v>
      </c>
      <c r="CX415" s="255">
        <f>IF(OR($C415="Non-Labour",$C415="Labour-related"),IF(Inputs!$DT415=$F$1,Inputs!CX415,Inputs!CX415*'Key assumptions'!$H$118),$F415*N(AR415)*avg_hrs)</f>
        <v>0</v>
      </c>
      <c r="CY415" s="255">
        <f>IF(OR($C415="Non-Labour",$C415="Labour-related"),IF(Inputs!$DT415=$F$1,Inputs!CY415,Inputs!CY415*'Key assumptions'!$H$118),$F415*N(AS415)*avg_hrs)</f>
        <v>0</v>
      </c>
      <c r="CZ415" s="255">
        <f>IF(OR($C415="Non-Labour",$C415="Labour-related"),IF(Inputs!$DT415=$F$1,Inputs!CZ415,Inputs!CZ415*'Key assumptions'!$H$118),$F415*N(AT415)*avg_hrs)</f>
        <v>0</v>
      </c>
      <c r="DA415" s="255">
        <f>IF(OR($C415="Non-Labour",$C415="Labour-related"),IF(Inputs!$DT415=$F$1,Inputs!DA415,Inputs!DA415*'Key assumptions'!$H$118),$F415*N(AU415)*avg_hrs)</f>
        <v>0</v>
      </c>
      <c r="DB415" s="255">
        <f>IF(OR($C415="Non-Labour",$C415="Labour-related"),IF(Inputs!$DT415=$F$1,Inputs!DB415,Inputs!DB415*'Key assumptions'!$H$118),$F415*N(AV415)*avg_hrs)</f>
        <v>0</v>
      </c>
      <c r="DC415" s="255">
        <f>IF(OR($C415="Non-Labour",$C415="Labour-related"),IF(Inputs!$DT415=$F$1,Inputs!DC415,Inputs!DC415*'Key assumptions'!$H$118),$F415*N(AW415)*avg_hrs)</f>
        <v>0</v>
      </c>
      <c r="DD415" s="255">
        <f>IF(OR($C415="Non-Labour",$C415="Labour-related"),IF(Inputs!$DT415=$F$1,Inputs!DD415,Inputs!DD415*'Key assumptions'!$H$118),$F415*N(AX415)*avg_hrs)</f>
        <v>0</v>
      </c>
      <c r="DE415" s="255">
        <f>IF(OR($C415="Non-Labour",$C415="Labour-related"),IF(Inputs!$DT415=$F$1,Inputs!DE415,Inputs!DE415*'Key assumptions'!$H$118),$F415*N(AY415)*avg_hrs)</f>
        <v>0</v>
      </c>
      <c r="DF415" s="255">
        <f>IF(OR($C415="Non-Labour",$C415="Labour-related"),IF(Inputs!$DT415=$F$1,Inputs!DF415,Inputs!DF415*'Key assumptions'!$H$118),$F415*N(AZ415)*avg_hrs)</f>
        <v>0</v>
      </c>
      <c r="DG415" s="255">
        <f>IF(OR($C415="Non-Labour",$C415="Labour-related"),IF(Inputs!$DT415=$F$1,Inputs!DG415,Inputs!DG415*'Key assumptions'!$H$118),$F415*N(BA415)*avg_hrs)</f>
        <v>0</v>
      </c>
      <c r="DH415" s="255">
        <f>IF(OR($C415="Non-Labour",$C415="Labour-related"),IF(Inputs!$DT415=$F$1,Inputs!DH415,Inputs!DH415*'Key assumptions'!$H$118),$F415*N(BB415)*avg_hrs)</f>
        <v>0</v>
      </c>
      <c r="DI415" s="255">
        <f>IF(OR($C415="Non-Labour",$C415="Labour-related"),IF(Inputs!$DT415=$F$1,Inputs!DI415,Inputs!DI415*'Key assumptions'!$H$118),$F415*N(BC415)*avg_hrs)</f>
        <v>0</v>
      </c>
      <c r="DJ415" s="255">
        <f>IF(OR($C415="Non-Labour",$C415="Labour-related"),IF(Inputs!$DT415=$F$1,Inputs!DJ415,Inputs!DJ415*'Key assumptions'!$H$118),$F415*N(BD415)*avg_hrs)</f>
        <v>0</v>
      </c>
      <c r="DK415" s="255">
        <f>IF(OR($C415="Non-Labour",$C415="Labour-related"),IF(Inputs!$DT415=$F$1,Inputs!DK415,Inputs!DK415*'Key assumptions'!$H$118),$F415*N(BE415)*avg_hrs)</f>
        <v>0</v>
      </c>
      <c r="DL415" s="255">
        <f>IF(OR($C415="Non-Labour",$C415="Labour-related"),IF(Inputs!$DT415=$F$1,Inputs!DL415,Inputs!DL415*'Key assumptions'!$H$118),$F415*N(BF415)*avg_hrs)</f>
        <v>0</v>
      </c>
      <c r="DM415" s="255">
        <f>IF(OR($C415="Non-Labour",$C415="Labour-related"),IF(Inputs!$DT415=$F$1,Inputs!DM415,Inputs!DM415*'Key assumptions'!$H$118),$F415*N(BG415)*avg_hrs)</f>
        <v>0</v>
      </c>
      <c r="DN415" s="255">
        <f>IF(OR($C415="Non-Labour",$C415="Labour-related"),IF(Inputs!$DT415=$F$1,Inputs!DN415,Inputs!DN415*'Key assumptions'!$H$118),$F415*N(BH415)*avg_hrs)</f>
        <v>0</v>
      </c>
      <c r="DO415" s="255">
        <f>IF(OR($C415="Non-Labour",$C415="Labour-related"),IF(Inputs!$DT415=$F$1,Inputs!DO415,Inputs!DO415*'Key assumptions'!$H$118),$F415*N(BI415)*avg_hrs)</f>
        <v>0</v>
      </c>
      <c r="DP415" s="255">
        <f>IF(OR($C415="Non-Labour",$C415="Labour-related"),IF(Inputs!$DT415=$F$1,Inputs!DP415,Inputs!DP415*'Key assumptions'!$H$118),$F415*N(BJ415)*avg_hrs)</f>
        <v>0</v>
      </c>
      <c r="DQ415" s="255">
        <f>IF(OR($C415="Non-Labour",$C415="Labour-related"),IF(Inputs!$DT415=$F$1,Inputs!DQ415,Inputs!DQ415*'Key assumptions'!$H$118),$F415*N(BK415)*avg_hrs)</f>
        <v>0</v>
      </c>
      <c r="DR415" s="255">
        <f>IF(OR($C415="Non-Labour",$C415="Labour-related"),IF(Inputs!$DT415=$F$1,Inputs!DR415,Inputs!DR415*'Key assumptions'!$H$118),$F415*N(BL415)*avg_hrs)</f>
        <v>0</v>
      </c>
      <c r="DT415" s="133" t="s">
        <v>213</v>
      </c>
      <c r="DU415" s="304"/>
      <c r="DV415" s="304"/>
      <c r="DW415" s="304"/>
      <c r="DX415" s="304"/>
      <c r="DY415" s="304"/>
      <c r="DZ415" s="304"/>
      <c r="EA415" s="255">
        <v>0</v>
      </c>
      <c r="EB415" s="255">
        <v>0</v>
      </c>
      <c r="EC415" s="255">
        <v>0</v>
      </c>
      <c r="ED415" s="255">
        <f t="shared" si="35"/>
        <v>0</v>
      </c>
      <c r="EE415" s="255">
        <f t="shared" si="35"/>
        <v>0</v>
      </c>
      <c r="EF415" s="255">
        <f t="shared" si="37"/>
        <v>0</v>
      </c>
    </row>
    <row r="416" spans="1:136" x14ac:dyDescent="0.4">
      <c r="A416" s="133" t="str">
        <f>Inputs!A416</f>
        <v>Construction Management</v>
      </c>
      <c r="B416" s="133" t="str">
        <f>Inputs!B416</f>
        <v>N/A</v>
      </c>
      <c r="C416" s="133" t="str">
        <f>Inputs!C416</f>
        <v>Internal Labour</v>
      </c>
      <c r="D416" s="133" t="str">
        <f>Inputs!D416</f>
        <v>PT003696 AI BCSS Handover</v>
      </c>
      <c r="E416" s="133" t="str">
        <f>Inputs!E416</f>
        <v>Secondary Systems Technician</v>
      </c>
      <c r="F416" s="290">
        <f>IF(Inputs!DT416=$F$1,Inputs!F416,
IF(Inputs!DT416='Key assumptions'!$E$118,Inputs!F416*'Key assumptions'!$H$118,Inputs!F416*'Key assumptions'!$H$119))</f>
        <v>195.86</v>
      </c>
      <c r="G416" s="290">
        <f>IF(Inputs!DT416=$F$1,Inputs!G416,Inputs!G416*'Key assumptions'!$H$118)</f>
        <v>85.794730029585793</v>
      </c>
      <c r="H416" s="281"/>
      <c r="I416" s="281"/>
      <c r="J416" s="281"/>
      <c r="K416" s="281"/>
      <c r="L416" s="281"/>
      <c r="M416" s="389" t="str">
        <f>Inputs!M416</f>
        <v>[C-i-C]</v>
      </c>
      <c r="N416" s="389" t="str">
        <f>Inputs!N416</f>
        <v>[C-i-C]</v>
      </c>
      <c r="O416" s="389" t="str">
        <f>Inputs!O416</f>
        <v>[C-i-C]</v>
      </c>
      <c r="P416" s="389" t="str">
        <f>Inputs!P416</f>
        <v>[C-i-C]</v>
      </c>
      <c r="Q416" s="389" t="str">
        <f>Inputs!Q416</f>
        <v>[C-i-C]</v>
      </c>
      <c r="R416" s="389" t="str">
        <f>Inputs!R416</f>
        <v>[C-i-C]</v>
      </c>
      <c r="S416" s="389" t="str">
        <f>Inputs!S416</f>
        <v>[C-i-C]</v>
      </c>
      <c r="T416" s="389" t="str">
        <f>Inputs!T416</f>
        <v>[C-i-C]</v>
      </c>
      <c r="U416" s="389" t="str">
        <f>Inputs!U416</f>
        <v>[C-i-C]</v>
      </c>
      <c r="V416" s="389" t="str">
        <f>Inputs!V416</f>
        <v>[C-i-C]</v>
      </c>
      <c r="W416" s="389" t="str">
        <f>Inputs!W416</f>
        <v>[C-i-C]</v>
      </c>
      <c r="X416" s="389" t="str">
        <f>Inputs!X416</f>
        <v>[C-i-C]</v>
      </c>
      <c r="Y416" s="389" t="str">
        <f>Inputs!Y416</f>
        <v>[C-i-C]</v>
      </c>
      <c r="Z416" s="389" t="str">
        <f>Inputs!Z416</f>
        <v>[C-i-C]</v>
      </c>
      <c r="AA416" s="389" t="str">
        <f>Inputs!AA416</f>
        <v>[C-i-C]</v>
      </c>
      <c r="AB416" s="389" t="str">
        <f>Inputs!AB416</f>
        <v>[C-i-C]</v>
      </c>
      <c r="AC416" s="389" t="str">
        <f>Inputs!AC416</f>
        <v>[C-i-C]</v>
      </c>
      <c r="AD416" s="389" t="str">
        <f>Inputs!AD416</f>
        <v>[C-i-C]</v>
      </c>
      <c r="AE416" s="389" t="str">
        <f>Inputs!AE416</f>
        <v>[C-i-C]</v>
      </c>
      <c r="AF416" s="389" t="str">
        <f>Inputs!AF416</f>
        <v>[C-i-C]</v>
      </c>
      <c r="AG416" s="389" t="str">
        <f>Inputs!AG416</f>
        <v>[C-i-C]</v>
      </c>
      <c r="AH416" s="389" t="str">
        <f>Inputs!AH416</f>
        <v>[C-i-C]</v>
      </c>
      <c r="AI416" s="254">
        <f>Inputs!AI416</f>
        <v>0</v>
      </c>
      <c r="AJ416" s="254">
        <f>Inputs!AJ416</f>
        <v>0</v>
      </c>
      <c r="AK416" s="254">
        <f>Inputs!AK416</f>
        <v>0</v>
      </c>
      <c r="AL416" s="254">
        <f>Inputs!AL416</f>
        <v>0</v>
      </c>
      <c r="AM416" s="254">
        <f>Inputs!AM416</f>
        <v>0</v>
      </c>
      <c r="AN416" s="254">
        <f>Inputs!AN416</f>
        <v>0</v>
      </c>
      <c r="AO416" s="254">
        <f>Inputs!AO416</f>
        <v>0</v>
      </c>
      <c r="AP416" s="254">
        <f>Inputs!AP416</f>
        <v>0</v>
      </c>
      <c r="AQ416" s="254">
        <f>Inputs!AQ416</f>
        <v>0</v>
      </c>
      <c r="AR416" s="254">
        <f>Inputs!AR416</f>
        <v>0</v>
      </c>
      <c r="AS416" s="254">
        <f>Inputs!AS416</f>
        <v>0</v>
      </c>
      <c r="AT416" s="254">
        <f>Inputs!AT416</f>
        <v>0</v>
      </c>
      <c r="AU416" s="254">
        <f>Inputs!AU416</f>
        <v>0</v>
      </c>
      <c r="AV416" s="254">
        <f>Inputs!AV416</f>
        <v>0</v>
      </c>
      <c r="AW416" s="254">
        <f>Inputs!AW416</f>
        <v>0</v>
      </c>
      <c r="AX416" s="254">
        <f>Inputs!AX416</f>
        <v>0</v>
      </c>
      <c r="AY416" s="254">
        <f>Inputs!AY416</f>
        <v>0</v>
      </c>
      <c r="AZ416" s="254">
        <f>Inputs!AZ416</f>
        <v>0</v>
      </c>
      <c r="BA416" s="254">
        <f>Inputs!BA416</f>
        <v>0</v>
      </c>
      <c r="BB416" s="254">
        <f>Inputs!BB416</f>
        <v>0</v>
      </c>
      <c r="BC416" s="254">
        <f>Inputs!BC416</f>
        <v>0</v>
      </c>
      <c r="BD416" s="254">
        <f>Inputs!BD416</f>
        <v>0</v>
      </c>
      <c r="BE416" s="254">
        <f>Inputs!BE416</f>
        <v>0</v>
      </c>
      <c r="BF416" s="254">
        <f>Inputs!BF416</f>
        <v>0</v>
      </c>
      <c r="BG416" s="254">
        <f>Inputs!BG416</f>
        <v>0</v>
      </c>
      <c r="BH416" s="254">
        <f>Inputs!BH416</f>
        <v>0</v>
      </c>
      <c r="BI416" s="254">
        <f>Inputs!BI416</f>
        <v>0</v>
      </c>
      <c r="BJ416" s="254">
        <f>Inputs!BJ416</f>
        <v>0</v>
      </c>
      <c r="BK416" s="254">
        <f>Inputs!BK416</f>
        <v>0</v>
      </c>
      <c r="BL416" s="254">
        <f>Inputs!BL416</f>
        <v>0</v>
      </c>
      <c r="BN416" s="255">
        <f>IF(OR($C416="Non-Labour",$C416="Labour-related"),IF(Inputs!$DT416=$F$1,Inputs!BN416,Inputs!BN416*'Key assumptions'!$H$118),$F416*N(H416)*avg_hrs)</f>
        <v>0</v>
      </c>
      <c r="BO416" s="255">
        <f>IF(OR($C416="Non-Labour",$C416="Labour-related"),IF(Inputs!$DT416=$F$1,Inputs!BO416,Inputs!BO416*'Key assumptions'!$H$118),$F416*N(I416)*avg_hrs)</f>
        <v>0</v>
      </c>
      <c r="BP416" s="255">
        <f>IF(OR($C416="Non-Labour",$C416="Labour-related"),IF(Inputs!$DT416=$F$1,Inputs!BP416,Inputs!BP416*'Key assumptions'!$H$118),$F416*N(J416)*avg_hrs)</f>
        <v>0</v>
      </c>
      <c r="BQ416" s="255">
        <f>IF(OR($C416="Non-Labour",$C416="Labour-related"),IF(Inputs!$DT416=$F$1,Inputs!BQ416,Inputs!BQ416*'Key assumptions'!$H$118),$F416*N(K416)*avg_hrs)</f>
        <v>0</v>
      </c>
      <c r="BR416" s="255">
        <f>IF(OR($C416="Non-Labour",$C416="Labour-related"),IF(Inputs!$DT416=$F$1,Inputs!BR416,Inputs!BR416*'Key assumptions'!$H$118),$F416*N(L416)*avg_hrs)</f>
        <v>0</v>
      </c>
      <c r="BS416" s="390" t="s">
        <v>411</v>
      </c>
      <c r="BT416" s="390" t="s">
        <v>411</v>
      </c>
      <c r="BU416" s="390" t="s">
        <v>411</v>
      </c>
      <c r="BV416" s="390" t="s">
        <v>411</v>
      </c>
      <c r="BW416" s="390" t="s">
        <v>411</v>
      </c>
      <c r="BX416" s="390" t="s">
        <v>411</v>
      </c>
      <c r="BY416" s="390" t="s">
        <v>411</v>
      </c>
      <c r="BZ416" s="390" t="s">
        <v>411</v>
      </c>
      <c r="CA416" s="390" t="s">
        <v>411</v>
      </c>
      <c r="CB416" s="390" t="s">
        <v>411</v>
      </c>
      <c r="CC416" s="390" t="s">
        <v>411</v>
      </c>
      <c r="CD416" s="390" t="s">
        <v>411</v>
      </c>
      <c r="CE416" s="390" t="s">
        <v>411</v>
      </c>
      <c r="CF416" s="390" t="s">
        <v>411</v>
      </c>
      <c r="CG416" s="390" t="s">
        <v>411</v>
      </c>
      <c r="CH416" s="390" t="s">
        <v>411</v>
      </c>
      <c r="CI416" s="390" t="s">
        <v>411</v>
      </c>
      <c r="CJ416" s="390" t="s">
        <v>411</v>
      </c>
      <c r="CK416" s="390" t="s">
        <v>411</v>
      </c>
      <c r="CL416" s="390" t="s">
        <v>411</v>
      </c>
      <c r="CM416" s="390" t="s">
        <v>411</v>
      </c>
      <c r="CN416" s="390" t="s">
        <v>411</v>
      </c>
      <c r="CO416" s="255">
        <f>IF(OR($C416="Non-Labour",$C416="Labour-related"),IF(Inputs!$DT416=$F$1,Inputs!CO416,Inputs!CO416*'Key assumptions'!$H$118),$F416*N(AI416)*avg_hrs)</f>
        <v>0</v>
      </c>
      <c r="CP416" s="255">
        <f>IF(OR($C416="Non-Labour",$C416="Labour-related"),IF(Inputs!$DT416=$F$1,Inputs!CP416,Inputs!CP416*'Key assumptions'!$H$118),$F416*N(AJ416)*avg_hrs)</f>
        <v>0</v>
      </c>
      <c r="CQ416" s="255">
        <f>IF(OR($C416="Non-Labour",$C416="Labour-related"),IF(Inputs!$DT416=$F$1,Inputs!CQ416,Inputs!CQ416*'Key assumptions'!$H$118),$F416*N(AK416)*avg_hrs)</f>
        <v>0</v>
      </c>
      <c r="CR416" s="255">
        <f>IF(OR($C416="Non-Labour",$C416="Labour-related"),IF(Inputs!$DT416=$F$1,Inputs!CR416,Inputs!CR416*'Key assumptions'!$H$118),$F416*N(AL416)*avg_hrs)</f>
        <v>0</v>
      </c>
      <c r="CS416" s="255">
        <f>IF(OR($C416="Non-Labour",$C416="Labour-related"),IF(Inputs!$DT416=$F$1,Inputs!CS416,Inputs!CS416*'Key assumptions'!$H$118),$F416*N(AM416)*avg_hrs)</f>
        <v>0</v>
      </c>
      <c r="CT416" s="255">
        <f>IF(OR($C416="Non-Labour",$C416="Labour-related"),IF(Inputs!$DT416=$F$1,Inputs!CT416,Inputs!CT416*'Key assumptions'!$H$118),$F416*N(AN416)*avg_hrs)</f>
        <v>0</v>
      </c>
      <c r="CU416" s="255">
        <f>IF(OR($C416="Non-Labour",$C416="Labour-related"),IF(Inputs!$DT416=$F$1,Inputs!CU416,Inputs!CU416*'Key assumptions'!$H$118),$F416*N(AO416)*avg_hrs)</f>
        <v>0</v>
      </c>
      <c r="CV416" s="255">
        <f>IF(OR($C416="Non-Labour",$C416="Labour-related"),IF(Inputs!$DT416=$F$1,Inputs!CV416,Inputs!CV416*'Key assumptions'!$H$118),$F416*N(AP416)*avg_hrs)</f>
        <v>0</v>
      </c>
      <c r="CW416" s="255">
        <f>IF(OR($C416="Non-Labour",$C416="Labour-related"),IF(Inputs!$DT416=$F$1,Inputs!CW416,Inputs!CW416*'Key assumptions'!$H$118),$F416*N(AQ416)*avg_hrs)</f>
        <v>0</v>
      </c>
      <c r="CX416" s="255">
        <f>IF(OR($C416="Non-Labour",$C416="Labour-related"),IF(Inputs!$DT416=$F$1,Inputs!CX416,Inputs!CX416*'Key assumptions'!$H$118),$F416*N(AR416)*avg_hrs)</f>
        <v>0</v>
      </c>
      <c r="CY416" s="255">
        <f>IF(OR($C416="Non-Labour",$C416="Labour-related"),IF(Inputs!$DT416=$F$1,Inputs!CY416,Inputs!CY416*'Key assumptions'!$H$118),$F416*N(AS416)*avg_hrs)</f>
        <v>0</v>
      </c>
      <c r="CZ416" s="255">
        <f>IF(OR($C416="Non-Labour",$C416="Labour-related"),IF(Inputs!$DT416=$F$1,Inputs!CZ416,Inputs!CZ416*'Key assumptions'!$H$118),$F416*N(AT416)*avg_hrs)</f>
        <v>0</v>
      </c>
      <c r="DA416" s="255">
        <f>IF(OR($C416="Non-Labour",$C416="Labour-related"),IF(Inputs!$DT416=$F$1,Inputs!DA416,Inputs!DA416*'Key assumptions'!$H$118),$F416*N(AU416)*avg_hrs)</f>
        <v>0</v>
      </c>
      <c r="DB416" s="255">
        <f>IF(OR($C416="Non-Labour",$C416="Labour-related"),IF(Inputs!$DT416=$F$1,Inputs!DB416,Inputs!DB416*'Key assumptions'!$H$118),$F416*N(AV416)*avg_hrs)</f>
        <v>0</v>
      </c>
      <c r="DC416" s="255">
        <f>IF(OR($C416="Non-Labour",$C416="Labour-related"),IF(Inputs!$DT416=$F$1,Inputs!DC416,Inputs!DC416*'Key assumptions'!$H$118),$F416*N(AW416)*avg_hrs)</f>
        <v>0</v>
      </c>
      <c r="DD416" s="255">
        <f>IF(OR($C416="Non-Labour",$C416="Labour-related"),IF(Inputs!$DT416=$F$1,Inputs!DD416,Inputs!DD416*'Key assumptions'!$H$118),$F416*N(AX416)*avg_hrs)</f>
        <v>0</v>
      </c>
      <c r="DE416" s="255">
        <f>IF(OR($C416="Non-Labour",$C416="Labour-related"),IF(Inputs!$DT416=$F$1,Inputs!DE416,Inputs!DE416*'Key assumptions'!$H$118),$F416*N(AY416)*avg_hrs)</f>
        <v>0</v>
      </c>
      <c r="DF416" s="255">
        <f>IF(OR($C416="Non-Labour",$C416="Labour-related"),IF(Inputs!$DT416=$F$1,Inputs!DF416,Inputs!DF416*'Key assumptions'!$H$118),$F416*N(AZ416)*avg_hrs)</f>
        <v>0</v>
      </c>
      <c r="DG416" s="255">
        <f>IF(OR($C416="Non-Labour",$C416="Labour-related"),IF(Inputs!$DT416=$F$1,Inputs!DG416,Inputs!DG416*'Key assumptions'!$H$118),$F416*N(BA416)*avg_hrs)</f>
        <v>0</v>
      </c>
      <c r="DH416" s="255">
        <f>IF(OR($C416="Non-Labour",$C416="Labour-related"),IF(Inputs!$DT416=$F$1,Inputs!DH416,Inputs!DH416*'Key assumptions'!$H$118),$F416*N(BB416)*avg_hrs)</f>
        <v>0</v>
      </c>
      <c r="DI416" s="255">
        <f>IF(OR($C416="Non-Labour",$C416="Labour-related"),IF(Inputs!$DT416=$F$1,Inputs!DI416,Inputs!DI416*'Key assumptions'!$H$118),$F416*N(BC416)*avg_hrs)</f>
        <v>0</v>
      </c>
      <c r="DJ416" s="255">
        <f>IF(OR($C416="Non-Labour",$C416="Labour-related"),IF(Inputs!$DT416=$F$1,Inputs!DJ416,Inputs!DJ416*'Key assumptions'!$H$118),$F416*N(BD416)*avg_hrs)</f>
        <v>0</v>
      </c>
      <c r="DK416" s="255">
        <f>IF(OR($C416="Non-Labour",$C416="Labour-related"),IF(Inputs!$DT416=$F$1,Inputs!DK416,Inputs!DK416*'Key assumptions'!$H$118),$F416*N(BE416)*avg_hrs)</f>
        <v>0</v>
      </c>
      <c r="DL416" s="255">
        <f>IF(OR($C416="Non-Labour",$C416="Labour-related"),IF(Inputs!$DT416=$F$1,Inputs!DL416,Inputs!DL416*'Key assumptions'!$H$118),$F416*N(BF416)*avg_hrs)</f>
        <v>0</v>
      </c>
      <c r="DM416" s="255">
        <f>IF(OR($C416="Non-Labour",$C416="Labour-related"),IF(Inputs!$DT416=$F$1,Inputs!DM416,Inputs!DM416*'Key assumptions'!$H$118),$F416*N(BG416)*avg_hrs)</f>
        <v>0</v>
      </c>
      <c r="DN416" s="255">
        <f>IF(OR($C416="Non-Labour",$C416="Labour-related"),IF(Inputs!$DT416=$F$1,Inputs!DN416,Inputs!DN416*'Key assumptions'!$H$118),$F416*N(BH416)*avg_hrs)</f>
        <v>0</v>
      </c>
      <c r="DO416" s="255">
        <f>IF(OR($C416="Non-Labour",$C416="Labour-related"),IF(Inputs!$DT416=$F$1,Inputs!DO416,Inputs!DO416*'Key assumptions'!$H$118),$F416*N(BI416)*avg_hrs)</f>
        <v>0</v>
      </c>
      <c r="DP416" s="255">
        <f>IF(OR($C416="Non-Labour",$C416="Labour-related"),IF(Inputs!$DT416=$F$1,Inputs!DP416,Inputs!DP416*'Key assumptions'!$H$118),$F416*N(BJ416)*avg_hrs)</f>
        <v>0</v>
      </c>
      <c r="DQ416" s="255">
        <f>IF(OR($C416="Non-Labour",$C416="Labour-related"),IF(Inputs!$DT416=$F$1,Inputs!DQ416,Inputs!DQ416*'Key assumptions'!$H$118),$F416*N(BK416)*avg_hrs)</f>
        <v>0</v>
      </c>
      <c r="DR416" s="255">
        <f>IF(OR($C416="Non-Labour",$C416="Labour-related"),IF(Inputs!$DT416=$F$1,Inputs!DR416,Inputs!DR416*'Key assumptions'!$H$118),$F416*N(BL416)*avg_hrs)</f>
        <v>0</v>
      </c>
      <c r="DT416" s="133" t="s">
        <v>213</v>
      </c>
      <c r="DU416" s="304"/>
      <c r="DV416" s="304"/>
      <c r="DW416" s="304"/>
      <c r="DX416" s="304"/>
      <c r="DY416" s="304"/>
      <c r="DZ416" s="304"/>
      <c r="EA416" s="255">
        <v>0</v>
      </c>
      <c r="EB416" s="255">
        <v>0</v>
      </c>
      <c r="EC416" s="255">
        <v>0</v>
      </c>
      <c r="ED416" s="255">
        <f t="shared" si="35"/>
        <v>0</v>
      </c>
      <c r="EE416" s="255">
        <f t="shared" si="35"/>
        <v>0</v>
      </c>
      <c r="EF416" s="255">
        <f t="shared" si="37"/>
        <v>0</v>
      </c>
    </row>
    <row r="417" spans="1:136" x14ac:dyDescent="0.4">
      <c r="A417" s="133" t="str">
        <f>Inputs!A417</f>
        <v>Construction Management</v>
      </c>
      <c r="B417" s="133" t="str">
        <f>Inputs!B417</f>
        <v>N/A</v>
      </c>
      <c r="C417" s="133" t="str">
        <f>Inputs!C417</f>
        <v>Internal Labour</v>
      </c>
      <c r="D417" s="133" t="str">
        <f>Inputs!D417</f>
        <v>PT003696 AI BCSS Handover</v>
      </c>
      <c r="E417" s="133" t="str">
        <f>Inputs!E417</f>
        <v>Secondary Systems Technician - Travel Outside Hours</v>
      </c>
      <c r="F417" s="290">
        <f>IF(Inputs!DT417=$F$1,Inputs!F417,
IF(Inputs!DT417='Key assumptions'!$E$118,Inputs!F417*'Key assumptions'!$H$118,Inputs!F417*'Key assumptions'!$H$119))</f>
        <v>195.86</v>
      </c>
      <c r="G417" s="290">
        <f>IF(Inputs!DT417=$F$1,Inputs!G417,Inputs!G417*'Key assumptions'!$H$118)</f>
        <v>85.794730029585793</v>
      </c>
      <c r="H417" s="281"/>
      <c r="I417" s="281"/>
      <c r="J417" s="281"/>
      <c r="K417" s="281"/>
      <c r="L417" s="281"/>
      <c r="M417" s="389" t="str">
        <f>Inputs!M417</f>
        <v>[C-i-C]</v>
      </c>
      <c r="N417" s="389" t="str">
        <f>Inputs!N417</f>
        <v>[C-i-C]</v>
      </c>
      <c r="O417" s="389" t="str">
        <f>Inputs!O417</f>
        <v>[C-i-C]</v>
      </c>
      <c r="P417" s="389" t="str">
        <f>Inputs!P417</f>
        <v>[C-i-C]</v>
      </c>
      <c r="Q417" s="389" t="str">
        <f>Inputs!Q417</f>
        <v>[C-i-C]</v>
      </c>
      <c r="R417" s="389" t="str">
        <f>Inputs!R417</f>
        <v>[C-i-C]</v>
      </c>
      <c r="S417" s="389" t="str">
        <f>Inputs!S417</f>
        <v>[C-i-C]</v>
      </c>
      <c r="T417" s="389" t="str">
        <f>Inputs!T417</f>
        <v>[C-i-C]</v>
      </c>
      <c r="U417" s="389" t="str">
        <f>Inputs!U417</f>
        <v>[C-i-C]</v>
      </c>
      <c r="V417" s="389" t="str">
        <f>Inputs!V417</f>
        <v>[C-i-C]</v>
      </c>
      <c r="W417" s="389" t="str">
        <f>Inputs!W417</f>
        <v>[C-i-C]</v>
      </c>
      <c r="X417" s="389" t="str">
        <f>Inputs!X417</f>
        <v>[C-i-C]</v>
      </c>
      <c r="Y417" s="389" t="str">
        <f>Inputs!Y417</f>
        <v>[C-i-C]</v>
      </c>
      <c r="Z417" s="389" t="str">
        <f>Inputs!Z417</f>
        <v>[C-i-C]</v>
      </c>
      <c r="AA417" s="389" t="str">
        <f>Inputs!AA417</f>
        <v>[C-i-C]</v>
      </c>
      <c r="AB417" s="389" t="str">
        <f>Inputs!AB417</f>
        <v>[C-i-C]</v>
      </c>
      <c r="AC417" s="389" t="str">
        <f>Inputs!AC417</f>
        <v>[C-i-C]</v>
      </c>
      <c r="AD417" s="389" t="str">
        <f>Inputs!AD417</f>
        <v>[C-i-C]</v>
      </c>
      <c r="AE417" s="389" t="str">
        <f>Inputs!AE417</f>
        <v>[C-i-C]</v>
      </c>
      <c r="AF417" s="389" t="str">
        <f>Inputs!AF417</f>
        <v>[C-i-C]</v>
      </c>
      <c r="AG417" s="389" t="str">
        <f>Inputs!AG417</f>
        <v>[C-i-C]</v>
      </c>
      <c r="AH417" s="389" t="str">
        <f>Inputs!AH417</f>
        <v>[C-i-C]</v>
      </c>
      <c r="AI417" s="254">
        <f>Inputs!AI417</f>
        <v>0</v>
      </c>
      <c r="AJ417" s="254">
        <f>Inputs!AJ417</f>
        <v>0</v>
      </c>
      <c r="AK417" s="254">
        <f>Inputs!AK417</f>
        <v>0</v>
      </c>
      <c r="AL417" s="254">
        <f>Inputs!AL417</f>
        <v>0</v>
      </c>
      <c r="AM417" s="254">
        <f>Inputs!AM417</f>
        <v>0</v>
      </c>
      <c r="AN417" s="254">
        <f>Inputs!AN417</f>
        <v>0</v>
      </c>
      <c r="AO417" s="254">
        <f>Inputs!AO417</f>
        <v>0</v>
      </c>
      <c r="AP417" s="254">
        <f>Inputs!AP417</f>
        <v>0</v>
      </c>
      <c r="AQ417" s="254">
        <f>Inputs!AQ417</f>
        <v>0</v>
      </c>
      <c r="AR417" s="254">
        <f>Inputs!AR417</f>
        <v>0</v>
      </c>
      <c r="AS417" s="254">
        <f>Inputs!AS417</f>
        <v>0</v>
      </c>
      <c r="AT417" s="254">
        <f>Inputs!AT417</f>
        <v>0</v>
      </c>
      <c r="AU417" s="254">
        <f>Inputs!AU417</f>
        <v>0</v>
      </c>
      <c r="AV417" s="254">
        <f>Inputs!AV417</f>
        <v>0</v>
      </c>
      <c r="AW417" s="254">
        <f>Inputs!AW417</f>
        <v>0</v>
      </c>
      <c r="AX417" s="254">
        <f>Inputs!AX417</f>
        <v>0</v>
      </c>
      <c r="AY417" s="254">
        <f>Inputs!AY417</f>
        <v>0</v>
      </c>
      <c r="AZ417" s="254">
        <f>Inputs!AZ417</f>
        <v>0</v>
      </c>
      <c r="BA417" s="254">
        <f>Inputs!BA417</f>
        <v>0</v>
      </c>
      <c r="BB417" s="254">
        <f>Inputs!BB417</f>
        <v>0</v>
      </c>
      <c r="BC417" s="254">
        <f>Inputs!BC417</f>
        <v>0</v>
      </c>
      <c r="BD417" s="254">
        <f>Inputs!BD417</f>
        <v>0</v>
      </c>
      <c r="BE417" s="254">
        <f>Inputs!BE417</f>
        <v>0</v>
      </c>
      <c r="BF417" s="254">
        <f>Inputs!BF417</f>
        <v>0</v>
      </c>
      <c r="BG417" s="254">
        <f>Inputs!BG417</f>
        <v>0</v>
      </c>
      <c r="BH417" s="254">
        <f>Inputs!BH417</f>
        <v>0</v>
      </c>
      <c r="BI417" s="254">
        <f>Inputs!BI417</f>
        <v>0</v>
      </c>
      <c r="BJ417" s="254">
        <f>Inputs!BJ417</f>
        <v>0</v>
      </c>
      <c r="BK417" s="254">
        <f>Inputs!BK417</f>
        <v>0</v>
      </c>
      <c r="BL417" s="254">
        <f>Inputs!BL417</f>
        <v>0</v>
      </c>
      <c r="BN417" s="255">
        <f>IF(OR($C417="Non-Labour",$C417="Labour-related"),IF(Inputs!$DT417=$F$1,Inputs!BN417,Inputs!BN417*'Key assumptions'!$H$118),$F417*N(H417)*avg_hrs)</f>
        <v>0</v>
      </c>
      <c r="BO417" s="255">
        <f>IF(OR($C417="Non-Labour",$C417="Labour-related"),IF(Inputs!$DT417=$F$1,Inputs!BO417,Inputs!BO417*'Key assumptions'!$H$118),$F417*N(I417)*avg_hrs)</f>
        <v>0</v>
      </c>
      <c r="BP417" s="255">
        <f>IF(OR($C417="Non-Labour",$C417="Labour-related"),IF(Inputs!$DT417=$F$1,Inputs!BP417,Inputs!BP417*'Key assumptions'!$H$118),$F417*N(J417)*avg_hrs)</f>
        <v>0</v>
      </c>
      <c r="BQ417" s="255">
        <f>IF(OR($C417="Non-Labour",$C417="Labour-related"),IF(Inputs!$DT417=$F$1,Inputs!BQ417,Inputs!BQ417*'Key assumptions'!$H$118),$F417*N(K417)*avg_hrs)</f>
        <v>0</v>
      </c>
      <c r="BR417" s="255">
        <f>IF(OR($C417="Non-Labour",$C417="Labour-related"),IF(Inputs!$DT417=$F$1,Inputs!BR417,Inputs!BR417*'Key assumptions'!$H$118),$F417*N(L417)*avg_hrs)</f>
        <v>0</v>
      </c>
      <c r="BS417" s="390" t="s">
        <v>411</v>
      </c>
      <c r="BT417" s="390" t="s">
        <v>411</v>
      </c>
      <c r="BU417" s="390" t="s">
        <v>411</v>
      </c>
      <c r="BV417" s="390" t="s">
        <v>411</v>
      </c>
      <c r="BW417" s="390" t="s">
        <v>411</v>
      </c>
      <c r="BX417" s="390" t="s">
        <v>411</v>
      </c>
      <c r="BY417" s="390" t="s">
        <v>411</v>
      </c>
      <c r="BZ417" s="390" t="s">
        <v>411</v>
      </c>
      <c r="CA417" s="390" t="s">
        <v>411</v>
      </c>
      <c r="CB417" s="390" t="s">
        <v>411</v>
      </c>
      <c r="CC417" s="390" t="s">
        <v>411</v>
      </c>
      <c r="CD417" s="390" t="s">
        <v>411</v>
      </c>
      <c r="CE417" s="390" t="s">
        <v>411</v>
      </c>
      <c r="CF417" s="390" t="s">
        <v>411</v>
      </c>
      <c r="CG417" s="390" t="s">
        <v>411</v>
      </c>
      <c r="CH417" s="390" t="s">
        <v>411</v>
      </c>
      <c r="CI417" s="390" t="s">
        <v>411</v>
      </c>
      <c r="CJ417" s="390" t="s">
        <v>411</v>
      </c>
      <c r="CK417" s="390" t="s">
        <v>411</v>
      </c>
      <c r="CL417" s="390" t="s">
        <v>411</v>
      </c>
      <c r="CM417" s="390" t="s">
        <v>411</v>
      </c>
      <c r="CN417" s="390" t="s">
        <v>411</v>
      </c>
      <c r="CO417" s="255">
        <f>IF(OR($C417="Non-Labour",$C417="Labour-related"),IF(Inputs!$DT417=$F$1,Inputs!CO417,Inputs!CO417*'Key assumptions'!$H$118),$F417*N(AI417)*avg_hrs)</f>
        <v>0</v>
      </c>
      <c r="CP417" s="255">
        <f>IF(OR($C417="Non-Labour",$C417="Labour-related"),IF(Inputs!$DT417=$F$1,Inputs!CP417,Inputs!CP417*'Key assumptions'!$H$118),$F417*N(AJ417)*avg_hrs)</f>
        <v>0</v>
      </c>
      <c r="CQ417" s="255">
        <f>IF(OR($C417="Non-Labour",$C417="Labour-related"),IF(Inputs!$DT417=$F$1,Inputs!CQ417,Inputs!CQ417*'Key assumptions'!$H$118),$F417*N(AK417)*avg_hrs)</f>
        <v>0</v>
      </c>
      <c r="CR417" s="255">
        <f>IF(OR($C417="Non-Labour",$C417="Labour-related"),IF(Inputs!$DT417=$F$1,Inputs!CR417,Inputs!CR417*'Key assumptions'!$H$118),$F417*N(AL417)*avg_hrs)</f>
        <v>0</v>
      </c>
      <c r="CS417" s="255">
        <f>IF(OR($C417="Non-Labour",$C417="Labour-related"),IF(Inputs!$DT417=$F$1,Inputs!CS417,Inputs!CS417*'Key assumptions'!$H$118),$F417*N(AM417)*avg_hrs)</f>
        <v>0</v>
      </c>
      <c r="CT417" s="255">
        <f>IF(OR($C417="Non-Labour",$C417="Labour-related"),IF(Inputs!$DT417=$F$1,Inputs!CT417,Inputs!CT417*'Key assumptions'!$H$118),$F417*N(AN417)*avg_hrs)</f>
        <v>0</v>
      </c>
      <c r="CU417" s="255">
        <f>IF(OR($C417="Non-Labour",$C417="Labour-related"),IF(Inputs!$DT417=$F$1,Inputs!CU417,Inputs!CU417*'Key assumptions'!$H$118),$F417*N(AO417)*avg_hrs)</f>
        <v>0</v>
      </c>
      <c r="CV417" s="255">
        <f>IF(OR($C417="Non-Labour",$C417="Labour-related"),IF(Inputs!$DT417=$F$1,Inputs!CV417,Inputs!CV417*'Key assumptions'!$H$118),$F417*N(AP417)*avg_hrs)</f>
        <v>0</v>
      </c>
      <c r="CW417" s="255">
        <f>IF(OR($C417="Non-Labour",$C417="Labour-related"),IF(Inputs!$DT417=$F$1,Inputs!CW417,Inputs!CW417*'Key assumptions'!$H$118),$F417*N(AQ417)*avg_hrs)</f>
        <v>0</v>
      </c>
      <c r="CX417" s="255">
        <f>IF(OR($C417="Non-Labour",$C417="Labour-related"),IF(Inputs!$DT417=$F$1,Inputs!CX417,Inputs!CX417*'Key assumptions'!$H$118),$F417*N(AR417)*avg_hrs)</f>
        <v>0</v>
      </c>
      <c r="CY417" s="255">
        <f>IF(OR($C417="Non-Labour",$C417="Labour-related"),IF(Inputs!$DT417=$F$1,Inputs!CY417,Inputs!CY417*'Key assumptions'!$H$118),$F417*N(AS417)*avg_hrs)</f>
        <v>0</v>
      </c>
      <c r="CZ417" s="255">
        <f>IF(OR($C417="Non-Labour",$C417="Labour-related"),IF(Inputs!$DT417=$F$1,Inputs!CZ417,Inputs!CZ417*'Key assumptions'!$H$118),$F417*N(AT417)*avg_hrs)</f>
        <v>0</v>
      </c>
      <c r="DA417" s="255">
        <f>IF(OR($C417="Non-Labour",$C417="Labour-related"),IF(Inputs!$DT417=$F$1,Inputs!DA417,Inputs!DA417*'Key assumptions'!$H$118),$F417*N(AU417)*avg_hrs)</f>
        <v>0</v>
      </c>
      <c r="DB417" s="255">
        <f>IF(OR($C417="Non-Labour",$C417="Labour-related"),IF(Inputs!$DT417=$F$1,Inputs!DB417,Inputs!DB417*'Key assumptions'!$H$118),$F417*N(AV417)*avg_hrs)</f>
        <v>0</v>
      </c>
      <c r="DC417" s="255">
        <f>IF(OR($C417="Non-Labour",$C417="Labour-related"),IF(Inputs!$DT417=$F$1,Inputs!DC417,Inputs!DC417*'Key assumptions'!$H$118),$F417*N(AW417)*avg_hrs)</f>
        <v>0</v>
      </c>
      <c r="DD417" s="255">
        <f>IF(OR($C417="Non-Labour",$C417="Labour-related"),IF(Inputs!$DT417=$F$1,Inputs!DD417,Inputs!DD417*'Key assumptions'!$H$118),$F417*N(AX417)*avg_hrs)</f>
        <v>0</v>
      </c>
      <c r="DE417" s="255">
        <f>IF(OR($C417="Non-Labour",$C417="Labour-related"),IF(Inputs!$DT417=$F$1,Inputs!DE417,Inputs!DE417*'Key assumptions'!$H$118),$F417*N(AY417)*avg_hrs)</f>
        <v>0</v>
      </c>
      <c r="DF417" s="255">
        <f>IF(OR($C417="Non-Labour",$C417="Labour-related"),IF(Inputs!$DT417=$F$1,Inputs!DF417,Inputs!DF417*'Key assumptions'!$H$118),$F417*N(AZ417)*avg_hrs)</f>
        <v>0</v>
      </c>
      <c r="DG417" s="255">
        <f>IF(OR($C417="Non-Labour",$C417="Labour-related"),IF(Inputs!$DT417=$F$1,Inputs!DG417,Inputs!DG417*'Key assumptions'!$H$118),$F417*N(BA417)*avg_hrs)</f>
        <v>0</v>
      </c>
      <c r="DH417" s="255">
        <f>IF(OR($C417="Non-Labour",$C417="Labour-related"),IF(Inputs!$DT417=$F$1,Inputs!DH417,Inputs!DH417*'Key assumptions'!$H$118),$F417*N(BB417)*avg_hrs)</f>
        <v>0</v>
      </c>
      <c r="DI417" s="255">
        <f>IF(OR($C417="Non-Labour",$C417="Labour-related"),IF(Inputs!$DT417=$F$1,Inputs!DI417,Inputs!DI417*'Key assumptions'!$H$118),$F417*N(BC417)*avg_hrs)</f>
        <v>0</v>
      </c>
      <c r="DJ417" s="255">
        <f>IF(OR($C417="Non-Labour",$C417="Labour-related"),IF(Inputs!$DT417=$F$1,Inputs!DJ417,Inputs!DJ417*'Key assumptions'!$H$118),$F417*N(BD417)*avg_hrs)</f>
        <v>0</v>
      </c>
      <c r="DK417" s="255">
        <f>IF(OR($C417="Non-Labour",$C417="Labour-related"),IF(Inputs!$DT417=$F$1,Inputs!DK417,Inputs!DK417*'Key assumptions'!$H$118),$F417*N(BE417)*avg_hrs)</f>
        <v>0</v>
      </c>
      <c r="DL417" s="255">
        <f>IF(OR($C417="Non-Labour",$C417="Labour-related"),IF(Inputs!$DT417=$F$1,Inputs!DL417,Inputs!DL417*'Key assumptions'!$H$118),$F417*N(BF417)*avg_hrs)</f>
        <v>0</v>
      </c>
      <c r="DM417" s="255">
        <f>IF(OR($C417="Non-Labour",$C417="Labour-related"),IF(Inputs!$DT417=$F$1,Inputs!DM417,Inputs!DM417*'Key assumptions'!$H$118),$F417*N(BG417)*avg_hrs)</f>
        <v>0</v>
      </c>
      <c r="DN417" s="255">
        <f>IF(OR($C417="Non-Labour",$C417="Labour-related"),IF(Inputs!$DT417=$F$1,Inputs!DN417,Inputs!DN417*'Key assumptions'!$H$118),$F417*N(BH417)*avg_hrs)</f>
        <v>0</v>
      </c>
      <c r="DO417" s="255">
        <f>IF(OR($C417="Non-Labour",$C417="Labour-related"),IF(Inputs!$DT417=$F$1,Inputs!DO417,Inputs!DO417*'Key assumptions'!$H$118),$F417*N(BI417)*avg_hrs)</f>
        <v>0</v>
      </c>
      <c r="DP417" s="255">
        <f>IF(OR($C417="Non-Labour",$C417="Labour-related"),IF(Inputs!$DT417=$F$1,Inputs!DP417,Inputs!DP417*'Key assumptions'!$H$118),$F417*N(BJ417)*avg_hrs)</f>
        <v>0</v>
      </c>
      <c r="DQ417" s="255">
        <f>IF(OR($C417="Non-Labour",$C417="Labour-related"),IF(Inputs!$DT417=$F$1,Inputs!DQ417,Inputs!DQ417*'Key assumptions'!$H$118),$F417*N(BK417)*avg_hrs)</f>
        <v>0</v>
      </c>
      <c r="DR417" s="255">
        <f>IF(OR($C417="Non-Labour",$C417="Labour-related"),IF(Inputs!$DT417=$F$1,Inputs!DR417,Inputs!DR417*'Key assumptions'!$H$118),$F417*N(BL417)*avg_hrs)</f>
        <v>0</v>
      </c>
      <c r="DT417" s="133" t="s">
        <v>213</v>
      </c>
      <c r="DU417" s="304"/>
      <c r="DV417" s="304"/>
      <c r="DW417" s="304"/>
      <c r="DX417" s="304"/>
      <c r="DY417" s="304"/>
      <c r="DZ417" s="304"/>
      <c r="EA417" s="255">
        <v>0</v>
      </c>
      <c r="EB417" s="255">
        <v>0</v>
      </c>
      <c r="EC417" s="255">
        <v>0</v>
      </c>
      <c r="ED417" s="255">
        <f t="shared" si="35"/>
        <v>0</v>
      </c>
      <c r="EE417" s="255">
        <f t="shared" si="35"/>
        <v>0</v>
      </c>
      <c r="EF417" s="255">
        <f t="shared" si="37"/>
        <v>0</v>
      </c>
    </row>
    <row r="418" spans="1:136" x14ac:dyDescent="0.4">
      <c r="A418" s="133" t="str">
        <f>Inputs!A418</f>
        <v>Construction Management</v>
      </c>
      <c r="B418" s="133" t="str">
        <f>Inputs!B418</f>
        <v>Protection Tech 1</v>
      </c>
      <c r="C418" s="133" t="str">
        <f>Inputs!C418</f>
        <v>Labour-related</v>
      </c>
      <c r="D418" s="133" t="str">
        <f>Inputs!D418</f>
        <v>PT003696 AI BCSS Handover</v>
      </c>
      <c r="E418" s="133" t="str">
        <f>Inputs!E418</f>
        <v>Sustenance High Cost Country Centre</v>
      </c>
      <c r="F418" s="290">
        <f>IF(Inputs!DT418=$F$1,Inputs!F418,
IF(Inputs!DT418='Key assumptions'!$E$118,Inputs!F418*'Key assumptions'!$H$118,Inputs!F418*'Key assumptions'!$H$119))</f>
        <v>0</v>
      </c>
      <c r="G418" s="290">
        <f>IF(Inputs!DT418=$F$1,Inputs!G418,Inputs!G418*'Key assumptions'!$H$118)</f>
        <v>0</v>
      </c>
      <c r="H418" s="281"/>
      <c r="I418" s="281"/>
      <c r="J418" s="281"/>
      <c r="K418" s="281"/>
      <c r="L418" s="281"/>
      <c r="M418" s="389" t="str">
        <f>Inputs!M418</f>
        <v>[C-i-C]</v>
      </c>
      <c r="N418" s="389" t="str">
        <f>Inputs!N418</f>
        <v>[C-i-C]</v>
      </c>
      <c r="O418" s="389" t="str">
        <f>Inputs!O418</f>
        <v>[C-i-C]</v>
      </c>
      <c r="P418" s="389" t="str">
        <f>Inputs!P418</f>
        <v>[C-i-C]</v>
      </c>
      <c r="Q418" s="389" t="str">
        <f>Inputs!Q418</f>
        <v>[C-i-C]</v>
      </c>
      <c r="R418" s="389" t="str">
        <f>Inputs!R418</f>
        <v>[C-i-C]</v>
      </c>
      <c r="S418" s="389" t="str">
        <f>Inputs!S418</f>
        <v>[C-i-C]</v>
      </c>
      <c r="T418" s="389" t="str">
        <f>Inputs!T418</f>
        <v>[C-i-C]</v>
      </c>
      <c r="U418" s="389" t="str">
        <f>Inputs!U418</f>
        <v>[C-i-C]</v>
      </c>
      <c r="V418" s="389" t="str">
        <f>Inputs!V418</f>
        <v>[C-i-C]</v>
      </c>
      <c r="W418" s="389" t="str">
        <f>Inputs!W418</f>
        <v>[C-i-C]</v>
      </c>
      <c r="X418" s="389" t="str">
        <f>Inputs!X418</f>
        <v>[C-i-C]</v>
      </c>
      <c r="Y418" s="389" t="str">
        <f>Inputs!Y418</f>
        <v>[C-i-C]</v>
      </c>
      <c r="Z418" s="389" t="str">
        <f>Inputs!Z418</f>
        <v>[C-i-C]</v>
      </c>
      <c r="AA418" s="389" t="str">
        <f>Inputs!AA418</f>
        <v>[C-i-C]</v>
      </c>
      <c r="AB418" s="389" t="str">
        <f>Inputs!AB418</f>
        <v>[C-i-C]</v>
      </c>
      <c r="AC418" s="389" t="str">
        <f>Inputs!AC418</f>
        <v>[C-i-C]</v>
      </c>
      <c r="AD418" s="389" t="str">
        <f>Inputs!AD418</f>
        <v>[C-i-C]</v>
      </c>
      <c r="AE418" s="389" t="str">
        <f>Inputs!AE418</f>
        <v>[C-i-C]</v>
      </c>
      <c r="AF418" s="389" t="str">
        <f>Inputs!AF418</f>
        <v>[C-i-C]</v>
      </c>
      <c r="AG418" s="389" t="str">
        <f>Inputs!AG418</f>
        <v>[C-i-C]</v>
      </c>
      <c r="AH418" s="389" t="str">
        <f>Inputs!AH418</f>
        <v>[C-i-C]</v>
      </c>
      <c r="AI418" s="254">
        <f>Inputs!AI418</f>
        <v>0</v>
      </c>
      <c r="AJ418" s="254">
        <f>Inputs!AJ418</f>
        <v>0</v>
      </c>
      <c r="AK418" s="254">
        <f>Inputs!AK418</f>
        <v>0</v>
      </c>
      <c r="AL418" s="254">
        <f>Inputs!AL418</f>
        <v>0</v>
      </c>
      <c r="AM418" s="254">
        <f>Inputs!AM418</f>
        <v>0</v>
      </c>
      <c r="AN418" s="254">
        <f>Inputs!AN418</f>
        <v>0</v>
      </c>
      <c r="AO418" s="254">
        <f>Inputs!AO418</f>
        <v>0</v>
      </c>
      <c r="AP418" s="254">
        <f>Inputs!AP418</f>
        <v>0</v>
      </c>
      <c r="AQ418" s="254">
        <f>Inputs!AQ418</f>
        <v>0</v>
      </c>
      <c r="AR418" s="254">
        <f>Inputs!AR418</f>
        <v>0</v>
      </c>
      <c r="AS418" s="254">
        <f>Inputs!AS418</f>
        <v>0</v>
      </c>
      <c r="AT418" s="254">
        <f>Inputs!AT418</f>
        <v>0</v>
      </c>
      <c r="AU418" s="254">
        <f>Inputs!AU418</f>
        <v>0</v>
      </c>
      <c r="AV418" s="254">
        <f>Inputs!AV418</f>
        <v>0</v>
      </c>
      <c r="AW418" s="254">
        <f>Inputs!AW418</f>
        <v>0</v>
      </c>
      <c r="AX418" s="254">
        <f>Inputs!AX418</f>
        <v>0</v>
      </c>
      <c r="AY418" s="254">
        <f>Inputs!AY418</f>
        <v>0</v>
      </c>
      <c r="AZ418" s="254">
        <f>Inputs!AZ418</f>
        <v>0</v>
      </c>
      <c r="BA418" s="254">
        <f>Inputs!BA418</f>
        <v>0</v>
      </c>
      <c r="BB418" s="254">
        <f>Inputs!BB418</f>
        <v>0</v>
      </c>
      <c r="BC418" s="254">
        <f>Inputs!BC418</f>
        <v>0</v>
      </c>
      <c r="BD418" s="254">
        <f>Inputs!BD418</f>
        <v>0</v>
      </c>
      <c r="BE418" s="254">
        <f>Inputs!BE418</f>
        <v>0</v>
      </c>
      <c r="BF418" s="254">
        <f>Inputs!BF418</f>
        <v>0</v>
      </c>
      <c r="BG418" s="254">
        <f>Inputs!BG418</f>
        <v>0</v>
      </c>
      <c r="BH418" s="254">
        <f>Inputs!BH418</f>
        <v>0</v>
      </c>
      <c r="BI418" s="254">
        <f>Inputs!BI418</f>
        <v>0</v>
      </c>
      <c r="BJ418" s="254">
        <f>Inputs!BJ418</f>
        <v>0</v>
      </c>
      <c r="BK418" s="254">
        <f>Inputs!BK418</f>
        <v>0</v>
      </c>
      <c r="BL418" s="254">
        <f>Inputs!BL418</f>
        <v>0</v>
      </c>
      <c r="BN418" s="255">
        <f>IF(OR($C418="Non-Labour",$C418="Labour-related"),IF(Inputs!$DT418=$F$1,Inputs!BN418,Inputs!BN418*'Key assumptions'!$H$118),$F418*N(H418)*avg_hrs)</f>
        <v>0</v>
      </c>
      <c r="BO418" s="255">
        <f>IF(OR($C418="Non-Labour",$C418="Labour-related"),IF(Inputs!$DT418=$F$1,Inputs!BO418,Inputs!BO418*'Key assumptions'!$H$118),$F418*N(I418)*avg_hrs)</f>
        <v>0</v>
      </c>
      <c r="BP418" s="255">
        <f>IF(OR($C418="Non-Labour",$C418="Labour-related"),IF(Inputs!$DT418=$F$1,Inputs!BP418,Inputs!BP418*'Key assumptions'!$H$118),$F418*N(J418)*avg_hrs)</f>
        <v>0</v>
      </c>
      <c r="BQ418" s="255">
        <f>IF(OR($C418="Non-Labour",$C418="Labour-related"),IF(Inputs!$DT418=$F$1,Inputs!BQ418,Inputs!BQ418*'Key assumptions'!$H$118),$F418*N(K418)*avg_hrs)</f>
        <v>0</v>
      </c>
      <c r="BR418" s="255">
        <f>IF(OR($C418="Non-Labour",$C418="Labour-related"),IF(Inputs!$DT418=$F$1,Inputs!BR418,Inputs!BR418*'Key assumptions'!$H$118),$F418*N(L418)*avg_hrs)</f>
        <v>0</v>
      </c>
      <c r="BS418" s="390" t="s">
        <v>411</v>
      </c>
      <c r="BT418" s="390" t="s">
        <v>411</v>
      </c>
      <c r="BU418" s="390" t="s">
        <v>411</v>
      </c>
      <c r="BV418" s="390" t="s">
        <v>411</v>
      </c>
      <c r="BW418" s="390" t="s">
        <v>411</v>
      </c>
      <c r="BX418" s="390" t="s">
        <v>411</v>
      </c>
      <c r="BY418" s="390" t="s">
        <v>411</v>
      </c>
      <c r="BZ418" s="390" t="s">
        <v>411</v>
      </c>
      <c r="CA418" s="390" t="s">
        <v>411</v>
      </c>
      <c r="CB418" s="390" t="s">
        <v>411</v>
      </c>
      <c r="CC418" s="390" t="s">
        <v>411</v>
      </c>
      <c r="CD418" s="390" t="s">
        <v>411</v>
      </c>
      <c r="CE418" s="390" t="s">
        <v>411</v>
      </c>
      <c r="CF418" s="390" t="s">
        <v>411</v>
      </c>
      <c r="CG418" s="390" t="s">
        <v>411</v>
      </c>
      <c r="CH418" s="390" t="s">
        <v>411</v>
      </c>
      <c r="CI418" s="390" t="s">
        <v>411</v>
      </c>
      <c r="CJ418" s="390" t="s">
        <v>411</v>
      </c>
      <c r="CK418" s="390" t="s">
        <v>411</v>
      </c>
      <c r="CL418" s="390" t="s">
        <v>411</v>
      </c>
      <c r="CM418" s="390" t="s">
        <v>411</v>
      </c>
      <c r="CN418" s="390" t="s">
        <v>411</v>
      </c>
      <c r="CO418" s="255">
        <f>IF(OR($C418="Non-Labour",$C418="Labour-related"),IF(Inputs!$DT418=$F$1,Inputs!CO418,Inputs!CO418*'Key assumptions'!$H$118),$F418*N(AI418)*avg_hrs)</f>
        <v>0</v>
      </c>
      <c r="CP418" s="255">
        <f>IF(OR($C418="Non-Labour",$C418="Labour-related"),IF(Inputs!$DT418=$F$1,Inputs!CP418,Inputs!CP418*'Key assumptions'!$H$118),$F418*N(AJ418)*avg_hrs)</f>
        <v>0</v>
      </c>
      <c r="CQ418" s="255">
        <f>IF(OR($C418="Non-Labour",$C418="Labour-related"),IF(Inputs!$DT418=$F$1,Inputs!CQ418,Inputs!CQ418*'Key assumptions'!$H$118),$F418*N(AK418)*avg_hrs)</f>
        <v>0</v>
      </c>
      <c r="CR418" s="255">
        <f>IF(OR($C418="Non-Labour",$C418="Labour-related"),IF(Inputs!$DT418=$F$1,Inputs!CR418,Inputs!CR418*'Key assumptions'!$H$118),$F418*N(AL418)*avg_hrs)</f>
        <v>0</v>
      </c>
      <c r="CS418" s="255">
        <f>IF(OR($C418="Non-Labour",$C418="Labour-related"),IF(Inputs!$DT418=$F$1,Inputs!CS418,Inputs!CS418*'Key assumptions'!$H$118),$F418*N(AM418)*avg_hrs)</f>
        <v>0</v>
      </c>
      <c r="CT418" s="255">
        <f>IF(OR($C418="Non-Labour",$C418="Labour-related"),IF(Inputs!$DT418=$F$1,Inputs!CT418,Inputs!CT418*'Key assumptions'!$H$118),$F418*N(AN418)*avg_hrs)</f>
        <v>0</v>
      </c>
      <c r="CU418" s="255">
        <f>IF(OR($C418="Non-Labour",$C418="Labour-related"),IF(Inputs!$DT418=$F$1,Inputs!CU418,Inputs!CU418*'Key assumptions'!$H$118),$F418*N(AO418)*avg_hrs)</f>
        <v>0</v>
      </c>
      <c r="CV418" s="255">
        <f>IF(OR($C418="Non-Labour",$C418="Labour-related"),IF(Inputs!$DT418=$F$1,Inputs!CV418,Inputs!CV418*'Key assumptions'!$H$118),$F418*N(AP418)*avg_hrs)</f>
        <v>0</v>
      </c>
      <c r="CW418" s="255">
        <f>IF(OR($C418="Non-Labour",$C418="Labour-related"),IF(Inputs!$DT418=$F$1,Inputs!CW418,Inputs!CW418*'Key assumptions'!$H$118),$F418*N(AQ418)*avg_hrs)</f>
        <v>0</v>
      </c>
      <c r="CX418" s="255">
        <f>IF(OR($C418="Non-Labour",$C418="Labour-related"),IF(Inputs!$DT418=$F$1,Inputs!CX418,Inputs!CX418*'Key assumptions'!$H$118),$F418*N(AR418)*avg_hrs)</f>
        <v>0</v>
      </c>
      <c r="CY418" s="255">
        <f>IF(OR($C418="Non-Labour",$C418="Labour-related"),IF(Inputs!$DT418=$F$1,Inputs!CY418,Inputs!CY418*'Key assumptions'!$H$118),$F418*N(AS418)*avg_hrs)</f>
        <v>0</v>
      </c>
      <c r="CZ418" s="255">
        <f>IF(OR($C418="Non-Labour",$C418="Labour-related"),IF(Inputs!$DT418=$F$1,Inputs!CZ418,Inputs!CZ418*'Key assumptions'!$H$118),$F418*N(AT418)*avg_hrs)</f>
        <v>0</v>
      </c>
      <c r="DA418" s="255">
        <f>IF(OR($C418="Non-Labour",$C418="Labour-related"),IF(Inputs!$DT418=$F$1,Inputs!DA418,Inputs!DA418*'Key assumptions'!$H$118),$F418*N(AU418)*avg_hrs)</f>
        <v>0</v>
      </c>
      <c r="DB418" s="255">
        <f>IF(OR($C418="Non-Labour",$C418="Labour-related"),IF(Inputs!$DT418=$F$1,Inputs!DB418,Inputs!DB418*'Key assumptions'!$H$118),$F418*N(AV418)*avg_hrs)</f>
        <v>0</v>
      </c>
      <c r="DC418" s="255">
        <f>IF(OR($C418="Non-Labour",$C418="Labour-related"),IF(Inputs!$DT418=$F$1,Inputs!DC418,Inputs!DC418*'Key assumptions'!$H$118),$F418*N(AW418)*avg_hrs)</f>
        <v>0</v>
      </c>
      <c r="DD418" s="255">
        <f>IF(OR($C418="Non-Labour",$C418="Labour-related"),IF(Inputs!$DT418=$F$1,Inputs!DD418,Inputs!DD418*'Key assumptions'!$H$118),$F418*N(AX418)*avg_hrs)</f>
        <v>0</v>
      </c>
      <c r="DE418" s="255">
        <f>IF(OR($C418="Non-Labour",$C418="Labour-related"),IF(Inputs!$DT418=$F$1,Inputs!DE418,Inputs!DE418*'Key assumptions'!$H$118),$F418*N(AY418)*avg_hrs)</f>
        <v>0</v>
      </c>
      <c r="DF418" s="255">
        <f>IF(OR($C418="Non-Labour",$C418="Labour-related"),IF(Inputs!$DT418=$F$1,Inputs!DF418,Inputs!DF418*'Key assumptions'!$H$118),$F418*N(AZ418)*avg_hrs)</f>
        <v>0</v>
      </c>
      <c r="DG418" s="255">
        <f>IF(OR($C418="Non-Labour",$C418="Labour-related"),IF(Inputs!$DT418=$F$1,Inputs!DG418,Inputs!DG418*'Key assumptions'!$H$118),$F418*N(BA418)*avg_hrs)</f>
        <v>0</v>
      </c>
      <c r="DH418" s="255">
        <f>IF(OR($C418="Non-Labour",$C418="Labour-related"),IF(Inputs!$DT418=$F$1,Inputs!DH418,Inputs!DH418*'Key assumptions'!$H$118),$F418*N(BB418)*avg_hrs)</f>
        <v>0</v>
      </c>
      <c r="DI418" s="255">
        <f>IF(OR($C418="Non-Labour",$C418="Labour-related"),IF(Inputs!$DT418=$F$1,Inputs!DI418,Inputs!DI418*'Key assumptions'!$H$118),$F418*N(BC418)*avg_hrs)</f>
        <v>0</v>
      </c>
      <c r="DJ418" s="255">
        <f>IF(OR($C418="Non-Labour",$C418="Labour-related"),IF(Inputs!$DT418=$F$1,Inputs!DJ418,Inputs!DJ418*'Key assumptions'!$H$118),$F418*N(BD418)*avg_hrs)</f>
        <v>0</v>
      </c>
      <c r="DK418" s="255">
        <f>IF(OR($C418="Non-Labour",$C418="Labour-related"),IF(Inputs!$DT418=$F$1,Inputs!DK418,Inputs!DK418*'Key assumptions'!$H$118),$F418*N(BE418)*avg_hrs)</f>
        <v>0</v>
      </c>
      <c r="DL418" s="255">
        <f>IF(OR($C418="Non-Labour",$C418="Labour-related"),IF(Inputs!$DT418=$F$1,Inputs!DL418,Inputs!DL418*'Key assumptions'!$H$118),$F418*N(BF418)*avg_hrs)</f>
        <v>0</v>
      </c>
      <c r="DM418" s="255">
        <f>IF(OR($C418="Non-Labour",$C418="Labour-related"),IF(Inputs!$DT418=$F$1,Inputs!DM418,Inputs!DM418*'Key assumptions'!$H$118),$F418*N(BG418)*avg_hrs)</f>
        <v>0</v>
      </c>
      <c r="DN418" s="255">
        <f>IF(OR($C418="Non-Labour",$C418="Labour-related"),IF(Inputs!$DT418=$F$1,Inputs!DN418,Inputs!DN418*'Key assumptions'!$H$118),$F418*N(BH418)*avg_hrs)</f>
        <v>0</v>
      </c>
      <c r="DO418" s="255">
        <f>IF(OR($C418="Non-Labour",$C418="Labour-related"),IF(Inputs!$DT418=$F$1,Inputs!DO418,Inputs!DO418*'Key assumptions'!$H$118),$F418*N(BI418)*avg_hrs)</f>
        <v>0</v>
      </c>
      <c r="DP418" s="255">
        <f>IF(OR($C418="Non-Labour",$C418="Labour-related"),IF(Inputs!$DT418=$F$1,Inputs!DP418,Inputs!DP418*'Key assumptions'!$H$118),$F418*N(BJ418)*avg_hrs)</f>
        <v>0</v>
      </c>
      <c r="DQ418" s="255">
        <f>IF(OR($C418="Non-Labour",$C418="Labour-related"),IF(Inputs!$DT418=$F$1,Inputs!DQ418,Inputs!DQ418*'Key assumptions'!$H$118),$F418*N(BK418)*avg_hrs)</f>
        <v>0</v>
      </c>
      <c r="DR418" s="255">
        <f>IF(OR($C418="Non-Labour",$C418="Labour-related"),IF(Inputs!$DT418=$F$1,Inputs!DR418,Inputs!DR418*'Key assumptions'!$H$118),$F418*N(BL418)*avg_hrs)</f>
        <v>0</v>
      </c>
      <c r="DT418" s="133" t="s">
        <v>213</v>
      </c>
      <c r="DU418" s="304"/>
      <c r="DV418" s="304"/>
      <c r="DW418" s="304"/>
      <c r="DX418" s="304"/>
      <c r="DY418" s="304"/>
      <c r="DZ418" s="304"/>
      <c r="EA418" s="255">
        <v>0</v>
      </c>
      <c r="EB418" s="255">
        <v>0</v>
      </c>
      <c r="EC418" s="255">
        <v>0</v>
      </c>
      <c r="ED418" s="255">
        <f t="shared" si="35"/>
        <v>0</v>
      </c>
      <c r="EE418" s="255">
        <f t="shared" si="35"/>
        <v>0</v>
      </c>
      <c r="EF418" s="255">
        <f t="shared" si="37"/>
        <v>0</v>
      </c>
    </row>
    <row r="419" spans="1:136" x14ac:dyDescent="0.4">
      <c r="A419" s="133" t="str">
        <f>Inputs!A419</f>
        <v>Construction Management</v>
      </c>
      <c r="B419" s="133" t="str">
        <f>Inputs!B419</f>
        <v>N/A</v>
      </c>
      <c r="C419" s="133" t="str">
        <f>Inputs!C419</f>
        <v>Internal Labour</v>
      </c>
      <c r="D419" s="133" t="str">
        <f>Inputs!D419</f>
        <v>PT003696 AI BCSS Handover</v>
      </c>
      <c r="E419" s="133" t="str">
        <f>Inputs!E419</f>
        <v>Secondary Systems Technician</v>
      </c>
      <c r="F419" s="290">
        <f>IF(Inputs!DT419=$F$1,Inputs!F419,
IF(Inputs!DT419='Key assumptions'!$E$118,Inputs!F419*'Key assumptions'!$H$118,Inputs!F419*'Key assumptions'!$H$119))</f>
        <v>195.86</v>
      </c>
      <c r="G419" s="290">
        <f>IF(Inputs!DT419=$F$1,Inputs!G419,Inputs!G419*'Key assumptions'!$H$118)</f>
        <v>85.794730029585793</v>
      </c>
      <c r="H419" s="281"/>
      <c r="I419" s="281"/>
      <c r="J419" s="281"/>
      <c r="K419" s="281"/>
      <c r="L419" s="281"/>
      <c r="M419" s="389" t="str">
        <f>Inputs!M419</f>
        <v>[C-i-C]</v>
      </c>
      <c r="N419" s="389" t="str">
        <f>Inputs!N419</f>
        <v>[C-i-C]</v>
      </c>
      <c r="O419" s="389" t="str">
        <f>Inputs!O419</f>
        <v>[C-i-C]</v>
      </c>
      <c r="P419" s="389" t="str">
        <f>Inputs!P419</f>
        <v>[C-i-C]</v>
      </c>
      <c r="Q419" s="389" t="str">
        <f>Inputs!Q419</f>
        <v>[C-i-C]</v>
      </c>
      <c r="R419" s="389" t="str">
        <f>Inputs!R419</f>
        <v>[C-i-C]</v>
      </c>
      <c r="S419" s="389" t="str">
        <f>Inputs!S419</f>
        <v>[C-i-C]</v>
      </c>
      <c r="T419" s="389" t="str">
        <f>Inputs!T419</f>
        <v>[C-i-C]</v>
      </c>
      <c r="U419" s="389" t="str">
        <f>Inputs!U419</f>
        <v>[C-i-C]</v>
      </c>
      <c r="V419" s="389" t="str">
        <f>Inputs!V419</f>
        <v>[C-i-C]</v>
      </c>
      <c r="W419" s="389" t="str">
        <f>Inputs!W419</f>
        <v>[C-i-C]</v>
      </c>
      <c r="X419" s="389" t="str">
        <f>Inputs!X419</f>
        <v>[C-i-C]</v>
      </c>
      <c r="Y419" s="389" t="str">
        <f>Inputs!Y419</f>
        <v>[C-i-C]</v>
      </c>
      <c r="Z419" s="389" t="str">
        <f>Inputs!Z419</f>
        <v>[C-i-C]</v>
      </c>
      <c r="AA419" s="389" t="str">
        <f>Inputs!AA419</f>
        <v>[C-i-C]</v>
      </c>
      <c r="AB419" s="389" t="str">
        <f>Inputs!AB419</f>
        <v>[C-i-C]</v>
      </c>
      <c r="AC419" s="389" t="str">
        <f>Inputs!AC419</f>
        <v>[C-i-C]</v>
      </c>
      <c r="AD419" s="389" t="str">
        <f>Inputs!AD419</f>
        <v>[C-i-C]</v>
      </c>
      <c r="AE419" s="389" t="str">
        <f>Inputs!AE419</f>
        <v>[C-i-C]</v>
      </c>
      <c r="AF419" s="389" t="str">
        <f>Inputs!AF419</f>
        <v>[C-i-C]</v>
      </c>
      <c r="AG419" s="389" t="str">
        <f>Inputs!AG419</f>
        <v>[C-i-C]</v>
      </c>
      <c r="AH419" s="389" t="str">
        <f>Inputs!AH419</f>
        <v>[C-i-C]</v>
      </c>
      <c r="AI419" s="254">
        <f>Inputs!AI419</f>
        <v>0</v>
      </c>
      <c r="AJ419" s="254">
        <f>Inputs!AJ419</f>
        <v>0</v>
      </c>
      <c r="AK419" s="254">
        <f>Inputs!AK419</f>
        <v>0</v>
      </c>
      <c r="AL419" s="254">
        <f>Inputs!AL419</f>
        <v>0</v>
      </c>
      <c r="AM419" s="254">
        <f>Inputs!AM419</f>
        <v>0</v>
      </c>
      <c r="AN419" s="254">
        <f>Inputs!AN419</f>
        <v>0</v>
      </c>
      <c r="AO419" s="254">
        <f>Inputs!AO419</f>
        <v>0</v>
      </c>
      <c r="AP419" s="254">
        <f>Inputs!AP419</f>
        <v>0</v>
      </c>
      <c r="AQ419" s="254">
        <f>Inputs!AQ419</f>
        <v>0</v>
      </c>
      <c r="AR419" s="254">
        <f>Inputs!AR419</f>
        <v>0</v>
      </c>
      <c r="AS419" s="254">
        <f>Inputs!AS419</f>
        <v>0</v>
      </c>
      <c r="AT419" s="254">
        <f>Inputs!AT419</f>
        <v>0</v>
      </c>
      <c r="AU419" s="254">
        <f>Inputs!AU419</f>
        <v>0</v>
      </c>
      <c r="AV419" s="254">
        <f>Inputs!AV419</f>
        <v>0</v>
      </c>
      <c r="AW419" s="254">
        <f>Inputs!AW419</f>
        <v>0</v>
      </c>
      <c r="AX419" s="254">
        <f>Inputs!AX419</f>
        <v>0</v>
      </c>
      <c r="AY419" s="254">
        <f>Inputs!AY419</f>
        <v>0</v>
      </c>
      <c r="AZ419" s="254">
        <f>Inputs!AZ419</f>
        <v>0</v>
      </c>
      <c r="BA419" s="254">
        <f>Inputs!BA419</f>
        <v>0</v>
      </c>
      <c r="BB419" s="254">
        <f>Inputs!BB419</f>
        <v>0</v>
      </c>
      <c r="BC419" s="254">
        <f>Inputs!BC419</f>
        <v>0</v>
      </c>
      <c r="BD419" s="254">
        <f>Inputs!BD419</f>
        <v>0</v>
      </c>
      <c r="BE419" s="254">
        <f>Inputs!BE419</f>
        <v>0</v>
      </c>
      <c r="BF419" s="254">
        <f>Inputs!BF419</f>
        <v>0</v>
      </c>
      <c r="BG419" s="254">
        <f>Inputs!BG419</f>
        <v>0</v>
      </c>
      <c r="BH419" s="254">
        <f>Inputs!BH419</f>
        <v>0</v>
      </c>
      <c r="BI419" s="254">
        <f>Inputs!BI419</f>
        <v>0</v>
      </c>
      <c r="BJ419" s="254">
        <f>Inputs!BJ419</f>
        <v>0</v>
      </c>
      <c r="BK419" s="254">
        <f>Inputs!BK419</f>
        <v>0</v>
      </c>
      <c r="BL419" s="254">
        <f>Inputs!BL419</f>
        <v>0</v>
      </c>
      <c r="BN419" s="255">
        <f>IF(OR($C419="Non-Labour",$C419="Labour-related"),IF(Inputs!$DT419=$F$1,Inputs!BN419,Inputs!BN419*'Key assumptions'!$H$118),$F419*N(H419)*avg_hrs)</f>
        <v>0</v>
      </c>
      <c r="BO419" s="255">
        <f>IF(OR($C419="Non-Labour",$C419="Labour-related"),IF(Inputs!$DT419=$F$1,Inputs!BO419,Inputs!BO419*'Key assumptions'!$H$118),$F419*N(I419)*avg_hrs)</f>
        <v>0</v>
      </c>
      <c r="BP419" s="255">
        <f>IF(OR($C419="Non-Labour",$C419="Labour-related"),IF(Inputs!$DT419=$F$1,Inputs!BP419,Inputs!BP419*'Key assumptions'!$H$118),$F419*N(J419)*avg_hrs)</f>
        <v>0</v>
      </c>
      <c r="BQ419" s="255">
        <f>IF(OR($C419="Non-Labour",$C419="Labour-related"),IF(Inputs!$DT419=$F$1,Inputs!BQ419,Inputs!BQ419*'Key assumptions'!$H$118),$F419*N(K419)*avg_hrs)</f>
        <v>0</v>
      </c>
      <c r="BR419" s="255">
        <f>IF(OR($C419="Non-Labour",$C419="Labour-related"),IF(Inputs!$DT419=$F$1,Inputs!BR419,Inputs!BR419*'Key assumptions'!$H$118),$F419*N(L419)*avg_hrs)</f>
        <v>0</v>
      </c>
      <c r="BS419" s="390" t="s">
        <v>411</v>
      </c>
      <c r="BT419" s="390" t="s">
        <v>411</v>
      </c>
      <c r="BU419" s="390" t="s">
        <v>411</v>
      </c>
      <c r="BV419" s="390" t="s">
        <v>411</v>
      </c>
      <c r="BW419" s="390" t="s">
        <v>411</v>
      </c>
      <c r="BX419" s="390" t="s">
        <v>411</v>
      </c>
      <c r="BY419" s="390" t="s">
        <v>411</v>
      </c>
      <c r="BZ419" s="390" t="s">
        <v>411</v>
      </c>
      <c r="CA419" s="390" t="s">
        <v>411</v>
      </c>
      <c r="CB419" s="390" t="s">
        <v>411</v>
      </c>
      <c r="CC419" s="390" t="s">
        <v>411</v>
      </c>
      <c r="CD419" s="390" t="s">
        <v>411</v>
      </c>
      <c r="CE419" s="390" t="s">
        <v>411</v>
      </c>
      <c r="CF419" s="390" t="s">
        <v>411</v>
      </c>
      <c r="CG419" s="390" t="s">
        <v>411</v>
      </c>
      <c r="CH419" s="390" t="s">
        <v>411</v>
      </c>
      <c r="CI419" s="390" t="s">
        <v>411</v>
      </c>
      <c r="CJ419" s="390" t="s">
        <v>411</v>
      </c>
      <c r="CK419" s="390" t="s">
        <v>411</v>
      </c>
      <c r="CL419" s="390" t="s">
        <v>411</v>
      </c>
      <c r="CM419" s="390" t="s">
        <v>411</v>
      </c>
      <c r="CN419" s="390" t="s">
        <v>411</v>
      </c>
      <c r="CO419" s="255">
        <f>IF(OR($C419="Non-Labour",$C419="Labour-related"),IF(Inputs!$DT419=$F$1,Inputs!CO419,Inputs!CO419*'Key assumptions'!$H$118),$F419*N(AI419)*avg_hrs)</f>
        <v>0</v>
      </c>
      <c r="CP419" s="255">
        <f>IF(OR($C419="Non-Labour",$C419="Labour-related"),IF(Inputs!$DT419=$F$1,Inputs!CP419,Inputs!CP419*'Key assumptions'!$H$118),$F419*N(AJ419)*avg_hrs)</f>
        <v>0</v>
      </c>
      <c r="CQ419" s="255">
        <f>IF(OR($C419="Non-Labour",$C419="Labour-related"),IF(Inputs!$DT419=$F$1,Inputs!CQ419,Inputs!CQ419*'Key assumptions'!$H$118),$F419*N(AK419)*avg_hrs)</f>
        <v>0</v>
      </c>
      <c r="CR419" s="255">
        <f>IF(OR($C419="Non-Labour",$C419="Labour-related"),IF(Inputs!$DT419=$F$1,Inputs!CR419,Inputs!CR419*'Key assumptions'!$H$118),$F419*N(AL419)*avg_hrs)</f>
        <v>0</v>
      </c>
      <c r="CS419" s="255">
        <f>IF(OR($C419="Non-Labour",$C419="Labour-related"),IF(Inputs!$DT419=$F$1,Inputs!CS419,Inputs!CS419*'Key assumptions'!$H$118),$F419*N(AM419)*avg_hrs)</f>
        <v>0</v>
      </c>
      <c r="CT419" s="255">
        <f>IF(OR($C419="Non-Labour",$C419="Labour-related"),IF(Inputs!$DT419=$F$1,Inputs!CT419,Inputs!CT419*'Key assumptions'!$H$118),$F419*N(AN419)*avg_hrs)</f>
        <v>0</v>
      </c>
      <c r="CU419" s="255">
        <f>IF(OR($C419="Non-Labour",$C419="Labour-related"),IF(Inputs!$DT419=$F$1,Inputs!CU419,Inputs!CU419*'Key assumptions'!$H$118),$F419*N(AO419)*avg_hrs)</f>
        <v>0</v>
      </c>
      <c r="CV419" s="255">
        <f>IF(OR($C419="Non-Labour",$C419="Labour-related"),IF(Inputs!$DT419=$F$1,Inputs!CV419,Inputs!CV419*'Key assumptions'!$H$118),$F419*N(AP419)*avg_hrs)</f>
        <v>0</v>
      </c>
      <c r="CW419" s="255">
        <f>IF(OR($C419="Non-Labour",$C419="Labour-related"),IF(Inputs!$DT419=$F$1,Inputs!CW419,Inputs!CW419*'Key assumptions'!$H$118),$F419*N(AQ419)*avg_hrs)</f>
        <v>0</v>
      </c>
      <c r="CX419" s="255">
        <f>IF(OR($C419="Non-Labour",$C419="Labour-related"),IF(Inputs!$DT419=$F$1,Inputs!CX419,Inputs!CX419*'Key assumptions'!$H$118),$F419*N(AR419)*avg_hrs)</f>
        <v>0</v>
      </c>
      <c r="CY419" s="255">
        <f>IF(OR($C419="Non-Labour",$C419="Labour-related"),IF(Inputs!$DT419=$F$1,Inputs!CY419,Inputs!CY419*'Key assumptions'!$H$118),$F419*N(AS419)*avg_hrs)</f>
        <v>0</v>
      </c>
      <c r="CZ419" s="255">
        <f>IF(OR($C419="Non-Labour",$C419="Labour-related"),IF(Inputs!$DT419=$F$1,Inputs!CZ419,Inputs!CZ419*'Key assumptions'!$H$118),$F419*N(AT419)*avg_hrs)</f>
        <v>0</v>
      </c>
      <c r="DA419" s="255">
        <f>IF(OR($C419="Non-Labour",$C419="Labour-related"),IF(Inputs!$DT419=$F$1,Inputs!DA419,Inputs!DA419*'Key assumptions'!$H$118),$F419*N(AU419)*avg_hrs)</f>
        <v>0</v>
      </c>
      <c r="DB419" s="255">
        <f>IF(OR($C419="Non-Labour",$C419="Labour-related"),IF(Inputs!$DT419=$F$1,Inputs!DB419,Inputs!DB419*'Key assumptions'!$H$118),$F419*N(AV419)*avg_hrs)</f>
        <v>0</v>
      </c>
      <c r="DC419" s="255">
        <f>IF(OR($C419="Non-Labour",$C419="Labour-related"),IF(Inputs!$DT419=$F$1,Inputs!DC419,Inputs!DC419*'Key assumptions'!$H$118),$F419*N(AW419)*avg_hrs)</f>
        <v>0</v>
      </c>
      <c r="DD419" s="255">
        <f>IF(OR($C419="Non-Labour",$C419="Labour-related"),IF(Inputs!$DT419=$F$1,Inputs!DD419,Inputs!DD419*'Key assumptions'!$H$118),$F419*N(AX419)*avg_hrs)</f>
        <v>0</v>
      </c>
      <c r="DE419" s="255">
        <f>IF(OR($C419="Non-Labour",$C419="Labour-related"),IF(Inputs!$DT419=$F$1,Inputs!DE419,Inputs!DE419*'Key assumptions'!$H$118),$F419*N(AY419)*avg_hrs)</f>
        <v>0</v>
      </c>
      <c r="DF419" s="255">
        <f>IF(OR($C419="Non-Labour",$C419="Labour-related"),IF(Inputs!$DT419=$F$1,Inputs!DF419,Inputs!DF419*'Key assumptions'!$H$118),$F419*N(AZ419)*avg_hrs)</f>
        <v>0</v>
      </c>
      <c r="DG419" s="255">
        <f>IF(OR($C419="Non-Labour",$C419="Labour-related"),IF(Inputs!$DT419=$F$1,Inputs!DG419,Inputs!DG419*'Key assumptions'!$H$118),$F419*N(BA419)*avg_hrs)</f>
        <v>0</v>
      </c>
      <c r="DH419" s="255">
        <f>IF(OR($C419="Non-Labour",$C419="Labour-related"),IF(Inputs!$DT419=$F$1,Inputs!DH419,Inputs!DH419*'Key assumptions'!$H$118),$F419*N(BB419)*avg_hrs)</f>
        <v>0</v>
      </c>
      <c r="DI419" s="255">
        <f>IF(OR($C419="Non-Labour",$C419="Labour-related"),IF(Inputs!$DT419=$F$1,Inputs!DI419,Inputs!DI419*'Key assumptions'!$H$118),$F419*N(BC419)*avg_hrs)</f>
        <v>0</v>
      </c>
      <c r="DJ419" s="255">
        <f>IF(OR($C419="Non-Labour",$C419="Labour-related"),IF(Inputs!$DT419=$F$1,Inputs!DJ419,Inputs!DJ419*'Key assumptions'!$H$118),$F419*N(BD419)*avg_hrs)</f>
        <v>0</v>
      </c>
      <c r="DK419" s="255">
        <f>IF(OR($C419="Non-Labour",$C419="Labour-related"),IF(Inputs!$DT419=$F$1,Inputs!DK419,Inputs!DK419*'Key assumptions'!$H$118),$F419*N(BE419)*avg_hrs)</f>
        <v>0</v>
      </c>
      <c r="DL419" s="255">
        <f>IF(OR($C419="Non-Labour",$C419="Labour-related"),IF(Inputs!$DT419=$F$1,Inputs!DL419,Inputs!DL419*'Key assumptions'!$H$118),$F419*N(BF419)*avg_hrs)</f>
        <v>0</v>
      </c>
      <c r="DM419" s="255">
        <f>IF(OR($C419="Non-Labour",$C419="Labour-related"),IF(Inputs!$DT419=$F$1,Inputs!DM419,Inputs!DM419*'Key assumptions'!$H$118),$F419*N(BG419)*avg_hrs)</f>
        <v>0</v>
      </c>
      <c r="DN419" s="255">
        <f>IF(OR($C419="Non-Labour",$C419="Labour-related"),IF(Inputs!$DT419=$F$1,Inputs!DN419,Inputs!DN419*'Key assumptions'!$H$118),$F419*N(BH419)*avg_hrs)</f>
        <v>0</v>
      </c>
      <c r="DO419" s="255">
        <f>IF(OR($C419="Non-Labour",$C419="Labour-related"),IF(Inputs!$DT419=$F$1,Inputs!DO419,Inputs!DO419*'Key assumptions'!$H$118),$F419*N(BI419)*avg_hrs)</f>
        <v>0</v>
      </c>
      <c r="DP419" s="255">
        <f>IF(OR($C419="Non-Labour",$C419="Labour-related"),IF(Inputs!$DT419=$F$1,Inputs!DP419,Inputs!DP419*'Key assumptions'!$H$118),$F419*N(BJ419)*avg_hrs)</f>
        <v>0</v>
      </c>
      <c r="DQ419" s="255">
        <f>IF(OR($C419="Non-Labour",$C419="Labour-related"),IF(Inputs!$DT419=$F$1,Inputs!DQ419,Inputs!DQ419*'Key assumptions'!$H$118),$F419*N(BK419)*avg_hrs)</f>
        <v>0</v>
      </c>
      <c r="DR419" s="255">
        <f>IF(OR($C419="Non-Labour",$C419="Labour-related"),IF(Inputs!$DT419=$F$1,Inputs!DR419,Inputs!DR419*'Key assumptions'!$H$118),$F419*N(BL419)*avg_hrs)</f>
        <v>0</v>
      </c>
      <c r="DT419" s="133" t="s">
        <v>213</v>
      </c>
      <c r="DU419" s="304"/>
      <c r="DV419" s="304"/>
      <c r="DW419" s="304"/>
      <c r="DX419" s="304"/>
      <c r="DY419" s="304"/>
      <c r="DZ419" s="304"/>
      <c r="EA419" s="255">
        <v>0</v>
      </c>
      <c r="EB419" s="255">
        <v>0</v>
      </c>
      <c r="EC419" s="255">
        <v>0</v>
      </c>
      <c r="ED419" s="255">
        <f t="shared" si="35"/>
        <v>0</v>
      </c>
      <c r="EE419" s="255">
        <f t="shared" si="35"/>
        <v>0</v>
      </c>
      <c r="EF419" s="255">
        <f t="shared" si="37"/>
        <v>0</v>
      </c>
    </row>
    <row r="420" spans="1:136" x14ac:dyDescent="0.4">
      <c r="A420" s="133" t="str">
        <f>Inputs!A420</f>
        <v>Construction Management</v>
      </c>
      <c r="B420" s="133" t="str">
        <f>Inputs!B420</f>
        <v>N/A</v>
      </c>
      <c r="C420" s="133" t="str">
        <f>Inputs!C420</f>
        <v>Internal Labour</v>
      </c>
      <c r="D420" s="133" t="str">
        <f>Inputs!D420</f>
        <v>PT003696 AI BCSS Handover</v>
      </c>
      <c r="E420" s="133" t="str">
        <f>Inputs!E420</f>
        <v>Secondary Systems Technician - Travel Outside Hours</v>
      </c>
      <c r="F420" s="290">
        <f>IF(Inputs!DT420=$F$1,Inputs!F420,
IF(Inputs!DT420='Key assumptions'!$E$118,Inputs!F420*'Key assumptions'!$H$118,Inputs!F420*'Key assumptions'!$H$119))</f>
        <v>195.86</v>
      </c>
      <c r="G420" s="290">
        <f>IF(Inputs!DT420=$F$1,Inputs!G420,Inputs!G420*'Key assumptions'!$H$118)</f>
        <v>85.794730029585793</v>
      </c>
      <c r="H420" s="281"/>
      <c r="I420" s="281"/>
      <c r="J420" s="281"/>
      <c r="K420" s="281"/>
      <c r="L420" s="281"/>
      <c r="M420" s="389" t="str">
        <f>Inputs!M420</f>
        <v>[C-i-C]</v>
      </c>
      <c r="N420" s="389" t="str">
        <f>Inputs!N420</f>
        <v>[C-i-C]</v>
      </c>
      <c r="O420" s="389" t="str">
        <f>Inputs!O420</f>
        <v>[C-i-C]</v>
      </c>
      <c r="P420" s="389" t="str">
        <f>Inputs!P420</f>
        <v>[C-i-C]</v>
      </c>
      <c r="Q420" s="389" t="str">
        <f>Inputs!Q420</f>
        <v>[C-i-C]</v>
      </c>
      <c r="R420" s="389" t="str">
        <f>Inputs!R420</f>
        <v>[C-i-C]</v>
      </c>
      <c r="S420" s="389" t="str">
        <f>Inputs!S420</f>
        <v>[C-i-C]</v>
      </c>
      <c r="T420" s="389" t="str">
        <f>Inputs!T420</f>
        <v>[C-i-C]</v>
      </c>
      <c r="U420" s="389" t="str">
        <f>Inputs!U420</f>
        <v>[C-i-C]</v>
      </c>
      <c r="V420" s="389" t="str">
        <f>Inputs!V420</f>
        <v>[C-i-C]</v>
      </c>
      <c r="W420" s="389" t="str">
        <f>Inputs!W420</f>
        <v>[C-i-C]</v>
      </c>
      <c r="X420" s="389" t="str">
        <f>Inputs!X420</f>
        <v>[C-i-C]</v>
      </c>
      <c r="Y420" s="389" t="str">
        <f>Inputs!Y420</f>
        <v>[C-i-C]</v>
      </c>
      <c r="Z420" s="389" t="str">
        <f>Inputs!Z420</f>
        <v>[C-i-C]</v>
      </c>
      <c r="AA420" s="389" t="str">
        <f>Inputs!AA420</f>
        <v>[C-i-C]</v>
      </c>
      <c r="AB420" s="389" t="str">
        <f>Inputs!AB420</f>
        <v>[C-i-C]</v>
      </c>
      <c r="AC420" s="389" t="str">
        <f>Inputs!AC420</f>
        <v>[C-i-C]</v>
      </c>
      <c r="AD420" s="389" t="str">
        <f>Inputs!AD420</f>
        <v>[C-i-C]</v>
      </c>
      <c r="AE420" s="389" t="str">
        <f>Inputs!AE420</f>
        <v>[C-i-C]</v>
      </c>
      <c r="AF420" s="389" t="str">
        <f>Inputs!AF420</f>
        <v>[C-i-C]</v>
      </c>
      <c r="AG420" s="389" t="str">
        <f>Inputs!AG420</f>
        <v>[C-i-C]</v>
      </c>
      <c r="AH420" s="389" t="str">
        <f>Inputs!AH420</f>
        <v>[C-i-C]</v>
      </c>
      <c r="AI420" s="254">
        <f>Inputs!AI420</f>
        <v>0</v>
      </c>
      <c r="AJ420" s="254">
        <f>Inputs!AJ420</f>
        <v>0</v>
      </c>
      <c r="AK420" s="254">
        <f>Inputs!AK420</f>
        <v>0</v>
      </c>
      <c r="AL420" s="254">
        <f>Inputs!AL420</f>
        <v>0</v>
      </c>
      <c r="AM420" s="254">
        <f>Inputs!AM420</f>
        <v>0</v>
      </c>
      <c r="AN420" s="254">
        <f>Inputs!AN420</f>
        <v>0</v>
      </c>
      <c r="AO420" s="254">
        <f>Inputs!AO420</f>
        <v>0</v>
      </c>
      <c r="AP420" s="254">
        <f>Inputs!AP420</f>
        <v>0</v>
      </c>
      <c r="AQ420" s="254">
        <f>Inputs!AQ420</f>
        <v>0</v>
      </c>
      <c r="AR420" s="254">
        <f>Inputs!AR420</f>
        <v>0</v>
      </c>
      <c r="AS420" s="254">
        <f>Inputs!AS420</f>
        <v>0</v>
      </c>
      <c r="AT420" s="254">
        <f>Inputs!AT420</f>
        <v>0</v>
      </c>
      <c r="AU420" s="254">
        <f>Inputs!AU420</f>
        <v>0</v>
      </c>
      <c r="AV420" s="254">
        <f>Inputs!AV420</f>
        <v>0</v>
      </c>
      <c r="AW420" s="254">
        <f>Inputs!AW420</f>
        <v>0</v>
      </c>
      <c r="AX420" s="254">
        <f>Inputs!AX420</f>
        <v>0</v>
      </c>
      <c r="AY420" s="254">
        <f>Inputs!AY420</f>
        <v>0</v>
      </c>
      <c r="AZ420" s="254">
        <f>Inputs!AZ420</f>
        <v>0</v>
      </c>
      <c r="BA420" s="254">
        <f>Inputs!BA420</f>
        <v>0</v>
      </c>
      <c r="BB420" s="254">
        <f>Inputs!BB420</f>
        <v>0</v>
      </c>
      <c r="BC420" s="254">
        <f>Inputs!BC420</f>
        <v>0</v>
      </c>
      <c r="BD420" s="254">
        <f>Inputs!BD420</f>
        <v>0</v>
      </c>
      <c r="BE420" s="254">
        <f>Inputs!BE420</f>
        <v>0</v>
      </c>
      <c r="BF420" s="254">
        <f>Inputs!BF420</f>
        <v>0</v>
      </c>
      <c r="BG420" s="254">
        <f>Inputs!BG420</f>
        <v>0</v>
      </c>
      <c r="BH420" s="254">
        <f>Inputs!BH420</f>
        <v>0</v>
      </c>
      <c r="BI420" s="254">
        <f>Inputs!BI420</f>
        <v>0</v>
      </c>
      <c r="BJ420" s="254">
        <f>Inputs!BJ420</f>
        <v>0</v>
      </c>
      <c r="BK420" s="254">
        <f>Inputs!BK420</f>
        <v>0</v>
      </c>
      <c r="BL420" s="254">
        <f>Inputs!BL420</f>
        <v>0</v>
      </c>
      <c r="BN420" s="255">
        <f>IF(OR($C420="Non-Labour",$C420="Labour-related"),IF(Inputs!$DT420=$F$1,Inputs!BN420,Inputs!BN420*'Key assumptions'!$H$118),$F420*N(H420)*avg_hrs)</f>
        <v>0</v>
      </c>
      <c r="BO420" s="255">
        <f>IF(OR($C420="Non-Labour",$C420="Labour-related"),IF(Inputs!$DT420=$F$1,Inputs!BO420,Inputs!BO420*'Key assumptions'!$H$118),$F420*N(I420)*avg_hrs)</f>
        <v>0</v>
      </c>
      <c r="BP420" s="255">
        <f>IF(OR($C420="Non-Labour",$C420="Labour-related"),IF(Inputs!$DT420=$F$1,Inputs!BP420,Inputs!BP420*'Key assumptions'!$H$118),$F420*N(J420)*avg_hrs)</f>
        <v>0</v>
      </c>
      <c r="BQ420" s="255">
        <f>IF(OR($C420="Non-Labour",$C420="Labour-related"),IF(Inputs!$DT420=$F$1,Inputs!BQ420,Inputs!BQ420*'Key assumptions'!$H$118),$F420*N(K420)*avg_hrs)</f>
        <v>0</v>
      </c>
      <c r="BR420" s="255">
        <f>IF(OR($C420="Non-Labour",$C420="Labour-related"),IF(Inputs!$DT420=$F$1,Inputs!BR420,Inputs!BR420*'Key assumptions'!$H$118),$F420*N(L420)*avg_hrs)</f>
        <v>0</v>
      </c>
      <c r="BS420" s="390" t="s">
        <v>411</v>
      </c>
      <c r="BT420" s="390" t="s">
        <v>411</v>
      </c>
      <c r="BU420" s="390" t="s">
        <v>411</v>
      </c>
      <c r="BV420" s="390" t="s">
        <v>411</v>
      </c>
      <c r="BW420" s="390" t="s">
        <v>411</v>
      </c>
      <c r="BX420" s="390" t="s">
        <v>411</v>
      </c>
      <c r="BY420" s="390" t="s">
        <v>411</v>
      </c>
      <c r="BZ420" s="390" t="s">
        <v>411</v>
      </c>
      <c r="CA420" s="390" t="s">
        <v>411</v>
      </c>
      <c r="CB420" s="390" t="s">
        <v>411</v>
      </c>
      <c r="CC420" s="390" t="s">
        <v>411</v>
      </c>
      <c r="CD420" s="390" t="s">
        <v>411</v>
      </c>
      <c r="CE420" s="390" t="s">
        <v>411</v>
      </c>
      <c r="CF420" s="390" t="s">
        <v>411</v>
      </c>
      <c r="CG420" s="390" t="s">
        <v>411</v>
      </c>
      <c r="CH420" s="390" t="s">
        <v>411</v>
      </c>
      <c r="CI420" s="390" t="s">
        <v>411</v>
      </c>
      <c r="CJ420" s="390" t="s">
        <v>411</v>
      </c>
      <c r="CK420" s="390" t="s">
        <v>411</v>
      </c>
      <c r="CL420" s="390" t="s">
        <v>411</v>
      </c>
      <c r="CM420" s="390" t="s">
        <v>411</v>
      </c>
      <c r="CN420" s="390" t="s">
        <v>411</v>
      </c>
      <c r="CO420" s="255">
        <f>IF(OR($C420="Non-Labour",$C420="Labour-related"),IF(Inputs!$DT420=$F$1,Inputs!CO420,Inputs!CO420*'Key assumptions'!$H$118),$F420*N(AI420)*avg_hrs)</f>
        <v>0</v>
      </c>
      <c r="CP420" s="255">
        <f>IF(OR($C420="Non-Labour",$C420="Labour-related"),IF(Inputs!$DT420=$F$1,Inputs!CP420,Inputs!CP420*'Key assumptions'!$H$118),$F420*N(AJ420)*avg_hrs)</f>
        <v>0</v>
      </c>
      <c r="CQ420" s="255">
        <f>IF(OR($C420="Non-Labour",$C420="Labour-related"),IF(Inputs!$DT420=$F$1,Inputs!CQ420,Inputs!CQ420*'Key assumptions'!$H$118),$F420*N(AK420)*avg_hrs)</f>
        <v>0</v>
      </c>
      <c r="CR420" s="255">
        <f>IF(OR($C420="Non-Labour",$C420="Labour-related"),IF(Inputs!$DT420=$F$1,Inputs!CR420,Inputs!CR420*'Key assumptions'!$H$118),$F420*N(AL420)*avg_hrs)</f>
        <v>0</v>
      </c>
      <c r="CS420" s="255">
        <f>IF(OR($C420="Non-Labour",$C420="Labour-related"),IF(Inputs!$DT420=$F$1,Inputs!CS420,Inputs!CS420*'Key assumptions'!$H$118),$F420*N(AM420)*avg_hrs)</f>
        <v>0</v>
      </c>
      <c r="CT420" s="255">
        <f>IF(OR($C420="Non-Labour",$C420="Labour-related"),IF(Inputs!$DT420=$F$1,Inputs!CT420,Inputs!CT420*'Key assumptions'!$H$118),$F420*N(AN420)*avg_hrs)</f>
        <v>0</v>
      </c>
      <c r="CU420" s="255">
        <f>IF(OR($C420="Non-Labour",$C420="Labour-related"),IF(Inputs!$DT420=$F$1,Inputs!CU420,Inputs!CU420*'Key assumptions'!$H$118),$F420*N(AO420)*avg_hrs)</f>
        <v>0</v>
      </c>
      <c r="CV420" s="255">
        <f>IF(OR($C420="Non-Labour",$C420="Labour-related"),IF(Inputs!$DT420=$F$1,Inputs!CV420,Inputs!CV420*'Key assumptions'!$H$118),$F420*N(AP420)*avg_hrs)</f>
        <v>0</v>
      </c>
      <c r="CW420" s="255">
        <f>IF(OR($C420="Non-Labour",$C420="Labour-related"),IF(Inputs!$DT420=$F$1,Inputs!CW420,Inputs!CW420*'Key assumptions'!$H$118),$F420*N(AQ420)*avg_hrs)</f>
        <v>0</v>
      </c>
      <c r="CX420" s="255">
        <f>IF(OR($C420="Non-Labour",$C420="Labour-related"),IF(Inputs!$DT420=$F$1,Inputs!CX420,Inputs!CX420*'Key assumptions'!$H$118),$F420*N(AR420)*avg_hrs)</f>
        <v>0</v>
      </c>
      <c r="CY420" s="255">
        <f>IF(OR($C420="Non-Labour",$C420="Labour-related"),IF(Inputs!$DT420=$F$1,Inputs!CY420,Inputs!CY420*'Key assumptions'!$H$118),$F420*N(AS420)*avg_hrs)</f>
        <v>0</v>
      </c>
      <c r="CZ420" s="255">
        <f>IF(OR($C420="Non-Labour",$C420="Labour-related"),IF(Inputs!$DT420=$F$1,Inputs!CZ420,Inputs!CZ420*'Key assumptions'!$H$118),$F420*N(AT420)*avg_hrs)</f>
        <v>0</v>
      </c>
      <c r="DA420" s="255">
        <f>IF(OR($C420="Non-Labour",$C420="Labour-related"),IF(Inputs!$DT420=$F$1,Inputs!DA420,Inputs!DA420*'Key assumptions'!$H$118),$F420*N(AU420)*avg_hrs)</f>
        <v>0</v>
      </c>
      <c r="DB420" s="255">
        <f>IF(OR($C420="Non-Labour",$C420="Labour-related"),IF(Inputs!$DT420=$F$1,Inputs!DB420,Inputs!DB420*'Key assumptions'!$H$118),$F420*N(AV420)*avg_hrs)</f>
        <v>0</v>
      </c>
      <c r="DC420" s="255">
        <f>IF(OR($C420="Non-Labour",$C420="Labour-related"),IF(Inputs!$DT420=$F$1,Inputs!DC420,Inputs!DC420*'Key assumptions'!$H$118),$F420*N(AW420)*avg_hrs)</f>
        <v>0</v>
      </c>
      <c r="DD420" s="255">
        <f>IF(OR($C420="Non-Labour",$C420="Labour-related"),IF(Inputs!$DT420=$F$1,Inputs!DD420,Inputs!DD420*'Key assumptions'!$H$118),$F420*N(AX420)*avg_hrs)</f>
        <v>0</v>
      </c>
      <c r="DE420" s="255">
        <f>IF(OR($C420="Non-Labour",$C420="Labour-related"),IF(Inputs!$DT420=$F$1,Inputs!DE420,Inputs!DE420*'Key assumptions'!$H$118),$F420*N(AY420)*avg_hrs)</f>
        <v>0</v>
      </c>
      <c r="DF420" s="255">
        <f>IF(OR($C420="Non-Labour",$C420="Labour-related"),IF(Inputs!$DT420=$F$1,Inputs!DF420,Inputs!DF420*'Key assumptions'!$H$118),$F420*N(AZ420)*avg_hrs)</f>
        <v>0</v>
      </c>
      <c r="DG420" s="255">
        <f>IF(OR($C420="Non-Labour",$C420="Labour-related"),IF(Inputs!$DT420=$F$1,Inputs!DG420,Inputs!DG420*'Key assumptions'!$H$118),$F420*N(BA420)*avg_hrs)</f>
        <v>0</v>
      </c>
      <c r="DH420" s="255">
        <f>IF(OR($C420="Non-Labour",$C420="Labour-related"),IF(Inputs!$DT420=$F$1,Inputs!DH420,Inputs!DH420*'Key assumptions'!$H$118),$F420*N(BB420)*avg_hrs)</f>
        <v>0</v>
      </c>
      <c r="DI420" s="255">
        <f>IF(OR($C420="Non-Labour",$C420="Labour-related"),IF(Inputs!$DT420=$F$1,Inputs!DI420,Inputs!DI420*'Key assumptions'!$H$118),$F420*N(BC420)*avg_hrs)</f>
        <v>0</v>
      </c>
      <c r="DJ420" s="255">
        <f>IF(OR($C420="Non-Labour",$C420="Labour-related"),IF(Inputs!$DT420=$F$1,Inputs!DJ420,Inputs!DJ420*'Key assumptions'!$H$118),$F420*N(BD420)*avg_hrs)</f>
        <v>0</v>
      </c>
      <c r="DK420" s="255">
        <f>IF(OR($C420="Non-Labour",$C420="Labour-related"),IF(Inputs!$DT420=$F$1,Inputs!DK420,Inputs!DK420*'Key assumptions'!$H$118),$F420*N(BE420)*avg_hrs)</f>
        <v>0</v>
      </c>
      <c r="DL420" s="255">
        <f>IF(OR($C420="Non-Labour",$C420="Labour-related"),IF(Inputs!$DT420=$F$1,Inputs!DL420,Inputs!DL420*'Key assumptions'!$H$118),$F420*N(BF420)*avg_hrs)</f>
        <v>0</v>
      </c>
      <c r="DM420" s="255">
        <f>IF(OR($C420="Non-Labour",$C420="Labour-related"),IF(Inputs!$DT420=$F$1,Inputs!DM420,Inputs!DM420*'Key assumptions'!$H$118),$F420*N(BG420)*avg_hrs)</f>
        <v>0</v>
      </c>
      <c r="DN420" s="255">
        <f>IF(OR($C420="Non-Labour",$C420="Labour-related"),IF(Inputs!$DT420=$F$1,Inputs!DN420,Inputs!DN420*'Key assumptions'!$H$118),$F420*N(BH420)*avg_hrs)</f>
        <v>0</v>
      </c>
      <c r="DO420" s="255">
        <f>IF(OR($C420="Non-Labour",$C420="Labour-related"),IF(Inputs!$DT420=$F$1,Inputs!DO420,Inputs!DO420*'Key assumptions'!$H$118),$F420*N(BI420)*avg_hrs)</f>
        <v>0</v>
      </c>
      <c r="DP420" s="255">
        <f>IF(OR($C420="Non-Labour",$C420="Labour-related"),IF(Inputs!$DT420=$F$1,Inputs!DP420,Inputs!DP420*'Key assumptions'!$H$118),$F420*N(BJ420)*avg_hrs)</f>
        <v>0</v>
      </c>
      <c r="DQ420" s="255">
        <f>IF(OR($C420="Non-Labour",$C420="Labour-related"),IF(Inputs!$DT420=$F$1,Inputs!DQ420,Inputs!DQ420*'Key assumptions'!$H$118),$F420*N(BK420)*avg_hrs)</f>
        <v>0</v>
      </c>
      <c r="DR420" s="255">
        <f>IF(OR($C420="Non-Labour",$C420="Labour-related"),IF(Inputs!$DT420=$F$1,Inputs!DR420,Inputs!DR420*'Key assumptions'!$H$118),$F420*N(BL420)*avg_hrs)</f>
        <v>0</v>
      </c>
      <c r="DT420" s="133" t="s">
        <v>213</v>
      </c>
      <c r="DU420" s="304"/>
      <c r="DV420" s="304"/>
      <c r="DW420" s="304"/>
      <c r="DX420" s="304"/>
      <c r="DY420" s="304"/>
      <c r="DZ420" s="304"/>
      <c r="EA420" s="255">
        <v>0</v>
      </c>
      <c r="EB420" s="255">
        <v>0</v>
      </c>
      <c r="EC420" s="255">
        <v>0</v>
      </c>
      <c r="ED420" s="255">
        <f t="shared" si="35"/>
        <v>0</v>
      </c>
      <c r="EE420" s="255">
        <f t="shared" si="35"/>
        <v>0</v>
      </c>
      <c r="EF420" s="255">
        <f t="shared" si="37"/>
        <v>0</v>
      </c>
    </row>
    <row r="421" spans="1:136" x14ac:dyDescent="0.4">
      <c r="A421" s="133" t="str">
        <f>Inputs!A421</f>
        <v>Construction Management</v>
      </c>
      <c r="B421" s="133" t="str">
        <f>Inputs!B421</f>
        <v>Protection Tech 2</v>
      </c>
      <c r="C421" s="133" t="str">
        <f>Inputs!C421</f>
        <v>Labour-related</v>
      </c>
      <c r="D421" s="133" t="str">
        <f>Inputs!D421</f>
        <v>PT003696 AI BCSS Handover</v>
      </c>
      <c r="E421" s="133" t="str">
        <f>Inputs!E421</f>
        <v>Sustenance High Cost Country Centre</v>
      </c>
      <c r="F421" s="290">
        <f>IF(Inputs!DT421=$F$1,Inputs!F421,
IF(Inputs!DT421='Key assumptions'!$E$118,Inputs!F421*'Key assumptions'!$H$118,Inputs!F421*'Key assumptions'!$H$119))</f>
        <v>0</v>
      </c>
      <c r="G421" s="290">
        <f>IF(Inputs!DT421=$F$1,Inputs!G421,Inputs!G421*'Key assumptions'!$H$118)</f>
        <v>0</v>
      </c>
      <c r="H421" s="281"/>
      <c r="I421" s="281"/>
      <c r="J421" s="281"/>
      <c r="K421" s="281"/>
      <c r="L421" s="281"/>
      <c r="M421" s="389" t="str">
        <f>Inputs!M421</f>
        <v>[C-i-C]</v>
      </c>
      <c r="N421" s="389" t="str">
        <f>Inputs!N421</f>
        <v>[C-i-C]</v>
      </c>
      <c r="O421" s="389" t="str">
        <f>Inputs!O421</f>
        <v>[C-i-C]</v>
      </c>
      <c r="P421" s="389" t="str">
        <f>Inputs!P421</f>
        <v>[C-i-C]</v>
      </c>
      <c r="Q421" s="389" t="str">
        <f>Inputs!Q421</f>
        <v>[C-i-C]</v>
      </c>
      <c r="R421" s="389" t="str">
        <f>Inputs!R421</f>
        <v>[C-i-C]</v>
      </c>
      <c r="S421" s="389" t="str">
        <f>Inputs!S421</f>
        <v>[C-i-C]</v>
      </c>
      <c r="T421" s="389" t="str">
        <f>Inputs!T421</f>
        <v>[C-i-C]</v>
      </c>
      <c r="U421" s="389" t="str">
        <f>Inputs!U421</f>
        <v>[C-i-C]</v>
      </c>
      <c r="V421" s="389" t="str">
        <f>Inputs!V421</f>
        <v>[C-i-C]</v>
      </c>
      <c r="W421" s="389" t="str">
        <f>Inputs!W421</f>
        <v>[C-i-C]</v>
      </c>
      <c r="X421" s="389" t="str">
        <f>Inputs!X421</f>
        <v>[C-i-C]</v>
      </c>
      <c r="Y421" s="389" t="str">
        <f>Inputs!Y421</f>
        <v>[C-i-C]</v>
      </c>
      <c r="Z421" s="389" t="str">
        <f>Inputs!Z421</f>
        <v>[C-i-C]</v>
      </c>
      <c r="AA421" s="389" t="str">
        <f>Inputs!AA421</f>
        <v>[C-i-C]</v>
      </c>
      <c r="AB421" s="389" t="str">
        <f>Inputs!AB421</f>
        <v>[C-i-C]</v>
      </c>
      <c r="AC421" s="389" t="str">
        <f>Inputs!AC421</f>
        <v>[C-i-C]</v>
      </c>
      <c r="AD421" s="389" t="str">
        <f>Inputs!AD421</f>
        <v>[C-i-C]</v>
      </c>
      <c r="AE421" s="389" t="str">
        <f>Inputs!AE421</f>
        <v>[C-i-C]</v>
      </c>
      <c r="AF421" s="389" t="str">
        <f>Inputs!AF421</f>
        <v>[C-i-C]</v>
      </c>
      <c r="AG421" s="389" t="str">
        <f>Inputs!AG421</f>
        <v>[C-i-C]</v>
      </c>
      <c r="AH421" s="389" t="str">
        <f>Inputs!AH421</f>
        <v>[C-i-C]</v>
      </c>
      <c r="AI421" s="254">
        <f>Inputs!AI421</f>
        <v>0</v>
      </c>
      <c r="AJ421" s="254">
        <f>Inputs!AJ421</f>
        <v>0</v>
      </c>
      <c r="AK421" s="254">
        <f>Inputs!AK421</f>
        <v>0</v>
      </c>
      <c r="AL421" s="254">
        <f>Inputs!AL421</f>
        <v>0</v>
      </c>
      <c r="AM421" s="254">
        <f>Inputs!AM421</f>
        <v>0</v>
      </c>
      <c r="AN421" s="254">
        <f>Inputs!AN421</f>
        <v>0</v>
      </c>
      <c r="AO421" s="254">
        <f>Inputs!AO421</f>
        <v>0</v>
      </c>
      <c r="AP421" s="254">
        <f>Inputs!AP421</f>
        <v>0</v>
      </c>
      <c r="AQ421" s="254">
        <f>Inputs!AQ421</f>
        <v>0</v>
      </c>
      <c r="AR421" s="254">
        <f>Inputs!AR421</f>
        <v>0</v>
      </c>
      <c r="AS421" s="254">
        <f>Inputs!AS421</f>
        <v>0</v>
      </c>
      <c r="AT421" s="254">
        <f>Inputs!AT421</f>
        <v>0</v>
      </c>
      <c r="AU421" s="254">
        <f>Inputs!AU421</f>
        <v>0</v>
      </c>
      <c r="AV421" s="254">
        <f>Inputs!AV421</f>
        <v>0</v>
      </c>
      <c r="AW421" s="254">
        <f>Inputs!AW421</f>
        <v>0</v>
      </c>
      <c r="AX421" s="254">
        <f>Inputs!AX421</f>
        <v>0</v>
      </c>
      <c r="AY421" s="254">
        <f>Inputs!AY421</f>
        <v>0</v>
      </c>
      <c r="AZ421" s="254">
        <f>Inputs!AZ421</f>
        <v>0</v>
      </c>
      <c r="BA421" s="254">
        <f>Inputs!BA421</f>
        <v>0</v>
      </c>
      <c r="BB421" s="254">
        <f>Inputs!BB421</f>
        <v>0</v>
      </c>
      <c r="BC421" s="254">
        <f>Inputs!BC421</f>
        <v>0</v>
      </c>
      <c r="BD421" s="254">
        <f>Inputs!BD421</f>
        <v>0</v>
      </c>
      <c r="BE421" s="254">
        <f>Inputs!BE421</f>
        <v>0</v>
      </c>
      <c r="BF421" s="254">
        <f>Inputs!BF421</f>
        <v>0</v>
      </c>
      <c r="BG421" s="254">
        <f>Inputs!BG421</f>
        <v>0</v>
      </c>
      <c r="BH421" s="254">
        <f>Inputs!BH421</f>
        <v>0</v>
      </c>
      <c r="BI421" s="254">
        <f>Inputs!BI421</f>
        <v>0</v>
      </c>
      <c r="BJ421" s="254">
        <f>Inputs!BJ421</f>
        <v>0</v>
      </c>
      <c r="BK421" s="254">
        <f>Inputs!BK421</f>
        <v>0</v>
      </c>
      <c r="BL421" s="254">
        <f>Inputs!BL421</f>
        <v>0</v>
      </c>
      <c r="BN421" s="255">
        <f>IF(OR($C421="Non-Labour",$C421="Labour-related"),IF(Inputs!$DT421=$F$1,Inputs!BN421,Inputs!BN421*'Key assumptions'!$H$118),$F421*N(H421)*avg_hrs)</f>
        <v>0</v>
      </c>
      <c r="BO421" s="255">
        <f>IF(OR($C421="Non-Labour",$C421="Labour-related"),IF(Inputs!$DT421=$F$1,Inputs!BO421,Inputs!BO421*'Key assumptions'!$H$118),$F421*N(I421)*avg_hrs)</f>
        <v>0</v>
      </c>
      <c r="BP421" s="255">
        <f>IF(OR($C421="Non-Labour",$C421="Labour-related"),IF(Inputs!$DT421=$F$1,Inputs!BP421,Inputs!BP421*'Key assumptions'!$H$118),$F421*N(J421)*avg_hrs)</f>
        <v>0</v>
      </c>
      <c r="BQ421" s="255">
        <f>IF(OR($C421="Non-Labour",$C421="Labour-related"),IF(Inputs!$DT421=$F$1,Inputs!BQ421,Inputs!BQ421*'Key assumptions'!$H$118),$F421*N(K421)*avg_hrs)</f>
        <v>0</v>
      </c>
      <c r="BR421" s="255">
        <f>IF(OR($C421="Non-Labour",$C421="Labour-related"),IF(Inputs!$DT421=$F$1,Inputs!BR421,Inputs!BR421*'Key assumptions'!$H$118),$F421*N(L421)*avg_hrs)</f>
        <v>0</v>
      </c>
      <c r="BS421" s="390" t="s">
        <v>411</v>
      </c>
      <c r="BT421" s="390" t="s">
        <v>411</v>
      </c>
      <c r="BU421" s="390" t="s">
        <v>411</v>
      </c>
      <c r="BV421" s="390" t="s">
        <v>411</v>
      </c>
      <c r="BW421" s="390" t="s">
        <v>411</v>
      </c>
      <c r="BX421" s="390" t="s">
        <v>411</v>
      </c>
      <c r="BY421" s="390" t="s">
        <v>411</v>
      </c>
      <c r="BZ421" s="390" t="s">
        <v>411</v>
      </c>
      <c r="CA421" s="390" t="s">
        <v>411</v>
      </c>
      <c r="CB421" s="390" t="s">
        <v>411</v>
      </c>
      <c r="CC421" s="390" t="s">
        <v>411</v>
      </c>
      <c r="CD421" s="390" t="s">
        <v>411</v>
      </c>
      <c r="CE421" s="390" t="s">
        <v>411</v>
      </c>
      <c r="CF421" s="390" t="s">
        <v>411</v>
      </c>
      <c r="CG421" s="390" t="s">
        <v>411</v>
      </c>
      <c r="CH421" s="390" t="s">
        <v>411</v>
      </c>
      <c r="CI421" s="390" t="s">
        <v>411</v>
      </c>
      <c r="CJ421" s="390" t="s">
        <v>411</v>
      </c>
      <c r="CK421" s="390" t="s">
        <v>411</v>
      </c>
      <c r="CL421" s="390" t="s">
        <v>411</v>
      </c>
      <c r="CM421" s="390" t="s">
        <v>411</v>
      </c>
      <c r="CN421" s="390" t="s">
        <v>411</v>
      </c>
      <c r="CO421" s="255">
        <f>IF(OR($C421="Non-Labour",$C421="Labour-related"),IF(Inputs!$DT421=$F$1,Inputs!CO421,Inputs!CO421*'Key assumptions'!$H$118),$F421*N(AI421)*avg_hrs)</f>
        <v>0</v>
      </c>
      <c r="CP421" s="255">
        <f>IF(OR($C421="Non-Labour",$C421="Labour-related"),IF(Inputs!$DT421=$F$1,Inputs!CP421,Inputs!CP421*'Key assumptions'!$H$118),$F421*N(AJ421)*avg_hrs)</f>
        <v>0</v>
      </c>
      <c r="CQ421" s="255">
        <f>IF(OR($C421="Non-Labour",$C421="Labour-related"),IF(Inputs!$DT421=$F$1,Inputs!CQ421,Inputs!CQ421*'Key assumptions'!$H$118),$F421*N(AK421)*avg_hrs)</f>
        <v>0</v>
      </c>
      <c r="CR421" s="255">
        <f>IF(OR($C421="Non-Labour",$C421="Labour-related"),IF(Inputs!$DT421=$F$1,Inputs!CR421,Inputs!CR421*'Key assumptions'!$H$118),$F421*N(AL421)*avg_hrs)</f>
        <v>0</v>
      </c>
      <c r="CS421" s="255">
        <f>IF(OR($C421="Non-Labour",$C421="Labour-related"),IF(Inputs!$DT421=$F$1,Inputs!CS421,Inputs!CS421*'Key assumptions'!$H$118),$F421*N(AM421)*avg_hrs)</f>
        <v>0</v>
      </c>
      <c r="CT421" s="255">
        <f>IF(OR($C421="Non-Labour",$C421="Labour-related"),IF(Inputs!$DT421=$F$1,Inputs!CT421,Inputs!CT421*'Key assumptions'!$H$118),$F421*N(AN421)*avg_hrs)</f>
        <v>0</v>
      </c>
      <c r="CU421" s="255">
        <f>IF(OR($C421="Non-Labour",$C421="Labour-related"),IF(Inputs!$DT421=$F$1,Inputs!CU421,Inputs!CU421*'Key assumptions'!$H$118),$F421*N(AO421)*avg_hrs)</f>
        <v>0</v>
      </c>
      <c r="CV421" s="255">
        <f>IF(OR($C421="Non-Labour",$C421="Labour-related"),IF(Inputs!$DT421=$F$1,Inputs!CV421,Inputs!CV421*'Key assumptions'!$H$118),$F421*N(AP421)*avg_hrs)</f>
        <v>0</v>
      </c>
      <c r="CW421" s="255">
        <f>IF(OR($C421="Non-Labour",$C421="Labour-related"),IF(Inputs!$DT421=$F$1,Inputs!CW421,Inputs!CW421*'Key assumptions'!$H$118),$F421*N(AQ421)*avg_hrs)</f>
        <v>0</v>
      </c>
      <c r="CX421" s="255">
        <f>IF(OR($C421="Non-Labour",$C421="Labour-related"),IF(Inputs!$DT421=$F$1,Inputs!CX421,Inputs!CX421*'Key assumptions'!$H$118),$F421*N(AR421)*avg_hrs)</f>
        <v>0</v>
      </c>
      <c r="CY421" s="255">
        <f>IF(OR($C421="Non-Labour",$C421="Labour-related"),IF(Inputs!$DT421=$F$1,Inputs!CY421,Inputs!CY421*'Key assumptions'!$H$118),$F421*N(AS421)*avg_hrs)</f>
        <v>0</v>
      </c>
      <c r="CZ421" s="255">
        <f>IF(OR($C421="Non-Labour",$C421="Labour-related"),IF(Inputs!$DT421=$F$1,Inputs!CZ421,Inputs!CZ421*'Key assumptions'!$H$118),$F421*N(AT421)*avg_hrs)</f>
        <v>0</v>
      </c>
      <c r="DA421" s="255">
        <f>IF(OR($C421="Non-Labour",$C421="Labour-related"),IF(Inputs!$DT421=$F$1,Inputs!DA421,Inputs!DA421*'Key assumptions'!$H$118),$F421*N(AU421)*avg_hrs)</f>
        <v>0</v>
      </c>
      <c r="DB421" s="255">
        <f>IF(OR($C421="Non-Labour",$C421="Labour-related"),IF(Inputs!$DT421=$F$1,Inputs!DB421,Inputs!DB421*'Key assumptions'!$H$118),$F421*N(AV421)*avg_hrs)</f>
        <v>0</v>
      </c>
      <c r="DC421" s="255">
        <f>IF(OR($C421="Non-Labour",$C421="Labour-related"),IF(Inputs!$DT421=$F$1,Inputs!DC421,Inputs!DC421*'Key assumptions'!$H$118),$F421*N(AW421)*avg_hrs)</f>
        <v>0</v>
      </c>
      <c r="DD421" s="255">
        <f>IF(OR($C421="Non-Labour",$C421="Labour-related"),IF(Inputs!$DT421=$F$1,Inputs!DD421,Inputs!DD421*'Key assumptions'!$H$118),$F421*N(AX421)*avg_hrs)</f>
        <v>0</v>
      </c>
      <c r="DE421" s="255">
        <f>IF(OR($C421="Non-Labour",$C421="Labour-related"),IF(Inputs!$DT421=$F$1,Inputs!DE421,Inputs!DE421*'Key assumptions'!$H$118),$F421*N(AY421)*avg_hrs)</f>
        <v>0</v>
      </c>
      <c r="DF421" s="255">
        <f>IF(OR($C421="Non-Labour",$C421="Labour-related"),IF(Inputs!$DT421=$F$1,Inputs!DF421,Inputs!DF421*'Key assumptions'!$H$118),$F421*N(AZ421)*avg_hrs)</f>
        <v>0</v>
      </c>
      <c r="DG421" s="255">
        <f>IF(OR($C421="Non-Labour",$C421="Labour-related"),IF(Inputs!$DT421=$F$1,Inputs!DG421,Inputs!DG421*'Key assumptions'!$H$118),$F421*N(BA421)*avg_hrs)</f>
        <v>0</v>
      </c>
      <c r="DH421" s="255">
        <f>IF(OR($C421="Non-Labour",$C421="Labour-related"),IF(Inputs!$DT421=$F$1,Inputs!DH421,Inputs!DH421*'Key assumptions'!$H$118),$F421*N(BB421)*avg_hrs)</f>
        <v>0</v>
      </c>
      <c r="DI421" s="255">
        <f>IF(OR($C421="Non-Labour",$C421="Labour-related"),IF(Inputs!$DT421=$F$1,Inputs!DI421,Inputs!DI421*'Key assumptions'!$H$118),$F421*N(BC421)*avg_hrs)</f>
        <v>0</v>
      </c>
      <c r="DJ421" s="255">
        <f>IF(OR($C421="Non-Labour",$C421="Labour-related"),IF(Inputs!$DT421=$F$1,Inputs!DJ421,Inputs!DJ421*'Key assumptions'!$H$118),$F421*N(BD421)*avg_hrs)</f>
        <v>0</v>
      </c>
      <c r="DK421" s="255">
        <f>IF(OR($C421="Non-Labour",$C421="Labour-related"),IF(Inputs!$DT421=$F$1,Inputs!DK421,Inputs!DK421*'Key assumptions'!$H$118),$F421*N(BE421)*avg_hrs)</f>
        <v>0</v>
      </c>
      <c r="DL421" s="255">
        <f>IF(OR($C421="Non-Labour",$C421="Labour-related"),IF(Inputs!$DT421=$F$1,Inputs!DL421,Inputs!DL421*'Key assumptions'!$H$118),$F421*N(BF421)*avg_hrs)</f>
        <v>0</v>
      </c>
      <c r="DM421" s="255">
        <f>IF(OR($C421="Non-Labour",$C421="Labour-related"),IF(Inputs!$DT421=$F$1,Inputs!DM421,Inputs!DM421*'Key assumptions'!$H$118),$F421*N(BG421)*avg_hrs)</f>
        <v>0</v>
      </c>
      <c r="DN421" s="255">
        <f>IF(OR($C421="Non-Labour",$C421="Labour-related"),IF(Inputs!$DT421=$F$1,Inputs!DN421,Inputs!DN421*'Key assumptions'!$H$118),$F421*N(BH421)*avg_hrs)</f>
        <v>0</v>
      </c>
      <c r="DO421" s="255">
        <f>IF(OR($C421="Non-Labour",$C421="Labour-related"),IF(Inputs!$DT421=$F$1,Inputs!DO421,Inputs!DO421*'Key assumptions'!$H$118),$F421*N(BI421)*avg_hrs)</f>
        <v>0</v>
      </c>
      <c r="DP421" s="255">
        <f>IF(OR($C421="Non-Labour",$C421="Labour-related"),IF(Inputs!$DT421=$F$1,Inputs!DP421,Inputs!DP421*'Key assumptions'!$H$118),$F421*N(BJ421)*avg_hrs)</f>
        <v>0</v>
      </c>
      <c r="DQ421" s="255">
        <f>IF(OR($C421="Non-Labour",$C421="Labour-related"),IF(Inputs!$DT421=$F$1,Inputs!DQ421,Inputs!DQ421*'Key assumptions'!$H$118),$F421*N(BK421)*avg_hrs)</f>
        <v>0</v>
      </c>
      <c r="DR421" s="255">
        <f>IF(OR($C421="Non-Labour",$C421="Labour-related"),IF(Inputs!$DT421=$F$1,Inputs!DR421,Inputs!DR421*'Key assumptions'!$H$118),$F421*N(BL421)*avg_hrs)</f>
        <v>0</v>
      </c>
      <c r="DT421" s="133" t="s">
        <v>213</v>
      </c>
      <c r="DU421" s="304"/>
      <c r="DV421" s="304"/>
      <c r="DW421" s="304"/>
      <c r="DX421" s="304"/>
      <c r="DY421" s="304"/>
      <c r="DZ421" s="304"/>
      <c r="EA421" s="255">
        <v>0</v>
      </c>
      <c r="EB421" s="255">
        <v>0</v>
      </c>
      <c r="EC421" s="255">
        <v>0</v>
      </c>
      <c r="ED421" s="255">
        <f t="shared" ref="ED421:EE459" si="38">SUMIF($BN$1:$DR$1,ED$2,$BN421:$DR421)</f>
        <v>0</v>
      </c>
      <c r="EE421" s="255">
        <f t="shared" si="38"/>
        <v>0</v>
      </c>
      <c r="EF421" s="255">
        <f t="shared" si="37"/>
        <v>0</v>
      </c>
    </row>
    <row r="422" spans="1:136" x14ac:dyDescent="0.4">
      <c r="A422" s="133" t="str">
        <f>Inputs!A422</f>
        <v>Construction Management</v>
      </c>
      <c r="B422" s="133" t="str">
        <f>Inputs!B422</f>
        <v>N/A</v>
      </c>
      <c r="C422" s="133" t="str">
        <f>Inputs!C422</f>
        <v>Internal Labour</v>
      </c>
      <c r="D422" s="133" t="str">
        <f>Inputs!D422</f>
        <v>PT003696 AI BCSS Handover</v>
      </c>
      <c r="E422" s="133" t="str">
        <f>Inputs!E422</f>
        <v>Control Technician</v>
      </c>
      <c r="F422" s="290">
        <f>IF(Inputs!DT422=$F$1,Inputs!F422,
IF(Inputs!DT422='Key assumptions'!$E$118,Inputs!F422*'Key assumptions'!$H$118,Inputs!F422*'Key assumptions'!$H$119))</f>
        <v>224.23</v>
      </c>
      <c r="G422" s="290">
        <f>IF(Inputs!DT422=$F$1,Inputs!G422,Inputs!G422*'Key assumptions'!$H$118)</f>
        <v>98.215134985207087</v>
      </c>
      <c r="H422" s="281"/>
      <c r="I422" s="281"/>
      <c r="J422" s="281"/>
      <c r="K422" s="281"/>
      <c r="L422" s="281"/>
      <c r="M422" s="389" t="str">
        <f>Inputs!M422</f>
        <v>[C-i-C]</v>
      </c>
      <c r="N422" s="389" t="str">
        <f>Inputs!N422</f>
        <v>[C-i-C]</v>
      </c>
      <c r="O422" s="389" t="str">
        <f>Inputs!O422</f>
        <v>[C-i-C]</v>
      </c>
      <c r="P422" s="389" t="str">
        <f>Inputs!P422</f>
        <v>[C-i-C]</v>
      </c>
      <c r="Q422" s="389" t="str">
        <f>Inputs!Q422</f>
        <v>[C-i-C]</v>
      </c>
      <c r="R422" s="389" t="str">
        <f>Inputs!R422</f>
        <v>[C-i-C]</v>
      </c>
      <c r="S422" s="389" t="str">
        <f>Inputs!S422</f>
        <v>[C-i-C]</v>
      </c>
      <c r="T422" s="389" t="str">
        <f>Inputs!T422</f>
        <v>[C-i-C]</v>
      </c>
      <c r="U422" s="389" t="str">
        <f>Inputs!U422</f>
        <v>[C-i-C]</v>
      </c>
      <c r="V422" s="389" t="str">
        <f>Inputs!V422</f>
        <v>[C-i-C]</v>
      </c>
      <c r="W422" s="389" t="str">
        <f>Inputs!W422</f>
        <v>[C-i-C]</v>
      </c>
      <c r="X422" s="389" t="str">
        <f>Inputs!X422</f>
        <v>[C-i-C]</v>
      </c>
      <c r="Y422" s="389" t="str">
        <f>Inputs!Y422</f>
        <v>[C-i-C]</v>
      </c>
      <c r="Z422" s="389" t="str">
        <f>Inputs!Z422</f>
        <v>[C-i-C]</v>
      </c>
      <c r="AA422" s="389" t="str">
        <f>Inputs!AA422</f>
        <v>[C-i-C]</v>
      </c>
      <c r="AB422" s="389" t="str">
        <f>Inputs!AB422</f>
        <v>[C-i-C]</v>
      </c>
      <c r="AC422" s="389" t="str">
        <f>Inputs!AC422</f>
        <v>[C-i-C]</v>
      </c>
      <c r="AD422" s="389" t="str">
        <f>Inputs!AD422</f>
        <v>[C-i-C]</v>
      </c>
      <c r="AE422" s="389" t="str">
        <f>Inputs!AE422</f>
        <v>[C-i-C]</v>
      </c>
      <c r="AF422" s="389" t="str">
        <f>Inputs!AF422</f>
        <v>[C-i-C]</v>
      </c>
      <c r="AG422" s="389" t="str">
        <f>Inputs!AG422</f>
        <v>[C-i-C]</v>
      </c>
      <c r="AH422" s="389" t="str">
        <f>Inputs!AH422</f>
        <v>[C-i-C]</v>
      </c>
      <c r="AI422" s="254">
        <f>Inputs!AI422</f>
        <v>0</v>
      </c>
      <c r="AJ422" s="254">
        <f>Inputs!AJ422</f>
        <v>0</v>
      </c>
      <c r="AK422" s="254">
        <f>Inputs!AK422</f>
        <v>0</v>
      </c>
      <c r="AL422" s="254">
        <f>Inputs!AL422</f>
        <v>0</v>
      </c>
      <c r="AM422" s="254">
        <f>Inputs!AM422</f>
        <v>0</v>
      </c>
      <c r="AN422" s="254">
        <f>Inputs!AN422</f>
        <v>0</v>
      </c>
      <c r="AO422" s="254">
        <f>Inputs!AO422</f>
        <v>0</v>
      </c>
      <c r="AP422" s="254">
        <f>Inputs!AP422</f>
        <v>0</v>
      </c>
      <c r="AQ422" s="254">
        <f>Inputs!AQ422</f>
        <v>0</v>
      </c>
      <c r="AR422" s="254">
        <f>Inputs!AR422</f>
        <v>0</v>
      </c>
      <c r="AS422" s="254">
        <f>Inputs!AS422</f>
        <v>0</v>
      </c>
      <c r="AT422" s="254">
        <f>Inputs!AT422</f>
        <v>0</v>
      </c>
      <c r="AU422" s="254">
        <f>Inputs!AU422</f>
        <v>0</v>
      </c>
      <c r="AV422" s="254">
        <f>Inputs!AV422</f>
        <v>0</v>
      </c>
      <c r="AW422" s="254">
        <f>Inputs!AW422</f>
        <v>0</v>
      </c>
      <c r="AX422" s="254">
        <f>Inputs!AX422</f>
        <v>0</v>
      </c>
      <c r="AY422" s="254">
        <f>Inputs!AY422</f>
        <v>0</v>
      </c>
      <c r="AZ422" s="254">
        <f>Inputs!AZ422</f>
        <v>0</v>
      </c>
      <c r="BA422" s="254">
        <f>Inputs!BA422</f>
        <v>0</v>
      </c>
      <c r="BB422" s="254">
        <f>Inputs!BB422</f>
        <v>0</v>
      </c>
      <c r="BC422" s="254">
        <f>Inputs!BC422</f>
        <v>0</v>
      </c>
      <c r="BD422" s="254">
        <f>Inputs!BD422</f>
        <v>0</v>
      </c>
      <c r="BE422" s="254">
        <f>Inputs!BE422</f>
        <v>0</v>
      </c>
      <c r="BF422" s="254">
        <f>Inputs!BF422</f>
        <v>0</v>
      </c>
      <c r="BG422" s="254">
        <f>Inputs!BG422</f>
        <v>0</v>
      </c>
      <c r="BH422" s="254">
        <f>Inputs!BH422</f>
        <v>0</v>
      </c>
      <c r="BI422" s="254">
        <f>Inputs!BI422</f>
        <v>0</v>
      </c>
      <c r="BJ422" s="254">
        <f>Inputs!BJ422</f>
        <v>0</v>
      </c>
      <c r="BK422" s="254">
        <f>Inputs!BK422</f>
        <v>0</v>
      </c>
      <c r="BL422" s="254">
        <f>Inputs!BL422</f>
        <v>0</v>
      </c>
      <c r="BN422" s="255">
        <f>IF(OR($C422="Non-Labour",$C422="Labour-related"),IF(Inputs!$DT422=$F$1,Inputs!BN422,Inputs!BN422*'Key assumptions'!$H$118),$F422*N(H422)*avg_hrs)</f>
        <v>0</v>
      </c>
      <c r="BO422" s="255">
        <f>IF(OR($C422="Non-Labour",$C422="Labour-related"),IF(Inputs!$DT422=$F$1,Inputs!BO422,Inputs!BO422*'Key assumptions'!$H$118),$F422*N(I422)*avg_hrs)</f>
        <v>0</v>
      </c>
      <c r="BP422" s="255">
        <f>IF(OR($C422="Non-Labour",$C422="Labour-related"),IF(Inputs!$DT422=$F$1,Inputs!BP422,Inputs!BP422*'Key assumptions'!$H$118),$F422*N(J422)*avg_hrs)</f>
        <v>0</v>
      </c>
      <c r="BQ422" s="255">
        <f>IF(OR($C422="Non-Labour",$C422="Labour-related"),IF(Inputs!$DT422=$F$1,Inputs!BQ422,Inputs!BQ422*'Key assumptions'!$H$118),$F422*N(K422)*avg_hrs)</f>
        <v>0</v>
      </c>
      <c r="BR422" s="255">
        <f>IF(OR($C422="Non-Labour",$C422="Labour-related"),IF(Inputs!$DT422=$F$1,Inputs!BR422,Inputs!BR422*'Key assumptions'!$H$118),$F422*N(L422)*avg_hrs)</f>
        <v>0</v>
      </c>
      <c r="BS422" s="390" t="s">
        <v>411</v>
      </c>
      <c r="BT422" s="390" t="s">
        <v>411</v>
      </c>
      <c r="BU422" s="390" t="s">
        <v>411</v>
      </c>
      <c r="BV422" s="390" t="s">
        <v>411</v>
      </c>
      <c r="BW422" s="390" t="s">
        <v>411</v>
      </c>
      <c r="BX422" s="390" t="s">
        <v>411</v>
      </c>
      <c r="BY422" s="390" t="s">
        <v>411</v>
      </c>
      <c r="BZ422" s="390" t="s">
        <v>411</v>
      </c>
      <c r="CA422" s="390" t="s">
        <v>411</v>
      </c>
      <c r="CB422" s="390" t="s">
        <v>411</v>
      </c>
      <c r="CC422" s="390" t="s">
        <v>411</v>
      </c>
      <c r="CD422" s="390" t="s">
        <v>411</v>
      </c>
      <c r="CE422" s="390" t="s">
        <v>411</v>
      </c>
      <c r="CF422" s="390" t="s">
        <v>411</v>
      </c>
      <c r="CG422" s="390" t="s">
        <v>411</v>
      </c>
      <c r="CH422" s="390" t="s">
        <v>411</v>
      </c>
      <c r="CI422" s="390" t="s">
        <v>411</v>
      </c>
      <c r="CJ422" s="390" t="s">
        <v>411</v>
      </c>
      <c r="CK422" s="390" t="s">
        <v>411</v>
      </c>
      <c r="CL422" s="390" t="s">
        <v>411</v>
      </c>
      <c r="CM422" s="390" t="s">
        <v>411</v>
      </c>
      <c r="CN422" s="390" t="s">
        <v>411</v>
      </c>
      <c r="CO422" s="255">
        <f>IF(OR($C422="Non-Labour",$C422="Labour-related"),IF(Inputs!$DT422=$F$1,Inputs!CO422,Inputs!CO422*'Key assumptions'!$H$118),$F422*N(AI422)*avg_hrs)</f>
        <v>0</v>
      </c>
      <c r="CP422" s="255">
        <f>IF(OR($C422="Non-Labour",$C422="Labour-related"),IF(Inputs!$DT422=$F$1,Inputs!CP422,Inputs!CP422*'Key assumptions'!$H$118),$F422*N(AJ422)*avg_hrs)</f>
        <v>0</v>
      </c>
      <c r="CQ422" s="255">
        <f>IF(OR($C422="Non-Labour",$C422="Labour-related"),IF(Inputs!$DT422=$F$1,Inputs!CQ422,Inputs!CQ422*'Key assumptions'!$H$118),$F422*N(AK422)*avg_hrs)</f>
        <v>0</v>
      </c>
      <c r="CR422" s="255">
        <f>IF(OR($C422="Non-Labour",$C422="Labour-related"),IF(Inputs!$DT422=$F$1,Inputs!CR422,Inputs!CR422*'Key assumptions'!$H$118),$F422*N(AL422)*avg_hrs)</f>
        <v>0</v>
      </c>
      <c r="CS422" s="255">
        <f>IF(OR($C422="Non-Labour",$C422="Labour-related"),IF(Inputs!$DT422=$F$1,Inputs!CS422,Inputs!CS422*'Key assumptions'!$H$118),$F422*N(AM422)*avg_hrs)</f>
        <v>0</v>
      </c>
      <c r="CT422" s="255">
        <f>IF(OR($C422="Non-Labour",$C422="Labour-related"),IF(Inputs!$DT422=$F$1,Inputs!CT422,Inputs!CT422*'Key assumptions'!$H$118),$F422*N(AN422)*avg_hrs)</f>
        <v>0</v>
      </c>
      <c r="CU422" s="255">
        <f>IF(OR($C422="Non-Labour",$C422="Labour-related"),IF(Inputs!$DT422=$F$1,Inputs!CU422,Inputs!CU422*'Key assumptions'!$H$118),$F422*N(AO422)*avg_hrs)</f>
        <v>0</v>
      </c>
      <c r="CV422" s="255">
        <f>IF(OR($C422="Non-Labour",$C422="Labour-related"),IF(Inputs!$DT422=$F$1,Inputs!CV422,Inputs!CV422*'Key assumptions'!$H$118),$F422*N(AP422)*avg_hrs)</f>
        <v>0</v>
      </c>
      <c r="CW422" s="255">
        <f>IF(OR($C422="Non-Labour",$C422="Labour-related"),IF(Inputs!$DT422=$F$1,Inputs!CW422,Inputs!CW422*'Key assumptions'!$H$118),$F422*N(AQ422)*avg_hrs)</f>
        <v>0</v>
      </c>
      <c r="CX422" s="255">
        <f>IF(OR($C422="Non-Labour",$C422="Labour-related"),IF(Inputs!$DT422=$F$1,Inputs!CX422,Inputs!CX422*'Key assumptions'!$H$118),$F422*N(AR422)*avg_hrs)</f>
        <v>0</v>
      </c>
      <c r="CY422" s="255">
        <f>IF(OR($C422="Non-Labour",$C422="Labour-related"),IF(Inputs!$DT422=$F$1,Inputs!CY422,Inputs!CY422*'Key assumptions'!$H$118),$F422*N(AS422)*avg_hrs)</f>
        <v>0</v>
      </c>
      <c r="CZ422" s="255">
        <f>IF(OR($C422="Non-Labour",$C422="Labour-related"),IF(Inputs!$DT422=$F$1,Inputs!CZ422,Inputs!CZ422*'Key assumptions'!$H$118),$F422*N(AT422)*avg_hrs)</f>
        <v>0</v>
      </c>
      <c r="DA422" s="255">
        <f>IF(OR($C422="Non-Labour",$C422="Labour-related"),IF(Inputs!$DT422=$F$1,Inputs!DA422,Inputs!DA422*'Key assumptions'!$H$118),$F422*N(AU422)*avg_hrs)</f>
        <v>0</v>
      </c>
      <c r="DB422" s="255">
        <f>IF(OR($C422="Non-Labour",$C422="Labour-related"),IF(Inputs!$DT422=$F$1,Inputs!DB422,Inputs!DB422*'Key assumptions'!$H$118),$F422*N(AV422)*avg_hrs)</f>
        <v>0</v>
      </c>
      <c r="DC422" s="255">
        <f>IF(OR($C422="Non-Labour",$C422="Labour-related"),IF(Inputs!$DT422=$F$1,Inputs!DC422,Inputs!DC422*'Key assumptions'!$H$118),$F422*N(AW422)*avg_hrs)</f>
        <v>0</v>
      </c>
      <c r="DD422" s="255">
        <f>IF(OR($C422="Non-Labour",$C422="Labour-related"),IF(Inputs!$DT422=$F$1,Inputs!DD422,Inputs!DD422*'Key assumptions'!$H$118),$F422*N(AX422)*avg_hrs)</f>
        <v>0</v>
      </c>
      <c r="DE422" s="255">
        <f>IF(OR($C422="Non-Labour",$C422="Labour-related"),IF(Inputs!$DT422=$F$1,Inputs!DE422,Inputs!DE422*'Key assumptions'!$H$118),$F422*N(AY422)*avg_hrs)</f>
        <v>0</v>
      </c>
      <c r="DF422" s="255">
        <f>IF(OR($C422="Non-Labour",$C422="Labour-related"),IF(Inputs!$DT422=$F$1,Inputs!DF422,Inputs!DF422*'Key assumptions'!$H$118),$F422*N(AZ422)*avg_hrs)</f>
        <v>0</v>
      </c>
      <c r="DG422" s="255">
        <f>IF(OR($C422="Non-Labour",$C422="Labour-related"),IF(Inputs!$DT422=$F$1,Inputs!DG422,Inputs!DG422*'Key assumptions'!$H$118),$F422*N(BA422)*avg_hrs)</f>
        <v>0</v>
      </c>
      <c r="DH422" s="255">
        <f>IF(OR($C422="Non-Labour",$C422="Labour-related"),IF(Inputs!$DT422=$F$1,Inputs!DH422,Inputs!DH422*'Key assumptions'!$H$118),$F422*N(BB422)*avg_hrs)</f>
        <v>0</v>
      </c>
      <c r="DI422" s="255">
        <f>IF(OR($C422="Non-Labour",$C422="Labour-related"),IF(Inputs!$DT422=$F$1,Inputs!DI422,Inputs!DI422*'Key assumptions'!$H$118),$F422*N(BC422)*avg_hrs)</f>
        <v>0</v>
      </c>
      <c r="DJ422" s="255">
        <f>IF(OR($C422="Non-Labour",$C422="Labour-related"),IF(Inputs!$DT422=$F$1,Inputs!DJ422,Inputs!DJ422*'Key assumptions'!$H$118),$F422*N(BD422)*avg_hrs)</f>
        <v>0</v>
      </c>
      <c r="DK422" s="255">
        <f>IF(OR($C422="Non-Labour",$C422="Labour-related"),IF(Inputs!$DT422=$F$1,Inputs!DK422,Inputs!DK422*'Key assumptions'!$H$118),$F422*N(BE422)*avg_hrs)</f>
        <v>0</v>
      </c>
      <c r="DL422" s="255">
        <f>IF(OR($C422="Non-Labour",$C422="Labour-related"),IF(Inputs!$DT422=$F$1,Inputs!DL422,Inputs!DL422*'Key assumptions'!$H$118),$F422*N(BF422)*avg_hrs)</f>
        <v>0</v>
      </c>
      <c r="DM422" s="255">
        <f>IF(OR($C422="Non-Labour",$C422="Labour-related"),IF(Inputs!$DT422=$F$1,Inputs!DM422,Inputs!DM422*'Key assumptions'!$H$118),$F422*N(BG422)*avg_hrs)</f>
        <v>0</v>
      </c>
      <c r="DN422" s="255">
        <f>IF(OR($C422="Non-Labour",$C422="Labour-related"),IF(Inputs!$DT422=$F$1,Inputs!DN422,Inputs!DN422*'Key assumptions'!$H$118),$F422*N(BH422)*avg_hrs)</f>
        <v>0</v>
      </c>
      <c r="DO422" s="255">
        <f>IF(OR($C422="Non-Labour",$C422="Labour-related"),IF(Inputs!$DT422=$F$1,Inputs!DO422,Inputs!DO422*'Key assumptions'!$H$118),$F422*N(BI422)*avg_hrs)</f>
        <v>0</v>
      </c>
      <c r="DP422" s="255">
        <f>IF(OR($C422="Non-Labour",$C422="Labour-related"),IF(Inputs!$DT422=$F$1,Inputs!DP422,Inputs!DP422*'Key assumptions'!$H$118),$F422*N(BJ422)*avg_hrs)</f>
        <v>0</v>
      </c>
      <c r="DQ422" s="255">
        <f>IF(OR($C422="Non-Labour",$C422="Labour-related"),IF(Inputs!$DT422=$F$1,Inputs!DQ422,Inputs!DQ422*'Key assumptions'!$H$118),$F422*N(BK422)*avg_hrs)</f>
        <v>0</v>
      </c>
      <c r="DR422" s="255">
        <f>IF(OR($C422="Non-Labour",$C422="Labour-related"),IF(Inputs!$DT422=$F$1,Inputs!DR422,Inputs!DR422*'Key assumptions'!$H$118),$F422*N(BL422)*avg_hrs)</f>
        <v>0</v>
      </c>
      <c r="DT422" s="133" t="s">
        <v>213</v>
      </c>
      <c r="DU422" s="304"/>
      <c r="DV422" s="304"/>
      <c r="DW422" s="304"/>
      <c r="DX422" s="304"/>
      <c r="DY422" s="304"/>
      <c r="DZ422" s="304"/>
      <c r="EA422" s="255">
        <v>0</v>
      </c>
      <c r="EB422" s="255">
        <v>0</v>
      </c>
      <c r="EC422" s="255">
        <v>0</v>
      </c>
      <c r="ED422" s="255">
        <f t="shared" si="38"/>
        <v>0</v>
      </c>
      <c r="EE422" s="255">
        <f t="shared" si="38"/>
        <v>0</v>
      </c>
      <c r="EF422" s="255">
        <f t="shared" si="37"/>
        <v>0</v>
      </c>
    </row>
    <row r="423" spans="1:136" x14ac:dyDescent="0.4">
      <c r="A423" s="133" t="str">
        <f>Inputs!A423</f>
        <v>Construction Management</v>
      </c>
      <c r="B423" s="133" t="str">
        <f>Inputs!B423</f>
        <v>N/A</v>
      </c>
      <c r="C423" s="133" t="str">
        <f>Inputs!C423</f>
        <v>Internal Labour</v>
      </c>
      <c r="D423" s="133" t="str">
        <f>Inputs!D423</f>
        <v>PT003696 AI BCSS Handover</v>
      </c>
      <c r="E423" s="133" t="str">
        <f>Inputs!E423</f>
        <v>Control Technician - Travel Outside Hours</v>
      </c>
      <c r="F423" s="290">
        <f>IF(Inputs!DT423=$F$1,Inputs!F423,
IF(Inputs!DT423='Key assumptions'!$E$118,Inputs!F423*'Key assumptions'!$H$118,Inputs!F423*'Key assumptions'!$H$119))</f>
        <v>224.23</v>
      </c>
      <c r="G423" s="290">
        <f>IF(Inputs!DT423=$F$1,Inputs!G423,Inputs!G423*'Key assumptions'!$H$118)</f>
        <v>98.215134985207087</v>
      </c>
      <c r="H423" s="281"/>
      <c r="I423" s="281"/>
      <c r="J423" s="281"/>
      <c r="K423" s="281"/>
      <c r="L423" s="281"/>
      <c r="M423" s="389" t="str">
        <f>Inputs!M423</f>
        <v>[C-i-C]</v>
      </c>
      <c r="N423" s="389" t="str">
        <f>Inputs!N423</f>
        <v>[C-i-C]</v>
      </c>
      <c r="O423" s="389" t="str">
        <f>Inputs!O423</f>
        <v>[C-i-C]</v>
      </c>
      <c r="P423" s="389" t="str">
        <f>Inputs!P423</f>
        <v>[C-i-C]</v>
      </c>
      <c r="Q423" s="389" t="str">
        <f>Inputs!Q423</f>
        <v>[C-i-C]</v>
      </c>
      <c r="R423" s="389" t="str">
        <f>Inputs!R423</f>
        <v>[C-i-C]</v>
      </c>
      <c r="S423" s="389" t="str">
        <f>Inputs!S423</f>
        <v>[C-i-C]</v>
      </c>
      <c r="T423" s="389" t="str">
        <f>Inputs!T423</f>
        <v>[C-i-C]</v>
      </c>
      <c r="U423" s="389" t="str">
        <f>Inputs!U423</f>
        <v>[C-i-C]</v>
      </c>
      <c r="V423" s="389" t="str">
        <f>Inputs!V423</f>
        <v>[C-i-C]</v>
      </c>
      <c r="W423" s="389" t="str">
        <f>Inputs!W423</f>
        <v>[C-i-C]</v>
      </c>
      <c r="X423" s="389" t="str">
        <f>Inputs!X423</f>
        <v>[C-i-C]</v>
      </c>
      <c r="Y423" s="389" t="str">
        <f>Inputs!Y423</f>
        <v>[C-i-C]</v>
      </c>
      <c r="Z423" s="389" t="str">
        <f>Inputs!Z423</f>
        <v>[C-i-C]</v>
      </c>
      <c r="AA423" s="389" t="str">
        <f>Inputs!AA423</f>
        <v>[C-i-C]</v>
      </c>
      <c r="AB423" s="389" t="str">
        <f>Inputs!AB423</f>
        <v>[C-i-C]</v>
      </c>
      <c r="AC423" s="389" t="str">
        <f>Inputs!AC423</f>
        <v>[C-i-C]</v>
      </c>
      <c r="AD423" s="389" t="str">
        <f>Inputs!AD423</f>
        <v>[C-i-C]</v>
      </c>
      <c r="AE423" s="389" t="str">
        <f>Inputs!AE423</f>
        <v>[C-i-C]</v>
      </c>
      <c r="AF423" s="389" t="str">
        <f>Inputs!AF423</f>
        <v>[C-i-C]</v>
      </c>
      <c r="AG423" s="389" t="str">
        <f>Inputs!AG423</f>
        <v>[C-i-C]</v>
      </c>
      <c r="AH423" s="389" t="str">
        <f>Inputs!AH423</f>
        <v>[C-i-C]</v>
      </c>
      <c r="AI423" s="254">
        <f>Inputs!AI423</f>
        <v>0</v>
      </c>
      <c r="AJ423" s="254">
        <f>Inputs!AJ423</f>
        <v>0</v>
      </c>
      <c r="AK423" s="254">
        <f>Inputs!AK423</f>
        <v>0</v>
      </c>
      <c r="AL423" s="254">
        <f>Inputs!AL423</f>
        <v>0</v>
      </c>
      <c r="AM423" s="254">
        <f>Inputs!AM423</f>
        <v>0</v>
      </c>
      <c r="AN423" s="254">
        <f>Inputs!AN423</f>
        <v>0</v>
      </c>
      <c r="AO423" s="254">
        <f>Inputs!AO423</f>
        <v>0</v>
      </c>
      <c r="AP423" s="254">
        <f>Inputs!AP423</f>
        <v>0</v>
      </c>
      <c r="AQ423" s="254">
        <f>Inputs!AQ423</f>
        <v>0</v>
      </c>
      <c r="AR423" s="254">
        <f>Inputs!AR423</f>
        <v>0</v>
      </c>
      <c r="AS423" s="254">
        <f>Inputs!AS423</f>
        <v>0</v>
      </c>
      <c r="AT423" s="254">
        <f>Inputs!AT423</f>
        <v>0</v>
      </c>
      <c r="AU423" s="254">
        <f>Inputs!AU423</f>
        <v>0</v>
      </c>
      <c r="AV423" s="254">
        <f>Inputs!AV423</f>
        <v>0</v>
      </c>
      <c r="AW423" s="254">
        <f>Inputs!AW423</f>
        <v>0</v>
      </c>
      <c r="AX423" s="254">
        <f>Inputs!AX423</f>
        <v>0</v>
      </c>
      <c r="AY423" s="254">
        <f>Inputs!AY423</f>
        <v>0</v>
      </c>
      <c r="AZ423" s="254">
        <f>Inputs!AZ423</f>
        <v>0</v>
      </c>
      <c r="BA423" s="254">
        <f>Inputs!BA423</f>
        <v>0</v>
      </c>
      <c r="BB423" s="254">
        <f>Inputs!BB423</f>
        <v>0</v>
      </c>
      <c r="BC423" s="254">
        <f>Inputs!BC423</f>
        <v>0</v>
      </c>
      <c r="BD423" s="254">
        <f>Inputs!BD423</f>
        <v>0</v>
      </c>
      <c r="BE423" s="254">
        <f>Inputs!BE423</f>
        <v>0</v>
      </c>
      <c r="BF423" s="254">
        <f>Inputs!BF423</f>
        <v>0</v>
      </c>
      <c r="BG423" s="254">
        <f>Inputs!BG423</f>
        <v>0</v>
      </c>
      <c r="BH423" s="254">
        <f>Inputs!BH423</f>
        <v>0</v>
      </c>
      <c r="BI423" s="254">
        <f>Inputs!BI423</f>
        <v>0</v>
      </c>
      <c r="BJ423" s="254">
        <f>Inputs!BJ423</f>
        <v>0</v>
      </c>
      <c r="BK423" s="254">
        <f>Inputs!BK423</f>
        <v>0</v>
      </c>
      <c r="BL423" s="254">
        <f>Inputs!BL423</f>
        <v>0</v>
      </c>
      <c r="BN423" s="255">
        <f>IF(OR($C423="Non-Labour",$C423="Labour-related"),IF(Inputs!$DT423=$F$1,Inputs!BN423,Inputs!BN423*'Key assumptions'!$H$118),$F423*N(H423)*avg_hrs)</f>
        <v>0</v>
      </c>
      <c r="BO423" s="255">
        <f>IF(OR($C423="Non-Labour",$C423="Labour-related"),IF(Inputs!$DT423=$F$1,Inputs!BO423,Inputs!BO423*'Key assumptions'!$H$118),$F423*N(I423)*avg_hrs)</f>
        <v>0</v>
      </c>
      <c r="BP423" s="255">
        <f>IF(OR($C423="Non-Labour",$C423="Labour-related"),IF(Inputs!$DT423=$F$1,Inputs!BP423,Inputs!BP423*'Key assumptions'!$H$118),$F423*N(J423)*avg_hrs)</f>
        <v>0</v>
      </c>
      <c r="BQ423" s="255">
        <f>IF(OR($C423="Non-Labour",$C423="Labour-related"),IF(Inputs!$DT423=$F$1,Inputs!BQ423,Inputs!BQ423*'Key assumptions'!$H$118),$F423*N(K423)*avg_hrs)</f>
        <v>0</v>
      </c>
      <c r="BR423" s="255">
        <f>IF(OR($C423="Non-Labour",$C423="Labour-related"),IF(Inputs!$DT423=$F$1,Inputs!BR423,Inputs!BR423*'Key assumptions'!$H$118),$F423*N(L423)*avg_hrs)</f>
        <v>0</v>
      </c>
      <c r="BS423" s="390" t="s">
        <v>411</v>
      </c>
      <c r="BT423" s="390" t="s">
        <v>411</v>
      </c>
      <c r="BU423" s="390" t="s">
        <v>411</v>
      </c>
      <c r="BV423" s="390" t="s">
        <v>411</v>
      </c>
      <c r="BW423" s="390" t="s">
        <v>411</v>
      </c>
      <c r="BX423" s="390" t="s">
        <v>411</v>
      </c>
      <c r="BY423" s="390" t="s">
        <v>411</v>
      </c>
      <c r="BZ423" s="390" t="s">
        <v>411</v>
      </c>
      <c r="CA423" s="390" t="s">
        <v>411</v>
      </c>
      <c r="CB423" s="390" t="s">
        <v>411</v>
      </c>
      <c r="CC423" s="390" t="s">
        <v>411</v>
      </c>
      <c r="CD423" s="390" t="s">
        <v>411</v>
      </c>
      <c r="CE423" s="390" t="s">
        <v>411</v>
      </c>
      <c r="CF423" s="390" t="s">
        <v>411</v>
      </c>
      <c r="CG423" s="390" t="s">
        <v>411</v>
      </c>
      <c r="CH423" s="390" t="s">
        <v>411</v>
      </c>
      <c r="CI423" s="390" t="s">
        <v>411</v>
      </c>
      <c r="CJ423" s="390" t="s">
        <v>411</v>
      </c>
      <c r="CK423" s="390" t="s">
        <v>411</v>
      </c>
      <c r="CL423" s="390" t="s">
        <v>411</v>
      </c>
      <c r="CM423" s="390" t="s">
        <v>411</v>
      </c>
      <c r="CN423" s="390" t="s">
        <v>411</v>
      </c>
      <c r="CO423" s="255">
        <f>IF(OR($C423="Non-Labour",$C423="Labour-related"),IF(Inputs!$DT423=$F$1,Inputs!CO423,Inputs!CO423*'Key assumptions'!$H$118),$F423*N(AI423)*avg_hrs)</f>
        <v>0</v>
      </c>
      <c r="CP423" s="255">
        <f>IF(OR($C423="Non-Labour",$C423="Labour-related"),IF(Inputs!$DT423=$F$1,Inputs!CP423,Inputs!CP423*'Key assumptions'!$H$118),$F423*N(AJ423)*avg_hrs)</f>
        <v>0</v>
      </c>
      <c r="CQ423" s="255">
        <f>IF(OR($C423="Non-Labour",$C423="Labour-related"),IF(Inputs!$DT423=$F$1,Inputs!CQ423,Inputs!CQ423*'Key assumptions'!$H$118),$F423*N(AK423)*avg_hrs)</f>
        <v>0</v>
      </c>
      <c r="CR423" s="255">
        <f>IF(OR($C423="Non-Labour",$C423="Labour-related"),IF(Inputs!$DT423=$F$1,Inputs!CR423,Inputs!CR423*'Key assumptions'!$H$118),$F423*N(AL423)*avg_hrs)</f>
        <v>0</v>
      </c>
      <c r="CS423" s="255">
        <f>IF(OR($C423="Non-Labour",$C423="Labour-related"),IF(Inputs!$DT423=$F$1,Inputs!CS423,Inputs!CS423*'Key assumptions'!$H$118),$F423*N(AM423)*avg_hrs)</f>
        <v>0</v>
      </c>
      <c r="CT423" s="255">
        <f>IF(OR($C423="Non-Labour",$C423="Labour-related"),IF(Inputs!$DT423=$F$1,Inputs!CT423,Inputs!CT423*'Key assumptions'!$H$118),$F423*N(AN423)*avg_hrs)</f>
        <v>0</v>
      </c>
      <c r="CU423" s="255">
        <f>IF(OR($C423="Non-Labour",$C423="Labour-related"),IF(Inputs!$DT423=$F$1,Inputs!CU423,Inputs!CU423*'Key assumptions'!$H$118),$F423*N(AO423)*avg_hrs)</f>
        <v>0</v>
      </c>
      <c r="CV423" s="255">
        <f>IF(OR($C423="Non-Labour",$C423="Labour-related"),IF(Inputs!$DT423=$F$1,Inputs!CV423,Inputs!CV423*'Key assumptions'!$H$118),$F423*N(AP423)*avg_hrs)</f>
        <v>0</v>
      </c>
      <c r="CW423" s="255">
        <f>IF(OR($C423="Non-Labour",$C423="Labour-related"),IF(Inputs!$DT423=$F$1,Inputs!CW423,Inputs!CW423*'Key assumptions'!$H$118),$F423*N(AQ423)*avg_hrs)</f>
        <v>0</v>
      </c>
      <c r="CX423" s="255">
        <f>IF(OR($C423="Non-Labour",$C423="Labour-related"),IF(Inputs!$DT423=$F$1,Inputs!CX423,Inputs!CX423*'Key assumptions'!$H$118),$F423*N(AR423)*avg_hrs)</f>
        <v>0</v>
      </c>
      <c r="CY423" s="255">
        <f>IF(OR($C423="Non-Labour",$C423="Labour-related"),IF(Inputs!$DT423=$F$1,Inputs!CY423,Inputs!CY423*'Key assumptions'!$H$118),$F423*N(AS423)*avg_hrs)</f>
        <v>0</v>
      </c>
      <c r="CZ423" s="255">
        <f>IF(OR($C423="Non-Labour",$C423="Labour-related"),IF(Inputs!$DT423=$F$1,Inputs!CZ423,Inputs!CZ423*'Key assumptions'!$H$118),$F423*N(AT423)*avg_hrs)</f>
        <v>0</v>
      </c>
      <c r="DA423" s="255">
        <f>IF(OR($C423="Non-Labour",$C423="Labour-related"),IF(Inputs!$DT423=$F$1,Inputs!DA423,Inputs!DA423*'Key assumptions'!$H$118),$F423*N(AU423)*avg_hrs)</f>
        <v>0</v>
      </c>
      <c r="DB423" s="255">
        <f>IF(OR($C423="Non-Labour",$C423="Labour-related"),IF(Inputs!$DT423=$F$1,Inputs!DB423,Inputs!DB423*'Key assumptions'!$H$118),$F423*N(AV423)*avg_hrs)</f>
        <v>0</v>
      </c>
      <c r="DC423" s="255">
        <f>IF(OR($C423="Non-Labour",$C423="Labour-related"),IF(Inputs!$DT423=$F$1,Inputs!DC423,Inputs!DC423*'Key assumptions'!$H$118),$F423*N(AW423)*avg_hrs)</f>
        <v>0</v>
      </c>
      <c r="DD423" s="255">
        <f>IF(OR($C423="Non-Labour",$C423="Labour-related"),IF(Inputs!$DT423=$F$1,Inputs!DD423,Inputs!DD423*'Key assumptions'!$H$118),$F423*N(AX423)*avg_hrs)</f>
        <v>0</v>
      </c>
      <c r="DE423" s="255">
        <f>IF(OR($C423="Non-Labour",$C423="Labour-related"),IF(Inputs!$DT423=$F$1,Inputs!DE423,Inputs!DE423*'Key assumptions'!$H$118),$F423*N(AY423)*avg_hrs)</f>
        <v>0</v>
      </c>
      <c r="DF423" s="255">
        <f>IF(OR($C423="Non-Labour",$C423="Labour-related"),IF(Inputs!$DT423=$F$1,Inputs!DF423,Inputs!DF423*'Key assumptions'!$H$118),$F423*N(AZ423)*avg_hrs)</f>
        <v>0</v>
      </c>
      <c r="DG423" s="255">
        <f>IF(OR($C423="Non-Labour",$C423="Labour-related"),IF(Inputs!$DT423=$F$1,Inputs!DG423,Inputs!DG423*'Key assumptions'!$H$118),$F423*N(BA423)*avg_hrs)</f>
        <v>0</v>
      </c>
      <c r="DH423" s="255">
        <f>IF(OR($C423="Non-Labour",$C423="Labour-related"),IF(Inputs!$DT423=$F$1,Inputs!DH423,Inputs!DH423*'Key assumptions'!$H$118),$F423*N(BB423)*avg_hrs)</f>
        <v>0</v>
      </c>
      <c r="DI423" s="255">
        <f>IF(OR($C423="Non-Labour",$C423="Labour-related"),IF(Inputs!$DT423=$F$1,Inputs!DI423,Inputs!DI423*'Key assumptions'!$H$118),$F423*N(BC423)*avg_hrs)</f>
        <v>0</v>
      </c>
      <c r="DJ423" s="255">
        <f>IF(OR($C423="Non-Labour",$C423="Labour-related"),IF(Inputs!$DT423=$F$1,Inputs!DJ423,Inputs!DJ423*'Key assumptions'!$H$118),$F423*N(BD423)*avg_hrs)</f>
        <v>0</v>
      </c>
      <c r="DK423" s="255">
        <f>IF(OR($C423="Non-Labour",$C423="Labour-related"),IF(Inputs!$DT423=$F$1,Inputs!DK423,Inputs!DK423*'Key assumptions'!$H$118),$F423*N(BE423)*avg_hrs)</f>
        <v>0</v>
      </c>
      <c r="DL423" s="255">
        <f>IF(OR($C423="Non-Labour",$C423="Labour-related"),IF(Inputs!$DT423=$F$1,Inputs!DL423,Inputs!DL423*'Key assumptions'!$H$118),$F423*N(BF423)*avg_hrs)</f>
        <v>0</v>
      </c>
      <c r="DM423" s="255">
        <f>IF(OR($C423="Non-Labour",$C423="Labour-related"),IF(Inputs!$DT423=$F$1,Inputs!DM423,Inputs!DM423*'Key assumptions'!$H$118),$F423*N(BG423)*avg_hrs)</f>
        <v>0</v>
      </c>
      <c r="DN423" s="255">
        <f>IF(OR($C423="Non-Labour",$C423="Labour-related"),IF(Inputs!$DT423=$F$1,Inputs!DN423,Inputs!DN423*'Key assumptions'!$H$118),$F423*N(BH423)*avg_hrs)</f>
        <v>0</v>
      </c>
      <c r="DO423" s="255">
        <f>IF(OR($C423="Non-Labour",$C423="Labour-related"),IF(Inputs!$DT423=$F$1,Inputs!DO423,Inputs!DO423*'Key assumptions'!$H$118),$F423*N(BI423)*avg_hrs)</f>
        <v>0</v>
      </c>
      <c r="DP423" s="255">
        <f>IF(OR($C423="Non-Labour",$C423="Labour-related"),IF(Inputs!$DT423=$F$1,Inputs!DP423,Inputs!DP423*'Key assumptions'!$H$118),$F423*N(BJ423)*avg_hrs)</f>
        <v>0</v>
      </c>
      <c r="DQ423" s="255">
        <f>IF(OR($C423="Non-Labour",$C423="Labour-related"),IF(Inputs!$DT423=$F$1,Inputs!DQ423,Inputs!DQ423*'Key assumptions'!$H$118),$F423*N(BK423)*avg_hrs)</f>
        <v>0</v>
      </c>
      <c r="DR423" s="255">
        <f>IF(OR($C423="Non-Labour",$C423="Labour-related"),IF(Inputs!$DT423=$F$1,Inputs!DR423,Inputs!DR423*'Key assumptions'!$H$118),$F423*N(BL423)*avg_hrs)</f>
        <v>0</v>
      </c>
      <c r="DT423" s="133" t="s">
        <v>213</v>
      </c>
      <c r="DU423" s="304"/>
      <c r="DV423" s="304"/>
      <c r="DW423" s="304"/>
      <c r="DX423" s="304"/>
      <c r="DY423" s="304"/>
      <c r="DZ423" s="304"/>
      <c r="EA423" s="255">
        <v>0</v>
      </c>
      <c r="EB423" s="255">
        <v>0</v>
      </c>
      <c r="EC423" s="255">
        <v>0</v>
      </c>
      <c r="ED423" s="255">
        <f t="shared" si="38"/>
        <v>0</v>
      </c>
      <c r="EE423" s="255">
        <f t="shared" si="38"/>
        <v>0</v>
      </c>
      <c r="EF423" s="255">
        <f t="shared" si="37"/>
        <v>0</v>
      </c>
    </row>
    <row r="424" spans="1:136" x14ac:dyDescent="0.4">
      <c r="A424" s="133" t="str">
        <f>Inputs!A424</f>
        <v>Construction Management</v>
      </c>
      <c r="B424" s="133" t="str">
        <f>Inputs!B424</f>
        <v>Control Tech 1</v>
      </c>
      <c r="C424" s="133" t="str">
        <f>Inputs!C424</f>
        <v>Labour-related</v>
      </c>
      <c r="D424" s="133" t="str">
        <f>Inputs!D424</f>
        <v>PT003696 AI BCSS Handover</v>
      </c>
      <c r="E424" s="133" t="str">
        <f>Inputs!E424</f>
        <v>Sustenance High Cost Country Centre</v>
      </c>
      <c r="F424" s="290">
        <f>IF(Inputs!DT424=$F$1,Inputs!F424,
IF(Inputs!DT424='Key assumptions'!$E$118,Inputs!F424*'Key assumptions'!$H$118,Inputs!F424*'Key assumptions'!$H$119))</f>
        <v>0</v>
      </c>
      <c r="G424" s="290">
        <f>IF(Inputs!DT424=$F$1,Inputs!G424,Inputs!G424*'Key assumptions'!$H$118)</f>
        <v>0</v>
      </c>
      <c r="H424" s="281"/>
      <c r="I424" s="281"/>
      <c r="J424" s="281"/>
      <c r="K424" s="281"/>
      <c r="L424" s="281"/>
      <c r="M424" s="389" t="str">
        <f>Inputs!M424</f>
        <v>[C-i-C]</v>
      </c>
      <c r="N424" s="389" t="str">
        <f>Inputs!N424</f>
        <v>[C-i-C]</v>
      </c>
      <c r="O424" s="389" t="str">
        <f>Inputs!O424</f>
        <v>[C-i-C]</v>
      </c>
      <c r="P424" s="389" t="str">
        <f>Inputs!P424</f>
        <v>[C-i-C]</v>
      </c>
      <c r="Q424" s="389" t="str">
        <f>Inputs!Q424</f>
        <v>[C-i-C]</v>
      </c>
      <c r="R424" s="389" t="str">
        <f>Inputs!R424</f>
        <v>[C-i-C]</v>
      </c>
      <c r="S424" s="389" t="str">
        <f>Inputs!S424</f>
        <v>[C-i-C]</v>
      </c>
      <c r="T424" s="389" t="str">
        <f>Inputs!T424</f>
        <v>[C-i-C]</v>
      </c>
      <c r="U424" s="389" t="str">
        <f>Inputs!U424</f>
        <v>[C-i-C]</v>
      </c>
      <c r="V424" s="389" t="str">
        <f>Inputs!V424</f>
        <v>[C-i-C]</v>
      </c>
      <c r="W424" s="389" t="str">
        <f>Inputs!W424</f>
        <v>[C-i-C]</v>
      </c>
      <c r="X424" s="389" t="str">
        <f>Inputs!X424</f>
        <v>[C-i-C]</v>
      </c>
      <c r="Y424" s="389" t="str">
        <f>Inputs!Y424</f>
        <v>[C-i-C]</v>
      </c>
      <c r="Z424" s="389" t="str">
        <f>Inputs!Z424</f>
        <v>[C-i-C]</v>
      </c>
      <c r="AA424" s="389" t="str">
        <f>Inputs!AA424</f>
        <v>[C-i-C]</v>
      </c>
      <c r="AB424" s="389" t="str">
        <f>Inputs!AB424</f>
        <v>[C-i-C]</v>
      </c>
      <c r="AC424" s="389" t="str">
        <f>Inputs!AC424</f>
        <v>[C-i-C]</v>
      </c>
      <c r="AD424" s="389" t="str">
        <f>Inputs!AD424</f>
        <v>[C-i-C]</v>
      </c>
      <c r="AE424" s="389" t="str">
        <f>Inputs!AE424</f>
        <v>[C-i-C]</v>
      </c>
      <c r="AF424" s="389" t="str">
        <f>Inputs!AF424</f>
        <v>[C-i-C]</v>
      </c>
      <c r="AG424" s="389" t="str">
        <f>Inputs!AG424</f>
        <v>[C-i-C]</v>
      </c>
      <c r="AH424" s="389" t="str">
        <f>Inputs!AH424</f>
        <v>[C-i-C]</v>
      </c>
      <c r="AI424" s="254">
        <f>Inputs!AI424</f>
        <v>0</v>
      </c>
      <c r="AJ424" s="254">
        <f>Inputs!AJ424</f>
        <v>0</v>
      </c>
      <c r="AK424" s="254">
        <f>Inputs!AK424</f>
        <v>0</v>
      </c>
      <c r="AL424" s="254">
        <f>Inputs!AL424</f>
        <v>0</v>
      </c>
      <c r="AM424" s="254">
        <f>Inputs!AM424</f>
        <v>0</v>
      </c>
      <c r="AN424" s="254">
        <f>Inputs!AN424</f>
        <v>0</v>
      </c>
      <c r="AO424" s="254">
        <f>Inputs!AO424</f>
        <v>0</v>
      </c>
      <c r="AP424" s="254">
        <f>Inputs!AP424</f>
        <v>0</v>
      </c>
      <c r="AQ424" s="254">
        <f>Inputs!AQ424</f>
        <v>0</v>
      </c>
      <c r="AR424" s="254">
        <f>Inputs!AR424</f>
        <v>0</v>
      </c>
      <c r="AS424" s="254">
        <f>Inputs!AS424</f>
        <v>0</v>
      </c>
      <c r="AT424" s="254">
        <f>Inputs!AT424</f>
        <v>0</v>
      </c>
      <c r="AU424" s="254">
        <f>Inputs!AU424</f>
        <v>0</v>
      </c>
      <c r="AV424" s="254">
        <f>Inputs!AV424</f>
        <v>0</v>
      </c>
      <c r="AW424" s="254">
        <f>Inputs!AW424</f>
        <v>0</v>
      </c>
      <c r="AX424" s="254">
        <f>Inputs!AX424</f>
        <v>0</v>
      </c>
      <c r="AY424" s="254">
        <f>Inputs!AY424</f>
        <v>0</v>
      </c>
      <c r="AZ424" s="254">
        <f>Inputs!AZ424</f>
        <v>0</v>
      </c>
      <c r="BA424" s="254">
        <f>Inputs!BA424</f>
        <v>0</v>
      </c>
      <c r="BB424" s="254">
        <f>Inputs!BB424</f>
        <v>0</v>
      </c>
      <c r="BC424" s="254">
        <f>Inputs!BC424</f>
        <v>0</v>
      </c>
      <c r="BD424" s="254">
        <f>Inputs!BD424</f>
        <v>0</v>
      </c>
      <c r="BE424" s="254">
        <f>Inputs!BE424</f>
        <v>0</v>
      </c>
      <c r="BF424" s="254">
        <f>Inputs!BF424</f>
        <v>0</v>
      </c>
      <c r="BG424" s="254">
        <f>Inputs!BG424</f>
        <v>0</v>
      </c>
      <c r="BH424" s="254">
        <f>Inputs!BH424</f>
        <v>0</v>
      </c>
      <c r="BI424" s="254">
        <f>Inputs!BI424</f>
        <v>0</v>
      </c>
      <c r="BJ424" s="254">
        <f>Inputs!BJ424</f>
        <v>0</v>
      </c>
      <c r="BK424" s="254">
        <f>Inputs!BK424</f>
        <v>0</v>
      </c>
      <c r="BL424" s="254">
        <f>Inputs!BL424</f>
        <v>0</v>
      </c>
      <c r="BN424" s="255">
        <f>IF(OR($C424="Non-Labour",$C424="Labour-related"),IF(Inputs!$DT424=$F$1,Inputs!BN424,Inputs!BN424*'Key assumptions'!$H$118),$F424*N(H424)*avg_hrs)</f>
        <v>0</v>
      </c>
      <c r="BO424" s="255">
        <f>IF(OR($C424="Non-Labour",$C424="Labour-related"),IF(Inputs!$DT424=$F$1,Inputs!BO424,Inputs!BO424*'Key assumptions'!$H$118),$F424*N(I424)*avg_hrs)</f>
        <v>0</v>
      </c>
      <c r="BP424" s="255">
        <f>IF(OR($C424="Non-Labour",$C424="Labour-related"),IF(Inputs!$DT424=$F$1,Inputs!BP424,Inputs!BP424*'Key assumptions'!$H$118),$F424*N(J424)*avg_hrs)</f>
        <v>0</v>
      </c>
      <c r="BQ424" s="255">
        <f>IF(OR($C424="Non-Labour",$C424="Labour-related"),IF(Inputs!$DT424=$F$1,Inputs!BQ424,Inputs!BQ424*'Key assumptions'!$H$118),$F424*N(K424)*avg_hrs)</f>
        <v>0</v>
      </c>
      <c r="BR424" s="255">
        <f>IF(OR($C424="Non-Labour",$C424="Labour-related"),IF(Inputs!$DT424=$F$1,Inputs!BR424,Inputs!BR424*'Key assumptions'!$H$118),$F424*N(L424)*avg_hrs)</f>
        <v>0</v>
      </c>
      <c r="BS424" s="390" t="s">
        <v>411</v>
      </c>
      <c r="BT424" s="390" t="s">
        <v>411</v>
      </c>
      <c r="BU424" s="390" t="s">
        <v>411</v>
      </c>
      <c r="BV424" s="390" t="s">
        <v>411</v>
      </c>
      <c r="BW424" s="390" t="s">
        <v>411</v>
      </c>
      <c r="BX424" s="390" t="s">
        <v>411</v>
      </c>
      <c r="BY424" s="390" t="s">
        <v>411</v>
      </c>
      <c r="BZ424" s="390" t="s">
        <v>411</v>
      </c>
      <c r="CA424" s="390" t="s">
        <v>411</v>
      </c>
      <c r="CB424" s="390" t="s">
        <v>411</v>
      </c>
      <c r="CC424" s="390" t="s">
        <v>411</v>
      </c>
      <c r="CD424" s="390" t="s">
        <v>411</v>
      </c>
      <c r="CE424" s="390" t="s">
        <v>411</v>
      </c>
      <c r="CF424" s="390" t="s">
        <v>411</v>
      </c>
      <c r="CG424" s="390" t="s">
        <v>411</v>
      </c>
      <c r="CH424" s="390" t="s">
        <v>411</v>
      </c>
      <c r="CI424" s="390" t="s">
        <v>411</v>
      </c>
      <c r="CJ424" s="390" t="s">
        <v>411</v>
      </c>
      <c r="CK424" s="390" t="s">
        <v>411</v>
      </c>
      <c r="CL424" s="390" t="s">
        <v>411</v>
      </c>
      <c r="CM424" s="390" t="s">
        <v>411</v>
      </c>
      <c r="CN424" s="390" t="s">
        <v>411</v>
      </c>
      <c r="CO424" s="255">
        <f>IF(OR($C424="Non-Labour",$C424="Labour-related"),IF(Inputs!$DT424=$F$1,Inputs!CO424,Inputs!CO424*'Key assumptions'!$H$118),$F424*N(AI424)*avg_hrs)</f>
        <v>0</v>
      </c>
      <c r="CP424" s="255">
        <f>IF(OR($C424="Non-Labour",$C424="Labour-related"),IF(Inputs!$DT424=$F$1,Inputs!CP424,Inputs!CP424*'Key assumptions'!$H$118),$F424*N(AJ424)*avg_hrs)</f>
        <v>0</v>
      </c>
      <c r="CQ424" s="255">
        <f>IF(OR($C424="Non-Labour",$C424="Labour-related"),IF(Inputs!$DT424=$F$1,Inputs!CQ424,Inputs!CQ424*'Key assumptions'!$H$118),$F424*N(AK424)*avg_hrs)</f>
        <v>0</v>
      </c>
      <c r="CR424" s="255">
        <f>IF(OR($C424="Non-Labour",$C424="Labour-related"),IF(Inputs!$DT424=$F$1,Inputs!CR424,Inputs!CR424*'Key assumptions'!$H$118),$F424*N(AL424)*avg_hrs)</f>
        <v>0</v>
      </c>
      <c r="CS424" s="255">
        <f>IF(OR($C424="Non-Labour",$C424="Labour-related"),IF(Inputs!$DT424=$F$1,Inputs!CS424,Inputs!CS424*'Key assumptions'!$H$118),$F424*N(AM424)*avg_hrs)</f>
        <v>0</v>
      </c>
      <c r="CT424" s="255">
        <f>IF(OR($C424="Non-Labour",$C424="Labour-related"),IF(Inputs!$DT424=$F$1,Inputs!CT424,Inputs!CT424*'Key assumptions'!$H$118),$F424*N(AN424)*avg_hrs)</f>
        <v>0</v>
      </c>
      <c r="CU424" s="255">
        <f>IF(OR($C424="Non-Labour",$C424="Labour-related"),IF(Inputs!$DT424=$F$1,Inputs!CU424,Inputs!CU424*'Key assumptions'!$H$118),$F424*N(AO424)*avg_hrs)</f>
        <v>0</v>
      </c>
      <c r="CV424" s="255">
        <f>IF(OR($C424="Non-Labour",$C424="Labour-related"),IF(Inputs!$DT424=$F$1,Inputs!CV424,Inputs!CV424*'Key assumptions'!$H$118),$F424*N(AP424)*avg_hrs)</f>
        <v>0</v>
      </c>
      <c r="CW424" s="255">
        <f>IF(OR($C424="Non-Labour",$C424="Labour-related"),IF(Inputs!$DT424=$F$1,Inputs!CW424,Inputs!CW424*'Key assumptions'!$H$118),$F424*N(AQ424)*avg_hrs)</f>
        <v>0</v>
      </c>
      <c r="CX424" s="255">
        <f>IF(OR($C424="Non-Labour",$C424="Labour-related"),IF(Inputs!$DT424=$F$1,Inputs!CX424,Inputs!CX424*'Key assumptions'!$H$118),$F424*N(AR424)*avg_hrs)</f>
        <v>0</v>
      </c>
      <c r="CY424" s="255">
        <f>IF(OR($C424="Non-Labour",$C424="Labour-related"),IF(Inputs!$DT424=$F$1,Inputs!CY424,Inputs!CY424*'Key assumptions'!$H$118),$F424*N(AS424)*avg_hrs)</f>
        <v>0</v>
      </c>
      <c r="CZ424" s="255">
        <f>IF(OR($C424="Non-Labour",$C424="Labour-related"),IF(Inputs!$DT424=$F$1,Inputs!CZ424,Inputs!CZ424*'Key assumptions'!$H$118),$F424*N(AT424)*avg_hrs)</f>
        <v>0</v>
      </c>
      <c r="DA424" s="255">
        <f>IF(OR($C424="Non-Labour",$C424="Labour-related"),IF(Inputs!$DT424=$F$1,Inputs!DA424,Inputs!DA424*'Key assumptions'!$H$118),$F424*N(AU424)*avg_hrs)</f>
        <v>0</v>
      </c>
      <c r="DB424" s="255">
        <f>IF(OR($C424="Non-Labour",$C424="Labour-related"),IF(Inputs!$DT424=$F$1,Inputs!DB424,Inputs!DB424*'Key assumptions'!$H$118),$F424*N(AV424)*avg_hrs)</f>
        <v>0</v>
      </c>
      <c r="DC424" s="255">
        <f>IF(OR($C424="Non-Labour",$C424="Labour-related"),IF(Inputs!$DT424=$F$1,Inputs!DC424,Inputs!DC424*'Key assumptions'!$H$118),$F424*N(AW424)*avg_hrs)</f>
        <v>0</v>
      </c>
      <c r="DD424" s="255">
        <f>IF(OR($C424="Non-Labour",$C424="Labour-related"),IF(Inputs!$DT424=$F$1,Inputs!DD424,Inputs!DD424*'Key assumptions'!$H$118),$F424*N(AX424)*avg_hrs)</f>
        <v>0</v>
      </c>
      <c r="DE424" s="255">
        <f>IF(OR($C424="Non-Labour",$C424="Labour-related"),IF(Inputs!$DT424=$F$1,Inputs!DE424,Inputs!DE424*'Key assumptions'!$H$118),$F424*N(AY424)*avg_hrs)</f>
        <v>0</v>
      </c>
      <c r="DF424" s="255">
        <f>IF(OR($C424="Non-Labour",$C424="Labour-related"),IF(Inputs!$DT424=$F$1,Inputs!DF424,Inputs!DF424*'Key assumptions'!$H$118),$F424*N(AZ424)*avg_hrs)</f>
        <v>0</v>
      </c>
      <c r="DG424" s="255">
        <f>IF(OR($C424="Non-Labour",$C424="Labour-related"),IF(Inputs!$DT424=$F$1,Inputs!DG424,Inputs!DG424*'Key assumptions'!$H$118),$F424*N(BA424)*avg_hrs)</f>
        <v>0</v>
      </c>
      <c r="DH424" s="255">
        <f>IF(OR($C424="Non-Labour",$C424="Labour-related"),IF(Inputs!$DT424=$F$1,Inputs!DH424,Inputs!DH424*'Key assumptions'!$H$118),$F424*N(BB424)*avg_hrs)</f>
        <v>0</v>
      </c>
      <c r="DI424" s="255">
        <f>IF(OR($C424="Non-Labour",$C424="Labour-related"),IF(Inputs!$DT424=$F$1,Inputs!DI424,Inputs!DI424*'Key assumptions'!$H$118),$F424*N(BC424)*avg_hrs)</f>
        <v>0</v>
      </c>
      <c r="DJ424" s="255">
        <f>IF(OR($C424="Non-Labour",$C424="Labour-related"),IF(Inputs!$DT424=$F$1,Inputs!DJ424,Inputs!DJ424*'Key assumptions'!$H$118),$F424*N(BD424)*avg_hrs)</f>
        <v>0</v>
      </c>
      <c r="DK424" s="255">
        <f>IF(OR($C424="Non-Labour",$C424="Labour-related"),IF(Inputs!$DT424=$F$1,Inputs!DK424,Inputs!DK424*'Key assumptions'!$H$118),$F424*N(BE424)*avg_hrs)</f>
        <v>0</v>
      </c>
      <c r="DL424" s="255">
        <f>IF(OR($C424="Non-Labour",$C424="Labour-related"),IF(Inputs!$DT424=$F$1,Inputs!DL424,Inputs!DL424*'Key assumptions'!$H$118),$F424*N(BF424)*avg_hrs)</f>
        <v>0</v>
      </c>
      <c r="DM424" s="255">
        <f>IF(OR($C424="Non-Labour",$C424="Labour-related"),IF(Inputs!$DT424=$F$1,Inputs!DM424,Inputs!DM424*'Key assumptions'!$H$118),$F424*N(BG424)*avg_hrs)</f>
        <v>0</v>
      </c>
      <c r="DN424" s="255">
        <f>IF(OR($C424="Non-Labour",$C424="Labour-related"),IF(Inputs!$DT424=$F$1,Inputs!DN424,Inputs!DN424*'Key assumptions'!$H$118),$F424*N(BH424)*avg_hrs)</f>
        <v>0</v>
      </c>
      <c r="DO424" s="255">
        <f>IF(OR($C424="Non-Labour",$C424="Labour-related"),IF(Inputs!$DT424=$F$1,Inputs!DO424,Inputs!DO424*'Key assumptions'!$H$118),$F424*N(BI424)*avg_hrs)</f>
        <v>0</v>
      </c>
      <c r="DP424" s="255">
        <f>IF(OR($C424="Non-Labour",$C424="Labour-related"),IF(Inputs!$DT424=$F$1,Inputs!DP424,Inputs!DP424*'Key assumptions'!$H$118),$F424*N(BJ424)*avg_hrs)</f>
        <v>0</v>
      </c>
      <c r="DQ424" s="255">
        <f>IF(OR($C424="Non-Labour",$C424="Labour-related"),IF(Inputs!$DT424=$F$1,Inputs!DQ424,Inputs!DQ424*'Key assumptions'!$H$118),$F424*N(BK424)*avg_hrs)</f>
        <v>0</v>
      </c>
      <c r="DR424" s="255">
        <f>IF(OR($C424="Non-Labour",$C424="Labour-related"),IF(Inputs!$DT424=$F$1,Inputs!DR424,Inputs!DR424*'Key assumptions'!$H$118),$F424*N(BL424)*avg_hrs)</f>
        <v>0</v>
      </c>
      <c r="DT424" s="133" t="s">
        <v>213</v>
      </c>
      <c r="DU424" s="304"/>
      <c r="DV424" s="304"/>
      <c r="DW424" s="304"/>
      <c r="DX424" s="304"/>
      <c r="DY424" s="304"/>
      <c r="DZ424" s="304"/>
      <c r="EA424" s="255">
        <v>0</v>
      </c>
      <c r="EB424" s="255">
        <v>0</v>
      </c>
      <c r="EC424" s="255">
        <v>0</v>
      </c>
      <c r="ED424" s="255">
        <f t="shared" si="38"/>
        <v>0</v>
      </c>
      <c r="EE424" s="255">
        <f t="shared" si="38"/>
        <v>0</v>
      </c>
      <c r="EF424" s="255">
        <f t="shared" si="37"/>
        <v>0</v>
      </c>
    </row>
    <row r="425" spans="1:136" x14ac:dyDescent="0.4">
      <c r="A425" s="133" t="str">
        <f>Inputs!A425</f>
        <v>Construction Management</v>
      </c>
      <c r="B425" s="133" t="str">
        <f>Inputs!B425</f>
        <v>N/A</v>
      </c>
      <c r="C425" s="133" t="str">
        <f>Inputs!C425</f>
        <v>Internal Labour</v>
      </c>
      <c r="D425" s="133" t="str">
        <f>Inputs!D425</f>
        <v>PT003696 AI BCSS Handover</v>
      </c>
      <c r="E425" s="133" t="str">
        <f>Inputs!E425</f>
        <v>Control Technician</v>
      </c>
      <c r="F425" s="290">
        <f>IF(Inputs!DT425=$F$1,Inputs!F425,
IF(Inputs!DT425='Key assumptions'!$E$118,Inputs!F425*'Key assumptions'!$H$118,Inputs!F425*'Key assumptions'!$H$119))</f>
        <v>224.23</v>
      </c>
      <c r="G425" s="290">
        <f>IF(Inputs!DT425=$F$1,Inputs!G425,Inputs!G425*'Key assumptions'!$H$118)</f>
        <v>98.215134985207087</v>
      </c>
      <c r="H425" s="281"/>
      <c r="I425" s="281"/>
      <c r="J425" s="281"/>
      <c r="K425" s="281"/>
      <c r="L425" s="281"/>
      <c r="M425" s="389" t="str">
        <f>Inputs!M425</f>
        <v>[C-i-C]</v>
      </c>
      <c r="N425" s="389" t="str">
        <f>Inputs!N425</f>
        <v>[C-i-C]</v>
      </c>
      <c r="O425" s="389" t="str">
        <f>Inputs!O425</f>
        <v>[C-i-C]</v>
      </c>
      <c r="P425" s="389" t="str">
        <f>Inputs!P425</f>
        <v>[C-i-C]</v>
      </c>
      <c r="Q425" s="389" t="str">
        <f>Inputs!Q425</f>
        <v>[C-i-C]</v>
      </c>
      <c r="R425" s="389" t="str">
        <f>Inputs!R425</f>
        <v>[C-i-C]</v>
      </c>
      <c r="S425" s="389" t="str">
        <f>Inputs!S425</f>
        <v>[C-i-C]</v>
      </c>
      <c r="T425" s="389" t="str">
        <f>Inputs!T425</f>
        <v>[C-i-C]</v>
      </c>
      <c r="U425" s="389" t="str">
        <f>Inputs!U425</f>
        <v>[C-i-C]</v>
      </c>
      <c r="V425" s="389" t="str">
        <f>Inputs!V425</f>
        <v>[C-i-C]</v>
      </c>
      <c r="W425" s="389" t="str">
        <f>Inputs!W425</f>
        <v>[C-i-C]</v>
      </c>
      <c r="X425" s="389" t="str">
        <f>Inputs!X425</f>
        <v>[C-i-C]</v>
      </c>
      <c r="Y425" s="389" t="str">
        <f>Inputs!Y425</f>
        <v>[C-i-C]</v>
      </c>
      <c r="Z425" s="389" t="str">
        <f>Inputs!Z425</f>
        <v>[C-i-C]</v>
      </c>
      <c r="AA425" s="389" t="str">
        <f>Inputs!AA425</f>
        <v>[C-i-C]</v>
      </c>
      <c r="AB425" s="389" t="str">
        <f>Inputs!AB425</f>
        <v>[C-i-C]</v>
      </c>
      <c r="AC425" s="389" t="str">
        <f>Inputs!AC425</f>
        <v>[C-i-C]</v>
      </c>
      <c r="AD425" s="389" t="str">
        <f>Inputs!AD425</f>
        <v>[C-i-C]</v>
      </c>
      <c r="AE425" s="389" t="str">
        <f>Inputs!AE425</f>
        <v>[C-i-C]</v>
      </c>
      <c r="AF425" s="389" t="str">
        <f>Inputs!AF425</f>
        <v>[C-i-C]</v>
      </c>
      <c r="AG425" s="389" t="str">
        <f>Inputs!AG425</f>
        <v>[C-i-C]</v>
      </c>
      <c r="AH425" s="389" t="str">
        <f>Inputs!AH425</f>
        <v>[C-i-C]</v>
      </c>
      <c r="AI425" s="254">
        <f>Inputs!AI425</f>
        <v>0</v>
      </c>
      <c r="AJ425" s="254">
        <f>Inputs!AJ425</f>
        <v>0</v>
      </c>
      <c r="AK425" s="254">
        <f>Inputs!AK425</f>
        <v>0</v>
      </c>
      <c r="AL425" s="254">
        <f>Inputs!AL425</f>
        <v>0</v>
      </c>
      <c r="AM425" s="254">
        <f>Inputs!AM425</f>
        <v>0</v>
      </c>
      <c r="AN425" s="254">
        <f>Inputs!AN425</f>
        <v>0</v>
      </c>
      <c r="AO425" s="254">
        <f>Inputs!AO425</f>
        <v>0</v>
      </c>
      <c r="AP425" s="254">
        <f>Inputs!AP425</f>
        <v>0</v>
      </c>
      <c r="AQ425" s="254">
        <f>Inputs!AQ425</f>
        <v>0</v>
      </c>
      <c r="AR425" s="254">
        <f>Inputs!AR425</f>
        <v>0</v>
      </c>
      <c r="AS425" s="254">
        <f>Inputs!AS425</f>
        <v>0</v>
      </c>
      <c r="AT425" s="254">
        <f>Inputs!AT425</f>
        <v>0</v>
      </c>
      <c r="AU425" s="254">
        <f>Inputs!AU425</f>
        <v>0</v>
      </c>
      <c r="AV425" s="254">
        <f>Inputs!AV425</f>
        <v>0</v>
      </c>
      <c r="AW425" s="254">
        <f>Inputs!AW425</f>
        <v>0</v>
      </c>
      <c r="AX425" s="254">
        <f>Inputs!AX425</f>
        <v>0</v>
      </c>
      <c r="AY425" s="254">
        <f>Inputs!AY425</f>
        <v>0</v>
      </c>
      <c r="AZ425" s="254">
        <f>Inputs!AZ425</f>
        <v>0</v>
      </c>
      <c r="BA425" s="254">
        <f>Inputs!BA425</f>
        <v>0</v>
      </c>
      <c r="BB425" s="254">
        <f>Inputs!BB425</f>
        <v>0</v>
      </c>
      <c r="BC425" s="254">
        <f>Inputs!BC425</f>
        <v>0</v>
      </c>
      <c r="BD425" s="254">
        <f>Inputs!BD425</f>
        <v>0</v>
      </c>
      <c r="BE425" s="254">
        <f>Inputs!BE425</f>
        <v>0</v>
      </c>
      <c r="BF425" s="254">
        <f>Inputs!BF425</f>
        <v>0</v>
      </c>
      <c r="BG425" s="254">
        <f>Inputs!BG425</f>
        <v>0</v>
      </c>
      <c r="BH425" s="254">
        <f>Inputs!BH425</f>
        <v>0</v>
      </c>
      <c r="BI425" s="254">
        <f>Inputs!BI425</f>
        <v>0</v>
      </c>
      <c r="BJ425" s="254">
        <f>Inputs!BJ425</f>
        <v>0</v>
      </c>
      <c r="BK425" s="254">
        <f>Inputs!BK425</f>
        <v>0</v>
      </c>
      <c r="BL425" s="254">
        <f>Inputs!BL425</f>
        <v>0</v>
      </c>
      <c r="BN425" s="255">
        <f>IF(OR($C425="Non-Labour",$C425="Labour-related"),IF(Inputs!$DT425=$F$1,Inputs!BN425,Inputs!BN425*'Key assumptions'!$H$118),$F425*N(H425)*avg_hrs)</f>
        <v>0</v>
      </c>
      <c r="BO425" s="255">
        <f>IF(OR($C425="Non-Labour",$C425="Labour-related"),IF(Inputs!$DT425=$F$1,Inputs!BO425,Inputs!BO425*'Key assumptions'!$H$118),$F425*N(I425)*avg_hrs)</f>
        <v>0</v>
      </c>
      <c r="BP425" s="255">
        <f>IF(OR($C425="Non-Labour",$C425="Labour-related"),IF(Inputs!$DT425=$F$1,Inputs!BP425,Inputs!BP425*'Key assumptions'!$H$118),$F425*N(J425)*avg_hrs)</f>
        <v>0</v>
      </c>
      <c r="BQ425" s="255">
        <f>IF(OR($C425="Non-Labour",$C425="Labour-related"),IF(Inputs!$DT425=$F$1,Inputs!BQ425,Inputs!BQ425*'Key assumptions'!$H$118),$F425*N(K425)*avg_hrs)</f>
        <v>0</v>
      </c>
      <c r="BR425" s="255">
        <f>IF(OR($C425="Non-Labour",$C425="Labour-related"),IF(Inputs!$DT425=$F$1,Inputs!BR425,Inputs!BR425*'Key assumptions'!$H$118),$F425*N(L425)*avg_hrs)</f>
        <v>0</v>
      </c>
      <c r="BS425" s="390" t="s">
        <v>411</v>
      </c>
      <c r="BT425" s="390" t="s">
        <v>411</v>
      </c>
      <c r="BU425" s="390" t="s">
        <v>411</v>
      </c>
      <c r="BV425" s="390" t="s">
        <v>411</v>
      </c>
      <c r="BW425" s="390" t="s">
        <v>411</v>
      </c>
      <c r="BX425" s="390" t="s">
        <v>411</v>
      </c>
      <c r="BY425" s="390" t="s">
        <v>411</v>
      </c>
      <c r="BZ425" s="390" t="s">
        <v>411</v>
      </c>
      <c r="CA425" s="390" t="s">
        <v>411</v>
      </c>
      <c r="CB425" s="390" t="s">
        <v>411</v>
      </c>
      <c r="CC425" s="390" t="s">
        <v>411</v>
      </c>
      <c r="CD425" s="390" t="s">
        <v>411</v>
      </c>
      <c r="CE425" s="390" t="s">
        <v>411</v>
      </c>
      <c r="CF425" s="390" t="s">
        <v>411</v>
      </c>
      <c r="CG425" s="390" t="s">
        <v>411</v>
      </c>
      <c r="CH425" s="390" t="s">
        <v>411</v>
      </c>
      <c r="CI425" s="390" t="s">
        <v>411</v>
      </c>
      <c r="CJ425" s="390" t="s">
        <v>411</v>
      </c>
      <c r="CK425" s="390" t="s">
        <v>411</v>
      </c>
      <c r="CL425" s="390" t="s">
        <v>411</v>
      </c>
      <c r="CM425" s="390" t="s">
        <v>411</v>
      </c>
      <c r="CN425" s="390" t="s">
        <v>411</v>
      </c>
      <c r="CO425" s="255">
        <f>IF(OR($C425="Non-Labour",$C425="Labour-related"),IF(Inputs!$DT425=$F$1,Inputs!CO425,Inputs!CO425*'Key assumptions'!$H$118),$F425*N(AI425)*avg_hrs)</f>
        <v>0</v>
      </c>
      <c r="CP425" s="255">
        <f>IF(OR($C425="Non-Labour",$C425="Labour-related"),IF(Inputs!$DT425=$F$1,Inputs!CP425,Inputs!CP425*'Key assumptions'!$H$118),$F425*N(AJ425)*avg_hrs)</f>
        <v>0</v>
      </c>
      <c r="CQ425" s="255">
        <f>IF(OR($C425="Non-Labour",$C425="Labour-related"),IF(Inputs!$DT425=$F$1,Inputs!CQ425,Inputs!CQ425*'Key assumptions'!$H$118),$F425*N(AK425)*avg_hrs)</f>
        <v>0</v>
      </c>
      <c r="CR425" s="255">
        <f>IF(OR($C425="Non-Labour",$C425="Labour-related"),IF(Inputs!$DT425=$F$1,Inputs!CR425,Inputs!CR425*'Key assumptions'!$H$118),$F425*N(AL425)*avg_hrs)</f>
        <v>0</v>
      </c>
      <c r="CS425" s="255">
        <f>IF(OR($C425="Non-Labour",$C425="Labour-related"),IF(Inputs!$DT425=$F$1,Inputs!CS425,Inputs!CS425*'Key assumptions'!$H$118),$F425*N(AM425)*avg_hrs)</f>
        <v>0</v>
      </c>
      <c r="CT425" s="255">
        <f>IF(OR($C425="Non-Labour",$C425="Labour-related"),IF(Inputs!$DT425=$F$1,Inputs!CT425,Inputs!CT425*'Key assumptions'!$H$118),$F425*N(AN425)*avg_hrs)</f>
        <v>0</v>
      </c>
      <c r="CU425" s="255">
        <f>IF(OR($C425="Non-Labour",$C425="Labour-related"),IF(Inputs!$DT425=$F$1,Inputs!CU425,Inputs!CU425*'Key assumptions'!$H$118),$F425*N(AO425)*avg_hrs)</f>
        <v>0</v>
      </c>
      <c r="CV425" s="255">
        <f>IF(OR($C425="Non-Labour",$C425="Labour-related"),IF(Inputs!$DT425=$F$1,Inputs!CV425,Inputs!CV425*'Key assumptions'!$H$118),$F425*N(AP425)*avg_hrs)</f>
        <v>0</v>
      </c>
      <c r="CW425" s="255">
        <f>IF(OR($C425="Non-Labour",$C425="Labour-related"),IF(Inputs!$DT425=$F$1,Inputs!CW425,Inputs!CW425*'Key assumptions'!$H$118),$F425*N(AQ425)*avg_hrs)</f>
        <v>0</v>
      </c>
      <c r="CX425" s="255">
        <f>IF(OR($C425="Non-Labour",$C425="Labour-related"),IF(Inputs!$DT425=$F$1,Inputs!CX425,Inputs!CX425*'Key assumptions'!$H$118),$F425*N(AR425)*avg_hrs)</f>
        <v>0</v>
      </c>
      <c r="CY425" s="255">
        <f>IF(OR($C425="Non-Labour",$C425="Labour-related"),IF(Inputs!$DT425=$F$1,Inputs!CY425,Inputs!CY425*'Key assumptions'!$H$118),$F425*N(AS425)*avg_hrs)</f>
        <v>0</v>
      </c>
      <c r="CZ425" s="255">
        <f>IF(OR($C425="Non-Labour",$C425="Labour-related"),IF(Inputs!$DT425=$F$1,Inputs!CZ425,Inputs!CZ425*'Key assumptions'!$H$118),$F425*N(AT425)*avg_hrs)</f>
        <v>0</v>
      </c>
      <c r="DA425" s="255">
        <f>IF(OR($C425="Non-Labour",$C425="Labour-related"),IF(Inputs!$DT425=$F$1,Inputs!DA425,Inputs!DA425*'Key assumptions'!$H$118),$F425*N(AU425)*avg_hrs)</f>
        <v>0</v>
      </c>
      <c r="DB425" s="255">
        <f>IF(OR($C425="Non-Labour",$C425="Labour-related"),IF(Inputs!$DT425=$F$1,Inputs!DB425,Inputs!DB425*'Key assumptions'!$H$118),$F425*N(AV425)*avg_hrs)</f>
        <v>0</v>
      </c>
      <c r="DC425" s="255">
        <f>IF(OR($C425="Non-Labour",$C425="Labour-related"),IF(Inputs!$DT425=$F$1,Inputs!DC425,Inputs!DC425*'Key assumptions'!$H$118),$F425*N(AW425)*avg_hrs)</f>
        <v>0</v>
      </c>
      <c r="DD425" s="255">
        <f>IF(OR($C425="Non-Labour",$C425="Labour-related"),IF(Inputs!$DT425=$F$1,Inputs!DD425,Inputs!DD425*'Key assumptions'!$H$118),$F425*N(AX425)*avg_hrs)</f>
        <v>0</v>
      </c>
      <c r="DE425" s="255">
        <f>IF(OR($C425="Non-Labour",$C425="Labour-related"),IF(Inputs!$DT425=$F$1,Inputs!DE425,Inputs!DE425*'Key assumptions'!$H$118),$F425*N(AY425)*avg_hrs)</f>
        <v>0</v>
      </c>
      <c r="DF425" s="255">
        <f>IF(OR($C425="Non-Labour",$C425="Labour-related"),IF(Inputs!$DT425=$F$1,Inputs!DF425,Inputs!DF425*'Key assumptions'!$H$118),$F425*N(AZ425)*avg_hrs)</f>
        <v>0</v>
      </c>
      <c r="DG425" s="255">
        <f>IF(OR($C425="Non-Labour",$C425="Labour-related"),IF(Inputs!$DT425=$F$1,Inputs!DG425,Inputs!DG425*'Key assumptions'!$H$118),$F425*N(BA425)*avg_hrs)</f>
        <v>0</v>
      </c>
      <c r="DH425" s="255">
        <f>IF(OR($C425="Non-Labour",$C425="Labour-related"),IF(Inputs!$DT425=$F$1,Inputs!DH425,Inputs!DH425*'Key assumptions'!$H$118),$F425*N(BB425)*avg_hrs)</f>
        <v>0</v>
      </c>
      <c r="DI425" s="255">
        <f>IF(OR($C425="Non-Labour",$C425="Labour-related"),IF(Inputs!$DT425=$F$1,Inputs!DI425,Inputs!DI425*'Key assumptions'!$H$118),$F425*N(BC425)*avg_hrs)</f>
        <v>0</v>
      </c>
      <c r="DJ425" s="255">
        <f>IF(OR($C425="Non-Labour",$C425="Labour-related"),IF(Inputs!$DT425=$F$1,Inputs!DJ425,Inputs!DJ425*'Key assumptions'!$H$118),$F425*N(BD425)*avg_hrs)</f>
        <v>0</v>
      </c>
      <c r="DK425" s="255">
        <f>IF(OR($C425="Non-Labour",$C425="Labour-related"),IF(Inputs!$DT425=$F$1,Inputs!DK425,Inputs!DK425*'Key assumptions'!$H$118),$F425*N(BE425)*avg_hrs)</f>
        <v>0</v>
      </c>
      <c r="DL425" s="255">
        <f>IF(OR($C425="Non-Labour",$C425="Labour-related"),IF(Inputs!$DT425=$F$1,Inputs!DL425,Inputs!DL425*'Key assumptions'!$H$118),$F425*N(BF425)*avg_hrs)</f>
        <v>0</v>
      </c>
      <c r="DM425" s="255">
        <f>IF(OR($C425="Non-Labour",$C425="Labour-related"),IF(Inputs!$DT425=$F$1,Inputs!DM425,Inputs!DM425*'Key assumptions'!$H$118),$F425*N(BG425)*avg_hrs)</f>
        <v>0</v>
      </c>
      <c r="DN425" s="255">
        <f>IF(OR($C425="Non-Labour",$C425="Labour-related"),IF(Inputs!$DT425=$F$1,Inputs!DN425,Inputs!DN425*'Key assumptions'!$H$118),$F425*N(BH425)*avg_hrs)</f>
        <v>0</v>
      </c>
      <c r="DO425" s="255">
        <f>IF(OR($C425="Non-Labour",$C425="Labour-related"),IF(Inputs!$DT425=$F$1,Inputs!DO425,Inputs!DO425*'Key assumptions'!$H$118),$F425*N(BI425)*avg_hrs)</f>
        <v>0</v>
      </c>
      <c r="DP425" s="255">
        <f>IF(OR($C425="Non-Labour",$C425="Labour-related"),IF(Inputs!$DT425=$F$1,Inputs!DP425,Inputs!DP425*'Key assumptions'!$H$118),$F425*N(BJ425)*avg_hrs)</f>
        <v>0</v>
      </c>
      <c r="DQ425" s="255">
        <f>IF(OR($C425="Non-Labour",$C425="Labour-related"),IF(Inputs!$DT425=$F$1,Inputs!DQ425,Inputs!DQ425*'Key assumptions'!$H$118),$F425*N(BK425)*avg_hrs)</f>
        <v>0</v>
      </c>
      <c r="DR425" s="255">
        <f>IF(OR($C425="Non-Labour",$C425="Labour-related"),IF(Inputs!$DT425=$F$1,Inputs!DR425,Inputs!DR425*'Key assumptions'!$H$118),$F425*N(BL425)*avg_hrs)</f>
        <v>0</v>
      </c>
      <c r="DT425" s="133" t="s">
        <v>213</v>
      </c>
      <c r="DU425" s="304"/>
      <c r="DV425" s="304"/>
      <c r="DW425" s="304"/>
      <c r="DX425" s="304"/>
      <c r="DY425" s="304"/>
      <c r="DZ425" s="304"/>
      <c r="EA425" s="255">
        <v>0</v>
      </c>
      <c r="EB425" s="255">
        <v>0</v>
      </c>
      <c r="EC425" s="255">
        <v>0</v>
      </c>
      <c r="ED425" s="255">
        <f t="shared" si="38"/>
        <v>0</v>
      </c>
      <c r="EE425" s="255">
        <f t="shared" si="38"/>
        <v>0</v>
      </c>
      <c r="EF425" s="255">
        <f t="shared" si="37"/>
        <v>0</v>
      </c>
    </row>
    <row r="426" spans="1:136" x14ac:dyDescent="0.4">
      <c r="A426" s="133" t="str">
        <f>Inputs!A426</f>
        <v>Construction Management</v>
      </c>
      <c r="B426" s="133" t="str">
        <f>Inputs!B426</f>
        <v>N/A</v>
      </c>
      <c r="C426" s="133" t="str">
        <f>Inputs!C426</f>
        <v>Internal Labour</v>
      </c>
      <c r="D426" s="133" t="str">
        <f>Inputs!D426</f>
        <v>PT003696 AI BCSS Handover</v>
      </c>
      <c r="E426" s="133" t="str">
        <f>Inputs!E426</f>
        <v>Control Technician - Travel Outside Hours</v>
      </c>
      <c r="F426" s="290">
        <f>IF(Inputs!DT426=$F$1,Inputs!F426,
IF(Inputs!DT426='Key assumptions'!$E$118,Inputs!F426*'Key assumptions'!$H$118,Inputs!F426*'Key assumptions'!$H$119))</f>
        <v>224.23</v>
      </c>
      <c r="G426" s="290">
        <f>IF(Inputs!DT426=$F$1,Inputs!G426,Inputs!G426*'Key assumptions'!$H$118)</f>
        <v>98.215134985207087</v>
      </c>
      <c r="H426" s="281"/>
      <c r="I426" s="281"/>
      <c r="J426" s="281"/>
      <c r="K426" s="281"/>
      <c r="L426" s="281"/>
      <c r="M426" s="389" t="str">
        <f>Inputs!M426</f>
        <v>[C-i-C]</v>
      </c>
      <c r="N426" s="389" t="str">
        <f>Inputs!N426</f>
        <v>[C-i-C]</v>
      </c>
      <c r="O426" s="389" t="str">
        <f>Inputs!O426</f>
        <v>[C-i-C]</v>
      </c>
      <c r="P426" s="389" t="str">
        <f>Inputs!P426</f>
        <v>[C-i-C]</v>
      </c>
      <c r="Q426" s="389" t="str">
        <f>Inputs!Q426</f>
        <v>[C-i-C]</v>
      </c>
      <c r="R426" s="389" t="str">
        <f>Inputs!R426</f>
        <v>[C-i-C]</v>
      </c>
      <c r="S426" s="389" t="str">
        <f>Inputs!S426</f>
        <v>[C-i-C]</v>
      </c>
      <c r="T426" s="389" t="str">
        <f>Inputs!T426</f>
        <v>[C-i-C]</v>
      </c>
      <c r="U426" s="389" t="str">
        <f>Inputs!U426</f>
        <v>[C-i-C]</v>
      </c>
      <c r="V426" s="389" t="str">
        <f>Inputs!V426</f>
        <v>[C-i-C]</v>
      </c>
      <c r="W426" s="389" t="str">
        <f>Inputs!W426</f>
        <v>[C-i-C]</v>
      </c>
      <c r="X426" s="389" t="str">
        <f>Inputs!X426</f>
        <v>[C-i-C]</v>
      </c>
      <c r="Y426" s="389" t="str">
        <f>Inputs!Y426</f>
        <v>[C-i-C]</v>
      </c>
      <c r="Z426" s="389" t="str">
        <f>Inputs!Z426</f>
        <v>[C-i-C]</v>
      </c>
      <c r="AA426" s="389" t="str">
        <f>Inputs!AA426</f>
        <v>[C-i-C]</v>
      </c>
      <c r="AB426" s="389" t="str">
        <f>Inputs!AB426</f>
        <v>[C-i-C]</v>
      </c>
      <c r="AC426" s="389" t="str">
        <f>Inputs!AC426</f>
        <v>[C-i-C]</v>
      </c>
      <c r="AD426" s="389" t="str">
        <f>Inputs!AD426</f>
        <v>[C-i-C]</v>
      </c>
      <c r="AE426" s="389" t="str">
        <f>Inputs!AE426</f>
        <v>[C-i-C]</v>
      </c>
      <c r="AF426" s="389" t="str">
        <f>Inputs!AF426</f>
        <v>[C-i-C]</v>
      </c>
      <c r="AG426" s="389" t="str">
        <f>Inputs!AG426</f>
        <v>[C-i-C]</v>
      </c>
      <c r="AH426" s="389" t="str">
        <f>Inputs!AH426</f>
        <v>[C-i-C]</v>
      </c>
      <c r="AI426" s="254">
        <f>Inputs!AI426</f>
        <v>0</v>
      </c>
      <c r="AJ426" s="254">
        <f>Inputs!AJ426</f>
        <v>0</v>
      </c>
      <c r="AK426" s="254">
        <f>Inputs!AK426</f>
        <v>0</v>
      </c>
      <c r="AL426" s="254">
        <f>Inputs!AL426</f>
        <v>0</v>
      </c>
      <c r="AM426" s="254">
        <f>Inputs!AM426</f>
        <v>0</v>
      </c>
      <c r="AN426" s="254">
        <f>Inputs!AN426</f>
        <v>0</v>
      </c>
      <c r="AO426" s="254">
        <f>Inputs!AO426</f>
        <v>0</v>
      </c>
      <c r="AP426" s="254">
        <f>Inputs!AP426</f>
        <v>0</v>
      </c>
      <c r="AQ426" s="254">
        <f>Inputs!AQ426</f>
        <v>0</v>
      </c>
      <c r="AR426" s="254">
        <f>Inputs!AR426</f>
        <v>0</v>
      </c>
      <c r="AS426" s="254">
        <f>Inputs!AS426</f>
        <v>0</v>
      </c>
      <c r="AT426" s="254">
        <f>Inputs!AT426</f>
        <v>0</v>
      </c>
      <c r="AU426" s="254">
        <f>Inputs!AU426</f>
        <v>0</v>
      </c>
      <c r="AV426" s="254">
        <f>Inputs!AV426</f>
        <v>0</v>
      </c>
      <c r="AW426" s="254">
        <f>Inputs!AW426</f>
        <v>0</v>
      </c>
      <c r="AX426" s="254">
        <f>Inputs!AX426</f>
        <v>0</v>
      </c>
      <c r="AY426" s="254">
        <f>Inputs!AY426</f>
        <v>0</v>
      </c>
      <c r="AZ426" s="254">
        <f>Inputs!AZ426</f>
        <v>0</v>
      </c>
      <c r="BA426" s="254">
        <f>Inputs!BA426</f>
        <v>0</v>
      </c>
      <c r="BB426" s="254">
        <f>Inputs!BB426</f>
        <v>0</v>
      </c>
      <c r="BC426" s="254">
        <f>Inputs!BC426</f>
        <v>0</v>
      </c>
      <c r="BD426" s="254">
        <f>Inputs!BD426</f>
        <v>0</v>
      </c>
      <c r="BE426" s="254">
        <f>Inputs!BE426</f>
        <v>0</v>
      </c>
      <c r="BF426" s="254">
        <f>Inputs!BF426</f>
        <v>0</v>
      </c>
      <c r="BG426" s="254">
        <f>Inputs!BG426</f>
        <v>0</v>
      </c>
      <c r="BH426" s="254">
        <f>Inputs!BH426</f>
        <v>0</v>
      </c>
      <c r="BI426" s="254">
        <f>Inputs!BI426</f>
        <v>0</v>
      </c>
      <c r="BJ426" s="254">
        <f>Inputs!BJ426</f>
        <v>0</v>
      </c>
      <c r="BK426" s="254">
        <f>Inputs!BK426</f>
        <v>0</v>
      </c>
      <c r="BL426" s="254">
        <f>Inputs!BL426</f>
        <v>0</v>
      </c>
      <c r="BN426" s="255">
        <f>IF(OR($C426="Non-Labour",$C426="Labour-related"),IF(Inputs!$DT426=$F$1,Inputs!BN426,Inputs!BN426*'Key assumptions'!$H$118),$F426*N(H426)*avg_hrs)</f>
        <v>0</v>
      </c>
      <c r="BO426" s="255">
        <f>IF(OR($C426="Non-Labour",$C426="Labour-related"),IF(Inputs!$DT426=$F$1,Inputs!BO426,Inputs!BO426*'Key assumptions'!$H$118),$F426*N(I426)*avg_hrs)</f>
        <v>0</v>
      </c>
      <c r="BP426" s="255">
        <f>IF(OR($C426="Non-Labour",$C426="Labour-related"),IF(Inputs!$DT426=$F$1,Inputs!BP426,Inputs!BP426*'Key assumptions'!$H$118),$F426*N(J426)*avg_hrs)</f>
        <v>0</v>
      </c>
      <c r="BQ426" s="255">
        <f>IF(OR($C426="Non-Labour",$C426="Labour-related"),IF(Inputs!$DT426=$F$1,Inputs!BQ426,Inputs!BQ426*'Key assumptions'!$H$118),$F426*N(K426)*avg_hrs)</f>
        <v>0</v>
      </c>
      <c r="BR426" s="255">
        <f>IF(OR($C426="Non-Labour",$C426="Labour-related"),IF(Inputs!$DT426=$F$1,Inputs!BR426,Inputs!BR426*'Key assumptions'!$H$118),$F426*N(L426)*avg_hrs)</f>
        <v>0</v>
      </c>
      <c r="BS426" s="390" t="s">
        <v>411</v>
      </c>
      <c r="BT426" s="390" t="s">
        <v>411</v>
      </c>
      <c r="BU426" s="390" t="s">
        <v>411</v>
      </c>
      <c r="BV426" s="390" t="s">
        <v>411</v>
      </c>
      <c r="BW426" s="390" t="s">
        <v>411</v>
      </c>
      <c r="BX426" s="390" t="s">
        <v>411</v>
      </c>
      <c r="BY426" s="390" t="s">
        <v>411</v>
      </c>
      <c r="BZ426" s="390" t="s">
        <v>411</v>
      </c>
      <c r="CA426" s="390" t="s">
        <v>411</v>
      </c>
      <c r="CB426" s="390" t="s">
        <v>411</v>
      </c>
      <c r="CC426" s="390" t="s">
        <v>411</v>
      </c>
      <c r="CD426" s="390" t="s">
        <v>411</v>
      </c>
      <c r="CE426" s="390" t="s">
        <v>411</v>
      </c>
      <c r="CF426" s="390" t="s">
        <v>411</v>
      </c>
      <c r="CG426" s="390" t="s">
        <v>411</v>
      </c>
      <c r="CH426" s="390" t="s">
        <v>411</v>
      </c>
      <c r="CI426" s="390" t="s">
        <v>411</v>
      </c>
      <c r="CJ426" s="390" t="s">
        <v>411</v>
      </c>
      <c r="CK426" s="390" t="s">
        <v>411</v>
      </c>
      <c r="CL426" s="390" t="s">
        <v>411</v>
      </c>
      <c r="CM426" s="390" t="s">
        <v>411</v>
      </c>
      <c r="CN426" s="390" t="s">
        <v>411</v>
      </c>
      <c r="CO426" s="255">
        <f>IF(OR($C426="Non-Labour",$C426="Labour-related"),IF(Inputs!$DT426=$F$1,Inputs!CO426,Inputs!CO426*'Key assumptions'!$H$118),$F426*N(AI426)*avg_hrs)</f>
        <v>0</v>
      </c>
      <c r="CP426" s="255">
        <f>IF(OR($C426="Non-Labour",$C426="Labour-related"),IF(Inputs!$DT426=$F$1,Inputs!CP426,Inputs!CP426*'Key assumptions'!$H$118),$F426*N(AJ426)*avg_hrs)</f>
        <v>0</v>
      </c>
      <c r="CQ426" s="255">
        <f>IF(OR($C426="Non-Labour",$C426="Labour-related"),IF(Inputs!$DT426=$F$1,Inputs!CQ426,Inputs!CQ426*'Key assumptions'!$H$118),$F426*N(AK426)*avg_hrs)</f>
        <v>0</v>
      </c>
      <c r="CR426" s="255">
        <f>IF(OR($C426="Non-Labour",$C426="Labour-related"),IF(Inputs!$DT426=$F$1,Inputs!CR426,Inputs!CR426*'Key assumptions'!$H$118),$F426*N(AL426)*avg_hrs)</f>
        <v>0</v>
      </c>
      <c r="CS426" s="255">
        <f>IF(OR($C426="Non-Labour",$C426="Labour-related"),IF(Inputs!$DT426=$F$1,Inputs!CS426,Inputs!CS426*'Key assumptions'!$H$118),$F426*N(AM426)*avg_hrs)</f>
        <v>0</v>
      </c>
      <c r="CT426" s="255">
        <f>IF(OR($C426="Non-Labour",$C426="Labour-related"),IF(Inputs!$DT426=$F$1,Inputs!CT426,Inputs!CT426*'Key assumptions'!$H$118),$F426*N(AN426)*avg_hrs)</f>
        <v>0</v>
      </c>
      <c r="CU426" s="255">
        <f>IF(OR($C426="Non-Labour",$C426="Labour-related"),IF(Inputs!$DT426=$F$1,Inputs!CU426,Inputs!CU426*'Key assumptions'!$H$118),$F426*N(AO426)*avg_hrs)</f>
        <v>0</v>
      </c>
      <c r="CV426" s="255">
        <f>IF(OR($C426="Non-Labour",$C426="Labour-related"),IF(Inputs!$DT426=$F$1,Inputs!CV426,Inputs!CV426*'Key assumptions'!$H$118),$F426*N(AP426)*avg_hrs)</f>
        <v>0</v>
      </c>
      <c r="CW426" s="255">
        <f>IF(OR($C426="Non-Labour",$C426="Labour-related"),IF(Inputs!$DT426=$F$1,Inputs!CW426,Inputs!CW426*'Key assumptions'!$H$118),$F426*N(AQ426)*avg_hrs)</f>
        <v>0</v>
      </c>
      <c r="CX426" s="255">
        <f>IF(OR($C426="Non-Labour",$C426="Labour-related"),IF(Inputs!$DT426=$F$1,Inputs!CX426,Inputs!CX426*'Key assumptions'!$H$118),$F426*N(AR426)*avg_hrs)</f>
        <v>0</v>
      </c>
      <c r="CY426" s="255">
        <f>IF(OR($C426="Non-Labour",$C426="Labour-related"),IF(Inputs!$DT426=$F$1,Inputs!CY426,Inputs!CY426*'Key assumptions'!$H$118),$F426*N(AS426)*avg_hrs)</f>
        <v>0</v>
      </c>
      <c r="CZ426" s="255">
        <f>IF(OR($C426="Non-Labour",$C426="Labour-related"),IF(Inputs!$DT426=$F$1,Inputs!CZ426,Inputs!CZ426*'Key assumptions'!$H$118),$F426*N(AT426)*avg_hrs)</f>
        <v>0</v>
      </c>
      <c r="DA426" s="255">
        <f>IF(OR($C426="Non-Labour",$C426="Labour-related"),IF(Inputs!$DT426=$F$1,Inputs!DA426,Inputs!DA426*'Key assumptions'!$H$118),$F426*N(AU426)*avg_hrs)</f>
        <v>0</v>
      </c>
      <c r="DB426" s="255">
        <f>IF(OR($C426="Non-Labour",$C426="Labour-related"),IF(Inputs!$DT426=$F$1,Inputs!DB426,Inputs!DB426*'Key assumptions'!$H$118),$F426*N(AV426)*avg_hrs)</f>
        <v>0</v>
      </c>
      <c r="DC426" s="255">
        <f>IF(OR($C426="Non-Labour",$C426="Labour-related"),IF(Inputs!$DT426=$F$1,Inputs!DC426,Inputs!DC426*'Key assumptions'!$H$118),$F426*N(AW426)*avg_hrs)</f>
        <v>0</v>
      </c>
      <c r="DD426" s="255">
        <f>IF(OR($C426="Non-Labour",$C426="Labour-related"),IF(Inputs!$DT426=$F$1,Inputs!DD426,Inputs!DD426*'Key assumptions'!$H$118),$F426*N(AX426)*avg_hrs)</f>
        <v>0</v>
      </c>
      <c r="DE426" s="255">
        <f>IF(OR($C426="Non-Labour",$C426="Labour-related"),IF(Inputs!$DT426=$F$1,Inputs!DE426,Inputs!DE426*'Key assumptions'!$H$118),$F426*N(AY426)*avg_hrs)</f>
        <v>0</v>
      </c>
      <c r="DF426" s="255">
        <f>IF(OR($C426="Non-Labour",$C426="Labour-related"),IF(Inputs!$DT426=$F$1,Inputs!DF426,Inputs!DF426*'Key assumptions'!$H$118),$F426*N(AZ426)*avg_hrs)</f>
        <v>0</v>
      </c>
      <c r="DG426" s="255">
        <f>IF(OR($C426="Non-Labour",$C426="Labour-related"),IF(Inputs!$DT426=$F$1,Inputs!DG426,Inputs!DG426*'Key assumptions'!$H$118),$F426*N(BA426)*avg_hrs)</f>
        <v>0</v>
      </c>
      <c r="DH426" s="255">
        <f>IF(OR($C426="Non-Labour",$C426="Labour-related"),IF(Inputs!$DT426=$F$1,Inputs!DH426,Inputs!DH426*'Key assumptions'!$H$118),$F426*N(BB426)*avg_hrs)</f>
        <v>0</v>
      </c>
      <c r="DI426" s="255">
        <f>IF(OR($C426="Non-Labour",$C426="Labour-related"),IF(Inputs!$DT426=$F$1,Inputs!DI426,Inputs!DI426*'Key assumptions'!$H$118),$F426*N(BC426)*avg_hrs)</f>
        <v>0</v>
      </c>
      <c r="DJ426" s="255">
        <f>IF(OR($C426="Non-Labour",$C426="Labour-related"),IF(Inputs!$DT426=$F$1,Inputs!DJ426,Inputs!DJ426*'Key assumptions'!$H$118),$F426*N(BD426)*avg_hrs)</f>
        <v>0</v>
      </c>
      <c r="DK426" s="255">
        <f>IF(OR($C426="Non-Labour",$C426="Labour-related"),IF(Inputs!$DT426=$F$1,Inputs!DK426,Inputs!DK426*'Key assumptions'!$H$118),$F426*N(BE426)*avg_hrs)</f>
        <v>0</v>
      </c>
      <c r="DL426" s="255">
        <f>IF(OR($C426="Non-Labour",$C426="Labour-related"),IF(Inputs!$DT426=$F$1,Inputs!DL426,Inputs!DL426*'Key assumptions'!$H$118),$F426*N(BF426)*avg_hrs)</f>
        <v>0</v>
      </c>
      <c r="DM426" s="255">
        <f>IF(OR($C426="Non-Labour",$C426="Labour-related"),IF(Inputs!$DT426=$F$1,Inputs!DM426,Inputs!DM426*'Key assumptions'!$H$118),$F426*N(BG426)*avg_hrs)</f>
        <v>0</v>
      </c>
      <c r="DN426" s="255">
        <f>IF(OR($C426="Non-Labour",$C426="Labour-related"),IF(Inputs!$DT426=$F$1,Inputs!DN426,Inputs!DN426*'Key assumptions'!$H$118),$F426*N(BH426)*avg_hrs)</f>
        <v>0</v>
      </c>
      <c r="DO426" s="255">
        <f>IF(OR($C426="Non-Labour",$C426="Labour-related"),IF(Inputs!$DT426=$F$1,Inputs!DO426,Inputs!DO426*'Key assumptions'!$H$118),$F426*N(BI426)*avg_hrs)</f>
        <v>0</v>
      </c>
      <c r="DP426" s="255">
        <f>IF(OR($C426="Non-Labour",$C426="Labour-related"),IF(Inputs!$DT426=$F$1,Inputs!DP426,Inputs!DP426*'Key assumptions'!$H$118),$F426*N(BJ426)*avg_hrs)</f>
        <v>0</v>
      </c>
      <c r="DQ426" s="255">
        <f>IF(OR($C426="Non-Labour",$C426="Labour-related"),IF(Inputs!$DT426=$F$1,Inputs!DQ426,Inputs!DQ426*'Key assumptions'!$H$118),$F426*N(BK426)*avg_hrs)</f>
        <v>0</v>
      </c>
      <c r="DR426" s="255">
        <f>IF(OR($C426="Non-Labour",$C426="Labour-related"),IF(Inputs!$DT426=$F$1,Inputs!DR426,Inputs!DR426*'Key assumptions'!$H$118),$F426*N(BL426)*avg_hrs)</f>
        <v>0</v>
      </c>
      <c r="DT426" s="133" t="s">
        <v>213</v>
      </c>
      <c r="DU426" s="304"/>
      <c r="DV426" s="304"/>
      <c r="DW426" s="304"/>
      <c r="DX426" s="304"/>
      <c r="DY426" s="304"/>
      <c r="DZ426" s="304"/>
      <c r="EA426" s="255">
        <v>0</v>
      </c>
      <c r="EB426" s="255">
        <v>0</v>
      </c>
      <c r="EC426" s="255">
        <v>0</v>
      </c>
      <c r="ED426" s="255">
        <f t="shared" si="38"/>
        <v>0</v>
      </c>
      <c r="EE426" s="255">
        <f t="shared" si="38"/>
        <v>0</v>
      </c>
      <c r="EF426" s="255">
        <f t="shared" si="37"/>
        <v>0</v>
      </c>
    </row>
    <row r="427" spans="1:136" x14ac:dyDescent="0.4">
      <c r="A427" s="133" t="str">
        <f>Inputs!A427</f>
        <v>Construction Management</v>
      </c>
      <c r="B427" s="133" t="str">
        <f>Inputs!B427</f>
        <v>Control Tech 2</v>
      </c>
      <c r="C427" s="133" t="str">
        <f>Inputs!C427</f>
        <v>Labour-related</v>
      </c>
      <c r="D427" s="133" t="str">
        <f>Inputs!D427</f>
        <v>PT003696 AI BCSS Handover</v>
      </c>
      <c r="E427" s="133" t="str">
        <f>Inputs!E427</f>
        <v>Sustenance High Cost Country Centre</v>
      </c>
      <c r="F427" s="290">
        <f>IF(Inputs!DT427=$F$1,Inputs!F427,
IF(Inputs!DT427='Key assumptions'!$E$118,Inputs!F427*'Key assumptions'!$H$118,Inputs!F427*'Key assumptions'!$H$119))</f>
        <v>0</v>
      </c>
      <c r="G427" s="290">
        <f>IF(Inputs!DT427=$F$1,Inputs!G427,Inputs!G427*'Key assumptions'!$H$118)</f>
        <v>0</v>
      </c>
      <c r="H427" s="281"/>
      <c r="I427" s="281"/>
      <c r="J427" s="281"/>
      <c r="K427" s="281"/>
      <c r="L427" s="281"/>
      <c r="M427" s="389" t="str">
        <f>Inputs!M427</f>
        <v>[C-i-C]</v>
      </c>
      <c r="N427" s="389" t="str">
        <f>Inputs!N427</f>
        <v>[C-i-C]</v>
      </c>
      <c r="O427" s="389" t="str">
        <f>Inputs!O427</f>
        <v>[C-i-C]</v>
      </c>
      <c r="P427" s="389" t="str">
        <f>Inputs!P427</f>
        <v>[C-i-C]</v>
      </c>
      <c r="Q427" s="389" t="str">
        <f>Inputs!Q427</f>
        <v>[C-i-C]</v>
      </c>
      <c r="R427" s="389" t="str">
        <f>Inputs!R427</f>
        <v>[C-i-C]</v>
      </c>
      <c r="S427" s="389" t="str">
        <f>Inputs!S427</f>
        <v>[C-i-C]</v>
      </c>
      <c r="T427" s="389" t="str">
        <f>Inputs!T427</f>
        <v>[C-i-C]</v>
      </c>
      <c r="U427" s="389" t="str">
        <f>Inputs!U427</f>
        <v>[C-i-C]</v>
      </c>
      <c r="V427" s="389" t="str">
        <f>Inputs!V427</f>
        <v>[C-i-C]</v>
      </c>
      <c r="W427" s="389" t="str">
        <f>Inputs!W427</f>
        <v>[C-i-C]</v>
      </c>
      <c r="X427" s="389" t="str">
        <f>Inputs!X427</f>
        <v>[C-i-C]</v>
      </c>
      <c r="Y427" s="389" t="str">
        <f>Inputs!Y427</f>
        <v>[C-i-C]</v>
      </c>
      <c r="Z427" s="389" t="str">
        <f>Inputs!Z427</f>
        <v>[C-i-C]</v>
      </c>
      <c r="AA427" s="389" t="str">
        <f>Inputs!AA427</f>
        <v>[C-i-C]</v>
      </c>
      <c r="AB427" s="389" t="str">
        <f>Inputs!AB427</f>
        <v>[C-i-C]</v>
      </c>
      <c r="AC427" s="389" t="str">
        <f>Inputs!AC427</f>
        <v>[C-i-C]</v>
      </c>
      <c r="AD427" s="389" t="str">
        <f>Inputs!AD427</f>
        <v>[C-i-C]</v>
      </c>
      <c r="AE427" s="389" t="str">
        <f>Inputs!AE427</f>
        <v>[C-i-C]</v>
      </c>
      <c r="AF427" s="389" t="str">
        <f>Inputs!AF427</f>
        <v>[C-i-C]</v>
      </c>
      <c r="AG427" s="389" t="str">
        <f>Inputs!AG427</f>
        <v>[C-i-C]</v>
      </c>
      <c r="AH427" s="389" t="str">
        <f>Inputs!AH427</f>
        <v>[C-i-C]</v>
      </c>
      <c r="AI427" s="254">
        <f>Inputs!AI427</f>
        <v>0</v>
      </c>
      <c r="AJ427" s="254">
        <f>Inputs!AJ427</f>
        <v>0</v>
      </c>
      <c r="AK427" s="254">
        <f>Inputs!AK427</f>
        <v>0</v>
      </c>
      <c r="AL427" s="254">
        <f>Inputs!AL427</f>
        <v>0</v>
      </c>
      <c r="AM427" s="254">
        <f>Inputs!AM427</f>
        <v>0</v>
      </c>
      <c r="AN427" s="254">
        <f>Inputs!AN427</f>
        <v>0</v>
      </c>
      <c r="AO427" s="254">
        <f>Inputs!AO427</f>
        <v>0</v>
      </c>
      <c r="AP427" s="254">
        <f>Inputs!AP427</f>
        <v>0</v>
      </c>
      <c r="AQ427" s="254">
        <f>Inputs!AQ427</f>
        <v>0</v>
      </c>
      <c r="AR427" s="254">
        <f>Inputs!AR427</f>
        <v>0</v>
      </c>
      <c r="AS427" s="254">
        <f>Inputs!AS427</f>
        <v>0</v>
      </c>
      <c r="AT427" s="254">
        <f>Inputs!AT427</f>
        <v>0</v>
      </c>
      <c r="AU427" s="254">
        <f>Inputs!AU427</f>
        <v>0</v>
      </c>
      <c r="AV427" s="254">
        <f>Inputs!AV427</f>
        <v>0</v>
      </c>
      <c r="AW427" s="254">
        <f>Inputs!AW427</f>
        <v>0</v>
      </c>
      <c r="AX427" s="254">
        <f>Inputs!AX427</f>
        <v>0</v>
      </c>
      <c r="AY427" s="254">
        <f>Inputs!AY427</f>
        <v>0</v>
      </c>
      <c r="AZ427" s="254">
        <f>Inputs!AZ427</f>
        <v>0</v>
      </c>
      <c r="BA427" s="254">
        <f>Inputs!BA427</f>
        <v>0</v>
      </c>
      <c r="BB427" s="254">
        <f>Inputs!BB427</f>
        <v>0</v>
      </c>
      <c r="BC427" s="254">
        <f>Inputs!BC427</f>
        <v>0</v>
      </c>
      <c r="BD427" s="254">
        <f>Inputs!BD427</f>
        <v>0</v>
      </c>
      <c r="BE427" s="254">
        <f>Inputs!BE427</f>
        <v>0</v>
      </c>
      <c r="BF427" s="254">
        <f>Inputs!BF427</f>
        <v>0</v>
      </c>
      <c r="BG427" s="254">
        <f>Inputs!BG427</f>
        <v>0</v>
      </c>
      <c r="BH427" s="254">
        <f>Inputs!BH427</f>
        <v>0</v>
      </c>
      <c r="BI427" s="254">
        <f>Inputs!BI427</f>
        <v>0</v>
      </c>
      <c r="BJ427" s="254">
        <f>Inputs!BJ427</f>
        <v>0</v>
      </c>
      <c r="BK427" s="254">
        <f>Inputs!BK427</f>
        <v>0</v>
      </c>
      <c r="BL427" s="254">
        <f>Inputs!BL427</f>
        <v>0</v>
      </c>
      <c r="BN427" s="255">
        <f>IF(OR($C427="Non-Labour",$C427="Labour-related"),IF(Inputs!$DT427=$F$1,Inputs!BN427,Inputs!BN427*'Key assumptions'!$H$118),$F427*N(H427)*avg_hrs)</f>
        <v>0</v>
      </c>
      <c r="BO427" s="255">
        <f>IF(OR($C427="Non-Labour",$C427="Labour-related"),IF(Inputs!$DT427=$F$1,Inputs!BO427,Inputs!BO427*'Key assumptions'!$H$118),$F427*N(I427)*avg_hrs)</f>
        <v>0</v>
      </c>
      <c r="BP427" s="255">
        <f>IF(OR($C427="Non-Labour",$C427="Labour-related"),IF(Inputs!$DT427=$F$1,Inputs!BP427,Inputs!BP427*'Key assumptions'!$H$118),$F427*N(J427)*avg_hrs)</f>
        <v>0</v>
      </c>
      <c r="BQ427" s="255">
        <f>IF(OR($C427="Non-Labour",$C427="Labour-related"),IF(Inputs!$DT427=$F$1,Inputs!BQ427,Inputs!BQ427*'Key assumptions'!$H$118),$F427*N(K427)*avg_hrs)</f>
        <v>0</v>
      </c>
      <c r="BR427" s="255">
        <f>IF(OR($C427="Non-Labour",$C427="Labour-related"),IF(Inputs!$DT427=$F$1,Inputs!BR427,Inputs!BR427*'Key assumptions'!$H$118),$F427*N(L427)*avg_hrs)</f>
        <v>0</v>
      </c>
      <c r="BS427" s="390" t="s">
        <v>411</v>
      </c>
      <c r="BT427" s="390" t="s">
        <v>411</v>
      </c>
      <c r="BU427" s="390" t="s">
        <v>411</v>
      </c>
      <c r="BV427" s="390" t="s">
        <v>411</v>
      </c>
      <c r="BW427" s="390" t="s">
        <v>411</v>
      </c>
      <c r="BX427" s="390" t="s">
        <v>411</v>
      </c>
      <c r="BY427" s="390" t="s">
        <v>411</v>
      </c>
      <c r="BZ427" s="390" t="s">
        <v>411</v>
      </c>
      <c r="CA427" s="390" t="s">
        <v>411</v>
      </c>
      <c r="CB427" s="390" t="s">
        <v>411</v>
      </c>
      <c r="CC427" s="390" t="s">
        <v>411</v>
      </c>
      <c r="CD427" s="390" t="s">
        <v>411</v>
      </c>
      <c r="CE427" s="390" t="s">
        <v>411</v>
      </c>
      <c r="CF427" s="390" t="s">
        <v>411</v>
      </c>
      <c r="CG427" s="390" t="s">
        <v>411</v>
      </c>
      <c r="CH427" s="390" t="s">
        <v>411</v>
      </c>
      <c r="CI427" s="390" t="s">
        <v>411</v>
      </c>
      <c r="CJ427" s="390" t="s">
        <v>411</v>
      </c>
      <c r="CK427" s="390" t="s">
        <v>411</v>
      </c>
      <c r="CL427" s="390" t="s">
        <v>411</v>
      </c>
      <c r="CM427" s="390" t="s">
        <v>411</v>
      </c>
      <c r="CN427" s="390" t="s">
        <v>411</v>
      </c>
      <c r="CO427" s="255">
        <f>IF(OR($C427="Non-Labour",$C427="Labour-related"),IF(Inputs!$DT427=$F$1,Inputs!CO427,Inputs!CO427*'Key assumptions'!$H$118),$F427*N(AI427)*avg_hrs)</f>
        <v>0</v>
      </c>
      <c r="CP427" s="255">
        <f>IF(OR($C427="Non-Labour",$C427="Labour-related"),IF(Inputs!$DT427=$F$1,Inputs!CP427,Inputs!CP427*'Key assumptions'!$H$118),$F427*N(AJ427)*avg_hrs)</f>
        <v>0</v>
      </c>
      <c r="CQ427" s="255">
        <f>IF(OR($C427="Non-Labour",$C427="Labour-related"),IF(Inputs!$DT427=$F$1,Inputs!CQ427,Inputs!CQ427*'Key assumptions'!$H$118),$F427*N(AK427)*avg_hrs)</f>
        <v>0</v>
      </c>
      <c r="CR427" s="255">
        <f>IF(OR($C427="Non-Labour",$C427="Labour-related"),IF(Inputs!$DT427=$F$1,Inputs!CR427,Inputs!CR427*'Key assumptions'!$H$118),$F427*N(AL427)*avg_hrs)</f>
        <v>0</v>
      </c>
      <c r="CS427" s="255">
        <f>IF(OR($C427="Non-Labour",$C427="Labour-related"),IF(Inputs!$DT427=$F$1,Inputs!CS427,Inputs!CS427*'Key assumptions'!$H$118),$F427*N(AM427)*avg_hrs)</f>
        <v>0</v>
      </c>
      <c r="CT427" s="255">
        <f>IF(OR($C427="Non-Labour",$C427="Labour-related"),IF(Inputs!$DT427=$F$1,Inputs!CT427,Inputs!CT427*'Key assumptions'!$H$118),$F427*N(AN427)*avg_hrs)</f>
        <v>0</v>
      </c>
      <c r="CU427" s="255">
        <f>IF(OR($C427="Non-Labour",$C427="Labour-related"),IF(Inputs!$DT427=$F$1,Inputs!CU427,Inputs!CU427*'Key assumptions'!$H$118),$F427*N(AO427)*avg_hrs)</f>
        <v>0</v>
      </c>
      <c r="CV427" s="255">
        <f>IF(OR($C427="Non-Labour",$C427="Labour-related"),IF(Inputs!$DT427=$F$1,Inputs!CV427,Inputs!CV427*'Key assumptions'!$H$118),$F427*N(AP427)*avg_hrs)</f>
        <v>0</v>
      </c>
      <c r="CW427" s="255">
        <f>IF(OR($C427="Non-Labour",$C427="Labour-related"),IF(Inputs!$DT427=$F$1,Inputs!CW427,Inputs!CW427*'Key assumptions'!$H$118),$F427*N(AQ427)*avg_hrs)</f>
        <v>0</v>
      </c>
      <c r="CX427" s="255">
        <f>IF(OR($C427="Non-Labour",$C427="Labour-related"),IF(Inputs!$DT427=$F$1,Inputs!CX427,Inputs!CX427*'Key assumptions'!$H$118),$F427*N(AR427)*avg_hrs)</f>
        <v>0</v>
      </c>
      <c r="CY427" s="255">
        <f>IF(OR($C427="Non-Labour",$C427="Labour-related"),IF(Inputs!$DT427=$F$1,Inputs!CY427,Inputs!CY427*'Key assumptions'!$H$118),$F427*N(AS427)*avg_hrs)</f>
        <v>0</v>
      </c>
      <c r="CZ427" s="255">
        <f>IF(OR($C427="Non-Labour",$C427="Labour-related"),IF(Inputs!$DT427=$F$1,Inputs!CZ427,Inputs!CZ427*'Key assumptions'!$H$118),$F427*N(AT427)*avg_hrs)</f>
        <v>0</v>
      </c>
      <c r="DA427" s="255">
        <f>IF(OR($C427="Non-Labour",$C427="Labour-related"),IF(Inputs!$DT427=$F$1,Inputs!DA427,Inputs!DA427*'Key assumptions'!$H$118),$F427*N(AU427)*avg_hrs)</f>
        <v>0</v>
      </c>
      <c r="DB427" s="255">
        <f>IF(OR($C427="Non-Labour",$C427="Labour-related"),IF(Inputs!$DT427=$F$1,Inputs!DB427,Inputs!DB427*'Key assumptions'!$H$118),$F427*N(AV427)*avg_hrs)</f>
        <v>0</v>
      </c>
      <c r="DC427" s="255">
        <f>IF(OR($C427="Non-Labour",$C427="Labour-related"),IF(Inputs!$DT427=$F$1,Inputs!DC427,Inputs!DC427*'Key assumptions'!$H$118),$F427*N(AW427)*avg_hrs)</f>
        <v>0</v>
      </c>
      <c r="DD427" s="255">
        <f>IF(OR($C427="Non-Labour",$C427="Labour-related"),IF(Inputs!$DT427=$F$1,Inputs!DD427,Inputs!DD427*'Key assumptions'!$H$118),$F427*N(AX427)*avg_hrs)</f>
        <v>0</v>
      </c>
      <c r="DE427" s="255">
        <f>IF(OR($C427="Non-Labour",$C427="Labour-related"),IF(Inputs!$DT427=$F$1,Inputs!DE427,Inputs!DE427*'Key assumptions'!$H$118),$F427*N(AY427)*avg_hrs)</f>
        <v>0</v>
      </c>
      <c r="DF427" s="255">
        <f>IF(OR($C427="Non-Labour",$C427="Labour-related"),IF(Inputs!$DT427=$F$1,Inputs!DF427,Inputs!DF427*'Key assumptions'!$H$118),$F427*N(AZ427)*avg_hrs)</f>
        <v>0</v>
      </c>
      <c r="DG427" s="255">
        <f>IF(OR($C427="Non-Labour",$C427="Labour-related"),IF(Inputs!$DT427=$F$1,Inputs!DG427,Inputs!DG427*'Key assumptions'!$H$118),$F427*N(BA427)*avg_hrs)</f>
        <v>0</v>
      </c>
      <c r="DH427" s="255">
        <f>IF(OR($C427="Non-Labour",$C427="Labour-related"),IF(Inputs!$DT427=$F$1,Inputs!DH427,Inputs!DH427*'Key assumptions'!$H$118),$F427*N(BB427)*avg_hrs)</f>
        <v>0</v>
      </c>
      <c r="DI427" s="255">
        <f>IF(OR($C427="Non-Labour",$C427="Labour-related"),IF(Inputs!$DT427=$F$1,Inputs!DI427,Inputs!DI427*'Key assumptions'!$H$118),$F427*N(BC427)*avg_hrs)</f>
        <v>0</v>
      </c>
      <c r="DJ427" s="255">
        <f>IF(OR($C427="Non-Labour",$C427="Labour-related"),IF(Inputs!$DT427=$F$1,Inputs!DJ427,Inputs!DJ427*'Key assumptions'!$H$118),$F427*N(BD427)*avg_hrs)</f>
        <v>0</v>
      </c>
      <c r="DK427" s="255">
        <f>IF(OR($C427="Non-Labour",$C427="Labour-related"),IF(Inputs!$DT427=$F$1,Inputs!DK427,Inputs!DK427*'Key assumptions'!$H$118),$F427*N(BE427)*avg_hrs)</f>
        <v>0</v>
      </c>
      <c r="DL427" s="255">
        <f>IF(OR($C427="Non-Labour",$C427="Labour-related"),IF(Inputs!$DT427=$F$1,Inputs!DL427,Inputs!DL427*'Key assumptions'!$H$118),$F427*N(BF427)*avg_hrs)</f>
        <v>0</v>
      </c>
      <c r="DM427" s="255">
        <f>IF(OR($C427="Non-Labour",$C427="Labour-related"),IF(Inputs!$DT427=$F$1,Inputs!DM427,Inputs!DM427*'Key assumptions'!$H$118),$F427*N(BG427)*avg_hrs)</f>
        <v>0</v>
      </c>
      <c r="DN427" s="255">
        <f>IF(OR($C427="Non-Labour",$C427="Labour-related"),IF(Inputs!$DT427=$F$1,Inputs!DN427,Inputs!DN427*'Key assumptions'!$H$118),$F427*N(BH427)*avg_hrs)</f>
        <v>0</v>
      </c>
      <c r="DO427" s="255">
        <f>IF(OR($C427="Non-Labour",$C427="Labour-related"),IF(Inputs!$DT427=$F$1,Inputs!DO427,Inputs!DO427*'Key assumptions'!$H$118),$F427*N(BI427)*avg_hrs)</f>
        <v>0</v>
      </c>
      <c r="DP427" s="255">
        <f>IF(OR($C427="Non-Labour",$C427="Labour-related"),IF(Inputs!$DT427=$F$1,Inputs!DP427,Inputs!DP427*'Key assumptions'!$H$118),$F427*N(BJ427)*avg_hrs)</f>
        <v>0</v>
      </c>
      <c r="DQ427" s="255">
        <f>IF(OR($C427="Non-Labour",$C427="Labour-related"),IF(Inputs!$DT427=$F$1,Inputs!DQ427,Inputs!DQ427*'Key assumptions'!$H$118),$F427*N(BK427)*avg_hrs)</f>
        <v>0</v>
      </c>
      <c r="DR427" s="255">
        <f>IF(OR($C427="Non-Labour",$C427="Labour-related"),IF(Inputs!$DT427=$F$1,Inputs!DR427,Inputs!DR427*'Key assumptions'!$H$118),$F427*N(BL427)*avg_hrs)</f>
        <v>0</v>
      </c>
      <c r="DT427" s="133" t="s">
        <v>213</v>
      </c>
      <c r="DU427" s="304"/>
      <c r="DV427" s="304"/>
      <c r="DW427" s="304"/>
      <c r="DX427" s="304"/>
      <c r="DY427" s="304"/>
      <c r="DZ427" s="304"/>
      <c r="EA427" s="255">
        <v>0</v>
      </c>
      <c r="EB427" s="255">
        <v>0</v>
      </c>
      <c r="EC427" s="255">
        <v>0</v>
      </c>
      <c r="ED427" s="255">
        <f t="shared" si="38"/>
        <v>0</v>
      </c>
      <c r="EE427" s="255">
        <f t="shared" si="38"/>
        <v>0</v>
      </c>
      <c r="EF427" s="255">
        <f t="shared" si="37"/>
        <v>0</v>
      </c>
    </row>
    <row r="428" spans="1:136" x14ac:dyDescent="0.4">
      <c r="A428" s="133" t="str">
        <f>Inputs!A428</f>
        <v>Construction Management</v>
      </c>
      <c r="B428" s="133" t="str">
        <f>Inputs!B428</f>
        <v>N/A</v>
      </c>
      <c r="C428" s="133" t="str">
        <f>Inputs!C428</f>
        <v>Internal Labour</v>
      </c>
      <c r="D428" s="133" t="str">
        <f>Inputs!D428</f>
        <v>PT003696 AI BCSS Handover</v>
      </c>
      <c r="E428" s="133" t="str">
        <f>Inputs!E428</f>
        <v>Substation Fitter</v>
      </c>
      <c r="F428" s="290">
        <f>IF(Inputs!DT428=$F$1,Inputs!F428,
IF(Inputs!DT428='Key assumptions'!$E$118,Inputs!F428*'Key assumptions'!$H$118,Inputs!F428*'Key assumptions'!$H$119))</f>
        <v>159.88</v>
      </c>
      <c r="G428" s="290">
        <f>IF(Inputs!DT428=$F$1,Inputs!G428,Inputs!G428*'Key assumptions'!$H$118)</f>
        <v>70.034384245562109</v>
      </c>
      <c r="H428" s="281"/>
      <c r="I428" s="281"/>
      <c r="J428" s="281"/>
      <c r="K428" s="281"/>
      <c r="L428" s="281"/>
      <c r="M428" s="389" t="str">
        <f>Inputs!M428</f>
        <v>[C-i-C]</v>
      </c>
      <c r="N428" s="389" t="str">
        <f>Inputs!N428</f>
        <v>[C-i-C]</v>
      </c>
      <c r="O428" s="389" t="str">
        <f>Inputs!O428</f>
        <v>[C-i-C]</v>
      </c>
      <c r="P428" s="389" t="str">
        <f>Inputs!P428</f>
        <v>[C-i-C]</v>
      </c>
      <c r="Q428" s="389" t="str">
        <f>Inputs!Q428</f>
        <v>[C-i-C]</v>
      </c>
      <c r="R428" s="389" t="str">
        <f>Inputs!R428</f>
        <v>[C-i-C]</v>
      </c>
      <c r="S428" s="389" t="str">
        <f>Inputs!S428</f>
        <v>[C-i-C]</v>
      </c>
      <c r="T428" s="389" t="str">
        <f>Inputs!T428</f>
        <v>[C-i-C]</v>
      </c>
      <c r="U428" s="389" t="str">
        <f>Inputs!U428</f>
        <v>[C-i-C]</v>
      </c>
      <c r="V428" s="389" t="str">
        <f>Inputs!V428</f>
        <v>[C-i-C]</v>
      </c>
      <c r="W428" s="389" t="str">
        <f>Inputs!W428</f>
        <v>[C-i-C]</v>
      </c>
      <c r="X428" s="389" t="str">
        <f>Inputs!X428</f>
        <v>[C-i-C]</v>
      </c>
      <c r="Y428" s="389" t="str">
        <f>Inputs!Y428</f>
        <v>[C-i-C]</v>
      </c>
      <c r="Z428" s="389" t="str">
        <f>Inputs!Z428</f>
        <v>[C-i-C]</v>
      </c>
      <c r="AA428" s="389" t="str">
        <f>Inputs!AA428</f>
        <v>[C-i-C]</v>
      </c>
      <c r="AB428" s="389" t="str">
        <f>Inputs!AB428</f>
        <v>[C-i-C]</v>
      </c>
      <c r="AC428" s="389" t="str">
        <f>Inputs!AC428</f>
        <v>[C-i-C]</v>
      </c>
      <c r="AD428" s="389" t="str">
        <f>Inputs!AD428</f>
        <v>[C-i-C]</v>
      </c>
      <c r="AE428" s="389" t="str">
        <f>Inputs!AE428</f>
        <v>[C-i-C]</v>
      </c>
      <c r="AF428" s="389" t="str">
        <f>Inputs!AF428</f>
        <v>[C-i-C]</v>
      </c>
      <c r="AG428" s="389" t="str">
        <f>Inputs!AG428</f>
        <v>[C-i-C]</v>
      </c>
      <c r="AH428" s="389" t="str">
        <f>Inputs!AH428</f>
        <v>[C-i-C]</v>
      </c>
      <c r="AI428" s="254">
        <f>Inputs!AI428</f>
        <v>0</v>
      </c>
      <c r="AJ428" s="254">
        <f>Inputs!AJ428</f>
        <v>0</v>
      </c>
      <c r="AK428" s="254">
        <f>Inputs!AK428</f>
        <v>0</v>
      </c>
      <c r="AL428" s="254">
        <f>Inputs!AL428</f>
        <v>0</v>
      </c>
      <c r="AM428" s="254">
        <f>Inputs!AM428</f>
        <v>0</v>
      </c>
      <c r="AN428" s="254">
        <f>Inputs!AN428</f>
        <v>0</v>
      </c>
      <c r="AO428" s="254">
        <f>Inputs!AO428</f>
        <v>0</v>
      </c>
      <c r="AP428" s="254">
        <f>Inputs!AP428</f>
        <v>0</v>
      </c>
      <c r="AQ428" s="254">
        <f>Inputs!AQ428</f>
        <v>0</v>
      </c>
      <c r="AR428" s="254">
        <f>Inputs!AR428</f>
        <v>0</v>
      </c>
      <c r="AS428" s="254">
        <f>Inputs!AS428</f>
        <v>0</v>
      </c>
      <c r="AT428" s="254">
        <f>Inputs!AT428</f>
        <v>0</v>
      </c>
      <c r="AU428" s="254">
        <f>Inputs!AU428</f>
        <v>0</v>
      </c>
      <c r="AV428" s="254">
        <f>Inputs!AV428</f>
        <v>0</v>
      </c>
      <c r="AW428" s="254">
        <f>Inputs!AW428</f>
        <v>0</v>
      </c>
      <c r="AX428" s="254">
        <f>Inputs!AX428</f>
        <v>0</v>
      </c>
      <c r="AY428" s="254">
        <f>Inputs!AY428</f>
        <v>0</v>
      </c>
      <c r="AZ428" s="254">
        <f>Inputs!AZ428</f>
        <v>0</v>
      </c>
      <c r="BA428" s="254">
        <f>Inputs!BA428</f>
        <v>0</v>
      </c>
      <c r="BB428" s="254">
        <f>Inputs!BB428</f>
        <v>0</v>
      </c>
      <c r="BC428" s="254">
        <f>Inputs!BC428</f>
        <v>0</v>
      </c>
      <c r="BD428" s="254">
        <f>Inputs!BD428</f>
        <v>0</v>
      </c>
      <c r="BE428" s="254">
        <f>Inputs!BE428</f>
        <v>0</v>
      </c>
      <c r="BF428" s="254">
        <f>Inputs!BF428</f>
        <v>0</v>
      </c>
      <c r="BG428" s="254">
        <f>Inputs!BG428</f>
        <v>0</v>
      </c>
      <c r="BH428" s="254">
        <f>Inputs!BH428</f>
        <v>0</v>
      </c>
      <c r="BI428" s="254">
        <f>Inputs!BI428</f>
        <v>0</v>
      </c>
      <c r="BJ428" s="254">
        <f>Inputs!BJ428</f>
        <v>0</v>
      </c>
      <c r="BK428" s="254">
        <f>Inputs!BK428</f>
        <v>0</v>
      </c>
      <c r="BL428" s="254">
        <f>Inputs!BL428</f>
        <v>0</v>
      </c>
      <c r="BN428" s="255">
        <f>IF(OR($C428="Non-Labour",$C428="Labour-related"),IF(Inputs!$DT428=$F$1,Inputs!BN428,Inputs!BN428*'Key assumptions'!$H$118),$F428*N(H428)*avg_hrs)</f>
        <v>0</v>
      </c>
      <c r="BO428" s="255">
        <f>IF(OR($C428="Non-Labour",$C428="Labour-related"),IF(Inputs!$DT428=$F$1,Inputs!BO428,Inputs!BO428*'Key assumptions'!$H$118),$F428*N(I428)*avg_hrs)</f>
        <v>0</v>
      </c>
      <c r="BP428" s="255">
        <f>IF(OR($C428="Non-Labour",$C428="Labour-related"),IF(Inputs!$DT428=$F$1,Inputs!BP428,Inputs!BP428*'Key assumptions'!$H$118),$F428*N(J428)*avg_hrs)</f>
        <v>0</v>
      </c>
      <c r="BQ428" s="255">
        <f>IF(OR($C428="Non-Labour",$C428="Labour-related"),IF(Inputs!$DT428=$F$1,Inputs!BQ428,Inputs!BQ428*'Key assumptions'!$H$118),$F428*N(K428)*avg_hrs)</f>
        <v>0</v>
      </c>
      <c r="BR428" s="255">
        <f>IF(OR($C428="Non-Labour",$C428="Labour-related"),IF(Inputs!$DT428=$F$1,Inputs!BR428,Inputs!BR428*'Key assumptions'!$H$118),$F428*N(L428)*avg_hrs)</f>
        <v>0</v>
      </c>
      <c r="BS428" s="390" t="s">
        <v>411</v>
      </c>
      <c r="BT428" s="390" t="s">
        <v>411</v>
      </c>
      <c r="BU428" s="390" t="s">
        <v>411</v>
      </c>
      <c r="BV428" s="390" t="s">
        <v>411</v>
      </c>
      <c r="BW428" s="390" t="s">
        <v>411</v>
      </c>
      <c r="BX428" s="390" t="s">
        <v>411</v>
      </c>
      <c r="BY428" s="390" t="s">
        <v>411</v>
      </c>
      <c r="BZ428" s="390" t="s">
        <v>411</v>
      </c>
      <c r="CA428" s="390" t="s">
        <v>411</v>
      </c>
      <c r="CB428" s="390" t="s">
        <v>411</v>
      </c>
      <c r="CC428" s="390" t="s">
        <v>411</v>
      </c>
      <c r="CD428" s="390" t="s">
        <v>411</v>
      </c>
      <c r="CE428" s="390" t="s">
        <v>411</v>
      </c>
      <c r="CF428" s="390" t="s">
        <v>411</v>
      </c>
      <c r="CG428" s="390" t="s">
        <v>411</v>
      </c>
      <c r="CH428" s="390" t="s">
        <v>411</v>
      </c>
      <c r="CI428" s="390" t="s">
        <v>411</v>
      </c>
      <c r="CJ428" s="390" t="s">
        <v>411</v>
      </c>
      <c r="CK428" s="390" t="s">
        <v>411</v>
      </c>
      <c r="CL428" s="390" t="s">
        <v>411</v>
      </c>
      <c r="CM428" s="390" t="s">
        <v>411</v>
      </c>
      <c r="CN428" s="390" t="s">
        <v>411</v>
      </c>
      <c r="CO428" s="255">
        <f>IF(OR($C428="Non-Labour",$C428="Labour-related"),IF(Inputs!$DT428=$F$1,Inputs!CO428,Inputs!CO428*'Key assumptions'!$H$118),$F428*N(AI428)*avg_hrs)</f>
        <v>0</v>
      </c>
      <c r="CP428" s="255">
        <f>IF(OR($C428="Non-Labour",$C428="Labour-related"),IF(Inputs!$DT428=$F$1,Inputs!CP428,Inputs!CP428*'Key assumptions'!$H$118),$F428*N(AJ428)*avg_hrs)</f>
        <v>0</v>
      </c>
      <c r="CQ428" s="255">
        <f>IF(OR($C428="Non-Labour",$C428="Labour-related"),IF(Inputs!$DT428=$F$1,Inputs!CQ428,Inputs!CQ428*'Key assumptions'!$H$118),$F428*N(AK428)*avg_hrs)</f>
        <v>0</v>
      </c>
      <c r="CR428" s="255">
        <f>IF(OR($C428="Non-Labour",$C428="Labour-related"),IF(Inputs!$DT428=$F$1,Inputs!CR428,Inputs!CR428*'Key assumptions'!$H$118),$F428*N(AL428)*avg_hrs)</f>
        <v>0</v>
      </c>
      <c r="CS428" s="255">
        <f>IF(OR($C428="Non-Labour",$C428="Labour-related"),IF(Inputs!$DT428=$F$1,Inputs!CS428,Inputs!CS428*'Key assumptions'!$H$118),$F428*N(AM428)*avg_hrs)</f>
        <v>0</v>
      </c>
      <c r="CT428" s="255">
        <f>IF(OR($C428="Non-Labour",$C428="Labour-related"),IF(Inputs!$DT428=$F$1,Inputs!CT428,Inputs!CT428*'Key assumptions'!$H$118),$F428*N(AN428)*avg_hrs)</f>
        <v>0</v>
      </c>
      <c r="CU428" s="255">
        <f>IF(OR($C428="Non-Labour",$C428="Labour-related"),IF(Inputs!$DT428=$F$1,Inputs!CU428,Inputs!CU428*'Key assumptions'!$H$118),$F428*N(AO428)*avg_hrs)</f>
        <v>0</v>
      </c>
      <c r="CV428" s="255">
        <f>IF(OR($C428="Non-Labour",$C428="Labour-related"),IF(Inputs!$DT428=$F$1,Inputs!CV428,Inputs!CV428*'Key assumptions'!$H$118),$F428*N(AP428)*avg_hrs)</f>
        <v>0</v>
      </c>
      <c r="CW428" s="255">
        <f>IF(OR($C428="Non-Labour",$C428="Labour-related"),IF(Inputs!$DT428=$F$1,Inputs!CW428,Inputs!CW428*'Key assumptions'!$H$118),$F428*N(AQ428)*avg_hrs)</f>
        <v>0</v>
      </c>
      <c r="CX428" s="255">
        <f>IF(OR($C428="Non-Labour",$C428="Labour-related"),IF(Inputs!$DT428=$F$1,Inputs!CX428,Inputs!CX428*'Key assumptions'!$H$118),$F428*N(AR428)*avg_hrs)</f>
        <v>0</v>
      </c>
      <c r="CY428" s="255">
        <f>IF(OR($C428="Non-Labour",$C428="Labour-related"),IF(Inputs!$DT428=$F$1,Inputs!CY428,Inputs!CY428*'Key assumptions'!$H$118),$F428*N(AS428)*avg_hrs)</f>
        <v>0</v>
      </c>
      <c r="CZ428" s="255">
        <f>IF(OR($C428="Non-Labour",$C428="Labour-related"),IF(Inputs!$DT428=$F$1,Inputs!CZ428,Inputs!CZ428*'Key assumptions'!$H$118),$F428*N(AT428)*avg_hrs)</f>
        <v>0</v>
      </c>
      <c r="DA428" s="255">
        <f>IF(OR($C428="Non-Labour",$C428="Labour-related"),IF(Inputs!$DT428=$F$1,Inputs!DA428,Inputs!DA428*'Key assumptions'!$H$118),$F428*N(AU428)*avg_hrs)</f>
        <v>0</v>
      </c>
      <c r="DB428" s="255">
        <f>IF(OR($C428="Non-Labour",$C428="Labour-related"),IF(Inputs!$DT428=$F$1,Inputs!DB428,Inputs!DB428*'Key assumptions'!$H$118),$F428*N(AV428)*avg_hrs)</f>
        <v>0</v>
      </c>
      <c r="DC428" s="255">
        <f>IF(OR($C428="Non-Labour",$C428="Labour-related"),IF(Inputs!$DT428=$F$1,Inputs!DC428,Inputs!DC428*'Key assumptions'!$H$118),$F428*N(AW428)*avg_hrs)</f>
        <v>0</v>
      </c>
      <c r="DD428" s="255">
        <f>IF(OR($C428="Non-Labour",$C428="Labour-related"),IF(Inputs!$DT428=$F$1,Inputs!DD428,Inputs!DD428*'Key assumptions'!$H$118),$F428*N(AX428)*avg_hrs)</f>
        <v>0</v>
      </c>
      <c r="DE428" s="255">
        <f>IF(OR($C428="Non-Labour",$C428="Labour-related"),IF(Inputs!$DT428=$F$1,Inputs!DE428,Inputs!DE428*'Key assumptions'!$H$118),$F428*N(AY428)*avg_hrs)</f>
        <v>0</v>
      </c>
      <c r="DF428" s="255">
        <f>IF(OR($C428="Non-Labour",$C428="Labour-related"),IF(Inputs!$DT428=$F$1,Inputs!DF428,Inputs!DF428*'Key assumptions'!$H$118),$F428*N(AZ428)*avg_hrs)</f>
        <v>0</v>
      </c>
      <c r="DG428" s="255">
        <f>IF(OR($C428="Non-Labour",$C428="Labour-related"),IF(Inputs!$DT428=$F$1,Inputs!DG428,Inputs!DG428*'Key assumptions'!$H$118),$F428*N(BA428)*avg_hrs)</f>
        <v>0</v>
      </c>
      <c r="DH428" s="255">
        <f>IF(OR($C428="Non-Labour",$C428="Labour-related"),IF(Inputs!$DT428=$F$1,Inputs!DH428,Inputs!DH428*'Key assumptions'!$H$118),$F428*N(BB428)*avg_hrs)</f>
        <v>0</v>
      </c>
      <c r="DI428" s="255">
        <f>IF(OR($C428="Non-Labour",$C428="Labour-related"),IF(Inputs!$DT428=$F$1,Inputs!DI428,Inputs!DI428*'Key assumptions'!$H$118),$F428*N(BC428)*avg_hrs)</f>
        <v>0</v>
      </c>
      <c r="DJ428" s="255">
        <f>IF(OR($C428="Non-Labour",$C428="Labour-related"),IF(Inputs!$DT428=$F$1,Inputs!DJ428,Inputs!DJ428*'Key assumptions'!$H$118),$F428*N(BD428)*avg_hrs)</f>
        <v>0</v>
      </c>
      <c r="DK428" s="255">
        <f>IF(OR($C428="Non-Labour",$C428="Labour-related"),IF(Inputs!$DT428=$F$1,Inputs!DK428,Inputs!DK428*'Key assumptions'!$H$118),$F428*N(BE428)*avg_hrs)</f>
        <v>0</v>
      </c>
      <c r="DL428" s="255">
        <f>IF(OR($C428="Non-Labour",$C428="Labour-related"),IF(Inputs!$DT428=$F$1,Inputs!DL428,Inputs!DL428*'Key assumptions'!$H$118),$F428*N(BF428)*avg_hrs)</f>
        <v>0</v>
      </c>
      <c r="DM428" s="255">
        <f>IF(OR($C428="Non-Labour",$C428="Labour-related"),IF(Inputs!$DT428=$F$1,Inputs!DM428,Inputs!DM428*'Key assumptions'!$H$118),$F428*N(BG428)*avg_hrs)</f>
        <v>0</v>
      </c>
      <c r="DN428" s="255">
        <f>IF(OR($C428="Non-Labour",$C428="Labour-related"),IF(Inputs!$DT428=$F$1,Inputs!DN428,Inputs!DN428*'Key assumptions'!$H$118),$F428*N(BH428)*avg_hrs)</f>
        <v>0</v>
      </c>
      <c r="DO428" s="255">
        <f>IF(OR($C428="Non-Labour",$C428="Labour-related"),IF(Inputs!$DT428=$F$1,Inputs!DO428,Inputs!DO428*'Key assumptions'!$H$118),$F428*N(BI428)*avg_hrs)</f>
        <v>0</v>
      </c>
      <c r="DP428" s="255">
        <f>IF(OR($C428="Non-Labour",$C428="Labour-related"),IF(Inputs!$DT428=$F$1,Inputs!DP428,Inputs!DP428*'Key assumptions'!$H$118),$F428*N(BJ428)*avg_hrs)</f>
        <v>0</v>
      </c>
      <c r="DQ428" s="255">
        <f>IF(OR($C428="Non-Labour",$C428="Labour-related"),IF(Inputs!$DT428=$F$1,Inputs!DQ428,Inputs!DQ428*'Key assumptions'!$H$118),$F428*N(BK428)*avg_hrs)</f>
        <v>0</v>
      </c>
      <c r="DR428" s="255">
        <f>IF(OR($C428="Non-Labour",$C428="Labour-related"),IF(Inputs!$DT428=$F$1,Inputs!DR428,Inputs!DR428*'Key assumptions'!$H$118),$F428*N(BL428)*avg_hrs)</f>
        <v>0</v>
      </c>
      <c r="DT428" s="133" t="s">
        <v>213</v>
      </c>
      <c r="DU428" s="304"/>
      <c r="DV428" s="304"/>
      <c r="DW428" s="304"/>
      <c r="DX428" s="304"/>
      <c r="DY428" s="304"/>
      <c r="DZ428" s="304"/>
      <c r="EA428" s="255">
        <v>0</v>
      </c>
      <c r="EB428" s="255">
        <v>0</v>
      </c>
      <c r="EC428" s="255">
        <v>0</v>
      </c>
      <c r="ED428" s="255">
        <f t="shared" si="38"/>
        <v>0</v>
      </c>
      <c r="EE428" s="255">
        <f t="shared" si="38"/>
        <v>0</v>
      </c>
      <c r="EF428" s="255">
        <f t="shared" si="37"/>
        <v>0</v>
      </c>
    </row>
    <row r="429" spans="1:136" x14ac:dyDescent="0.4">
      <c r="A429" s="133" t="str">
        <f>Inputs!A429</f>
        <v>Construction Management</v>
      </c>
      <c r="B429" s="133" t="str">
        <f>Inputs!B429</f>
        <v>N/A</v>
      </c>
      <c r="C429" s="133" t="str">
        <f>Inputs!C429</f>
        <v>Internal Labour</v>
      </c>
      <c r="D429" s="133" t="str">
        <f>Inputs!D429</f>
        <v>PT003696 AI BCSS Handover</v>
      </c>
      <c r="E429" s="133" t="str">
        <f>Inputs!E429</f>
        <v>Substation Fitter - Travel Outside Hours</v>
      </c>
      <c r="F429" s="290">
        <f>IF(Inputs!DT429=$F$1,Inputs!F429,
IF(Inputs!DT429='Key assumptions'!$E$118,Inputs!F429*'Key assumptions'!$H$118,Inputs!F429*'Key assumptions'!$H$119))</f>
        <v>159.88</v>
      </c>
      <c r="G429" s="290">
        <f>IF(Inputs!DT429=$F$1,Inputs!G429,Inputs!G429*'Key assumptions'!$H$118)</f>
        <v>70.034384245562109</v>
      </c>
      <c r="H429" s="281"/>
      <c r="I429" s="281"/>
      <c r="J429" s="281"/>
      <c r="K429" s="281"/>
      <c r="L429" s="281"/>
      <c r="M429" s="389" t="str">
        <f>Inputs!M429</f>
        <v>[C-i-C]</v>
      </c>
      <c r="N429" s="389" t="str">
        <f>Inputs!N429</f>
        <v>[C-i-C]</v>
      </c>
      <c r="O429" s="389" t="str">
        <f>Inputs!O429</f>
        <v>[C-i-C]</v>
      </c>
      <c r="P429" s="389" t="str">
        <f>Inputs!P429</f>
        <v>[C-i-C]</v>
      </c>
      <c r="Q429" s="389" t="str">
        <f>Inputs!Q429</f>
        <v>[C-i-C]</v>
      </c>
      <c r="R429" s="389" t="str">
        <f>Inputs!R429</f>
        <v>[C-i-C]</v>
      </c>
      <c r="S429" s="389" t="str">
        <f>Inputs!S429</f>
        <v>[C-i-C]</v>
      </c>
      <c r="T429" s="389" t="str">
        <f>Inputs!T429</f>
        <v>[C-i-C]</v>
      </c>
      <c r="U429" s="389" t="str">
        <f>Inputs!U429</f>
        <v>[C-i-C]</v>
      </c>
      <c r="V429" s="389" t="str">
        <f>Inputs!V429</f>
        <v>[C-i-C]</v>
      </c>
      <c r="W429" s="389" t="str">
        <f>Inputs!W429</f>
        <v>[C-i-C]</v>
      </c>
      <c r="X429" s="389" t="str">
        <f>Inputs!X429</f>
        <v>[C-i-C]</v>
      </c>
      <c r="Y429" s="389" t="str">
        <f>Inputs!Y429</f>
        <v>[C-i-C]</v>
      </c>
      <c r="Z429" s="389" t="str">
        <f>Inputs!Z429</f>
        <v>[C-i-C]</v>
      </c>
      <c r="AA429" s="389" t="str">
        <f>Inputs!AA429</f>
        <v>[C-i-C]</v>
      </c>
      <c r="AB429" s="389" t="str">
        <f>Inputs!AB429</f>
        <v>[C-i-C]</v>
      </c>
      <c r="AC429" s="389" t="str">
        <f>Inputs!AC429</f>
        <v>[C-i-C]</v>
      </c>
      <c r="AD429" s="389" t="str">
        <f>Inputs!AD429</f>
        <v>[C-i-C]</v>
      </c>
      <c r="AE429" s="389" t="str">
        <f>Inputs!AE429</f>
        <v>[C-i-C]</v>
      </c>
      <c r="AF429" s="389" t="str">
        <f>Inputs!AF429</f>
        <v>[C-i-C]</v>
      </c>
      <c r="AG429" s="389" t="str">
        <f>Inputs!AG429</f>
        <v>[C-i-C]</v>
      </c>
      <c r="AH429" s="389" t="str">
        <f>Inputs!AH429</f>
        <v>[C-i-C]</v>
      </c>
      <c r="AI429" s="254">
        <f>Inputs!AI429</f>
        <v>0</v>
      </c>
      <c r="AJ429" s="254">
        <f>Inputs!AJ429</f>
        <v>0</v>
      </c>
      <c r="AK429" s="254">
        <f>Inputs!AK429</f>
        <v>0</v>
      </c>
      <c r="AL429" s="254">
        <f>Inputs!AL429</f>
        <v>0</v>
      </c>
      <c r="AM429" s="254">
        <f>Inputs!AM429</f>
        <v>0</v>
      </c>
      <c r="AN429" s="254">
        <f>Inputs!AN429</f>
        <v>0</v>
      </c>
      <c r="AO429" s="254">
        <f>Inputs!AO429</f>
        <v>0</v>
      </c>
      <c r="AP429" s="254">
        <f>Inputs!AP429</f>
        <v>0</v>
      </c>
      <c r="AQ429" s="254">
        <f>Inputs!AQ429</f>
        <v>0</v>
      </c>
      <c r="AR429" s="254">
        <f>Inputs!AR429</f>
        <v>0</v>
      </c>
      <c r="AS429" s="254">
        <f>Inputs!AS429</f>
        <v>0</v>
      </c>
      <c r="AT429" s="254">
        <f>Inputs!AT429</f>
        <v>0</v>
      </c>
      <c r="AU429" s="254">
        <f>Inputs!AU429</f>
        <v>0</v>
      </c>
      <c r="AV429" s="254">
        <f>Inputs!AV429</f>
        <v>0</v>
      </c>
      <c r="AW429" s="254">
        <f>Inputs!AW429</f>
        <v>0</v>
      </c>
      <c r="AX429" s="254">
        <f>Inputs!AX429</f>
        <v>0</v>
      </c>
      <c r="AY429" s="254">
        <f>Inputs!AY429</f>
        <v>0</v>
      </c>
      <c r="AZ429" s="254">
        <f>Inputs!AZ429</f>
        <v>0</v>
      </c>
      <c r="BA429" s="254">
        <f>Inputs!BA429</f>
        <v>0</v>
      </c>
      <c r="BB429" s="254">
        <f>Inputs!BB429</f>
        <v>0</v>
      </c>
      <c r="BC429" s="254">
        <f>Inputs!BC429</f>
        <v>0</v>
      </c>
      <c r="BD429" s="254">
        <f>Inputs!BD429</f>
        <v>0</v>
      </c>
      <c r="BE429" s="254">
        <f>Inputs!BE429</f>
        <v>0</v>
      </c>
      <c r="BF429" s="254">
        <f>Inputs!BF429</f>
        <v>0</v>
      </c>
      <c r="BG429" s="254">
        <f>Inputs!BG429</f>
        <v>0</v>
      </c>
      <c r="BH429" s="254">
        <f>Inputs!BH429</f>
        <v>0</v>
      </c>
      <c r="BI429" s="254">
        <f>Inputs!BI429</f>
        <v>0</v>
      </c>
      <c r="BJ429" s="254">
        <f>Inputs!BJ429</f>
        <v>0</v>
      </c>
      <c r="BK429" s="254">
        <f>Inputs!BK429</f>
        <v>0</v>
      </c>
      <c r="BL429" s="254">
        <f>Inputs!BL429</f>
        <v>0</v>
      </c>
      <c r="BN429" s="255">
        <f>IF(OR($C429="Non-Labour",$C429="Labour-related"),IF(Inputs!$DT429=$F$1,Inputs!BN429,Inputs!BN429*'Key assumptions'!$H$118),$F429*N(H429)*avg_hrs)</f>
        <v>0</v>
      </c>
      <c r="BO429" s="255">
        <f>IF(OR($C429="Non-Labour",$C429="Labour-related"),IF(Inputs!$DT429=$F$1,Inputs!BO429,Inputs!BO429*'Key assumptions'!$H$118),$F429*N(I429)*avg_hrs)</f>
        <v>0</v>
      </c>
      <c r="BP429" s="255">
        <f>IF(OR($C429="Non-Labour",$C429="Labour-related"),IF(Inputs!$DT429=$F$1,Inputs!BP429,Inputs!BP429*'Key assumptions'!$H$118),$F429*N(J429)*avg_hrs)</f>
        <v>0</v>
      </c>
      <c r="BQ429" s="255">
        <f>IF(OR($C429="Non-Labour",$C429="Labour-related"),IF(Inputs!$DT429=$F$1,Inputs!BQ429,Inputs!BQ429*'Key assumptions'!$H$118),$F429*N(K429)*avg_hrs)</f>
        <v>0</v>
      </c>
      <c r="BR429" s="255">
        <f>IF(OR($C429="Non-Labour",$C429="Labour-related"),IF(Inputs!$DT429=$F$1,Inputs!BR429,Inputs!BR429*'Key assumptions'!$H$118),$F429*N(L429)*avg_hrs)</f>
        <v>0</v>
      </c>
      <c r="BS429" s="390" t="s">
        <v>411</v>
      </c>
      <c r="BT429" s="390" t="s">
        <v>411</v>
      </c>
      <c r="BU429" s="390" t="s">
        <v>411</v>
      </c>
      <c r="BV429" s="390" t="s">
        <v>411</v>
      </c>
      <c r="BW429" s="390" t="s">
        <v>411</v>
      </c>
      <c r="BX429" s="390" t="s">
        <v>411</v>
      </c>
      <c r="BY429" s="390" t="s">
        <v>411</v>
      </c>
      <c r="BZ429" s="390" t="s">
        <v>411</v>
      </c>
      <c r="CA429" s="390" t="s">
        <v>411</v>
      </c>
      <c r="CB429" s="390" t="s">
        <v>411</v>
      </c>
      <c r="CC429" s="390" t="s">
        <v>411</v>
      </c>
      <c r="CD429" s="390" t="s">
        <v>411</v>
      </c>
      <c r="CE429" s="390" t="s">
        <v>411</v>
      </c>
      <c r="CF429" s="390" t="s">
        <v>411</v>
      </c>
      <c r="CG429" s="390" t="s">
        <v>411</v>
      </c>
      <c r="CH429" s="390" t="s">
        <v>411</v>
      </c>
      <c r="CI429" s="390" t="s">
        <v>411</v>
      </c>
      <c r="CJ429" s="390" t="s">
        <v>411</v>
      </c>
      <c r="CK429" s="390" t="s">
        <v>411</v>
      </c>
      <c r="CL429" s="390" t="s">
        <v>411</v>
      </c>
      <c r="CM429" s="390" t="s">
        <v>411</v>
      </c>
      <c r="CN429" s="390" t="s">
        <v>411</v>
      </c>
      <c r="CO429" s="255">
        <f>IF(OR($C429="Non-Labour",$C429="Labour-related"),IF(Inputs!$DT429=$F$1,Inputs!CO429,Inputs!CO429*'Key assumptions'!$H$118),$F429*N(AI429)*avg_hrs)</f>
        <v>0</v>
      </c>
      <c r="CP429" s="255">
        <f>IF(OR($C429="Non-Labour",$C429="Labour-related"),IF(Inputs!$DT429=$F$1,Inputs!CP429,Inputs!CP429*'Key assumptions'!$H$118),$F429*N(AJ429)*avg_hrs)</f>
        <v>0</v>
      </c>
      <c r="CQ429" s="255">
        <f>IF(OR($C429="Non-Labour",$C429="Labour-related"),IF(Inputs!$DT429=$F$1,Inputs!CQ429,Inputs!CQ429*'Key assumptions'!$H$118),$F429*N(AK429)*avg_hrs)</f>
        <v>0</v>
      </c>
      <c r="CR429" s="255">
        <f>IF(OR($C429="Non-Labour",$C429="Labour-related"),IF(Inputs!$DT429=$F$1,Inputs!CR429,Inputs!CR429*'Key assumptions'!$H$118),$F429*N(AL429)*avg_hrs)</f>
        <v>0</v>
      </c>
      <c r="CS429" s="255">
        <f>IF(OR($C429="Non-Labour",$C429="Labour-related"),IF(Inputs!$DT429=$F$1,Inputs!CS429,Inputs!CS429*'Key assumptions'!$H$118),$F429*N(AM429)*avg_hrs)</f>
        <v>0</v>
      </c>
      <c r="CT429" s="255">
        <f>IF(OR($C429="Non-Labour",$C429="Labour-related"),IF(Inputs!$DT429=$F$1,Inputs!CT429,Inputs!CT429*'Key assumptions'!$H$118),$F429*N(AN429)*avg_hrs)</f>
        <v>0</v>
      </c>
      <c r="CU429" s="255">
        <f>IF(OR($C429="Non-Labour",$C429="Labour-related"),IF(Inputs!$DT429=$F$1,Inputs!CU429,Inputs!CU429*'Key assumptions'!$H$118),$F429*N(AO429)*avg_hrs)</f>
        <v>0</v>
      </c>
      <c r="CV429" s="255">
        <f>IF(OR($C429="Non-Labour",$C429="Labour-related"),IF(Inputs!$DT429=$F$1,Inputs!CV429,Inputs!CV429*'Key assumptions'!$H$118),$F429*N(AP429)*avg_hrs)</f>
        <v>0</v>
      </c>
      <c r="CW429" s="255">
        <f>IF(OR($C429="Non-Labour",$C429="Labour-related"),IF(Inputs!$DT429=$F$1,Inputs!CW429,Inputs!CW429*'Key assumptions'!$H$118),$F429*N(AQ429)*avg_hrs)</f>
        <v>0</v>
      </c>
      <c r="CX429" s="255">
        <f>IF(OR($C429="Non-Labour",$C429="Labour-related"),IF(Inputs!$DT429=$F$1,Inputs!CX429,Inputs!CX429*'Key assumptions'!$H$118),$F429*N(AR429)*avg_hrs)</f>
        <v>0</v>
      </c>
      <c r="CY429" s="255">
        <f>IF(OR($C429="Non-Labour",$C429="Labour-related"),IF(Inputs!$DT429=$F$1,Inputs!CY429,Inputs!CY429*'Key assumptions'!$H$118),$F429*N(AS429)*avg_hrs)</f>
        <v>0</v>
      </c>
      <c r="CZ429" s="255">
        <f>IF(OR($C429="Non-Labour",$C429="Labour-related"),IF(Inputs!$DT429=$F$1,Inputs!CZ429,Inputs!CZ429*'Key assumptions'!$H$118),$F429*N(AT429)*avg_hrs)</f>
        <v>0</v>
      </c>
      <c r="DA429" s="255">
        <f>IF(OR($C429="Non-Labour",$C429="Labour-related"),IF(Inputs!$DT429=$F$1,Inputs!DA429,Inputs!DA429*'Key assumptions'!$H$118),$F429*N(AU429)*avg_hrs)</f>
        <v>0</v>
      </c>
      <c r="DB429" s="255">
        <f>IF(OR($C429="Non-Labour",$C429="Labour-related"),IF(Inputs!$DT429=$F$1,Inputs!DB429,Inputs!DB429*'Key assumptions'!$H$118),$F429*N(AV429)*avg_hrs)</f>
        <v>0</v>
      </c>
      <c r="DC429" s="255">
        <f>IF(OR($C429="Non-Labour",$C429="Labour-related"),IF(Inputs!$DT429=$F$1,Inputs!DC429,Inputs!DC429*'Key assumptions'!$H$118),$F429*N(AW429)*avg_hrs)</f>
        <v>0</v>
      </c>
      <c r="DD429" s="255">
        <f>IF(OR($C429="Non-Labour",$C429="Labour-related"),IF(Inputs!$DT429=$F$1,Inputs!DD429,Inputs!DD429*'Key assumptions'!$H$118),$F429*N(AX429)*avg_hrs)</f>
        <v>0</v>
      </c>
      <c r="DE429" s="255">
        <f>IF(OR($C429="Non-Labour",$C429="Labour-related"),IF(Inputs!$DT429=$F$1,Inputs!DE429,Inputs!DE429*'Key assumptions'!$H$118),$F429*N(AY429)*avg_hrs)</f>
        <v>0</v>
      </c>
      <c r="DF429" s="255">
        <f>IF(OR($C429="Non-Labour",$C429="Labour-related"),IF(Inputs!$DT429=$F$1,Inputs!DF429,Inputs!DF429*'Key assumptions'!$H$118),$F429*N(AZ429)*avg_hrs)</f>
        <v>0</v>
      </c>
      <c r="DG429" s="255">
        <f>IF(OR($C429="Non-Labour",$C429="Labour-related"),IF(Inputs!$DT429=$F$1,Inputs!DG429,Inputs!DG429*'Key assumptions'!$H$118),$F429*N(BA429)*avg_hrs)</f>
        <v>0</v>
      </c>
      <c r="DH429" s="255">
        <f>IF(OR($C429="Non-Labour",$C429="Labour-related"),IF(Inputs!$DT429=$F$1,Inputs!DH429,Inputs!DH429*'Key assumptions'!$H$118),$F429*N(BB429)*avg_hrs)</f>
        <v>0</v>
      </c>
      <c r="DI429" s="255">
        <f>IF(OR($C429="Non-Labour",$C429="Labour-related"),IF(Inputs!$DT429=$F$1,Inputs!DI429,Inputs!DI429*'Key assumptions'!$H$118),$F429*N(BC429)*avg_hrs)</f>
        <v>0</v>
      </c>
      <c r="DJ429" s="255">
        <f>IF(OR($C429="Non-Labour",$C429="Labour-related"),IF(Inputs!$DT429=$F$1,Inputs!DJ429,Inputs!DJ429*'Key assumptions'!$H$118),$F429*N(BD429)*avg_hrs)</f>
        <v>0</v>
      </c>
      <c r="DK429" s="255">
        <f>IF(OR($C429="Non-Labour",$C429="Labour-related"),IF(Inputs!$DT429=$F$1,Inputs!DK429,Inputs!DK429*'Key assumptions'!$H$118),$F429*N(BE429)*avg_hrs)</f>
        <v>0</v>
      </c>
      <c r="DL429" s="255">
        <f>IF(OR($C429="Non-Labour",$C429="Labour-related"),IF(Inputs!$DT429=$F$1,Inputs!DL429,Inputs!DL429*'Key assumptions'!$H$118),$F429*N(BF429)*avg_hrs)</f>
        <v>0</v>
      </c>
      <c r="DM429" s="255">
        <f>IF(OR($C429="Non-Labour",$C429="Labour-related"),IF(Inputs!$DT429=$F$1,Inputs!DM429,Inputs!DM429*'Key assumptions'!$H$118),$F429*N(BG429)*avg_hrs)</f>
        <v>0</v>
      </c>
      <c r="DN429" s="255">
        <f>IF(OR($C429="Non-Labour",$C429="Labour-related"),IF(Inputs!$DT429=$F$1,Inputs!DN429,Inputs!DN429*'Key assumptions'!$H$118),$F429*N(BH429)*avg_hrs)</f>
        <v>0</v>
      </c>
      <c r="DO429" s="255">
        <f>IF(OR($C429="Non-Labour",$C429="Labour-related"),IF(Inputs!$DT429=$F$1,Inputs!DO429,Inputs!DO429*'Key assumptions'!$H$118),$F429*N(BI429)*avg_hrs)</f>
        <v>0</v>
      </c>
      <c r="DP429" s="255">
        <f>IF(OR($C429="Non-Labour",$C429="Labour-related"),IF(Inputs!$DT429=$F$1,Inputs!DP429,Inputs!DP429*'Key assumptions'!$H$118),$F429*N(BJ429)*avg_hrs)</f>
        <v>0</v>
      </c>
      <c r="DQ429" s="255">
        <f>IF(OR($C429="Non-Labour",$C429="Labour-related"),IF(Inputs!$DT429=$F$1,Inputs!DQ429,Inputs!DQ429*'Key assumptions'!$H$118),$F429*N(BK429)*avg_hrs)</f>
        <v>0</v>
      </c>
      <c r="DR429" s="255">
        <f>IF(OR($C429="Non-Labour",$C429="Labour-related"),IF(Inputs!$DT429=$F$1,Inputs!DR429,Inputs!DR429*'Key assumptions'!$H$118),$F429*N(BL429)*avg_hrs)</f>
        <v>0</v>
      </c>
      <c r="DT429" s="133" t="s">
        <v>213</v>
      </c>
      <c r="DU429" s="304"/>
      <c r="DV429" s="304"/>
      <c r="DW429" s="304"/>
      <c r="DX429" s="304"/>
      <c r="DY429" s="304"/>
      <c r="DZ429" s="304"/>
      <c r="EA429" s="255">
        <v>0</v>
      </c>
      <c r="EB429" s="255">
        <v>0</v>
      </c>
      <c r="EC429" s="255">
        <v>0</v>
      </c>
      <c r="ED429" s="255">
        <f t="shared" si="38"/>
        <v>0</v>
      </c>
      <c r="EE429" s="255">
        <f t="shared" si="38"/>
        <v>0</v>
      </c>
      <c r="EF429" s="255">
        <f t="shared" si="37"/>
        <v>0</v>
      </c>
    </row>
    <row r="430" spans="1:136" x14ac:dyDescent="0.4">
      <c r="A430" s="133" t="str">
        <f>Inputs!A430</f>
        <v>Construction Management</v>
      </c>
      <c r="B430" s="133" t="str">
        <f>Inputs!B430</f>
        <v>Substation Fitter 2</v>
      </c>
      <c r="C430" s="133" t="str">
        <f>Inputs!C430</f>
        <v>Labour-related</v>
      </c>
      <c r="D430" s="133" t="str">
        <f>Inputs!D430</f>
        <v>PT003696 AI BCSS Handover</v>
      </c>
      <c r="E430" s="133" t="str">
        <f>Inputs!E430</f>
        <v>Sustenance High Cost Country Centre</v>
      </c>
      <c r="F430" s="290">
        <f>IF(Inputs!DT430=$F$1,Inputs!F430,
IF(Inputs!DT430='Key assumptions'!$E$118,Inputs!F430*'Key assumptions'!$H$118,Inputs!F430*'Key assumptions'!$H$119))</f>
        <v>0</v>
      </c>
      <c r="G430" s="290">
        <f>IF(Inputs!DT430=$F$1,Inputs!G430,Inputs!G430*'Key assumptions'!$H$118)</f>
        <v>0</v>
      </c>
      <c r="H430" s="281"/>
      <c r="I430" s="281"/>
      <c r="J430" s="281"/>
      <c r="K430" s="281"/>
      <c r="L430" s="281"/>
      <c r="M430" s="389" t="str">
        <f>Inputs!M430</f>
        <v>[C-i-C]</v>
      </c>
      <c r="N430" s="389" t="str">
        <f>Inputs!N430</f>
        <v>[C-i-C]</v>
      </c>
      <c r="O430" s="389" t="str">
        <f>Inputs!O430</f>
        <v>[C-i-C]</v>
      </c>
      <c r="P430" s="389" t="str">
        <f>Inputs!P430</f>
        <v>[C-i-C]</v>
      </c>
      <c r="Q430" s="389" t="str">
        <f>Inputs!Q430</f>
        <v>[C-i-C]</v>
      </c>
      <c r="R430" s="389" t="str">
        <f>Inputs!R430</f>
        <v>[C-i-C]</v>
      </c>
      <c r="S430" s="389" t="str">
        <f>Inputs!S430</f>
        <v>[C-i-C]</v>
      </c>
      <c r="T430" s="389" t="str">
        <f>Inputs!T430</f>
        <v>[C-i-C]</v>
      </c>
      <c r="U430" s="389" t="str">
        <f>Inputs!U430</f>
        <v>[C-i-C]</v>
      </c>
      <c r="V430" s="389" t="str">
        <f>Inputs!V430</f>
        <v>[C-i-C]</v>
      </c>
      <c r="W430" s="389" t="str">
        <f>Inputs!W430</f>
        <v>[C-i-C]</v>
      </c>
      <c r="X430" s="389" t="str">
        <f>Inputs!X430</f>
        <v>[C-i-C]</v>
      </c>
      <c r="Y430" s="389" t="str">
        <f>Inputs!Y430</f>
        <v>[C-i-C]</v>
      </c>
      <c r="Z430" s="389" t="str">
        <f>Inputs!Z430</f>
        <v>[C-i-C]</v>
      </c>
      <c r="AA430" s="389" t="str">
        <f>Inputs!AA430</f>
        <v>[C-i-C]</v>
      </c>
      <c r="AB430" s="389" t="str">
        <f>Inputs!AB430</f>
        <v>[C-i-C]</v>
      </c>
      <c r="AC430" s="389" t="str">
        <f>Inputs!AC430</f>
        <v>[C-i-C]</v>
      </c>
      <c r="AD430" s="389" t="str">
        <f>Inputs!AD430</f>
        <v>[C-i-C]</v>
      </c>
      <c r="AE430" s="389" t="str">
        <f>Inputs!AE430</f>
        <v>[C-i-C]</v>
      </c>
      <c r="AF430" s="389" t="str">
        <f>Inputs!AF430</f>
        <v>[C-i-C]</v>
      </c>
      <c r="AG430" s="389" t="str">
        <f>Inputs!AG430</f>
        <v>[C-i-C]</v>
      </c>
      <c r="AH430" s="389" t="str">
        <f>Inputs!AH430</f>
        <v>[C-i-C]</v>
      </c>
      <c r="AI430" s="254">
        <f>Inputs!AI430</f>
        <v>0</v>
      </c>
      <c r="AJ430" s="254">
        <f>Inputs!AJ430</f>
        <v>0</v>
      </c>
      <c r="AK430" s="254">
        <f>Inputs!AK430</f>
        <v>0</v>
      </c>
      <c r="AL430" s="254">
        <f>Inputs!AL430</f>
        <v>0</v>
      </c>
      <c r="AM430" s="254">
        <f>Inputs!AM430</f>
        <v>0</v>
      </c>
      <c r="AN430" s="254">
        <f>Inputs!AN430</f>
        <v>0</v>
      </c>
      <c r="AO430" s="254">
        <f>Inputs!AO430</f>
        <v>0</v>
      </c>
      <c r="AP430" s="254">
        <f>Inputs!AP430</f>
        <v>0</v>
      </c>
      <c r="AQ430" s="254">
        <f>Inputs!AQ430</f>
        <v>0</v>
      </c>
      <c r="AR430" s="254">
        <f>Inputs!AR430</f>
        <v>0</v>
      </c>
      <c r="AS430" s="254">
        <f>Inputs!AS430</f>
        <v>0</v>
      </c>
      <c r="AT430" s="254">
        <f>Inputs!AT430</f>
        <v>0</v>
      </c>
      <c r="AU430" s="254">
        <f>Inputs!AU430</f>
        <v>0</v>
      </c>
      <c r="AV430" s="254">
        <f>Inputs!AV430</f>
        <v>0</v>
      </c>
      <c r="AW430" s="254">
        <f>Inputs!AW430</f>
        <v>0</v>
      </c>
      <c r="AX430" s="254">
        <f>Inputs!AX430</f>
        <v>0</v>
      </c>
      <c r="AY430" s="254">
        <f>Inputs!AY430</f>
        <v>0</v>
      </c>
      <c r="AZ430" s="254">
        <f>Inputs!AZ430</f>
        <v>0</v>
      </c>
      <c r="BA430" s="254">
        <f>Inputs!BA430</f>
        <v>0</v>
      </c>
      <c r="BB430" s="254">
        <f>Inputs!BB430</f>
        <v>0</v>
      </c>
      <c r="BC430" s="254">
        <f>Inputs!BC430</f>
        <v>0</v>
      </c>
      <c r="BD430" s="254">
        <f>Inputs!BD430</f>
        <v>0</v>
      </c>
      <c r="BE430" s="254">
        <f>Inputs!BE430</f>
        <v>0</v>
      </c>
      <c r="BF430" s="254">
        <f>Inputs!BF430</f>
        <v>0</v>
      </c>
      <c r="BG430" s="254">
        <f>Inputs!BG430</f>
        <v>0</v>
      </c>
      <c r="BH430" s="254">
        <f>Inputs!BH430</f>
        <v>0</v>
      </c>
      <c r="BI430" s="254">
        <f>Inputs!BI430</f>
        <v>0</v>
      </c>
      <c r="BJ430" s="254">
        <f>Inputs!BJ430</f>
        <v>0</v>
      </c>
      <c r="BK430" s="254">
        <f>Inputs!BK430</f>
        <v>0</v>
      </c>
      <c r="BL430" s="254">
        <f>Inputs!BL430</f>
        <v>0</v>
      </c>
      <c r="BN430" s="255">
        <f>IF(OR($C430="Non-Labour",$C430="Labour-related"),IF(Inputs!$DT430=$F$1,Inputs!BN430,Inputs!BN430*'Key assumptions'!$H$118),$F430*N(H430)*avg_hrs)</f>
        <v>0</v>
      </c>
      <c r="BO430" s="255">
        <f>IF(OR($C430="Non-Labour",$C430="Labour-related"),IF(Inputs!$DT430=$F$1,Inputs!BO430,Inputs!BO430*'Key assumptions'!$H$118),$F430*N(I430)*avg_hrs)</f>
        <v>0</v>
      </c>
      <c r="BP430" s="255">
        <f>IF(OR($C430="Non-Labour",$C430="Labour-related"),IF(Inputs!$DT430=$F$1,Inputs!BP430,Inputs!BP430*'Key assumptions'!$H$118),$F430*N(J430)*avg_hrs)</f>
        <v>0</v>
      </c>
      <c r="BQ430" s="255">
        <f>IF(OR($C430="Non-Labour",$C430="Labour-related"),IF(Inputs!$DT430=$F$1,Inputs!BQ430,Inputs!BQ430*'Key assumptions'!$H$118),$F430*N(K430)*avg_hrs)</f>
        <v>0</v>
      </c>
      <c r="BR430" s="255">
        <f>IF(OR($C430="Non-Labour",$C430="Labour-related"),IF(Inputs!$DT430=$F$1,Inputs!BR430,Inputs!BR430*'Key assumptions'!$H$118),$F430*N(L430)*avg_hrs)</f>
        <v>0</v>
      </c>
      <c r="BS430" s="390" t="s">
        <v>411</v>
      </c>
      <c r="BT430" s="390" t="s">
        <v>411</v>
      </c>
      <c r="BU430" s="390" t="s">
        <v>411</v>
      </c>
      <c r="BV430" s="390" t="s">
        <v>411</v>
      </c>
      <c r="BW430" s="390" t="s">
        <v>411</v>
      </c>
      <c r="BX430" s="390" t="s">
        <v>411</v>
      </c>
      <c r="BY430" s="390" t="s">
        <v>411</v>
      </c>
      <c r="BZ430" s="390" t="s">
        <v>411</v>
      </c>
      <c r="CA430" s="390" t="s">
        <v>411</v>
      </c>
      <c r="CB430" s="390" t="s">
        <v>411</v>
      </c>
      <c r="CC430" s="390" t="s">
        <v>411</v>
      </c>
      <c r="CD430" s="390" t="s">
        <v>411</v>
      </c>
      <c r="CE430" s="390" t="s">
        <v>411</v>
      </c>
      <c r="CF430" s="390" t="s">
        <v>411</v>
      </c>
      <c r="CG430" s="390" t="s">
        <v>411</v>
      </c>
      <c r="CH430" s="390" t="s">
        <v>411</v>
      </c>
      <c r="CI430" s="390" t="s">
        <v>411</v>
      </c>
      <c r="CJ430" s="390" t="s">
        <v>411</v>
      </c>
      <c r="CK430" s="390" t="s">
        <v>411</v>
      </c>
      <c r="CL430" s="390" t="s">
        <v>411</v>
      </c>
      <c r="CM430" s="390" t="s">
        <v>411</v>
      </c>
      <c r="CN430" s="390" t="s">
        <v>411</v>
      </c>
      <c r="CO430" s="255">
        <f>IF(OR($C430="Non-Labour",$C430="Labour-related"),IF(Inputs!$DT430=$F$1,Inputs!CO430,Inputs!CO430*'Key assumptions'!$H$118),$F430*N(AI430)*avg_hrs)</f>
        <v>0</v>
      </c>
      <c r="CP430" s="255">
        <f>IF(OR($C430="Non-Labour",$C430="Labour-related"),IF(Inputs!$DT430=$F$1,Inputs!CP430,Inputs!CP430*'Key assumptions'!$H$118),$F430*N(AJ430)*avg_hrs)</f>
        <v>0</v>
      </c>
      <c r="CQ430" s="255">
        <f>IF(OR($C430="Non-Labour",$C430="Labour-related"),IF(Inputs!$DT430=$F$1,Inputs!CQ430,Inputs!CQ430*'Key assumptions'!$H$118),$F430*N(AK430)*avg_hrs)</f>
        <v>0</v>
      </c>
      <c r="CR430" s="255">
        <f>IF(OR($C430="Non-Labour",$C430="Labour-related"),IF(Inputs!$DT430=$F$1,Inputs!CR430,Inputs!CR430*'Key assumptions'!$H$118),$F430*N(AL430)*avg_hrs)</f>
        <v>0</v>
      </c>
      <c r="CS430" s="255">
        <f>IF(OR($C430="Non-Labour",$C430="Labour-related"),IF(Inputs!$DT430=$F$1,Inputs!CS430,Inputs!CS430*'Key assumptions'!$H$118),$F430*N(AM430)*avg_hrs)</f>
        <v>0</v>
      </c>
      <c r="CT430" s="255">
        <f>IF(OR($C430="Non-Labour",$C430="Labour-related"),IF(Inputs!$DT430=$F$1,Inputs!CT430,Inputs!CT430*'Key assumptions'!$H$118),$F430*N(AN430)*avg_hrs)</f>
        <v>0</v>
      </c>
      <c r="CU430" s="255">
        <f>IF(OR($C430="Non-Labour",$C430="Labour-related"),IF(Inputs!$DT430=$F$1,Inputs!CU430,Inputs!CU430*'Key assumptions'!$H$118),$F430*N(AO430)*avg_hrs)</f>
        <v>0</v>
      </c>
      <c r="CV430" s="255">
        <f>IF(OR($C430="Non-Labour",$C430="Labour-related"),IF(Inputs!$DT430=$F$1,Inputs!CV430,Inputs!CV430*'Key assumptions'!$H$118),$F430*N(AP430)*avg_hrs)</f>
        <v>0</v>
      </c>
      <c r="CW430" s="255">
        <f>IF(OR($C430="Non-Labour",$C430="Labour-related"),IF(Inputs!$DT430=$F$1,Inputs!CW430,Inputs!CW430*'Key assumptions'!$H$118),$F430*N(AQ430)*avg_hrs)</f>
        <v>0</v>
      </c>
      <c r="CX430" s="255">
        <f>IF(OR($C430="Non-Labour",$C430="Labour-related"),IF(Inputs!$DT430=$F$1,Inputs!CX430,Inputs!CX430*'Key assumptions'!$H$118),$F430*N(AR430)*avg_hrs)</f>
        <v>0</v>
      </c>
      <c r="CY430" s="255">
        <f>IF(OR($C430="Non-Labour",$C430="Labour-related"),IF(Inputs!$DT430=$F$1,Inputs!CY430,Inputs!CY430*'Key assumptions'!$H$118),$F430*N(AS430)*avg_hrs)</f>
        <v>0</v>
      </c>
      <c r="CZ430" s="255">
        <f>IF(OR($C430="Non-Labour",$C430="Labour-related"),IF(Inputs!$DT430=$F$1,Inputs!CZ430,Inputs!CZ430*'Key assumptions'!$H$118),$F430*N(AT430)*avg_hrs)</f>
        <v>0</v>
      </c>
      <c r="DA430" s="255">
        <f>IF(OR($C430="Non-Labour",$C430="Labour-related"),IF(Inputs!$DT430=$F$1,Inputs!DA430,Inputs!DA430*'Key assumptions'!$H$118),$F430*N(AU430)*avg_hrs)</f>
        <v>0</v>
      </c>
      <c r="DB430" s="255">
        <f>IF(OR($C430="Non-Labour",$C430="Labour-related"),IF(Inputs!$DT430=$F$1,Inputs!DB430,Inputs!DB430*'Key assumptions'!$H$118),$F430*N(AV430)*avg_hrs)</f>
        <v>0</v>
      </c>
      <c r="DC430" s="255">
        <f>IF(OR($C430="Non-Labour",$C430="Labour-related"),IF(Inputs!$DT430=$F$1,Inputs!DC430,Inputs!DC430*'Key assumptions'!$H$118),$F430*N(AW430)*avg_hrs)</f>
        <v>0</v>
      </c>
      <c r="DD430" s="255">
        <f>IF(OR($C430="Non-Labour",$C430="Labour-related"),IF(Inputs!$DT430=$F$1,Inputs!DD430,Inputs!DD430*'Key assumptions'!$H$118),$F430*N(AX430)*avg_hrs)</f>
        <v>0</v>
      </c>
      <c r="DE430" s="255">
        <f>IF(OR($C430="Non-Labour",$C430="Labour-related"),IF(Inputs!$DT430=$F$1,Inputs!DE430,Inputs!DE430*'Key assumptions'!$H$118),$F430*N(AY430)*avg_hrs)</f>
        <v>0</v>
      </c>
      <c r="DF430" s="255">
        <f>IF(OR($C430="Non-Labour",$C430="Labour-related"),IF(Inputs!$DT430=$F$1,Inputs!DF430,Inputs!DF430*'Key assumptions'!$H$118),$F430*N(AZ430)*avg_hrs)</f>
        <v>0</v>
      </c>
      <c r="DG430" s="255">
        <f>IF(OR($C430="Non-Labour",$C430="Labour-related"),IF(Inputs!$DT430=$F$1,Inputs!DG430,Inputs!DG430*'Key assumptions'!$H$118),$F430*N(BA430)*avg_hrs)</f>
        <v>0</v>
      </c>
      <c r="DH430" s="255">
        <f>IF(OR($C430="Non-Labour",$C430="Labour-related"),IF(Inputs!$DT430=$F$1,Inputs!DH430,Inputs!DH430*'Key assumptions'!$H$118),$F430*N(BB430)*avg_hrs)</f>
        <v>0</v>
      </c>
      <c r="DI430" s="255">
        <f>IF(OR($C430="Non-Labour",$C430="Labour-related"),IF(Inputs!$DT430=$F$1,Inputs!DI430,Inputs!DI430*'Key assumptions'!$H$118),$F430*N(BC430)*avg_hrs)</f>
        <v>0</v>
      </c>
      <c r="DJ430" s="255">
        <f>IF(OR($C430="Non-Labour",$C430="Labour-related"),IF(Inputs!$DT430=$F$1,Inputs!DJ430,Inputs!DJ430*'Key assumptions'!$H$118),$F430*N(BD430)*avg_hrs)</f>
        <v>0</v>
      </c>
      <c r="DK430" s="255">
        <f>IF(OR($C430="Non-Labour",$C430="Labour-related"),IF(Inputs!$DT430=$F$1,Inputs!DK430,Inputs!DK430*'Key assumptions'!$H$118),$F430*N(BE430)*avg_hrs)</f>
        <v>0</v>
      </c>
      <c r="DL430" s="255">
        <f>IF(OR($C430="Non-Labour",$C430="Labour-related"),IF(Inputs!$DT430=$F$1,Inputs!DL430,Inputs!DL430*'Key assumptions'!$H$118),$F430*N(BF430)*avg_hrs)</f>
        <v>0</v>
      </c>
      <c r="DM430" s="255">
        <f>IF(OR($C430="Non-Labour",$C430="Labour-related"),IF(Inputs!$DT430=$F$1,Inputs!DM430,Inputs!DM430*'Key assumptions'!$H$118),$F430*N(BG430)*avg_hrs)</f>
        <v>0</v>
      </c>
      <c r="DN430" s="255">
        <f>IF(OR($C430="Non-Labour",$C430="Labour-related"),IF(Inputs!$DT430=$F$1,Inputs!DN430,Inputs!DN430*'Key assumptions'!$H$118),$F430*N(BH430)*avg_hrs)</f>
        <v>0</v>
      </c>
      <c r="DO430" s="255">
        <f>IF(OR($C430="Non-Labour",$C430="Labour-related"),IF(Inputs!$DT430=$F$1,Inputs!DO430,Inputs!DO430*'Key assumptions'!$H$118),$F430*N(BI430)*avg_hrs)</f>
        <v>0</v>
      </c>
      <c r="DP430" s="255">
        <f>IF(OR($C430="Non-Labour",$C430="Labour-related"),IF(Inputs!$DT430=$F$1,Inputs!DP430,Inputs!DP430*'Key assumptions'!$H$118),$F430*N(BJ430)*avg_hrs)</f>
        <v>0</v>
      </c>
      <c r="DQ430" s="255">
        <f>IF(OR($C430="Non-Labour",$C430="Labour-related"),IF(Inputs!$DT430=$F$1,Inputs!DQ430,Inputs!DQ430*'Key assumptions'!$H$118),$F430*N(BK430)*avg_hrs)</f>
        <v>0</v>
      </c>
      <c r="DR430" s="255">
        <f>IF(OR($C430="Non-Labour",$C430="Labour-related"),IF(Inputs!$DT430=$F$1,Inputs!DR430,Inputs!DR430*'Key assumptions'!$H$118),$F430*N(BL430)*avg_hrs)</f>
        <v>0</v>
      </c>
      <c r="DT430" s="133" t="s">
        <v>213</v>
      </c>
      <c r="DU430" s="304"/>
      <c r="DV430" s="304"/>
      <c r="DW430" s="304"/>
      <c r="DX430" s="304"/>
      <c r="DY430" s="304"/>
      <c r="DZ430" s="304"/>
      <c r="EA430" s="255">
        <v>0</v>
      </c>
      <c r="EB430" s="255">
        <v>0</v>
      </c>
      <c r="EC430" s="255">
        <v>0</v>
      </c>
      <c r="ED430" s="255">
        <f t="shared" si="38"/>
        <v>0</v>
      </c>
      <c r="EE430" s="255">
        <f t="shared" si="38"/>
        <v>0</v>
      </c>
      <c r="EF430" s="255">
        <f t="shared" si="37"/>
        <v>0</v>
      </c>
    </row>
    <row r="431" spans="1:136" x14ac:dyDescent="0.4">
      <c r="A431" s="133" t="str">
        <f>Inputs!A431</f>
        <v>Construction Management</v>
      </c>
      <c r="B431" s="133" t="str">
        <f>Inputs!B431</f>
        <v>N/A</v>
      </c>
      <c r="C431" s="133" t="str">
        <f>Inputs!C431</f>
        <v>Internal Labour</v>
      </c>
      <c r="D431" s="133" t="str">
        <f>Inputs!D431</f>
        <v>PT003696 AI BCSS Handover</v>
      </c>
      <c r="E431" s="133" t="str">
        <f>Inputs!E431</f>
        <v>Linesperson</v>
      </c>
      <c r="F431" s="290">
        <f>IF(Inputs!DT431=$F$1,Inputs!F431,
IF(Inputs!DT431='Key assumptions'!$E$118,Inputs!F431*'Key assumptions'!$H$118,Inputs!F431*'Key assumptions'!$H$119))</f>
        <v>167.5</v>
      </c>
      <c r="G431" s="290">
        <f>IF(Inputs!DT431=$F$1,Inputs!G431,Inputs!G431*'Key assumptions'!$H$118)</f>
        <v>73.374325073964485</v>
      </c>
      <c r="H431" s="281"/>
      <c r="I431" s="281"/>
      <c r="J431" s="281"/>
      <c r="K431" s="281"/>
      <c r="L431" s="281"/>
      <c r="M431" s="389" t="str">
        <f>Inputs!M431</f>
        <v>[C-i-C]</v>
      </c>
      <c r="N431" s="389" t="str">
        <f>Inputs!N431</f>
        <v>[C-i-C]</v>
      </c>
      <c r="O431" s="389" t="str">
        <f>Inputs!O431</f>
        <v>[C-i-C]</v>
      </c>
      <c r="P431" s="389" t="str">
        <f>Inputs!P431</f>
        <v>[C-i-C]</v>
      </c>
      <c r="Q431" s="389" t="str">
        <f>Inputs!Q431</f>
        <v>[C-i-C]</v>
      </c>
      <c r="R431" s="389" t="str">
        <f>Inputs!R431</f>
        <v>[C-i-C]</v>
      </c>
      <c r="S431" s="389" t="str">
        <f>Inputs!S431</f>
        <v>[C-i-C]</v>
      </c>
      <c r="T431" s="389" t="str">
        <f>Inputs!T431</f>
        <v>[C-i-C]</v>
      </c>
      <c r="U431" s="389" t="str">
        <f>Inputs!U431</f>
        <v>[C-i-C]</v>
      </c>
      <c r="V431" s="389" t="str">
        <f>Inputs!V431</f>
        <v>[C-i-C]</v>
      </c>
      <c r="W431" s="389" t="str">
        <f>Inputs!W431</f>
        <v>[C-i-C]</v>
      </c>
      <c r="X431" s="389" t="str">
        <f>Inputs!X431</f>
        <v>[C-i-C]</v>
      </c>
      <c r="Y431" s="389" t="str">
        <f>Inputs!Y431</f>
        <v>[C-i-C]</v>
      </c>
      <c r="Z431" s="389" t="str">
        <f>Inputs!Z431</f>
        <v>[C-i-C]</v>
      </c>
      <c r="AA431" s="389" t="str">
        <f>Inputs!AA431</f>
        <v>[C-i-C]</v>
      </c>
      <c r="AB431" s="389" t="str">
        <f>Inputs!AB431</f>
        <v>[C-i-C]</v>
      </c>
      <c r="AC431" s="389" t="str">
        <f>Inputs!AC431</f>
        <v>[C-i-C]</v>
      </c>
      <c r="AD431" s="389" t="str">
        <f>Inputs!AD431</f>
        <v>[C-i-C]</v>
      </c>
      <c r="AE431" s="389" t="str">
        <f>Inputs!AE431</f>
        <v>[C-i-C]</v>
      </c>
      <c r="AF431" s="389" t="str">
        <f>Inputs!AF431</f>
        <v>[C-i-C]</v>
      </c>
      <c r="AG431" s="389" t="str">
        <f>Inputs!AG431</f>
        <v>[C-i-C]</v>
      </c>
      <c r="AH431" s="389" t="str">
        <f>Inputs!AH431</f>
        <v>[C-i-C]</v>
      </c>
      <c r="AI431" s="254">
        <f>Inputs!AI431</f>
        <v>0</v>
      </c>
      <c r="AJ431" s="254">
        <f>Inputs!AJ431</f>
        <v>0</v>
      </c>
      <c r="AK431" s="254">
        <f>Inputs!AK431</f>
        <v>0</v>
      </c>
      <c r="AL431" s="254">
        <f>Inputs!AL431</f>
        <v>0</v>
      </c>
      <c r="AM431" s="254">
        <f>Inputs!AM431</f>
        <v>0</v>
      </c>
      <c r="AN431" s="254">
        <f>Inputs!AN431</f>
        <v>0</v>
      </c>
      <c r="AO431" s="254">
        <f>Inputs!AO431</f>
        <v>0</v>
      </c>
      <c r="AP431" s="254">
        <f>Inputs!AP431</f>
        <v>0</v>
      </c>
      <c r="AQ431" s="254">
        <f>Inputs!AQ431</f>
        <v>0</v>
      </c>
      <c r="AR431" s="254">
        <f>Inputs!AR431</f>
        <v>0</v>
      </c>
      <c r="AS431" s="254">
        <f>Inputs!AS431</f>
        <v>0</v>
      </c>
      <c r="AT431" s="254">
        <f>Inputs!AT431</f>
        <v>0</v>
      </c>
      <c r="AU431" s="254">
        <f>Inputs!AU431</f>
        <v>0</v>
      </c>
      <c r="AV431" s="254">
        <f>Inputs!AV431</f>
        <v>0</v>
      </c>
      <c r="AW431" s="254">
        <f>Inputs!AW431</f>
        <v>0</v>
      </c>
      <c r="AX431" s="254">
        <f>Inputs!AX431</f>
        <v>0</v>
      </c>
      <c r="AY431" s="254">
        <f>Inputs!AY431</f>
        <v>0</v>
      </c>
      <c r="AZ431" s="254">
        <f>Inputs!AZ431</f>
        <v>0</v>
      </c>
      <c r="BA431" s="254">
        <f>Inputs!BA431</f>
        <v>0</v>
      </c>
      <c r="BB431" s="254">
        <f>Inputs!BB431</f>
        <v>0</v>
      </c>
      <c r="BC431" s="254">
        <f>Inputs!BC431</f>
        <v>0</v>
      </c>
      <c r="BD431" s="254">
        <f>Inputs!BD431</f>
        <v>0</v>
      </c>
      <c r="BE431" s="254">
        <f>Inputs!BE431</f>
        <v>0</v>
      </c>
      <c r="BF431" s="254">
        <f>Inputs!BF431</f>
        <v>0</v>
      </c>
      <c r="BG431" s="254">
        <f>Inputs!BG431</f>
        <v>0</v>
      </c>
      <c r="BH431" s="254">
        <f>Inputs!BH431</f>
        <v>0</v>
      </c>
      <c r="BI431" s="254">
        <f>Inputs!BI431</f>
        <v>0</v>
      </c>
      <c r="BJ431" s="254">
        <f>Inputs!BJ431</f>
        <v>0</v>
      </c>
      <c r="BK431" s="254">
        <f>Inputs!BK431</f>
        <v>0</v>
      </c>
      <c r="BL431" s="254">
        <f>Inputs!BL431</f>
        <v>0</v>
      </c>
      <c r="BN431" s="255">
        <f>IF(OR($C431="Non-Labour",$C431="Labour-related"),IF(Inputs!$DT431=$F$1,Inputs!BN431,Inputs!BN431*'Key assumptions'!$H$118),$F431*N(H431)*avg_hrs)</f>
        <v>0</v>
      </c>
      <c r="BO431" s="255">
        <f>IF(OR($C431="Non-Labour",$C431="Labour-related"),IF(Inputs!$DT431=$F$1,Inputs!BO431,Inputs!BO431*'Key assumptions'!$H$118),$F431*N(I431)*avg_hrs)</f>
        <v>0</v>
      </c>
      <c r="BP431" s="255">
        <f>IF(OR($C431="Non-Labour",$C431="Labour-related"),IF(Inputs!$DT431=$F$1,Inputs!BP431,Inputs!BP431*'Key assumptions'!$H$118),$F431*N(J431)*avg_hrs)</f>
        <v>0</v>
      </c>
      <c r="BQ431" s="255">
        <f>IF(OR($C431="Non-Labour",$C431="Labour-related"),IF(Inputs!$DT431=$F$1,Inputs!BQ431,Inputs!BQ431*'Key assumptions'!$H$118),$F431*N(K431)*avg_hrs)</f>
        <v>0</v>
      </c>
      <c r="BR431" s="255">
        <f>IF(OR($C431="Non-Labour",$C431="Labour-related"),IF(Inputs!$DT431=$F$1,Inputs!BR431,Inputs!BR431*'Key assumptions'!$H$118),$F431*N(L431)*avg_hrs)</f>
        <v>0</v>
      </c>
      <c r="BS431" s="390" t="s">
        <v>411</v>
      </c>
      <c r="BT431" s="390" t="s">
        <v>411</v>
      </c>
      <c r="BU431" s="390" t="s">
        <v>411</v>
      </c>
      <c r="BV431" s="390" t="s">
        <v>411</v>
      </c>
      <c r="BW431" s="390" t="s">
        <v>411</v>
      </c>
      <c r="BX431" s="390" t="s">
        <v>411</v>
      </c>
      <c r="BY431" s="390" t="s">
        <v>411</v>
      </c>
      <c r="BZ431" s="390" t="s">
        <v>411</v>
      </c>
      <c r="CA431" s="390" t="s">
        <v>411</v>
      </c>
      <c r="CB431" s="390" t="s">
        <v>411</v>
      </c>
      <c r="CC431" s="390" t="s">
        <v>411</v>
      </c>
      <c r="CD431" s="390" t="s">
        <v>411</v>
      </c>
      <c r="CE431" s="390" t="s">
        <v>411</v>
      </c>
      <c r="CF431" s="390" t="s">
        <v>411</v>
      </c>
      <c r="CG431" s="390" t="s">
        <v>411</v>
      </c>
      <c r="CH431" s="390" t="s">
        <v>411</v>
      </c>
      <c r="CI431" s="390" t="s">
        <v>411</v>
      </c>
      <c r="CJ431" s="390" t="s">
        <v>411</v>
      </c>
      <c r="CK431" s="390" t="s">
        <v>411</v>
      </c>
      <c r="CL431" s="390" t="s">
        <v>411</v>
      </c>
      <c r="CM431" s="390" t="s">
        <v>411</v>
      </c>
      <c r="CN431" s="390" t="s">
        <v>411</v>
      </c>
      <c r="CO431" s="255">
        <f>IF(OR($C431="Non-Labour",$C431="Labour-related"),IF(Inputs!$DT431=$F$1,Inputs!CO431,Inputs!CO431*'Key assumptions'!$H$118),$F431*N(AI431)*avg_hrs)</f>
        <v>0</v>
      </c>
      <c r="CP431" s="255">
        <f>IF(OR($C431="Non-Labour",$C431="Labour-related"),IF(Inputs!$DT431=$F$1,Inputs!CP431,Inputs!CP431*'Key assumptions'!$H$118),$F431*N(AJ431)*avg_hrs)</f>
        <v>0</v>
      </c>
      <c r="CQ431" s="255">
        <f>IF(OR($C431="Non-Labour",$C431="Labour-related"),IF(Inputs!$DT431=$F$1,Inputs!CQ431,Inputs!CQ431*'Key assumptions'!$H$118),$F431*N(AK431)*avg_hrs)</f>
        <v>0</v>
      </c>
      <c r="CR431" s="255">
        <f>IF(OR($C431="Non-Labour",$C431="Labour-related"),IF(Inputs!$DT431=$F$1,Inputs!CR431,Inputs!CR431*'Key assumptions'!$H$118),$F431*N(AL431)*avg_hrs)</f>
        <v>0</v>
      </c>
      <c r="CS431" s="255">
        <f>IF(OR($C431="Non-Labour",$C431="Labour-related"),IF(Inputs!$DT431=$F$1,Inputs!CS431,Inputs!CS431*'Key assumptions'!$H$118),$F431*N(AM431)*avg_hrs)</f>
        <v>0</v>
      </c>
      <c r="CT431" s="255">
        <f>IF(OR($C431="Non-Labour",$C431="Labour-related"),IF(Inputs!$DT431=$F$1,Inputs!CT431,Inputs!CT431*'Key assumptions'!$H$118),$F431*N(AN431)*avg_hrs)</f>
        <v>0</v>
      </c>
      <c r="CU431" s="255">
        <f>IF(OR($C431="Non-Labour",$C431="Labour-related"),IF(Inputs!$DT431=$F$1,Inputs!CU431,Inputs!CU431*'Key assumptions'!$H$118),$F431*N(AO431)*avg_hrs)</f>
        <v>0</v>
      </c>
      <c r="CV431" s="255">
        <f>IF(OR($C431="Non-Labour",$C431="Labour-related"),IF(Inputs!$DT431=$F$1,Inputs!CV431,Inputs!CV431*'Key assumptions'!$H$118),$F431*N(AP431)*avg_hrs)</f>
        <v>0</v>
      </c>
      <c r="CW431" s="255">
        <f>IF(OR($C431="Non-Labour",$C431="Labour-related"),IF(Inputs!$DT431=$F$1,Inputs!CW431,Inputs!CW431*'Key assumptions'!$H$118),$F431*N(AQ431)*avg_hrs)</f>
        <v>0</v>
      </c>
      <c r="CX431" s="255">
        <f>IF(OR($C431="Non-Labour",$C431="Labour-related"),IF(Inputs!$DT431=$F$1,Inputs!CX431,Inputs!CX431*'Key assumptions'!$H$118),$F431*N(AR431)*avg_hrs)</f>
        <v>0</v>
      </c>
      <c r="CY431" s="255">
        <f>IF(OR($C431="Non-Labour",$C431="Labour-related"),IF(Inputs!$DT431=$F$1,Inputs!CY431,Inputs!CY431*'Key assumptions'!$H$118),$F431*N(AS431)*avg_hrs)</f>
        <v>0</v>
      </c>
      <c r="CZ431" s="255">
        <f>IF(OR($C431="Non-Labour",$C431="Labour-related"),IF(Inputs!$DT431=$F$1,Inputs!CZ431,Inputs!CZ431*'Key assumptions'!$H$118),$F431*N(AT431)*avg_hrs)</f>
        <v>0</v>
      </c>
      <c r="DA431" s="255">
        <f>IF(OR($C431="Non-Labour",$C431="Labour-related"),IF(Inputs!$DT431=$F$1,Inputs!DA431,Inputs!DA431*'Key assumptions'!$H$118),$F431*N(AU431)*avg_hrs)</f>
        <v>0</v>
      </c>
      <c r="DB431" s="255">
        <f>IF(OR($C431="Non-Labour",$C431="Labour-related"),IF(Inputs!$DT431=$F$1,Inputs!DB431,Inputs!DB431*'Key assumptions'!$H$118),$F431*N(AV431)*avg_hrs)</f>
        <v>0</v>
      </c>
      <c r="DC431" s="255">
        <f>IF(OR($C431="Non-Labour",$C431="Labour-related"),IF(Inputs!$DT431=$F$1,Inputs!DC431,Inputs!DC431*'Key assumptions'!$H$118),$F431*N(AW431)*avg_hrs)</f>
        <v>0</v>
      </c>
      <c r="DD431" s="255">
        <f>IF(OR($C431="Non-Labour",$C431="Labour-related"),IF(Inputs!$DT431=$F$1,Inputs!DD431,Inputs!DD431*'Key assumptions'!$H$118),$F431*N(AX431)*avg_hrs)</f>
        <v>0</v>
      </c>
      <c r="DE431" s="255">
        <f>IF(OR($C431="Non-Labour",$C431="Labour-related"),IF(Inputs!$DT431=$F$1,Inputs!DE431,Inputs!DE431*'Key assumptions'!$H$118),$F431*N(AY431)*avg_hrs)</f>
        <v>0</v>
      </c>
      <c r="DF431" s="255">
        <f>IF(OR($C431="Non-Labour",$C431="Labour-related"),IF(Inputs!$DT431=$F$1,Inputs!DF431,Inputs!DF431*'Key assumptions'!$H$118),$F431*N(AZ431)*avg_hrs)</f>
        <v>0</v>
      </c>
      <c r="DG431" s="255">
        <f>IF(OR($C431="Non-Labour",$C431="Labour-related"),IF(Inputs!$DT431=$F$1,Inputs!DG431,Inputs!DG431*'Key assumptions'!$H$118),$F431*N(BA431)*avg_hrs)</f>
        <v>0</v>
      </c>
      <c r="DH431" s="255">
        <f>IF(OR($C431="Non-Labour",$C431="Labour-related"),IF(Inputs!$DT431=$F$1,Inputs!DH431,Inputs!DH431*'Key assumptions'!$H$118),$F431*N(BB431)*avg_hrs)</f>
        <v>0</v>
      </c>
      <c r="DI431" s="255">
        <f>IF(OR($C431="Non-Labour",$C431="Labour-related"),IF(Inputs!$DT431=$F$1,Inputs!DI431,Inputs!DI431*'Key assumptions'!$H$118),$F431*N(BC431)*avg_hrs)</f>
        <v>0</v>
      </c>
      <c r="DJ431" s="255">
        <f>IF(OR($C431="Non-Labour",$C431="Labour-related"),IF(Inputs!$DT431=$F$1,Inputs!DJ431,Inputs!DJ431*'Key assumptions'!$H$118),$F431*N(BD431)*avg_hrs)</f>
        <v>0</v>
      </c>
      <c r="DK431" s="255">
        <f>IF(OR($C431="Non-Labour",$C431="Labour-related"),IF(Inputs!$DT431=$F$1,Inputs!DK431,Inputs!DK431*'Key assumptions'!$H$118),$F431*N(BE431)*avg_hrs)</f>
        <v>0</v>
      </c>
      <c r="DL431" s="255">
        <f>IF(OR($C431="Non-Labour",$C431="Labour-related"),IF(Inputs!$DT431=$F$1,Inputs!DL431,Inputs!DL431*'Key assumptions'!$H$118),$F431*N(BF431)*avg_hrs)</f>
        <v>0</v>
      </c>
      <c r="DM431" s="255">
        <f>IF(OR($C431="Non-Labour",$C431="Labour-related"),IF(Inputs!$DT431=$F$1,Inputs!DM431,Inputs!DM431*'Key assumptions'!$H$118),$F431*N(BG431)*avg_hrs)</f>
        <v>0</v>
      </c>
      <c r="DN431" s="255">
        <f>IF(OR($C431="Non-Labour",$C431="Labour-related"),IF(Inputs!$DT431=$F$1,Inputs!DN431,Inputs!DN431*'Key assumptions'!$H$118),$F431*N(BH431)*avg_hrs)</f>
        <v>0</v>
      </c>
      <c r="DO431" s="255">
        <f>IF(OR($C431="Non-Labour",$C431="Labour-related"),IF(Inputs!$DT431=$F$1,Inputs!DO431,Inputs!DO431*'Key assumptions'!$H$118),$F431*N(BI431)*avg_hrs)</f>
        <v>0</v>
      </c>
      <c r="DP431" s="255">
        <f>IF(OR($C431="Non-Labour",$C431="Labour-related"),IF(Inputs!$DT431=$F$1,Inputs!DP431,Inputs!DP431*'Key assumptions'!$H$118),$F431*N(BJ431)*avg_hrs)</f>
        <v>0</v>
      </c>
      <c r="DQ431" s="255">
        <f>IF(OR($C431="Non-Labour",$C431="Labour-related"),IF(Inputs!$DT431=$F$1,Inputs!DQ431,Inputs!DQ431*'Key assumptions'!$H$118),$F431*N(BK431)*avg_hrs)</f>
        <v>0</v>
      </c>
      <c r="DR431" s="255">
        <f>IF(OR($C431="Non-Labour",$C431="Labour-related"),IF(Inputs!$DT431=$F$1,Inputs!DR431,Inputs!DR431*'Key assumptions'!$H$118),$F431*N(BL431)*avg_hrs)</f>
        <v>0</v>
      </c>
      <c r="DT431" s="133" t="s">
        <v>213</v>
      </c>
      <c r="DU431" s="304"/>
      <c r="DV431" s="304"/>
      <c r="DW431" s="304"/>
      <c r="DX431" s="304"/>
      <c r="DY431" s="304"/>
      <c r="DZ431" s="304"/>
      <c r="EA431" s="255">
        <v>0</v>
      </c>
      <c r="EB431" s="255">
        <v>0</v>
      </c>
      <c r="EC431" s="255">
        <v>0</v>
      </c>
      <c r="ED431" s="255">
        <f t="shared" si="38"/>
        <v>0</v>
      </c>
      <c r="EE431" s="255">
        <f t="shared" si="38"/>
        <v>0</v>
      </c>
      <c r="EF431" s="255">
        <f t="shared" si="37"/>
        <v>0</v>
      </c>
    </row>
    <row r="432" spans="1:136" x14ac:dyDescent="0.4">
      <c r="A432" s="133" t="str">
        <f>Inputs!A432</f>
        <v>Construction Management</v>
      </c>
      <c r="B432" s="133" t="str">
        <f>Inputs!B432</f>
        <v>N/A</v>
      </c>
      <c r="C432" s="133" t="str">
        <f>Inputs!C432</f>
        <v>Internal Labour</v>
      </c>
      <c r="D432" s="133" t="str">
        <f>Inputs!D432</f>
        <v>PT003696 AI BCSS Handover</v>
      </c>
      <c r="E432" s="133" t="str">
        <f>Inputs!E432</f>
        <v>Linesperson - Travel Outside Hours</v>
      </c>
      <c r="F432" s="290">
        <f>IF(Inputs!DT432=$F$1,Inputs!F432,
IF(Inputs!DT432='Key assumptions'!$E$118,Inputs!F432*'Key assumptions'!$H$118,Inputs!F432*'Key assumptions'!$H$119))</f>
        <v>167.5</v>
      </c>
      <c r="G432" s="290">
        <f>IF(Inputs!DT432=$F$1,Inputs!G432,Inputs!G432*'Key assumptions'!$H$118)</f>
        <v>73.374325073964485</v>
      </c>
      <c r="H432" s="281"/>
      <c r="I432" s="281"/>
      <c r="J432" s="281"/>
      <c r="K432" s="281"/>
      <c r="L432" s="281"/>
      <c r="M432" s="389" t="str">
        <f>Inputs!M432</f>
        <v>[C-i-C]</v>
      </c>
      <c r="N432" s="389" t="str">
        <f>Inputs!N432</f>
        <v>[C-i-C]</v>
      </c>
      <c r="O432" s="389" t="str">
        <f>Inputs!O432</f>
        <v>[C-i-C]</v>
      </c>
      <c r="P432" s="389" t="str">
        <f>Inputs!P432</f>
        <v>[C-i-C]</v>
      </c>
      <c r="Q432" s="389" t="str">
        <f>Inputs!Q432</f>
        <v>[C-i-C]</v>
      </c>
      <c r="R432" s="389" t="str">
        <f>Inputs!R432</f>
        <v>[C-i-C]</v>
      </c>
      <c r="S432" s="389" t="str">
        <f>Inputs!S432</f>
        <v>[C-i-C]</v>
      </c>
      <c r="T432" s="389" t="str">
        <f>Inputs!T432</f>
        <v>[C-i-C]</v>
      </c>
      <c r="U432" s="389" t="str">
        <f>Inputs!U432</f>
        <v>[C-i-C]</v>
      </c>
      <c r="V432" s="389" t="str">
        <f>Inputs!V432</f>
        <v>[C-i-C]</v>
      </c>
      <c r="W432" s="389" t="str">
        <f>Inputs!W432</f>
        <v>[C-i-C]</v>
      </c>
      <c r="X432" s="389" t="str">
        <f>Inputs!X432</f>
        <v>[C-i-C]</v>
      </c>
      <c r="Y432" s="389" t="str">
        <f>Inputs!Y432</f>
        <v>[C-i-C]</v>
      </c>
      <c r="Z432" s="389" t="str">
        <f>Inputs!Z432</f>
        <v>[C-i-C]</v>
      </c>
      <c r="AA432" s="389" t="str">
        <f>Inputs!AA432</f>
        <v>[C-i-C]</v>
      </c>
      <c r="AB432" s="389" t="str">
        <f>Inputs!AB432</f>
        <v>[C-i-C]</v>
      </c>
      <c r="AC432" s="389" t="str">
        <f>Inputs!AC432</f>
        <v>[C-i-C]</v>
      </c>
      <c r="AD432" s="389" t="str">
        <f>Inputs!AD432</f>
        <v>[C-i-C]</v>
      </c>
      <c r="AE432" s="389" t="str">
        <f>Inputs!AE432</f>
        <v>[C-i-C]</v>
      </c>
      <c r="AF432" s="389" t="str">
        <f>Inputs!AF432</f>
        <v>[C-i-C]</v>
      </c>
      <c r="AG432" s="389" t="str">
        <f>Inputs!AG432</f>
        <v>[C-i-C]</v>
      </c>
      <c r="AH432" s="389" t="str">
        <f>Inputs!AH432</f>
        <v>[C-i-C]</v>
      </c>
      <c r="AI432" s="254">
        <f>Inputs!AI432</f>
        <v>0</v>
      </c>
      <c r="AJ432" s="254">
        <f>Inputs!AJ432</f>
        <v>0</v>
      </c>
      <c r="AK432" s="254">
        <f>Inputs!AK432</f>
        <v>0</v>
      </c>
      <c r="AL432" s="254">
        <f>Inputs!AL432</f>
        <v>0</v>
      </c>
      <c r="AM432" s="254">
        <f>Inputs!AM432</f>
        <v>0</v>
      </c>
      <c r="AN432" s="254">
        <f>Inputs!AN432</f>
        <v>0</v>
      </c>
      <c r="AO432" s="254">
        <f>Inputs!AO432</f>
        <v>0</v>
      </c>
      <c r="AP432" s="254">
        <f>Inputs!AP432</f>
        <v>0</v>
      </c>
      <c r="AQ432" s="254">
        <f>Inputs!AQ432</f>
        <v>0</v>
      </c>
      <c r="AR432" s="254">
        <f>Inputs!AR432</f>
        <v>0</v>
      </c>
      <c r="AS432" s="254">
        <f>Inputs!AS432</f>
        <v>0</v>
      </c>
      <c r="AT432" s="254">
        <f>Inputs!AT432</f>
        <v>0</v>
      </c>
      <c r="AU432" s="254">
        <f>Inputs!AU432</f>
        <v>0</v>
      </c>
      <c r="AV432" s="254">
        <f>Inputs!AV432</f>
        <v>0</v>
      </c>
      <c r="AW432" s="254">
        <f>Inputs!AW432</f>
        <v>0</v>
      </c>
      <c r="AX432" s="254">
        <f>Inputs!AX432</f>
        <v>0</v>
      </c>
      <c r="AY432" s="254">
        <f>Inputs!AY432</f>
        <v>0</v>
      </c>
      <c r="AZ432" s="254">
        <f>Inputs!AZ432</f>
        <v>0</v>
      </c>
      <c r="BA432" s="254">
        <f>Inputs!BA432</f>
        <v>0</v>
      </c>
      <c r="BB432" s="254">
        <f>Inputs!BB432</f>
        <v>0</v>
      </c>
      <c r="BC432" s="254">
        <f>Inputs!BC432</f>
        <v>0</v>
      </c>
      <c r="BD432" s="254">
        <f>Inputs!BD432</f>
        <v>0</v>
      </c>
      <c r="BE432" s="254">
        <f>Inputs!BE432</f>
        <v>0</v>
      </c>
      <c r="BF432" s="254">
        <f>Inputs!BF432</f>
        <v>0</v>
      </c>
      <c r="BG432" s="254">
        <f>Inputs!BG432</f>
        <v>0</v>
      </c>
      <c r="BH432" s="254">
        <f>Inputs!BH432</f>
        <v>0</v>
      </c>
      <c r="BI432" s="254">
        <f>Inputs!BI432</f>
        <v>0</v>
      </c>
      <c r="BJ432" s="254">
        <f>Inputs!BJ432</f>
        <v>0</v>
      </c>
      <c r="BK432" s="254">
        <f>Inputs!BK432</f>
        <v>0</v>
      </c>
      <c r="BL432" s="254">
        <f>Inputs!BL432</f>
        <v>0</v>
      </c>
      <c r="BN432" s="255">
        <f>IF(OR($C432="Non-Labour",$C432="Labour-related"),IF(Inputs!$DT432=$F$1,Inputs!BN432,Inputs!BN432*'Key assumptions'!$H$118),$F432*N(H432)*avg_hrs)</f>
        <v>0</v>
      </c>
      <c r="BO432" s="255">
        <f>IF(OR($C432="Non-Labour",$C432="Labour-related"),IF(Inputs!$DT432=$F$1,Inputs!BO432,Inputs!BO432*'Key assumptions'!$H$118),$F432*N(I432)*avg_hrs)</f>
        <v>0</v>
      </c>
      <c r="BP432" s="255">
        <f>IF(OR($C432="Non-Labour",$C432="Labour-related"),IF(Inputs!$DT432=$F$1,Inputs!BP432,Inputs!BP432*'Key assumptions'!$H$118),$F432*N(J432)*avg_hrs)</f>
        <v>0</v>
      </c>
      <c r="BQ432" s="255">
        <f>IF(OR($C432="Non-Labour",$C432="Labour-related"),IF(Inputs!$DT432=$F$1,Inputs!BQ432,Inputs!BQ432*'Key assumptions'!$H$118),$F432*N(K432)*avg_hrs)</f>
        <v>0</v>
      </c>
      <c r="BR432" s="255">
        <f>IF(OR($C432="Non-Labour",$C432="Labour-related"),IF(Inputs!$DT432=$F$1,Inputs!BR432,Inputs!BR432*'Key assumptions'!$H$118),$F432*N(L432)*avg_hrs)</f>
        <v>0</v>
      </c>
      <c r="BS432" s="390" t="s">
        <v>411</v>
      </c>
      <c r="BT432" s="390" t="s">
        <v>411</v>
      </c>
      <c r="BU432" s="390" t="s">
        <v>411</v>
      </c>
      <c r="BV432" s="390" t="s">
        <v>411</v>
      </c>
      <c r="BW432" s="390" t="s">
        <v>411</v>
      </c>
      <c r="BX432" s="390" t="s">
        <v>411</v>
      </c>
      <c r="BY432" s="390" t="s">
        <v>411</v>
      </c>
      <c r="BZ432" s="390" t="s">
        <v>411</v>
      </c>
      <c r="CA432" s="390" t="s">
        <v>411</v>
      </c>
      <c r="CB432" s="390" t="s">
        <v>411</v>
      </c>
      <c r="CC432" s="390" t="s">
        <v>411</v>
      </c>
      <c r="CD432" s="390" t="s">
        <v>411</v>
      </c>
      <c r="CE432" s="390" t="s">
        <v>411</v>
      </c>
      <c r="CF432" s="390" t="s">
        <v>411</v>
      </c>
      <c r="CG432" s="390" t="s">
        <v>411</v>
      </c>
      <c r="CH432" s="390" t="s">
        <v>411</v>
      </c>
      <c r="CI432" s="390" t="s">
        <v>411</v>
      </c>
      <c r="CJ432" s="390" t="s">
        <v>411</v>
      </c>
      <c r="CK432" s="390" t="s">
        <v>411</v>
      </c>
      <c r="CL432" s="390" t="s">
        <v>411</v>
      </c>
      <c r="CM432" s="390" t="s">
        <v>411</v>
      </c>
      <c r="CN432" s="390" t="s">
        <v>411</v>
      </c>
      <c r="CO432" s="255">
        <f>IF(OR($C432="Non-Labour",$C432="Labour-related"),IF(Inputs!$DT432=$F$1,Inputs!CO432,Inputs!CO432*'Key assumptions'!$H$118),$F432*N(AI432)*avg_hrs)</f>
        <v>0</v>
      </c>
      <c r="CP432" s="255">
        <f>IF(OR($C432="Non-Labour",$C432="Labour-related"),IF(Inputs!$DT432=$F$1,Inputs!CP432,Inputs!CP432*'Key assumptions'!$H$118),$F432*N(AJ432)*avg_hrs)</f>
        <v>0</v>
      </c>
      <c r="CQ432" s="255">
        <f>IF(OR($C432="Non-Labour",$C432="Labour-related"),IF(Inputs!$DT432=$F$1,Inputs!CQ432,Inputs!CQ432*'Key assumptions'!$H$118),$F432*N(AK432)*avg_hrs)</f>
        <v>0</v>
      </c>
      <c r="CR432" s="255">
        <f>IF(OR($C432="Non-Labour",$C432="Labour-related"),IF(Inputs!$DT432=$F$1,Inputs!CR432,Inputs!CR432*'Key assumptions'!$H$118),$F432*N(AL432)*avg_hrs)</f>
        <v>0</v>
      </c>
      <c r="CS432" s="255">
        <f>IF(OR($C432="Non-Labour",$C432="Labour-related"),IF(Inputs!$DT432=$F$1,Inputs!CS432,Inputs!CS432*'Key assumptions'!$H$118),$F432*N(AM432)*avg_hrs)</f>
        <v>0</v>
      </c>
      <c r="CT432" s="255">
        <f>IF(OR($C432="Non-Labour",$C432="Labour-related"),IF(Inputs!$DT432=$F$1,Inputs!CT432,Inputs!CT432*'Key assumptions'!$H$118),$F432*N(AN432)*avg_hrs)</f>
        <v>0</v>
      </c>
      <c r="CU432" s="255">
        <f>IF(OR($C432="Non-Labour",$C432="Labour-related"),IF(Inputs!$DT432=$F$1,Inputs!CU432,Inputs!CU432*'Key assumptions'!$H$118),$F432*N(AO432)*avg_hrs)</f>
        <v>0</v>
      </c>
      <c r="CV432" s="255">
        <f>IF(OR($C432="Non-Labour",$C432="Labour-related"),IF(Inputs!$DT432=$F$1,Inputs!CV432,Inputs!CV432*'Key assumptions'!$H$118),$F432*N(AP432)*avg_hrs)</f>
        <v>0</v>
      </c>
      <c r="CW432" s="255">
        <f>IF(OR($C432="Non-Labour",$C432="Labour-related"),IF(Inputs!$DT432=$F$1,Inputs!CW432,Inputs!CW432*'Key assumptions'!$H$118),$F432*N(AQ432)*avg_hrs)</f>
        <v>0</v>
      </c>
      <c r="CX432" s="255">
        <f>IF(OR($C432="Non-Labour",$C432="Labour-related"),IF(Inputs!$DT432=$F$1,Inputs!CX432,Inputs!CX432*'Key assumptions'!$H$118),$F432*N(AR432)*avg_hrs)</f>
        <v>0</v>
      </c>
      <c r="CY432" s="255">
        <f>IF(OR($C432="Non-Labour",$C432="Labour-related"),IF(Inputs!$DT432=$F$1,Inputs!CY432,Inputs!CY432*'Key assumptions'!$H$118),$F432*N(AS432)*avg_hrs)</f>
        <v>0</v>
      </c>
      <c r="CZ432" s="255">
        <f>IF(OR($C432="Non-Labour",$C432="Labour-related"),IF(Inputs!$DT432=$F$1,Inputs!CZ432,Inputs!CZ432*'Key assumptions'!$H$118),$F432*N(AT432)*avg_hrs)</f>
        <v>0</v>
      </c>
      <c r="DA432" s="255">
        <f>IF(OR($C432="Non-Labour",$C432="Labour-related"),IF(Inputs!$DT432=$F$1,Inputs!DA432,Inputs!DA432*'Key assumptions'!$H$118),$F432*N(AU432)*avg_hrs)</f>
        <v>0</v>
      </c>
      <c r="DB432" s="255">
        <f>IF(OR($C432="Non-Labour",$C432="Labour-related"),IF(Inputs!$DT432=$F$1,Inputs!DB432,Inputs!DB432*'Key assumptions'!$H$118),$F432*N(AV432)*avg_hrs)</f>
        <v>0</v>
      </c>
      <c r="DC432" s="255">
        <f>IF(OR($C432="Non-Labour",$C432="Labour-related"),IF(Inputs!$DT432=$F$1,Inputs!DC432,Inputs!DC432*'Key assumptions'!$H$118),$F432*N(AW432)*avg_hrs)</f>
        <v>0</v>
      </c>
      <c r="DD432" s="255">
        <f>IF(OR($C432="Non-Labour",$C432="Labour-related"),IF(Inputs!$DT432=$F$1,Inputs!DD432,Inputs!DD432*'Key assumptions'!$H$118),$F432*N(AX432)*avg_hrs)</f>
        <v>0</v>
      </c>
      <c r="DE432" s="255">
        <f>IF(OR($C432="Non-Labour",$C432="Labour-related"),IF(Inputs!$DT432=$F$1,Inputs!DE432,Inputs!DE432*'Key assumptions'!$H$118),$F432*N(AY432)*avg_hrs)</f>
        <v>0</v>
      </c>
      <c r="DF432" s="255">
        <f>IF(OR($C432="Non-Labour",$C432="Labour-related"),IF(Inputs!$DT432=$F$1,Inputs!DF432,Inputs!DF432*'Key assumptions'!$H$118),$F432*N(AZ432)*avg_hrs)</f>
        <v>0</v>
      </c>
      <c r="DG432" s="255">
        <f>IF(OR($C432="Non-Labour",$C432="Labour-related"),IF(Inputs!$DT432=$F$1,Inputs!DG432,Inputs!DG432*'Key assumptions'!$H$118),$F432*N(BA432)*avg_hrs)</f>
        <v>0</v>
      </c>
      <c r="DH432" s="255">
        <f>IF(OR($C432="Non-Labour",$C432="Labour-related"),IF(Inputs!$DT432=$F$1,Inputs!DH432,Inputs!DH432*'Key assumptions'!$H$118),$F432*N(BB432)*avg_hrs)</f>
        <v>0</v>
      </c>
      <c r="DI432" s="255">
        <f>IF(OR($C432="Non-Labour",$C432="Labour-related"),IF(Inputs!$DT432=$F$1,Inputs!DI432,Inputs!DI432*'Key assumptions'!$H$118),$F432*N(BC432)*avg_hrs)</f>
        <v>0</v>
      </c>
      <c r="DJ432" s="255">
        <f>IF(OR($C432="Non-Labour",$C432="Labour-related"),IF(Inputs!$DT432=$F$1,Inputs!DJ432,Inputs!DJ432*'Key assumptions'!$H$118),$F432*N(BD432)*avg_hrs)</f>
        <v>0</v>
      </c>
      <c r="DK432" s="255">
        <f>IF(OR($C432="Non-Labour",$C432="Labour-related"),IF(Inputs!$DT432=$F$1,Inputs!DK432,Inputs!DK432*'Key assumptions'!$H$118),$F432*N(BE432)*avg_hrs)</f>
        <v>0</v>
      </c>
      <c r="DL432" s="255">
        <f>IF(OR($C432="Non-Labour",$C432="Labour-related"),IF(Inputs!$DT432=$F$1,Inputs!DL432,Inputs!DL432*'Key assumptions'!$H$118),$F432*N(BF432)*avg_hrs)</f>
        <v>0</v>
      </c>
      <c r="DM432" s="255">
        <f>IF(OR($C432="Non-Labour",$C432="Labour-related"),IF(Inputs!$DT432=$F$1,Inputs!DM432,Inputs!DM432*'Key assumptions'!$H$118),$F432*N(BG432)*avg_hrs)</f>
        <v>0</v>
      </c>
      <c r="DN432" s="255">
        <f>IF(OR($C432="Non-Labour",$C432="Labour-related"),IF(Inputs!$DT432=$F$1,Inputs!DN432,Inputs!DN432*'Key assumptions'!$H$118),$F432*N(BH432)*avg_hrs)</f>
        <v>0</v>
      </c>
      <c r="DO432" s="255">
        <f>IF(OR($C432="Non-Labour",$C432="Labour-related"),IF(Inputs!$DT432=$F$1,Inputs!DO432,Inputs!DO432*'Key assumptions'!$H$118),$F432*N(BI432)*avg_hrs)</f>
        <v>0</v>
      </c>
      <c r="DP432" s="255">
        <f>IF(OR($C432="Non-Labour",$C432="Labour-related"),IF(Inputs!$DT432=$F$1,Inputs!DP432,Inputs!DP432*'Key assumptions'!$H$118),$F432*N(BJ432)*avg_hrs)</f>
        <v>0</v>
      </c>
      <c r="DQ432" s="255">
        <f>IF(OR($C432="Non-Labour",$C432="Labour-related"),IF(Inputs!$DT432=$F$1,Inputs!DQ432,Inputs!DQ432*'Key assumptions'!$H$118),$F432*N(BK432)*avg_hrs)</f>
        <v>0</v>
      </c>
      <c r="DR432" s="255">
        <f>IF(OR($C432="Non-Labour",$C432="Labour-related"),IF(Inputs!$DT432=$F$1,Inputs!DR432,Inputs!DR432*'Key assumptions'!$H$118),$F432*N(BL432)*avg_hrs)</f>
        <v>0</v>
      </c>
      <c r="DT432" s="133" t="s">
        <v>213</v>
      </c>
      <c r="DU432" s="304"/>
      <c r="DV432" s="304"/>
      <c r="DW432" s="304"/>
      <c r="DX432" s="304"/>
      <c r="DY432" s="304"/>
      <c r="DZ432" s="304"/>
      <c r="EA432" s="255">
        <v>0</v>
      </c>
      <c r="EB432" s="255">
        <v>0</v>
      </c>
      <c r="EC432" s="255">
        <v>0</v>
      </c>
      <c r="ED432" s="255">
        <f t="shared" si="38"/>
        <v>0</v>
      </c>
      <c r="EE432" s="255">
        <f t="shared" si="38"/>
        <v>0</v>
      </c>
      <c r="EF432" s="255">
        <f t="shared" si="37"/>
        <v>0</v>
      </c>
    </row>
    <row r="433" spans="1:136" x14ac:dyDescent="0.4">
      <c r="A433" s="133" t="str">
        <f>Inputs!A433</f>
        <v>Construction Management</v>
      </c>
      <c r="B433" s="133" t="str">
        <f>Inputs!B433</f>
        <v>Linesperson</v>
      </c>
      <c r="C433" s="133" t="str">
        <f>Inputs!C433</f>
        <v>Labour-related</v>
      </c>
      <c r="D433" s="133" t="str">
        <f>Inputs!D433</f>
        <v>PT003696 AI BCSS Handover</v>
      </c>
      <c r="E433" s="133" t="str">
        <f>Inputs!E433</f>
        <v>Sustenance High Cost Country Centre</v>
      </c>
      <c r="F433" s="290">
        <f>IF(Inputs!DT433=$F$1,Inputs!F433,
IF(Inputs!DT433='Key assumptions'!$E$118,Inputs!F433*'Key assumptions'!$H$118,Inputs!F433*'Key assumptions'!$H$119))</f>
        <v>0</v>
      </c>
      <c r="G433" s="290">
        <f>IF(Inputs!DT433=$F$1,Inputs!G433,Inputs!G433*'Key assumptions'!$H$118)</f>
        <v>0</v>
      </c>
      <c r="H433" s="281"/>
      <c r="I433" s="281"/>
      <c r="J433" s="281"/>
      <c r="K433" s="281"/>
      <c r="L433" s="281"/>
      <c r="M433" s="389" t="str">
        <f>Inputs!M433</f>
        <v>[C-i-C]</v>
      </c>
      <c r="N433" s="389" t="str">
        <f>Inputs!N433</f>
        <v>[C-i-C]</v>
      </c>
      <c r="O433" s="389" t="str">
        <f>Inputs!O433</f>
        <v>[C-i-C]</v>
      </c>
      <c r="P433" s="389" t="str">
        <f>Inputs!P433</f>
        <v>[C-i-C]</v>
      </c>
      <c r="Q433" s="389" t="str">
        <f>Inputs!Q433</f>
        <v>[C-i-C]</v>
      </c>
      <c r="R433" s="389" t="str">
        <f>Inputs!R433</f>
        <v>[C-i-C]</v>
      </c>
      <c r="S433" s="389" t="str">
        <f>Inputs!S433</f>
        <v>[C-i-C]</v>
      </c>
      <c r="T433" s="389" t="str">
        <f>Inputs!T433</f>
        <v>[C-i-C]</v>
      </c>
      <c r="U433" s="389" t="str">
        <f>Inputs!U433</f>
        <v>[C-i-C]</v>
      </c>
      <c r="V433" s="389" t="str">
        <f>Inputs!V433</f>
        <v>[C-i-C]</v>
      </c>
      <c r="W433" s="389" t="str">
        <f>Inputs!W433</f>
        <v>[C-i-C]</v>
      </c>
      <c r="X433" s="389" t="str">
        <f>Inputs!X433</f>
        <v>[C-i-C]</v>
      </c>
      <c r="Y433" s="389" t="str">
        <f>Inputs!Y433</f>
        <v>[C-i-C]</v>
      </c>
      <c r="Z433" s="389" t="str">
        <f>Inputs!Z433</f>
        <v>[C-i-C]</v>
      </c>
      <c r="AA433" s="389" t="str">
        <f>Inputs!AA433</f>
        <v>[C-i-C]</v>
      </c>
      <c r="AB433" s="389" t="str">
        <f>Inputs!AB433</f>
        <v>[C-i-C]</v>
      </c>
      <c r="AC433" s="389" t="str">
        <f>Inputs!AC433</f>
        <v>[C-i-C]</v>
      </c>
      <c r="AD433" s="389" t="str">
        <f>Inputs!AD433</f>
        <v>[C-i-C]</v>
      </c>
      <c r="AE433" s="389" t="str">
        <f>Inputs!AE433</f>
        <v>[C-i-C]</v>
      </c>
      <c r="AF433" s="389" t="str">
        <f>Inputs!AF433</f>
        <v>[C-i-C]</v>
      </c>
      <c r="AG433" s="389" t="str">
        <f>Inputs!AG433</f>
        <v>[C-i-C]</v>
      </c>
      <c r="AH433" s="389" t="str">
        <f>Inputs!AH433</f>
        <v>[C-i-C]</v>
      </c>
      <c r="AI433" s="254">
        <f>Inputs!AI433</f>
        <v>0</v>
      </c>
      <c r="AJ433" s="254">
        <f>Inputs!AJ433</f>
        <v>0</v>
      </c>
      <c r="AK433" s="254">
        <f>Inputs!AK433</f>
        <v>0</v>
      </c>
      <c r="AL433" s="254">
        <f>Inputs!AL433</f>
        <v>0</v>
      </c>
      <c r="AM433" s="254">
        <f>Inputs!AM433</f>
        <v>0</v>
      </c>
      <c r="AN433" s="254">
        <f>Inputs!AN433</f>
        <v>0</v>
      </c>
      <c r="AO433" s="254">
        <f>Inputs!AO433</f>
        <v>0</v>
      </c>
      <c r="AP433" s="254">
        <f>Inputs!AP433</f>
        <v>0</v>
      </c>
      <c r="AQ433" s="254">
        <f>Inputs!AQ433</f>
        <v>0</v>
      </c>
      <c r="AR433" s="254">
        <f>Inputs!AR433</f>
        <v>0</v>
      </c>
      <c r="AS433" s="254">
        <f>Inputs!AS433</f>
        <v>0</v>
      </c>
      <c r="AT433" s="254">
        <f>Inputs!AT433</f>
        <v>0</v>
      </c>
      <c r="AU433" s="254">
        <f>Inputs!AU433</f>
        <v>0</v>
      </c>
      <c r="AV433" s="254">
        <f>Inputs!AV433</f>
        <v>0</v>
      </c>
      <c r="AW433" s="254">
        <f>Inputs!AW433</f>
        <v>0</v>
      </c>
      <c r="AX433" s="254">
        <f>Inputs!AX433</f>
        <v>0</v>
      </c>
      <c r="AY433" s="254">
        <f>Inputs!AY433</f>
        <v>0</v>
      </c>
      <c r="AZ433" s="254">
        <f>Inputs!AZ433</f>
        <v>0</v>
      </c>
      <c r="BA433" s="254">
        <f>Inputs!BA433</f>
        <v>0</v>
      </c>
      <c r="BB433" s="254">
        <f>Inputs!BB433</f>
        <v>0</v>
      </c>
      <c r="BC433" s="254">
        <f>Inputs!BC433</f>
        <v>0</v>
      </c>
      <c r="BD433" s="254">
        <f>Inputs!BD433</f>
        <v>0</v>
      </c>
      <c r="BE433" s="254">
        <f>Inputs!BE433</f>
        <v>0</v>
      </c>
      <c r="BF433" s="254">
        <f>Inputs!BF433</f>
        <v>0</v>
      </c>
      <c r="BG433" s="254">
        <f>Inputs!BG433</f>
        <v>0</v>
      </c>
      <c r="BH433" s="254">
        <f>Inputs!BH433</f>
        <v>0</v>
      </c>
      <c r="BI433" s="254">
        <f>Inputs!BI433</f>
        <v>0</v>
      </c>
      <c r="BJ433" s="254">
        <f>Inputs!BJ433</f>
        <v>0</v>
      </c>
      <c r="BK433" s="254">
        <f>Inputs!BK433</f>
        <v>0</v>
      </c>
      <c r="BL433" s="254">
        <f>Inputs!BL433</f>
        <v>0</v>
      </c>
      <c r="BN433" s="255">
        <f>IF(OR($C433="Non-Labour",$C433="Labour-related"),IF(Inputs!$DT433=$F$1,Inputs!BN433,Inputs!BN433*'Key assumptions'!$H$118),$F433*N(H433)*avg_hrs)</f>
        <v>0</v>
      </c>
      <c r="BO433" s="255">
        <f>IF(OR($C433="Non-Labour",$C433="Labour-related"),IF(Inputs!$DT433=$F$1,Inputs!BO433,Inputs!BO433*'Key assumptions'!$H$118),$F433*N(I433)*avg_hrs)</f>
        <v>0</v>
      </c>
      <c r="BP433" s="255">
        <f>IF(OR($C433="Non-Labour",$C433="Labour-related"),IF(Inputs!$DT433=$F$1,Inputs!BP433,Inputs!BP433*'Key assumptions'!$H$118),$F433*N(J433)*avg_hrs)</f>
        <v>0</v>
      </c>
      <c r="BQ433" s="255">
        <f>IF(OR($C433="Non-Labour",$C433="Labour-related"),IF(Inputs!$DT433=$F$1,Inputs!BQ433,Inputs!BQ433*'Key assumptions'!$H$118),$F433*N(K433)*avg_hrs)</f>
        <v>0</v>
      </c>
      <c r="BR433" s="255">
        <f>IF(OR($C433="Non-Labour",$C433="Labour-related"),IF(Inputs!$DT433=$F$1,Inputs!BR433,Inputs!BR433*'Key assumptions'!$H$118),$F433*N(L433)*avg_hrs)</f>
        <v>0</v>
      </c>
      <c r="BS433" s="390" t="s">
        <v>411</v>
      </c>
      <c r="BT433" s="390" t="s">
        <v>411</v>
      </c>
      <c r="BU433" s="390" t="s">
        <v>411</v>
      </c>
      <c r="BV433" s="390" t="s">
        <v>411</v>
      </c>
      <c r="BW433" s="390" t="s">
        <v>411</v>
      </c>
      <c r="BX433" s="390" t="s">
        <v>411</v>
      </c>
      <c r="BY433" s="390" t="s">
        <v>411</v>
      </c>
      <c r="BZ433" s="390" t="s">
        <v>411</v>
      </c>
      <c r="CA433" s="390" t="s">
        <v>411</v>
      </c>
      <c r="CB433" s="390" t="s">
        <v>411</v>
      </c>
      <c r="CC433" s="390" t="s">
        <v>411</v>
      </c>
      <c r="CD433" s="390" t="s">
        <v>411</v>
      </c>
      <c r="CE433" s="390" t="s">
        <v>411</v>
      </c>
      <c r="CF433" s="390" t="s">
        <v>411</v>
      </c>
      <c r="CG433" s="390" t="s">
        <v>411</v>
      </c>
      <c r="CH433" s="390" t="s">
        <v>411</v>
      </c>
      <c r="CI433" s="390" t="s">
        <v>411</v>
      </c>
      <c r="CJ433" s="390" t="s">
        <v>411</v>
      </c>
      <c r="CK433" s="390" t="s">
        <v>411</v>
      </c>
      <c r="CL433" s="390" t="s">
        <v>411</v>
      </c>
      <c r="CM433" s="390" t="s">
        <v>411</v>
      </c>
      <c r="CN433" s="390" t="s">
        <v>411</v>
      </c>
      <c r="CO433" s="255">
        <f>IF(OR($C433="Non-Labour",$C433="Labour-related"),IF(Inputs!$DT433=$F$1,Inputs!CO433,Inputs!CO433*'Key assumptions'!$H$118),$F433*N(AI433)*avg_hrs)</f>
        <v>0</v>
      </c>
      <c r="CP433" s="255">
        <f>IF(OR($C433="Non-Labour",$C433="Labour-related"),IF(Inputs!$DT433=$F$1,Inputs!CP433,Inputs!CP433*'Key assumptions'!$H$118),$F433*N(AJ433)*avg_hrs)</f>
        <v>0</v>
      </c>
      <c r="CQ433" s="255">
        <f>IF(OR($C433="Non-Labour",$C433="Labour-related"),IF(Inputs!$DT433=$F$1,Inputs!CQ433,Inputs!CQ433*'Key assumptions'!$H$118),$F433*N(AK433)*avg_hrs)</f>
        <v>0</v>
      </c>
      <c r="CR433" s="255">
        <f>IF(OR($C433="Non-Labour",$C433="Labour-related"),IF(Inputs!$DT433=$F$1,Inputs!CR433,Inputs!CR433*'Key assumptions'!$H$118),$F433*N(AL433)*avg_hrs)</f>
        <v>0</v>
      </c>
      <c r="CS433" s="255">
        <f>IF(OR($C433="Non-Labour",$C433="Labour-related"),IF(Inputs!$DT433=$F$1,Inputs!CS433,Inputs!CS433*'Key assumptions'!$H$118),$F433*N(AM433)*avg_hrs)</f>
        <v>0</v>
      </c>
      <c r="CT433" s="255">
        <f>IF(OR($C433="Non-Labour",$C433="Labour-related"),IF(Inputs!$DT433=$F$1,Inputs!CT433,Inputs!CT433*'Key assumptions'!$H$118),$F433*N(AN433)*avg_hrs)</f>
        <v>0</v>
      </c>
      <c r="CU433" s="255">
        <f>IF(OR($C433="Non-Labour",$C433="Labour-related"),IF(Inputs!$DT433=$F$1,Inputs!CU433,Inputs!CU433*'Key assumptions'!$H$118),$F433*N(AO433)*avg_hrs)</f>
        <v>0</v>
      </c>
      <c r="CV433" s="255">
        <f>IF(OR($C433="Non-Labour",$C433="Labour-related"),IF(Inputs!$DT433=$F$1,Inputs!CV433,Inputs!CV433*'Key assumptions'!$H$118),$F433*N(AP433)*avg_hrs)</f>
        <v>0</v>
      </c>
      <c r="CW433" s="255">
        <f>IF(OR($C433="Non-Labour",$C433="Labour-related"),IF(Inputs!$DT433=$F$1,Inputs!CW433,Inputs!CW433*'Key assumptions'!$H$118),$F433*N(AQ433)*avg_hrs)</f>
        <v>0</v>
      </c>
      <c r="CX433" s="255">
        <f>IF(OR($C433="Non-Labour",$C433="Labour-related"),IF(Inputs!$DT433=$F$1,Inputs!CX433,Inputs!CX433*'Key assumptions'!$H$118),$F433*N(AR433)*avg_hrs)</f>
        <v>0</v>
      </c>
      <c r="CY433" s="255">
        <f>IF(OR($C433="Non-Labour",$C433="Labour-related"),IF(Inputs!$DT433=$F$1,Inputs!CY433,Inputs!CY433*'Key assumptions'!$H$118),$F433*N(AS433)*avg_hrs)</f>
        <v>0</v>
      </c>
      <c r="CZ433" s="255">
        <f>IF(OR($C433="Non-Labour",$C433="Labour-related"),IF(Inputs!$DT433=$F$1,Inputs!CZ433,Inputs!CZ433*'Key assumptions'!$H$118),$F433*N(AT433)*avg_hrs)</f>
        <v>0</v>
      </c>
      <c r="DA433" s="255">
        <f>IF(OR($C433="Non-Labour",$C433="Labour-related"),IF(Inputs!$DT433=$F$1,Inputs!DA433,Inputs!DA433*'Key assumptions'!$H$118),$F433*N(AU433)*avg_hrs)</f>
        <v>0</v>
      </c>
      <c r="DB433" s="255">
        <f>IF(OR($C433="Non-Labour",$C433="Labour-related"),IF(Inputs!$DT433=$F$1,Inputs!DB433,Inputs!DB433*'Key assumptions'!$H$118),$F433*N(AV433)*avg_hrs)</f>
        <v>0</v>
      </c>
      <c r="DC433" s="255">
        <f>IF(OR($C433="Non-Labour",$C433="Labour-related"),IF(Inputs!$DT433=$F$1,Inputs!DC433,Inputs!DC433*'Key assumptions'!$H$118),$F433*N(AW433)*avg_hrs)</f>
        <v>0</v>
      </c>
      <c r="DD433" s="255">
        <f>IF(OR($C433="Non-Labour",$C433="Labour-related"),IF(Inputs!$DT433=$F$1,Inputs!DD433,Inputs!DD433*'Key assumptions'!$H$118),$F433*N(AX433)*avg_hrs)</f>
        <v>0</v>
      </c>
      <c r="DE433" s="255">
        <f>IF(OR($C433="Non-Labour",$C433="Labour-related"),IF(Inputs!$DT433=$F$1,Inputs!DE433,Inputs!DE433*'Key assumptions'!$H$118),$F433*N(AY433)*avg_hrs)</f>
        <v>0</v>
      </c>
      <c r="DF433" s="255">
        <f>IF(OR($C433="Non-Labour",$C433="Labour-related"),IF(Inputs!$DT433=$F$1,Inputs!DF433,Inputs!DF433*'Key assumptions'!$H$118),$F433*N(AZ433)*avg_hrs)</f>
        <v>0</v>
      </c>
      <c r="DG433" s="255">
        <f>IF(OR($C433="Non-Labour",$C433="Labour-related"),IF(Inputs!$DT433=$F$1,Inputs!DG433,Inputs!DG433*'Key assumptions'!$H$118),$F433*N(BA433)*avg_hrs)</f>
        <v>0</v>
      </c>
      <c r="DH433" s="255">
        <f>IF(OR($C433="Non-Labour",$C433="Labour-related"),IF(Inputs!$DT433=$F$1,Inputs!DH433,Inputs!DH433*'Key assumptions'!$H$118),$F433*N(BB433)*avg_hrs)</f>
        <v>0</v>
      </c>
      <c r="DI433" s="255">
        <f>IF(OR($C433="Non-Labour",$C433="Labour-related"),IF(Inputs!$DT433=$F$1,Inputs!DI433,Inputs!DI433*'Key assumptions'!$H$118),$F433*N(BC433)*avg_hrs)</f>
        <v>0</v>
      </c>
      <c r="DJ433" s="255">
        <f>IF(OR($C433="Non-Labour",$C433="Labour-related"),IF(Inputs!$DT433=$F$1,Inputs!DJ433,Inputs!DJ433*'Key assumptions'!$H$118),$F433*N(BD433)*avg_hrs)</f>
        <v>0</v>
      </c>
      <c r="DK433" s="255">
        <f>IF(OR($C433="Non-Labour",$C433="Labour-related"),IF(Inputs!$DT433=$F$1,Inputs!DK433,Inputs!DK433*'Key assumptions'!$H$118),$F433*N(BE433)*avg_hrs)</f>
        <v>0</v>
      </c>
      <c r="DL433" s="255">
        <f>IF(OR($C433="Non-Labour",$C433="Labour-related"),IF(Inputs!$DT433=$F$1,Inputs!DL433,Inputs!DL433*'Key assumptions'!$H$118),$F433*N(BF433)*avg_hrs)</f>
        <v>0</v>
      </c>
      <c r="DM433" s="255">
        <f>IF(OR($C433="Non-Labour",$C433="Labour-related"),IF(Inputs!$DT433=$F$1,Inputs!DM433,Inputs!DM433*'Key assumptions'!$H$118),$F433*N(BG433)*avg_hrs)</f>
        <v>0</v>
      </c>
      <c r="DN433" s="255">
        <f>IF(OR($C433="Non-Labour",$C433="Labour-related"),IF(Inputs!$DT433=$F$1,Inputs!DN433,Inputs!DN433*'Key assumptions'!$H$118),$F433*N(BH433)*avg_hrs)</f>
        <v>0</v>
      </c>
      <c r="DO433" s="255">
        <f>IF(OR($C433="Non-Labour",$C433="Labour-related"),IF(Inputs!$DT433=$F$1,Inputs!DO433,Inputs!DO433*'Key assumptions'!$H$118),$F433*N(BI433)*avg_hrs)</f>
        <v>0</v>
      </c>
      <c r="DP433" s="255">
        <f>IF(OR($C433="Non-Labour",$C433="Labour-related"),IF(Inputs!$DT433=$F$1,Inputs!DP433,Inputs!DP433*'Key assumptions'!$H$118),$F433*N(BJ433)*avg_hrs)</f>
        <v>0</v>
      </c>
      <c r="DQ433" s="255">
        <f>IF(OR($C433="Non-Labour",$C433="Labour-related"),IF(Inputs!$DT433=$F$1,Inputs!DQ433,Inputs!DQ433*'Key assumptions'!$H$118),$F433*N(BK433)*avg_hrs)</f>
        <v>0</v>
      </c>
      <c r="DR433" s="255">
        <f>IF(OR($C433="Non-Labour",$C433="Labour-related"),IF(Inputs!$DT433=$F$1,Inputs!DR433,Inputs!DR433*'Key assumptions'!$H$118),$F433*N(BL433)*avg_hrs)</f>
        <v>0</v>
      </c>
      <c r="DT433" s="133" t="s">
        <v>213</v>
      </c>
      <c r="DU433" s="304"/>
      <c r="DV433" s="304"/>
      <c r="DW433" s="304"/>
      <c r="DX433" s="304"/>
      <c r="DY433" s="304"/>
      <c r="DZ433" s="304"/>
      <c r="EA433" s="255">
        <v>0</v>
      </c>
      <c r="EB433" s="255">
        <v>0</v>
      </c>
      <c r="EC433" s="255">
        <v>0</v>
      </c>
      <c r="ED433" s="255">
        <f t="shared" si="38"/>
        <v>0</v>
      </c>
      <c r="EE433" s="255">
        <f t="shared" si="38"/>
        <v>0</v>
      </c>
      <c r="EF433" s="255">
        <f t="shared" si="37"/>
        <v>0</v>
      </c>
    </row>
    <row r="434" spans="1:136" x14ac:dyDescent="0.4">
      <c r="A434" s="133" t="str">
        <f>Inputs!A434</f>
        <v>Construction Management</v>
      </c>
      <c r="B434" s="133" t="str">
        <f>Inputs!B434</f>
        <v>N/A</v>
      </c>
      <c r="C434" s="133" t="str">
        <f>Inputs!C434</f>
        <v>Internal Labour</v>
      </c>
      <c r="D434" s="133" t="str">
        <f>Inputs!D434</f>
        <v>PT003696 AI BCSS Handover</v>
      </c>
      <c r="E434" s="133" t="str">
        <f>Inputs!E434</f>
        <v>Apprentice</v>
      </c>
      <c r="F434" s="290">
        <f>IF(Inputs!DT434=$F$1,Inputs!F434,
IF(Inputs!DT434='Key assumptions'!$E$118,Inputs!F434*'Key assumptions'!$H$118,Inputs!F434*'Key assumptions'!$H$119))</f>
        <v>90.32</v>
      </c>
      <c r="G434" s="290">
        <f>IF(Inputs!DT434=$F$1,Inputs!G434,Inputs!G434*'Key assumptions'!$H$118)</f>
        <v>39.557424186390527</v>
      </c>
      <c r="H434" s="281"/>
      <c r="I434" s="281"/>
      <c r="J434" s="281"/>
      <c r="K434" s="281"/>
      <c r="L434" s="281"/>
      <c r="M434" s="389" t="str">
        <f>Inputs!M434</f>
        <v>[C-i-C]</v>
      </c>
      <c r="N434" s="389" t="str">
        <f>Inputs!N434</f>
        <v>[C-i-C]</v>
      </c>
      <c r="O434" s="389" t="str">
        <f>Inputs!O434</f>
        <v>[C-i-C]</v>
      </c>
      <c r="P434" s="389" t="str">
        <f>Inputs!P434</f>
        <v>[C-i-C]</v>
      </c>
      <c r="Q434" s="389" t="str">
        <f>Inputs!Q434</f>
        <v>[C-i-C]</v>
      </c>
      <c r="R434" s="389" t="str">
        <f>Inputs!R434</f>
        <v>[C-i-C]</v>
      </c>
      <c r="S434" s="389" t="str">
        <f>Inputs!S434</f>
        <v>[C-i-C]</v>
      </c>
      <c r="T434" s="389" t="str">
        <f>Inputs!T434</f>
        <v>[C-i-C]</v>
      </c>
      <c r="U434" s="389" t="str">
        <f>Inputs!U434</f>
        <v>[C-i-C]</v>
      </c>
      <c r="V434" s="389" t="str">
        <f>Inputs!V434</f>
        <v>[C-i-C]</v>
      </c>
      <c r="W434" s="389" t="str">
        <f>Inputs!W434</f>
        <v>[C-i-C]</v>
      </c>
      <c r="X434" s="389" t="str">
        <f>Inputs!X434</f>
        <v>[C-i-C]</v>
      </c>
      <c r="Y434" s="389" t="str">
        <f>Inputs!Y434</f>
        <v>[C-i-C]</v>
      </c>
      <c r="Z434" s="389" t="str">
        <f>Inputs!Z434</f>
        <v>[C-i-C]</v>
      </c>
      <c r="AA434" s="389" t="str">
        <f>Inputs!AA434</f>
        <v>[C-i-C]</v>
      </c>
      <c r="AB434" s="389" t="str">
        <f>Inputs!AB434</f>
        <v>[C-i-C]</v>
      </c>
      <c r="AC434" s="389" t="str">
        <f>Inputs!AC434</f>
        <v>[C-i-C]</v>
      </c>
      <c r="AD434" s="389" t="str">
        <f>Inputs!AD434</f>
        <v>[C-i-C]</v>
      </c>
      <c r="AE434" s="389" t="str">
        <f>Inputs!AE434</f>
        <v>[C-i-C]</v>
      </c>
      <c r="AF434" s="389" t="str">
        <f>Inputs!AF434</f>
        <v>[C-i-C]</v>
      </c>
      <c r="AG434" s="389" t="str">
        <f>Inputs!AG434</f>
        <v>[C-i-C]</v>
      </c>
      <c r="AH434" s="389" t="str">
        <f>Inputs!AH434</f>
        <v>[C-i-C]</v>
      </c>
      <c r="AI434" s="254">
        <f>Inputs!AI434</f>
        <v>0</v>
      </c>
      <c r="AJ434" s="254">
        <f>Inputs!AJ434</f>
        <v>0</v>
      </c>
      <c r="AK434" s="254">
        <f>Inputs!AK434</f>
        <v>0</v>
      </c>
      <c r="AL434" s="254">
        <f>Inputs!AL434</f>
        <v>0</v>
      </c>
      <c r="AM434" s="254">
        <f>Inputs!AM434</f>
        <v>0</v>
      </c>
      <c r="AN434" s="254">
        <f>Inputs!AN434</f>
        <v>0</v>
      </c>
      <c r="AO434" s="254">
        <f>Inputs!AO434</f>
        <v>0</v>
      </c>
      <c r="AP434" s="254">
        <f>Inputs!AP434</f>
        <v>0</v>
      </c>
      <c r="AQ434" s="254">
        <f>Inputs!AQ434</f>
        <v>0</v>
      </c>
      <c r="AR434" s="254">
        <f>Inputs!AR434</f>
        <v>0</v>
      </c>
      <c r="AS434" s="254">
        <f>Inputs!AS434</f>
        <v>0</v>
      </c>
      <c r="AT434" s="254">
        <f>Inputs!AT434</f>
        <v>0</v>
      </c>
      <c r="AU434" s="254">
        <f>Inputs!AU434</f>
        <v>0</v>
      </c>
      <c r="AV434" s="254">
        <f>Inputs!AV434</f>
        <v>0</v>
      </c>
      <c r="AW434" s="254">
        <f>Inputs!AW434</f>
        <v>0</v>
      </c>
      <c r="AX434" s="254">
        <f>Inputs!AX434</f>
        <v>0</v>
      </c>
      <c r="AY434" s="254">
        <f>Inputs!AY434</f>
        <v>0</v>
      </c>
      <c r="AZ434" s="254">
        <f>Inputs!AZ434</f>
        <v>0</v>
      </c>
      <c r="BA434" s="254">
        <f>Inputs!BA434</f>
        <v>0</v>
      </c>
      <c r="BB434" s="254">
        <f>Inputs!BB434</f>
        <v>0</v>
      </c>
      <c r="BC434" s="254">
        <f>Inputs!BC434</f>
        <v>0</v>
      </c>
      <c r="BD434" s="254">
        <f>Inputs!BD434</f>
        <v>0</v>
      </c>
      <c r="BE434" s="254">
        <f>Inputs!BE434</f>
        <v>0</v>
      </c>
      <c r="BF434" s="254">
        <f>Inputs!BF434</f>
        <v>0</v>
      </c>
      <c r="BG434" s="254">
        <f>Inputs!BG434</f>
        <v>0</v>
      </c>
      <c r="BH434" s="254">
        <f>Inputs!BH434</f>
        <v>0</v>
      </c>
      <c r="BI434" s="254">
        <f>Inputs!BI434</f>
        <v>0</v>
      </c>
      <c r="BJ434" s="254">
        <f>Inputs!BJ434</f>
        <v>0</v>
      </c>
      <c r="BK434" s="254">
        <f>Inputs!BK434</f>
        <v>0</v>
      </c>
      <c r="BL434" s="254">
        <f>Inputs!BL434</f>
        <v>0</v>
      </c>
      <c r="BN434" s="255">
        <f>IF(OR($C434="Non-Labour",$C434="Labour-related"),IF(Inputs!$DT434=$F$1,Inputs!BN434,Inputs!BN434*'Key assumptions'!$H$118),$F434*N(H434)*avg_hrs)</f>
        <v>0</v>
      </c>
      <c r="BO434" s="255">
        <f>IF(OR($C434="Non-Labour",$C434="Labour-related"),IF(Inputs!$DT434=$F$1,Inputs!BO434,Inputs!BO434*'Key assumptions'!$H$118),$F434*N(I434)*avg_hrs)</f>
        <v>0</v>
      </c>
      <c r="BP434" s="255">
        <f>IF(OR($C434="Non-Labour",$C434="Labour-related"),IF(Inputs!$DT434=$F$1,Inputs!BP434,Inputs!BP434*'Key assumptions'!$H$118),$F434*N(J434)*avg_hrs)</f>
        <v>0</v>
      </c>
      <c r="BQ434" s="255">
        <f>IF(OR($C434="Non-Labour",$C434="Labour-related"),IF(Inputs!$DT434=$F$1,Inputs!BQ434,Inputs!BQ434*'Key assumptions'!$H$118),$F434*N(K434)*avg_hrs)</f>
        <v>0</v>
      </c>
      <c r="BR434" s="255">
        <f>IF(OR($C434="Non-Labour",$C434="Labour-related"),IF(Inputs!$DT434=$F$1,Inputs!BR434,Inputs!BR434*'Key assumptions'!$H$118),$F434*N(L434)*avg_hrs)</f>
        <v>0</v>
      </c>
      <c r="BS434" s="390" t="s">
        <v>411</v>
      </c>
      <c r="BT434" s="390" t="s">
        <v>411</v>
      </c>
      <c r="BU434" s="390" t="s">
        <v>411</v>
      </c>
      <c r="BV434" s="390" t="s">
        <v>411</v>
      </c>
      <c r="BW434" s="390" t="s">
        <v>411</v>
      </c>
      <c r="BX434" s="390" t="s">
        <v>411</v>
      </c>
      <c r="BY434" s="390" t="s">
        <v>411</v>
      </c>
      <c r="BZ434" s="390" t="s">
        <v>411</v>
      </c>
      <c r="CA434" s="390" t="s">
        <v>411</v>
      </c>
      <c r="CB434" s="390" t="s">
        <v>411</v>
      </c>
      <c r="CC434" s="390" t="s">
        <v>411</v>
      </c>
      <c r="CD434" s="390" t="s">
        <v>411</v>
      </c>
      <c r="CE434" s="390" t="s">
        <v>411</v>
      </c>
      <c r="CF434" s="390" t="s">
        <v>411</v>
      </c>
      <c r="CG434" s="390" t="s">
        <v>411</v>
      </c>
      <c r="CH434" s="390" t="s">
        <v>411</v>
      </c>
      <c r="CI434" s="390" t="s">
        <v>411</v>
      </c>
      <c r="CJ434" s="390" t="s">
        <v>411</v>
      </c>
      <c r="CK434" s="390" t="s">
        <v>411</v>
      </c>
      <c r="CL434" s="390" t="s">
        <v>411</v>
      </c>
      <c r="CM434" s="390" t="s">
        <v>411</v>
      </c>
      <c r="CN434" s="390" t="s">
        <v>411</v>
      </c>
      <c r="CO434" s="255">
        <f>IF(OR($C434="Non-Labour",$C434="Labour-related"),IF(Inputs!$DT434=$F$1,Inputs!CO434,Inputs!CO434*'Key assumptions'!$H$118),$F434*N(AI434)*avg_hrs)</f>
        <v>0</v>
      </c>
      <c r="CP434" s="255">
        <f>IF(OR($C434="Non-Labour",$C434="Labour-related"),IF(Inputs!$DT434=$F$1,Inputs!CP434,Inputs!CP434*'Key assumptions'!$H$118),$F434*N(AJ434)*avg_hrs)</f>
        <v>0</v>
      </c>
      <c r="CQ434" s="255">
        <f>IF(OR($C434="Non-Labour",$C434="Labour-related"),IF(Inputs!$DT434=$F$1,Inputs!CQ434,Inputs!CQ434*'Key assumptions'!$H$118),$F434*N(AK434)*avg_hrs)</f>
        <v>0</v>
      </c>
      <c r="CR434" s="255">
        <f>IF(OR($C434="Non-Labour",$C434="Labour-related"),IF(Inputs!$DT434=$F$1,Inputs!CR434,Inputs!CR434*'Key assumptions'!$H$118),$F434*N(AL434)*avg_hrs)</f>
        <v>0</v>
      </c>
      <c r="CS434" s="255">
        <f>IF(OR($C434="Non-Labour",$C434="Labour-related"),IF(Inputs!$DT434=$F$1,Inputs!CS434,Inputs!CS434*'Key assumptions'!$H$118),$F434*N(AM434)*avg_hrs)</f>
        <v>0</v>
      </c>
      <c r="CT434" s="255">
        <f>IF(OR($C434="Non-Labour",$C434="Labour-related"),IF(Inputs!$DT434=$F$1,Inputs!CT434,Inputs!CT434*'Key assumptions'!$H$118),$F434*N(AN434)*avg_hrs)</f>
        <v>0</v>
      </c>
      <c r="CU434" s="255">
        <f>IF(OR($C434="Non-Labour",$C434="Labour-related"),IF(Inputs!$DT434=$F$1,Inputs!CU434,Inputs!CU434*'Key assumptions'!$H$118),$F434*N(AO434)*avg_hrs)</f>
        <v>0</v>
      </c>
      <c r="CV434" s="255">
        <f>IF(OR($C434="Non-Labour",$C434="Labour-related"),IF(Inputs!$DT434=$F$1,Inputs!CV434,Inputs!CV434*'Key assumptions'!$H$118),$F434*N(AP434)*avg_hrs)</f>
        <v>0</v>
      </c>
      <c r="CW434" s="255">
        <f>IF(OR($C434="Non-Labour",$C434="Labour-related"),IF(Inputs!$DT434=$F$1,Inputs!CW434,Inputs!CW434*'Key assumptions'!$H$118),$F434*N(AQ434)*avg_hrs)</f>
        <v>0</v>
      </c>
      <c r="CX434" s="255">
        <f>IF(OR($C434="Non-Labour",$C434="Labour-related"),IF(Inputs!$DT434=$F$1,Inputs!CX434,Inputs!CX434*'Key assumptions'!$H$118),$F434*N(AR434)*avg_hrs)</f>
        <v>0</v>
      </c>
      <c r="CY434" s="255">
        <f>IF(OR($C434="Non-Labour",$C434="Labour-related"),IF(Inputs!$DT434=$F$1,Inputs!CY434,Inputs!CY434*'Key assumptions'!$H$118),$F434*N(AS434)*avg_hrs)</f>
        <v>0</v>
      </c>
      <c r="CZ434" s="255">
        <f>IF(OR($C434="Non-Labour",$C434="Labour-related"),IF(Inputs!$DT434=$F$1,Inputs!CZ434,Inputs!CZ434*'Key assumptions'!$H$118),$F434*N(AT434)*avg_hrs)</f>
        <v>0</v>
      </c>
      <c r="DA434" s="255">
        <f>IF(OR($C434="Non-Labour",$C434="Labour-related"),IF(Inputs!$DT434=$F$1,Inputs!DA434,Inputs!DA434*'Key assumptions'!$H$118),$F434*N(AU434)*avg_hrs)</f>
        <v>0</v>
      </c>
      <c r="DB434" s="255">
        <f>IF(OR($C434="Non-Labour",$C434="Labour-related"),IF(Inputs!$DT434=$F$1,Inputs!DB434,Inputs!DB434*'Key assumptions'!$H$118),$F434*N(AV434)*avg_hrs)</f>
        <v>0</v>
      </c>
      <c r="DC434" s="255">
        <f>IF(OR($C434="Non-Labour",$C434="Labour-related"),IF(Inputs!$DT434=$F$1,Inputs!DC434,Inputs!DC434*'Key assumptions'!$H$118),$F434*N(AW434)*avg_hrs)</f>
        <v>0</v>
      </c>
      <c r="DD434" s="255">
        <f>IF(OR($C434="Non-Labour",$C434="Labour-related"),IF(Inputs!$DT434=$F$1,Inputs!DD434,Inputs!DD434*'Key assumptions'!$H$118),$F434*N(AX434)*avg_hrs)</f>
        <v>0</v>
      </c>
      <c r="DE434" s="255">
        <f>IF(OR($C434="Non-Labour",$C434="Labour-related"),IF(Inputs!$DT434=$F$1,Inputs!DE434,Inputs!DE434*'Key assumptions'!$H$118),$F434*N(AY434)*avg_hrs)</f>
        <v>0</v>
      </c>
      <c r="DF434" s="255">
        <f>IF(OR($C434="Non-Labour",$C434="Labour-related"),IF(Inputs!$DT434=$F$1,Inputs!DF434,Inputs!DF434*'Key assumptions'!$H$118),$F434*N(AZ434)*avg_hrs)</f>
        <v>0</v>
      </c>
      <c r="DG434" s="255">
        <f>IF(OR($C434="Non-Labour",$C434="Labour-related"),IF(Inputs!$DT434=$F$1,Inputs!DG434,Inputs!DG434*'Key assumptions'!$H$118),$F434*N(BA434)*avg_hrs)</f>
        <v>0</v>
      </c>
      <c r="DH434" s="255">
        <f>IF(OR($C434="Non-Labour",$C434="Labour-related"),IF(Inputs!$DT434=$F$1,Inputs!DH434,Inputs!DH434*'Key assumptions'!$H$118),$F434*N(BB434)*avg_hrs)</f>
        <v>0</v>
      </c>
      <c r="DI434" s="255">
        <f>IF(OR($C434="Non-Labour",$C434="Labour-related"),IF(Inputs!$DT434=$F$1,Inputs!DI434,Inputs!DI434*'Key assumptions'!$H$118),$F434*N(BC434)*avg_hrs)</f>
        <v>0</v>
      </c>
      <c r="DJ434" s="255">
        <f>IF(OR($C434="Non-Labour",$C434="Labour-related"),IF(Inputs!$DT434=$F$1,Inputs!DJ434,Inputs!DJ434*'Key assumptions'!$H$118),$F434*N(BD434)*avg_hrs)</f>
        <v>0</v>
      </c>
      <c r="DK434" s="255">
        <f>IF(OR($C434="Non-Labour",$C434="Labour-related"),IF(Inputs!$DT434=$F$1,Inputs!DK434,Inputs!DK434*'Key assumptions'!$H$118),$F434*N(BE434)*avg_hrs)</f>
        <v>0</v>
      </c>
      <c r="DL434" s="255">
        <f>IF(OR($C434="Non-Labour",$C434="Labour-related"),IF(Inputs!$DT434=$F$1,Inputs!DL434,Inputs!DL434*'Key assumptions'!$H$118),$F434*N(BF434)*avg_hrs)</f>
        <v>0</v>
      </c>
      <c r="DM434" s="255">
        <f>IF(OR($C434="Non-Labour",$C434="Labour-related"),IF(Inputs!$DT434=$F$1,Inputs!DM434,Inputs!DM434*'Key assumptions'!$H$118),$F434*N(BG434)*avg_hrs)</f>
        <v>0</v>
      </c>
      <c r="DN434" s="255">
        <f>IF(OR($C434="Non-Labour",$C434="Labour-related"),IF(Inputs!$DT434=$F$1,Inputs!DN434,Inputs!DN434*'Key assumptions'!$H$118),$F434*N(BH434)*avg_hrs)</f>
        <v>0</v>
      </c>
      <c r="DO434" s="255">
        <f>IF(OR($C434="Non-Labour",$C434="Labour-related"),IF(Inputs!$DT434=$F$1,Inputs!DO434,Inputs!DO434*'Key assumptions'!$H$118),$F434*N(BI434)*avg_hrs)</f>
        <v>0</v>
      </c>
      <c r="DP434" s="255">
        <f>IF(OR($C434="Non-Labour",$C434="Labour-related"),IF(Inputs!$DT434=$F$1,Inputs!DP434,Inputs!DP434*'Key assumptions'!$H$118),$F434*N(BJ434)*avg_hrs)</f>
        <v>0</v>
      </c>
      <c r="DQ434" s="255">
        <f>IF(OR($C434="Non-Labour",$C434="Labour-related"),IF(Inputs!$DT434=$F$1,Inputs!DQ434,Inputs!DQ434*'Key assumptions'!$H$118),$F434*N(BK434)*avg_hrs)</f>
        <v>0</v>
      </c>
      <c r="DR434" s="255">
        <f>IF(OR($C434="Non-Labour",$C434="Labour-related"),IF(Inputs!$DT434=$F$1,Inputs!DR434,Inputs!DR434*'Key assumptions'!$H$118),$F434*N(BL434)*avg_hrs)</f>
        <v>0</v>
      </c>
      <c r="DT434" s="133" t="s">
        <v>213</v>
      </c>
      <c r="DU434" s="304"/>
      <c r="DV434" s="304"/>
      <c r="DW434" s="304"/>
      <c r="DX434" s="304"/>
      <c r="DY434" s="304"/>
      <c r="DZ434" s="304"/>
      <c r="EA434" s="255">
        <v>0</v>
      </c>
      <c r="EB434" s="255">
        <v>0</v>
      </c>
      <c r="EC434" s="255">
        <v>0</v>
      </c>
      <c r="ED434" s="255">
        <f t="shared" si="38"/>
        <v>0</v>
      </c>
      <c r="EE434" s="255">
        <f t="shared" si="38"/>
        <v>0</v>
      </c>
      <c r="EF434" s="255">
        <f t="shared" si="37"/>
        <v>0</v>
      </c>
    </row>
    <row r="435" spans="1:136" x14ac:dyDescent="0.4">
      <c r="A435" s="133" t="str">
        <f>Inputs!A435</f>
        <v>Construction Management</v>
      </c>
      <c r="B435" s="133" t="str">
        <f>Inputs!B435</f>
        <v>N/A</v>
      </c>
      <c r="C435" s="133" t="str">
        <f>Inputs!C435</f>
        <v>Internal Labour</v>
      </c>
      <c r="D435" s="133" t="str">
        <f>Inputs!D435</f>
        <v>PT003696 AI BCSS Handover</v>
      </c>
      <c r="E435" s="133" t="str">
        <f>Inputs!E435</f>
        <v>Apprentice - Travel Outside Hours</v>
      </c>
      <c r="F435" s="290">
        <f>IF(Inputs!DT435=$F$1,Inputs!F435,
IF(Inputs!DT435='Key assumptions'!$E$118,Inputs!F435*'Key assumptions'!$H$118,Inputs!F435*'Key assumptions'!$H$119))</f>
        <v>90.32</v>
      </c>
      <c r="G435" s="290">
        <f>IF(Inputs!DT435=$F$1,Inputs!G435,Inputs!G435*'Key assumptions'!$H$118)</f>
        <v>39.557424186390527</v>
      </c>
      <c r="H435" s="281"/>
      <c r="I435" s="281"/>
      <c r="J435" s="281"/>
      <c r="K435" s="281"/>
      <c r="L435" s="281"/>
      <c r="M435" s="389" t="str">
        <f>Inputs!M435</f>
        <v>[C-i-C]</v>
      </c>
      <c r="N435" s="389" t="str">
        <f>Inputs!N435</f>
        <v>[C-i-C]</v>
      </c>
      <c r="O435" s="389" t="str">
        <f>Inputs!O435</f>
        <v>[C-i-C]</v>
      </c>
      <c r="P435" s="389" t="str">
        <f>Inputs!P435</f>
        <v>[C-i-C]</v>
      </c>
      <c r="Q435" s="389" t="str">
        <f>Inputs!Q435</f>
        <v>[C-i-C]</v>
      </c>
      <c r="R435" s="389" t="str">
        <f>Inputs!R435</f>
        <v>[C-i-C]</v>
      </c>
      <c r="S435" s="389" t="str">
        <f>Inputs!S435</f>
        <v>[C-i-C]</v>
      </c>
      <c r="T435" s="389" t="str">
        <f>Inputs!T435</f>
        <v>[C-i-C]</v>
      </c>
      <c r="U435" s="389" t="str">
        <f>Inputs!U435</f>
        <v>[C-i-C]</v>
      </c>
      <c r="V435" s="389" t="str">
        <f>Inputs!V435</f>
        <v>[C-i-C]</v>
      </c>
      <c r="W435" s="389" t="str">
        <f>Inputs!W435</f>
        <v>[C-i-C]</v>
      </c>
      <c r="X435" s="389" t="str">
        <f>Inputs!X435</f>
        <v>[C-i-C]</v>
      </c>
      <c r="Y435" s="389" t="str">
        <f>Inputs!Y435</f>
        <v>[C-i-C]</v>
      </c>
      <c r="Z435" s="389" t="str">
        <f>Inputs!Z435</f>
        <v>[C-i-C]</v>
      </c>
      <c r="AA435" s="389" t="str">
        <f>Inputs!AA435</f>
        <v>[C-i-C]</v>
      </c>
      <c r="AB435" s="389" t="str">
        <f>Inputs!AB435</f>
        <v>[C-i-C]</v>
      </c>
      <c r="AC435" s="389" t="str">
        <f>Inputs!AC435</f>
        <v>[C-i-C]</v>
      </c>
      <c r="AD435" s="389" t="str">
        <f>Inputs!AD435</f>
        <v>[C-i-C]</v>
      </c>
      <c r="AE435" s="389" t="str">
        <f>Inputs!AE435</f>
        <v>[C-i-C]</v>
      </c>
      <c r="AF435" s="389" t="str">
        <f>Inputs!AF435</f>
        <v>[C-i-C]</v>
      </c>
      <c r="AG435" s="389" t="str">
        <f>Inputs!AG435</f>
        <v>[C-i-C]</v>
      </c>
      <c r="AH435" s="389" t="str">
        <f>Inputs!AH435</f>
        <v>[C-i-C]</v>
      </c>
      <c r="AI435" s="254">
        <f>Inputs!AI435</f>
        <v>0</v>
      </c>
      <c r="AJ435" s="254">
        <f>Inputs!AJ435</f>
        <v>0</v>
      </c>
      <c r="AK435" s="254">
        <f>Inputs!AK435</f>
        <v>0</v>
      </c>
      <c r="AL435" s="254">
        <f>Inputs!AL435</f>
        <v>0</v>
      </c>
      <c r="AM435" s="254">
        <f>Inputs!AM435</f>
        <v>0</v>
      </c>
      <c r="AN435" s="254">
        <f>Inputs!AN435</f>
        <v>0</v>
      </c>
      <c r="AO435" s="254">
        <f>Inputs!AO435</f>
        <v>0</v>
      </c>
      <c r="AP435" s="254">
        <f>Inputs!AP435</f>
        <v>0</v>
      </c>
      <c r="AQ435" s="254">
        <f>Inputs!AQ435</f>
        <v>0</v>
      </c>
      <c r="AR435" s="254">
        <f>Inputs!AR435</f>
        <v>0</v>
      </c>
      <c r="AS435" s="254">
        <f>Inputs!AS435</f>
        <v>0</v>
      </c>
      <c r="AT435" s="254">
        <f>Inputs!AT435</f>
        <v>0</v>
      </c>
      <c r="AU435" s="254">
        <f>Inputs!AU435</f>
        <v>0</v>
      </c>
      <c r="AV435" s="254">
        <f>Inputs!AV435</f>
        <v>0</v>
      </c>
      <c r="AW435" s="254">
        <f>Inputs!AW435</f>
        <v>0</v>
      </c>
      <c r="AX435" s="254">
        <f>Inputs!AX435</f>
        <v>0</v>
      </c>
      <c r="AY435" s="254">
        <f>Inputs!AY435</f>
        <v>0</v>
      </c>
      <c r="AZ435" s="254">
        <f>Inputs!AZ435</f>
        <v>0</v>
      </c>
      <c r="BA435" s="254">
        <f>Inputs!BA435</f>
        <v>0</v>
      </c>
      <c r="BB435" s="254">
        <f>Inputs!BB435</f>
        <v>0</v>
      </c>
      <c r="BC435" s="254">
        <f>Inputs!BC435</f>
        <v>0</v>
      </c>
      <c r="BD435" s="254">
        <f>Inputs!BD435</f>
        <v>0</v>
      </c>
      <c r="BE435" s="254">
        <f>Inputs!BE435</f>
        <v>0</v>
      </c>
      <c r="BF435" s="254">
        <f>Inputs!BF435</f>
        <v>0</v>
      </c>
      <c r="BG435" s="254">
        <f>Inputs!BG435</f>
        <v>0</v>
      </c>
      <c r="BH435" s="254">
        <f>Inputs!BH435</f>
        <v>0</v>
      </c>
      <c r="BI435" s="254">
        <f>Inputs!BI435</f>
        <v>0</v>
      </c>
      <c r="BJ435" s="254">
        <f>Inputs!BJ435</f>
        <v>0</v>
      </c>
      <c r="BK435" s="254">
        <f>Inputs!BK435</f>
        <v>0</v>
      </c>
      <c r="BL435" s="254">
        <f>Inputs!BL435</f>
        <v>0</v>
      </c>
      <c r="BN435" s="255">
        <f>IF(OR($C435="Non-Labour",$C435="Labour-related"),IF(Inputs!$DT435=$F$1,Inputs!BN435,Inputs!BN435*'Key assumptions'!$H$118),$F435*N(H435)*avg_hrs)</f>
        <v>0</v>
      </c>
      <c r="BO435" s="255">
        <f>IF(OR($C435="Non-Labour",$C435="Labour-related"),IF(Inputs!$DT435=$F$1,Inputs!BO435,Inputs!BO435*'Key assumptions'!$H$118),$F435*N(I435)*avg_hrs)</f>
        <v>0</v>
      </c>
      <c r="BP435" s="255">
        <f>IF(OR($C435="Non-Labour",$C435="Labour-related"),IF(Inputs!$DT435=$F$1,Inputs!BP435,Inputs!BP435*'Key assumptions'!$H$118),$F435*N(J435)*avg_hrs)</f>
        <v>0</v>
      </c>
      <c r="BQ435" s="255">
        <f>IF(OR($C435="Non-Labour",$C435="Labour-related"),IF(Inputs!$DT435=$F$1,Inputs!BQ435,Inputs!BQ435*'Key assumptions'!$H$118),$F435*N(K435)*avg_hrs)</f>
        <v>0</v>
      </c>
      <c r="BR435" s="255">
        <f>IF(OR($C435="Non-Labour",$C435="Labour-related"),IF(Inputs!$DT435=$F$1,Inputs!BR435,Inputs!BR435*'Key assumptions'!$H$118),$F435*N(L435)*avg_hrs)</f>
        <v>0</v>
      </c>
      <c r="BS435" s="390" t="s">
        <v>411</v>
      </c>
      <c r="BT435" s="390" t="s">
        <v>411</v>
      </c>
      <c r="BU435" s="390" t="s">
        <v>411</v>
      </c>
      <c r="BV435" s="390" t="s">
        <v>411</v>
      </c>
      <c r="BW435" s="390" t="s">
        <v>411</v>
      </c>
      <c r="BX435" s="390" t="s">
        <v>411</v>
      </c>
      <c r="BY435" s="390" t="s">
        <v>411</v>
      </c>
      <c r="BZ435" s="390" t="s">
        <v>411</v>
      </c>
      <c r="CA435" s="390" t="s">
        <v>411</v>
      </c>
      <c r="CB435" s="390" t="s">
        <v>411</v>
      </c>
      <c r="CC435" s="390" t="s">
        <v>411</v>
      </c>
      <c r="CD435" s="390" t="s">
        <v>411</v>
      </c>
      <c r="CE435" s="390" t="s">
        <v>411</v>
      </c>
      <c r="CF435" s="390" t="s">
        <v>411</v>
      </c>
      <c r="CG435" s="390" t="s">
        <v>411</v>
      </c>
      <c r="CH435" s="390" t="s">
        <v>411</v>
      </c>
      <c r="CI435" s="390" t="s">
        <v>411</v>
      </c>
      <c r="CJ435" s="390" t="s">
        <v>411</v>
      </c>
      <c r="CK435" s="390" t="s">
        <v>411</v>
      </c>
      <c r="CL435" s="390" t="s">
        <v>411</v>
      </c>
      <c r="CM435" s="390" t="s">
        <v>411</v>
      </c>
      <c r="CN435" s="390" t="s">
        <v>411</v>
      </c>
      <c r="CO435" s="255">
        <f>IF(OR($C435="Non-Labour",$C435="Labour-related"),IF(Inputs!$DT435=$F$1,Inputs!CO435,Inputs!CO435*'Key assumptions'!$H$118),$F435*N(AI435)*avg_hrs)</f>
        <v>0</v>
      </c>
      <c r="CP435" s="255">
        <f>IF(OR($C435="Non-Labour",$C435="Labour-related"),IF(Inputs!$DT435=$F$1,Inputs!CP435,Inputs!CP435*'Key assumptions'!$H$118),$F435*N(AJ435)*avg_hrs)</f>
        <v>0</v>
      </c>
      <c r="CQ435" s="255">
        <f>IF(OR($C435="Non-Labour",$C435="Labour-related"),IF(Inputs!$DT435=$F$1,Inputs!CQ435,Inputs!CQ435*'Key assumptions'!$H$118),$F435*N(AK435)*avg_hrs)</f>
        <v>0</v>
      </c>
      <c r="CR435" s="255">
        <f>IF(OR($C435="Non-Labour",$C435="Labour-related"),IF(Inputs!$DT435=$F$1,Inputs!CR435,Inputs!CR435*'Key assumptions'!$H$118),$F435*N(AL435)*avg_hrs)</f>
        <v>0</v>
      </c>
      <c r="CS435" s="255">
        <f>IF(OR($C435="Non-Labour",$C435="Labour-related"),IF(Inputs!$DT435=$F$1,Inputs!CS435,Inputs!CS435*'Key assumptions'!$H$118),$F435*N(AM435)*avg_hrs)</f>
        <v>0</v>
      </c>
      <c r="CT435" s="255">
        <f>IF(OR($C435="Non-Labour",$C435="Labour-related"),IF(Inputs!$DT435=$F$1,Inputs!CT435,Inputs!CT435*'Key assumptions'!$H$118),$F435*N(AN435)*avg_hrs)</f>
        <v>0</v>
      </c>
      <c r="CU435" s="255">
        <f>IF(OR($C435="Non-Labour",$C435="Labour-related"),IF(Inputs!$DT435=$F$1,Inputs!CU435,Inputs!CU435*'Key assumptions'!$H$118),$F435*N(AO435)*avg_hrs)</f>
        <v>0</v>
      </c>
      <c r="CV435" s="255">
        <f>IF(OR($C435="Non-Labour",$C435="Labour-related"),IF(Inputs!$DT435=$F$1,Inputs!CV435,Inputs!CV435*'Key assumptions'!$H$118),$F435*N(AP435)*avg_hrs)</f>
        <v>0</v>
      </c>
      <c r="CW435" s="255">
        <f>IF(OR($C435="Non-Labour",$C435="Labour-related"),IF(Inputs!$DT435=$F$1,Inputs!CW435,Inputs!CW435*'Key assumptions'!$H$118),$F435*N(AQ435)*avg_hrs)</f>
        <v>0</v>
      </c>
      <c r="CX435" s="255">
        <f>IF(OR($C435="Non-Labour",$C435="Labour-related"),IF(Inputs!$DT435=$F$1,Inputs!CX435,Inputs!CX435*'Key assumptions'!$H$118),$F435*N(AR435)*avg_hrs)</f>
        <v>0</v>
      </c>
      <c r="CY435" s="255">
        <f>IF(OR($C435="Non-Labour",$C435="Labour-related"),IF(Inputs!$DT435=$F$1,Inputs!CY435,Inputs!CY435*'Key assumptions'!$H$118),$F435*N(AS435)*avg_hrs)</f>
        <v>0</v>
      </c>
      <c r="CZ435" s="255">
        <f>IF(OR($C435="Non-Labour",$C435="Labour-related"),IF(Inputs!$DT435=$F$1,Inputs!CZ435,Inputs!CZ435*'Key assumptions'!$H$118),$F435*N(AT435)*avg_hrs)</f>
        <v>0</v>
      </c>
      <c r="DA435" s="255">
        <f>IF(OR($C435="Non-Labour",$C435="Labour-related"),IF(Inputs!$DT435=$F$1,Inputs!DA435,Inputs!DA435*'Key assumptions'!$H$118),$F435*N(AU435)*avg_hrs)</f>
        <v>0</v>
      </c>
      <c r="DB435" s="255">
        <f>IF(OR($C435="Non-Labour",$C435="Labour-related"),IF(Inputs!$DT435=$F$1,Inputs!DB435,Inputs!DB435*'Key assumptions'!$H$118),$F435*N(AV435)*avg_hrs)</f>
        <v>0</v>
      </c>
      <c r="DC435" s="255">
        <f>IF(OR($C435="Non-Labour",$C435="Labour-related"),IF(Inputs!$DT435=$F$1,Inputs!DC435,Inputs!DC435*'Key assumptions'!$H$118),$F435*N(AW435)*avg_hrs)</f>
        <v>0</v>
      </c>
      <c r="DD435" s="255">
        <f>IF(OR($C435="Non-Labour",$C435="Labour-related"),IF(Inputs!$DT435=$F$1,Inputs!DD435,Inputs!DD435*'Key assumptions'!$H$118),$F435*N(AX435)*avg_hrs)</f>
        <v>0</v>
      </c>
      <c r="DE435" s="255">
        <f>IF(OR($C435="Non-Labour",$C435="Labour-related"),IF(Inputs!$DT435=$F$1,Inputs!DE435,Inputs!DE435*'Key assumptions'!$H$118),$F435*N(AY435)*avg_hrs)</f>
        <v>0</v>
      </c>
      <c r="DF435" s="255">
        <f>IF(OR($C435="Non-Labour",$C435="Labour-related"),IF(Inputs!$DT435=$F$1,Inputs!DF435,Inputs!DF435*'Key assumptions'!$H$118),$F435*N(AZ435)*avg_hrs)</f>
        <v>0</v>
      </c>
      <c r="DG435" s="255">
        <f>IF(OR($C435="Non-Labour",$C435="Labour-related"),IF(Inputs!$DT435=$F$1,Inputs!DG435,Inputs!DG435*'Key assumptions'!$H$118),$F435*N(BA435)*avg_hrs)</f>
        <v>0</v>
      </c>
      <c r="DH435" s="255">
        <f>IF(OR($C435="Non-Labour",$C435="Labour-related"),IF(Inputs!$DT435=$F$1,Inputs!DH435,Inputs!DH435*'Key assumptions'!$H$118),$F435*N(BB435)*avg_hrs)</f>
        <v>0</v>
      </c>
      <c r="DI435" s="255">
        <f>IF(OR($C435="Non-Labour",$C435="Labour-related"),IF(Inputs!$DT435=$F$1,Inputs!DI435,Inputs!DI435*'Key assumptions'!$H$118),$F435*N(BC435)*avg_hrs)</f>
        <v>0</v>
      </c>
      <c r="DJ435" s="255">
        <f>IF(OR($C435="Non-Labour",$C435="Labour-related"),IF(Inputs!$DT435=$F$1,Inputs!DJ435,Inputs!DJ435*'Key assumptions'!$H$118),$F435*N(BD435)*avg_hrs)</f>
        <v>0</v>
      </c>
      <c r="DK435" s="255">
        <f>IF(OR($C435="Non-Labour",$C435="Labour-related"),IF(Inputs!$DT435=$F$1,Inputs!DK435,Inputs!DK435*'Key assumptions'!$H$118),$F435*N(BE435)*avg_hrs)</f>
        <v>0</v>
      </c>
      <c r="DL435" s="255">
        <f>IF(OR($C435="Non-Labour",$C435="Labour-related"),IF(Inputs!$DT435=$F$1,Inputs!DL435,Inputs!DL435*'Key assumptions'!$H$118),$F435*N(BF435)*avg_hrs)</f>
        <v>0</v>
      </c>
      <c r="DM435" s="255">
        <f>IF(OR($C435="Non-Labour",$C435="Labour-related"),IF(Inputs!$DT435=$F$1,Inputs!DM435,Inputs!DM435*'Key assumptions'!$H$118),$F435*N(BG435)*avg_hrs)</f>
        <v>0</v>
      </c>
      <c r="DN435" s="255">
        <f>IF(OR($C435="Non-Labour",$C435="Labour-related"),IF(Inputs!$DT435=$F$1,Inputs!DN435,Inputs!DN435*'Key assumptions'!$H$118),$F435*N(BH435)*avg_hrs)</f>
        <v>0</v>
      </c>
      <c r="DO435" s="255">
        <f>IF(OR($C435="Non-Labour",$C435="Labour-related"),IF(Inputs!$DT435=$F$1,Inputs!DO435,Inputs!DO435*'Key assumptions'!$H$118),$F435*N(BI435)*avg_hrs)</f>
        <v>0</v>
      </c>
      <c r="DP435" s="255">
        <f>IF(OR($C435="Non-Labour",$C435="Labour-related"),IF(Inputs!$DT435=$F$1,Inputs!DP435,Inputs!DP435*'Key assumptions'!$H$118),$F435*N(BJ435)*avg_hrs)</f>
        <v>0</v>
      </c>
      <c r="DQ435" s="255">
        <f>IF(OR($C435="Non-Labour",$C435="Labour-related"),IF(Inputs!$DT435=$F$1,Inputs!DQ435,Inputs!DQ435*'Key assumptions'!$H$118),$F435*N(BK435)*avg_hrs)</f>
        <v>0</v>
      </c>
      <c r="DR435" s="255">
        <f>IF(OR($C435="Non-Labour",$C435="Labour-related"),IF(Inputs!$DT435=$F$1,Inputs!DR435,Inputs!DR435*'Key assumptions'!$H$118),$F435*N(BL435)*avg_hrs)</f>
        <v>0</v>
      </c>
      <c r="DT435" s="133" t="s">
        <v>213</v>
      </c>
      <c r="DU435" s="304"/>
      <c r="DV435" s="304"/>
      <c r="DW435" s="304"/>
      <c r="DX435" s="304"/>
      <c r="DY435" s="304"/>
      <c r="DZ435" s="304"/>
      <c r="EA435" s="255">
        <v>0</v>
      </c>
      <c r="EB435" s="255">
        <v>0</v>
      </c>
      <c r="EC435" s="255">
        <v>0</v>
      </c>
      <c r="ED435" s="255">
        <f t="shared" si="38"/>
        <v>0</v>
      </c>
      <c r="EE435" s="255">
        <f t="shared" si="38"/>
        <v>0</v>
      </c>
      <c r="EF435" s="255">
        <f t="shared" si="37"/>
        <v>0</v>
      </c>
    </row>
    <row r="436" spans="1:136" x14ac:dyDescent="0.4">
      <c r="A436" s="133" t="str">
        <f>Inputs!A436</f>
        <v>Construction Management</v>
      </c>
      <c r="B436" s="133" t="str">
        <f>Inputs!B436</f>
        <v>Apprentice</v>
      </c>
      <c r="C436" s="133" t="str">
        <f>Inputs!C436</f>
        <v>Labour-related</v>
      </c>
      <c r="D436" s="133" t="str">
        <f>Inputs!D436</f>
        <v>PT003696 AI BCSS Handover</v>
      </c>
      <c r="E436" s="133" t="str">
        <f>Inputs!E436</f>
        <v>Sustenance High Cost Country Centre</v>
      </c>
      <c r="F436" s="290">
        <f>IF(Inputs!DT436=$F$1,Inputs!F436,
IF(Inputs!DT436='Key assumptions'!$E$118,Inputs!F436*'Key assumptions'!$H$118,Inputs!F436*'Key assumptions'!$H$119))</f>
        <v>0</v>
      </c>
      <c r="G436" s="290">
        <f>IF(Inputs!DT436=$F$1,Inputs!G436,Inputs!G436*'Key assumptions'!$H$118)</f>
        <v>0</v>
      </c>
      <c r="H436" s="281"/>
      <c r="I436" s="281"/>
      <c r="J436" s="281"/>
      <c r="K436" s="281"/>
      <c r="L436" s="281"/>
      <c r="M436" s="389" t="str">
        <f>Inputs!M436</f>
        <v>[C-i-C]</v>
      </c>
      <c r="N436" s="389" t="str">
        <f>Inputs!N436</f>
        <v>[C-i-C]</v>
      </c>
      <c r="O436" s="389" t="str">
        <f>Inputs!O436</f>
        <v>[C-i-C]</v>
      </c>
      <c r="P436" s="389" t="str">
        <f>Inputs!P436</f>
        <v>[C-i-C]</v>
      </c>
      <c r="Q436" s="389" t="str">
        <f>Inputs!Q436</f>
        <v>[C-i-C]</v>
      </c>
      <c r="R436" s="389" t="str">
        <f>Inputs!R436</f>
        <v>[C-i-C]</v>
      </c>
      <c r="S436" s="389" t="str">
        <f>Inputs!S436</f>
        <v>[C-i-C]</v>
      </c>
      <c r="T436" s="389" t="str">
        <f>Inputs!T436</f>
        <v>[C-i-C]</v>
      </c>
      <c r="U436" s="389" t="str">
        <f>Inputs!U436</f>
        <v>[C-i-C]</v>
      </c>
      <c r="V436" s="389" t="str">
        <f>Inputs!V436</f>
        <v>[C-i-C]</v>
      </c>
      <c r="W436" s="389" t="str">
        <f>Inputs!W436</f>
        <v>[C-i-C]</v>
      </c>
      <c r="X436" s="389" t="str">
        <f>Inputs!X436</f>
        <v>[C-i-C]</v>
      </c>
      <c r="Y436" s="389" t="str">
        <f>Inputs!Y436</f>
        <v>[C-i-C]</v>
      </c>
      <c r="Z436" s="389" t="str">
        <f>Inputs!Z436</f>
        <v>[C-i-C]</v>
      </c>
      <c r="AA436" s="389" t="str">
        <f>Inputs!AA436</f>
        <v>[C-i-C]</v>
      </c>
      <c r="AB436" s="389" t="str">
        <f>Inputs!AB436</f>
        <v>[C-i-C]</v>
      </c>
      <c r="AC436" s="389" t="str">
        <f>Inputs!AC436</f>
        <v>[C-i-C]</v>
      </c>
      <c r="AD436" s="389" t="str">
        <f>Inputs!AD436</f>
        <v>[C-i-C]</v>
      </c>
      <c r="AE436" s="389" t="str">
        <f>Inputs!AE436</f>
        <v>[C-i-C]</v>
      </c>
      <c r="AF436" s="389" t="str">
        <f>Inputs!AF436</f>
        <v>[C-i-C]</v>
      </c>
      <c r="AG436" s="389" t="str">
        <f>Inputs!AG436</f>
        <v>[C-i-C]</v>
      </c>
      <c r="AH436" s="389" t="str">
        <f>Inputs!AH436</f>
        <v>[C-i-C]</v>
      </c>
      <c r="AI436" s="254">
        <f>Inputs!AI436</f>
        <v>0</v>
      </c>
      <c r="AJ436" s="254">
        <f>Inputs!AJ436</f>
        <v>0</v>
      </c>
      <c r="AK436" s="254">
        <f>Inputs!AK436</f>
        <v>0</v>
      </c>
      <c r="AL436" s="254">
        <f>Inputs!AL436</f>
        <v>0</v>
      </c>
      <c r="AM436" s="254">
        <f>Inputs!AM436</f>
        <v>0</v>
      </c>
      <c r="AN436" s="254">
        <f>Inputs!AN436</f>
        <v>0</v>
      </c>
      <c r="AO436" s="254">
        <f>Inputs!AO436</f>
        <v>0</v>
      </c>
      <c r="AP436" s="254">
        <f>Inputs!AP436</f>
        <v>0</v>
      </c>
      <c r="AQ436" s="254">
        <f>Inputs!AQ436</f>
        <v>0</v>
      </c>
      <c r="AR436" s="254">
        <f>Inputs!AR436</f>
        <v>0</v>
      </c>
      <c r="AS436" s="254">
        <f>Inputs!AS436</f>
        <v>0</v>
      </c>
      <c r="AT436" s="254">
        <f>Inputs!AT436</f>
        <v>0</v>
      </c>
      <c r="AU436" s="254">
        <f>Inputs!AU436</f>
        <v>0</v>
      </c>
      <c r="AV436" s="254">
        <f>Inputs!AV436</f>
        <v>0</v>
      </c>
      <c r="AW436" s="254">
        <f>Inputs!AW436</f>
        <v>0</v>
      </c>
      <c r="AX436" s="254">
        <f>Inputs!AX436</f>
        <v>0</v>
      </c>
      <c r="AY436" s="254">
        <f>Inputs!AY436</f>
        <v>0</v>
      </c>
      <c r="AZ436" s="254">
        <f>Inputs!AZ436</f>
        <v>0</v>
      </c>
      <c r="BA436" s="254">
        <f>Inputs!BA436</f>
        <v>0</v>
      </c>
      <c r="BB436" s="254">
        <f>Inputs!BB436</f>
        <v>0</v>
      </c>
      <c r="BC436" s="254">
        <f>Inputs!BC436</f>
        <v>0</v>
      </c>
      <c r="BD436" s="254">
        <f>Inputs!BD436</f>
        <v>0</v>
      </c>
      <c r="BE436" s="254">
        <f>Inputs!BE436</f>
        <v>0</v>
      </c>
      <c r="BF436" s="254">
        <f>Inputs!BF436</f>
        <v>0</v>
      </c>
      <c r="BG436" s="254">
        <f>Inputs!BG436</f>
        <v>0</v>
      </c>
      <c r="BH436" s="254">
        <f>Inputs!BH436</f>
        <v>0</v>
      </c>
      <c r="BI436" s="254">
        <f>Inputs!BI436</f>
        <v>0</v>
      </c>
      <c r="BJ436" s="254">
        <f>Inputs!BJ436</f>
        <v>0</v>
      </c>
      <c r="BK436" s="254">
        <f>Inputs!BK436</f>
        <v>0</v>
      </c>
      <c r="BL436" s="254">
        <f>Inputs!BL436</f>
        <v>0</v>
      </c>
      <c r="BN436" s="255">
        <f>IF(OR($C436="Non-Labour",$C436="Labour-related"),IF(Inputs!$DT436=$F$1,Inputs!BN436,Inputs!BN436*'Key assumptions'!$H$118),$F436*N(H436)*avg_hrs)</f>
        <v>0</v>
      </c>
      <c r="BO436" s="255">
        <f>IF(OR($C436="Non-Labour",$C436="Labour-related"),IF(Inputs!$DT436=$F$1,Inputs!BO436,Inputs!BO436*'Key assumptions'!$H$118),$F436*N(I436)*avg_hrs)</f>
        <v>0</v>
      </c>
      <c r="BP436" s="255">
        <f>IF(OR($C436="Non-Labour",$C436="Labour-related"),IF(Inputs!$DT436=$F$1,Inputs!BP436,Inputs!BP436*'Key assumptions'!$H$118),$F436*N(J436)*avg_hrs)</f>
        <v>0</v>
      </c>
      <c r="BQ436" s="255">
        <f>IF(OR($C436="Non-Labour",$C436="Labour-related"),IF(Inputs!$DT436=$F$1,Inputs!BQ436,Inputs!BQ436*'Key assumptions'!$H$118),$F436*N(K436)*avg_hrs)</f>
        <v>0</v>
      </c>
      <c r="BR436" s="255">
        <f>IF(OR($C436="Non-Labour",$C436="Labour-related"),IF(Inputs!$DT436=$F$1,Inputs!BR436,Inputs!BR436*'Key assumptions'!$H$118),$F436*N(L436)*avg_hrs)</f>
        <v>0</v>
      </c>
      <c r="BS436" s="390" t="s">
        <v>411</v>
      </c>
      <c r="BT436" s="390" t="s">
        <v>411</v>
      </c>
      <c r="BU436" s="390" t="s">
        <v>411</v>
      </c>
      <c r="BV436" s="390" t="s">
        <v>411</v>
      </c>
      <c r="BW436" s="390" t="s">
        <v>411</v>
      </c>
      <c r="BX436" s="390" t="s">
        <v>411</v>
      </c>
      <c r="BY436" s="390" t="s">
        <v>411</v>
      </c>
      <c r="BZ436" s="390" t="s">
        <v>411</v>
      </c>
      <c r="CA436" s="390" t="s">
        <v>411</v>
      </c>
      <c r="CB436" s="390" t="s">
        <v>411</v>
      </c>
      <c r="CC436" s="390" t="s">
        <v>411</v>
      </c>
      <c r="CD436" s="390" t="s">
        <v>411</v>
      </c>
      <c r="CE436" s="390" t="s">
        <v>411</v>
      </c>
      <c r="CF436" s="390" t="s">
        <v>411</v>
      </c>
      <c r="CG436" s="390" t="s">
        <v>411</v>
      </c>
      <c r="CH436" s="390" t="s">
        <v>411</v>
      </c>
      <c r="CI436" s="390" t="s">
        <v>411</v>
      </c>
      <c r="CJ436" s="390" t="s">
        <v>411</v>
      </c>
      <c r="CK436" s="390" t="s">
        <v>411</v>
      </c>
      <c r="CL436" s="390" t="s">
        <v>411</v>
      </c>
      <c r="CM436" s="390" t="s">
        <v>411</v>
      </c>
      <c r="CN436" s="390" t="s">
        <v>411</v>
      </c>
      <c r="CO436" s="255">
        <f>IF(OR($C436="Non-Labour",$C436="Labour-related"),IF(Inputs!$DT436=$F$1,Inputs!CO436,Inputs!CO436*'Key assumptions'!$H$118),$F436*N(AI436)*avg_hrs)</f>
        <v>0</v>
      </c>
      <c r="CP436" s="255">
        <f>IF(OR($C436="Non-Labour",$C436="Labour-related"),IF(Inputs!$DT436=$F$1,Inputs!CP436,Inputs!CP436*'Key assumptions'!$H$118),$F436*N(AJ436)*avg_hrs)</f>
        <v>0</v>
      </c>
      <c r="CQ436" s="255">
        <f>IF(OR($C436="Non-Labour",$C436="Labour-related"),IF(Inputs!$DT436=$F$1,Inputs!CQ436,Inputs!CQ436*'Key assumptions'!$H$118),$F436*N(AK436)*avg_hrs)</f>
        <v>0</v>
      </c>
      <c r="CR436" s="255">
        <f>IF(OR($C436="Non-Labour",$C436="Labour-related"),IF(Inputs!$DT436=$F$1,Inputs!CR436,Inputs!CR436*'Key assumptions'!$H$118),$F436*N(AL436)*avg_hrs)</f>
        <v>0</v>
      </c>
      <c r="CS436" s="255">
        <f>IF(OR($C436="Non-Labour",$C436="Labour-related"),IF(Inputs!$DT436=$F$1,Inputs!CS436,Inputs!CS436*'Key assumptions'!$H$118),$F436*N(AM436)*avg_hrs)</f>
        <v>0</v>
      </c>
      <c r="CT436" s="255">
        <f>IF(OR($C436="Non-Labour",$C436="Labour-related"),IF(Inputs!$DT436=$F$1,Inputs!CT436,Inputs!CT436*'Key assumptions'!$H$118),$F436*N(AN436)*avg_hrs)</f>
        <v>0</v>
      </c>
      <c r="CU436" s="255">
        <f>IF(OR($C436="Non-Labour",$C436="Labour-related"),IF(Inputs!$DT436=$F$1,Inputs!CU436,Inputs!CU436*'Key assumptions'!$H$118),$F436*N(AO436)*avg_hrs)</f>
        <v>0</v>
      </c>
      <c r="CV436" s="255">
        <f>IF(OR($C436="Non-Labour",$C436="Labour-related"),IF(Inputs!$DT436=$F$1,Inputs!CV436,Inputs!CV436*'Key assumptions'!$H$118),$F436*N(AP436)*avg_hrs)</f>
        <v>0</v>
      </c>
      <c r="CW436" s="255">
        <f>IF(OR($C436="Non-Labour",$C436="Labour-related"),IF(Inputs!$DT436=$F$1,Inputs!CW436,Inputs!CW436*'Key assumptions'!$H$118),$F436*N(AQ436)*avg_hrs)</f>
        <v>0</v>
      </c>
      <c r="CX436" s="255">
        <f>IF(OR($C436="Non-Labour",$C436="Labour-related"),IF(Inputs!$DT436=$F$1,Inputs!CX436,Inputs!CX436*'Key assumptions'!$H$118),$F436*N(AR436)*avg_hrs)</f>
        <v>0</v>
      </c>
      <c r="CY436" s="255">
        <f>IF(OR($C436="Non-Labour",$C436="Labour-related"),IF(Inputs!$DT436=$F$1,Inputs!CY436,Inputs!CY436*'Key assumptions'!$H$118),$F436*N(AS436)*avg_hrs)</f>
        <v>0</v>
      </c>
      <c r="CZ436" s="255">
        <f>IF(OR($C436="Non-Labour",$C436="Labour-related"),IF(Inputs!$DT436=$F$1,Inputs!CZ436,Inputs!CZ436*'Key assumptions'!$H$118),$F436*N(AT436)*avg_hrs)</f>
        <v>0</v>
      </c>
      <c r="DA436" s="255">
        <f>IF(OR($C436="Non-Labour",$C436="Labour-related"),IF(Inputs!$DT436=$F$1,Inputs!DA436,Inputs!DA436*'Key assumptions'!$H$118),$F436*N(AU436)*avg_hrs)</f>
        <v>0</v>
      </c>
      <c r="DB436" s="255">
        <f>IF(OR($C436="Non-Labour",$C436="Labour-related"),IF(Inputs!$DT436=$F$1,Inputs!DB436,Inputs!DB436*'Key assumptions'!$H$118),$F436*N(AV436)*avg_hrs)</f>
        <v>0</v>
      </c>
      <c r="DC436" s="255">
        <f>IF(OR($C436="Non-Labour",$C436="Labour-related"),IF(Inputs!$DT436=$F$1,Inputs!DC436,Inputs!DC436*'Key assumptions'!$H$118),$F436*N(AW436)*avg_hrs)</f>
        <v>0</v>
      </c>
      <c r="DD436" s="255">
        <f>IF(OR($C436="Non-Labour",$C436="Labour-related"),IF(Inputs!$DT436=$F$1,Inputs!DD436,Inputs!DD436*'Key assumptions'!$H$118),$F436*N(AX436)*avg_hrs)</f>
        <v>0</v>
      </c>
      <c r="DE436" s="255">
        <f>IF(OR($C436="Non-Labour",$C436="Labour-related"),IF(Inputs!$DT436=$F$1,Inputs!DE436,Inputs!DE436*'Key assumptions'!$H$118),$F436*N(AY436)*avg_hrs)</f>
        <v>0</v>
      </c>
      <c r="DF436" s="255">
        <f>IF(OR($C436="Non-Labour",$C436="Labour-related"),IF(Inputs!$DT436=$F$1,Inputs!DF436,Inputs!DF436*'Key assumptions'!$H$118),$F436*N(AZ436)*avg_hrs)</f>
        <v>0</v>
      </c>
      <c r="DG436" s="255">
        <f>IF(OR($C436="Non-Labour",$C436="Labour-related"),IF(Inputs!$DT436=$F$1,Inputs!DG436,Inputs!DG436*'Key assumptions'!$H$118),$F436*N(BA436)*avg_hrs)</f>
        <v>0</v>
      </c>
      <c r="DH436" s="255">
        <f>IF(OR($C436="Non-Labour",$C436="Labour-related"),IF(Inputs!$DT436=$F$1,Inputs!DH436,Inputs!DH436*'Key assumptions'!$H$118),$F436*N(BB436)*avg_hrs)</f>
        <v>0</v>
      </c>
      <c r="DI436" s="255">
        <f>IF(OR($C436="Non-Labour",$C436="Labour-related"),IF(Inputs!$DT436=$F$1,Inputs!DI436,Inputs!DI436*'Key assumptions'!$H$118),$F436*N(BC436)*avg_hrs)</f>
        <v>0</v>
      </c>
      <c r="DJ436" s="255">
        <f>IF(OR($C436="Non-Labour",$C436="Labour-related"),IF(Inputs!$DT436=$F$1,Inputs!DJ436,Inputs!DJ436*'Key assumptions'!$H$118),$F436*N(BD436)*avg_hrs)</f>
        <v>0</v>
      </c>
      <c r="DK436" s="255">
        <f>IF(OR($C436="Non-Labour",$C436="Labour-related"),IF(Inputs!$DT436=$F$1,Inputs!DK436,Inputs!DK436*'Key assumptions'!$H$118),$F436*N(BE436)*avg_hrs)</f>
        <v>0</v>
      </c>
      <c r="DL436" s="255">
        <f>IF(OR($C436="Non-Labour",$C436="Labour-related"),IF(Inputs!$DT436=$F$1,Inputs!DL436,Inputs!DL436*'Key assumptions'!$H$118),$F436*N(BF436)*avg_hrs)</f>
        <v>0</v>
      </c>
      <c r="DM436" s="255">
        <f>IF(OR($C436="Non-Labour",$C436="Labour-related"),IF(Inputs!$DT436=$F$1,Inputs!DM436,Inputs!DM436*'Key assumptions'!$H$118),$F436*N(BG436)*avg_hrs)</f>
        <v>0</v>
      </c>
      <c r="DN436" s="255">
        <f>IF(OR($C436="Non-Labour",$C436="Labour-related"),IF(Inputs!$DT436=$F$1,Inputs!DN436,Inputs!DN436*'Key assumptions'!$H$118),$F436*N(BH436)*avg_hrs)</f>
        <v>0</v>
      </c>
      <c r="DO436" s="255">
        <f>IF(OR($C436="Non-Labour",$C436="Labour-related"),IF(Inputs!$DT436=$F$1,Inputs!DO436,Inputs!DO436*'Key assumptions'!$H$118),$F436*N(BI436)*avg_hrs)</f>
        <v>0</v>
      </c>
      <c r="DP436" s="255">
        <f>IF(OR($C436="Non-Labour",$C436="Labour-related"),IF(Inputs!$DT436=$F$1,Inputs!DP436,Inputs!DP436*'Key assumptions'!$H$118),$F436*N(BJ436)*avg_hrs)</f>
        <v>0</v>
      </c>
      <c r="DQ436" s="255">
        <f>IF(OR($C436="Non-Labour",$C436="Labour-related"),IF(Inputs!$DT436=$F$1,Inputs!DQ436,Inputs!DQ436*'Key assumptions'!$H$118),$F436*N(BK436)*avg_hrs)</f>
        <v>0</v>
      </c>
      <c r="DR436" s="255">
        <f>IF(OR($C436="Non-Labour",$C436="Labour-related"),IF(Inputs!$DT436=$F$1,Inputs!DR436,Inputs!DR436*'Key assumptions'!$H$118),$F436*N(BL436)*avg_hrs)</f>
        <v>0</v>
      </c>
      <c r="DT436" s="133" t="s">
        <v>213</v>
      </c>
      <c r="DU436" s="304"/>
      <c r="DV436" s="304"/>
      <c r="DW436" s="304"/>
      <c r="DX436" s="304"/>
      <c r="DY436" s="304"/>
      <c r="DZ436" s="304"/>
      <c r="EA436" s="255">
        <v>0</v>
      </c>
      <c r="EB436" s="255">
        <v>0</v>
      </c>
      <c r="EC436" s="255">
        <v>0</v>
      </c>
      <c r="ED436" s="255">
        <f t="shared" si="38"/>
        <v>0</v>
      </c>
      <c r="EE436" s="255">
        <f t="shared" si="38"/>
        <v>0</v>
      </c>
      <c r="EF436" s="255">
        <f t="shared" si="37"/>
        <v>0</v>
      </c>
    </row>
    <row r="437" spans="1:136" x14ac:dyDescent="0.4">
      <c r="A437" s="133" t="str">
        <f>Inputs!A437</f>
        <v>Project Management</v>
      </c>
      <c r="B437" s="133" t="str">
        <f>Inputs!B437</f>
        <v>N/A</v>
      </c>
      <c r="C437" s="133" t="str">
        <f>Inputs!C437</f>
        <v>Internal Labour</v>
      </c>
      <c r="D437" s="133" t="str">
        <f>Inputs!D437</f>
        <v>PT003696 AI BCSS Handover</v>
      </c>
      <c r="E437" s="133" t="str">
        <f>Inputs!E437</f>
        <v>SCADA Officer</v>
      </c>
      <c r="F437" s="290">
        <f>IF(Inputs!DT437=$F$1,Inputs!F437,
IF(Inputs!DT437='Key assumptions'!$E$118,Inputs!F437*'Key assumptions'!$H$118,Inputs!F437*'Key assumptions'!$H$119))</f>
        <v>203.73</v>
      </c>
      <c r="G437" s="290">
        <f>IF(Inputs!DT437=$F$1,Inputs!G437,Inputs!G437*'Key assumptions'!$H$118)</f>
        <v>89.239044008875723</v>
      </c>
      <c r="H437" s="281"/>
      <c r="I437" s="281"/>
      <c r="J437" s="281"/>
      <c r="K437" s="281"/>
      <c r="L437" s="281"/>
      <c r="M437" s="389" t="str">
        <f>Inputs!M437</f>
        <v>[C-i-C]</v>
      </c>
      <c r="N437" s="389" t="str">
        <f>Inputs!N437</f>
        <v>[C-i-C]</v>
      </c>
      <c r="O437" s="389" t="str">
        <f>Inputs!O437</f>
        <v>[C-i-C]</v>
      </c>
      <c r="P437" s="389" t="str">
        <f>Inputs!P437</f>
        <v>[C-i-C]</v>
      </c>
      <c r="Q437" s="389" t="str">
        <f>Inputs!Q437</f>
        <v>[C-i-C]</v>
      </c>
      <c r="R437" s="389" t="str">
        <f>Inputs!R437</f>
        <v>[C-i-C]</v>
      </c>
      <c r="S437" s="389" t="str">
        <f>Inputs!S437</f>
        <v>[C-i-C]</v>
      </c>
      <c r="T437" s="389" t="str">
        <f>Inputs!T437</f>
        <v>[C-i-C]</v>
      </c>
      <c r="U437" s="389" t="str">
        <f>Inputs!U437</f>
        <v>[C-i-C]</v>
      </c>
      <c r="V437" s="389" t="str">
        <f>Inputs!V437</f>
        <v>[C-i-C]</v>
      </c>
      <c r="W437" s="389" t="str">
        <f>Inputs!W437</f>
        <v>[C-i-C]</v>
      </c>
      <c r="X437" s="389" t="str">
        <f>Inputs!X437</f>
        <v>[C-i-C]</v>
      </c>
      <c r="Y437" s="389" t="str">
        <f>Inputs!Y437</f>
        <v>[C-i-C]</v>
      </c>
      <c r="Z437" s="389" t="str">
        <f>Inputs!Z437</f>
        <v>[C-i-C]</v>
      </c>
      <c r="AA437" s="389" t="str">
        <f>Inputs!AA437</f>
        <v>[C-i-C]</v>
      </c>
      <c r="AB437" s="389" t="str">
        <f>Inputs!AB437</f>
        <v>[C-i-C]</v>
      </c>
      <c r="AC437" s="389" t="str">
        <f>Inputs!AC437</f>
        <v>[C-i-C]</v>
      </c>
      <c r="AD437" s="389" t="str">
        <f>Inputs!AD437</f>
        <v>[C-i-C]</v>
      </c>
      <c r="AE437" s="389" t="str">
        <f>Inputs!AE437</f>
        <v>[C-i-C]</v>
      </c>
      <c r="AF437" s="389" t="str">
        <f>Inputs!AF437</f>
        <v>[C-i-C]</v>
      </c>
      <c r="AG437" s="389" t="str">
        <f>Inputs!AG437</f>
        <v>[C-i-C]</v>
      </c>
      <c r="AH437" s="389" t="str">
        <f>Inputs!AH437</f>
        <v>[C-i-C]</v>
      </c>
      <c r="AI437" s="254">
        <f>Inputs!AI437</f>
        <v>0</v>
      </c>
      <c r="AJ437" s="254">
        <f>Inputs!AJ437</f>
        <v>0</v>
      </c>
      <c r="AK437" s="254">
        <f>Inputs!AK437</f>
        <v>0</v>
      </c>
      <c r="AL437" s="254">
        <f>Inputs!AL437</f>
        <v>0</v>
      </c>
      <c r="AM437" s="254">
        <f>Inputs!AM437</f>
        <v>0</v>
      </c>
      <c r="AN437" s="254">
        <f>Inputs!AN437</f>
        <v>0</v>
      </c>
      <c r="AO437" s="254">
        <f>Inputs!AO437</f>
        <v>0</v>
      </c>
      <c r="AP437" s="254">
        <f>Inputs!AP437</f>
        <v>0</v>
      </c>
      <c r="AQ437" s="254">
        <f>Inputs!AQ437</f>
        <v>0</v>
      </c>
      <c r="AR437" s="254">
        <f>Inputs!AR437</f>
        <v>0</v>
      </c>
      <c r="AS437" s="254">
        <f>Inputs!AS437</f>
        <v>0</v>
      </c>
      <c r="AT437" s="254">
        <f>Inputs!AT437</f>
        <v>0</v>
      </c>
      <c r="AU437" s="254">
        <f>Inputs!AU437</f>
        <v>0</v>
      </c>
      <c r="AV437" s="254">
        <f>Inputs!AV437</f>
        <v>0</v>
      </c>
      <c r="AW437" s="254">
        <f>Inputs!AW437</f>
        <v>0</v>
      </c>
      <c r="AX437" s="254">
        <f>Inputs!AX437</f>
        <v>0</v>
      </c>
      <c r="AY437" s="254">
        <f>Inputs!AY437</f>
        <v>0</v>
      </c>
      <c r="AZ437" s="254">
        <f>Inputs!AZ437</f>
        <v>0</v>
      </c>
      <c r="BA437" s="254">
        <f>Inputs!BA437</f>
        <v>0</v>
      </c>
      <c r="BB437" s="254">
        <f>Inputs!BB437</f>
        <v>0</v>
      </c>
      <c r="BC437" s="254">
        <f>Inputs!BC437</f>
        <v>0</v>
      </c>
      <c r="BD437" s="254">
        <f>Inputs!BD437</f>
        <v>0</v>
      </c>
      <c r="BE437" s="254">
        <f>Inputs!BE437</f>
        <v>0</v>
      </c>
      <c r="BF437" s="254">
        <f>Inputs!BF437</f>
        <v>0</v>
      </c>
      <c r="BG437" s="254">
        <f>Inputs!BG437</f>
        <v>0</v>
      </c>
      <c r="BH437" s="254">
        <f>Inputs!BH437</f>
        <v>0</v>
      </c>
      <c r="BI437" s="254">
        <f>Inputs!BI437</f>
        <v>0</v>
      </c>
      <c r="BJ437" s="254">
        <f>Inputs!BJ437</f>
        <v>0</v>
      </c>
      <c r="BK437" s="254">
        <f>Inputs!BK437</f>
        <v>0</v>
      </c>
      <c r="BL437" s="254">
        <f>Inputs!BL437</f>
        <v>0</v>
      </c>
      <c r="BN437" s="255">
        <f>IF(OR($C437="Non-Labour",$C437="Labour-related"),IF(Inputs!$DT437=$F$1,Inputs!BN437,Inputs!BN437*'Key assumptions'!$H$118),$F437*N(H437)*avg_hrs)</f>
        <v>0</v>
      </c>
      <c r="BO437" s="255">
        <f>IF(OR($C437="Non-Labour",$C437="Labour-related"),IF(Inputs!$DT437=$F$1,Inputs!BO437,Inputs!BO437*'Key assumptions'!$H$118),$F437*N(I437)*avg_hrs)</f>
        <v>0</v>
      </c>
      <c r="BP437" s="255">
        <f>IF(OR($C437="Non-Labour",$C437="Labour-related"),IF(Inputs!$DT437=$F$1,Inputs!BP437,Inputs!BP437*'Key assumptions'!$H$118),$F437*N(J437)*avg_hrs)</f>
        <v>0</v>
      </c>
      <c r="BQ437" s="255">
        <f>IF(OR($C437="Non-Labour",$C437="Labour-related"),IF(Inputs!$DT437=$F$1,Inputs!BQ437,Inputs!BQ437*'Key assumptions'!$H$118),$F437*N(K437)*avg_hrs)</f>
        <v>0</v>
      </c>
      <c r="BR437" s="255">
        <f>IF(OR($C437="Non-Labour",$C437="Labour-related"),IF(Inputs!$DT437=$F$1,Inputs!BR437,Inputs!BR437*'Key assumptions'!$H$118),$F437*N(L437)*avg_hrs)</f>
        <v>0</v>
      </c>
      <c r="BS437" s="390" t="s">
        <v>411</v>
      </c>
      <c r="BT437" s="390" t="s">
        <v>411</v>
      </c>
      <c r="BU437" s="390" t="s">
        <v>411</v>
      </c>
      <c r="BV437" s="390" t="s">
        <v>411</v>
      </c>
      <c r="BW437" s="390" t="s">
        <v>411</v>
      </c>
      <c r="BX437" s="390" t="s">
        <v>411</v>
      </c>
      <c r="BY437" s="390" t="s">
        <v>411</v>
      </c>
      <c r="BZ437" s="390" t="s">
        <v>411</v>
      </c>
      <c r="CA437" s="390" t="s">
        <v>411</v>
      </c>
      <c r="CB437" s="390" t="s">
        <v>411</v>
      </c>
      <c r="CC437" s="390" t="s">
        <v>411</v>
      </c>
      <c r="CD437" s="390" t="s">
        <v>411</v>
      </c>
      <c r="CE437" s="390" t="s">
        <v>411</v>
      </c>
      <c r="CF437" s="390" t="s">
        <v>411</v>
      </c>
      <c r="CG437" s="390" t="s">
        <v>411</v>
      </c>
      <c r="CH437" s="390" t="s">
        <v>411</v>
      </c>
      <c r="CI437" s="390" t="s">
        <v>411</v>
      </c>
      <c r="CJ437" s="390" t="s">
        <v>411</v>
      </c>
      <c r="CK437" s="390" t="s">
        <v>411</v>
      </c>
      <c r="CL437" s="390" t="s">
        <v>411</v>
      </c>
      <c r="CM437" s="390" t="s">
        <v>411</v>
      </c>
      <c r="CN437" s="390" t="s">
        <v>411</v>
      </c>
      <c r="CO437" s="255">
        <f>IF(OR($C437="Non-Labour",$C437="Labour-related"),IF(Inputs!$DT437=$F$1,Inputs!CO437,Inputs!CO437*'Key assumptions'!$H$118),$F437*N(AI437)*avg_hrs)</f>
        <v>0</v>
      </c>
      <c r="CP437" s="255">
        <f>IF(OR($C437="Non-Labour",$C437="Labour-related"),IF(Inputs!$DT437=$F$1,Inputs!CP437,Inputs!CP437*'Key assumptions'!$H$118),$F437*N(AJ437)*avg_hrs)</f>
        <v>0</v>
      </c>
      <c r="CQ437" s="255">
        <f>IF(OR($C437="Non-Labour",$C437="Labour-related"),IF(Inputs!$DT437=$F$1,Inputs!CQ437,Inputs!CQ437*'Key assumptions'!$H$118),$F437*N(AK437)*avg_hrs)</f>
        <v>0</v>
      </c>
      <c r="CR437" s="255">
        <f>IF(OR($C437="Non-Labour",$C437="Labour-related"),IF(Inputs!$DT437=$F$1,Inputs!CR437,Inputs!CR437*'Key assumptions'!$H$118),$F437*N(AL437)*avg_hrs)</f>
        <v>0</v>
      </c>
      <c r="CS437" s="255">
        <f>IF(OR($C437="Non-Labour",$C437="Labour-related"),IF(Inputs!$DT437=$F$1,Inputs!CS437,Inputs!CS437*'Key assumptions'!$H$118),$F437*N(AM437)*avg_hrs)</f>
        <v>0</v>
      </c>
      <c r="CT437" s="255">
        <f>IF(OR($C437="Non-Labour",$C437="Labour-related"),IF(Inputs!$DT437=$F$1,Inputs!CT437,Inputs!CT437*'Key assumptions'!$H$118),$F437*N(AN437)*avg_hrs)</f>
        <v>0</v>
      </c>
      <c r="CU437" s="255">
        <f>IF(OR($C437="Non-Labour",$C437="Labour-related"),IF(Inputs!$DT437=$F$1,Inputs!CU437,Inputs!CU437*'Key assumptions'!$H$118),$F437*N(AO437)*avg_hrs)</f>
        <v>0</v>
      </c>
      <c r="CV437" s="255">
        <f>IF(OR($C437="Non-Labour",$C437="Labour-related"),IF(Inputs!$DT437=$F$1,Inputs!CV437,Inputs!CV437*'Key assumptions'!$H$118),$F437*N(AP437)*avg_hrs)</f>
        <v>0</v>
      </c>
      <c r="CW437" s="255">
        <f>IF(OR($C437="Non-Labour",$C437="Labour-related"),IF(Inputs!$DT437=$F$1,Inputs!CW437,Inputs!CW437*'Key assumptions'!$H$118),$F437*N(AQ437)*avg_hrs)</f>
        <v>0</v>
      </c>
      <c r="CX437" s="255">
        <f>IF(OR($C437="Non-Labour",$C437="Labour-related"),IF(Inputs!$DT437=$F$1,Inputs!CX437,Inputs!CX437*'Key assumptions'!$H$118),$F437*N(AR437)*avg_hrs)</f>
        <v>0</v>
      </c>
      <c r="CY437" s="255">
        <f>IF(OR($C437="Non-Labour",$C437="Labour-related"),IF(Inputs!$DT437=$F$1,Inputs!CY437,Inputs!CY437*'Key assumptions'!$H$118),$F437*N(AS437)*avg_hrs)</f>
        <v>0</v>
      </c>
      <c r="CZ437" s="255">
        <f>IF(OR($C437="Non-Labour",$C437="Labour-related"),IF(Inputs!$DT437=$F$1,Inputs!CZ437,Inputs!CZ437*'Key assumptions'!$H$118),$F437*N(AT437)*avg_hrs)</f>
        <v>0</v>
      </c>
      <c r="DA437" s="255">
        <f>IF(OR($C437="Non-Labour",$C437="Labour-related"),IF(Inputs!$DT437=$F$1,Inputs!DA437,Inputs!DA437*'Key assumptions'!$H$118),$F437*N(AU437)*avg_hrs)</f>
        <v>0</v>
      </c>
      <c r="DB437" s="255">
        <f>IF(OR($C437="Non-Labour",$C437="Labour-related"),IF(Inputs!$DT437=$F$1,Inputs!DB437,Inputs!DB437*'Key assumptions'!$H$118),$F437*N(AV437)*avg_hrs)</f>
        <v>0</v>
      </c>
      <c r="DC437" s="255">
        <f>IF(OR($C437="Non-Labour",$C437="Labour-related"),IF(Inputs!$DT437=$F$1,Inputs!DC437,Inputs!DC437*'Key assumptions'!$H$118),$F437*N(AW437)*avg_hrs)</f>
        <v>0</v>
      </c>
      <c r="DD437" s="255">
        <f>IF(OR($C437="Non-Labour",$C437="Labour-related"),IF(Inputs!$DT437=$F$1,Inputs!DD437,Inputs!DD437*'Key assumptions'!$H$118),$F437*N(AX437)*avg_hrs)</f>
        <v>0</v>
      </c>
      <c r="DE437" s="255">
        <f>IF(OR($C437="Non-Labour",$C437="Labour-related"),IF(Inputs!$DT437=$F$1,Inputs!DE437,Inputs!DE437*'Key assumptions'!$H$118),$F437*N(AY437)*avg_hrs)</f>
        <v>0</v>
      </c>
      <c r="DF437" s="255">
        <f>IF(OR($C437="Non-Labour",$C437="Labour-related"),IF(Inputs!$DT437=$F$1,Inputs!DF437,Inputs!DF437*'Key assumptions'!$H$118),$F437*N(AZ437)*avg_hrs)</f>
        <v>0</v>
      </c>
      <c r="DG437" s="255">
        <f>IF(OR($C437="Non-Labour",$C437="Labour-related"),IF(Inputs!$DT437=$F$1,Inputs!DG437,Inputs!DG437*'Key assumptions'!$H$118),$F437*N(BA437)*avg_hrs)</f>
        <v>0</v>
      </c>
      <c r="DH437" s="255">
        <f>IF(OR($C437="Non-Labour",$C437="Labour-related"),IF(Inputs!$DT437=$F$1,Inputs!DH437,Inputs!DH437*'Key assumptions'!$H$118),$F437*N(BB437)*avg_hrs)</f>
        <v>0</v>
      </c>
      <c r="DI437" s="255">
        <f>IF(OR($C437="Non-Labour",$C437="Labour-related"),IF(Inputs!$DT437=$F$1,Inputs!DI437,Inputs!DI437*'Key assumptions'!$H$118),$F437*N(BC437)*avg_hrs)</f>
        <v>0</v>
      </c>
      <c r="DJ437" s="255">
        <f>IF(OR($C437="Non-Labour",$C437="Labour-related"),IF(Inputs!$DT437=$F$1,Inputs!DJ437,Inputs!DJ437*'Key assumptions'!$H$118),$F437*N(BD437)*avg_hrs)</f>
        <v>0</v>
      </c>
      <c r="DK437" s="255">
        <f>IF(OR($C437="Non-Labour",$C437="Labour-related"),IF(Inputs!$DT437=$F$1,Inputs!DK437,Inputs!DK437*'Key assumptions'!$H$118),$F437*N(BE437)*avg_hrs)</f>
        <v>0</v>
      </c>
      <c r="DL437" s="255">
        <f>IF(OR($C437="Non-Labour",$C437="Labour-related"),IF(Inputs!$DT437=$F$1,Inputs!DL437,Inputs!DL437*'Key assumptions'!$H$118),$F437*N(BF437)*avg_hrs)</f>
        <v>0</v>
      </c>
      <c r="DM437" s="255">
        <f>IF(OR($C437="Non-Labour",$C437="Labour-related"),IF(Inputs!$DT437=$F$1,Inputs!DM437,Inputs!DM437*'Key assumptions'!$H$118),$F437*N(BG437)*avg_hrs)</f>
        <v>0</v>
      </c>
      <c r="DN437" s="255">
        <f>IF(OR($C437="Non-Labour",$C437="Labour-related"),IF(Inputs!$DT437=$F$1,Inputs!DN437,Inputs!DN437*'Key assumptions'!$H$118),$F437*N(BH437)*avg_hrs)</f>
        <v>0</v>
      </c>
      <c r="DO437" s="255">
        <f>IF(OR($C437="Non-Labour",$C437="Labour-related"),IF(Inputs!$DT437=$F$1,Inputs!DO437,Inputs!DO437*'Key assumptions'!$H$118),$F437*N(BI437)*avg_hrs)</f>
        <v>0</v>
      </c>
      <c r="DP437" s="255">
        <f>IF(OR($C437="Non-Labour",$C437="Labour-related"),IF(Inputs!$DT437=$F$1,Inputs!DP437,Inputs!DP437*'Key assumptions'!$H$118),$F437*N(BJ437)*avg_hrs)</f>
        <v>0</v>
      </c>
      <c r="DQ437" s="255">
        <f>IF(OR($C437="Non-Labour",$C437="Labour-related"),IF(Inputs!$DT437=$F$1,Inputs!DQ437,Inputs!DQ437*'Key assumptions'!$H$118),$F437*N(BK437)*avg_hrs)</f>
        <v>0</v>
      </c>
      <c r="DR437" s="255">
        <f>IF(OR($C437="Non-Labour",$C437="Labour-related"),IF(Inputs!$DT437=$F$1,Inputs!DR437,Inputs!DR437*'Key assumptions'!$H$118),$F437*N(BL437)*avg_hrs)</f>
        <v>0</v>
      </c>
      <c r="DT437" s="133" t="s">
        <v>213</v>
      </c>
      <c r="DU437" s="304"/>
      <c r="DV437" s="304"/>
      <c r="DW437" s="304"/>
      <c r="DX437" s="304"/>
      <c r="DY437" s="304"/>
      <c r="DZ437" s="304"/>
      <c r="EA437" s="255">
        <v>0</v>
      </c>
      <c r="EB437" s="255">
        <v>0</v>
      </c>
      <c r="EC437" s="255">
        <v>0</v>
      </c>
      <c r="ED437" s="255">
        <f t="shared" si="38"/>
        <v>0</v>
      </c>
      <c r="EE437" s="255">
        <f t="shared" si="38"/>
        <v>0</v>
      </c>
      <c r="EF437" s="255">
        <f t="shared" ref="EF437:EF459" si="39">SUM(DU437:EE437)</f>
        <v>0</v>
      </c>
    </row>
    <row r="438" spans="1:136" x14ac:dyDescent="0.4">
      <c r="A438" s="133" t="str">
        <f>Inputs!A438</f>
        <v>Other support and corporate roles</v>
      </c>
      <c r="B438" s="133" t="str">
        <f>Inputs!B438</f>
        <v>N/A</v>
      </c>
      <c r="C438" s="133" t="str">
        <f>Inputs!C438</f>
        <v>Internal Labour</v>
      </c>
      <c r="D438" s="133" t="str">
        <f>Inputs!D438</f>
        <v>PT003696 AI BCSS Handover</v>
      </c>
      <c r="E438" s="133" t="str">
        <f>Inputs!E438</f>
        <v>Safety Officer</v>
      </c>
      <c r="F438" s="290">
        <f>IF(Inputs!DT438=$F$1,Inputs!F438,
IF(Inputs!DT438='Key assumptions'!$E$118,Inputs!F438*'Key assumptions'!$H$118,Inputs!F438*'Key assumptions'!$H$119))</f>
        <v>216.62</v>
      </c>
      <c r="G438" s="290">
        <f>IF(Inputs!DT438=$F$1,Inputs!G438,Inputs!G438*'Key assumptions'!$H$118)</f>
        <v>94.875194156804724</v>
      </c>
      <c r="H438" s="281"/>
      <c r="I438" s="281"/>
      <c r="J438" s="281"/>
      <c r="K438" s="281"/>
      <c r="L438" s="281"/>
      <c r="M438" s="389" t="str">
        <f>Inputs!M438</f>
        <v>[C-i-C]</v>
      </c>
      <c r="N438" s="389" t="str">
        <f>Inputs!N438</f>
        <v>[C-i-C]</v>
      </c>
      <c r="O438" s="389" t="str">
        <f>Inputs!O438</f>
        <v>[C-i-C]</v>
      </c>
      <c r="P438" s="389" t="str">
        <f>Inputs!P438</f>
        <v>[C-i-C]</v>
      </c>
      <c r="Q438" s="389" t="str">
        <f>Inputs!Q438</f>
        <v>[C-i-C]</v>
      </c>
      <c r="R438" s="389" t="str">
        <f>Inputs!R438</f>
        <v>[C-i-C]</v>
      </c>
      <c r="S438" s="389" t="str">
        <f>Inputs!S438</f>
        <v>[C-i-C]</v>
      </c>
      <c r="T438" s="389" t="str">
        <f>Inputs!T438</f>
        <v>[C-i-C]</v>
      </c>
      <c r="U438" s="389" t="str">
        <f>Inputs!U438</f>
        <v>[C-i-C]</v>
      </c>
      <c r="V438" s="389" t="str">
        <f>Inputs!V438</f>
        <v>[C-i-C]</v>
      </c>
      <c r="W438" s="389" t="str">
        <f>Inputs!W438</f>
        <v>[C-i-C]</v>
      </c>
      <c r="X438" s="389" t="str">
        <f>Inputs!X438</f>
        <v>[C-i-C]</v>
      </c>
      <c r="Y438" s="389" t="str">
        <f>Inputs!Y438</f>
        <v>[C-i-C]</v>
      </c>
      <c r="Z438" s="389" t="str">
        <f>Inputs!Z438</f>
        <v>[C-i-C]</v>
      </c>
      <c r="AA438" s="389" t="str">
        <f>Inputs!AA438</f>
        <v>[C-i-C]</v>
      </c>
      <c r="AB438" s="389" t="str">
        <f>Inputs!AB438</f>
        <v>[C-i-C]</v>
      </c>
      <c r="AC438" s="389" t="str">
        <f>Inputs!AC438</f>
        <v>[C-i-C]</v>
      </c>
      <c r="AD438" s="389" t="str">
        <f>Inputs!AD438</f>
        <v>[C-i-C]</v>
      </c>
      <c r="AE438" s="389" t="str">
        <f>Inputs!AE438</f>
        <v>[C-i-C]</v>
      </c>
      <c r="AF438" s="389" t="str">
        <f>Inputs!AF438</f>
        <v>[C-i-C]</v>
      </c>
      <c r="AG438" s="389" t="str">
        <f>Inputs!AG438</f>
        <v>[C-i-C]</v>
      </c>
      <c r="AH438" s="389" t="str">
        <f>Inputs!AH438</f>
        <v>[C-i-C]</v>
      </c>
      <c r="AI438" s="254">
        <f>Inputs!AI438</f>
        <v>0</v>
      </c>
      <c r="AJ438" s="254">
        <f>Inputs!AJ438</f>
        <v>0</v>
      </c>
      <c r="AK438" s="254">
        <f>Inputs!AK438</f>
        <v>0</v>
      </c>
      <c r="AL438" s="254">
        <f>Inputs!AL438</f>
        <v>0</v>
      </c>
      <c r="AM438" s="254">
        <f>Inputs!AM438</f>
        <v>0</v>
      </c>
      <c r="AN438" s="254">
        <f>Inputs!AN438</f>
        <v>0</v>
      </c>
      <c r="AO438" s="254">
        <f>Inputs!AO438</f>
        <v>0</v>
      </c>
      <c r="AP438" s="254">
        <f>Inputs!AP438</f>
        <v>0</v>
      </c>
      <c r="AQ438" s="254">
        <f>Inputs!AQ438</f>
        <v>0</v>
      </c>
      <c r="AR438" s="254">
        <f>Inputs!AR438</f>
        <v>0</v>
      </c>
      <c r="AS438" s="254">
        <f>Inputs!AS438</f>
        <v>0</v>
      </c>
      <c r="AT438" s="254">
        <f>Inputs!AT438</f>
        <v>0</v>
      </c>
      <c r="AU438" s="254">
        <f>Inputs!AU438</f>
        <v>0</v>
      </c>
      <c r="AV438" s="254">
        <f>Inputs!AV438</f>
        <v>0</v>
      </c>
      <c r="AW438" s="254">
        <f>Inputs!AW438</f>
        <v>0</v>
      </c>
      <c r="AX438" s="254">
        <f>Inputs!AX438</f>
        <v>0</v>
      </c>
      <c r="AY438" s="254">
        <f>Inputs!AY438</f>
        <v>0</v>
      </c>
      <c r="AZ438" s="254">
        <f>Inputs!AZ438</f>
        <v>0</v>
      </c>
      <c r="BA438" s="254">
        <f>Inputs!BA438</f>
        <v>0</v>
      </c>
      <c r="BB438" s="254">
        <f>Inputs!BB438</f>
        <v>0</v>
      </c>
      <c r="BC438" s="254">
        <f>Inputs!BC438</f>
        <v>0</v>
      </c>
      <c r="BD438" s="254">
        <f>Inputs!BD438</f>
        <v>0</v>
      </c>
      <c r="BE438" s="254">
        <f>Inputs!BE438</f>
        <v>0</v>
      </c>
      <c r="BF438" s="254">
        <f>Inputs!BF438</f>
        <v>0</v>
      </c>
      <c r="BG438" s="254">
        <f>Inputs!BG438</f>
        <v>0</v>
      </c>
      <c r="BH438" s="254">
        <f>Inputs!BH438</f>
        <v>0</v>
      </c>
      <c r="BI438" s="254">
        <f>Inputs!BI438</f>
        <v>0</v>
      </c>
      <c r="BJ438" s="254">
        <f>Inputs!BJ438</f>
        <v>0</v>
      </c>
      <c r="BK438" s="254">
        <f>Inputs!BK438</f>
        <v>0</v>
      </c>
      <c r="BL438" s="254">
        <f>Inputs!BL438</f>
        <v>0</v>
      </c>
      <c r="BN438" s="255">
        <f>IF(OR($C438="Non-Labour",$C438="Labour-related"),IF(Inputs!$DT438=$F$1,Inputs!BN438,Inputs!BN438*'Key assumptions'!$H$118),$F438*N(H438)*avg_hrs)</f>
        <v>0</v>
      </c>
      <c r="BO438" s="255">
        <f>IF(OR($C438="Non-Labour",$C438="Labour-related"),IF(Inputs!$DT438=$F$1,Inputs!BO438,Inputs!BO438*'Key assumptions'!$H$118),$F438*N(I438)*avg_hrs)</f>
        <v>0</v>
      </c>
      <c r="BP438" s="255">
        <f>IF(OR($C438="Non-Labour",$C438="Labour-related"),IF(Inputs!$DT438=$F$1,Inputs!BP438,Inputs!BP438*'Key assumptions'!$H$118),$F438*N(J438)*avg_hrs)</f>
        <v>0</v>
      </c>
      <c r="BQ438" s="255">
        <f>IF(OR($C438="Non-Labour",$C438="Labour-related"),IF(Inputs!$DT438=$F$1,Inputs!BQ438,Inputs!BQ438*'Key assumptions'!$H$118),$F438*N(K438)*avg_hrs)</f>
        <v>0</v>
      </c>
      <c r="BR438" s="255">
        <f>IF(OR($C438="Non-Labour",$C438="Labour-related"),IF(Inputs!$DT438=$F$1,Inputs!BR438,Inputs!BR438*'Key assumptions'!$H$118),$F438*N(L438)*avg_hrs)</f>
        <v>0</v>
      </c>
      <c r="BS438" s="390" t="s">
        <v>411</v>
      </c>
      <c r="BT438" s="390" t="s">
        <v>411</v>
      </c>
      <c r="BU438" s="390" t="s">
        <v>411</v>
      </c>
      <c r="BV438" s="390" t="s">
        <v>411</v>
      </c>
      <c r="BW438" s="390" t="s">
        <v>411</v>
      </c>
      <c r="BX438" s="390" t="s">
        <v>411</v>
      </c>
      <c r="BY438" s="390" t="s">
        <v>411</v>
      </c>
      <c r="BZ438" s="390" t="s">
        <v>411</v>
      </c>
      <c r="CA438" s="390" t="s">
        <v>411</v>
      </c>
      <c r="CB438" s="390" t="s">
        <v>411</v>
      </c>
      <c r="CC438" s="390" t="s">
        <v>411</v>
      </c>
      <c r="CD438" s="390" t="s">
        <v>411</v>
      </c>
      <c r="CE438" s="390" t="s">
        <v>411</v>
      </c>
      <c r="CF438" s="390" t="s">
        <v>411</v>
      </c>
      <c r="CG438" s="390" t="s">
        <v>411</v>
      </c>
      <c r="CH438" s="390" t="s">
        <v>411</v>
      </c>
      <c r="CI438" s="390" t="s">
        <v>411</v>
      </c>
      <c r="CJ438" s="390" t="s">
        <v>411</v>
      </c>
      <c r="CK438" s="390" t="s">
        <v>411</v>
      </c>
      <c r="CL438" s="390" t="s">
        <v>411</v>
      </c>
      <c r="CM438" s="390" t="s">
        <v>411</v>
      </c>
      <c r="CN438" s="390" t="s">
        <v>411</v>
      </c>
      <c r="CO438" s="255">
        <f>IF(OR($C438="Non-Labour",$C438="Labour-related"),IF(Inputs!$DT438=$F$1,Inputs!CO438,Inputs!CO438*'Key assumptions'!$H$118),$F438*N(AI438)*avg_hrs)</f>
        <v>0</v>
      </c>
      <c r="CP438" s="255">
        <f>IF(OR($C438="Non-Labour",$C438="Labour-related"),IF(Inputs!$DT438=$F$1,Inputs!CP438,Inputs!CP438*'Key assumptions'!$H$118),$F438*N(AJ438)*avg_hrs)</f>
        <v>0</v>
      </c>
      <c r="CQ438" s="255">
        <f>IF(OR($C438="Non-Labour",$C438="Labour-related"),IF(Inputs!$DT438=$F$1,Inputs!CQ438,Inputs!CQ438*'Key assumptions'!$H$118),$F438*N(AK438)*avg_hrs)</f>
        <v>0</v>
      </c>
      <c r="CR438" s="255">
        <f>IF(OR($C438="Non-Labour",$C438="Labour-related"),IF(Inputs!$DT438=$F$1,Inputs!CR438,Inputs!CR438*'Key assumptions'!$H$118),$F438*N(AL438)*avg_hrs)</f>
        <v>0</v>
      </c>
      <c r="CS438" s="255">
        <f>IF(OR($C438="Non-Labour",$C438="Labour-related"),IF(Inputs!$DT438=$F$1,Inputs!CS438,Inputs!CS438*'Key assumptions'!$H$118),$F438*N(AM438)*avg_hrs)</f>
        <v>0</v>
      </c>
      <c r="CT438" s="255">
        <f>IF(OR($C438="Non-Labour",$C438="Labour-related"),IF(Inputs!$DT438=$F$1,Inputs!CT438,Inputs!CT438*'Key assumptions'!$H$118),$F438*N(AN438)*avg_hrs)</f>
        <v>0</v>
      </c>
      <c r="CU438" s="255">
        <f>IF(OR($C438="Non-Labour",$C438="Labour-related"),IF(Inputs!$DT438=$F$1,Inputs!CU438,Inputs!CU438*'Key assumptions'!$H$118),$F438*N(AO438)*avg_hrs)</f>
        <v>0</v>
      </c>
      <c r="CV438" s="255">
        <f>IF(OR($C438="Non-Labour",$C438="Labour-related"),IF(Inputs!$DT438=$F$1,Inputs!CV438,Inputs!CV438*'Key assumptions'!$H$118),$F438*N(AP438)*avg_hrs)</f>
        <v>0</v>
      </c>
      <c r="CW438" s="255">
        <f>IF(OR($C438="Non-Labour",$C438="Labour-related"),IF(Inputs!$DT438=$F$1,Inputs!CW438,Inputs!CW438*'Key assumptions'!$H$118),$F438*N(AQ438)*avg_hrs)</f>
        <v>0</v>
      </c>
      <c r="CX438" s="255">
        <f>IF(OR($C438="Non-Labour",$C438="Labour-related"),IF(Inputs!$DT438=$F$1,Inputs!CX438,Inputs!CX438*'Key assumptions'!$H$118),$F438*N(AR438)*avg_hrs)</f>
        <v>0</v>
      </c>
      <c r="CY438" s="255">
        <f>IF(OR($C438="Non-Labour",$C438="Labour-related"),IF(Inputs!$DT438=$F$1,Inputs!CY438,Inputs!CY438*'Key assumptions'!$H$118),$F438*N(AS438)*avg_hrs)</f>
        <v>0</v>
      </c>
      <c r="CZ438" s="255">
        <f>IF(OR($C438="Non-Labour",$C438="Labour-related"),IF(Inputs!$DT438=$F$1,Inputs!CZ438,Inputs!CZ438*'Key assumptions'!$H$118),$F438*N(AT438)*avg_hrs)</f>
        <v>0</v>
      </c>
      <c r="DA438" s="255">
        <f>IF(OR($C438="Non-Labour",$C438="Labour-related"),IF(Inputs!$DT438=$F$1,Inputs!DA438,Inputs!DA438*'Key assumptions'!$H$118),$F438*N(AU438)*avg_hrs)</f>
        <v>0</v>
      </c>
      <c r="DB438" s="255">
        <f>IF(OR($C438="Non-Labour",$C438="Labour-related"),IF(Inputs!$DT438=$F$1,Inputs!DB438,Inputs!DB438*'Key assumptions'!$H$118),$F438*N(AV438)*avg_hrs)</f>
        <v>0</v>
      </c>
      <c r="DC438" s="255">
        <f>IF(OR($C438="Non-Labour",$C438="Labour-related"),IF(Inputs!$DT438=$F$1,Inputs!DC438,Inputs!DC438*'Key assumptions'!$H$118),$F438*N(AW438)*avg_hrs)</f>
        <v>0</v>
      </c>
      <c r="DD438" s="255">
        <f>IF(OR($C438="Non-Labour",$C438="Labour-related"),IF(Inputs!$DT438=$F$1,Inputs!DD438,Inputs!DD438*'Key assumptions'!$H$118),$F438*N(AX438)*avg_hrs)</f>
        <v>0</v>
      </c>
      <c r="DE438" s="255">
        <f>IF(OR($C438="Non-Labour",$C438="Labour-related"),IF(Inputs!$DT438=$F$1,Inputs!DE438,Inputs!DE438*'Key assumptions'!$H$118),$F438*N(AY438)*avg_hrs)</f>
        <v>0</v>
      </c>
      <c r="DF438" s="255">
        <f>IF(OR($C438="Non-Labour",$C438="Labour-related"),IF(Inputs!$DT438=$F$1,Inputs!DF438,Inputs!DF438*'Key assumptions'!$H$118),$F438*N(AZ438)*avg_hrs)</f>
        <v>0</v>
      </c>
      <c r="DG438" s="255">
        <f>IF(OR($C438="Non-Labour",$C438="Labour-related"),IF(Inputs!$DT438=$F$1,Inputs!DG438,Inputs!DG438*'Key assumptions'!$H$118),$F438*N(BA438)*avg_hrs)</f>
        <v>0</v>
      </c>
      <c r="DH438" s="255">
        <f>IF(OR($C438="Non-Labour",$C438="Labour-related"),IF(Inputs!$DT438=$F$1,Inputs!DH438,Inputs!DH438*'Key assumptions'!$H$118),$F438*N(BB438)*avg_hrs)</f>
        <v>0</v>
      </c>
      <c r="DI438" s="255">
        <f>IF(OR($C438="Non-Labour",$C438="Labour-related"),IF(Inputs!$DT438=$F$1,Inputs!DI438,Inputs!DI438*'Key assumptions'!$H$118),$F438*N(BC438)*avg_hrs)</f>
        <v>0</v>
      </c>
      <c r="DJ438" s="255">
        <f>IF(OR($C438="Non-Labour",$C438="Labour-related"),IF(Inputs!$DT438=$F$1,Inputs!DJ438,Inputs!DJ438*'Key assumptions'!$H$118),$F438*N(BD438)*avg_hrs)</f>
        <v>0</v>
      </c>
      <c r="DK438" s="255">
        <f>IF(OR($C438="Non-Labour",$C438="Labour-related"),IF(Inputs!$DT438=$F$1,Inputs!DK438,Inputs!DK438*'Key assumptions'!$H$118),$F438*N(BE438)*avg_hrs)</f>
        <v>0</v>
      </c>
      <c r="DL438" s="255">
        <f>IF(OR($C438="Non-Labour",$C438="Labour-related"),IF(Inputs!$DT438=$F$1,Inputs!DL438,Inputs!DL438*'Key assumptions'!$H$118),$F438*N(BF438)*avg_hrs)</f>
        <v>0</v>
      </c>
      <c r="DM438" s="255">
        <f>IF(OR($C438="Non-Labour",$C438="Labour-related"),IF(Inputs!$DT438=$F$1,Inputs!DM438,Inputs!DM438*'Key assumptions'!$H$118),$F438*N(BG438)*avg_hrs)</f>
        <v>0</v>
      </c>
      <c r="DN438" s="255">
        <f>IF(OR($C438="Non-Labour",$C438="Labour-related"),IF(Inputs!$DT438=$F$1,Inputs!DN438,Inputs!DN438*'Key assumptions'!$H$118),$F438*N(BH438)*avg_hrs)</f>
        <v>0</v>
      </c>
      <c r="DO438" s="255">
        <f>IF(OR($C438="Non-Labour",$C438="Labour-related"),IF(Inputs!$DT438=$F$1,Inputs!DO438,Inputs!DO438*'Key assumptions'!$H$118),$F438*N(BI438)*avg_hrs)</f>
        <v>0</v>
      </c>
      <c r="DP438" s="255">
        <f>IF(OR($C438="Non-Labour",$C438="Labour-related"),IF(Inputs!$DT438=$F$1,Inputs!DP438,Inputs!DP438*'Key assumptions'!$H$118),$F438*N(BJ438)*avg_hrs)</f>
        <v>0</v>
      </c>
      <c r="DQ438" s="255">
        <f>IF(OR($C438="Non-Labour",$C438="Labour-related"),IF(Inputs!$DT438=$F$1,Inputs!DQ438,Inputs!DQ438*'Key assumptions'!$H$118),$F438*N(BK438)*avg_hrs)</f>
        <v>0</v>
      </c>
      <c r="DR438" s="255">
        <f>IF(OR($C438="Non-Labour",$C438="Labour-related"),IF(Inputs!$DT438=$F$1,Inputs!DR438,Inputs!DR438*'Key assumptions'!$H$118),$F438*N(BL438)*avg_hrs)</f>
        <v>0</v>
      </c>
      <c r="DT438" s="133" t="s">
        <v>213</v>
      </c>
      <c r="DU438" s="304"/>
      <c r="DV438" s="304"/>
      <c r="DW438" s="304"/>
      <c r="DX438" s="304"/>
      <c r="DY438" s="304"/>
      <c r="DZ438" s="304"/>
      <c r="EA438" s="255">
        <v>0</v>
      </c>
      <c r="EB438" s="255">
        <v>0</v>
      </c>
      <c r="EC438" s="255">
        <v>0</v>
      </c>
      <c r="ED438" s="255">
        <f t="shared" si="38"/>
        <v>0</v>
      </c>
      <c r="EE438" s="255">
        <f t="shared" si="38"/>
        <v>0</v>
      </c>
      <c r="EF438" s="255">
        <f t="shared" si="39"/>
        <v>0</v>
      </c>
    </row>
    <row r="439" spans="1:136" x14ac:dyDescent="0.4">
      <c r="A439" s="133" t="str">
        <f>Inputs!A439</f>
        <v>Other support and corporate roles</v>
      </c>
      <c r="B439" s="133" t="str">
        <f>Inputs!B439</f>
        <v>N/A</v>
      </c>
      <c r="C439" s="133" t="str">
        <f>Inputs!C439</f>
        <v>Internal Labour</v>
      </c>
      <c r="D439" s="133" t="str">
        <f>Inputs!D439</f>
        <v>PT003696 AI BCSS Handover</v>
      </c>
      <c r="E439" s="133" t="str">
        <f>Inputs!E439</f>
        <v>Safety Officer - Travel Outside Hours</v>
      </c>
      <c r="F439" s="290">
        <f>IF(Inputs!DT439=$F$1,Inputs!F439,
IF(Inputs!DT439='Key assumptions'!$E$118,Inputs!F439*'Key assumptions'!$H$118,Inputs!F439*'Key assumptions'!$H$119))</f>
        <v>216.62</v>
      </c>
      <c r="G439" s="290">
        <f>IF(Inputs!DT439=$F$1,Inputs!G439,Inputs!G439*'Key assumptions'!$H$118)</f>
        <v>94.875194156804724</v>
      </c>
      <c r="H439" s="281"/>
      <c r="I439" s="281"/>
      <c r="J439" s="281"/>
      <c r="K439" s="281"/>
      <c r="L439" s="281"/>
      <c r="M439" s="389" t="str">
        <f>Inputs!M439</f>
        <v>[C-i-C]</v>
      </c>
      <c r="N439" s="389" t="str">
        <f>Inputs!N439</f>
        <v>[C-i-C]</v>
      </c>
      <c r="O439" s="389" t="str">
        <f>Inputs!O439</f>
        <v>[C-i-C]</v>
      </c>
      <c r="P439" s="389" t="str">
        <f>Inputs!P439</f>
        <v>[C-i-C]</v>
      </c>
      <c r="Q439" s="389" t="str">
        <f>Inputs!Q439</f>
        <v>[C-i-C]</v>
      </c>
      <c r="R439" s="389" t="str">
        <f>Inputs!R439</f>
        <v>[C-i-C]</v>
      </c>
      <c r="S439" s="389" t="str">
        <f>Inputs!S439</f>
        <v>[C-i-C]</v>
      </c>
      <c r="T439" s="389" t="str">
        <f>Inputs!T439</f>
        <v>[C-i-C]</v>
      </c>
      <c r="U439" s="389" t="str">
        <f>Inputs!U439</f>
        <v>[C-i-C]</v>
      </c>
      <c r="V439" s="389" t="str">
        <f>Inputs!V439</f>
        <v>[C-i-C]</v>
      </c>
      <c r="W439" s="389" t="str">
        <f>Inputs!W439</f>
        <v>[C-i-C]</v>
      </c>
      <c r="X439" s="389" t="str">
        <f>Inputs!X439</f>
        <v>[C-i-C]</v>
      </c>
      <c r="Y439" s="389" t="str">
        <f>Inputs!Y439</f>
        <v>[C-i-C]</v>
      </c>
      <c r="Z439" s="389" t="str">
        <f>Inputs!Z439</f>
        <v>[C-i-C]</v>
      </c>
      <c r="AA439" s="389" t="str">
        <f>Inputs!AA439</f>
        <v>[C-i-C]</v>
      </c>
      <c r="AB439" s="389" t="str">
        <f>Inputs!AB439</f>
        <v>[C-i-C]</v>
      </c>
      <c r="AC439" s="389" t="str">
        <f>Inputs!AC439</f>
        <v>[C-i-C]</v>
      </c>
      <c r="AD439" s="389" t="str">
        <f>Inputs!AD439</f>
        <v>[C-i-C]</v>
      </c>
      <c r="AE439" s="389" t="str">
        <f>Inputs!AE439</f>
        <v>[C-i-C]</v>
      </c>
      <c r="AF439" s="389" t="str">
        <f>Inputs!AF439</f>
        <v>[C-i-C]</v>
      </c>
      <c r="AG439" s="389" t="str">
        <f>Inputs!AG439</f>
        <v>[C-i-C]</v>
      </c>
      <c r="AH439" s="389" t="str">
        <f>Inputs!AH439</f>
        <v>[C-i-C]</v>
      </c>
      <c r="AI439" s="254">
        <f>Inputs!AI439</f>
        <v>0</v>
      </c>
      <c r="AJ439" s="254">
        <f>Inputs!AJ439</f>
        <v>0</v>
      </c>
      <c r="AK439" s="254">
        <f>Inputs!AK439</f>
        <v>0</v>
      </c>
      <c r="AL439" s="254">
        <f>Inputs!AL439</f>
        <v>0</v>
      </c>
      <c r="AM439" s="254">
        <f>Inputs!AM439</f>
        <v>0</v>
      </c>
      <c r="AN439" s="254">
        <f>Inputs!AN439</f>
        <v>0</v>
      </c>
      <c r="AO439" s="254">
        <f>Inputs!AO439</f>
        <v>0</v>
      </c>
      <c r="AP439" s="254">
        <f>Inputs!AP439</f>
        <v>0</v>
      </c>
      <c r="AQ439" s="254">
        <f>Inputs!AQ439</f>
        <v>0</v>
      </c>
      <c r="AR439" s="254">
        <f>Inputs!AR439</f>
        <v>0</v>
      </c>
      <c r="AS439" s="254">
        <f>Inputs!AS439</f>
        <v>0</v>
      </c>
      <c r="AT439" s="254">
        <f>Inputs!AT439</f>
        <v>0</v>
      </c>
      <c r="AU439" s="254">
        <f>Inputs!AU439</f>
        <v>0</v>
      </c>
      <c r="AV439" s="254">
        <f>Inputs!AV439</f>
        <v>0</v>
      </c>
      <c r="AW439" s="254">
        <f>Inputs!AW439</f>
        <v>0</v>
      </c>
      <c r="AX439" s="254">
        <f>Inputs!AX439</f>
        <v>0</v>
      </c>
      <c r="AY439" s="254">
        <f>Inputs!AY439</f>
        <v>0</v>
      </c>
      <c r="AZ439" s="254">
        <f>Inputs!AZ439</f>
        <v>0</v>
      </c>
      <c r="BA439" s="254">
        <f>Inputs!BA439</f>
        <v>0</v>
      </c>
      <c r="BB439" s="254">
        <f>Inputs!BB439</f>
        <v>0</v>
      </c>
      <c r="BC439" s="254">
        <f>Inputs!BC439</f>
        <v>0</v>
      </c>
      <c r="BD439" s="254">
        <f>Inputs!BD439</f>
        <v>0</v>
      </c>
      <c r="BE439" s="254">
        <f>Inputs!BE439</f>
        <v>0</v>
      </c>
      <c r="BF439" s="254">
        <f>Inputs!BF439</f>
        <v>0</v>
      </c>
      <c r="BG439" s="254">
        <f>Inputs!BG439</f>
        <v>0</v>
      </c>
      <c r="BH439" s="254">
        <f>Inputs!BH439</f>
        <v>0</v>
      </c>
      <c r="BI439" s="254">
        <f>Inputs!BI439</f>
        <v>0</v>
      </c>
      <c r="BJ439" s="254">
        <f>Inputs!BJ439</f>
        <v>0</v>
      </c>
      <c r="BK439" s="254">
        <f>Inputs!BK439</f>
        <v>0</v>
      </c>
      <c r="BL439" s="254">
        <f>Inputs!BL439</f>
        <v>0</v>
      </c>
      <c r="BN439" s="255">
        <f>IF(OR($C439="Non-Labour",$C439="Labour-related"),IF(Inputs!$DT439=$F$1,Inputs!BN439,Inputs!BN439*'Key assumptions'!$H$118),$F439*N(H439)*avg_hrs)</f>
        <v>0</v>
      </c>
      <c r="BO439" s="255">
        <f>IF(OR($C439="Non-Labour",$C439="Labour-related"),IF(Inputs!$DT439=$F$1,Inputs!BO439,Inputs!BO439*'Key assumptions'!$H$118),$F439*N(I439)*avg_hrs)</f>
        <v>0</v>
      </c>
      <c r="BP439" s="255">
        <f>IF(OR($C439="Non-Labour",$C439="Labour-related"),IF(Inputs!$DT439=$F$1,Inputs!BP439,Inputs!BP439*'Key assumptions'!$H$118),$F439*N(J439)*avg_hrs)</f>
        <v>0</v>
      </c>
      <c r="BQ439" s="255">
        <f>IF(OR($C439="Non-Labour",$C439="Labour-related"),IF(Inputs!$DT439=$F$1,Inputs!BQ439,Inputs!BQ439*'Key assumptions'!$H$118),$F439*N(K439)*avg_hrs)</f>
        <v>0</v>
      </c>
      <c r="BR439" s="255">
        <f>IF(OR($C439="Non-Labour",$C439="Labour-related"),IF(Inputs!$DT439=$F$1,Inputs!BR439,Inputs!BR439*'Key assumptions'!$H$118),$F439*N(L439)*avg_hrs)</f>
        <v>0</v>
      </c>
      <c r="BS439" s="390" t="s">
        <v>411</v>
      </c>
      <c r="BT439" s="390" t="s">
        <v>411</v>
      </c>
      <c r="BU439" s="390" t="s">
        <v>411</v>
      </c>
      <c r="BV439" s="390" t="s">
        <v>411</v>
      </c>
      <c r="BW439" s="390" t="s">
        <v>411</v>
      </c>
      <c r="BX439" s="390" t="s">
        <v>411</v>
      </c>
      <c r="BY439" s="390" t="s">
        <v>411</v>
      </c>
      <c r="BZ439" s="390" t="s">
        <v>411</v>
      </c>
      <c r="CA439" s="390" t="s">
        <v>411</v>
      </c>
      <c r="CB439" s="390" t="s">
        <v>411</v>
      </c>
      <c r="CC439" s="390" t="s">
        <v>411</v>
      </c>
      <c r="CD439" s="390" t="s">
        <v>411</v>
      </c>
      <c r="CE439" s="390" t="s">
        <v>411</v>
      </c>
      <c r="CF439" s="390" t="s">
        <v>411</v>
      </c>
      <c r="CG439" s="390" t="s">
        <v>411</v>
      </c>
      <c r="CH439" s="390" t="s">
        <v>411</v>
      </c>
      <c r="CI439" s="390" t="s">
        <v>411</v>
      </c>
      <c r="CJ439" s="390" t="s">
        <v>411</v>
      </c>
      <c r="CK439" s="390" t="s">
        <v>411</v>
      </c>
      <c r="CL439" s="390" t="s">
        <v>411</v>
      </c>
      <c r="CM439" s="390" t="s">
        <v>411</v>
      </c>
      <c r="CN439" s="390" t="s">
        <v>411</v>
      </c>
      <c r="CO439" s="255">
        <f>IF(OR($C439="Non-Labour",$C439="Labour-related"),IF(Inputs!$DT439=$F$1,Inputs!CO439,Inputs!CO439*'Key assumptions'!$H$118),$F439*N(AI439)*avg_hrs)</f>
        <v>0</v>
      </c>
      <c r="CP439" s="255">
        <f>IF(OR($C439="Non-Labour",$C439="Labour-related"),IF(Inputs!$DT439=$F$1,Inputs!CP439,Inputs!CP439*'Key assumptions'!$H$118),$F439*N(AJ439)*avg_hrs)</f>
        <v>0</v>
      </c>
      <c r="CQ439" s="255">
        <f>IF(OR($C439="Non-Labour",$C439="Labour-related"),IF(Inputs!$DT439=$F$1,Inputs!CQ439,Inputs!CQ439*'Key assumptions'!$H$118),$F439*N(AK439)*avg_hrs)</f>
        <v>0</v>
      </c>
      <c r="CR439" s="255">
        <f>IF(OR($C439="Non-Labour",$C439="Labour-related"),IF(Inputs!$DT439=$F$1,Inputs!CR439,Inputs!CR439*'Key assumptions'!$H$118),$F439*N(AL439)*avg_hrs)</f>
        <v>0</v>
      </c>
      <c r="CS439" s="255">
        <f>IF(OR($C439="Non-Labour",$C439="Labour-related"),IF(Inputs!$DT439=$F$1,Inputs!CS439,Inputs!CS439*'Key assumptions'!$H$118),$F439*N(AM439)*avg_hrs)</f>
        <v>0</v>
      </c>
      <c r="CT439" s="255">
        <f>IF(OR($C439="Non-Labour",$C439="Labour-related"),IF(Inputs!$DT439=$F$1,Inputs!CT439,Inputs!CT439*'Key assumptions'!$H$118),$F439*N(AN439)*avg_hrs)</f>
        <v>0</v>
      </c>
      <c r="CU439" s="255">
        <f>IF(OR($C439="Non-Labour",$C439="Labour-related"),IF(Inputs!$DT439=$F$1,Inputs!CU439,Inputs!CU439*'Key assumptions'!$H$118),$F439*N(AO439)*avg_hrs)</f>
        <v>0</v>
      </c>
      <c r="CV439" s="255">
        <f>IF(OR($C439="Non-Labour",$C439="Labour-related"),IF(Inputs!$DT439=$F$1,Inputs!CV439,Inputs!CV439*'Key assumptions'!$H$118),$F439*N(AP439)*avg_hrs)</f>
        <v>0</v>
      </c>
      <c r="CW439" s="255">
        <f>IF(OR($C439="Non-Labour",$C439="Labour-related"),IF(Inputs!$DT439=$F$1,Inputs!CW439,Inputs!CW439*'Key assumptions'!$H$118),$F439*N(AQ439)*avg_hrs)</f>
        <v>0</v>
      </c>
      <c r="CX439" s="255">
        <f>IF(OR($C439="Non-Labour",$C439="Labour-related"),IF(Inputs!$DT439=$F$1,Inputs!CX439,Inputs!CX439*'Key assumptions'!$H$118),$F439*N(AR439)*avg_hrs)</f>
        <v>0</v>
      </c>
      <c r="CY439" s="255">
        <f>IF(OR($C439="Non-Labour",$C439="Labour-related"),IF(Inputs!$DT439=$F$1,Inputs!CY439,Inputs!CY439*'Key assumptions'!$H$118),$F439*N(AS439)*avg_hrs)</f>
        <v>0</v>
      </c>
      <c r="CZ439" s="255">
        <f>IF(OR($C439="Non-Labour",$C439="Labour-related"),IF(Inputs!$DT439=$F$1,Inputs!CZ439,Inputs!CZ439*'Key assumptions'!$H$118),$F439*N(AT439)*avg_hrs)</f>
        <v>0</v>
      </c>
      <c r="DA439" s="255">
        <f>IF(OR($C439="Non-Labour",$C439="Labour-related"),IF(Inputs!$DT439=$F$1,Inputs!DA439,Inputs!DA439*'Key assumptions'!$H$118),$F439*N(AU439)*avg_hrs)</f>
        <v>0</v>
      </c>
      <c r="DB439" s="255">
        <f>IF(OR($C439="Non-Labour",$C439="Labour-related"),IF(Inputs!$DT439=$F$1,Inputs!DB439,Inputs!DB439*'Key assumptions'!$H$118),$F439*N(AV439)*avg_hrs)</f>
        <v>0</v>
      </c>
      <c r="DC439" s="255">
        <f>IF(OR($C439="Non-Labour",$C439="Labour-related"),IF(Inputs!$DT439=$F$1,Inputs!DC439,Inputs!DC439*'Key assumptions'!$H$118),$F439*N(AW439)*avg_hrs)</f>
        <v>0</v>
      </c>
      <c r="DD439" s="255">
        <f>IF(OR($C439="Non-Labour",$C439="Labour-related"),IF(Inputs!$DT439=$F$1,Inputs!DD439,Inputs!DD439*'Key assumptions'!$H$118),$F439*N(AX439)*avg_hrs)</f>
        <v>0</v>
      </c>
      <c r="DE439" s="255">
        <f>IF(OR($C439="Non-Labour",$C439="Labour-related"),IF(Inputs!$DT439=$F$1,Inputs!DE439,Inputs!DE439*'Key assumptions'!$H$118),$F439*N(AY439)*avg_hrs)</f>
        <v>0</v>
      </c>
      <c r="DF439" s="255">
        <f>IF(OR($C439="Non-Labour",$C439="Labour-related"),IF(Inputs!$DT439=$F$1,Inputs!DF439,Inputs!DF439*'Key assumptions'!$H$118),$F439*N(AZ439)*avg_hrs)</f>
        <v>0</v>
      </c>
      <c r="DG439" s="255">
        <f>IF(OR($C439="Non-Labour",$C439="Labour-related"),IF(Inputs!$DT439=$F$1,Inputs!DG439,Inputs!DG439*'Key assumptions'!$H$118),$F439*N(BA439)*avg_hrs)</f>
        <v>0</v>
      </c>
      <c r="DH439" s="255">
        <f>IF(OR($C439="Non-Labour",$C439="Labour-related"),IF(Inputs!$DT439=$F$1,Inputs!DH439,Inputs!DH439*'Key assumptions'!$H$118),$F439*N(BB439)*avg_hrs)</f>
        <v>0</v>
      </c>
      <c r="DI439" s="255">
        <f>IF(OR($C439="Non-Labour",$C439="Labour-related"),IF(Inputs!$DT439=$F$1,Inputs!DI439,Inputs!DI439*'Key assumptions'!$H$118),$F439*N(BC439)*avg_hrs)</f>
        <v>0</v>
      </c>
      <c r="DJ439" s="255">
        <f>IF(OR($C439="Non-Labour",$C439="Labour-related"),IF(Inputs!$DT439=$F$1,Inputs!DJ439,Inputs!DJ439*'Key assumptions'!$H$118),$F439*N(BD439)*avg_hrs)</f>
        <v>0</v>
      </c>
      <c r="DK439" s="255">
        <f>IF(OR($C439="Non-Labour",$C439="Labour-related"),IF(Inputs!$DT439=$F$1,Inputs!DK439,Inputs!DK439*'Key assumptions'!$H$118),$F439*N(BE439)*avg_hrs)</f>
        <v>0</v>
      </c>
      <c r="DL439" s="255">
        <f>IF(OR($C439="Non-Labour",$C439="Labour-related"),IF(Inputs!$DT439=$F$1,Inputs!DL439,Inputs!DL439*'Key assumptions'!$H$118),$F439*N(BF439)*avg_hrs)</f>
        <v>0</v>
      </c>
      <c r="DM439" s="255">
        <f>IF(OR($C439="Non-Labour",$C439="Labour-related"),IF(Inputs!$DT439=$F$1,Inputs!DM439,Inputs!DM439*'Key assumptions'!$H$118),$F439*N(BG439)*avg_hrs)</f>
        <v>0</v>
      </c>
      <c r="DN439" s="255">
        <f>IF(OR($C439="Non-Labour",$C439="Labour-related"),IF(Inputs!$DT439=$F$1,Inputs!DN439,Inputs!DN439*'Key assumptions'!$H$118),$F439*N(BH439)*avg_hrs)</f>
        <v>0</v>
      </c>
      <c r="DO439" s="255">
        <f>IF(OR($C439="Non-Labour",$C439="Labour-related"),IF(Inputs!$DT439=$F$1,Inputs!DO439,Inputs!DO439*'Key assumptions'!$H$118),$F439*N(BI439)*avg_hrs)</f>
        <v>0</v>
      </c>
      <c r="DP439" s="255">
        <f>IF(OR($C439="Non-Labour",$C439="Labour-related"),IF(Inputs!$DT439=$F$1,Inputs!DP439,Inputs!DP439*'Key assumptions'!$H$118),$F439*N(BJ439)*avg_hrs)</f>
        <v>0</v>
      </c>
      <c r="DQ439" s="255">
        <f>IF(OR($C439="Non-Labour",$C439="Labour-related"),IF(Inputs!$DT439=$F$1,Inputs!DQ439,Inputs!DQ439*'Key assumptions'!$H$118),$F439*N(BK439)*avg_hrs)</f>
        <v>0</v>
      </c>
      <c r="DR439" s="255">
        <f>IF(OR($C439="Non-Labour",$C439="Labour-related"),IF(Inputs!$DT439=$F$1,Inputs!DR439,Inputs!DR439*'Key assumptions'!$H$118),$F439*N(BL439)*avg_hrs)</f>
        <v>0</v>
      </c>
      <c r="DT439" s="133" t="s">
        <v>213</v>
      </c>
      <c r="DU439" s="304"/>
      <c r="DV439" s="304"/>
      <c r="DW439" s="304"/>
      <c r="DX439" s="304"/>
      <c r="DY439" s="304"/>
      <c r="DZ439" s="304"/>
      <c r="EA439" s="255">
        <v>0</v>
      </c>
      <c r="EB439" s="255">
        <v>0</v>
      </c>
      <c r="EC439" s="255">
        <v>0</v>
      </c>
      <c r="ED439" s="255">
        <f t="shared" si="38"/>
        <v>0</v>
      </c>
      <c r="EE439" s="255">
        <f t="shared" si="38"/>
        <v>0</v>
      </c>
      <c r="EF439" s="255">
        <f t="shared" si="39"/>
        <v>0</v>
      </c>
    </row>
    <row r="440" spans="1:136" x14ac:dyDescent="0.4">
      <c r="A440" s="133" t="str">
        <f>Inputs!A440</f>
        <v>Other support and corporate roles</v>
      </c>
      <c r="B440" s="133" t="str">
        <f>Inputs!B440</f>
        <v>Safety Officer</v>
      </c>
      <c r="C440" s="133" t="str">
        <f>Inputs!C440</f>
        <v>Labour-related</v>
      </c>
      <c r="D440" s="133" t="str">
        <f>Inputs!D440</f>
        <v>PT003696 AI BCSS Handover</v>
      </c>
      <c r="E440" s="133" t="str">
        <f>Inputs!E440</f>
        <v>Sustenance High Cost Country Centre</v>
      </c>
      <c r="F440" s="290">
        <f>IF(Inputs!DT440=$F$1,Inputs!F440,
IF(Inputs!DT440='Key assumptions'!$E$118,Inputs!F440*'Key assumptions'!$H$118,Inputs!F440*'Key assumptions'!$H$119))</f>
        <v>0</v>
      </c>
      <c r="G440" s="290">
        <f>IF(Inputs!DT440=$F$1,Inputs!G440,Inputs!G440*'Key assumptions'!$H$118)</f>
        <v>0</v>
      </c>
      <c r="H440" s="281"/>
      <c r="I440" s="281"/>
      <c r="J440" s="281"/>
      <c r="K440" s="281"/>
      <c r="L440" s="281"/>
      <c r="M440" s="389" t="str">
        <f>Inputs!M440</f>
        <v>[C-i-C]</v>
      </c>
      <c r="N440" s="389" t="str">
        <f>Inputs!N440</f>
        <v>[C-i-C]</v>
      </c>
      <c r="O440" s="389" t="str">
        <f>Inputs!O440</f>
        <v>[C-i-C]</v>
      </c>
      <c r="P440" s="389" t="str">
        <f>Inputs!P440</f>
        <v>[C-i-C]</v>
      </c>
      <c r="Q440" s="389" t="str">
        <f>Inputs!Q440</f>
        <v>[C-i-C]</v>
      </c>
      <c r="R440" s="389" t="str">
        <f>Inputs!R440</f>
        <v>[C-i-C]</v>
      </c>
      <c r="S440" s="389" t="str">
        <f>Inputs!S440</f>
        <v>[C-i-C]</v>
      </c>
      <c r="T440" s="389" t="str">
        <f>Inputs!T440</f>
        <v>[C-i-C]</v>
      </c>
      <c r="U440" s="389" t="str">
        <f>Inputs!U440</f>
        <v>[C-i-C]</v>
      </c>
      <c r="V440" s="389" t="str">
        <f>Inputs!V440</f>
        <v>[C-i-C]</v>
      </c>
      <c r="W440" s="389" t="str">
        <f>Inputs!W440</f>
        <v>[C-i-C]</v>
      </c>
      <c r="X440" s="389" t="str">
        <f>Inputs!X440</f>
        <v>[C-i-C]</v>
      </c>
      <c r="Y440" s="389" t="str">
        <f>Inputs!Y440</f>
        <v>[C-i-C]</v>
      </c>
      <c r="Z440" s="389" t="str">
        <f>Inputs!Z440</f>
        <v>[C-i-C]</v>
      </c>
      <c r="AA440" s="389" t="str">
        <f>Inputs!AA440</f>
        <v>[C-i-C]</v>
      </c>
      <c r="AB440" s="389" t="str">
        <f>Inputs!AB440</f>
        <v>[C-i-C]</v>
      </c>
      <c r="AC440" s="389" t="str">
        <f>Inputs!AC440</f>
        <v>[C-i-C]</v>
      </c>
      <c r="AD440" s="389" t="str">
        <f>Inputs!AD440</f>
        <v>[C-i-C]</v>
      </c>
      <c r="AE440" s="389" t="str">
        <f>Inputs!AE440</f>
        <v>[C-i-C]</v>
      </c>
      <c r="AF440" s="389" t="str">
        <f>Inputs!AF440</f>
        <v>[C-i-C]</v>
      </c>
      <c r="AG440" s="389" t="str">
        <f>Inputs!AG440</f>
        <v>[C-i-C]</v>
      </c>
      <c r="AH440" s="389" t="str">
        <f>Inputs!AH440</f>
        <v>[C-i-C]</v>
      </c>
      <c r="AI440" s="254">
        <f>Inputs!AI440</f>
        <v>0</v>
      </c>
      <c r="AJ440" s="254">
        <f>Inputs!AJ440</f>
        <v>0</v>
      </c>
      <c r="AK440" s="254">
        <f>Inputs!AK440</f>
        <v>0</v>
      </c>
      <c r="AL440" s="254">
        <f>Inputs!AL440</f>
        <v>0</v>
      </c>
      <c r="AM440" s="254">
        <f>Inputs!AM440</f>
        <v>0</v>
      </c>
      <c r="AN440" s="254">
        <f>Inputs!AN440</f>
        <v>0</v>
      </c>
      <c r="AO440" s="254">
        <f>Inputs!AO440</f>
        <v>0</v>
      </c>
      <c r="AP440" s="254">
        <f>Inputs!AP440</f>
        <v>0</v>
      </c>
      <c r="AQ440" s="254">
        <f>Inputs!AQ440</f>
        <v>0</v>
      </c>
      <c r="AR440" s="254">
        <f>Inputs!AR440</f>
        <v>0</v>
      </c>
      <c r="AS440" s="254">
        <f>Inputs!AS440</f>
        <v>0</v>
      </c>
      <c r="AT440" s="254">
        <f>Inputs!AT440</f>
        <v>0</v>
      </c>
      <c r="AU440" s="254">
        <f>Inputs!AU440</f>
        <v>0</v>
      </c>
      <c r="AV440" s="254">
        <f>Inputs!AV440</f>
        <v>0</v>
      </c>
      <c r="AW440" s="254">
        <f>Inputs!AW440</f>
        <v>0</v>
      </c>
      <c r="AX440" s="254">
        <f>Inputs!AX440</f>
        <v>0</v>
      </c>
      <c r="AY440" s="254">
        <f>Inputs!AY440</f>
        <v>0</v>
      </c>
      <c r="AZ440" s="254">
        <f>Inputs!AZ440</f>
        <v>0</v>
      </c>
      <c r="BA440" s="254">
        <f>Inputs!BA440</f>
        <v>0</v>
      </c>
      <c r="BB440" s="254">
        <f>Inputs!BB440</f>
        <v>0</v>
      </c>
      <c r="BC440" s="254">
        <f>Inputs!BC440</f>
        <v>0</v>
      </c>
      <c r="BD440" s="254">
        <f>Inputs!BD440</f>
        <v>0</v>
      </c>
      <c r="BE440" s="254">
        <f>Inputs!BE440</f>
        <v>0</v>
      </c>
      <c r="BF440" s="254">
        <f>Inputs!BF440</f>
        <v>0</v>
      </c>
      <c r="BG440" s="254">
        <f>Inputs!BG440</f>
        <v>0</v>
      </c>
      <c r="BH440" s="254">
        <f>Inputs!BH440</f>
        <v>0</v>
      </c>
      <c r="BI440" s="254">
        <f>Inputs!BI440</f>
        <v>0</v>
      </c>
      <c r="BJ440" s="254">
        <f>Inputs!BJ440</f>
        <v>0</v>
      </c>
      <c r="BK440" s="254">
        <f>Inputs!BK440</f>
        <v>0</v>
      </c>
      <c r="BL440" s="254">
        <f>Inputs!BL440</f>
        <v>0</v>
      </c>
      <c r="BN440" s="255">
        <f>IF(OR($C440="Non-Labour",$C440="Labour-related"),IF(Inputs!$DT440=$F$1,Inputs!BN440,Inputs!BN440*'Key assumptions'!$H$118),$F440*N(H440)*avg_hrs)</f>
        <v>0</v>
      </c>
      <c r="BO440" s="255">
        <f>IF(OR($C440="Non-Labour",$C440="Labour-related"),IF(Inputs!$DT440=$F$1,Inputs!BO440,Inputs!BO440*'Key assumptions'!$H$118),$F440*N(I440)*avg_hrs)</f>
        <v>0</v>
      </c>
      <c r="BP440" s="255">
        <f>IF(OR($C440="Non-Labour",$C440="Labour-related"),IF(Inputs!$DT440=$F$1,Inputs!BP440,Inputs!BP440*'Key assumptions'!$H$118),$F440*N(J440)*avg_hrs)</f>
        <v>0</v>
      </c>
      <c r="BQ440" s="255">
        <f>IF(OR($C440="Non-Labour",$C440="Labour-related"),IF(Inputs!$DT440=$F$1,Inputs!BQ440,Inputs!BQ440*'Key assumptions'!$H$118),$F440*N(K440)*avg_hrs)</f>
        <v>0</v>
      </c>
      <c r="BR440" s="255">
        <f>IF(OR($C440="Non-Labour",$C440="Labour-related"),IF(Inputs!$DT440=$F$1,Inputs!BR440,Inputs!BR440*'Key assumptions'!$H$118),$F440*N(L440)*avg_hrs)</f>
        <v>0</v>
      </c>
      <c r="BS440" s="390" t="s">
        <v>411</v>
      </c>
      <c r="BT440" s="390" t="s">
        <v>411</v>
      </c>
      <c r="BU440" s="390" t="s">
        <v>411</v>
      </c>
      <c r="BV440" s="390" t="s">
        <v>411</v>
      </c>
      <c r="BW440" s="390" t="s">
        <v>411</v>
      </c>
      <c r="BX440" s="390" t="s">
        <v>411</v>
      </c>
      <c r="BY440" s="390" t="s">
        <v>411</v>
      </c>
      <c r="BZ440" s="390" t="s">
        <v>411</v>
      </c>
      <c r="CA440" s="390" t="s">
        <v>411</v>
      </c>
      <c r="CB440" s="390" t="s">
        <v>411</v>
      </c>
      <c r="CC440" s="390" t="s">
        <v>411</v>
      </c>
      <c r="CD440" s="390" t="s">
        <v>411</v>
      </c>
      <c r="CE440" s="390" t="s">
        <v>411</v>
      </c>
      <c r="CF440" s="390" t="s">
        <v>411</v>
      </c>
      <c r="CG440" s="390" t="s">
        <v>411</v>
      </c>
      <c r="CH440" s="390" t="s">
        <v>411</v>
      </c>
      <c r="CI440" s="390" t="s">
        <v>411</v>
      </c>
      <c r="CJ440" s="390" t="s">
        <v>411</v>
      </c>
      <c r="CK440" s="390" t="s">
        <v>411</v>
      </c>
      <c r="CL440" s="390" t="s">
        <v>411</v>
      </c>
      <c r="CM440" s="390" t="s">
        <v>411</v>
      </c>
      <c r="CN440" s="390" t="s">
        <v>411</v>
      </c>
      <c r="CO440" s="255">
        <f>IF(OR($C440="Non-Labour",$C440="Labour-related"),IF(Inputs!$DT440=$F$1,Inputs!CO440,Inputs!CO440*'Key assumptions'!$H$118),$F440*N(AI440)*avg_hrs)</f>
        <v>0</v>
      </c>
      <c r="CP440" s="255">
        <f>IF(OR($C440="Non-Labour",$C440="Labour-related"),IF(Inputs!$DT440=$F$1,Inputs!CP440,Inputs!CP440*'Key assumptions'!$H$118),$F440*N(AJ440)*avg_hrs)</f>
        <v>0</v>
      </c>
      <c r="CQ440" s="255">
        <f>IF(OR($C440="Non-Labour",$C440="Labour-related"),IF(Inputs!$DT440=$F$1,Inputs!CQ440,Inputs!CQ440*'Key assumptions'!$H$118),$F440*N(AK440)*avg_hrs)</f>
        <v>0</v>
      </c>
      <c r="CR440" s="255">
        <f>IF(OR($C440="Non-Labour",$C440="Labour-related"),IF(Inputs!$DT440=$F$1,Inputs!CR440,Inputs!CR440*'Key assumptions'!$H$118),$F440*N(AL440)*avg_hrs)</f>
        <v>0</v>
      </c>
      <c r="CS440" s="255">
        <f>IF(OR($C440="Non-Labour",$C440="Labour-related"),IF(Inputs!$DT440=$F$1,Inputs!CS440,Inputs!CS440*'Key assumptions'!$H$118),$F440*N(AM440)*avg_hrs)</f>
        <v>0</v>
      </c>
      <c r="CT440" s="255">
        <f>IF(OR($C440="Non-Labour",$C440="Labour-related"),IF(Inputs!$DT440=$F$1,Inputs!CT440,Inputs!CT440*'Key assumptions'!$H$118),$F440*N(AN440)*avg_hrs)</f>
        <v>0</v>
      </c>
      <c r="CU440" s="255">
        <f>IF(OR($C440="Non-Labour",$C440="Labour-related"),IF(Inputs!$DT440=$F$1,Inputs!CU440,Inputs!CU440*'Key assumptions'!$H$118),$F440*N(AO440)*avg_hrs)</f>
        <v>0</v>
      </c>
      <c r="CV440" s="255">
        <f>IF(OR($C440="Non-Labour",$C440="Labour-related"),IF(Inputs!$DT440=$F$1,Inputs!CV440,Inputs!CV440*'Key assumptions'!$H$118),$F440*N(AP440)*avg_hrs)</f>
        <v>0</v>
      </c>
      <c r="CW440" s="255">
        <f>IF(OR($C440="Non-Labour",$C440="Labour-related"),IF(Inputs!$DT440=$F$1,Inputs!CW440,Inputs!CW440*'Key assumptions'!$H$118),$F440*N(AQ440)*avg_hrs)</f>
        <v>0</v>
      </c>
      <c r="CX440" s="255">
        <f>IF(OR($C440="Non-Labour",$C440="Labour-related"),IF(Inputs!$DT440=$F$1,Inputs!CX440,Inputs!CX440*'Key assumptions'!$H$118),$F440*N(AR440)*avg_hrs)</f>
        <v>0</v>
      </c>
      <c r="CY440" s="255">
        <f>IF(OR($C440="Non-Labour",$C440="Labour-related"),IF(Inputs!$DT440=$F$1,Inputs!CY440,Inputs!CY440*'Key assumptions'!$H$118),$F440*N(AS440)*avg_hrs)</f>
        <v>0</v>
      </c>
      <c r="CZ440" s="255">
        <f>IF(OR($C440="Non-Labour",$C440="Labour-related"),IF(Inputs!$DT440=$F$1,Inputs!CZ440,Inputs!CZ440*'Key assumptions'!$H$118),$F440*N(AT440)*avg_hrs)</f>
        <v>0</v>
      </c>
      <c r="DA440" s="255">
        <f>IF(OR($C440="Non-Labour",$C440="Labour-related"),IF(Inputs!$DT440=$F$1,Inputs!DA440,Inputs!DA440*'Key assumptions'!$H$118),$F440*N(AU440)*avg_hrs)</f>
        <v>0</v>
      </c>
      <c r="DB440" s="255">
        <f>IF(OR($C440="Non-Labour",$C440="Labour-related"),IF(Inputs!$DT440=$F$1,Inputs!DB440,Inputs!DB440*'Key assumptions'!$H$118),$F440*N(AV440)*avg_hrs)</f>
        <v>0</v>
      </c>
      <c r="DC440" s="255">
        <f>IF(OR($C440="Non-Labour",$C440="Labour-related"),IF(Inputs!$DT440=$F$1,Inputs!DC440,Inputs!DC440*'Key assumptions'!$H$118),$F440*N(AW440)*avg_hrs)</f>
        <v>0</v>
      </c>
      <c r="DD440" s="255">
        <f>IF(OR($C440="Non-Labour",$C440="Labour-related"),IF(Inputs!$DT440=$F$1,Inputs!DD440,Inputs!DD440*'Key assumptions'!$H$118),$F440*N(AX440)*avg_hrs)</f>
        <v>0</v>
      </c>
      <c r="DE440" s="255">
        <f>IF(OR($C440="Non-Labour",$C440="Labour-related"),IF(Inputs!$DT440=$F$1,Inputs!DE440,Inputs!DE440*'Key assumptions'!$H$118),$F440*N(AY440)*avg_hrs)</f>
        <v>0</v>
      </c>
      <c r="DF440" s="255">
        <f>IF(OR($C440="Non-Labour",$C440="Labour-related"),IF(Inputs!$DT440=$F$1,Inputs!DF440,Inputs!DF440*'Key assumptions'!$H$118),$F440*N(AZ440)*avg_hrs)</f>
        <v>0</v>
      </c>
      <c r="DG440" s="255">
        <f>IF(OR($C440="Non-Labour",$C440="Labour-related"),IF(Inputs!$DT440=$F$1,Inputs!DG440,Inputs!DG440*'Key assumptions'!$H$118),$F440*N(BA440)*avg_hrs)</f>
        <v>0</v>
      </c>
      <c r="DH440" s="255">
        <f>IF(OR($C440="Non-Labour",$C440="Labour-related"),IF(Inputs!$DT440=$F$1,Inputs!DH440,Inputs!DH440*'Key assumptions'!$H$118),$F440*N(BB440)*avg_hrs)</f>
        <v>0</v>
      </c>
      <c r="DI440" s="255">
        <f>IF(OR($C440="Non-Labour",$C440="Labour-related"),IF(Inputs!$DT440=$F$1,Inputs!DI440,Inputs!DI440*'Key assumptions'!$H$118),$F440*N(BC440)*avg_hrs)</f>
        <v>0</v>
      </c>
      <c r="DJ440" s="255">
        <f>IF(OR($C440="Non-Labour",$C440="Labour-related"),IF(Inputs!$DT440=$F$1,Inputs!DJ440,Inputs!DJ440*'Key assumptions'!$H$118),$F440*N(BD440)*avg_hrs)</f>
        <v>0</v>
      </c>
      <c r="DK440" s="255">
        <f>IF(OR($C440="Non-Labour",$C440="Labour-related"),IF(Inputs!$DT440=$F$1,Inputs!DK440,Inputs!DK440*'Key assumptions'!$H$118),$F440*N(BE440)*avg_hrs)</f>
        <v>0</v>
      </c>
      <c r="DL440" s="255">
        <f>IF(OR($C440="Non-Labour",$C440="Labour-related"),IF(Inputs!$DT440=$F$1,Inputs!DL440,Inputs!DL440*'Key assumptions'!$H$118),$F440*N(BF440)*avg_hrs)</f>
        <v>0</v>
      </c>
      <c r="DM440" s="255">
        <f>IF(OR($C440="Non-Labour",$C440="Labour-related"),IF(Inputs!$DT440=$F$1,Inputs!DM440,Inputs!DM440*'Key assumptions'!$H$118),$F440*N(BG440)*avg_hrs)</f>
        <v>0</v>
      </c>
      <c r="DN440" s="255">
        <f>IF(OR($C440="Non-Labour",$C440="Labour-related"),IF(Inputs!$DT440=$F$1,Inputs!DN440,Inputs!DN440*'Key assumptions'!$H$118),$F440*N(BH440)*avg_hrs)</f>
        <v>0</v>
      </c>
      <c r="DO440" s="255">
        <f>IF(OR($C440="Non-Labour",$C440="Labour-related"),IF(Inputs!$DT440=$F$1,Inputs!DO440,Inputs!DO440*'Key assumptions'!$H$118),$F440*N(BI440)*avg_hrs)</f>
        <v>0</v>
      </c>
      <c r="DP440" s="255">
        <f>IF(OR($C440="Non-Labour",$C440="Labour-related"),IF(Inputs!$DT440=$F$1,Inputs!DP440,Inputs!DP440*'Key assumptions'!$H$118),$F440*N(BJ440)*avg_hrs)</f>
        <v>0</v>
      </c>
      <c r="DQ440" s="255">
        <f>IF(OR($C440="Non-Labour",$C440="Labour-related"),IF(Inputs!$DT440=$F$1,Inputs!DQ440,Inputs!DQ440*'Key assumptions'!$H$118),$F440*N(BK440)*avg_hrs)</f>
        <v>0</v>
      </c>
      <c r="DR440" s="255">
        <f>IF(OR($C440="Non-Labour",$C440="Labour-related"),IF(Inputs!$DT440=$F$1,Inputs!DR440,Inputs!DR440*'Key assumptions'!$H$118),$F440*N(BL440)*avg_hrs)</f>
        <v>0</v>
      </c>
      <c r="DT440" s="133" t="s">
        <v>213</v>
      </c>
      <c r="DU440" s="304"/>
      <c r="DV440" s="304"/>
      <c r="DW440" s="304"/>
      <c r="DX440" s="304"/>
      <c r="DY440" s="304"/>
      <c r="DZ440" s="304"/>
      <c r="EA440" s="255">
        <v>0</v>
      </c>
      <c r="EB440" s="255">
        <v>0</v>
      </c>
      <c r="EC440" s="255">
        <v>0</v>
      </c>
      <c r="ED440" s="255">
        <f t="shared" si="38"/>
        <v>0</v>
      </c>
      <c r="EE440" s="255">
        <f t="shared" si="38"/>
        <v>0</v>
      </c>
      <c r="EF440" s="255">
        <f t="shared" si="39"/>
        <v>0</v>
      </c>
    </row>
    <row r="441" spans="1:136" x14ac:dyDescent="0.4">
      <c r="A441" s="133" t="str">
        <f>Inputs!A441</f>
        <v>Construction Management</v>
      </c>
      <c r="B441" s="133" t="str">
        <f>Inputs!B441</f>
        <v>N/A</v>
      </c>
      <c r="C441" s="133" t="str">
        <f>Inputs!C441</f>
        <v>Internal Labour</v>
      </c>
      <c r="D441" s="133" t="str">
        <f>Inputs!D441</f>
        <v>PT003696 AI BCSS Handover</v>
      </c>
      <c r="E441" s="133" t="str">
        <f>Inputs!E441</f>
        <v>Secondary Systems Technician</v>
      </c>
      <c r="F441" s="290">
        <f>IF(Inputs!DT441=$F$1,Inputs!F441,
IF(Inputs!DT441='Key assumptions'!$E$118,Inputs!F441*'Key assumptions'!$H$118,Inputs!F441*'Key assumptions'!$H$119))</f>
        <v>195.86</v>
      </c>
      <c r="G441" s="290">
        <f>IF(Inputs!DT441=$F$1,Inputs!G441,Inputs!G441*'Key assumptions'!$H$118)</f>
        <v>85.794730029585793</v>
      </c>
      <c r="H441" s="281"/>
      <c r="I441" s="281"/>
      <c r="J441" s="281"/>
      <c r="K441" s="281"/>
      <c r="L441" s="281"/>
      <c r="M441" s="389" t="str">
        <f>Inputs!M441</f>
        <v>[C-i-C]</v>
      </c>
      <c r="N441" s="389" t="str">
        <f>Inputs!N441</f>
        <v>[C-i-C]</v>
      </c>
      <c r="O441" s="389" t="str">
        <f>Inputs!O441</f>
        <v>[C-i-C]</v>
      </c>
      <c r="P441" s="389" t="str">
        <f>Inputs!P441</f>
        <v>[C-i-C]</v>
      </c>
      <c r="Q441" s="389" t="str">
        <f>Inputs!Q441</f>
        <v>[C-i-C]</v>
      </c>
      <c r="R441" s="389" t="str">
        <f>Inputs!R441</f>
        <v>[C-i-C]</v>
      </c>
      <c r="S441" s="389" t="str">
        <f>Inputs!S441</f>
        <v>[C-i-C]</v>
      </c>
      <c r="T441" s="389" t="str">
        <f>Inputs!T441</f>
        <v>[C-i-C]</v>
      </c>
      <c r="U441" s="389" t="str">
        <f>Inputs!U441</f>
        <v>[C-i-C]</v>
      </c>
      <c r="V441" s="389" t="str">
        <f>Inputs!V441</f>
        <v>[C-i-C]</v>
      </c>
      <c r="W441" s="389" t="str">
        <f>Inputs!W441</f>
        <v>[C-i-C]</v>
      </c>
      <c r="X441" s="389" t="str">
        <f>Inputs!X441</f>
        <v>[C-i-C]</v>
      </c>
      <c r="Y441" s="389" t="str">
        <f>Inputs!Y441</f>
        <v>[C-i-C]</v>
      </c>
      <c r="Z441" s="389" t="str">
        <f>Inputs!Z441</f>
        <v>[C-i-C]</v>
      </c>
      <c r="AA441" s="389" t="str">
        <f>Inputs!AA441</f>
        <v>[C-i-C]</v>
      </c>
      <c r="AB441" s="389" t="str">
        <f>Inputs!AB441</f>
        <v>[C-i-C]</v>
      </c>
      <c r="AC441" s="389" t="str">
        <f>Inputs!AC441</f>
        <v>[C-i-C]</v>
      </c>
      <c r="AD441" s="389" t="str">
        <f>Inputs!AD441</f>
        <v>[C-i-C]</v>
      </c>
      <c r="AE441" s="389" t="str">
        <f>Inputs!AE441</f>
        <v>[C-i-C]</v>
      </c>
      <c r="AF441" s="389" t="str">
        <f>Inputs!AF441</f>
        <v>[C-i-C]</v>
      </c>
      <c r="AG441" s="389" t="str">
        <f>Inputs!AG441</f>
        <v>[C-i-C]</v>
      </c>
      <c r="AH441" s="389" t="str">
        <f>Inputs!AH441</f>
        <v>[C-i-C]</v>
      </c>
      <c r="AI441" s="254">
        <f>Inputs!AI441</f>
        <v>0</v>
      </c>
      <c r="AJ441" s="254">
        <f>Inputs!AJ441</f>
        <v>0</v>
      </c>
      <c r="AK441" s="254">
        <f>Inputs!AK441</f>
        <v>0</v>
      </c>
      <c r="AL441" s="254">
        <f>Inputs!AL441</f>
        <v>0</v>
      </c>
      <c r="AM441" s="254">
        <f>Inputs!AM441</f>
        <v>0</v>
      </c>
      <c r="AN441" s="254">
        <f>Inputs!AN441</f>
        <v>0</v>
      </c>
      <c r="AO441" s="254">
        <f>Inputs!AO441</f>
        <v>0</v>
      </c>
      <c r="AP441" s="254">
        <f>Inputs!AP441</f>
        <v>0</v>
      </c>
      <c r="AQ441" s="254">
        <f>Inputs!AQ441</f>
        <v>0</v>
      </c>
      <c r="AR441" s="254">
        <f>Inputs!AR441</f>
        <v>0</v>
      </c>
      <c r="AS441" s="254">
        <f>Inputs!AS441</f>
        <v>0</v>
      </c>
      <c r="AT441" s="254">
        <f>Inputs!AT441</f>
        <v>0</v>
      </c>
      <c r="AU441" s="254">
        <f>Inputs!AU441</f>
        <v>0</v>
      </c>
      <c r="AV441" s="254">
        <f>Inputs!AV441</f>
        <v>0</v>
      </c>
      <c r="AW441" s="254">
        <f>Inputs!AW441</f>
        <v>0</v>
      </c>
      <c r="AX441" s="254">
        <f>Inputs!AX441</f>
        <v>0</v>
      </c>
      <c r="AY441" s="254">
        <f>Inputs!AY441</f>
        <v>0</v>
      </c>
      <c r="AZ441" s="254">
        <f>Inputs!AZ441</f>
        <v>0</v>
      </c>
      <c r="BA441" s="254">
        <f>Inputs!BA441</f>
        <v>0</v>
      </c>
      <c r="BB441" s="254">
        <f>Inputs!BB441</f>
        <v>0</v>
      </c>
      <c r="BC441" s="254">
        <f>Inputs!BC441</f>
        <v>0</v>
      </c>
      <c r="BD441" s="254">
        <f>Inputs!BD441</f>
        <v>0</v>
      </c>
      <c r="BE441" s="254">
        <f>Inputs!BE441</f>
        <v>0</v>
      </c>
      <c r="BF441" s="254">
        <f>Inputs!BF441</f>
        <v>0</v>
      </c>
      <c r="BG441" s="254">
        <f>Inputs!BG441</f>
        <v>0</v>
      </c>
      <c r="BH441" s="254">
        <f>Inputs!BH441</f>
        <v>0</v>
      </c>
      <c r="BI441" s="254">
        <f>Inputs!BI441</f>
        <v>0</v>
      </c>
      <c r="BJ441" s="254">
        <f>Inputs!BJ441</f>
        <v>0</v>
      </c>
      <c r="BK441" s="254">
        <f>Inputs!BK441</f>
        <v>0</v>
      </c>
      <c r="BL441" s="254">
        <f>Inputs!BL441</f>
        <v>0</v>
      </c>
      <c r="BN441" s="255">
        <f>IF(OR($C441="Non-Labour",$C441="Labour-related"),IF(Inputs!$DT441=$F$1,Inputs!BN441,Inputs!BN441*'Key assumptions'!$H$118),$F441*N(H441)*avg_hrs)</f>
        <v>0</v>
      </c>
      <c r="BO441" s="255">
        <f>IF(OR($C441="Non-Labour",$C441="Labour-related"),IF(Inputs!$DT441=$F$1,Inputs!BO441,Inputs!BO441*'Key assumptions'!$H$118),$F441*N(I441)*avg_hrs)</f>
        <v>0</v>
      </c>
      <c r="BP441" s="255">
        <f>IF(OR($C441="Non-Labour",$C441="Labour-related"),IF(Inputs!$DT441=$F$1,Inputs!BP441,Inputs!BP441*'Key assumptions'!$H$118),$F441*N(J441)*avg_hrs)</f>
        <v>0</v>
      </c>
      <c r="BQ441" s="255">
        <f>IF(OR($C441="Non-Labour",$C441="Labour-related"),IF(Inputs!$DT441=$F$1,Inputs!BQ441,Inputs!BQ441*'Key assumptions'!$H$118),$F441*N(K441)*avg_hrs)</f>
        <v>0</v>
      </c>
      <c r="BR441" s="255">
        <f>IF(OR($C441="Non-Labour",$C441="Labour-related"),IF(Inputs!$DT441=$F$1,Inputs!BR441,Inputs!BR441*'Key assumptions'!$H$118),$F441*N(L441)*avg_hrs)</f>
        <v>0</v>
      </c>
      <c r="BS441" s="390" t="s">
        <v>411</v>
      </c>
      <c r="BT441" s="390" t="s">
        <v>411</v>
      </c>
      <c r="BU441" s="390" t="s">
        <v>411</v>
      </c>
      <c r="BV441" s="390" t="s">
        <v>411</v>
      </c>
      <c r="BW441" s="390" t="s">
        <v>411</v>
      </c>
      <c r="BX441" s="390" t="s">
        <v>411</v>
      </c>
      <c r="BY441" s="390" t="s">
        <v>411</v>
      </c>
      <c r="BZ441" s="390" t="s">
        <v>411</v>
      </c>
      <c r="CA441" s="390" t="s">
        <v>411</v>
      </c>
      <c r="CB441" s="390" t="s">
        <v>411</v>
      </c>
      <c r="CC441" s="390" t="s">
        <v>411</v>
      </c>
      <c r="CD441" s="390" t="s">
        <v>411</v>
      </c>
      <c r="CE441" s="390" t="s">
        <v>411</v>
      </c>
      <c r="CF441" s="390" t="s">
        <v>411</v>
      </c>
      <c r="CG441" s="390" t="s">
        <v>411</v>
      </c>
      <c r="CH441" s="390" t="s">
        <v>411</v>
      </c>
      <c r="CI441" s="390" t="s">
        <v>411</v>
      </c>
      <c r="CJ441" s="390" t="s">
        <v>411</v>
      </c>
      <c r="CK441" s="390" t="s">
        <v>411</v>
      </c>
      <c r="CL441" s="390" t="s">
        <v>411</v>
      </c>
      <c r="CM441" s="390" t="s">
        <v>411</v>
      </c>
      <c r="CN441" s="390" t="s">
        <v>411</v>
      </c>
      <c r="CO441" s="255">
        <f>IF(OR($C441="Non-Labour",$C441="Labour-related"),IF(Inputs!$DT441=$F$1,Inputs!CO441,Inputs!CO441*'Key assumptions'!$H$118),$F441*N(AI441)*avg_hrs)</f>
        <v>0</v>
      </c>
      <c r="CP441" s="255">
        <f>IF(OR($C441="Non-Labour",$C441="Labour-related"),IF(Inputs!$DT441=$F$1,Inputs!CP441,Inputs!CP441*'Key assumptions'!$H$118),$F441*N(AJ441)*avg_hrs)</f>
        <v>0</v>
      </c>
      <c r="CQ441" s="255">
        <f>IF(OR($C441="Non-Labour",$C441="Labour-related"),IF(Inputs!$DT441=$F$1,Inputs!CQ441,Inputs!CQ441*'Key assumptions'!$H$118),$F441*N(AK441)*avg_hrs)</f>
        <v>0</v>
      </c>
      <c r="CR441" s="255">
        <f>IF(OR($C441="Non-Labour",$C441="Labour-related"),IF(Inputs!$DT441=$F$1,Inputs!CR441,Inputs!CR441*'Key assumptions'!$H$118),$F441*N(AL441)*avg_hrs)</f>
        <v>0</v>
      </c>
      <c r="CS441" s="255">
        <f>IF(OR($C441="Non-Labour",$C441="Labour-related"),IF(Inputs!$DT441=$F$1,Inputs!CS441,Inputs!CS441*'Key assumptions'!$H$118),$F441*N(AM441)*avg_hrs)</f>
        <v>0</v>
      </c>
      <c r="CT441" s="255">
        <f>IF(OR($C441="Non-Labour",$C441="Labour-related"),IF(Inputs!$DT441=$F$1,Inputs!CT441,Inputs!CT441*'Key assumptions'!$H$118),$F441*N(AN441)*avg_hrs)</f>
        <v>0</v>
      </c>
      <c r="CU441" s="255">
        <f>IF(OR($C441="Non-Labour",$C441="Labour-related"),IF(Inputs!$DT441=$F$1,Inputs!CU441,Inputs!CU441*'Key assumptions'!$H$118),$F441*N(AO441)*avg_hrs)</f>
        <v>0</v>
      </c>
      <c r="CV441" s="255">
        <f>IF(OR($C441="Non-Labour",$C441="Labour-related"),IF(Inputs!$DT441=$F$1,Inputs!CV441,Inputs!CV441*'Key assumptions'!$H$118),$F441*N(AP441)*avg_hrs)</f>
        <v>0</v>
      </c>
      <c r="CW441" s="255">
        <f>IF(OR($C441="Non-Labour",$C441="Labour-related"),IF(Inputs!$DT441=$F$1,Inputs!CW441,Inputs!CW441*'Key assumptions'!$H$118),$F441*N(AQ441)*avg_hrs)</f>
        <v>0</v>
      </c>
      <c r="CX441" s="255">
        <f>IF(OR($C441="Non-Labour",$C441="Labour-related"),IF(Inputs!$DT441=$F$1,Inputs!CX441,Inputs!CX441*'Key assumptions'!$H$118),$F441*N(AR441)*avg_hrs)</f>
        <v>0</v>
      </c>
      <c r="CY441" s="255">
        <f>IF(OR($C441="Non-Labour",$C441="Labour-related"),IF(Inputs!$DT441=$F$1,Inputs!CY441,Inputs!CY441*'Key assumptions'!$H$118),$F441*N(AS441)*avg_hrs)</f>
        <v>0</v>
      </c>
      <c r="CZ441" s="255">
        <f>IF(OR($C441="Non-Labour",$C441="Labour-related"),IF(Inputs!$DT441=$F$1,Inputs!CZ441,Inputs!CZ441*'Key assumptions'!$H$118),$F441*N(AT441)*avg_hrs)</f>
        <v>0</v>
      </c>
      <c r="DA441" s="255">
        <f>IF(OR($C441="Non-Labour",$C441="Labour-related"),IF(Inputs!$DT441=$F$1,Inputs!DA441,Inputs!DA441*'Key assumptions'!$H$118),$F441*N(AU441)*avg_hrs)</f>
        <v>0</v>
      </c>
      <c r="DB441" s="255">
        <f>IF(OR($C441="Non-Labour",$C441="Labour-related"),IF(Inputs!$DT441=$F$1,Inputs!DB441,Inputs!DB441*'Key assumptions'!$H$118),$F441*N(AV441)*avg_hrs)</f>
        <v>0</v>
      </c>
      <c r="DC441" s="255">
        <f>IF(OR($C441="Non-Labour",$C441="Labour-related"),IF(Inputs!$DT441=$F$1,Inputs!DC441,Inputs!DC441*'Key assumptions'!$H$118),$F441*N(AW441)*avg_hrs)</f>
        <v>0</v>
      </c>
      <c r="DD441" s="255">
        <f>IF(OR($C441="Non-Labour",$C441="Labour-related"),IF(Inputs!$DT441=$F$1,Inputs!DD441,Inputs!DD441*'Key assumptions'!$H$118),$F441*N(AX441)*avg_hrs)</f>
        <v>0</v>
      </c>
      <c r="DE441" s="255">
        <f>IF(OR($C441="Non-Labour",$C441="Labour-related"),IF(Inputs!$DT441=$F$1,Inputs!DE441,Inputs!DE441*'Key assumptions'!$H$118),$F441*N(AY441)*avg_hrs)</f>
        <v>0</v>
      </c>
      <c r="DF441" s="255">
        <f>IF(OR($C441="Non-Labour",$C441="Labour-related"),IF(Inputs!$DT441=$F$1,Inputs!DF441,Inputs!DF441*'Key assumptions'!$H$118),$F441*N(AZ441)*avg_hrs)</f>
        <v>0</v>
      </c>
      <c r="DG441" s="255">
        <f>IF(OR($C441="Non-Labour",$C441="Labour-related"),IF(Inputs!$DT441=$F$1,Inputs!DG441,Inputs!DG441*'Key assumptions'!$H$118),$F441*N(BA441)*avg_hrs)</f>
        <v>0</v>
      </c>
      <c r="DH441" s="255">
        <f>IF(OR($C441="Non-Labour",$C441="Labour-related"),IF(Inputs!$DT441=$F$1,Inputs!DH441,Inputs!DH441*'Key assumptions'!$H$118),$F441*N(BB441)*avg_hrs)</f>
        <v>0</v>
      </c>
      <c r="DI441" s="255">
        <f>IF(OR($C441="Non-Labour",$C441="Labour-related"),IF(Inputs!$DT441=$F$1,Inputs!DI441,Inputs!DI441*'Key assumptions'!$H$118),$F441*N(BC441)*avg_hrs)</f>
        <v>0</v>
      </c>
      <c r="DJ441" s="255">
        <f>IF(OR($C441="Non-Labour",$C441="Labour-related"),IF(Inputs!$DT441=$F$1,Inputs!DJ441,Inputs!DJ441*'Key assumptions'!$H$118),$F441*N(BD441)*avg_hrs)</f>
        <v>0</v>
      </c>
      <c r="DK441" s="255">
        <f>IF(OR($C441="Non-Labour",$C441="Labour-related"),IF(Inputs!$DT441=$F$1,Inputs!DK441,Inputs!DK441*'Key assumptions'!$H$118),$F441*N(BE441)*avg_hrs)</f>
        <v>0</v>
      </c>
      <c r="DL441" s="255">
        <f>IF(OR($C441="Non-Labour",$C441="Labour-related"),IF(Inputs!$DT441=$F$1,Inputs!DL441,Inputs!DL441*'Key assumptions'!$H$118),$F441*N(BF441)*avg_hrs)</f>
        <v>0</v>
      </c>
      <c r="DM441" s="255">
        <f>IF(OR($C441="Non-Labour",$C441="Labour-related"),IF(Inputs!$DT441=$F$1,Inputs!DM441,Inputs!DM441*'Key assumptions'!$H$118),$F441*N(BG441)*avg_hrs)</f>
        <v>0</v>
      </c>
      <c r="DN441" s="255">
        <f>IF(OR($C441="Non-Labour",$C441="Labour-related"),IF(Inputs!$DT441=$F$1,Inputs!DN441,Inputs!DN441*'Key assumptions'!$H$118),$F441*N(BH441)*avg_hrs)</f>
        <v>0</v>
      </c>
      <c r="DO441" s="255">
        <f>IF(OR($C441="Non-Labour",$C441="Labour-related"),IF(Inputs!$DT441=$F$1,Inputs!DO441,Inputs!DO441*'Key assumptions'!$H$118),$F441*N(BI441)*avg_hrs)</f>
        <v>0</v>
      </c>
      <c r="DP441" s="255">
        <f>IF(OR($C441="Non-Labour",$C441="Labour-related"),IF(Inputs!$DT441=$F$1,Inputs!DP441,Inputs!DP441*'Key assumptions'!$H$118),$F441*N(BJ441)*avg_hrs)</f>
        <v>0</v>
      </c>
      <c r="DQ441" s="255">
        <f>IF(OR($C441="Non-Labour",$C441="Labour-related"),IF(Inputs!$DT441=$F$1,Inputs!DQ441,Inputs!DQ441*'Key assumptions'!$H$118),$F441*N(BK441)*avg_hrs)</f>
        <v>0</v>
      </c>
      <c r="DR441" s="255">
        <f>IF(OR($C441="Non-Labour",$C441="Labour-related"),IF(Inputs!$DT441=$F$1,Inputs!DR441,Inputs!DR441*'Key assumptions'!$H$118),$F441*N(BL441)*avg_hrs)</f>
        <v>0</v>
      </c>
      <c r="DT441" s="133" t="s">
        <v>213</v>
      </c>
      <c r="DU441" s="304"/>
      <c r="DV441" s="304"/>
      <c r="DW441" s="304"/>
      <c r="DX441" s="304"/>
      <c r="DY441" s="304"/>
      <c r="DZ441" s="304"/>
      <c r="EA441" s="255">
        <v>0</v>
      </c>
      <c r="EB441" s="255">
        <v>0</v>
      </c>
      <c r="EC441" s="255">
        <v>0</v>
      </c>
      <c r="ED441" s="255">
        <f t="shared" si="38"/>
        <v>0</v>
      </c>
      <c r="EE441" s="255">
        <f t="shared" si="38"/>
        <v>0</v>
      </c>
      <c r="EF441" s="255">
        <f t="shared" si="39"/>
        <v>0</v>
      </c>
    </row>
    <row r="442" spans="1:136" x14ac:dyDescent="0.4">
      <c r="A442" s="133" t="str">
        <f>Inputs!A442</f>
        <v>Commercial Management</v>
      </c>
      <c r="B442" s="133" t="str">
        <f>Inputs!B442</f>
        <v>N/A</v>
      </c>
      <c r="C442" s="133" t="str">
        <f>Inputs!C442</f>
        <v>Internal Labour</v>
      </c>
      <c r="D442" s="133" t="str">
        <f>Inputs!D442</f>
        <v>PT003696 AI BCSS Handover</v>
      </c>
      <c r="E442" s="133" t="str">
        <f>Inputs!E442</f>
        <v>L5 Manager</v>
      </c>
      <c r="F442" s="290">
        <f>IF(Inputs!DT442=$F$1,Inputs!F442,
IF(Inputs!DT442='Key assumptions'!$E$118,Inputs!F442*'Key assumptions'!$H$118,Inputs!F442*'Key assumptions'!$H$119))</f>
        <v>318.92</v>
      </c>
      <c r="G442" s="290">
        <f>IF(Inputs!DT442=$F$1,Inputs!G442,Inputs!G442*'Key assumptions'!$H$118)</f>
        <v>142.5</v>
      </c>
      <c r="H442" s="281"/>
      <c r="I442" s="281"/>
      <c r="J442" s="281"/>
      <c r="K442" s="281"/>
      <c r="L442" s="281"/>
      <c r="M442" s="389" t="str">
        <f>Inputs!M442</f>
        <v>[C-i-C]</v>
      </c>
      <c r="N442" s="389" t="str">
        <f>Inputs!N442</f>
        <v>[C-i-C]</v>
      </c>
      <c r="O442" s="389" t="str">
        <f>Inputs!O442</f>
        <v>[C-i-C]</v>
      </c>
      <c r="P442" s="389" t="str">
        <f>Inputs!P442</f>
        <v>[C-i-C]</v>
      </c>
      <c r="Q442" s="389" t="str">
        <f>Inputs!Q442</f>
        <v>[C-i-C]</v>
      </c>
      <c r="R442" s="389" t="str">
        <f>Inputs!R442</f>
        <v>[C-i-C]</v>
      </c>
      <c r="S442" s="389" t="str">
        <f>Inputs!S442</f>
        <v>[C-i-C]</v>
      </c>
      <c r="T442" s="389" t="str">
        <f>Inputs!T442</f>
        <v>[C-i-C]</v>
      </c>
      <c r="U442" s="389" t="str">
        <f>Inputs!U442</f>
        <v>[C-i-C]</v>
      </c>
      <c r="V442" s="389" t="str">
        <f>Inputs!V442</f>
        <v>[C-i-C]</v>
      </c>
      <c r="W442" s="389" t="str">
        <f>Inputs!W442</f>
        <v>[C-i-C]</v>
      </c>
      <c r="X442" s="389" t="str">
        <f>Inputs!X442</f>
        <v>[C-i-C]</v>
      </c>
      <c r="Y442" s="389" t="str">
        <f>Inputs!Y442</f>
        <v>[C-i-C]</v>
      </c>
      <c r="Z442" s="389" t="str">
        <f>Inputs!Z442</f>
        <v>[C-i-C]</v>
      </c>
      <c r="AA442" s="389" t="str">
        <f>Inputs!AA442</f>
        <v>[C-i-C]</v>
      </c>
      <c r="AB442" s="389" t="str">
        <f>Inputs!AB442</f>
        <v>[C-i-C]</v>
      </c>
      <c r="AC442" s="389" t="str">
        <f>Inputs!AC442</f>
        <v>[C-i-C]</v>
      </c>
      <c r="AD442" s="389" t="str">
        <f>Inputs!AD442</f>
        <v>[C-i-C]</v>
      </c>
      <c r="AE442" s="389" t="str">
        <f>Inputs!AE442</f>
        <v>[C-i-C]</v>
      </c>
      <c r="AF442" s="389" t="str">
        <f>Inputs!AF442</f>
        <v>[C-i-C]</v>
      </c>
      <c r="AG442" s="389" t="str">
        <f>Inputs!AG442</f>
        <v>[C-i-C]</v>
      </c>
      <c r="AH442" s="389" t="str">
        <f>Inputs!AH442</f>
        <v>[C-i-C]</v>
      </c>
      <c r="AI442" s="254">
        <f>Inputs!AI442</f>
        <v>0</v>
      </c>
      <c r="AJ442" s="254">
        <f>Inputs!AJ442</f>
        <v>0</v>
      </c>
      <c r="AK442" s="254">
        <f>Inputs!AK442</f>
        <v>0</v>
      </c>
      <c r="AL442" s="254">
        <f>Inputs!AL442</f>
        <v>0</v>
      </c>
      <c r="AM442" s="254">
        <f>Inputs!AM442</f>
        <v>0</v>
      </c>
      <c r="AN442" s="254">
        <f>Inputs!AN442</f>
        <v>0</v>
      </c>
      <c r="AO442" s="254">
        <f>Inputs!AO442</f>
        <v>0</v>
      </c>
      <c r="AP442" s="254">
        <f>Inputs!AP442</f>
        <v>0</v>
      </c>
      <c r="AQ442" s="254">
        <f>Inputs!AQ442</f>
        <v>0</v>
      </c>
      <c r="AR442" s="254">
        <f>Inputs!AR442</f>
        <v>0</v>
      </c>
      <c r="AS442" s="254">
        <f>Inputs!AS442</f>
        <v>0</v>
      </c>
      <c r="AT442" s="254">
        <f>Inputs!AT442</f>
        <v>0</v>
      </c>
      <c r="AU442" s="254">
        <f>Inputs!AU442</f>
        <v>0</v>
      </c>
      <c r="AV442" s="254">
        <f>Inputs!AV442</f>
        <v>0</v>
      </c>
      <c r="AW442" s="254">
        <f>Inputs!AW442</f>
        <v>0</v>
      </c>
      <c r="AX442" s="254">
        <f>Inputs!AX442</f>
        <v>0</v>
      </c>
      <c r="AY442" s="254">
        <f>Inputs!AY442</f>
        <v>0</v>
      </c>
      <c r="AZ442" s="254">
        <f>Inputs!AZ442</f>
        <v>0</v>
      </c>
      <c r="BA442" s="254">
        <f>Inputs!BA442</f>
        <v>0</v>
      </c>
      <c r="BB442" s="254">
        <f>Inputs!BB442</f>
        <v>0</v>
      </c>
      <c r="BC442" s="254">
        <f>Inputs!BC442</f>
        <v>0</v>
      </c>
      <c r="BD442" s="254">
        <f>Inputs!BD442</f>
        <v>0</v>
      </c>
      <c r="BE442" s="254">
        <f>Inputs!BE442</f>
        <v>0</v>
      </c>
      <c r="BF442" s="254">
        <f>Inputs!BF442</f>
        <v>0</v>
      </c>
      <c r="BG442" s="254">
        <f>Inputs!BG442</f>
        <v>0</v>
      </c>
      <c r="BH442" s="254">
        <f>Inputs!BH442</f>
        <v>0</v>
      </c>
      <c r="BI442" s="254">
        <f>Inputs!BI442</f>
        <v>0</v>
      </c>
      <c r="BJ442" s="254">
        <f>Inputs!BJ442</f>
        <v>0</v>
      </c>
      <c r="BK442" s="254">
        <f>Inputs!BK442</f>
        <v>0</v>
      </c>
      <c r="BL442" s="254">
        <f>Inputs!BL442</f>
        <v>0</v>
      </c>
      <c r="BN442" s="255">
        <f>IF(OR($C442="Non-Labour",$C442="Labour-related"),IF(Inputs!$DT442=$F$1,Inputs!BN442,Inputs!BN442*'Key assumptions'!$H$118),$F442*N(H442)*avg_hrs)</f>
        <v>0</v>
      </c>
      <c r="BO442" s="255">
        <f>IF(OR($C442="Non-Labour",$C442="Labour-related"),IF(Inputs!$DT442=$F$1,Inputs!BO442,Inputs!BO442*'Key assumptions'!$H$118),$F442*N(I442)*avg_hrs)</f>
        <v>0</v>
      </c>
      <c r="BP442" s="255">
        <f>IF(OR($C442="Non-Labour",$C442="Labour-related"),IF(Inputs!$DT442=$F$1,Inputs!BP442,Inputs!BP442*'Key assumptions'!$H$118),$F442*N(J442)*avg_hrs)</f>
        <v>0</v>
      </c>
      <c r="BQ442" s="255">
        <f>IF(OR($C442="Non-Labour",$C442="Labour-related"),IF(Inputs!$DT442=$F$1,Inputs!BQ442,Inputs!BQ442*'Key assumptions'!$H$118),$F442*N(K442)*avg_hrs)</f>
        <v>0</v>
      </c>
      <c r="BR442" s="255">
        <f>IF(OR($C442="Non-Labour",$C442="Labour-related"),IF(Inputs!$DT442=$F$1,Inputs!BR442,Inputs!BR442*'Key assumptions'!$H$118),$F442*N(L442)*avg_hrs)</f>
        <v>0</v>
      </c>
      <c r="BS442" s="390" t="s">
        <v>411</v>
      </c>
      <c r="BT442" s="390" t="s">
        <v>411</v>
      </c>
      <c r="BU442" s="390" t="s">
        <v>411</v>
      </c>
      <c r="BV442" s="390" t="s">
        <v>411</v>
      </c>
      <c r="BW442" s="390" t="s">
        <v>411</v>
      </c>
      <c r="BX442" s="390" t="s">
        <v>411</v>
      </c>
      <c r="BY442" s="390" t="s">
        <v>411</v>
      </c>
      <c r="BZ442" s="390" t="s">
        <v>411</v>
      </c>
      <c r="CA442" s="390" t="s">
        <v>411</v>
      </c>
      <c r="CB442" s="390" t="s">
        <v>411</v>
      </c>
      <c r="CC442" s="390" t="s">
        <v>411</v>
      </c>
      <c r="CD442" s="390" t="s">
        <v>411</v>
      </c>
      <c r="CE442" s="390" t="s">
        <v>411</v>
      </c>
      <c r="CF442" s="390" t="s">
        <v>411</v>
      </c>
      <c r="CG442" s="390" t="s">
        <v>411</v>
      </c>
      <c r="CH442" s="390" t="s">
        <v>411</v>
      </c>
      <c r="CI442" s="390" t="s">
        <v>411</v>
      </c>
      <c r="CJ442" s="390" t="s">
        <v>411</v>
      </c>
      <c r="CK442" s="390" t="s">
        <v>411</v>
      </c>
      <c r="CL442" s="390" t="s">
        <v>411</v>
      </c>
      <c r="CM442" s="390" t="s">
        <v>411</v>
      </c>
      <c r="CN442" s="390" t="s">
        <v>411</v>
      </c>
      <c r="CO442" s="255">
        <f>IF(OR($C442="Non-Labour",$C442="Labour-related"),IF(Inputs!$DT442=$F$1,Inputs!CO442,Inputs!CO442*'Key assumptions'!$H$118),$F442*N(AI442)*avg_hrs)</f>
        <v>0</v>
      </c>
      <c r="CP442" s="255">
        <f>IF(OR($C442="Non-Labour",$C442="Labour-related"),IF(Inputs!$DT442=$F$1,Inputs!CP442,Inputs!CP442*'Key assumptions'!$H$118),$F442*N(AJ442)*avg_hrs)</f>
        <v>0</v>
      </c>
      <c r="CQ442" s="255">
        <f>IF(OR($C442="Non-Labour",$C442="Labour-related"),IF(Inputs!$DT442=$F$1,Inputs!CQ442,Inputs!CQ442*'Key assumptions'!$H$118),$F442*N(AK442)*avg_hrs)</f>
        <v>0</v>
      </c>
      <c r="CR442" s="255">
        <f>IF(OR($C442="Non-Labour",$C442="Labour-related"),IF(Inputs!$DT442=$F$1,Inputs!CR442,Inputs!CR442*'Key assumptions'!$H$118),$F442*N(AL442)*avg_hrs)</f>
        <v>0</v>
      </c>
      <c r="CS442" s="255">
        <f>IF(OR($C442="Non-Labour",$C442="Labour-related"),IF(Inputs!$DT442=$F$1,Inputs!CS442,Inputs!CS442*'Key assumptions'!$H$118),$F442*N(AM442)*avg_hrs)</f>
        <v>0</v>
      </c>
      <c r="CT442" s="255">
        <f>IF(OR($C442="Non-Labour",$C442="Labour-related"),IF(Inputs!$DT442=$F$1,Inputs!CT442,Inputs!CT442*'Key assumptions'!$H$118),$F442*N(AN442)*avg_hrs)</f>
        <v>0</v>
      </c>
      <c r="CU442" s="255">
        <f>IF(OR($C442="Non-Labour",$C442="Labour-related"),IF(Inputs!$DT442=$F$1,Inputs!CU442,Inputs!CU442*'Key assumptions'!$H$118),$F442*N(AO442)*avg_hrs)</f>
        <v>0</v>
      </c>
      <c r="CV442" s="255">
        <f>IF(OR($C442="Non-Labour",$C442="Labour-related"),IF(Inputs!$DT442=$F$1,Inputs!CV442,Inputs!CV442*'Key assumptions'!$H$118),$F442*N(AP442)*avg_hrs)</f>
        <v>0</v>
      </c>
      <c r="CW442" s="255">
        <f>IF(OR($C442="Non-Labour",$C442="Labour-related"),IF(Inputs!$DT442=$F$1,Inputs!CW442,Inputs!CW442*'Key assumptions'!$H$118),$F442*N(AQ442)*avg_hrs)</f>
        <v>0</v>
      </c>
      <c r="CX442" s="255">
        <f>IF(OR($C442="Non-Labour",$C442="Labour-related"),IF(Inputs!$DT442=$F$1,Inputs!CX442,Inputs!CX442*'Key assumptions'!$H$118),$F442*N(AR442)*avg_hrs)</f>
        <v>0</v>
      </c>
      <c r="CY442" s="255">
        <f>IF(OR($C442="Non-Labour",$C442="Labour-related"),IF(Inputs!$DT442=$F$1,Inputs!CY442,Inputs!CY442*'Key assumptions'!$H$118),$F442*N(AS442)*avg_hrs)</f>
        <v>0</v>
      </c>
      <c r="CZ442" s="255">
        <f>IF(OR($C442="Non-Labour",$C442="Labour-related"),IF(Inputs!$DT442=$F$1,Inputs!CZ442,Inputs!CZ442*'Key assumptions'!$H$118),$F442*N(AT442)*avg_hrs)</f>
        <v>0</v>
      </c>
      <c r="DA442" s="255">
        <f>IF(OR($C442="Non-Labour",$C442="Labour-related"),IF(Inputs!$DT442=$F$1,Inputs!DA442,Inputs!DA442*'Key assumptions'!$H$118),$F442*N(AU442)*avg_hrs)</f>
        <v>0</v>
      </c>
      <c r="DB442" s="255">
        <f>IF(OR($C442="Non-Labour",$C442="Labour-related"),IF(Inputs!$DT442=$F$1,Inputs!DB442,Inputs!DB442*'Key assumptions'!$H$118),$F442*N(AV442)*avg_hrs)</f>
        <v>0</v>
      </c>
      <c r="DC442" s="255">
        <f>IF(OR($C442="Non-Labour",$C442="Labour-related"),IF(Inputs!$DT442=$F$1,Inputs!DC442,Inputs!DC442*'Key assumptions'!$H$118),$F442*N(AW442)*avg_hrs)</f>
        <v>0</v>
      </c>
      <c r="DD442" s="255">
        <f>IF(OR($C442="Non-Labour",$C442="Labour-related"),IF(Inputs!$DT442=$F$1,Inputs!DD442,Inputs!DD442*'Key assumptions'!$H$118),$F442*N(AX442)*avg_hrs)</f>
        <v>0</v>
      </c>
      <c r="DE442" s="255">
        <f>IF(OR($C442="Non-Labour",$C442="Labour-related"),IF(Inputs!$DT442=$F$1,Inputs!DE442,Inputs!DE442*'Key assumptions'!$H$118),$F442*N(AY442)*avg_hrs)</f>
        <v>0</v>
      </c>
      <c r="DF442" s="255">
        <f>IF(OR($C442="Non-Labour",$C442="Labour-related"),IF(Inputs!$DT442=$F$1,Inputs!DF442,Inputs!DF442*'Key assumptions'!$H$118),$F442*N(AZ442)*avg_hrs)</f>
        <v>0</v>
      </c>
      <c r="DG442" s="255">
        <f>IF(OR($C442="Non-Labour",$C442="Labour-related"),IF(Inputs!$DT442=$F$1,Inputs!DG442,Inputs!DG442*'Key assumptions'!$H$118),$F442*N(BA442)*avg_hrs)</f>
        <v>0</v>
      </c>
      <c r="DH442" s="255">
        <f>IF(OR($C442="Non-Labour",$C442="Labour-related"),IF(Inputs!$DT442=$F$1,Inputs!DH442,Inputs!DH442*'Key assumptions'!$H$118),$F442*N(BB442)*avg_hrs)</f>
        <v>0</v>
      </c>
      <c r="DI442" s="255">
        <f>IF(OR($C442="Non-Labour",$C442="Labour-related"),IF(Inputs!$DT442=$F$1,Inputs!DI442,Inputs!DI442*'Key assumptions'!$H$118),$F442*N(BC442)*avg_hrs)</f>
        <v>0</v>
      </c>
      <c r="DJ442" s="255">
        <f>IF(OR($C442="Non-Labour",$C442="Labour-related"),IF(Inputs!$DT442=$F$1,Inputs!DJ442,Inputs!DJ442*'Key assumptions'!$H$118),$F442*N(BD442)*avg_hrs)</f>
        <v>0</v>
      </c>
      <c r="DK442" s="255">
        <f>IF(OR($C442="Non-Labour",$C442="Labour-related"),IF(Inputs!$DT442=$F$1,Inputs!DK442,Inputs!DK442*'Key assumptions'!$H$118),$F442*N(BE442)*avg_hrs)</f>
        <v>0</v>
      </c>
      <c r="DL442" s="255">
        <f>IF(OR($C442="Non-Labour",$C442="Labour-related"),IF(Inputs!$DT442=$F$1,Inputs!DL442,Inputs!DL442*'Key assumptions'!$H$118),$F442*N(BF442)*avg_hrs)</f>
        <v>0</v>
      </c>
      <c r="DM442" s="255">
        <f>IF(OR($C442="Non-Labour",$C442="Labour-related"),IF(Inputs!$DT442=$F$1,Inputs!DM442,Inputs!DM442*'Key assumptions'!$H$118),$F442*N(BG442)*avg_hrs)</f>
        <v>0</v>
      </c>
      <c r="DN442" s="255">
        <f>IF(OR($C442="Non-Labour",$C442="Labour-related"),IF(Inputs!$DT442=$F$1,Inputs!DN442,Inputs!DN442*'Key assumptions'!$H$118),$F442*N(BH442)*avg_hrs)</f>
        <v>0</v>
      </c>
      <c r="DO442" s="255">
        <f>IF(OR($C442="Non-Labour",$C442="Labour-related"),IF(Inputs!$DT442=$F$1,Inputs!DO442,Inputs!DO442*'Key assumptions'!$H$118),$F442*N(BI442)*avg_hrs)</f>
        <v>0</v>
      </c>
      <c r="DP442" s="255">
        <f>IF(OR($C442="Non-Labour",$C442="Labour-related"),IF(Inputs!$DT442=$F$1,Inputs!DP442,Inputs!DP442*'Key assumptions'!$H$118),$F442*N(BJ442)*avg_hrs)</f>
        <v>0</v>
      </c>
      <c r="DQ442" s="255">
        <f>IF(OR($C442="Non-Labour",$C442="Labour-related"),IF(Inputs!$DT442=$F$1,Inputs!DQ442,Inputs!DQ442*'Key assumptions'!$H$118),$F442*N(BK442)*avg_hrs)</f>
        <v>0</v>
      </c>
      <c r="DR442" s="255">
        <f>IF(OR($C442="Non-Labour",$C442="Labour-related"),IF(Inputs!$DT442=$F$1,Inputs!DR442,Inputs!DR442*'Key assumptions'!$H$118),$F442*N(BL442)*avg_hrs)</f>
        <v>0</v>
      </c>
      <c r="DT442" s="133" t="s">
        <v>213</v>
      </c>
      <c r="DU442" s="304"/>
      <c r="DV442" s="304"/>
      <c r="DW442" s="304"/>
      <c r="DX442" s="304"/>
      <c r="DY442" s="304"/>
      <c r="DZ442" s="304"/>
      <c r="EA442" s="255">
        <v>0</v>
      </c>
      <c r="EB442" s="255">
        <v>0</v>
      </c>
      <c r="EC442" s="255">
        <v>0</v>
      </c>
      <c r="ED442" s="255">
        <f t="shared" si="38"/>
        <v>0</v>
      </c>
      <c r="EE442" s="255">
        <f t="shared" si="38"/>
        <v>0</v>
      </c>
      <c r="EF442" s="255">
        <f t="shared" si="39"/>
        <v>0</v>
      </c>
    </row>
    <row r="443" spans="1:136" x14ac:dyDescent="0.4">
      <c r="A443" s="133" t="str">
        <f>Inputs!A443</f>
        <v>Commercial Management</v>
      </c>
      <c r="B443" s="133" t="str">
        <f>Inputs!B443</f>
        <v>N/A</v>
      </c>
      <c r="C443" s="133" t="str">
        <f>Inputs!C443</f>
        <v>Internal Labour</v>
      </c>
      <c r="D443" s="133" t="str">
        <f>Inputs!D443</f>
        <v>PT003696 AI BCSS Handover</v>
      </c>
      <c r="E443" s="133" t="str">
        <f>Inputs!E443</f>
        <v>Senior Contract Manager</v>
      </c>
      <c r="F443" s="290">
        <f>IF(Inputs!DT443=$F$1,Inputs!F443,
IF(Inputs!DT443='Key assumptions'!$E$118,Inputs!F443*'Key assumptions'!$H$118,Inputs!F443*'Key assumptions'!$H$119))</f>
        <v>286.24</v>
      </c>
      <c r="G443" s="290">
        <f>IF(Inputs!DT443=$F$1,Inputs!G443,Inputs!G443*'Key assumptions'!$H$118)</f>
        <v>127.9</v>
      </c>
      <c r="H443" s="281"/>
      <c r="I443" s="281"/>
      <c r="J443" s="281"/>
      <c r="K443" s="281"/>
      <c r="L443" s="281"/>
      <c r="M443" s="389" t="str">
        <f>Inputs!M443</f>
        <v>[C-i-C]</v>
      </c>
      <c r="N443" s="389" t="str">
        <f>Inputs!N443</f>
        <v>[C-i-C]</v>
      </c>
      <c r="O443" s="389" t="str">
        <f>Inputs!O443</f>
        <v>[C-i-C]</v>
      </c>
      <c r="P443" s="389" t="str">
        <f>Inputs!P443</f>
        <v>[C-i-C]</v>
      </c>
      <c r="Q443" s="389" t="str">
        <f>Inputs!Q443</f>
        <v>[C-i-C]</v>
      </c>
      <c r="R443" s="389" t="str">
        <f>Inputs!R443</f>
        <v>[C-i-C]</v>
      </c>
      <c r="S443" s="389" t="str">
        <f>Inputs!S443</f>
        <v>[C-i-C]</v>
      </c>
      <c r="T443" s="389" t="str">
        <f>Inputs!T443</f>
        <v>[C-i-C]</v>
      </c>
      <c r="U443" s="389" t="str">
        <f>Inputs!U443</f>
        <v>[C-i-C]</v>
      </c>
      <c r="V443" s="389" t="str">
        <f>Inputs!V443</f>
        <v>[C-i-C]</v>
      </c>
      <c r="W443" s="389" t="str">
        <f>Inputs!W443</f>
        <v>[C-i-C]</v>
      </c>
      <c r="X443" s="389" t="str">
        <f>Inputs!X443</f>
        <v>[C-i-C]</v>
      </c>
      <c r="Y443" s="389" t="str">
        <f>Inputs!Y443</f>
        <v>[C-i-C]</v>
      </c>
      <c r="Z443" s="389" t="str">
        <f>Inputs!Z443</f>
        <v>[C-i-C]</v>
      </c>
      <c r="AA443" s="389" t="str">
        <f>Inputs!AA443</f>
        <v>[C-i-C]</v>
      </c>
      <c r="AB443" s="389" t="str">
        <f>Inputs!AB443</f>
        <v>[C-i-C]</v>
      </c>
      <c r="AC443" s="389" t="str">
        <f>Inputs!AC443</f>
        <v>[C-i-C]</v>
      </c>
      <c r="AD443" s="389" t="str">
        <f>Inputs!AD443</f>
        <v>[C-i-C]</v>
      </c>
      <c r="AE443" s="389" t="str">
        <f>Inputs!AE443</f>
        <v>[C-i-C]</v>
      </c>
      <c r="AF443" s="389" t="str">
        <f>Inputs!AF443</f>
        <v>[C-i-C]</v>
      </c>
      <c r="AG443" s="389" t="str">
        <f>Inputs!AG443</f>
        <v>[C-i-C]</v>
      </c>
      <c r="AH443" s="389" t="str">
        <f>Inputs!AH443</f>
        <v>[C-i-C]</v>
      </c>
      <c r="AI443" s="254">
        <f>Inputs!AI443</f>
        <v>0</v>
      </c>
      <c r="AJ443" s="254">
        <f>Inputs!AJ443</f>
        <v>0</v>
      </c>
      <c r="AK443" s="254">
        <f>Inputs!AK443</f>
        <v>0</v>
      </c>
      <c r="AL443" s="254">
        <f>Inputs!AL443</f>
        <v>0</v>
      </c>
      <c r="AM443" s="254">
        <f>Inputs!AM443</f>
        <v>0</v>
      </c>
      <c r="AN443" s="254">
        <f>Inputs!AN443</f>
        <v>0</v>
      </c>
      <c r="AO443" s="254">
        <f>Inputs!AO443</f>
        <v>0</v>
      </c>
      <c r="AP443" s="254">
        <f>Inputs!AP443</f>
        <v>0</v>
      </c>
      <c r="AQ443" s="254">
        <f>Inputs!AQ443</f>
        <v>0</v>
      </c>
      <c r="AR443" s="254">
        <f>Inputs!AR443</f>
        <v>0</v>
      </c>
      <c r="AS443" s="254">
        <f>Inputs!AS443</f>
        <v>0</v>
      </c>
      <c r="AT443" s="254">
        <f>Inputs!AT443</f>
        <v>0</v>
      </c>
      <c r="AU443" s="254">
        <f>Inputs!AU443</f>
        <v>0</v>
      </c>
      <c r="AV443" s="254">
        <f>Inputs!AV443</f>
        <v>0</v>
      </c>
      <c r="AW443" s="254">
        <f>Inputs!AW443</f>
        <v>0</v>
      </c>
      <c r="AX443" s="254">
        <f>Inputs!AX443</f>
        <v>0</v>
      </c>
      <c r="AY443" s="254">
        <f>Inputs!AY443</f>
        <v>0</v>
      </c>
      <c r="AZ443" s="254">
        <f>Inputs!AZ443</f>
        <v>0</v>
      </c>
      <c r="BA443" s="254">
        <f>Inputs!BA443</f>
        <v>0</v>
      </c>
      <c r="BB443" s="254">
        <f>Inputs!BB443</f>
        <v>0</v>
      </c>
      <c r="BC443" s="254">
        <f>Inputs!BC443</f>
        <v>0</v>
      </c>
      <c r="BD443" s="254">
        <f>Inputs!BD443</f>
        <v>0</v>
      </c>
      <c r="BE443" s="254">
        <f>Inputs!BE443</f>
        <v>0</v>
      </c>
      <c r="BF443" s="254">
        <f>Inputs!BF443</f>
        <v>0</v>
      </c>
      <c r="BG443" s="254">
        <f>Inputs!BG443</f>
        <v>0</v>
      </c>
      <c r="BH443" s="254">
        <f>Inputs!BH443</f>
        <v>0</v>
      </c>
      <c r="BI443" s="254">
        <f>Inputs!BI443</f>
        <v>0</v>
      </c>
      <c r="BJ443" s="254">
        <f>Inputs!BJ443</f>
        <v>0</v>
      </c>
      <c r="BK443" s="254">
        <f>Inputs!BK443</f>
        <v>0</v>
      </c>
      <c r="BL443" s="254">
        <f>Inputs!BL443</f>
        <v>0</v>
      </c>
      <c r="BN443" s="255">
        <f>IF(OR($C443="Non-Labour",$C443="Labour-related"),IF(Inputs!$DT443=$F$1,Inputs!BN443,Inputs!BN443*'Key assumptions'!$H$118),$F443*N(H443)*avg_hrs)</f>
        <v>0</v>
      </c>
      <c r="BO443" s="255">
        <f>IF(OR($C443="Non-Labour",$C443="Labour-related"),IF(Inputs!$DT443=$F$1,Inputs!BO443,Inputs!BO443*'Key assumptions'!$H$118),$F443*N(I443)*avg_hrs)</f>
        <v>0</v>
      </c>
      <c r="BP443" s="255">
        <f>IF(OR($C443="Non-Labour",$C443="Labour-related"),IF(Inputs!$DT443=$F$1,Inputs!BP443,Inputs!BP443*'Key assumptions'!$H$118),$F443*N(J443)*avg_hrs)</f>
        <v>0</v>
      </c>
      <c r="BQ443" s="255">
        <f>IF(OR($C443="Non-Labour",$C443="Labour-related"),IF(Inputs!$DT443=$F$1,Inputs!BQ443,Inputs!BQ443*'Key assumptions'!$H$118),$F443*N(K443)*avg_hrs)</f>
        <v>0</v>
      </c>
      <c r="BR443" s="255">
        <f>IF(OR($C443="Non-Labour",$C443="Labour-related"),IF(Inputs!$DT443=$F$1,Inputs!BR443,Inputs!BR443*'Key assumptions'!$H$118),$F443*N(L443)*avg_hrs)</f>
        <v>0</v>
      </c>
      <c r="BS443" s="390" t="s">
        <v>411</v>
      </c>
      <c r="BT443" s="390" t="s">
        <v>411</v>
      </c>
      <c r="BU443" s="390" t="s">
        <v>411</v>
      </c>
      <c r="BV443" s="390" t="s">
        <v>411</v>
      </c>
      <c r="BW443" s="390" t="s">
        <v>411</v>
      </c>
      <c r="BX443" s="390" t="s">
        <v>411</v>
      </c>
      <c r="BY443" s="390" t="s">
        <v>411</v>
      </c>
      <c r="BZ443" s="390" t="s">
        <v>411</v>
      </c>
      <c r="CA443" s="390" t="s">
        <v>411</v>
      </c>
      <c r="CB443" s="390" t="s">
        <v>411</v>
      </c>
      <c r="CC443" s="390" t="s">
        <v>411</v>
      </c>
      <c r="CD443" s="390" t="s">
        <v>411</v>
      </c>
      <c r="CE443" s="390" t="s">
        <v>411</v>
      </c>
      <c r="CF443" s="390" t="s">
        <v>411</v>
      </c>
      <c r="CG443" s="390" t="s">
        <v>411</v>
      </c>
      <c r="CH443" s="390" t="s">
        <v>411</v>
      </c>
      <c r="CI443" s="390" t="s">
        <v>411</v>
      </c>
      <c r="CJ443" s="390" t="s">
        <v>411</v>
      </c>
      <c r="CK443" s="390" t="s">
        <v>411</v>
      </c>
      <c r="CL443" s="390" t="s">
        <v>411</v>
      </c>
      <c r="CM443" s="390" t="s">
        <v>411</v>
      </c>
      <c r="CN443" s="390" t="s">
        <v>411</v>
      </c>
      <c r="CO443" s="255">
        <f>IF(OR($C443="Non-Labour",$C443="Labour-related"),IF(Inputs!$DT443=$F$1,Inputs!CO443,Inputs!CO443*'Key assumptions'!$H$118),$F443*N(AI443)*avg_hrs)</f>
        <v>0</v>
      </c>
      <c r="CP443" s="255">
        <f>IF(OR($C443="Non-Labour",$C443="Labour-related"),IF(Inputs!$DT443=$F$1,Inputs!CP443,Inputs!CP443*'Key assumptions'!$H$118),$F443*N(AJ443)*avg_hrs)</f>
        <v>0</v>
      </c>
      <c r="CQ443" s="255">
        <f>IF(OR($C443="Non-Labour",$C443="Labour-related"),IF(Inputs!$DT443=$F$1,Inputs!CQ443,Inputs!CQ443*'Key assumptions'!$H$118),$F443*N(AK443)*avg_hrs)</f>
        <v>0</v>
      </c>
      <c r="CR443" s="255">
        <f>IF(OR($C443="Non-Labour",$C443="Labour-related"),IF(Inputs!$DT443=$F$1,Inputs!CR443,Inputs!CR443*'Key assumptions'!$H$118),$F443*N(AL443)*avg_hrs)</f>
        <v>0</v>
      </c>
      <c r="CS443" s="255">
        <f>IF(OR($C443="Non-Labour",$C443="Labour-related"),IF(Inputs!$DT443=$F$1,Inputs!CS443,Inputs!CS443*'Key assumptions'!$H$118),$F443*N(AM443)*avg_hrs)</f>
        <v>0</v>
      </c>
      <c r="CT443" s="255">
        <f>IF(OR($C443="Non-Labour",$C443="Labour-related"),IF(Inputs!$DT443=$F$1,Inputs!CT443,Inputs!CT443*'Key assumptions'!$H$118),$F443*N(AN443)*avg_hrs)</f>
        <v>0</v>
      </c>
      <c r="CU443" s="255">
        <f>IF(OR($C443="Non-Labour",$C443="Labour-related"),IF(Inputs!$DT443=$F$1,Inputs!CU443,Inputs!CU443*'Key assumptions'!$H$118),$F443*N(AO443)*avg_hrs)</f>
        <v>0</v>
      </c>
      <c r="CV443" s="255">
        <f>IF(OR($C443="Non-Labour",$C443="Labour-related"),IF(Inputs!$DT443=$F$1,Inputs!CV443,Inputs!CV443*'Key assumptions'!$H$118),$F443*N(AP443)*avg_hrs)</f>
        <v>0</v>
      </c>
      <c r="CW443" s="255">
        <f>IF(OR($C443="Non-Labour",$C443="Labour-related"),IF(Inputs!$DT443=$F$1,Inputs!CW443,Inputs!CW443*'Key assumptions'!$H$118),$F443*N(AQ443)*avg_hrs)</f>
        <v>0</v>
      </c>
      <c r="CX443" s="255">
        <f>IF(OR($C443="Non-Labour",$C443="Labour-related"),IF(Inputs!$DT443=$F$1,Inputs!CX443,Inputs!CX443*'Key assumptions'!$H$118),$F443*N(AR443)*avg_hrs)</f>
        <v>0</v>
      </c>
      <c r="CY443" s="255">
        <f>IF(OR($C443="Non-Labour",$C443="Labour-related"),IF(Inputs!$DT443=$F$1,Inputs!CY443,Inputs!CY443*'Key assumptions'!$H$118),$F443*N(AS443)*avg_hrs)</f>
        <v>0</v>
      </c>
      <c r="CZ443" s="255">
        <f>IF(OR($C443="Non-Labour",$C443="Labour-related"),IF(Inputs!$DT443=$F$1,Inputs!CZ443,Inputs!CZ443*'Key assumptions'!$H$118),$F443*N(AT443)*avg_hrs)</f>
        <v>0</v>
      </c>
      <c r="DA443" s="255">
        <f>IF(OR($C443="Non-Labour",$C443="Labour-related"),IF(Inputs!$DT443=$F$1,Inputs!DA443,Inputs!DA443*'Key assumptions'!$H$118),$F443*N(AU443)*avg_hrs)</f>
        <v>0</v>
      </c>
      <c r="DB443" s="255">
        <f>IF(OR($C443="Non-Labour",$C443="Labour-related"),IF(Inputs!$DT443=$F$1,Inputs!DB443,Inputs!DB443*'Key assumptions'!$H$118),$F443*N(AV443)*avg_hrs)</f>
        <v>0</v>
      </c>
      <c r="DC443" s="255">
        <f>IF(OR($C443="Non-Labour",$C443="Labour-related"),IF(Inputs!$DT443=$F$1,Inputs!DC443,Inputs!DC443*'Key assumptions'!$H$118),$F443*N(AW443)*avg_hrs)</f>
        <v>0</v>
      </c>
      <c r="DD443" s="255">
        <f>IF(OR($C443="Non-Labour",$C443="Labour-related"),IF(Inputs!$DT443=$F$1,Inputs!DD443,Inputs!DD443*'Key assumptions'!$H$118),$F443*N(AX443)*avg_hrs)</f>
        <v>0</v>
      </c>
      <c r="DE443" s="255">
        <f>IF(OR($C443="Non-Labour",$C443="Labour-related"),IF(Inputs!$DT443=$F$1,Inputs!DE443,Inputs!DE443*'Key assumptions'!$H$118),$F443*N(AY443)*avg_hrs)</f>
        <v>0</v>
      </c>
      <c r="DF443" s="255">
        <f>IF(OR($C443="Non-Labour",$C443="Labour-related"),IF(Inputs!$DT443=$F$1,Inputs!DF443,Inputs!DF443*'Key assumptions'!$H$118),$F443*N(AZ443)*avg_hrs)</f>
        <v>0</v>
      </c>
      <c r="DG443" s="255">
        <f>IF(OR($C443="Non-Labour",$C443="Labour-related"),IF(Inputs!$DT443=$F$1,Inputs!DG443,Inputs!DG443*'Key assumptions'!$H$118),$F443*N(BA443)*avg_hrs)</f>
        <v>0</v>
      </c>
      <c r="DH443" s="255">
        <f>IF(OR($C443="Non-Labour",$C443="Labour-related"),IF(Inputs!$DT443=$F$1,Inputs!DH443,Inputs!DH443*'Key assumptions'!$H$118),$F443*N(BB443)*avg_hrs)</f>
        <v>0</v>
      </c>
      <c r="DI443" s="255">
        <f>IF(OR($C443="Non-Labour",$C443="Labour-related"),IF(Inputs!$DT443=$F$1,Inputs!DI443,Inputs!DI443*'Key assumptions'!$H$118),$F443*N(BC443)*avg_hrs)</f>
        <v>0</v>
      </c>
      <c r="DJ443" s="255">
        <f>IF(OR($C443="Non-Labour",$C443="Labour-related"),IF(Inputs!$DT443=$F$1,Inputs!DJ443,Inputs!DJ443*'Key assumptions'!$H$118),$F443*N(BD443)*avg_hrs)</f>
        <v>0</v>
      </c>
      <c r="DK443" s="255">
        <f>IF(OR($C443="Non-Labour",$C443="Labour-related"),IF(Inputs!$DT443=$F$1,Inputs!DK443,Inputs!DK443*'Key assumptions'!$H$118),$F443*N(BE443)*avg_hrs)</f>
        <v>0</v>
      </c>
      <c r="DL443" s="255">
        <f>IF(OR($C443="Non-Labour",$C443="Labour-related"),IF(Inputs!$DT443=$F$1,Inputs!DL443,Inputs!DL443*'Key assumptions'!$H$118),$F443*N(BF443)*avg_hrs)</f>
        <v>0</v>
      </c>
      <c r="DM443" s="255">
        <f>IF(OR($C443="Non-Labour",$C443="Labour-related"),IF(Inputs!$DT443=$F$1,Inputs!DM443,Inputs!DM443*'Key assumptions'!$H$118),$F443*N(BG443)*avg_hrs)</f>
        <v>0</v>
      </c>
      <c r="DN443" s="255">
        <f>IF(OR($C443="Non-Labour",$C443="Labour-related"),IF(Inputs!$DT443=$F$1,Inputs!DN443,Inputs!DN443*'Key assumptions'!$H$118),$F443*N(BH443)*avg_hrs)</f>
        <v>0</v>
      </c>
      <c r="DO443" s="255">
        <f>IF(OR($C443="Non-Labour",$C443="Labour-related"),IF(Inputs!$DT443=$F$1,Inputs!DO443,Inputs!DO443*'Key assumptions'!$H$118),$F443*N(BI443)*avg_hrs)</f>
        <v>0</v>
      </c>
      <c r="DP443" s="255">
        <f>IF(OR($C443="Non-Labour",$C443="Labour-related"),IF(Inputs!$DT443=$F$1,Inputs!DP443,Inputs!DP443*'Key assumptions'!$H$118),$F443*N(BJ443)*avg_hrs)</f>
        <v>0</v>
      </c>
      <c r="DQ443" s="255">
        <f>IF(OR($C443="Non-Labour",$C443="Labour-related"),IF(Inputs!$DT443=$F$1,Inputs!DQ443,Inputs!DQ443*'Key assumptions'!$H$118),$F443*N(BK443)*avg_hrs)</f>
        <v>0</v>
      </c>
      <c r="DR443" s="255">
        <f>IF(OR($C443="Non-Labour",$C443="Labour-related"),IF(Inputs!$DT443=$F$1,Inputs!DR443,Inputs!DR443*'Key assumptions'!$H$118),$F443*N(BL443)*avg_hrs)</f>
        <v>0</v>
      </c>
      <c r="DT443" s="133" t="s">
        <v>213</v>
      </c>
      <c r="DU443" s="304"/>
      <c r="DV443" s="304"/>
      <c r="DW443" s="304"/>
      <c r="DX443" s="304"/>
      <c r="DY443" s="304"/>
      <c r="DZ443" s="304"/>
      <c r="EA443" s="255">
        <v>0</v>
      </c>
      <c r="EB443" s="255">
        <v>0</v>
      </c>
      <c r="EC443" s="255">
        <v>0</v>
      </c>
      <c r="ED443" s="255">
        <f t="shared" si="38"/>
        <v>0</v>
      </c>
      <c r="EE443" s="255">
        <f t="shared" si="38"/>
        <v>0</v>
      </c>
      <c r="EF443" s="255">
        <f t="shared" si="39"/>
        <v>0</v>
      </c>
    </row>
    <row r="444" spans="1:136" x14ac:dyDescent="0.4">
      <c r="A444" s="133" t="str">
        <f>Inputs!A444</f>
        <v>Commercial Management</v>
      </c>
      <c r="B444" s="133" t="str">
        <f>Inputs!B444</f>
        <v>N/A</v>
      </c>
      <c r="C444" s="133" t="str">
        <f>Inputs!C444</f>
        <v>Internal Labour</v>
      </c>
      <c r="D444" s="133" t="str">
        <f>Inputs!D444</f>
        <v>PT003696 AI BCSS Handover</v>
      </c>
      <c r="E444" s="133" t="str">
        <f>Inputs!E444</f>
        <v>Contract Manager</v>
      </c>
      <c r="F444" s="290">
        <f>IF(Inputs!DT444=$F$1,Inputs!F444,
IF(Inputs!DT444='Key assumptions'!$E$118,Inputs!F444*'Key assumptions'!$H$118,Inputs!F444*'Key assumptions'!$H$119))</f>
        <v>203.73</v>
      </c>
      <c r="G444" s="290">
        <f>IF(Inputs!DT444=$F$1,Inputs!G444,Inputs!G444*'Key assumptions'!$H$118)</f>
        <v>89.239044008875723</v>
      </c>
      <c r="H444" s="281"/>
      <c r="I444" s="281"/>
      <c r="J444" s="281"/>
      <c r="K444" s="281"/>
      <c r="L444" s="281"/>
      <c r="M444" s="389" t="str">
        <f>Inputs!M444</f>
        <v>[C-i-C]</v>
      </c>
      <c r="N444" s="389" t="str">
        <f>Inputs!N444</f>
        <v>[C-i-C]</v>
      </c>
      <c r="O444" s="389" t="str">
        <f>Inputs!O444</f>
        <v>[C-i-C]</v>
      </c>
      <c r="P444" s="389" t="str">
        <f>Inputs!P444</f>
        <v>[C-i-C]</v>
      </c>
      <c r="Q444" s="389" t="str">
        <f>Inputs!Q444</f>
        <v>[C-i-C]</v>
      </c>
      <c r="R444" s="389" t="str">
        <f>Inputs!R444</f>
        <v>[C-i-C]</v>
      </c>
      <c r="S444" s="389" t="str">
        <f>Inputs!S444</f>
        <v>[C-i-C]</v>
      </c>
      <c r="T444" s="389" t="str">
        <f>Inputs!T444</f>
        <v>[C-i-C]</v>
      </c>
      <c r="U444" s="389" t="str">
        <f>Inputs!U444</f>
        <v>[C-i-C]</v>
      </c>
      <c r="V444" s="389" t="str">
        <f>Inputs!V444</f>
        <v>[C-i-C]</v>
      </c>
      <c r="W444" s="389" t="str">
        <f>Inputs!W444</f>
        <v>[C-i-C]</v>
      </c>
      <c r="X444" s="389" t="str">
        <f>Inputs!X444</f>
        <v>[C-i-C]</v>
      </c>
      <c r="Y444" s="389" t="str">
        <f>Inputs!Y444</f>
        <v>[C-i-C]</v>
      </c>
      <c r="Z444" s="389" t="str">
        <f>Inputs!Z444</f>
        <v>[C-i-C]</v>
      </c>
      <c r="AA444" s="389" t="str">
        <f>Inputs!AA444</f>
        <v>[C-i-C]</v>
      </c>
      <c r="AB444" s="389" t="str">
        <f>Inputs!AB444</f>
        <v>[C-i-C]</v>
      </c>
      <c r="AC444" s="389" t="str">
        <f>Inputs!AC444</f>
        <v>[C-i-C]</v>
      </c>
      <c r="AD444" s="389" t="str">
        <f>Inputs!AD444</f>
        <v>[C-i-C]</v>
      </c>
      <c r="AE444" s="389" t="str">
        <f>Inputs!AE444</f>
        <v>[C-i-C]</v>
      </c>
      <c r="AF444" s="389" t="str">
        <f>Inputs!AF444</f>
        <v>[C-i-C]</v>
      </c>
      <c r="AG444" s="389" t="str">
        <f>Inputs!AG444</f>
        <v>[C-i-C]</v>
      </c>
      <c r="AH444" s="389" t="str">
        <f>Inputs!AH444</f>
        <v>[C-i-C]</v>
      </c>
      <c r="AI444" s="254">
        <f>Inputs!AI444</f>
        <v>0</v>
      </c>
      <c r="AJ444" s="254">
        <f>Inputs!AJ444</f>
        <v>0</v>
      </c>
      <c r="AK444" s="254">
        <f>Inputs!AK444</f>
        <v>0</v>
      </c>
      <c r="AL444" s="254">
        <f>Inputs!AL444</f>
        <v>0</v>
      </c>
      <c r="AM444" s="254">
        <f>Inputs!AM444</f>
        <v>0</v>
      </c>
      <c r="AN444" s="254">
        <f>Inputs!AN444</f>
        <v>0</v>
      </c>
      <c r="AO444" s="254">
        <f>Inputs!AO444</f>
        <v>0</v>
      </c>
      <c r="AP444" s="254">
        <f>Inputs!AP444</f>
        <v>0</v>
      </c>
      <c r="AQ444" s="254">
        <f>Inputs!AQ444</f>
        <v>0</v>
      </c>
      <c r="AR444" s="254">
        <f>Inputs!AR444</f>
        <v>0</v>
      </c>
      <c r="AS444" s="254">
        <f>Inputs!AS444</f>
        <v>0</v>
      </c>
      <c r="AT444" s="254">
        <f>Inputs!AT444</f>
        <v>0</v>
      </c>
      <c r="AU444" s="254">
        <f>Inputs!AU444</f>
        <v>0</v>
      </c>
      <c r="AV444" s="254">
        <f>Inputs!AV444</f>
        <v>0</v>
      </c>
      <c r="AW444" s="254">
        <f>Inputs!AW444</f>
        <v>0</v>
      </c>
      <c r="AX444" s="254">
        <f>Inputs!AX444</f>
        <v>0</v>
      </c>
      <c r="AY444" s="254">
        <f>Inputs!AY444</f>
        <v>0</v>
      </c>
      <c r="AZ444" s="254">
        <f>Inputs!AZ444</f>
        <v>0</v>
      </c>
      <c r="BA444" s="254">
        <f>Inputs!BA444</f>
        <v>0</v>
      </c>
      <c r="BB444" s="254">
        <f>Inputs!BB444</f>
        <v>0</v>
      </c>
      <c r="BC444" s="254">
        <f>Inputs!BC444</f>
        <v>0</v>
      </c>
      <c r="BD444" s="254">
        <f>Inputs!BD444</f>
        <v>0</v>
      </c>
      <c r="BE444" s="254">
        <f>Inputs!BE444</f>
        <v>0</v>
      </c>
      <c r="BF444" s="254">
        <f>Inputs!BF444</f>
        <v>0</v>
      </c>
      <c r="BG444" s="254">
        <f>Inputs!BG444</f>
        <v>0</v>
      </c>
      <c r="BH444" s="254">
        <f>Inputs!BH444</f>
        <v>0</v>
      </c>
      <c r="BI444" s="254">
        <f>Inputs!BI444</f>
        <v>0</v>
      </c>
      <c r="BJ444" s="254">
        <f>Inputs!BJ444</f>
        <v>0</v>
      </c>
      <c r="BK444" s="254">
        <f>Inputs!BK444</f>
        <v>0</v>
      </c>
      <c r="BL444" s="254">
        <f>Inputs!BL444</f>
        <v>0</v>
      </c>
      <c r="BN444" s="255">
        <f>IF(OR($C444="Non-Labour",$C444="Labour-related"),IF(Inputs!$DT444=$F$1,Inputs!BN444,Inputs!BN444*'Key assumptions'!$H$118),$F444*N(H444)*avg_hrs)</f>
        <v>0</v>
      </c>
      <c r="BO444" s="255">
        <f>IF(OR($C444="Non-Labour",$C444="Labour-related"),IF(Inputs!$DT444=$F$1,Inputs!BO444,Inputs!BO444*'Key assumptions'!$H$118),$F444*N(I444)*avg_hrs)</f>
        <v>0</v>
      </c>
      <c r="BP444" s="255">
        <f>IF(OR($C444="Non-Labour",$C444="Labour-related"),IF(Inputs!$DT444=$F$1,Inputs!BP444,Inputs!BP444*'Key assumptions'!$H$118),$F444*N(J444)*avg_hrs)</f>
        <v>0</v>
      </c>
      <c r="BQ444" s="255">
        <f>IF(OR($C444="Non-Labour",$C444="Labour-related"),IF(Inputs!$DT444=$F$1,Inputs!BQ444,Inputs!BQ444*'Key assumptions'!$H$118),$F444*N(K444)*avg_hrs)</f>
        <v>0</v>
      </c>
      <c r="BR444" s="255">
        <f>IF(OR($C444="Non-Labour",$C444="Labour-related"),IF(Inputs!$DT444=$F$1,Inputs!BR444,Inputs!BR444*'Key assumptions'!$H$118),$F444*N(L444)*avg_hrs)</f>
        <v>0</v>
      </c>
      <c r="BS444" s="390" t="s">
        <v>411</v>
      </c>
      <c r="BT444" s="390" t="s">
        <v>411</v>
      </c>
      <c r="BU444" s="390" t="s">
        <v>411</v>
      </c>
      <c r="BV444" s="390" t="s">
        <v>411</v>
      </c>
      <c r="BW444" s="390" t="s">
        <v>411</v>
      </c>
      <c r="BX444" s="390" t="s">
        <v>411</v>
      </c>
      <c r="BY444" s="390" t="s">
        <v>411</v>
      </c>
      <c r="BZ444" s="390" t="s">
        <v>411</v>
      </c>
      <c r="CA444" s="390" t="s">
        <v>411</v>
      </c>
      <c r="CB444" s="390" t="s">
        <v>411</v>
      </c>
      <c r="CC444" s="390" t="s">
        <v>411</v>
      </c>
      <c r="CD444" s="390" t="s">
        <v>411</v>
      </c>
      <c r="CE444" s="390" t="s">
        <v>411</v>
      </c>
      <c r="CF444" s="390" t="s">
        <v>411</v>
      </c>
      <c r="CG444" s="390" t="s">
        <v>411</v>
      </c>
      <c r="CH444" s="390" t="s">
        <v>411</v>
      </c>
      <c r="CI444" s="390" t="s">
        <v>411</v>
      </c>
      <c r="CJ444" s="390" t="s">
        <v>411</v>
      </c>
      <c r="CK444" s="390" t="s">
        <v>411</v>
      </c>
      <c r="CL444" s="390" t="s">
        <v>411</v>
      </c>
      <c r="CM444" s="390" t="s">
        <v>411</v>
      </c>
      <c r="CN444" s="390" t="s">
        <v>411</v>
      </c>
      <c r="CO444" s="255">
        <f>IF(OR($C444="Non-Labour",$C444="Labour-related"),IF(Inputs!$DT444=$F$1,Inputs!CO444,Inputs!CO444*'Key assumptions'!$H$118),$F444*N(AI444)*avg_hrs)</f>
        <v>0</v>
      </c>
      <c r="CP444" s="255">
        <f>IF(OR($C444="Non-Labour",$C444="Labour-related"),IF(Inputs!$DT444=$F$1,Inputs!CP444,Inputs!CP444*'Key assumptions'!$H$118),$F444*N(AJ444)*avg_hrs)</f>
        <v>0</v>
      </c>
      <c r="CQ444" s="255">
        <f>IF(OR($C444="Non-Labour",$C444="Labour-related"),IF(Inputs!$DT444=$F$1,Inputs!CQ444,Inputs!CQ444*'Key assumptions'!$H$118),$F444*N(AK444)*avg_hrs)</f>
        <v>0</v>
      </c>
      <c r="CR444" s="255">
        <f>IF(OR($C444="Non-Labour",$C444="Labour-related"),IF(Inputs!$DT444=$F$1,Inputs!CR444,Inputs!CR444*'Key assumptions'!$H$118),$F444*N(AL444)*avg_hrs)</f>
        <v>0</v>
      </c>
      <c r="CS444" s="255">
        <f>IF(OR($C444="Non-Labour",$C444="Labour-related"),IF(Inputs!$DT444=$F$1,Inputs!CS444,Inputs!CS444*'Key assumptions'!$H$118),$F444*N(AM444)*avg_hrs)</f>
        <v>0</v>
      </c>
      <c r="CT444" s="255">
        <f>IF(OR($C444="Non-Labour",$C444="Labour-related"),IF(Inputs!$DT444=$F$1,Inputs!CT444,Inputs!CT444*'Key assumptions'!$H$118),$F444*N(AN444)*avg_hrs)</f>
        <v>0</v>
      </c>
      <c r="CU444" s="255">
        <f>IF(OR($C444="Non-Labour",$C444="Labour-related"),IF(Inputs!$DT444=$F$1,Inputs!CU444,Inputs!CU444*'Key assumptions'!$H$118),$F444*N(AO444)*avg_hrs)</f>
        <v>0</v>
      </c>
      <c r="CV444" s="255">
        <f>IF(OR($C444="Non-Labour",$C444="Labour-related"),IF(Inputs!$DT444=$F$1,Inputs!CV444,Inputs!CV444*'Key assumptions'!$H$118),$F444*N(AP444)*avg_hrs)</f>
        <v>0</v>
      </c>
      <c r="CW444" s="255">
        <f>IF(OR($C444="Non-Labour",$C444="Labour-related"),IF(Inputs!$DT444=$F$1,Inputs!CW444,Inputs!CW444*'Key assumptions'!$H$118),$F444*N(AQ444)*avg_hrs)</f>
        <v>0</v>
      </c>
      <c r="CX444" s="255">
        <f>IF(OR($C444="Non-Labour",$C444="Labour-related"),IF(Inputs!$DT444=$F$1,Inputs!CX444,Inputs!CX444*'Key assumptions'!$H$118),$F444*N(AR444)*avg_hrs)</f>
        <v>0</v>
      </c>
      <c r="CY444" s="255">
        <f>IF(OR($C444="Non-Labour",$C444="Labour-related"),IF(Inputs!$DT444=$F$1,Inputs!CY444,Inputs!CY444*'Key assumptions'!$H$118),$F444*N(AS444)*avg_hrs)</f>
        <v>0</v>
      </c>
      <c r="CZ444" s="255">
        <f>IF(OR($C444="Non-Labour",$C444="Labour-related"),IF(Inputs!$DT444=$F$1,Inputs!CZ444,Inputs!CZ444*'Key assumptions'!$H$118),$F444*N(AT444)*avg_hrs)</f>
        <v>0</v>
      </c>
      <c r="DA444" s="255">
        <f>IF(OR($C444="Non-Labour",$C444="Labour-related"),IF(Inputs!$DT444=$F$1,Inputs!DA444,Inputs!DA444*'Key assumptions'!$H$118),$F444*N(AU444)*avg_hrs)</f>
        <v>0</v>
      </c>
      <c r="DB444" s="255">
        <f>IF(OR($C444="Non-Labour",$C444="Labour-related"),IF(Inputs!$DT444=$F$1,Inputs!DB444,Inputs!DB444*'Key assumptions'!$H$118),$F444*N(AV444)*avg_hrs)</f>
        <v>0</v>
      </c>
      <c r="DC444" s="255">
        <f>IF(OR($C444="Non-Labour",$C444="Labour-related"),IF(Inputs!$DT444=$F$1,Inputs!DC444,Inputs!DC444*'Key assumptions'!$H$118),$F444*N(AW444)*avg_hrs)</f>
        <v>0</v>
      </c>
      <c r="DD444" s="255">
        <f>IF(OR($C444="Non-Labour",$C444="Labour-related"),IF(Inputs!$DT444=$F$1,Inputs!DD444,Inputs!DD444*'Key assumptions'!$H$118),$F444*N(AX444)*avg_hrs)</f>
        <v>0</v>
      </c>
      <c r="DE444" s="255">
        <f>IF(OR($C444="Non-Labour",$C444="Labour-related"),IF(Inputs!$DT444=$F$1,Inputs!DE444,Inputs!DE444*'Key assumptions'!$H$118),$F444*N(AY444)*avg_hrs)</f>
        <v>0</v>
      </c>
      <c r="DF444" s="255">
        <f>IF(OR($C444="Non-Labour",$C444="Labour-related"),IF(Inputs!$DT444=$F$1,Inputs!DF444,Inputs!DF444*'Key assumptions'!$H$118),$F444*N(AZ444)*avg_hrs)</f>
        <v>0</v>
      </c>
      <c r="DG444" s="255">
        <f>IF(OR($C444="Non-Labour",$C444="Labour-related"),IF(Inputs!$DT444=$F$1,Inputs!DG444,Inputs!DG444*'Key assumptions'!$H$118),$F444*N(BA444)*avg_hrs)</f>
        <v>0</v>
      </c>
      <c r="DH444" s="255">
        <f>IF(OR($C444="Non-Labour",$C444="Labour-related"),IF(Inputs!$DT444=$F$1,Inputs!DH444,Inputs!DH444*'Key assumptions'!$H$118),$F444*N(BB444)*avg_hrs)</f>
        <v>0</v>
      </c>
      <c r="DI444" s="255">
        <f>IF(OR($C444="Non-Labour",$C444="Labour-related"),IF(Inputs!$DT444=$F$1,Inputs!DI444,Inputs!DI444*'Key assumptions'!$H$118),$F444*N(BC444)*avg_hrs)</f>
        <v>0</v>
      </c>
      <c r="DJ444" s="255">
        <f>IF(OR($C444="Non-Labour",$C444="Labour-related"),IF(Inputs!$DT444=$F$1,Inputs!DJ444,Inputs!DJ444*'Key assumptions'!$H$118),$F444*N(BD444)*avg_hrs)</f>
        <v>0</v>
      </c>
      <c r="DK444" s="255">
        <f>IF(OR($C444="Non-Labour",$C444="Labour-related"),IF(Inputs!$DT444=$F$1,Inputs!DK444,Inputs!DK444*'Key assumptions'!$H$118),$F444*N(BE444)*avg_hrs)</f>
        <v>0</v>
      </c>
      <c r="DL444" s="255">
        <f>IF(OR($C444="Non-Labour",$C444="Labour-related"),IF(Inputs!$DT444=$F$1,Inputs!DL444,Inputs!DL444*'Key assumptions'!$H$118),$F444*N(BF444)*avg_hrs)</f>
        <v>0</v>
      </c>
      <c r="DM444" s="255">
        <f>IF(OR($C444="Non-Labour",$C444="Labour-related"),IF(Inputs!$DT444=$F$1,Inputs!DM444,Inputs!DM444*'Key assumptions'!$H$118),$F444*N(BG444)*avg_hrs)</f>
        <v>0</v>
      </c>
      <c r="DN444" s="255">
        <f>IF(OR($C444="Non-Labour",$C444="Labour-related"),IF(Inputs!$DT444=$F$1,Inputs!DN444,Inputs!DN444*'Key assumptions'!$H$118),$F444*N(BH444)*avg_hrs)</f>
        <v>0</v>
      </c>
      <c r="DO444" s="255">
        <f>IF(OR($C444="Non-Labour",$C444="Labour-related"),IF(Inputs!$DT444=$F$1,Inputs!DO444,Inputs!DO444*'Key assumptions'!$H$118),$F444*N(BI444)*avg_hrs)</f>
        <v>0</v>
      </c>
      <c r="DP444" s="255">
        <f>IF(OR($C444="Non-Labour",$C444="Labour-related"),IF(Inputs!$DT444=$F$1,Inputs!DP444,Inputs!DP444*'Key assumptions'!$H$118),$F444*N(BJ444)*avg_hrs)</f>
        <v>0</v>
      </c>
      <c r="DQ444" s="255">
        <f>IF(OR($C444="Non-Labour",$C444="Labour-related"),IF(Inputs!$DT444=$F$1,Inputs!DQ444,Inputs!DQ444*'Key assumptions'!$H$118),$F444*N(BK444)*avg_hrs)</f>
        <v>0</v>
      </c>
      <c r="DR444" s="255">
        <f>IF(OR($C444="Non-Labour",$C444="Labour-related"),IF(Inputs!$DT444=$F$1,Inputs!DR444,Inputs!DR444*'Key assumptions'!$H$118),$F444*N(BL444)*avg_hrs)</f>
        <v>0</v>
      </c>
      <c r="DT444" s="133" t="s">
        <v>213</v>
      </c>
      <c r="DU444" s="304"/>
      <c r="DV444" s="304"/>
      <c r="DW444" s="304"/>
      <c r="DX444" s="304"/>
      <c r="DY444" s="304"/>
      <c r="DZ444" s="304"/>
      <c r="EA444" s="255">
        <v>0</v>
      </c>
      <c r="EB444" s="255">
        <v>0</v>
      </c>
      <c r="EC444" s="255">
        <v>0</v>
      </c>
      <c r="ED444" s="255">
        <f t="shared" si="38"/>
        <v>0</v>
      </c>
      <c r="EE444" s="255">
        <f t="shared" si="38"/>
        <v>0</v>
      </c>
      <c r="EF444" s="255">
        <f t="shared" si="39"/>
        <v>0</v>
      </c>
    </row>
    <row r="445" spans="1:136" x14ac:dyDescent="0.4">
      <c r="A445" s="133" t="str">
        <f>Inputs!A445</f>
        <v>Commercial Management</v>
      </c>
      <c r="B445" s="133" t="str">
        <f>Inputs!B445</f>
        <v>N/A</v>
      </c>
      <c r="C445" s="133" t="str">
        <f>Inputs!C445</f>
        <v>Internal Labour</v>
      </c>
      <c r="D445" s="133" t="str">
        <f>Inputs!D445</f>
        <v>PT003696 AI BCSS Handover</v>
      </c>
      <c r="E445" s="133" t="str">
        <f>Inputs!E445</f>
        <v>Senior Contract Manager</v>
      </c>
      <c r="F445" s="290">
        <f>IF(Inputs!DT445=$F$1,Inputs!F445,
IF(Inputs!DT445='Key assumptions'!$E$118,Inputs!F445*'Key assumptions'!$H$118,Inputs!F445*'Key assumptions'!$H$119))</f>
        <v>286.24</v>
      </c>
      <c r="G445" s="290">
        <f>IF(Inputs!DT445=$F$1,Inputs!G445,Inputs!G445*'Key assumptions'!$H$118)</f>
        <v>127.9</v>
      </c>
      <c r="H445" s="281"/>
      <c r="I445" s="281"/>
      <c r="J445" s="281"/>
      <c r="K445" s="281"/>
      <c r="L445" s="281"/>
      <c r="M445" s="389" t="str">
        <f>Inputs!M445</f>
        <v>[C-i-C]</v>
      </c>
      <c r="N445" s="389" t="str">
        <f>Inputs!N445</f>
        <v>[C-i-C]</v>
      </c>
      <c r="O445" s="389" t="str">
        <f>Inputs!O445</f>
        <v>[C-i-C]</v>
      </c>
      <c r="P445" s="389" t="str">
        <f>Inputs!P445</f>
        <v>[C-i-C]</v>
      </c>
      <c r="Q445" s="389" t="str">
        <f>Inputs!Q445</f>
        <v>[C-i-C]</v>
      </c>
      <c r="R445" s="389" t="str">
        <f>Inputs!R445</f>
        <v>[C-i-C]</v>
      </c>
      <c r="S445" s="389" t="str">
        <f>Inputs!S445</f>
        <v>[C-i-C]</v>
      </c>
      <c r="T445" s="389" t="str">
        <f>Inputs!T445</f>
        <v>[C-i-C]</v>
      </c>
      <c r="U445" s="389" t="str">
        <f>Inputs!U445</f>
        <v>[C-i-C]</v>
      </c>
      <c r="V445" s="389" t="str">
        <f>Inputs!V445</f>
        <v>[C-i-C]</v>
      </c>
      <c r="W445" s="389" t="str">
        <f>Inputs!W445</f>
        <v>[C-i-C]</v>
      </c>
      <c r="X445" s="389" t="str">
        <f>Inputs!X445</f>
        <v>[C-i-C]</v>
      </c>
      <c r="Y445" s="389" t="str">
        <f>Inputs!Y445</f>
        <v>[C-i-C]</v>
      </c>
      <c r="Z445" s="389" t="str">
        <f>Inputs!Z445</f>
        <v>[C-i-C]</v>
      </c>
      <c r="AA445" s="389" t="str">
        <f>Inputs!AA445</f>
        <v>[C-i-C]</v>
      </c>
      <c r="AB445" s="389" t="str">
        <f>Inputs!AB445</f>
        <v>[C-i-C]</v>
      </c>
      <c r="AC445" s="389" t="str">
        <f>Inputs!AC445</f>
        <v>[C-i-C]</v>
      </c>
      <c r="AD445" s="389" t="str">
        <f>Inputs!AD445</f>
        <v>[C-i-C]</v>
      </c>
      <c r="AE445" s="389" t="str">
        <f>Inputs!AE445</f>
        <v>[C-i-C]</v>
      </c>
      <c r="AF445" s="389" t="str">
        <f>Inputs!AF445</f>
        <v>[C-i-C]</v>
      </c>
      <c r="AG445" s="389" t="str">
        <f>Inputs!AG445</f>
        <v>[C-i-C]</v>
      </c>
      <c r="AH445" s="389" t="str">
        <f>Inputs!AH445</f>
        <v>[C-i-C]</v>
      </c>
      <c r="AI445" s="254">
        <f>Inputs!AI445</f>
        <v>0</v>
      </c>
      <c r="AJ445" s="254">
        <f>Inputs!AJ445</f>
        <v>0</v>
      </c>
      <c r="AK445" s="254">
        <f>Inputs!AK445</f>
        <v>0</v>
      </c>
      <c r="AL445" s="254">
        <f>Inputs!AL445</f>
        <v>0</v>
      </c>
      <c r="AM445" s="254">
        <f>Inputs!AM445</f>
        <v>0</v>
      </c>
      <c r="AN445" s="254">
        <f>Inputs!AN445</f>
        <v>0</v>
      </c>
      <c r="AO445" s="254">
        <f>Inputs!AO445</f>
        <v>0</v>
      </c>
      <c r="AP445" s="254">
        <f>Inputs!AP445</f>
        <v>0</v>
      </c>
      <c r="AQ445" s="254">
        <f>Inputs!AQ445</f>
        <v>0</v>
      </c>
      <c r="AR445" s="254">
        <f>Inputs!AR445</f>
        <v>0</v>
      </c>
      <c r="AS445" s="254">
        <f>Inputs!AS445</f>
        <v>0</v>
      </c>
      <c r="AT445" s="254">
        <f>Inputs!AT445</f>
        <v>0</v>
      </c>
      <c r="AU445" s="254">
        <f>Inputs!AU445</f>
        <v>0</v>
      </c>
      <c r="AV445" s="254">
        <f>Inputs!AV445</f>
        <v>0</v>
      </c>
      <c r="AW445" s="254">
        <f>Inputs!AW445</f>
        <v>0</v>
      </c>
      <c r="AX445" s="254">
        <f>Inputs!AX445</f>
        <v>0</v>
      </c>
      <c r="AY445" s="254">
        <f>Inputs!AY445</f>
        <v>0</v>
      </c>
      <c r="AZ445" s="254">
        <f>Inputs!AZ445</f>
        <v>0</v>
      </c>
      <c r="BA445" s="254">
        <f>Inputs!BA445</f>
        <v>0</v>
      </c>
      <c r="BB445" s="254">
        <f>Inputs!BB445</f>
        <v>0</v>
      </c>
      <c r="BC445" s="254">
        <f>Inputs!BC445</f>
        <v>0</v>
      </c>
      <c r="BD445" s="254">
        <f>Inputs!BD445</f>
        <v>0</v>
      </c>
      <c r="BE445" s="254">
        <f>Inputs!BE445</f>
        <v>0</v>
      </c>
      <c r="BF445" s="254">
        <f>Inputs!BF445</f>
        <v>0</v>
      </c>
      <c r="BG445" s="254">
        <f>Inputs!BG445</f>
        <v>0</v>
      </c>
      <c r="BH445" s="254">
        <f>Inputs!BH445</f>
        <v>0</v>
      </c>
      <c r="BI445" s="254">
        <f>Inputs!BI445</f>
        <v>0</v>
      </c>
      <c r="BJ445" s="254">
        <f>Inputs!BJ445</f>
        <v>0</v>
      </c>
      <c r="BK445" s="254">
        <f>Inputs!BK445</f>
        <v>0</v>
      </c>
      <c r="BL445" s="254">
        <f>Inputs!BL445</f>
        <v>0</v>
      </c>
      <c r="BN445" s="255">
        <f>IF(OR($C445="Non-Labour",$C445="Labour-related"),IF(Inputs!$DT445=$F$1,Inputs!BN445,Inputs!BN445*'Key assumptions'!$H$118),$F445*N(H445)*avg_hrs)</f>
        <v>0</v>
      </c>
      <c r="BO445" s="255">
        <f>IF(OR($C445="Non-Labour",$C445="Labour-related"),IF(Inputs!$DT445=$F$1,Inputs!BO445,Inputs!BO445*'Key assumptions'!$H$118),$F445*N(I445)*avg_hrs)</f>
        <v>0</v>
      </c>
      <c r="BP445" s="255">
        <f>IF(OR($C445="Non-Labour",$C445="Labour-related"),IF(Inputs!$DT445=$F$1,Inputs!BP445,Inputs!BP445*'Key assumptions'!$H$118),$F445*N(J445)*avg_hrs)</f>
        <v>0</v>
      </c>
      <c r="BQ445" s="255">
        <f>IF(OR($C445="Non-Labour",$C445="Labour-related"),IF(Inputs!$DT445=$F$1,Inputs!BQ445,Inputs!BQ445*'Key assumptions'!$H$118),$F445*N(K445)*avg_hrs)</f>
        <v>0</v>
      </c>
      <c r="BR445" s="255">
        <f>IF(OR($C445="Non-Labour",$C445="Labour-related"),IF(Inputs!$DT445=$F$1,Inputs!BR445,Inputs!BR445*'Key assumptions'!$H$118),$F445*N(L445)*avg_hrs)</f>
        <v>0</v>
      </c>
      <c r="BS445" s="390" t="s">
        <v>411</v>
      </c>
      <c r="BT445" s="390" t="s">
        <v>411</v>
      </c>
      <c r="BU445" s="390" t="s">
        <v>411</v>
      </c>
      <c r="BV445" s="390" t="s">
        <v>411</v>
      </c>
      <c r="BW445" s="390" t="s">
        <v>411</v>
      </c>
      <c r="BX445" s="390" t="s">
        <v>411</v>
      </c>
      <c r="BY445" s="390" t="s">
        <v>411</v>
      </c>
      <c r="BZ445" s="390" t="s">
        <v>411</v>
      </c>
      <c r="CA445" s="390" t="s">
        <v>411</v>
      </c>
      <c r="CB445" s="390" t="s">
        <v>411</v>
      </c>
      <c r="CC445" s="390" t="s">
        <v>411</v>
      </c>
      <c r="CD445" s="390" t="s">
        <v>411</v>
      </c>
      <c r="CE445" s="390" t="s">
        <v>411</v>
      </c>
      <c r="CF445" s="390" t="s">
        <v>411</v>
      </c>
      <c r="CG445" s="390" t="s">
        <v>411</v>
      </c>
      <c r="CH445" s="390" t="s">
        <v>411</v>
      </c>
      <c r="CI445" s="390" t="s">
        <v>411</v>
      </c>
      <c r="CJ445" s="390" t="s">
        <v>411</v>
      </c>
      <c r="CK445" s="390" t="s">
        <v>411</v>
      </c>
      <c r="CL445" s="390" t="s">
        <v>411</v>
      </c>
      <c r="CM445" s="390" t="s">
        <v>411</v>
      </c>
      <c r="CN445" s="390" t="s">
        <v>411</v>
      </c>
      <c r="CO445" s="255">
        <f>IF(OR($C445="Non-Labour",$C445="Labour-related"),IF(Inputs!$DT445=$F$1,Inputs!CO445,Inputs!CO445*'Key assumptions'!$H$118),$F445*N(AI445)*avg_hrs)</f>
        <v>0</v>
      </c>
      <c r="CP445" s="255">
        <f>IF(OR($C445="Non-Labour",$C445="Labour-related"),IF(Inputs!$DT445=$F$1,Inputs!CP445,Inputs!CP445*'Key assumptions'!$H$118),$F445*N(AJ445)*avg_hrs)</f>
        <v>0</v>
      </c>
      <c r="CQ445" s="255">
        <f>IF(OR($C445="Non-Labour",$C445="Labour-related"),IF(Inputs!$DT445=$F$1,Inputs!CQ445,Inputs!CQ445*'Key assumptions'!$H$118),$F445*N(AK445)*avg_hrs)</f>
        <v>0</v>
      </c>
      <c r="CR445" s="255">
        <f>IF(OR($C445="Non-Labour",$C445="Labour-related"),IF(Inputs!$DT445=$F$1,Inputs!CR445,Inputs!CR445*'Key assumptions'!$H$118),$F445*N(AL445)*avg_hrs)</f>
        <v>0</v>
      </c>
      <c r="CS445" s="255">
        <f>IF(OR($C445="Non-Labour",$C445="Labour-related"),IF(Inputs!$DT445=$F$1,Inputs!CS445,Inputs!CS445*'Key assumptions'!$H$118),$F445*N(AM445)*avg_hrs)</f>
        <v>0</v>
      </c>
      <c r="CT445" s="255">
        <f>IF(OR($C445="Non-Labour",$C445="Labour-related"),IF(Inputs!$DT445=$F$1,Inputs!CT445,Inputs!CT445*'Key assumptions'!$H$118),$F445*N(AN445)*avg_hrs)</f>
        <v>0</v>
      </c>
      <c r="CU445" s="255">
        <f>IF(OR($C445="Non-Labour",$C445="Labour-related"),IF(Inputs!$DT445=$F$1,Inputs!CU445,Inputs!CU445*'Key assumptions'!$H$118),$F445*N(AO445)*avg_hrs)</f>
        <v>0</v>
      </c>
      <c r="CV445" s="255">
        <f>IF(OR($C445="Non-Labour",$C445="Labour-related"),IF(Inputs!$DT445=$F$1,Inputs!CV445,Inputs!CV445*'Key assumptions'!$H$118),$F445*N(AP445)*avg_hrs)</f>
        <v>0</v>
      </c>
      <c r="CW445" s="255">
        <f>IF(OR($C445="Non-Labour",$C445="Labour-related"),IF(Inputs!$DT445=$F$1,Inputs!CW445,Inputs!CW445*'Key assumptions'!$H$118),$F445*N(AQ445)*avg_hrs)</f>
        <v>0</v>
      </c>
      <c r="CX445" s="255">
        <f>IF(OR($C445="Non-Labour",$C445="Labour-related"),IF(Inputs!$DT445=$F$1,Inputs!CX445,Inputs!CX445*'Key assumptions'!$H$118),$F445*N(AR445)*avg_hrs)</f>
        <v>0</v>
      </c>
      <c r="CY445" s="255">
        <f>IF(OR($C445="Non-Labour",$C445="Labour-related"),IF(Inputs!$DT445=$F$1,Inputs!CY445,Inputs!CY445*'Key assumptions'!$H$118),$F445*N(AS445)*avg_hrs)</f>
        <v>0</v>
      </c>
      <c r="CZ445" s="255">
        <f>IF(OR($C445="Non-Labour",$C445="Labour-related"),IF(Inputs!$DT445=$F$1,Inputs!CZ445,Inputs!CZ445*'Key assumptions'!$H$118),$F445*N(AT445)*avg_hrs)</f>
        <v>0</v>
      </c>
      <c r="DA445" s="255">
        <f>IF(OR($C445="Non-Labour",$C445="Labour-related"),IF(Inputs!$DT445=$F$1,Inputs!DA445,Inputs!DA445*'Key assumptions'!$H$118),$F445*N(AU445)*avg_hrs)</f>
        <v>0</v>
      </c>
      <c r="DB445" s="255">
        <f>IF(OR($C445="Non-Labour",$C445="Labour-related"),IF(Inputs!$DT445=$F$1,Inputs!DB445,Inputs!DB445*'Key assumptions'!$H$118),$F445*N(AV445)*avg_hrs)</f>
        <v>0</v>
      </c>
      <c r="DC445" s="255">
        <f>IF(OR($C445="Non-Labour",$C445="Labour-related"),IF(Inputs!$DT445=$F$1,Inputs!DC445,Inputs!DC445*'Key assumptions'!$H$118),$F445*N(AW445)*avg_hrs)</f>
        <v>0</v>
      </c>
      <c r="DD445" s="255">
        <f>IF(OR($C445="Non-Labour",$C445="Labour-related"),IF(Inputs!$DT445=$F$1,Inputs!DD445,Inputs!DD445*'Key assumptions'!$H$118),$F445*N(AX445)*avg_hrs)</f>
        <v>0</v>
      </c>
      <c r="DE445" s="255">
        <f>IF(OR($C445="Non-Labour",$C445="Labour-related"),IF(Inputs!$DT445=$F$1,Inputs!DE445,Inputs!DE445*'Key assumptions'!$H$118),$F445*N(AY445)*avg_hrs)</f>
        <v>0</v>
      </c>
      <c r="DF445" s="255">
        <f>IF(OR($C445="Non-Labour",$C445="Labour-related"),IF(Inputs!$DT445=$F$1,Inputs!DF445,Inputs!DF445*'Key assumptions'!$H$118),$F445*N(AZ445)*avg_hrs)</f>
        <v>0</v>
      </c>
      <c r="DG445" s="255">
        <f>IF(OR($C445="Non-Labour",$C445="Labour-related"),IF(Inputs!$DT445=$F$1,Inputs!DG445,Inputs!DG445*'Key assumptions'!$H$118),$F445*N(BA445)*avg_hrs)</f>
        <v>0</v>
      </c>
      <c r="DH445" s="255">
        <f>IF(OR($C445="Non-Labour",$C445="Labour-related"),IF(Inputs!$DT445=$F$1,Inputs!DH445,Inputs!DH445*'Key assumptions'!$H$118),$F445*N(BB445)*avg_hrs)</f>
        <v>0</v>
      </c>
      <c r="DI445" s="255">
        <f>IF(OR($C445="Non-Labour",$C445="Labour-related"),IF(Inputs!$DT445=$F$1,Inputs!DI445,Inputs!DI445*'Key assumptions'!$H$118),$F445*N(BC445)*avg_hrs)</f>
        <v>0</v>
      </c>
      <c r="DJ445" s="255">
        <f>IF(OR($C445="Non-Labour",$C445="Labour-related"),IF(Inputs!$DT445=$F$1,Inputs!DJ445,Inputs!DJ445*'Key assumptions'!$H$118),$F445*N(BD445)*avg_hrs)</f>
        <v>0</v>
      </c>
      <c r="DK445" s="255">
        <f>IF(OR($C445="Non-Labour",$C445="Labour-related"),IF(Inputs!$DT445=$F$1,Inputs!DK445,Inputs!DK445*'Key assumptions'!$H$118),$F445*N(BE445)*avg_hrs)</f>
        <v>0</v>
      </c>
      <c r="DL445" s="255">
        <f>IF(OR($C445="Non-Labour",$C445="Labour-related"),IF(Inputs!$DT445=$F$1,Inputs!DL445,Inputs!DL445*'Key assumptions'!$H$118),$F445*N(BF445)*avg_hrs)</f>
        <v>0</v>
      </c>
      <c r="DM445" s="255">
        <f>IF(OR($C445="Non-Labour",$C445="Labour-related"),IF(Inputs!$DT445=$F$1,Inputs!DM445,Inputs!DM445*'Key assumptions'!$H$118),$F445*N(BG445)*avg_hrs)</f>
        <v>0</v>
      </c>
      <c r="DN445" s="255">
        <f>IF(OR($C445="Non-Labour",$C445="Labour-related"),IF(Inputs!$DT445=$F$1,Inputs!DN445,Inputs!DN445*'Key assumptions'!$H$118),$F445*N(BH445)*avg_hrs)</f>
        <v>0</v>
      </c>
      <c r="DO445" s="255">
        <f>IF(OR($C445="Non-Labour",$C445="Labour-related"),IF(Inputs!$DT445=$F$1,Inputs!DO445,Inputs!DO445*'Key assumptions'!$H$118),$F445*N(BI445)*avg_hrs)</f>
        <v>0</v>
      </c>
      <c r="DP445" s="255">
        <f>IF(OR($C445="Non-Labour",$C445="Labour-related"),IF(Inputs!$DT445=$F$1,Inputs!DP445,Inputs!DP445*'Key assumptions'!$H$118),$F445*N(BJ445)*avg_hrs)</f>
        <v>0</v>
      </c>
      <c r="DQ445" s="255">
        <f>IF(OR($C445="Non-Labour",$C445="Labour-related"),IF(Inputs!$DT445=$F$1,Inputs!DQ445,Inputs!DQ445*'Key assumptions'!$H$118),$F445*N(BK445)*avg_hrs)</f>
        <v>0</v>
      </c>
      <c r="DR445" s="255">
        <f>IF(OR($C445="Non-Labour",$C445="Labour-related"),IF(Inputs!$DT445=$F$1,Inputs!DR445,Inputs!DR445*'Key assumptions'!$H$118),$F445*N(BL445)*avg_hrs)</f>
        <v>0</v>
      </c>
      <c r="DT445" s="133" t="s">
        <v>213</v>
      </c>
      <c r="DU445" s="304"/>
      <c r="DV445" s="304"/>
      <c r="DW445" s="304"/>
      <c r="DX445" s="304"/>
      <c r="DY445" s="304"/>
      <c r="DZ445" s="304"/>
      <c r="EA445" s="255">
        <v>0</v>
      </c>
      <c r="EB445" s="255">
        <v>0</v>
      </c>
      <c r="EC445" s="255">
        <v>0</v>
      </c>
      <c r="ED445" s="255">
        <f t="shared" si="38"/>
        <v>0</v>
      </c>
      <c r="EE445" s="255">
        <f t="shared" si="38"/>
        <v>0</v>
      </c>
      <c r="EF445" s="255">
        <f t="shared" si="39"/>
        <v>0</v>
      </c>
    </row>
    <row r="446" spans="1:136" x14ac:dyDescent="0.4">
      <c r="A446" s="133" t="str">
        <f>Inputs!A446</f>
        <v>Commercial Management</v>
      </c>
      <c r="B446" s="133" t="str">
        <f>Inputs!B446</f>
        <v>N/A</v>
      </c>
      <c r="C446" s="133" t="str">
        <f>Inputs!C446</f>
        <v>Internal Labour</v>
      </c>
      <c r="D446" s="133" t="str">
        <f>Inputs!D446</f>
        <v>PT003696 AI BCSS Handover</v>
      </c>
      <c r="E446" s="133" t="str">
        <f>Inputs!E446</f>
        <v>Contract Manager</v>
      </c>
      <c r="F446" s="290">
        <f>IF(Inputs!DT446=$F$1,Inputs!F446,
IF(Inputs!DT446='Key assumptions'!$E$118,Inputs!F446*'Key assumptions'!$H$118,Inputs!F446*'Key assumptions'!$H$119))</f>
        <v>203.73</v>
      </c>
      <c r="G446" s="290">
        <f>IF(Inputs!DT446=$F$1,Inputs!G446,Inputs!G446*'Key assumptions'!$H$118)</f>
        <v>89.239044008875723</v>
      </c>
      <c r="H446" s="281"/>
      <c r="I446" s="281"/>
      <c r="J446" s="281"/>
      <c r="K446" s="281"/>
      <c r="L446" s="281"/>
      <c r="M446" s="389" t="str">
        <f>Inputs!M446</f>
        <v>[C-i-C]</v>
      </c>
      <c r="N446" s="389" t="str">
        <f>Inputs!N446</f>
        <v>[C-i-C]</v>
      </c>
      <c r="O446" s="389" t="str">
        <f>Inputs!O446</f>
        <v>[C-i-C]</v>
      </c>
      <c r="P446" s="389" t="str">
        <f>Inputs!P446</f>
        <v>[C-i-C]</v>
      </c>
      <c r="Q446" s="389" t="str">
        <f>Inputs!Q446</f>
        <v>[C-i-C]</v>
      </c>
      <c r="R446" s="389" t="str">
        <f>Inputs!R446</f>
        <v>[C-i-C]</v>
      </c>
      <c r="S446" s="389" t="str">
        <f>Inputs!S446</f>
        <v>[C-i-C]</v>
      </c>
      <c r="T446" s="389" t="str">
        <f>Inputs!T446</f>
        <v>[C-i-C]</v>
      </c>
      <c r="U446" s="389" t="str">
        <f>Inputs!U446</f>
        <v>[C-i-C]</v>
      </c>
      <c r="V446" s="389" t="str">
        <f>Inputs!V446</f>
        <v>[C-i-C]</v>
      </c>
      <c r="W446" s="389" t="str">
        <f>Inputs!W446</f>
        <v>[C-i-C]</v>
      </c>
      <c r="X446" s="389" t="str">
        <f>Inputs!X446</f>
        <v>[C-i-C]</v>
      </c>
      <c r="Y446" s="389" t="str">
        <f>Inputs!Y446</f>
        <v>[C-i-C]</v>
      </c>
      <c r="Z446" s="389" t="str">
        <f>Inputs!Z446</f>
        <v>[C-i-C]</v>
      </c>
      <c r="AA446" s="389" t="str">
        <f>Inputs!AA446</f>
        <v>[C-i-C]</v>
      </c>
      <c r="AB446" s="389" t="str">
        <f>Inputs!AB446</f>
        <v>[C-i-C]</v>
      </c>
      <c r="AC446" s="389" t="str">
        <f>Inputs!AC446</f>
        <v>[C-i-C]</v>
      </c>
      <c r="AD446" s="389" t="str">
        <f>Inputs!AD446</f>
        <v>[C-i-C]</v>
      </c>
      <c r="AE446" s="389" t="str">
        <f>Inputs!AE446</f>
        <v>[C-i-C]</v>
      </c>
      <c r="AF446" s="389" t="str">
        <f>Inputs!AF446</f>
        <v>[C-i-C]</v>
      </c>
      <c r="AG446" s="389" t="str">
        <f>Inputs!AG446</f>
        <v>[C-i-C]</v>
      </c>
      <c r="AH446" s="389" t="str">
        <f>Inputs!AH446</f>
        <v>[C-i-C]</v>
      </c>
      <c r="AI446" s="254">
        <f>Inputs!AI446</f>
        <v>0</v>
      </c>
      <c r="AJ446" s="254">
        <f>Inputs!AJ446</f>
        <v>0</v>
      </c>
      <c r="AK446" s="254">
        <f>Inputs!AK446</f>
        <v>0</v>
      </c>
      <c r="AL446" s="254">
        <f>Inputs!AL446</f>
        <v>0</v>
      </c>
      <c r="AM446" s="254">
        <f>Inputs!AM446</f>
        <v>0</v>
      </c>
      <c r="AN446" s="254">
        <f>Inputs!AN446</f>
        <v>0</v>
      </c>
      <c r="AO446" s="254">
        <f>Inputs!AO446</f>
        <v>0</v>
      </c>
      <c r="AP446" s="254">
        <f>Inputs!AP446</f>
        <v>0</v>
      </c>
      <c r="AQ446" s="254">
        <f>Inputs!AQ446</f>
        <v>0</v>
      </c>
      <c r="AR446" s="254">
        <f>Inputs!AR446</f>
        <v>0</v>
      </c>
      <c r="AS446" s="254">
        <f>Inputs!AS446</f>
        <v>0</v>
      </c>
      <c r="AT446" s="254">
        <f>Inputs!AT446</f>
        <v>0</v>
      </c>
      <c r="AU446" s="254">
        <f>Inputs!AU446</f>
        <v>0</v>
      </c>
      <c r="AV446" s="254">
        <f>Inputs!AV446</f>
        <v>0</v>
      </c>
      <c r="AW446" s="254">
        <f>Inputs!AW446</f>
        <v>0</v>
      </c>
      <c r="AX446" s="254">
        <f>Inputs!AX446</f>
        <v>0</v>
      </c>
      <c r="AY446" s="254">
        <f>Inputs!AY446</f>
        <v>0</v>
      </c>
      <c r="AZ446" s="254">
        <f>Inputs!AZ446</f>
        <v>0</v>
      </c>
      <c r="BA446" s="254">
        <f>Inputs!BA446</f>
        <v>0</v>
      </c>
      <c r="BB446" s="254">
        <f>Inputs!BB446</f>
        <v>0</v>
      </c>
      <c r="BC446" s="254">
        <f>Inputs!BC446</f>
        <v>0</v>
      </c>
      <c r="BD446" s="254">
        <f>Inputs!BD446</f>
        <v>0</v>
      </c>
      <c r="BE446" s="254">
        <f>Inputs!BE446</f>
        <v>0</v>
      </c>
      <c r="BF446" s="254">
        <f>Inputs!BF446</f>
        <v>0</v>
      </c>
      <c r="BG446" s="254">
        <f>Inputs!BG446</f>
        <v>0</v>
      </c>
      <c r="BH446" s="254">
        <f>Inputs!BH446</f>
        <v>0</v>
      </c>
      <c r="BI446" s="254">
        <f>Inputs!BI446</f>
        <v>0</v>
      </c>
      <c r="BJ446" s="254">
        <f>Inputs!BJ446</f>
        <v>0</v>
      </c>
      <c r="BK446" s="254">
        <f>Inputs!BK446</f>
        <v>0</v>
      </c>
      <c r="BL446" s="254">
        <f>Inputs!BL446</f>
        <v>0</v>
      </c>
      <c r="BN446" s="255">
        <f>IF(OR($C446="Non-Labour",$C446="Labour-related"),IF(Inputs!$DT446=$F$1,Inputs!BN446,Inputs!BN446*'Key assumptions'!$H$118),$F446*N(H446)*avg_hrs)</f>
        <v>0</v>
      </c>
      <c r="BO446" s="255">
        <f>IF(OR($C446="Non-Labour",$C446="Labour-related"),IF(Inputs!$DT446=$F$1,Inputs!BO446,Inputs!BO446*'Key assumptions'!$H$118),$F446*N(I446)*avg_hrs)</f>
        <v>0</v>
      </c>
      <c r="BP446" s="255">
        <f>IF(OR($C446="Non-Labour",$C446="Labour-related"),IF(Inputs!$DT446=$F$1,Inputs!BP446,Inputs!BP446*'Key assumptions'!$H$118),$F446*N(J446)*avg_hrs)</f>
        <v>0</v>
      </c>
      <c r="BQ446" s="255">
        <f>IF(OR($C446="Non-Labour",$C446="Labour-related"),IF(Inputs!$DT446=$F$1,Inputs!BQ446,Inputs!BQ446*'Key assumptions'!$H$118),$F446*N(K446)*avg_hrs)</f>
        <v>0</v>
      </c>
      <c r="BR446" s="255">
        <f>IF(OR($C446="Non-Labour",$C446="Labour-related"),IF(Inputs!$DT446=$F$1,Inputs!BR446,Inputs!BR446*'Key assumptions'!$H$118),$F446*N(L446)*avg_hrs)</f>
        <v>0</v>
      </c>
      <c r="BS446" s="390" t="s">
        <v>411</v>
      </c>
      <c r="BT446" s="390" t="s">
        <v>411</v>
      </c>
      <c r="BU446" s="390" t="s">
        <v>411</v>
      </c>
      <c r="BV446" s="390" t="s">
        <v>411</v>
      </c>
      <c r="BW446" s="390" t="s">
        <v>411</v>
      </c>
      <c r="BX446" s="390" t="s">
        <v>411</v>
      </c>
      <c r="BY446" s="390" t="s">
        <v>411</v>
      </c>
      <c r="BZ446" s="390" t="s">
        <v>411</v>
      </c>
      <c r="CA446" s="390" t="s">
        <v>411</v>
      </c>
      <c r="CB446" s="390" t="s">
        <v>411</v>
      </c>
      <c r="CC446" s="390" t="s">
        <v>411</v>
      </c>
      <c r="CD446" s="390" t="s">
        <v>411</v>
      </c>
      <c r="CE446" s="390" t="s">
        <v>411</v>
      </c>
      <c r="CF446" s="390" t="s">
        <v>411</v>
      </c>
      <c r="CG446" s="390" t="s">
        <v>411</v>
      </c>
      <c r="CH446" s="390" t="s">
        <v>411</v>
      </c>
      <c r="CI446" s="390" t="s">
        <v>411</v>
      </c>
      <c r="CJ446" s="390" t="s">
        <v>411</v>
      </c>
      <c r="CK446" s="390" t="s">
        <v>411</v>
      </c>
      <c r="CL446" s="390" t="s">
        <v>411</v>
      </c>
      <c r="CM446" s="390" t="s">
        <v>411</v>
      </c>
      <c r="CN446" s="390" t="s">
        <v>411</v>
      </c>
      <c r="CO446" s="255">
        <f>IF(OR($C446="Non-Labour",$C446="Labour-related"),IF(Inputs!$DT446=$F$1,Inputs!CO446,Inputs!CO446*'Key assumptions'!$H$118),$F446*N(AI446)*avg_hrs)</f>
        <v>0</v>
      </c>
      <c r="CP446" s="255">
        <f>IF(OR($C446="Non-Labour",$C446="Labour-related"),IF(Inputs!$DT446=$F$1,Inputs!CP446,Inputs!CP446*'Key assumptions'!$H$118),$F446*N(AJ446)*avg_hrs)</f>
        <v>0</v>
      </c>
      <c r="CQ446" s="255">
        <f>IF(OR($C446="Non-Labour",$C446="Labour-related"),IF(Inputs!$DT446=$F$1,Inputs!CQ446,Inputs!CQ446*'Key assumptions'!$H$118),$F446*N(AK446)*avg_hrs)</f>
        <v>0</v>
      </c>
      <c r="CR446" s="255">
        <f>IF(OR($C446="Non-Labour",$C446="Labour-related"),IF(Inputs!$DT446=$F$1,Inputs!CR446,Inputs!CR446*'Key assumptions'!$H$118),$F446*N(AL446)*avg_hrs)</f>
        <v>0</v>
      </c>
      <c r="CS446" s="255">
        <f>IF(OR($C446="Non-Labour",$C446="Labour-related"),IF(Inputs!$DT446=$F$1,Inputs!CS446,Inputs!CS446*'Key assumptions'!$H$118),$F446*N(AM446)*avg_hrs)</f>
        <v>0</v>
      </c>
      <c r="CT446" s="255">
        <f>IF(OR($C446="Non-Labour",$C446="Labour-related"),IF(Inputs!$DT446=$F$1,Inputs!CT446,Inputs!CT446*'Key assumptions'!$H$118),$F446*N(AN446)*avg_hrs)</f>
        <v>0</v>
      </c>
      <c r="CU446" s="255">
        <f>IF(OR($C446="Non-Labour",$C446="Labour-related"),IF(Inputs!$DT446=$F$1,Inputs!CU446,Inputs!CU446*'Key assumptions'!$H$118),$F446*N(AO446)*avg_hrs)</f>
        <v>0</v>
      </c>
      <c r="CV446" s="255">
        <f>IF(OR($C446="Non-Labour",$C446="Labour-related"),IF(Inputs!$DT446=$F$1,Inputs!CV446,Inputs!CV446*'Key assumptions'!$H$118),$F446*N(AP446)*avg_hrs)</f>
        <v>0</v>
      </c>
      <c r="CW446" s="255">
        <f>IF(OR($C446="Non-Labour",$C446="Labour-related"),IF(Inputs!$DT446=$F$1,Inputs!CW446,Inputs!CW446*'Key assumptions'!$H$118),$F446*N(AQ446)*avg_hrs)</f>
        <v>0</v>
      </c>
      <c r="CX446" s="255">
        <f>IF(OR($C446="Non-Labour",$C446="Labour-related"),IF(Inputs!$DT446=$F$1,Inputs!CX446,Inputs!CX446*'Key assumptions'!$H$118),$F446*N(AR446)*avg_hrs)</f>
        <v>0</v>
      </c>
      <c r="CY446" s="255">
        <f>IF(OR($C446="Non-Labour",$C446="Labour-related"),IF(Inputs!$DT446=$F$1,Inputs!CY446,Inputs!CY446*'Key assumptions'!$H$118),$F446*N(AS446)*avg_hrs)</f>
        <v>0</v>
      </c>
      <c r="CZ446" s="255">
        <f>IF(OR($C446="Non-Labour",$C446="Labour-related"),IF(Inputs!$DT446=$F$1,Inputs!CZ446,Inputs!CZ446*'Key assumptions'!$H$118),$F446*N(AT446)*avg_hrs)</f>
        <v>0</v>
      </c>
      <c r="DA446" s="255">
        <f>IF(OR($C446="Non-Labour",$C446="Labour-related"),IF(Inputs!$DT446=$F$1,Inputs!DA446,Inputs!DA446*'Key assumptions'!$H$118),$F446*N(AU446)*avg_hrs)</f>
        <v>0</v>
      </c>
      <c r="DB446" s="255">
        <f>IF(OR($C446="Non-Labour",$C446="Labour-related"),IF(Inputs!$DT446=$F$1,Inputs!DB446,Inputs!DB446*'Key assumptions'!$H$118),$F446*N(AV446)*avg_hrs)</f>
        <v>0</v>
      </c>
      <c r="DC446" s="255">
        <f>IF(OR($C446="Non-Labour",$C446="Labour-related"),IF(Inputs!$DT446=$F$1,Inputs!DC446,Inputs!DC446*'Key assumptions'!$H$118),$F446*N(AW446)*avg_hrs)</f>
        <v>0</v>
      </c>
      <c r="DD446" s="255">
        <f>IF(OR($C446="Non-Labour",$C446="Labour-related"),IF(Inputs!$DT446=$F$1,Inputs!DD446,Inputs!DD446*'Key assumptions'!$H$118),$F446*N(AX446)*avg_hrs)</f>
        <v>0</v>
      </c>
      <c r="DE446" s="255">
        <f>IF(OR($C446="Non-Labour",$C446="Labour-related"),IF(Inputs!$DT446=$F$1,Inputs!DE446,Inputs!DE446*'Key assumptions'!$H$118),$F446*N(AY446)*avg_hrs)</f>
        <v>0</v>
      </c>
      <c r="DF446" s="255">
        <f>IF(OR($C446="Non-Labour",$C446="Labour-related"),IF(Inputs!$DT446=$F$1,Inputs!DF446,Inputs!DF446*'Key assumptions'!$H$118),$F446*N(AZ446)*avg_hrs)</f>
        <v>0</v>
      </c>
      <c r="DG446" s="255">
        <f>IF(OR($C446="Non-Labour",$C446="Labour-related"),IF(Inputs!$DT446=$F$1,Inputs!DG446,Inputs!DG446*'Key assumptions'!$H$118),$F446*N(BA446)*avg_hrs)</f>
        <v>0</v>
      </c>
      <c r="DH446" s="255">
        <f>IF(OR($C446="Non-Labour",$C446="Labour-related"),IF(Inputs!$DT446=$F$1,Inputs!DH446,Inputs!DH446*'Key assumptions'!$H$118),$F446*N(BB446)*avg_hrs)</f>
        <v>0</v>
      </c>
      <c r="DI446" s="255">
        <f>IF(OR($C446="Non-Labour",$C446="Labour-related"),IF(Inputs!$DT446=$F$1,Inputs!DI446,Inputs!DI446*'Key assumptions'!$H$118),$F446*N(BC446)*avg_hrs)</f>
        <v>0</v>
      </c>
      <c r="DJ446" s="255">
        <f>IF(OR($C446="Non-Labour",$C446="Labour-related"),IF(Inputs!$DT446=$F$1,Inputs!DJ446,Inputs!DJ446*'Key assumptions'!$H$118),$F446*N(BD446)*avg_hrs)</f>
        <v>0</v>
      </c>
      <c r="DK446" s="255">
        <f>IF(OR($C446="Non-Labour",$C446="Labour-related"),IF(Inputs!$DT446=$F$1,Inputs!DK446,Inputs!DK446*'Key assumptions'!$H$118),$F446*N(BE446)*avg_hrs)</f>
        <v>0</v>
      </c>
      <c r="DL446" s="255">
        <f>IF(OR($C446="Non-Labour",$C446="Labour-related"),IF(Inputs!$DT446=$F$1,Inputs!DL446,Inputs!DL446*'Key assumptions'!$H$118),$F446*N(BF446)*avg_hrs)</f>
        <v>0</v>
      </c>
      <c r="DM446" s="255">
        <f>IF(OR($C446="Non-Labour",$C446="Labour-related"),IF(Inputs!$DT446=$F$1,Inputs!DM446,Inputs!DM446*'Key assumptions'!$H$118),$F446*N(BG446)*avg_hrs)</f>
        <v>0</v>
      </c>
      <c r="DN446" s="255">
        <f>IF(OR($C446="Non-Labour",$C446="Labour-related"),IF(Inputs!$DT446=$F$1,Inputs!DN446,Inputs!DN446*'Key assumptions'!$H$118),$F446*N(BH446)*avg_hrs)</f>
        <v>0</v>
      </c>
      <c r="DO446" s="255">
        <f>IF(OR($C446="Non-Labour",$C446="Labour-related"),IF(Inputs!$DT446=$F$1,Inputs!DO446,Inputs!DO446*'Key assumptions'!$H$118),$F446*N(BI446)*avg_hrs)</f>
        <v>0</v>
      </c>
      <c r="DP446" s="255">
        <f>IF(OR($C446="Non-Labour",$C446="Labour-related"),IF(Inputs!$DT446=$F$1,Inputs!DP446,Inputs!DP446*'Key assumptions'!$H$118),$F446*N(BJ446)*avg_hrs)</f>
        <v>0</v>
      </c>
      <c r="DQ446" s="255">
        <f>IF(OR($C446="Non-Labour",$C446="Labour-related"),IF(Inputs!$DT446=$F$1,Inputs!DQ446,Inputs!DQ446*'Key assumptions'!$H$118),$F446*N(BK446)*avg_hrs)</f>
        <v>0</v>
      </c>
      <c r="DR446" s="255">
        <f>IF(OR($C446="Non-Labour",$C446="Labour-related"),IF(Inputs!$DT446=$F$1,Inputs!DR446,Inputs!DR446*'Key assumptions'!$H$118),$F446*N(BL446)*avg_hrs)</f>
        <v>0</v>
      </c>
      <c r="DT446" s="133" t="s">
        <v>213</v>
      </c>
      <c r="DU446" s="304"/>
      <c r="DV446" s="304"/>
      <c r="DW446" s="304"/>
      <c r="DX446" s="304"/>
      <c r="DY446" s="304"/>
      <c r="DZ446" s="304"/>
      <c r="EA446" s="255">
        <v>0</v>
      </c>
      <c r="EB446" s="255">
        <v>0</v>
      </c>
      <c r="EC446" s="255">
        <v>0</v>
      </c>
      <c r="ED446" s="255">
        <f t="shared" si="38"/>
        <v>0</v>
      </c>
      <c r="EE446" s="255">
        <f t="shared" si="38"/>
        <v>0</v>
      </c>
      <c r="EF446" s="255">
        <f t="shared" si="39"/>
        <v>0</v>
      </c>
    </row>
    <row r="447" spans="1:136" x14ac:dyDescent="0.4">
      <c r="A447" s="133" t="str">
        <f>Inputs!A447</f>
        <v>Other support and corporate roles</v>
      </c>
      <c r="B447" s="133" t="str">
        <f>Inputs!B447</f>
        <v>N/A</v>
      </c>
      <c r="C447" s="133" t="str">
        <f>Inputs!C447</f>
        <v>Internal Labour</v>
      </c>
      <c r="D447" s="133" t="str">
        <f>Inputs!D447</f>
        <v>PT003696 AI BCSS Handover</v>
      </c>
      <c r="E447" s="133" t="str">
        <f>Inputs!E447</f>
        <v>Project Admin (close out, etc.)</v>
      </c>
      <c r="F447" s="290">
        <f>IF(Inputs!DT447=$F$1,Inputs!F447,
IF(Inputs!DT447='Key assumptions'!$E$118,Inputs!F447*'Key assumptions'!$H$118,Inputs!F447*'Key assumptions'!$H$119))</f>
        <v>172.76</v>
      </c>
      <c r="G447" s="290">
        <f>IF(Inputs!DT447=$F$1,Inputs!G447,Inputs!G447*'Key assumptions'!$H$118)</f>
        <v>75.67053439349111</v>
      </c>
      <c r="H447" s="281"/>
      <c r="I447" s="281"/>
      <c r="J447" s="281"/>
      <c r="K447" s="281"/>
      <c r="L447" s="281"/>
      <c r="M447" s="389" t="str">
        <f>Inputs!M447</f>
        <v>[C-i-C]</v>
      </c>
      <c r="N447" s="389" t="str">
        <f>Inputs!N447</f>
        <v>[C-i-C]</v>
      </c>
      <c r="O447" s="389" t="str">
        <f>Inputs!O447</f>
        <v>[C-i-C]</v>
      </c>
      <c r="P447" s="389" t="str">
        <f>Inputs!P447</f>
        <v>[C-i-C]</v>
      </c>
      <c r="Q447" s="389" t="str">
        <f>Inputs!Q447</f>
        <v>[C-i-C]</v>
      </c>
      <c r="R447" s="389" t="str">
        <f>Inputs!R447</f>
        <v>[C-i-C]</v>
      </c>
      <c r="S447" s="389" t="str">
        <f>Inputs!S447</f>
        <v>[C-i-C]</v>
      </c>
      <c r="T447" s="389" t="str">
        <f>Inputs!T447</f>
        <v>[C-i-C]</v>
      </c>
      <c r="U447" s="389" t="str">
        <f>Inputs!U447</f>
        <v>[C-i-C]</v>
      </c>
      <c r="V447" s="389" t="str">
        <f>Inputs!V447</f>
        <v>[C-i-C]</v>
      </c>
      <c r="W447" s="389" t="str">
        <f>Inputs!W447</f>
        <v>[C-i-C]</v>
      </c>
      <c r="X447" s="389" t="str">
        <f>Inputs!X447</f>
        <v>[C-i-C]</v>
      </c>
      <c r="Y447" s="389" t="str">
        <f>Inputs!Y447</f>
        <v>[C-i-C]</v>
      </c>
      <c r="Z447" s="389" t="str">
        <f>Inputs!Z447</f>
        <v>[C-i-C]</v>
      </c>
      <c r="AA447" s="389" t="str">
        <f>Inputs!AA447</f>
        <v>[C-i-C]</v>
      </c>
      <c r="AB447" s="389" t="str">
        <f>Inputs!AB447</f>
        <v>[C-i-C]</v>
      </c>
      <c r="AC447" s="389" t="str">
        <f>Inputs!AC447</f>
        <v>[C-i-C]</v>
      </c>
      <c r="AD447" s="389" t="str">
        <f>Inputs!AD447</f>
        <v>[C-i-C]</v>
      </c>
      <c r="AE447" s="389" t="str">
        <f>Inputs!AE447</f>
        <v>[C-i-C]</v>
      </c>
      <c r="AF447" s="389" t="str">
        <f>Inputs!AF447</f>
        <v>[C-i-C]</v>
      </c>
      <c r="AG447" s="389" t="str">
        <f>Inputs!AG447</f>
        <v>[C-i-C]</v>
      </c>
      <c r="AH447" s="389" t="str">
        <f>Inputs!AH447</f>
        <v>[C-i-C]</v>
      </c>
      <c r="AI447" s="254">
        <f>Inputs!AI447</f>
        <v>0</v>
      </c>
      <c r="AJ447" s="254">
        <f>Inputs!AJ447</f>
        <v>0</v>
      </c>
      <c r="AK447" s="254">
        <f>Inputs!AK447</f>
        <v>0</v>
      </c>
      <c r="AL447" s="254">
        <f>Inputs!AL447</f>
        <v>0</v>
      </c>
      <c r="AM447" s="254">
        <f>Inputs!AM447</f>
        <v>0</v>
      </c>
      <c r="AN447" s="254">
        <f>Inputs!AN447</f>
        <v>0</v>
      </c>
      <c r="AO447" s="254">
        <f>Inputs!AO447</f>
        <v>0</v>
      </c>
      <c r="AP447" s="254">
        <f>Inputs!AP447</f>
        <v>0</v>
      </c>
      <c r="AQ447" s="254">
        <f>Inputs!AQ447</f>
        <v>0</v>
      </c>
      <c r="AR447" s="254">
        <f>Inputs!AR447</f>
        <v>0</v>
      </c>
      <c r="AS447" s="254">
        <f>Inputs!AS447</f>
        <v>0</v>
      </c>
      <c r="AT447" s="254">
        <f>Inputs!AT447</f>
        <v>0</v>
      </c>
      <c r="AU447" s="254">
        <f>Inputs!AU447</f>
        <v>0</v>
      </c>
      <c r="AV447" s="254">
        <f>Inputs!AV447</f>
        <v>0</v>
      </c>
      <c r="AW447" s="254">
        <f>Inputs!AW447</f>
        <v>0</v>
      </c>
      <c r="AX447" s="254">
        <f>Inputs!AX447</f>
        <v>0</v>
      </c>
      <c r="AY447" s="254">
        <f>Inputs!AY447</f>
        <v>0</v>
      </c>
      <c r="AZ447" s="254">
        <f>Inputs!AZ447</f>
        <v>0</v>
      </c>
      <c r="BA447" s="254">
        <f>Inputs!BA447</f>
        <v>0</v>
      </c>
      <c r="BB447" s="254">
        <f>Inputs!BB447</f>
        <v>0</v>
      </c>
      <c r="BC447" s="254">
        <f>Inputs!BC447</f>
        <v>0</v>
      </c>
      <c r="BD447" s="254">
        <f>Inputs!BD447</f>
        <v>0</v>
      </c>
      <c r="BE447" s="254">
        <f>Inputs!BE447</f>
        <v>0</v>
      </c>
      <c r="BF447" s="254">
        <f>Inputs!BF447</f>
        <v>0</v>
      </c>
      <c r="BG447" s="254">
        <f>Inputs!BG447</f>
        <v>0</v>
      </c>
      <c r="BH447" s="254">
        <f>Inputs!BH447</f>
        <v>0</v>
      </c>
      <c r="BI447" s="254">
        <f>Inputs!BI447</f>
        <v>0</v>
      </c>
      <c r="BJ447" s="254">
        <f>Inputs!BJ447</f>
        <v>0</v>
      </c>
      <c r="BK447" s="254">
        <f>Inputs!BK447</f>
        <v>0</v>
      </c>
      <c r="BL447" s="254">
        <f>Inputs!BL447</f>
        <v>0</v>
      </c>
      <c r="BN447" s="255">
        <f>IF(OR($C447="Non-Labour",$C447="Labour-related"),IF(Inputs!$DT447=$F$1,Inputs!BN447,Inputs!BN447*'Key assumptions'!$H$118),$F447*N(H447)*avg_hrs)</f>
        <v>0</v>
      </c>
      <c r="BO447" s="255">
        <f>IF(OR($C447="Non-Labour",$C447="Labour-related"),IF(Inputs!$DT447=$F$1,Inputs!BO447,Inputs!BO447*'Key assumptions'!$H$118),$F447*N(I447)*avg_hrs)</f>
        <v>0</v>
      </c>
      <c r="BP447" s="255">
        <f>IF(OR($C447="Non-Labour",$C447="Labour-related"),IF(Inputs!$DT447=$F$1,Inputs!BP447,Inputs!BP447*'Key assumptions'!$H$118),$F447*N(J447)*avg_hrs)</f>
        <v>0</v>
      </c>
      <c r="BQ447" s="255">
        <f>IF(OR($C447="Non-Labour",$C447="Labour-related"),IF(Inputs!$DT447=$F$1,Inputs!BQ447,Inputs!BQ447*'Key assumptions'!$H$118),$F447*N(K447)*avg_hrs)</f>
        <v>0</v>
      </c>
      <c r="BR447" s="255">
        <f>IF(OR($C447="Non-Labour",$C447="Labour-related"),IF(Inputs!$DT447=$F$1,Inputs!BR447,Inputs!BR447*'Key assumptions'!$H$118),$F447*N(L447)*avg_hrs)</f>
        <v>0</v>
      </c>
      <c r="BS447" s="390" t="s">
        <v>411</v>
      </c>
      <c r="BT447" s="390" t="s">
        <v>411</v>
      </c>
      <c r="BU447" s="390" t="s">
        <v>411</v>
      </c>
      <c r="BV447" s="390" t="s">
        <v>411</v>
      </c>
      <c r="BW447" s="390" t="s">
        <v>411</v>
      </c>
      <c r="BX447" s="390" t="s">
        <v>411</v>
      </c>
      <c r="BY447" s="390" t="s">
        <v>411</v>
      </c>
      <c r="BZ447" s="390" t="s">
        <v>411</v>
      </c>
      <c r="CA447" s="390" t="s">
        <v>411</v>
      </c>
      <c r="CB447" s="390" t="s">
        <v>411</v>
      </c>
      <c r="CC447" s="390" t="s">
        <v>411</v>
      </c>
      <c r="CD447" s="390" t="s">
        <v>411</v>
      </c>
      <c r="CE447" s="390" t="s">
        <v>411</v>
      </c>
      <c r="CF447" s="390" t="s">
        <v>411</v>
      </c>
      <c r="CG447" s="390" t="s">
        <v>411</v>
      </c>
      <c r="CH447" s="390" t="s">
        <v>411</v>
      </c>
      <c r="CI447" s="390" t="s">
        <v>411</v>
      </c>
      <c r="CJ447" s="390" t="s">
        <v>411</v>
      </c>
      <c r="CK447" s="390" t="s">
        <v>411</v>
      </c>
      <c r="CL447" s="390" t="s">
        <v>411</v>
      </c>
      <c r="CM447" s="390" t="s">
        <v>411</v>
      </c>
      <c r="CN447" s="390" t="s">
        <v>411</v>
      </c>
      <c r="CO447" s="255">
        <f>IF(OR($C447="Non-Labour",$C447="Labour-related"),IF(Inputs!$DT447=$F$1,Inputs!CO447,Inputs!CO447*'Key assumptions'!$H$118),$F447*N(AI447)*avg_hrs)</f>
        <v>0</v>
      </c>
      <c r="CP447" s="255">
        <f>IF(OR($C447="Non-Labour",$C447="Labour-related"),IF(Inputs!$DT447=$F$1,Inputs!CP447,Inputs!CP447*'Key assumptions'!$H$118),$F447*N(AJ447)*avg_hrs)</f>
        <v>0</v>
      </c>
      <c r="CQ447" s="255">
        <f>IF(OR($C447="Non-Labour",$C447="Labour-related"),IF(Inputs!$DT447=$F$1,Inputs!CQ447,Inputs!CQ447*'Key assumptions'!$H$118),$F447*N(AK447)*avg_hrs)</f>
        <v>0</v>
      </c>
      <c r="CR447" s="255">
        <f>IF(OR($C447="Non-Labour",$C447="Labour-related"),IF(Inputs!$DT447=$F$1,Inputs!CR447,Inputs!CR447*'Key assumptions'!$H$118),$F447*N(AL447)*avg_hrs)</f>
        <v>0</v>
      </c>
      <c r="CS447" s="255">
        <f>IF(OR($C447="Non-Labour",$C447="Labour-related"),IF(Inputs!$DT447=$F$1,Inputs!CS447,Inputs!CS447*'Key assumptions'!$H$118),$F447*N(AM447)*avg_hrs)</f>
        <v>0</v>
      </c>
      <c r="CT447" s="255">
        <f>IF(OR($C447="Non-Labour",$C447="Labour-related"),IF(Inputs!$DT447=$F$1,Inputs!CT447,Inputs!CT447*'Key assumptions'!$H$118),$F447*N(AN447)*avg_hrs)</f>
        <v>0</v>
      </c>
      <c r="CU447" s="255">
        <f>IF(OR($C447="Non-Labour",$C447="Labour-related"),IF(Inputs!$DT447=$F$1,Inputs!CU447,Inputs!CU447*'Key assumptions'!$H$118),$F447*N(AO447)*avg_hrs)</f>
        <v>0</v>
      </c>
      <c r="CV447" s="255">
        <f>IF(OR($C447="Non-Labour",$C447="Labour-related"),IF(Inputs!$DT447=$F$1,Inputs!CV447,Inputs!CV447*'Key assumptions'!$H$118),$F447*N(AP447)*avg_hrs)</f>
        <v>0</v>
      </c>
      <c r="CW447" s="255">
        <f>IF(OR($C447="Non-Labour",$C447="Labour-related"),IF(Inputs!$DT447=$F$1,Inputs!CW447,Inputs!CW447*'Key assumptions'!$H$118),$F447*N(AQ447)*avg_hrs)</f>
        <v>0</v>
      </c>
      <c r="CX447" s="255">
        <f>IF(OR($C447="Non-Labour",$C447="Labour-related"),IF(Inputs!$DT447=$F$1,Inputs!CX447,Inputs!CX447*'Key assumptions'!$H$118),$F447*N(AR447)*avg_hrs)</f>
        <v>0</v>
      </c>
      <c r="CY447" s="255">
        <f>IF(OR($C447="Non-Labour",$C447="Labour-related"),IF(Inputs!$DT447=$F$1,Inputs!CY447,Inputs!CY447*'Key assumptions'!$H$118),$F447*N(AS447)*avg_hrs)</f>
        <v>0</v>
      </c>
      <c r="CZ447" s="255">
        <f>IF(OR($C447="Non-Labour",$C447="Labour-related"),IF(Inputs!$DT447=$F$1,Inputs!CZ447,Inputs!CZ447*'Key assumptions'!$H$118),$F447*N(AT447)*avg_hrs)</f>
        <v>0</v>
      </c>
      <c r="DA447" s="255">
        <f>IF(OR($C447="Non-Labour",$C447="Labour-related"),IF(Inputs!$DT447=$F$1,Inputs!DA447,Inputs!DA447*'Key assumptions'!$H$118),$F447*N(AU447)*avg_hrs)</f>
        <v>0</v>
      </c>
      <c r="DB447" s="255">
        <f>IF(OR($C447="Non-Labour",$C447="Labour-related"),IF(Inputs!$DT447=$F$1,Inputs!DB447,Inputs!DB447*'Key assumptions'!$H$118),$F447*N(AV447)*avg_hrs)</f>
        <v>0</v>
      </c>
      <c r="DC447" s="255">
        <f>IF(OR($C447="Non-Labour",$C447="Labour-related"),IF(Inputs!$DT447=$F$1,Inputs!DC447,Inputs!DC447*'Key assumptions'!$H$118),$F447*N(AW447)*avg_hrs)</f>
        <v>0</v>
      </c>
      <c r="DD447" s="255">
        <f>IF(OR($C447="Non-Labour",$C447="Labour-related"),IF(Inputs!$DT447=$F$1,Inputs!DD447,Inputs!DD447*'Key assumptions'!$H$118),$F447*N(AX447)*avg_hrs)</f>
        <v>0</v>
      </c>
      <c r="DE447" s="255">
        <f>IF(OR($C447="Non-Labour",$C447="Labour-related"),IF(Inputs!$DT447=$F$1,Inputs!DE447,Inputs!DE447*'Key assumptions'!$H$118),$F447*N(AY447)*avg_hrs)</f>
        <v>0</v>
      </c>
      <c r="DF447" s="255">
        <f>IF(OR($C447="Non-Labour",$C447="Labour-related"),IF(Inputs!$DT447=$F$1,Inputs!DF447,Inputs!DF447*'Key assumptions'!$H$118),$F447*N(AZ447)*avg_hrs)</f>
        <v>0</v>
      </c>
      <c r="DG447" s="255">
        <f>IF(OR($C447="Non-Labour",$C447="Labour-related"),IF(Inputs!$DT447=$F$1,Inputs!DG447,Inputs!DG447*'Key assumptions'!$H$118),$F447*N(BA447)*avg_hrs)</f>
        <v>0</v>
      </c>
      <c r="DH447" s="255">
        <f>IF(OR($C447="Non-Labour",$C447="Labour-related"),IF(Inputs!$DT447=$F$1,Inputs!DH447,Inputs!DH447*'Key assumptions'!$H$118),$F447*N(BB447)*avg_hrs)</f>
        <v>0</v>
      </c>
      <c r="DI447" s="255">
        <f>IF(OR($C447="Non-Labour",$C447="Labour-related"),IF(Inputs!$DT447=$F$1,Inputs!DI447,Inputs!DI447*'Key assumptions'!$H$118),$F447*N(BC447)*avg_hrs)</f>
        <v>0</v>
      </c>
      <c r="DJ447" s="255">
        <f>IF(OR($C447="Non-Labour",$C447="Labour-related"),IF(Inputs!$DT447=$F$1,Inputs!DJ447,Inputs!DJ447*'Key assumptions'!$H$118),$F447*N(BD447)*avg_hrs)</f>
        <v>0</v>
      </c>
      <c r="DK447" s="255">
        <f>IF(OR($C447="Non-Labour",$C447="Labour-related"),IF(Inputs!$DT447=$F$1,Inputs!DK447,Inputs!DK447*'Key assumptions'!$H$118),$F447*N(BE447)*avg_hrs)</f>
        <v>0</v>
      </c>
      <c r="DL447" s="255">
        <f>IF(OR($C447="Non-Labour",$C447="Labour-related"),IF(Inputs!$DT447=$F$1,Inputs!DL447,Inputs!DL447*'Key assumptions'!$H$118),$F447*N(BF447)*avg_hrs)</f>
        <v>0</v>
      </c>
      <c r="DM447" s="255">
        <f>IF(OR($C447="Non-Labour",$C447="Labour-related"),IF(Inputs!$DT447=$F$1,Inputs!DM447,Inputs!DM447*'Key assumptions'!$H$118),$F447*N(BG447)*avg_hrs)</f>
        <v>0</v>
      </c>
      <c r="DN447" s="255">
        <f>IF(OR($C447="Non-Labour",$C447="Labour-related"),IF(Inputs!$DT447=$F$1,Inputs!DN447,Inputs!DN447*'Key assumptions'!$H$118),$F447*N(BH447)*avg_hrs)</f>
        <v>0</v>
      </c>
      <c r="DO447" s="255">
        <f>IF(OR($C447="Non-Labour",$C447="Labour-related"),IF(Inputs!$DT447=$F$1,Inputs!DO447,Inputs!DO447*'Key assumptions'!$H$118),$F447*N(BI447)*avg_hrs)</f>
        <v>0</v>
      </c>
      <c r="DP447" s="255">
        <f>IF(OR($C447="Non-Labour",$C447="Labour-related"),IF(Inputs!$DT447=$F$1,Inputs!DP447,Inputs!DP447*'Key assumptions'!$H$118),$F447*N(BJ447)*avg_hrs)</f>
        <v>0</v>
      </c>
      <c r="DQ447" s="255">
        <f>IF(OR($C447="Non-Labour",$C447="Labour-related"),IF(Inputs!$DT447=$F$1,Inputs!DQ447,Inputs!DQ447*'Key assumptions'!$H$118),$F447*N(BK447)*avg_hrs)</f>
        <v>0</v>
      </c>
      <c r="DR447" s="255">
        <f>IF(OR($C447="Non-Labour",$C447="Labour-related"),IF(Inputs!$DT447=$F$1,Inputs!DR447,Inputs!DR447*'Key assumptions'!$H$118),$F447*N(BL447)*avg_hrs)</f>
        <v>0</v>
      </c>
      <c r="DT447" s="133" t="s">
        <v>213</v>
      </c>
      <c r="DU447" s="304"/>
      <c r="DV447" s="304"/>
      <c r="DW447" s="304"/>
      <c r="DX447" s="304"/>
      <c r="DY447" s="304"/>
      <c r="DZ447" s="304"/>
      <c r="EA447" s="255">
        <v>0</v>
      </c>
      <c r="EB447" s="255">
        <v>0</v>
      </c>
      <c r="EC447" s="255">
        <v>0</v>
      </c>
      <c r="ED447" s="255">
        <f t="shared" si="38"/>
        <v>0</v>
      </c>
      <c r="EE447" s="255">
        <f t="shared" si="38"/>
        <v>0</v>
      </c>
      <c r="EF447" s="255">
        <f t="shared" si="39"/>
        <v>0</v>
      </c>
    </row>
    <row r="448" spans="1:136" x14ac:dyDescent="0.4">
      <c r="A448" s="133" t="str">
        <f>Inputs!A448</f>
        <v>Contracted Labour</v>
      </c>
      <c r="B448" s="133">
        <f>Inputs!B448</f>
        <v>0</v>
      </c>
      <c r="C448" s="133">
        <f>Inputs!C448</f>
        <v>0</v>
      </c>
      <c r="D448" s="133">
        <f>Inputs!D448</f>
        <v>0</v>
      </c>
      <c r="E448" s="133">
        <f>Inputs!E448</f>
        <v>0</v>
      </c>
      <c r="F448" s="290">
        <f>IF(Inputs!DT448=$F$1,Inputs!F448,
IF(Inputs!DT448='Key assumptions'!$E$118,Inputs!F448*'Key assumptions'!$H$118,Inputs!F448*'Key assumptions'!$H$119))</f>
        <v>0</v>
      </c>
      <c r="G448" s="290">
        <f>IF(Inputs!DT448=$F$1,Inputs!G448,Inputs!G448*'Key assumptions'!$H$118)</f>
        <v>0</v>
      </c>
      <c r="H448" s="281"/>
      <c r="I448" s="281"/>
      <c r="J448" s="281"/>
      <c r="K448" s="281"/>
      <c r="L448" s="281"/>
      <c r="M448" s="389" t="str">
        <f>Inputs!M448</f>
        <v>[C-i-C]</v>
      </c>
      <c r="N448" s="389" t="str">
        <f>Inputs!N448</f>
        <v>[C-i-C]</v>
      </c>
      <c r="O448" s="389" t="str">
        <f>Inputs!O448</f>
        <v>[C-i-C]</v>
      </c>
      <c r="P448" s="389" t="str">
        <f>Inputs!P448</f>
        <v>[C-i-C]</v>
      </c>
      <c r="Q448" s="389" t="str">
        <f>Inputs!Q448</f>
        <v>[C-i-C]</v>
      </c>
      <c r="R448" s="389" t="str">
        <f>Inputs!R448</f>
        <v>[C-i-C]</v>
      </c>
      <c r="S448" s="389" t="str">
        <f>Inputs!S448</f>
        <v>[C-i-C]</v>
      </c>
      <c r="T448" s="389" t="str">
        <f>Inputs!T448</f>
        <v>[C-i-C]</v>
      </c>
      <c r="U448" s="389" t="str">
        <f>Inputs!U448</f>
        <v>[C-i-C]</v>
      </c>
      <c r="V448" s="389" t="str">
        <f>Inputs!V448</f>
        <v>[C-i-C]</v>
      </c>
      <c r="W448" s="389" t="str">
        <f>Inputs!W448</f>
        <v>[C-i-C]</v>
      </c>
      <c r="X448" s="389" t="str">
        <f>Inputs!X448</f>
        <v>[C-i-C]</v>
      </c>
      <c r="Y448" s="389" t="str">
        <f>Inputs!Y448</f>
        <v>[C-i-C]</v>
      </c>
      <c r="Z448" s="389" t="str">
        <f>Inputs!Z448</f>
        <v>[C-i-C]</v>
      </c>
      <c r="AA448" s="389" t="str">
        <f>Inputs!AA448</f>
        <v>[C-i-C]</v>
      </c>
      <c r="AB448" s="389" t="str">
        <f>Inputs!AB448</f>
        <v>[C-i-C]</v>
      </c>
      <c r="AC448" s="389" t="str">
        <f>Inputs!AC448</f>
        <v>[C-i-C]</v>
      </c>
      <c r="AD448" s="389" t="str">
        <f>Inputs!AD448</f>
        <v>[C-i-C]</v>
      </c>
      <c r="AE448" s="389" t="str">
        <f>Inputs!AE448</f>
        <v>[C-i-C]</v>
      </c>
      <c r="AF448" s="389" t="str">
        <f>Inputs!AF448</f>
        <v>[C-i-C]</v>
      </c>
      <c r="AG448" s="389" t="str">
        <f>Inputs!AG448</f>
        <v>[C-i-C]</v>
      </c>
      <c r="AH448" s="389" t="str">
        <f>Inputs!AH448</f>
        <v>[C-i-C]</v>
      </c>
      <c r="AI448" s="254">
        <f>Inputs!AI448</f>
        <v>0</v>
      </c>
      <c r="AJ448" s="254">
        <f>Inputs!AJ448</f>
        <v>0</v>
      </c>
      <c r="AK448" s="254">
        <f>Inputs!AK448</f>
        <v>0</v>
      </c>
      <c r="AL448" s="254">
        <f>Inputs!AL448</f>
        <v>0</v>
      </c>
      <c r="AM448" s="254">
        <f>Inputs!AM448</f>
        <v>0</v>
      </c>
      <c r="AN448" s="254">
        <f>Inputs!AN448</f>
        <v>0</v>
      </c>
      <c r="AO448" s="254">
        <f>Inputs!AO448</f>
        <v>0</v>
      </c>
      <c r="AP448" s="254">
        <f>Inputs!AP448</f>
        <v>0</v>
      </c>
      <c r="AQ448" s="254">
        <f>Inputs!AQ448</f>
        <v>0</v>
      </c>
      <c r="AR448" s="254">
        <f>Inputs!AR448</f>
        <v>0</v>
      </c>
      <c r="AS448" s="254">
        <f>Inputs!AS448</f>
        <v>0</v>
      </c>
      <c r="AT448" s="254">
        <f>Inputs!AT448</f>
        <v>0</v>
      </c>
      <c r="AU448" s="254">
        <f>Inputs!AU448</f>
        <v>0</v>
      </c>
      <c r="AV448" s="254">
        <f>Inputs!AV448</f>
        <v>0</v>
      </c>
      <c r="AW448" s="254">
        <f>Inputs!AW448</f>
        <v>0</v>
      </c>
      <c r="AX448" s="254">
        <f>Inputs!AX448</f>
        <v>0</v>
      </c>
      <c r="AY448" s="254">
        <f>Inputs!AY448</f>
        <v>0</v>
      </c>
      <c r="AZ448" s="254">
        <f>Inputs!AZ448</f>
        <v>0</v>
      </c>
      <c r="BA448" s="254">
        <f>Inputs!BA448</f>
        <v>0</v>
      </c>
      <c r="BB448" s="254">
        <f>Inputs!BB448</f>
        <v>0</v>
      </c>
      <c r="BC448" s="254">
        <f>Inputs!BC448</f>
        <v>0</v>
      </c>
      <c r="BD448" s="254">
        <f>Inputs!BD448</f>
        <v>0</v>
      </c>
      <c r="BE448" s="254">
        <f>Inputs!BE448</f>
        <v>0</v>
      </c>
      <c r="BF448" s="254">
        <f>Inputs!BF448</f>
        <v>0</v>
      </c>
      <c r="BG448" s="254">
        <f>Inputs!BG448</f>
        <v>0</v>
      </c>
      <c r="BH448" s="254">
        <f>Inputs!BH448</f>
        <v>0</v>
      </c>
      <c r="BI448" s="254">
        <f>Inputs!BI448</f>
        <v>0</v>
      </c>
      <c r="BJ448" s="254">
        <f>Inputs!BJ448</f>
        <v>0</v>
      </c>
      <c r="BK448" s="254">
        <f>Inputs!BK448</f>
        <v>0</v>
      </c>
      <c r="BL448" s="254">
        <f>Inputs!BL448</f>
        <v>0</v>
      </c>
      <c r="BN448" s="255">
        <f>IF(OR($C448="Non-Labour",$C448="Labour-related"),IF(Inputs!$DT448=$F$1,Inputs!BN448,Inputs!BN448*'Key assumptions'!$H$118),$F448*N(H448)*avg_hrs)</f>
        <v>0</v>
      </c>
      <c r="BO448" s="255">
        <f>IF(OR($C448="Non-Labour",$C448="Labour-related"),IF(Inputs!$DT448=$F$1,Inputs!BO448,Inputs!BO448*'Key assumptions'!$H$118),$F448*N(I448)*avg_hrs)</f>
        <v>0</v>
      </c>
      <c r="BP448" s="255">
        <f>IF(OR($C448="Non-Labour",$C448="Labour-related"),IF(Inputs!$DT448=$F$1,Inputs!BP448,Inputs!BP448*'Key assumptions'!$H$118),$F448*N(J448)*avg_hrs)</f>
        <v>0</v>
      </c>
      <c r="BQ448" s="255">
        <f>IF(OR($C448="Non-Labour",$C448="Labour-related"),IF(Inputs!$DT448=$F$1,Inputs!BQ448,Inputs!BQ448*'Key assumptions'!$H$118),$F448*N(K448)*avg_hrs)</f>
        <v>0</v>
      </c>
      <c r="BR448" s="255">
        <f>IF(OR($C448="Non-Labour",$C448="Labour-related"),IF(Inputs!$DT448=$F$1,Inputs!BR448,Inputs!BR448*'Key assumptions'!$H$118),$F448*N(L448)*avg_hrs)</f>
        <v>0</v>
      </c>
      <c r="BS448" s="390" t="s">
        <v>411</v>
      </c>
      <c r="BT448" s="390" t="s">
        <v>411</v>
      </c>
      <c r="BU448" s="390" t="s">
        <v>411</v>
      </c>
      <c r="BV448" s="390" t="s">
        <v>411</v>
      </c>
      <c r="BW448" s="390" t="s">
        <v>411</v>
      </c>
      <c r="BX448" s="390" t="s">
        <v>411</v>
      </c>
      <c r="BY448" s="390" t="s">
        <v>411</v>
      </c>
      <c r="BZ448" s="390" t="s">
        <v>411</v>
      </c>
      <c r="CA448" s="390" t="s">
        <v>411</v>
      </c>
      <c r="CB448" s="390" t="s">
        <v>411</v>
      </c>
      <c r="CC448" s="390" t="s">
        <v>411</v>
      </c>
      <c r="CD448" s="390" t="s">
        <v>411</v>
      </c>
      <c r="CE448" s="390" t="s">
        <v>411</v>
      </c>
      <c r="CF448" s="390" t="s">
        <v>411</v>
      </c>
      <c r="CG448" s="390" t="s">
        <v>411</v>
      </c>
      <c r="CH448" s="390" t="s">
        <v>411</v>
      </c>
      <c r="CI448" s="390" t="s">
        <v>411</v>
      </c>
      <c r="CJ448" s="390" t="s">
        <v>411</v>
      </c>
      <c r="CK448" s="390" t="s">
        <v>411</v>
      </c>
      <c r="CL448" s="390" t="s">
        <v>411</v>
      </c>
      <c r="CM448" s="390" t="s">
        <v>411</v>
      </c>
      <c r="CN448" s="390" t="s">
        <v>411</v>
      </c>
      <c r="CO448" s="255">
        <f>IF(OR($C448="Non-Labour",$C448="Labour-related"),IF(Inputs!$DT448=$F$1,Inputs!CO448,Inputs!CO448*'Key assumptions'!$H$118),$F448*N(AI448)*avg_hrs)</f>
        <v>0</v>
      </c>
      <c r="CP448" s="255">
        <f>IF(OR($C448="Non-Labour",$C448="Labour-related"),IF(Inputs!$DT448=$F$1,Inputs!CP448,Inputs!CP448*'Key assumptions'!$H$118),$F448*N(AJ448)*avg_hrs)</f>
        <v>0</v>
      </c>
      <c r="CQ448" s="255">
        <f>IF(OR($C448="Non-Labour",$C448="Labour-related"),IF(Inputs!$DT448=$F$1,Inputs!CQ448,Inputs!CQ448*'Key assumptions'!$H$118),$F448*N(AK448)*avg_hrs)</f>
        <v>0</v>
      </c>
      <c r="CR448" s="255">
        <f>IF(OR($C448="Non-Labour",$C448="Labour-related"),IF(Inputs!$DT448=$F$1,Inputs!CR448,Inputs!CR448*'Key assumptions'!$H$118),$F448*N(AL448)*avg_hrs)</f>
        <v>0</v>
      </c>
      <c r="CS448" s="255">
        <f>IF(OR($C448="Non-Labour",$C448="Labour-related"),IF(Inputs!$DT448=$F$1,Inputs!CS448,Inputs!CS448*'Key assumptions'!$H$118),$F448*N(AM448)*avg_hrs)</f>
        <v>0</v>
      </c>
      <c r="CT448" s="255">
        <f>IF(OR($C448="Non-Labour",$C448="Labour-related"),IF(Inputs!$DT448=$F$1,Inputs!CT448,Inputs!CT448*'Key assumptions'!$H$118),$F448*N(AN448)*avg_hrs)</f>
        <v>0</v>
      </c>
      <c r="CU448" s="255">
        <f>IF(OR($C448="Non-Labour",$C448="Labour-related"),IF(Inputs!$DT448=$F$1,Inputs!CU448,Inputs!CU448*'Key assumptions'!$H$118),$F448*N(AO448)*avg_hrs)</f>
        <v>0</v>
      </c>
      <c r="CV448" s="255">
        <f>IF(OR($C448="Non-Labour",$C448="Labour-related"),IF(Inputs!$DT448=$F$1,Inputs!CV448,Inputs!CV448*'Key assumptions'!$H$118),$F448*N(AP448)*avg_hrs)</f>
        <v>0</v>
      </c>
      <c r="CW448" s="255">
        <f>IF(OR($C448="Non-Labour",$C448="Labour-related"),IF(Inputs!$DT448=$F$1,Inputs!CW448,Inputs!CW448*'Key assumptions'!$H$118),$F448*N(AQ448)*avg_hrs)</f>
        <v>0</v>
      </c>
      <c r="CX448" s="255">
        <f>IF(OR($C448="Non-Labour",$C448="Labour-related"),IF(Inputs!$DT448=$F$1,Inputs!CX448,Inputs!CX448*'Key assumptions'!$H$118),$F448*N(AR448)*avg_hrs)</f>
        <v>0</v>
      </c>
      <c r="CY448" s="255">
        <f>IF(OR($C448="Non-Labour",$C448="Labour-related"),IF(Inputs!$DT448=$F$1,Inputs!CY448,Inputs!CY448*'Key assumptions'!$H$118),$F448*N(AS448)*avg_hrs)</f>
        <v>0</v>
      </c>
      <c r="CZ448" s="255">
        <f>IF(OR($C448="Non-Labour",$C448="Labour-related"),IF(Inputs!$DT448=$F$1,Inputs!CZ448,Inputs!CZ448*'Key assumptions'!$H$118),$F448*N(AT448)*avg_hrs)</f>
        <v>0</v>
      </c>
      <c r="DA448" s="255">
        <f>IF(OR($C448="Non-Labour",$C448="Labour-related"),IF(Inputs!$DT448=$F$1,Inputs!DA448,Inputs!DA448*'Key assumptions'!$H$118),$F448*N(AU448)*avg_hrs)</f>
        <v>0</v>
      </c>
      <c r="DB448" s="255">
        <f>IF(OR($C448="Non-Labour",$C448="Labour-related"),IF(Inputs!$DT448=$F$1,Inputs!DB448,Inputs!DB448*'Key assumptions'!$H$118),$F448*N(AV448)*avg_hrs)</f>
        <v>0</v>
      </c>
      <c r="DC448" s="255">
        <f>IF(OR($C448="Non-Labour",$C448="Labour-related"),IF(Inputs!$DT448=$F$1,Inputs!DC448,Inputs!DC448*'Key assumptions'!$H$118),$F448*N(AW448)*avg_hrs)</f>
        <v>0</v>
      </c>
      <c r="DD448" s="255">
        <f>IF(OR($C448="Non-Labour",$C448="Labour-related"),IF(Inputs!$DT448=$F$1,Inputs!DD448,Inputs!DD448*'Key assumptions'!$H$118),$F448*N(AX448)*avg_hrs)</f>
        <v>0</v>
      </c>
      <c r="DE448" s="255">
        <f>IF(OR($C448="Non-Labour",$C448="Labour-related"),IF(Inputs!$DT448=$F$1,Inputs!DE448,Inputs!DE448*'Key assumptions'!$H$118),$F448*N(AY448)*avg_hrs)</f>
        <v>0</v>
      </c>
      <c r="DF448" s="255">
        <f>IF(OR($C448="Non-Labour",$C448="Labour-related"),IF(Inputs!$DT448=$F$1,Inputs!DF448,Inputs!DF448*'Key assumptions'!$H$118),$F448*N(AZ448)*avg_hrs)</f>
        <v>0</v>
      </c>
      <c r="DG448" s="255">
        <f>IF(OR($C448="Non-Labour",$C448="Labour-related"),IF(Inputs!$DT448=$F$1,Inputs!DG448,Inputs!DG448*'Key assumptions'!$H$118),$F448*N(BA448)*avg_hrs)</f>
        <v>0</v>
      </c>
      <c r="DH448" s="255">
        <f>IF(OR($C448="Non-Labour",$C448="Labour-related"),IF(Inputs!$DT448=$F$1,Inputs!DH448,Inputs!DH448*'Key assumptions'!$H$118),$F448*N(BB448)*avg_hrs)</f>
        <v>0</v>
      </c>
      <c r="DI448" s="255">
        <f>IF(OR($C448="Non-Labour",$C448="Labour-related"),IF(Inputs!$DT448=$F$1,Inputs!DI448,Inputs!DI448*'Key assumptions'!$H$118),$F448*N(BC448)*avg_hrs)</f>
        <v>0</v>
      </c>
      <c r="DJ448" s="255">
        <f>IF(OR($C448="Non-Labour",$C448="Labour-related"),IF(Inputs!$DT448=$F$1,Inputs!DJ448,Inputs!DJ448*'Key assumptions'!$H$118),$F448*N(BD448)*avg_hrs)</f>
        <v>0</v>
      </c>
      <c r="DK448" s="255">
        <f>IF(OR($C448="Non-Labour",$C448="Labour-related"),IF(Inputs!$DT448=$F$1,Inputs!DK448,Inputs!DK448*'Key assumptions'!$H$118),$F448*N(BE448)*avg_hrs)</f>
        <v>0</v>
      </c>
      <c r="DL448" s="255">
        <f>IF(OR($C448="Non-Labour",$C448="Labour-related"),IF(Inputs!$DT448=$F$1,Inputs!DL448,Inputs!DL448*'Key assumptions'!$H$118),$F448*N(BF448)*avg_hrs)</f>
        <v>0</v>
      </c>
      <c r="DM448" s="255">
        <f>IF(OR($C448="Non-Labour",$C448="Labour-related"),IF(Inputs!$DT448=$F$1,Inputs!DM448,Inputs!DM448*'Key assumptions'!$H$118),$F448*N(BG448)*avg_hrs)</f>
        <v>0</v>
      </c>
      <c r="DN448" s="255">
        <f>IF(OR($C448="Non-Labour",$C448="Labour-related"),IF(Inputs!$DT448=$F$1,Inputs!DN448,Inputs!DN448*'Key assumptions'!$H$118),$F448*N(BH448)*avg_hrs)</f>
        <v>0</v>
      </c>
      <c r="DO448" s="255">
        <f>IF(OR($C448="Non-Labour",$C448="Labour-related"),IF(Inputs!$DT448=$F$1,Inputs!DO448,Inputs!DO448*'Key assumptions'!$H$118),$F448*N(BI448)*avg_hrs)</f>
        <v>0</v>
      </c>
      <c r="DP448" s="255">
        <f>IF(OR($C448="Non-Labour",$C448="Labour-related"),IF(Inputs!$DT448=$F$1,Inputs!DP448,Inputs!DP448*'Key assumptions'!$H$118),$F448*N(BJ448)*avg_hrs)</f>
        <v>0</v>
      </c>
      <c r="DQ448" s="255">
        <f>IF(OR($C448="Non-Labour",$C448="Labour-related"),IF(Inputs!$DT448=$F$1,Inputs!DQ448,Inputs!DQ448*'Key assumptions'!$H$118),$F448*N(BK448)*avg_hrs)</f>
        <v>0</v>
      </c>
      <c r="DR448" s="255">
        <f>IF(OR($C448="Non-Labour",$C448="Labour-related"),IF(Inputs!$DT448=$F$1,Inputs!DR448,Inputs!DR448*'Key assumptions'!$H$118),$F448*N(BL448)*avg_hrs)</f>
        <v>0</v>
      </c>
      <c r="DT448" s="133" t="s">
        <v>213</v>
      </c>
      <c r="DU448" s="304"/>
      <c r="DV448" s="304"/>
      <c r="DW448" s="304"/>
      <c r="DX448" s="304"/>
      <c r="DY448" s="304"/>
      <c r="DZ448" s="304"/>
      <c r="EA448" s="255">
        <v>0</v>
      </c>
      <c r="EB448" s="255">
        <v>0</v>
      </c>
      <c r="EC448" s="255">
        <v>0</v>
      </c>
      <c r="ED448" s="255">
        <f t="shared" si="38"/>
        <v>0</v>
      </c>
      <c r="EE448" s="255">
        <f t="shared" si="38"/>
        <v>0</v>
      </c>
      <c r="EF448" s="255">
        <f t="shared" si="39"/>
        <v>0</v>
      </c>
    </row>
    <row r="449" spans="1:136" x14ac:dyDescent="0.4">
      <c r="A449" s="133" t="str">
        <f>Inputs!A449</f>
        <v/>
      </c>
      <c r="B449" s="133" t="str">
        <f>Inputs!B449</f>
        <v/>
      </c>
      <c r="C449" s="133" t="str">
        <f>Inputs!C449</f>
        <v/>
      </c>
      <c r="D449" s="133" t="str">
        <f>Inputs!D449</f>
        <v>PT003696 AI BCSS Handover</v>
      </c>
      <c r="E449" s="133" t="str">
        <f>Inputs!E449</f>
        <v>CWO – ACE Interface BCSS Handover</v>
      </c>
      <c r="F449" s="290">
        <f>IF(Inputs!DT449=$F$1,Inputs!F449,
IF(Inputs!DT449='Key assumptions'!$E$118,Inputs!F449*'Key assumptions'!$H$118,Inputs!F449*'Key assumptions'!$H$119))</f>
        <v>0</v>
      </c>
      <c r="G449" s="290">
        <f>IF(Inputs!DT449=$F$1,Inputs!G449,Inputs!G449*'Key assumptions'!$H$118)</f>
        <v>0</v>
      </c>
      <c r="H449" s="281"/>
      <c r="I449" s="281"/>
      <c r="J449" s="281"/>
      <c r="K449" s="281"/>
      <c r="L449" s="281"/>
      <c r="M449" s="389" t="str">
        <f>Inputs!M449</f>
        <v>[C-i-C]</v>
      </c>
      <c r="N449" s="389" t="str">
        <f>Inputs!N449</f>
        <v>[C-i-C]</v>
      </c>
      <c r="O449" s="389" t="str">
        <f>Inputs!O449</f>
        <v>[C-i-C]</v>
      </c>
      <c r="P449" s="389" t="str">
        <f>Inputs!P449</f>
        <v>[C-i-C]</v>
      </c>
      <c r="Q449" s="389" t="str">
        <f>Inputs!Q449</f>
        <v>[C-i-C]</v>
      </c>
      <c r="R449" s="389" t="str">
        <f>Inputs!R449</f>
        <v>[C-i-C]</v>
      </c>
      <c r="S449" s="389" t="str">
        <f>Inputs!S449</f>
        <v>[C-i-C]</v>
      </c>
      <c r="T449" s="389" t="str">
        <f>Inputs!T449</f>
        <v>[C-i-C]</v>
      </c>
      <c r="U449" s="389" t="str">
        <f>Inputs!U449</f>
        <v>[C-i-C]</v>
      </c>
      <c r="V449" s="389" t="str">
        <f>Inputs!V449</f>
        <v>[C-i-C]</v>
      </c>
      <c r="W449" s="389" t="str">
        <f>Inputs!W449</f>
        <v>[C-i-C]</v>
      </c>
      <c r="X449" s="389" t="str">
        <f>Inputs!X449</f>
        <v>[C-i-C]</v>
      </c>
      <c r="Y449" s="389" t="str">
        <f>Inputs!Y449</f>
        <v>[C-i-C]</v>
      </c>
      <c r="Z449" s="389" t="str">
        <f>Inputs!Z449</f>
        <v>[C-i-C]</v>
      </c>
      <c r="AA449" s="389" t="str">
        <f>Inputs!AA449</f>
        <v>[C-i-C]</v>
      </c>
      <c r="AB449" s="389" t="str">
        <f>Inputs!AB449</f>
        <v>[C-i-C]</v>
      </c>
      <c r="AC449" s="389" t="str">
        <f>Inputs!AC449</f>
        <v>[C-i-C]</v>
      </c>
      <c r="AD449" s="389" t="str">
        <f>Inputs!AD449</f>
        <v>[C-i-C]</v>
      </c>
      <c r="AE449" s="389" t="str">
        <f>Inputs!AE449</f>
        <v>[C-i-C]</v>
      </c>
      <c r="AF449" s="389" t="str">
        <f>Inputs!AF449</f>
        <v>[C-i-C]</v>
      </c>
      <c r="AG449" s="389" t="str">
        <f>Inputs!AG449</f>
        <v>[C-i-C]</v>
      </c>
      <c r="AH449" s="389" t="str">
        <f>Inputs!AH449</f>
        <v>[C-i-C]</v>
      </c>
      <c r="AI449" s="254">
        <f>Inputs!AI449</f>
        <v>0</v>
      </c>
      <c r="AJ449" s="254">
        <f>Inputs!AJ449</f>
        <v>0</v>
      </c>
      <c r="AK449" s="254">
        <f>Inputs!AK449</f>
        <v>0</v>
      </c>
      <c r="AL449" s="254">
        <f>Inputs!AL449</f>
        <v>0</v>
      </c>
      <c r="AM449" s="254">
        <f>Inputs!AM449</f>
        <v>0</v>
      </c>
      <c r="AN449" s="254">
        <f>Inputs!AN449</f>
        <v>0</v>
      </c>
      <c r="AO449" s="254">
        <f>Inputs!AO449</f>
        <v>0</v>
      </c>
      <c r="AP449" s="254">
        <f>Inputs!AP449</f>
        <v>0</v>
      </c>
      <c r="AQ449" s="254">
        <f>Inputs!AQ449</f>
        <v>0</v>
      </c>
      <c r="AR449" s="254">
        <f>Inputs!AR449</f>
        <v>0</v>
      </c>
      <c r="AS449" s="254">
        <f>Inputs!AS449</f>
        <v>0</v>
      </c>
      <c r="AT449" s="254">
        <f>Inputs!AT449</f>
        <v>0</v>
      </c>
      <c r="AU449" s="254">
        <f>Inputs!AU449</f>
        <v>0</v>
      </c>
      <c r="AV449" s="254">
        <f>Inputs!AV449</f>
        <v>0</v>
      </c>
      <c r="AW449" s="254">
        <f>Inputs!AW449</f>
        <v>0</v>
      </c>
      <c r="AX449" s="254">
        <f>Inputs!AX449</f>
        <v>0</v>
      </c>
      <c r="AY449" s="254">
        <f>Inputs!AY449</f>
        <v>0</v>
      </c>
      <c r="AZ449" s="254">
        <f>Inputs!AZ449</f>
        <v>0</v>
      </c>
      <c r="BA449" s="254">
        <f>Inputs!BA449</f>
        <v>0</v>
      </c>
      <c r="BB449" s="254">
        <f>Inputs!BB449</f>
        <v>0</v>
      </c>
      <c r="BC449" s="254">
        <f>Inputs!BC449</f>
        <v>0</v>
      </c>
      <c r="BD449" s="254">
        <f>Inputs!BD449</f>
        <v>0</v>
      </c>
      <c r="BE449" s="254">
        <f>Inputs!BE449</f>
        <v>0</v>
      </c>
      <c r="BF449" s="254">
        <f>Inputs!BF449</f>
        <v>0</v>
      </c>
      <c r="BG449" s="254">
        <f>Inputs!BG449</f>
        <v>0</v>
      </c>
      <c r="BH449" s="254">
        <f>Inputs!BH449</f>
        <v>0</v>
      </c>
      <c r="BI449" s="254">
        <f>Inputs!BI449</f>
        <v>0</v>
      </c>
      <c r="BJ449" s="254">
        <f>Inputs!BJ449</f>
        <v>0</v>
      </c>
      <c r="BK449" s="254">
        <f>Inputs!BK449</f>
        <v>0</v>
      </c>
      <c r="BL449" s="254">
        <f>Inputs!BL449</f>
        <v>0</v>
      </c>
      <c r="BN449" s="255">
        <f>IF(OR($C449="Non-Labour",$C449="Labour-related"),IF(Inputs!$DT449=$F$1,Inputs!BN449,Inputs!BN449*'Key assumptions'!$H$118),$F449*N(H449)*avg_hrs)</f>
        <v>0</v>
      </c>
      <c r="BO449" s="255">
        <f>IF(OR($C449="Non-Labour",$C449="Labour-related"),IF(Inputs!$DT449=$F$1,Inputs!BO449,Inputs!BO449*'Key assumptions'!$H$118),$F449*N(I449)*avg_hrs)</f>
        <v>0</v>
      </c>
      <c r="BP449" s="255">
        <f>IF(OR($C449="Non-Labour",$C449="Labour-related"),IF(Inputs!$DT449=$F$1,Inputs!BP449,Inputs!BP449*'Key assumptions'!$H$118),$F449*N(J449)*avg_hrs)</f>
        <v>0</v>
      </c>
      <c r="BQ449" s="255">
        <f>IF(OR($C449="Non-Labour",$C449="Labour-related"),IF(Inputs!$DT449=$F$1,Inputs!BQ449,Inputs!BQ449*'Key assumptions'!$H$118),$F449*N(K449)*avg_hrs)</f>
        <v>0</v>
      </c>
      <c r="BR449" s="255">
        <f>IF(OR($C449="Non-Labour",$C449="Labour-related"),IF(Inputs!$DT449=$F$1,Inputs!BR449,Inputs!BR449*'Key assumptions'!$H$118),$F449*N(L449)*avg_hrs)</f>
        <v>0</v>
      </c>
      <c r="BS449" s="390" t="s">
        <v>411</v>
      </c>
      <c r="BT449" s="390" t="s">
        <v>411</v>
      </c>
      <c r="BU449" s="390" t="s">
        <v>411</v>
      </c>
      <c r="BV449" s="390" t="s">
        <v>411</v>
      </c>
      <c r="BW449" s="390" t="s">
        <v>411</v>
      </c>
      <c r="BX449" s="390" t="s">
        <v>411</v>
      </c>
      <c r="BY449" s="390" t="s">
        <v>411</v>
      </c>
      <c r="BZ449" s="390" t="s">
        <v>411</v>
      </c>
      <c r="CA449" s="390" t="s">
        <v>411</v>
      </c>
      <c r="CB449" s="390" t="s">
        <v>411</v>
      </c>
      <c r="CC449" s="390" t="s">
        <v>411</v>
      </c>
      <c r="CD449" s="390" t="s">
        <v>411</v>
      </c>
      <c r="CE449" s="390" t="s">
        <v>411</v>
      </c>
      <c r="CF449" s="390" t="s">
        <v>411</v>
      </c>
      <c r="CG449" s="390" t="s">
        <v>411</v>
      </c>
      <c r="CH449" s="390" t="s">
        <v>411</v>
      </c>
      <c r="CI449" s="390" t="s">
        <v>411</v>
      </c>
      <c r="CJ449" s="390" t="s">
        <v>411</v>
      </c>
      <c r="CK449" s="390" t="s">
        <v>411</v>
      </c>
      <c r="CL449" s="390" t="s">
        <v>411</v>
      </c>
      <c r="CM449" s="390" t="s">
        <v>411</v>
      </c>
      <c r="CN449" s="390" t="s">
        <v>411</v>
      </c>
      <c r="CO449" s="255">
        <f>IF(OR($C449="Non-Labour",$C449="Labour-related"),IF(Inputs!$DT449=$F$1,Inputs!CO449,Inputs!CO449*'Key assumptions'!$H$118),$F449*N(AI449)*avg_hrs)</f>
        <v>0</v>
      </c>
      <c r="CP449" s="255">
        <f>IF(OR($C449="Non-Labour",$C449="Labour-related"),IF(Inputs!$DT449=$F$1,Inputs!CP449,Inputs!CP449*'Key assumptions'!$H$118),$F449*N(AJ449)*avg_hrs)</f>
        <v>0</v>
      </c>
      <c r="CQ449" s="255">
        <f>IF(OR($C449="Non-Labour",$C449="Labour-related"),IF(Inputs!$DT449=$F$1,Inputs!CQ449,Inputs!CQ449*'Key assumptions'!$H$118),$F449*N(AK449)*avg_hrs)</f>
        <v>0</v>
      </c>
      <c r="CR449" s="255">
        <f>IF(OR($C449="Non-Labour",$C449="Labour-related"),IF(Inputs!$DT449=$F$1,Inputs!CR449,Inputs!CR449*'Key assumptions'!$H$118),$F449*N(AL449)*avg_hrs)</f>
        <v>0</v>
      </c>
      <c r="CS449" s="255">
        <f>IF(OR($C449="Non-Labour",$C449="Labour-related"),IF(Inputs!$DT449=$F$1,Inputs!CS449,Inputs!CS449*'Key assumptions'!$H$118),$F449*N(AM449)*avg_hrs)</f>
        <v>0</v>
      </c>
      <c r="CT449" s="255">
        <f>IF(OR($C449="Non-Labour",$C449="Labour-related"),IF(Inputs!$DT449=$F$1,Inputs!CT449,Inputs!CT449*'Key assumptions'!$H$118),$F449*N(AN449)*avg_hrs)</f>
        <v>0</v>
      </c>
      <c r="CU449" s="255">
        <f>IF(OR($C449="Non-Labour",$C449="Labour-related"),IF(Inputs!$DT449=$F$1,Inputs!CU449,Inputs!CU449*'Key assumptions'!$H$118),$F449*N(AO449)*avg_hrs)</f>
        <v>0</v>
      </c>
      <c r="CV449" s="255">
        <f>IF(OR($C449="Non-Labour",$C449="Labour-related"),IF(Inputs!$DT449=$F$1,Inputs!CV449,Inputs!CV449*'Key assumptions'!$H$118),$F449*N(AP449)*avg_hrs)</f>
        <v>0</v>
      </c>
      <c r="CW449" s="255">
        <f>IF(OR($C449="Non-Labour",$C449="Labour-related"),IF(Inputs!$DT449=$F$1,Inputs!CW449,Inputs!CW449*'Key assumptions'!$H$118),$F449*N(AQ449)*avg_hrs)</f>
        <v>0</v>
      </c>
      <c r="CX449" s="255">
        <f>IF(OR($C449="Non-Labour",$C449="Labour-related"),IF(Inputs!$DT449=$F$1,Inputs!CX449,Inputs!CX449*'Key assumptions'!$H$118),$F449*N(AR449)*avg_hrs)</f>
        <v>0</v>
      </c>
      <c r="CY449" s="255">
        <f>IF(OR($C449="Non-Labour",$C449="Labour-related"),IF(Inputs!$DT449=$F$1,Inputs!CY449,Inputs!CY449*'Key assumptions'!$H$118),$F449*N(AS449)*avg_hrs)</f>
        <v>0</v>
      </c>
      <c r="CZ449" s="255">
        <f>IF(OR($C449="Non-Labour",$C449="Labour-related"),IF(Inputs!$DT449=$F$1,Inputs!CZ449,Inputs!CZ449*'Key assumptions'!$H$118),$F449*N(AT449)*avg_hrs)</f>
        <v>0</v>
      </c>
      <c r="DA449" s="255">
        <f>IF(OR($C449="Non-Labour",$C449="Labour-related"),IF(Inputs!$DT449=$F$1,Inputs!DA449,Inputs!DA449*'Key assumptions'!$H$118),$F449*N(AU449)*avg_hrs)</f>
        <v>0</v>
      </c>
      <c r="DB449" s="255">
        <f>IF(OR($C449="Non-Labour",$C449="Labour-related"),IF(Inputs!$DT449=$F$1,Inputs!DB449,Inputs!DB449*'Key assumptions'!$H$118),$F449*N(AV449)*avg_hrs)</f>
        <v>0</v>
      </c>
      <c r="DC449" s="255">
        <f>IF(OR($C449="Non-Labour",$C449="Labour-related"),IF(Inputs!$DT449=$F$1,Inputs!DC449,Inputs!DC449*'Key assumptions'!$H$118),$F449*N(AW449)*avg_hrs)</f>
        <v>0</v>
      </c>
      <c r="DD449" s="255">
        <f>IF(OR($C449="Non-Labour",$C449="Labour-related"),IF(Inputs!$DT449=$F$1,Inputs!DD449,Inputs!DD449*'Key assumptions'!$H$118),$F449*N(AX449)*avg_hrs)</f>
        <v>0</v>
      </c>
      <c r="DE449" s="255">
        <f>IF(OR($C449="Non-Labour",$C449="Labour-related"),IF(Inputs!$DT449=$F$1,Inputs!DE449,Inputs!DE449*'Key assumptions'!$H$118),$F449*N(AY449)*avg_hrs)</f>
        <v>0</v>
      </c>
      <c r="DF449" s="255">
        <f>IF(OR($C449="Non-Labour",$C449="Labour-related"),IF(Inputs!$DT449=$F$1,Inputs!DF449,Inputs!DF449*'Key assumptions'!$H$118),$F449*N(AZ449)*avg_hrs)</f>
        <v>0</v>
      </c>
      <c r="DG449" s="255">
        <f>IF(OR($C449="Non-Labour",$C449="Labour-related"),IF(Inputs!$DT449=$F$1,Inputs!DG449,Inputs!DG449*'Key assumptions'!$H$118),$F449*N(BA449)*avg_hrs)</f>
        <v>0</v>
      </c>
      <c r="DH449" s="255">
        <f>IF(OR($C449="Non-Labour",$C449="Labour-related"),IF(Inputs!$DT449=$F$1,Inputs!DH449,Inputs!DH449*'Key assumptions'!$H$118),$F449*N(BB449)*avg_hrs)</f>
        <v>0</v>
      </c>
      <c r="DI449" s="255">
        <f>IF(OR($C449="Non-Labour",$C449="Labour-related"),IF(Inputs!$DT449=$F$1,Inputs!DI449,Inputs!DI449*'Key assumptions'!$H$118),$F449*N(BC449)*avg_hrs)</f>
        <v>0</v>
      </c>
      <c r="DJ449" s="255">
        <f>IF(OR($C449="Non-Labour",$C449="Labour-related"),IF(Inputs!$DT449=$F$1,Inputs!DJ449,Inputs!DJ449*'Key assumptions'!$H$118),$F449*N(BD449)*avg_hrs)</f>
        <v>0</v>
      </c>
      <c r="DK449" s="255">
        <f>IF(OR($C449="Non-Labour",$C449="Labour-related"),IF(Inputs!$DT449=$F$1,Inputs!DK449,Inputs!DK449*'Key assumptions'!$H$118),$F449*N(BE449)*avg_hrs)</f>
        <v>0</v>
      </c>
      <c r="DL449" s="255">
        <f>IF(OR($C449="Non-Labour",$C449="Labour-related"),IF(Inputs!$DT449=$F$1,Inputs!DL449,Inputs!DL449*'Key assumptions'!$H$118),$F449*N(BF449)*avg_hrs)</f>
        <v>0</v>
      </c>
      <c r="DM449" s="255">
        <f>IF(OR($C449="Non-Labour",$C449="Labour-related"),IF(Inputs!$DT449=$F$1,Inputs!DM449,Inputs!DM449*'Key assumptions'!$H$118),$F449*N(BG449)*avg_hrs)</f>
        <v>0</v>
      </c>
      <c r="DN449" s="255">
        <f>IF(OR($C449="Non-Labour",$C449="Labour-related"),IF(Inputs!$DT449=$F$1,Inputs!DN449,Inputs!DN449*'Key assumptions'!$H$118),$F449*N(BH449)*avg_hrs)</f>
        <v>0</v>
      </c>
      <c r="DO449" s="255">
        <f>IF(OR($C449="Non-Labour",$C449="Labour-related"),IF(Inputs!$DT449=$F$1,Inputs!DO449,Inputs!DO449*'Key assumptions'!$H$118),$F449*N(BI449)*avg_hrs)</f>
        <v>0</v>
      </c>
      <c r="DP449" s="255">
        <f>IF(OR($C449="Non-Labour",$C449="Labour-related"),IF(Inputs!$DT449=$F$1,Inputs!DP449,Inputs!DP449*'Key assumptions'!$H$118),$F449*N(BJ449)*avg_hrs)</f>
        <v>0</v>
      </c>
      <c r="DQ449" s="255">
        <f>IF(OR($C449="Non-Labour",$C449="Labour-related"),IF(Inputs!$DT449=$F$1,Inputs!DQ449,Inputs!DQ449*'Key assumptions'!$H$118),$F449*N(BK449)*avg_hrs)</f>
        <v>0</v>
      </c>
      <c r="DR449" s="255">
        <f>IF(OR($C449="Non-Labour",$C449="Labour-related"),IF(Inputs!$DT449=$F$1,Inputs!DR449,Inputs!DR449*'Key assumptions'!$H$118),$F449*N(BL449)*avg_hrs)</f>
        <v>0</v>
      </c>
      <c r="DT449" s="133" t="s">
        <v>213</v>
      </c>
      <c r="DU449" s="304"/>
      <c r="DV449" s="304"/>
      <c r="DW449" s="304"/>
      <c r="DX449" s="304"/>
      <c r="DY449" s="304"/>
      <c r="DZ449" s="304"/>
      <c r="EA449" s="255">
        <v>0</v>
      </c>
      <c r="EB449" s="255">
        <v>0</v>
      </c>
      <c r="EC449" s="255">
        <v>0</v>
      </c>
      <c r="ED449" s="255">
        <f t="shared" si="38"/>
        <v>0</v>
      </c>
      <c r="EE449" s="255">
        <f t="shared" si="38"/>
        <v>0</v>
      </c>
      <c r="EF449" s="255">
        <f t="shared" si="39"/>
        <v>0</v>
      </c>
    </row>
    <row r="450" spans="1:136" x14ac:dyDescent="0.4">
      <c r="A450" s="133" t="str">
        <f>Inputs!A450</f>
        <v>Non-Labour</v>
      </c>
      <c r="B450" s="133">
        <f>Inputs!B450</f>
        <v>0</v>
      </c>
      <c r="C450" s="133">
        <f>Inputs!C450</f>
        <v>0</v>
      </c>
      <c r="D450" s="133">
        <f>Inputs!D450</f>
        <v>0</v>
      </c>
      <c r="E450" s="133">
        <f>Inputs!E450</f>
        <v>0</v>
      </c>
      <c r="F450" s="290">
        <f>IF(Inputs!DT450=$F$1,Inputs!F450,
IF(Inputs!DT450='Key assumptions'!$E$118,Inputs!F450*'Key assumptions'!$H$118,Inputs!F450*'Key assumptions'!$H$119))</f>
        <v>0</v>
      </c>
      <c r="G450" s="290">
        <f>IF(Inputs!DT450=$F$1,Inputs!G450,Inputs!G450*'Key assumptions'!$H$118)</f>
        <v>0</v>
      </c>
      <c r="H450" s="281"/>
      <c r="I450" s="281"/>
      <c r="J450" s="281"/>
      <c r="K450" s="281"/>
      <c r="L450" s="281"/>
      <c r="M450" s="389" t="str">
        <f>Inputs!M450</f>
        <v>[C-i-C]</v>
      </c>
      <c r="N450" s="389" t="str">
        <f>Inputs!N450</f>
        <v>[C-i-C]</v>
      </c>
      <c r="O450" s="389" t="str">
        <f>Inputs!O450</f>
        <v>[C-i-C]</v>
      </c>
      <c r="P450" s="389" t="str">
        <f>Inputs!P450</f>
        <v>[C-i-C]</v>
      </c>
      <c r="Q450" s="389" t="str">
        <f>Inputs!Q450</f>
        <v>[C-i-C]</v>
      </c>
      <c r="R450" s="389" t="str">
        <f>Inputs!R450</f>
        <v>[C-i-C]</v>
      </c>
      <c r="S450" s="389" t="str">
        <f>Inputs!S450</f>
        <v>[C-i-C]</v>
      </c>
      <c r="T450" s="389" t="str">
        <f>Inputs!T450</f>
        <v>[C-i-C]</v>
      </c>
      <c r="U450" s="389" t="str">
        <f>Inputs!U450</f>
        <v>[C-i-C]</v>
      </c>
      <c r="V450" s="389" t="str">
        <f>Inputs!V450</f>
        <v>[C-i-C]</v>
      </c>
      <c r="W450" s="389" t="str">
        <f>Inputs!W450</f>
        <v>[C-i-C]</v>
      </c>
      <c r="X450" s="389" t="str">
        <f>Inputs!X450</f>
        <v>[C-i-C]</v>
      </c>
      <c r="Y450" s="389" t="str">
        <f>Inputs!Y450</f>
        <v>[C-i-C]</v>
      </c>
      <c r="Z450" s="389" t="str">
        <f>Inputs!Z450</f>
        <v>[C-i-C]</v>
      </c>
      <c r="AA450" s="389" t="str">
        <f>Inputs!AA450</f>
        <v>[C-i-C]</v>
      </c>
      <c r="AB450" s="389" t="str">
        <f>Inputs!AB450</f>
        <v>[C-i-C]</v>
      </c>
      <c r="AC450" s="389" t="str">
        <f>Inputs!AC450</f>
        <v>[C-i-C]</v>
      </c>
      <c r="AD450" s="389" t="str">
        <f>Inputs!AD450</f>
        <v>[C-i-C]</v>
      </c>
      <c r="AE450" s="389" t="str">
        <f>Inputs!AE450</f>
        <v>[C-i-C]</v>
      </c>
      <c r="AF450" s="389" t="str">
        <f>Inputs!AF450</f>
        <v>[C-i-C]</v>
      </c>
      <c r="AG450" s="389" t="str">
        <f>Inputs!AG450</f>
        <v>[C-i-C]</v>
      </c>
      <c r="AH450" s="389" t="str">
        <f>Inputs!AH450</f>
        <v>[C-i-C]</v>
      </c>
      <c r="AI450" s="254">
        <f>Inputs!AI450</f>
        <v>0</v>
      </c>
      <c r="AJ450" s="254">
        <f>Inputs!AJ450</f>
        <v>0</v>
      </c>
      <c r="AK450" s="254">
        <f>Inputs!AK450</f>
        <v>0</v>
      </c>
      <c r="AL450" s="254">
        <f>Inputs!AL450</f>
        <v>0</v>
      </c>
      <c r="AM450" s="254">
        <f>Inputs!AM450</f>
        <v>0</v>
      </c>
      <c r="AN450" s="254">
        <f>Inputs!AN450</f>
        <v>0</v>
      </c>
      <c r="AO450" s="254">
        <f>Inputs!AO450</f>
        <v>0</v>
      </c>
      <c r="AP450" s="254">
        <f>Inputs!AP450</f>
        <v>0</v>
      </c>
      <c r="AQ450" s="254">
        <f>Inputs!AQ450</f>
        <v>0</v>
      </c>
      <c r="AR450" s="254">
        <f>Inputs!AR450</f>
        <v>0</v>
      </c>
      <c r="AS450" s="254">
        <f>Inputs!AS450</f>
        <v>0</v>
      </c>
      <c r="AT450" s="254">
        <f>Inputs!AT450</f>
        <v>0</v>
      </c>
      <c r="AU450" s="254">
        <f>Inputs!AU450</f>
        <v>0</v>
      </c>
      <c r="AV450" s="254">
        <f>Inputs!AV450</f>
        <v>0</v>
      </c>
      <c r="AW450" s="254">
        <f>Inputs!AW450</f>
        <v>0</v>
      </c>
      <c r="AX450" s="254">
        <f>Inputs!AX450</f>
        <v>0</v>
      </c>
      <c r="AY450" s="254">
        <f>Inputs!AY450</f>
        <v>0</v>
      </c>
      <c r="AZ450" s="254">
        <f>Inputs!AZ450</f>
        <v>0</v>
      </c>
      <c r="BA450" s="254">
        <f>Inputs!BA450</f>
        <v>0</v>
      </c>
      <c r="BB450" s="254">
        <f>Inputs!BB450</f>
        <v>0</v>
      </c>
      <c r="BC450" s="254">
        <f>Inputs!BC450</f>
        <v>0</v>
      </c>
      <c r="BD450" s="254">
        <f>Inputs!BD450</f>
        <v>0</v>
      </c>
      <c r="BE450" s="254">
        <f>Inputs!BE450</f>
        <v>0</v>
      </c>
      <c r="BF450" s="254">
        <f>Inputs!BF450</f>
        <v>0</v>
      </c>
      <c r="BG450" s="254">
        <f>Inputs!BG450</f>
        <v>0</v>
      </c>
      <c r="BH450" s="254">
        <f>Inputs!BH450</f>
        <v>0</v>
      </c>
      <c r="BI450" s="254">
        <f>Inputs!BI450</f>
        <v>0</v>
      </c>
      <c r="BJ450" s="254">
        <f>Inputs!BJ450</f>
        <v>0</v>
      </c>
      <c r="BK450" s="254">
        <f>Inputs!BK450</f>
        <v>0</v>
      </c>
      <c r="BL450" s="254">
        <f>Inputs!BL450</f>
        <v>0</v>
      </c>
      <c r="BN450" s="255">
        <f>IF(OR($C450="Non-Labour",$C450="Labour-related"),IF(Inputs!$DT450=$F$1,Inputs!BN450,Inputs!BN450*'Key assumptions'!$H$118),$F450*N(H450)*avg_hrs)</f>
        <v>0</v>
      </c>
      <c r="BO450" s="255">
        <f>IF(OR($C450="Non-Labour",$C450="Labour-related"),IF(Inputs!$DT450=$F$1,Inputs!BO450,Inputs!BO450*'Key assumptions'!$H$118),$F450*N(I450)*avg_hrs)</f>
        <v>0</v>
      </c>
      <c r="BP450" s="255">
        <f>IF(OR($C450="Non-Labour",$C450="Labour-related"),IF(Inputs!$DT450=$F$1,Inputs!BP450,Inputs!BP450*'Key assumptions'!$H$118),$F450*N(J450)*avg_hrs)</f>
        <v>0</v>
      </c>
      <c r="BQ450" s="255">
        <f>IF(OR($C450="Non-Labour",$C450="Labour-related"),IF(Inputs!$DT450=$F$1,Inputs!BQ450,Inputs!BQ450*'Key assumptions'!$H$118),$F450*N(K450)*avg_hrs)</f>
        <v>0</v>
      </c>
      <c r="BR450" s="255">
        <f>IF(OR($C450="Non-Labour",$C450="Labour-related"),IF(Inputs!$DT450=$F$1,Inputs!BR450,Inputs!BR450*'Key assumptions'!$H$118),$F450*N(L450)*avg_hrs)</f>
        <v>0</v>
      </c>
      <c r="BS450" s="390" t="s">
        <v>411</v>
      </c>
      <c r="BT450" s="390" t="s">
        <v>411</v>
      </c>
      <c r="BU450" s="390" t="s">
        <v>411</v>
      </c>
      <c r="BV450" s="390" t="s">
        <v>411</v>
      </c>
      <c r="BW450" s="390" t="s">
        <v>411</v>
      </c>
      <c r="BX450" s="390" t="s">
        <v>411</v>
      </c>
      <c r="BY450" s="390" t="s">
        <v>411</v>
      </c>
      <c r="BZ450" s="390" t="s">
        <v>411</v>
      </c>
      <c r="CA450" s="390" t="s">
        <v>411</v>
      </c>
      <c r="CB450" s="390" t="s">
        <v>411</v>
      </c>
      <c r="CC450" s="390" t="s">
        <v>411</v>
      </c>
      <c r="CD450" s="390" t="s">
        <v>411</v>
      </c>
      <c r="CE450" s="390" t="s">
        <v>411</v>
      </c>
      <c r="CF450" s="390" t="s">
        <v>411</v>
      </c>
      <c r="CG450" s="390" t="s">
        <v>411</v>
      </c>
      <c r="CH450" s="390" t="s">
        <v>411</v>
      </c>
      <c r="CI450" s="390" t="s">
        <v>411</v>
      </c>
      <c r="CJ450" s="390" t="s">
        <v>411</v>
      </c>
      <c r="CK450" s="390" t="s">
        <v>411</v>
      </c>
      <c r="CL450" s="390" t="s">
        <v>411</v>
      </c>
      <c r="CM450" s="390" t="s">
        <v>411</v>
      </c>
      <c r="CN450" s="390" t="s">
        <v>411</v>
      </c>
      <c r="CO450" s="255">
        <f>IF(OR($C450="Non-Labour",$C450="Labour-related"),IF(Inputs!$DT450=$F$1,Inputs!CO450,Inputs!CO450*'Key assumptions'!$H$118),$F450*N(AI450)*avg_hrs)</f>
        <v>0</v>
      </c>
      <c r="CP450" s="255">
        <f>IF(OR($C450="Non-Labour",$C450="Labour-related"),IF(Inputs!$DT450=$F$1,Inputs!CP450,Inputs!CP450*'Key assumptions'!$H$118),$F450*N(AJ450)*avg_hrs)</f>
        <v>0</v>
      </c>
      <c r="CQ450" s="255">
        <f>IF(OR($C450="Non-Labour",$C450="Labour-related"),IF(Inputs!$DT450=$F$1,Inputs!CQ450,Inputs!CQ450*'Key assumptions'!$H$118),$F450*N(AK450)*avg_hrs)</f>
        <v>0</v>
      </c>
      <c r="CR450" s="255">
        <f>IF(OR($C450="Non-Labour",$C450="Labour-related"),IF(Inputs!$DT450=$F$1,Inputs!CR450,Inputs!CR450*'Key assumptions'!$H$118),$F450*N(AL450)*avg_hrs)</f>
        <v>0</v>
      </c>
      <c r="CS450" s="255">
        <f>IF(OR($C450="Non-Labour",$C450="Labour-related"),IF(Inputs!$DT450=$F$1,Inputs!CS450,Inputs!CS450*'Key assumptions'!$H$118),$F450*N(AM450)*avg_hrs)</f>
        <v>0</v>
      </c>
      <c r="CT450" s="255">
        <f>IF(OR($C450="Non-Labour",$C450="Labour-related"),IF(Inputs!$DT450=$F$1,Inputs!CT450,Inputs!CT450*'Key assumptions'!$H$118),$F450*N(AN450)*avg_hrs)</f>
        <v>0</v>
      </c>
      <c r="CU450" s="255">
        <f>IF(OR($C450="Non-Labour",$C450="Labour-related"),IF(Inputs!$DT450=$F$1,Inputs!CU450,Inputs!CU450*'Key assumptions'!$H$118),$F450*N(AO450)*avg_hrs)</f>
        <v>0</v>
      </c>
      <c r="CV450" s="255">
        <f>IF(OR($C450="Non-Labour",$C450="Labour-related"),IF(Inputs!$DT450=$F$1,Inputs!CV450,Inputs!CV450*'Key assumptions'!$H$118),$F450*N(AP450)*avg_hrs)</f>
        <v>0</v>
      </c>
      <c r="CW450" s="255">
        <f>IF(OR($C450="Non-Labour",$C450="Labour-related"),IF(Inputs!$DT450=$F$1,Inputs!CW450,Inputs!CW450*'Key assumptions'!$H$118),$F450*N(AQ450)*avg_hrs)</f>
        <v>0</v>
      </c>
      <c r="CX450" s="255">
        <f>IF(OR($C450="Non-Labour",$C450="Labour-related"),IF(Inputs!$DT450=$F$1,Inputs!CX450,Inputs!CX450*'Key assumptions'!$H$118),$F450*N(AR450)*avg_hrs)</f>
        <v>0</v>
      </c>
      <c r="CY450" s="255">
        <f>IF(OR($C450="Non-Labour",$C450="Labour-related"),IF(Inputs!$DT450=$F$1,Inputs!CY450,Inputs!CY450*'Key assumptions'!$H$118),$F450*N(AS450)*avg_hrs)</f>
        <v>0</v>
      </c>
      <c r="CZ450" s="255">
        <f>IF(OR($C450="Non-Labour",$C450="Labour-related"),IF(Inputs!$DT450=$F$1,Inputs!CZ450,Inputs!CZ450*'Key assumptions'!$H$118),$F450*N(AT450)*avg_hrs)</f>
        <v>0</v>
      </c>
      <c r="DA450" s="255">
        <f>IF(OR($C450="Non-Labour",$C450="Labour-related"),IF(Inputs!$DT450=$F$1,Inputs!DA450,Inputs!DA450*'Key assumptions'!$H$118),$F450*N(AU450)*avg_hrs)</f>
        <v>0</v>
      </c>
      <c r="DB450" s="255">
        <f>IF(OR($C450="Non-Labour",$C450="Labour-related"),IF(Inputs!$DT450=$F$1,Inputs!DB450,Inputs!DB450*'Key assumptions'!$H$118),$F450*N(AV450)*avg_hrs)</f>
        <v>0</v>
      </c>
      <c r="DC450" s="255">
        <f>IF(OR($C450="Non-Labour",$C450="Labour-related"),IF(Inputs!$DT450=$F$1,Inputs!DC450,Inputs!DC450*'Key assumptions'!$H$118),$F450*N(AW450)*avg_hrs)</f>
        <v>0</v>
      </c>
      <c r="DD450" s="255">
        <f>IF(OR($C450="Non-Labour",$C450="Labour-related"),IF(Inputs!$DT450=$F$1,Inputs!DD450,Inputs!DD450*'Key assumptions'!$H$118),$F450*N(AX450)*avg_hrs)</f>
        <v>0</v>
      </c>
      <c r="DE450" s="255">
        <f>IF(OR($C450="Non-Labour",$C450="Labour-related"),IF(Inputs!$DT450=$F$1,Inputs!DE450,Inputs!DE450*'Key assumptions'!$H$118),$F450*N(AY450)*avg_hrs)</f>
        <v>0</v>
      </c>
      <c r="DF450" s="255">
        <f>IF(OR($C450="Non-Labour",$C450="Labour-related"),IF(Inputs!$DT450=$F$1,Inputs!DF450,Inputs!DF450*'Key assumptions'!$H$118),$F450*N(AZ450)*avg_hrs)</f>
        <v>0</v>
      </c>
      <c r="DG450" s="255">
        <f>IF(OR($C450="Non-Labour",$C450="Labour-related"),IF(Inputs!$DT450=$F$1,Inputs!DG450,Inputs!DG450*'Key assumptions'!$H$118),$F450*N(BA450)*avg_hrs)</f>
        <v>0</v>
      </c>
      <c r="DH450" s="255">
        <f>IF(OR($C450="Non-Labour",$C450="Labour-related"),IF(Inputs!$DT450=$F$1,Inputs!DH450,Inputs!DH450*'Key assumptions'!$H$118),$F450*N(BB450)*avg_hrs)</f>
        <v>0</v>
      </c>
      <c r="DI450" s="255">
        <f>IF(OR($C450="Non-Labour",$C450="Labour-related"),IF(Inputs!$DT450=$F$1,Inputs!DI450,Inputs!DI450*'Key assumptions'!$H$118),$F450*N(BC450)*avg_hrs)</f>
        <v>0</v>
      </c>
      <c r="DJ450" s="255">
        <f>IF(OR($C450="Non-Labour",$C450="Labour-related"),IF(Inputs!$DT450=$F$1,Inputs!DJ450,Inputs!DJ450*'Key assumptions'!$H$118),$F450*N(BD450)*avg_hrs)</f>
        <v>0</v>
      </c>
      <c r="DK450" s="255">
        <f>IF(OR($C450="Non-Labour",$C450="Labour-related"),IF(Inputs!$DT450=$F$1,Inputs!DK450,Inputs!DK450*'Key assumptions'!$H$118),$F450*N(BE450)*avg_hrs)</f>
        <v>0</v>
      </c>
      <c r="DL450" s="255">
        <f>IF(OR($C450="Non-Labour",$C450="Labour-related"),IF(Inputs!$DT450=$F$1,Inputs!DL450,Inputs!DL450*'Key assumptions'!$H$118),$F450*N(BF450)*avg_hrs)</f>
        <v>0</v>
      </c>
      <c r="DM450" s="255">
        <f>IF(OR($C450="Non-Labour",$C450="Labour-related"),IF(Inputs!$DT450=$F$1,Inputs!DM450,Inputs!DM450*'Key assumptions'!$H$118),$F450*N(BG450)*avg_hrs)</f>
        <v>0</v>
      </c>
      <c r="DN450" s="255">
        <f>IF(OR($C450="Non-Labour",$C450="Labour-related"),IF(Inputs!$DT450=$F$1,Inputs!DN450,Inputs!DN450*'Key assumptions'!$H$118),$F450*N(BH450)*avg_hrs)</f>
        <v>0</v>
      </c>
      <c r="DO450" s="255">
        <f>IF(OR($C450="Non-Labour",$C450="Labour-related"),IF(Inputs!$DT450=$F$1,Inputs!DO450,Inputs!DO450*'Key assumptions'!$H$118),$F450*N(BI450)*avg_hrs)</f>
        <v>0</v>
      </c>
      <c r="DP450" s="255">
        <f>IF(OR($C450="Non-Labour",$C450="Labour-related"),IF(Inputs!$DT450=$F$1,Inputs!DP450,Inputs!DP450*'Key assumptions'!$H$118),$F450*N(BJ450)*avg_hrs)</f>
        <v>0</v>
      </c>
      <c r="DQ450" s="255">
        <f>IF(OR($C450="Non-Labour",$C450="Labour-related"),IF(Inputs!$DT450=$F$1,Inputs!DQ450,Inputs!DQ450*'Key assumptions'!$H$118),$F450*N(BK450)*avg_hrs)</f>
        <v>0</v>
      </c>
      <c r="DR450" s="255">
        <f>IF(OR($C450="Non-Labour",$C450="Labour-related"),IF(Inputs!$DT450=$F$1,Inputs!DR450,Inputs!DR450*'Key assumptions'!$H$118),$F450*N(BL450)*avg_hrs)</f>
        <v>0</v>
      </c>
      <c r="DT450" s="133" t="s">
        <v>213</v>
      </c>
      <c r="DU450" s="304"/>
      <c r="DV450" s="304"/>
      <c r="DW450" s="304"/>
      <c r="DX450" s="304"/>
      <c r="DY450" s="304"/>
      <c r="DZ450" s="304"/>
      <c r="EA450" s="255">
        <v>0</v>
      </c>
      <c r="EB450" s="255">
        <v>0</v>
      </c>
      <c r="EC450" s="255">
        <v>0</v>
      </c>
      <c r="ED450" s="255">
        <f t="shared" si="38"/>
        <v>0</v>
      </c>
      <c r="EE450" s="255">
        <f t="shared" si="38"/>
        <v>0</v>
      </c>
      <c r="EF450" s="255">
        <f t="shared" si="39"/>
        <v>0</v>
      </c>
    </row>
    <row r="451" spans="1:136" x14ac:dyDescent="0.4">
      <c r="A451" s="133" t="str">
        <f>Inputs!A451</f>
        <v/>
      </c>
      <c r="B451" s="133" t="str">
        <f>Inputs!B451</f>
        <v/>
      </c>
      <c r="C451" s="133" t="str">
        <f>Inputs!C451</f>
        <v/>
      </c>
      <c r="D451" s="133" t="str">
        <f>Inputs!D451</f>
        <v>PT003696 AI BCSS Handover</v>
      </c>
      <c r="E451" s="133" t="str">
        <f>Inputs!E451</f>
        <v>CWO – ACE Interface BCSS Handover</v>
      </c>
      <c r="F451" s="290">
        <f>IF(Inputs!DT451=$F$1,Inputs!F451,
IF(Inputs!DT451='Key assumptions'!$E$118,Inputs!F451*'Key assumptions'!$H$118,Inputs!F451*'Key assumptions'!$H$119))</f>
        <v>0</v>
      </c>
      <c r="G451" s="290">
        <f>IF(Inputs!DT451=$F$1,Inputs!G451,Inputs!G451*'Key assumptions'!$H$118)</f>
        <v>0</v>
      </c>
      <c r="H451" s="281"/>
      <c r="I451" s="281"/>
      <c r="J451" s="281"/>
      <c r="K451" s="281"/>
      <c r="L451" s="281"/>
      <c r="M451" s="389" t="str">
        <f>Inputs!M451</f>
        <v>[C-i-C]</v>
      </c>
      <c r="N451" s="389" t="str">
        <f>Inputs!N451</f>
        <v>[C-i-C]</v>
      </c>
      <c r="O451" s="389" t="str">
        <f>Inputs!O451</f>
        <v>[C-i-C]</v>
      </c>
      <c r="P451" s="389" t="str">
        <f>Inputs!P451</f>
        <v>[C-i-C]</v>
      </c>
      <c r="Q451" s="389" t="str">
        <f>Inputs!Q451</f>
        <v>[C-i-C]</v>
      </c>
      <c r="R451" s="389" t="str">
        <f>Inputs!R451</f>
        <v>[C-i-C]</v>
      </c>
      <c r="S451" s="389" t="str">
        <f>Inputs!S451</f>
        <v>[C-i-C]</v>
      </c>
      <c r="T451" s="389" t="str">
        <f>Inputs!T451</f>
        <v>[C-i-C]</v>
      </c>
      <c r="U451" s="389" t="str">
        <f>Inputs!U451</f>
        <v>[C-i-C]</v>
      </c>
      <c r="V451" s="389" t="str">
        <f>Inputs!V451</f>
        <v>[C-i-C]</v>
      </c>
      <c r="W451" s="389" t="str">
        <f>Inputs!W451</f>
        <v>[C-i-C]</v>
      </c>
      <c r="X451" s="389" t="str">
        <f>Inputs!X451</f>
        <v>[C-i-C]</v>
      </c>
      <c r="Y451" s="389" t="str">
        <f>Inputs!Y451</f>
        <v>[C-i-C]</v>
      </c>
      <c r="Z451" s="389" t="str">
        <f>Inputs!Z451</f>
        <v>[C-i-C]</v>
      </c>
      <c r="AA451" s="389" t="str">
        <f>Inputs!AA451</f>
        <v>[C-i-C]</v>
      </c>
      <c r="AB451" s="389" t="str">
        <f>Inputs!AB451</f>
        <v>[C-i-C]</v>
      </c>
      <c r="AC451" s="389" t="str">
        <f>Inputs!AC451</f>
        <v>[C-i-C]</v>
      </c>
      <c r="AD451" s="389" t="str">
        <f>Inputs!AD451</f>
        <v>[C-i-C]</v>
      </c>
      <c r="AE451" s="389" t="str">
        <f>Inputs!AE451</f>
        <v>[C-i-C]</v>
      </c>
      <c r="AF451" s="389" t="str">
        <f>Inputs!AF451</f>
        <v>[C-i-C]</v>
      </c>
      <c r="AG451" s="389" t="str">
        <f>Inputs!AG451</f>
        <v>[C-i-C]</v>
      </c>
      <c r="AH451" s="389" t="str">
        <f>Inputs!AH451</f>
        <v>[C-i-C]</v>
      </c>
      <c r="AI451" s="254">
        <f>Inputs!AI451</f>
        <v>0</v>
      </c>
      <c r="AJ451" s="254">
        <f>Inputs!AJ451</f>
        <v>0</v>
      </c>
      <c r="AK451" s="254">
        <f>Inputs!AK451</f>
        <v>0</v>
      </c>
      <c r="AL451" s="254">
        <f>Inputs!AL451</f>
        <v>0</v>
      </c>
      <c r="AM451" s="254">
        <f>Inputs!AM451</f>
        <v>0</v>
      </c>
      <c r="AN451" s="254">
        <f>Inputs!AN451</f>
        <v>0</v>
      </c>
      <c r="AO451" s="254">
        <f>Inputs!AO451</f>
        <v>0</v>
      </c>
      <c r="AP451" s="254">
        <f>Inputs!AP451</f>
        <v>0</v>
      </c>
      <c r="AQ451" s="254">
        <f>Inputs!AQ451</f>
        <v>0</v>
      </c>
      <c r="AR451" s="254">
        <f>Inputs!AR451</f>
        <v>0</v>
      </c>
      <c r="AS451" s="254">
        <f>Inputs!AS451</f>
        <v>0</v>
      </c>
      <c r="AT451" s="254">
        <f>Inputs!AT451</f>
        <v>0</v>
      </c>
      <c r="AU451" s="254">
        <f>Inputs!AU451</f>
        <v>0</v>
      </c>
      <c r="AV451" s="254">
        <f>Inputs!AV451</f>
        <v>0</v>
      </c>
      <c r="AW451" s="254">
        <f>Inputs!AW451</f>
        <v>0</v>
      </c>
      <c r="AX451" s="254">
        <f>Inputs!AX451</f>
        <v>0</v>
      </c>
      <c r="AY451" s="254">
        <f>Inputs!AY451</f>
        <v>0</v>
      </c>
      <c r="AZ451" s="254">
        <f>Inputs!AZ451</f>
        <v>0</v>
      </c>
      <c r="BA451" s="254">
        <f>Inputs!BA451</f>
        <v>0</v>
      </c>
      <c r="BB451" s="254">
        <f>Inputs!BB451</f>
        <v>0</v>
      </c>
      <c r="BC451" s="254">
        <f>Inputs!BC451</f>
        <v>0</v>
      </c>
      <c r="BD451" s="254">
        <f>Inputs!BD451</f>
        <v>0</v>
      </c>
      <c r="BE451" s="254">
        <f>Inputs!BE451</f>
        <v>0</v>
      </c>
      <c r="BF451" s="254">
        <f>Inputs!BF451</f>
        <v>0</v>
      </c>
      <c r="BG451" s="254">
        <f>Inputs!BG451</f>
        <v>0</v>
      </c>
      <c r="BH451" s="254">
        <f>Inputs!BH451</f>
        <v>0</v>
      </c>
      <c r="BI451" s="254">
        <f>Inputs!BI451</f>
        <v>0</v>
      </c>
      <c r="BJ451" s="254">
        <f>Inputs!BJ451</f>
        <v>0</v>
      </c>
      <c r="BK451" s="254">
        <f>Inputs!BK451</f>
        <v>0</v>
      </c>
      <c r="BL451" s="254">
        <f>Inputs!BL451</f>
        <v>0</v>
      </c>
      <c r="BN451" s="255">
        <f>IF(OR($C451="Non-Labour",$C451="Labour-related"),IF(Inputs!$DT451=$F$1,Inputs!BN451,Inputs!BN451*'Key assumptions'!$H$118),$F451*N(H451)*avg_hrs)</f>
        <v>0</v>
      </c>
      <c r="BO451" s="255">
        <f>IF(OR($C451="Non-Labour",$C451="Labour-related"),IF(Inputs!$DT451=$F$1,Inputs!BO451,Inputs!BO451*'Key assumptions'!$H$118),$F451*N(I451)*avg_hrs)</f>
        <v>0</v>
      </c>
      <c r="BP451" s="255">
        <f>IF(OR($C451="Non-Labour",$C451="Labour-related"),IF(Inputs!$DT451=$F$1,Inputs!BP451,Inputs!BP451*'Key assumptions'!$H$118),$F451*N(J451)*avg_hrs)</f>
        <v>0</v>
      </c>
      <c r="BQ451" s="255">
        <f>IF(OR($C451="Non-Labour",$C451="Labour-related"),IF(Inputs!$DT451=$F$1,Inputs!BQ451,Inputs!BQ451*'Key assumptions'!$H$118),$F451*N(K451)*avg_hrs)</f>
        <v>0</v>
      </c>
      <c r="BR451" s="255">
        <f>IF(OR($C451="Non-Labour",$C451="Labour-related"),IF(Inputs!$DT451=$F$1,Inputs!BR451,Inputs!BR451*'Key assumptions'!$H$118),$F451*N(L451)*avg_hrs)</f>
        <v>0</v>
      </c>
      <c r="BS451" s="390" t="s">
        <v>411</v>
      </c>
      <c r="BT451" s="390" t="s">
        <v>411</v>
      </c>
      <c r="BU451" s="390" t="s">
        <v>411</v>
      </c>
      <c r="BV451" s="390" t="s">
        <v>411</v>
      </c>
      <c r="BW451" s="390" t="s">
        <v>411</v>
      </c>
      <c r="BX451" s="390" t="s">
        <v>411</v>
      </c>
      <c r="BY451" s="390" t="s">
        <v>411</v>
      </c>
      <c r="BZ451" s="390" t="s">
        <v>411</v>
      </c>
      <c r="CA451" s="390" t="s">
        <v>411</v>
      </c>
      <c r="CB451" s="390" t="s">
        <v>411</v>
      </c>
      <c r="CC451" s="390" t="s">
        <v>411</v>
      </c>
      <c r="CD451" s="390" t="s">
        <v>411</v>
      </c>
      <c r="CE451" s="390" t="s">
        <v>411</v>
      </c>
      <c r="CF451" s="390" t="s">
        <v>411</v>
      </c>
      <c r="CG451" s="390" t="s">
        <v>411</v>
      </c>
      <c r="CH451" s="390" t="s">
        <v>411</v>
      </c>
      <c r="CI451" s="390" t="s">
        <v>411</v>
      </c>
      <c r="CJ451" s="390" t="s">
        <v>411</v>
      </c>
      <c r="CK451" s="390" t="s">
        <v>411</v>
      </c>
      <c r="CL451" s="390" t="s">
        <v>411</v>
      </c>
      <c r="CM451" s="390" t="s">
        <v>411</v>
      </c>
      <c r="CN451" s="390" t="s">
        <v>411</v>
      </c>
      <c r="CO451" s="255">
        <f>IF(OR($C451="Non-Labour",$C451="Labour-related"),IF(Inputs!$DT451=$F$1,Inputs!CO451,Inputs!CO451*'Key assumptions'!$H$118),$F451*N(AI451)*avg_hrs)</f>
        <v>0</v>
      </c>
      <c r="CP451" s="255">
        <f>IF(OR($C451="Non-Labour",$C451="Labour-related"),IF(Inputs!$DT451=$F$1,Inputs!CP451,Inputs!CP451*'Key assumptions'!$H$118),$F451*N(AJ451)*avg_hrs)</f>
        <v>0</v>
      </c>
      <c r="CQ451" s="255">
        <f>IF(OR($C451="Non-Labour",$C451="Labour-related"),IF(Inputs!$DT451=$F$1,Inputs!CQ451,Inputs!CQ451*'Key assumptions'!$H$118),$F451*N(AK451)*avg_hrs)</f>
        <v>0</v>
      </c>
      <c r="CR451" s="255">
        <f>IF(OR($C451="Non-Labour",$C451="Labour-related"),IF(Inputs!$DT451=$F$1,Inputs!CR451,Inputs!CR451*'Key assumptions'!$H$118),$F451*N(AL451)*avg_hrs)</f>
        <v>0</v>
      </c>
      <c r="CS451" s="255">
        <f>IF(OR($C451="Non-Labour",$C451="Labour-related"),IF(Inputs!$DT451=$F$1,Inputs!CS451,Inputs!CS451*'Key assumptions'!$H$118),$F451*N(AM451)*avg_hrs)</f>
        <v>0</v>
      </c>
      <c r="CT451" s="255">
        <f>IF(OR($C451="Non-Labour",$C451="Labour-related"),IF(Inputs!$DT451=$F$1,Inputs!CT451,Inputs!CT451*'Key assumptions'!$H$118),$F451*N(AN451)*avg_hrs)</f>
        <v>0</v>
      </c>
      <c r="CU451" s="255">
        <f>IF(OR($C451="Non-Labour",$C451="Labour-related"),IF(Inputs!$DT451=$F$1,Inputs!CU451,Inputs!CU451*'Key assumptions'!$H$118),$F451*N(AO451)*avg_hrs)</f>
        <v>0</v>
      </c>
      <c r="CV451" s="255">
        <f>IF(OR($C451="Non-Labour",$C451="Labour-related"),IF(Inputs!$DT451=$F$1,Inputs!CV451,Inputs!CV451*'Key assumptions'!$H$118),$F451*N(AP451)*avg_hrs)</f>
        <v>0</v>
      </c>
      <c r="CW451" s="255">
        <f>IF(OR($C451="Non-Labour",$C451="Labour-related"),IF(Inputs!$DT451=$F$1,Inputs!CW451,Inputs!CW451*'Key assumptions'!$H$118),$F451*N(AQ451)*avg_hrs)</f>
        <v>0</v>
      </c>
      <c r="CX451" s="255">
        <f>IF(OR($C451="Non-Labour",$C451="Labour-related"),IF(Inputs!$DT451=$F$1,Inputs!CX451,Inputs!CX451*'Key assumptions'!$H$118),$F451*N(AR451)*avg_hrs)</f>
        <v>0</v>
      </c>
      <c r="CY451" s="255">
        <f>IF(OR($C451="Non-Labour",$C451="Labour-related"),IF(Inputs!$DT451=$F$1,Inputs!CY451,Inputs!CY451*'Key assumptions'!$H$118),$F451*N(AS451)*avg_hrs)</f>
        <v>0</v>
      </c>
      <c r="CZ451" s="255">
        <f>IF(OR($C451="Non-Labour",$C451="Labour-related"),IF(Inputs!$DT451=$F$1,Inputs!CZ451,Inputs!CZ451*'Key assumptions'!$H$118),$F451*N(AT451)*avg_hrs)</f>
        <v>0</v>
      </c>
      <c r="DA451" s="255">
        <f>IF(OR($C451="Non-Labour",$C451="Labour-related"),IF(Inputs!$DT451=$F$1,Inputs!DA451,Inputs!DA451*'Key assumptions'!$H$118),$F451*N(AU451)*avg_hrs)</f>
        <v>0</v>
      </c>
      <c r="DB451" s="255">
        <f>IF(OR($C451="Non-Labour",$C451="Labour-related"),IF(Inputs!$DT451=$F$1,Inputs!DB451,Inputs!DB451*'Key assumptions'!$H$118),$F451*N(AV451)*avg_hrs)</f>
        <v>0</v>
      </c>
      <c r="DC451" s="255">
        <f>IF(OR($C451="Non-Labour",$C451="Labour-related"),IF(Inputs!$DT451=$F$1,Inputs!DC451,Inputs!DC451*'Key assumptions'!$H$118),$F451*N(AW451)*avg_hrs)</f>
        <v>0</v>
      </c>
      <c r="DD451" s="255">
        <f>IF(OR($C451="Non-Labour",$C451="Labour-related"),IF(Inputs!$DT451=$F$1,Inputs!DD451,Inputs!DD451*'Key assumptions'!$H$118),$F451*N(AX451)*avg_hrs)</f>
        <v>0</v>
      </c>
      <c r="DE451" s="255">
        <f>IF(OR($C451="Non-Labour",$C451="Labour-related"),IF(Inputs!$DT451=$F$1,Inputs!DE451,Inputs!DE451*'Key assumptions'!$H$118),$F451*N(AY451)*avg_hrs)</f>
        <v>0</v>
      </c>
      <c r="DF451" s="255">
        <f>IF(OR($C451="Non-Labour",$C451="Labour-related"),IF(Inputs!$DT451=$F$1,Inputs!DF451,Inputs!DF451*'Key assumptions'!$H$118),$F451*N(AZ451)*avg_hrs)</f>
        <v>0</v>
      </c>
      <c r="DG451" s="255">
        <f>IF(OR($C451="Non-Labour",$C451="Labour-related"),IF(Inputs!$DT451=$F$1,Inputs!DG451,Inputs!DG451*'Key assumptions'!$H$118),$F451*N(BA451)*avg_hrs)</f>
        <v>0</v>
      </c>
      <c r="DH451" s="255">
        <f>IF(OR($C451="Non-Labour",$C451="Labour-related"),IF(Inputs!$DT451=$F$1,Inputs!DH451,Inputs!DH451*'Key assumptions'!$H$118),$F451*N(BB451)*avg_hrs)</f>
        <v>0</v>
      </c>
      <c r="DI451" s="255">
        <f>IF(OR($C451="Non-Labour",$C451="Labour-related"),IF(Inputs!$DT451=$F$1,Inputs!DI451,Inputs!DI451*'Key assumptions'!$H$118),$F451*N(BC451)*avg_hrs)</f>
        <v>0</v>
      </c>
      <c r="DJ451" s="255">
        <f>IF(OR($C451="Non-Labour",$C451="Labour-related"),IF(Inputs!$DT451=$F$1,Inputs!DJ451,Inputs!DJ451*'Key assumptions'!$H$118),$F451*N(BD451)*avg_hrs)</f>
        <v>0</v>
      </c>
      <c r="DK451" s="255">
        <f>IF(OR($C451="Non-Labour",$C451="Labour-related"),IF(Inputs!$DT451=$F$1,Inputs!DK451,Inputs!DK451*'Key assumptions'!$H$118),$F451*N(BE451)*avg_hrs)</f>
        <v>0</v>
      </c>
      <c r="DL451" s="255">
        <f>IF(OR($C451="Non-Labour",$C451="Labour-related"),IF(Inputs!$DT451=$F$1,Inputs!DL451,Inputs!DL451*'Key assumptions'!$H$118),$F451*N(BF451)*avg_hrs)</f>
        <v>0</v>
      </c>
      <c r="DM451" s="255">
        <f>IF(OR($C451="Non-Labour",$C451="Labour-related"),IF(Inputs!$DT451=$F$1,Inputs!DM451,Inputs!DM451*'Key assumptions'!$H$118),$F451*N(BG451)*avg_hrs)</f>
        <v>0</v>
      </c>
      <c r="DN451" s="255">
        <f>IF(OR($C451="Non-Labour",$C451="Labour-related"),IF(Inputs!$DT451=$F$1,Inputs!DN451,Inputs!DN451*'Key assumptions'!$H$118),$F451*N(BH451)*avg_hrs)</f>
        <v>0</v>
      </c>
      <c r="DO451" s="255">
        <f>IF(OR($C451="Non-Labour",$C451="Labour-related"),IF(Inputs!$DT451=$F$1,Inputs!DO451,Inputs!DO451*'Key assumptions'!$H$118),$F451*N(BI451)*avg_hrs)</f>
        <v>0</v>
      </c>
      <c r="DP451" s="255">
        <f>IF(OR($C451="Non-Labour",$C451="Labour-related"),IF(Inputs!$DT451=$F$1,Inputs!DP451,Inputs!DP451*'Key assumptions'!$H$118),$F451*N(BJ451)*avg_hrs)</f>
        <v>0</v>
      </c>
      <c r="DQ451" s="255">
        <f>IF(OR($C451="Non-Labour",$C451="Labour-related"),IF(Inputs!$DT451=$F$1,Inputs!DQ451,Inputs!DQ451*'Key assumptions'!$H$118),$F451*N(BK451)*avg_hrs)</f>
        <v>0</v>
      </c>
      <c r="DR451" s="255">
        <f>IF(OR($C451="Non-Labour",$C451="Labour-related"),IF(Inputs!$DT451=$F$1,Inputs!DR451,Inputs!DR451*'Key assumptions'!$H$118),$F451*N(BL451)*avg_hrs)</f>
        <v>0</v>
      </c>
      <c r="DT451" s="133" t="s">
        <v>213</v>
      </c>
      <c r="DU451" s="304"/>
      <c r="DV451" s="304"/>
      <c r="DW451" s="304"/>
      <c r="DX451" s="304"/>
      <c r="DY451" s="304"/>
      <c r="DZ451" s="304"/>
      <c r="EA451" s="255">
        <v>0</v>
      </c>
      <c r="EB451" s="255">
        <v>0</v>
      </c>
      <c r="EC451" s="255">
        <v>0</v>
      </c>
      <c r="ED451" s="255">
        <f t="shared" si="38"/>
        <v>0</v>
      </c>
      <c r="EE451" s="255">
        <f t="shared" si="38"/>
        <v>0</v>
      </c>
      <c r="EF451" s="255">
        <f t="shared" si="39"/>
        <v>0</v>
      </c>
    </row>
    <row r="452" spans="1:136" x14ac:dyDescent="0.4">
      <c r="A452" s="133" t="str">
        <f>Inputs!A452</f>
        <v>Project Management</v>
      </c>
      <c r="B452" s="381" t="str">
        <f>Inputs!B452</f>
        <v>[C-i-C] Item 53</v>
      </c>
      <c r="C452" s="133" t="str">
        <f>Inputs!C452</f>
        <v>Non-labour</v>
      </c>
      <c r="D452" s="133" t="str">
        <f>Inputs!D452</f>
        <v>PT003696 AI BCSS Handover</v>
      </c>
      <c r="E452" s="133" t="str">
        <f>Inputs!E452</f>
        <v>Outsource Consultant</v>
      </c>
      <c r="F452" s="290">
        <f>IF(Inputs!DT452=$F$1,Inputs!F452,
IF(Inputs!DT452='Key assumptions'!$E$118,Inputs!F452*'Key assumptions'!$H$118,Inputs!F452*'Key assumptions'!$H$119))</f>
        <v>0</v>
      </c>
      <c r="G452" s="290">
        <f>IF(Inputs!DT452=$F$1,Inputs!G452,Inputs!G452*'Key assumptions'!$H$118)</f>
        <v>0</v>
      </c>
      <c r="H452" s="281"/>
      <c r="I452" s="281"/>
      <c r="J452" s="281"/>
      <c r="K452" s="281"/>
      <c r="L452" s="281"/>
      <c r="M452" s="389" t="str">
        <f>Inputs!M452</f>
        <v>[C-i-C]</v>
      </c>
      <c r="N452" s="389" t="str">
        <f>Inputs!N452</f>
        <v>[C-i-C]</v>
      </c>
      <c r="O452" s="389" t="str">
        <f>Inputs!O452</f>
        <v>[C-i-C]</v>
      </c>
      <c r="P452" s="389" t="str">
        <f>Inputs!P452</f>
        <v>[C-i-C]</v>
      </c>
      <c r="Q452" s="389" t="str">
        <f>Inputs!Q452</f>
        <v>[C-i-C]</v>
      </c>
      <c r="R452" s="389" t="str">
        <f>Inputs!R452</f>
        <v>[C-i-C]</v>
      </c>
      <c r="S452" s="389" t="str">
        <f>Inputs!S452</f>
        <v>[C-i-C]</v>
      </c>
      <c r="T452" s="389" t="str">
        <f>Inputs!T452</f>
        <v>[C-i-C]</v>
      </c>
      <c r="U452" s="389" t="str">
        <f>Inputs!U452</f>
        <v>[C-i-C]</v>
      </c>
      <c r="V452" s="389" t="str">
        <f>Inputs!V452</f>
        <v>[C-i-C]</v>
      </c>
      <c r="W452" s="389" t="str">
        <f>Inputs!W452</f>
        <v>[C-i-C]</v>
      </c>
      <c r="X452" s="389" t="str">
        <f>Inputs!X452</f>
        <v>[C-i-C]</v>
      </c>
      <c r="Y452" s="389" t="str">
        <f>Inputs!Y452</f>
        <v>[C-i-C]</v>
      </c>
      <c r="Z452" s="389" t="str">
        <f>Inputs!Z452</f>
        <v>[C-i-C]</v>
      </c>
      <c r="AA452" s="389" t="str">
        <f>Inputs!AA452</f>
        <v>[C-i-C]</v>
      </c>
      <c r="AB452" s="389" t="str">
        <f>Inputs!AB452</f>
        <v>[C-i-C]</v>
      </c>
      <c r="AC452" s="389" t="str">
        <f>Inputs!AC452</f>
        <v>[C-i-C]</v>
      </c>
      <c r="AD452" s="389" t="str">
        <f>Inputs!AD452</f>
        <v>[C-i-C]</v>
      </c>
      <c r="AE452" s="389" t="str">
        <f>Inputs!AE452</f>
        <v>[C-i-C]</v>
      </c>
      <c r="AF452" s="389" t="str">
        <f>Inputs!AF452</f>
        <v>[C-i-C]</v>
      </c>
      <c r="AG452" s="389" t="str">
        <f>Inputs!AG452</f>
        <v>[C-i-C]</v>
      </c>
      <c r="AH452" s="389" t="str">
        <f>Inputs!AH452</f>
        <v>[C-i-C]</v>
      </c>
      <c r="AI452" s="254">
        <f>Inputs!AI452</f>
        <v>0</v>
      </c>
      <c r="AJ452" s="254">
        <f>Inputs!AJ452</f>
        <v>0</v>
      </c>
      <c r="AK452" s="254">
        <f>Inputs!AK452</f>
        <v>0</v>
      </c>
      <c r="AL452" s="254">
        <f>Inputs!AL452</f>
        <v>0</v>
      </c>
      <c r="AM452" s="254">
        <f>Inputs!AM452</f>
        <v>0</v>
      </c>
      <c r="AN452" s="254">
        <f>Inputs!AN452</f>
        <v>0</v>
      </c>
      <c r="AO452" s="254">
        <f>Inputs!AO452</f>
        <v>0</v>
      </c>
      <c r="AP452" s="254">
        <f>Inputs!AP452</f>
        <v>0</v>
      </c>
      <c r="AQ452" s="254">
        <f>Inputs!AQ452</f>
        <v>0</v>
      </c>
      <c r="AR452" s="254">
        <f>Inputs!AR452</f>
        <v>0</v>
      </c>
      <c r="AS452" s="254">
        <f>Inputs!AS452</f>
        <v>0</v>
      </c>
      <c r="AT452" s="254">
        <f>Inputs!AT452</f>
        <v>0</v>
      </c>
      <c r="AU452" s="254">
        <f>Inputs!AU452</f>
        <v>0</v>
      </c>
      <c r="AV452" s="254">
        <f>Inputs!AV452</f>
        <v>0</v>
      </c>
      <c r="AW452" s="254">
        <f>Inputs!AW452</f>
        <v>0</v>
      </c>
      <c r="AX452" s="254">
        <f>Inputs!AX452</f>
        <v>0</v>
      </c>
      <c r="AY452" s="254">
        <f>Inputs!AY452</f>
        <v>0</v>
      </c>
      <c r="AZ452" s="254">
        <f>Inputs!AZ452</f>
        <v>0</v>
      </c>
      <c r="BA452" s="254">
        <f>Inputs!BA452</f>
        <v>0</v>
      </c>
      <c r="BB452" s="254">
        <f>Inputs!BB452</f>
        <v>0</v>
      </c>
      <c r="BC452" s="254">
        <f>Inputs!BC452</f>
        <v>0</v>
      </c>
      <c r="BD452" s="254">
        <f>Inputs!BD452</f>
        <v>0</v>
      </c>
      <c r="BE452" s="254">
        <f>Inputs!BE452</f>
        <v>0</v>
      </c>
      <c r="BF452" s="254">
        <f>Inputs!BF452</f>
        <v>0</v>
      </c>
      <c r="BG452" s="254">
        <f>Inputs!BG452</f>
        <v>0</v>
      </c>
      <c r="BH452" s="254">
        <f>Inputs!BH452</f>
        <v>0</v>
      </c>
      <c r="BI452" s="254">
        <f>Inputs!BI452</f>
        <v>0</v>
      </c>
      <c r="BJ452" s="254">
        <f>Inputs!BJ452</f>
        <v>0</v>
      </c>
      <c r="BK452" s="254">
        <f>Inputs!BK452</f>
        <v>0</v>
      </c>
      <c r="BL452" s="254">
        <f>Inputs!BL452</f>
        <v>0</v>
      </c>
      <c r="BN452" s="255">
        <f>IF(OR($C452="Non-Labour",$C452="Labour-related"),IF(Inputs!$DT452=$F$1,Inputs!BN452,Inputs!BN452*'Key assumptions'!$H$118),$F452*N(H452)*avg_hrs)</f>
        <v>0</v>
      </c>
      <c r="BO452" s="255">
        <f>IF(OR($C452="Non-Labour",$C452="Labour-related"),IF(Inputs!$DT452=$F$1,Inputs!BO452,Inputs!BO452*'Key assumptions'!$H$118),$F452*N(I452)*avg_hrs)</f>
        <v>0</v>
      </c>
      <c r="BP452" s="255">
        <f>IF(OR($C452="Non-Labour",$C452="Labour-related"),IF(Inputs!$DT452=$F$1,Inputs!BP452,Inputs!BP452*'Key assumptions'!$H$118),$F452*N(J452)*avg_hrs)</f>
        <v>0</v>
      </c>
      <c r="BQ452" s="255">
        <f>IF(OR($C452="Non-Labour",$C452="Labour-related"),IF(Inputs!$DT452=$F$1,Inputs!BQ452,Inputs!BQ452*'Key assumptions'!$H$118),$F452*N(K452)*avg_hrs)</f>
        <v>0</v>
      </c>
      <c r="BR452" s="255">
        <f>IF(OR($C452="Non-Labour",$C452="Labour-related"),IF(Inputs!$DT452=$F$1,Inputs!BR452,Inputs!BR452*'Key assumptions'!$H$118),$F452*N(L452)*avg_hrs)</f>
        <v>0</v>
      </c>
      <c r="BS452" s="390" t="s">
        <v>411</v>
      </c>
      <c r="BT452" s="390" t="s">
        <v>411</v>
      </c>
      <c r="BU452" s="390" t="s">
        <v>411</v>
      </c>
      <c r="BV452" s="390" t="s">
        <v>411</v>
      </c>
      <c r="BW452" s="390" t="s">
        <v>411</v>
      </c>
      <c r="BX452" s="390" t="s">
        <v>411</v>
      </c>
      <c r="BY452" s="390" t="s">
        <v>411</v>
      </c>
      <c r="BZ452" s="390" t="s">
        <v>411</v>
      </c>
      <c r="CA452" s="390" t="s">
        <v>411</v>
      </c>
      <c r="CB452" s="390" t="s">
        <v>411</v>
      </c>
      <c r="CC452" s="390" t="s">
        <v>411</v>
      </c>
      <c r="CD452" s="390" t="s">
        <v>411</v>
      </c>
      <c r="CE452" s="390" t="s">
        <v>411</v>
      </c>
      <c r="CF452" s="390" t="s">
        <v>411</v>
      </c>
      <c r="CG452" s="390" t="s">
        <v>411</v>
      </c>
      <c r="CH452" s="390" t="s">
        <v>411</v>
      </c>
      <c r="CI452" s="390" t="s">
        <v>411</v>
      </c>
      <c r="CJ452" s="390" t="s">
        <v>411</v>
      </c>
      <c r="CK452" s="390" t="s">
        <v>411</v>
      </c>
      <c r="CL452" s="390" t="s">
        <v>411</v>
      </c>
      <c r="CM452" s="390" t="s">
        <v>411</v>
      </c>
      <c r="CN452" s="390" t="s">
        <v>411</v>
      </c>
      <c r="CO452" s="255">
        <f>IF(OR($C452="Non-Labour",$C452="Labour-related"),IF(Inputs!$DT452=$F$1,Inputs!CO452,Inputs!CO452*'Key assumptions'!$H$118),$F452*N(AI452)*avg_hrs)</f>
        <v>0</v>
      </c>
      <c r="CP452" s="255">
        <f>IF(OR($C452="Non-Labour",$C452="Labour-related"),IF(Inputs!$DT452=$F$1,Inputs!CP452,Inputs!CP452*'Key assumptions'!$H$118),$F452*N(AJ452)*avg_hrs)</f>
        <v>0</v>
      </c>
      <c r="CQ452" s="255">
        <f>IF(OR($C452="Non-Labour",$C452="Labour-related"),IF(Inputs!$DT452=$F$1,Inputs!CQ452,Inputs!CQ452*'Key assumptions'!$H$118),$F452*N(AK452)*avg_hrs)</f>
        <v>0</v>
      </c>
      <c r="CR452" s="255">
        <f>IF(OR($C452="Non-Labour",$C452="Labour-related"),IF(Inputs!$DT452=$F$1,Inputs!CR452,Inputs!CR452*'Key assumptions'!$H$118),$F452*N(AL452)*avg_hrs)</f>
        <v>0</v>
      </c>
      <c r="CS452" s="255">
        <f>IF(OR($C452="Non-Labour",$C452="Labour-related"),IF(Inputs!$DT452=$F$1,Inputs!CS452,Inputs!CS452*'Key assumptions'!$H$118),$F452*N(AM452)*avg_hrs)</f>
        <v>0</v>
      </c>
      <c r="CT452" s="255">
        <f>IF(OR($C452="Non-Labour",$C452="Labour-related"),IF(Inputs!$DT452=$F$1,Inputs!CT452,Inputs!CT452*'Key assumptions'!$H$118),$F452*N(AN452)*avg_hrs)</f>
        <v>0</v>
      </c>
      <c r="CU452" s="255">
        <f>IF(OR($C452="Non-Labour",$C452="Labour-related"),IF(Inputs!$DT452=$F$1,Inputs!CU452,Inputs!CU452*'Key assumptions'!$H$118),$F452*N(AO452)*avg_hrs)</f>
        <v>0</v>
      </c>
      <c r="CV452" s="255">
        <f>IF(OR($C452="Non-Labour",$C452="Labour-related"),IF(Inputs!$DT452=$F$1,Inputs!CV452,Inputs!CV452*'Key assumptions'!$H$118),$F452*N(AP452)*avg_hrs)</f>
        <v>0</v>
      </c>
      <c r="CW452" s="255">
        <f>IF(OR($C452="Non-Labour",$C452="Labour-related"),IF(Inputs!$DT452=$F$1,Inputs!CW452,Inputs!CW452*'Key assumptions'!$H$118),$F452*N(AQ452)*avg_hrs)</f>
        <v>0</v>
      </c>
      <c r="CX452" s="255">
        <f>IF(OR($C452="Non-Labour",$C452="Labour-related"),IF(Inputs!$DT452=$F$1,Inputs!CX452,Inputs!CX452*'Key assumptions'!$H$118),$F452*N(AR452)*avg_hrs)</f>
        <v>0</v>
      </c>
      <c r="CY452" s="255">
        <f>IF(OR($C452="Non-Labour",$C452="Labour-related"),IF(Inputs!$DT452=$F$1,Inputs!CY452,Inputs!CY452*'Key assumptions'!$H$118),$F452*N(AS452)*avg_hrs)</f>
        <v>0</v>
      </c>
      <c r="CZ452" s="255">
        <f>IF(OR($C452="Non-Labour",$C452="Labour-related"),IF(Inputs!$DT452=$F$1,Inputs!CZ452,Inputs!CZ452*'Key assumptions'!$H$118),$F452*N(AT452)*avg_hrs)</f>
        <v>0</v>
      </c>
      <c r="DA452" s="255">
        <f>IF(OR($C452="Non-Labour",$C452="Labour-related"),IF(Inputs!$DT452=$F$1,Inputs!DA452,Inputs!DA452*'Key assumptions'!$H$118),$F452*N(AU452)*avg_hrs)</f>
        <v>0</v>
      </c>
      <c r="DB452" s="255">
        <f>IF(OR($C452="Non-Labour",$C452="Labour-related"),IF(Inputs!$DT452=$F$1,Inputs!DB452,Inputs!DB452*'Key assumptions'!$H$118),$F452*N(AV452)*avg_hrs)</f>
        <v>0</v>
      </c>
      <c r="DC452" s="255">
        <f>IF(OR($C452="Non-Labour",$C452="Labour-related"),IF(Inputs!$DT452=$F$1,Inputs!DC452,Inputs!DC452*'Key assumptions'!$H$118),$F452*N(AW452)*avg_hrs)</f>
        <v>0</v>
      </c>
      <c r="DD452" s="255">
        <f>IF(OR($C452="Non-Labour",$C452="Labour-related"),IF(Inputs!$DT452=$F$1,Inputs!DD452,Inputs!DD452*'Key assumptions'!$H$118),$F452*N(AX452)*avg_hrs)</f>
        <v>0</v>
      </c>
      <c r="DE452" s="255">
        <f>IF(OR($C452="Non-Labour",$C452="Labour-related"),IF(Inputs!$DT452=$F$1,Inputs!DE452,Inputs!DE452*'Key assumptions'!$H$118),$F452*N(AY452)*avg_hrs)</f>
        <v>0</v>
      </c>
      <c r="DF452" s="255">
        <f>IF(OR($C452="Non-Labour",$C452="Labour-related"),IF(Inputs!$DT452=$F$1,Inputs!DF452,Inputs!DF452*'Key assumptions'!$H$118),$F452*N(AZ452)*avg_hrs)</f>
        <v>0</v>
      </c>
      <c r="DG452" s="255">
        <f>IF(OR($C452="Non-Labour",$C452="Labour-related"),IF(Inputs!$DT452=$F$1,Inputs!DG452,Inputs!DG452*'Key assumptions'!$H$118),$F452*N(BA452)*avg_hrs)</f>
        <v>0</v>
      </c>
      <c r="DH452" s="255">
        <f>IF(OR($C452="Non-Labour",$C452="Labour-related"),IF(Inputs!$DT452=$F$1,Inputs!DH452,Inputs!DH452*'Key assumptions'!$H$118),$F452*N(BB452)*avg_hrs)</f>
        <v>0</v>
      </c>
      <c r="DI452" s="255">
        <f>IF(OR($C452="Non-Labour",$C452="Labour-related"),IF(Inputs!$DT452=$F$1,Inputs!DI452,Inputs!DI452*'Key assumptions'!$H$118),$F452*N(BC452)*avg_hrs)</f>
        <v>0</v>
      </c>
      <c r="DJ452" s="255">
        <f>IF(OR($C452="Non-Labour",$C452="Labour-related"),IF(Inputs!$DT452=$F$1,Inputs!DJ452,Inputs!DJ452*'Key assumptions'!$H$118),$F452*N(BD452)*avg_hrs)</f>
        <v>0</v>
      </c>
      <c r="DK452" s="255">
        <f>IF(OR($C452="Non-Labour",$C452="Labour-related"),IF(Inputs!$DT452=$F$1,Inputs!DK452,Inputs!DK452*'Key assumptions'!$H$118),$F452*N(BE452)*avg_hrs)</f>
        <v>0</v>
      </c>
      <c r="DL452" s="255">
        <f>IF(OR($C452="Non-Labour",$C452="Labour-related"),IF(Inputs!$DT452=$F$1,Inputs!DL452,Inputs!DL452*'Key assumptions'!$H$118),$F452*N(BF452)*avg_hrs)</f>
        <v>0</v>
      </c>
      <c r="DM452" s="255">
        <f>IF(OR($C452="Non-Labour",$C452="Labour-related"),IF(Inputs!$DT452=$F$1,Inputs!DM452,Inputs!DM452*'Key assumptions'!$H$118),$F452*N(BG452)*avg_hrs)</f>
        <v>0</v>
      </c>
      <c r="DN452" s="255">
        <f>IF(OR($C452="Non-Labour",$C452="Labour-related"),IF(Inputs!$DT452=$F$1,Inputs!DN452,Inputs!DN452*'Key assumptions'!$H$118),$F452*N(BH452)*avg_hrs)</f>
        <v>0</v>
      </c>
      <c r="DO452" s="255">
        <f>IF(OR($C452="Non-Labour",$C452="Labour-related"),IF(Inputs!$DT452=$F$1,Inputs!DO452,Inputs!DO452*'Key assumptions'!$H$118),$F452*N(BI452)*avg_hrs)</f>
        <v>0</v>
      </c>
      <c r="DP452" s="255">
        <f>IF(OR($C452="Non-Labour",$C452="Labour-related"),IF(Inputs!$DT452=$F$1,Inputs!DP452,Inputs!DP452*'Key assumptions'!$H$118),$F452*N(BJ452)*avg_hrs)</f>
        <v>0</v>
      </c>
      <c r="DQ452" s="255">
        <f>IF(OR($C452="Non-Labour",$C452="Labour-related"),IF(Inputs!$DT452=$F$1,Inputs!DQ452,Inputs!DQ452*'Key assumptions'!$H$118),$F452*N(BK452)*avg_hrs)</f>
        <v>0</v>
      </c>
      <c r="DR452" s="255">
        <f>IF(OR($C452="Non-Labour",$C452="Labour-related"),IF(Inputs!$DT452=$F$1,Inputs!DR452,Inputs!DR452*'Key assumptions'!$H$118),$F452*N(BL452)*avg_hrs)</f>
        <v>0</v>
      </c>
      <c r="DT452" s="133" t="s">
        <v>213</v>
      </c>
      <c r="DU452" s="304"/>
      <c r="DV452" s="304"/>
      <c r="DW452" s="304"/>
      <c r="DX452" s="304"/>
      <c r="DY452" s="304"/>
      <c r="DZ452" s="304"/>
      <c r="EA452" s="255">
        <v>0</v>
      </c>
      <c r="EB452" s="255">
        <v>0</v>
      </c>
      <c r="EC452" s="255">
        <v>0</v>
      </c>
      <c r="ED452" s="255">
        <f t="shared" si="38"/>
        <v>0</v>
      </c>
      <c r="EE452" s="255">
        <f t="shared" si="38"/>
        <v>0</v>
      </c>
      <c r="EF452" s="255">
        <f t="shared" si="39"/>
        <v>0</v>
      </c>
    </row>
    <row r="453" spans="1:136" x14ac:dyDescent="0.4">
      <c r="A453" s="133" t="str">
        <f>Inputs!A453</f>
        <v>Project Management</v>
      </c>
      <c r="B453" s="381" t="str">
        <f>Inputs!B453</f>
        <v>[C-i-C] Item 54</v>
      </c>
      <c r="C453" s="133" t="str">
        <f>Inputs!C453</f>
        <v>Non-labour</v>
      </c>
      <c r="D453" s="133" t="str">
        <f>Inputs!D453</f>
        <v>PT003696 AI BCSS Handover</v>
      </c>
      <c r="E453" s="133" t="str">
        <f>Inputs!E453</f>
        <v>Outsource Material/Equipment</v>
      </c>
      <c r="F453" s="290">
        <f>IF(Inputs!DT453=$F$1,Inputs!F453,
IF(Inputs!DT453='Key assumptions'!$E$118,Inputs!F453*'Key assumptions'!$H$118,Inputs!F453*'Key assumptions'!$H$119))</f>
        <v>0</v>
      </c>
      <c r="G453" s="290">
        <f>IF(Inputs!DT453=$F$1,Inputs!G453,Inputs!G453*'Key assumptions'!$H$118)</f>
        <v>0</v>
      </c>
      <c r="H453" s="281"/>
      <c r="I453" s="281"/>
      <c r="J453" s="281"/>
      <c r="K453" s="281"/>
      <c r="L453" s="281"/>
      <c r="M453" s="389" t="str">
        <f>Inputs!M453</f>
        <v>[C-i-C]</v>
      </c>
      <c r="N453" s="389" t="str">
        <f>Inputs!N453</f>
        <v>[C-i-C]</v>
      </c>
      <c r="O453" s="389" t="str">
        <f>Inputs!O453</f>
        <v>[C-i-C]</v>
      </c>
      <c r="P453" s="389" t="str">
        <f>Inputs!P453</f>
        <v>[C-i-C]</v>
      </c>
      <c r="Q453" s="389" t="str">
        <f>Inputs!Q453</f>
        <v>[C-i-C]</v>
      </c>
      <c r="R453" s="389" t="str">
        <f>Inputs!R453</f>
        <v>[C-i-C]</v>
      </c>
      <c r="S453" s="389" t="str">
        <f>Inputs!S453</f>
        <v>[C-i-C]</v>
      </c>
      <c r="T453" s="389" t="str">
        <f>Inputs!T453</f>
        <v>[C-i-C]</v>
      </c>
      <c r="U453" s="389" t="str">
        <f>Inputs!U453</f>
        <v>[C-i-C]</v>
      </c>
      <c r="V453" s="389" t="str">
        <f>Inputs!V453</f>
        <v>[C-i-C]</v>
      </c>
      <c r="W453" s="389" t="str">
        <f>Inputs!W453</f>
        <v>[C-i-C]</v>
      </c>
      <c r="X453" s="389" t="str">
        <f>Inputs!X453</f>
        <v>[C-i-C]</v>
      </c>
      <c r="Y453" s="389" t="str">
        <f>Inputs!Y453</f>
        <v>[C-i-C]</v>
      </c>
      <c r="Z453" s="389" t="str">
        <f>Inputs!Z453</f>
        <v>[C-i-C]</v>
      </c>
      <c r="AA453" s="389" t="str">
        <f>Inputs!AA453</f>
        <v>[C-i-C]</v>
      </c>
      <c r="AB453" s="389" t="str">
        <f>Inputs!AB453</f>
        <v>[C-i-C]</v>
      </c>
      <c r="AC453" s="389" t="str">
        <f>Inputs!AC453</f>
        <v>[C-i-C]</v>
      </c>
      <c r="AD453" s="389" t="str">
        <f>Inputs!AD453</f>
        <v>[C-i-C]</v>
      </c>
      <c r="AE453" s="389" t="str">
        <f>Inputs!AE453</f>
        <v>[C-i-C]</v>
      </c>
      <c r="AF453" s="389" t="str">
        <f>Inputs!AF453</f>
        <v>[C-i-C]</v>
      </c>
      <c r="AG453" s="389" t="str">
        <f>Inputs!AG453</f>
        <v>[C-i-C]</v>
      </c>
      <c r="AH453" s="389" t="str">
        <f>Inputs!AH453</f>
        <v>[C-i-C]</v>
      </c>
      <c r="AI453" s="254">
        <f>Inputs!AI453</f>
        <v>0</v>
      </c>
      <c r="AJ453" s="254">
        <f>Inputs!AJ453</f>
        <v>0</v>
      </c>
      <c r="AK453" s="254">
        <f>Inputs!AK453</f>
        <v>0</v>
      </c>
      <c r="AL453" s="254">
        <f>Inputs!AL453</f>
        <v>0</v>
      </c>
      <c r="AM453" s="254">
        <f>Inputs!AM453</f>
        <v>0</v>
      </c>
      <c r="AN453" s="254">
        <f>Inputs!AN453</f>
        <v>0</v>
      </c>
      <c r="AO453" s="254">
        <f>Inputs!AO453</f>
        <v>0</v>
      </c>
      <c r="AP453" s="254">
        <f>Inputs!AP453</f>
        <v>0</v>
      </c>
      <c r="AQ453" s="254">
        <f>Inputs!AQ453</f>
        <v>0</v>
      </c>
      <c r="AR453" s="254">
        <f>Inputs!AR453</f>
        <v>0</v>
      </c>
      <c r="AS453" s="254">
        <f>Inputs!AS453</f>
        <v>0</v>
      </c>
      <c r="AT453" s="254">
        <f>Inputs!AT453</f>
        <v>0</v>
      </c>
      <c r="AU453" s="254">
        <f>Inputs!AU453</f>
        <v>0</v>
      </c>
      <c r="AV453" s="254">
        <f>Inputs!AV453</f>
        <v>0</v>
      </c>
      <c r="AW453" s="254">
        <f>Inputs!AW453</f>
        <v>0</v>
      </c>
      <c r="AX453" s="254">
        <f>Inputs!AX453</f>
        <v>0</v>
      </c>
      <c r="AY453" s="254">
        <f>Inputs!AY453</f>
        <v>0</v>
      </c>
      <c r="AZ453" s="254">
        <f>Inputs!AZ453</f>
        <v>0</v>
      </c>
      <c r="BA453" s="254">
        <f>Inputs!BA453</f>
        <v>0</v>
      </c>
      <c r="BB453" s="254">
        <f>Inputs!BB453</f>
        <v>0</v>
      </c>
      <c r="BC453" s="254">
        <f>Inputs!BC453</f>
        <v>0</v>
      </c>
      <c r="BD453" s="254">
        <f>Inputs!BD453</f>
        <v>0</v>
      </c>
      <c r="BE453" s="254">
        <f>Inputs!BE453</f>
        <v>0</v>
      </c>
      <c r="BF453" s="254">
        <f>Inputs!BF453</f>
        <v>0</v>
      </c>
      <c r="BG453" s="254">
        <f>Inputs!BG453</f>
        <v>0</v>
      </c>
      <c r="BH453" s="254">
        <f>Inputs!BH453</f>
        <v>0</v>
      </c>
      <c r="BI453" s="254">
        <f>Inputs!BI453</f>
        <v>0</v>
      </c>
      <c r="BJ453" s="254">
        <f>Inputs!BJ453</f>
        <v>0</v>
      </c>
      <c r="BK453" s="254">
        <f>Inputs!BK453</f>
        <v>0</v>
      </c>
      <c r="BL453" s="254">
        <f>Inputs!BL453</f>
        <v>0</v>
      </c>
      <c r="BN453" s="255">
        <f>IF(OR($C453="Non-Labour",$C453="Labour-related"),IF(Inputs!$DT453=$F$1,Inputs!BN453,Inputs!BN453*'Key assumptions'!$H$118),$F453*N(H453)*avg_hrs)</f>
        <v>0</v>
      </c>
      <c r="BO453" s="255">
        <f>IF(OR($C453="Non-Labour",$C453="Labour-related"),IF(Inputs!$DT453=$F$1,Inputs!BO453,Inputs!BO453*'Key assumptions'!$H$118),$F453*N(I453)*avg_hrs)</f>
        <v>0</v>
      </c>
      <c r="BP453" s="255">
        <f>IF(OR($C453="Non-Labour",$C453="Labour-related"),IF(Inputs!$DT453=$F$1,Inputs!BP453,Inputs!BP453*'Key assumptions'!$H$118),$F453*N(J453)*avg_hrs)</f>
        <v>0</v>
      </c>
      <c r="BQ453" s="255">
        <f>IF(OR($C453="Non-Labour",$C453="Labour-related"),IF(Inputs!$DT453=$F$1,Inputs!BQ453,Inputs!BQ453*'Key assumptions'!$H$118),$F453*N(K453)*avg_hrs)</f>
        <v>0</v>
      </c>
      <c r="BR453" s="255">
        <f>IF(OR($C453="Non-Labour",$C453="Labour-related"),IF(Inputs!$DT453=$F$1,Inputs!BR453,Inputs!BR453*'Key assumptions'!$H$118),$F453*N(L453)*avg_hrs)</f>
        <v>0</v>
      </c>
      <c r="BS453" s="390" t="s">
        <v>411</v>
      </c>
      <c r="BT453" s="390" t="s">
        <v>411</v>
      </c>
      <c r="BU453" s="390" t="s">
        <v>411</v>
      </c>
      <c r="BV453" s="390" t="s">
        <v>411</v>
      </c>
      <c r="BW453" s="390" t="s">
        <v>411</v>
      </c>
      <c r="BX453" s="390" t="s">
        <v>411</v>
      </c>
      <c r="BY453" s="390" t="s">
        <v>411</v>
      </c>
      <c r="BZ453" s="390" t="s">
        <v>411</v>
      </c>
      <c r="CA453" s="390" t="s">
        <v>411</v>
      </c>
      <c r="CB453" s="390" t="s">
        <v>411</v>
      </c>
      <c r="CC453" s="390" t="s">
        <v>411</v>
      </c>
      <c r="CD453" s="390" t="s">
        <v>411</v>
      </c>
      <c r="CE453" s="390" t="s">
        <v>411</v>
      </c>
      <c r="CF453" s="390" t="s">
        <v>411</v>
      </c>
      <c r="CG453" s="390" t="s">
        <v>411</v>
      </c>
      <c r="CH453" s="390" t="s">
        <v>411</v>
      </c>
      <c r="CI453" s="390" t="s">
        <v>411</v>
      </c>
      <c r="CJ453" s="390" t="s">
        <v>411</v>
      </c>
      <c r="CK453" s="390" t="s">
        <v>411</v>
      </c>
      <c r="CL453" s="390" t="s">
        <v>411</v>
      </c>
      <c r="CM453" s="390" t="s">
        <v>411</v>
      </c>
      <c r="CN453" s="390" t="s">
        <v>411</v>
      </c>
      <c r="CO453" s="255">
        <f>IF(OR($C453="Non-Labour",$C453="Labour-related"),IF(Inputs!$DT453=$F$1,Inputs!CO453,Inputs!CO453*'Key assumptions'!$H$118),$F453*N(AI453)*avg_hrs)</f>
        <v>0</v>
      </c>
      <c r="CP453" s="255">
        <f>IF(OR($C453="Non-Labour",$C453="Labour-related"),IF(Inputs!$DT453=$F$1,Inputs!CP453,Inputs!CP453*'Key assumptions'!$H$118),$F453*N(AJ453)*avg_hrs)</f>
        <v>0</v>
      </c>
      <c r="CQ453" s="255">
        <f>IF(OR($C453="Non-Labour",$C453="Labour-related"),IF(Inputs!$DT453=$F$1,Inputs!CQ453,Inputs!CQ453*'Key assumptions'!$H$118),$F453*N(AK453)*avg_hrs)</f>
        <v>0</v>
      </c>
      <c r="CR453" s="255">
        <f>IF(OR($C453="Non-Labour",$C453="Labour-related"),IF(Inputs!$DT453=$F$1,Inputs!CR453,Inputs!CR453*'Key assumptions'!$H$118),$F453*N(AL453)*avg_hrs)</f>
        <v>0</v>
      </c>
      <c r="CS453" s="255">
        <f>IF(OR($C453="Non-Labour",$C453="Labour-related"),IF(Inputs!$DT453=$F$1,Inputs!CS453,Inputs!CS453*'Key assumptions'!$H$118),$F453*N(AM453)*avg_hrs)</f>
        <v>0</v>
      </c>
      <c r="CT453" s="255">
        <f>IF(OR($C453="Non-Labour",$C453="Labour-related"),IF(Inputs!$DT453=$F$1,Inputs!CT453,Inputs!CT453*'Key assumptions'!$H$118),$F453*N(AN453)*avg_hrs)</f>
        <v>0</v>
      </c>
      <c r="CU453" s="255">
        <f>IF(OR($C453="Non-Labour",$C453="Labour-related"),IF(Inputs!$DT453=$F$1,Inputs!CU453,Inputs!CU453*'Key assumptions'!$H$118),$F453*N(AO453)*avg_hrs)</f>
        <v>0</v>
      </c>
      <c r="CV453" s="255">
        <f>IF(OR($C453="Non-Labour",$C453="Labour-related"),IF(Inputs!$DT453=$F$1,Inputs!CV453,Inputs!CV453*'Key assumptions'!$H$118),$F453*N(AP453)*avg_hrs)</f>
        <v>0</v>
      </c>
      <c r="CW453" s="255">
        <f>IF(OR($C453="Non-Labour",$C453="Labour-related"),IF(Inputs!$DT453=$F$1,Inputs!CW453,Inputs!CW453*'Key assumptions'!$H$118),$F453*N(AQ453)*avg_hrs)</f>
        <v>0</v>
      </c>
      <c r="CX453" s="255">
        <f>IF(OR($C453="Non-Labour",$C453="Labour-related"),IF(Inputs!$DT453=$F$1,Inputs!CX453,Inputs!CX453*'Key assumptions'!$H$118),$F453*N(AR453)*avg_hrs)</f>
        <v>0</v>
      </c>
      <c r="CY453" s="255">
        <f>IF(OR($C453="Non-Labour",$C453="Labour-related"),IF(Inputs!$DT453=$F$1,Inputs!CY453,Inputs!CY453*'Key assumptions'!$H$118),$F453*N(AS453)*avg_hrs)</f>
        <v>0</v>
      </c>
      <c r="CZ453" s="255">
        <f>IF(OR($C453="Non-Labour",$C453="Labour-related"),IF(Inputs!$DT453=$F$1,Inputs!CZ453,Inputs!CZ453*'Key assumptions'!$H$118),$F453*N(AT453)*avg_hrs)</f>
        <v>0</v>
      </c>
      <c r="DA453" s="255">
        <f>IF(OR($C453="Non-Labour",$C453="Labour-related"),IF(Inputs!$DT453=$F$1,Inputs!DA453,Inputs!DA453*'Key assumptions'!$H$118),$F453*N(AU453)*avg_hrs)</f>
        <v>0</v>
      </c>
      <c r="DB453" s="255">
        <f>IF(OR($C453="Non-Labour",$C453="Labour-related"),IF(Inputs!$DT453=$F$1,Inputs!DB453,Inputs!DB453*'Key assumptions'!$H$118),$F453*N(AV453)*avg_hrs)</f>
        <v>0</v>
      </c>
      <c r="DC453" s="255">
        <f>IF(OR($C453="Non-Labour",$C453="Labour-related"),IF(Inputs!$DT453=$F$1,Inputs!DC453,Inputs!DC453*'Key assumptions'!$H$118),$F453*N(AW453)*avg_hrs)</f>
        <v>0</v>
      </c>
      <c r="DD453" s="255">
        <f>IF(OR($C453="Non-Labour",$C453="Labour-related"),IF(Inputs!$DT453=$F$1,Inputs!DD453,Inputs!DD453*'Key assumptions'!$H$118),$F453*N(AX453)*avg_hrs)</f>
        <v>0</v>
      </c>
      <c r="DE453" s="255">
        <f>IF(OR($C453="Non-Labour",$C453="Labour-related"),IF(Inputs!$DT453=$F$1,Inputs!DE453,Inputs!DE453*'Key assumptions'!$H$118),$F453*N(AY453)*avg_hrs)</f>
        <v>0</v>
      </c>
      <c r="DF453" s="255">
        <f>IF(OR($C453="Non-Labour",$C453="Labour-related"),IF(Inputs!$DT453=$F$1,Inputs!DF453,Inputs!DF453*'Key assumptions'!$H$118),$F453*N(AZ453)*avg_hrs)</f>
        <v>0</v>
      </c>
      <c r="DG453" s="255">
        <f>IF(OR($C453="Non-Labour",$C453="Labour-related"),IF(Inputs!$DT453=$F$1,Inputs!DG453,Inputs!DG453*'Key assumptions'!$H$118),$F453*N(BA453)*avg_hrs)</f>
        <v>0</v>
      </c>
      <c r="DH453" s="255">
        <f>IF(OR($C453="Non-Labour",$C453="Labour-related"),IF(Inputs!$DT453=$F$1,Inputs!DH453,Inputs!DH453*'Key assumptions'!$H$118),$F453*N(BB453)*avg_hrs)</f>
        <v>0</v>
      </c>
      <c r="DI453" s="255">
        <f>IF(OR($C453="Non-Labour",$C453="Labour-related"),IF(Inputs!$DT453=$F$1,Inputs!DI453,Inputs!DI453*'Key assumptions'!$H$118),$F453*N(BC453)*avg_hrs)</f>
        <v>0</v>
      </c>
      <c r="DJ453" s="255">
        <f>IF(OR($C453="Non-Labour",$C453="Labour-related"),IF(Inputs!$DT453=$F$1,Inputs!DJ453,Inputs!DJ453*'Key assumptions'!$H$118),$F453*N(BD453)*avg_hrs)</f>
        <v>0</v>
      </c>
      <c r="DK453" s="255">
        <f>IF(OR($C453="Non-Labour",$C453="Labour-related"),IF(Inputs!$DT453=$F$1,Inputs!DK453,Inputs!DK453*'Key assumptions'!$H$118),$F453*N(BE453)*avg_hrs)</f>
        <v>0</v>
      </c>
      <c r="DL453" s="255">
        <f>IF(OR($C453="Non-Labour",$C453="Labour-related"),IF(Inputs!$DT453=$F$1,Inputs!DL453,Inputs!DL453*'Key assumptions'!$H$118),$F453*N(BF453)*avg_hrs)</f>
        <v>0</v>
      </c>
      <c r="DM453" s="255">
        <f>IF(OR($C453="Non-Labour",$C453="Labour-related"),IF(Inputs!$DT453=$F$1,Inputs!DM453,Inputs!DM453*'Key assumptions'!$H$118),$F453*N(BG453)*avg_hrs)</f>
        <v>0</v>
      </c>
      <c r="DN453" s="255">
        <f>IF(OR($C453="Non-Labour",$C453="Labour-related"),IF(Inputs!$DT453=$F$1,Inputs!DN453,Inputs!DN453*'Key assumptions'!$H$118),$F453*N(BH453)*avg_hrs)</f>
        <v>0</v>
      </c>
      <c r="DO453" s="255">
        <f>IF(OR($C453="Non-Labour",$C453="Labour-related"),IF(Inputs!$DT453=$F$1,Inputs!DO453,Inputs!DO453*'Key assumptions'!$H$118),$F453*N(BI453)*avg_hrs)</f>
        <v>0</v>
      </c>
      <c r="DP453" s="255">
        <f>IF(OR($C453="Non-Labour",$C453="Labour-related"),IF(Inputs!$DT453=$F$1,Inputs!DP453,Inputs!DP453*'Key assumptions'!$H$118),$F453*N(BJ453)*avg_hrs)</f>
        <v>0</v>
      </c>
      <c r="DQ453" s="255">
        <f>IF(OR($C453="Non-Labour",$C453="Labour-related"),IF(Inputs!$DT453=$F$1,Inputs!DQ453,Inputs!DQ453*'Key assumptions'!$H$118),$F453*N(BK453)*avg_hrs)</f>
        <v>0</v>
      </c>
      <c r="DR453" s="255">
        <f>IF(OR($C453="Non-Labour",$C453="Labour-related"),IF(Inputs!$DT453=$F$1,Inputs!DR453,Inputs!DR453*'Key assumptions'!$H$118),$F453*N(BL453)*avg_hrs)</f>
        <v>0</v>
      </c>
      <c r="DT453" s="133" t="s">
        <v>213</v>
      </c>
      <c r="DU453" s="304"/>
      <c r="DV453" s="304"/>
      <c r="DW453" s="304"/>
      <c r="DX453" s="304"/>
      <c r="DY453" s="304"/>
      <c r="DZ453" s="304"/>
      <c r="EA453" s="255">
        <v>285327.35999999999</v>
      </c>
      <c r="EB453" s="255">
        <v>0</v>
      </c>
      <c r="EC453" s="255">
        <v>0</v>
      </c>
      <c r="ED453" s="255">
        <f t="shared" si="38"/>
        <v>0</v>
      </c>
      <c r="EE453" s="255">
        <f t="shared" si="38"/>
        <v>0</v>
      </c>
      <c r="EF453" s="255">
        <f t="shared" si="39"/>
        <v>285327.35999999999</v>
      </c>
    </row>
    <row r="454" spans="1:136" x14ac:dyDescent="0.4">
      <c r="A454" s="133" t="str">
        <f>Inputs!A454</f>
        <v>Project Management</v>
      </c>
      <c r="B454" s="381" t="str">
        <f>Inputs!B454</f>
        <v>[C-i-C] Item 55</v>
      </c>
      <c r="C454" s="133" t="str">
        <f>Inputs!C454</f>
        <v>Non-labour</v>
      </c>
      <c r="D454" s="133" t="str">
        <f>Inputs!D454</f>
        <v>PT003696 AI BCSS Handover</v>
      </c>
      <c r="E454" s="133" t="str">
        <f>Inputs!E454</f>
        <v>Outsource Material/Equipment</v>
      </c>
      <c r="F454" s="290">
        <f>IF(Inputs!DT454=$F$1,Inputs!F454,
IF(Inputs!DT454='Key assumptions'!$E$118,Inputs!F454*'Key assumptions'!$H$118,Inputs!F454*'Key assumptions'!$H$119))</f>
        <v>0</v>
      </c>
      <c r="G454" s="290">
        <f>IF(Inputs!DT454=$F$1,Inputs!G454,Inputs!G454*'Key assumptions'!$H$118)</f>
        <v>0</v>
      </c>
      <c r="H454" s="281"/>
      <c r="I454" s="281"/>
      <c r="J454" s="281"/>
      <c r="K454" s="281"/>
      <c r="L454" s="281"/>
      <c r="M454" s="389" t="str">
        <f>Inputs!M454</f>
        <v>[C-i-C]</v>
      </c>
      <c r="N454" s="389" t="str">
        <f>Inputs!N454</f>
        <v>[C-i-C]</v>
      </c>
      <c r="O454" s="389" t="str">
        <f>Inputs!O454</f>
        <v>[C-i-C]</v>
      </c>
      <c r="P454" s="389" t="str">
        <f>Inputs!P454</f>
        <v>[C-i-C]</v>
      </c>
      <c r="Q454" s="389" t="str">
        <f>Inputs!Q454</f>
        <v>[C-i-C]</v>
      </c>
      <c r="R454" s="389" t="str">
        <f>Inputs!R454</f>
        <v>[C-i-C]</v>
      </c>
      <c r="S454" s="389" t="str">
        <f>Inputs!S454</f>
        <v>[C-i-C]</v>
      </c>
      <c r="T454" s="389" t="str">
        <f>Inputs!T454</f>
        <v>[C-i-C]</v>
      </c>
      <c r="U454" s="389" t="str">
        <f>Inputs!U454</f>
        <v>[C-i-C]</v>
      </c>
      <c r="V454" s="389" t="str">
        <f>Inputs!V454</f>
        <v>[C-i-C]</v>
      </c>
      <c r="W454" s="389" t="str">
        <f>Inputs!W454</f>
        <v>[C-i-C]</v>
      </c>
      <c r="X454" s="389" t="str">
        <f>Inputs!X454</f>
        <v>[C-i-C]</v>
      </c>
      <c r="Y454" s="389" t="str">
        <f>Inputs!Y454</f>
        <v>[C-i-C]</v>
      </c>
      <c r="Z454" s="389" t="str">
        <f>Inputs!Z454</f>
        <v>[C-i-C]</v>
      </c>
      <c r="AA454" s="389" t="str">
        <f>Inputs!AA454</f>
        <v>[C-i-C]</v>
      </c>
      <c r="AB454" s="389" t="str">
        <f>Inputs!AB454</f>
        <v>[C-i-C]</v>
      </c>
      <c r="AC454" s="389" t="str">
        <f>Inputs!AC454</f>
        <v>[C-i-C]</v>
      </c>
      <c r="AD454" s="389" t="str">
        <f>Inputs!AD454</f>
        <v>[C-i-C]</v>
      </c>
      <c r="AE454" s="389" t="str">
        <f>Inputs!AE454</f>
        <v>[C-i-C]</v>
      </c>
      <c r="AF454" s="389" t="str">
        <f>Inputs!AF454</f>
        <v>[C-i-C]</v>
      </c>
      <c r="AG454" s="389" t="str">
        <f>Inputs!AG454</f>
        <v>[C-i-C]</v>
      </c>
      <c r="AH454" s="389" t="str">
        <f>Inputs!AH454</f>
        <v>[C-i-C]</v>
      </c>
      <c r="AI454" s="254">
        <f>Inputs!AI454</f>
        <v>0</v>
      </c>
      <c r="AJ454" s="254">
        <f>Inputs!AJ454</f>
        <v>0</v>
      </c>
      <c r="AK454" s="254">
        <f>Inputs!AK454</f>
        <v>0</v>
      </c>
      <c r="AL454" s="254">
        <f>Inputs!AL454</f>
        <v>0</v>
      </c>
      <c r="AM454" s="254">
        <f>Inputs!AM454</f>
        <v>0</v>
      </c>
      <c r="AN454" s="254">
        <f>Inputs!AN454</f>
        <v>0</v>
      </c>
      <c r="AO454" s="254">
        <f>Inputs!AO454</f>
        <v>0</v>
      </c>
      <c r="AP454" s="254">
        <f>Inputs!AP454</f>
        <v>0</v>
      </c>
      <c r="AQ454" s="254">
        <f>Inputs!AQ454</f>
        <v>0</v>
      </c>
      <c r="AR454" s="254">
        <f>Inputs!AR454</f>
        <v>0</v>
      </c>
      <c r="AS454" s="254">
        <f>Inputs!AS454</f>
        <v>0</v>
      </c>
      <c r="AT454" s="254">
        <f>Inputs!AT454</f>
        <v>0</v>
      </c>
      <c r="AU454" s="254">
        <f>Inputs!AU454</f>
        <v>0</v>
      </c>
      <c r="AV454" s="254">
        <f>Inputs!AV454</f>
        <v>0</v>
      </c>
      <c r="AW454" s="254">
        <f>Inputs!AW454</f>
        <v>0</v>
      </c>
      <c r="AX454" s="254">
        <f>Inputs!AX454</f>
        <v>0</v>
      </c>
      <c r="AY454" s="254">
        <f>Inputs!AY454</f>
        <v>0</v>
      </c>
      <c r="AZ454" s="254">
        <f>Inputs!AZ454</f>
        <v>0</v>
      </c>
      <c r="BA454" s="254">
        <f>Inputs!BA454</f>
        <v>0</v>
      </c>
      <c r="BB454" s="254">
        <f>Inputs!BB454</f>
        <v>0</v>
      </c>
      <c r="BC454" s="254">
        <f>Inputs!BC454</f>
        <v>0</v>
      </c>
      <c r="BD454" s="254">
        <f>Inputs!BD454</f>
        <v>0</v>
      </c>
      <c r="BE454" s="254">
        <f>Inputs!BE454</f>
        <v>0</v>
      </c>
      <c r="BF454" s="254">
        <f>Inputs!BF454</f>
        <v>0</v>
      </c>
      <c r="BG454" s="254">
        <f>Inputs!BG454</f>
        <v>0</v>
      </c>
      <c r="BH454" s="254">
        <f>Inputs!BH454</f>
        <v>0</v>
      </c>
      <c r="BI454" s="254">
        <f>Inputs!BI454</f>
        <v>0</v>
      </c>
      <c r="BJ454" s="254">
        <f>Inputs!BJ454</f>
        <v>0</v>
      </c>
      <c r="BK454" s="254">
        <f>Inputs!BK454</f>
        <v>0</v>
      </c>
      <c r="BL454" s="254">
        <f>Inputs!BL454</f>
        <v>0</v>
      </c>
      <c r="BN454" s="255">
        <f>IF(OR($C454="Non-Labour",$C454="Labour-related"),IF(Inputs!$DT454=$F$1,Inputs!BN454,Inputs!BN454*'Key assumptions'!$H$118),$F454*N(H454)*avg_hrs)</f>
        <v>0</v>
      </c>
      <c r="BO454" s="255">
        <f>IF(OR($C454="Non-Labour",$C454="Labour-related"),IF(Inputs!$DT454=$F$1,Inputs!BO454,Inputs!BO454*'Key assumptions'!$H$118),$F454*N(I454)*avg_hrs)</f>
        <v>0</v>
      </c>
      <c r="BP454" s="255">
        <f>IF(OR($C454="Non-Labour",$C454="Labour-related"),IF(Inputs!$DT454=$F$1,Inputs!BP454,Inputs!BP454*'Key assumptions'!$H$118),$F454*N(J454)*avg_hrs)</f>
        <v>0</v>
      </c>
      <c r="BQ454" s="255">
        <f>IF(OR($C454="Non-Labour",$C454="Labour-related"),IF(Inputs!$DT454=$F$1,Inputs!BQ454,Inputs!BQ454*'Key assumptions'!$H$118),$F454*N(K454)*avg_hrs)</f>
        <v>0</v>
      </c>
      <c r="BR454" s="255">
        <f>IF(OR($C454="Non-Labour",$C454="Labour-related"),IF(Inputs!$DT454=$F$1,Inputs!BR454,Inputs!BR454*'Key assumptions'!$H$118),$F454*N(L454)*avg_hrs)</f>
        <v>0</v>
      </c>
      <c r="BS454" s="390" t="s">
        <v>411</v>
      </c>
      <c r="BT454" s="390" t="s">
        <v>411</v>
      </c>
      <c r="BU454" s="390" t="s">
        <v>411</v>
      </c>
      <c r="BV454" s="390" t="s">
        <v>411</v>
      </c>
      <c r="BW454" s="390" t="s">
        <v>411</v>
      </c>
      <c r="BX454" s="390" t="s">
        <v>411</v>
      </c>
      <c r="BY454" s="390" t="s">
        <v>411</v>
      </c>
      <c r="BZ454" s="390" t="s">
        <v>411</v>
      </c>
      <c r="CA454" s="390" t="s">
        <v>411</v>
      </c>
      <c r="CB454" s="390" t="s">
        <v>411</v>
      </c>
      <c r="CC454" s="390" t="s">
        <v>411</v>
      </c>
      <c r="CD454" s="390" t="s">
        <v>411</v>
      </c>
      <c r="CE454" s="390" t="s">
        <v>411</v>
      </c>
      <c r="CF454" s="390" t="s">
        <v>411</v>
      </c>
      <c r="CG454" s="390" t="s">
        <v>411</v>
      </c>
      <c r="CH454" s="390" t="s">
        <v>411</v>
      </c>
      <c r="CI454" s="390" t="s">
        <v>411</v>
      </c>
      <c r="CJ454" s="390" t="s">
        <v>411</v>
      </c>
      <c r="CK454" s="390" t="s">
        <v>411</v>
      </c>
      <c r="CL454" s="390" t="s">
        <v>411</v>
      </c>
      <c r="CM454" s="390" t="s">
        <v>411</v>
      </c>
      <c r="CN454" s="390" t="s">
        <v>411</v>
      </c>
      <c r="CO454" s="255">
        <f>IF(OR($C454="Non-Labour",$C454="Labour-related"),IF(Inputs!$DT454=$F$1,Inputs!CO454,Inputs!CO454*'Key assumptions'!$H$118),$F454*N(AI454)*avg_hrs)</f>
        <v>0</v>
      </c>
      <c r="CP454" s="255">
        <f>IF(OR($C454="Non-Labour",$C454="Labour-related"),IF(Inputs!$DT454=$F$1,Inputs!CP454,Inputs!CP454*'Key assumptions'!$H$118),$F454*N(AJ454)*avg_hrs)</f>
        <v>0</v>
      </c>
      <c r="CQ454" s="255">
        <f>IF(OR($C454="Non-Labour",$C454="Labour-related"),IF(Inputs!$DT454=$F$1,Inputs!CQ454,Inputs!CQ454*'Key assumptions'!$H$118),$F454*N(AK454)*avg_hrs)</f>
        <v>0</v>
      </c>
      <c r="CR454" s="255">
        <f>IF(OR($C454="Non-Labour",$C454="Labour-related"),IF(Inputs!$DT454=$F$1,Inputs!CR454,Inputs!CR454*'Key assumptions'!$H$118),$F454*N(AL454)*avg_hrs)</f>
        <v>0</v>
      </c>
      <c r="CS454" s="255">
        <f>IF(OR($C454="Non-Labour",$C454="Labour-related"),IF(Inputs!$DT454=$F$1,Inputs!CS454,Inputs!CS454*'Key assumptions'!$H$118),$F454*N(AM454)*avg_hrs)</f>
        <v>0</v>
      </c>
      <c r="CT454" s="255">
        <f>IF(OR($C454="Non-Labour",$C454="Labour-related"),IF(Inputs!$DT454=$F$1,Inputs!CT454,Inputs!CT454*'Key assumptions'!$H$118),$F454*N(AN454)*avg_hrs)</f>
        <v>0</v>
      </c>
      <c r="CU454" s="255">
        <f>IF(OR($C454="Non-Labour",$C454="Labour-related"),IF(Inputs!$DT454=$F$1,Inputs!CU454,Inputs!CU454*'Key assumptions'!$H$118),$F454*N(AO454)*avg_hrs)</f>
        <v>0</v>
      </c>
      <c r="CV454" s="255">
        <f>IF(OR($C454="Non-Labour",$C454="Labour-related"),IF(Inputs!$DT454=$F$1,Inputs!CV454,Inputs!CV454*'Key assumptions'!$H$118),$F454*N(AP454)*avg_hrs)</f>
        <v>0</v>
      </c>
      <c r="CW454" s="255">
        <f>IF(OR($C454="Non-Labour",$C454="Labour-related"),IF(Inputs!$DT454=$F$1,Inputs!CW454,Inputs!CW454*'Key assumptions'!$H$118),$F454*N(AQ454)*avg_hrs)</f>
        <v>0</v>
      </c>
      <c r="CX454" s="255">
        <f>IF(OR($C454="Non-Labour",$C454="Labour-related"),IF(Inputs!$DT454=$F$1,Inputs!CX454,Inputs!CX454*'Key assumptions'!$H$118),$F454*N(AR454)*avg_hrs)</f>
        <v>0</v>
      </c>
      <c r="CY454" s="255">
        <f>IF(OR($C454="Non-Labour",$C454="Labour-related"),IF(Inputs!$DT454=$F$1,Inputs!CY454,Inputs!CY454*'Key assumptions'!$H$118),$F454*N(AS454)*avg_hrs)</f>
        <v>0</v>
      </c>
      <c r="CZ454" s="255">
        <f>IF(OR($C454="Non-Labour",$C454="Labour-related"),IF(Inputs!$DT454=$F$1,Inputs!CZ454,Inputs!CZ454*'Key assumptions'!$H$118),$F454*N(AT454)*avg_hrs)</f>
        <v>0</v>
      </c>
      <c r="DA454" s="255">
        <f>IF(OR($C454="Non-Labour",$C454="Labour-related"),IF(Inputs!$DT454=$F$1,Inputs!DA454,Inputs!DA454*'Key assumptions'!$H$118),$F454*N(AU454)*avg_hrs)</f>
        <v>0</v>
      </c>
      <c r="DB454" s="255">
        <f>IF(OR($C454="Non-Labour",$C454="Labour-related"),IF(Inputs!$DT454=$F$1,Inputs!DB454,Inputs!DB454*'Key assumptions'!$H$118),$F454*N(AV454)*avg_hrs)</f>
        <v>0</v>
      </c>
      <c r="DC454" s="255">
        <f>IF(OR($C454="Non-Labour",$C454="Labour-related"),IF(Inputs!$DT454=$F$1,Inputs!DC454,Inputs!DC454*'Key assumptions'!$H$118),$F454*N(AW454)*avg_hrs)</f>
        <v>0</v>
      </c>
      <c r="DD454" s="255">
        <f>IF(OR($C454="Non-Labour",$C454="Labour-related"),IF(Inputs!$DT454=$F$1,Inputs!DD454,Inputs!DD454*'Key assumptions'!$H$118),$F454*N(AX454)*avg_hrs)</f>
        <v>0</v>
      </c>
      <c r="DE454" s="255">
        <f>IF(OR($C454="Non-Labour",$C454="Labour-related"),IF(Inputs!$DT454=$F$1,Inputs!DE454,Inputs!DE454*'Key assumptions'!$H$118),$F454*N(AY454)*avg_hrs)</f>
        <v>0</v>
      </c>
      <c r="DF454" s="255">
        <f>IF(OR($C454="Non-Labour",$C454="Labour-related"),IF(Inputs!$DT454=$F$1,Inputs!DF454,Inputs!DF454*'Key assumptions'!$H$118),$F454*N(AZ454)*avg_hrs)</f>
        <v>0</v>
      </c>
      <c r="DG454" s="255">
        <f>IF(OR($C454="Non-Labour",$C454="Labour-related"),IF(Inputs!$DT454=$F$1,Inputs!DG454,Inputs!DG454*'Key assumptions'!$H$118),$F454*N(BA454)*avg_hrs)</f>
        <v>0</v>
      </c>
      <c r="DH454" s="255">
        <f>IF(OR($C454="Non-Labour",$C454="Labour-related"),IF(Inputs!$DT454=$F$1,Inputs!DH454,Inputs!DH454*'Key assumptions'!$H$118),$F454*N(BB454)*avg_hrs)</f>
        <v>0</v>
      </c>
      <c r="DI454" s="255">
        <f>IF(OR($C454="Non-Labour",$C454="Labour-related"),IF(Inputs!$DT454=$F$1,Inputs!DI454,Inputs!DI454*'Key assumptions'!$H$118),$F454*N(BC454)*avg_hrs)</f>
        <v>0</v>
      </c>
      <c r="DJ454" s="255">
        <f>IF(OR($C454="Non-Labour",$C454="Labour-related"),IF(Inputs!$DT454=$F$1,Inputs!DJ454,Inputs!DJ454*'Key assumptions'!$H$118),$F454*N(BD454)*avg_hrs)</f>
        <v>0</v>
      </c>
      <c r="DK454" s="255">
        <f>IF(OR($C454="Non-Labour",$C454="Labour-related"),IF(Inputs!$DT454=$F$1,Inputs!DK454,Inputs!DK454*'Key assumptions'!$H$118),$F454*N(BE454)*avg_hrs)</f>
        <v>0</v>
      </c>
      <c r="DL454" s="255">
        <f>IF(OR($C454="Non-Labour",$C454="Labour-related"),IF(Inputs!$DT454=$F$1,Inputs!DL454,Inputs!DL454*'Key assumptions'!$H$118),$F454*N(BF454)*avg_hrs)</f>
        <v>0</v>
      </c>
      <c r="DM454" s="255">
        <f>IF(OR($C454="Non-Labour",$C454="Labour-related"),IF(Inputs!$DT454=$F$1,Inputs!DM454,Inputs!DM454*'Key assumptions'!$H$118),$F454*N(BG454)*avg_hrs)</f>
        <v>0</v>
      </c>
      <c r="DN454" s="255">
        <f>IF(OR($C454="Non-Labour",$C454="Labour-related"),IF(Inputs!$DT454=$F$1,Inputs!DN454,Inputs!DN454*'Key assumptions'!$H$118),$F454*N(BH454)*avg_hrs)</f>
        <v>0</v>
      </c>
      <c r="DO454" s="255">
        <f>IF(OR($C454="Non-Labour",$C454="Labour-related"),IF(Inputs!$DT454=$F$1,Inputs!DO454,Inputs!DO454*'Key assumptions'!$H$118),$F454*N(BI454)*avg_hrs)</f>
        <v>0</v>
      </c>
      <c r="DP454" s="255">
        <f>IF(OR($C454="Non-Labour",$C454="Labour-related"),IF(Inputs!$DT454=$F$1,Inputs!DP454,Inputs!DP454*'Key assumptions'!$H$118),$F454*N(BJ454)*avg_hrs)</f>
        <v>0</v>
      </c>
      <c r="DQ454" s="255">
        <f>IF(OR($C454="Non-Labour",$C454="Labour-related"),IF(Inputs!$DT454=$F$1,Inputs!DQ454,Inputs!DQ454*'Key assumptions'!$H$118),$F454*N(BK454)*avg_hrs)</f>
        <v>0</v>
      </c>
      <c r="DR454" s="255">
        <f>IF(OR($C454="Non-Labour",$C454="Labour-related"),IF(Inputs!$DT454=$F$1,Inputs!DR454,Inputs!DR454*'Key assumptions'!$H$118),$F454*N(BL454)*avg_hrs)</f>
        <v>0</v>
      </c>
      <c r="DT454" s="133" t="s">
        <v>213</v>
      </c>
      <c r="DU454" s="304"/>
      <c r="DV454" s="304"/>
      <c r="DW454" s="304"/>
      <c r="DX454" s="304"/>
      <c r="DY454" s="304"/>
      <c r="DZ454" s="304"/>
      <c r="EA454" s="255">
        <v>126812.15999999999</v>
      </c>
      <c r="EB454" s="255">
        <v>0</v>
      </c>
      <c r="EC454" s="255">
        <v>0</v>
      </c>
      <c r="ED454" s="255">
        <f t="shared" si="38"/>
        <v>0</v>
      </c>
      <c r="EE454" s="255">
        <f t="shared" si="38"/>
        <v>0</v>
      </c>
      <c r="EF454" s="255">
        <f t="shared" si="39"/>
        <v>126812.15999999999</v>
      </c>
    </row>
    <row r="455" spans="1:136" x14ac:dyDescent="0.4">
      <c r="A455" s="133" t="str">
        <f>Inputs!A455</f>
        <v>Project Management</v>
      </c>
      <c r="B455" s="381" t="str">
        <f>Inputs!B455</f>
        <v>[C-i-C] Item 56</v>
      </c>
      <c r="C455" s="133" t="str">
        <f>Inputs!C455</f>
        <v>Non-labour</v>
      </c>
      <c r="D455" s="133" t="str">
        <f>Inputs!D455</f>
        <v>PT003696 AI BCSS Handover</v>
      </c>
      <c r="E455" s="133" t="str">
        <f>Inputs!E455</f>
        <v>Outsource Material/Equipment</v>
      </c>
      <c r="F455" s="290">
        <f>IF(Inputs!DT455=$F$1,Inputs!F455,
IF(Inputs!DT455='Key assumptions'!$E$118,Inputs!F455*'Key assumptions'!$H$118,Inputs!F455*'Key assumptions'!$H$119))</f>
        <v>0</v>
      </c>
      <c r="G455" s="290">
        <f>IF(Inputs!DT455=$F$1,Inputs!G455,Inputs!G455*'Key assumptions'!$H$118)</f>
        <v>0</v>
      </c>
      <c r="H455" s="281"/>
      <c r="I455" s="281"/>
      <c r="J455" s="281"/>
      <c r="K455" s="281"/>
      <c r="L455" s="281"/>
      <c r="M455" s="389" t="str">
        <f>Inputs!M455</f>
        <v>[C-i-C]</v>
      </c>
      <c r="N455" s="389" t="str">
        <f>Inputs!N455</f>
        <v>[C-i-C]</v>
      </c>
      <c r="O455" s="389" t="str">
        <f>Inputs!O455</f>
        <v>[C-i-C]</v>
      </c>
      <c r="P455" s="389" t="str">
        <f>Inputs!P455</f>
        <v>[C-i-C]</v>
      </c>
      <c r="Q455" s="389" t="str">
        <f>Inputs!Q455</f>
        <v>[C-i-C]</v>
      </c>
      <c r="R455" s="389" t="str">
        <f>Inputs!R455</f>
        <v>[C-i-C]</v>
      </c>
      <c r="S455" s="389" t="str">
        <f>Inputs!S455</f>
        <v>[C-i-C]</v>
      </c>
      <c r="T455" s="389" t="str">
        <f>Inputs!T455</f>
        <v>[C-i-C]</v>
      </c>
      <c r="U455" s="389" t="str">
        <f>Inputs!U455</f>
        <v>[C-i-C]</v>
      </c>
      <c r="V455" s="389" t="str">
        <f>Inputs!V455</f>
        <v>[C-i-C]</v>
      </c>
      <c r="W455" s="389" t="str">
        <f>Inputs!W455</f>
        <v>[C-i-C]</v>
      </c>
      <c r="X455" s="389" t="str">
        <f>Inputs!X455</f>
        <v>[C-i-C]</v>
      </c>
      <c r="Y455" s="389" t="str">
        <f>Inputs!Y455</f>
        <v>[C-i-C]</v>
      </c>
      <c r="Z455" s="389" t="str">
        <f>Inputs!Z455</f>
        <v>[C-i-C]</v>
      </c>
      <c r="AA455" s="389" t="str">
        <f>Inputs!AA455</f>
        <v>[C-i-C]</v>
      </c>
      <c r="AB455" s="389" t="str">
        <f>Inputs!AB455</f>
        <v>[C-i-C]</v>
      </c>
      <c r="AC455" s="389" t="str">
        <f>Inputs!AC455</f>
        <v>[C-i-C]</v>
      </c>
      <c r="AD455" s="389" t="str">
        <f>Inputs!AD455</f>
        <v>[C-i-C]</v>
      </c>
      <c r="AE455" s="389" t="str">
        <f>Inputs!AE455</f>
        <v>[C-i-C]</v>
      </c>
      <c r="AF455" s="389" t="str">
        <f>Inputs!AF455</f>
        <v>[C-i-C]</v>
      </c>
      <c r="AG455" s="389" t="str">
        <f>Inputs!AG455</f>
        <v>[C-i-C]</v>
      </c>
      <c r="AH455" s="389" t="str">
        <f>Inputs!AH455</f>
        <v>[C-i-C]</v>
      </c>
      <c r="AI455" s="254">
        <f>Inputs!AI455</f>
        <v>0</v>
      </c>
      <c r="AJ455" s="254">
        <f>Inputs!AJ455</f>
        <v>0</v>
      </c>
      <c r="AK455" s="254">
        <f>Inputs!AK455</f>
        <v>0</v>
      </c>
      <c r="AL455" s="254">
        <f>Inputs!AL455</f>
        <v>0</v>
      </c>
      <c r="AM455" s="254">
        <f>Inputs!AM455</f>
        <v>0</v>
      </c>
      <c r="AN455" s="254">
        <f>Inputs!AN455</f>
        <v>0</v>
      </c>
      <c r="AO455" s="254">
        <f>Inputs!AO455</f>
        <v>0</v>
      </c>
      <c r="AP455" s="254">
        <f>Inputs!AP455</f>
        <v>0</v>
      </c>
      <c r="AQ455" s="254">
        <f>Inputs!AQ455</f>
        <v>0</v>
      </c>
      <c r="AR455" s="254">
        <f>Inputs!AR455</f>
        <v>0</v>
      </c>
      <c r="AS455" s="254">
        <f>Inputs!AS455</f>
        <v>0</v>
      </c>
      <c r="AT455" s="254">
        <f>Inputs!AT455</f>
        <v>0</v>
      </c>
      <c r="AU455" s="254">
        <f>Inputs!AU455</f>
        <v>0</v>
      </c>
      <c r="AV455" s="254">
        <f>Inputs!AV455</f>
        <v>0</v>
      </c>
      <c r="AW455" s="254">
        <f>Inputs!AW455</f>
        <v>0</v>
      </c>
      <c r="AX455" s="254">
        <f>Inputs!AX455</f>
        <v>0</v>
      </c>
      <c r="AY455" s="254">
        <f>Inputs!AY455</f>
        <v>0</v>
      </c>
      <c r="AZ455" s="254">
        <f>Inputs!AZ455</f>
        <v>0</v>
      </c>
      <c r="BA455" s="254">
        <f>Inputs!BA455</f>
        <v>0</v>
      </c>
      <c r="BB455" s="254">
        <f>Inputs!BB455</f>
        <v>0</v>
      </c>
      <c r="BC455" s="254">
        <f>Inputs!BC455</f>
        <v>0</v>
      </c>
      <c r="BD455" s="254">
        <f>Inputs!BD455</f>
        <v>0</v>
      </c>
      <c r="BE455" s="254">
        <f>Inputs!BE455</f>
        <v>0</v>
      </c>
      <c r="BF455" s="254">
        <f>Inputs!BF455</f>
        <v>0</v>
      </c>
      <c r="BG455" s="254">
        <f>Inputs!BG455</f>
        <v>0</v>
      </c>
      <c r="BH455" s="254">
        <f>Inputs!BH455</f>
        <v>0</v>
      </c>
      <c r="BI455" s="254">
        <f>Inputs!BI455</f>
        <v>0</v>
      </c>
      <c r="BJ455" s="254">
        <f>Inputs!BJ455</f>
        <v>0</v>
      </c>
      <c r="BK455" s="254">
        <f>Inputs!BK455</f>
        <v>0</v>
      </c>
      <c r="BL455" s="254">
        <f>Inputs!BL455</f>
        <v>0</v>
      </c>
      <c r="BN455" s="255">
        <f>IF(OR($C455="Non-Labour",$C455="Labour-related"),IF(Inputs!$DT455=$F$1,Inputs!BN455,Inputs!BN455*'Key assumptions'!$H$118),$F455*N(H455)*avg_hrs)</f>
        <v>0</v>
      </c>
      <c r="BO455" s="255">
        <f>IF(OR($C455="Non-Labour",$C455="Labour-related"),IF(Inputs!$DT455=$F$1,Inputs!BO455,Inputs!BO455*'Key assumptions'!$H$118),$F455*N(I455)*avg_hrs)</f>
        <v>0</v>
      </c>
      <c r="BP455" s="255">
        <f>IF(OR($C455="Non-Labour",$C455="Labour-related"),IF(Inputs!$DT455=$F$1,Inputs!BP455,Inputs!BP455*'Key assumptions'!$H$118),$F455*N(J455)*avg_hrs)</f>
        <v>0</v>
      </c>
      <c r="BQ455" s="255">
        <f>IF(OR($C455="Non-Labour",$C455="Labour-related"),IF(Inputs!$DT455=$F$1,Inputs!BQ455,Inputs!BQ455*'Key assumptions'!$H$118),$F455*N(K455)*avg_hrs)</f>
        <v>0</v>
      </c>
      <c r="BR455" s="255">
        <f>IF(OR($C455="Non-Labour",$C455="Labour-related"),IF(Inputs!$DT455=$F$1,Inputs!BR455,Inputs!BR455*'Key assumptions'!$H$118),$F455*N(L455)*avg_hrs)</f>
        <v>0</v>
      </c>
      <c r="BS455" s="390" t="s">
        <v>411</v>
      </c>
      <c r="BT455" s="390" t="s">
        <v>411</v>
      </c>
      <c r="BU455" s="390" t="s">
        <v>411</v>
      </c>
      <c r="BV455" s="390" t="s">
        <v>411</v>
      </c>
      <c r="BW455" s="390" t="s">
        <v>411</v>
      </c>
      <c r="BX455" s="390" t="s">
        <v>411</v>
      </c>
      <c r="BY455" s="390" t="s">
        <v>411</v>
      </c>
      <c r="BZ455" s="390" t="s">
        <v>411</v>
      </c>
      <c r="CA455" s="390" t="s">
        <v>411</v>
      </c>
      <c r="CB455" s="390" t="s">
        <v>411</v>
      </c>
      <c r="CC455" s="390" t="s">
        <v>411</v>
      </c>
      <c r="CD455" s="390" t="s">
        <v>411</v>
      </c>
      <c r="CE455" s="390" t="s">
        <v>411</v>
      </c>
      <c r="CF455" s="390" t="s">
        <v>411</v>
      </c>
      <c r="CG455" s="390" t="s">
        <v>411</v>
      </c>
      <c r="CH455" s="390" t="s">
        <v>411</v>
      </c>
      <c r="CI455" s="390" t="s">
        <v>411</v>
      </c>
      <c r="CJ455" s="390" t="s">
        <v>411</v>
      </c>
      <c r="CK455" s="390" t="s">
        <v>411</v>
      </c>
      <c r="CL455" s="390" t="s">
        <v>411</v>
      </c>
      <c r="CM455" s="390" t="s">
        <v>411</v>
      </c>
      <c r="CN455" s="390" t="s">
        <v>411</v>
      </c>
      <c r="CO455" s="255">
        <f>IF(OR($C455="Non-Labour",$C455="Labour-related"),IF(Inputs!$DT455=$F$1,Inputs!CO455,Inputs!CO455*'Key assumptions'!$H$118),$F455*N(AI455)*avg_hrs)</f>
        <v>0</v>
      </c>
      <c r="CP455" s="255">
        <f>IF(OR($C455="Non-Labour",$C455="Labour-related"),IF(Inputs!$DT455=$F$1,Inputs!CP455,Inputs!CP455*'Key assumptions'!$H$118),$F455*N(AJ455)*avg_hrs)</f>
        <v>0</v>
      </c>
      <c r="CQ455" s="255">
        <f>IF(OR($C455="Non-Labour",$C455="Labour-related"),IF(Inputs!$DT455=$F$1,Inputs!CQ455,Inputs!CQ455*'Key assumptions'!$H$118),$F455*N(AK455)*avg_hrs)</f>
        <v>0</v>
      </c>
      <c r="CR455" s="255">
        <f>IF(OR($C455="Non-Labour",$C455="Labour-related"),IF(Inputs!$DT455=$F$1,Inputs!CR455,Inputs!CR455*'Key assumptions'!$H$118),$F455*N(AL455)*avg_hrs)</f>
        <v>0</v>
      </c>
      <c r="CS455" s="255">
        <f>IF(OR($C455="Non-Labour",$C455="Labour-related"),IF(Inputs!$DT455=$F$1,Inputs!CS455,Inputs!CS455*'Key assumptions'!$H$118),$F455*N(AM455)*avg_hrs)</f>
        <v>0</v>
      </c>
      <c r="CT455" s="255">
        <f>IF(OR($C455="Non-Labour",$C455="Labour-related"),IF(Inputs!$DT455=$F$1,Inputs!CT455,Inputs!CT455*'Key assumptions'!$H$118),$F455*N(AN455)*avg_hrs)</f>
        <v>0</v>
      </c>
      <c r="CU455" s="255">
        <f>IF(OR($C455="Non-Labour",$C455="Labour-related"),IF(Inputs!$DT455=$F$1,Inputs!CU455,Inputs!CU455*'Key assumptions'!$H$118),$F455*N(AO455)*avg_hrs)</f>
        <v>0</v>
      </c>
      <c r="CV455" s="255">
        <f>IF(OR($C455="Non-Labour",$C455="Labour-related"),IF(Inputs!$DT455=$F$1,Inputs!CV455,Inputs!CV455*'Key assumptions'!$H$118),$F455*N(AP455)*avg_hrs)</f>
        <v>0</v>
      </c>
      <c r="CW455" s="255">
        <f>IF(OR($C455="Non-Labour",$C455="Labour-related"),IF(Inputs!$DT455=$F$1,Inputs!CW455,Inputs!CW455*'Key assumptions'!$H$118),$F455*N(AQ455)*avg_hrs)</f>
        <v>0</v>
      </c>
      <c r="CX455" s="255">
        <f>IF(OR($C455="Non-Labour",$C455="Labour-related"),IF(Inputs!$DT455=$F$1,Inputs!CX455,Inputs!CX455*'Key assumptions'!$H$118),$F455*N(AR455)*avg_hrs)</f>
        <v>0</v>
      </c>
      <c r="CY455" s="255">
        <f>IF(OR($C455="Non-Labour",$C455="Labour-related"),IF(Inputs!$DT455=$F$1,Inputs!CY455,Inputs!CY455*'Key assumptions'!$H$118),$F455*N(AS455)*avg_hrs)</f>
        <v>0</v>
      </c>
      <c r="CZ455" s="255">
        <f>IF(OR($C455="Non-Labour",$C455="Labour-related"),IF(Inputs!$DT455=$F$1,Inputs!CZ455,Inputs!CZ455*'Key assumptions'!$H$118),$F455*N(AT455)*avg_hrs)</f>
        <v>0</v>
      </c>
      <c r="DA455" s="255">
        <f>IF(OR($C455="Non-Labour",$C455="Labour-related"),IF(Inputs!$DT455=$F$1,Inputs!DA455,Inputs!DA455*'Key assumptions'!$H$118),$F455*N(AU455)*avg_hrs)</f>
        <v>0</v>
      </c>
      <c r="DB455" s="255">
        <f>IF(OR($C455="Non-Labour",$C455="Labour-related"),IF(Inputs!$DT455=$F$1,Inputs!DB455,Inputs!DB455*'Key assumptions'!$H$118),$F455*N(AV455)*avg_hrs)</f>
        <v>0</v>
      </c>
      <c r="DC455" s="255">
        <f>IF(OR($C455="Non-Labour",$C455="Labour-related"),IF(Inputs!$DT455=$F$1,Inputs!DC455,Inputs!DC455*'Key assumptions'!$H$118),$F455*N(AW455)*avg_hrs)</f>
        <v>0</v>
      </c>
      <c r="DD455" s="255">
        <f>IF(OR($C455="Non-Labour",$C455="Labour-related"),IF(Inputs!$DT455=$F$1,Inputs!DD455,Inputs!DD455*'Key assumptions'!$H$118),$F455*N(AX455)*avg_hrs)</f>
        <v>0</v>
      </c>
      <c r="DE455" s="255">
        <f>IF(OR($C455="Non-Labour",$C455="Labour-related"),IF(Inputs!$DT455=$F$1,Inputs!DE455,Inputs!DE455*'Key assumptions'!$H$118),$F455*N(AY455)*avg_hrs)</f>
        <v>0</v>
      </c>
      <c r="DF455" s="255">
        <f>IF(OR($C455="Non-Labour",$C455="Labour-related"),IF(Inputs!$DT455=$F$1,Inputs!DF455,Inputs!DF455*'Key assumptions'!$H$118),$F455*N(AZ455)*avg_hrs)</f>
        <v>0</v>
      </c>
      <c r="DG455" s="255">
        <f>IF(OR($C455="Non-Labour",$C455="Labour-related"),IF(Inputs!$DT455=$F$1,Inputs!DG455,Inputs!DG455*'Key assumptions'!$H$118),$F455*N(BA455)*avg_hrs)</f>
        <v>0</v>
      </c>
      <c r="DH455" s="255">
        <f>IF(OR($C455="Non-Labour",$C455="Labour-related"),IF(Inputs!$DT455=$F$1,Inputs!DH455,Inputs!DH455*'Key assumptions'!$H$118),$F455*N(BB455)*avg_hrs)</f>
        <v>0</v>
      </c>
      <c r="DI455" s="255">
        <f>IF(OR($C455="Non-Labour",$C455="Labour-related"),IF(Inputs!$DT455=$F$1,Inputs!DI455,Inputs!DI455*'Key assumptions'!$H$118),$F455*N(BC455)*avg_hrs)</f>
        <v>0</v>
      </c>
      <c r="DJ455" s="255">
        <f>IF(OR($C455="Non-Labour",$C455="Labour-related"),IF(Inputs!$DT455=$F$1,Inputs!DJ455,Inputs!DJ455*'Key assumptions'!$H$118),$F455*N(BD455)*avg_hrs)</f>
        <v>0</v>
      </c>
      <c r="DK455" s="255">
        <f>IF(OR($C455="Non-Labour",$C455="Labour-related"),IF(Inputs!$DT455=$F$1,Inputs!DK455,Inputs!DK455*'Key assumptions'!$H$118),$F455*N(BE455)*avg_hrs)</f>
        <v>0</v>
      </c>
      <c r="DL455" s="255">
        <f>IF(OR($C455="Non-Labour",$C455="Labour-related"),IF(Inputs!$DT455=$F$1,Inputs!DL455,Inputs!DL455*'Key assumptions'!$H$118),$F455*N(BF455)*avg_hrs)</f>
        <v>0</v>
      </c>
      <c r="DM455" s="255">
        <f>IF(OR($C455="Non-Labour",$C455="Labour-related"),IF(Inputs!$DT455=$F$1,Inputs!DM455,Inputs!DM455*'Key assumptions'!$H$118),$F455*N(BG455)*avg_hrs)</f>
        <v>0</v>
      </c>
      <c r="DN455" s="255">
        <f>IF(OR($C455="Non-Labour",$C455="Labour-related"),IF(Inputs!$DT455=$F$1,Inputs!DN455,Inputs!DN455*'Key assumptions'!$H$118),$F455*N(BH455)*avg_hrs)</f>
        <v>0</v>
      </c>
      <c r="DO455" s="255">
        <f>IF(OR($C455="Non-Labour",$C455="Labour-related"),IF(Inputs!$DT455=$F$1,Inputs!DO455,Inputs!DO455*'Key assumptions'!$H$118),$F455*N(BI455)*avg_hrs)</f>
        <v>0</v>
      </c>
      <c r="DP455" s="255">
        <f>IF(OR($C455="Non-Labour",$C455="Labour-related"),IF(Inputs!$DT455=$F$1,Inputs!DP455,Inputs!DP455*'Key assumptions'!$H$118),$F455*N(BJ455)*avg_hrs)</f>
        <v>0</v>
      </c>
      <c r="DQ455" s="255">
        <f>IF(OR($C455="Non-Labour",$C455="Labour-related"),IF(Inputs!$DT455=$F$1,Inputs!DQ455,Inputs!DQ455*'Key assumptions'!$H$118),$F455*N(BK455)*avg_hrs)</f>
        <v>0</v>
      </c>
      <c r="DR455" s="255">
        <f>IF(OR($C455="Non-Labour",$C455="Labour-related"),IF(Inputs!$DT455=$F$1,Inputs!DR455,Inputs!DR455*'Key assumptions'!$H$118),$F455*N(BL455)*avg_hrs)</f>
        <v>0</v>
      </c>
      <c r="DT455" s="133" t="s">
        <v>213</v>
      </c>
      <c r="DU455" s="304"/>
      <c r="DV455" s="304"/>
      <c r="DW455" s="304"/>
      <c r="DX455" s="304"/>
      <c r="DY455" s="304"/>
      <c r="DZ455" s="304"/>
      <c r="EA455" s="255">
        <v>10567.679999999998</v>
      </c>
      <c r="EB455" s="255">
        <v>1426636.7999999998</v>
      </c>
      <c r="EC455" s="255">
        <v>0</v>
      </c>
      <c r="ED455" s="255">
        <f t="shared" si="38"/>
        <v>0</v>
      </c>
      <c r="EE455" s="255">
        <f t="shared" si="38"/>
        <v>0</v>
      </c>
      <c r="EF455" s="255">
        <f t="shared" si="39"/>
        <v>1437204.4799999997</v>
      </c>
    </row>
    <row r="456" spans="1:136" x14ac:dyDescent="0.4">
      <c r="A456" s="133" t="str">
        <f>Inputs!A456</f>
        <v>Project Management</v>
      </c>
      <c r="B456" s="381" t="str">
        <f>Inputs!B456</f>
        <v>[C-i-C] Item 57</v>
      </c>
      <c r="C456" s="133" t="str">
        <f>Inputs!C456</f>
        <v>Non-labour</v>
      </c>
      <c r="D456" s="133" t="str">
        <f>Inputs!D456</f>
        <v>PT003696 AI BCSS Handover</v>
      </c>
      <c r="E456" s="133" t="str">
        <f>Inputs!E456</f>
        <v>Outsource Consultant</v>
      </c>
      <c r="F456" s="290">
        <f>IF(Inputs!DT456=$F$1,Inputs!F456,
IF(Inputs!DT456='Key assumptions'!$E$118,Inputs!F456*'Key assumptions'!$H$118,Inputs!F456*'Key assumptions'!$H$119))</f>
        <v>0</v>
      </c>
      <c r="G456" s="290">
        <f>IF(Inputs!DT456=$F$1,Inputs!G456,Inputs!G456*'Key assumptions'!$H$118)</f>
        <v>0</v>
      </c>
      <c r="H456" s="281"/>
      <c r="I456" s="281"/>
      <c r="J456" s="281"/>
      <c r="K456" s="281"/>
      <c r="L456" s="281"/>
      <c r="M456" s="389" t="str">
        <f>Inputs!M456</f>
        <v>[C-i-C]</v>
      </c>
      <c r="N456" s="389" t="str">
        <f>Inputs!N456</f>
        <v>[C-i-C]</v>
      </c>
      <c r="O456" s="389" t="str">
        <f>Inputs!O456</f>
        <v>[C-i-C]</v>
      </c>
      <c r="P456" s="389" t="str">
        <f>Inputs!P456</f>
        <v>[C-i-C]</v>
      </c>
      <c r="Q456" s="389" t="str">
        <f>Inputs!Q456</f>
        <v>[C-i-C]</v>
      </c>
      <c r="R456" s="389" t="str">
        <f>Inputs!R456</f>
        <v>[C-i-C]</v>
      </c>
      <c r="S456" s="389" t="str">
        <f>Inputs!S456</f>
        <v>[C-i-C]</v>
      </c>
      <c r="T456" s="389" t="str">
        <f>Inputs!T456</f>
        <v>[C-i-C]</v>
      </c>
      <c r="U456" s="389" t="str">
        <f>Inputs!U456</f>
        <v>[C-i-C]</v>
      </c>
      <c r="V456" s="389" t="str">
        <f>Inputs!V456</f>
        <v>[C-i-C]</v>
      </c>
      <c r="W456" s="389" t="str">
        <f>Inputs!W456</f>
        <v>[C-i-C]</v>
      </c>
      <c r="X456" s="389" t="str">
        <f>Inputs!X456</f>
        <v>[C-i-C]</v>
      </c>
      <c r="Y456" s="389" t="str">
        <f>Inputs!Y456</f>
        <v>[C-i-C]</v>
      </c>
      <c r="Z456" s="389" t="str">
        <f>Inputs!Z456</f>
        <v>[C-i-C]</v>
      </c>
      <c r="AA456" s="389" t="str">
        <f>Inputs!AA456</f>
        <v>[C-i-C]</v>
      </c>
      <c r="AB456" s="389" t="str">
        <f>Inputs!AB456</f>
        <v>[C-i-C]</v>
      </c>
      <c r="AC456" s="389" t="str">
        <f>Inputs!AC456</f>
        <v>[C-i-C]</v>
      </c>
      <c r="AD456" s="389" t="str">
        <f>Inputs!AD456</f>
        <v>[C-i-C]</v>
      </c>
      <c r="AE456" s="389" t="str">
        <f>Inputs!AE456</f>
        <v>[C-i-C]</v>
      </c>
      <c r="AF456" s="389" t="str">
        <f>Inputs!AF456</f>
        <v>[C-i-C]</v>
      </c>
      <c r="AG456" s="389" t="str">
        <f>Inputs!AG456</f>
        <v>[C-i-C]</v>
      </c>
      <c r="AH456" s="389" t="str">
        <f>Inputs!AH456</f>
        <v>[C-i-C]</v>
      </c>
      <c r="AI456" s="254">
        <f>Inputs!AI456</f>
        <v>0</v>
      </c>
      <c r="AJ456" s="254">
        <f>Inputs!AJ456</f>
        <v>0</v>
      </c>
      <c r="AK456" s="254">
        <f>Inputs!AK456</f>
        <v>0</v>
      </c>
      <c r="AL456" s="254">
        <f>Inputs!AL456</f>
        <v>0</v>
      </c>
      <c r="AM456" s="254">
        <f>Inputs!AM456</f>
        <v>0</v>
      </c>
      <c r="AN456" s="254">
        <f>Inputs!AN456</f>
        <v>0</v>
      </c>
      <c r="AO456" s="254">
        <f>Inputs!AO456</f>
        <v>0</v>
      </c>
      <c r="AP456" s="254">
        <f>Inputs!AP456</f>
        <v>0</v>
      </c>
      <c r="AQ456" s="254">
        <f>Inputs!AQ456</f>
        <v>0</v>
      </c>
      <c r="AR456" s="254">
        <f>Inputs!AR456</f>
        <v>0</v>
      </c>
      <c r="AS456" s="254">
        <f>Inputs!AS456</f>
        <v>0</v>
      </c>
      <c r="AT456" s="254">
        <f>Inputs!AT456</f>
        <v>0</v>
      </c>
      <c r="AU456" s="254">
        <f>Inputs!AU456</f>
        <v>0</v>
      </c>
      <c r="AV456" s="254">
        <f>Inputs!AV456</f>
        <v>0</v>
      </c>
      <c r="AW456" s="254">
        <f>Inputs!AW456</f>
        <v>0</v>
      </c>
      <c r="AX456" s="254">
        <f>Inputs!AX456</f>
        <v>0</v>
      </c>
      <c r="AY456" s="254">
        <f>Inputs!AY456</f>
        <v>0</v>
      </c>
      <c r="AZ456" s="254">
        <f>Inputs!AZ456</f>
        <v>0</v>
      </c>
      <c r="BA456" s="254">
        <f>Inputs!BA456</f>
        <v>0</v>
      </c>
      <c r="BB456" s="254">
        <f>Inputs!BB456</f>
        <v>0</v>
      </c>
      <c r="BC456" s="254">
        <f>Inputs!BC456</f>
        <v>0</v>
      </c>
      <c r="BD456" s="254">
        <f>Inputs!BD456</f>
        <v>0</v>
      </c>
      <c r="BE456" s="254">
        <f>Inputs!BE456</f>
        <v>0</v>
      </c>
      <c r="BF456" s="254">
        <f>Inputs!BF456</f>
        <v>0</v>
      </c>
      <c r="BG456" s="254">
        <f>Inputs!BG456</f>
        <v>0</v>
      </c>
      <c r="BH456" s="254">
        <f>Inputs!BH456</f>
        <v>0</v>
      </c>
      <c r="BI456" s="254">
        <f>Inputs!BI456</f>
        <v>0</v>
      </c>
      <c r="BJ456" s="254">
        <f>Inputs!BJ456</f>
        <v>0</v>
      </c>
      <c r="BK456" s="254">
        <f>Inputs!BK456</f>
        <v>0</v>
      </c>
      <c r="BL456" s="254">
        <f>Inputs!BL456</f>
        <v>0</v>
      </c>
      <c r="BN456" s="255">
        <f>IF(OR($C456="Non-Labour",$C456="Labour-related"),IF(Inputs!$DT456=$F$1,Inputs!BN456,Inputs!BN456*'Key assumptions'!$H$118),$F456*N(H456)*avg_hrs)</f>
        <v>0</v>
      </c>
      <c r="BO456" s="255">
        <f>IF(OR($C456="Non-Labour",$C456="Labour-related"),IF(Inputs!$DT456=$F$1,Inputs!BO456,Inputs!BO456*'Key assumptions'!$H$118),$F456*N(I456)*avg_hrs)</f>
        <v>0</v>
      </c>
      <c r="BP456" s="255">
        <f>IF(OR($C456="Non-Labour",$C456="Labour-related"),IF(Inputs!$DT456=$F$1,Inputs!BP456,Inputs!BP456*'Key assumptions'!$H$118),$F456*N(J456)*avg_hrs)</f>
        <v>0</v>
      </c>
      <c r="BQ456" s="255">
        <f>IF(OR($C456="Non-Labour",$C456="Labour-related"),IF(Inputs!$DT456=$F$1,Inputs!BQ456,Inputs!BQ456*'Key assumptions'!$H$118),$F456*N(K456)*avg_hrs)</f>
        <v>0</v>
      </c>
      <c r="BR456" s="255">
        <f>IF(OR($C456="Non-Labour",$C456="Labour-related"),IF(Inputs!$DT456=$F$1,Inputs!BR456,Inputs!BR456*'Key assumptions'!$H$118),$F456*N(L456)*avg_hrs)</f>
        <v>0</v>
      </c>
      <c r="BS456" s="390" t="s">
        <v>411</v>
      </c>
      <c r="BT456" s="390" t="s">
        <v>411</v>
      </c>
      <c r="BU456" s="390" t="s">
        <v>411</v>
      </c>
      <c r="BV456" s="390" t="s">
        <v>411</v>
      </c>
      <c r="BW456" s="390" t="s">
        <v>411</v>
      </c>
      <c r="BX456" s="390" t="s">
        <v>411</v>
      </c>
      <c r="BY456" s="390" t="s">
        <v>411</v>
      </c>
      <c r="BZ456" s="390" t="s">
        <v>411</v>
      </c>
      <c r="CA456" s="390" t="s">
        <v>411</v>
      </c>
      <c r="CB456" s="390" t="s">
        <v>411</v>
      </c>
      <c r="CC456" s="390" t="s">
        <v>411</v>
      </c>
      <c r="CD456" s="390" t="s">
        <v>411</v>
      </c>
      <c r="CE456" s="390" t="s">
        <v>411</v>
      </c>
      <c r="CF456" s="390" t="s">
        <v>411</v>
      </c>
      <c r="CG456" s="390" t="s">
        <v>411</v>
      </c>
      <c r="CH456" s="390" t="s">
        <v>411</v>
      </c>
      <c r="CI456" s="390" t="s">
        <v>411</v>
      </c>
      <c r="CJ456" s="390" t="s">
        <v>411</v>
      </c>
      <c r="CK456" s="390" t="s">
        <v>411</v>
      </c>
      <c r="CL456" s="390" t="s">
        <v>411</v>
      </c>
      <c r="CM456" s="390" t="s">
        <v>411</v>
      </c>
      <c r="CN456" s="390" t="s">
        <v>411</v>
      </c>
      <c r="CO456" s="255">
        <f>IF(OR($C456="Non-Labour",$C456="Labour-related"),IF(Inputs!$DT456=$F$1,Inputs!CO456,Inputs!CO456*'Key assumptions'!$H$118),$F456*N(AI456)*avg_hrs)</f>
        <v>0</v>
      </c>
      <c r="CP456" s="255">
        <f>IF(OR($C456="Non-Labour",$C456="Labour-related"),IF(Inputs!$DT456=$F$1,Inputs!CP456,Inputs!CP456*'Key assumptions'!$H$118),$F456*N(AJ456)*avg_hrs)</f>
        <v>0</v>
      </c>
      <c r="CQ456" s="255">
        <f>IF(OR($C456="Non-Labour",$C456="Labour-related"),IF(Inputs!$DT456=$F$1,Inputs!CQ456,Inputs!CQ456*'Key assumptions'!$H$118),$F456*N(AK456)*avg_hrs)</f>
        <v>0</v>
      </c>
      <c r="CR456" s="255">
        <f>IF(OR($C456="Non-Labour",$C456="Labour-related"),IF(Inputs!$DT456=$F$1,Inputs!CR456,Inputs!CR456*'Key assumptions'!$H$118),$F456*N(AL456)*avg_hrs)</f>
        <v>0</v>
      </c>
      <c r="CS456" s="255">
        <f>IF(OR($C456="Non-Labour",$C456="Labour-related"),IF(Inputs!$DT456=$F$1,Inputs!CS456,Inputs!CS456*'Key assumptions'!$H$118),$F456*N(AM456)*avg_hrs)</f>
        <v>0</v>
      </c>
      <c r="CT456" s="255">
        <f>IF(OR($C456="Non-Labour",$C456="Labour-related"),IF(Inputs!$DT456=$F$1,Inputs!CT456,Inputs!CT456*'Key assumptions'!$H$118),$F456*N(AN456)*avg_hrs)</f>
        <v>0</v>
      </c>
      <c r="CU456" s="255">
        <f>IF(OR($C456="Non-Labour",$C456="Labour-related"),IF(Inputs!$DT456=$F$1,Inputs!CU456,Inputs!CU456*'Key assumptions'!$H$118),$F456*N(AO456)*avg_hrs)</f>
        <v>0</v>
      </c>
      <c r="CV456" s="255">
        <f>IF(OR($C456="Non-Labour",$C456="Labour-related"),IF(Inputs!$DT456=$F$1,Inputs!CV456,Inputs!CV456*'Key assumptions'!$H$118),$F456*N(AP456)*avg_hrs)</f>
        <v>0</v>
      </c>
      <c r="CW456" s="255">
        <f>IF(OR($C456="Non-Labour",$C456="Labour-related"),IF(Inputs!$DT456=$F$1,Inputs!CW456,Inputs!CW456*'Key assumptions'!$H$118),$F456*N(AQ456)*avg_hrs)</f>
        <v>0</v>
      </c>
      <c r="CX456" s="255">
        <f>IF(OR($C456="Non-Labour",$C456="Labour-related"),IF(Inputs!$DT456=$F$1,Inputs!CX456,Inputs!CX456*'Key assumptions'!$H$118),$F456*N(AR456)*avg_hrs)</f>
        <v>0</v>
      </c>
      <c r="CY456" s="255">
        <f>IF(OR($C456="Non-Labour",$C456="Labour-related"),IF(Inputs!$DT456=$F$1,Inputs!CY456,Inputs!CY456*'Key assumptions'!$H$118),$F456*N(AS456)*avg_hrs)</f>
        <v>0</v>
      </c>
      <c r="CZ456" s="255">
        <f>IF(OR($C456="Non-Labour",$C456="Labour-related"),IF(Inputs!$DT456=$F$1,Inputs!CZ456,Inputs!CZ456*'Key assumptions'!$H$118),$F456*N(AT456)*avg_hrs)</f>
        <v>0</v>
      </c>
      <c r="DA456" s="255">
        <f>IF(OR($C456="Non-Labour",$C456="Labour-related"),IF(Inputs!$DT456=$F$1,Inputs!DA456,Inputs!DA456*'Key assumptions'!$H$118),$F456*N(AU456)*avg_hrs)</f>
        <v>0</v>
      </c>
      <c r="DB456" s="255">
        <f>IF(OR($C456="Non-Labour",$C456="Labour-related"),IF(Inputs!$DT456=$F$1,Inputs!DB456,Inputs!DB456*'Key assumptions'!$H$118),$F456*N(AV456)*avg_hrs)</f>
        <v>0</v>
      </c>
      <c r="DC456" s="255">
        <f>IF(OR($C456="Non-Labour",$C456="Labour-related"),IF(Inputs!$DT456=$F$1,Inputs!DC456,Inputs!DC456*'Key assumptions'!$H$118),$F456*N(AW456)*avg_hrs)</f>
        <v>0</v>
      </c>
      <c r="DD456" s="255">
        <f>IF(OR($C456="Non-Labour",$C456="Labour-related"),IF(Inputs!$DT456=$F$1,Inputs!DD456,Inputs!DD456*'Key assumptions'!$H$118),$F456*N(AX456)*avg_hrs)</f>
        <v>0</v>
      </c>
      <c r="DE456" s="255">
        <f>IF(OR($C456="Non-Labour",$C456="Labour-related"),IF(Inputs!$DT456=$F$1,Inputs!DE456,Inputs!DE456*'Key assumptions'!$H$118),$F456*N(AY456)*avg_hrs)</f>
        <v>0</v>
      </c>
      <c r="DF456" s="255">
        <f>IF(OR($C456="Non-Labour",$C456="Labour-related"),IF(Inputs!$DT456=$F$1,Inputs!DF456,Inputs!DF456*'Key assumptions'!$H$118),$F456*N(AZ456)*avg_hrs)</f>
        <v>0</v>
      </c>
      <c r="DG456" s="255">
        <f>IF(OR($C456="Non-Labour",$C456="Labour-related"),IF(Inputs!$DT456=$F$1,Inputs!DG456,Inputs!DG456*'Key assumptions'!$H$118),$F456*N(BA456)*avg_hrs)</f>
        <v>0</v>
      </c>
      <c r="DH456" s="255">
        <f>IF(OR($C456="Non-Labour",$C456="Labour-related"),IF(Inputs!$DT456=$F$1,Inputs!DH456,Inputs!DH456*'Key assumptions'!$H$118),$F456*N(BB456)*avg_hrs)</f>
        <v>0</v>
      </c>
      <c r="DI456" s="255">
        <f>IF(OR($C456="Non-Labour",$C456="Labour-related"),IF(Inputs!$DT456=$F$1,Inputs!DI456,Inputs!DI456*'Key assumptions'!$H$118),$F456*N(BC456)*avg_hrs)</f>
        <v>0</v>
      </c>
      <c r="DJ456" s="255">
        <f>IF(OR($C456="Non-Labour",$C456="Labour-related"),IF(Inputs!$DT456=$F$1,Inputs!DJ456,Inputs!DJ456*'Key assumptions'!$H$118),$F456*N(BD456)*avg_hrs)</f>
        <v>0</v>
      </c>
      <c r="DK456" s="255">
        <f>IF(OR($C456="Non-Labour",$C456="Labour-related"),IF(Inputs!$DT456=$F$1,Inputs!DK456,Inputs!DK456*'Key assumptions'!$H$118),$F456*N(BE456)*avg_hrs)</f>
        <v>0</v>
      </c>
      <c r="DL456" s="255">
        <f>IF(OR($C456="Non-Labour",$C456="Labour-related"),IF(Inputs!$DT456=$F$1,Inputs!DL456,Inputs!DL456*'Key assumptions'!$H$118),$F456*N(BF456)*avg_hrs)</f>
        <v>0</v>
      </c>
      <c r="DM456" s="255">
        <f>IF(OR($C456="Non-Labour",$C456="Labour-related"),IF(Inputs!$DT456=$F$1,Inputs!DM456,Inputs!DM456*'Key assumptions'!$H$118),$F456*N(BG456)*avg_hrs)</f>
        <v>0</v>
      </c>
      <c r="DN456" s="255">
        <f>IF(OR($C456="Non-Labour",$C456="Labour-related"),IF(Inputs!$DT456=$F$1,Inputs!DN456,Inputs!DN456*'Key assumptions'!$H$118),$F456*N(BH456)*avg_hrs)</f>
        <v>0</v>
      </c>
      <c r="DO456" s="255">
        <f>IF(OR($C456="Non-Labour",$C456="Labour-related"),IF(Inputs!$DT456=$F$1,Inputs!DO456,Inputs!DO456*'Key assumptions'!$H$118),$F456*N(BI456)*avg_hrs)</f>
        <v>0</v>
      </c>
      <c r="DP456" s="255">
        <f>IF(OR($C456="Non-Labour",$C456="Labour-related"),IF(Inputs!$DT456=$F$1,Inputs!DP456,Inputs!DP456*'Key assumptions'!$H$118),$F456*N(BJ456)*avg_hrs)</f>
        <v>0</v>
      </c>
      <c r="DQ456" s="255">
        <f>IF(OR($C456="Non-Labour",$C456="Labour-related"),IF(Inputs!$DT456=$F$1,Inputs!DQ456,Inputs!DQ456*'Key assumptions'!$H$118),$F456*N(BK456)*avg_hrs)</f>
        <v>0</v>
      </c>
      <c r="DR456" s="255">
        <f>IF(OR($C456="Non-Labour",$C456="Labour-related"),IF(Inputs!$DT456=$F$1,Inputs!DR456,Inputs!DR456*'Key assumptions'!$H$118),$F456*N(BL456)*avg_hrs)</f>
        <v>0</v>
      </c>
      <c r="DT456" s="133" t="s">
        <v>213</v>
      </c>
      <c r="DU456" s="304"/>
      <c r="DV456" s="304"/>
      <c r="DW456" s="304"/>
      <c r="DX456" s="304"/>
      <c r="DY456" s="304"/>
      <c r="DZ456" s="304"/>
      <c r="EA456" s="255">
        <v>0</v>
      </c>
      <c r="EB456" s="255">
        <v>0</v>
      </c>
      <c r="EC456" s="255">
        <v>0</v>
      </c>
      <c r="ED456" s="255">
        <f t="shared" si="38"/>
        <v>0</v>
      </c>
      <c r="EE456" s="255">
        <f t="shared" si="38"/>
        <v>0</v>
      </c>
      <c r="EF456" s="255">
        <f t="shared" si="39"/>
        <v>0</v>
      </c>
    </row>
    <row r="457" spans="1:136" x14ac:dyDescent="0.4">
      <c r="A457" s="133" t="str">
        <f>Inputs!A457</f>
        <v>Project Management</v>
      </c>
      <c r="B457" s="381" t="str">
        <f>Inputs!B457</f>
        <v>[C-i-C] Item 58</v>
      </c>
      <c r="C457" s="133" t="str">
        <f>Inputs!C457</f>
        <v>Non-labour</v>
      </c>
      <c r="D457" s="133" t="str">
        <f>Inputs!D457</f>
        <v>PT003696 AI BCSS Handover</v>
      </c>
      <c r="E457" s="133" t="str">
        <f>Inputs!E457</f>
        <v>Outsource Consultant</v>
      </c>
      <c r="F457" s="290">
        <f>IF(Inputs!DT457=$F$1,Inputs!F457,
IF(Inputs!DT457='Key assumptions'!$E$118,Inputs!F457*'Key assumptions'!$H$118,Inputs!F457*'Key assumptions'!$H$119))</f>
        <v>0</v>
      </c>
      <c r="G457" s="290">
        <f>IF(Inputs!DT457=$F$1,Inputs!G457,Inputs!G457*'Key assumptions'!$H$118)</f>
        <v>0</v>
      </c>
      <c r="H457" s="281"/>
      <c r="I457" s="281"/>
      <c r="J457" s="281"/>
      <c r="K457" s="281"/>
      <c r="L457" s="281"/>
      <c r="M457" s="389" t="str">
        <f>Inputs!M457</f>
        <v>[C-i-C]</v>
      </c>
      <c r="N457" s="389" t="str">
        <f>Inputs!N457</f>
        <v>[C-i-C]</v>
      </c>
      <c r="O457" s="389" t="str">
        <f>Inputs!O457</f>
        <v>[C-i-C]</v>
      </c>
      <c r="P457" s="389" t="str">
        <f>Inputs!P457</f>
        <v>[C-i-C]</v>
      </c>
      <c r="Q457" s="389" t="str">
        <f>Inputs!Q457</f>
        <v>[C-i-C]</v>
      </c>
      <c r="R457" s="389" t="str">
        <f>Inputs!R457</f>
        <v>[C-i-C]</v>
      </c>
      <c r="S457" s="389" t="str">
        <f>Inputs!S457</f>
        <v>[C-i-C]</v>
      </c>
      <c r="T457" s="389" t="str">
        <f>Inputs!T457</f>
        <v>[C-i-C]</v>
      </c>
      <c r="U457" s="389" t="str">
        <f>Inputs!U457</f>
        <v>[C-i-C]</v>
      </c>
      <c r="V457" s="389" t="str">
        <f>Inputs!V457</f>
        <v>[C-i-C]</v>
      </c>
      <c r="W457" s="389" t="str">
        <f>Inputs!W457</f>
        <v>[C-i-C]</v>
      </c>
      <c r="X457" s="389" t="str">
        <f>Inputs!X457</f>
        <v>[C-i-C]</v>
      </c>
      <c r="Y457" s="389" t="str">
        <f>Inputs!Y457</f>
        <v>[C-i-C]</v>
      </c>
      <c r="Z457" s="389" t="str">
        <f>Inputs!Z457</f>
        <v>[C-i-C]</v>
      </c>
      <c r="AA457" s="389" t="str">
        <f>Inputs!AA457</f>
        <v>[C-i-C]</v>
      </c>
      <c r="AB457" s="389" t="str">
        <f>Inputs!AB457</f>
        <v>[C-i-C]</v>
      </c>
      <c r="AC457" s="389" t="str">
        <f>Inputs!AC457</f>
        <v>[C-i-C]</v>
      </c>
      <c r="AD457" s="389" t="str">
        <f>Inputs!AD457</f>
        <v>[C-i-C]</v>
      </c>
      <c r="AE457" s="389" t="str">
        <f>Inputs!AE457</f>
        <v>[C-i-C]</v>
      </c>
      <c r="AF457" s="389" t="str">
        <f>Inputs!AF457</f>
        <v>[C-i-C]</v>
      </c>
      <c r="AG457" s="389" t="str">
        <f>Inputs!AG457</f>
        <v>[C-i-C]</v>
      </c>
      <c r="AH457" s="389" t="str">
        <f>Inputs!AH457</f>
        <v>[C-i-C]</v>
      </c>
      <c r="AI457" s="254">
        <f>Inputs!AI457</f>
        <v>0</v>
      </c>
      <c r="AJ457" s="254">
        <f>Inputs!AJ457</f>
        <v>0</v>
      </c>
      <c r="AK457" s="254">
        <f>Inputs!AK457</f>
        <v>0</v>
      </c>
      <c r="AL457" s="254">
        <f>Inputs!AL457</f>
        <v>0</v>
      </c>
      <c r="AM457" s="254">
        <f>Inputs!AM457</f>
        <v>0</v>
      </c>
      <c r="AN457" s="254">
        <f>Inputs!AN457</f>
        <v>0</v>
      </c>
      <c r="AO457" s="254">
        <f>Inputs!AO457</f>
        <v>0</v>
      </c>
      <c r="AP457" s="254">
        <f>Inputs!AP457</f>
        <v>0</v>
      </c>
      <c r="AQ457" s="254">
        <f>Inputs!AQ457</f>
        <v>0</v>
      </c>
      <c r="AR457" s="254">
        <f>Inputs!AR457</f>
        <v>0</v>
      </c>
      <c r="AS457" s="254">
        <f>Inputs!AS457</f>
        <v>0</v>
      </c>
      <c r="AT457" s="254">
        <f>Inputs!AT457</f>
        <v>0</v>
      </c>
      <c r="AU457" s="254">
        <f>Inputs!AU457</f>
        <v>0</v>
      </c>
      <c r="AV457" s="254">
        <f>Inputs!AV457</f>
        <v>0</v>
      </c>
      <c r="AW457" s="254">
        <f>Inputs!AW457</f>
        <v>0</v>
      </c>
      <c r="AX457" s="254">
        <f>Inputs!AX457</f>
        <v>0</v>
      </c>
      <c r="AY457" s="254">
        <f>Inputs!AY457</f>
        <v>0</v>
      </c>
      <c r="AZ457" s="254">
        <f>Inputs!AZ457</f>
        <v>0</v>
      </c>
      <c r="BA457" s="254">
        <f>Inputs!BA457</f>
        <v>0</v>
      </c>
      <c r="BB457" s="254">
        <f>Inputs!BB457</f>
        <v>0</v>
      </c>
      <c r="BC457" s="254">
        <f>Inputs!BC457</f>
        <v>0</v>
      </c>
      <c r="BD457" s="254">
        <f>Inputs!BD457</f>
        <v>0</v>
      </c>
      <c r="BE457" s="254">
        <f>Inputs!BE457</f>
        <v>0</v>
      </c>
      <c r="BF457" s="254">
        <f>Inputs!BF457</f>
        <v>0</v>
      </c>
      <c r="BG457" s="254">
        <f>Inputs!BG457</f>
        <v>0</v>
      </c>
      <c r="BH457" s="254">
        <f>Inputs!BH457</f>
        <v>0</v>
      </c>
      <c r="BI457" s="254">
        <f>Inputs!BI457</f>
        <v>0</v>
      </c>
      <c r="BJ457" s="254">
        <f>Inputs!BJ457</f>
        <v>0</v>
      </c>
      <c r="BK457" s="254">
        <f>Inputs!BK457</f>
        <v>0</v>
      </c>
      <c r="BL457" s="254">
        <f>Inputs!BL457</f>
        <v>0</v>
      </c>
      <c r="BN457" s="255">
        <f>IF(OR($C457="Non-Labour",$C457="Labour-related"),IF(Inputs!$DT457=$F$1,Inputs!BN457,Inputs!BN457*'Key assumptions'!$H$118),$F457*N(H457)*avg_hrs)</f>
        <v>0</v>
      </c>
      <c r="BO457" s="255">
        <f>IF(OR($C457="Non-Labour",$C457="Labour-related"),IF(Inputs!$DT457=$F$1,Inputs!BO457,Inputs!BO457*'Key assumptions'!$H$118),$F457*N(I457)*avg_hrs)</f>
        <v>0</v>
      </c>
      <c r="BP457" s="255">
        <f>IF(OR($C457="Non-Labour",$C457="Labour-related"),IF(Inputs!$DT457=$F$1,Inputs!BP457,Inputs!BP457*'Key assumptions'!$H$118),$F457*N(J457)*avg_hrs)</f>
        <v>0</v>
      </c>
      <c r="BQ457" s="255">
        <f>IF(OR($C457="Non-Labour",$C457="Labour-related"),IF(Inputs!$DT457=$F$1,Inputs!BQ457,Inputs!BQ457*'Key assumptions'!$H$118),$F457*N(K457)*avg_hrs)</f>
        <v>0</v>
      </c>
      <c r="BR457" s="255">
        <f>IF(OR($C457="Non-Labour",$C457="Labour-related"),IF(Inputs!$DT457=$F$1,Inputs!BR457,Inputs!BR457*'Key assumptions'!$H$118),$F457*N(L457)*avg_hrs)</f>
        <v>0</v>
      </c>
      <c r="BS457" s="390" t="s">
        <v>411</v>
      </c>
      <c r="BT457" s="390" t="s">
        <v>411</v>
      </c>
      <c r="BU457" s="390" t="s">
        <v>411</v>
      </c>
      <c r="BV457" s="390" t="s">
        <v>411</v>
      </c>
      <c r="BW457" s="390" t="s">
        <v>411</v>
      </c>
      <c r="BX457" s="390" t="s">
        <v>411</v>
      </c>
      <c r="BY457" s="390" t="s">
        <v>411</v>
      </c>
      <c r="BZ457" s="390" t="s">
        <v>411</v>
      </c>
      <c r="CA457" s="390" t="s">
        <v>411</v>
      </c>
      <c r="CB457" s="390" t="s">
        <v>411</v>
      </c>
      <c r="CC457" s="390" t="s">
        <v>411</v>
      </c>
      <c r="CD457" s="390" t="s">
        <v>411</v>
      </c>
      <c r="CE457" s="390" t="s">
        <v>411</v>
      </c>
      <c r="CF457" s="390" t="s">
        <v>411</v>
      </c>
      <c r="CG457" s="390" t="s">
        <v>411</v>
      </c>
      <c r="CH457" s="390" t="s">
        <v>411</v>
      </c>
      <c r="CI457" s="390" t="s">
        <v>411</v>
      </c>
      <c r="CJ457" s="390" t="s">
        <v>411</v>
      </c>
      <c r="CK457" s="390" t="s">
        <v>411</v>
      </c>
      <c r="CL457" s="390" t="s">
        <v>411</v>
      </c>
      <c r="CM457" s="390" t="s">
        <v>411</v>
      </c>
      <c r="CN457" s="390" t="s">
        <v>411</v>
      </c>
      <c r="CO457" s="255">
        <f>IF(OR($C457="Non-Labour",$C457="Labour-related"),IF(Inputs!$DT457=$F$1,Inputs!CO457,Inputs!CO457*'Key assumptions'!$H$118),$F457*N(AI457)*avg_hrs)</f>
        <v>0</v>
      </c>
      <c r="CP457" s="255">
        <f>IF(OR($C457="Non-Labour",$C457="Labour-related"),IF(Inputs!$DT457=$F$1,Inputs!CP457,Inputs!CP457*'Key assumptions'!$H$118),$F457*N(AJ457)*avg_hrs)</f>
        <v>0</v>
      </c>
      <c r="CQ457" s="255">
        <f>IF(OR($C457="Non-Labour",$C457="Labour-related"),IF(Inputs!$DT457=$F$1,Inputs!CQ457,Inputs!CQ457*'Key assumptions'!$H$118),$F457*N(AK457)*avg_hrs)</f>
        <v>0</v>
      </c>
      <c r="CR457" s="255">
        <f>IF(OR($C457="Non-Labour",$C457="Labour-related"),IF(Inputs!$DT457=$F$1,Inputs!CR457,Inputs!CR457*'Key assumptions'!$H$118),$F457*N(AL457)*avg_hrs)</f>
        <v>0</v>
      </c>
      <c r="CS457" s="255">
        <f>IF(OR($C457="Non-Labour",$C457="Labour-related"),IF(Inputs!$DT457=$F$1,Inputs!CS457,Inputs!CS457*'Key assumptions'!$H$118),$F457*N(AM457)*avg_hrs)</f>
        <v>0</v>
      </c>
      <c r="CT457" s="255">
        <f>IF(OR($C457="Non-Labour",$C457="Labour-related"),IF(Inputs!$DT457=$F$1,Inputs!CT457,Inputs!CT457*'Key assumptions'!$H$118),$F457*N(AN457)*avg_hrs)</f>
        <v>0</v>
      </c>
      <c r="CU457" s="255">
        <f>IF(OR($C457="Non-Labour",$C457="Labour-related"),IF(Inputs!$DT457=$F$1,Inputs!CU457,Inputs!CU457*'Key assumptions'!$H$118),$F457*N(AO457)*avg_hrs)</f>
        <v>0</v>
      </c>
      <c r="CV457" s="255">
        <f>IF(OR($C457="Non-Labour",$C457="Labour-related"),IF(Inputs!$DT457=$F$1,Inputs!CV457,Inputs!CV457*'Key assumptions'!$H$118),$F457*N(AP457)*avg_hrs)</f>
        <v>0</v>
      </c>
      <c r="CW457" s="255">
        <f>IF(OR($C457="Non-Labour",$C457="Labour-related"),IF(Inputs!$DT457=$F$1,Inputs!CW457,Inputs!CW457*'Key assumptions'!$H$118),$F457*N(AQ457)*avg_hrs)</f>
        <v>0</v>
      </c>
      <c r="CX457" s="255">
        <f>IF(OR($C457="Non-Labour",$C457="Labour-related"),IF(Inputs!$DT457=$F$1,Inputs!CX457,Inputs!CX457*'Key assumptions'!$H$118),$F457*N(AR457)*avg_hrs)</f>
        <v>0</v>
      </c>
      <c r="CY457" s="255">
        <f>IF(OR($C457="Non-Labour",$C457="Labour-related"),IF(Inputs!$DT457=$F$1,Inputs!CY457,Inputs!CY457*'Key assumptions'!$H$118),$F457*N(AS457)*avg_hrs)</f>
        <v>0</v>
      </c>
      <c r="CZ457" s="255">
        <f>IF(OR($C457="Non-Labour",$C457="Labour-related"),IF(Inputs!$DT457=$F$1,Inputs!CZ457,Inputs!CZ457*'Key assumptions'!$H$118),$F457*N(AT457)*avg_hrs)</f>
        <v>0</v>
      </c>
      <c r="DA457" s="255">
        <f>IF(OR($C457="Non-Labour",$C457="Labour-related"),IF(Inputs!$DT457=$F$1,Inputs!DA457,Inputs!DA457*'Key assumptions'!$H$118),$F457*N(AU457)*avg_hrs)</f>
        <v>0</v>
      </c>
      <c r="DB457" s="255">
        <f>IF(OR($C457="Non-Labour",$C457="Labour-related"),IF(Inputs!$DT457=$F$1,Inputs!DB457,Inputs!DB457*'Key assumptions'!$H$118),$F457*N(AV457)*avg_hrs)</f>
        <v>0</v>
      </c>
      <c r="DC457" s="255">
        <f>IF(OR($C457="Non-Labour",$C457="Labour-related"),IF(Inputs!$DT457=$F$1,Inputs!DC457,Inputs!DC457*'Key assumptions'!$H$118),$F457*N(AW457)*avg_hrs)</f>
        <v>0</v>
      </c>
      <c r="DD457" s="255">
        <f>IF(OR($C457="Non-Labour",$C457="Labour-related"),IF(Inputs!$DT457=$F$1,Inputs!DD457,Inputs!DD457*'Key assumptions'!$H$118),$F457*N(AX457)*avg_hrs)</f>
        <v>0</v>
      </c>
      <c r="DE457" s="255">
        <f>IF(OR($C457="Non-Labour",$C457="Labour-related"),IF(Inputs!$DT457=$F$1,Inputs!DE457,Inputs!DE457*'Key assumptions'!$H$118),$F457*N(AY457)*avg_hrs)</f>
        <v>0</v>
      </c>
      <c r="DF457" s="255">
        <f>IF(OR($C457="Non-Labour",$C457="Labour-related"),IF(Inputs!$DT457=$F$1,Inputs!DF457,Inputs!DF457*'Key assumptions'!$H$118),$F457*N(AZ457)*avg_hrs)</f>
        <v>0</v>
      </c>
      <c r="DG457" s="255">
        <f>IF(OR($C457="Non-Labour",$C457="Labour-related"),IF(Inputs!$DT457=$F$1,Inputs!DG457,Inputs!DG457*'Key assumptions'!$H$118),$F457*N(BA457)*avg_hrs)</f>
        <v>0</v>
      </c>
      <c r="DH457" s="255">
        <f>IF(OR($C457="Non-Labour",$C457="Labour-related"),IF(Inputs!$DT457=$F$1,Inputs!DH457,Inputs!DH457*'Key assumptions'!$H$118),$F457*N(BB457)*avg_hrs)</f>
        <v>0</v>
      </c>
      <c r="DI457" s="255">
        <f>IF(OR($C457="Non-Labour",$C457="Labour-related"),IF(Inputs!$DT457=$F$1,Inputs!DI457,Inputs!DI457*'Key assumptions'!$H$118),$F457*N(BC457)*avg_hrs)</f>
        <v>0</v>
      </c>
      <c r="DJ457" s="255">
        <f>IF(OR($C457="Non-Labour",$C457="Labour-related"),IF(Inputs!$DT457=$F$1,Inputs!DJ457,Inputs!DJ457*'Key assumptions'!$H$118),$F457*N(BD457)*avg_hrs)</f>
        <v>0</v>
      </c>
      <c r="DK457" s="255">
        <f>IF(OR($C457="Non-Labour",$C457="Labour-related"),IF(Inputs!$DT457=$F$1,Inputs!DK457,Inputs!DK457*'Key assumptions'!$H$118),$F457*N(BE457)*avg_hrs)</f>
        <v>0</v>
      </c>
      <c r="DL457" s="255">
        <f>IF(OR($C457="Non-Labour",$C457="Labour-related"),IF(Inputs!$DT457=$F$1,Inputs!DL457,Inputs!DL457*'Key assumptions'!$H$118),$F457*N(BF457)*avg_hrs)</f>
        <v>0</v>
      </c>
      <c r="DM457" s="255">
        <f>IF(OR($C457="Non-Labour",$C457="Labour-related"),IF(Inputs!$DT457=$F$1,Inputs!DM457,Inputs!DM457*'Key assumptions'!$H$118),$F457*N(BG457)*avg_hrs)</f>
        <v>0</v>
      </c>
      <c r="DN457" s="255">
        <f>IF(OR($C457="Non-Labour",$C457="Labour-related"),IF(Inputs!$DT457=$F$1,Inputs!DN457,Inputs!DN457*'Key assumptions'!$H$118),$F457*N(BH457)*avg_hrs)</f>
        <v>0</v>
      </c>
      <c r="DO457" s="255">
        <f>IF(OR($C457="Non-Labour",$C457="Labour-related"),IF(Inputs!$DT457=$F$1,Inputs!DO457,Inputs!DO457*'Key assumptions'!$H$118),$F457*N(BI457)*avg_hrs)</f>
        <v>0</v>
      </c>
      <c r="DP457" s="255">
        <f>IF(OR($C457="Non-Labour",$C457="Labour-related"),IF(Inputs!$DT457=$F$1,Inputs!DP457,Inputs!DP457*'Key assumptions'!$H$118),$F457*N(BJ457)*avg_hrs)</f>
        <v>0</v>
      </c>
      <c r="DQ457" s="255">
        <f>IF(OR($C457="Non-Labour",$C457="Labour-related"),IF(Inputs!$DT457=$F$1,Inputs!DQ457,Inputs!DQ457*'Key assumptions'!$H$118),$F457*N(BK457)*avg_hrs)</f>
        <v>0</v>
      </c>
      <c r="DR457" s="255">
        <f>IF(OR($C457="Non-Labour",$C457="Labour-related"),IF(Inputs!$DT457=$F$1,Inputs!DR457,Inputs!DR457*'Key assumptions'!$H$118),$F457*N(BL457)*avg_hrs)</f>
        <v>0</v>
      </c>
      <c r="DT457" s="133" t="s">
        <v>213</v>
      </c>
      <c r="DU457" s="304"/>
      <c r="DV457" s="304"/>
      <c r="DW457" s="304"/>
      <c r="DX457" s="304"/>
      <c r="DY457" s="304"/>
      <c r="DZ457" s="304"/>
      <c r="EA457" s="255">
        <v>0</v>
      </c>
      <c r="EB457" s="255">
        <v>0</v>
      </c>
      <c r="EC457" s="255">
        <v>0</v>
      </c>
      <c r="ED457" s="255">
        <f t="shared" si="38"/>
        <v>0</v>
      </c>
      <c r="EE457" s="255">
        <f t="shared" si="38"/>
        <v>0</v>
      </c>
      <c r="EF457" s="255">
        <f t="shared" si="39"/>
        <v>0</v>
      </c>
    </row>
    <row r="458" spans="1:136" x14ac:dyDescent="0.4">
      <c r="A458" s="133" t="str">
        <f>Inputs!A458</f>
        <v>Project Management</v>
      </c>
      <c r="B458" s="381" t="str">
        <f>Inputs!B458</f>
        <v>[C-i-C] Item 59</v>
      </c>
      <c r="C458" s="133" t="str">
        <f>Inputs!C458</f>
        <v>Non-labour</v>
      </c>
      <c r="D458" s="133" t="str">
        <f>Inputs!D458</f>
        <v>PT003696 AI BCSS Handover</v>
      </c>
      <c r="E458" s="133" t="str">
        <f>Inputs!E458</f>
        <v>Outsource Consultant</v>
      </c>
      <c r="F458" s="290">
        <f>IF(Inputs!DT458=$F$1,Inputs!F458,
IF(Inputs!DT458='Key assumptions'!$E$118,Inputs!F458*'Key assumptions'!$H$118,Inputs!F458*'Key assumptions'!$H$119))</f>
        <v>0</v>
      </c>
      <c r="G458" s="290">
        <f>IF(Inputs!DT458=$F$1,Inputs!G458,Inputs!G458*'Key assumptions'!$H$118)</f>
        <v>0</v>
      </c>
      <c r="H458" s="281"/>
      <c r="I458" s="281"/>
      <c r="J458" s="281"/>
      <c r="K458" s="281"/>
      <c r="L458" s="281"/>
      <c r="M458" s="389" t="str">
        <f>Inputs!M458</f>
        <v>[C-i-C]</v>
      </c>
      <c r="N458" s="389" t="str">
        <f>Inputs!N458</f>
        <v>[C-i-C]</v>
      </c>
      <c r="O458" s="389" t="str">
        <f>Inputs!O458</f>
        <v>[C-i-C]</v>
      </c>
      <c r="P458" s="389" t="str">
        <f>Inputs!P458</f>
        <v>[C-i-C]</v>
      </c>
      <c r="Q458" s="389" t="str">
        <f>Inputs!Q458</f>
        <v>[C-i-C]</v>
      </c>
      <c r="R458" s="389" t="str">
        <f>Inputs!R458</f>
        <v>[C-i-C]</v>
      </c>
      <c r="S458" s="389" t="str">
        <f>Inputs!S458</f>
        <v>[C-i-C]</v>
      </c>
      <c r="T458" s="389" t="str">
        <f>Inputs!T458</f>
        <v>[C-i-C]</v>
      </c>
      <c r="U458" s="389" t="str">
        <f>Inputs!U458</f>
        <v>[C-i-C]</v>
      </c>
      <c r="V458" s="389" t="str">
        <f>Inputs!V458</f>
        <v>[C-i-C]</v>
      </c>
      <c r="W458" s="389" t="str">
        <f>Inputs!W458</f>
        <v>[C-i-C]</v>
      </c>
      <c r="X458" s="389" t="str">
        <f>Inputs!X458</f>
        <v>[C-i-C]</v>
      </c>
      <c r="Y458" s="389" t="str">
        <f>Inputs!Y458</f>
        <v>[C-i-C]</v>
      </c>
      <c r="Z458" s="389" t="str">
        <f>Inputs!Z458</f>
        <v>[C-i-C]</v>
      </c>
      <c r="AA458" s="389" t="str">
        <f>Inputs!AA458</f>
        <v>[C-i-C]</v>
      </c>
      <c r="AB458" s="389" t="str">
        <f>Inputs!AB458</f>
        <v>[C-i-C]</v>
      </c>
      <c r="AC458" s="389" t="str">
        <f>Inputs!AC458</f>
        <v>[C-i-C]</v>
      </c>
      <c r="AD458" s="389" t="str">
        <f>Inputs!AD458</f>
        <v>[C-i-C]</v>
      </c>
      <c r="AE458" s="389" t="str">
        <f>Inputs!AE458</f>
        <v>[C-i-C]</v>
      </c>
      <c r="AF458" s="389" t="str">
        <f>Inputs!AF458</f>
        <v>[C-i-C]</v>
      </c>
      <c r="AG458" s="389" t="str">
        <f>Inputs!AG458</f>
        <v>[C-i-C]</v>
      </c>
      <c r="AH458" s="389" t="str">
        <f>Inputs!AH458</f>
        <v>[C-i-C]</v>
      </c>
      <c r="AI458" s="254">
        <f>Inputs!AI458</f>
        <v>0</v>
      </c>
      <c r="AJ458" s="254">
        <f>Inputs!AJ458</f>
        <v>0</v>
      </c>
      <c r="AK458" s="254">
        <f>Inputs!AK458</f>
        <v>0</v>
      </c>
      <c r="AL458" s="254">
        <f>Inputs!AL458</f>
        <v>0</v>
      </c>
      <c r="AM458" s="254">
        <f>Inputs!AM458</f>
        <v>0</v>
      </c>
      <c r="AN458" s="254">
        <f>Inputs!AN458</f>
        <v>0</v>
      </c>
      <c r="AO458" s="254">
        <f>Inputs!AO458</f>
        <v>0</v>
      </c>
      <c r="AP458" s="254">
        <f>Inputs!AP458</f>
        <v>0</v>
      </c>
      <c r="AQ458" s="254">
        <f>Inputs!AQ458</f>
        <v>0</v>
      </c>
      <c r="AR458" s="254">
        <f>Inputs!AR458</f>
        <v>0</v>
      </c>
      <c r="AS458" s="254">
        <f>Inputs!AS458</f>
        <v>0</v>
      </c>
      <c r="AT458" s="254">
        <f>Inputs!AT458</f>
        <v>0</v>
      </c>
      <c r="AU458" s="254">
        <f>Inputs!AU458</f>
        <v>0</v>
      </c>
      <c r="AV458" s="254">
        <f>Inputs!AV458</f>
        <v>0</v>
      </c>
      <c r="AW458" s="254">
        <f>Inputs!AW458</f>
        <v>0</v>
      </c>
      <c r="AX458" s="254">
        <f>Inputs!AX458</f>
        <v>0</v>
      </c>
      <c r="AY458" s="254">
        <f>Inputs!AY458</f>
        <v>0</v>
      </c>
      <c r="AZ458" s="254">
        <f>Inputs!AZ458</f>
        <v>0</v>
      </c>
      <c r="BA458" s="254">
        <f>Inputs!BA458</f>
        <v>0</v>
      </c>
      <c r="BB458" s="254">
        <f>Inputs!BB458</f>
        <v>0</v>
      </c>
      <c r="BC458" s="254">
        <f>Inputs!BC458</f>
        <v>0</v>
      </c>
      <c r="BD458" s="254">
        <f>Inputs!BD458</f>
        <v>0</v>
      </c>
      <c r="BE458" s="254">
        <f>Inputs!BE458</f>
        <v>0</v>
      </c>
      <c r="BF458" s="254">
        <f>Inputs!BF458</f>
        <v>0</v>
      </c>
      <c r="BG458" s="254">
        <f>Inputs!BG458</f>
        <v>0</v>
      </c>
      <c r="BH458" s="254">
        <f>Inputs!BH458</f>
        <v>0</v>
      </c>
      <c r="BI458" s="254">
        <f>Inputs!BI458</f>
        <v>0</v>
      </c>
      <c r="BJ458" s="254">
        <f>Inputs!BJ458</f>
        <v>0</v>
      </c>
      <c r="BK458" s="254">
        <f>Inputs!BK458</f>
        <v>0</v>
      </c>
      <c r="BL458" s="254">
        <f>Inputs!BL458</f>
        <v>0</v>
      </c>
      <c r="BN458" s="255">
        <f>IF(OR($C458="Non-Labour",$C458="Labour-related"),IF(Inputs!$DT458=$F$1,Inputs!BN458,Inputs!BN458*'Key assumptions'!$H$118),$F458*N(H458)*avg_hrs)</f>
        <v>0</v>
      </c>
      <c r="BO458" s="255">
        <f>IF(OR($C458="Non-Labour",$C458="Labour-related"),IF(Inputs!$DT458=$F$1,Inputs!BO458,Inputs!BO458*'Key assumptions'!$H$118),$F458*N(I458)*avg_hrs)</f>
        <v>0</v>
      </c>
      <c r="BP458" s="255">
        <f>IF(OR($C458="Non-Labour",$C458="Labour-related"),IF(Inputs!$DT458=$F$1,Inputs!BP458,Inputs!BP458*'Key assumptions'!$H$118),$F458*N(J458)*avg_hrs)</f>
        <v>0</v>
      </c>
      <c r="BQ458" s="255">
        <f>IF(OR($C458="Non-Labour",$C458="Labour-related"),IF(Inputs!$DT458=$F$1,Inputs!BQ458,Inputs!BQ458*'Key assumptions'!$H$118),$F458*N(K458)*avg_hrs)</f>
        <v>0</v>
      </c>
      <c r="BR458" s="255">
        <f>IF(OR($C458="Non-Labour",$C458="Labour-related"),IF(Inputs!$DT458=$F$1,Inputs!BR458,Inputs!BR458*'Key assumptions'!$H$118),$F458*N(L458)*avg_hrs)</f>
        <v>0</v>
      </c>
      <c r="BS458" s="390" t="s">
        <v>411</v>
      </c>
      <c r="BT458" s="390" t="s">
        <v>411</v>
      </c>
      <c r="BU458" s="390" t="s">
        <v>411</v>
      </c>
      <c r="BV458" s="390" t="s">
        <v>411</v>
      </c>
      <c r="BW458" s="390" t="s">
        <v>411</v>
      </c>
      <c r="BX458" s="390" t="s">
        <v>411</v>
      </c>
      <c r="BY458" s="390" t="s">
        <v>411</v>
      </c>
      <c r="BZ458" s="390" t="s">
        <v>411</v>
      </c>
      <c r="CA458" s="390" t="s">
        <v>411</v>
      </c>
      <c r="CB458" s="390" t="s">
        <v>411</v>
      </c>
      <c r="CC458" s="390" t="s">
        <v>411</v>
      </c>
      <c r="CD458" s="390" t="s">
        <v>411</v>
      </c>
      <c r="CE458" s="390" t="s">
        <v>411</v>
      </c>
      <c r="CF458" s="390" t="s">
        <v>411</v>
      </c>
      <c r="CG458" s="390" t="s">
        <v>411</v>
      </c>
      <c r="CH458" s="390" t="s">
        <v>411</v>
      </c>
      <c r="CI458" s="390" t="s">
        <v>411</v>
      </c>
      <c r="CJ458" s="390" t="s">
        <v>411</v>
      </c>
      <c r="CK458" s="390" t="s">
        <v>411</v>
      </c>
      <c r="CL458" s="390" t="s">
        <v>411</v>
      </c>
      <c r="CM458" s="390" t="s">
        <v>411</v>
      </c>
      <c r="CN458" s="390" t="s">
        <v>411</v>
      </c>
      <c r="CO458" s="255">
        <f>IF(OR($C458="Non-Labour",$C458="Labour-related"),IF(Inputs!$DT458=$F$1,Inputs!CO458,Inputs!CO458*'Key assumptions'!$H$118),$F458*N(AI458)*avg_hrs)</f>
        <v>0</v>
      </c>
      <c r="CP458" s="255">
        <f>IF(OR($C458="Non-Labour",$C458="Labour-related"),IF(Inputs!$DT458=$F$1,Inputs!CP458,Inputs!CP458*'Key assumptions'!$H$118),$F458*N(AJ458)*avg_hrs)</f>
        <v>0</v>
      </c>
      <c r="CQ458" s="255">
        <f>IF(OR($C458="Non-Labour",$C458="Labour-related"),IF(Inputs!$DT458=$F$1,Inputs!CQ458,Inputs!CQ458*'Key assumptions'!$H$118),$F458*N(AK458)*avg_hrs)</f>
        <v>0</v>
      </c>
      <c r="CR458" s="255">
        <f>IF(OR($C458="Non-Labour",$C458="Labour-related"),IF(Inputs!$DT458=$F$1,Inputs!CR458,Inputs!CR458*'Key assumptions'!$H$118),$F458*N(AL458)*avg_hrs)</f>
        <v>0</v>
      </c>
      <c r="CS458" s="255">
        <f>IF(OR($C458="Non-Labour",$C458="Labour-related"),IF(Inputs!$DT458=$F$1,Inputs!CS458,Inputs!CS458*'Key assumptions'!$H$118),$F458*N(AM458)*avg_hrs)</f>
        <v>0</v>
      </c>
      <c r="CT458" s="255">
        <f>IF(OR($C458="Non-Labour",$C458="Labour-related"),IF(Inputs!$DT458=$F$1,Inputs!CT458,Inputs!CT458*'Key assumptions'!$H$118),$F458*N(AN458)*avg_hrs)</f>
        <v>0</v>
      </c>
      <c r="CU458" s="255">
        <f>IF(OR($C458="Non-Labour",$C458="Labour-related"),IF(Inputs!$DT458=$F$1,Inputs!CU458,Inputs!CU458*'Key assumptions'!$H$118),$F458*N(AO458)*avg_hrs)</f>
        <v>0</v>
      </c>
      <c r="CV458" s="255">
        <f>IF(OR($C458="Non-Labour",$C458="Labour-related"),IF(Inputs!$DT458=$F$1,Inputs!CV458,Inputs!CV458*'Key assumptions'!$H$118),$F458*N(AP458)*avg_hrs)</f>
        <v>0</v>
      </c>
      <c r="CW458" s="255">
        <f>IF(OR($C458="Non-Labour",$C458="Labour-related"),IF(Inputs!$DT458=$F$1,Inputs!CW458,Inputs!CW458*'Key assumptions'!$H$118),$F458*N(AQ458)*avg_hrs)</f>
        <v>0</v>
      </c>
      <c r="CX458" s="255">
        <f>IF(OR($C458="Non-Labour",$C458="Labour-related"),IF(Inputs!$DT458=$F$1,Inputs!CX458,Inputs!CX458*'Key assumptions'!$H$118),$F458*N(AR458)*avg_hrs)</f>
        <v>0</v>
      </c>
      <c r="CY458" s="255">
        <f>IF(OR($C458="Non-Labour",$C458="Labour-related"),IF(Inputs!$DT458=$F$1,Inputs!CY458,Inputs!CY458*'Key assumptions'!$H$118),$F458*N(AS458)*avg_hrs)</f>
        <v>0</v>
      </c>
      <c r="CZ458" s="255">
        <f>IF(OR($C458="Non-Labour",$C458="Labour-related"),IF(Inputs!$DT458=$F$1,Inputs!CZ458,Inputs!CZ458*'Key assumptions'!$H$118),$F458*N(AT458)*avg_hrs)</f>
        <v>0</v>
      </c>
      <c r="DA458" s="255">
        <f>IF(OR($C458="Non-Labour",$C458="Labour-related"),IF(Inputs!$DT458=$F$1,Inputs!DA458,Inputs!DA458*'Key assumptions'!$H$118),$F458*N(AU458)*avg_hrs)</f>
        <v>0</v>
      </c>
      <c r="DB458" s="255">
        <f>IF(OR($C458="Non-Labour",$C458="Labour-related"),IF(Inputs!$DT458=$F$1,Inputs!DB458,Inputs!DB458*'Key assumptions'!$H$118),$F458*N(AV458)*avg_hrs)</f>
        <v>0</v>
      </c>
      <c r="DC458" s="255">
        <f>IF(OR($C458="Non-Labour",$C458="Labour-related"),IF(Inputs!$DT458=$F$1,Inputs!DC458,Inputs!DC458*'Key assumptions'!$H$118),$F458*N(AW458)*avg_hrs)</f>
        <v>0</v>
      </c>
      <c r="DD458" s="255">
        <f>IF(OR($C458="Non-Labour",$C458="Labour-related"),IF(Inputs!$DT458=$F$1,Inputs!DD458,Inputs!DD458*'Key assumptions'!$H$118),$F458*N(AX458)*avg_hrs)</f>
        <v>0</v>
      </c>
      <c r="DE458" s="255">
        <f>IF(OR($C458="Non-Labour",$C458="Labour-related"),IF(Inputs!$DT458=$F$1,Inputs!DE458,Inputs!DE458*'Key assumptions'!$H$118),$F458*N(AY458)*avg_hrs)</f>
        <v>0</v>
      </c>
      <c r="DF458" s="255">
        <f>IF(OR($C458="Non-Labour",$C458="Labour-related"),IF(Inputs!$DT458=$F$1,Inputs!DF458,Inputs!DF458*'Key assumptions'!$H$118),$F458*N(AZ458)*avg_hrs)</f>
        <v>0</v>
      </c>
      <c r="DG458" s="255">
        <f>IF(OR($C458="Non-Labour",$C458="Labour-related"),IF(Inputs!$DT458=$F$1,Inputs!DG458,Inputs!DG458*'Key assumptions'!$H$118),$F458*N(BA458)*avg_hrs)</f>
        <v>0</v>
      </c>
      <c r="DH458" s="255">
        <f>IF(OR($C458="Non-Labour",$C458="Labour-related"),IF(Inputs!$DT458=$F$1,Inputs!DH458,Inputs!DH458*'Key assumptions'!$H$118),$F458*N(BB458)*avg_hrs)</f>
        <v>0</v>
      </c>
      <c r="DI458" s="255">
        <f>IF(OR($C458="Non-Labour",$C458="Labour-related"),IF(Inputs!$DT458=$F$1,Inputs!DI458,Inputs!DI458*'Key assumptions'!$H$118),$F458*N(BC458)*avg_hrs)</f>
        <v>0</v>
      </c>
      <c r="DJ458" s="255">
        <f>IF(OR($C458="Non-Labour",$C458="Labour-related"),IF(Inputs!$DT458=$F$1,Inputs!DJ458,Inputs!DJ458*'Key assumptions'!$H$118),$F458*N(BD458)*avg_hrs)</f>
        <v>0</v>
      </c>
      <c r="DK458" s="255">
        <f>IF(OR($C458="Non-Labour",$C458="Labour-related"),IF(Inputs!$DT458=$F$1,Inputs!DK458,Inputs!DK458*'Key assumptions'!$H$118),$F458*N(BE458)*avg_hrs)</f>
        <v>0</v>
      </c>
      <c r="DL458" s="255">
        <f>IF(OR($C458="Non-Labour",$C458="Labour-related"),IF(Inputs!$DT458=$F$1,Inputs!DL458,Inputs!DL458*'Key assumptions'!$H$118),$F458*N(BF458)*avg_hrs)</f>
        <v>0</v>
      </c>
      <c r="DM458" s="255">
        <f>IF(OR($C458="Non-Labour",$C458="Labour-related"),IF(Inputs!$DT458=$F$1,Inputs!DM458,Inputs!DM458*'Key assumptions'!$H$118),$F458*N(BG458)*avg_hrs)</f>
        <v>0</v>
      </c>
      <c r="DN458" s="255">
        <f>IF(OR($C458="Non-Labour",$C458="Labour-related"),IF(Inputs!$DT458=$F$1,Inputs!DN458,Inputs!DN458*'Key assumptions'!$H$118),$F458*N(BH458)*avg_hrs)</f>
        <v>0</v>
      </c>
      <c r="DO458" s="255">
        <f>IF(OR($C458="Non-Labour",$C458="Labour-related"),IF(Inputs!$DT458=$F$1,Inputs!DO458,Inputs!DO458*'Key assumptions'!$H$118),$F458*N(BI458)*avg_hrs)</f>
        <v>0</v>
      </c>
      <c r="DP458" s="255">
        <f>IF(OR($C458="Non-Labour",$C458="Labour-related"),IF(Inputs!$DT458=$F$1,Inputs!DP458,Inputs!DP458*'Key assumptions'!$H$118),$F458*N(BJ458)*avg_hrs)</f>
        <v>0</v>
      </c>
      <c r="DQ458" s="255">
        <f>IF(OR($C458="Non-Labour",$C458="Labour-related"),IF(Inputs!$DT458=$F$1,Inputs!DQ458,Inputs!DQ458*'Key assumptions'!$H$118),$F458*N(BK458)*avg_hrs)</f>
        <v>0</v>
      </c>
      <c r="DR458" s="255">
        <f>IF(OR($C458="Non-Labour",$C458="Labour-related"),IF(Inputs!$DT458=$F$1,Inputs!DR458,Inputs!DR458*'Key assumptions'!$H$118),$F458*N(BL458)*avg_hrs)</f>
        <v>0</v>
      </c>
      <c r="DT458" s="133" t="s">
        <v>213</v>
      </c>
      <c r="DU458" s="304"/>
      <c r="DV458" s="304"/>
      <c r="DW458" s="304"/>
      <c r="DX458" s="304"/>
      <c r="DY458" s="304"/>
      <c r="DZ458" s="304"/>
      <c r="EA458" s="255">
        <v>0</v>
      </c>
      <c r="EB458" s="255">
        <v>0</v>
      </c>
      <c r="EC458" s="255">
        <v>0</v>
      </c>
      <c r="ED458" s="255">
        <f t="shared" si="38"/>
        <v>0</v>
      </c>
      <c r="EE458" s="255">
        <f t="shared" si="38"/>
        <v>0</v>
      </c>
      <c r="EF458" s="255">
        <f t="shared" si="39"/>
        <v>0</v>
      </c>
    </row>
    <row r="459" spans="1:136" x14ac:dyDescent="0.4">
      <c r="A459" s="133" t="str">
        <f>Inputs!A459</f>
        <v>Project Management</v>
      </c>
      <c r="B459" s="381" t="str">
        <f>Inputs!B459</f>
        <v>[C-i-C] Item 60</v>
      </c>
      <c r="C459" s="133" t="str">
        <f>Inputs!C459</f>
        <v>Non-labour</v>
      </c>
      <c r="D459" s="133" t="str">
        <f>Inputs!D459</f>
        <v>PT003696 AI BCSS Handover</v>
      </c>
      <c r="E459" s="133" t="str">
        <f>Inputs!E459</f>
        <v>Outsource Consultant</v>
      </c>
      <c r="F459" s="290">
        <f>IF(Inputs!DT459=$F$1,Inputs!F459,
IF(Inputs!DT459='Key assumptions'!$E$118,Inputs!F459*'Key assumptions'!$H$118,Inputs!F459*'Key assumptions'!$H$119))</f>
        <v>0</v>
      </c>
      <c r="G459" s="290">
        <f>IF(Inputs!DT459=$F$1,Inputs!G459,Inputs!G459*'Key assumptions'!$H$118)</f>
        <v>0</v>
      </c>
      <c r="H459" s="281"/>
      <c r="I459" s="281"/>
      <c r="J459" s="281"/>
      <c r="K459" s="281"/>
      <c r="L459" s="281"/>
      <c r="M459" s="389" t="str">
        <f>Inputs!M459</f>
        <v>[C-i-C]</v>
      </c>
      <c r="N459" s="389" t="str">
        <f>Inputs!N459</f>
        <v>[C-i-C]</v>
      </c>
      <c r="O459" s="389" t="str">
        <f>Inputs!O459</f>
        <v>[C-i-C]</v>
      </c>
      <c r="P459" s="389" t="str">
        <f>Inputs!P459</f>
        <v>[C-i-C]</v>
      </c>
      <c r="Q459" s="389" t="str">
        <f>Inputs!Q459</f>
        <v>[C-i-C]</v>
      </c>
      <c r="R459" s="389" t="str">
        <f>Inputs!R459</f>
        <v>[C-i-C]</v>
      </c>
      <c r="S459" s="389" t="str">
        <f>Inputs!S459</f>
        <v>[C-i-C]</v>
      </c>
      <c r="T459" s="389" t="str">
        <f>Inputs!T459</f>
        <v>[C-i-C]</v>
      </c>
      <c r="U459" s="389" t="str">
        <f>Inputs!U459</f>
        <v>[C-i-C]</v>
      </c>
      <c r="V459" s="389" t="str">
        <f>Inputs!V459</f>
        <v>[C-i-C]</v>
      </c>
      <c r="W459" s="389" t="str">
        <f>Inputs!W459</f>
        <v>[C-i-C]</v>
      </c>
      <c r="X459" s="389" t="str">
        <f>Inputs!X459</f>
        <v>[C-i-C]</v>
      </c>
      <c r="Y459" s="389" t="str">
        <f>Inputs!Y459</f>
        <v>[C-i-C]</v>
      </c>
      <c r="Z459" s="389" t="str">
        <f>Inputs!Z459</f>
        <v>[C-i-C]</v>
      </c>
      <c r="AA459" s="389" t="str">
        <f>Inputs!AA459</f>
        <v>[C-i-C]</v>
      </c>
      <c r="AB459" s="389" t="str">
        <f>Inputs!AB459</f>
        <v>[C-i-C]</v>
      </c>
      <c r="AC459" s="389" t="str">
        <f>Inputs!AC459</f>
        <v>[C-i-C]</v>
      </c>
      <c r="AD459" s="389" t="str">
        <f>Inputs!AD459</f>
        <v>[C-i-C]</v>
      </c>
      <c r="AE459" s="389" t="str">
        <f>Inputs!AE459</f>
        <v>[C-i-C]</v>
      </c>
      <c r="AF459" s="389" t="str">
        <f>Inputs!AF459</f>
        <v>[C-i-C]</v>
      </c>
      <c r="AG459" s="389" t="str">
        <f>Inputs!AG459</f>
        <v>[C-i-C]</v>
      </c>
      <c r="AH459" s="389" t="str">
        <f>Inputs!AH459</f>
        <v>[C-i-C]</v>
      </c>
      <c r="AI459" s="254">
        <f>Inputs!AI459</f>
        <v>0</v>
      </c>
      <c r="AJ459" s="254">
        <f>Inputs!AJ459</f>
        <v>0</v>
      </c>
      <c r="AK459" s="254">
        <f>Inputs!AK459</f>
        <v>0</v>
      </c>
      <c r="AL459" s="254">
        <f>Inputs!AL459</f>
        <v>0</v>
      </c>
      <c r="AM459" s="254">
        <f>Inputs!AM459</f>
        <v>0</v>
      </c>
      <c r="AN459" s="254">
        <f>Inputs!AN459</f>
        <v>0</v>
      </c>
      <c r="AO459" s="254">
        <f>Inputs!AO459</f>
        <v>0</v>
      </c>
      <c r="AP459" s="254">
        <f>Inputs!AP459</f>
        <v>0</v>
      </c>
      <c r="AQ459" s="254">
        <f>Inputs!AQ459</f>
        <v>0</v>
      </c>
      <c r="AR459" s="254">
        <f>Inputs!AR459</f>
        <v>0</v>
      </c>
      <c r="AS459" s="254">
        <f>Inputs!AS459</f>
        <v>0</v>
      </c>
      <c r="AT459" s="254">
        <f>Inputs!AT459</f>
        <v>0</v>
      </c>
      <c r="AU459" s="254">
        <f>Inputs!AU459</f>
        <v>0</v>
      </c>
      <c r="AV459" s="254">
        <f>Inputs!AV459</f>
        <v>0</v>
      </c>
      <c r="AW459" s="254">
        <f>Inputs!AW459</f>
        <v>0</v>
      </c>
      <c r="AX459" s="254">
        <f>Inputs!AX459</f>
        <v>0</v>
      </c>
      <c r="AY459" s="254">
        <f>Inputs!AY459</f>
        <v>0</v>
      </c>
      <c r="AZ459" s="254">
        <f>Inputs!AZ459</f>
        <v>0</v>
      </c>
      <c r="BA459" s="254">
        <f>Inputs!BA459</f>
        <v>0</v>
      </c>
      <c r="BB459" s="254">
        <f>Inputs!BB459</f>
        <v>0</v>
      </c>
      <c r="BC459" s="254">
        <f>Inputs!BC459</f>
        <v>0</v>
      </c>
      <c r="BD459" s="254">
        <f>Inputs!BD459</f>
        <v>0</v>
      </c>
      <c r="BE459" s="254">
        <f>Inputs!BE459</f>
        <v>0</v>
      </c>
      <c r="BF459" s="254">
        <f>Inputs!BF459</f>
        <v>0</v>
      </c>
      <c r="BG459" s="254">
        <f>Inputs!BG459</f>
        <v>0</v>
      </c>
      <c r="BH459" s="254">
        <f>Inputs!BH459</f>
        <v>0</v>
      </c>
      <c r="BI459" s="254">
        <f>Inputs!BI459</f>
        <v>0</v>
      </c>
      <c r="BJ459" s="254">
        <f>Inputs!BJ459</f>
        <v>0</v>
      </c>
      <c r="BK459" s="254">
        <f>Inputs!BK459</f>
        <v>0</v>
      </c>
      <c r="BL459" s="254">
        <f>Inputs!BL459</f>
        <v>0</v>
      </c>
      <c r="BN459" s="255">
        <f>IF(OR($C459="Non-Labour",$C459="Labour-related"),IF(Inputs!$DT459=$F$1,Inputs!BN459,Inputs!BN459*'Key assumptions'!$H$118),$F459*N(H459)*avg_hrs)</f>
        <v>0</v>
      </c>
      <c r="BO459" s="255">
        <f>IF(OR($C459="Non-Labour",$C459="Labour-related"),IF(Inputs!$DT459=$F$1,Inputs!BO459,Inputs!BO459*'Key assumptions'!$H$118),$F459*N(I459)*avg_hrs)</f>
        <v>0</v>
      </c>
      <c r="BP459" s="255">
        <f>IF(OR($C459="Non-Labour",$C459="Labour-related"),IF(Inputs!$DT459=$F$1,Inputs!BP459,Inputs!BP459*'Key assumptions'!$H$118),$F459*N(J459)*avg_hrs)</f>
        <v>0</v>
      </c>
      <c r="BQ459" s="255">
        <f>IF(OR($C459="Non-Labour",$C459="Labour-related"),IF(Inputs!$DT459=$F$1,Inputs!BQ459,Inputs!BQ459*'Key assumptions'!$H$118),$F459*N(K459)*avg_hrs)</f>
        <v>0</v>
      </c>
      <c r="BR459" s="255">
        <f>IF(OR($C459="Non-Labour",$C459="Labour-related"),IF(Inputs!$DT459=$F$1,Inputs!BR459,Inputs!BR459*'Key assumptions'!$H$118),$F459*N(L459)*avg_hrs)</f>
        <v>0</v>
      </c>
      <c r="BS459" s="390" t="s">
        <v>411</v>
      </c>
      <c r="BT459" s="390" t="s">
        <v>411</v>
      </c>
      <c r="BU459" s="390" t="s">
        <v>411</v>
      </c>
      <c r="BV459" s="390" t="s">
        <v>411</v>
      </c>
      <c r="BW459" s="390" t="s">
        <v>411</v>
      </c>
      <c r="BX459" s="390" t="s">
        <v>411</v>
      </c>
      <c r="BY459" s="390" t="s">
        <v>411</v>
      </c>
      <c r="BZ459" s="390" t="s">
        <v>411</v>
      </c>
      <c r="CA459" s="390" t="s">
        <v>411</v>
      </c>
      <c r="CB459" s="390" t="s">
        <v>411</v>
      </c>
      <c r="CC459" s="390" t="s">
        <v>411</v>
      </c>
      <c r="CD459" s="390" t="s">
        <v>411</v>
      </c>
      <c r="CE459" s="390" t="s">
        <v>411</v>
      </c>
      <c r="CF459" s="390" t="s">
        <v>411</v>
      </c>
      <c r="CG459" s="390" t="s">
        <v>411</v>
      </c>
      <c r="CH459" s="390" t="s">
        <v>411</v>
      </c>
      <c r="CI459" s="390" t="s">
        <v>411</v>
      </c>
      <c r="CJ459" s="390" t="s">
        <v>411</v>
      </c>
      <c r="CK459" s="390" t="s">
        <v>411</v>
      </c>
      <c r="CL459" s="390" t="s">
        <v>411</v>
      </c>
      <c r="CM459" s="390" t="s">
        <v>411</v>
      </c>
      <c r="CN459" s="390" t="s">
        <v>411</v>
      </c>
      <c r="CO459" s="255">
        <f>IF(OR($C459="Non-Labour",$C459="Labour-related"),IF(Inputs!$DT459=$F$1,Inputs!CO459,Inputs!CO459*'Key assumptions'!$H$118),$F459*N(AI459)*avg_hrs)</f>
        <v>0</v>
      </c>
      <c r="CP459" s="255">
        <f>IF(OR($C459="Non-Labour",$C459="Labour-related"),IF(Inputs!$DT459=$F$1,Inputs!CP459,Inputs!CP459*'Key assumptions'!$H$118),$F459*N(AJ459)*avg_hrs)</f>
        <v>0</v>
      </c>
      <c r="CQ459" s="255">
        <f>IF(OR($C459="Non-Labour",$C459="Labour-related"),IF(Inputs!$DT459=$F$1,Inputs!CQ459,Inputs!CQ459*'Key assumptions'!$H$118),$F459*N(AK459)*avg_hrs)</f>
        <v>0</v>
      </c>
      <c r="CR459" s="255">
        <f>IF(OR($C459="Non-Labour",$C459="Labour-related"),IF(Inputs!$DT459=$F$1,Inputs!CR459,Inputs!CR459*'Key assumptions'!$H$118),$F459*N(AL459)*avg_hrs)</f>
        <v>0</v>
      </c>
      <c r="CS459" s="255">
        <f>IF(OR($C459="Non-Labour",$C459="Labour-related"),IF(Inputs!$DT459=$F$1,Inputs!CS459,Inputs!CS459*'Key assumptions'!$H$118),$F459*N(AM459)*avg_hrs)</f>
        <v>0</v>
      </c>
      <c r="CT459" s="255">
        <f>IF(OR($C459="Non-Labour",$C459="Labour-related"),IF(Inputs!$DT459=$F$1,Inputs!CT459,Inputs!CT459*'Key assumptions'!$H$118),$F459*N(AN459)*avg_hrs)</f>
        <v>0</v>
      </c>
      <c r="CU459" s="255">
        <f>IF(OR($C459="Non-Labour",$C459="Labour-related"),IF(Inputs!$DT459=$F$1,Inputs!CU459,Inputs!CU459*'Key assumptions'!$H$118),$F459*N(AO459)*avg_hrs)</f>
        <v>0</v>
      </c>
      <c r="CV459" s="255">
        <f>IF(OR($C459="Non-Labour",$C459="Labour-related"),IF(Inputs!$DT459=$F$1,Inputs!CV459,Inputs!CV459*'Key assumptions'!$H$118),$F459*N(AP459)*avg_hrs)</f>
        <v>0</v>
      </c>
      <c r="CW459" s="255">
        <f>IF(OR($C459="Non-Labour",$C459="Labour-related"),IF(Inputs!$DT459=$F$1,Inputs!CW459,Inputs!CW459*'Key assumptions'!$H$118),$F459*N(AQ459)*avg_hrs)</f>
        <v>0</v>
      </c>
      <c r="CX459" s="255">
        <f>IF(OR($C459="Non-Labour",$C459="Labour-related"),IF(Inputs!$DT459=$F$1,Inputs!CX459,Inputs!CX459*'Key assumptions'!$H$118),$F459*N(AR459)*avg_hrs)</f>
        <v>0</v>
      </c>
      <c r="CY459" s="255">
        <f>IF(OR($C459="Non-Labour",$C459="Labour-related"),IF(Inputs!$DT459=$F$1,Inputs!CY459,Inputs!CY459*'Key assumptions'!$H$118),$F459*N(AS459)*avg_hrs)</f>
        <v>0</v>
      </c>
      <c r="CZ459" s="255">
        <f>IF(OR($C459="Non-Labour",$C459="Labour-related"),IF(Inputs!$DT459=$F$1,Inputs!CZ459,Inputs!CZ459*'Key assumptions'!$H$118),$F459*N(AT459)*avg_hrs)</f>
        <v>0</v>
      </c>
      <c r="DA459" s="255">
        <f>IF(OR($C459="Non-Labour",$C459="Labour-related"),IF(Inputs!$DT459=$F$1,Inputs!DA459,Inputs!DA459*'Key assumptions'!$H$118),$F459*N(AU459)*avg_hrs)</f>
        <v>0</v>
      </c>
      <c r="DB459" s="255">
        <f>IF(OR($C459="Non-Labour",$C459="Labour-related"),IF(Inputs!$DT459=$F$1,Inputs!DB459,Inputs!DB459*'Key assumptions'!$H$118),$F459*N(AV459)*avg_hrs)</f>
        <v>0</v>
      </c>
      <c r="DC459" s="255">
        <f>IF(OR($C459="Non-Labour",$C459="Labour-related"),IF(Inputs!$DT459=$F$1,Inputs!DC459,Inputs!DC459*'Key assumptions'!$H$118),$F459*N(AW459)*avg_hrs)</f>
        <v>0</v>
      </c>
      <c r="DD459" s="255">
        <f>IF(OR($C459="Non-Labour",$C459="Labour-related"),IF(Inputs!$DT459=$F$1,Inputs!DD459,Inputs!DD459*'Key assumptions'!$H$118),$F459*N(AX459)*avg_hrs)</f>
        <v>0</v>
      </c>
      <c r="DE459" s="255">
        <f>IF(OR($C459="Non-Labour",$C459="Labour-related"),IF(Inputs!$DT459=$F$1,Inputs!DE459,Inputs!DE459*'Key assumptions'!$H$118),$F459*N(AY459)*avg_hrs)</f>
        <v>0</v>
      </c>
      <c r="DF459" s="255">
        <f>IF(OR($C459="Non-Labour",$C459="Labour-related"),IF(Inputs!$DT459=$F$1,Inputs!DF459,Inputs!DF459*'Key assumptions'!$H$118),$F459*N(AZ459)*avg_hrs)</f>
        <v>0</v>
      </c>
      <c r="DG459" s="255">
        <f>IF(OR($C459="Non-Labour",$C459="Labour-related"),IF(Inputs!$DT459=$F$1,Inputs!DG459,Inputs!DG459*'Key assumptions'!$H$118),$F459*N(BA459)*avg_hrs)</f>
        <v>0</v>
      </c>
      <c r="DH459" s="255">
        <f>IF(OR($C459="Non-Labour",$C459="Labour-related"),IF(Inputs!$DT459=$F$1,Inputs!DH459,Inputs!DH459*'Key assumptions'!$H$118),$F459*N(BB459)*avg_hrs)</f>
        <v>0</v>
      </c>
      <c r="DI459" s="255">
        <f>IF(OR($C459="Non-Labour",$C459="Labour-related"),IF(Inputs!$DT459=$F$1,Inputs!DI459,Inputs!DI459*'Key assumptions'!$H$118),$F459*N(BC459)*avg_hrs)</f>
        <v>0</v>
      </c>
      <c r="DJ459" s="255">
        <f>IF(OR($C459="Non-Labour",$C459="Labour-related"),IF(Inputs!$DT459=$F$1,Inputs!DJ459,Inputs!DJ459*'Key assumptions'!$H$118),$F459*N(BD459)*avg_hrs)</f>
        <v>0</v>
      </c>
      <c r="DK459" s="255">
        <f>IF(OR($C459="Non-Labour",$C459="Labour-related"),IF(Inputs!$DT459=$F$1,Inputs!DK459,Inputs!DK459*'Key assumptions'!$H$118),$F459*N(BE459)*avg_hrs)</f>
        <v>0</v>
      </c>
      <c r="DL459" s="255">
        <f>IF(OR($C459="Non-Labour",$C459="Labour-related"),IF(Inputs!$DT459=$F$1,Inputs!DL459,Inputs!DL459*'Key assumptions'!$H$118),$F459*N(BF459)*avg_hrs)</f>
        <v>0</v>
      </c>
      <c r="DM459" s="255">
        <f>IF(OR($C459="Non-Labour",$C459="Labour-related"),IF(Inputs!$DT459=$F$1,Inputs!DM459,Inputs!DM459*'Key assumptions'!$H$118),$F459*N(BG459)*avg_hrs)</f>
        <v>0</v>
      </c>
      <c r="DN459" s="255">
        <f>IF(OR($C459="Non-Labour",$C459="Labour-related"),IF(Inputs!$DT459=$F$1,Inputs!DN459,Inputs!DN459*'Key assumptions'!$H$118),$F459*N(BH459)*avg_hrs)</f>
        <v>0</v>
      </c>
      <c r="DO459" s="255">
        <f>IF(OR($C459="Non-Labour",$C459="Labour-related"),IF(Inputs!$DT459=$F$1,Inputs!DO459,Inputs!DO459*'Key assumptions'!$H$118),$F459*N(BI459)*avg_hrs)</f>
        <v>0</v>
      </c>
      <c r="DP459" s="255">
        <f>IF(OR($C459="Non-Labour",$C459="Labour-related"),IF(Inputs!$DT459=$F$1,Inputs!DP459,Inputs!DP459*'Key assumptions'!$H$118),$F459*N(BJ459)*avg_hrs)</f>
        <v>0</v>
      </c>
      <c r="DQ459" s="255">
        <f>IF(OR($C459="Non-Labour",$C459="Labour-related"),IF(Inputs!$DT459=$F$1,Inputs!DQ459,Inputs!DQ459*'Key assumptions'!$H$118),$F459*N(BK459)*avg_hrs)</f>
        <v>0</v>
      </c>
      <c r="DR459" s="255">
        <f>IF(OR($C459="Non-Labour",$C459="Labour-related"),IF(Inputs!$DT459=$F$1,Inputs!DR459,Inputs!DR459*'Key assumptions'!$H$118),$F459*N(BL459)*avg_hrs)</f>
        <v>0</v>
      </c>
      <c r="DT459" s="133" t="s">
        <v>213</v>
      </c>
      <c r="DU459" s="304"/>
      <c r="DV459" s="304"/>
      <c r="DW459" s="304"/>
      <c r="DX459" s="304"/>
      <c r="DY459" s="304"/>
      <c r="DZ459" s="304"/>
      <c r="EA459" s="255">
        <v>0</v>
      </c>
      <c r="EB459" s="255">
        <v>0</v>
      </c>
      <c r="EC459" s="255">
        <v>0</v>
      </c>
      <c r="ED459" s="255">
        <f t="shared" si="38"/>
        <v>0</v>
      </c>
      <c r="EE459" s="255">
        <f t="shared" si="38"/>
        <v>0</v>
      </c>
      <c r="EF459" s="255">
        <f t="shared" si="39"/>
        <v>0</v>
      </c>
    </row>
    <row r="460" spans="1:136" x14ac:dyDescent="0.4">
      <c r="F460" s="290"/>
      <c r="H460" s="290"/>
      <c r="I460" s="290"/>
      <c r="J460" s="290"/>
      <c r="K460" s="290"/>
      <c r="L460" s="290"/>
      <c r="M460" s="290"/>
      <c r="N460" s="290"/>
      <c r="O460" s="290"/>
      <c r="P460" s="290"/>
      <c r="Q460" s="290"/>
      <c r="R460" s="290"/>
      <c r="S460" s="290"/>
      <c r="T460" s="290"/>
      <c r="U460" s="290"/>
      <c r="V460" s="290"/>
      <c r="W460" s="290"/>
      <c r="X460" s="290"/>
      <c r="Y460" s="290"/>
      <c r="Z460" s="290"/>
      <c r="AA460" s="290"/>
      <c r="AB460" s="290"/>
      <c r="AC460" s="290"/>
      <c r="AD460" s="290"/>
      <c r="AE460" s="290"/>
      <c r="AF460" s="290"/>
      <c r="AG460" s="290"/>
      <c r="AH460" s="290"/>
      <c r="AI460" s="290"/>
      <c r="AJ460" s="290"/>
      <c r="AK460" s="290"/>
      <c r="AL460" s="290"/>
      <c r="AM460" s="290"/>
      <c r="AN460" s="290"/>
      <c r="AO460" s="290"/>
      <c r="AP460" s="290"/>
      <c r="AQ460" s="290"/>
      <c r="AR460" s="290"/>
      <c r="AS460" s="290"/>
      <c r="AT460" s="290"/>
      <c r="AU460" s="290"/>
      <c r="AV460" s="290"/>
      <c r="AW460" s="290"/>
      <c r="AX460" s="290"/>
      <c r="AY460" s="290"/>
      <c r="AZ460" s="290"/>
      <c r="BA460" s="290"/>
      <c r="BB460" s="290"/>
      <c r="BC460" s="290"/>
      <c r="BD460" s="290"/>
      <c r="BE460" s="290"/>
      <c r="BF460" s="290"/>
      <c r="BG460" s="290"/>
      <c r="BH460" s="290"/>
      <c r="BI460" s="290"/>
      <c r="BJ460" s="290"/>
      <c r="BK460" s="290"/>
      <c r="BL460" s="290"/>
    </row>
    <row r="461" spans="1:136" x14ac:dyDescent="0.4">
      <c r="F461" s="290"/>
      <c r="H461" s="290"/>
      <c r="I461" s="290"/>
      <c r="J461" s="290"/>
      <c r="K461" s="290"/>
      <c r="L461" s="290"/>
      <c r="M461" s="290"/>
      <c r="N461" s="290"/>
      <c r="O461" s="290"/>
      <c r="P461" s="290"/>
      <c r="Q461" s="290"/>
      <c r="R461" s="290"/>
      <c r="S461" s="290"/>
      <c r="T461" s="290"/>
      <c r="U461" s="290"/>
      <c r="V461" s="290"/>
      <c r="W461" s="290"/>
      <c r="X461" s="290"/>
      <c r="Y461" s="290"/>
      <c r="Z461" s="290"/>
      <c r="AA461" s="290"/>
      <c r="AB461" s="290"/>
      <c r="AC461" s="290"/>
      <c r="AD461" s="290"/>
      <c r="AE461" s="290"/>
      <c r="AF461" s="290"/>
      <c r="AG461" s="290"/>
      <c r="AH461" s="290"/>
      <c r="AI461" s="290"/>
      <c r="AJ461" s="290"/>
      <c r="AK461" s="290"/>
      <c r="AL461" s="290"/>
      <c r="AM461" s="290"/>
      <c r="AN461" s="290"/>
      <c r="AO461" s="290"/>
      <c r="AP461" s="290"/>
      <c r="AQ461" s="290"/>
      <c r="AR461" s="290"/>
      <c r="AS461" s="290"/>
      <c r="AT461" s="290"/>
      <c r="AU461" s="290"/>
      <c r="AV461" s="290"/>
      <c r="AW461" s="290"/>
      <c r="AX461" s="290"/>
      <c r="AY461" s="290"/>
      <c r="AZ461" s="290"/>
      <c r="BA461" s="290"/>
      <c r="BB461" s="290"/>
      <c r="BC461" s="290"/>
      <c r="BD461" s="290"/>
      <c r="BE461" s="290"/>
      <c r="BF461" s="290"/>
      <c r="BG461" s="290"/>
      <c r="BH461" s="290"/>
      <c r="BI461" s="290"/>
      <c r="BJ461" s="290"/>
      <c r="BK461" s="290"/>
      <c r="BL461" s="290"/>
    </row>
    <row r="462" spans="1:136" x14ac:dyDescent="0.4">
      <c r="F462" s="290"/>
      <c r="H462" s="290"/>
      <c r="I462" s="290"/>
      <c r="J462" s="290"/>
      <c r="K462" s="290"/>
      <c r="L462" s="290"/>
      <c r="M462" s="290"/>
      <c r="N462" s="290"/>
      <c r="O462" s="290"/>
      <c r="P462" s="290"/>
      <c r="Q462" s="290"/>
      <c r="R462" s="290"/>
      <c r="S462" s="290"/>
      <c r="T462" s="290"/>
      <c r="U462" s="290"/>
      <c r="V462" s="290"/>
      <c r="W462" s="290"/>
      <c r="X462" s="290"/>
      <c r="Y462" s="290"/>
      <c r="Z462" s="290"/>
      <c r="AA462" s="290"/>
      <c r="AB462" s="290"/>
      <c r="AC462" s="290"/>
      <c r="AD462" s="290"/>
      <c r="AE462" s="290"/>
      <c r="AF462" s="290"/>
      <c r="AG462" s="290"/>
      <c r="AH462" s="290"/>
      <c r="AI462" s="290"/>
      <c r="AJ462" s="290"/>
      <c r="AK462" s="290"/>
      <c r="AL462" s="290"/>
      <c r="AM462" s="290"/>
      <c r="AN462" s="290"/>
      <c r="AO462" s="290"/>
      <c r="AP462" s="290"/>
      <c r="AQ462" s="290"/>
      <c r="AR462" s="290"/>
      <c r="AS462" s="290"/>
      <c r="AT462" s="290"/>
      <c r="AU462" s="290"/>
      <c r="AV462" s="290"/>
      <c r="AW462" s="290"/>
      <c r="AX462" s="290"/>
      <c r="AY462" s="290"/>
      <c r="AZ462" s="290"/>
      <c r="BA462" s="290"/>
      <c r="BB462" s="290"/>
      <c r="BC462" s="290"/>
      <c r="BD462" s="290"/>
      <c r="BE462" s="290"/>
      <c r="BF462" s="290"/>
      <c r="BG462" s="290"/>
      <c r="BH462" s="290"/>
      <c r="BI462" s="290"/>
      <c r="BJ462" s="290"/>
      <c r="BK462" s="290"/>
      <c r="BL462" s="290"/>
    </row>
    <row r="463" spans="1:136" x14ac:dyDescent="0.4">
      <c r="F463" s="290"/>
      <c r="H463" s="290"/>
      <c r="I463" s="290"/>
      <c r="J463" s="290"/>
      <c r="K463" s="290"/>
      <c r="L463" s="290"/>
      <c r="M463" s="290"/>
      <c r="N463" s="290"/>
      <c r="O463" s="290"/>
      <c r="P463" s="290"/>
      <c r="Q463" s="290"/>
      <c r="R463" s="290"/>
      <c r="S463" s="290"/>
      <c r="T463" s="290"/>
      <c r="U463" s="290"/>
      <c r="V463" s="290"/>
      <c r="W463" s="290"/>
      <c r="X463" s="290"/>
      <c r="Y463" s="290"/>
      <c r="Z463" s="290"/>
      <c r="AA463" s="290"/>
      <c r="AB463" s="290"/>
      <c r="AC463" s="290"/>
      <c r="AD463" s="290"/>
      <c r="AE463" s="290"/>
      <c r="AF463" s="290"/>
      <c r="AG463" s="290"/>
      <c r="AH463" s="290"/>
      <c r="AI463" s="290"/>
      <c r="AJ463" s="290"/>
      <c r="AK463" s="290"/>
      <c r="AL463" s="290"/>
      <c r="AM463" s="290"/>
      <c r="AN463" s="290"/>
      <c r="AO463" s="290"/>
      <c r="AP463" s="290"/>
      <c r="AQ463" s="290"/>
      <c r="AR463" s="290"/>
      <c r="AS463" s="290"/>
      <c r="AT463" s="290"/>
      <c r="AU463" s="290"/>
      <c r="AV463" s="290"/>
      <c r="AW463" s="290"/>
      <c r="AX463" s="290"/>
      <c r="AY463" s="290"/>
      <c r="AZ463" s="290"/>
      <c r="BA463" s="290"/>
      <c r="BB463" s="290"/>
      <c r="BC463" s="290"/>
      <c r="BD463" s="290"/>
      <c r="BE463" s="290"/>
      <c r="BF463" s="290"/>
      <c r="BG463" s="290"/>
      <c r="BH463" s="290"/>
      <c r="BI463" s="290"/>
      <c r="BJ463" s="290"/>
      <c r="BK463" s="290"/>
      <c r="BL463" s="290"/>
    </row>
    <row r="464" spans="1:136" x14ac:dyDescent="0.4">
      <c r="F464" s="290"/>
      <c r="H464" s="290"/>
      <c r="I464" s="290"/>
      <c r="J464" s="290"/>
      <c r="K464" s="290"/>
      <c r="L464" s="290"/>
      <c r="M464" s="290"/>
      <c r="N464" s="290"/>
      <c r="O464" s="290"/>
      <c r="P464" s="290"/>
      <c r="Q464" s="290"/>
      <c r="R464" s="290"/>
      <c r="S464" s="290"/>
      <c r="T464" s="290"/>
      <c r="U464" s="290"/>
      <c r="V464" s="290"/>
      <c r="W464" s="290"/>
      <c r="X464" s="290"/>
      <c r="Y464" s="290"/>
      <c r="Z464" s="290"/>
      <c r="AA464" s="290"/>
      <c r="AB464" s="290"/>
      <c r="AC464" s="290"/>
      <c r="AD464" s="290"/>
      <c r="AE464" s="290"/>
      <c r="AF464" s="290"/>
      <c r="AG464" s="290"/>
      <c r="AH464" s="290"/>
      <c r="AI464" s="290"/>
      <c r="AJ464" s="290"/>
      <c r="AK464" s="290"/>
      <c r="AL464" s="290"/>
      <c r="AM464" s="290"/>
      <c r="AN464" s="290"/>
      <c r="AO464" s="290"/>
      <c r="AP464" s="290"/>
      <c r="AQ464" s="290"/>
      <c r="AR464" s="290"/>
      <c r="AS464" s="290"/>
      <c r="AT464" s="290"/>
      <c r="AU464" s="290"/>
      <c r="AV464" s="290"/>
      <c r="AW464" s="290"/>
      <c r="AX464" s="290"/>
      <c r="AY464" s="290"/>
      <c r="AZ464" s="290"/>
      <c r="BA464" s="290"/>
      <c r="BB464" s="290"/>
      <c r="BC464" s="290"/>
      <c r="BD464" s="290"/>
      <c r="BE464" s="290"/>
      <c r="BF464" s="290"/>
      <c r="BG464" s="290"/>
      <c r="BH464" s="290"/>
      <c r="BI464" s="290"/>
      <c r="BJ464" s="290"/>
      <c r="BK464" s="290"/>
      <c r="BL464" s="290"/>
    </row>
    <row r="465" spans="6:122" x14ac:dyDescent="0.4">
      <c r="F465" s="290"/>
      <c r="H465" s="290"/>
      <c r="I465" s="290"/>
      <c r="J465" s="290"/>
      <c r="K465" s="290"/>
      <c r="L465" s="290"/>
      <c r="M465" s="290"/>
      <c r="N465" s="290"/>
      <c r="O465" s="290"/>
      <c r="P465" s="290"/>
      <c r="Q465" s="290"/>
      <c r="R465" s="290"/>
      <c r="S465" s="290"/>
      <c r="T465" s="290"/>
      <c r="U465" s="290"/>
      <c r="V465" s="290"/>
      <c r="W465" s="290"/>
      <c r="X465" s="290"/>
      <c r="Y465" s="290"/>
      <c r="Z465" s="290"/>
      <c r="AA465" s="290"/>
      <c r="AB465" s="290"/>
      <c r="AC465" s="290"/>
      <c r="AD465" s="290"/>
      <c r="AE465" s="290"/>
      <c r="AF465" s="290"/>
      <c r="AG465" s="290"/>
      <c r="AH465" s="290"/>
      <c r="AI465" s="290"/>
      <c r="AJ465" s="290"/>
      <c r="AK465" s="290"/>
      <c r="AL465" s="290"/>
      <c r="AM465" s="290"/>
      <c r="AN465" s="290"/>
      <c r="AO465" s="290"/>
      <c r="AP465" s="290"/>
      <c r="AQ465" s="290"/>
      <c r="AR465" s="290"/>
      <c r="AS465" s="290"/>
      <c r="AT465" s="290"/>
      <c r="AU465" s="290"/>
      <c r="AV465" s="290"/>
      <c r="AW465" s="290"/>
      <c r="AX465" s="290"/>
      <c r="AY465" s="290"/>
      <c r="AZ465" s="290"/>
      <c r="BA465" s="290"/>
      <c r="BB465" s="290"/>
      <c r="BC465" s="290"/>
      <c r="BD465" s="290"/>
      <c r="BE465" s="290"/>
      <c r="BF465" s="290"/>
      <c r="BG465" s="290"/>
      <c r="BH465" s="290"/>
      <c r="BI465" s="290"/>
      <c r="BJ465" s="290"/>
      <c r="BK465" s="290"/>
      <c r="BL465" s="290"/>
    </row>
    <row r="466" spans="6:122" x14ac:dyDescent="0.4">
      <c r="F466" s="290"/>
      <c r="H466" s="290"/>
      <c r="I466" s="290"/>
      <c r="J466" s="290"/>
      <c r="K466" s="290"/>
      <c r="L466" s="290"/>
      <c r="M466" s="290"/>
      <c r="N466" s="290"/>
      <c r="O466" s="290"/>
      <c r="P466" s="290"/>
      <c r="Q466" s="290"/>
      <c r="R466" s="290"/>
      <c r="S466" s="290"/>
      <c r="T466" s="290"/>
      <c r="U466" s="290"/>
      <c r="V466" s="290"/>
      <c r="W466" s="290"/>
      <c r="X466" s="290"/>
      <c r="Y466" s="290"/>
      <c r="Z466" s="290"/>
      <c r="AA466" s="290"/>
      <c r="AB466" s="290"/>
      <c r="AC466" s="290"/>
      <c r="AD466" s="290"/>
      <c r="AE466" s="290"/>
      <c r="AF466" s="290"/>
      <c r="AG466" s="290"/>
      <c r="AH466" s="290"/>
      <c r="AI466" s="290"/>
      <c r="AJ466" s="290"/>
      <c r="AK466" s="290"/>
      <c r="AL466" s="290"/>
      <c r="AM466" s="290"/>
      <c r="AN466" s="290"/>
      <c r="AO466" s="290"/>
      <c r="AP466" s="290"/>
      <c r="AQ466" s="290"/>
      <c r="AR466" s="290"/>
      <c r="AS466" s="290"/>
      <c r="AT466" s="290"/>
      <c r="AU466" s="290"/>
      <c r="AV466" s="290"/>
      <c r="AW466" s="290"/>
      <c r="AX466" s="290"/>
      <c r="AY466" s="290"/>
      <c r="AZ466" s="290"/>
      <c r="BA466" s="290"/>
      <c r="BB466" s="290"/>
      <c r="BC466" s="290"/>
      <c r="BD466" s="290"/>
      <c r="BE466" s="290"/>
      <c r="BF466" s="290"/>
      <c r="BG466" s="290"/>
      <c r="BH466" s="290"/>
      <c r="BI466" s="290"/>
      <c r="BJ466" s="290"/>
      <c r="BK466" s="290"/>
      <c r="BL466" s="290"/>
    </row>
    <row r="467" spans="6:122" x14ac:dyDescent="0.4">
      <c r="F467" s="290"/>
      <c r="H467" s="290"/>
      <c r="I467" s="290"/>
      <c r="J467" s="290"/>
      <c r="K467" s="290"/>
      <c r="L467" s="290"/>
      <c r="M467" s="290"/>
      <c r="N467" s="290"/>
      <c r="O467" s="290"/>
      <c r="P467" s="290"/>
      <c r="Q467" s="290"/>
      <c r="R467" s="290"/>
      <c r="S467" s="290"/>
      <c r="T467" s="290"/>
      <c r="U467" s="290"/>
      <c r="V467" s="290"/>
      <c r="W467" s="290"/>
      <c r="X467" s="290"/>
      <c r="Y467" s="290"/>
      <c r="Z467" s="290"/>
      <c r="AA467" s="290"/>
      <c r="AB467" s="290"/>
      <c r="AC467" s="290"/>
      <c r="AD467" s="290"/>
      <c r="AE467" s="290"/>
      <c r="AF467" s="290"/>
      <c r="AG467" s="290"/>
      <c r="AH467" s="290"/>
      <c r="AI467" s="290"/>
      <c r="AJ467" s="290"/>
      <c r="AK467" s="290"/>
      <c r="AL467" s="290"/>
      <c r="AM467" s="290"/>
      <c r="AN467" s="290"/>
      <c r="AO467" s="290"/>
      <c r="AP467" s="290"/>
      <c r="AQ467" s="290"/>
      <c r="AR467" s="290"/>
      <c r="AS467" s="290"/>
      <c r="AT467" s="290"/>
      <c r="AU467" s="290"/>
      <c r="AV467" s="290"/>
      <c r="AW467" s="290"/>
      <c r="AX467" s="290"/>
      <c r="AY467" s="290"/>
      <c r="AZ467" s="290"/>
      <c r="BA467" s="290"/>
      <c r="BB467" s="290"/>
      <c r="BC467" s="290"/>
      <c r="BD467" s="290"/>
      <c r="BE467" s="290"/>
      <c r="BF467" s="290"/>
      <c r="BG467" s="290"/>
      <c r="BH467" s="290"/>
      <c r="BI467" s="290"/>
      <c r="BJ467" s="290"/>
      <c r="BK467" s="290"/>
      <c r="BL467" s="290"/>
    </row>
    <row r="468" spans="6:122" x14ac:dyDescent="0.4">
      <c r="F468" s="290"/>
      <c r="H468" s="290"/>
      <c r="I468" s="290"/>
      <c r="J468" s="290"/>
      <c r="K468" s="290"/>
      <c r="L468" s="290"/>
      <c r="M468" s="290"/>
      <c r="N468" s="290"/>
      <c r="O468" s="290"/>
      <c r="P468" s="290"/>
      <c r="Q468" s="290"/>
      <c r="R468" s="290"/>
      <c r="S468" s="290"/>
      <c r="T468" s="290"/>
      <c r="U468" s="290"/>
      <c r="V468" s="290"/>
      <c r="W468" s="290"/>
      <c r="X468" s="290"/>
      <c r="Y468" s="290"/>
      <c r="Z468" s="290"/>
      <c r="AA468" s="290"/>
      <c r="AB468" s="290"/>
      <c r="AC468" s="290"/>
      <c r="AD468" s="290"/>
      <c r="AE468" s="290"/>
      <c r="AF468" s="290"/>
      <c r="AG468" s="290"/>
      <c r="AH468" s="290"/>
      <c r="AI468" s="290"/>
      <c r="AJ468" s="290"/>
      <c r="AK468" s="290"/>
      <c r="AL468" s="290"/>
      <c r="AM468" s="290"/>
      <c r="AN468" s="290"/>
      <c r="AO468" s="290"/>
      <c r="AP468" s="290"/>
      <c r="AQ468" s="290"/>
      <c r="AR468" s="290"/>
      <c r="AS468" s="290"/>
      <c r="AT468" s="290"/>
      <c r="AU468" s="290"/>
      <c r="AV468" s="290"/>
      <c r="AW468" s="290"/>
      <c r="AX468" s="290"/>
      <c r="AY468" s="290"/>
      <c r="AZ468" s="290"/>
      <c r="BA468" s="290"/>
      <c r="BB468" s="290"/>
      <c r="BC468" s="290"/>
      <c r="BD468" s="290"/>
      <c r="BE468" s="290"/>
      <c r="BF468" s="290"/>
      <c r="BG468" s="290"/>
      <c r="BH468" s="290"/>
      <c r="BI468" s="290"/>
      <c r="BJ468" s="290"/>
      <c r="BK468" s="290"/>
      <c r="BL468" s="290"/>
    </row>
    <row r="469" spans="6:122" x14ac:dyDescent="0.4">
      <c r="F469" s="290"/>
      <c r="H469" s="290"/>
      <c r="I469" s="290"/>
      <c r="J469" s="290"/>
      <c r="K469" s="290"/>
      <c r="L469" s="290"/>
      <c r="M469" s="290"/>
      <c r="N469" s="290"/>
      <c r="O469" s="290"/>
      <c r="P469" s="290"/>
      <c r="Q469" s="290"/>
      <c r="R469" s="290"/>
      <c r="S469" s="290"/>
      <c r="T469" s="290"/>
      <c r="U469" s="290"/>
      <c r="V469" s="290"/>
      <c r="W469" s="290"/>
      <c r="X469" s="290"/>
      <c r="Y469" s="290"/>
      <c r="Z469" s="290"/>
      <c r="AA469" s="290"/>
      <c r="AB469" s="290"/>
      <c r="AC469" s="290"/>
      <c r="AD469" s="290"/>
      <c r="AE469" s="290"/>
      <c r="AF469" s="290"/>
      <c r="AG469" s="290"/>
      <c r="AH469" s="290"/>
      <c r="AI469" s="290"/>
      <c r="AJ469" s="290"/>
      <c r="AK469" s="290"/>
      <c r="AL469" s="290"/>
      <c r="AM469" s="290"/>
      <c r="AN469" s="290"/>
      <c r="AO469" s="290"/>
      <c r="AP469" s="290"/>
      <c r="AQ469" s="290"/>
      <c r="AR469" s="290"/>
      <c r="AS469" s="290"/>
      <c r="AT469" s="290"/>
      <c r="AU469" s="290"/>
      <c r="AV469" s="290"/>
      <c r="AW469" s="290"/>
      <c r="AX469" s="290"/>
      <c r="AY469" s="290"/>
      <c r="AZ469" s="290"/>
      <c r="BA469" s="290"/>
      <c r="BB469" s="290"/>
      <c r="BC469" s="290"/>
      <c r="BD469" s="290"/>
      <c r="BE469" s="290"/>
      <c r="BF469" s="290"/>
      <c r="BG469" s="290"/>
      <c r="BH469" s="290"/>
      <c r="BI469" s="290"/>
      <c r="BJ469" s="290"/>
      <c r="BK469" s="290"/>
      <c r="BL469" s="290"/>
    </row>
    <row r="470" spans="6:122" x14ac:dyDescent="0.4">
      <c r="F470" s="290"/>
      <c r="H470" s="290"/>
      <c r="I470" s="290"/>
      <c r="J470" s="290"/>
      <c r="K470" s="290"/>
      <c r="L470" s="290"/>
      <c r="M470" s="290"/>
      <c r="N470" s="290"/>
      <c r="O470" s="290"/>
      <c r="P470" s="290"/>
      <c r="Q470" s="290"/>
      <c r="R470" s="290"/>
      <c r="S470" s="290"/>
      <c r="T470" s="290"/>
      <c r="U470" s="290"/>
      <c r="V470" s="290"/>
      <c r="W470" s="290"/>
      <c r="X470" s="290"/>
      <c r="Y470" s="290"/>
      <c r="Z470" s="290"/>
      <c r="AA470" s="290"/>
      <c r="AB470" s="290"/>
      <c r="AC470" s="290"/>
      <c r="AD470" s="290"/>
      <c r="AE470" s="290"/>
      <c r="AF470" s="290"/>
      <c r="AG470" s="290"/>
      <c r="AH470" s="290"/>
      <c r="AI470" s="290"/>
      <c r="AJ470" s="290"/>
      <c r="AK470" s="290"/>
      <c r="AL470" s="290"/>
      <c r="AM470" s="290"/>
      <c r="AN470" s="290"/>
      <c r="AO470" s="290"/>
      <c r="AP470" s="290"/>
      <c r="AQ470" s="290"/>
      <c r="AR470" s="290"/>
      <c r="AS470" s="290"/>
      <c r="AT470" s="290"/>
      <c r="AU470" s="290"/>
      <c r="AV470" s="290"/>
      <c r="AW470" s="290"/>
      <c r="AX470" s="290"/>
      <c r="AY470" s="290"/>
      <c r="AZ470" s="290"/>
      <c r="BA470" s="290"/>
      <c r="BB470" s="290"/>
      <c r="BC470" s="290"/>
      <c r="BD470" s="290"/>
      <c r="BE470" s="290"/>
      <c r="BF470" s="290"/>
      <c r="BG470" s="290"/>
      <c r="BH470" s="290"/>
      <c r="BI470" s="290"/>
      <c r="BJ470" s="290"/>
      <c r="BK470" s="290"/>
      <c r="BL470" s="290"/>
    </row>
    <row r="471" spans="6:122" x14ac:dyDescent="0.4">
      <c r="F471" s="290"/>
      <c r="H471" s="290"/>
      <c r="I471" s="290"/>
      <c r="J471" s="290"/>
      <c r="K471" s="290"/>
      <c r="L471" s="290"/>
      <c r="M471" s="290"/>
      <c r="N471" s="290"/>
      <c r="O471" s="290"/>
      <c r="P471" s="290"/>
      <c r="Q471" s="290"/>
      <c r="R471" s="290"/>
      <c r="S471" s="290"/>
      <c r="T471" s="290"/>
      <c r="U471" s="290"/>
      <c r="V471" s="290"/>
      <c r="W471" s="290"/>
      <c r="X471" s="290"/>
      <c r="Y471" s="290"/>
      <c r="Z471" s="290"/>
      <c r="AA471" s="290"/>
      <c r="AB471" s="290"/>
      <c r="AC471" s="290"/>
      <c r="AD471" s="290"/>
      <c r="AE471" s="290"/>
      <c r="AF471" s="290"/>
      <c r="AG471" s="290"/>
      <c r="AH471" s="290"/>
      <c r="AI471" s="290"/>
      <c r="AJ471" s="290"/>
      <c r="AK471" s="290"/>
      <c r="AL471" s="290"/>
      <c r="AM471" s="290"/>
      <c r="AN471" s="290"/>
      <c r="AO471" s="290"/>
      <c r="AP471" s="290"/>
      <c r="AQ471" s="290"/>
      <c r="AR471" s="290"/>
      <c r="AS471" s="290"/>
      <c r="AT471" s="290"/>
      <c r="AU471" s="290"/>
      <c r="AV471" s="290"/>
      <c r="AW471" s="290"/>
      <c r="AX471" s="290"/>
      <c r="AY471" s="290"/>
      <c r="AZ471" s="290"/>
      <c r="BA471" s="290"/>
      <c r="BB471" s="290"/>
      <c r="BC471" s="290"/>
      <c r="BD471" s="290"/>
      <c r="BE471" s="290"/>
      <c r="BF471" s="290"/>
      <c r="BG471" s="290"/>
      <c r="BH471" s="290"/>
      <c r="BI471" s="290"/>
      <c r="BJ471" s="290"/>
      <c r="BK471" s="290"/>
      <c r="BL471" s="290"/>
    </row>
    <row r="472" spans="6:122" x14ac:dyDescent="0.4">
      <c r="F472" s="290"/>
      <c r="H472" s="290"/>
      <c r="I472" s="290"/>
      <c r="J472" s="290"/>
      <c r="K472" s="290"/>
      <c r="L472" s="290"/>
      <c r="M472" s="290"/>
      <c r="N472" s="290"/>
      <c r="O472" s="290"/>
      <c r="P472" s="290"/>
      <c r="Q472" s="290"/>
      <c r="R472" s="290"/>
      <c r="S472" s="290"/>
      <c r="T472" s="290"/>
      <c r="U472" s="290"/>
      <c r="V472" s="290"/>
      <c r="W472" s="290"/>
      <c r="X472" s="290"/>
      <c r="Y472" s="290"/>
      <c r="Z472" s="290"/>
      <c r="AA472" s="290"/>
      <c r="AB472" s="290"/>
      <c r="AC472" s="290"/>
      <c r="AD472" s="290"/>
      <c r="AE472" s="290"/>
      <c r="AF472" s="290"/>
      <c r="AG472" s="290"/>
      <c r="AH472" s="290"/>
      <c r="AI472" s="290"/>
      <c r="AJ472" s="290"/>
      <c r="AK472" s="290"/>
      <c r="AL472" s="290"/>
      <c r="AM472" s="290"/>
      <c r="AN472" s="290"/>
      <c r="AO472" s="290"/>
      <c r="AP472" s="290"/>
      <c r="AQ472" s="290"/>
      <c r="AR472" s="290"/>
      <c r="AS472" s="290"/>
      <c r="AT472" s="290"/>
      <c r="AU472" s="290"/>
      <c r="AV472" s="290"/>
      <c r="AW472" s="290"/>
      <c r="AX472" s="290"/>
      <c r="AY472" s="290"/>
      <c r="AZ472" s="290"/>
      <c r="BA472" s="290"/>
      <c r="BB472" s="290"/>
      <c r="BC472" s="290"/>
      <c r="BD472" s="290"/>
      <c r="BE472" s="290"/>
      <c r="BF472" s="290"/>
      <c r="BG472" s="290"/>
      <c r="BH472" s="290"/>
      <c r="BI472" s="290"/>
      <c r="BJ472" s="290"/>
      <c r="BK472" s="290"/>
      <c r="BL472" s="290"/>
    </row>
    <row r="473" spans="6:122" x14ac:dyDescent="0.4">
      <c r="F473" s="290"/>
      <c r="H473" s="290"/>
      <c r="I473" s="290"/>
      <c r="J473" s="290"/>
      <c r="K473" s="290"/>
      <c r="L473" s="290"/>
      <c r="M473" s="290"/>
      <c r="N473" s="290"/>
      <c r="O473" s="290"/>
      <c r="P473" s="290"/>
      <c r="Q473" s="290"/>
      <c r="R473" s="290"/>
      <c r="S473" s="290"/>
      <c r="T473" s="290"/>
      <c r="U473" s="290"/>
      <c r="V473" s="290"/>
      <c r="W473" s="290"/>
      <c r="X473" s="290"/>
      <c r="Y473" s="290"/>
      <c r="Z473" s="290"/>
      <c r="AA473" s="290"/>
      <c r="AB473" s="290"/>
      <c r="AC473" s="290"/>
      <c r="AD473" s="290"/>
      <c r="AE473" s="290"/>
      <c r="AF473" s="290"/>
      <c r="AG473" s="290"/>
      <c r="AH473" s="290"/>
      <c r="AI473" s="290"/>
      <c r="AJ473" s="290"/>
      <c r="AK473" s="290"/>
      <c r="AL473" s="290"/>
      <c r="AM473" s="290"/>
      <c r="AN473" s="290"/>
      <c r="AO473" s="290"/>
      <c r="AP473" s="290"/>
      <c r="AQ473" s="290"/>
      <c r="AR473" s="290"/>
      <c r="AS473" s="290"/>
      <c r="AT473" s="290"/>
      <c r="AU473" s="290"/>
      <c r="AV473" s="290"/>
      <c r="AW473" s="290"/>
      <c r="AX473" s="290"/>
      <c r="AY473" s="290"/>
      <c r="AZ473" s="290"/>
      <c r="BA473" s="290"/>
      <c r="BB473" s="290"/>
      <c r="BC473" s="290"/>
      <c r="BD473" s="290"/>
      <c r="BE473" s="290"/>
      <c r="BF473" s="290"/>
      <c r="BG473" s="290"/>
      <c r="BH473" s="290"/>
      <c r="BI473" s="290"/>
      <c r="BJ473" s="290"/>
      <c r="BK473" s="290"/>
      <c r="BL473" s="290"/>
    </row>
    <row r="474" spans="6:122" x14ac:dyDescent="0.4">
      <c r="F474" s="290"/>
      <c r="H474" s="290"/>
      <c r="I474" s="290"/>
      <c r="J474" s="290"/>
      <c r="K474" s="290"/>
      <c r="L474" s="290"/>
      <c r="M474" s="290"/>
      <c r="N474" s="290"/>
      <c r="O474" s="290"/>
      <c r="P474" s="290"/>
      <c r="Q474" s="290"/>
      <c r="R474" s="290"/>
      <c r="S474" s="290"/>
      <c r="T474" s="290"/>
      <c r="U474" s="290"/>
      <c r="V474" s="290"/>
      <c r="W474" s="290"/>
      <c r="X474" s="290"/>
      <c r="Y474" s="290"/>
      <c r="Z474" s="290"/>
      <c r="AA474" s="290"/>
      <c r="AB474" s="290"/>
      <c r="AC474" s="290"/>
      <c r="AD474" s="290"/>
      <c r="AE474" s="290"/>
      <c r="AF474" s="290"/>
      <c r="AG474" s="290"/>
      <c r="AH474" s="290"/>
      <c r="AI474" s="290"/>
      <c r="AJ474" s="290"/>
      <c r="AK474" s="290"/>
      <c r="AL474" s="290"/>
      <c r="AM474" s="290"/>
      <c r="AN474" s="290"/>
      <c r="AO474" s="290"/>
      <c r="AP474" s="290"/>
      <c r="AQ474" s="290"/>
      <c r="AR474" s="290"/>
      <c r="AS474" s="290"/>
      <c r="AT474" s="290"/>
      <c r="AU474" s="290"/>
      <c r="AV474" s="290"/>
      <c r="AW474" s="290"/>
      <c r="AX474" s="290"/>
      <c r="AY474" s="290"/>
      <c r="AZ474" s="290"/>
      <c r="BA474" s="290"/>
      <c r="BB474" s="290"/>
      <c r="BC474" s="290"/>
      <c r="BD474" s="290"/>
      <c r="BE474" s="290"/>
      <c r="BF474" s="290"/>
      <c r="BG474" s="290"/>
      <c r="BH474" s="290"/>
      <c r="BI474" s="290"/>
      <c r="BJ474" s="290"/>
      <c r="BK474" s="290"/>
      <c r="BL474" s="290"/>
    </row>
    <row r="475" spans="6:122" x14ac:dyDescent="0.4">
      <c r="H475" s="254"/>
      <c r="I475" s="254"/>
      <c r="J475" s="254"/>
      <c r="K475" s="254"/>
      <c r="L475" s="254"/>
      <c r="M475" s="254"/>
      <c r="N475" s="254"/>
      <c r="O475" s="254"/>
      <c r="P475" s="254"/>
      <c r="Q475" s="254"/>
      <c r="R475" s="254"/>
      <c r="S475" s="254"/>
      <c r="T475" s="254"/>
      <c r="U475" s="254"/>
      <c r="V475" s="254"/>
      <c r="W475" s="254"/>
      <c r="X475" s="254"/>
      <c r="Y475" s="254"/>
      <c r="Z475" s="254"/>
      <c r="AA475" s="254"/>
      <c r="AB475" s="254"/>
      <c r="AC475" s="254"/>
      <c r="AD475" s="254"/>
      <c r="AE475" s="254"/>
      <c r="AF475" s="254"/>
      <c r="AG475" s="254"/>
      <c r="AH475" s="254"/>
      <c r="AI475" s="254"/>
      <c r="AJ475" s="254"/>
      <c r="AK475" s="254"/>
      <c r="AL475" s="254"/>
      <c r="AM475" s="254"/>
      <c r="AN475" s="254"/>
      <c r="AO475" s="254"/>
      <c r="AP475" s="254"/>
      <c r="AQ475" s="254"/>
      <c r="AR475" s="254"/>
      <c r="AS475" s="254"/>
      <c r="AT475" s="254"/>
      <c r="AU475" s="254"/>
      <c r="AV475" s="254"/>
      <c r="AW475" s="254"/>
      <c r="AX475" s="254"/>
      <c r="AY475" s="254"/>
      <c r="AZ475" s="254"/>
      <c r="BA475" s="254"/>
      <c r="BB475" s="254"/>
      <c r="BC475" s="254"/>
      <c r="BD475" s="254"/>
      <c r="BE475" s="254"/>
      <c r="BF475" s="254"/>
      <c r="BG475" s="254"/>
      <c r="BH475" s="254"/>
      <c r="BI475" s="254"/>
      <c r="BJ475" s="254"/>
      <c r="BK475" s="254"/>
      <c r="BL475" s="254"/>
      <c r="BN475" s="255"/>
      <c r="BO475" s="255"/>
      <c r="BP475" s="255"/>
      <c r="BQ475" s="255"/>
      <c r="BR475" s="255"/>
      <c r="BS475" s="255"/>
      <c r="BT475" s="255"/>
      <c r="BU475" s="255"/>
      <c r="BV475" s="255"/>
      <c r="BW475" s="255"/>
      <c r="BX475" s="255"/>
      <c r="BY475" s="255"/>
      <c r="BZ475" s="255"/>
      <c r="CA475" s="255"/>
      <c r="CB475" s="255"/>
      <c r="CC475" s="255"/>
      <c r="CD475" s="255"/>
      <c r="CE475" s="255"/>
      <c r="CF475" s="255"/>
      <c r="CG475" s="255"/>
      <c r="CH475" s="255"/>
      <c r="CI475" s="255"/>
      <c r="CJ475" s="255"/>
      <c r="CK475" s="255"/>
      <c r="CL475" s="255"/>
      <c r="CM475" s="255"/>
      <c r="CN475" s="255"/>
      <c r="CO475" s="255"/>
      <c r="CP475" s="255"/>
      <c r="CQ475" s="255"/>
      <c r="CR475" s="255"/>
      <c r="CS475" s="255"/>
      <c r="CT475" s="255"/>
      <c r="CU475" s="255"/>
      <c r="CV475" s="255"/>
      <c r="CW475" s="255"/>
      <c r="CX475" s="255"/>
      <c r="CY475" s="255"/>
      <c r="CZ475" s="255"/>
      <c r="DA475" s="255"/>
      <c r="DB475" s="255"/>
      <c r="DC475" s="255"/>
      <c r="DD475" s="255"/>
      <c r="DE475" s="255"/>
      <c r="DF475" s="255"/>
      <c r="DG475" s="255"/>
      <c r="DH475" s="255"/>
      <c r="DI475" s="255"/>
      <c r="DJ475" s="255"/>
      <c r="DK475" s="255"/>
      <c r="DL475" s="255"/>
      <c r="DM475" s="255"/>
      <c r="DN475" s="255"/>
      <c r="DO475" s="255"/>
      <c r="DP475" s="255"/>
      <c r="DQ475" s="255"/>
      <c r="DR475" s="255"/>
    </row>
    <row r="476" spans="6:122" x14ac:dyDescent="0.4">
      <c r="H476" s="254"/>
      <c r="I476" s="254"/>
      <c r="J476" s="254"/>
      <c r="K476" s="254"/>
      <c r="L476" s="254"/>
      <c r="M476" s="254"/>
      <c r="N476" s="254"/>
      <c r="O476" s="254"/>
      <c r="P476" s="254"/>
      <c r="Q476" s="254"/>
      <c r="R476" s="254"/>
      <c r="S476" s="254"/>
      <c r="T476" s="254"/>
      <c r="U476" s="254"/>
      <c r="V476" s="254"/>
      <c r="W476" s="254"/>
      <c r="X476" s="254"/>
      <c r="Y476" s="254"/>
      <c r="Z476" s="254"/>
      <c r="AA476" s="254"/>
      <c r="AB476" s="254"/>
      <c r="AC476" s="254"/>
      <c r="AD476" s="254"/>
      <c r="AE476" s="254"/>
      <c r="AF476" s="254"/>
      <c r="AG476" s="254"/>
      <c r="AH476" s="254"/>
      <c r="AI476" s="254"/>
      <c r="AJ476" s="254"/>
      <c r="AK476" s="254"/>
      <c r="AL476" s="254"/>
      <c r="AM476" s="254"/>
      <c r="AN476" s="254"/>
      <c r="AO476" s="254"/>
      <c r="AP476" s="254"/>
      <c r="AQ476" s="254"/>
      <c r="AR476" s="254"/>
      <c r="AS476" s="254"/>
      <c r="AT476" s="254"/>
      <c r="AU476" s="254"/>
      <c r="AV476" s="254"/>
      <c r="AW476" s="254"/>
      <c r="AX476" s="254"/>
      <c r="AY476" s="254"/>
      <c r="AZ476" s="254"/>
      <c r="BA476" s="254"/>
      <c r="BB476" s="254"/>
      <c r="BC476" s="254"/>
      <c r="BD476" s="254"/>
      <c r="BE476" s="254"/>
      <c r="BF476" s="254"/>
      <c r="BG476" s="254"/>
      <c r="BH476" s="254"/>
      <c r="BI476" s="254"/>
      <c r="BJ476" s="254"/>
      <c r="BK476" s="254"/>
      <c r="BL476" s="254"/>
      <c r="BN476" s="255"/>
      <c r="BO476" s="255"/>
      <c r="BP476" s="255"/>
      <c r="BQ476" s="255"/>
      <c r="BR476" s="255"/>
      <c r="BS476" s="255"/>
      <c r="BT476" s="255"/>
      <c r="BU476" s="255"/>
      <c r="BV476" s="255"/>
      <c r="BW476" s="255"/>
      <c r="BX476" s="255"/>
      <c r="BY476" s="255"/>
      <c r="BZ476" s="255"/>
      <c r="CA476" s="255"/>
      <c r="CB476" s="255"/>
      <c r="CC476" s="255"/>
      <c r="CD476" s="255"/>
      <c r="CE476" s="255"/>
      <c r="CF476" s="255"/>
      <c r="CG476" s="255"/>
      <c r="CH476" s="255"/>
      <c r="CI476" s="255"/>
      <c r="CJ476" s="255"/>
      <c r="CK476" s="255"/>
      <c r="CL476" s="255"/>
      <c r="CM476" s="255"/>
      <c r="CN476" s="255"/>
      <c r="CO476" s="255"/>
      <c r="CP476" s="255"/>
      <c r="CQ476" s="255"/>
      <c r="CR476" s="255"/>
      <c r="CS476" s="255"/>
      <c r="CT476" s="255"/>
      <c r="CU476" s="255"/>
      <c r="CV476" s="255"/>
      <c r="CW476" s="255"/>
      <c r="CX476" s="255"/>
      <c r="CY476" s="255"/>
      <c r="CZ476" s="255"/>
      <c r="DA476" s="255"/>
      <c r="DB476" s="255"/>
      <c r="DC476" s="255"/>
      <c r="DD476" s="255"/>
      <c r="DE476" s="255"/>
      <c r="DF476" s="255"/>
      <c r="DG476" s="255"/>
      <c r="DH476" s="255"/>
      <c r="DI476" s="255"/>
      <c r="DJ476" s="255"/>
      <c r="DK476" s="255"/>
      <c r="DL476" s="255"/>
      <c r="DM476" s="255"/>
      <c r="DN476" s="255"/>
      <c r="DO476" s="255"/>
      <c r="DP476" s="255"/>
      <c r="DQ476" s="255"/>
      <c r="DR476" s="255"/>
    </row>
    <row r="477" spans="6:122" x14ac:dyDescent="0.4">
      <c r="H477" s="254"/>
      <c r="I477" s="254"/>
      <c r="J477" s="254"/>
      <c r="K477" s="254"/>
      <c r="L477" s="254"/>
      <c r="M477" s="254"/>
      <c r="N477" s="254"/>
      <c r="O477" s="254"/>
      <c r="P477" s="254"/>
      <c r="Q477" s="254"/>
      <c r="R477" s="254"/>
      <c r="S477" s="254"/>
      <c r="T477" s="254"/>
      <c r="U477" s="254"/>
      <c r="V477" s="254"/>
      <c r="W477" s="254"/>
      <c r="X477" s="254"/>
      <c r="Y477" s="254"/>
      <c r="Z477" s="254"/>
      <c r="AA477" s="254"/>
      <c r="AB477" s="254"/>
      <c r="AC477" s="254"/>
      <c r="AD477" s="254"/>
      <c r="AE477" s="254"/>
      <c r="AF477" s="254"/>
      <c r="AG477" s="254"/>
      <c r="AH477" s="254"/>
      <c r="AI477" s="254"/>
      <c r="AJ477" s="254"/>
      <c r="AK477" s="254"/>
      <c r="AL477" s="254"/>
      <c r="AM477" s="254"/>
      <c r="AN477" s="254"/>
      <c r="AO477" s="254"/>
      <c r="AP477" s="254"/>
      <c r="AQ477" s="254"/>
      <c r="AR477" s="254"/>
      <c r="AS477" s="254"/>
      <c r="AT477" s="254"/>
      <c r="AU477" s="254"/>
      <c r="AV477" s="254"/>
      <c r="AW477" s="254"/>
      <c r="AX477" s="254"/>
      <c r="AY477" s="254"/>
      <c r="AZ477" s="254"/>
      <c r="BA477" s="254"/>
      <c r="BB477" s="254"/>
      <c r="BC477" s="254"/>
      <c r="BD477" s="254"/>
      <c r="BE477" s="254"/>
      <c r="BF477" s="254"/>
      <c r="BG477" s="254"/>
      <c r="BH477" s="254"/>
      <c r="BI477" s="254"/>
      <c r="BJ477" s="254"/>
      <c r="BK477" s="254"/>
      <c r="BL477" s="254"/>
      <c r="BN477" s="255"/>
      <c r="BO477" s="255"/>
      <c r="BP477" s="255"/>
      <c r="BQ477" s="255"/>
      <c r="BR477" s="255"/>
      <c r="BS477" s="255"/>
      <c r="BT477" s="255"/>
      <c r="BU477" s="255"/>
      <c r="BV477" s="255"/>
      <c r="BW477" s="255"/>
      <c r="BX477" s="255"/>
      <c r="BY477" s="255"/>
      <c r="BZ477" s="255"/>
      <c r="CA477" s="255"/>
      <c r="CB477" s="255"/>
      <c r="CC477" s="255"/>
      <c r="CD477" s="255"/>
      <c r="CE477" s="255"/>
      <c r="CF477" s="255"/>
      <c r="CG477" s="255"/>
      <c r="CH477" s="255"/>
      <c r="CI477" s="255"/>
      <c r="CJ477" s="255"/>
      <c r="CK477" s="255"/>
      <c r="CL477" s="255"/>
      <c r="CM477" s="255"/>
      <c r="CN477" s="255"/>
      <c r="CO477" s="255"/>
      <c r="CP477" s="255"/>
      <c r="CQ477" s="255"/>
      <c r="CR477" s="255"/>
      <c r="CS477" s="255"/>
      <c r="CT477" s="255"/>
      <c r="CU477" s="255"/>
      <c r="CV477" s="255"/>
      <c r="CW477" s="255"/>
      <c r="CX477" s="255"/>
      <c r="CY477" s="255"/>
      <c r="CZ477" s="255"/>
      <c r="DA477" s="255"/>
      <c r="DB477" s="255"/>
      <c r="DC477" s="255"/>
      <c r="DD477" s="255"/>
      <c r="DE477" s="255"/>
      <c r="DF477" s="255"/>
      <c r="DG477" s="255"/>
      <c r="DH477" s="255"/>
      <c r="DI477" s="255"/>
      <c r="DJ477" s="255"/>
      <c r="DK477" s="255"/>
      <c r="DL477" s="255"/>
      <c r="DM477" s="255"/>
      <c r="DN477" s="255"/>
      <c r="DO477" s="255"/>
      <c r="DP477" s="255"/>
      <c r="DQ477" s="255"/>
      <c r="DR477" s="255"/>
    </row>
    <row r="478" spans="6:122" x14ac:dyDescent="0.4">
      <c r="H478" s="254"/>
      <c r="I478" s="254"/>
      <c r="J478" s="254"/>
      <c r="K478" s="254"/>
      <c r="L478" s="254"/>
      <c r="M478" s="254"/>
      <c r="N478" s="254"/>
      <c r="O478" s="254"/>
      <c r="P478" s="254"/>
      <c r="Q478" s="254"/>
      <c r="R478" s="254"/>
      <c r="S478" s="254"/>
      <c r="T478" s="254"/>
      <c r="U478" s="254"/>
      <c r="V478" s="254"/>
      <c r="W478" s="254"/>
      <c r="X478" s="254"/>
      <c r="Y478" s="254"/>
      <c r="Z478" s="254"/>
      <c r="AA478" s="254"/>
      <c r="AB478" s="254"/>
      <c r="AC478" s="254"/>
      <c r="AD478" s="254"/>
      <c r="AE478" s="254"/>
      <c r="AF478" s="254"/>
      <c r="AG478" s="254"/>
      <c r="AH478" s="254"/>
      <c r="AI478" s="254"/>
      <c r="AJ478" s="254"/>
      <c r="AK478" s="254"/>
      <c r="AL478" s="254"/>
      <c r="AM478" s="254"/>
      <c r="AN478" s="254"/>
      <c r="AO478" s="254"/>
      <c r="AP478" s="254"/>
      <c r="AQ478" s="254"/>
      <c r="AR478" s="254"/>
      <c r="AS478" s="254"/>
      <c r="AT478" s="254"/>
      <c r="AU478" s="254"/>
      <c r="AV478" s="254"/>
      <c r="AW478" s="254"/>
      <c r="AX478" s="254"/>
      <c r="AY478" s="254"/>
      <c r="AZ478" s="254"/>
      <c r="BA478" s="254"/>
      <c r="BB478" s="254"/>
      <c r="BC478" s="254"/>
      <c r="BD478" s="254"/>
      <c r="BE478" s="254"/>
      <c r="BF478" s="254"/>
      <c r="BG478" s="254"/>
      <c r="BH478" s="254"/>
      <c r="BI478" s="254"/>
      <c r="BJ478" s="254"/>
      <c r="BK478" s="254"/>
      <c r="BL478" s="254"/>
      <c r="BN478" s="255"/>
      <c r="BO478" s="255"/>
      <c r="BP478" s="255"/>
      <c r="BQ478" s="255"/>
      <c r="BR478" s="255"/>
      <c r="BS478" s="255"/>
      <c r="BT478" s="255"/>
      <c r="BU478" s="255"/>
      <c r="BV478" s="255"/>
      <c r="BW478" s="255"/>
      <c r="BX478" s="255"/>
      <c r="BY478" s="255"/>
      <c r="BZ478" s="255"/>
      <c r="CA478" s="255"/>
      <c r="CB478" s="255"/>
      <c r="CC478" s="255"/>
      <c r="CD478" s="255"/>
      <c r="CE478" s="255"/>
      <c r="CF478" s="255"/>
      <c r="CG478" s="255"/>
      <c r="CH478" s="255"/>
      <c r="CI478" s="255"/>
      <c r="CJ478" s="255"/>
      <c r="CK478" s="255"/>
      <c r="CL478" s="255"/>
      <c r="CM478" s="255"/>
      <c r="CN478" s="255"/>
      <c r="CO478" s="255"/>
      <c r="CP478" s="255"/>
      <c r="CQ478" s="255"/>
      <c r="CR478" s="255"/>
      <c r="CS478" s="255"/>
      <c r="CT478" s="255"/>
      <c r="CU478" s="255"/>
      <c r="CV478" s="255"/>
      <c r="CW478" s="255"/>
      <c r="CX478" s="255"/>
      <c r="CY478" s="255"/>
      <c r="CZ478" s="255"/>
      <c r="DA478" s="255"/>
      <c r="DB478" s="255"/>
      <c r="DC478" s="255"/>
      <c r="DD478" s="255"/>
      <c r="DE478" s="255"/>
      <c r="DF478" s="255"/>
      <c r="DG478" s="255"/>
      <c r="DH478" s="255"/>
      <c r="DI478" s="255"/>
      <c r="DJ478" s="255"/>
      <c r="DK478" s="255"/>
      <c r="DL478" s="255"/>
      <c r="DM478" s="255"/>
      <c r="DN478" s="255"/>
      <c r="DO478" s="255"/>
      <c r="DP478" s="255"/>
      <c r="DQ478" s="255"/>
      <c r="DR478" s="255"/>
    </row>
    <row r="479" spans="6:122" x14ac:dyDescent="0.4">
      <c r="H479" s="254"/>
      <c r="I479" s="254"/>
      <c r="J479" s="254"/>
      <c r="K479" s="254"/>
      <c r="L479" s="254"/>
      <c r="M479" s="254"/>
      <c r="N479" s="254"/>
      <c r="O479" s="254"/>
      <c r="P479" s="254"/>
      <c r="Q479" s="254"/>
      <c r="R479" s="254"/>
      <c r="S479" s="254"/>
      <c r="T479" s="254"/>
      <c r="U479" s="254"/>
      <c r="V479" s="254"/>
      <c r="W479" s="254"/>
      <c r="X479" s="254"/>
      <c r="Y479" s="254"/>
      <c r="Z479" s="254"/>
      <c r="AA479" s="254"/>
      <c r="AB479" s="254"/>
      <c r="AC479" s="254"/>
      <c r="AD479" s="254"/>
      <c r="AE479" s="254"/>
      <c r="AF479" s="254"/>
      <c r="AG479" s="254"/>
      <c r="AH479" s="254"/>
      <c r="AI479" s="254"/>
      <c r="AJ479" s="254"/>
      <c r="AK479" s="254"/>
      <c r="AL479" s="254"/>
      <c r="AM479" s="254"/>
      <c r="AN479" s="254"/>
      <c r="AO479" s="254"/>
      <c r="AP479" s="254"/>
      <c r="AQ479" s="254"/>
      <c r="AR479" s="254"/>
      <c r="AS479" s="254"/>
      <c r="AT479" s="254"/>
      <c r="AU479" s="254"/>
      <c r="AV479" s="254"/>
      <c r="AW479" s="254"/>
      <c r="AX479" s="254"/>
      <c r="AY479" s="254"/>
      <c r="AZ479" s="254"/>
      <c r="BA479" s="254"/>
      <c r="BB479" s="254"/>
      <c r="BC479" s="254"/>
      <c r="BD479" s="254"/>
      <c r="BE479" s="254"/>
      <c r="BF479" s="254"/>
      <c r="BG479" s="254"/>
      <c r="BH479" s="254"/>
      <c r="BI479" s="254"/>
      <c r="BJ479" s="254"/>
      <c r="BK479" s="254"/>
      <c r="BL479" s="254"/>
      <c r="BN479" s="255"/>
      <c r="BO479" s="255"/>
      <c r="BP479" s="255"/>
      <c r="BQ479" s="255"/>
      <c r="BR479" s="255"/>
      <c r="BS479" s="255"/>
      <c r="BT479" s="255"/>
      <c r="BU479" s="255"/>
      <c r="BV479" s="255"/>
      <c r="BW479" s="255"/>
      <c r="BX479" s="255"/>
      <c r="BY479" s="255"/>
      <c r="BZ479" s="255"/>
      <c r="CA479" s="255"/>
      <c r="CB479" s="255"/>
      <c r="CC479" s="255"/>
      <c r="CD479" s="255"/>
      <c r="CE479" s="255"/>
      <c r="CF479" s="255"/>
      <c r="CG479" s="255"/>
      <c r="CH479" s="255"/>
      <c r="CI479" s="255"/>
      <c r="CJ479" s="255"/>
      <c r="CK479" s="255"/>
      <c r="CL479" s="255"/>
      <c r="CM479" s="255"/>
      <c r="CN479" s="255"/>
      <c r="CO479" s="255"/>
      <c r="CP479" s="255"/>
      <c r="CQ479" s="255"/>
      <c r="CR479" s="255"/>
      <c r="CS479" s="255"/>
      <c r="CT479" s="255"/>
      <c r="CU479" s="255"/>
      <c r="CV479" s="255"/>
      <c r="CW479" s="255"/>
      <c r="CX479" s="255"/>
      <c r="CY479" s="255"/>
      <c r="CZ479" s="255"/>
      <c r="DA479" s="255"/>
      <c r="DB479" s="255"/>
      <c r="DC479" s="255"/>
      <c r="DD479" s="255"/>
      <c r="DE479" s="255"/>
      <c r="DF479" s="255"/>
      <c r="DG479" s="255"/>
      <c r="DH479" s="255"/>
      <c r="DI479" s="255"/>
      <c r="DJ479" s="255"/>
      <c r="DK479" s="255"/>
      <c r="DL479" s="255"/>
      <c r="DM479" s="255"/>
      <c r="DN479" s="255"/>
      <c r="DO479" s="255"/>
      <c r="DP479" s="255"/>
      <c r="DQ479" s="255"/>
      <c r="DR479" s="255"/>
    </row>
    <row r="480" spans="6:122" x14ac:dyDescent="0.4">
      <c r="H480" s="254"/>
      <c r="I480" s="254"/>
      <c r="J480" s="254"/>
      <c r="K480" s="254"/>
      <c r="L480" s="254"/>
      <c r="M480" s="254"/>
      <c r="N480" s="254"/>
      <c r="O480" s="254"/>
      <c r="P480" s="254"/>
      <c r="Q480" s="254"/>
      <c r="R480" s="254"/>
      <c r="S480" s="254"/>
      <c r="T480" s="254"/>
      <c r="U480" s="254"/>
      <c r="V480" s="254"/>
      <c r="W480" s="254"/>
      <c r="X480" s="254"/>
      <c r="Y480" s="254"/>
      <c r="Z480" s="254"/>
      <c r="AA480" s="254"/>
      <c r="AB480" s="254"/>
      <c r="AC480" s="254"/>
      <c r="AD480" s="254"/>
      <c r="AE480" s="254"/>
      <c r="AF480" s="254"/>
      <c r="AG480" s="254"/>
      <c r="AH480" s="254"/>
      <c r="AI480" s="254"/>
      <c r="AJ480" s="254"/>
      <c r="AK480" s="254"/>
      <c r="AL480" s="254"/>
      <c r="AM480" s="254"/>
      <c r="AN480" s="254"/>
      <c r="AO480" s="254"/>
      <c r="AP480" s="254"/>
      <c r="AQ480" s="254"/>
      <c r="AR480" s="254"/>
      <c r="AS480" s="254"/>
      <c r="AT480" s="254"/>
      <c r="AU480" s="254"/>
      <c r="AV480" s="254"/>
      <c r="AW480" s="254"/>
      <c r="AX480" s="254"/>
      <c r="AY480" s="254"/>
      <c r="AZ480" s="254"/>
      <c r="BA480" s="254"/>
      <c r="BB480" s="254"/>
      <c r="BC480" s="254"/>
      <c r="BD480" s="254"/>
      <c r="BE480" s="254"/>
      <c r="BF480" s="254"/>
      <c r="BG480" s="254"/>
      <c r="BH480" s="254"/>
      <c r="BI480" s="254"/>
      <c r="BJ480" s="254"/>
      <c r="BK480" s="254"/>
      <c r="BL480" s="254"/>
      <c r="BN480" s="255"/>
      <c r="BO480" s="255"/>
      <c r="BP480" s="255"/>
      <c r="BQ480" s="255"/>
      <c r="BR480" s="255"/>
      <c r="BS480" s="255"/>
      <c r="BT480" s="255"/>
      <c r="BU480" s="255"/>
      <c r="BV480" s="255"/>
      <c r="BW480" s="255"/>
      <c r="BX480" s="255"/>
      <c r="BY480" s="255"/>
      <c r="BZ480" s="255"/>
      <c r="CA480" s="255"/>
      <c r="CB480" s="255"/>
      <c r="CC480" s="255"/>
      <c r="CD480" s="255"/>
      <c r="CE480" s="255"/>
      <c r="CF480" s="255"/>
      <c r="CG480" s="255"/>
      <c r="CH480" s="255"/>
      <c r="CI480" s="255"/>
      <c r="CJ480" s="255"/>
      <c r="CK480" s="255"/>
      <c r="CL480" s="255"/>
      <c r="CM480" s="255"/>
      <c r="CN480" s="255"/>
      <c r="CO480" s="255"/>
      <c r="CP480" s="255"/>
      <c r="CQ480" s="255"/>
      <c r="CR480" s="255"/>
      <c r="CS480" s="255"/>
      <c r="CT480" s="255"/>
      <c r="CU480" s="255"/>
      <c r="CV480" s="255"/>
      <c r="CW480" s="255"/>
      <c r="CX480" s="255"/>
      <c r="CY480" s="255"/>
      <c r="CZ480" s="255"/>
      <c r="DA480" s="255"/>
      <c r="DB480" s="255"/>
      <c r="DC480" s="255"/>
      <c r="DD480" s="255"/>
      <c r="DE480" s="255"/>
      <c r="DF480" s="255"/>
      <c r="DG480" s="255"/>
      <c r="DH480" s="255"/>
      <c r="DI480" s="255"/>
      <c r="DJ480" s="255"/>
      <c r="DK480" s="255"/>
      <c r="DL480" s="255"/>
      <c r="DM480" s="255"/>
      <c r="DN480" s="255"/>
      <c r="DO480" s="255"/>
      <c r="DP480" s="255"/>
      <c r="DQ480" s="255"/>
      <c r="DR480" s="255"/>
    </row>
    <row r="481" spans="8:122" x14ac:dyDescent="0.4">
      <c r="H481" s="254"/>
      <c r="I481" s="254"/>
      <c r="J481" s="254"/>
      <c r="K481" s="254"/>
      <c r="L481" s="254"/>
      <c r="M481" s="254"/>
      <c r="N481" s="254"/>
      <c r="O481" s="254"/>
      <c r="P481" s="254"/>
      <c r="Q481" s="254"/>
      <c r="R481" s="254"/>
      <c r="S481" s="254"/>
      <c r="T481" s="254"/>
      <c r="U481" s="254"/>
      <c r="V481" s="254"/>
      <c r="W481" s="254"/>
      <c r="X481" s="254"/>
      <c r="Y481" s="254"/>
      <c r="Z481" s="254"/>
      <c r="AA481" s="254"/>
      <c r="AB481" s="254"/>
      <c r="AC481" s="254"/>
      <c r="AD481" s="254"/>
      <c r="AE481" s="254"/>
      <c r="AF481" s="254"/>
      <c r="AG481" s="254"/>
      <c r="AH481" s="254"/>
      <c r="AI481" s="254"/>
      <c r="AJ481" s="254"/>
      <c r="AK481" s="254"/>
      <c r="AL481" s="254"/>
      <c r="AM481" s="254"/>
      <c r="AN481" s="254"/>
      <c r="AO481" s="254"/>
      <c r="AP481" s="254"/>
      <c r="AQ481" s="254"/>
      <c r="AR481" s="254"/>
      <c r="AS481" s="254"/>
      <c r="AT481" s="254"/>
      <c r="AU481" s="254"/>
      <c r="AV481" s="254"/>
      <c r="AW481" s="254"/>
      <c r="AX481" s="254"/>
      <c r="AY481" s="254"/>
      <c r="AZ481" s="254"/>
      <c r="BA481" s="254"/>
      <c r="BB481" s="254"/>
      <c r="BC481" s="254"/>
      <c r="BD481" s="254"/>
      <c r="BE481" s="254"/>
      <c r="BF481" s="254"/>
      <c r="BG481" s="254"/>
      <c r="BH481" s="254"/>
      <c r="BI481" s="254"/>
      <c r="BJ481" s="254"/>
      <c r="BK481" s="254"/>
      <c r="BL481" s="254"/>
      <c r="BN481" s="255"/>
      <c r="BO481" s="255"/>
      <c r="BP481" s="255"/>
      <c r="BQ481" s="255"/>
      <c r="BR481" s="255"/>
      <c r="BS481" s="255"/>
      <c r="BT481" s="255"/>
      <c r="BU481" s="255"/>
      <c r="BV481" s="255"/>
      <c r="BW481" s="255"/>
      <c r="BX481" s="255"/>
      <c r="BY481" s="255"/>
      <c r="BZ481" s="255"/>
      <c r="CA481" s="255"/>
      <c r="CB481" s="255"/>
      <c r="CC481" s="255"/>
      <c r="CD481" s="255"/>
      <c r="CE481" s="255"/>
      <c r="CF481" s="255"/>
      <c r="CG481" s="255"/>
      <c r="CH481" s="255"/>
      <c r="CI481" s="255"/>
      <c r="CJ481" s="255"/>
      <c r="CK481" s="255"/>
      <c r="CL481" s="255"/>
      <c r="CM481" s="255"/>
      <c r="CN481" s="255"/>
      <c r="CO481" s="255"/>
      <c r="CP481" s="255"/>
      <c r="CQ481" s="255"/>
      <c r="CR481" s="255"/>
      <c r="CS481" s="255"/>
      <c r="CT481" s="255"/>
      <c r="CU481" s="255"/>
      <c r="CV481" s="255"/>
      <c r="CW481" s="255"/>
      <c r="CX481" s="255"/>
      <c r="CY481" s="255"/>
      <c r="CZ481" s="255"/>
      <c r="DA481" s="255"/>
      <c r="DB481" s="255"/>
      <c r="DC481" s="255"/>
      <c r="DD481" s="255"/>
      <c r="DE481" s="255"/>
      <c r="DF481" s="255"/>
      <c r="DG481" s="255"/>
      <c r="DH481" s="255"/>
      <c r="DI481" s="255"/>
      <c r="DJ481" s="255"/>
      <c r="DK481" s="255"/>
      <c r="DL481" s="255"/>
      <c r="DM481" s="255"/>
      <c r="DN481" s="255"/>
      <c r="DO481" s="255"/>
      <c r="DP481" s="255"/>
      <c r="DQ481" s="255"/>
      <c r="DR481" s="255"/>
    </row>
    <row r="482" spans="8:122" x14ac:dyDescent="0.4">
      <c r="H482" s="254"/>
      <c r="I482" s="254"/>
      <c r="J482" s="254"/>
      <c r="K482" s="254"/>
      <c r="L482" s="254"/>
      <c r="M482" s="254"/>
      <c r="N482" s="254"/>
      <c r="O482" s="254"/>
      <c r="P482" s="254"/>
      <c r="Q482" s="254"/>
      <c r="R482" s="254"/>
      <c r="S482" s="254"/>
      <c r="T482" s="254"/>
      <c r="U482" s="254"/>
      <c r="V482" s="254"/>
      <c r="W482" s="254"/>
      <c r="X482" s="254"/>
      <c r="Y482" s="254"/>
      <c r="Z482" s="254"/>
      <c r="AA482" s="254"/>
      <c r="AB482" s="254"/>
      <c r="AC482" s="254"/>
      <c r="AD482" s="254"/>
      <c r="AE482" s="254"/>
      <c r="AF482" s="254"/>
      <c r="AG482" s="254"/>
      <c r="AH482" s="254"/>
      <c r="AI482" s="254"/>
      <c r="AJ482" s="254"/>
      <c r="AK482" s="254"/>
      <c r="AL482" s="254"/>
      <c r="AM482" s="254"/>
      <c r="AN482" s="254"/>
      <c r="AO482" s="254"/>
      <c r="AP482" s="254"/>
      <c r="AQ482" s="254"/>
      <c r="AR482" s="254"/>
      <c r="AS482" s="254"/>
      <c r="AT482" s="254"/>
      <c r="AU482" s="254"/>
      <c r="AV482" s="254"/>
      <c r="AW482" s="254"/>
      <c r="AX482" s="254"/>
      <c r="AY482" s="254"/>
      <c r="AZ482" s="254"/>
      <c r="BA482" s="254"/>
      <c r="BB482" s="254"/>
      <c r="BC482" s="254"/>
      <c r="BD482" s="254"/>
      <c r="BE482" s="254"/>
      <c r="BF482" s="254"/>
      <c r="BG482" s="254"/>
      <c r="BH482" s="254"/>
      <c r="BI482" s="254"/>
      <c r="BJ482" s="254"/>
      <c r="BK482" s="254"/>
      <c r="BL482" s="254"/>
      <c r="BN482" s="255"/>
      <c r="BO482" s="255"/>
      <c r="BP482" s="255"/>
      <c r="BQ482" s="255"/>
      <c r="BR482" s="255"/>
      <c r="BS482" s="255"/>
      <c r="BT482" s="255"/>
      <c r="BU482" s="255"/>
      <c r="BV482" s="255"/>
      <c r="BW482" s="255"/>
      <c r="BX482" s="255"/>
      <c r="BY482" s="255"/>
      <c r="BZ482" s="255"/>
      <c r="CA482" s="255"/>
      <c r="CB482" s="255"/>
      <c r="CC482" s="255"/>
      <c r="CD482" s="255"/>
      <c r="CE482" s="255"/>
      <c r="CF482" s="255"/>
      <c r="CG482" s="255"/>
      <c r="CH482" s="255"/>
      <c r="CI482" s="255"/>
      <c r="CJ482" s="255"/>
      <c r="CK482" s="255"/>
      <c r="CL482" s="255"/>
      <c r="CM482" s="255"/>
      <c r="CN482" s="255"/>
      <c r="CO482" s="255"/>
      <c r="CP482" s="255"/>
      <c r="CQ482" s="255"/>
      <c r="CR482" s="255"/>
      <c r="CS482" s="255"/>
      <c r="CT482" s="255"/>
      <c r="CU482" s="255"/>
      <c r="CV482" s="255"/>
      <c r="CW482" s="255"/>
      <c r="CX482" s="255"/>
      <c r="CY482" s="255"/>
      <c r="CZ482" s="255"/>
      <c r="DA482" s="255"/>
      <c r="DB482" s="255"/>
      <c r="DC482" s="255"/>
      <c r="DD482" s="255"/>
      <c r="DE482" s="255"/>
      <c r="DF482" s="255"/>
      <c r="DG482" s="255"/>
      <c r="DH482" s="255"/>
      <c r="DI482" s="255"/>
      <c r="DJ482" s="255"/>
      <c r="DK482" s="255"/>
      <c r="DL482" s="255"/>
      <c r="DM482" s="255"/>
      <c r="DN482" s="255"/>
      <c r="DO482" s="255"/>
      <c r="DP482" s="255"/>
      <c r="DQ482" s="255"/>
      <c r="DR482" s="255"/>
    </row>
    <row r="483" spans="8:122" x14ac:dyDescent="0.4">
      <c r="H483" s="254"/>
      <c r="I483" s="254"/>
      <c r="J483" s="254"/>
      <c r="K483" s="254"/>
      <c r="L483" s="254"/>
      <c r="M483" s="254"/>
      <c r="N483" s="254"/>
      <c r="O483" s="254"/>
      <c r="P483" s="254"/>
      <c r="Q483" s="254"/>
      <c r="R483" s="254"/>
      <c r="S483" s="254"/>
      <c r="T483" s="254"/>
      <c r="U483" s="254"/>
      <c r="V483" s="254"/>
      <c r="W483" s="254"/>
      <c r="X483" s="254"/>
      <c r="Y483" s="254"/>
      <c r="Z483" s="254"/>
      <c r="AA483" s="254"/>
      <c r="AB483" s="254"/>
      <c r="AC483" s="254"/>
      <c r="AD483" s="254"/>
      <c r="AE483" s="254"/>
      <c r="AF483" s="254"/>
      <c r="AG483" s="254"/>
      <c r="AH483" s="254"/>
      <c r="AI483" s="254"/>
      <c r="AJ483" s="254"/>
      <c r="AK483" s="254"/>
      <c r="AL483" s="254"/>
      <c r="AM483" s="254"/>
      <c r="AN483" s="254"/>
      <c r="AO483" s="254"/>
      <c r="AP483" s="254"/>
      <c r="AQ483" s="254"/>
      <c r="AR483" s="254"/>
      <c r="AS483" s="254"/>
      <c r="AT483" s="254"/>
      <c r="AU483" s="254"/>
      <c r="AV483" s="254"/>
      <c r="AW483" s="254"/>
      <c r="AX483" s="254"/>
      <c r="AY483" s="254"/>
      <c r="AZ483" s="254"/>
      <c r="BA483" s="254"/>
      <c r="BB483" s="254"/>
      <c r="BC483" s="254"/>
      <c r="BD483" s="254"/>
      <c r="BE483" s="254"/>
      <c r="BF483" s="254"/>
      <c r="BG483" s="254"/>
      <c r="BH483" s="254"/>
      <c r="BI483" s="254"/>
      <c r="BJ483" s="254"/>
      <c r="BK483" s="254"/>
      <c r="BL483" s="254"/>
      <c r="BN483" s="255"/>
      <c r="BO483" s="255"/>
      <c r="BP483" s="255"/>
      <c r="BQ483" s="255"/>
      <c r="BR483" s="255"/>
      <c r="BS483" s="255"/>
      <c r="BT483" s="255"/>
      <c r="BU483" s="255"/>
      <c r="BV483" s="255"/>
      <c r="BW483" s="255"/>
      <c r="BX483" s="255"/>
      <c r="BY483" s="255"/>
      <c r="BZ483" s="255"/>
      <c r="CA483" s="255"/>
      <c r="CB483" s="255"/>
      <c r="CC483" s="255"/>
      <c r="CD483" s="255"/>
      <c r="CE483" s="255"/>
      <c r="CF483" s="255"/>
      <c r="CG483" s="255"/>
      <c r="CH483" s="255"/>
      <c r="CI483" s="255"/>
      <c r="CJ483" s="255"/>
      <c r="CK483" s="255"/>
      <c r="CL483" s="255"/>
      <c r="CM483" s="255"/>
      <c r="CN483" s="255"/>
      <c r="CO483" s="255"/>
      <c r="CP483" s="255"/>
      <c r="CQ483" s="255"/>
      <c r="CR483" s="255"/>
      <c r="CS483" s="255"/>
      <c r="CT483" s="255"/>
      <c r="CU483" s="255"/>
      <c r="CV483" s="255"/>
      <c r="CW483" s="255"/>
      <c r="CX483" s="255"/>
      <c r="CY483" s="255"/>
      <c r="CZ483" s="255"/>
      <c r="DA483" s="255"/>
      <c r="DB483" s="255"/>
      <c r="DC483" s="255"/>
      <c r="DD483" s="255"/>
      <c r="DE483" s="255"/>
      <c r="DF483" s="255"/>
      <c r="DG483" s="255"/>
      <c r="DH483" s="255"/>
      <c r="DI483" s="255"/>
      <c r="DJ483" s="255"/>
      <c r="DK483" s="255"/>
      <c r="DL483" s="255"/>
      <c r="DM483" s="255"/>
      <c r="DN483" s="255"/>
      <c r="DO483" s="255"/>
      <c r="DP483" s="255"/>
      <c r="DQ483" s="255"/>
      <c r="DR483" s="255"/>
    </row>
    <row r="484" spans="8:122" x14ac:dyDescent="0.4">
      <c r="H484" s="254"/>
      <c r="I484" s="254"/>
      <c r="J484" s="254"/>
      <c r="K484" s="254"/>
      <c r="L484" s="254"/>
      <c r="M484" s="254"/>
      <c r="N484" s="254"/>
      <c r="O484" s="254"/>
      <c r="P484" s="254"/>
      <c r="Q484" s="254"/>
      <c r="R484" s="254"/>
      <c r="S484" s="254"/>
      <c r="T484" s="254"/>
      <c r="U484" s="254"/>
      <c r="V484" s="254"/>
      <c r="W484" s="254"/>
      <c r="X484" s="254"/>
      <c r="Y484" s="254"/>
      <c r="Z484" s="254"/>
      <c r="AA484" s="254"/>
      <c r="AB484" s="254"/>
      <c r="AC484" s="254"/>
      <c r="AD484" s="254"/>
      <c r="AE484" s="254"/>
      <c r="AF484" s="254"/>
      <c r="AG484" s="254"/>
      <c r="AH484" s="254"/>
      <c r="AI484" s="254"/>
      <c r="AJ484" s="254"/>
      <c r="AK484" s="254"/>
      <c r="AL484" s="254"/>
      <c r="AM484" s="254"/>
      <c r="AN484" s="254"/>
      <c r="AO484" s="254"/>
      <c r="AP484" s="254"/>
      <c r="AQ484" s="254"/>
      <c r="AR484" s="254"/>
      <c r="AS484" s="254"/>
      <c r="AT484" s="254"/>
      <c r="AU484" s="254"/>
      <c r="AV484" s="254"/>
      <c r="AW484" s="254"/>
      <c r="AX484" s="254"/>
      <c r="AY484" s="254"/>
      <c r="AZ484" s="254"/>
      <c r="BA484" s="254"/>
      <c r="BB484" s="254"/>
      <c r="BC484" s="254"/>
      <c r="BD484" s="254"/>
      <c r="BE484" s="254"/>
      <c r="BF484" s="254"/>
      <c r="BG484" s="254"/>
      <c r="BH484" s="254"/>
      <c r="BI484" s="254"/>
      <c r="BJ484" s="254"/>
      <c r="BK484" s="254"/>
      <c r="BL484" s="254"/>
      <c r="BN484" s="255"/>
      <c r="BO484" s="255"/>
      <c r="BP484" s="255"/>
      <c r="BQ484" s="255"/>
      <c r="BR484" s="255"/>
      <c r="BS484" s="255"/>
      <c r="BT484" s="255"/>
      <c r="BU484" s="255"/>
      <c r="BV484" s="255"/>
      <c r="BW484" s="255"/>
      <c r="BX484" s="255"/>
      <c r="BY484" s="255"/>
      <c r="BZ484" s="255"/>
      <c r="CA484" s="255"/>
      <c r="CB484" s="255"/>
      <c r="CC484" s="255"/>
      <c r="CD484" s="255"/>
      <c r="CE484" s="255"/>
      <c r="CF484" s="255"/>
      <c r="CG484" s="255"/>
      <c r="CH484" s="255"/>
      <c r="CI484" s="255"/>
      <c r="CJ484" s="255"/>
      <c r="CK484" s="255"/>
      <c r="CL484" s="255"/>
      <c r="CM484" s="255"/>
      <c r="CN484" s="255"/>
      <c r="CO484" s="255"/>
      <c r="CP484" s="255"/>
      <c r="CQ484" s="255"/>
      <c r="CR484" s="255"/>
      <c r="CS484" s="255"/>
      <c r="CT484" s="255"/>
      <c r="CU484" s="255"/>
      <c r="CV484" s="255"/>
      <c r="CW484" s="255"/>
      <c r="CX484" s="255"/>
      <c r="CY484" s="255"/>
      <c r="CZ484" s="255"/>
      <c r="DA484" s="255"/>
      <c r="DB484" s="255"/>
      <c r="DC484" s="255"/>
      <c r="DD484" s="255"/>
      <c r="DE484" s="255"/>
      <c r="DF484" s="255"/>
      <c r="DG484" s="255"/>
      <c r="DH484" s="255"/>
      <c r="DI484" s="255"/>
      <c r="DJ484" s="255"/>
      <c r="DK484" s="255"/>
      <c r="DL484" s="255"/>
      <c r="DM484" s="255"/>
      <c r="DN484" s="255"/>
      <c r="DO484" s="255"/>
      <c r="DP484" s="255"/>
      <c r="DQ484" s="255"/>
      <c r="DR484" s="255"/>
    </row>
    <row r="485" spans="8:122" x14ac:dyDescent="0.4">
      <c r="H485" s="254"/>
      <c r="I485" s="254"/>
      <c r="J485" s="254"/>
      <c r="K485" s="254"/>
      <c r="L485" s="254"/>
      <c r="M485" s="254"/>
      <c r="N485" s="254"/>
      <c r="O485" s="254"/>
      <c r="P485" s="254"/>
      <c r="Q485" s="254"/>
      <c r="R485" s="254"/>
      <c r="S485" s="254"/>
      <c r="T485" s="254"/>
      <c r="U485" s="254"/>
      <c r="V485" s="254"/>
      <c r="W485" s="254"/>
      <c r="X485" s="254"/>
      <c r="Y485" s="254"/>
      <c r="Z485" s="254"/>
      <c r="AA485" s="254"/>
      <c r="AB485" s="254"/>
      <c r="AC485" s="254"/>
      <c r="AD485" s="254"/>
      <c r="AE485" s="254"/>
      <c r="AF485" s="254"/>
      <c r="AG485" s="254"/>
      <c r="AH485" s="254"/>
      <c r="AI485" s="254"/>
      <c r="AJ485" s="254"/>
      <c r="AK485" s="254"/>
      <c r="AL485" s="254"/>
      <c r="AM485" s="254"/>
      <c r="AN485" s="254"/>
      <c r="AO485" s="254"/>
      <c r="AP485" s="254"/>
      <c r="AQ485" s="254"/>
      <c r="AR485" s="254"/>
      <c r="AS485" s="254"/>
      <c r="AT485" s="254"/>
      <c r="AU485" s="254"/>
      <c r="AV485" s="254"/>
      <c r="AW485" s="254"/>
      <c r="AX485" s="254"/>
      <c r="AY485" s="254"/>
      <c r="AZ485" s="254"/>
      <c r="BA485" s="254"/>
      <c r="BB485" s="254"/>
      <c r="BC485" s="254"/>
      <c r="BD485" s="254"/>
      <c r="BE485" s="254"/>
      <c r="BF485" s="254"/>
      <c r="BG485" s="254"/>
      <c r="BH485" s="254"/>
      <c r="BI485" s="254"/>
      <c r="BJ485" s="254"/>
      <c r="BK485" s="254"/>
      <c r="BL485" s="254"/>
      <c r="BN485" s="255"/>
      <c r="BO485" s="255"/>
      <c r="BP485" s="255"/>
      <c r="BQ485" s="255"/>
      <c r="BR485" s="255"/>
      <c r="BS485" s="255"/>
      <c r="BT485" s="255"/>
      <c r="BU485" s="255"/>
      <c r="BV485" s="255"/>
      <c r="BW485" s="255"/>
      <c r="BX485" s="255"/>
      <c r="BY485" s="255"/>
      <c r="BZ485" s="255"/>
      <c r="CA485" s="255"/>
      <c r="CB485" s="255"/>
      <c r="CC485" s="255"/>
      <c r="CD485" s="255"/>
      <c r="CE485" s="255"/>
      <c r="CF485" s="255"/>
      <c r="CG485" s="255"/>
      <c r="CH485" s="255"/>
      <c r="CI485" s="255"/>
      <c r="CJ485" s="255"/>
      <c r="CK485" s="255"/>
      <c r="CL485" s="255"/>
      <c r="CM485" s="255"/>
      <c r="CN485" s="255"/>
      <c r="CO485" s="255"/>
      <c r="CP485" s="255"/>
      <c r="CQ485" s="255"/>
      <c r="CR485" s="255"/>
      <c r="CS485" s="255"/>
      <c r="CT485" s="255"/>
      <c r="CU485" s="255"/>
      <c r="CV485" s="255"/>
      <c r="CW485" s="255"/>
      <c r="CX485" s="255"/>
      <c r="CY485" s="255"/>
      <c r="CZ485" s="255"/>
      <c r="DA485" s="255"/>
      <c r="DB485" s="255"/>
      <c r="DC485" s="255"/>
      <c r="DD485" s="255"/>
      <c r="DE485" s="255"/>
      <c r="DF485" s="255"/>
      <c r="DG485" s="255"/>
      <c r="DH485" s="255"/>
      <c r="DI485" s="255"/>
      <c r="DJ485" s="255"/>
      <c r="DK485" s="255"/>
      <c r="DL485" s="255"/>
      <c r="DM485" s="255"/>
      <c r="DN485" s="255"/>
      <c r="DO485" s="255"/>
      <c r="DP485" s="255"/>
      <c r="DQ485" s="255"/>
      <c r="DR485" s="255"/>
    </row>
    <row r="486" spans="8:122" x14ac:dyDescent="0.4">
      <c r="H486" s="254"/>
      <c r="I486" s="254"/>
      <c r="J486" s="254"/>
      <c r="K486" s="254"/>
      <c r="L486" s="254"/>
      <c r="M486" s="254"/>
      <c r="N486" s="254"/>
      <c r="O486" s="254"/>
      <c r="P486" s="254"/>
      <c r="Q486" s="254"/>
      <c r="R486" s="254"/>
      <c r="S486" s="254"/>
      <c r="T486" s="254"/>
      <c r="U486" s="254"/>
      <c r="V486" s="254"/>
      <c r="W486" s="254"/>
      <c r="X486" s="254"/>
      <c r="Y486" s="254"/>
      <c r="Z486" s="254"/>
      <c r="AA486" s="254"/>
      <c r="AB486" s="254"/>
      <c r="AC486" s="254"/>
      <c r="AD486" s="254"/>
      <c r="AE486" s="254"/>
      <c r="AF486" s="254"/>
      <c r="AG486" s="254"/>
      <c r="AH486" s="254"/>
      <c r="AI486" s="254"/>
      <c r="AJ486" s="254"/>
      <c r="AK486" s="254"/>
      <c r="AL486" s="254"/>
      <c r="AM486" s="254"/>
      <c r="AN486" s="254"/>
      <c r="AO486" s="254"/>
      <c r="AP486" s="254"/>
      <c r="AQ486" s="254"/>
      <c r="AR486" s="254"/>
      <c r="AS486" s="254"/>
      <c r="AT486" s="254"/>
      <c r="AU486" s="254"/>
      <c r="AV486" s="254"/>
      <c r="AW486" s="254"/>
      <c r="AX486" s="254"/>
      <c r="AY486" s="254"/>
      <c r="AZ486" s="254"/>
      <c r="BA486" s="254"/>
      <c r="BB486" s="254"/>
      <c r="BC486" s="254"/>
      <c r="BD486" s="254"/>
      <c r="BE486" s="254"/>
      <c r="BF486" s="254"/>
      <c r="BG486" s="254"/>
      <c r="BH486" s="254"/>
      <c r="BI486" s="254"/>
      <c r="BJ486" s="254"/>
      <c r="BK486" s="254"/>
      <c r="BL486" s="254"/>
      <c r="BN486" s="255"/>
      <c r="BO486" s="255"/>
      <c r="BP486" s="255"/>
      <c r="BQ486" s="255"/>
      <c r="BR486" s="255"/>
      <c r="BS486" s="255"/>
      <c r="BT486" s="255"/>
      <c r="BU486" s="255"/>
      <c r="BV486" s="255"/>
      <c r="BW486" s="255"/>
      <c r="BX486" s="255"/>
      <c r="BY486" s="255"/>
      <c r="BZ486" s="255"/>
      <c r="CA486" s="255"/>
      <c r="CB486" s="255"/>
      <c r="CC486" s="255"/>
      <c r="CD486" s="255"/>
      <c r="CE486" s="255"/>
      <c r="CF486" s="255"/>
      <c r="CG486" s="255"/>
      <c r="CH486" s="255"/>
      <c r="CI486" s="255"/>
      <c r="CJ486" s="255"/>
      <c r="CK486" s="255"/>
      <c r="CL486" s="255"/>
      <c r="CM486" s="255"/>
      <c r="CN486" s="255"/>
      <c r="CO486" s="255"/>
      <c r="CP486" s="255"/>
      <c r="CQ486" s="255"/>
      <c r="CR486" s="255"/>
      <c r="CS486" s="255"/>
      <c r="CT486" s="255"/>
      <c r="CU486" s="255"/>
      <c r="CV486" s="255"/>
      <c r="CW486" s="255"/>
      <c r="CX486" s="255"/>
      <c r="CY486" s="255"/>
      <c r="CZ486" s="255"/>
      <c r="DA486" s="255"/>
      <c r="DB486" s="255"/>
      <c r="DC486" s="255"/>
      <c r="DD486" s="255"/>
      <c r="DE486" s="255"/>
      <c r="DF486" s="255"/>
      <c r="DG486" s="255"/>
      <c r="DH486" s="255"/>
      <c r="DI486" s="255"/>
      <c r="DJ486" s="255"/>
      <c r="DK486" s="255"/>
      <c r="DL486" s="255"/>
      <c r="DM486" s="255"/>
      <c r="DN486" s="255"/>
      <c r="DO486" s="255"/>
      <c r="DP486" s="255"/>
      <c r="DQ486" s="255"/>
      <c r="DR486" s="255"/>
    </row>
    <row r="487" spans="8:122" x14ac:dyDescent="0.4">
      <c r="H487" s="254"/>
      <c r="I487" s="254"/>
      <c r="J487" s="254"/>
      <c r="K487" s="254"/>
      <c r="L487" s="254"/>
      <c r="M487" s="254"/>
      <c r="N487" s="254"/>
      <c r="O487" s="254"/>
      <c r="P487" s="254"/>
      <c r="Q487" s="254"/>
      <c r="R487" s="254"/>
      <c r="S487" s="254"/>
      <c r="T487" s="254"/>
      <c r="U487" s="254"/>
      <c r="V487" s="254"/>
      <c r="W487" s="254"/>
      <c r="X487" s="254"/>
      <c r="Y487" s="254"/>
      <c r="Z487" s="254"/>
      <c r="AA487" s="254"/>
      <c r="AB487" s="254"/>
      <c r="AC487" s="254"/>
      <c r="AD487" s="254"/>
      <c r="AE487" s="254"/>
      <c r="AF487" s="254"/>
      <c r="AG487" s="254"/>
      <c r="AH487" s="254"/>
      <c r="AI487" s="254"/>
      <c r="AJ487" s="254"/>
      <c r="AK487" s="254"/>
      <c r="AL487" s="254"/>
      <c r="AM487" s="254"/>
      <c r="AN487" s="254"/>
      <c r="AO487" s="254"/>
      <c r="AP487" s="254"/>
      <c r="AQ487" s="254"/>
      <c r="AR487" s="254"/>
      <c r="AS487" s="254"/>
      <c r="AT487" s="254"/>
      <c r="AU487" s="254"/>
      <c r="AV487" s="254"/>
      <c r="AW487" s="254"/>
      <c r="AX487" s="254"/>
      <c r="AY487" s="254"/>
      <c r="AZ487" s="254"/>
      <c r="BA487" s="254"/>
      <c r="BB487" s="254"/>
      <c r="BC487" s="254"/>
      <c r="BD487" s="254"/>
      <c r="BE487" s="254"/>
      <c r="BF487" s="254"/>
      <c r="BG487" s="254"/>
      <c r="BH487" s="254"/>
      <c r="BI487" s="254"/>
      <c r="BJ487" s="254"/>
      <c r="BK487" s="254"/>
      <c r="BL487" s="254"/>
      <c r="BN487" s="255"/>
      <c r="BO487" s="255"/>
      <c r="BP487" s="255"/>
      <c r="BQ487" s="255"/>
      <c r="BR487" s="255"/>
      <c r="BS487" s="255"/>
      <c r="BT487" s="255"/>
      <c r="BU487" s="255"/>
      <c r="BV487" s="255"/>
      <c r="BW487" s="255"/>
      <c r="BX487" s="255"/>
      <c r="BY487" s="255"/>
      <c r="BZ487" s="255"/>
      <c r="CA487" s="255"/>
      <c r="CB487" s="255"/>
      <c r="CC487" s="255"/>
      <c r="CD487" s="255"/>
      <c r="CE487" s="255"/>
      <c r="CF487" s="255"/>
      <c r="CG487" s="255"/>
      <c r="CH487" s="255"/>
      <c r="CI487" s="255"/>
      <c r="CJ487" s="255"/>
      <c r="CK487" s="255"/>
      <c r="CL487" s="255"/>
      <c r="CM487" s="255"/>
      <c r="CN487" s="255"/>
      <c r="CO487" s="255"/>
      <c r="CP487" s="255"/>
      <c r="CQ487" s="255"/>
      <c r="CR487" s="255"/>
      <c r="CS487" s="255"/>
      <c r="CT487" s="255"/>
      <c r="CU487" s="255"/>
      <c r="CV487" s="255"/>
      <c r="CW487" s="255"/>
      <c r="CX487" s="255"/>
      <c r="CY487" s="255"/>
      <c r="CZ487" s="255"/>
      <c r="DA487" s="255"/>
      <c r="DB487" s="255"/>
      <c r="DC487" s="255"/>
      <c r="DD487" s="255"/>
      <c r="DE487" s="255"/>
      <c r="DF487" s="255"/>
      <c r="DG487" s="255"/>
      <c r="DH487" s="255"/>
      <c r="DI487" s="255"/>
      <c r="DJ487" s="255"/>
      <c r="DK487" s="255"/>
      <c r="DL487" s="255"/>
      <c r="DM487" s="255"/>
      <c r="DN487" s="255"/>
      <c r="DO487" s="255"/>
      <c r="DP487" s="255"/>
      <c r="DQ487" s="255"/>
      <c r="DR487" s="255"/>
    </row>
    <row r="488" spans="8:122" x14ac:dyDescent="0.4">
      <c r="H488" s="254"/>
      <c r="I488" s="254"/>
      <c r="J488" s="254"/>
      <c r="K488" s="254"/>
      <c r="L488" s="254"/>
      <c r="M488" s="254"/>
      <c r="N488" s="254"/>
      <c r="O488" s="254"/>
      <c r="P488" s="254"/>
      <c r="Q488" s="254"/>
      <c r="R488" s="254"/>
      <c r="S488" s="254"/>
      <c r="T488" s="254"/>
      <c r="U488" s="254"/>
      <c r="V488" s="254"/>
      <c r="W488" s="254"/>
      <c r="X488" s="254"/>
      <c r="Y488" s="254"/>
      <c r="Z488" s="254"/>
      <c r="AA488" s="254"/>
      <c r="AB488" s="254"/>
      <c r="AC488" s="254"/>
      <c r="AD488" s="254"/>
      <c r="AE488" s="254"/>
      <c r="AF488" s="254"/>
      <c r="AG488" s="254"/>
      <c r="AH488" s="254"/>
      <c r="AI488" s="254"/>
      <c r="AJ488" s="254"/>
      <c r="AK488" s="254"/>
      <c r="AL488" s="254"/>
      <c r="AM488" s="254"/>
      <c r="AN488" s="254"/>
      <c r="AO488" s="254"/>
      <c r="AP488" s="254"/>
      <c r="AQ488" s="254"/>
      <c r="AR488" s="254"/>
      <c r="AS488" s="254"/>
      <c r="AT488" s="254"/>
      <c r="AU488" s="254"/>
      <c r="AV488" s="254"/>
      <c r="AW488" s="254"/>
      <c r="AX488" s="254"/>
      <c r="AY488" s="254"/>
      <c r="AZ488" s="254"/>
      <c r="BA488" s="254"/>
      <c r="BB488" s="254"/>
      <c r="BC488" s="254"/>
      <c r="BD488" s="254"/>
      <c r="BE488" s="254"/>
      <c r="BF488" s="254"/>
      <c r="BG488" s="254"/>
      <c r="BH488" s="254"/>
      <c r="BI488" s="254"/>
      <c r="BJ488" s="254"/>
      <c r="BK488" s="254"/>
      <c r="BL488" s="254"/>
      <c r="BN488" s="255"/>
      <c r="BO488" s="255"/>
      <c r="BP488" s="255"/>
      <c r="BQ488" s="255"/>
      <c r="BR488" s="255"/>
      <c r="BS488" s="255"/>
      <c r="BT488" s="255"/>
      <c r="BU488" s="255"/>
      <c r="BV488" s="255"/>
      <c r="BW488" s="255"/>
      <c r="BX488" s="255"/>
      <c r="BY488" s="255"/>
      <c r="BZ488" s="255"/>
      <c r="CA488" s="255"/>
      <c r="CB488" s="255"/>
      <c r="CC488" s="255"/>
      <c r="CD488" s="255"/>
      <c r="CE488" s="255"/>
      <c r="CF488" s="255"/>
      <c r="CG488" s="255"/>
      <c r="CH488" s="255"/>
      <c r="CI488" s="255"/>
      <c r="CJ488" s="255"/>
      <c r="CK488" s="255"/>
      <c r="CL488" s="255"/>
      <c r="CM488" s="255"/>
      <c r="CN488" s="255"/>
      <c r="CO488" s="255"/>
      <c r="CP488" s="255"/>
      <c r="CQ488" s="255"/>
      <c r="CR488" s="255"/>
      <c r="CS488" s="255"/>
      <c r="CT488" s="255"/>
      <c r="CU488" s="255"/>
      <c r="CV488" s="255"/>
      <c r="CW488" s="255"/>
      <c r="CX488" s="255"/>
      <c r="CY488" s="255"/>
      <c r="CZ488" s="255"/>
      <c r="DA488" s="255"/>
      <c r="DB488" s="255"/>
      <c r="DC488" s="255"/>
      <c r="DD488" s="255"/>
      <c r="DE488" s="255"/>
      <c r="DF488" s="255"/>
      <c r="DG488" s="255"/>
      <c r="DH488" s="255"/>
      <c r="DI488" s="255"/>
      <c r="DJ488" s="255"/>
      <c r="DK488" s="255"/>
      <c r="DL488" s="255"/>
      <c r="DM488" s="255"/>
      <c r="DN488" s="255"/>
      <c r="DO488" s="255"/>
      <c r="DP488" s="255"/>
      <c r="DQ488" s="255"/>
      <c r="DR488" s="255"/>
    </row>
    <row r="489" spans="8:122" x14ac:dyDescent="0.4">
      <c r="H489" s="254"/>
      <c r="I489" s="254"/>
      <c r="J489" s="254"/>
      <c r="K489" s="254"/>
      <c r="L489" s="254"/>
      <c r="M489" s="254"/>
      <c r="N489" s="254"/>
      <c r="O489" s="254"/>
      <c r="P489" s="254"/>
      <c r="Q489" s="254"/>
      <c r="R489" s="254"/>
      <c r="S489" s="254"/>
      <c r="T489" s="254"/>
      <c r="U489" s="254"/>
      <c r="V489" s="254"/>
      <c r="W489" s="254"/>
      <c r="X489" s="254"/>
      <c r="Y489" s="254"/>
      <c r="Z489" s="254"/>
      <c r="AA489" s="254"/>
      <c r="AB489" s="254"/>
      <c r="AC489" s="254"/>
      <c r="AD489" s="254"/>
      <c r="AE489" s="254"/>
      <c r="AF489" s="254"/>
      <c r="AG489" s="254"/>
      <c r="AH489" s="254"/>
      <c r="AI489" s="254"/>
      <c r="AJ489" s="254"/>
      <c r="AK489" s="254"/>
      <c r="AL489" s="254"/>
      <c r="AM489" s="254"/>
      <c r="AN489" s="254"/>
      <c r="AO489" s="254"/>
      <c r="AP489" s="254"/>
      <c r="AQ489" s="254"/>
      <c r="AR489" s="254"/>
      <c r="AS489" s="254"/>
      <c r="AT489" s="254"/>
      <c r="AU489" s="254"/>
      <c r="AV489" s="254"/>
      <c r="AW489" s="254"/>
      <c r="AX489" s="254"/>
      <c r="AY489" s="254"/>
      <c r="AZ489" s="254"/>
      <c r="BA489" s="254"/>
      <c r="BB489" s="254"/>
      <c r="BC489" s="254"/>
      <c r="BD489" s="254"/>
      <c r="BE489" s="254"/>
      <c r="BF489" s="254"/>
      <c r="BG489" s="254"/>
      <c r="BH489" s="254"/>
      <c r="BI489" s="254"/>
      <c r="BJ489" s="254"/>
      <c r="BK489" s="254"/>
      <c r="BL489" s="254"/>
      <c r="BN489" s="255"/>
      <c r="BO489" s="255"/>
      <c r="BP489" s="255"/>
      <c r="BQ489" s="255"/>
      <c r="BR489" s="255"/>
      <c r="BS489" s="255"/>
      <c r="BT489" s="255"/>
      <c r="BU489" s="255"/>
      <c r="BV489" s="255"/>
      <c r="BW489" s="255"/>
      <c r="BX489" s="255"/>
      <c r="BY489" s="255"/>
      <c r="BZ489" s="255"/>
      <c r="CA489" s="255"/>
      <c r="CB489" s="255"/>
      <c r="CC489" s="255"/>
      <c r="CD489" s="255"/>
      <c r="CE489" s="255"/>
      <c r="CF489" s="255"/>
      <c r="CG489" s="255"/>
      <c r="CH489" s="255"/>
      <c r="CI489" s="255"/>
      <c r="CJ489" s="255"/>
      <c r="CK489" s="255"/>
      <c r="CL489" s="255"/>
      <c r="CM489" s="255"/>
      <c r="CN489" s="255"/>
      <c r="CO489" s="255"/>
      <c r="CP489" s="255"/>
      <c r="CQ489" s="255"/>
      <c r="CR489" s="255"/>
      <c r="CS489" s="255"/>
      <c r="CT489" s="255"/>
      <c r="CU489" s="255"/>
      <c r="CV489" s="255"/>
      <c r="CW489" s="255"/>
      <c r="CX489" s="255"/>
      <c r="CY489" s="255"/>
      <c r="CZ489" s="255"/>
      <c r="DA489" s="255"/>
      <c r="DB489" s="255"/>
      <c r="DC489" s="255"/>
      <c r="DD489" s="255"/>
      <c r="DE489" s="255"/>
      <c r="DF489" s="255"/>
      <c r="DG489" s="255"/>
      <c r="DH489" s="255"/>
      <c r="DI489" s="255"/>
      <c r="DJ489" s="255"/>
      <c r="DK489" s="255"/>
      <c r="DL489" s="255"/>
      <c r="DM489" s="255"/>
      <c r="DN489" s="255"/>
      <c r="DO489" s="255"/>
      <c r="DP489" s="255"/>
      <c r="DQ489" s="255"/>
      <c r="DR489" s="255"/>
    </row>
    <row r="490" spans="8:122" x14ac:dyDescent="0.4">
      <c r="H490" s="254"/>
      <c r="I490" s="254"/>
      <c r="J490" s="254"/>
      <c r="K490" s="254"/>
      <c r="L490" s="254"/>
      <c r="M490" s="254"/>
      <c r="N490" s="254"/>
      <c r="O490" s="254"/>
      <c r="P490" s="254"/>
      <c r="Q490" s="254"/>
      <c r="R490" s="254"/>
      <c r="S490" s="254"/>
      <c r="T490" s="254"/>
      <c r="U490" s="254"/>
      <c r="V490" s="254"/>
      <c r="W490" s="254"/>
      <c r="X490" s="254"/>
      <c r="Y490" s="254"/>
      <c r="Z490" s="254"/>
      <c r="AA490" s="254"/>
      <c r="AB490" s="254"/>
      <c r="AC490" s="254"/>
      <c r="AD490" s="254"/>
      <c r="AE490" s="254"/>
      <c r="AF490" s="254"/>
      <c r="AG490" s="254"/>
      <c r="AH490" s="254"/>
      <c r="AI490" s="254"/>
      <c r="AJ490" s="254"/>
      <c r="AK490" s="254"/>
      <c r="AL490" s="254"/>
      <c r="AM490" s="254"/>
      <c r="AN490" s="254"/>
      <c r="AO490" s="254"/>
      <c r="AP490" s="254"/>
      <c r="AQ490" s="254"/>
      <c r="AR490" s="254"/>
      <c r="AS490" s="254"/>
      <c r="AT490" s="254"/>
      <c r="AU490" s="254"/>
      <c r="AV490" s="254"/>
      <c r="AW490" s="254"/>
      <c r="AX490" s="254"/>
      <c r="AY490" s="254"/>
      <c r="AZ490" s="254"/>
      <c r="BA490" s="254"/>
      <c r="BB490" s="254"/>
      <c r="BC490" s="254"/>
      <c r="BD490" s="254"/>
      <c r="BE490" s="254"/>
      <c r="BF490" s="254"/>
      <c r="BG490" s="254"/>
      <c r="BH490" s="254"/>
      <c r="BI490" s="254"/>
      <c r="BJ490" s="254"/>
      <c r="BK490" s="254"/>
      <c r="BL490" s="254"/>
      <c r="BN490" s="255"/>
      <c r="BO490" s="255"/>
      <c r="BP490" s="255"/>
      <c r="BQ490" s="255"/>
      <c r="BR490" s="255"/>
      <c r="BS490" s="255"/>
      <c r="BT490" s="255"/>
      <c r="BU490" s="255"/>
      <c r="BV490" s="255"/>
      <c r="BW490" s="255"/>
      <c r="BX490" s="255"/>
      <c r="BY490" s="255"/>
      <c r="BZ490" s="255"/>
      <c r="CA490" s="255"/>
      <c r="CB490" s="255"/>
      <c r="CC490" s="255"/>
      <c r="CD490" s="255"/>
      <c r="CE490" s="255"/>
      <c r="CF490" s="255"/>
      <c r="CG490" s="255"/>
      <c r="CH490" s="255"/>
      <c r="CI490" s="255"/>
      <c r="CJ490" s="255"/>
      <c r="CK490" s="255"/>
      <c r="CL490" s="255"/>
      <c r="CM490" s="255"/>
      <c r="CN490" s="255"/>
      <c r="CO490" s="255"/>
      <c r="CP490" s="255"/>
      <c r="CQ490" s="255"/>
      <c r="CR490" s="255"/>
      <c r="CS490" s="255"/>
      <c r="CT490" s="255"/>
      <c r="CU490" s="255"/>
      <c r="CV490" s="255"/>
      <c r="CW490" s="255"/>
      <c r="CX490" s="255"/>
      <c r="CY490" s="255"/>
      <c r="CZ490" s="255"/>
      <c r="DA490" s="255"/>
      <c r="DB490" s="255"/>
      <c r="DC490" s="255"/>
      <c r="DD490" s="255"/>
      <c r="DE490" s="255"/>
      <c r="DF490" s="255"/>
      <c r="DG490" s="255"/>
      <c r="DH490" s="255"/>
      <c r="DI490" s="255"/>
      <c r="DJ490" s="255"/>
      <c r="DK490" s="255"/>
      <c r="DL490" s="255"/>
      <c r="DM490" s="255"/>
      <c r="DN490" s="255"/>
      <c r="DO490" s="255"/>
      <c r="DP490" s="255"/>
      <c r="DQ490" s="255"/>
      <c r="DR490" s="255"/>
    </row>
    <row r="491" spans="8:122" x14ac:dyDescent="0.4">
      <c r="H491" s="254"/>
      <c r="I491" s="254"/>
      <c r="J491" s="254"/>
      <c r="K491" s="254"/>
      <c r="L491" s="254"/>
      <c r="M491" s="254"/>
      <c r="N491" s="254"/>
      <c r="O491" s="254"/>
      <c r="P491" s="254"/>
      <c r="Q491" s="254"/>
      <c r="R491" s="254"/>
      <c r="S491" s="254"/>
      <c r="T491" s="254"/>
      <c r="U491" s="254"/>
      <c r="V491" s="254"/>
      <c r="W491" s="254"/>
      <c r="X491" s="254"/>
      <c r="Y491" s="254"/>
      <c r="Z491" s="254"/>
      <c r="AA491" s="254"/>
      <c r="AB491" s="254"/>
      <c r="AC491" s="254"/>
      <c r="AD491" s="254"/>
      <c r="AE491" s="254"/>
      <c r="AF491" s="254"/>
      <c r="AG491" s="254"/>
      <c r="AH491" s="254"/>
      <c r="AI491" s="254"/>
      <c r="AJ491" s="254"/>
      <c r="AK491" s="254"/>
      <c r="AL491" s="254"/>
      <c r="AM491" s="254"/>
      <c r="AN491" s="254"/>
      <c r="AO491" s="254"/>
      <c r="AP491" s="254"/>
      <c r="AQ491" s="254"/>
      <c r="AR491" s="254"/>
      <c r="AS491" s="254"/>
      <c r="AT491" s="254"/>
      <c r="AU491" s="254"/>
      <c r="AV491" s="254"/>
      <c r="AW491" s="254"/>
      <c r="AX491" s="254"/>
      <c r="AY491" s="254"/>
      <c r="AZ491" s="254"/>
      <c r="BA491" s="254"/>
      <c r="BB491" s="254"/>
      <c r="BC491" s="254"/>
      <c r="BD491" s="254"/>
      <c r="BE491" s="254"/>
      <c r="BF491" s="254"/>
      <c r="BG491" s="254"/>
      <c r="BH491" s="254"/>
      <c r="BI491" s="254"/>
      <c r="BJ491" s="254"/>
      <c r="BK491" s="254"/>
      <c r="BL491" s="254"/>
      <c r="BN491" s="255"/>
      <c r="BO491" s="255"/>
      <c r="BP491" s="255"/>
      <c r="BQ491" s="255"/>
      <c r="BR491" s="255"/>
      <c r="BS491" s="255"/>
      <c r="BT491" s="255"/>
      <c r="BU491" s="255"/>
      <c r="BV491" s="255"/>
      <c r="BW491" s="255"/>
      <c r="BX491" s="255"/>
      <c r="BY491" s="255"/>
      <c r="BZ491" s="255"/>
      <c r="CA491" s="255"/>
      <c r="CB491" s="255"/>
      <c r="CC491" s="255"/>
      <c r="CD491" s="255"/>
      <c r="CE491" s="255"/>
      <c r="CF491" s="255"/>
      <c r="CG491" s="255"/>
      <c r="CH491" s="255"/>
      <c r="CI491" s="255"/>
      <c r="CJ491" s="255"/>
      <c r="CK491" s="255"/>
      <c r="CL491" s="255"/>
      <c r="CM491" s="255"/>
      <c r="CN491" s="255"/>
      <c r="CO491" s="255"/>
      <c r="CP491" s="255"/>
      <c r="CQ491" s="255"/>
      <c r="CR491" s="255"/>
      <c r="CS491" s="255"/>
      <c r="CT491" s="255"/>
      <c r="CU491" s="255"/>
      <c r="CV491" s="255"/>
      <c r="CW491" s="255"/>
      <c r="CX491" s="255"/>
      <c r="CY491" s="255"/>
      <c r="CZ491" s="255"/>
      <c r="DA491" s="255"/>
      <c r="DB491" s="255"/>
      <c r="DC491" s="255"/>
      <c r="DD491" s="255"/>
      <c r="DE491" s="255"/>
      <c r="DF491" s="255"/>
      <c r="DG491" s="255"/>
      <c r="DH491" s="255"/>
      <c r="DI491" s="255"/>
      <c r="DJ491" s="255"/>
      <c r="DK491" s="255"/>
      <c r="DL491" s="255"/>
      <c r="DM491" s="255"/>
      <c r="DN491" s="255"/>
      <c r="DO491" s="255"/>
      <c r="DP491" s="255"/>
      <c r="DQ491" s="255"/>
      <c r="DR491" s="255"/>
    </row>
    <row r="492" spans="8:122" x14ac:dyDescent="0.4">
      <c r="H492" s="254"/>
      <c r="I492" s="254"/>
      <c r="J492" s="254"/>
      <c r="K492" s="254"/>
      <c r="L492" s="254"/>
      <c r="M492" s="254"/>
      <c r="N492" s="254"/>
      <c r="O492" s="254"/>
      <c r="P492" s="254"/>
      <c r="Q492" s="254"/>
      <c r="R492" s="254"/>
      <c r="S492" s="254"/>
      <c r="T492" s="254"/>
      <c r="U492" s="254"/>
      <c r="V492" s="254"/>
      <c r="W492" s="254"/>
      <c r="X492" s="254"/>
      <c r="Y492" s="254"/>
      <c r="Z492" s="254"/>
      <c r="AA492" s="254"/>
      <c r="AB492" s="254"/>
      <c r="AC492" s="254"/>
      <c r="AD492" s="254"/>
      <c r="AE492" s="254"/>
      <c r="AF492" s="254"/>
      <c r="AG492" s="254"/>
      <c r="AH492" s="254"/>
      <c r="AI492" s="254"/>
      <c r="AJ492" s="254"/>
      <c r="AK492" s="254"/>
      <c r="AL492" s="254"/>
      <c r="AM492" s="254"/>
      <c r="AN492" s="254"/>
      <c r="AO492" s="254"/>
      <c r="AP492" s="254"/>
      <c r="AQ492" s="254"/>
      <c r="AR492" s="254"/>
      <c r="AS492" s="254"/>
      <c r="AT492" s="254"/>
      <c r="AU492" s="254"/>
      <c r="AV492" s="254"/>
      <c r="AW492" s="254"/>
      <c r="AX492" s="254"/>
      <c r="AY492" s="254"/>
      <c r="AZ492" s="254"/>
      <c r="BA492" s="254"/>
      <c r="BB492" s="254"/>
      <c r="BC492" s="254"/>
      <c r="BD492" s="254"/>
      <c r="BE492" s="254"/>
      <c r="BF492" s="254"/>
      <c r="BG492" s="254"/>
      <c r="BH492" s="254"/>
      <c r="BI492" s="254"/>
      <c r="BJ492" s="254"/>
      <c r="BK492" s="254"/>
      <c r="BL492" s="254"/>
      <c r="BN492" s="255"/>
      <c r="BO492" s="255"/>
      <c r="BP492" s="255"/>
      <c r="BQ492" s="255"/>
      <c r="BR492" s="255"/>
      <c r="BS492" s="255"/>
      <c r="BT492" s="255"/>
      <c r="BU492" s="255"/>
      <c r="BV492" s="255"/>
      <c r="BW492" s="255"/>
      <c r="BX492" s="255"/>
      <c r="BY492" s="255"/>
      <c r="BZ492" s="255"/>
      <c r="CA492" s="255"/>
      <c r="CB492" s="255"/>
      <c r="CC492" s="255"/>
      <c r="CD492" s="255"/>
      <c r="CE492" s="255"/>
      <c r="CF492" s="255"/>
      <c r="CG492" s="255"/>
      <c r="CH492" s="255"/>
      <c r="CI492" s="255"/>
      <c r="CJ492" s="255"/>
      <c r="CK492" s="255"/>
      <c r="CL492" s="255"/>
      <c r="CM492" s="255"/>
      <c r="CN492" s="255"/>
      <c r="CO492" s="255"/>
      <c r="CP492" s="255"/>
      <c r="CQ492" s="255"/>
      <c r="CR492" s="255"/>
      <c r="CS492" s="255"/>
      <c r="CT492" s="255"/>
      <c r="CU492" s="255"/>
      <c r="CV492" s="255"/>
      <c r="CW492" s="255"/>
      <c r="CX492" s="255"/>
      <c r="CY492" s="255"/>
      <c r="CZ492" s="255"/>
      <c r="DA492" s="255"/>
      <c r="DB492" s="255"/>
      <c r="DC492" s="255"/>
      <c r="DD492" s="255"/>
      <c r="DE492" s="255"/>
      <c r="DF492" s="255"/>
      <c r="DG492" s="255"/>
      <c r="DH492" s="255"/>
      <c r="DI492" s="255"/>
      <c r="DJ492" s="255"/>
      <c r="DK492" s="255"/>
      <c r="DL492" s="255"/>
      <c r="DM492" s="255"/>
      <c r="DN492" s="255"/>
      <c r="DO492" s="255"/>
      <c r="DP492" s="255"/>
      <c r="DQ492" s="255"/>
      <c r="DR492" s="255"/>
    </row>
    <row r="493" spans="8:122" x14ac:dyDescent="0.4">
      <c r="H493" s="254"/>
      <c r="I493" s="254"/>
      <c r="J493" s="254"/>
      <c r="K493" s="254"/>
      <c r="L493" s="254"/>
      <c r="M493" s="254"/>
      <c r="N493" s="254"/>
      <c r="O493" s="254"/>
      <c r="P493" s="254"/>
      <c r="Q493" s="254"/>
      <c r="R493" s="254"/>
      <c r="S493" s="254"/>
      <c r="T493" s="254"/>
      <c r="U493" s="254"/>
      <c r="V493" s="254"/>
      <c r="W493" s="254"/>
      <c r="X493" s="254"/>
      <c r="Y493" s="254"/>
      <c r="Z493" s="254"/>
      <c r="AA493" s="254"/>
      <c r="AB493" s="254"/>
      <c r="AC493" s="254"/>
      <c r="AD493" s="254"/>
      <c r="AE493" s="254"/>
      <c r="AF493" s="254"/>
      <c r="AG493" s="254"/>
      <c r="AH493" s="254"/>
      <c r="AI493" s="254"/>
      <c r="AJ493" s="254"/>
      <c r="AK493" s="254"/>
      <c r="AL493" s="254"/>
      <c r="AM493" s="254"/>
      <c r="AN493" s="254"/>
      <c r="AO493" s="254"/>
      <c r="AP493" s="254"/>
      <c r="AQ493" s="254"/>
      <c r="AR493" s="254"/>
      <c r="AS493" s="254"/>
      <c r="AT493" s="254"/>
      <c r="AU493" s="254"/>
      <c r="AV493" s="254"/>
      <c r="AW493" s="254"/>
      <c r="AX493" s="254"/>
      <c r="AY493" s="254"/>
      <c r="AZ493" s="254"/>
      <c r="BA493" s="254"/>
      <c r="BB493" s="254"/>
      <c r="BC493" s="254"/>
      <c r="BD493" s="254"/>
      <c r="BE493" s="254"/>
      <c r="BF493" s="254"/>
      <c r="BG493" s="254"/>
      <c r="BH493" s="254"/>
      <c r="BI493" s="254"/>
      <c r="BJ493" s="254"/>
      <c r="BK493" s="254"/>
      <c r="BL493" s="254"/>
      <c r="BN493" s="255"/>
      <c r="BO493" s="255"/>
      <c r="BP493" s="255"/>
      <c r="BQ493" s="255"/>
      <c r="BR493" s="255"/>
      <c r="BS493" s="255"/>
      <c r="BT493" s="255"/>
      <c r="BU493" s="255"/>
      <c r="BV493" s="255"/>
      <c r="BW493" s="255"/>
      <c r="BX493" s="255"/>
      <c r="BY493" s="255"/>
      <c r="BZ493" s="255"/>
      <c r="CA493" s="255"/>
      <c r="CB493" s="255"/>
      <c r="CC493" s="255"/>
      <c r="CD493" s="255"/>
      <c r="CE493" s="255"/>
      <c r="CF493" s="255"/>
      <c r="CG493" s="255"/>
      <c r="CH493" s="255"/>
      <c r="CI493" s="255"/>
      <c r="CJ493" s="255"/>
      <c r="CK493" s="255"/>
      <c r="CL493" s="255"/>
      <c r="CM493" s="255"/>
      <c r="CN493" s="255"/>
      <c r="CO493" s="255"/>
      <c r="CP493" s="255"/>
      <c r="CQ493" s="255"/>
      <c r="CR493" s="255"/>
      <c r="CS493" s="255"/>
      <c r="CT493" s="255"/>
      <c r="CU493" s="255"/>
      <c r="CV493" s="255"/>
      <c r="CW493" s="255"/>
      <c r="CX493" s="255"/>
      <c r="CY493" s="255"/>
      <c r="CZ493" s="255"/>
      <c r="DA493" s="255"/>
      <c r="DB493" s="255"/>
      <c r="DC493" s="255"/>
      <c r="DD493" s="255"/>
      <c r="DE493" s="255"/>
      <c r="DF493" s="255"/>
      <c r="DG493" s="255"/>
      <c r="DH493" s="255"/>
      <c r="DI493" s="255"/>
      <c r="DJ493" s="255"/>
      <c r="DK493" s="255"/>
      <c r="DL493" s="255"/>
      <c r="DM493" s="255"/>
      <c r="DN493" s="255"/>
      <c r="DO493" s="255"/>
      <c r="DP493" s="255"/>
      <c r="DQ493" s="255"/>
      <c r="DR493" s="255"/>
    </row>
    <row r="494" spans="8:122" x14ac:dyDescent="0.4">
      <c r="H494" s="254"/>
      <c r="I494" s="254"/>
      <c r="J494" s="254"/>
      <c r="K494" s="254"/>
      <c r="L494" s="254"/>
      <c r="M494" s="254"/>
      <c r="N494" s="254"/>
      <c r="O494" s="254"/>
      <c r="P494" s="254"/>
      <c r="Q494" s="254"/>
      <c r="R494" s="254"/>
      <c r="S494" s="254"/>
      <c r="T494" s="254"/>
      <c r="U494" s="254"/>
      <c r="V494" s="254"/>
      <c r="W494" s="254"/>
      <c r="X494" s="254"/>
      <c r="Y494" s="254"/>
      <c r="Z494" s="254"/>
      <c r="AA494" s="254"/>
      <c r="AB494" s="254"/>
      <c r="AC494" s="254"/>
      <c r="AD494" s="254"/>
      <c r="AE494" s="254"/>
      <c r="AF494" s="254"/>
      <c r="AG494" s="254"/>
      <c r="AH494" s="254"/>
      <c r="AI494" s="254"/>
      <c r="AJ494" s="254"/>
      <c r="AK494" s="254"/>
      <c r="AL494" s="254"/>
      <c r="AM494" s="254"/>
      <c r="AN494" s="254"/>
      <c r="AO494" s="254"/>
      <c r="AP494" s="254"/>
      <c r="AQ494" s="254"/>
      <c r="AR494" s="254"/>
      <c r="AS494" s="254"/>
      <c r="AT494" s="254"/>
      <c r="AU494" s="254"/>
      <c r="AV494" s="254"/>
      <c r="AW494" s="254"/>
      <c r="AX494" s="254"/>
      <c r="AY494" s="254"/>
      <c r="AZ494" s="254"/>
      <c r="BA494" s="254"/>
      <c r="BB494" s="254"/>
      <c r="BC494" s="254"/>
      <c r="BD494" s="254"/>
      <c r="BE494" s="254"/>
      <c r="BF494" s="254"/>
      <c r="BG494" s="254"/>
      <c r="BH494" s="254"/>
      <c r="BI494" s="254"/>
      <c r="BJ494" s="254"/>
      <c r="BK494" s="254"/>
      <c r="BL494" s="254"/>
      <c r="BN494" s="255"/>
      <c r="BO494" s="255"/>
      <c r="BP494" s="255"/>
      <c r="BQ494" s="255"/>
      <c r="BR494" s="255"/>
      <c r="BS494" s="255"/>
      <c r="BT494" s="255"/>
      <c r="BU494" s="255"/>
      <c r="BV494" s="255"/>
      <c r="BW494" s="255"/>
      <c r="BX494" s="255"/>
      <c r="BY494" s="255"/>
      <c r="BZ494" s="255"/>
      <c r="CA494" s="255"/>
      <c r="CB494" s="255"/>
      <c r="CC494" s="255"/>
      <c r="CD494" s="255"/>
      <c r="CE494" s="255"/>
      <c r="CF494" s="255"/>
      <c r="CG494" s="255"/>
      <c r="CH494" s="255"/>
      <c r="CI494" s="255"/>
      <c r="CJ494" s="255"/>
      <c r="CK494" s="255"/>
      <c r="CL494" s="255"/>
      <c r="CM494" s="255"/>
      <c r="CN494" s="255"/>
      <c r="CO494" s="255"/>
      <c r="CP494" s="255"/>
      <c r="CQ494" s="255"/>
      <c r="CR494" s="255"/>
      <c r="CS494" s="255"/>
      <c r="CT494" s="255"/>
      <c r="CU494" s="255"/>
      <c r="CV494" s="255"/>
      <c r="CW494" s="255"/>
      <c r="CX494" s="255"/>
      <c r="CY494" s="255"/>
      <c r="CZ494" s="255"/>
      <c r="DA494" s="255"/>
      <c r="DB494" s="255"/>
      <c r="DC494" s="255"/>
      <c r="DD494" s="255"/>
      <c r="DE494" s="255"/>
      <c r="DF494" s="255"/>
      <c r="DG494" s="255"/>
      <c r="DH494" s="255"/>
      <c r="DI494" s="255"/>
      <c r="DJ494" s="255"/>
      <c r="DK494" s="255"/>
      <c r="DL494" s="255"/>
      <c r="DM494" s="255"/>
      <c r="DN494" s="255"/>
      <c r="DO494" s="255"/>
      <c r="DP494" s="255"/>
      <c r="DQ494" s="255"/>
      <c r="DR494" s="255"/>
    </row>
    <row r="495" spans="8:122" x14ac:dyDescent="0.4">
      <c r="H495" s="254"/>
      <c r="I495" s="254"/>
      <c r="J495" s="254"/>
      <c r="K495" s="254"/>
      <c r="L495" s="254"/>
      <c r="M495" s="254"/>
      <c r="N495" s="254"/>
      <c r="O495" s="254"/>
      <c r="P495" s="254"/>
      <c r="Q495" s="254"/>
      <c r="R495" s="254"/>
      <c r="S495" s="254"/>
      <c r="T495" s="254"/>
      <c r="U495" s="254"/>
      <c r="V495" s="254"/>
      <c r="W495" s="254"/>
      <c r="X495" s="254"/>
      <c r="Y495" s="254"/>
      <c r="Z495" s="254"/>
      <c r="AA495" s="254"/>
      <c r="AB495" s="254"/>
      <c r="AC495" s="254"/>
      <c r="AD495" s="254"/>
      <c r="AE495" s="254"/>
      <c r="AF495" s="254"/>
      <c r="AG495" s="254"/>
      <c r="AH495" s="254"/>
      <c r="AI495" s="254"/>
      <c r="AJ495" s="254"/>
      <c r="AK495" s="254"/>
      <c r="AL495" s="254"/>
      <c r="AM495" s="254"/>
      <c r="AN495" s="254"/>
      <c r="AO495" s="254"/>
      <c r="AP495" s="254"/>
      <c r="AQ495" s="254"/>
      <c r="AR495" s="254"/>
      <c r="AS495" s="254"/>
      <c r="AT495" s="254"/>
      <c r="AU495" s="254"/>
      <c r="AV495" s="254"/>
      <c r="AW495" s="254"/>
      <c r="AX495" s="254"/>
      <c r="AY495" s="254"/>
      <c r="AZ495" s="254"/>
      <c r="BA495" s="254"/>
      <c r="BB495" s="254"/>
      <c r="BC495" s="254"/>
      <c r="BD495" s="254"/>
      <c r="BE495" s="254"/>
      <c r="BF495" s="254"/>
      <c r="BG495" s="254"/>
      <c r="BH495" s="254"/>
      <c r="BI495" s="254"/>
      <c r="BJ495" s="254"/>
      <c r="BK495" s="254"/>
      <c r="BL495" s="254"/>
      <c r="BN495" s="255"/>
      <c r="BO495" s="255"/>
      <c r="BP495" s="255"/>
      <c r="BQ495" s="255"/>
      <c r="BR495" s="255"/>
      <c r="BS495" s="255"/>
      <c r="BT495" s="255"/>
      <c r="BU495" s="255"/>
      <c r="BV495" s="255"/>
      <c r="BW495" s="255"/>
      <c r="BX495" s="255"/>
      <c r="BY495" s="255"/>
      <c r="BZ495" s="255"/>
      <c r="CA495" s="255"/>
      <c r="CB495" s="255"/>
      <c r="CC495" s="255"/>
      <c r="CD495" s="255"/>
      <c r="CE495" s="255"/>
      <c r="CF495" s="255"/>
      <c r="CG495" s="255"/>
      <c r="CH495" s="255"/>
      <c r="CI495" s="255"/>
      <c r="CJ495" s="255"/>
      <c r="CK495" s="255"/>
      <c r="CL495" s="255"/>
      <c r="CM495" s="255"/>
      <c r="CN495" s="255"/>
      <c r="CO495" s="255"/>
      <c r="CP495" s="255"/>
      <c r="CQ495" s="255"/>
      <c r="CR495" s="255"/>
      <c r="CS495" s="255"/>
      <c r="CT495" s="255"/>
      <c r="CU495" s="255"/>
      <c r="CV495" s="255"/>
      <c r="CW495" s="255"/>
      <c r="CX495" s="255"/>
      <c r="CY495" s="255"/>
      <c r="CZ495" s="255"/>
      <c r="DA495" s="255"/>
      <c r="DB495" s="255"/>
      <c r="DC495" s="255"/>
      <c r="DD495" s="255"/>
      <c r="DE495" s="255"/>
      <c r="DF495" s="255"/>
      <c r="DG495" s="255"/>
      <c r="DH495" s="255"/>
      <c r="DI495" s="255"/>
      <c r="DJ495" s="255"/>
      <c r="DK495" s="255"/>
      <c r="DL495" s="255"/>
      <c r="DM495" s="255"/>
      <c r="DN495" s="255"/>
      <c r="DO495" s="255"/>
      <c r="DP495" s="255"/>
      <c r="DQ495" s="255"/>
      <c r="DR495" s="255"/>
    </row>
    <row r="496" spans="8:122" x14ac:dyDescent="0.4">
      <c r="H496" s="254"/>
      <c r="I496" s="254"/>
      <c r="J496" s="254"/>
      <c r="K496" s="254"/>
      <c r="L496" s="254"/>
      <c r="M496" s="254"/>
      <c r="N496" s="254"/>
      <c r="O496" s="254"/>
      <c r="P496" s="254"/>
      <c r="Q496" s="254"/>
      <c r="R496" s="254"/>
      <c r="S496" s="254"/>
      <c r="T496" s="254"/>
      <c r="U496" s="254"/>
      <c r="V496" s="254"/>
      <c r="W496" s="254"/>
      <c r="X496" s="254"/>
      <c r="Y496" s="254"/>
      <c r="Z496" s="254"/>
      <c r="AA496" s="254"/>
      <c r="AB496" s="254"/>
      <c r="AC496" s="254"/>
      <c r="AD496" s="254"/>
      <c r="AE496" s="254"/>
      <c r="AF496" s="254"/>
      <c r="AG496" s="254"/>
      <c r="AH496" s="254"/>
      <c r="AI496" s="254"/>
      <c r="AJ496" s="254"/>
      <c r="AK496" s="254"/>
      <c r="AL496" s="254"/>
      <c r="AM496" s="254"/>
      <c r="AN496" s="254"/>
      <c r="AO496" s="254"/>
      <c r="AP496" s="254"/>
      <c r="AQ496" s="254"/>
      <c r="AR496" s="254"/>
      <c r="AS496" s="254"/>
      <c r="AT496" s="254"/>
      <c r="AU496" s="254"/>
      <c r="AV496" s="254"/>
      <c r="AW496" s="254"/>
      <c r="AX496" s="254"/>
      <c r="AY496" s="254"/>
      <c r="AZ496" s="254"/>
      <c r="BA496" s="254"/>
      <c r="BB496" s="254"/>
      <c r="BC496" s="254"/>
      <c r="BD496" s="254"/>
      <c r="BE496" s="254"/>
      <c r="BF496" s="254"/>
      <c r="BG496" s="254"/>
      <c r="BH496" s="254"/>
      <c r="BI496" s="254"/>
      <c r="BJ496" s="254"/>
      <c r="BK496" s="254"/>
      <c r="BL496" s="254"/>
      <c r="BN496" s="255"/>
      <c r="BO496" s="255"/>
      <c r="BP496" s="255"/>
      <c r="BQ496" s="255"/>
      <c r="BR496" s="255"/>
      <c r="BS496" s="255"/>
      <c r="BT496" s="255"/>
      <c r="BU496" s="255"/>
      <c r="BV496" s="255"/>
      <c r="BW496" s="255"/>
      <c r="BX496" s="255"/>
      <c r="BY496" s="255"/>
      <c r="BZ496" s="255"/>
      <c r="CA496" s="255"/>
      <c r="CB496" s="255"/>
      <c r="CC496" s="255"/>
      <c r="CD496" s="255"/>
      <c r="CE496" s="255"/>
      <c r="CF496" s="255"/>
      <c r="CG496" s="255"/>
      <c r="CH496" s="255"/>
      <c r="CI496" s="255"/>
      <c r="CJ496" s="255"/>
      <c r="CK496" s="255"/>
      <c r="CL496" s="255"/>
      <c r="CM496" s="255"/>
      <c r="CN496" s="255"/>
      <c r="CO496" s="255"/>
      <c r="CP496" s="255"/>
      <c r="CQ496" s="255"/>
      <c r="CR496" s="255"/>
      <c r="CS496" s="255"/>
      <c r="CT496" s="255"/>
      <c r="CU496" s="255"/>
      <c r="CV496" s="255"/>
      <c r="CW496" s="255"/>
      <c r="CX496" s="255"/>
      <c r="CY496" s="255"/>
      <c r="CZ496" s="255"/>
      <c r="DA496" s="255"/>
      <c r="DB496" s="255"/>
      <c r="DC496" s="255"/>
      <c r="DD496" s="255"/>
      <c r="DE496" s="255"/>
      <c r="DF496" s="255"/>
      <c r="DG496" s="255"/>
      <c r="DH496" s="255"/>
      <c r="DI496" s="255"/>
      <c r="DJ496" s="255"/>
      <c r="DK496" s="255"/>
      <c r="DL496" s="255"/>
      <c r="DM496" s="255"/>
      <c r="DN496" s="255"/>
      <c r="DO496" s="255"/>
      <c r="DP496" s="255"/>
      <c r="DQ496" s="255"/>
      <c r="DR496" s="255"/>
    </row>
    <row r="497" spans="8:122" x14ac:dyDescent="0.4">
      <c r="H497" s="254"/>
      <c r="I497" s="254"/>
      <c r="J497" s="254"/>
      <c r="K497" s="254"/>
      <c r="L497" s="254"/>
      <c r="M497" s="254"/>
      <c r="N497" s="254"/>
      <c r="O497" s="254"/>
      <c r="P497" s="254"/>
      <c r="Q497" s="254"/>
      <c r="R497" s="254"/>
      <c r="S497" s="254"/>
      <c r="T497" s="254"/>
      <c r="U497" s="254"/>
      <c r="V497" s="254"/>
      <c r="W497" s="254"/>
      <c r="X497" s="254"/>
      <c r="Y497" s="254"/>
      <c r="Z497" s="254"/>
      <c r="AA497" s="254"/>
      <c r="AB497" s="254"/>
      <c r="AC497" s="254"/>
      <c r="AD497" s="254"/>
      <c r="AE497" s="254"/>
      <c r="AF497" s="254"/>
      <c r="AG497" s="254"/>
      <c r="AH497" s="254"/>
      <c r="AI497" s="254"/>
      <c r="AJ497" s="254"/>
      <c r="AK497" s="254"/>
      <c r="AL497" s="254"/>
      <c r="AM497" s="254"/>
      <c r="AN497" s="254"/>
      <c r="AO497" s="254"/>
      <c r="AP497" s="254"/>
      <c r="AQ497" s="254"/>
      <c r="AR497" s="254"/>
      <c r="AS497" s="254"/>
      <c r="AT497" s="254"/>
      <c r="AU497" s="254"/>
      <c r="AV497" s="254"/>
      <c r="AW497" s="254"/>
      <c r="AX497" s="254"/>
      <c r="AY497" s="254"/>
      <c r="AZ497" s="254"/>
      <c r="BA497" s="254"/>
      <c r="BB497" s="254"/>
      <c r="BC497" s="254"/>
      <c r="BD497" s="254"/>
      <c r="BE497" s="254"/>
      <c r="BF497" s="254"/>
      <c r="BG497" s="254"/>
      <c r="BH497" s="254"/>
      <c r="BI497" s="254"/>
      <c r="BJ497" s="254"/>
      <c r="BK497" s="254"/>
      <c r="BL497" s="254"/>
      <c r="BN497" s="255"/>
      <c r="BO497" s="255"/>
      <c r="BP497" s="255"/>
      <c r="BQ497" s="255"/>
      <c r="BR497" s="255"/>
      <c r="BS497" s="255"/>
      <c r="BT497" s="255"/>
      <c r="BU497" s="255"/>
      <c r="BV497" s="255"/>
      <c r="BW497" s="255"/>
      <c r="BX497" s="255"/>
      <c r="BY497" s="255"/>
      <c r="BZ497" s="255"/>
      <c r="CA497" s="255"/>
      <c r="CB497" s="255"/>
      <c r="CC497" s="255"/>
      <c r="CD497" s="255"/>
      <c r="CE497" s="255"/>
      <c r="CF497" s="255"/>
      <c r="CG497" s="255"/>
      <c r="CH497" s="255"/>
      <c r="CI497" s="255"/>
      <c r="CJ497" s="255"/>
      <c r="CK497" s="255"/>
      <c r="CL497" s="255"/>
      <c r="CM497" s="255"/>
      <c r="CN497" s="255"/>
      <c r="CO497" s="255"/>
      <c r="CP497" s="255"/>
      <c r="CQ497" s="255"/>
      <c r="CR497" s="255"/>
      <c r="CS497" s="255"/>
      <c r="CT497" s="255"/>
      <c r="CU497" s="255"/>
      <c r="CV497" s="255"/>
      <c r="CW497" s="255"/>
      <c r="CX497" s="255"/>
      <c r="CY497" s="255"/>
      <c r="CZ497" s="255"/>
      <c r="DA497" s="255"/>
      <c r="DB497" s="255"/>
      <c r="DC497" s="255"/>
      <c r="DD497" s="255"/>
      <c r="DE497" s="255"/>
      <c r="DF497" s="255"/>
      <c r="DG497" s="255"/>
      <c r="DH497" s="255"/>
      <c r="DI497" s="255"/>
      <c r="DJ497" s="255"/>
      <c r="DK497" s="255"/>
      <c r="DL497" s="255"/>
      <c r="DM497" s="255"/>
      <c r="DN497" s="255"/>
      <c r="DO497" s="255"/>
      <c r="DP497" s="255"/>
      <c r="DQ497" s="255"/>
      <c r="DR497" s="255"/>
    </row>
    <row r="498" spans="8:122" x14ac:dyDescent="0.4">
      <c r="H498" s="254"/>
      <c r="I498" s="254"/>
      <c r="J498" s="254"/>
      <c r="K498" s="254"/>
      <c r="L498" s="254"/>
      <c r="M498" s="254"/>
      <c r="N498" s="254"/>
      <c r="O498" s="254"/>
      <c r="P498" s="254"/>
      <c r="Q498" s="254"/>
      <c r="R498" s="254"/>
      <c r="S498" s="254"/>
      <c r="T498" s="254"/>
      <c r="U498" s="254"/>
      <c r="V498" s="254"/>
      <c r="W498" s="254"/>
      <c r="X498" s="254"/>
      <c r="Y498" s="254"/>
      <c r="Z498" s="254"/>
      <c r="AA498" s="254"/>
      <c r="AB498" s="254"/>
      <c r="AC498" s="254"/>
      <c r="AD498" s="254"/>
      <c r="AE498" s="254"/>
      <c r="AF498" s="254"/>
      <c r="AG498" s="254"/>
      <c r="AH498" s="254"/>
      <c r="AI498" s="254"/>
      <c r="AJ498" s="254"/>
      <c r="AK498" s="254"/>
      <c r="AL498" s="254"/>
      <c r="AM498" s="254"/>
      <c r="AN498" s="254"/>
      <c r="AO498" s="254"/>
      <c r="AP498" s="254"/>
      <c r="AQ498" s="254"/>
      <c r="AR498" s="254"/>
      <c r="AS498" s="254"/>
      <c r="AT498" s="254"/>
      <c r="AU498" s="254"/>
      <c r="AV498" s="254"/>
      <c r="AW498" s="254"/>
      <c r="AX498" s="254"/>
      <c r="AY498" s="254"/>
      <c r="AZ498" s="254"/>
      <c r="BA498" s="254"/>
      <c r="BB498" s="254"/>
      <c r="BC498" s="254"/>
      <c r="BD498" s="254"/>
      <c r="BE498" s="254"/>
      <c r="BF498" s="254"/>
      <c r="BG498" s="254"/>
      <c r="BH498" s="254"/>
      <c r="BI498" s="254"/>
      <c r="BJ498" s="254"/>
      <c r="BK498" s="254"/>
      <c r="BL498" s="254"/>
      <c r="BN498" s="255"/>
      <c r="BO498" s="255"/>
      <c r="BP498" s="255"/>
      <c r="BQ498" s="255"/>
      <c r="BR498" s="255"/>
      <c r="BS498" s="255"/>
      <c r="BT498" s="255"/>
      <c r="BU498" s="255"/>
      <c r="BV498" s="255"/>
      <c r="BW498" s="255"/>
      <c r="BX498" s="255"/>
      <c r="BY498" s="255"/>
      <c r="BZ498" s="255"/>
      <c r="CA498" s="255"/>
      <c r="CB498" s="255"/>
      <c r="CC498" s="255"/>
      <c r="CD498" s="255"/>
      <c r="CE498" s="255"/>
      <c r="CF498" s="255"/>
      <c r="CG498" s="255"/>
      <c r="CH498" s="255"/>
      <c r="CI498" s="255"/>
      <c r="CJ498" s="255"/>
      <c r="CK498" s="255"/>
      <c r="CL498" s="255"/>
      <c r="CM498" s="255"/>
      <c r="CN498" s="255"/>
      <c r="CO498" s="255"/>
      <c r="CP498" s="255"/>
      <c r="CQ498" s="255"/>
      <c r="CR498" s="255"/>
      <c r="CS498" s="255"/>
      <c r="CT498" s="255"/>
      <c r="CU498" s="255"/>
      <c r="CV498" s="255"/>
      <c r="CW498" s="255"/>
      <c r="CX498" s="255"/>
      <c r="CY498" s="255"/>
      <c r="CZ498" s="255"/>
      <c r="DA498" s="255"/>
      <c r="DB498" s="255"/>
      <c r="DC498" s="255"/>
      <c r="DD498" s="255"/>
      <c r="DE498" s="255"/>
      <c r="DF498" s="255"/>
      <c r="DG498" s="255"/>
      <c r="DH498" s="255"/>
      <c r="DI498" s="255"/>
      <c r="DJ498" s="255"/>
      <c r="DK498" s="255"/>
      <c r="DL498" s="255"/>
      <c r="DM498" s="255"/>
      <c r="DN498" s="255"/>
      <c r="DO498" s="255"/>
      <c r="DP498" s="255"/>
      <c r="DQ498" s="255"/>
      <c r="DR498" s="255"/>
    </row>
    <row r="499" spans="8:122" x14ac:dyDescent="0.4">
      <c r="H499" s="254"/>
      <c r="I499" s="254"/>
      <c r="J499" s="254"/>
      <c r="K499" s="254"/>
      <c r="L499" s="254"/>
      <c r="M499" s="254"/>
      <c r="N499" s="254"/>
      <c r="O499" s="254"/>
      <c r="P499" s="254"/>
      <c r="Q499" s="254"/>
      <c r="R499" s="254"/>
      <c r="S499" s="254"/>
      <c r="T499" s="254"/>
      <c r="U499" s="254"/>
      <c r="V499" s="254"/>
      <c r="W499" s="254"/>
      <c r="X499" s="254"/>
      <c r="Y499" s="254"/>
      <c r="Z499" s="254"/>
      <c r="AA499" s="254"/>
      <c r="AB499" s="254"/>
      <c r="AC499" s="254"/>
      <c r="AD499" s="254"/>
      <c r="AE499" s="254"/>
      <c r="AF499" s="254"/>
      <c r="AG499" s="254"/>
      <c r="AH499" s="254"/>
      <c r="AI499" s="254"/>
      <c r="AJ499" s="254"/>
      <c r="AK499" s="254"/>
      <c r="AL499" s="254"/>
      <c r="AM499" s="254"/>
      <c r="AN499" s="254"/>
      <c r="AO499" s="254"/>
      <c r="AP499" s="254"/>
      <c r="AQ499" s="254"/>
      <c r="AR499" s="254"/>
      <c r="AS499" s="254"/>
      <c r="AT499" s="254"/>
      <c r="AU499" s="254"/>
      <c r="AV499" s="254"/>
      <c r="AW499" s="254"/>
      <c r="AX499" s="254"/>
      <c r="AY499" s="254"/>
      <c r="AZ499" s="254"/>
      <c r="BA499" s="254"/>
      <c r="BB499" s="254"/>
      <c r="BC499" s="254"/>
      <c r="BD499" s="254"/>
      <c r="BE499" s="254"/>
      <c r="BF499" s="254"/>
      <c r="BG499" s="254"/>
      <c r="BH499" s="254"/>
      <c r="BI499" s="254"/>
      <c r="BJ499" s="254"/>
      <c r="BK499" s="254"/>
      <c r="BL499" s="254"/>
      <c r="BN499" s="255"/>
      <c r="BO499" s="255"/>
      <c r="BP499" s="255"/>
      <c r="BQ499" s="255"/>
      <c r="BR499" s="255"/>
      <c r="BS499" s="255"/>
      <c r="BT499" s="255"/>
      <c r="BU499" s="255"/>
      <c r="BV499" s="255"/>
      <c r="BW499" s="255"/>
      <c r="BX499" s="255"/>
      <c r="BY499" s="255"/>
      <c r="BZ499" s="255"/>
      <c r="CA499" s="255"/>
      <c r="CB499" s="255"/>
      <c r="CC499" s="255"/>
      <c r="CD499" s="255"/>
      <c r="CE499" s="255"/>
      <c r="CF499" s="255"/>
      <c r="CG499" s="255"/>
      <c r="CH499" s="255"/>
      <c r="CI499" s="255"/>
      <c r="CJ499" s="255"/>
      <c r="CK499" s="255"/>
      <c r="CL499" s="255"/>
      <c r="CM499" s="255"/>
      <c r="CN499" s="255"/>
      <c r="CO499" s="255"/>
      <c r="CP499" s="255"/>
      <c r="CQ499" s="255"/>
      <c r="CR499" s="255"/>
      <c r="CS499" s="255"/>
      <c r="CT499" s="255"/>
      <c r="CU499" s="255"/>
      <c r="CV499" s="255"/>
      <c r="CW499" s="255"/>
      <c r="CX499" s="255"/>
      <c r="CY499" s="255"/>
      <c r="CZ499" s="255"/>
      <c r="DA499" s="255"/>
      <c r="DB499" s="255"/>
      <c r="DC499" s="255"/>
      <c r="DD499" s="255"/>
      <c r="DE499" s="255"/>
      <c r="DF499" s="255"/>
      <c r="DG499" s="255"/>
      <c r="DH499" s="255"/>
      <c r="DI499" s="255"/>
      <c r="DJ499" s="255"/>
      <c r="DK499" s="255"/>
      <c r="DL499" s="255"/>
      <c r="DM499" s="255"/>
      <c r="DN499" s="255"/>
      <c r="DO499" s="255"/>
      <c r="DP499" s="255"/>
      <c r="DQ499" s="255"/>
      <c r="DR499" s="255"/>
    </row>
    <row r="500" spans="8:122" x14ac:dyDescent="0.4">
      <c r="H500" s="254"/>
      <c r="I500" s="254"/>
      <c r="J500" s="254"/>
      <c r="K500" s="254"/>
      <c r="L500" s="254"/>
      <c r="M500" s="254"/>
      <c r="N500" s="254"/>
      <c r="O500" s="254"/>
      <c r="P500" s="254"/>
      <c r="Q500" s="254"/>
      <c r="R500" s="254"/>
      <c r="S500" s="254"/>
      <c r="T500" s="254"/>
      <c r="U500" s="254"/>
      <c r="V500" s="254"/>
      <c r="W500" s="254"/>
      <c r="X500" s="254"/>
      <c r="Y500" s="254"/>
      <c r="Z500" s="254"/>
      <c r="AA500" s="254"/>
      <c r="AB500" s="254"/>
      <c r="AC500" s="254"/>
      <c r="AD500" s="254"/>
      <c r="AE500" s="254"/>
      <c r="AF500" s="254"/>
      <c r="AG500" s="254"/>
      <c r="AH500" s="254"/>
      <c r="AI500" s="254"/>
      <c r="AJ500" s="254"/>
      <c r="AK500" s="254"/>
      <c r="AL500" s="254"/>
      <c r="AM500" s="254"/>
      <c r="AN500" s="254"/>
      <c r="AO500" s="254"/>
      <c r="AP500" s="254"/>
      <c r="AQ500" s="254"/>
      <c r="AR500" s="254"/>
      <c r="AS500" s="254"/>
      <c r="AT500" s="254"/>
      <c r="AU500" s="254"/>
      <c r="AV500" s="254"/>
      <c r="AW500" s="254"/>
      <c r="AX500" s="254"/>
      <c r="AY500" s="254"/>
      <c r="AZ500" s="254"/>
      <c r="BA500" s="254"/>
      <c r="BB500" s="254"/>
      <c r="BC500" s="254"/>
      <c r="BD500" s="254"/>
      <c r="BE500" s="254"/>
      <c r="BF500" s="254"/>
      <c r="BG500" s="254"/>
      <c r="BH500" s="254"/>
      <c r="BI500" s="254"/>
      <c r="BJ500" s="254"/>
      <c r="BK500" s="254"/>
      <c r="BL500" s="254"/>
      <c r="BN500" s="255"/>
      <c r="BO500" s="255"/>
      <c r="BP500" s="255"/>
      <c r="BQ500" s="255"/>
      <c r="BR500" s="255"/>
      <c r="BS500" s="255"/>
      <c r="BT500" s="255"/>
      <c r="BU500" s="255"/>
      <c r="BV500" s="255"/>
      <c r="BW500" s="255"/>
      <c r="BX500" s="255"/>
      <c r="BY500" s="255"/>
      <c r="BZ500" s="255"/>
      <c r="CA500" s="255"/>
      <c r="CB500" s="255"/>
      <c r="CC500" s="255"/>
      <c r="CD500" s="255"/>
      <c r="CE500" s="255"/>
      <c r="CF500" s="255"/>
      <c r="CG500" s="255"/>
      <c r="CH500" s="255"/>
      <c r="CI500" s="255"/>
      <c r="CJ500" s="255"/>
      <c r="CK500" s="255"/>
      <c r="CL500" s="255"/>
      <c r="CM500" s="255"/>
      <c r="CN500" s="255"/>
      <c r="CO500" s="255"/>
      <c r="CP500" s="255"/>
      <c r="CQ500" s="255"/>
      <c r="CR500" s="255"/>
      <c r="CS500" s="255"/>
      <c r="CT500" s="255"/>
      <c r="CU500" s="255"/>
      <c r="CV500" s="255"/>
      <c r="CW500" s="255"/>
      <c r="CX500" s="255"/>
      <c r="CY500" s="255"/>
      <c r="CZ500" s="255"/>
      <c r="DA500" s="255"/>
      <c r="DB500" s="255"/>
      <c r="DC500" s="255"/>
      <c r="DD500" s="255"/>
      <c r="DE500" s="255"/>
      <c r="DF500" s="255"/>
      <c r="DG500" s="255"/>
      <c r="DH500" s="255"/>
      <c r="DI500" s="255"/>
      <c r="DJ500" s="255"/>
      <c r="DK500" s="255"/>
      <c r="DL500" s="255"/>
      <c r="DM500" s="255"/>
      <c r="DN500" s="255"/>
      <c r="DO500" s="255"/>
      <c r="DP500" s="255"/>
      <c r="DQ500" s="255"/>
      <c r="DR500" s="255"/>
    </row>
    <row r="501" spans="8:122" x14ac:dyDescent="0.4">
      <c r="H501" s="254"/>
      <c r="I501" s="254"/>
      <c r="J501" s="254"/>
      <c r="K501" s="254"/>
      <c r="L501" s="254"/>
      <c r="M501" s="254"/>
      <c r="N501" s="254"/>
      <c r="O501" s="254"/>
      <c r="P501" s="254"/>
      <c r="Q501" s="254"/>
      <c r="R501" s="254"/>
      <c r="S501" s="254"/>
      <c r="T501" s="254"/>
      <c r="U501" s="254"/>
      <c r="V501" s="254"/>
      <c r="W501" s="254"/>
      <c r="X501" s="254"/>
      <c r="Y501" s="254"/>
      <c r="Z501" s="254"/>
      <c r="AA501" s="254"/>
      <c r="AB501" s="254"/>
      <c r="AC501" s="254"/>
      <c r="AD501" s="254"/>
      <c r="AE501" s="254"/>
      <c r="AF501" s="254"/>
      <c r="AG501" s="254"/>
      <c r="AH501" s="254"/>
      <c r="AI501" s="254"/>
      <c r="AJ501" s="254"/>
      <c r="AK501" s="254"/>
      <c r="AL501" s="254"/>
      <c r="AM501" s="254"/>
      <c r="AN501" s="254"/>
      <c r="AO501" s="254"/>
      <c r="AP501" s="254"/>
      <c r="AQ501" s="254"/>
      <c r="AR501" s="254"/>
      <c r="AS501" s="254"/>
      <c r="AT501" s="254"/>
      <c r="AU501" s="254"/>
      <c r="AV501" s="254"/>
      <c r="AW501" s="254"/>
      <c r="AX501" s="254"/>
      <c r="AY501" s="254"/>
      <c r="AZ501" s="254"/>
      <c r="BA501" s="254"/>
      <c r="BB501" s="254"/>
      <c r="BC501" s="254"/>
      <c r="BD501" s="254"/>
      <c r="BE501" s="254"/>
      <c r="BF501" s="254"/>
      <c r="BG501" s="254"/>
      <c r="BH501" s="254"/>
      <c r="BI501" s="254"/>
      <c r="BJ501" s="254"/>
      <c r="BK501" s="254"/>
      <c r="BL501" s="254"/>
      <c r="BN501" s="255"/>
      <c r="BO501" s="255"/>
      <c r="BP501" s="255"/>
      <c r="BQ501" s="255"/>
      <c r="BR501" s="255"/>
      <c r="BS501" s="255"/>
      <c r="BT501" s="255"/>
      <c r="BU501" s="255"/>
      <c r="BV501" s="255"/>
      <c r="BW501" s="255"/>
      <c r="BX501" s="255"/>
      <c r="BY501" s="255"/>
      <c r="BZ501" s="255"/>
      <c r="CA501" s="255"/>
      <c r="CB501" s="255"/>
      <c r="CC501" s="255"/>
      <c r="CD501" s="255"/>
      <c r="CE501" s="255"/>
      <c r="CF501" s="255"/>
      <c r="CG501" s="255"/>
      <c r="CH501" s="255"/>
      <c r="CI501" s="255"/>
      <c r="CJ501" s="255"/>
      <c r="CK501" s="255"/>
      <c r="CL501" s="255"/>
      <c r="CM501" s="255"/>
      <c r="CN501" s="255"/>
      <c r="CO501" s="255"/>
      <c r="CP501" s="255"/>
      <c r="CQ501" s="255"/>
      <c r="CR501" s="255"/>
      <c r="CS501" s="255"/>
      <c r="CT501" s="255"/>
      <c r="CU501" s="255"/>
      <c r="CV501" s="255"/>
      <c r="CW501" s="255"/>
      <c r="CX501" s="255"/>
      <c r="CY501" s="255"/>
      <c r="CZ501" s="255"/>
      <c r="DA501" s="255"/>
      <c r="DB501" s="255"/>
      <c r="DC501" s="255"/>
      <c r="DD501" s="255"/>
      <c r="DE501" s="255"/>
      <c r="DF501" s="255"/>
      <c r="DG501" s="255"/>
      <c r="DH501" s="255"/>
      <c r="DI501" s="255"/>
      <c r="DJ501" s="255"/>
      <c r="DK501" s="255"/>
      <c r="DL501" s="255"/>
      <c r="DM501" s="255"/>
      <c r="DN501" s="255"/>
      <c r="DO501" s="255"/>
      <c r="DP501" s="255"/>
      <c r="DQ501" s="255"/>
      <c r="DR501" s="255"/>
    </row>
    <row r="502" spans="8:122" x14ac:dyDescent="0.4">
      <c r="H502" s="254"/>
      <c r="I502" s="254"/>
      <c r="J502" s="254"/>
      <c r="K502" s="254"/>
      <c r="L502" s="254"/>
      <c r="M502" s="254"/>
      <c r="N502" s="254"/>
      <c r="O502" s="254"/>
      <c r="P502" s="254"/>
      <c r="Q502" s="254"/>
      <c r="R502" s="254"/>
      <c r="S502" s="254"/>
      <c r="T502" s="254"/>
      <c r="U502" s="254"/>
      <c r="V502" s="254"/>
      <c r="W502" s="254"/>
      <c r="X502" s="254"/>
      <c r="Y502" s="254"/>
      <c r="Z502" s="254"/>
      <c r="AA502" s="254"/>
      <c r="AB502" s="254"/>
      <c r="AC502" s="254"/>
      <c r="AD502" s="254"/>
      <c r="AE502" s="254"/>
      <c r="AF502" s="254"/>
      <c r="AG502" s="254"/>
      <c r="AH502" s="254"/>
      <c r="AI502" s="254"/>
      <c r="AJ502" s="254"/>
      <c r="AK502" s="254"/>
      <c r="AL502" s="254"/>
      <c r="AM502" s="254"/>
      <c r="AN502" s="254"/>
      <c r="AO502" s="254"/>
      <c r="AP502" s="254"/>
      <c r="AQ502" s="254"/>
      <c r="AR502" s="254"/>
      <c r="AS502" s="254"/>
      <c r="AT502" s="254"/>
      <c r="AU502" s="254"/>
      <c r="AV502" s="254"/>
      <c r="AW502" s="254"/>
      <c r="AX502" s="254"/>
      <c r="AY502" s="254"/>
      <c r="AZ502" s="254"/>
      <c r="BA502" s="254"/>
      <c r="BB502" s="254"/>
      <c r="BC502" s="254"/>
      <c r="BD502" s="254"/>
      <c r="BE502" s="254"/>
      <c r="BF502" s="254"/>
      <c r="BG502" s="254"/>
      <c r="BH502" s="254"/>
      <c r="BI502" s="254"/>
      <c r="BJ502" s="254"/>
      <c r="BK502" s="254"/>
      <c r="BL502" s="254"/>
      <c r="BN502" s="255"/>
      <c r="BO502" s="255"/>
      <c r="BP502" s="255"/>
      <c r="BQ502" s="255"/>
      <c r="BR502" s="255"/>
      <c r="BS502" s="255"/>
      <c r="BT502" s="255"/>
      <c r="BU502" s="255"/>
      <c r="BV502" s="255"/>
      <c r="BW502" s="255"/>
      <c r="BX502" s="255"/>
      <c r="BY502" s="255"/>
      <c r="BZ502" s="255"/>
      <c r="CA502" s="255"/>
      <c r="CB502" s="255"/>
      <c r="CC502" s="255"/>
      <c r="CD502" s="255"/>
      <c r="CE502" s="255"/>
      <c r="CF502" s="255"/>
      <c r="CG502" s="255"/>
      <c r="CH502" s="255"/>
      <c r="CI502" s="255"/>
      <c r="CJ502" s="255"/>
      <c r="CK502" s="255"/>
      <c r="CL502" s="255"/>
      <c r="CM502" s="255"/>
      <c r="CN502" s="255"/>
      <c r="CO502" s="255"/>
      <c r="CP502" s="255"/>
      <c r="CQ502" s="255"/>
      <c r="CR502" s="255"/>
      <c r="CS502" s="255"/>
      <c r="CT502" s="255"/>
      <c r="CU502" s="255"/>
      <c r="CV502" s="255"/>
      <c r="CW502" s="255"/>
      <c r="CX502" s="255"/>
      <c r="CY502" s="255"/>
      <c r="CZ502" s="255"/>
      <c r="DA502" s="255"/>
      <c r="DB502" s="255"/>
      <c r="DC502" s="255"/>
      <c r="DD502" s="255"/>
      <c r="DE502" s="255"/>
      <c r="DF502" s="255"/>
      <c r="DG502" s="255"/>
      <c r="DH502" s="255"/>
      <c r="DI502" s="255"/>
      <c r="DJ502" s="255"/>
      <c r="DK502" s="255"/>
      <c r="DL502" s="255"/>
      <c r="DM502" s="255"/>
      <c r="DN502" s="255"/>
      <c r="DO502" s="255"/>
      <c r="DP502" s="255"/>
      <c r="DQ502" s="255"/>
      <c r="DR502" s="255"/>
    </row>
    <row r="503" spans="8:122" x14ac:dyDescent="0.4">
      <c r="H503" s="254"/>
      <c r="I503" s="254"/>
      <c r="J503" s="254"/>
      <c r="K503" s="254"/>
      <c r="L503" s="254"/>
      <c r="M503" s="254"/>
      <c r="N503" s="254"/>
      <c r="O503" s="254"/>
      <c r="P503" s="254"/>
      <c r="Q503" s="254"/>
      <c r="R503" s="254"/>
      <c r="S503" s="254"/>
      <c r="T503" s="254"/>
      <c r="U503" s="254"/>
      <c r="V503" s="254"/>
      <c r="W503" s="254"/>
      <c r="X503" s="254"/>
      <c r="Y503" s="254"/>
      <c r="Z503" s="254"/>
      <c r="AA503" s="254"/>
      <c r="AB503" s="254"/>
      <c r="AC503" s="254"/>
      <c r="AD503" s="254"/>
      <c r="AE503" s="254"/>
      <c r="AF503" s="254"/>
      <c r="AG503" s="254"/>
      <c r="AH503" s="254"/>
      <c r="AI503" s="254"/>
      <c r="AJ503" s="254"/>
      <c r="AK503" s="254"/>
      <c r="AL503" s="254"/>
      <c r="AM503" s="254"/>
      <c r="AN503" s="254"/>
      <c r="AO503" s="254"/>
      <c r="AP503" s="254"/>
      <c r="AQ503" s="254"/>
      <c r="AR503" s="254"/>
      <c r="AS503" s="254"/>
      <c r="AT503" s="254"/>
      <c r="AU503" s="254"/>
      <c r="AV503" s="254"/>
      <c r="AW503" s="254"/>
      <c r="AX503" s="254"/>
      <c r="AY503" s="254"/>
      <c r="AZ503" s="254"/>
      <c r="BA503" s="254"/>
      <c r="BB503" s="254"/>
      <c r="BC503" s="254"/>
      <c r="BD503" s="254"/>
      <c r="BE503" s="254"/>
      <c r="BF503" s="254"/>
      <c r="BG503" s="254"/>
      <c r="BH503" s="254"/>
      <c r="BI503" s="254"/>
      <c r="BJ503" s="254"/>
      <c r="BK503" s="254"/>
      <c r="BL503" s="254"/>
      <c r="BN503" s="255"/>
      <c r="BO503" s="255"/>
      <c r="BP503" s="255"/>
      <c r="BQ503" s="255"/>
      <c r="BR503" s="255"/>
      <c r="BS503" s="255"/>
      <c r="BT503" s="255"/>
      <c r="BU503" s="255"/>
      <c r="BV503" s="255"/>
      <c r="BW503" s="255"/>
      <c r="BX503" s="255"/>
      <c r="BY503" s="255"/>
      <c r="BZ503" s="255"/>
      <c r="CA503" s="255"/>
      <c r="CB503" s="255"/>
      <c r="CC503" s="255"/>
      <c r="CD503" s="255"/>
      <c r="CE503" s="255"/>
      <c r="CF503" s="255"/>
      <c r="CG503" s="255"/>
      <c r="CH503" s="255"/>
      <c r="CI503" s="255"/>
      <c r="CJ503" s="255"/>
      <c r="CK503" s="255"/>
      <c r="CL503" s="255"/>
      <c r="CM503" s="255"/>
      <c r="CN503" s="255"/>
      <c r="CO503" s="255"/>
      <c r="CP503" s="255"/>
      <c r="CQ503" s="255"/>
      <c r="CR503" s="255"/>
      <c r="CS503" s="255"/>
      <c r="CT503" s="255"/>
      <c r="CU503" s="255"/>
      <c r="CV503" s="255"/>
      <c r="CW503" s="255"/>
      <c r="CX503" s="255"/>
      <c r="CY503" s="255"/>
      <c r="CZ503" s="255"/>
      <c r="DA503" s="255"/>
      <c r="DB503" s="255"/>
      <c r="DC503" s="255"/>
      <c r="DD503" s="255"/>
      <c r="DE503" s="255"/>
      <c r="DF503" s="255"/>
      <c r="DG503" s="255"/>
      <c r="DH503" s="255"/>
      <c r="DI503" s="255"/>
      <c r="DJ503" s="255"/>
      <c r="DK503" s="255"/>
      <c r="DL503" s="255"/>
      <c r="DM503" s="255"/>
      <c r="DN503" s="255"/>
      <c r="DO503" s="255"/>
      <c r="DP503" s="255"/>
      <c r="DQ503" s="255"/>
      <c r="DR503" s="255"/>
    </row>
    <row r="504" spans="8:122" x14ac:dyDescent="0.4">
      <c r="H504" s="254"/>
      <c r="I504" s="254"/>
      <c r="J504" s="254"/>
      <c r="K504" s="254"/>
      <c r="L504" s="254"/>
      <c r="M504" s="254"/>
      <c r="N504" s="254"/>
      <c r="O504" s="254"/>
      <c r="P504" s="254"/>
      <c r="Q504" s="254"/>
      <c r="R504" s="254"/>
      <c r="S504" s="254"/>
      <c r="T504" s="254"/>
      <c r="U504" s="254"/>
      <c r="V504" s="254"/>
      <c r="W504" s="254"/>
      <c r="X504" s="254"/>
      <c r="Y504" s="254"/>
      <c r="Z504" s="254"/>
      <c r="AA504" s="254"/>
      <c r="AB504" s="254"/>
      <c r="AC504" s="254"/>
      <c r="AD504" s="254"/>
      <c r="AE504" s="254"/>
      <c r="AF504" s="254"/>
      <c r="AG504" s="254"/>
      <c r="AH504" s="254"/>
      <c r="AI504" s="254"/>
      <c r="AJ504" s="254"/>
      <c r="AK504" s="254"/>
      <c r="AL504" s="254"/>
      <c r="AM504" s="254"/>
      <c r="AN504" s="254"/>
      <c r="AO504" s="254"/>
      <c r="AP504" s="254"/>
      <c r="AQ504" s="254"/>
      <c r="AR504" s="254"/>
      <c r="AS504" s="254"/>
      <c r="AT504" s="254"/>
      <c r="AU504" s="254"/>
      <c r="AV504" s="254"/>
      <c r="AW504" s="254"/>
      <c r="AX504" s="254"/>
      <c r="AY504" s="254"/>
      <c r="AZ504" s="254"/>
      <c r="BA504" s="254"/>
      <c r="BB504" s="254"/>
      <c r="BC504" s="254"/>
      <c r="BD504" s="254"/>
      <c r="BE504" s="254"/>
      <c r="BF504" s="254"/>
      <c r="BG504" s="254"/>
      <c r="BH504" s="254"/>
      <c r="BI504" s="254"/>
      <c r="BJ504" s="254"/>
      <c r="BK504" s="254"/>
      <c r="BL504" s="254"/>
      <c r="BN504" s="255"/>
      <c r="BO504" s="255"/>
      <c r="BP504" s="255"/>
      <c r="BQ504" s="255"/>
      <c r="BR504" s="255"/>
      <c r="BS504" s="255"/>
      <c r="BT504" s="255"/>
      <c r="BU504" s="255"/>
      <c r="BV504" s="255"/>
      <c r="BW504" s="255"/>
      <c r="BX504" s="255"/>
      <c r="BY504" s="255"/>
      <c r="BZ504" s="255"/>
      <c r="CA504" s="255"/>
      <c r="CB504" s="255"/>
      <c r="CC504" s="255"/>
      <c r="CD504" s="255"/>
      <c r="CE504" s="255"/>
      <c r="CF504" s="255"/>
      <c r="CG504" s="255"/>
      <c r="CH504" s="255"/>
      <c r="CI504" s="255"/>
      <c r="CJ504" s="255"/>
      <c r="CK504" s="255"/>
      <c r="CL504" s="255"/>
      <c r="CM504" s="255"/>
      <c r="CN504" s="255"/>
      <c r="CO504" s="255"/>
      <c r="CP504" s="255"/>
      <c r="CQ504" s="255"/>
      <c r="CR504" s="255"/>
      <c r="CS504" s="255"/>
      <c r="CT504" s="255"/>
      <c r="CU504" s="255"/>
      <c r="CV504" s="255"/>
      <c r="CW504" s="255"/>
      <c r="CX504" s="255"/>
      <c r="CY504" s="255"/>
      <c r="CZ504" s="255"/>
      <c r="DA504" s="255"/>
      <c r="DB504" s="255"/>
      <c r="DC504" s="255"/>
      <c r="DD504" s="255"/>
      <c r="DE504" s="255"/>
      <c r="DF504" s="255"/>
      <c r="DG504" s="255"/>
      <c r="DH504" s="255"/>
      <c r="DI504" s="255"/>
      <c r="DJ504" s="255"/>
      <c r="DK504" s="255"/>
      <c r="DL504" s="255"/>
      <c r="DM504" s="255"/>
      <c r="DN504" s="255"/>
      <c r="DO504" s="255"/>
      <c r="DP504" s="255"/>
      <c r="DQ504" s="255"/>
      <c r="DR504" s="255"/>
    </row>
    <row r="505" spans="8:122" x14ac:dyDescent="0.4">
      <c r="H505" s="254"/>
      <c r="I505" s="254"/>
      <c r="J505" s="254"/>
      <c r="K505" s="254"/>
      <c r="L505" s="254"/>
      <c r="M505" s="254"/>
      <c r="N505" s="254"/>
      <c r="O505" s="254"/>
      <c r="P505" s="254"/>
      <c r="Q505" s="254"/>
      <c r="R505" s="254"/>
      <c r="S505" s="254"/>
      <c r="T505" s="254"/>
      <c r="U505" s="254"/>
      <c r="V505" s="254"/>
      <c r="W505" s="254"/>
      <c r="X505" s="254"/>
      <c r="Y505" s="254"/>
      <c r="Z505" s="254"/>
      <c r="AA505" s="254"/>
      <c r="AB505" s="254"/>
      <c r="AC505" s="254"/>
      <c r="AD505" s="254"/>
      <c r="AE505" s="254"/>
      <c r="AF505" s="254"/>
      <c r="AG505" s="254"/>
      <c r="AH505" s="254"/>
      <c r="AI505" s="254"/>
      <c r="AJ505" s="254"/>
      <c r="AK505" s="254"/>
      <c r="AL505" s="254"/>
      <c r="AM505" s="254"/>
      <c r="AN505" s="254"/>
      <c r="AO505" s="254"/>
      <c r="AP505" s="254"/>
      <c r="AQ505" s="254"/>
      <c r="AR505" s="254"/>
      <c r="AS505" s="254"/>
      <c r="AT505" s="254"/>
      <c r="AU505" s="254"/>
      <c r="AV505" s="254"/>
      <c r="AW505" s="254"/>
      <c r="AX505" s="254"/>
      <c r="AY505" s="254"/>
      <c r="AZ505" s="254"/>
      <c r="BA505" s="254"/>
      <c r="BB505" s="254"/>
      <c r="BC505" s="254"/>
      <c r="BD505" s="254"/>
      <c r="BE505" s="254"/>
      <c r="BF505" s="254"/>
      <c r="BG505" s="254"/>
      <c r="BH505" s="254"/>
      <c r="BI505" s="254"/>
      <c r="BJ505" s="254"/>
      <c r="BK505" s="254"/>
      <c r="BL505" s="254"/>
      <c r="BN505" s="255"/>
      <c r="BO505" s="255"/>
      <c r="BP505" s="255"/>
      <c r="BQ505" s="255"/>
      <c r="BR505" s="255"/>
      <c r="BS505" s="255"/>
      <c r="BT505" s="255"/>
      <c r="BU505" s="255"/>
      <c r="BV505" s="255"/>
      <c r="BW505" s="255"/>
      <c r="BX505" s="255"/>
      <c r="BY505" s="255"/>
      <c r="BZ505" s="255"/>
      <c r="CA505" s="255"/>
      <c r="CB505" s="255"/>
      <c r="CC505" s="255"/>
      <c r="CD505" s="255"/>
      <c r="CE505" s="255"/>
      <c r="CF505" s="255"/>
      <c r="CG505" s="255"/>
      <c r="CH505" s="255"/>
      <c r="CI505" s="255"/>
      <c r="CJ505" s="255"/>
      <c r="CK505" s="255"/>
      <c r="CL505" s="255"/>
      <c r="CM505" s="255"/>
      <c r="CN505" s="255"/>
      <c r="CO505" s="255"/>
      <c r="CP505" s="255"/>
      <c r="CQ505" s="255"/>
      <c r="CR505" s="255"/>
      <c r="CS505" s="255"/>
      <c r="CT505" s="255"/>
      <c r="CU505" s="255"/>
      <c r="CV505" s="255"/>
      <c r="CW505" s="255"/>
      <c r="CX505" s="255"/>
      <c r="CY505" s="255"/>
      <c r="CZ505" s="255"/>
      <c r="DA505" s="255"/>
      <c r="DB505" s="255"/>
      <c r="DC505" s="255"/>
      <c r="DD505" s="255"/>
      <c r="DE505" s="255"/>
      <c r="DF505" s="255"/>
      <c r="DG505" s="255"/>
      <c r="DH505" s="255"/>
      <c r="DI505" s="255"/>
      <c r="DJ505" s="255"/>
      <c r="DK505" s="255"/>
      <c r="DL505" s="255"/>
      <c r="DM505" s="255"/>
      <c r="DN505" s="255"/>
      <c r="DO505" s="255"/>
      <c r="DP505" s="255"/>
      <c r="DQ505" s="255"/>
      <c r="DR505" s="255"/>
    </row>
    <row r="506" spans="8:122" x14ac:dyDescent="0.4">
      <c r="H506" s="254"/>
      <c r="I506" s="254"/>
      <c r="J506" s="254"/>
      <c r="K506" s="254"/>
      <c r="L506" s="254"/>
      <c r="M506" s="254"/>
      <c r="N506" s="254"/>
      <c r="O506" s="254"/>
      <c r="P506" s="254"/>
      <c r="Q506" s="254"/>
      <c r="R506" s="254"/>
      <c r="S506" s="254"/>
      <c r="T506" s="254"/>
      <c r="U506" s="254"/>
      <c r="V506" s="254"/>
      <c r="W506" s="254"/>
      <c r="X506" s="254"/>
      <c r="Y506" s="254"/>
      <c r="Z506" s="254"/>
      <c r="AA506" s="254"/>
      <c r="AB506" s="254"/>
      <c r="AC506" s="254"/>
      <c r="AD506" s="254"/>
      <c r="AE506" s="254"/>
      <c r="AF506" s="254"/>
      <c r="AG506" s="254"/>
      <c r="AH506" s="254"/>
      <c r="AI506" s="254"/>
      <c r="AJ506" s="254"/>
      <c r="AK506" s="254"/>
      <c r="AL506" s="254"/>
      <c r="AM506" s="254"/>
      <c r="AN506" s="254"/>
      <c r="AO506" s="254"/>
      <c r="AP506" s="254"/>
      <c r="AQ506" s="254"/>
      <c r="AR506" s="254"/>
      <c r="AS506" s="254"/>
      <c r="AT506" s="254"/>
      <c r="AU506" s="254"/>
      <c r="AV506" s="254"/>
      <c r="AW506" s="254"/>
      <c r="AX506" s="254"/>
      <c r="AY506" s="254"/>
      <c r="AZ506" s="254"/>
      <c r="BA506" s="254"/>
      <c r="BB506" s="254"/>
      <c r="BC506" s="254"/>
      <c r="BD506" s="254"/>
      <c r="BE506" s="254"/>
      <c r="BF506" s="254"/>
      <c r="BG506" s="254"/>
      <c r="BH506" s="254"/>
      <c r="BI506" s="254"/>
      <c r="BJ506" s="254"/>
      <c r="BK506" s="254"/>
      <c r="BL506" s="254"/>
      <c r="BN506" s="255"/>
      <c r="BO506" s="255"/>
      <c r="BP506" s="255"/>
      <c r="BQ506" s="255"/>
      <c r="BR506" s="255"/>
      <c r="BS506" s="255"/>
      <c r="BT506" s="255"/>
      <c r="BU506" s="255"/>
      <c r="BV506" s="255"/>
      <c r="BW506" s="255"/>
      <c r="BX506" s="255"/>
      <c r="BY506" s="255"/>
      <c r="BZ506" s="255"/>
      <c r="CA506" s="255"/>
      <c r="CB506" s="255"/>
      <c r="CC506" s="255"/>
      <c r="CD506" s="255"/>
      <c r="CE506" s="255"/>
      <c r="CF506" s="255"/>
      <c r="CG506" s="255"/>
      <c r="CH506" s="255"/>
      <c r="CI506" s="255"/>
      <c r="CJ506" s="255"/>
      <c r="CK506" s="255"/>
      <c r="CL506" s="255"/>
      <c r="CM506" s="255"/>
      <c r="CN506" s="255"/>
      <c r="CO506" s="255"/>
      <c r="CP506" s="255"/>
      <c r="CQ506" s="255"/>
      <c r="CR506" s="255"/>
      <c r="CS506" s="255"/>
      <c r="CT506" s="255"/>
      <c r="CU506" s="255"/>
      <c r="CV506" s="255"/>
      <c r="CW506" s="255"/>
      <c r="CX506" s="255"/>
      <c r="CY506" s="255"/>
      <c r="CZ506" s="255"/>
      <c r="DA506" s="255"/>
      <c r="DB506" s="255"/>
      <c r="DC506" s="255"/>
      <c r="DD506" s="255"/>
      <c r="DE506" s="255"/>
      <c r="DF506" s="255"/>
      <c r="DG506" s="255"/>
      <c r="DH506" s="255"/>
      <c r="DI506" s="255"/>
      <c r="DJ506" s="255"/>
      <c r="DK506" s="255"/>
      <c r="DL506" s="255"/>
      <c r="DM506" s="255"/>
      <c r="DN506" s="255"/>
      <c r="DO506" s="255"/>
      <c r="DP506" s="255"/>
      <c r="DQ506" s="255"/>
      <c r="DR506" s="255"/>
    </row>
    <row r="507" spans="8:122" x14ac:dyDescent="0.4">
      <c r="H507" s="254"/>
      <c r="I507" s="254"/>
      <c r="J507" s="254"/>
      <c r="K507" s="254"/>
      <c r="L507" s="254"/>
      <c r="M507" s="254"/>
      <c r="N507" s="254"/>
      <c r="O507" s="254"/>
      <c r="P507" s="254"/>
      <c r="Q507" s="254"/>
      <c r="R507" s="254"/>
      <c r="S507" s="254"/>
      <c r="T507" s="254"/>
      <c r="U507" s="254"/>
      <c r="V507" s="254"/>
      <c r="W507" s="254"/>
      <c r="X507" s="254"/>
      <c r="Y507" s="254"/>
      <c r="Z507" s="254"/>
      <c r="AA507" s="254"/>
      <c r="AB507" s="254"/>
      <c r="AC507" s="254"/>
      <c r="AD507" s="254"/>
      <c r="AE507" s="254"/>
      <c r="AF507" s="254"/>
      <c r="AG507" s="254"/>
      <c r="AH507" s="254"/>
      <c r="AI507" s="254"/>
      <c r="AJ507" s="254"/>
      <c r="AK507" s="254"/>
      <c r="AL507" s="254"/>
      <c r="AM507" s="254"/>
      <c r="AN507" s="254"/>
      <c r="AO507" s="254"/>
      <c r="AP507" s="254"/>
      <c r="AQ507" s="254"/>
      <c r="AR507" s="254"/>
      <c r="AS507" s="254"/>
      <c r="AT507" s="254"/>
      <c r="AU507" s="254"/>
      <c r="AV507" s="254"/>
      <c r="AW507" s="254"/>
      <c r="AX507" s="254"/>
      <c r="AY507" s="254"/>
      <c r="AZ507" s="254"/>
      <c r="BA507" s="254"/>
      <c r="BB507" s="254"/>
      <c r="BC507" s="254"/>
      <c r="BD507" s="254"/>
      <c r="BE507" s="254"/>
      <c r="BF507" s="254"/>
      <c r="BG507" s="254"/>
      <c r="BH507" s="254"/>
      <c r="BI507" s="254"/>
      <c r="BJ507" s="254"/>
      <c r="BK507" s="254"/>
      <c r="BL507" s="254"/>
      <c r="BN507" s="255"/>
      <c r="BO507" s="255"/>
      <c r="BP507" s="255"/>
      <c r="BQ507" s="255"/>
      <c r="BR507" s="255"/>
      <c r="BS507" s="255"/>
      <c r="BT507" s="255"/>
      <c r="BU507" s="255"/>
      <c r="BV507" s="255"/>
      <c r="BW507" s="255"/>
      <c r="BX507" s="255"/>
      <c r="BY507" s="255"/>
      <c r="BZ507" s="255"/>
      <c r="CA507" s="255"/>
      <c r="CB507" s="255"/>
      <c r="CC507" s="255"/>
      <c r="CD507" s="255"/>
      <c r="CE507" s="255"/>
      <c r="CF507" s="255"/>
      <c r="CG507" s="255"/>
      <c r="CH507" s="255"/>
      <c r="CI507" s="255"/>
      <c r="CJ507" s="255"/>
      <c r="CK507" s="255"/>
      <c r="CL507" s="255"/>
      <c r="CM507" s="255"/>
      <c r="CN507" s="255"/>
      <c r="CO507" s="255"/>
      <c r="CP507" s="255"/>
      <c r="CQ507" s="255"/>
      <c r="CR507" s="255"/>
      <c r="CS507" s="255"/>
      <c r="CT507" s="255"/>
      <c r="CU507" s="255"/>
      <c r="CV507" s="255"/>
      <c r="CW507" s="255"/>
      <c r="CX507" s="255"/>
      <c r="CY507" s="255"/>
      <c r="CZ507" s="255"/>
      <c r="DA507" s="255"/>
      <c r="DB507" s="255"/>
      <c r="DC507" s="255"/>
      <c r="DD507" s="255"/>
      <c r="DE507" s="255"/>
      <c r="DF507" s="255"/>
      <c r="DG507" s="255"/>
      <c r="DH507" s="255"/>
      <c r="DI507" s="255"/>
      <c r="DJ507" s="255"/>
      <c r="DK507" s="255"/>
      <c r="DL507" s="255"/>
      <c r="DM507" s="255"/>
      <c r="DN507" s="255"/>
      <c r="DO507" s="255"/>
      <c r="DP507" s="255"/>
      <c r="DQ507" s="255"/>
      <c r="DR507" s="255"/>
    </row>
    <row r="508" spans="8:122" x14ac:dyDescent="0.4">
      <c r="H508" s="254"/>
      <c r="I508" s="254"/>
      <c r="J508" s="254"/>
      <c r="K508" s="254"/>
      <c r="L508" s="254"/>
      <c r="M508" s="254"/>
      <c r="N508" s="254"/>
      <c r="O508" s="254"/>
      <c r="P508" s="254"/>
      <c r="Q508" s="254"/>
      <c r="R508" s="254"/>
      <c r="S508" s="254"/>
      <c r="T508" s="254"/>
      <c r="U508" s="254"/>
      <c r="V508" s="254"/>
      <c r="W508" s="254"/>
      <c r="X508" s="254"/>
      <c r="Y508" s="254"/>
      <c r="Z508" s="254"/>
      <c r="AA508" s="254"/>
      <c r="AB508" s="254"/>
      <c r="AC508" s="254"/>
      <c r="AD508" s="254"/>
      <c r="AE508" s="254"/>
      <c r="AF508" s="254"/>
      <c r="AG508" s="254"/>
      <c r="AH508" s="254"/>
      <c r="AI508" s="254"/>
      <c r="AJ508" s="254"/>
      <c r="AK508" s="254"/>
      <c r="AL508" s="254"/>
      <c r="AM508" s="254"/>
      <c r="AN508" s="254"/>
      <c r="AO508" s="254"/>
      <c r="AP508" s="254"/>
      <c r="AQ508" s="254"/>
      <c r="AR508" s="254"/>
      <c r="AS508" s="254"/>
      <c r="AT508" s="254"/>
      <c r="AU508" s="254"/>
      <c r="AV508" s="254"/>
      <c r="AW508" s="254"/>
      <c r="AX508" s="254"/>
      <c r="AY508" s="254"/>
      <c r="AZ508" s="254"/>
      <c r="BA508" s="254"/>
      <c r="BB508" s="254"/>
      <c r="BC508" s="254"/>
      <c r="BD508" s="254"/>
      <c r="BE508" s="254"/>
      <c r="BF508" s="254"/>
      <c r="BG508" s="254"/>
      <c r="BH508" s="254"/>
      <c r="BI508" s="254"/>
      <c r="BJ508" s="254"/>
      <c r="BK508" s="254"/>
      <c r="BL508" s="254"/>
      <c r="BN508" s="255"/>
      <c r="BO508" s="255"/>
      <c r="BP508" s="255"/>
      <c r="BQ508" s="255"/>
      <c r="BR508" s="255"/>
      <c r="BS508" s="255"/>
      <c r="BT508" s="255"/>
      <c r="BU508" s="255"/>
      <c r="BV508" s="255"/>
      <c r="BW508" s="255"/>
      <c r="BX508" s="255"/>
      <c r="BY508" s="255"/>
      <c r="BZ508" s="255"/>
      <c r="CA508" s="255"/>
      <c r="CB508" s="255"/>
      <c r="CC508" s="255"/>
      <c r="CD508" s="255"/>
      <c r="CE508" s="255"/>
      <c r="CF508" s="255"/>
      <c r="CG508" s="255"/>
      <c r="CH508" s="255"/>
      <c r="CI508" s="255"/>
      <c r="CJ508" s="255"/>
      <c r="CK508" s="255"/>
      <c r="CL508" s="255"/>
      <c r="CM508" s="255"/>
      <c r="CN508" s="255"/>
      <c r="CO508" s="255"/>
      <c r="CP508" s="255"/>
      <c r="CQ508" s="255"/>
      <c r="CR508" s="255"/>
      <c r="CS508" s="255"/>
      <c r="CT508" s="255"/>
      <c r="CU508" s="255"/>
      <c r="CV508" s="255"/>
      <c r="CW508" s="255"/>
      <c r="CX508" s="255"/>
      <c r="CY508" s="255"/>
      <c r="CZ508" s="255"/>
      <c r="DA508" s="255"/>
      <c r="DB508" s="255"/>
      <c r="DC508" s="255"/>
      <c r="DD508" s="255"/>
      <c r="DE508" s="255"/>
      <c r="DF508" s="255"/>
      <c r="DG508" s="255"/>
      <c r="DH508" s="255"/>
      <c r="DI508" s="255"/>
      <c r="DJ508" s="255"/>
      <c r="DK508" s="255"/>
      <c r="DL508" s="255"/>
      <c r="DM508" s="255"/>
      <c r="DN508" s="255"/>
      <c r="DO508" s="255"/>
      <c r="DP508" s="255"/>
      <c r="DQ508" s="255"/>
      <c r="DR508" s="255"/>
    </row>
    <row r="509" spans="8:122" x14ac:dyDescent="0.4">
      <c r="H509" s="254"/>
      <c r="I509" s="254"/>
      <c r="J509" s="254"/>
      <c r="K509" s="254"/>
      <c r="L509" s="254"/>
      <c r="M509" s="254"/>
      <c r="N509" s="254"/>
      <c r="O509" s="254"/>
      <c r="P509" s="254"/>
      <c r="Q509" s="254"/>
      <c r="R509" s="254"/>
      <c r="S509" s="254"/>
      <c r="T509" s="254"/>
      <c r="U509" s="254"/>
      <c r="V509" s="254"/>
      <c r="W509" s="254"/>
      <c r="X509" s="254"/>
      <c r="Y509" s="254"/>
      <c r="Z509" s="254"/>
      <c r="AA509" s="254"/>
      <c r="AB509" s="254"/>
      <c r="AC509" s="254"/>
      <c r="AD509" s="254"/>
      <c r="AE509" s="254"/>
      <c r="AF509" s="254"/>
      <c r="AG509" s="254"/>
      <c r="AH509" s="254"/>
      <c r="AI509" s="254"/>
      <c r="AJ509" s="254"/>
      <c r="AK509" s="254"/>
      <c r="AL509" s="254"/>
      <c r="AM509" s="254"/>
      <c r="AN509" s="254"/>
      <c r="AO509" s="254"/>
      <c r="AP509" s="254"/>
      <c r="AQ509" s="254"/>
      <c r="AR509" s="254"/>
      <c r="AS509" s="254"/>
      <c r="AT509" s="254"/>
      <c r="AU509" s="254"/>
      <c r="AV509" s="254"/>
      <c r="AW509" s="254"/>
      <c r="AX509" s="254"/>
      <c r="AY509" s="254"/>
      <c r="AZ509" s="254"/>
      <c r="BA509" s="254"/>
      <c r="BB509" s="254"/>
      <c r="BC509" s="254"/>
      <c r="BD509" s="254"/>
      <c r="BE509" s="254"/>
      <c r="BF509" s="254"/>
      <c r="BG509" s="254"/>
      <c r="BH509" s="254"/>
      <c r="BI509" s="254"/>
      <c r="BJ509" s="254"/>
      <c r="BK509" s="254"/>
      <c r="BL509" s="254"/>
      <c r="BN509" s="255"/>
      <c r="BO509" s="255"/>
      <c r="BP509" s="255"/>
      <c r="BQ509" s="255"/>
      <c r="BR509" s="255"/>
      <c r="BS509" s="255"/>
      <c r="BT509" s="255"/>
      <c r="BU509" s="255"/>
      <c r="BV509" s="255"/>
      <c r="BW509" s="255"/>
      <c r="BX509" s="255"/>
      <c r="BY509" s="255"/>
      <c r="BZ509" s="255"/>
      <c r="CA509" s="255"/>
      <c r="CB509" s="255"/>
      <c r="CC509" s="255"/>
      <c r="CD509" s="255"/>
      <c r="CE509" s="255"/>
      <c r="CF509" s="255"/>
      <c r="CG509" s="255"/>
      <c r="CH509" s="255"/>
      <c r="CI509" s="255"/>
      <c r="CJ509" s="255"/>
      <c r="CK509" s="255"/>
      <c r="CL509" s="255"/>
      <c r="CM509" s="255"/>
      <c r="CN509" s="255"/>
      <c r="CO509" s="255"/>
      <c r="CP509" s="255"/>
      <c r="CQ509" s="255"/>
      <c r="CR509" s="255"/>
      <c r="CS509" s="255"/>
      <c r="CT509" s="255"/>
      <c r="CU509" s="255"/>
      <c r="CV509" s="255"/>
      <c r="CW509" s="255"/>
      <c r="CX509" s="255"/>
      <c r="CY509" s="255"/>
      <c r="CZ509" s="255"/>
      <c r="DA509" s="255"/>
      <c r="DB509" s="255"/>
      <c r="DC509" s="255"/>
      <c r="DD509" s="255"/>
      <c r="DE509" s="255"/>
      <c r="DF509" s="255"/>
      <c r="DG509" s="255"/>
      <c r="DH509" s="255"/>
      <c r="DI509" s="255"/>
      <c r="DJ509" s="255"/>
      <c r="DK509" s="255"/>
      <c r="DL509" s="255"/>
      <c r="DM509" s="255"/>
      <c r="DN509" s="255"/>
      <c r="DO509" s="255"/>
      <c r="DP509" s="255"/>
      <c r="DQ509" s="255"/>
      <c r="DR509" s="255"/>
    </row>
    <row r="510" spans="8:122" x14ac:dyDescent="0.4">
      <c r="H510" s="254"/>
      <c r="I510" s="254"/>
      <c r="J510" s="254"/>
      <c r="K510" s="254"/>
      <c r="L510" s="254"/>
      <c r="M510" s="254"/>
      <c r="N510" s="254"/>
      <c r="O510" s="254"/>
      <c r="P510" s="254"/>
      <c r="Q510" s="254"/>
      <c r="R510" s="254"/>
      <c r="S510" s="254"/>
      <c r="T510" s="254"/>
      <c r="U510" s="254"/>
      <c r="V510" s="254"/>
      <c r="W510" s="254"/>
      <c r="X510" s="254"/>
      <c r="Y510" s="254"/>
      <c r="Z510" s="254"/>
      <c r="AA510" s="254"/>
      <c r="AB510" s="254"/>
      <c r="AC510" s="254"/>
      <c r="AD510" s="254"/>
      <c r="AE510" s="254"/>
      <c r="AF510" s="254"/>
      <c r="AG510" s="254"/>
      <c r="AH510" s="254"/>
      <c r="AI510" s="254"/>
      <c r="AJ510" s="254"/>
      <c r="AK510" s="254"/>
      <c r="AL510" s="254"/>
      <c r="AM510" s="254"/>
      <c r="AN510" s="254"/>
      <c r="AO510" s="254"/>
      <c r="AP510" s="254"/>
      <c r="AQ510" s="254"/>
      <c r="AR510" s="254"/>
      <c r="AS510" s="254"/>
      <c r="AT510" s="254"/>
      <c r="AU510" s="254"/>
      <c r="AV510" s="254"/>
      <c r="AW510" s="254"/>
      <c r="AX510" s="254"/>
      <c r="AY510" s="254"/>
      <c r="AZ510" s="254"/>
      <c r="BA510" s="254"/>
      <c r="BB510" s="254"/>
      <c r="BC510" s="254"/>
      <c r="BD510" s="254"/>
      <c r="BE510" s="254"/>
      <c r="BF510" s="254"/>
      <c r="BG510" s="254"/>
      <c r="BH510" s="254"/>
      <c r="BI510" s="254"/>
      <c r="BJ510" s="254"/>
      <c r="BK510" s="254"/>
      <c r="BL510" s="254"/>
      <c r="BN510" s="255"/>
      <c r="BO510" s="255"/>
      <c r="BP510" s="255"/>
      <c r="BQ510" s="255"/>
      <c r="BR510" s="255"/>
      <c r="BS510" s="255"/>
      <c r="BT510" s="255"/>
      <c r="BU510" s="255"/>
      <c r="BV510" s="255"/>
      <c r="BW510" s="255"/>
      <c r="BX510" s="255"/>
      <c r="BY510" s="255"/>
      <c r="BZ510" s="255"/>
      <c r="CA510" s="255"/>
      <c r="CB510" s="255"/>
      <c r="CC510" s="255"/>
      <c r="CD510" s="255"/>
      <c r="CE510" s="255"/>
      <c r="CF510" s="255"/>
      <c r="CG510" s="255"/>
      <c r="CH510" s="255"/>
      <c r="CI510" s="255"/>
      <c r="CJ510" s="255"/>
      <c r="CK510" s="255"/>
      <c r="CL510" s="255"/>
      <c r="CM510" s="255"/>
      <c r="CN510" s="255"/>
      <c r="CO510" s="255"/>
      <c r="CP510" s="255"/>
      <c r="CQ510" s="255"/>
      <c r="CR510" s="255"/>
      <c r="CS510" s="255"/>
      <c r="CT510" s="255"/>
      <c r="CU510" s="255"/>
      <c r="CV510" s="255"/>
      <c r="CW510" s="255"/>
      <c r="CX510" s="255"/>
      <c r="CY510" s="255"/>
      <c r="CZ510" s="255"/>
      <c r="DA510" s="255"/>
      <c r="DB510" s="255"/>
      <c r="DC510" s="255"/>
      <c r="DD510" s="255"/>
      <c r="DE510" s="255"/>
      <c r="DF510" s="255"/>
      <c r="DG510" s="255"/>
      <c r="DH510" s="255"/>
      <c r="DI510" s="255"/>
      <c r="DJ510" s="255"/>
      <c r="DK510" s="255"/>
      <c r="DL510" s="255"/>
      <c r="DM510" s="255"/>
      <c r="DN510" s="255"/>
      <c r="DO510" s="255"/>
      <c r="DP510" s="255"/>
      <c r="DQ510" s="255"/>
      <c r="DR510" s="255"/>
    </row>
    <row r="511" spans="8:122" x14ac:dyDescent="0.4">
      <c r="H511" s="254"/>
      <c r="I511" s="254"/>
      <c r="J511" s="254"/>
      <c r="K511" s="254"/>
      <c r="L511" s="254"/>
      <c r="M511" s="254"/>
      <c r="N511" s="254"/>
      <c r="O511" s="254"/>
      <c r="P511" s="254"/>
      <c r="Q511" s="254"/>
      <c r="R511" s="254"/>
      <c r="S511" s="254"/>
      <c r="T511" s="254"/>
      <c r="U511" s="254"/>
      <c r="V511" s="254"/>
      <c r="W511" s="254"/>
      <c r="X511" s="254"/>
      <c r="Y511" s="254"/>
      <c r="Z511" s="254"/>
      <c r="AA511" s="254"/>
      <c r="AB511" s="254"/>
      <c r="AC511" s="254"/>
      <c r="AD511" s="254"/>
      <c r="AE511" s="254"/>
      <c r="AF511" s="254"/>
      <c r="AG511" s="254"/>
      <c r="AH511" s="254"/>
      <c r="AI511" s="254"/>
      <c r="AJ511" s="254"/>
      <c r="AK511" s="254"/>
      <c r="AL511" s="254"/>
      <c r="AM511" s="254"/>
      <c r="AN511" s="254"/>
      <c r="AO511" s="254"/>
      <c r="AP511" s="254"/>
      <c r="AQ511" s="254"/>
      <c r="AR511" s="254"/>
      <c r="AS511" s="254"/>
      <c r="AT511" s="254"/>
      <c r="AU511" s="254"/>
      <c r="AV511" s="254"/>
      <c r="AW511" s="254"/>
      <c r="AX511" s="254"/>
      <c r="AY511" s="254"/>
      <c r="AZ511" s="254"/>
      <c r="BA511" s="254"/>
      <c r="BB511" s="254"/>
      <c r="BC511" s="254"/>
      <c r="BD511" s="254"/>
      <c r="BE511" s="254"/>
      <c r="BF511" s="254"/>
      <c r="BG511" s="254"/>
      <c r="BH511" s="254"/>
      <c r="BI511" s="254"/>
      <c r="BJ511" s="254"/>
      <c r="BK511" s="254"/>
      <c r="BL511" s="254"/>
      <c r="BN511" s="255"/>
      <c r="BO511" s="255"/>
      <c r="BP511" s="255"/>
      <c r="BQ511" s="255"/>
      <c r="BR511" s="255"/>
      <c r="BS511" s="255"/>
      <c r="BT511" s="255"/>
      <c r="BU511" s="255"/>
      <c r="BV511" s="255"/>
      <c r="BW511" s="255"/>
      <c r="BX511" s="255"/>
      <c r="BY511" s="255"/>
      <c r="BZ511" s="255"/>
      <c r="CA511" s="255"/>
      <c r="CB511" s="255"/>
      <c r="CC511" s="255"/>
      <c r="CD511" s="255"/>
      <c r="CE511" s="255"/>
      <c r="CF511" s="255"/>
      <c r="CG511" s="255"/>
      <c r="CH511" s="255"/>
      <c r="CI511" s="255"/>
      <c r="CJ511" s="255"/>
      <c r="CK511" s="255"/>
      <c r="CL511" s="255"/>
      <c r="CM511" s="255"/>
      <c r="CN511" s="255"/>
      <c r="CO511" s="255"/>
      <c r="CP511" s="255"/>
      <c r="CQ511" s="255"/>
      <c r="CR511" s="255"/>
      <c r="CS511" s="255"/>
      <c r="CT511" s="255"/>
      <c r="CU511" s="255"/>
      <c r="CV511" s="255"/>
      <c r="CW511" s="255"/>
      <c r="CX511" s="255"/>
      <c r="CY511" s="255"/>
      <c r="CZ511" s="255"/>
      <c r="DA511" s="255"/>
      <c r="DB511" s="255"/>
      <c r="DC511" s="255"/>
      <c r="DD511" s="255"/>
      <c r="DE511" s="255"/>
      <c r="DF511" s="255"/>
      <c r="DG511" s="255"/>
      <c r="DH511" s="255"/>
      <c r="DI511" s="255"/>
      <c r="DJ511" s="255"/>
      <c r="DK511" s="255"/>
      <c r="DL511" s="255"/>
      <c r="DM511" s="255"/>
      <c r="DN511" s="255"/>
      <c r="DO511" s="255"/>
      <c r="DP511" s="255"/>
      <c r="DQ511" s="255"/>
      <c r="DR511" s="255"/>
    </row>
    <row r="512" spans="8:122" x14ac:dyDescent="0.4">
      <c r="H512" s="254"/>
      <c r="I512" s="254"/>
      <c r="J512" s="254"/>
      <c r="K512" s="254"/>
      <c r="L512" s="254"/>
      <c r="M512" s="254"/>
      <c r="N512" s="254"/>
      <c r="O512" s="254"/>
      <c r="P512" s="254"/>
      <c r="Q512" s="254"/>
      <c r="R512" s="254"/>
      <c r="S512" s="254"/>
      <c r="T512" s="254"/>
      <c r="U512" s="254"/>
      <c r="V512" s="254"/>
      <c r="W512" s="254"/>
      <c r="X512" s="254"/>
      <c r="Y512" s="254"/>
      <c r="Z512" s="254"/>
      <c r="AA512" s="254"/>
      <c r="AB512" s="254"/>
      <c r="AC512" s="254"/>
      <c r="AD512" s="254"/>
      <c r="AE512" s="254"/>
      <c r="AF512" s="254"/>
      <c r="AG512" s="254"/>
      <c r="AH512" s="254"/>
      <c r="AI512" s="254"/>
      <c r="AJ512" s="254"/>
      <c r="AK512" s="254"/>
      <c r="AL512" s="254"/>
      <c r="AM512" s="254"/>
      <c r="AN512" s="254"/>
      <c r="AO512" s="254"/>
      <c r="AP512" s="254"/>
      <c r="AQ512" s="254"/>
      <c r="AR512" s="254"/>
      <c r="AS512" s="254"/>
      <c r="AT512" s="254"/>
      <c r="AU512" s="254"/>
      <c r="AV512" s="254"/>
      <c r="AW512" s="254"/>
      <c r="AX512" s="254"/>
      <c r="AY512" s="254"/>
      <c r="AZ512" s="254"/>
      <c r="BA512" s="254"/>
      <c r="BB512" s="254"/>
      <c r="BC512" s="254"/>
      <c r="BD512" s="254"/>
      <c r="BE512" s="254"/>
      <c r="BF512" s="254"/>
      <c r="BG512" s="254"/>
      <c r="BH512" s="254"/>
      <c r="BI512" s="254"/>
      <c r="BJ512" s="254"/>
      <c r="BK512" s="254"/>
      <c r="BL512" s="254"/>
      <c r="BN512" s="255"/>
      <c r="BO512" s="255"/>
      <c r="BP512" s="255"/>
      <c r="BQ512" s="255"/>
      <c r="BR512" s="255"/>
      <c r="BS512" s="255"/>
      <c r="BT512" s="255"/>
      <c r="BU512" s="255"/>
      <c r="BV512" s="255"/>
      <c r="BW512" s="255"/>
      <c r="BX512" s="255"/>
      <c r="BY512" s="255"/>
      <c r="BZ512" s="255"/>
      <c r="CA512" s="255"/>
      <c r="CB512" s="255"/>
      <c r="CC512" s="255"/>
      <c r="CD512" s="255"/>
      <c r="CE512" s="255"/>
      <c r="CF512" s="255"/>
      <c r="CG512" s="255"/>
      <c r="CH512" s="255"/>
      <c r="CI512" s="255"/>
      <c r="CJ512" s="255"/>
      <c r="CK512" s="255"/>
      <c r="CL512" s="255"/>
      <c r="CM512" s="255"/>
      <c r="CN512" s="255"/>
      <c r="CO512" s="255"/>
      <c r="CP512" s="255"/>
      <c r="CQ512" s="255"/>
      <c r="CR512" s="255"/>
      <c r="CS512" s="255"/>
      <c r="CT512" s="255"/>
      <c r="CU512" s="255"/>
      <c r="CV512" s="255"/>
      <c r="CW512" s="255"/>
      <c r="CX512" s="255"/>
      <c r="CY512" s="255"/>
      <c r="CZ512" s="255"/>
      <c r="DA512" s="255"/>
      <c r="DB512" s="255"/>
      <c r="DC512" s="255"/>
      <c r="DD512" s="255"/>
      <c r="DE512" s="255"/>
      <c r="DF512" s="255"/>
      <c r="DG512" s="255"/>
      <c r="DH512" s="255"/>
      <c r="DI512" s="255"/>
      <c r="DJ512" s="255"/>
      <c r="DK512" s="255"/>
      <c r="DL512" s="255"/>
      <c r="DM512" s="255"/>
      <c r="DN512" s="255"/>
      <c r="DO512" s="255"/>
      <c r="DP512" s="255"/>
      <c r="DQ512" s="255"/>
      <c r="DR512" s="255"/>
    </row>
    <row r="513" spans="8:122" x14ac:dyDescent="0.4">
      <c r="H513" s="254"/>
      <c r="I513" s="254"/>
      <c r="J513" s="254"/>
      <c r="K513" s="254"/>
      <c r="L513" s="254"/>
      <c r="M513" s="254"/>
      <c r="N513" s="254"/>
      <c r="O513" s="254"/>
      <c r="P513" s="254"/>
      <c r="Q513" s="254"/>
      <c r="R513" s="254"/>
      <c r="S513" s="254"/>
      <c r="T513" s="254"/>
      <c r="U513" s="254"/>
      <c r="V513" s="254"/>
      <c r="W513" s="254"/>
      <c r="X513" s="254"/>
      <c r="Y513" s="254"/>
      <c r="Z513" s="254"/>
      <c r="AA513" s="254"/>
      <c r="AB513" s="254"/>
      <c r="AC513" s="254"/>
      <c r="AD513" s="254"/>
      <c r="AE513" s="254"/>
      <c r="AF513" s="254"/>
      <c r="AG513" s="254"/>
      <c r="AH513" s="254"/>
      <c r="AI513" s="254"/>
      <c r="AJ513" s="254"/>
      <c r="AK513" s="254"/>
      <c r="AL513" s="254"/>
      <c r="AM513" s="254"/>
      <c r="AN513" s="254"/>
      <c r="AO513" s="254"/>
      <c r="AP513" s="254"/>
      <c r="AQ513" s="254"/>
      <c r="AR513" s="254"/>
      <c r="AS513" s="254"/>
      <c r="AT513" s="254"/>
      <c r="AU513" s="254"/>
      <c r="AV513" s="254"/>
      <c r="AW513" s="254"/>
      <c r="AX513" s="254"/>
      <c r="AY513" s="254"/>
      <c r="AZ513" s="254"/>
      <c r="BA513" s="254"/>
      <c r="BB513" s="254"/>
      <c r="BC513" s="254"/>
      <c r="BD513" s="254"/>
      <c r="BE513" s="254"/>
      <c r="BF513" s="254"/>
      <c r="BG513" s="254"/>
      <c r="BH513" s="254"/>
      <c r="BI513" s="254"/>
      <c r="BJ513" s="254"/>
      <c r="BK513" s="254"/>
      <c r="BL513" s="254"/>
      <c r="BN513" s="255"/>
      <c r="BO513" s="255"/>
      <c r="BP513" s="255"/>
      <c r="BQ513" s="255"/>
      <c r="BR513" s="255"/>
      <c r="BS513" s="255"/>
      <c r="BT513" s="255"/>
      <c r="BU513" s="255"/>
      <c r="BV513" s="255"/>
      <c r="BW513" s="255"/>
      <c r="BX513" s="255"/>
      <c r="BY513" s="255"/>
      <c r="BZ513" s="255"/>
      <c r="CA513" s="255"/>
      <c r="CB513" s="255"/>
      <c r="CC513" s="255"/>
      <c r="CD513" s="255"/>
      <c r="CE513" s="255"/>
      <c r="CF513" s="255"/>
      <c r="CG513" s="255"/>
      <c r="CH513" s="255"/>
      <c r="CI513" s="255"/>
      <c r="CJ513" s="255"/>
      <c r="CK513" s="255"/>
      <c r="CL513" s="255"/>
      <c r="CM513" s="255"/>
      <c r="CN513" s="255"/>
      <c r="CO513" s="255"/>
      <c r="CP513" s="255"/>
      <c r="CQ513" s="255"/>
      <c r="CR513" s="255"/>
      <c r="CS513" s="255"/>
      <c r="CT513" s="255"/>
      <c r="CU513" s="255"/>
      <c r="CV513" s="255"/>
      <c r="CW513" s="255"/>
      <c r="CX513" s="255"/>
      <c r="CY513" s="255"/>
      <c r="CZ513" s="255"/>
      <c r="DA513" s="255"/>
      <c r="DB513" s="255"/>
      <c r="DC513" s="255"/>
      <c r="DD513" s="255"/>
      <c r="DE513" s="255"/>
      <c r="DF513" s="255"/>
      <c r="DG513" s="255"/>
      <c r="DH513" s="255"/>
      <c r="DI513" s="255"/>
      <c r="DJ513" s="255"/>
      <c r="DK513" s="255"/>
      <c r="DL513" s="255"/>
      <c r="DM513" s="255"/>
      <c r="DN513" s="255"/>
      <c r="DO513" s="255"/>
      <c r="DP513" s="255"/>
      <c r="DQ513" s="255"/>
      <c r="DR513" s="255"/>
    </row>
    <row r="514" spans="8:122" x14ac:dyDescent="0.4">
      <c r="H514" s="254"/>
      <c r="I514" s="254"/>
      <c r="J514" s="254"/>
      <c r="K514" s="254"/>
      <c r="L514" s="254"/>
      <c r="M514" s="254"/>
      <c r="N514" s="254"/>
      <c r="O514" s="254"/>
      <c r="P514" s="254"/>
      <c r="Q514" s="254"/>
      <c r="R514" s="254"/>
      <c r="S514" s="254"/>
      <c r="T514" s="254"/>
      <c r="U514" s="254"/>
      <c r="V514" s="254"/>
      <c r="W514" s="254"/>
      <c r="X514" s="254"/>
      <c r="Y514" s="254"/>
      <c r="Z514" s="254"/>
      <c r="AA514" s="254"/>
      <c r="AB514" s="254"/>
      <c r="AC514" s="254"/>
      <c r="AD514" s="254"/>
      <c r="AE514" s="254"/>
      <c r="AF514" s="254"/>
      <c r="AG514" s="254"/>
      <c r="AH514" s="254"/>
      <c r="AI514" s="254"/>
      <c r="AJ514" s="254"/>
      <c r="AK514" s="254"/>
      <c r="AL514" s="254"/>
      <c r="AM514" s="254"/>
      <c r="AN514" s="254"/>
      <c r="AO514" s="254"/>
      <c r="AP514" s="254"/>
      <c r="AQ514" s="254"/>
      <c r="AR514" s="254"/>
      <c r="AS514" s="254"/>
      <c r="AT514" s="254"/>
      <c r="AU514" s="254"/>
      <c r="AV514" s="254"/>
      <c r="AW514" s="254"/>
      <c r="AX514" s="254"/>
      <c r="AY514" s="254"/>
      <c r="AZ514" s="254"/>
      <c r="BA514" s="254"/>
      <c r="BB514" s="254"/>
      <c r="BC514" s="254"/>
      <c r="BD514" s="254"/>
      <c r="BE514" s="254"/>
      <c r="BF514" s="254"/>
      <c r="BG514" s="254"/>
      <c r="BH514" s="254"/>
      <c r="BI514" s="254"/>
      <c r="BJ514" s="254"/>
      <c r="BK514" s="254"/>
      <c r="BL514" s="254"/>
      <c r="BN514" s="255"/>
      <c r="BO514" s="255"/>
      <c r="BP514" s="255"/>
      <c r="BQ514" s="255"/>
      <c r="BR514" s="255"/>
      <c r="BS514" s="255"/>
      <c r="BT514" s="255"/>
      <c r="BU514" s="255"/>
      <c r="BV514" s="255"/>
      <c r="BW514" s="255"/>
      <c r="BX514" s="255"/>
      <c r="BY514" s="255"/>
      <c r="BZ514" s="255"/>
      <c r="CA514" s="255"/>
      <c r="CB514" s="255"/>
      <c r="CC514" s="255"/>
      <c r="CD514" s="255"/>
      <c r="CE514" s="255"/>
      <c r="CF514" s="255"/>
      <c r="CG514" s="255"/>
      <c r="CH514" s="255"/>
      <c r="CI514" s="255"/>
      <c r="CJ514" s="255"/>
      <c r="CK514" s="255"/>
      <c r="CL514" s="255"/>
      <c r="CM514" s="255"/>
      <c r="CN514" s="255"/>
      <c r="CO514" s="255"/>
      <c r="CP514" s="255"/>
      <c r="CQ514" s="255"/>
      <c r="CR514" s="255"/>
      <c r="CS514" s="255"/>
      <c r="CT514" s="255"/>
      <c r="CU514" s="255"/>
      <c r="CV514" s="255"/>
      <c r="CW514" s="255"/>
      <c r="CX514" s="255"/>
      <c r="CY514" s="255"/>
      <c r="CZ514" s="255"/>
      <c r="DA514" s="255"/>
      <c r="DB514" s="255"/>
      <c r="DC514" s="255"/>
      <c r="DD514" s="255"/>
      <c r="DE514" s="255"/>
      <c r="DF514" s="255"/>
      <c r="DG514" s="255"/>
      <c r="DH514" s="255"/>
      <c r="DI514" s="255"/>
      <c r="DJ514" s="255"/>
      <c r="DK514" s="255"/>
      <c r="DL514" s="255"/>
      <c r="DM514" s="255"/>
      <c r="DN514" s="255"/>
      <c r="DO514" s="255"/>
      <c r="DP514" s="255"/>
      <c r="DQ514" s="255"/>
      <c r="DR514" s="255"/>
    </row>
    <row r="515" spans="8:122" x14ac:dyDescent="0.4">
      <c r="H515" s="254"/>
      <c r="I515" s="254"/>
      <c r="J515" s="254"/>
      <c r="K515" s="254"/>
      <c r="L515" s="254"/>
      <c r="M515" s="254"/>
      <c r="N515" s="254"/>
      <c r="O515" s="254"/>
      <c r="P515" s="254"/>
      <c r="Q515" s="254"/>
      <c r="R515" s="254"/>
      <c r="S515" s="254"/>
      <c r="T515" s="254"/>
      <c r="U515" s="254"/>
      <c r="V515" s="254"/>
      <c r="W515" s="254"/>
      <c r="X515" s="254"/>
      <c r="Y515" s="254"/>
      <c r="Z515" s="254"/>
      <c r="AA515" s="254"/>
      <c r="AB515" s="254"/>
      <c r="AC515" s="254"/>
      <c r="AD515" s="254"/>
      <c r="AE515" s="254"/>
      <c r="AF515" s="254"/>
      <c r="AG515" s="254"/>
      <c r="AH515" s="254"/>
      <c r="AI515" s="254"/>
      <c r="AJ515" s="254"/>
      <c r="AK515" s="254"/>
      <c r="AL515" s="254"/>
      <c r="AM515" s="254"/>
      <c r="AN515" s="254"/>
      <c r="AO515" s="254"/>
      <c r="AP515" s="254"/>
      <c r="AQ515" s="254"/>
      <c r="AR515" s="254"/>
      <c r="AS515" s="254"/>
      <c r="AT515" s="254"/>
      <c r="AU515" s="254"/>
      <c r="AV515" s="254"/>
      <c r="AW515" s="254"/>
      <c r="AX515" s="254"/>
      <c r="AY515" s="254"/>
      <c r="AZ515" s="254"/>
      <c r="BA515" s="254"/>
      <c r="BB515" s="254"/>
      <c r="BC515" s="254"/>
      <c r="BD515" s="254"/>
      <c r="BE515" s="254"/>
      <c r="BF515" s="254"/>
      <c r="BG515" s="254"/>
      <c r="BH515" s="254"/>
      <c r="BI515" s="254"/>
      <c r="BJ515" s="254"/>
      <c r="BK515" s="254"/>
      <c r="BL515" s="254"/>
      <c r="BN515" s="255"/>
      <c r="BO515" s="255"/>
      <c r="BP515" s="255"/>
      <c r="BQ515" s="255"/>
      <c r="BR515" s="255"/>
      <c r="BS515" s="255"/>
      <c r="BT515" s="255"/>
      <c r="BU515" s="255"/>
      <c r="BV515" s="255"/>
      <c r="BW515" s="255"/>
      <c r="BX515" s="255"/>
      <c r="BY515" s="255"/>
      <c r="BZ515" s="255"/>
      <c r="CA515" s="255"/>
      <c r="CB515" s="255"/>
      <c r="CC515" s="255"/>
      <c r="CD515" s="255"/>
      <c r="CE515" s="255"/>
      <c r="CF515" s="255"/>
      <c r="CG515" s="255"/>
      <c r="CH515" s="255"/>
      <c r="CI515" s="255"/>
      <c r="CJ515" s="255"/>
      <c r="CK515" s="255"/>
      <c r="CL515" s="255"/>
      <c r="CM515" s="255"/>
      <c r="CN515" s="255"/>
      <c r="CO515" s="255"/>
      <c r="CP515" s="255"/>
      <c r="CQ515" s="255"/>
      <c r="CR515" s="255"/>
      <c r="CS515" s="255"/>
      <c r="CT515" s="255"/>
      <c r="CU515" s="255"/>
      <c r="CV515" s="255"/>
      <c r="CW515" s="255"/>
      <c r="CX515" s="255"/>
      <c r="CY515" s="255"/>
      <c r="CZ515" s="255"/>
      <c r="DA515" s="255"/>
      <c r="DB515" s="255"/>
      <c r="DC515" s="255"/>
      <c r="DD515" s="255"/>
      <c r="DE515" s="255"/>
      <c r="DF515" s="255"/>
      <c r="DG515" s="255"/>
      <c r="DH515" s="255"/>
      <c r="DI515" s="255"/>
      <c r="DJ515" s="255"/>
      <c r="DK515" s="255"/>
      <c r="DL515" s="255"/>
      <c r="DM515" s="255"/>
      <c r="DN515" s="255"/>
      <c r="DO515" s="255"/>
      <c r="DP515" s="255"/>
      <c r="DQ515" s="255"/>
      <c r="DR515" s="255"/>
    </row>
    <row r="516" spans="8:122" x14ac:dyDescent="0.4">
      <c r="H516" s="254"/>
      <c r="I516" s="254"/>
      <c r="J516" s="254"/>
      <c r="K516" s="254"/>
      <c r="L516" s="254"/>
      <c r="M516" s="254"/>
      <c r="N516" s="254"/>
      <c r="O516" s="254"/>
      <c r="P516" s="254"/>
      <c r="Q516" s="254"/>
      <c r="R516" s="254"/>
      <c r="S516" s="254"/>
      <c r="T516" s="254"/>
      <c r="U516" s="254"/>
      <c r="V516" s="254"/>
      <c r="W516" s="254"/>
      <c r="X516" s="254"/>
      <c r="Y516" s="254"/>
      <c r="Z516" s="254"/>
      <c r="AA516" s="254"/>
      <c r="AB516" s="254"/>
      <c r="AC516" s="254"/>
      <c r="AD516" s="254"/>
      <c r="AE516" s="254"/>
      <c r="AF516" s="254"/>
      <c r="AG516" s="254"/>
      <c r="AH516" s="254"/>
      <c r="AI516" s="254"/>
      <c r="AJ516" s="254"/>
      <c r="AK516" s="254"/>
      <c r="AL516" s="254"/>
      <c r="AM516" s="254"/>
      <c r="AN516" s="254"/>
      <c r="AO516" s="254"/>
      <c r="AP516" s="254"/>
      <c r="AQ516" s="254"/>
      <c r="AR516" s="254"/>
      <c r="AS516" s="254"/>
      <c r="AT516" s="254"/>
      <c r="AU516" s="254"/>
      <c r="AV516" s="254"/>
      <c r="AW516" s="254"/>
      <c r="AX516" s="254"/>
      <c r="AY516" s="254"/>
      <c r="AZ516" s="254"/>
      <c r="BA516" s="254"/>
      <c r="BB516" s="254"/>
      <c r="BC516" s="254"/>
      <c r="BD516" s="254"/>
      <c r="BE516" s="254"/>
      <c r="BF516" s="254"/>
      <c r="BG516" s="254"/>
      <c r="BH516" s="254"/>
      <c r="BI516" s="254"/>
      <c r="BJ516" s="254"/>
      <c r="BK516" s="254"/>
      <c r="BL516" s="254"/>
      <c r="BN516" s="255"/>
      <c r="BO516" s="255"/>
      <c r="BP516" s="255"/>
      <c r="BQ516" s="255"/>
      <c r="BR516" s="255"/>
      <c r="BS516" s="255"/>
      <c r="BT516" s="255"/>
      <c r="BU516" s="255"/>
      <c r="BV516" s="255"/>
      <c r="BW516" s="255"/>
      <c r="BX516" s="255"/>
      <c r="BY516" s="255"/>
      <c r="BZ516" s="255"/>
      <c r="CA516" s="255"/>
      <c r="CB516" s="255"/>
      <c r="CC516" s="255"/>
      <c r="CD516" s="255"/>
      <c r="CE516" s="255"/>
      <c r="CF516" s="255"/>
      <c r="CG516" s="255"/>
      <c r="CH516" s="255"/>
      <c r="CI516" s="255"/>
      <c r="CJ516" s="255"/>
      <c r="CK516" s="255"/>
      <c r="CL516" s="255"/>
      <c r="CM516" s="255"/>
      <c r="CN516" s="255"/>
      <c r="CO516" s="255"/>
      <c r="CP516" s="255"/>
      <c r="CQ516" s="255"/>
      <c r="CR516" s="255"/>
      <c r="CS516" s="255"/>
      <c r="CT516" s="255"/>
      <c r="CU516" s="255"/>
      <c r="CV516" s="255"/>
      <c r="CW516" s="255"/>
      <c r="CX516" s="255"/>
      <c r="CY516" s="255"/>
      <c r="CZ516" s="255"/>
      <c r="DA516" s="255"/>
      <c r="DB516" s="255"/>
      <c r="DC516" s="255"/>
      <c r="DD516" s="255"/>
      <c r="DE516" s="255"/>
      <c r="DF516" s="255"/>
      <c r="DG516" s="255"/>
      <c r="DH516" s="255"/>
      <c r="DI516" s="255"/>
      <c r="DJ516" s="255"/>
      <c r="DK516" s="255"/>
      <c r="DL516" s="255"/>
      <c r="DM516" s="255"/>
      <c r="DN516" s="255"/>
      <c r="DO516" s="255"/>
      <c r="DP516" s="255"/>
      <c r="DQ516" s="255"/>
      <c r="DR516" s="255"/>
    </row>
    <row r="517" spans="8:122" x14ac:dyDescent="0.4">
      <c r="H517" s="254"/>
      <c r="I517" s="254"/>
      <c r="J517" s="254"/>
      <c r="K517" s="254"/>
      <c r="L517" s="254"/>
      <c r="M517" s="254"/>
      <c r="N517" s="254"/>
      <c r="O517" s="254"/>
      <c r="P517" s="254"/>
      <c r="Q517" s="254"/>
      <c r="R517" s="254"/>
      <c r="S517" s="254"/>
      <c r="T517" s="254"/>
      <c r="U517" s="254"/>
      <c r="V517" s="254"/>
      <c r="W517" s="254"/>
      <c r="X517" s="254"/>
      <c r="Y517" s="254"/>
      <c r="Z517" s="254"/>
      <c r="AA517" s="254"/>
      <c r="AB517" s="254"/>
      <c r="AC517" s="254"/>
      <c r="AD517" s="254"/>
      <c r="AE517" s="254"/>
      <c r="AF517" s="254"/>
      <c r="AG517" s="254"/>
      <c r="AH517" s="254"/>
      <c r="AI517" s="254"/>
      <c r="AJ517" s="254"/>
      <c r="AK517" s="254"/>
      <c r="AL517" s="254"/>
      <c r="AM517" s="254"/>
      <c r="AN517" s="254"/>
      <c r="AO517" s="254"/>
      <c r="AP517" s="254"/>
      <c r="AQ517" s="254"/>
      <c r="AR517" s="254"/>
      <c r="AS517" s="254"/>
      <c r="AT517" s="254"/>
      <c r="AU517" s="254"/>
      <c r="AV517" s="254"/>
      <c r="AW517" s="254"/>
      <c r="AX517" s="254"/>
      <c r="AY517" s="254"/>
      <c r="AZ517" s="254"/>
      <c r="BA517" s="254"/>
      <c r="BB517" s="254"/>
      <c r="BC517" s="254"/>
      <c r="BD517" s="254"/>
      <c r="BE517" s="254"/>
      <c r="BF517" s="254"/>
      <c r="BG517" s="254"/>
      <c r="BH517" s="254"/>
      <c r="BI517" s="254"/>
      <c r="BJ517" s="254"/>
      <c r="BK517" s="254"/>
      <c r="BL517" s="254"/>
      <c r="BN517" s="255"/>
      <c r="BO517" s="255"/>
      <c r="BP517" s="255"/>
      <c r="BQ517" s="255"/>
      <c r="BR517" s="255"/>
      <c r="BS517" s="255"/>
      <c r="BT517" s="255"/>
      <c r="BU517" s="255"/>
      <c r="BV517" s="255"/>
      <c r="BW517" s="255"/>
      <c r="BX517" s="255"/>
      <c r="BY517" s="255"/>
      <c r="BZ517" s="255"/>
      <c r="CA517" s="255"/>
      <c r="CB517" s="255"/>
      <c r="CC517" s="255"/>
      <c r="CD517" s="255"/>
      <c r="CE517" s="255"/>
      <c r="CF517" s="255"/>
      <c r="CG517" s="255"/>
      <c r="CH517" s="255"/>
      <c r="CI517" s="255"/>
      <c r="CJ517" s="255"/>
      <c r="CK517" s="255"/>
      <c r="CL517" s="255"/>
      <c r="CM517" s="255"/>
      <c r="CN517" s="255"/>
      <c r="CO517" s="255"/>
      <c r="CP517" s="255"/>
      <c r="CQ517" s="255"/>
      <c r="CR517" s="255"/>
      <c r="CS517" s="255"/>
      <c r="CT517" s="255"/>
      <c r="CU517" s="255"/>
      <c r="CV517" s="255"/>
      <c r="CW517" s="255"/>
      <c r="CX517" s="255"/>
      <c r="CY517" s="255"/>
      <c r="CZ517" s="255"/>
      <c r="DA517" s="255"/>
      <c r="DB517" s="255"/>
      <c r="DC517" s="255"/>
      <c r="DD517" s="255"/>
      <c r="DE517" s="255"/>
      <c r="DF517" s="255"/>
      <c r="DG517" s="255"/>
      <c r="DH517" s="255"/>
      <c r="DI517" s="255"/>
      <c r="DJ517" s="255"/>
      <c r="DK517" s="255"/>
      <c r="DL517" s="255"/>
      <c r="DM517" s="255"/>
      <c r="DN517" s="255"/>
      <c r="DO517" s="255"/>
      <c r="DP517" s="255"/>
      <c r="DQ517" s="255"/>
      <c r="DR517" s="255"/>
    </row>
    <row r="518" spans="8:122" x14ac:dyDescent="0.4">
      <c r="H518" s="254"/>
      <c r="I518" s="254"/>
      <c r="J518" s="254"/>
      <c r="K518" s="254"/>
      <c r="L518" s="254"/>
      <c r="M518" s="254"/>
      <c r="N518" s="254"/>
      <c r="O518" s="254"/>
      <c r="P518" s="254"/>
      <c r="Q518" s="254"/>
      <c r="R518" s="254"/>
      <c r="S518" s="254"/>
      <c r="T518" s="254"/>
      <c r="U518" s="254"/>
      <c r="V518" s="254"/>
      <c r="W518" s="254"/>
      <c r="X518" s="254"/>
      <c r="Y518" s="254"/>
      <c r="Z518" s="254"/>
      <c r="AA518" s="254"/>
      <c r="AB518" s="254"/>
      <c r="AC518" s="254"/>
      <c r="AD518" s="254"/>
      <c r="AE518" s="254"/>
      <c r="AF518" s="254"/>
      <c r="AG518" s="254"/>
      <c r="AH518" s="254"/>
      <c r="AI518" s="254"/>
      <c r="AJ518" s="254"/>
      <c r="AK518" s="254"/>
      <c r="AL518" s="254"/>
      <c r="AM518" s="254"/>
      <c r="AN518" s="254"/>
      <c r="AO518" s="254"/>
      <c r="AP518" s="254"/>
      <c r="AQ518" s="254"/>
      <c r="AR518" s="254"/>
      <c r="AS518" s="254"/>
      <c r="AT518" s="254"/>
      <c r="AU518" s="254"/>
      <c r="AV518" s="254"/>
      <c r="AW518" s="254"/>
      <c r="AX518" s="254"/>
      <c r="AY518" s="254"/>
      <c r="AZ518" s="254"/>
      <c r="BA518" s="254"/>
      <c r="BB518" s="254"/>
      <c r="BC518" s="254"/>
      <c r="BD518" s="254"/>
      <c r="BE518" s="254"/>
      <c r="BF518" s="254"/>
      <c r="BG518" s="254"/>
      <c r="BH518" s="254"/>
      <c r="BI518" s="254"/>
      <c r="BJ518" s="254"/>
      <c r="BK518" s="254"/>
      <c r="BL518" s="254"/>
      <c r="BN518" s="255"/>
      <c r="BO518" s="255"/>
      <c r="BP518" s="255"/>
      <c r="BQ518" s="255"/>
      <c r="BR518" s="255"/>
      <c r="BS518" s="255"/>
      <c r="BT518" s="255"/>
      <c r="BU518" s="255"/>
      <c r="BV518" s="255"/>
      <c r="BW518" s="255"/>
      <c r="BX518" s="255"/>
      <c r="BY518" s="255"/>
      <c r="BZ518" s="255"/>
      <c r="CA518" s="255"/>
      <c r="CB518" s="255"/>
      <c r="CC518" s="255"/>
      <c r="CD518" s="255"/>
      <c r="CE518" s="255"/>
      <c r="CF518" s="255"/>
      <c r="CG518" s="255"/>
      <c r="CH518" s="255"/>
      <c r="CI518" s="255"/>
      <c r="CJ518" s="255"/>
      <c r="CK518" s="255"/>
      <c r="CL518" s="255"/>
      <c r="CM518" s="255"/>
      <c r="CN518" s="255"/>
      <c r="CO518" s="255"/>
      <c r="CP518" s="255"/>
      <c r="CQ518" s="255"/>
      <c r="CR518" s="255"/>
      <c r="CS518" s="255"/>
      <c r="CT518" s="255"/>
      <c r="CU518" s="255"/>
      <c r="CV518" s="255"/>
      <c r="CW518" s="255"/>
      <c r="CX518" s="255"/>
      <c r="CY518" s="255"/>
      <c r="CZ518" s="255"/>
      <c r="DA518" s="255"/>
      <c r="DB518" s="255"/>
      <c r="DC518" s="255"/>
      <c r="DD518" s="255"/>
      <c r="DE518" s="255"/>
      <c r="DF518" s="255"/>
      <c r="DG518" s="255"/>
      <c r="DH518" s="255"/>
      <c r="DI518" s="255"/>
      <c r="DJ518" s="255"/>
      <c r="DK518" s="255"/>
      <c r="DL518" s="255"/>
      <c r="DM518" s="255"/>
      <c r="DN518" s="255"/>
      <c r="DO518" s="255"/>
      <c r="DP518" s="255"/>
      <c r="DQ518" s="255"/>
      <c r="DR518" s="255"/>
    </row>
    <row r="519" spans="8:122" x14ac:dyDescent="0.4">
      <c r="H519" s="254"/>
      <c r="I519" s="254"/>
      <c r="J519" s="254"/>
      <c r="K519" s="254"/>
      <c r="L519" s="254"/>
      <c r="M519" s="254"/>
      <c r="N519" s="254"/>
      <c r="O519" s="254"/>
      <c r="P519" s="254"/>
      <c r="Q519" s="254"/>
      <c r="R519" s="254"/>
      <c r="S519" s="254"/>
      <c r="T519" s="254"/>
      <c r="U519" s="254"/>
      <c r="V519" s="254"/>
      <c r="W519" s="254"/>
      <c r="X519" s="254"/>
      <c r="Y519" s="254"/>
      <c r="Z519" s="254"/>
      <c r="AA519" s="254"/>
      <c r="AB519" s="254"/>
      <c r="AC519" s="254"/>
      <c r="AD519" s="254"/>
      <c r="AE519" s="254"/>
      <c r="AF519" s="254"/>
      <c r="AG519" s="254"/>
      <c r="AH519" s="254"/>
      <c r="AI519" s="254"/>
      <c r="AJ519" s="254"/>
      <c r="AK519" s="254"/>
      <c r="AL519" s="254"/>
      <c r="AM519" s="254"/>
      <c r="AN519" s="254"/>
      <c r="AO519" s="254"/>
      <c r="AP519" s="254"/>
      <c r="AQ519" s="254"/>
      <c r="AR519" s="254"/>
      <c r="AS519" s="254"/>
      <c r="AT519" s="254"/>
      <c r="AU519" s="254"/>
      <c r="AV519" s="254"/>
      <c r="AW519" s="254"/>
      <c r="AX519" s="254"/>
      <c r="AY519" s="254"/>
      <c r="AZ519" s="254"/>
      <c r="BA519" s="254"/>
      <c r="BB519" s="254"/>
      <c r="BC519" s="254"/>
      <c r="BD519" s="254"/>
      <c r="BE519" s="254"/>
      <c r="BF519" s="254"/>
      <c r="BG519" s="254"/>
      <c r="BH519" s="254"/>
      <c r="BI519" s="254"/>
      <c r="BJ519" s="254"/>
      <c r="BK519" s="254"/>
      <c r="BL519" s="254"/>
      <c r="BN519" s="255"/>
      <c r="BO519" s="255"/>
      <c r="BP519" s="255"/>
      <c r="BQ519" s="255"/>
      <c r="BR519" s="255"/>
      <c r="BS519" s="255"/>
      <c r="BT519" s="255"/>
      <c r="BU519" s="255"/>
      <c r="BV519" s="255"/>
      <c r="BW519" s="255"/>
      <c r="BX519" s="255"/>
      <c r="BY519" s="255"/>
      <c r="BZ519" s="255"/>
      <c r="CA519" s="255"/>
      <c r="CB519" s="255"/>
      <c r="CC519" s="255"/>
      <c r="CD519" s="255"/>
      <c r="CE519" s="255"/>
      <c r="CF519" s="255"/>
      <c r="CG519" s="255"/>
      <c r="CH519" s="255"/>
      <c r="CI519" s="255"/>
      <c r="CJ519" s="255"/>
      <c r="CK519" s="255"/>
      <c r="CL519" s="255"/>
      <c r="CM519" s="255"/>
      <c r="CN519" s="255"/>
      <c r="CO519" s="255"/>
      <c r="CP519" s="255"/>
      <c r="CQ519" s="255"/>
      <c r="CR519" s="255"/>
      <c r="CS519" s="255"/>
      <c r="CT519" s="255"/>
      <c r="CU519" s="255"/>
      <c r="CV519" s="255"/>
      <c r="CW519" s="255"/>
      <c r="CX519" s="255"/>
      <c r="CY519" s="255"/>
      <c r="CZ519" s="255"/>
      <c r="DA519" s="255"/>
      <c r="DB519" s="255"/>
      <c r="DC519" s="255"/>
      <c r="DD519" s="255"/>
      <c r="DE519" s="255"/>
      <c r="DF519" s="255"/>
      <c r="DG519" s="255"/>
      <c r="DH519" s="255"/>
      <c r="DI519" s="255"/>
      <c r="DJ519" s="255"/>
      <c r="DK519" s="255"/>
      <c r="DL519" s="255"/>
      <c r="DM519" s="255"/>
      <c r="DN519" s="255"/>
      <c r="DO519" s="255"/>
      <c r="DP519" s="255"/>
      <c r="DQ519" s="255"/>
      <c r="DR519" s="255"/>
    </row>
    <row r="520" spans="8:122" x14ac:dyDescent="0.4">
      <c r="H520" s="254"/>
      <c r="I520" s="254"/>
      <c r="J520" s="254"/>
      <c r="K520" s="254"/>
      <c r="L520" s="254"/>
      <c r="M520" s="254"/>
      <c r="N520" s="254"/>
      <c r="O520" s="254"/>
      <c r="P520" s="254"/>
      <c r="Q520" s="254"/>
      <c r="R520" s="254"/>
      <c r="S520" s="254"/>
      <c r="T520" s="254"/>
      <c r="U520" s="254"/>
      <c r="V520" s="254"/>
      <c r="W520" s="254"/>
      <c r="X520" s="254"/>
      <c r="Y520" s="254"/>
      <c r="Z520" s="254"/>
      <c r="AA520" s="254"/>
      <c r="AB520" s="254"/>
      <c r="AC520" s="254"/>
      <c r="AD520" s="254"/>
      <c r="AE520" s="254"/>
      <c r="AF520" s="254"/>
      <c r="AG520" s="254"/>
      <c r="AH520" s="254"/>
      <c r="AI520" s="254"/>
      <c r="AJ520" s="254"/>
      <c r="AK520" s="254"/>
      <c r="AL520" s="254"/>
      <c r="AM520" s="254"/>
      <c r="AN520" s="254"/>
      <c r="AO520" s="254"/>
      <c r="AP520" s="254"/>
      <c r="AQ520" s="254"/>
      <c r="AR520" s="254"/>
      <c r="AS520" s="254"/>
      <c r="AT520" s="254"/>
      <c r="AU520" s="254"/>
      <c r="AV520" s="254"/>
      <c r="AW520" s="254"/>
      <c r="AX520" s="254"/>
      <c r="AY520" s="254"/>
      <c r="AZ520" s="254"/>
      <c r="BA520" s="254"/>
      <c r="BB520" s="254"/>
      <c r="BC520" s="254"/>
      <c r="BD520" s="254"/>
      <c r="BE520" s="254"/>
      <c r="BF520" s="254"/>
      <c r="BG520" s="254"/>
      <c r="BH520" s="254"/>
      <c r="BI520" s="254"/>
      <c r="BJ520" s="254"/>
      <c r="BK520" s="254"/>
      <c r="BL520" s="254"/>
      <c r="BN520" s="255"/>
      <c r="BO520" s="255"/>
      <c r="BP520" s="255"/>
      <c r="BQ520" s="255"/>
      <c r="BR520" s="255"/>
      <c r="BS520" s="255"/>
      <c r="BT520" s="255"/>
      <c r="BU520" s="255"/>
      <c r="BV520" s="255"/>
      <c r="BW520" s="255"/>
      <c r="BX520" s="255"/>
      <c r="BY520" s="255"/>
      <c r="BZ520" s="255"/>
      <c r="CA520" s="255"/>
      <c r="CB520" s="255"/>
      <c r="CC520" s="255"/>
      <c r="CD520" s="255"/>
      <c r="CE520" s="255"/>
      <c r="CF520" s="255"/>
      <c r="CG520" s="255"/>
      <c r="CH520" s="255"/>
      <c r="CI520" s="255"/>
      <c r="CJ520" s="255"/>
      <c r="CK520" s="255"/>
      <c r="CL520" s="255"/>
      <c r="CM520" s="255"/>
      <c r="CN520" s="255"/>
      <c r="CO520" s="255"/>
      <c r="CP520" s="255"/>
      <c r="CQ520" s="255"/>
      <c r="CR520" s="255"/>
      <c r="CS520" s="255"/>
      <c r="CT520" s="255"/>
      <c r="CU520" s="255"/>
      <c r="CV520" s="255"/>
      <c r="CW520" s="255"/>
      <c r="CX520" s="255"/>
      <c r="CY520" s="255"/>
      <c r="CZ520" s="255"/>
      <c r="DA520" s="255"/>
      <c r="DB520" s="255"/>
      <c r="DC520" s="255"/>
      <c r="DD520" s="255"/>
      <c r="DE520" s="255"/>
      <c r="DF520" s="255"/>
      <c r="DG520" s="255"/>
      <c r="DH520" s="255"/>
      <c r="DI520" s="255"/>
      <c r="DJ520" s="255"/>
      <c r="DK520" s="255"/>
      <c r="DL520" s="255"/>
      <c r="DM520" s="255"/>
      <c r="DN520" s="255"/>
      <c r="DO520" s="255"/>
      <c r="DP520" s="255"/>
      <c r="DQ520" s="255"/>
      <c r="DR520" s="255"/>
    </row>
    <row r="521" spans="8:122" x14ac:dyDescent="0.4">
      <c r="H521" s="254"/>
      <c r="I521" s="254"/>
      <c r="J521" s="254"/>
      <c r="K521" s="254"/>
      <c r="L521" s="254"/>
      <c r="M521" s="254"/>
      <c r="N521" s="254"/>
      <c r="O521" s="254"/>
      <c r="P521" s="254"/>
      <c r="Q521" s="254"/>
      <c r="R521" s="254"/>
      <c r="S521" s="254"/>
      <c r="T521" s="254"/>
      <c r="U521" s="254"/>
      <c r="V521" s="254"/>
      <c r="W521" s="254"/>
      <c r="X521" s="254"/>
      <c r="Y521" s="254"/>
      <c r="Z521" s="254"/>
      <c r="AA521" s="254"/>
      <c r="AB521" s="254"/>
      <c r="AC521" s="254"/>
      <c r="AD521" s="254"/>
      <c r="AE521" s="254"/>
      <c r="AF521" s="254"/>
      <c r="AG521" s="254"/>
      <c r="AH521" s="254"/>
      <c r="AI521" s="254"/>
      <c r="AJ521" s="254"/>
      <c r="AK521" s="254"/>
      <c r="AL521" s="254"/>
      <c r="AM521" s="254"/>
      <c r="AN521" s="254"/>
      <c r="AO521" s="254"/>
      <c r="AP521" s="254"/>
      <c r="AQ521" s="254"/>
      <c r="AR521" s="254"/>
      <c r="AS521" s="254"/>
      <c r="AT521" s="254"/>
      <c r="AU521" s="254"/>
      <c r="AV521" s="254"/>
      <c r="AW521" s="254"/>
      <c r="AX521" s="254"/>
      <c r="AY521" s="254"/>
      <c r="AZ521" s="254"/>
      <c r="BA521" s="254"/>
      <c r="BB521" s="254"/>
      <c r="BC521" s="254"/>
      <c r="BD521" s="254"/>
      <c r="BE521" s="254"/>
      <c r="BF521" s="254"/>
      <c r="BG521" s="254"/>
      <c r="BH521" s="254"/>
      <c r="BI521" s="254"/>
      <c r="BJ521" s="254"/>
      <c r="BK521" s="254"/>
      <c r="BL521" s="254"/>
      <c r="BN521" s="255"/>
      <c r="BO521" s="255"/>
      <c r="BP521" s="255"/>
      <c r="BQ521" s="255"/>
      <c r="BR521" s="255"/>
      <c r="BS521" s="255"/>
      <c r="BT521" s="255"/>
      <c r="BU521" s="255"/>
      <c r="BV521" s="255"/>
      <c r="BW521" s="255"/>
      <c r="BX521" s="255"/>
      <c r="BY521" s="255"/>
      <c r="BZ521" s="255"/>
      <c r="CA521" s="255"/>
      <c r="CB521" s="255"/>
      <c r="CC521" s="255"/>
      <c r="CD521" s="255"/>
      <c r="CE521" s="255"/>
      <c r="CF521" s="255"/>
      <c r="CG521" s="255"/>
      <c r="CH521" s="255"/>
      <c r="CI521" s="255"/>
      <c r="CJ521" s="255"/>
      <c r="CK521" s="255"/>
      <c r="CL521" s="255"/>
      <c r="CM521" s="255"/>
      <c r="CN521" s="255"/>
      <c r="CO521" s="255"/>
      <c r="CP521" s="255"/>
      <c r="CQ521" s="255"/>
      <c r="CR521" s="255"/>
      <c r="CS521" s="255"/>
      <c r="CT521" s="255"/>
      <c r="CU521" s="255"/>
      <c r="CV521" s="255"/>
      <c r="CW521" s="255"/>
      <c r="CX521" s="255"/>
      <c r="CY521" s="255"/>
      <c r="CZ521" s="255"/>
      <c r="DA521" s="255"/>
      <c r="DB521" s="255"/>
      <c r="DC521" s="255"/>
      <c r="DD521" s="255"/>
      <c r="DE521" s="255"/>
      <c r="DF521" s="255"/>
      <c r="DG521" s="255"/>
      <c r="DH521" s="255"/>
      <c r="DI521" s="255"/>
      <c r="DJ521" s="255"/>
      <c r="DK521" s="255"/>
      <c r="DL521" s="255"/>
      <c r="DM521" s="255"/>
      <c r="DN521" s="255"/>
      <c r="DO521" s="255"/>
      <c r="DP521" s="255"/>
      <c r="DQ521" s="255"/>
      <c r="DR521" s="255"/>
    </row>
    <row r="522" spans="8:122" x14ac:dyDescent="0.4">
      <c r="H522" s="254"/>
      <c r="I522" s="254"/>
      <c r="J522" s="254"/>
      <c r="K522" s="254"/>
      <c r="L522" s="254"/>
      <c r="M522" s="254"/>
      <c r="N522" s="254"/>
      <c r="O522" s="254"/>
      <c r="P522" s="254"/>
      <c r="Q522" s="254"/>
      <c r="R522" s="254"/>
      <c r="S522" s="254"/>
      <c r="T522" s="254"/>
      <c r="U522" s="254"/>
      <c r="V522" s="254"/>
      <c r="W522" s="254"/>
      <c r="X522" s="254"/>
      <c r="Y522" s="254"/>
      <c r="Z522" s="254"/>
      <c r="AA522" s="254"/>
      <c r="AB522" s="254"/>
      <c r="AC522" s="254"/>
      <c r="AD522" s="254"/>
      <c r="AE522" s="254"/>
      <c r="AF522" s="254"/>
      <c r="AG522" s="254"/>
      <c r="AH522" s="254"/>
      <c r="AI522" s="254"/>
      <c r="AJ522" s="254"/>
      <c r="AK522" s="254"/>
      <c r="AL522" s="254"/>
      <c r="AM522" s="254"/>
      <c r="AN522" s="254"/>
      <c r="AO522" s="254"/>
      <c r="AP522" s="254"/>
      <c r="AQ522" s="254"/>
      <c r="AR522" s="254"/>
      <c r="AS522" s="254"/>
      <c r="AT522" s="254"/>
      <c r="AU522" s="254"/>
      <c r="AV522" s="254"/>
      <c r="AW522" s="254"/>
      <c r="AX522" s="254"/>
      <c r="AY522" s="254"/>
      <c r="AZ522" s="254"/>
      <c r="BA522" s="254"/>
      <c r="BB522" s="254"/>
      <c r="BC522" s="254"/>
      <c r="BD522" s="254"/>
      <c r="BE522" s="254"/>
      <c r="BF522" s="254"/>
      <c r="BG522" s="254"/>
      <c r="BH522" s="254"/>
      <c r="BI522" s="254"/>
      <c r="BJ522" s="254"/>
      <c r="BK522" s="254"/>
      <c r="BL522" s="254"/>
      <c r="BN522" s="255"/>
      <c r="BO522" s="255"/>
      <c r="BP522" s="255"/>
      <c r="BQ522" s="255"/>
      <c r="BR522" s="255"/>
      <c r="BS522" s="255"/>
      <c r="BT522" s="255"/>
      <c r="BU522" s="255"/>
      <c r="BV522" s="255"/>
      <c r="BW522" s="255"/>
      <c r="BX522" s="255"/>
      <c r="BY522" s="255"/>
      <c r="BZ522" s="255"/>
      <c r="CA522" s="255"/>
      <c r="CB522" s="255"/>
      <c r="CC522" s="255"/>
      <c r="CD522" s="255"/>
      <c r="CE522" s="255"/>
      <c r="CF522" s="255"/>
      <c r="CG522" s="255"/>
      <c r="CH522" s="255"/>
      <c r="CI522" s="255"/>
      <c r="CJ522" s="255"/>
      <c r="CK522" s="255"/>
      <c r="CL522" s="255"/>
      <c r="CM522" s="255"/>
      <c r="CN522" s="255"/>
      <c r="CO522" s="255"/>
      <c r="CP522" s="255"/>
      <c r="CQ522" s="255"/>
      <c r="CR522" s="255"/>
      <c r="CS522" s="255"/>
      <c r="CT522" s="255"/>
      <c r="CU522" s="255"/>
      <c r="CV522" s="255"/>
      <c r="CW522" s="255"/>
      <c r="CX522" s="255"/>
      <c r="CY522" s="255"/>
      <c r="CZ522" s="255"/>
      <c r="DA522" s="255"/>
      <c r="DB522" s="255"/>
      <c r="DC522" s="255"/>
      <c r="DD522" s="255"/>
      <c r="DE522" s="255"/>
      <c r="DF522" s="255"/>
      <c r="DG522" s="255"/>
      <c r="DH522" s="255"/>
      <c r="DI522" s="255"/>
      <c r="DJ522" s="255"/>
      <c r="DK522" s="255"/>
      <c r="DL522" s="255"/>
      <c r="DM522" s="255"/>
      <c r="DN522" s="255"/>
      <c r="DO522" s="255"/>
      <c r="DP522" s="255"/>
      <c r="DQ522" s="255"/>
      <c r="DR522" s="255"/>
    </row>
    <row r="523" spans="8:122" x14ac:dyDescent="0.4">
      <c r="H523" s="254"/>
      <c r="I523" s="254"/>
      <c r="J523" s="254"/>
      <c r="K523" s="254"/>
      <c r="L523" s="254"/>
      <c r="M523" s="254"/>
      <c r="N523" s="254"/>
      <c r="O523" s="254"/>
      <c r="P523" s="254"/>
      <c r="Q523" s="254"/>
      <c r="R523" s="254"/>
      <c r="S523" s="254"/>
      <c r="T523" s="254"/>
      <c r="U523" s="254"/>
      <c r="V523" s="254"/>
      <c r="W523" s="254"/>
      <c r="X523" s="254"/>
      <c r="Y523" s="254"/>
      <c r="Z523" s="254"/>
      <c r="AA523" s="254"/>
      <c r="AB523" s="254"/>
      <c r="AC523" s="254"/>
      <c r="AD523" s="254"/>
      <c r="AE523" s="254"/>
      <c r="AF523" s="254"/>
      <c r="AG523" s="254"/>
      <c r="AH523" s="254"/>
      <c r="AI523" s="254"/>
      <c r="AJ523" s="254"/>
      <c r="AK523" s="254"/>
      <c r="AL523" s="254"/>
      <c r="AM523" s="254"/>
      <c r="AN523" s="254"/>
      <c r="AO523" s="254"/>
      <c r="AP523" s="254"/>
      <c r="AQ523" s="254"/>
      <c r="AR523" s="254"/>
      <c r="AS523" s="254"/>
      <c r="AT523" s="254"/>
      <c r="AU523" s="254"/>
      <c r="AV523" s="254"/>
      <c r="AW523" s="254"/>
      <c r="AX523" s="254"/>
      <c r="AY523" s="254"/>
      <c r="AZ523" s="254"/>
      <c r="BA523" s="254"/>
      <c r="BB523" s="254"/>
      <c r="BC523" s="254"/>
      <c r="BD523" s="254"/>
      <c r="BE523" s="254"/>
      <c r="BF523" s="254"/>
      <c r="BG523" s="254"/>
      <c r="BH523" s="254"/>
      <c r="BI523" s="254"/>
      <c r="BJ523" s="254"/>
      <c r="BK523" s="254"/>
      <c r="BL523" s="254"/>
      <c r="BN523" s="255"/>
      <c r="BO523" s="255"/>
      <c r="BP523" s="255"/>
      <c r="BQ523" s="255"/>
      <c r="BR523" s="255"/>
      <c r="BS523" s="255"/>
      <c r="BT523" s="255"/>
      <c r="BU523" s="255"/>
      <c r="BV523" s="255"/>
      <c r="BW523" s="255"/>
      <c r="BX523" s="255"/>
      <c r="BY523" s="255"/>
      <c r="BZ523" s="255"/>
      <c r="CA523" s="255"/>
      <c r="CB523" s="255"/>
      <c r="CC523" s="255"/>
      <c r="CD523" s="255"/>
      <c r="CE523" s="255"/>
      <c r="CF523" s="255"/>
      <c r="CG523" s="255"/>
      <c r="CH523" s="255"/>
      <c r="CI523" s="255"/>
      <c r="CJ523" s="255"/>
      <c r="CK523" s="255"/>
      <c r="CL523" s="255"/>
      <c r="CM523" s="255"/>
      <c r="CN523" s="255"/>
      <c r="CO523" s="255"/>
      <c r="CP523" s="255"/>
      <c r="CQ523" s="255"/>
      <c r="CR523" s="255"/>
      <c r="CS523" s="255"/>
      <c r="CT523" s="255"/>
      <c r="CU523" s="255"/>
      <c r="CV523" s="255"/>
      <c r="CW523" s="255"/>
      <c r="CX523" s="255"/>
      <c r="CY523" s="255"/>
      <c r="CZ523" s="255"/>
      <c r="DA523" s="255"/>
      <c r="DB523" s="255"/>
      <c r="DC523" s="255"/>
      <c r="DD523" s="255"/>
      <c r="DE523" s="255"/>
      <c r="DF523" s="255"/>
      <c r="DG523" s="255"/>
      <c r="DH523" s="255"/>
      <c r="DI523" s="255"/>
      <c r="DJ523" s="255"/>
      <c r="DK523" s="255"/>
      <c r="DL523" s="255"/>
      <c r="DM523" s="255"/>
      <c r="DN523" s="255"/>
      <c r="DO523" s="255"/>
      <c r="DP523" s="255"/>
      <c r="DQ523" s="255"/>
      <c r="DR523" s="255"/>
    </row>
    <row r="524" spans="8:122" x14ac:dyDescent="0.4">
      <c r="H524" s="254"/>
      <c r="I524" s="254"/>
      <c r="J524" s="254"/>
      <c r="K524" s="254"/>
      <c r="L524" s="254"/>
      <c r="M524" s="254"/>
      <c r="N524" s="254"/>
      <c r="O524" s="254"/>
      <c r="P524" s="254"/>
      <c r="Q524" s="254"/>
      <c r="R524" s="254"/>
      <c r="S524" s="254"/>
      <c r="T524" s="254"/>
      <c r="U524" s="254"/>
      <c r="V524" s="254"/>
      <c r="W524" s="254"/>
      <c r="X524" s="254"/>
      <c r="Y524" s="254"/>
      <c r="Z524" s="254"/>
      <c r="AA524" s="254"/>
      <c r="AB524" s="254"/>
      <c r="AC524" s="254"/>
      <c r="AD524" s="254"/>
      <c r="AE524" s="254"/>
      <c r="AF524" s="254"/>
      <c r="AG524" s="254"/>
      <c r="AH524" s="254"/>
      <c r="AI524" s="254"/>
      <c r="AJ524" s="254"/>
      <c r="AK524" s="254"/>
      <c r="AL524" s="254"/>
      <c r="AM524" s="254"/>
      <c r="AN524" s="254"/>
      <c r="AO524" s="254"/>
      <c r="AP524" s="254"/>
      <c r="AQ524" s="254"/>
      <c r="AR524" s="254"/>
      <c r="AS524" s="254"/>
      <c r="AT524" s="254"/>
      <c r="AU524" s="254"/>
      <c r="AV524" s="254"/>
      <c r="AW524" s="254"/>
      <c r="AX524" s="254"/>
      <c r="AY524" s="254"/>
      <c r="AZ524" s="254"/>
      <c r="BA524" s="254"/>
      <c r="BB524" s="254"/>
      <c r="BC524" s="254"/>
      <c r="BD524" s="254"/>
      <c r="BE524" s="254"/>
      <c r="BF524" s="254"/>
      <c r="BG524" s="254"/>
      <c r="BH524" s="254"/>
      <c r="BI524" s="254"/>
      <c r="BJ524" s="254"/>
      <c r="BK524" s="254"/>
      <c r="BL524" s="254"/>
      <c r="BN524" s="255"/>
      <c r="BO524" s="255"/>
      <c r="BP524" s="255"/>
      <c r="BQ524" s="255"/>
      <c r="BR524" s="255"/>
      <c r="BS524" s="255"/>
      <c r="BT524" s="255"/>
      <c r="BU524" s="255"/>
      <c r="BV524" s="255"/>
      <c r="BW524" s="255"/>
      <c r="BX524" s="255"/>
      <c r="BY524" s="255"/>
      <c r="BZ524" s="255"/>
      <c r="CA524" s="255"/>
      <c r="CB524" s="255"/>
      <c r="CC524" s="255"/>
      <c r="CD524" s="255"/>
      <c r="CE524" s="255"/>
      <c r="CF524" s="255"/>
      <c r="CG524" s="255"/>
      <c r="CH524" s="255"/>
      <c r="CI524" s="255"/>
      <c r="CJ524" s="255"/>
      <c r="CK524" s="255"/>
      <c r="CL524" s="255"/>
      <c r="CM524" s="255"/>
      <c r="CN524" s="255"/>
      <c r="CO524" s="255"/>
      <c r="CP524" s="255"/>
      <c r="CQ524" s="255"/>
      <c r="CR524" s="255"/>
      <c r="CS524" s="255"/>
      <c r="CT524" s="255"/>
      <c r="CU524" s="255"/>
      <c r="CV524" s="255"/>
      <c r="CW524" s="255"/>
      <c r="CX524" s="255"/>
      <c r="CY524" s="255"/>
      <c r="CZ524" s="255"/>
      <c r="DA524" s="255"/>
      <c r="DB524" s="255"/>
      <c r="DC524" s="255"/>
      <c r="DD524" s="255"/>
      <c r="DE524" s="255"/>
      <c r="DF524" s="255"/>
      <c r="DG524" s="255"/>
      <c r="DH524" s="255"/>
      <c r="DI524" s="255"/>
      <c r="DJ524" s="255"/>
      <c r="DK524" s="255"/>
      <c r="DL524" s="255"/>
      <c r="DM524" s="255"/>
      <c r="DN524" s="255"/>
      <c r="DO524" s="255"/>
      <c r="DP524" s="255"/>
      <c r="DQ524" s="255"/>
      <c r="DR524" s="255"/>
    </row>
    <row r="525" spans="8:122" x14ac:dyDescent="0.4">
      <c r="H525" s="254"/>
      <c r="I525" s="254"/>
      <c r="J525" s="254"/>
      <c r="K525" s="254"/>
      <c r="L525" s="254"/>
      <c r="M525" s="254"/>
      <c r="N525" s="254"/>
      <c r="O525" s="254"/>
      <c r="P525" s="254"/>
      <c r="Q525" s="254"/>
      <c r="R525" s="254"/>
      <c r="S525" s="254"/>
      <c r="T525" s="254"/>
      <c r="U525" s="254"/>
      <c r="V525" s="254"/>
      <c r="W525" s="254"/>
      <c r="X525" s="254"/>
      <c r="Y525" s="254"/>
      <c r="Z525" s="254"/>
      <c r="AA525" s="254"/>
      <c r="AB525" s="254"/>
      <c r="AC525" s="254"/>
      <c r="AD525" s="254"/>
      <c r="AE525" s="254"/>
      <c r="AF525" s="254"/>
      <c r="AG525" s="254"/>
      <c r="AH525" s="254"/>
      <c r="AI525" s="254"/>
      <c r="AJ525" s="254"/>
      <c r="AK525" s="254"/>
      <c r="AL525" s="254"/>
      <c r="AM525" s="254"/>
      <c r="AN525" s="254"/>
      <c r="AO525" s="254"/>
      <c r="AP525" s="254"/>
      <c r="AQ525" s="254"/>
      <c r="AR525" s="254"/>
      <c r="AS525" s="254"/>
      <c r="AT525" s="254"/>
      <c r="AU525" s="254"/>
      <c r="AV525" s="254"/>
      <c r="AW525" s="254"/>
      <c r="AX525" s="254"/>
      <c r="AY525" s="254"/>
      <c r="AZ525" s="254"/>
      <c r="BA525" s="254"/>
      <c r="BB525" s="254"/>
      <c r="BC525" s="254"/>
      <c r="BD525" s="254"/>
      <c r="BE525" s="254"/>
      <c r="BF525" s="254"/>
      <c r="BG525" s="254"/>
      <c r="BH525" s="254"/>
      <c r="BI525" s="254"/>
      <c r="BJ525" s="254"/>
      <c r="BK525" s="254"/>
      <c r="BL525" s="254"/>
      <c r="BN525" s="255"/>
      <c r="BO525" s="255"/>
      <c r="BP525" s="255"/>
      <c r="BQ525" s="255"/>
      <c r="BR525" s="255"/>
      <c r="BS525" s="255"/>
      <c r="BT525" s="255"/>
      <c r="BU525" s="255"/>
      <c r="BV525" s="255"/>
      <c r="BW525" s="255"/>
      <c r="BX525" s="255"/>
      <c r="BY525" s="255"/>
      <c r="BZ525" s="255"/>
      <c r="CA525" s="255"/>
      <c r="CB525" s="255"/>
      <c r="CC525" s="255"/>
      <c r="CD525" s="255"/>
      <c r="CE525" s="255"/>
      <c r="CF525" s="255"/>
      <c r="CG525" s="255"/>
      <c r="CH525" s="255"/>
      <c r="CI525" s="255"/>
      <c r="CJ525" s="255"/>
      <c r="CK525" s="255"/>
      <c r="CL525" s="255"/>
      <c r="CM525" s="255"/>
      <c r="CN525" s="255"/>
      <c r="CO525" s="255"/>
      <c r="CP525" s="255"/>
      <c r="CQ525" s="255"/>
      <c r="CR525" s="255"/>
      <c r="CS525" s="255"/>
      <c r="CT525" s="255"/>
      <c r="CU525" s="255"/>
      <c r="CV525" s="255"/>
      <c r="CW525" s="255"/>
      <c r="CX525" s="255"/>
      <c r="CY525" s="255"/>
      <c r="CZ525" s="255"/>
      <c r="DA525" s="255"/>
      <c r="DB525" s="255"/>
      <c r="DC525" s="255"/>
      <c r="DD525" s="255"/>
      <c r="DE525" s="255"/>
      <c r="DF525" s="255"/>
      <c r="DG525" s="255"/>
      <c r="DH525" s="255"/>
      <c r="DI525" s="255"/>
      <c r="DJ525" s="255"/>
      <c r="DK525" s="255"/>
      <c r="DL525" s="255"/>
      <c r="DM525" s="255"/>
      <c r="DN525" s="255"/>
      <c r="DO525" s="255"/>
      <c r="DP525" s="255"/>
      <c r="DQ525" s="255"/>
      <c r="DR525" s="255"/>
    </row>
    <row r="526" spans="8:122" x14ac:dyDescent="0.4">
      <c r="H526" s="254"/>
      <c r="I526" s="254"/>
      <c r="J526" s="254"/>
      <c r="K526" s="254"/>
      <c r="L526" s="254"/>
      <c r="M526" s="254"/>
      <c r="N526" s="254"/>
      <c r="O526" s="254"/>
      <c r="P526" s="254"/>
      <c r="Q526" s="254"/>
      <c r="R526" s="254"/>
      <c r="S526" s="254"/>
      <c r="T526" s="254"/>
      <c r="U526" s="254"/>
      <c r="V526" s="254"/>
      <c r="W526" s="254"/>
      <c r="X526" s="254"/>
      <c r="Y526" s="254"/>
      <c r="Z526" s="254"/>
      <c r="AA526" s="254"/>
      <c r="AB526" s="254"/>
      <c r="AC526" s="254"/>
      <c r="AD526" s="254"/>
      <c r="AE526" s="254"/>
      <c r="AF526" s="254"/>
      <c r="AG526" s="254"/>
      <c r="AH526" s="254"/>
      <c r="AI526" s="254"/>
      <c r="AJ526" s="254"/>
      <c r="AK526" s="254"/>
      <c r="AL526" s="254"/>
      <c r="AM526" s="254"/>
      <c r="AN526" s="254"/>
      <c r="AO526" s="254"/>
      <c r="AP526" s="254"/>
      <c r="AQ526" s="254"/>
      <c r="AR526" s="254"/>
      <c r="AS526" s="254"/>
      <c r="AT526" s="254"/>
      <c r="AU526" s="254"/>
      <c r="AV526" s="254"/>
      <c r="AW526" s="254"/>
      <c r="AX526" s="254"/>
      <c r="AY526" s="254"/>
      <c r="AZ526" s="254"/>
      <c r="BA526" s="254"/>
      <c r="BB526" s="254"/>
      <c r="BC526" s="254"/>
      <c r="BD526" s="254"/>
      <c r="BE526" s="254"/>
      <c r="BF526" s="254"/>
      <c r="BG526" s="254"/>
      <c r="BH526" s="254"/>
      <c r="BI526" s="254"/>
      <c r="BJ526" s="254"/>
      <c r="BK526" s="254"/>
      <c r="BL526" s="254"/>
      <c r="BN526" s="255"/>
      <c r="BO526" s="255"/>
      <c r="BP526" s="255"/>
      <c r="BQ526" s="255"/>
      <c r="BR526" s="255"/>
      <c r="BS526" s="255"/>
      <c r="BT526" s="255"/>
      <c r="BU526" s="255"/>
      <c r="BV526" s="255"/>
      <c r="BW526" s="255"/>
      <c r="BX526" s="255"/>
      <c r="BY526" s="255"/>
      <c r="BZ526" s="255"/>
      <c r="CA526" s="255"/>
      <c r="CB526" s="255"/>
      <c r="CC526" s="255"/>
      <c r="CD526" s="255"/>
      <c r="CE526" s="255"/>
      <c r="CF526" s="255"/>
      <c r="CG526" s="255"/>
      <c r="CH526" s="255"/>
      <c r="CI526" s="255"/>
      <c r="CJ526" s="255"/>
      <c r="CK526" s="255"/>
      <c r="CL526" s="255"/>
      <c r="CM526" s="255"/>
      <c r="CN526" s="255"/>
      <c r="CO526" s="255"/>
      <c r="CP526" s="255"/>
      <c r="CQ526" s="255"/>
      <c r="CR526" s="255"/>
      <c r="CS526" s="255"/>
      <c r="CT526" s="255"/>
      <c r="CU526" s="255"/>
      <c r="CV526" s="255"/>
      <c r="CW526" s="255"/>
      <c r="CX526" s="255"/>
      <c r="CY526" s="255"/>
      <c r="CZ526" s="255"/>
      <c r="DA526" s="255"/>
      <c r="DB526" s="255"/>
      <c r="DC526" s="255"/>
      <c r="DD526" s="255"/>
      <c r="DE526" s="255"/>
      <c r="DF526" s="255"/>
      <c r="DG526" s="255"/>
      <c r="DH526" s="255"/>
      <c r="DI526" s="255"/>
      <c r="DJ526" s="255"/>
      <c r="DK526" s="255"/>
      <c r="DL526" s="255"/>
      <c r="DM526" s="255"/>
      <c r="DN526" s="255"/>
      <c r="DO526" s="255"/>
      <c r="DP526" s="255"/>
      <c r="DQ526" s="255"/>
      <c r="DR526" s="255"/>
    </row>
    <row r="527" spans="8:122" x14ac:dyDescent="0.4">
      <c r="H527" s="254"/>
      <c r="I527" s="254"/>
      <c r="J527" s="254"/>
      <c r="K527" s="254"/>
      <c r="L527" s="254"/>
      <c r="M527" s="254"/>
      <c r="N527" s="254"/>
      <c r="O527" s="254"/>
      <c r="P527" s="254"/>
      <c r="Q527" s="254"/>
      <c r="R527" s="254"/>
      <c r="S527" s="254"/>
      <c r="T527" s="254"/>
      <c r="U527" s="254"/>
      <c r="V527" s="254"/>
      <c r="W527" s="254"/>
      <c r="X527" s="254"/>
      <c r="Y527" s="254"/>
      <c r="Z527" s="254"/>
      <c r="AA527" s="254"/>
      <c r="AB527" s="254"/>
      <c r="AC527" s="254"/>
      <c r="AD527" s="254"/>
      <c r="AE527" s="254"/>
      <c r="AF527" s="254"/>
      <c r="AG527" s="254"/>
      <c r="AH527" s="254"/>
      <c r="AI527" s="254"/>
      <c r="AJ527" s="254"/>
      <c r="AK527" s="254"/>
      <c r="AL527" s="254"/>
      <c r="AM527" s="254"/>
      <c r="AN527" s="254"/>
      <c r="AO527" s="254"/>
      <c r="AP527" s="254"/>
      <c r="AQ527" s="254"/>
      <c r="AR527" s="254"/>
      <c r="AS527" s="254"/>
      <c r="AT527" s="254"/>
      <c r="AU527" s="254"/>
      <c r="AV527" s="254"/>
      <c r="AW527" s="254"/>
      <c r="AX527" s="254"/>
      <c r="AY527" s="254"/>
      <c r="AZ527" s="254"/>
      <c r="BA527" s="254"/>
      <c r="BB527" s="254"/>
      <c r="BC527" s="254"/>
      <c r="BD527" s="254"/>
      <c r="BE527" s="254"/>
      <c r="BF527" s="254"/>
      <c r="BG527" s="254"/>
      <c r="BH527" s="254"/>
      <c r="BI527" s="254"/>
      <c r="BJ527" s="254"/>
      <c r="BK527" s="254"/>
      <c r="BL527" s="254"/>
      <c r="BN527" s="255"/>
      <c r="BO527" s="255"/>
      <c r="BP527" s="255"/>
      <c r="BQ527" s="255"/>
      <c r="BR527" s="255"/>
      <c r="BS527" s="255"/>
      <c r="BT527" s="255"/>
      <c r="BU527" s="255"/>
      <c r="BV527" s="255"/>
      <c r="BW527" s="255"/>
      <c r="BX527" s="255"/>
      <c r="BY527" s="255"/>
      <c r="BZ527" s="255"/>
      <c r="CA527" s="255"/>
      <c r="CB527" s="255"/>
      <c r="CC527" s="255"/>
      <c r="CD527" s="255"/>
      <c r="CE527" s="255"/>
      <c r="CF527" s="255"/>
      <c r="CG527" s="255"/>
      <c r="CH527" s="255"/>
      <c r="CI527" s="255"/>
      <c r="CJ527" s="255"/>
      <c r="CK527" s="255"/>
      <c r="CL527" s="255"/>
      <c r="CM527" s="255"/>
      <c r="CN527" s="255"/>
      <c r="CO527" s="255"/>
      <c r="CP527" s="255"/>
      <c r="CQ527" s="255"/>
      <c r="CR527" s="255"/>
      <c r="CS527" s="255"/>
      <c r="CT527" s="255"/>
      <c r="CU527" s="255"/>
      <c r="CV527" s="255"/>
      <c r="CW527" s="255"/>
      <c r="CX527" s="255"/>
      <c r="CY527" s="255"/>
      <c r="CZ527" s="255"/>
      <c r="DA527" s="255"/>
      <c r="DB527" s="255"/>
      <c r="DC527" s="255"/>
      <c r="DD527" s="255"/>
      <c r="DE527" s="255"/>
      <c r="DF527" s="255"/>
      <c r="DG527" s="255"/>
      <c r="DH527" s="255"/>
      <c r="DI527" s="255"/>
      <c r="DJ527" s="255"/>
      <c r="DK527" s="255"/>
      <c r="DL527" s="255"/>
      <c r="DM527" s="255"/>
      <c r="DN527" s="255"/>
      <c r="DO527" s="255"/>
      <c r="DP527" s="255"/>
      <c r="DQ527" s="255"/>
      <c r="DR527" s="255"/>
    </row>
    <row r="528" spans="8:122" x14ac:dyDescent="0.4">
      <c r="H528" s="254"/>
      <c r="I528" s="254"/>
      <c r="J528" s="254"/>
      <c r="K528" s="254"/>
      <c r="L528" s="254"/>
      <c r="M528" s="254"/>
      <c r="N528" s="254"/>
      <c r="O528" s="254"/>
      <c r="P528" s="254"/>
      <c r="Q528" s="254"/>
      <c r="R528" s="254"/>
      <c r="S528" s="254"/>
      <c r="T528" s="254"/>
      <c r="U528" s="254"/>
      <c r="V528" s="254"/>
      <c r="W528" s="254"/>
      <c r="X528" s="254"/>
      <c r="Y528" s="254"/>
      <c r="Z528" s="254"/>
      <c r="AA528" s="254"/>
      <c r="AB528" s="254"/>
      <c r="AC528" s="254"/>
      <c r="AD528" s="254"/>
      <c r="AE528" s="254"/>
      <c r="AF528" s="254"/>
      <c r="AG528" s="254"/>
      <c r="AH528" s="254"/>
      <c r="AI528" s="254"/>
      <c r="AJ528" s="254"/>
      <c r="AK528" s="254"/>
      <c r="AL528" s="254"/>
      <c r="AM528" s="254"/>
      <c r="AN528" s="254"/>
      <c r="AO528" s="254"/>
      <c r="AP528" s="254"/>
      <c r="AQ528" s="254"/>
      <c r="AR528" s="254"/>
      <c r="AS528" s="254"/>
      <c r="AT528" s="254"/>
      <c r="AU528" s="254"/>
      <c r="AV528" s="254"/>
      <c r="AW528" s="254"/>
      <c r="AX528" s="254"/>
      <c r="AY528" s="254"/>
      <c r="AZ528" s="254"/>
      <c r="BA528" s="254"/>
      <c r="BB528" s="254"/>
      <c r="BC528" s="254"/>
      <c r="BD528" s="254"/>
      <c r="BE528" s="254"/>
      <c r="BF528" s="254"/>
      <c r="BG528" s="254"/>
      <c r="BH528" s="254"/>
      <c r="BI528" s="254"/>
      <c r="BJ528" s="254"/>
      <c r="BK528" s="254"/>
      <c r="BL528" s="254"/>
      <c r="BN528" s="255"/>
      <c r="BO528" s="255"/>
      <c r="BP528" s="255"/>
      <c r="BQ528" s="255"/>
      <c r="BR528" s="255"/>
      <c r="BS528" s="255"/>
      <c r="BT528" s="255"/>
      <c r="BU528" s="255"/>
      <c r="BV528" s="255"/>
      <c r="BW528" s="255"/>
      <c r="BX528" s="255"/>
      <c r="BY528" s="255"/>
      <c r="BZ528" s="255"/>
      <c r="CA528" s="255"/>
      <c r="CB528" s="255"/>
      <c r="CC528" s="255"/>
      <c r="CD528" s="255"/>
      <c r="CE528" s="255"/>
      <c r="CF528" s="255"/>
      <c r="CG528" s="255"/>
      <c r="CH528" s="255"/>
      <c r="CI528" s="255"/>
      <c r="CJ528" s="255"/>
      <c r="CK528" s="255"/>
      <c r="CL528" s="255"/>
      <c r="CM528" s="255"/>
      <c r="CN528" s="255"/>
      <c r="CO528" s="255"/>
      <c r="CP528" s="255"/>
      <c r="CQ528" s="255"/>
      <c r="CR528" s="255"/>
      <c r="CS528" s="255"/>
      <c r="CT528" s="255"/>
      <c r="CU528" s="255"/>
      <c r="CV528" s="255"/>
      <c r="CW528" s="255"/>
      <c r="CX528" s="255"/>
      <c r="CY528" s="255"/>
      <c r="CZ528" s="255"/>
      <c r="DA528" s="255"/>
      <c r="DB528" s="255"/>
      <c r="DC528" s="255"/>
      <c r="DD528" s="255"/>
      <c r="DE528" s="255"/>
      <c r="DF528" s="255"/>
      <c r="DG528" s="255"/>
      <c r="DH528" s="255"/>
      <c r="DI528" s="255"/>
      <c r="DJ528" s="255"/>
      <c r="DK528" s="255"/>
      <c r="DL528" s="255"/>
      <c r="DM528" s="255"/>
      <c r="DN528" s="255"/>
      <c r="DO528" s="255"/>
      <c r="DP528" s="255"/>
      <c r="DQ528" s="255"/>
      <c r="DR528" s="255"/>
    </row>
    <row r="529" spans="8:122" x14ac:dyDescent="0.4">
      <c r="H529" s="254"/>
      <c r="I529" s="254"/>
      <c r="J529" s="254"/>
      <c r="K529" s="254"/>
      <c r="L529" s="254"/>
      <c r="M529" s="254"/>
      <c r="N529" s="254"/>
      <c r="O529" s="254"/>
      <c r="P529" s="254"/>
      <c r="Q529" s="254"/>
      <c r="R529" s="254"/>
      <c r="S529" s="254"/>
      <c r="T529" s="254"/>
      <c r="U529" s="254"/>
      <c r="V529" s="254"/>
      <c r="W529" s="254"/>
      <c r="X529" s="254"/>
      <c r="Y529" s="254"/>
      <c r="Z529" s="254"/>
      <c r="AA529" s="254"/>
      <c r="AB529" s="254"/>
      <c r="AC529" s="254"/>
      <c r="AD529" s="254"/>
      <c r="AE529" s="254"/>
      <c r="AF529" s="254"/>
      <c r="AG529" s="254"/>
      <c r="AH529" s="254"/>
      <c r="AI529" s="254"/>
      <c r="AJ529" s="254"/>
      <c r="AK529" s="254"/>
      <c r="AL529" s="254"/>
      <c r="AM529" s="254"/>
      <c r="AN529" s="254"/>
      <c r="AO529" s="254"/>
      <c r="AP529" s="254"/>
      <c r="AQ529" s="254"/>
      <c r="AR529" s="254"/>
      <c r="AS529" s="254"/>
      <c r="AT529" s="254"/>
      <c r="AU529" s="254"/>
      <c r="AV529" s="254"/>
      <c r="AW529" s="254"/>
      <c r="AX529" s="254"/>
      <c r="AY529" s="254"/>
      <c r="AZ529" s="254"/>
      <c r="BA529" s="254"/>
      <c r="BB529" s="254"/>
      <c r="BC529" s="254"/>
      <c r="BD529" s="254"/>
      <c r="BE529" s="254"/>
      <c r="BF529" s="254"/>
      <c r="BG529" s="254"/>
      <c r="BH529" s="254"/>
      <c r="BI529" s="254"/>
      <c r="BJ529" s="254"/>
      <c r="BK529" s="254"/>
      <c r="BL529" s="254"/>
      <c r="BN529" s="255"/>
      <c r="BO529" s="255"/>
      <c r="BP529" s="255"/>
      <c r="BQ529" s="255"/>
      <c r="BR529" s="255"/>
      <c r="BS529" s="255"/>
      <c r="BT529" s="255"/>
      <c r="BU529" s="255"/>
      <c r="BV529" s="255"/>
      <c r="BW529" s="255"/>
      <c r="BX529" s="255"/>
      <c r="BY529" s="255"/>
      <c r="BZ529" s="255"/>
      <c r="CA529" s="255"/>
      <c r="CB529" s="255"/>
      <c r="CC529" s="255"/>
      <c r="CD529" s="255"/>
      <c r="CE529" s="255"/>
      <c r="CF529" s="255"/>
      <c r="CG529" s="255"/>
      <c r="CH529" s="255"/>
      <c r="CI529" s="255"/>
      <c r="CJ529" s="255"/>
      <c r="CK529" s="255"/>
      <c r="CL529" s="255"/>
      <c r="CM529" s="255"/>
      <c r="CN529" s="255"/>
      <c r="CO529" s="255"/>
      <c r="CP529" s="255"/>
      <c r="CQ529" s="255"/>
      <c r="CR529" s="255"/>
      <c r="CS529" s="255"/>
      <c r="CT529" s="255"/>
      <c r="CU529" s="255"/>
      <c r="CV529" s="255"/>
      <c r="CW529" s="255"/>
      <c r="CX529" s="255"/>
      <c r="CY529" s="255"/>
      <c r="CZ529" s="255"/>
      <c r="DA529" s="255"/>
      <c r="DB529" s="255"/>
      <c r="DC529" s="255"/>
      <c r="DD529" s="255"/>
      <c r="DE529" s="255"/>
      <c r="DF529" s="255"/>
      <c r="DG529" s="255"/>
      <c r="DH529" s="255"/>
      <c r="DI529" s="255"/>
      <c r="DJ529" s="255"/>
      <c r="DK529" s="255"/>
      <c r="DL529" s="255"/>
      <c r="DM529" s="255"/>
      <c r="DN529" s="255"/>
      <c r="DO529" s="255"/>
      <c r="DP529" s="255"/>
      <c r="DQ529" s="255"/>
      <c r="DR529" s="255"/>
    </row>
    <row r="530" spans="8:122" x14ac:dyDescent="0.4">
      <c r="H530" s="254"/>
      <c r="I530" s="254"/>
      <c r="J530" s="254"/>
      <c r="K530" s="254"/>
      <c r="L530" s="254"/>
      <c r="M530" s="254"/>
      <c r="N530" s="254"/>
      <c r="O530" s="254"/>
      <c r="P530" s="254"/>
      <c r="Q530" s="254"/>
      <c r="R530" s="254"/>
      <c r="S530" s="254"/>
      <c r="T530" s="254"/>
      <c r="U530" s="254"/>
      <c r="V530" s="254"/>
      <c r="W530" s="254"/>
      <c r="X530" s="254"/>
      <c r="Y530" s="254"/>
      <c r="Z530" s="254"/>
      <c r="AA530" s="254"/>
      <c r="AB530" s="254"/>
      <c r="AC530" s="254"/>
      <c r="AD530" s="254"/>
      <c r="AE530" s="254"/>
      <c r="AF530" s="254"/>
      <c r="AG530" s="254"/>
      <c r="AH530" s="254"/>
      <c r="AI530" s="254"/>
      <c r="AJ530" s="254"/>
      <c r="AK530" s="254"/>
      <c r="AL530" s="254"/>
      <c r="AM530" s="254"/>
      <c r="AN530" s="254"/>
      <c r="AO530" s="254"/>
      <c r="AP530" s="254"/>
      <c r="AQ530" s="254"/>
      <c r="AR530" s="254"/>
      <c r="AS530" s="254"/>
      <c r="AT530" s="254"/>
      <c r="AU530" s="254"/>
      <c r="AV530" s="254"/>
      <c r="AW530" s="254"/>
      <c r="AX530" s="254"/>
      <c r="AY530" s="254"/>
      <c r="AZ530" s="254"/>
      <c r="BA530" s="254"/>
      <c r="BB530" s="254"/>
      <c r="BC530" s="254"/>
      <c r="BD530" s="254"/>
      <c r="BE530" s="254"/>
      <c r="BF530" s="254"/>
      <c r="BG530" s="254"/>
      <c r="BH530" s="254"/>
      <c r="BI530" s="254"/>
      <c r="BJ530" s="254"/>
      <c r="BK530" s="254"/>
      <c r="BL530" s="254"/>
      <c r="BN530" s="255"/>
      <c r="BO530" s="255"/>
      <c r="BP530" s="255"/>
      <c r="BQ530" s="255"/>
      <c r="BR530" s="255"/>
      <c r="BS530" s="255"/>
      <c r="BT530" s="255"/>
      <c r="BU530" s="255"/>
      <c r="BV530" s="255"/>
      <c r="BW530" s="255"/>
      <c r="BX530" s="255"/>
      <c r="BY530" s="255"/>
      <c r="BZ530" s="255"/>
      <c r="CA530" s="255"/>
      <c r="CB530" s="255"/>
      <c r="CC530" s="255"/>
      <c r="CD530" s="255"/>
      <c r="CE530" s="255"/>
      <c r="CF530" s="255"/>
      <c r="CG530" s="255"/>
      <c r="CH530" s="255"/>
      <c r="CI530" s="255"/>
      <c r="CJ530" s="255"/>
      <c r="CK530" s="255"/>
      <c r="CL530" s="255"/>
      <c r="CM530" s="255"/>
      <c r="CN530" s="255"/>
      <c r="CO530" s="255"/>
      <c r="CP530" s="255"/>
      <c r="CQ530" s="255"/>
      <c r="CR530" s="255"/>
      <c r="CS530" s="255"/>
      <c r="CT530" s="255"/>
      <c r="CU530" s="255"/>
      <c r="CV530" s="255"/>
      <c r="CW530" s="255"/>
      <c r="CX530" s="255"/>
      <c r="CY530" s="255"/>
      <c r="CZ530" s="255"/>
      <c r="DA530" s="255"/>
      <c r="DB530" s="255"/>
      <c r="DC530" s="255"/>
      <c r="DD530" s="255"/>
      <c r="DE530" s="255"/>
      <c r="DF530" s="255"/>
      <c r="DG530" s="255"/>
      <c r="DH530" s="255"/>
      <c r="DI530" s="255"/>
      <c r="DJ530" s="255"/>
      <c r="DK530" s="255"/>
      <c r="DL530" s="255"/>
      <c r="DM530" s="255"/>
      <c r="DN530" s="255"/>
      <c r="DO530" s="255"/>
      <c r="DP530" s="255"/>
      <c r="DQ530" s="255"/>
      <c r="DR530" s="255"/>
    </row>
  </sheetData>
  <autoFilter ref="A2:DU530" xr:uid="{990EE10D-A2AC-4404-B7A7-C53C06F8ECF7}"/>
  <conditionalFormatting sqref="B1:G1">
    <cfRule type="cellIs" dxfId="213" priority="1" operator="equal">
      <formula>"OK"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F39E1-4BDF-4228-BB43-B005768E9DB4}">
  <sheetPr codeName="Sheet6">
    <tabColor rgb="FFFFFF00"/>
  </sheetPr>
  <dimension ref="A1:FB408"/>
  <sheetViews>
    <sheetView showGridLines="0" zoomScaleNormal="100" workbookViewId="0">
      <pane ySplit="8" topLeftCell="A9" activePane="bottomLeft" state="frozen"/>
      <selection activeCell="G2" sqref="G2"/>
      <selection pane="bottomLeft" activeCell="A9" sqref="A9"/>
    </sheetView>
  </sheetViews>
  <sheetFormatPr defaultColWidth="8.85546875" defaultRowHeight="12.3" outlineLevelCol="1" x14ac:dyDescent="0.4"/>
  <cols>
    <col min="1" max="1" width="37.33203125" style="133" bestFit="1" customWidth="1"/>
    <col min="2" max="2" width="42.80859375" style="133" customWidth="1"/>
    <col min="3" max="3" width="31.6640625" style="133" customWidth="1"/>
    <col min="4" max="4" width="29.80859375" style="133" customWidth="1"/>
    <col min="5" max="5" width="28.33203125" style="133" customWidth="1" outlineLevel="1"/>
    <col min="6" max="64" width="10.1875" style="133" customWidth="1" outlineLevel="1"/>
    <col min="65" max="65" width="5.1875" style="133" customWidth="1" outlineLevel="1"/>
    <col min="66" max="121" width="10.1875" style="133" customWidth="1" outlineLevel="1"/>
    <col min="122" max="122" width="11.5234375" style="133" bestFit="1" customWidth="1" outlineLevel="1"/>
    <col min="123" max="123" width="8.85546875" style="133" customWidth="1"/>
    <col min="124" max="124" width="3.6171875" style="133" customWidth="1"/>
    <col min="125" max="130" width="14" style="133" customWidth="1" outlineLevel="1"/>
    <col min="131" max="135" width="14" style="133" customWidth="1"/>
    <col min="136" max="136" width="13" style="133" customWidth="1"/>
    <col min="137" max="137" width="11" style="133" bestFit="1" customWidth="1"/>
    <col min="138" max="138" width="11.85546875" style="133" customWidth="1"/>
    <col min="139" max="139" width="10.33203125" style="147" bestFit="1" customWidth="1"/>
    <col min="140" max="140" width="12.85546875" style="147" customWidth="1"/>
    <col min="141" max="142" width="12.85546875" style="133" customWidth="1"/>
    <col min="143" max="143" width="3.6171875" style="133" customWidth="1"/>
    <col min="144" max="155" width="10.6171875" style="133" customWidth="1"/>
    <col min="156" max="156" width="3.6171875" style="133" customWidth="1"/>
    <col min="157" max="158" width="10.6171875" style="133" customWidth="1"/>
    <col min="159" max="16384" width="8.85546875" style="133"/>
  </cols>
  <sheetData>
    <row r="1" spans="1:158" ht="35.200000000000003" customHeight="1" x14ac:dyDescent="0.4">
      <c r="A1" s="137" t="str">
        <f>Overview!$B$1</f>
        <v>Labour and overhead costs for non-contestable CWOREZ project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AY1" s="138"/>
      <c r="AZ1" s="138"/>
      <c r="BA1" s="138"/>
      <c r="BB1" s="138"/>
      <c r="BC1" s="138"/>
      <c r="BD1" s="138"/>
      <c r="BE1" s="138"/>
      <c r="BF1" s="138"/>
      <c r="BG1" s="138"/>
      <c r="BH1" s="138"/>
      <c r="BI1" s="138"/>
      <c r="BJ1" s="138"/>
      <c r="BK1" s="138"/>
      <c r="BL1" s="138"/>
      <c r="BM1" s="225"/>
      <c r="BN1" s="138"/>
      <c r="BO1" s="138"/>
      <c r="BP1" s="138"/>
      <c r="BQ1" s="138"/>
      <c r="BR1" s="138"/>
      <c r="BS1" s="138"/>
      <c r="BT1" s="138"/>
      <c r="BU1" s="138"/>
      <c r="BV1" s="138"/>
      <c r="BW1" s="138"/>
      <c r="BX1" s="138"/>
      <c r="BY1" s="138"/>
      <c r="BZ1" s="138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40"/>
      <c r="EJ1" s="140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  <c r="FA1" s="138"/>
      <c r="FB1" s="138"/>
    </row>
    <row r="2" spans="1:158" ht="26.2" customHeight="1" x14ac:dyDescent="0.4">
      <c r="A2" s="142" t="s">
        <v>129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  <c r="AR2" s="141"/>
      <c r="AS2" s="141"/>
      <c r="AT2" s="141"/>
      <c r="AU2" s="141"/>
      <c r="AV2" s="141"/>
      <c r="AW2" s="141"/>
      <c r="AX2" s="141"/>
      <c r="AY2" s="141"/>
      <c r="AZ2" s="141"/>
      <c r="BA2" s="141"/>
      <c r="BB2" s="141"/>
      <c r="BC2" s="141"/>
      <c r="BD2" s="141"/>
      <c r="BE2" s="141"/>
      <c r="BF2" s="141"/>
      <c r="BG2" s="141"/>
      <c r="BH2" s="141"/>
      <c r="BI2" s="141"/>
      <c r="BJ2" s="141"/>
      <c r="BK2" s="141"/>
      <c r="BL2" s="141"/>
      <c r="BM2" s="171"/>
      <c r="BN2" s="141"/>
      <c r="BO2" s="141"/>
      <c r="BP2" s="141"/>
      <c r="BQ2" s="141"/>
      <c r="BR2" s="141"/>
      <c r="BS2" s="141"/>
      <c r="BT2" s="141"/>
      <c r="BU2" s="141"/>
      <c r="BV2" s="141"/>
      <c r="BW2" s="141"/>
      <c r="BX2" s="141"/>
      <c r="BY2" s="141"/>
      <c r="BZ2" s="141"/>
      <c r="CA2" s="141"/>
      <c r="CB2" s="141"/>
      <c r="CC2" s="141"/>
      <c r="CD2" s="141"/>
      <c r="CE2" s="141"/>
      <c r="CF2" s="141"/>
      <c r="CG2" s="141"/>
      <c r="CH2" s="141"/>
      <c r="CI2" s="141"/>
      <c r="CJ2" s="141"/>
      <c r="CK2" s="141"/>
      <c r="CL2" s="141"/>
      <c r="CM2" s="141"/>
      <c r="CN2" s="141"/>
      <c r="CO2" s="141"/>
      <c r="CP2" s="141"/>
      <c r="CQ2" s="141"/>
      <c r="CR2" s="141"/>
      <c r="CS2" s="141"/>
      <c r="CT2" s="141"/>
      <c r="CU2" s="141"/>
      <c r="CV2" s="141"/>
      <c r="CW2" s="141"/>
      <c r="CX2" s="141"/>
      <c r="CY2" s="141"/>
      <c r="CZ2" s="141"/>
      <c r="DA2" s="141"/>
      <c r="DB2" s="141"/>
      <c r="DC2" s="141"/>
      <c r="DD2" s="141"/>
      <c r="DE2" s="141"/>
      <c r="DF2" s="141"/>
      <c r="DG2" s="141"/>
      <c r="DH2" s="141"/>
      <c r="DI2" s="141"/>
      <c r="DJ2" s="141"/>
      <c r="DK2" s="141"/>
      <c r="DL2" s="141"/>
      <c r="DM2" s="141"/>
      <c r="DN2" s="141"/>
      <c r="DO2" s="141"/>
      <c r="DP2" s="141"/>
      <c r="DQ2" s="141"/>
      <c r="DR2" s="141"/>
      <c r="DS2" s="141"/>
      <c r="DT2" s="141"/>
      <c r="DU2" s="141"/>
      <c r="DV2" s="141"/>
      <c r="DW2" s="141"/>
      <c r="DX2" s="141"/>
      <c r="DY2" s="141"/>
      <c r="DZ2" s="141"/>
      <c r="EA2" s="141"/>
      <c r="EB2" s="141"/>
      <c r="EC2" s="141"/>
      <c r="ED2" s="141"/>
      <c r="EE2" s="141"/>
      <c r="EF2" s="141"/>
      <c r="EG2" s="141"/>
      <c r="EH2" s="141"/>
      <c r="EI2" s="144"/>
      <c r="EJ2" s="144"/>
      <c r="EK2" s="141"/>
      <c r="EL2" s="141"/>
      <c r="EM2" s="141"/>
      <c r="EN2" s="141"/>
      <c r="EO2" s="141"/>
      <c r="EP2" s="141"/>
      <c r="EQ2" s="141"/>
      <c r="ER2" s="141"/>
      <c r="ES2" s="141"/>
      <c r="ET2" s="141"/>
      <c r="EU2" s="141"/>
      <c r="EV2" s="141"/>
      <c r="EW2" s="141"/>
      <c r="EX2" s="141"/>
      <c r="EY2" s="141"/>
      <c r="EZ2" s="141"/>
      <c r="FA2" s="141"/>
      <c r="FB2" s="141"/>
    </row>
    <row r="4" spans="1:158" x14ac:dyDescent="0.4">
      <c r="A4" s="146" t="s">
        <v>48</v>
      </c>
    </row>
    <row r="5" spans="1:158" ht="12.6" x14ac:dyDescent="0.45">
      <c r="B5" s="148"/>
      <c r="C5" s="148"/>
      <c r="Q5" s="172"/>
      <c r="R5" s="172"/>
      <c r="S5" s="172"/>
      <c r="T5" s="172"/>
      <c r="U5" s="172"/>
      <c r="V5" s="172"/>
      <c r="DU5" s="172">
        <v>43891</v>
      </c>
      <c r="DV5" s="172">
        <v>44013</v>
      </c>
      <c r="DW5" s="172">
        <v>44378</v>
      </c>
      <c r="DX5" s="172">
        <v>44743</v>
      </c>
      <c r="DY5" s="172">
        <v>45108</v>
      </c>
      <c r="DZ5" s="172">
        <v>45474</v>
      </c>
      <c r="EA5" s="172">
        <v>45627</v>
      </c>
      <c r="EB5" s="172">
        <v>45839</v>
      </c>
      <c r="EC5" s="172">
        <v>46204</v>
      </c>
      <c r="ED5" s="172">
        <v>46569</v>
      </c>
      <c r="EE5" s="172">
        <v>46935</v>
      </c>
      <c r="EY5" s="173"/>
    </row>
    <row r="6" spans="1:158" ht="12.6" x14ac:dyDescent="0.45">
      <c r="H6" s="265" t="str">
        <f>$ES$8</f>
        <v>FY2025
(1 Jul 2024 to 28 Feb 2025)</v>
      </c>
      <c r="I6" s="133" t="str">
        <f t="shared" ref="I6" si="0">$ES$8</f>
        <v>FY2025
(1 Jul 2024 to 28 Feb 2025)</v>
      </c>
      <c r="J6" s="265" t="str">
        <f>$ET$8</f>
        <v>FY2025
(1 Mar 2025 - 30 Jun 2025)</v>
      </c>
      <c r="K6" s="265" t="str">
        <f t="shared" ref="K6:P6" si="1">$ET$8</f>
        <v>FY2025
(1 Mar 2025 - 30 Jun 2025)</v>
      </c>
      <c r="L6" s="265" t="str">
        <f t="shared" si="1"/>
        <v>FY2025
(1 Mar 2025 - 30 Jun 2025)</v>
      </c>
      <c r="M6" s="265" t="str">
        <f t="shared" si="1"/>
        <v>FY2025
(1 Mar 2025 - 30 Jun 2025)</v>
      </c>
      <c r="N6" s="265" t="str">
        <f t="shared" si="1"/>
        <v>FY2025
(1 Mar 2025 - 30 Jun 2025)</v>
      </c>
      <c r="O6" s="265" t="str">
        <f t="shared" si="1"/>
        <v>FY2025
(1 Mar 2025 - 30 Jun 2025)</v>
      </c>
      <c r="P6" s="265" t="str">
        <f t="shared" si="1"/>
        <v>FY2025
(1 Mar 2025 - 30 Jun 2025)</v>
      </c>
      <c r="Q6" s="265" t="str">
        <f>$EU$8</f>
        <v>FY2026</v>
      </c>
      <c r="R6" s="265" t="str">
        <f t="shared" ref="R6:AB6" si="2">$EU$8</f>
        <v>FY2026</v>
      </c>
      <c r="S6" s="265" t="str">
        <f t="shared" si="2"/>
        <v>FY2026</v>
      </c>
      <c r="T6" s="265" t="str">
        <f t="shared" si="2"/>
        <v>FY2026</v>
      </c>
      <c r="U6" s="265" t="str">
        <f t="shared" si="2"/>
        <v>FY2026</v>
      </c>
      <c r="V6" s="265" t="str">
        <f t="shared" si="2"/>
        <v>FY2026</v>
      </c>
      <c r="W6" s="265" t="str">
        <f t="shared" si="2"/>
        <v>FY2026</v>
      </c>
      <c r="X6" s="265" t="str">
        <f t="shared" si="2"/>
        <v>FY2026</v>
      </c>
      <c r="Y6" s="265" t="str">
        <f t="shared" si="2"/>
        <v>FY2026</v>
      </c>
      <c r="Z6" s="265" t="str">
        <f t="shared" si="2"/>
        <v>FY2026</v>
      </c>
      <c r="AA6" s="265" t="str">
        <f t="shared" si="2"/>
        <v>FY2026</v>
      </c>
      <c r="AB6" s="265" t="str">
        <f t="shared" si="2"/>
        <v>FY2026</v>
      </c>
      <c r="AC6" s="265" t="str">
        <f>$EV$8</f>
        <v>FY2027</v>
      </c>
      <c r="AD6" s="265" t="str">
        <f t="shared" ref="AD6:AN6" si="3">$EV$8</f>
        <v>FY2027</v>
      </c>
      <c r="AE6" s="265" t="str">
        <f t="shared" si="3"/>
        <v>FY2027</v>
      </c>
      <c r="AF6" s="265" t="str">
        <f t="shared" si="3"/>
        <v>FY2027</v>
      </c>
      <c r="AG6" s="265" t="str">
        <f t="shared" si="3"/>
        <v>FY2027</v>
      </c>
      <c r="AH6" s="265" t="str">
        <f t="shared" si="3"/>
        <v>FY2027</v>
      </c>
      <c r="AI6" s="265" t="str">
        <f t="shared" si="3"/>
        <v>FY2027</v>
      </c>
      <c r="AJ6" s="265" t="str">
        <f t="shared" si="3"/>
        <v>FY2027</v>
      </c>
      <c r="AK6" s="265" t="str">
        <f t="shared" si="3"/>
        <v>FY2027</v>
      </c>
      <c r="AL6" s="265" t="str">
        <f t="shared" si="3"/>
        <v>FY2027</v>
      </c>
      <c r="AM6" s="265" t="str">
        <f t="shared" si="3"/>
        <v>FY2027</v>
      </c>
      <c r="AN6" s="265" t="str">
        <f t="shared" si="3"/>
        <v>FY2027</v>
      </c>
      <c r="AO6" s="265" t="str">
        <f>$EW$8</f>
        <v>FY2028</v>
      </c>
      <c r="AP6" s="265" t="str">
        <f t="shared" ref="AP6:AZ6" si="4">$EW$8</f>
        <v>FY2028</v>
      </c>
      <c r="AQ6" s="265" t="str">
        <f t="shared" si="4"/>
        <v>FY2028</v>
      </c>
      <c r="AR6" s="265" t="str">
        <f t="shared" si="4"/>
        <v>FY2028</v>
      </c>
      <c r="AS6" s="265" t="str">
        <f t="shared" si="4"/>
        <v>FY2028</v>
      </c>
      <c r="AT6" s="265" t="str">
        <f t="shared" si="4"/>
        <v>FY2028</v>
      </c>
      <c r="AU6" s="265" t="str">
        <f t="shared" si="4"/>
        <v>FY2028</v>
      </c>
      <c r="AV6" s="265" t="str">
        <f t="shared" si="4"/>
        <v>FY2028</v>
      </c>
      <c r="AW6" s="265" t="str">
        <f t="shared" si="4"/>
        <v>FY2028</v>
      </c>
      <c r="AX6" s="265" t="str">
        <f t="shared" si="4"/>
        <v>FY2028</v>
      </c>
      <c r="AY6" s="265" t="str">
        <f t="shared" si="4"/>
        <v>FY2028</v>
      </c>
      <c r="AZ6" s="265" t="str">
        <f t="shared" si="4"/>
        <v>FY2028</v>
      </c>
      <c r="BA6" s="265" t="str">
        <f>$EX$8</f>
        <v>FY2029</v>
      </c>
      <c r="BB6" s="265" t="str">
        <f>$EX$8</f>
        <v>FY2029</v>
      </c>
      <c r="BC6" s="265" t="str">
        <f>$EX$8</f>
        <v>FY2029</v>
      </c>
      <c r="BD6" s="265" t="str">
        <f>$EX$8</f>
        <v>FY2029</v>
      </c>
      <c r="BE6" s="265" t="str">
        <f>$EX$8</f>
        <v>FY2029</v>
      </c>
      <c r="BF6" s="265"/>
      <c r="BG6" s="265"/>
      <c r="BH6" s="265"/>
      <c r="BI6" s="265"/>
      <c r="BJ6" s="265"/>
      <c r="BK6" s="265"/>
      <c r="BL6" s="265" t="str">
        <f>$EX$8</f>
        <v>FY2029</v>
      </c>
      <c r="DU6" s="172">
        <v>43983</v>
      </c>
      <c r="DV6" s="172">
        <v>44348</v>
      </c>
      <c r="DW6" s="172">
        <v>44713</v>
      </c>
      <c r="DX6" s="172">
        <v>45078</v>
      </c>
      <c r="DY6" s="172">
        <v>45444</v>
      </c>
      <c r="DZ6" s="172">
        <v>45626</v>
      </c>
      <c r="EA6" s="172">
        <v>45809</v>
      </c>
      <c r="EB6" s="172">
        <v>46174</v>
      </c>
      <c r="EC6" s="172">
        <v>46539</v>
      </c>
      <c r="ED6" s="172">
        <v>46934</v>
      </c>
      <c r="EE6" s="172">
        <v>47299</v>
      </c>
      <c r="EI6" s="133"/>
      <c r="EJ6" s="133"/>
    </row>
    <row r="7" spans="1:158" s="168" customFormat="1" ht="16.5" customHeight="1" x14ac:dyDescent="0.4">
      <c r="A7" s="165"/>
      <c r="B7" s="165"/>
      <c r="C7" s="165"/>
      <c r="D7" s="165"/>
      <c r="E7" s="165"/>
      <c r="F7" s="165"/>
      <c r="G7" s="165"/>
      <c r="H7" s="166" t="s">
        <v>130</v>
      </c>
      <c r="I7" s="166"/>
      <c r="J7" s="166"/>
      <c r="K7" s="166"/>
      <c r="L7" s="166"/>
      <c r="M7" s="166"/>
      <c r="N7" s="166"/>
      <c r="O7" s="166"/>
      <c r="P7" s="166"/>
      <c r="Q7" s="167"/>
      <c r="R7" s="167"/>
      <c r="S7" s="399"/>
      <c r="T7" s="399"/>
      <c r="U7" s="399"/>
      <c r="V7" s="399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N7" s="165" t="s">
        <v>124</v>
      </c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264"/>
      <c r="DS7" s="264" t="s">
        <v>131</v>
      </c>
      <c r="DU7" s="169" t="s">
        <v>132</v>
      </c>
      <c r="DV7" s="169" t="s">
        <v>132</v>
      </c>
      <c r="DW7" s="169" t="s">
        <v>132</v>
      </c>
      <c r="DX7" s="169" t="s">
        <v>132</v>
      </c>
      <c r="DY7" s="169" t="s">
        <v>132</v>
      </c>
      <c r="DZ7" s="169" t="s">
        <v>132</v>
      </c>
      <c r="EA7" s="400" t="s">
        <v>133</v>
      </c>
      <c r="EB7" s="400"/>
      <c r="EC7" s="400"/>
      <c r="ED7" s="400"/>
      <c r="EE7" s="400"/>
      <c r="EF7" s="133"/>
      <c r="EI7" s="400" t="s">
        <v>134</v>
      </c>
      <c r="EJ7" s="400"/>
      <c r="EK7" s="400"/>
      <c r="EL7" s="400"/>
      <c r="EN7" s="398" t="s">
        <v>135</v>
      </c>
      <c r="EO7" s="398"/>
      <c r="EP7" s="398"/>
      <c r="EQ7" s="398"/>
      <c r="ER7" s="398"/>
      <c r="ES7" s="398"/>
      <c r="ET7" s="398"/>
      <c r="EU7" s="398"/>
      <c r="EV7" s="398"/>
      <c r="EW7" s="398"/>
      <c r="EX7" s="398"/>
      <c r="EY7" s="398"/>
    </row>
    <row r="8" spans="1:158" ht="96" customHeight="1" x14ac:dyDescent="0.4">
      <c r="A8" s="134" t="str">
        <f t="array" ref="A8:DS8">ds_headers</f>
        <v>Broader cost category</v>
      </c>
      <c r="B8" s="134" t="str">
        <v>Item</v>
      </c>
      <c r="C8" s="134" t="str">
        <v>Cost Category</v>
      </c>
      <c r="D8" s="134" t="str">
        <v>CWOREZ (WO)</v>
      </c>
      <c r="E8" s="135" t="str">
        <v>Resource</v>
      </c>
      <c r="F8" s="135" t="str">
        <v>FullRate (Converted to Real 2026)</v>
      </c>
      <c r="G8" s="135" t="str">
        <v>BaseRate (Converted to Real 2026)</v>
      </c>
      <c r="H8" s="135">
        <v>45566</v>
      </c>
      <c r="I8" s="135">
        <v>45597</v>
      </c>
      <c r="J8" s="135">
        <v>45627</v>
      </c>
      <c r="K8" s="135">
        <v>45658</v>
      </c>
      <c r="L8" s="135">
        <v>45689</v>
      </c>
      <c r="M8" s="135">
        <v>45717</v>
      </c>
      <c r="N8" s="135">
        <v>45748</v>
      </c>
      <c r="O8" s="135">
        <v>45778</v>
      </c>
      <c r="P8" s="135">
        <v>45809</v>
      </c>
      <c r="Q8" s="135">
        <v>45839</v>
      </c>
      <c r="R8" s="135">
        <v>45870</v>
      </c>
      <c r="S8" s="135">
        <v>45901</v>
      </c>
      <c r="T8" s="135">
        <v>45931</v>
      </c>
      <c r="U8" s="135">
        <v>45962</v>
      </c>
      <c r="V8" s="135">
        <v>45992</v>
      </c>
      <c r="W8" s="135">
        <v>46023</v>
      </c>
      <c r="X8" s="135">
        <v>46054</v>
      </c>
      <c r="Y8" s="135">
        <v>46082</v>
      </c>
      <c r="Z8" s="135">
        <v>46113</v>
      </c>
      <c r="AA8" s="135">
        <v>46143</v>
      </c>
      <c r="AB8" s="135">
        <v>46174</v>
      </c>
      <c r="AC8" s="135">
        <v>46204</v>
      </c>
      <c r="AD8" s="135">
        <v>46235</v>
      </c>
      <c r="AE8" s="135">
        <v>46266</v>
      </c>
      <c r="AF8" s="135">
        <v>46296</v>
      </c>
      <c r="AG8" s="135">
        <v>46327</v>
      </c>
      <c r="AH8" s="135">
        <v>46357</v>
      </c>
      <c r="AI8" s="135">
        <v>46388</v>
      </c>
      <c r="AJ8" s="135">
        <v>46419</v>
      </c>
      <c r="AK8" s="135">
        <v>46447</v>
      </c>
      <c r="AL8" s="135">
        <v>46478</v>
      </c>
      <c r="AM8" s="135">
        <v>46508</v>
      </c>
      <c r="AN8" s="135">
        <v>46539</v>
      </c>
      <c r="AO8" s="135">
        <v>46569</v>
      </c>
      <c r="AP8" s="135">
        <v>46600</v>
      </c>
      <c r="AQ8" s="135">
        <v>46631</v>
      </c>
      <c r="AR8" s="135">
        <v>46661</v>
      </c>
      <c r="AS8" s="135">
        <v>46692</v>
      </c>
      <c r="AT8" s="135">
        <v>46722</v>
      </c>
      <c r="AU8" s="135">
        <v>46753</v>
      </c>
      <c r="AV8" s="135">
        <v>46784</v>
      </c>
      <c r="AW8" s="135">
        <v>46813</v>
      </c>
      <c r="AX8" s="135">
        <v>46844</v>
      </c>
      <c r="AY8" s="135">
        <v>46874</v>
      </c>
      <c r="AZ8" s="135">
        <v>46905</v>
      </c>
      <c r="BA8" s="135">
        <v>46935</v>
      </c>
      <c r="BB8" s="135">
        <v>46966</v>
      </c>
      <c r="BC8" s="135">
        <v>46997</v>
      </c>
      <c r="BD8" s="135">
        <v>47027</v>
      </c>
      <c r="BE8" s="135">
        <v>47058</v>
      </c>
      <c r="BF8" s="135">
        <v>47088</v>
      </c>
      <c r="BG8" s="135">
        <v>47119</v>
      </c>
      <c r="BH8" s="135">
        <v>47150</v>
      </c>
      <c r="BI8" s="135">
        <v>47178</v>
      </c>
      <c r="BJ8" s="135">
        <v>47209</v>
      </c>
      <c r="BK8" s="135">
        <v>47239</v>
      </c>
      <c r="BL8" s="135">
        <v>47270</v>
      </c>
      <c r="BM8" s="135" t="str">
        <v>blank</v>
      </c>
      <c r="BN8" s="135">
        <v>45566</v>
      </c>
      <c r="BO8" s="135">
        <v>45597</v>
      </c>
      <c r="BP8" s="135">
        <v>45627</v>
      </c>
      <c r="BQ8" s="135">
        <v>45658</v>
      </c>
      <c r="BR8" s="135">
        <v>45689</v>
      </c>
      <c r="BS8" s="135">
        <v>45717</v>
      </c>
      <c r="BT8" s="135">
        <v>45748</v>
      </c>
      <c r="BU8" s="135">
        <v>45778</v>
      </c>
      <c r="BV8" s="135">
        <v>45809</v>
      </c>
      <c r="BW8" s="135">
        <v>45839</v>
      </c>
      <c r="BX8" s="135">
        <v>45870</v>
      </c>
      <c r="BY8" s="135">
        <v>45901</v>
      </c>
      <c r="BZ8" s="135">
        <v>45931</v>
      </c>
      <c r="CA8" s="135">
        <v>45962</v>
      </c>
      <c r="CB8" s="135">
        <v>45992</v>
      </c>
      <c r="CC8" s="135">
        <v>46023</v>
      </c>
      <c r="CD8" s="135">
        <v>46054</v>
      </c>
      <c r="CE8" s="135">
        <v>46082</v>
      </c>
      <c r="CF8" s="135">
        <v>46113</v>
      </c>
      <c r="CG8" s="135">
        <v>46143</v>
      </c>
      <c r="CH8" s="135">
        <v>46174</v>
      </c>
      <c r="CI8" s="135">
        <v>46204</v>
      </c>
      <c r="CJ8" s="135">
        <v>46235</v>
      </c>
      <c r="CK8" s="135">
        <v>46266</v>
      </c>
      <c r="CL8" s="135">
        <v>46296</v>
      </c>
      <c r="CM8" s="135">
        <v>46327</v>
      </c>
      <c r="CN8" s="135">
        <v>46357</v>
      </c>
      <c r="CO8" s="135">
        <v>46388</v>
      </c>
      <c r="CP8" s="135">
        <v>46419</v>
      </c>
      <c r="CQ8" s="135">
        <v>46447</v>
      </c>
      <c r="CR8" s="135">
        <v>46478</v>
      </c>
      <c r="CS8" s="135">
        <v>46508</v>
      </c>
      <c r="CT8" s="135">
        <v>46539</v>
      </c>
      <c r="CU8" s="135">
        <v>46569</v>
      </c>
      <c r="CV8" s="135">
        <v>46600</v>
      </c>
      <c r="CW8" s="135">
        <v>46631</v>
      </c>
      <c r="CX8" s="135">
        <v>46661</v>
      </c>
      <c r="CY8" s="135">
        <v>46692</v>
      </c>
      <c r="CZ8" s="135">
        <v>46722</v>
      </c>
      <c r="DA8" s="135">
        <v>46753</v>
      </c>
      <c r="DB8" s="135">
        <v>46784</v>
      </c>
      <c r="DC8" s="135">
        <v>46813</v>
      </c>
      <c r="DD8" s="135">
        <v>46844</v>
      </c>
      <c r="DE8" s="135">
        <v>46874</v>
      </c>
      <c r="DF8" s="135">
        <v>46905</v>
      </c>
      <c r="DG8" s="135">
        <v>46935</v>
      </c>
      <c r="DH8" s="135">
        <v>46966</v>
      </c>
      <c r="DI8" s="135">
        <v>46997</v>
      </c>
      <c r="DJ8" s="135">
        <v>47027</v>
      </c>
      <c r="DK8" s="135">
        <v>47058</v>
      </c>
      <c r="DL8" s="135">
        <v>47088</v>
      </c>
      <c r="DM8" s="135">
        <v>47119</v>
      </c>
      <c r="DN8" s="135">
        <v>47150</v>
      </c>
      <c r="DO8" s="135">
        <v>47178</v>
      </c>
      <c r="DP8" s="135">
        <v>47209</v>
      </c>
      <c r="DQ8" s="135">
        <v>47239</v>
      </c>
      <c r="DR8" s="135">
        <v>47270</v>
      </c>
      <c r="DS8" s="135" t="str">
        <v>Blank</v>
      </c>
      <c r="DT8" s="135"/>
      <c r="DU8" s="291" t="str" cm="1">
        <f t="array" ref="DU8:EE8">model_period</f>
        <v>FY2020
(1 Mar 2020 to 30 Jun 2020)</v>
      </c>
      <c r="DV8" s="291" t="str">
        <v>FY2021</v>
      </c>
      <c r="DW8" s="291" t="str">
        <v>FY2022</v>
      </c>
      <c r="DX8" s="291" t="str">
        <v>FY2023</v>
      </c>
      <c r="DY8" s="291" t="str">
        <v>FY2024</v>
      </c>
      <c r="DZ8" s="291" t="str">
        <v>FY2025
(1 Jul 2024 to 28 Feb 2025)</v>
      </c>
      <c r="EA8" s="291" t="str">
        <v>FY2025
(1 Mar 2025 - 30 Jun 2025)</v>
      </c>
      <c r="EB8" s="291" t="str">
        <v>FY2026</v>
      </c>
      <c r="EC8" s="292" t="str">
        <v>FY2027</v>
      </c>
      <c r="ED8" s="292" t="str">
        <v>FY2028</v>
      </c>
      <c r="EE8" s="292" t="str">
        <v>FY2029</v>
      </c>
      <c r="EF8" s="176" t="s">
        <v>136</v>
      </c>
      <c r="EG8" s="173" t="s">
        <v>137</v>
      </c>
      <c r="EH8" s="177" t="str">
        <f>IF(ROUND(SUM(EG9:EG408),5)=ROUND(Internal_labour_calcs!N23,5),"OK","ERROR")</f>
        <v>OK</v>
      </c>
      <c r="EI8" s="173" t="s">
        <v>138</v>
      </c>
      <c r="EJ8" s="173" t="s">
        <v>139</v>
      </c>
      <c r="EK8" s="173" t="s">
        <v>140</v>
      </c>
      <c r="EL8" s="173" t="s">
        <v>141</v>
      </c>
      <c r="EM8" s="174"/>
      <c r="EN8" s="175" t="str" cm="1">
        <f t="array" ref="EN8:EX8">model_period</f>
        <v>FY2020
(1 Mar 2020 to 30 Jun 2020)</v>
      </c>
      <c r="EO8" s="175" t="str">
        <v>FY2021</v>
      </c>
      <c r="EP8" s="175" t="str">
        <v>FY2022</v>
      </c>
      <c r="EQ8" s="175" t="str">
        <v>FY2023</v>
      </c>
      <c r="ER8" s="175" t="str">
        <v>FY2024</v>
      </c>
      <c r="ES8" s="175" t="str">
        <v>FY2025
(1 Jul 2024 to 28 Feb 2025)</v>
      </c>
      <c r="ET8" s="175" t="str">
        <v>FY2025
(1 Mar 2025 - 30 Jun 2025)</v>
      </c>
      <c r="EU8" s="175" t="str">
        <v>FY2026</v>
      </c>
      <c r="EV8" s="175" t="str">
        <v>FY2027</v>
      </c>
      <c r="EW8" s="175" t="str">
        <v>FY2028</v>
      </c>
      <c r="EX8" s="175" t="str">
        <v>FY2029</v>
      </c>
      <c r="EY8" s="175" t="s">
        <v>137</v>
      </c>
      <c r="FA8" s="175" t="s">
        <v>228</v>
      </c>
      <c r="FB8" s="175" t="s">
        <v>229</v>
      </c>
    </row>
    <row r="9" spans="1:158" ht="12.6" thickBot="1" x14ac:dyDescent="0.45">
      <c r="A9" s="133" t="str" cm="1">
        <f t="array" ref="A9:DS280">_xlfn._xlws.FILTER(data_source,ds_costcat="Internal Labour")</f>
        <v>Project Management</v>
      </c>
      <c r="B9" s="133" t="str">
        <v>N/A</v>
      </c>
      <c r="C9" s="133" t="str">
        <v>Internal Labour</v>
      </c>
      <c r="D9" s="133">
        <v>606795</v>
      </c>
      <c r="E9" s="133" t="str">
        <v>Project Director (CWO REZ)</v>
      </c>
      <c r="F9" s="133">
        <v>491.02</v>
      </c>
      <c r="G9" s="133">
        <v>219.4</v>
      </c>
      <c r="H9" s="133">
        <v>0</v>
      </c>
      <c r="I9" s="133">
        <v>0</v>
      </c>
      <c r="J9" s="133">
        <v>0</v>
      </c>
      <c r="K9" s="133">
        <v>0</v>
      </c>
      <c r="L9" s="133">
        <v>0</v>
      </c>
      <c r="M9" s="381" t="str">
        <v>[C-i-C]</v>
      </c>
      <c r="N9" s="381" t="str">
        <v>[C-i-C]</v>
      </c>
      <c r="O9" s="381" t="str">
        <v>[C-i-C]</v>
      </c>
      <c r="P9" s="381" t="str">
        <v>[C-i-C]</v>
      </c>
      <c r="Q9" s="381" t="str">
        <v>[C-i-C]</v>
      </c>
      <c r="R9" s="381" t="str">
        <v>[C-i-C]</v>
      </c>
      <c r="S9" s="381" t="str">
        <v>[C-i-C]</v>
      </c>
      <c r="T9" s="381" t="str">
        <v>[C-i-C]</v>
      </c>
      <c r="U9" s="381" t="str">
        <v>[C-i-C]</v>
      </c>
      <c r="V9" s="381" t="str">
        <v>[C-i-C]</v>
      </c>
      <c r="W9" s="381" t="str">
        <v>[C-i-C]</v>
      </c>
      <c r="X9" s="381" t="str">
        <v>[C-i-C]</v>
      </c>
      <c r="Y9" s="381" t="str">
        <v>[C-i-C]</v>
      </c>
      <c r="Z9" s="381" t="str">
        <v>[C-i-C]</v>
      </c>
      <c r="AA9" s="381" t="str">
        <v>[C-i-C]</v>
      </c>
      <c r="AB9" s="381" t="str">
        <v>[C-i-C]</v>
      </c>
      <c r="AC9" s="381" t="str">
        <v>[C-i-C]</v>
      </c>
      <c r="AD9" s="381" t="str">
        <v>[C-i-C]</v>
      </c>
      <c r="AE9" s="381" t="str">
        <v>[C-i-C]</v>
      </c>
      <c r="AF9" s="381" t="str">
        <v>[C-i-C]</v>
      </c>
      <c r="AG9" s="381" t="str">
        <v>[C-i-C]</v>
      </c>
      <c r="AH9" s="381" t="str">
        <v>[C-i-C]</v>
      </c>
      <c r="AI9" s="133">
        <v>1</v>
      </c>
      <c r="AJ9" s="133">
        <v>1</v>
      </c>
      <c r="AK9" s="133">
        <v>1</v>
      </c>
      <c r="AL9" s="133">
        <v>1</v>
      </c>
      <c r="AM9" s="133">
        <v>1</v>
      </c>
      <c r="AN9" s="133">
        <v>1</v>
      </c>
      <c r="AO9" s="133">
        <v>1</v>
      </c>
      <c r="AP9" s="133">
        <v>1</v>
      </c>
      <c r="AQ9" s="133">
        <v>1</v>
      </c>
      <c r="AR9" s="133">
        <v>1</v>
      </c>
      <c r="AS9" s="133">
        <v>1</v>
      </c>
      <c r="AT9" s="133">
        <v>1</v>
      </c>
      <c r="AU9" s="133">
        <v>1</v>
      </c>
      <c r="AV9" s="133">
        <v>1</v>
      </c>
      <c r="AW9" s="133">
        <v>1</v>
      </c>
      <c r="AX9" s="133">
        <v>1</v>
      </c>
      <c r="AY9" s="133">
        <v>0</v>
      </c>
      <c r="AZ9" s="133">
        <v>0</v>
      </c>
      <c r="BA9" s="133">
        <v>0</v>
      </c>
      <c r="BB9" s="133">
        <v>0</v>
      </c>
      <c r="BC9" s="133">
        <v>0</v>
      </c>
      <c r="BD9" s="133">
        <v>0</v>
      </c>
      <c r="BE9" s="133">
        <v>0</v>
      </c>
      <c r="BF9" s="133">
        <v>0</v>
      </c>
      <c r="BG9" s="133">
        <v>0</v>
      </c>
      <c r="BH9" s="133">
        <v>0</v>
      </c>
      <c r="BI9" s="133">
        <v>0</v>
      </c>
      <c r="BJ9" s="133">
        <v>0</v>
      </c>
      <c r="BK9" s="133">
        <v>0</v>
      </c>
      <c r="BL9" s="133">
        <v>0</v>
      </c>
      <c r="BM9" s="133">
        <v>0</v>
      </c>
      <c r="BN9" s="133">
        <v>0</v>
      </c>
      <c r="BO9" s="133">
        <v>0</v>
      </c>
      <c r="BP9" s="133">
        <v>0</v>
      </c>
      <c r="BQ9" s="133">
        <v>0</v>
      </c>
      <c r="BR9" s="133">
        <v>0</v>
      </c>
      <c r="BS9" s="381" t="str">
        <v>[C-i-C]</v>
      </c>
      <c r="BT9" s="381" t="str">
        <v>[C-i-C]</v>
      </c>
      <c r="BU9" s="381" t="str">
        <v>[C-i-C]</v>
      </c>
      <c r="BV9" s="381" t="str">
        <v>[C-i-C]</v>
      </c>
      <c r="BW9" s="381" t="str">
        <v>[C-i-C]</v>
      </c>
      <c r="BX9" s="381" t="str">
        <v>[C-i-C]</v>
      </c>
      <c r="BY9" s="381" t="str">
        <v>[C-i-C]</v>
      </c>
      <c r="BZ9" s="381" t="str">
        <v>[C-i-C]</v>
      </c>
      <c r="CA9" s="381" t="str">
        <v>[C-i-C]</v>
      </c>
      <c r="CB9" s="381" t="str">
        <v>[C-i-C]</v>
      </c>
      <c r="CC9" s="381" t="str">
        <v>[C-i-C]</v>
      </c>
      <c r="CD9" s="381" t="str">
        <v>[C-i-C]</v>
      </c>
      <c r="CE9" s="381" t="str">
        <v>[C-i-C]</v>
      </c>
      <c r="CF9" s="381" t="str">
        <v>[C-i-C]</v>
      </c>
      <c r="CG9" s="381" t="str">
        <v>[C-i-C]</v>
      </c>
      <c r="CH9" s="381" t="str">
        <v>[C-i-C]</v>
      </c>
      <c r="CI9" s="381" t="str">
        <v>[C-i-C]</v>
      </c>
      <c r="CJ9" s="381" t="str">
        <v>[C-i-C]</v>
      </c>
      <c r="CK9" s="381" t="str">
        <v>[C-i-C]</v>
      </c>
      <c r="CL9" s="381" t="str">
        <v>[C-i-C]</v>
      </c>
      <c r="CM9" s="381" t="str">
        <v>[C-i-C]</v>
      </c>
      <c r="CN9" s="381" t="str">
        <v>[C-i-C]</v>
      </c>
      <c r="CO9" s="133">
        <v>73653</v>
      </c>
      <c r="CP9" s="133">
        <v>73653</v>
      </c>
      <c r="CQ9" s="133">
        <v>73653</v>
      </c>
      <c r="CR9" s="133">
        <v>73653</v>
      </c>
      <c r="CS9" s="133">
        <v>73653</v>
      </c>
      <c r="CT9" s="133">
        <v>73653</v>
      </c>
      <c r="CU9" s="133">
        <v>73653</v>
      </c>
      <c r="CV9" s="133">
        <v>73653</v>
      </c>
      <c r="CW9" s="133">
        <v>73653</v>
      </c>
      <c r="CX9" s="133">
        <v>73653</v>
      </c>
      <c r="CY9" s="133">
        <v>73653</v>
      </c>
      <c r="CZ9" s="133">
        <v>73653</v>
      </c>
      <c r="DA9" s="133">
        <v>73653</v>
      </c>
      <c r="DB9" s="133">
        <v>73653</v>
      </c>
      <c r="DC9" s="133">
        <v>73653</v>
      </c>
      <c r="DD9" s="133">
        <v>73653</v>
      </c>
      <c r="DE9" s="133">
        <v>0</v>
      </c>
      <c r="DF9" s="133">
        <v>0</v>
      </c>
      <c r="DG9" s="133">
        <v>0</v>
      </c>
      <c r="DH9" s="133">
        <v>0</v>
      </c>
      <c r="DI9" s="133">
        <v>0</v>
      </c>
      <c r="DJ9" s="133">
        <v>0</v>
      </c>
      <c r="DK9" s="133">
        <v>0</v>
      </c>
      <c r="DL9" s="133">
        <v>0</v>
      </c>
      <c r="DM9" s="133">
        <v>0</v>
      </c>
      <c r="DN9" s="133">
        <v>0</v>
      </c>
      <c r="DO9" s="133">
        <v>0</v>
      </c>
      <c r="DP9" s="133">
        <v>0</v>
      </c>
      <c r="DQ9" s="133">
        <v>0</v>
      </c>
      <c r="DR9" s="133">
        <v>0</v>
      </c>
      <c r="DS9" s="133">
        <v>0</v>
      </c>
      <c r="DU9" s="223"/>
      <c r="DV9" s="223"/>
      <c r="DW9" s="223"/>
      <c r="DX9" s="223"/>
      <c r="DY9" s="223"/>
      <c r="DZ9" s="223"/>
      <c r="EA9" s="223">
        <v>294612</v>
      </c>
      <c r="EB9" s="223">
        <v>883836</v>
      </c>
      <c r="EC9" s="223">
        <v>883836</v>
      </c>
      <c r="ED9" s="223">
        <f>SUM(CU9:DF9)</f>
        <v>736530</v>
      </c>
      <c r="EE9" s="223">
        <f>SUM(DG9:DR9)</f>
        <v>0</v>
      </c>
      <c r="EF9" s="147" t="str">
        <f>IF(ROUND(EG9-SUM(BN9:DR9),3)=0,"OK","ERROR")</f>
        <v>ERROR</v>
      </c>
      <c r="EG9" s="223">
        <f>SUM(DU9:EE9)</f>
        <v>2798814</v>
      </c>
      <c r="EI9" s="223">
        <f>G9*avg_hrs*12</f>
        <v>394920</v>
      </c>
      <c r="EJ9" s="223">
        <f>EI9*'Key assumptions'!$H$20*'Key assumptions'!$H$21</f>
        <v>14809.5</v>
      </c>
      <c r="EK9" s="279">
        <v>0.23963133640552994</v>
      </c>
      <c r="EL9" s="223">
        <f>EJ9*EK9</f>
        <v>3548.8202764976959</v>
      </c>
      <c r="ET9" s="133">
        <f t="shared" ref="ET9:EX18" si="5">COUNTIFS($H$6:$BL$6,ET$8,$H9:$BL9,"&lt;&gt;"&amp;0)</f>
        <v>4</v>
      </c>
      <c r="EU9" s="133">
        <f t="shared" si="5"/>
        <v>12</v>
      </c>
      <c r="EV9" s="133">
        <f t="shared" si="5"/>
        <v>12</v>
      </c>
      <c r="EW9" s="133">
        <f t="shared" si="5"/>
        <v>10</v>
      </c>
      <c r="EX9" s="133">
        <f t="shared" si="5"/>
        <v>0</v>
      </c>
      <c r="EY9" s="133">
        <f>SUM(ET9:EX9)</f>
        <v>38</v>
      </c>
      <c r="FA9" s="223">
        <v>441918</v>
      </c>
      <c r="FB9" s="223">
        <v>441918</v>
      </c>
    </row>
    <row r="10" spans="1:158" ht="12.6" thickBot="1" x14ac:dyDescent="0.45">
      <c r="A10" s="133" t="str">
        <v>Project Management</v>
      </c>
      <c r="B10" s="133" t="str">
        <v>N/A</v>
      </c>
      <c r="C10" s="133" t="str">
        <v>Internal Labour</v>
      </c>
      <c r="D10" s="133">
        <v>606795</v>
      </c>
      <c r="E10" s="133" t="str">
        <v>Senior Project Manager (CWO REZ)</v>
      </c>
      <c r="F10" s="133">
        <v>304.81</v>
      </c>
      <c r="G10" s="133">
        <v>136.19999999999999</v>
      </c>
      <c r="H10" s="133">
        <v>0</v>
      </c>
      <c r="I10" s="133">
        <v>0</v>
      </c>
      <c r="J10" s="133">
        <v>0</v>
      </c>
      <c r="K10" s="133">
        <v>0</v>
      </c>
      <c r="L10" s="133">
        <v>0</v>
      </c>
      <c r="M10" s="381" t="str">
        <v>[C-i-C]</v>
      </c>
      <c r="N10" s="381" t="str">
        <v>[C-i-C]</v>
      </c>
      <c r="O10" s="381" t="str">
        <v>[C-i-C]</v>
      </c>
      <c r="P10" s="381" t="str">
        <v>[C-i-C]</v>
      </c>
      <c r="Q10" s="381" t="str">
        <v>[C-i-C]</v>
      </c>
      <c r="R10" s="381" t="str">
        <v>[C-i-C]</v>
      </c>
      <c r="S10" s="381" t="str">
        <v>[C-i-C]</v>
      </c>
      <c r="T10" s="381" t="str">
        <v>[C-i-C]</v>
      </c>
      <c r="U10" s="381" t="str">
        <v>[C-i-C]</v>
      </c>
      <c r="V10" s="381" t="str">
        <v>[C-i-C]</v>
      </c>
      <c r="W10" s="381" t="str">
        <v>[C-i-C]</v>
      </c>
      <c r="X10" s="381" t="str">
        <v>[C-i-C]</v>
      </c>
      <c r="Y10" s="381" t="str">
        <v>[C-i-C]</v>
      </c>
      <c r="Z10" s="381" t="str">
        <v>[C-i-C]</v>
      </c>
      <c r="AA10" s="381" t="str">
        <v>[C-i-C]</v>
      </c>
      <c r="AB10" s="381" t="str">
        <v>[C-i-C]</v>
      </c>
      <c r="AC10" s="381" t="str">
        <v>[C-i-C]</v>
      </c>
      <c r="AD10" s="381" t="str">
        <v>[C-i-C]</v>
      </c>
      <c r="AE10" s="381" t="str">
        <v>[C-i-C]</v>
      </c>
      <c r="AF10" s="381" t="str">
        <v>[C-i-C]</v>
      </c>
      <c r="AG10" s="381" t="str">
        <v>[C-i-C]</v>
      </c>
      <c r="AH10" s="381" t="str">
        <v>[C-i-C]</v>
      </c>
      <c r="AI10" s="133">
        <v>1</v>
      </c>
      <c r="AJ10" s="133">
        <v>1</v>
      </c>
      <c r="AK10" s="133">
        <v>1</v>
      </c>
      <c r="AL10" s="133">
        <v>1</v>
      </c>
      <c r="AM10" s="133">
        <v>1</v>
      </c>
      <c r="AN10" s="133">
        <v>1</v>
      </c>
      <c r="AO10" s="133">
        <v>1</v>
      </c>
      <c r="AP10" s="133">
        <v>1</v>
      </c>
      <c r="AQ10" s="133">
        <v>1</v>
      </c>
      <c r="AR10" s="133">
        <v>1</v>
      </c>
      <c r="AS10" s="133">
        <v>1</v>
      </c>
      <c r="AT10" s="133">
        <v>1</v>
      </c>
      <c r="AU10" s="133">
        <v>1</v>
      </c>
      <c r="AV10" s="133">
        <v>1</v>
      </c>
      <c r="AW10" s="133">
        <v>1</v>
      </c>
      <c r="AX10" s="133">
        <v>0</v>
      </c>
      <c r="AY10" s="133">
        <v>0</v>
      </c>
      <c r="AZ10" s="133">
        <v>0</v>
      </c>
      <c r="BA10" s="133">
        <v>0</v>
      </c>
      <c r="BB10" s="133">
        <v>0</v>
      </c>
      <c r="BC10" s="133">
        <v>0</v>
      </c>
      <c r="BD10" s="133">
        <v>0</v>
      </c>
      <c r="BE10" s="133">
        <v>0</v>
      </c>
      <c r="BF10" s="133">
        <v>0</v>
      </c>
      <c r="BG10" s="133">
        <v>0</v>
      </c>
      <c r="BH10" s="133">
        <v>0</v>
      </c>
      <c r="BI10" s="133">
        <v>0</v>
      </c>
      <c r="BJ10" s="133">
        <v>0</v>
      </c>
      <c r="BK10" s="133">
        <v>0</v>
      </c>
      <c r="BL10" s="133">
        <v>0</v>
      </c>
      <c r="BM10" s="133">
        <v>0</v>
      </c>
      <c r="BN10" s="133">
        <v>0</v>
      </c>
      <c r="BO10" s="133">
        <v>0</v>
      </c>
      <c r="BP10" s="133">
        <v>0</v>
      </c>
      <c r="BQ10" s="133">
        <v>0</v>
      </c>
      <c r="BR10" s="133">
        <v>0</v>
      </c>
      <c r="BS10" s="381" t="str">
        <v>[C-i-C]</v>
      </c>
      <c r="BT10" s="381" t="str">
        <v>[C-i-C]</v>
      </c>
      <c r="BU10" s="381" t="str">
        <v>[C-i-C]</v>
      </c>
      <c r="BV10" s="381" t="str">
        <v>[C-i-C]</v>
      </c>
      <c r="BW10" s="381" t="str">
        <v>[C-i-C]</v>
      </c>
      <c r="BX10" s="381" t="str">
        <v>[C-i-C]</v>
      </c>
      <c r="BY10" s="381" t="str">
        <v>[C-i-C]</v>
      </c>
      <c r="BZ10" s="381" t="str">
        <v>[C-i-C]</v>
      </c>
      <c r="CA10" s="381" t="str">
        <v>[C-i-C]</v>
      </c>
      <c r="CB10" s="381" t="str">
        <v>[C-i-C]</v>
      </c>
      <c r="CC10" s="381" t="str">
        <v>[C-i-C]</v>
      </c>
      <c r="CD10" s="381" t="str">
        <v>[C-i-C]</v>
      </c>
      <c r="CE10" s="381" t="str">
        <v>[C-i-C]</v>
      </c>
      <c r="CF10" s="381" t="str">
        <v>[C-i-C]</v>
      </c>
      <c r="CG10" s="381" t="str">
        <v>[C-i-C]</v>
      </c>
      <c r="CH10" s="381" t="str">
        <v>[C-i-C]</v>
      </c>
      <c r="CI10" s="381" t="str">
        <v>[C-i-C]</v>
      </c>
      <c r="CJ10" s="381" t="str">
        <v>[C-i-C]</v>
      </c>
      <c r="CK10" s="381" t="str">
        <v>[C-i-C]</v>
      </c>
      <c r="CL10" s="381" t="str">
        <v>[C-i-C]</v>
      </c>
      <c r="CM10" s="381" t="str">
        <v>[C-i-C]</v>
      </c>
      <c r="CN10" s="381" t="str">
        <v>[C-i-C]</v>
      </c>
      <c r="CO10" s="133">
        <v>45721.5</v>
      </c>
      <c r="CP10" s="133">
        <v>45721.5</v>
      </c>
      <c r="CQ10" s="133">
        <v>45721.5</v>
      </c>
      <c r="CR10" s="133">
        <v>45721.5</v>
      </c>
      <c r="CS10" s="133">
        <v>45721.5</v>
      </c>
      <c r="CT10" s="133">
        <v>45721.5</v>
      </c>
      <c r="CU10" s="133">
        <v>45721.5</v>
      </c>
      <c r="CV10" s="133">
        <v>45721.5</v>
      </c>
      <c r="CW10" s="133">
        <v>45721.5</v>
      </c>
      <c r="CX10" s="133">
        <v>45721.5</v>
      </c>
      <c r="CY10" s="133">
        <v>45721.5</v>
      </c>
      <c r="CZ10" s="133">
        <v>45721.5</v>
      </c>
      <c r="DA10" s="133">
        <v>45721.5</v>
      </c>
      <c r="DB10" s="133">
        <v>45721.5</v>
      </c>
      <c r="DC10" s="133">
        <v>45721.5</v>
      </c>
      <c r="DD10" s="133">
        <v>0</v>
      </c>
      <c r="DE10" s="133">
        <v>0</v>
      </c>
      <c r="DF10" s="133">
        <v>0</v>
      </c>
      <c r="DG10" s="133">
        <v>0</v>
      </c>
      <c r="DH10" s="133">
        <v>0</v>
      </c>
      <c r="DI10" s="133">
        <v>0</v>
      </c>
      <c r="DJ10" s="133">
        <v>0</v>
      </c>
      <c r="DK10" s="133">
        <v>0</v>
      </c>
      <c r="DL10" s="133">
        <v>0</v>
      </c>
      <c r="DM10" s="133">
        <v>0</v>
      </c>
      <c r="DN10" s="133">
        <v>0</v>
      </c>
      <c r="DO10" s="133">
        <v>0</v>
      </c>
      <c r="DP10" s="133">
        <v>0</v>
      </c>
      <c r="DQ10" s="133">
        <v>0</v>
      </c>
      <c r="DR10" s="133">
        <v>0</v>
      </c>
      <c r="DS10" s="133">
        <v>0</v>
      </c>
      <c r="DU10" s="223"/>
      <c r="DV10" s="223"/>
      <c r="DW10" s="223"/>
      <c r="DX10" s="223"/>
      <c r="DY10" s="223"/>
      <c r="DZ10" s="223"/>
      <c r="EA10" s="223">
        <v>182886</v>
      </c>
      <c r="EB10" s="223">
        <v>548658</v>
      </c>
      <c r="EC10" s="223">
        <v>548658</v>
      </c>
      <c r="ED10" s="223">
        <f t="shared" ref="ED10:ED73" si="6">SUM(CU10:DF10)</f>
        <v>411493.5</v>
      </c>
      <c r="EE10" s="223">
        <f t="shared" ref="EE10:EE73" si="7">SUM(DG10:DR10)</f>
        <v>0</v>
      </c>
      <c r="EF10" s="147" t="str">
        <f t="shared" ref="EF10:EF73" si="8">IF(ROUND(EG10-SUM(BN10:DR10),3)=0,"OK","ERROR")</f>
        <v>ERROR</v>
      </c>
      <c r="EG10" s="223">
        <f t="shared" ref="EG10:EG73" si="9">SUM(DU10:EE10)</f>
        <v>1691695.5</v>
      </c>
      <c r="EI10" s="223">
        <f t="shared" ref="EI10:EI72" si="10">G10*avg_hrs*12</f>
        <v>245160</v>
      </c>
      <c r="EJ10" s="223">
        <f>EI10*'Key assumptions'!$H$20*'Key assumptions'!$H$21</f>
        <v>9193.5</v>
      </c>
      <c r="EK10" s="279">
        <f>EK9</f>
        <v>0.23963133640552994</v>
      </c>
      <c r="EL10" s="223">
        <f t="shared" ref="EL10:EL73" si="11">EJ10*EK10</f>
        <v>2203.0506912442397</v>
      </c>
      <c r="ET10" s="133">
        <f t="shared" si="5"/>
        <v>4</v>
      </c>
      <c r="EU10" s="133">
        <f t="shared" si="5"/>
        <v>12</v>
      </c>
      <c r="EV10" s="133">
        <f t="shared" si="5"/>
        <v>12</v>
      </c>
      <c r="EW10" s="133">
        <f t="shared" si="5"/>
        <v>9</v>
      </c>
      <c r="EX10" s="133">
        <f t="shared" si="5"/>
        <v>0</v>
      </c>
      <c r="EY10" s="133">
        <f t="shared" ref="EY10:EY73" si="12">SUM(ET10:EX10)</f>
        <v>37</v>
      </c>
      <c r="FA10" s="223">
        <v>274329</v>
      </c>
      <c r="FB10" s="223">
        <v>274329</v>
      </c>
    </row>
    <row r="11" spans="1:158" ht="12.6" thickBot="1" x14ac:dyDescent="0.45">
      <c r="A11" s="133" t="str">
        <v>Project Management</v>
      </c>
      <c r="B11" s="133" t="str">
        <v>N/A</v>
      </c>
      <c r="C11" s="133" t="str">
        <v>Internal Labour</v>
      </c>
      <c r="D11" s="133">
        <v>606795</v>
      </c>
      <c r="E11" s="133" t="str">
        <v>Senior Project Manager (CWO REZ)</v>
      </c>
      <c r="F11" s="133">
        <v>304.81</v>
      </c>
      <c r="G11" s="133">
        <v>136.19999999999999</v>
      </c>
      <c r="H11" s="133">
        <v>0</v>
      </c>
      <c r="I11" s="133">
        <v>0</v>
      </c>
      <c r="J11" s="133">
        <v>0</v>
      </c>
      <c r="K11" s="133">
        <v>0</v>
      </c>
      <c r="L11" s="133">
        <v>0</v>
      </c>
      <c r="M11" s="381" t="str">
        <v>[C-i-C]</v>
      </c>
      <c r="N11" s="381" t="str">
        <v>[C-i-C]</v>
      </c>
      <c r="O11" s="381" t="str">
        <v>[C-i-C]</v>
      </c>
      <c r="P11" s="381" t="str">
        <v>[C-i-C]</v>
      </c>
      <c r="Q11" s="381" t="str">
        <v>[C-i-C]</v>
      </c>
      <c r="R11" s="381" t="str">
        <v>[C-i-C]</v>
      </c>
      <c r="S11" s="381" t="str">
        <v>[C-i-C]</v>
      </c>
      <c r="T11" s="381" t="str">
        <v>[C-i-C]</v>
      </c>
      <c r="U11" s="381" t="str">
        <v>[C-i-C]</v>
      </c>
      <c r="V11" s="381" t="str">
        <v>[C-i-C]</v>
      </c>
      <c r="W11" s="381" t="str">
        <v>[C-i-C]</v>
      </c>
      <c r="X11" s="381" t="str">
        <v>[C-i-C]</v>
      </c>
      <c r="Y11" s="381" t="str">
        <v>[C-i-C]</v>
      </c>
      <c r="Z11" s="381" t="str">
        <v>[C-i-C]</v>
      </c>
      <c r="AA11" s="381" t="str">
        <v>[C-i-C]</v>
      </c>
      <c r="AB11" s="381" t="str">
        <v>[C-i-C]</v>
      </c>
      <c r="AC11" s="381" t="str">
        <v>[C-i-C]</v>
      </c>
      <c r="AD11" s="381" t="str">
        <v>[C-i-C]</v>
      </c>
      <c r="AE11" s="381" t="str">
        <v>[C-i-C]</v>
      </c>
      <c r="AF11" s="381" t="str">
        <v>[C-i-C]</v>
      </c>
      <c r="AG11" s="381" t="str">
        <v>[C-i-C]</v>
      </c>
      <c r="AH11" s="381" t="str">
        <v>[C-i-C]</v>
      </c>
      <c r="AI11" s="133">
        <v>1</v>
      </c>
      <c r="AJ11" s="133">
        <v>1</v>
      </c>
      <c r="AK11" s="133">
        <v>1</v>
      </c>
      <c r="AL11" s="133">
        <v>1</v>
      </c>
      <c r="AM11" s="133">
        <v>1</v>
      </c>
      <c r="AN11" s="133">
        <v>1</v>
      </c>
      <c r="AO11" s="133">
        <v>1</v>
      </c>
      <c r="AP11" s="133">
        <v>1</v>
      </c>
      <c r="AQ11" s="133">
        <v>1</v>
      </c>
      <c r="AR11" s="133">
        <v>1</v>
      </c>
      <c r="AS11" s="133">
        <v>1</v>
      </c>
      <c r="AT11" s="133">
        <v>1</v>
      </c>
      <c r="AU11" s="133">
        <v>1</v>
      </c>
      <c r="AV11" s="133">
        <v>1</v>
      </c>
      <c r="AW11" s="133">
        <v>1</v>
      </c>
      <c r="AX11" s="133">
        <v>0</v>
      </c>
      <c r="AY11" s="133">
        <v>0</v>
      </c>
      <c r="AZ11" s="133">
        <v>0</v>
      </c>
      <c r="BA11" s="133">
        <v>0</v>
      </c>
      <c r="BB11" s="133">
        <v>0</v>
      </c>
      <c r="BC11" s="133">
        <v>0</v>
      </c>
      <c r="BD11" s="133">
        <v>0</v>
      </c>
      <c r="BE11" s="133">
        <v>0</v>
      </c>
      <c r="BF11" s="133">
        <v>0</v>
      </c>
      <c r="BG11" s="133">
        <v>0</v>
      </c>
      <c r="BH11" s="133">
        <v>0</v>
      </c>
      <c r="BI11" s="133">
        <v>0</v>
      </c>
      <c r="BJ11" s="133">
        <v>0</v>
      </c>
      <c r="BK11" s="133">
        <v>0</v>
      </c>
      <c r="BL11" s="133">
        <v>0</v>
      </c>
      <c r="BM11" s="133">
        <v>0</v>
      </c>
      <c r="BN11" s="133">
        <v>0</v>
      </c>
      <c r="BO11" s="133">
        <v>0</v>
      </c>
      <c r="BP11" s="133">
        <v>0</v>
      </c>
      <c r="BQ11" s="133">
        <v>0</v>
      </c>
      <c r="BR11" s="133">
        <v>0</v>
      </c>
      <c r="BS11" s="381" t="str">
        <v>[C-i-C]</v>
      </c>
      <c r="BT11" s="381" t="str">
        <v>[C-i-C]</v>
      </c>
      <c r="BU11" s="381" t="str">
        <v>[C-i-C]</v>
      </c>
      <c r="BV11" s="381" t="str">
        <v>[C-i-C]</v>
      </c>
      <c r="BW11" s="381" t="str">
        <v>[C-i-C]</v>
      </c>
      <c r="BX11" s="381" t="str">
        <v>[C-i-C]</v>
      </c>
      <c r="BY11" s="381" t="str">
        <v>[C-i-C]</v>
      </c>
      <c r="BZ11" s="381" t="str">
        <v>[C-i-C]</v>
      </c>
      <c r="CA11" s="381" t="str">
        <v>[C-i-C]</v>
      </c>
      <c r="CB11" s="381" t="str">
        <v>[C-i-C]</v>
      </c>
      <c r="CC11" s="381" t="str">
        <v>[C-i-C]</v>
      </c>
      <c r="CD11" s="381" t="str">
        <v>[C-i-C]</v>
      </c>
      <c r="CE11" s="381" t="str">
        <v>[C-i-C]</v>
      </c>
      <c r="CF11" s="381" t="str">
        <v>[C-i-C]</v>
      </c>
      <c r="CG11" s="381" t="str">
        <v>[C-i-C]</v>
      </c>
      <c r="CH11" s="381" t="str">
        <v>[C-i-C]</v>
      </c>
      <c r="CI11" s="381" t="str">
        <v>[C-i-C]</v>
      </c>
      <c r="CJ11" s="381" t="str">
        <v>[C-i-C]</v>
      </c>
      <c r="CK11" s="381" t="str">
        <v>[C-i-C]</v>
      </c>
      <c r="CL11" s="381" t="str">
        <v>[C-i-C]</v>
      </c>
      <c r="CM11" s="381" t="str">
        <v>[C-i-C]</v>
      </c>
      <c r="CN11" s="381" t="str">
        <v>[C-i-C]</v>
      </c>
      <c r="CO11" s="133">
        <v>45721.5</v>
      </c>
      <c r="CP11" s="133">
        <v>45721.5</v>
      </c>
      <c r="CQ11" s="133">
        <v>45721.5</v>
      </c>
      <c r="CR11" s="133">
        <v>45721.5</v>
      </c>
      <c r="CS11" s="133">
        <v>45721.5</v>
      </c>
      <c r="CT11" s="133">
        <v>45721.5</v>
      </c>
      <c r="CU11" s="133">
        <v>45721.5</v>
      </c>
      <c r="CV11" s="133">
        <v>45721.5</v>
      </c>
      <c r="CW11" s="133">
        <v>45721.5</v>
      </c>
      <c r="CX11" s="133">
        <v>45721.5</v>
      </c>
      <c r="CY11" s="133">
        <v>45721.5</v>
      </c>
      <c r="CZ11" s="133">
        <v>45721.5</v>
      </c>
      <c r="DA11" s="133">
        <v>45721.5</v>
      </c>
      <c r="DB11" s="133">
        <v>45721.5</v>
      </c>
      <c r="DC11" s="133">
        <v>45721.5</v>
      </c>
      <c r="DD11" s="133">
        <v>0</v>
      </c>
      <c r="DE11" s="133">
        <v>0</v>
      </c>
      <c r="DF11" s="133">
        <v>0</v>
      </c>
      <c r="DG11" s="133">
        <v>0</v>
      </c>
      <c r="DH11" s="133">
        <v>0</v>
      </c>
      <c r="DI11" s="133">
        <v>0</v>
      </c>
      <c r="DJ11" s="133">
        <v>0</v>
      </c>
      <c r="DK11" s="133">
        <v>0</v>
      </c>
      <c r="DL11" s="133">
        <v>0</v>
      </c>
      <c r="DM11" s="133">
        <v>0</v>
      </c>
      <c r="DN11" s="133">
        <v>0</v>
      </c>
      <c r="DO11" s="133">
        <v>0</v>
      </c>
      <c r="DP11" s="133">
        <v>0</v>
      </c>
      <c r="DQ11" s="133">
        <v>0</v>
      </c>
      <c r="DR11" s="133">
        <v>0</v>
      </c>
      <c r="DS11" s="133">
        <v>0</v>
      </c>
      <c r="DU11" s="223"/>
      <c r="DV11" s="223"/>
      <c r="DW11" s="223"/>
      <c r="DX11" s="223"/>
      <c r="DY11" s="223"/>
      <c r="DZ11" s="223"/>
      <c r="EA11" s="223">
        <v>0</v>
      </c>
      <c r="EB11" s="223">
        <v>502936.5</v>
      </c>
      <c r="EC11" s="223">
        <v>548658</v>
      </c>
      <c r="ED11" s="223">
        <f t="shared" si="6"/>
        <v>411493.5</v>
      </c>
      <c r="EE11" s="223">
        <f t="shared" si="7"/>
        <v>0</v>
      </c>
      <c r="EF11" s="147" t="str">
        <f t="shared" si="8"/>
        <v>ERROR</v>
      </c>
      <c r="EG11" s="223">
        <f t="shared" si="9"/>
        <v>1463088</v>
      </c>
      <c r="EI11" s="223">
        <f t="shared" si="10"/>
        <v>245160</v>
      </c>
      <c r="EJ11" s="223">
        <f>EI11*'Key assumptions'!$H$20*'Key assumptions'!$H$21</f>
        <v>9193.5</v>
      </c>
      <c r="EK11" s="279">
        <f t="shared" ref="EK11:EK74" si="13">EK10</f>
        <v>0.23963133640552994</v>
      </c>
      <c r="EL11" s="223">
        <f t="shared" si="11"/>
        <v>2203.0506912442397</v>
      </c>
      <c r="ET11" s="133">
        <f t="shared" si="5"/>
        <v>4</v>
      </c>
      <c r="EU11" s="133">
        <f t="shared" si="5"/>
        <v>12</v>
      </c>
      <c r="EV11" s="133">
        <f t="shared" si="5"/>
        <v>12</v>
      </c>
      <c r="EW11" s="133">
        <f t="shared" si="5"/>
        <v>9</v>
      </c>
      <c r="EX11" s="133">
        <f t="shared" si="5"/>
        <v>0</v>
      </c>
      <c r="EY11" s="133">
        <f t="shared" si="12"/>
        <v>37</v>
      </c>
      <c r="FA11" s="223">
        <v>274329</v>
      </c>
      <c r="FB11" s="223">
        <v>274329</v>
      </c>
    </row>
    <row r="12" spans="1:158" ht="12.6" thickBot="1" x14ac:dyDescent="0.45">
      <c r="A12" s="133" t="str">
        <v>Project Management</v>
      </c>
      <c r="B12" s="133" t="str">
        <v>N/A</v>
      </c>
      <c r="C12" s="133" t="str">
        <v>Internal Labour</v>
      </c>
      <c r="D12" s="133">
        <v>606795</v>
      </c>
      <c r="E12" s="133" t="str">
        <v>Project Manager (CWO REZ)</v>
      </c>
      <c r="F12" s="133">
        <v>224.23</v>
      </c>
      <c r="G12" s="133">
        <v>98.215134985207087</v>
      </c>
      <c r="H12" s="133">
        <v>0</v>
      </c>
      <c r="I12" s="133">
        <v>0</v>
      </c>
      <c r="J12" s="133">
        <v>0</v>
      </c>
      <c r="K12" s="133">
        <v>0</v>
      </c>
      <c r="L12" s="133">
        <v>0</v>
      </c>
      <c r="M12" s="381" t="str">
        <v>[C-i-C]</v>
      </c>
      <c r="N12" s="381" t="str">
        <v>[C-i-C]</v>
      </c>
      <c r="O12" s="381" t="str">
        <v>[C-i-C]</v>
      </c>
      <c r="P12" s="381" t="str">
        <v>[C-i-C]</v>
      </c>
      <c r="Q12" s="381" t="str">
        <v>[C-i-C]</v>
      </c>
      <c r="R12" s="381" t="str">
        <v>[C-i-C]</v>
      </c>
      <c r="S12" s="381" t="str">
        <v>[C-i-C]</v>
      </c>
      <c r="T12" s="381" t="str">
        <v>[C-i-C]</v>
      </c>
      <c r="U12" s="381" t="str">
        <v>[C-i-C]</v>
      </c>
      <c r="V12" s="381" t="str">
        <v>[C-i-C]</v>
      </c>
      <c r="W12" s="381" t="str">
        <v>[C-i-C]</v>
      </c>
      <c r="X12" s="381" t="str">
        <v>[C-i-C]</v>
      </c>
      <c r="Y12" s="381" t="str">
        <v>[C-i-C]</v>
      </c>
      <c r="Z12" s="381" t="str">
        <v>[C-i-C]</v>
      </c>
      <c r="AA12" s="381" t="str">
        <v>[C-i-C]</v>
      </c>
      <c r="AB12" s="381" t="str">
        <v>[C-i-C]</v>
      </c>
      <c r="AC12" s="381" t="str">
        <v>[C-i-C]</v>
      </c>
      <c r="AD12" s="381" t="str">
        <v>[C-i-C]</v>
      </c>
      <c r="AE12" s="381" t="str">
        <v>[C-i-C]</v>
      </c>
      <c r="AF12" s="381" t="str">
        <v>[C-i-C]</v>
      </c>
      <c r="AG12" s="381" t="str">
        <v>[C-i-C]</v>
      </c>
      <c r="AH12" s="381" t="str">
        <v>[C-i-C]</v>
      </c>
      <c r="AI12" s="133">
        <v>1</v>
      </c>
      <c r="AJ12" s="133">
        <v>1</v>
      </c>
      <c r="AK12" s="133">
        <v>1</v>
      </c>
      <c r="AL12" s="133">
        <v>1</v>
      </c>
      <c r="AM12" s="133">
        <v>1</v>
      </c>
      <c r="AN12" s="133">
        <v>1</v>
      </c>
      <c r="AO12" s="133">
        <v>1</v>
      </c>
      <c r="AP12" s="133">
        <v>1</v>
      </c>
      <c r="AQ12" s="133">
        <v>1</v>
      </c>
      <c r="AR12" s="133">
        <v>1</v>
      </c>
      <c r="AS12" s="133">
        <v>1</v>
      </c>
      <c r="AT12" s="133">
        <v>1</v>
      </c>
      <c r="AU12" s="133">
        <v>1</v>
      </c>
      <c r="AV12" s="133">
        <v>1</v>
      </c>
      <c r="AW12" s="133">
        <v>1</v>
      </c>
      <c r="AX12" s="133">
        <v>0</v>
      </c>
      <c r="AY12" s="133">
        <v>0</v>
      </c>
      <c r="AZ12" s="133">
        <v>0</v>
      </c>
      <c r="BA12" s="133">
        <v>0</v>
      </c>
      <c r="BB12" s="133">
        <v>0</v>
      </c>
      <c r="BC12" s="133">
        <v>0</v>
      </c>
      <c r="BD12" s="133">
        <v>0</v>
      </c>
      <c r="BE12" s="133">
        <v>0</v>
      </c>
      <c r="BF12" s="133">
        <v>0</v>
      </c>
      <c r="BG12" s="133">
        <v>0</v>
      </c>
      <c r="BH12" s="133">
        <v>0</v>
      </c>
      <c r="BI12" s="133">
        <v>0</v>
      </c>
      <c r="BJ12" s="133">
        <v>0</v>
      </c>
      <c r="BK12" s="133">
        <v>0</v>
      </c>
      <c r="BL12" s="133">
        <v>0</v>
      </c>
      <c r="BM12" s="133">
        <v>0</v>
      </c>
      <c r="BN12" s="133">
        <v>0</v>
      </c>
      <c r="BO12" s="133">
        <v>0</v>
      </c>
      <c r="BP12" s="133">
        <v>0</v>
      </c>
      <c r="BQ12" s="133">
        <v>0</v>
      </c>
      <c r="BR12" s="133">
        <v>0</v>
      </c>
      <c r="BS12" s="381" t="str">
        <v>[C-i-C]</v>
      </c>
      <c r="BT12" s="381" t="str">
        <v>[C-i-C]</v>
      </c>
      <c r="BU12" s="381" t="str">
        <v>[C-i-C]</v>
      </c>
      <c r="BV12" s="381" t="str">
        <v>[C-i-C]</v>
      </c>
      <c r="BW12" s="381" t="str">
        <v>[C-i-C]</v>
      </c>
      <c r="BX12" s="381" t="str">
        <v>[C-i-C]</v>
      </c>
      <c r="BY12" s="381" t="str">
        <v>[C-i-C]</v>
      </c>
      <c r="BZ12" s="381" t="str">
        <v>[C-i-C]</v>
      </c>
      <c r="CA12" s="381" t="str">
        <v>[C-i-C]</v>
      </c>
      <c r="CB12" s="381" t="str">
        <v>[C-i-C]</v>
      </c>
      <c r="CC12" s="381" t="str">
        <v>[C-i-C]</v>
      </c>
      <c r="CD12" s="381" t="str">
        <v>[C-i-C]</v>
      </c>
      <c r="CE12" s="381" t="str">
        <v>[C-i-C]</v>
      </c>
      <c r="CF12" s="381" t="str">
        <v>[C-i-C]</v>
      </c>
      <c r="CG12" s="381" t="str">
        <v>[C-i-C]</v>
      </c>
      <c r="CH12" s="381" t="str">
        <v>[C-i-C]</v>
      </c>
      <c r="CI12" s="381" t="str">
        <v>[C-i-C]</v>
      </c>
      <c r="CJ12" s="381" t="str">
        <v>[C-i-C]</v>
      </c>
      <c r="CK12" s="381" t="str">
        <v>[C-i-C]</v>
      </c>
      <c r="CL12" s="381" t="str">
        <v>[C-i-C]</v>
      </c>
      <c r="CM12" s="381" t="str">
        <v>[C-i-C]</v>
      </c>
      <c r="CN12" s="381" t="str">
        <v>[C-i-C]</v>
      </c>
      <c r="CO12" s="133">
        <v>33634.5</v>
      </c>
      <c r="CP12" s="133">
        <v>33634.5</v>
      </c>
      <c r="CQ12" s="133">
        <v>33634.5</v>
      </c>
      <c r="CR12" s="133">
        <v>33634.5</v>
      </c>
      <c r="CS12" s="133">
        <v>33634.5</v>
      </c>
      <c r="CT12" s="133">
        <v>33634.5</v>
      </c>
      <c r="CU12" s="133">
        <v>33634.5</v>
      </c>
      <c r="CV12" s="133">
        <v>33634.5</v>
      </c>
      <c r="CW12" s="133">
        <v>33634.5</v>
      </c>
      <c r="CX12" s="133">
        <v>33634.5</v>
      </c>
      <c r="CY12" s="133">
        <v>33634.5</v>
      </c>
      <c r="CZ12" s="133">
        <v>33634.5</v>
      </c>
      <c r="DA12" s="133">
        <v>33634.5</v>
      </c>
      <c r="DB12" s="133">
        <v>33634.5</v>
      </c>
      <c r="DC12" s="133">
        <v>33634.5</v>
      </c>
      <c r="DD12" s="133">
        <v>0</v>
      </c>
      <c r="DE12" s="133">
        <v>0</v>
      </c>
      <c r="DF12" s="133">
        <v>0</v>
      </c>
      <c r="DG12" s="133">
        <v>0</v>
      </c>
      <c r="DH12" s="133">
        <v>0</v>
      </c>
      <c r="DI12" s="133">
        <v>0</v>
      </c>
      <c r="DJ12" s="133">
        <v>0</v>
      </c>
      <c r="DK12" s="133">
        <v>0</v>
      </c>
      <c r="DL12" s="133">
        <v>0</v>
      </c>
      <c r="DM12" s="133">
        <v>0</v>
      </c>
      <c r="DN12" s="133">
        <v>0</v>
      </c>
      <c r="DO12" s="133">
        <v>0</v>
      </c>
      <c r="DP12" s="133">
        <v>0</v>
      </c>
      <c r="DQ12" s="133">
        <v>0</v>
      </c>
      <c r="DR12" s="133">
        <v>0</v>
      </c>
      <c r="DS12" s="133">
        <v>0</v>
      </c>
      <c r="DU12" s="223"/>
      <c r="DV12" s="223"/>
      <c r="DW12" s="223"/>
      <c r="DX12" s="223"/>
      <c r="DY12" s="223"/>
      <c r="DZ12" s="223"/>
      <c r="EA12" s="223">
        <v>127811.09999999999</v>
      </c>
      <c r="EB12" s="223">
        <v>393523.65</v>
      </c>
      <c r="EC12" s="223">
        <v>403614</v>
      </c>
      <c r="ED12" s="223">
        <f t="shared" si="6"/>
        <v>302710.5</v>
      </c>
      <c r="EE12" s="223">
        <f t="shared" si="7"/>
        <v>0</v>
      </c>
      <c r="EF12" s="147" t="str">
        <f t="shared" si="8"/>
        <v>ERROR</v>
      </c>
      <c r="EG12" s="223">
        <f t="shared" si="9"/>
        <v>1227659.25</v>
      </c>
      <c r="EI12" s="223">
        <f t="shared" si="10"/>
        <v>176787.24297337275</v>
      </c>
      <c r="EJ12" s="223">
        <f>EI12*'Key assumptions'!$H$20*'Key assumptions'!$H$21</f>
        <v>6629.5216115014782</v>
      </c>
      <c r="EK12" s="279">
        <f t="shared" si="13"/>
        <v>0.23963133640552994</v>
      </c>
      <c r="EL12" s="223">
        <f t="shared" si="11"/>
        <v>1588.6411234934417</v>
      </c>
      <c r="ET12" s="133">
        <f t="shared" si="5"/>
        <v>4</v>
      </c>
      <c r="EU12" s="133">
        <f t="shared" si="5"/>
        <v>12</v>
      </c>
      <c r="EV12" s="133">
        <f t="shared" si="5"/>
        <v>12</v>
      </c>
      <c r="EW12" s="133">
        <f t="shared" si="5"/>
        <v>9</v>
      </c>
      <c r="EX12" s="133">
        <f t="shared" si="5"/>
        <v>0</v>
      </c>
      <c r="EY12" s="133">
        <f t="shared" si="12"/>
        <v>37</v>
      </c>
      <c r="FA12" s="223">
        <v>201807</v>
      </c>
      <c r="FB12" s="223">
        <v>201807</v>
      </c>
    </row>
    <row r="13" spans="1:158" ht="12.6" thickBot="1" x14ac:dyDescent="0.45">
      <c r="A13" s="133" t="str">
        <v>Project Management</v>
      </c>
      <c r="B13" s="133" t="str">
        <v>N/A</v>
      </c>
      <c r="C13" s="133" t="str">
        <v>Internal Labour</v>
      </c>
      <c r="D13" s="133">
        <v>606795</v>
      </c>
      <c r="E13" s="133" t="str">
        <v>Project Manager (CWO REZ)</v>
      </c>
      <c r="F13" s="133">
        <v>224.23</v>
      </c>
      <c r="G13" s="133">
        <v>98.215134985207087</v>
      </c>
      <c r="H13" s="133">
        <v>0</v>
      </c>
      <c r="I13" s="133">
        <v>0</v>
      </c>
      <c r="J13" s="133">
        <v>0</v>
      </c>
      <c r="K13" s="133">
        <v>0</v>
      </c>
      <c r="L13" s="133">
        <v>0</v>
      </c>
      <c r="M13" s="381" t="str">
        <v>[C-i-C]</v>
      </c>
      <c r="N13" s="381" t="str">
        <v>[C-i-C]</v>
      </c>
      <c r="O13" s="381" t="str">
        <v>[C-i-C]</v>
      </c>
      <c r="P13" s="381" t="str">
        <v>[C-i-C]</v>
      </c>
      <c r="Q13" s="381" t="str">
        <v>[C-i-C]</v>
      </c>
      <c r="R13" s="381" t="str">
        <v>[C-i-C]</v>
      </c>
      <c r="S13" s="381" t="str">
        <v>[C-i-C]</v>
      </c>
      <c r="T13" s="381" t="str">
        <v>[C-i-C]</v>
      </c>
      <c r="U13" s="381" t="str">
        <v>[C-i-C]</v>
      </c>
      <c r="V13" s="381" t="str">
        <v>[C-i-C]</v>
      </c>
      <c r="W13" s="381" t="str">
        <v>[C-i-C]</v>
      </c>
      <c r="X13" s="381" t="str">
        <v>[C-i-C]</v>
      </c>
      <c r="Y13" s="381" t="str">
        <v>[C-i-C]</v>
      </c>
      <c r="Z13" s="381" t="str">
        <v>[C-i-C]</v>
      </c>
      <c r="AA13" s="381" t="str">
        <v>[C-i-C]</v>
      </c>
      <c r="AB13" s="381" t="str">
        <v>[C-i-C]</v>
      </c>
      <c r="AC13" s="381" t="str">
        <v>[C-i-C]</v>
      </c>
      <c r="AD13" s="381" t="str">
        <v>[C-i-C]</v>
      </c>
      <c r="AE13" s="381" t="str">
        <v>[C-i-C]</v>
      </c>
      <c r="AF13" s="381" t="str">
        <v>[C-i-C]</v>
      </c>
      <c r="AG13" s="381" t="str">
        <v>[C-i-C]</v>
      </c>
      <c r="AH13" s="381" t="str">
        <v>[C-i-C]</v>
      </c>
      <c r="AI13" s="133">
        <v>1</v>
      </c>
      <c r="AJ13" s="133">
        <v>1</v>
      </c>
      <c r="AK13" s="133">
        <v>1</v>
      </c>
      <c r="AL13" s="133">
        <v>1</v>
      </c>
      <c r="AM13" s="133">
        <v>1</v>
      </c>
      <c r="AN13" s="133">
        <v>1</v>
      </c>
      <c r="AO13" s="133">
        <v>1</v>
      </c>
      <c r="AP13" s="133">
        <v>1</v>
      </c>
      <c r="AQ13" s="133">
        <v>1</v>
      </c>
      <c r="AR13" s="133">
        <v>1</v>
      </c>
      <c r="AS13" s="133">
        <v>1</v>
      </c>
      <c r="AT13" s="133">
        <v>1</v>
      </c>
      <c r="AU13" s="133">
        <v>1</v>
      </c>
      <c r="AV13" s="133">
        <v>1</v>
      </c>
      <c r="AW13" s="133">
        <v>1</v>
      </c>
      <c r="AX13" s="133">
        <v>0</v>
      </c>
      <c r="AY13" s="133">
        <v>0</v>
      </c>
      <c r="AZ13" s="133">
        <v>0</v>
      </c>
      <c r="BA13" s="133">
        <v>0</v>
      </c>
      <c r="BB13" s="133">
        <v>0</v>
      </c>
      <c r="BC13" s="133">
        <v>0</v>
      </c>
      <c r="BD13" s="133">
        <v>0</v>
      </c>
      <c r="BE13" s="133">
        <v>0</v>
      </c>
      <c r="BF13" s="133">
        <v>0</v>
      </c>
      <c r="BG13" s="133">
        <v>0</v>
      </c>
      <c r="BH13" s="133">
        <v>0</v>
      </c>
      <c r="BI13" s="133">
        <v>0</v>
      </c>
      <c r="BJ13" s="133">
        <v>0</v>
      </c>
      <c r="BK13" s="133">
        <v>0</v>
      </c>
      <c r="BL13" s="133">
        <v>0</v>
      </c>
      <c r="BM13" s="133">
        <v>0</v>
      </c>
      <c r="BN13" s="133">
        <v>0</v>
      </c>
      <c r="BO13" s="133">
        <v>0</v>
      </c>
      <c r="BP13" s="133">
        <v>0</v>
      </c>
      <c r="BQ13" s="133">
        <v>0</v>
      </c>
      <c r="BR13" s="133">
        <v>0</v>
      </c>
      <c r="BS13" s="381" t="str">
        <v>[C-i-C]</v>
      </c>
      <c r="BT13" s="381" t="str">
        <v>[C-i-C]</v>
      </c>
      <c r="BU13" s="381" t="str">
        <v>[C-i-C]</v>
      </c>
      <c r="BV13" s="381" t="str">
        <v>[C-i-C]</v>
      </c>
      <c r="BW13" s="381" t="str">
        <v>[C-i-C]</v>
      </c>
      <c r="BX13" s="381" t="str">
        <v>[C-i-C]</v>
      </c>
      <c r="BY13" s="381" t="str">
        <v>[C-i-C]</v>
      </c>
      <c r="BZ13" s="381" t="str">
        <v>[C-i-C]</v>
      </c>
      <c r="CA13" s="381" t="str">
        <v>[C-i-C]</v>
      </c>
      <c r="CB13" s="381" t="str">
        <v>[C-i-C]</v>
      </c>
      <c r="CC13" s="381" t="str">
        <v>[C-i-C]</v>
      </c>
      <c r="CD13" s="381" t="str">
        <v>[C-i-C]</v>
      </c>
      <c r="CE13" s="381" t="str">
        <v>[C-i-C]</v>
      </c>
      <c r="CF13" s="381" t="str">
        <v>[C-i-C]</v>
      </c>
      <c r="CG13" s="381" t="str">
        <v>[C-i-C]</v>
      </c>
      <c r="CH13" s="381" t="str">
        <v>[C-i-C]</v>
      </c>
      <c r="CI13" s="381" t="str">
        <v>[C-i-C]</v>
      </c>
      <c r="CJ13" s="381" t="str">
        <v>[C-i-C]</v>
      </c>
      <c r="CK13" s="381" t="str">
        <v>[C-i-C]</v>
      </c>
      <c r="CL13" s="381" t="str">
        <v>[C-i-C]</v>
      </c>
      <c r="CM13" s="381" t="str">
        <v>[C-i-C]</v>
      </c>
      <c r="CN13" s="381" t="str">
        <v>[C-i-C]</v>
      </c>
      <c r="CO13" s="133">
        <v>33634.5</v>
      </c>
      <c r="CP13" s="133">
        <v>33634.5</v>
      </c>
      <c r="CQ13" s="133">
        <v>33634.5</v>
      </c>
      <c r="CR13" s="133">
        <v>33634.5</v>
      </c>
      <c r="CS13" s="133">
        <v>33634.5</v>
      </c>
      <c r="CT13" s="133">
        <v>33634.5</v>
      </c>
      <c r="CU13" s="133">
        <v>33634.5</v>
      </c>
      <c r="CV13" s="133">
        <v>33634.5</v>
      </c>
      <c r="CW13" s="133">
        <v>33634.5</v>
      </c>
      <c r="CX13" s="133">
        <v>33634.5</v>
      </c>
      <c r="CY13" s="133">
        <v>33634.5</v>
      </c>
      <c r="CZ13" s="133">
        <v>33634.5</v>
      </c>
      <c r="DA13" s="133">
        <v>33634.5</v>
      </c>
      <c r="DB13" s="133">
        <v>33634.5</v>
      </c>
      <c r="DC13" s="133">
        <v>33634.5</v>
      </c>
      <c r="DD13" s="133">
        <v>0</v>
      </c>
      <c r="DE13" s="133">
        <v>0</v>
      </c>
      <c r="DF13" s="133">
        <v>0</v>
      </c>
      <c r="DG13" s="133">
        <v>0</v>
      </c>
      <c r="DH13" s="133">
        <v>0</v>
      </c>
      <c r="DI13" s="133">
        <v>0</v>
      </c>
      <c r="DJ13" s="133">
        <v>0</v>
      </c>
      <c r="DK13" s="133">
        <v>0</v>
      </c>
      <c r="DL13" s="133">
        <v>0</v>
      </c>
      <c r="DM13" s="133">
        <v>0</v>
      </c>
      <c r="DN13" s="133">
        <v>0</v>
      </c>
      <c r="DO13" s="133">
        <v>0</v>
      </c>
      <c r="DP13" s="133">
        <v>0</v>
      </c>
      <c r="DQ13" s="133">
        <v>0</v>
      </c>
      <c r="DR13" s="133">
        <v>0</v>
      </c>
      <c r="DS13" s="133">
        <v>0</v>
      </c>
      <c r="DU13" s="223"/>
      <c r="DV13" s="223"/>
      <c r="DW13" s="223"/>
      <c r="DX13" s="223"/>
      <c r="DY13" s="223"/>
      <c r="DZ13" s="223"/>
      <c r="EA13" s="223">
        <v>134538</v>
      </c>
      <c r="EB13" s="223">
        <v>403614</v>
      </c>
      <c r="EC13" s="223">
        <v>403614</v>
      </c>
      <c r="ED13" s="223">
        <f t="shared" si="6"/>
        <v>302710.5</v>
      </c>
      <c r="EE13" s="223">
        <f t="shared" si="7"/>
        <v>0</v>
      </c>
      <c r="EF13" s="147" t="str">
        <f t="shared" si="8"/>
        <v>ERROR</v>
      </c>
      <c r="EG13" s="223">
        <f t="shared" si="9"/>
        <v>1244476.5</v>
      </c>
      <c r="EI13" s="223">
        <f t="shared" si="10"/>
        <v>176787.24297337275</v>
      </c>
      <c r="EJ13" s="223">
        <f>EI13*'Key assumptions'!$H$20*'Key assumptions'!$H$21</f>
        <v>6629.5216115014782</v>
      </c>
      <c r="EK13" s="279">
        <f t="shared" si="13"/>
        <v>0.23963133640552994</v>
      </c>
      <c r="EL13" s="223">
        <f t="shared" si="11"/>
        <v>1588.6411234934417</v>
      </c>
      <c r="ET13" s="133">
        <f t="shared" si="5"/>
        <v>4</v>
      </c>
      <c r="EU13" s="133">
        <f t="shared" si="5"/>
        <v>12</v>
      </c>
      <c r="EV13" s="133">
        <f t="shared" si="5"/>
        <v>12</v>
      </c>
      <c r="EW13" s="133">
        <f t="shared" si="5"/>
        <v>9</v>
      </c>
      <c r="EX13" s="133">
        <f t="shared" si="5"/>
        <v>0</v>
      </c>
      <c r="EY13" s="133">
        <f t="shared" si="12"/>
        <v>37</v>
      </c>
      <c r="FA13" s="223">
        <v>201807</v>
      </c>
      <c r="FB13" s="223">
        <v>201807</v>
      </c>
    </row>
    <row r="14" spans="1:158" ht="12.6" thickBot="1" x14ac:dyDescent="0.45">
      <c r="A14" s="133" t="str">
        <v>Project Management</v>
      </c>
      <c r="B14" s="133" t="str">
        <v>N/A</v>
      </c>
      <c r="C14" s="133" t="str">
        <v>Internal Labour</v>
      </c>
      <c r="D14" s="133">
        <v>606795</v>
      </c>
      <c r="E14" s="133" t="str">
        <v>Project Manager (CWO REZ)</v>
      </c>
      <c r="F14" s="133">
        <v>224.23</v>
      </c>
      <c r="G14" s="133">
        <v>98.215134985207087</v>
      </c>
      <c r="H14" s="133">
        <v>0</v>
      </c>
      <c r="I14" s="133">
        <v>0</v>
      </c>
      <c r="J14" s="133">
        <v>0</v>
      </c>
      <c r="K14" s="133">
        <v>0</v>
      </c>
      <c r="L14" s="133">
        <v>0</v>
      </c>
      <c r="M14" s="381" t="str">
        <v>[C-i-C]</v>
      </c>
      <c r="N14" s="381" t="str">
        <v>[C-i-C]</v>
      </c>
      <c r="O14" s="381" t="str">
        <v>[C-i-C]</v>
      </c>
      <c r="P14" s="381" t="str">
        <v>[C-i-C]</v>
      </c>
      <c r="Q14" s="381" t="str">
        <v>[C-i-C]</v>
      </c>
      <c r="R14" s="381" t="str">
        <v>[C-i-C]</v>
      </c>
      <c r="S14" s="381" t="str">
        <v>[C-i-C]</v>
      </c>
      <c r="T14" s="381" t="str">
        <v>[C-i-C]</v>
      </c>
      <c r="U14" s="381" t="str">
        <v>[C-i-C]</v>
      </c>
      <c r="V14" s="381" t="str">
        <v>[C-i-C]</v>
      </c>
      <c r="W14" s="381" t="str">
        <v>[C-i-C]</v>
      </c>
      <c r="X14" s="381" t="str">
        <v>[C-i-C]</v>
      </c>
      <c r="Y14" s="381" t="str">
        <v>[C-i-C]</v>
      </c>
      <c r="Z14" s="381" t="str">
        <v>[C-i-C]</v>
      </c>
      <c r="AA14" s="381" t="str">
        <v>[C-i-C]</v>
      </c>
      <c r="AB14" s="381" t="str">
        <v>[C-i-C]</v>
      </c>
      <c r="AC14" s="381" t="str">
        <v>[C-i-C]</v>
      </c>
      <c r="AD14" s="381" t="str">
        <v>[C-i-C]</v>
      </c>
      <c r="AE14" s="381" t="str">
        <v>[C-i-C]</v>
      </c>
      <c r="AF14" s="381" t="str">
        <v>[C-i-C]</v>
      </c>
      <c r="AG14" s="381" t="str">
        <v>[C-i-C]</v>
      </c>
      <c r="AH14" s="381" t="str">
        <v>[C-i-C]</v>
      </c>
      <c r="AI14" s="133">
        <v>1</v>
      </c>
      <c r="AJ14" s="133">
        <v>1</v>
      </c>
      <c r="AK14" s="133">
        <v>1</v>
      </c>
      <c r="AL14" s="133">
        <v>1</v>
      </c>
      <c r="AM14" s="133">
        <v>1</v>
      </c>
      <c r="AN14" s="133">
        <v>1</v>
      </c>
      <c r="AO14" s="133">
        <v>1</v>
      </c>
      <c r="AP14" s="133">
        <v>1</v>
      </c>
      <c r="AQ14" s="133">
        <v>1</v>
      </c>
      <c r="AR14" s="133">
        <v>1</v>
      </c>
      <c r="AS14" s="133">
        <v>1</v>
      </c>
      <c r="AT14" s="133">
        <v>1</v>
      </c>
      <c r="AU14" s="133">
        <v>1</v>
      </c>
      <c r="AV14" s="133">
        <v>1</v>
      </c>
      <c r="AW14" s="133">
        <v>1</v>
      </c>
      <c r="AX14" s="133">
        <v>0</v>
      </c>
      <c r="AY14" s="133">
        <v>0</v>
      </c>
      <c r="AZ14" s="133">
        <v>0</v>
      </c>
      <c r="BA14" s="133">
        <v>0</v>
      </c>
      <c r="BB14" s="133">
        <v>0</v>
      </c>
      <c r="BC14" s="133">
        <v>0</v>
      </c>
      <c r="BD14" s="133">
        <v>0</v>
      </c>
      <c r="BE14" s="133">
        <v>0</v>
      </c>
      <c r="BF14" s="133">
        <v>0</v>
      </c>
      <c r="BG14" s="133">
        <v>0</v>
      </c>
      <c r="BH14" s="133">
        <v>0</v>
      </c>
      <c r="BI14" s="133">
        <v>0</v>
      </c>
      <c r="BJ14" s="133">
        <v>0</v>
      </c>
      <c r="BK14" s="133">
        <v>0</v>
      </c>
      <c r="BL14" s="133">
        <v>0</v>
      </c>
      <c r="BM14" s="133">
        <v>0</v>
      </c>
      <c r="BN14" s="133">
        <v>0</v>
      </c>
      <c r="BO14" s="133">
        <v>0</v>
      </c>
      <c r="BP14" s="133">
        <v>0</v>
      </c>
      <c r="BQ14" s="133">
        <v>0</v>
      </c>
      <c r="BR14" s="133">
        <v>0</v>
      </c>
      <c r="BS14" s="381" t="str">
        <v>[C-i-C]</v>
      </c>
      <c r="BT14" s="381" t="str">
        <v>[C-i-C]</v>
      </c>
      <c r="BU14" s="381" t="str">
        <v>[C-i-C]</v>
      </c>
      <c r="BV14" s="381" t="str">
        <v>[C-i-C]</v>
      </c>
      <c r="BW14" s="381" t="str">
        <v>[C-i-C]</v>
      </c>
      <c r="BX14" s="381" t="str">
        <v>[C-i-C]</v>
      </c>
      <c r="BY14" s="381" t="str">
        <v>[C-i-C]</v>
      </c>
      <c r="BZ14" s="381" t="str">
        <v>[C-i-C]</v>
      </c>
      <c r="CA14" s="381" t="str">
        <v>[C-i-C]</v>
      </c>
      <c r="CB14" s="381" t="str">
        <v>[C-i-C]</v>
      </c>
      <c r="CC14" s="381" t="str">
        <v>[C-i-C]</v>
      </c>
      <c r="CD14" s="381" t="str">
        <v>[C-i-C]</v>
      </c>
      <c r="CE14" s="381" t="str">
        <v>[C-i-C]</v>
      </c>
      <c r="CF14" s="381" t="str">
        <v>[C-i-C]</v>
      </c>
      <c r="CG14" s="381" t="str">
        <v>[C-i-C]</v>
      </c>
      <c r="CH14" s="381" t="str">
        <v>[C-i-C]</v>
      </c>
      <c r="CI14" s="381" t="str">
        <v>[C-i-C]</v>
      </c>
      <c r="CJ14" s="381" t="str">
        <v>[C-i-C]</v>
      </c>
      <c r="CK14" s="381" t="str">
        <v>[C-i-C]</v>
      </c>
      <c r="CL14" s="381" t="str">
        <v>[C-i-C]</v>
      </c>
      <c r="CM14" s="381" t="str">
        <v>[C-i-C]</v>
      </c>
      <c r="CN14" s="381" t="str">
        <v>[C-i-C]</v>
      </c>
      <c r="CO14" s="133">
        <v>33634.5</v>
      </c>
      <c r="CP14" s="133">
        <v>33634.5</v>
      </c>
      <c r="CQ14" s="133">
        <v>33634.5</v>
      </c>
      <c r="CR14" s="133">
        <v>33634.5</v>
      </c>
      <c r="CS14" s="133">
        <v>33634.5</v>
      </c>
      <c r="CT14" s="133">
        <v>33634.5</v>
      </c>
      <c r="CU14" s="133">
        <v>33634.5</v>
      </c>
      <c r="CV14" s="133">
        <v>33634.5</v>
      </c>
      <c r="CW14" s="133">
        <v>33634.5</v>
      </c>
      <c r="CX14" s="133">
        <v>33634.5</v>
      </c>
      <c r="CY14" s="133">
        <v>33634.5</v>
      </c>
      <c r="CZ14" s="133">
        <v>33634.5</v>
      </c>
      <c r="DA14" s="133">
        <v>33634.5</v>
      </c>
      <c r="DB14" s="133">
        <v>33634.5</v>
      </c>
      <c r="DC14" s="133">
        <v>33634.5</v>
      </c>
      <c r="DD14" s="133">
        <v>0</v>
      </c>
      <c r="DE14" s="133">
        <v>0</v>
      </c>
      <c r="DF14" s="133">
        <v>0</v>
      </c>
      <c r="DG14" s="133">
        <v>0</v>
      </c>
      <c r="DH14" s="133">
        <v>0</v>
      </c>
      <c r="DI14" s="133">
        <v>0</v>
      </c>
      <c r="DJ14" s="133">
        <v>0</v>
      </c>
      <c r="DK14" s="133">
        <v>0</v>
      </c>
      <c r="DL14" s="133">
        <v>0</v>
      </c>
      <c r="DM14" s="133">
        <v>0</v>
      </c>
      <c r="DN14" s="133">
        <v>0</v>
      </c>
      <c r="DO14" s="133">
        <v>0</v>
      </c>
      <c r="DP14" s="133">
        <v>0</v>
      </c>
      <c r="DQ14" s="133">
        <v>0</v>
      </c>
      <c r="DR14" s="133">
        <v>0</v>
      </c>
      <c r="DS14" s="133">
        <v>0</v>
      </c>
      <c r="DU14" s="223"/>
      <c r="DV14" s="223"/>
      <c r="DW14" s="223"/>
      <c r="DX14" s="223"/>
      <c r="DY14" s="223"/>
      <c r="DZ14" s="223"/>
      <c r="EA14" s="223">
        <v>0</v>
      </c>
      <c r="EB14" s="223">
        <v>0</v>
      </c>
      <c r="EC14" s="223">
        <v>403614</v>
      </c>
      <c r="ED14" s="223">
        <f t="shared" si="6"/>
        <v>302710.5</v>
      </c>
      <c r="EE14" s="223">
        <f t="shared" si="7"/>
        <v>0</v>
      </c>
      <c r="EF14" s="147" t="str">
        <f t="shared" si="8"/>
        <v>ERROR</v>
      </c>
      <c r="EG14" s="223">
        <f t="shared" si="9"/>
        <v>706324.5</v>
      </c>
      <c r="EI14" s="223">
        <f t="shared" si="10"/>
        <v>176787.24297337275</v>
      </c>
      <c r="EJ14" s="223">
        <f>EI14*'Key assumptions'!$H$20*'Key assumptions'!$H$21</f>
        <v>6629.5216115014782</v>
      </c>
      <c r="EK14" s="279">
        <f t="shared" si="13"/>
        <v>0.23963133640552994</v>
      </c>
      <c r="EL14" s="223">
        <f t="shared" si="11"/>
        <v>1588.6411234934417</v>
      </c>
      <c r="ET14" s="133">
        <f t="shared" si="5"/>
        <v>4</v>
      </c>
      <c r="EU14" s="133">
        <f t="shared" si="5"/>
        <v>12</v>
      </c>
      <c r="EV14" s="133">
        <f t="shared" si="5"/>
        <v>12</v>
      </c>
      <c r="EW14" s="133">
        <f t="shared" si="5"/>
        <v>9</v>
      </c>
      <c r="EX14" s="133">
        <f t="shared" si="5"/>
        <v>0</v>
      </c>
      <c r="EY14" s="133">
        <f t="shared" si="12"/>
        <v>37</v>
      </c>
      <c r="FA14" s="223">
        <v>201807</v>
      </c>
      <c r="FB14" s="223">
        <v>201807</v>
      </c>
    </row>
    <row r="15" spans="1:158" ht="12.6" thickBot="1" x14ac:dyDescent="0.45">
      <c r="A15" s="133" t="str">
        <v>Other support and corporate roles</v>
      </c>
      <c r="B15" s="133" t="str">
        <v>N/A</v>
      </c>
      <c r="C15" s="133" t="str">
        <v>Internal Labour</v>
      </c>
      <c r="D15" s="133">
        <v>606795</v>
      </c>
      <c r="E15" s="133" t="str">
        <v>Project Admin (close out, etc.)</v>
      </c>
      <c r="F15" s="133">
        <v>172.76</v>
      </c>
      <c r="G15" s="133">
        <v>75.67053439349111</v>
      </c>
      <c r="H15" s="133">
        <v>0</v>
      </c>
      <c r="I15" s="133">
        <v>0</v>
      </c>
      <c r="J15" s="133">
        <v>0</v>
      </c>
      <c r="K15" s="133">
        <v>0</v>
      </c>
      <c r="L15" s="133">
        <v>0</v>
      </c>
      <c r="M15" s="381" t="str">
        <v>[C-i-C]</v>
      </c>
      <c r="N15" s="381" t="str">
        <v>[C-i-C]</v>
      </c>
      <c r="O15" s="381" t="str">
        <v>[C-i-C]</v>
      </c>
      <c r="P15" s="381" t="str">
        <v>[C-i-C]</v>
      </c>
      <c r="Q15" s="381" t="str">
        <v>[C-i-C]</v>
      </c>
      <c r="R15" s="381" t="str">
        <v>[C-i-C]</v>
      </c>
      <c r="S15" s="381" t="str">
        <v>[C-i-C]</v>
      </c>
      <c r="T15" s="381" t="str">
        <v>[C-i-C]</v>
      </c>
      <c r="U15" s="381" t="str">
        <v>[C-i-C]</v>
      </c>
      <c r="V15" s="381" t="str">
        <v>[C-i-C]</v>
      </c>
      <c r="W15" s="381" t="str">
        <v>[C-i-C]</v>
      </c>
      <c r="X15" s="381" t="str">
        <v>[C-i-C]</v>
      </c>
      <c r="Y15" s="381" t="str">
        <v>[C-i-C]</v>
      </c>
      <c r="Z15" s="381" t="str">
        <v>[C-i-C]</v>
      </c>
      <c r="AA15" s="381" t="str">
        <v>[C-i-C]</v>
      </c>
      <c r="AB15" s="381" t="str">
        <v>[C-i-C]</v>
      </c>
      <c r="AC15" s="381" t="str">
        <v>[C-i-C]</v>
      </c>
      <c r="AD15" s="381" t="str">
        <v>[C-i-C]</v>
      </c>
      <c r="AE15" s="381" t="str">
        <v>[C-i-C]</v>
      </c>
      <c r="AF15" s="381" t="str">
        <v>[C-i-C]</v>
      </c>
      <c r="AG15" s="381" t="str">
        <v>[C-i-C]</v>
      </c>
      <c r="AH15" s="381" t="str">
        <v>[C-i-C]</v>
      </c>
      <c r="AI15" s="133">
        <v>0.5</v>
      </c>
      <c r="AJ15" s="133">
        <v>0.5</v>
      </c>
      <c r="AK15" s="133">
        <v>0.5</v>
      </c>
      <c r="AL15" s="133">
        <v>0.5</v>
      </c>
      <c r="AM15" s="133">
        <v>0.5</v>
      </c>
      <c r="AN15" s="133">
        <v>0.5</v>
      </c>
      <c r="AO15" s="133">
        <v>0.5</v>
      </c>
      <c r="AP15" s="133">
        <v>0.5</v>
      </c>
      <c r="AQ15" s="133">
        <v>0.7</v>
      </c>
      <c r="AR15" s="133">
        <v>0.7</v>
      </c>
      <c r="AS15" s="133">
        <v>0.7</v>
      </c>
      <c r="AT15" s="133">
        <v>0.7</v>
      </c>
      <c r="AU15" s="133">
        <v>0.7</v>
      </c>
      <c r="AV15" s="133">
        <v>0.7</v>
      </c>
      <c r="AW15" s="133">
        <v>0.7</v>
      </c>
      <c r="AX15" s="133">
        <v>0</v>
      </c>
      <c r="AY15" s="133">
        <v>0</v>
      </c>
      <c r="AZ15" s="133">
        <v>0</v>
      </c>
      <c r="BA15" s="133">
        <v>0</v>
      </c>
      <c r="BB15" s="133">
        <v>0</v>
      </c>
      <c r="BC15" s="133">
        <v>0</v>
      </c>
      <c r="BD15" s="133">
        <v>0</v>
      </c>
      <c r="BE15" s="133">
        <v>0</v>
      </c>
      <c r="BF15" s="133">
        <v>0</v>
      </c>
      <c r="BG15" s="133">
        <v>0</v>
      </c>
      <c r="BH15" s="133">
        <v>0</v>
      </c>
      <c r="BI15" s="133">
        <v>0</v>
      </c>
      <c r="BJ15" s="133">
        <v>0</v>
      </c>
      <c r="BK15" s="133">
        <v>0</v>
      </c>
      <c r="BL15" s="133">
        <v>0</v>
      </c>
      <c r="BM15" s="133">
        <v>0</v>
      </c>
      <c r="BN15" s="133">
        <v>0</v>
      </c>
      <c r="BO15" s="133">
        <v>0</v>
      </c>
      <c r="BP15" s="133">
        <v>0</v>
      </c>
      <c r="BQ15" s="133">
        <v>0</v>
      </c>
      <c r="BR15" s="133">
        <v>0</v>
      </c>
      <c r="BS15" s="381" t="str">
        <v>[C-i-C]</v>
      </c>
      <c r="BT15" s="381" t="str">
        <v>[C-i-C]</v>
      </c>
      <c r="BU15" s="381" t="str">
        <v>[C-i-C]</v>
      </c>
      <c r="BV15" s="381" t="str">
        <v>[C-i-C]</v>
      </c>
      <c r="BW15" s="381" t="str">
        <v>[C-i-C]</v>
      </c>
      <c r="BX15" s="381" t="str">
        <v>[C-i-C]</v>
      </c>
      <c r="BY15" s="381" t="str">
        <v>[C-i-C]</v>
      </c>
      <c r="BZ15" s="381" t="str">
        <v>[C-i-C]</v>
      </c>
      <c r="CA15" s="381" t="str">
        <v>[C-i-C]</v>
      </c>
      <c r="CB15" s="381" t="str">
        <v>[C-i-C]</v>
      </c>
      <c r="CC15" s="381" t="str">
        <v>[C-i-C]</v>
      </c>
      <c r="CD15" s="381" t="str">
        <v>[C-i-C]</v>
      </c>
      <c r="CE15" s="381" t="str">
        <v>[C-i-C]</v>
      </c>
      <c r="CF15" s="381" t="str">
        <v>[C-i-C]</v>
      </c>
      <c r="CG15" s="381" t="str">
        <v>[C-i-C]</v>
      </c>
      <c r="CH15" s="381" t="str">
        <v>[C-i-C]</v>
      </c>
      <c r="CI15" s="381" t="str">
        <v>[C-i-C]</v>
      </c>
      <c r="CJ15" s="381" t="str">
        <v>[C-i-C]</v>
      </c>
      <c r="CK15" s="381" t="str">
        <v>[C-i-C]</v>
      </c>
      <c r="CL15" s="381" t="str">
        <v>[C-i-C]</v>
      </c>
      <c r="CM15" s="381" t="str">
        <v>[C-i-C]</v>
      </c>
      <c r="CN15" s="381" t="str">
        <v>[C-i-C]</v>
      </c>
      <c r="CO15" s="133">
        <v>12957</v>
      </c>
      <c r="CP15" s="133">
        <v>12957</v>
      </c>
      <c r="CQ15" s="133">
        <v>12957</v>
      </c>
      <c r="CR15" s="133">
        <v>12957</v>
      </c>
      <c r="CS15" s="133">
        <v>12957</v>
      </c>
      <c r="CT15" s="133">
        <v>12957</v>
      </c>
      <c r="CU15" s="133">
        <v>12957</v>
      </c>
      <c r="CV15" s="133">
        <v>12957</v>
      </c>
      <c r="CW15" s="133">
        <v>18139.8</v>
      </c>
      <c r="CX15" s="133">
        <v>18139.8</v>
      </c>
      <c r="CY15" s="133">
        <v>18139.8</v>
      </c>
      <c r="CZ15" s="133">
        <v>18139.8</v>
      </c>
      <c r="DA15" s="133">
        <v>18139.8</v>
      </c>
      <c r="DB15" s="133">
        <v>18139.8</v>
      </c>
      <c r="DC15" s="133">
        <v>18139.8</v>
      </c>
      <c r="DD15" s="133">
        <v>0</v>
      </c>
      <c r="DE15" s="133">
        <v>0</v>
      </c>
      <c r="DF15" s="133">
        <v>0</v>
      </c>
      <c r="DG15" s="133">
        <v>0</v>
      </c>
      <c r="DH15" s="133">
        <v>0</v>
      </c>
      <c r="DI15" s="133">
        <v>0</v>
      </c>
      <c r="DJ15" s="133">
        <v>0</v>
      </c>
      <c r="DK15" s="133">
        <v>0</v>
      </c>
      <c r="DL15" s="133">
        <v>0</v>
      </c>
      <c r="DM15" s="133">
        <v>0</v>
      </c>
      <c r="DN15" s="133">
        <v>0</v>
      </c>
      <c r="DO15" s="133">
        <v>0</v>
      </c>
      <c r="DP15" s="133">
        <v>0</v>
      </c>
      <c r="DQ15" s="133">
        <v>0</v>
      </c>
      <c r="DR15" s="133">
        <v>0</v>
      </c>
      <c r="DS15" s="133">
        <v>0</v>
      </c>
      <c r="DU15" s="223"/>
      <c r="DV15" s="223"/>
      <c r="DW15" s="223"/>
      <c r="DX15" s="223"/>
      <c r="DY15" s="223"/>
      <c r="DZ15" s="223"/>
      <c r="EA15" s="223">
        <v>51828</v>
      </c>
      <c r="EB15" s="223">
        <v>155484</v>
      </c>
      <c r="EC15" s="223">
        <v>155484</v>
      </c>
      <c r="ED15" s="223">
        <f t="shared" si="6"/>
        <v>152892.6</v>
      </c>
      <c r="EE15" s="223">
        <f t="shared" si="7"/>
        <v>0</v>
      </c>
      <c r="EF15" s="147" t="str">
        <f t="shared" si="8"/>
        <v>ERROR</v>
      </c>
      <c r="EG15" s="223">
        <f t="shared" si="9"/>
        <v>515688.6</v>
      </c>
      <c r="EI15" s="223">
        <f t="shared" si="10"/>
        <v>136206.96190828399</v>
      </c>
      <c r="EJ15" s="223">
        <f>EI15*'Key assumptions'!$H$20*'Key assumptions'!$H$21</f>
        <v>5107.7610715606497</v>
      </c>
      <c r="EK15" s="279">
        <f t="shared" si="13"/>
        <v>0.23963133640552994</v>
      </c>
      <c r="EL15" s="223">
        <f t="shared" si="11"/>
        <v>1223.9796116182201</v>
      </c>
      <c r="ET15" s="133">
        <f t="shared" si="5"/>
        <v>4</v>
      </c>
      <c r="EU15" s="133">
        <f t="shared" si="5"/>
        <v>12</v>
      </c>
      <c r="EV15" s="133">
        <f t="shared" si="5"/>
        <v>12</v>
      </c>
      <c r="EW15" s="133">
        <f t="shared" si="5"/>
        <v>9</v>
      </c>
      <c r="EX15" s="133">
        <f t="shared" si="5"/>
        <v>0</v>
      </c>
      <c r="EY15" s="133">
        <f t="shared" si="12"/>
        <v>37</v>
      </c>
      <c r="FA15" s="223">
        <v>77742</v>
      </c>
      <c r="FB15" s="223">
        <v>77742</v>
      </c>
    </row>
    <row r="16" spans="1:158" ht="12.6" thickBot="1" x14ac:dyDescent="0.45">
      <c r="A16" s="133" t="str">
        <v>Other support and corporate roles</v>
      </c>
      <c r="B16" s="133" t="str">
        <v>N/A</v>
      </c>
      <c r="C16" s="133" t="str">
        <v>Internal Labour</v>
      </c>
      <c r="D16" s="133">
        <v>606795</v>
      </c>
      <c r="E16" s="133" t="str">
        <v>Project Admin (close out, etc.)</v>
      </c>
      <c r="F16" s="133">
        <v>172.76</v>
      </c>
      <c r="G16" s="133">
        <v>75.67053439349111</v>
      </c>
      <c r="H16" s="133">
        <v>0</v>
      </c>
      <c r="I16" s="133">
        <v>0</v>
      </c>
      <c r="J16" s="133">
        <v>0</v>
      </c>
      <c r="K16" s="133">
        <v>0</v>
      </c>
      <c r="L16" s="133">
        <v>0</v>
      </c>
      <c r="M16" s="381" t="str">
        <v>[C-i-C]</v>
      </c>
      <c r="N16" s="381" t="str">
        <v>[C-i-C]</v>
      </c>
      <c r="O16" s="381" t="str">
        <v>[C-i-C]</v>
      </c>
      <c r="P16" s="381" t="str">
        <v>[C-i-C]</v>
      </c>
      <c r="Q16" s="381" t="str">
        <v>[C-i-C]</v>
      </c>
      <c r="R16" s="381" t="str">
        <v>[C-i-C]</v>
      </c>
      <c r="S16" s="381" t="str">
        <v>[C-i-C]</v>
      </c>
      <c r="T16" s="381" t="str">
        <v>[C-i-C]</v>
      </c>
      <c r="U16" s="381" t="str">
        <v>[C-i-C]</v>
      </c>
      <c r="V16" s="381" t="str">
        <v>[C-i-C]</v>
      </c>
      <c r="W16" s="381" t="str">
        <v>[C-i-C]</v>
      </c>
      <c r="X16" s="381" t="str">
        <v>[C-i-C]</v>
      </c>
      <c r="Y16" s="381" t="str">
        <v>[C-i-C]</v>
      </c>
      <c r="Z16" s="381" t="str">
        <v>[C-i-C]</v>
      </c>
      <c r="AA16" s="381" t="str">
        <v>[C-i-C]</v>
      </c>
      <c r="AB16" s="381" t="str">
        <v>[C-i-C]</v>
      </c>
      <c r="AC16" s="381" t="str">
        <v>[C-i-C]</v>
      </c>
      <c r="AD16" s="381" t="str">
        <v>[C-i-C]</v>
      </c>
      <c r="AE16" s="381" t="str">
        <v>[C-i-C]</v>
      </c>
      <c r="AF16" s="381" t="str">
        <v>[C-i-C]</v>
      </c>
      <c r="AG16" s="381" t="str">
        <v>[C-i-C]</v>
      </c>
      <c r="AH16" s="381" t="str">
        <v>[C-i-C]</v>
      </c>
      <c r="AI16" s="133">
        <v>1</v>
      </c>
      <c r="AJ16" s="133">
        <v>1</v>
      </c>
      <c r="AK16" s="133">
        <v>1</v>
      </c>
      <c r="AL16" s="133">
        <v>1</v>
      </c>
      <c r="AM16" s="133">
        <v>1</v>
      </c>
      <c r="AN16" s="133">
        <v>1</v>
      </c>
      <c r="AO16" s="133">
        <v>1</v>
      </c>
      <c r="AP16" s="133">
        <v>1</v>
      </c>
      <c r="AQ16" s="133">
        <v>1</v>
      </c>
      <c r="AR16" s="133">
        <v>1</v>
      </c>
      <c r="AS16" s="133">
        <v>1</v>
      </c>
      <c r="AT16" s="133">
        <v>1</v>
      </c>
      <c r="AU16" s="133">
        <v>1</v>
      </c>
      <c r="AV16" s="133">
        <v>1</v>
      </c>
      <c r="AW16" s="133">
        <v>1</v>
      </c>
      <c r="AX16" s="133">
        <v>0</v>
      </c>
      <c r="AY16" s="133">
        <v>0</v>
      </c>
      <c r="AZ16" s="133">
        <v>0</v>
      </c>
      <c r="BA16" s="133">
        <v>0</v>
      </c>
      <c r="BB16" s="133">
        <v>0</v>
      </c>
      <c r="BC16" s="133">
        <v>0</v>
      </c>
      <c r="BD16" s="133">
        <v>0</v>
      </c>
      <c r="BE16" s="133">
        <v>0</v>
      </c>
      <c r="BF16" s="133">
        <v>0</v>
      </c>
      <c r="BG16" s="133">
        <v>0</v>
      </c>
      <c r="BH16" s="133">
        <v>0</v>
      </c>
      <c r="BI16" s="133">
        <v>0</v>
      </c>
      <c r="BJ16" s="133">
        <v>0</v>
      </c>
      <c r="BK16" s="133">
        <v>0</v>
      </c>
      <c r="BL16" s="133">
        <v>0</v>
      </c>
      <c r="BM16" s="133">
        <v>0</v>
      </c>
      <c r="BN16" s="133">
        <v>0</v>
      </c>
      <c r="BO16" s="133">
        <v>0</v>
      </c>
      <c r="BP16" s="133">
        <v>0</v>
      </c>
      <c r="BQ16" s="133">
        <v>0</v>
      </c>
      <c r="BR16" s="133">
        <v>0</v>
      </c>
      <c r="BS16" s="381" t="str">
        <v>[C-i-C]</v>
      </c>
      <c r="BT16" s="381" t="str">
        <v>[C-i-C]</v>
      </c>
      <c r="BU16" s="381" t="str">
        <v>[C-i-C]</v>
      </c>
      <c r="BV16" s="381" t="str">
        <v>[C-i-C]</v>
      </c>
      <c r="BW16" s="381" t="str">
        <v>[C-i-C]</v>
      </c>
      <c r="BX16" s="381" t="str">
        <v>[C-i-C]</v>
      </c>
      <c r="BY16" s="381" t="str">
        <v>[C-i-C]</v>
      </c>
      <c r="BZ16" s="381" t="str">
        <v>[C-i-C]</v>
      </c>
      <c r="CA16" s="381" t="str">
        <v>[C-i-C]</v>
      </c>
      <c r="CB16" s="381" t="str">
        <v>[C-i-C]</v>
      </c>
      <c r="CC16" s="381" t="str">
        <v>[C-i-C]</v>
      </c>
      <c r="CD16" s="381" t="str">
        <v>[C-i-C]</v>
      </c>
      <c r="CE16" s="381" t="str">
        <v>[C-i-C]</v>
      </c>
      <c r="CF16" s="381" t="str">
        <v>[C-i-C]</v>
      </c>
      <c r="CG16" s="381" t="str">
        <v>[C-i-C]</v>
      </c>
      <c r="CH16" s="381" t="str">
        <v>[C-i-C]</v>
      </c>
      <c r="CI16" s="381" t="str">
        <v>[C-i-C]</v>
      </c>
      <c r="CJ16" s="381" t="str">
        <v>[C-i-C]</v>
      </c>
      <c r="CK16" s="381" t="str">
        <v>[C-i-C]</v>
      </c>
      <c r="CL16" s="381" t="str">
        <v>[C-i-C]</v>
      </c>
      <c r="CM16" s="381" t="str">
        <v>[C-i-C]</v>
      </c>
      <c r="CN16" s="381" t="str">
        <v>[C-i-C]</v>
      </c>
      <c r="CO16" s="133">
        <v>25914</v>
      </c>
      <c r="CP16" s="133">
        <v>25914</v>
      </c>
      <c r="CQ16" s="133">
        <v>25914</v>
      </c>
      <c r="CR16" s="133">
        <v>25914</v>
      </c>
      <c r="CS16" s="133">
        <v>25914</v>
      </c>
      <c r="CT16" s="133">
        <v>25914</v>
      </c>
      <c r="CU16" s="133">
        <v>25914</v>
      </c>
      <c r="CV16" s="133">
        <v>25914</v>
      </c>
      <c r="CW16" s="133">
        <v>25914</v>
      </c>
      <c r="CX16" s="133">
        <v>25914</v>
      </c>
      <c r="CY16" s="133">
        <v>25914</v>
      </c>
      <c r="CZ16" s="133">
        <v>25914</v>
      </c>
      <c r="DA16" s="133">
        <v>25914</v>
      </c>
      <c r="DB16" s="133">
        <v>25914</v>
      </c>
      <c r="DC16" s="133">
        <v>25914</v>
      </c>
      <c r="DD16" s="133">
        <v>0</v>
      </c>
      <c r="DE16" s="133">
        <v>0</v>
      </c>
      <c r="DF16" s="133">
        <v>0</v>
      </c>
      <c r="DG16" s="133">
        <v>0</v>
      </c>
      <c r="DH16" s="133">
        <v>0</v>
      </c>
      <c r="DI16" s="133">
        <v>0</v>
      </c>
      <c r="DJ16" s="133">
        <v>0</v>
      </c>
      <c r="DK16" s="133">
        <v>0</v>
      </c>
      <c r="DL16" s="133">
        <v>0</v>
      </c>
      <c r="DM16" s="133">
        <v>0</v>
      </c>
      <c r="DN16" s="133">
        <v>0</v>
      </c>
      <c r="DO16" s="133">
        <v>0</v>
      </c>
      <c r="DP16" s="133">
        <v>0</v>
      </c>
      <c r="DQ16" s="133">
        <v>0</v>
      </c>
      <c r="DR16" s="133">
        <v>0</v>
      </c>
      <c r="DS16" s="133">
        <v>0</v>
      </c>
      <c r="DU16" s="223"/>
      <c r="DV16" s="223"/>
      <c r="DW16" s="223"/>
      <c r="DX16" s="223"/>
      <c r="DY16" s="223"/>
      <c r="DZ16" s="223"/>
      <c r="EA16" s="223">
        <v>77742</v>
      </c>
      <c r="EB16" s="223">
        <v>310968</v>
      </c>
      <c r="EC16" s="223">
        <v>310968</v>
      </c>
      <c r="ED16" s="223">
        <f t="shared" si="6"/>
        <v>233226</v>
      </c>
      <c r="EE16" s="223">
        <f t="shared" si="7"/>
        <v>0</v>
      </c>
      <c r="EF16" s="147" t="str">
        <f t="shared" si="8"/>
        <v>ERROR</v>
      </c>
      <c r="EG16" s="223">
        <f t="shared" si="9"/>
        <v>932904</v>
      </c>
      <c r="EI16" s="223">
        <f t="shared" si="10"/>
        <v>136206.96190828399</v>
      </c>
      <c r="EJ16" s="223">
        <f>EI16*'Key assumptions'!$H$20*'Key assumptions'!$H$21</f>
        <v>5107.7610715606497</v>
      </c>
      <c r="EK16" s="279">
        <f t="shared" si="13"/>
        <v>0.23963133640552994</v>
      </c>
      <c r="EL16" s="223">
        <f t="shared" si="11"/>
        <v>1223.9796116182201</v>
      </c>
      <c r="ET16" s="133">
        <f t="shared" si="5"/>
        <v>4</v>
      </c>
      <c r="EU16" s="133">
        <f t="shared" si="5"/>
        <v>12</v>
      </c>
      <c r="EV16" s="133">
        <f t="shared" si="5"/>
        <v>12</v>
      </c>
      <c r="EW16" s="133">
        <f t="shared" si="5"/>
        <v>9</v>
      </c>
      <c r="EX16" s="133">
        <f t="shared" si="5"/>
        <v>0</v>
      </c>
      <c r="EY16" s="133">
        <f t="shared" si="12"/>
        <v>37</v>
      </c>
      <c r="FA16" s="223">
        <v>155484</v>
      </c>
      <c r="FB16" s="223">
        <v>155484</v>
      </c>
    </row>
    <row r="17" spans="1:158" ht="12.6" thickBot="1" x14ac:dyDescent="0.45">
      <c r="A17" s="133" t="str">
        <v>Project Management</v>
      </c>
      <c r="B17" s="133" t="str">
        <v>N/A</v>
      </c>
      <c r="C17" s="133" t="str">
        <v>Internal Labour</v>
      </c>
      <c r="D17" s="133">
        <v>606795</v>
      </c>
      <c r="E17" s="133" t="str">
        <v>Project Engineer (CWO REZ)</v>
      </c>
      <c r="F17" s="133">
        <v>206.11</v>
      </c>
      <c r="G17" s="133">
        <v>90.282775517751475</v>
      </c>
      <c r="H17" s="133">
        <v>0</v>
      </c>
      <c r="I17" s="133">
        <v>0</v>
      </c>
      <c r="J17" s="133">
        <v>0</v>
      </c>
      <c r="K17" s="133">
        <v>0</v>
      </c>
      <c r="L17" s="133">
        <v>0</v>
      </c>
      <c r="M17" s="381" t="str">
        <v>[C-i-C]</v>
      </c>
      <c r="N17" s="381" t="str">
        <v>[C-i-C]</v>
      </c>
      <c r="O17" s="381" t="str">
        <v>[C-i-C]</v>
      </c>
      <c r="P17" s="381" t="str">
        <v>[C-i-C]</v>
      </c>
      <c r="Q17" s="381" t="str">
        <v>[C-i-C]</v>
      </c>
      <c r="R17" s="381" t="str">
        <v>[C-i-C]</v>
      </c>
      <c r="S17" s="381" t="str">
        <v>[C-i-C]</v>
      </c>
      <c r="T17" s="381" t="str">
        <v>[C-i-C]</v>
      </c>
      <c r="U17" s="381" t="str">
        <v>[C-i-C]</v>
      </c>
      <c r="V17" s="381" t="str">
        <v>[C-i-C]</v>
      </c>
      <c r="W17" s="381" t="str">
        <v>[C-i-C]</v>
      </c>
      <c r="X17" s="381" t="str">
        <v>[C-i-C]</v>
      </c>
      <c r="Y17" s="381" t="str">
        <v>[C-i-C]</v>
      </c>
      <c r="Z17" s="381" t="str">
        <v>[C-i-C]</v>
      </c>
      <c r="AA17" s="381" t="str">
        <v>[C-i-C]</v>
      </c>
      <c r="AB17" s="381" t="str">
        <v>[C-i-C]</v>
      </c>
      <c r="AC17" s="381" t="str">
        <v>[C-i-C]</v>
      </c>
      <c r="AD17" s="381" t="str">
        <v>[C-i-C]</v>
      </c>
      <c r="AE17" s="381" t="str">
        <v>[C-i-C]</v>
      </c>
      <c r="AF17" s="381" t="str">
        <v>[C-i-C]</v>
      </c>
      <c r="AG17" s="381" t="str">
        <v>[C-i-C]</v>
      </c>
      <c r="AH17" s="381" t="str">
        <v>[C-i-C]</v>
      </c>
      <c r="AI17" s="133">
        <v>1.0333333333333332</v>
      </c>
      <c r="AJ17" s="133">
        <v>1.0333333333333332</v>
      </c>
      <c r="AK17" s="133">
        <v>1.0333333333333332</v>
      </c>
      <c r="AL17" s="133">
        <v>1.0333333333333332</v>
      </c>
      <c r="AM17" s="133">
        <v>1.0333333333333332</v>
      </c>
      <c r="AN17" s="133">
        <v>1.0333333333333332</v>
      </c>
      <c r="AO17" s="133">
        <v>1.0666666666666667</v>
      </c>
      <c r="AP17" s="133">
        <v>1.0666666666666667</v>
      </c>
      <c r="AQ17" s="133">
        <v>1.5</v>
      </c>
      <c r="AR17" s="133">
        <v>1.5</v>
      </c>
      <c r="AS17" s="133">
        <v>1.5</v>
      </c>
      <c r="AT17" s="133">
        <v>1.5</v>
      </c>
      <c r="AU17" s="133">
        <v>1.1666666666666667</v>
      </c>
      <c r="AV17" s="133">
        <v>1.1666666666666667</v>
      </c>
      <c r="AW17" s="133">
        <v>1.1666666666666667</v>
      </c>
      <c r="AX17" s="133">
        <v>0</v>
      </c>
      <c r="AY17" s="133">
        <v>0</v>
      </c>
      <c r="AZ17" s="133">
        <v>0</v>
      </c>
      <c r="BA17" s="133">
        <v>0</v>
      </c>
      <c r="BB17" s="133">
        <v>0</v>
      </c>
      <c r="BC17" s="133">
        <v>0</v>
      </c>
      <c r="BD17" s="133">
        <v>0</v>
      </c>
      <c r="BE17" s="133">
        <v>0</v>
      </c>
      <c r="BF17" s="133">
        <v>0</v>
      </c>
      <c r="BG17" s="133">
        <v>0</v>
      </c>
      <c r="BH17" s="133">
        <v>0</v>
      </c>
      <c r="BI17" s="133">
        <v>0</v>
      </c>
      <c r="BJ17" s="133">
        <v>0</v>
      </c>
      <c r="BK17" s="133">
        <v>0</v>
      </c>
      <c r="BL17" s="133">
        <v>0</v>
      </c>
      <c r="BM17" s="133">
        <v>0</v>
      </c>
      <c r="BN17" s="133">
        <v>0</v>
      </c>
      <c r="BO17" s="133">
        <v>0</v>
      </c>
      <c r="BP17" s="133">
        <v>0</v>
      </c>
      <c r="BQ17" s="133">
        <v>0</v>
      </c>
      <c r="BR17" s="133">
        <v>0</v>
      </c>
      <c r="BS17" s="381" t="str">
        <v>[C-i-C]</v>
      </c>
      <c r="BT17" s="381" t="str">
        <v>[C-i-C]</v>
      </c>
      <c r="BU17" s="381" t="str">
        <v>[C-i-C]</v>
      </c>
      <c r="BV17" s="381" t="str">
        <v>[C-i-C]</v>
      </c>
      <c r="BW17" s="381" t="str">
        <v>[C-i-C]</v>
      </c>
      <c r="BX17" s="381" t="str">
        <v>[C-i-C]</v>
      </c>
      <c r="BY17" s="381" t="str">
        <v>[C-i-C]</v>
      </c>
      <c r="BZ17" s="381" t="str">
        <v>[C-i-C]</v>
      </c>
      <c r="CA17" s="381" t="str">
        <v>[C-i-C]</v>
      </c>
      <c r="CB17" s="381" t="str">
        <v>[C-i-C]</v>
      </c>
      <c r="CC17" s="381" t="str">
        <v>[C-i-C]</v>
      </c>
      <c r="CD17" s="381" t="str">
        <v>[C-i-C]</v>
      </c>
      <c r="CE17" s="381" t="str">
        <v>[C-i-C]</v>
      </c>
      <c r="CF17" s="381" t="str">
        <v>[C-i-C]</v>
      </c>
      <c r="CG17" s="381" t="str">
        <v>[C-i-C]</v>
      </c>
      <c r="CH17" s="381" t="str">
        <v>[C-i-C]</v>
      </c>
      <c r="CI17" s="381" t="str">
        <v>[C-i-C]</v>
      </c>
      <c r="CJ17" s="381" t="str">
        <v>[C-i-C]</v>
      </c>
      <c r="CK17" s="381" t="str">
        <v>[C-i-C]</v>
      </c>
      <c r="CL17" s="381" t="str">
        <v>[C-i-C]</v>
      </c>
      <c r="CM17" s="381" t="str">
        <v>[C-i-C]</v>
      </c>
      <c r="CN17" s="381" t="str">
        <v>[C-i-C]</v>
      </c>
      <c r="CO17" s="133">
        <v>31947.05</v>
      </c>
      <c r="CP17" s="133">
        <v>31947.05</v>
      </c>
      <c r="CQ17" s="133">
        <v>31947.05</v>
      </c>
      <c r="CR17" s="133">
        <v>31947.05</v>
      </c>
      <c r="CS17" s="133">
        <v>31947.05</v>
      </c>
      <c r="CT17" s="133">
        <v>31947.05</v>
      </c>
      <c r="CU17" s="133">
        <v>32977.600000000006</v>
      </c>
      <c r="CV17" s="133">
        <v>32977.600000000006</v>
      </c>
      <c r="CW17" s="133">
        <v>46374.75</v>
      </c>
      <c r="CX17" s="133">
        <v>46374.75</v>
      </c>
      <c r="CY17" s="133">
        <v>46374.75</v>
      </c>
      <c r="CZ17" s="133">
        <v>46374.75</v>
      </c>
      <c r="DA17" s="133">
        <v>36069.250000000007</v>
      </c>
      <c r="DB17" s="133">
        <v>36069.250000000007</v>
      </c>
      <c r="DC17" s="133">
        <v>36069.250000000007</v>
      </c>
      <c r="DD17" s="133">
        <v>0</v>
      </c>
      <c r="DE17" s="133">
        <v>0</v>
      </c>
      <c r="DF17" s="133">
        <v>0</v>
      </c>
      <c r="DG17" s="133">
        <v>0</v>
      </c>
      <c r="DH17" s="133">
        <v>0</v>
      </c>
      <c r="DI17" s="133">
        <v>0</v>
      </c>
      <c r="DJ17" s="133">
        <v>0</v>
      </c>
      <c r="DK17" s="133">
        <v>0</v>
      </c>
      <c r="DL17" s="133">
        <v>0</v>
      </c>
      <c r="DM17" s="133">
        <v>0</v>
      </c>
      <c r="DN17" s="133">
        <v>0</v>
      </c>
      <c r="DO17" s="133">
        <v>0</v>
      </c>
      <c r="DP17" s="133">
        <v>0</v>
      </c>
      <c r="DQ17" s="133">
        <v>0</v>
      </c>
      <c r="DR17" s="133">
        <v>0</v>
      </c>
      <c r="DS17" s="133">
        <v>0</v>
      </c>
      <c r="DU17" s="223"/>
      <c r="DV17" s="223"/>
      <c r="DW17" s="223"/>
      <c r="DX17" s="223"/>
      <c r="DY17" s="223"/>
      <c r="DZ17" s="223"/>
      <c r="EA17" s="223">
        <v>0</v>
      </c>
      <c r="EB17" s="223">
        <v>0</v>
      </c>
      <c r="EC17" s="223">
        <v>377181.3</v>
      </c>
      <c r="ED17" s="223">
        <f t="shared" si="6"/>
        <v>359661.95</v>
      </c>
      <c r="EE17" s="223">
        <f t="shared" si="7"/>
        <v>0</v>
      </c>
      <c r="EF17" s="147" t="str">
        <f t="shared" si="8"/>
        <v>ERROR</v>
      </c>
      <c r="EG17" s="223">
        <f t="shared" si="9"/>
        <v>736843.25</v>
      </c>
      <c r="EI17" s="223">
        <f t="shared" si="10"/>
        <v>162508.99593195264</v>
      </c>
      <c r="EJ17" s="223">
        <f>EI17*'Key assumptions'!$H$20*'Key assumptions'!$H$21</f>
        <v>6094.0873474482241</v>
      </c>
      <c r="EK17" s="279">
        <f t="shared" si="13"/>
        <v>0.23963133640552994</v>
      </c>
      <c r="EL17" s="223">
        <f t="shared" si="11"/>
        <v>1460.3342952410489</v>
      </c>
      <c r="ET17" s="133">
        <f t="shared" si="5"/>
        <v>4</v>
      </c>
      <c r="EU17" s="133">
        <f t="shared" si="5"/>
        <v>12</v>
      </c>
      <c r="EV17" s="133">
        <f t="shared" si="5"/>
        <v>12</v>
      </c>
      <c r="EW17" s="133">
        <f t="shared" si="5"/>
        <v>9</v>
      </c>
      <c r="EX17" s="133">
        <f t="shared" si="5"/>
        <v>0</v>
      </c>
      <c r="EY17" s="133">
        <f t="shared" si="12"/>
        <v>37</v>
      </c>
      <c r="FA17" s="223">
        <v>185499.00000000003</v>
      </c>
      <c r="FB17" s="223">
        <v>191682.3</v>
      </c>
    </row>
    <row r="18" spans="1:158" ht="12.6" thickBot="1" x14ac:dyDescent="0.45">
      <c r="A18" s="133" t="str">
        <v>Project Management</v>
      </c>
      <c r="B18" s="133" t="str">
        <v>N/A</v>
      </c>
      <c r="C18" s="133" t="str">
        <v>Internal Labour</v>
      </c>
      <c r="D18" s="133">
        <v>606795</v>
      </c>
      <c r="E18" s="133" t="str">
        <v>Project Engineer (CWO REZ)</v>
      </c>
      <c r="F18" s="133">
        <v>206.11</v>
      </c>
      <c r="G18" s="133">
        <v>90.282775517751475</v>
      </c>
      <c r="H18" s="133">
        <v>0</v>
      </c>
      <c r="I18" s="133">
        <v>0</v>
      </c>
      <c r="J18" s="133">
        <v>0</v>
      </c>
      <c r="K18" s="133">
        <v>0</v>
      </c>
      <c r="L18" s="133">
        <v>0</v>
      </c>
      <c r="M18" s="381" t="str">
        <v>[C-i-C]</v>
      </c>
      <c r="N18" s="381" t="str">
        <v>[C-i-C]</v>
      </c>
      <c r="O18" s="381" t="str">
        <v>[C-i-C]</v>
      </c>
      <c r="P18" s="381" t="str">
        <v>[C-i-C]</v>
      </c>
      <c r="Q18" s="381" t="str">
        <v>[C-i-C]</v>
      </c>
      <c r="R18" s="381" t="str">
        <v>[C-i-C]</v>
      </c>
      <c r="S18" s="381" t="str">
        <v>[C-i-C]</v>
      </c>
      <c r="T18" s="381" t="str">
        <v>[C-i-C]</v>
      </c>
      <c r="U18" s="381" t="str">
        <v>[C-i-C]</v>
      </c>
      <c r="V18" s="381" t="str">
        <v>[C-i-C]</v>
      </c>
      <c r="W18" s="381" t="str">
        <v>[C-i-C]</v>
      </c>
      <c r="X18" s="381" t="str">
        <v>[C-i-C]</v>
      </c>
      <c r="Y18" s="381" t="str">
        <v>[C-i-C]</v>
      </c>
      <c r="Z18" s="381" t="str">
        <v>[C-i-C]</v>
      </c>
      <c r="AA18" s="381" t="str">
        <v>[C-i-C]</v>
      </c>
      <c r="AB18" s="381" t="str">
        <v>[C-i-C]</v>
      </c>
      <c r="AC18" s="381" t="str">
        <v>[C-i-C]</v>
      </c>
      <c r="AD18" s="381" t="str">
        <v>[C-i-C]</v>
      </c>
      <c r="AE18" s="381" t="str">
        <v>[C-i-C]</v>
      </c>
      <c r="AF18" s="381" t="str">
        <v>[C-i-C]</v>
      </c>
      <c r="AG18" s="381" t="str">
        <v>[C-i-C]</v>
      </c>
      <c r="AH18" s="381" t="str">
        <v>[C-i-C]</v>
      </c>
      <c r="AI18" s="133">
        <v>1.0333333333333332</v>
      </c>
      <c r="AJ18" s="133">
        <v>1.0333333333333332</v>
      </c>
      <c r="AK18" s="133">
        <v>1.0333333333333332</v>
      </c>
      <c r="AL18" s="133">
        <v>1.0333333333333332</v>
      </c>
      <c r="AM18" s="133">
        <v>1.0333333333333332</v>
      </c>
      <c r="AN18" s="133">
        <v>1.0333333333333332</v>
      </c>
      <c r="AO18" s="133">
        <v>1.0666666666666667</v>
      </c>
      <c r="AP18" s="133">
        <v>1.0666666666666667</v>
      </c>
      <c r="AQ18" s="133">
        <v>1.5</v>
      </c>
      <c r="AR18" s="133">
        <v>1.5</v>
      </c>
      <c r="AS18" s="133">
        <v>1.5</v>
      </c>
      <c r="AT18" s="133">
        <v>1.5</v>
      </c>
      <c r="AU18" s="133">
        <v>1.1666666666666667</v>
      </c>
      <c r="AV18" s="133">
        <v>1.1666666666666667</v>
      </c>
      <c r="AW18" s="133">
        <v>1.1666666666666667</v>
      </c>
      <c r="AX18" s="133">
        <v>0</v>
      </c>
      <c r="AY18" s="133">
        <v>0</v>
      </c>
      <c r="AZ18" s="133">
        <v>0</v>
      </c>
      <c r="BA18" s="133">
        <v>0</v>
      </c>
      <c r="BB18" s="133">
        <v>0</v>
      </c>
      <c r="BC18" s="133">
        <v>0</v>
      </c>
      <c r="BD18" s="133">
        <v>0</v>
      </c>
      <c r="BE18" s="133">
        <v>0</v>
      </c>
      <c r="BF18" s="133">
        <v>0</v>
      </c>
      <c r="BG18" s="133">
        <v>0</v>
      </c>
      <c r="BH18" s="133">
        <v>0</v>
      </c>
      <c r="BI18" s="133">
        <v>0</v>
      </c>
      <c r="BJ18" s="133">
        <v>0</v>
      </c>
      <c r="BK18" s="133">
        <v>0</v>
      </c>
      <c r="BL18" s="133">
        <v>0</v>
      </c>
      <c r="BM18" s="133">
        <v>0</v>
      </c>
      <c r="BN18" s="133">
        <v>0</v>
      </c>
      <c r="BO18" s="133">
        <v>0</v>
      </c>
      <c r="BP18" s="133">
        <v>0</v>
      </c>
      <c r="BQ18" s="133">
        <v>0</v>
      </c>
      <c r="BR18" s="133">
        <v>0</v>
      </c>
      <c r="BS18" s="381" t="str">
        <v>[C-i-C]</v>
      </c>
      <c r="BT18" s="381" t="str">
        <v>[C-i-C]</v>
      </c>
      <c r="BU18" s="381" t="str">
        <v>[C-i-C]</v>
      </c>
      <c r="BV18" s="381" t="str">
        <v>[C-i-C]</v>
      </c>
      <c r="BW18" s="381" t="str">
        <v>[C-i-C]</v>
      </c>
      <c r="BX18" s="381" t="str">
        <v>[C-i-C]</v>
      </c>
      <c r="BY18" s="381" t="str">
        <v>[C-i-C]</v>
      </c>
      <c r="BZ18" s="381" t="str">
        <v>[C-i-C]</v>
      </c>
      <c r="CA18" s="381" t="str">
        <v>[C-i-C]</v>
      </c>
      <c r="CB18" s="381" t="str">
        <v>[C-i-C]</v>
      </c>
      <c r="CC18" s="381" t="str">
        <v>[C-i-C]</v>
      </c>
      <c r="CD18" s="381" t="str">
        <v>[C-i-C]</v>
      </c>
      <c r="CE18" s="381" t="str">
        <v>[C-i-C]</v>
      </c>
      <c r="CF18" s="381" t="str">
        <v>[C-i-C]</v>
      </c>
      <c r="CG18" s="381" t="str">
        <v>[C-i-C]</v>
      </c>
      <c r="CH18" s="381" t="str">
        <v>[C-i-C]</v>
      </c>
      <c r="CI18" s="381" t="str">
        <v>[C-i-C]</v>
      </c>
      <c r="CJ18" s="381" t="str">
        <v>[C-i-C]</v>
      </c>
      <c r="CK18" s="381" t="str">
        <v>[C-i-C]</v>
      </c>
      <c r="CL18" s="381" t="str">
        <v>[C-i-C]</v>
      </c>
      <c r="CM18" s="381" t="str">
        <v>[C-i-C]</v>
      </c>
      <c r="CN18" s="381" t="str">
        <v>[C-i-C]</v>
      </c>
      <c r="CO18" s="133">
        <v>31947.05</v>
      </c>
      <c r="CP18" s="133">
        <v>31947.05</v>
      </c>
      <c r="CQ18" s="133">
        <v>31947.05</v>
      </c>
      <c r="CR18" s="133">
        <v>31947.05</v>
      </c>
      <c r="CS18" s="133">
        <v>31947.05</v>
      </c>
      <c r="CT18" s="133">
        <v>31947.05</v>
      </c>
      <c r="CU18" s="133">
        <v>32977.600000000006</v>
      </c>
      <c r="CV18" s="133">
        <v>32977.600000000006</v>
      </c>
      <c r="CW18" s="133">
        <v>46374.75</v>
      </c>
      <c r="CX18" s="133">
        <v>46374.75</v>
      </c>
      <c r="CY18" s="133">
        <v>46374.75</v>
      </c>
      <c r="CZ18" s="133">
        <v>46374.75</v>
      </c>
      <c r="DA18" s="133">
        <v>36069.250000000007</v>
      </c>
      <c r="DB18" s="133">
        <v>36069.250000000007</v>
      </c>
      <c r="DC18" s="133">
        <v>36069.250000000007</v>
      </c>
      <c r="DD18" s="133">
        <v>0</v>
      </c>
      <c r="DE18" s="133">
        <v>0</v>
      </c>
      <c r="DF18" s="133">
        <v>0</v>
      </c>
      <c r="DG18" s="133">
        <v>0</v>
      </c>
      <c r="DH18" s="133">
        <v>0</v>
      </c>
      <c r="DI18" s="133">
        <v>0</v>
      </c>
      <c r="DJ18" s="133">
        <v>0</v>
      </c>
      <c r="DK18" s="133">
        <v>0</v>
      </c>
      <c r="DL18" s="133">
        <v>0</v>
      </c>
      <c r="DM18" s="133">
        <v>0</v>
      </c>
      <c r="DN18" s="133">
        <v>0</v>
      </c>
      <c r="DO18" s="133">
        <v>0</v>
      </c>
      <c r="DP18" s="133">
        <v>0</v>
      </c>
      <c r="DQ18" s="133">
        <v>0</v>
      </c>
      <c r="DR18" s="133">
        <v>0</v>
      </c>
      <c r="DS18" s="133">
        <v>0</v>
      </c>
      <c r="DU18" s="223"/>
      <c r="DV18" s="223"/>
      <c r="DW18" s="223"/>
      <c r="DX18" s="223"/>
      <c r="DY18" s="223"/>
      <c r="DZ18" s="223"/>
      <c r="EA18" s="223">
        <v>120574.35</v>
      </c>
      <c r="EB18" s="223">
        <v>366360.52500000002</v>
      </c>
      <c r="EC18" s="223">
        <v>377181.3</v>
      </c>
      <c r="ED18" s="223">
        <f t="shared" si="6"/>
        <v>359661.95</v>
      </c>
      <c r="EE18" s="223">
        <f t="shared" si="7"/>
        <v>0</v>
      </c>
      <c r="EF18" s="147" t="str">
        <f t="shared" si="8"/>
        <v>ERROR</v>
      </c>
      <c r="EG18" s="223">
        <f t="shared" si="9"/>
        <v>1223778.125</v>
      </c>
      <c r="EI18" s="223">
        <f t="shared" si="10"/>
        <v>162508.99593195264</v>
      </c>
      <c r="EJ18" s="223">
        <f>EI18*'Key assumptions'!$H$20*'Key assumptions'!$H$21</f>
        <v>6094.0873474482241</v>
      </c>
      <c r="EK18" s="279">
        <f t="shared" si="13"/>
        <v>0.23963133640552994</v>
      </c>
      <c r="EL18" s="223">
        <f t="shared" si="11"/>
        <v>1460.3342952410489</v>
      </c>
      <c r="ET18" s="133">
        <f t="shared" si="5"/>
        <v>4</v>
      </c>
      <c r="EU18" s="133">
        <f t="shared" si="5"/>
        <v>12</v>
      </c>
      <c r="EV18" s="133">
        <f t="shared" si="5"/>
        <v>12</v>
      </c>
      <c r="EW18" s="133">
        <f t="shared" si="5"/>
        <v>9</v>
      </c>
      <c r="EX18" s="133">
        <f t="shared" si="5"/>
        <v>0</v>
      </c>
      <c r="EY18" s="133">
        <f t="shared" si="12"/>
        <v>37</v>
      </c>
      <c r="FA18" s="223">
        <v>185499.00000000003</v>
      </c>
      <c r="FB18" s="223">
        <v>191682.3</v>
      </c>
    </row>
    <row r="19" spans="1:158" ht="12.6" thickBot="1" x14ac:dyDescent="0.45">
      <c r="A19" s="133" t="str">
        <v>Project Management</v>
      </c>
      <c r="B19" s="133" t="str">
        <v>N/A</v>
      </c>
      <c r="C19" s="133" t="str">
        <v>Internal Labour</v>
      </c>
      <c r="D19" s="133">
        <v>606795</v>
      </c>
      <c r="E19" s="133" t="str">
        <v>Project Engineer (CWO REZ)</v>
      </c>
      <c r="F19" s="133">
        <v>206.11</v>
      </c>
      <c r="G19" s="133">
        <v>90.282775517751475</v>
      </c>
      <c r="H19" s="133">
        <v>0</v>
      </c>
      <c r="I19" s="133">
        <v>0</v>
      </c>
      <c r="J19" s="133">
        <v>0</v>
      </c>
      <c r="K19" s="133">
        <v>0</v>
      </c>
      <c r="L19" s="133">
        <v>0</v>
      </c>
      <c r="M19" s="381" t="str">
        <v>[C-i-C]</v>
      </c>
      <c r="N19" s="381" t="str">
        <v>[C-i-C]</v>
      </c>
      <c r="O19" s="381" t="str">
        <v>[C-i-C]</v>
      </c>
      <c r="P19" s="381" t="str">
        <v>[C-i-C]</v>
      </c>
      <c r="Q19" s="381" t="str">
        <v>[C-i-C]</v>
      </c>
      <c r="R19" s="381" t="str">
        <v>[C-i-C]</v>
      </c>
      <c r="S19" s="381" t="str">
        <v>[C-i-C]</v>
      </c>
      <c r="T19" s="381" t="str">
        <v>[C-i-C]</v>
      </c>
      <c r="U19" s="381" t="str">
        <v>[C-i-C]</v>
      </c>
      <c r="V19" s="381" t="str">
        <v>[C-i-C]</v>
      </c>
      <c r="W19" s="381" t="str">
        <v>[C-i-C]</v>
      </c>
      <c r="X19" s="381" t="str">
        <v>[C-i-C]</v>
      </c>
      <c r="Y19" s="381" t="str">
        <v>[C-i-C]</v>
      </c>
      <c r="Z19" s="381" t="str">
        <v>[C-i-C]</v>
      </c>
      <c r="AA19" s="381" t="str">
        <v>[C-i-C]</v>
      </c>
      <c r="AB19" s="381" t="str">
        <v>[C-i-C]</v>
      </c>
      <c r="AC19" s="381" t="str">
        <v>[C-i-C]</v>
      </c>
      <c r="AD19" s="381" t="str">
        <v>[C-i-C]</v>
      </c>
      <c r="AE19" s="381" t="str">
        <v>[C-i-C]</v>
      </c>
      <c r="AF19" s="381" t="str">
        <v>[C-i-C]</v>
      </c>
      <c r="AG19" s="381" t="str">
        <v>[C-i-C]</v>
      </c>
      <c r="AH19" s="381" t="str">
        <v>[C-i-C]</v>
      </c>
      <c r="AI19" s="133">
        <v>1.0333333333333332</v>
      </c>
      <c r="AJ19" s="133">
        <v>1.0333333333333332</v>
      </c>
      <c r="AK19" s="133">
        <v>1.0333333333333332</v>
      </c>
      <c r="AL19" s="133">
        <v>1.0333333333333332</v>
      </c>
      <c r="AM19" s="133">
        <v>1.0333333333333332</v>
      </c>
      <c r="AN19" s="133">
        <v>1.0333333333333332</v>
      </c>
      <c r="AO19" s="133">
        <v>1.0666666666666667</v>
      </c>
      <c r="AP19" s="133">
        <v>1.0666666666666667</v>
      </c>
      <c r="AQ19" s="133">
        <v>1.5</v>
      </c>
      <c r="AR19" s="133">
        <v>1.5</v>
      </c>
      <c r="AS19" s="133">
        <v>1.5</v>
      </c>
      <c r="AT19" s="133">
        <v>1.5</v>
      </c>
      <c r="AU19" s="133">
        <v>1.1666666666666667</v>
      </c>
      <c r="AV19" s="133">
        <v>1.1666666666666667</v>
      </c>
      <c r="AW19" s="133">
        <v>1.1666666666666667</v>
      </c>
      <c r="AX19" s="133">
        <v>0</v>
      </c>
      <c r="AY19" s="133">
        <v>0</v>
      </c>
      <c r="AZ19" s="133">
        <v>0</v>
      </c>
      <c r="BA19" s="133">
        <v>0</v>
      </c>
      <c r="BB19" s="133">
        <v>0</v>
      </c>
      <c r="BC19" s="133">
        <v>0</v>
      </c>
      <c r="BD19" s="133">
        <v>0</v>
      </c>
      <c r="BE19" s="133">
        <v>0</v>
      </c>
      <c r="BF19" s="133">
        <v>0</v>
      </c>
      <c r="BG19" s="133">
        <v>0</v>
      </c>
      <c r="BH19" s="133">
        <v>0</v>
      </c>
      <c r="BI19" s="133">
        <v>0</v>
      </c>
      <c r="BJ19" s="133">
        <v>0</v>
      </c>
      <c r="BK19" s="133">
        <v>0</v>
      </c>
      <c r="BL19" s="133">
        <v>0</v>
      </c>
      <c r="BM19" s="133">
        <v>0</v>
      </c>
      <c r="BN19" s="133">
        <v>0</v>
      </c>
      <c r="BO19" s="133">
        <v>0</v>
      </c>
      <c r="BP19" s="133">
        <v>0</v>
      </c>
      <c r="BQ19" s="133">
        <v>0</v>
      </c>
      <c r="BR19" s="133">
        <v>0</v>
      </c>
      <c r="BS19" s="381" t="str">
        <v>[C-i-C]</v>
      </c>
      <c r="BT19" s="381" t="str">
        <v>[C-i-C]</v>
      </c>
      <c r="BU19" s="381" t="str">
        <v>[C-i-C]</v>
      </c>
      <c r="BV19" s="381" t="str">
        <v>[C-i-C]</v>
      </c>
      <c r="BW19" s="381" t="str">
        <v>[C-i-C]</v>
      </c>
      <c r="BX19" s="381" t="str">
        <v>[C-i-C]</v>
      </c>
      <c r="BY19" s="381" t="str">
        <v>[C-i-C]</v>
      </c>
      <c r="BZ19" s="381" t="str">
        <v>[C-i-C]</v>
      </c>
      <c r="CA19" s="381" t="str">
        <v>[C-i-C]</v>
      </c>
      <c r="CB19" s="381" t="str">
        <v>[C-i-C]</v>
      </c>
      <c r="CC19" s="381" t="str">
        <v>[C-i-C]</v>
      </c>
      <c r="CD19" s="381" t="str">
        <v>[C-i-C]</v>
      </c>
      <c r="CE19" s="381" t="str">
        <v>[C-i-C]</v>
      </c>
      <c r="CF19" s="381" t="str">
        <v>[C-i-C]</v>
      </c>
      <c r="CG19" s="381" t="str">
        <v>[C-i-C]</v>
      </c>
      <c r="CH19" s="381" t="str">
        <v>[C-i-C]</v>
      </c>
      <c r="CI19" s="381" t="str">
        <v>[C-i-C]</v>
      </c>
      <c r="CJ19" s="381" t="str">
        <v>[C-i-C]</v>
      </c>
      <c r="CK19" s="381" t="str">
        <v>[C-i-C]</v>
      </c>
      <c r="CL19" s="381" t="str">
        <v>[C-i-C]</v>
      </c>
      <c r="CM19" s="381" t="str">
        <v>[C-i-C]</v>
      </c>
      <c r="CN19" s="381" t="str">
        <v>[C-i-C]</v>
      </c>
      <c r="CO19" s="133">
        <v>31947.05</v>
      </c>
      <c r="CP19" s="133">
        <v>31947.05</v>
      </c>
      <c r="CQ19" s="133">
        <v>31947.05</v>
      </c>
      <c r="CR19" s="133">
        <v>31947.05</v>
      </c>
      <c r="CS19" s="133">
        <v>31947.05</v>
      </c>
      <c r="CT19" s="133">
        <v>31947.05</v>
      </c>
      <c r="CU19" s="133">
        <v>32977.600000000006</v>
      </c>
      <c r="CV19" s="133">
        <v>32977.600000000006</v>
      </c>
      <c r="CW19" s="133">
        <v>46374.75</v>
      </c>
      <c r="CX19" s="133">
        <v>46374.75</v>
      </c>
      <c r="CY19" s="133">
        <v>46374.75</v>
      </c>
      <c r="CZ19" s="133">
        <v>46374.75</v>
      </c>
      <c r="DA19" s="133">
        <v>36069.250000000007</v>
      </c>
      <c r="DB19" s="133">
        <v>36069.250000000007</v>
      </c>
      <c r="DC19" s="133">
        <v>36069.250000000007</v>
      </c>
      <c r="DD19" s="133">
        <v>0</v>
      </c>
      <c r="DE19" s="133">
        <v>0</v>
      </c>
      <c r="DF19" s="133">
        <v>0</v>
      </c>
      <c r="DG19" s="133">
        <v>0</v>
      </c>
      <c r="DH19" s="133">
        <v>0</v>
      </c>
      <c r="DI19" s="133">
        <v>0</v>
      </c>
      <c r="DJ19" s="133">
        <v>0</v>
      </c>
      <c r="DK19" s="133">
        <v>0</v>
      </c>
      <c r="DL19" s="133">
        <v>0</v>
      </c>
      <c r="DM19" s="133">
        <v>0</v>
      </c>
      <c r="DN19" s="133">
        <v>0</v>
      </c>
      <c r="DO19" s="133">
        <v>0</v>
      </c>
      <c r="DP19" s="133">
        <v>0</v>
      </c>
      <c r="DQ19" s="133">
        <v>0</v>
      </c>
      <c r="DR19" s="133">
        <v>0</v>
      </c>
      <c r="DS19" s="133">
        <v>0</v>
      </c>
      <c r="DU19" s="223"/>
      <c r="DV19" s="223"/>
      <c r="DW19" s="223"/>
      <c r="DX19" s="223"/>
      <c r="DY19" s="223"/>
      <c r="DZ19" s="223"/>
      <c r="EA19" s="223">
        <v>0</v>
      </c>
      <c r="EB19" s="223">
        <v>0</v>
      </c>
      <c r="EC19" s="223">
        <v>377181.3</v>
      </c>
      <c r="ED19" s="223">
        <f t="shared" si="6"/>
        <v>359661.95</v>
      </c>
      <c r="EE19" s="223">
        <f t="shared" si="7"/>
        <v>0</v>
      </c>
      <c r="EF19" s="147" t="str">
        <f t="shared" si="8"/>
        <v>ERROR</v>
      </c>
      <c r="EG19" s="223">
        <f t="shared" si="9"/>
        <v>736843.25</v>
      </c>
      <c r="EI19" s="223">
        <f t="shared" si="10"/>
        <v>162508.99593195264</v>
      </c>
      <c r="EJ19" s="223">
        <f>EI19*'Key assumptions'!$H$20*'Key assumptions'!$H$21</f>
        <v>6094.0873474482241</v>
      </c>
      <c r="EK19" s="279">
        <f t="shared" si="13"/>
        <v>0.23963133640552994</v>
      </c>
      <c r="EL19" s="223">
        <f t="shared" si="11"/>
        <v>1460.3342952410489</v>
      </c>
      <c r="ET19" s="133">
        <f t="shared" ref="ET19:EX28" si="14">COUNTIFS($H$6:$BL$6,ET$8,$H19:$BL19,"&lt;&gt;"&amp;0)</f>
        <v>4</v>
      </c>
      <c r="EU19" s="133">
        <f t="shared" si="14"/>
        <v>12</v>
      </c>
      <c r="EV19" s="133">
        <f t="shared" si="14"/>
        <v>12</v>
      </c>
      <c r="EW19" s="133">
        <f t="shared" si="14"/>
        <v>9</v>
      </c>
      <c r="EX19" s="133">
        <f t="shared" si="14"/>
        <v>0</v>
      </c>
      <c r="EY19" s="133">
        <f t="shared" si="12"/>
        <v>37</v>
      </c>
      <c r="FA19" s="223">
        <v>185499.00000000003</v>
      </c>
      <c r="FB19" s="223">
        <v>191682.3</v>
      </c>
    </row>
    <row r="20" spans="1:158" ht="12.6" thickBot="1" x14ac:dyDescent="0.45">
      <c r="A20" s="133" t="str">
        <v>Project Management</v>
      </c>
      <c r="B20" s="133" t="str">
        <v>N/A</v>
      </c>
      <c r="C20" s="133" t="str">
        <v>Internal Labour</v>
      </c>
      <c r="D20" s="133">
        <v>606795</v>
      </c>
      <c r="E20" s="133" t="str">
        <v>Project Engineer (CWO REZ)</v>
      </c>
      <c r="F20" s="133">
        <v>206.11</v>
      </c>
      <c r="G20" s="133">
        <v>90.282775517751475</v>
      </c>
      <c r="H20" s="133">
        <v>0</v>
      </c>
      <c r="I20" s="133">
        <v>0</v>
      </c>
      <c r="J20" s="133">
        <v>0</v>
      </c>
      <c r="K20" s="133">
        <v>0</v>
      </c>
      <c r="L20" s="133">
        <v>0</v>
      </c>
      <c r="M20" s="381" t="str">
        <v>[C-i-C]</v>
      </c>
      <c r="N20" s="381" t="str">
        <v>[C-i-C]</v>
      </c>
      <c r="O20" s="381" t="str">
        <v>[C-i-C]</v>
      </c>
      <c r="P20" s="381" t="str">
        <v>[C-i-C]</v>
      </c>
      <c r="Q20" s="381" t="str">
        <v>[C-i-C]</v>
      </c>
      <c r="R20" s="381" t="str">
        <v>[C-i-C]</v>
      </c>
      <c r="S20" s="381" t="str">
        <v>[C-i-C]</v>
      </c>
      <c r="T20" s="381" t="str">
        <v>[C-i-C]</v>
      </c>
      <c r="U20" s="381" t="str">
        <v>[C-i-C]</v>
      </c>
      <c r="V20" s="381" t="str">
        <v>[C-i-C]</v>
      </c>
      <c r="W20" s="381" t="str">
        <v>[C-i-C]</v>
      </c>
      <c r="X20" s="381" t="str">
        <v>[C-i-C]</v>
      </c>
      <c r="Y20" s="381" t="str">
        <v>[C-i-C]</v>
      </c>
      <c r="Z20" s="381" t="str">
        <v>[C-i-C]</v>
      </c>
      <c r="AA20" s="381" t="str">
        <v>[C-i-C]</v>
      </c>
      <c r="AB20" s="381" t="str">
        <v>[C-i-C]</v>
      </c>
      <c r="AC20" s="381" t="str">
        <v>[C-i-C]</v>
      </c>
      <c r="AD20" s="381" t="str">
        <v>[C-i-C]</v>
      </c>
      <c r="AE20" s="381" t="str">
        <v>[C-i-C]</v>
      </c>
      <c r="AF20" s="381" t="str">
        <v>[C-i-C]</v>
      </c>
      <c r="AG20" s="381" t="str">
        <v>[C-i-C]</v>
      </c>
      <c r="AH20" s="381" t="str">
        <v>[C-i-C]</v>
      </c>
      <c r="AI20" s="133">
        <v>1.0333333333333332</v>
      </c>
      <c r="AJ20" s="133">
        <v>1.0333333333333332</v>
      </c>
      <c r="AK20" s="133">
        <v>1.0333333333333332</v>
      </c>
      <c r="AL20" s="133">
        <v>1.0333333333333332</v>
      </c>
      <c r="AM20" s="133">
        <v>1.0333333333333332</v>
      </c>
      <c r="AN20" s="133">
        <v>1.0333333333333332</v>
      </c>
      <c r="AO20" s="133">
        <v>1.0666666666666667</v>
      </c>
      <c r="AP20" s="133">
        <v>1.0666666666666667</v>
      </c>
      <c r="AQ20" s="133">
        <v>1.5</v>
      </c>
      <c r="AR20" s="133">
        <v>1.5</v>
      </c>
      <c r="AS20" s="133">
        <v>1.5</v>
      </c>
      <c r="AT20" s="133">
        <v>1.5</v>
      </c>
      <c r="AU20" s="133">
        <v>1.1666666666666667</v>
      </c>
      <c r="AV20" s="133">
        <v>1.1666666666666667</v>
      </c>
      <c r="AW20" s="133">
        <v>1.1666666666666667</v>
      </c>
      <c r="AX20" s="133">
        <v>0</v>
      </c>
      <c r="AY20" s="133">
        <v>0</v>
      </c>
      <c r="AZ20" s="133">
        <v>0</v>
      </c>
      <c r="BA20" s="133">
        <v>0</v>
      </c>
      <c r="BB20" s="133">
        <v>0</v>
      </c>
      <c r="BC20" s="133">
        <v>0</v>
      </c>
      <c r="BD20" s="133">
        <v>0</v>
      </c>
      <c r="BE20" s="133">
        <v>0</v>
      </c>
      <c r="BF20" s="133">
        <v>0</v>
      </c>
      <c r="BG20" s="133">
        <v>0</v>
      </c>
      <c r="BH20" s="133">
        <v>0</v>
      </c>
      <c r="BI20" s="133">
        <v>0</v>
      </c>
      <c r="BJ20" s="133">
        <v>0</v>
      </c>
      <c r="BK20" s="133">
        <v>0</v>
      </c>
      <c r="BL20" s="133">
        <v>0</v>
      </c>
      <c r="BM20" s="133">
        <v>0</v>
      </c>
      <c r="BN20" s="133">
        <v>0</v>
      </c>
      <c r="BO20" s="133">
        <v>0</v>
      </c>
      <c r="BP20" s="133">
        <v>0</v>
      </c>
      <c r="BQ20" s="133">
        <v>0</v>
      </c>
      <c r="BR20" s="133">
        <v>0</v>
      </c>
      <c r="BS20" s="381" t="str">
        <v>[C-i-C]</v>
      </c>
      <c r="BT20" s="381" t="str">
        <v>[C-i-C]</v>
      </c>
      <c r="BU20" s="381" t="str">
        <v>[C-i-C]</v>
      </c>
      <c r="BV20" s="381" t="str">
        <v>[C-i-C]</v>
      </c>
      <c r="BW20" s="381" t="str">
        <v>[C-i-C]</v>
      </c>
      <c r="BX20" s="381" t="str">
        <v>[C-i-C]</v>
      </c>
      <c r="BY20" s="381" t="str">
        <v>[C-i-C]</v>
      </c>
      <c r="BZ20" s="381" t="str">
        <v>[C-i-C]</v>
      </c>
      <c r="CA20" s="381" t="str">
        <v>[C-i-C]</v>
      </c>
      <c r="CB20" s="381" t="str">
        <v>[C-i-C]</v>
      </c>
      <c r="CC20" s="381" t="str">
        <v>[C-i-C]</v>
      </c>
      <c r="CD20" s="381" t="str">
        <v>[C-i-C]</v>
      </c>
      <c r="CE20" s="381" t="str">
        <v>[C-i-C]</v>
      </c>
      <c r="CF20" s="381" t="str">
        <v>[C-i-C]</v>
      </c>
      <c r="CG20" s="381" t="str">
        <v>[C-i-C]</v>
      </c>
      <c r="CH20" s="381" t="str">
        <v>[C-i-C]</v>
      </c>
      <c r="CI20" s="381" t="str">
        <v>[C-i-C]</v>
      </c>
      <c r="CJ20" s="381" t="str">
        <v>[C-i-C]</v>
      </c>
      <c r="CK20" s="381" t="str">
        <v>[C-i-C]</v>
      </c>
      <c r="CL20" s="381" t="str">
        <v>[C-i-C]</v>
      </c>
      <c r="CM20" s="381" t="str">
        <v>[C-i-C]</v>
      </c>
      <c r="CN20" s="381" t="str">
        <v>[C-i-C]</v>
      </c>
      <c r="CO20" s="133">
        <v>31947.05</v>
      </c>
      <c r="CP20" s="133">
        <v>31947.05</v>
      </c>
      <c r="CQ20" s="133">
        <v>31947.05</v>
      </c>
      <c r="CR20" s="133">
        <v>31947.05</v>
      </c>
      <c r="CS20" s="133">
        <v>31947.05</v>
      </c>
      <c r="CT20" s="133">
        <v>31947.05</v>
      </c>
      <c r="CU20" s="133">
        <v>32977.600000000006</v>
      </c>
      <c r="CV20" s="133">
        <v>32977.600000000006</v>
      </c>
      <c r="CW20" s="133">
        <v>46374.75</v>
      </c>
      <c r="CX20" s="133">
        <v>46374.75</v>
      </c>
      <c r="CY20" s="133">
        <v>46374.75</v>
      </c>
      <c r="CZ20" s="133">
        <v>46374.75</v>
      </c>
      <c r="DA20" s="133">
        <v>36069.250000000007</v>
      </c>
      <c r="DB20" s="133">
        <v>36069.250000000007</v>
      </c>
      <c r="DC20" s="133">
        <v>36069.250000000007</v>
      </c>
      <c r="DD20" s="133">
        <v>0</v>
      </c>
      <c r="DE20" s="133">
        <v>0</v>
      </c>
      <c r="DF20" s="133">
        <v>0</v>
      </c>
      <c r="DG20" s="133">
        <v>0</v>
      </c>
      <c r="DH20" s="133">
        <v>0</v>
      </c>
      <c r="DI20" s="133">
        <v>0</v>
      </c>
      <c r="DJ20" s="133">
        <v>0</v>
      </c>
      <c r="DK20" s="133">
        <v>0</v>
      </c>
      <c r="DL20" s="133">
        <v>0</v>
      </c>
      <c r="DM20" s="133">
        <v>0</v>
      </c>
      <c r="DN20" s="133">
        <v>0</v>
      </c>
      <c r="DO20" s="133">
        <v>0</v>
      </c>
      <c r="DP20" s="133">
        <v>0</v>
      </c>
      <c r="DQ20" s="133">
        <v>0</v>
      </c>
      <c r="DR20" s="133">
        <v>0</v>
      </c>
      <c r="DS20" s="133">
        <v>0</v>
      </c>
      <c r="DU20" s="223"/>
      <c r="DV20" s="223"/>
      <c r="DW20" s="223"/>
      <c r="DX20" s="223"/>
      <c r="DY20" s="223"/>
      <c r="DZ20" s="223"/>
      <c r="EA20" s="223">
        <v>0</v>
      </c>
      <c r="EB20" s="223">
        <v>0</v>
      </c>
      <c r="EC20" s="223">
        <v>377181.3</v>
      </c>
      <c r="ED20" s="223">
        <f t="shared" si="6"/>
        <v>359661.95</v>
      </c>
      <c r="EE20" s="223">
        <f t="shared" si="7"/>
        <v>0</v>
      </c>
      <c r="EF20" s="147" t="str">
        <f t="shared" si="8"/>
        <v>ERROR</v>
      </c>
      <c r="EG20" s="223">
        <f t="shared" si="9"/>
        <v>736843.25</v>
      </c>
      <c r="EI20" s="223">
        <f t="shared" si="10"/>
        <v>162508.99593195264</v>
      </c>
      <c r="EJ20" s="223">
        <f>EI20*'Key assumptions'!$H$20*'Key assumptions'!$H$21</f>
        <v>6094.0873474482241</v>
      </c>
      <c r="EK20" s="279">
        <f t="shared" si="13"/>
        <v>0.23963133640552994</v>
      </c>
      <c r="EL20" s="223">
        <f t="shared" si="11"/>
        <v>1460.3342952410489</v>
      </c>
      <c r="ET20" s="133">
        <f t="shared" si="14"/>
        <v>4</v>
      </c>
      <c r="EU20" s="133">
        <f t="shared" si="14"/>
        <v>12</v>
      </c>
      <c r="EV20" s="133">
        <f t="shared" si="14"/>
        <v>12</v>
      </c>
      <c r="EW20" s="133">
        <f t="shared" si="14"/>
        <v>9</v>
      </c>
      <c r="EX20" s="133">
        <f t="shared" si="14"/>
        <v>0</v>
      </c>
      <c r="EY20" s="133">
        <f t="shared" si="12"/>
        <v>37</v>
      </c>
      <c r="FA20" s="223">
        <v>185499.00000000003</v>
      </c>
      <c r="FB20" s="223">
        <v>191682.3</v>
      </c>
    </row>
    <row r="21" spans="1:158" ht="12.6" thickBot="1" x14ac:dyDescent="0.45">
      <c r="A21" s="133" t="str">
        <v>Project Management</v>
      </c>
      <c r="B21" s="133" t="str">
        <v>N/A</v>
      </c>
      <c r="C21" s="133" t="str">
        <v>Internal Labour</v>
      </c>
      <c r="D21" s="133">
        <v>606795</v>
      </c>
      <c r="E21" s="133" t="str">
        <v>Project Engineer (CWO REZ)</v>
      </c>
      <c r="F21" s="133">
        <v>206.11</v>
      </c>
      <c r="G21" s="133">
        <v>90.282775517751475</v>
      </c>
      <c r="H21" s="133">
        <v>0</v>
      </c>
      <c r="I21" s="133">
        <v>0</v>
      </c>
      <c r="J21" s="133">
        <v>0</v>
      </c>
      <c r="K21" s="133">
        <v>0</v>
      </c>
      <c r="L21" s="133">
        <v>0</v>
      </c>
      <c r="M21" s="381" t="str">
        <v>[C-i-C]</v>
      </c>
      <c r="N21" s="381" t="str">
        <v>[C-i-C]</v>
      </c>
      <c r="O21" s="381" t="str">
        <v>[C-i-C]</v>
      </c>
      <c r="P21" s="381" t="str">
        <v>[C-i-C]</v>
      </c>
      <c r="Q21" s="381" t="str">
        <v>[C-i-C]</v>
      </c>
      <c r="R21" s="381" t="str">
        <v>[C-i-C]</v>
      </c>
      <c r="S21" s="381" t="str">
        <v>[C-i-C]</v>
      </c>
      <c r="T21" s="381" t="str">
        <v>[C-i-C]</v>
      </c>
      <c r="U21" s="381" t="str">
        <v>[C-i-C]</v>
      </c>
      <c r="V21" s="381" t="str">
        <v>[C-i-C]</v>
      </c>
      <c r="W21" s="381" t="str">
        <v>[C-i-C]</v>
      </c>
      <c r="X21" s="381" t="str">
        <v>[C-i-C]</v>
      </c>
      <c r="Y21" s="381" t="str">
        <v>[C-i-C]</v>
      </c>
      <c r="Z21" s="381" t="str">
        <v>[C-i-C]</v>
      </c>
      <c r="AA21" s="381" t="str">
        <v>[C-i-C]</v>
      </c>
      <c r="AB21" s="381" t="str">
        <v>[C-i-C]</v>
      </c>
      <c r="AC21" s="381" t="str">
        <v>[C-i-C]</v>
      </c>
      <c r="AD21" s="381" t="str">
        <v>[C-i-C]</v>
      </c>
      <c r="AE21" s="381" t="str">
        <v>[C-i-C]</v>
      </c>
      <c r="AF21" s="381" t="str">
        <v>[C-i-C]</v>
      </c>
      <c r="AG21" s="381" t="str">
        <v>[C-i-C]</v>
      </c>
      <c r="AH21" s="381" t="str">
        <v>[C-i-C]</v>
      </c>
      <c r="AI21" s="133">
        <v>1.0333333333333332</v>
      </c>
      <c r="AJ21" s="133">
        <v>1.0333333333333332</v>
      </c>
      <c r="AK21" s="133">
        <v>1.0333333333333332</v>
      </c>
      <c r="AL21" s="133">
        <v>1.0333333333333332</v>
      </c>
      <c r="AM21" s="133">
        <v>1.0333333333333332</v>
      </c>
      <c r="AN21" s="133">
        <v>1.0333333333333332</v>
      </c>
      <c r="AO21" s="133">
        <v>1.0666666666666667</v>
      </c>
      <c r="AP21" s="133">
        <v>1.0666666666666667</v>
      </c>
      <c r="AQ21" s="133">
        <v>1.5</v>
      </c>
      <c r="AR21" s="133">
        <v>1.5</v>
      </c>
      <c r="AS21" s="133">
        <v>1.5</v>
      </c>
      <c r="AT21" s="133">
        <v>1.5</v>
      </c>
      <c r="AU21" s="133">
        <v>1.1666666666666667</v>
      </c>
      <c r="AV21" s="133">
        <v>1.1666666666666667</v>
      </c>
      <c r="AW21" s="133">
        <v>1.1666666666666667</v>
      </c>
      <c r="AX21" s="133">
        <v>0</v>
      </c>
      <c r="AY21" s="133">
        <v>0</v>
      </c>
      <c r="AZ21" s="133">
        <v>0</v>
      </c>
      <c r="BA21" s="133">
        <v>0</v>
      </c>
      <c r="BB21" s="133">
        <v>0</v>
      </c>
      <c r="BC21" s="133">
        <v>0</v>
      </c>
      <c r="BD21" s="133">
        <v>0</v>
      </c>
      <c r="BE21" s="133">
        <v>0</v>
      </c>
      <c r="BF21" s="133">
        <v>0</v>
      </c>
      <c r="BG21" s="133">
        <v>0</v>
      </c>
      <c r="BH21" s="133">
        <v>0</v>
      </c>
      <c r="BI21" s="133">
        <v>0</v>
      </c>
      <c r="BJ21" s="133">
        <v>0</v>
      </c>
      <c r="BK21" s="133">
        <v>0</v>
      </c>
      <c r="BL21" s="133">
        <v>0</v>
      </c>
      <c r="BM21" s="133">
        <v>0</v>
      </c>
      <c r="BN21" s="133">
        <v>0</v>
      </c>
      <c r="BO21" s="133">
        <v>0</v>
      </c>
      <c r="BP21" s="133">
        <v>0</v>
      </c>
      <c r="BQ21" s="133">
        <v>0</v>
      </c>
      <c r="BR21" s="133">
        <v>0</v>
      </c>
      <c r="BS21" s="381" t="str">
        <v>[C-i-C]</v>
      </c>
      <c r="BT21" s="381" t="str">
        <v>[C-i-C]</v>
      </c>
      <c r="BU21" s="381" t="str">
        <v>[C-i-C]</v>
      </c>
      <c r="BV21" s="381" t="str">
        <v>[C-i-C]</v>
      </c>
      <c r="BW21" s="381" t="str">
        <v>[C-i-C]</v>
      </c>
      <c r="BX21" s="381" t="str">
        <v>[C-i-C]</v>
      </c>
      <c r="BY21" s="381" t="str">
        <v>[C-i-C]</v>
      </c>
      <c r="BZ21" s="381" t="str">
        <v>[C-i-C]</v>
      </c>
      <c r="CA21" s="381" t="str">
        <v>[C-i-C]</v>
      </c>
      <c r="CB21" s="381" t="str">
        <v>[C-i-C]</v>
      </c>
      <c r="CC21" s="381" t="str">
        <v>[C-i-C]</v>
      </c>
      <c r="CD21" s="381" t="str">
        <v>[C-i-C]</v>
      </c>
      <c r="CE21" s="381" t="str">
        <v>[C-i-C]</v>
      </c>
      <c r="CF21" s="381" t="str">
        <v>[C-i-C]</v>
      </c>
      <c r="CG21" s="381" t="str">
        <v>[C-i-C]</v>
      </c>
      <c r="CH21" s="381" t="str">
        <v>[C-i-C]</v>
      </c>
      <c r="CI21" s="381" t="str">
        <v>[C-i-C]</v>
      </c>
      <c r="CJ21" s="381" t="str">
        <v>[C-i-C]</v>
      </c>
      <c r="CK21" s="381" t="str">
        <v>[C-i-C]</v>
      </c>
      <c r="CL21" s="381" t="str">
        <v>[C-i-C]</v>
      </c>
      <c r="CM21" s="381" t="str">
        <v>[C-i-C]</v>
      </c>
      <c r="CN21" s="381" t="str">
        <v>[C-i-C]</v>
      </c>
      <c r="CO21" s="133">
        <v>31947.05</v>
      </c>
      <c r="CP21" s="133">
        <v>31947.05</v>
      </c>
      <c r="CQ21" s="133">
        <v>31947.05</v>
      </c>
      <c r="CR21" s="133">
        <v>31947.05</v>
      </c>
      <c r="CS21" s="133">
        <v>31947.05</v>
      </c>
      <c r="CT21" s="133">
        <v>31947.05</v>
      </c>
      <c r="CU21" s="133">
        <v>32977.600000000006</v>
      </c>
      <c r="CV21" s="133">
        <v>32977.600000000006</v>
      </c>
      <c r="CW21" s="133">
        <v>46374.75</v>
      </c>
      <c r="CX21" s="133">
        <v>46374.75</v>
      </c>
      <c r="CY21" s="133">
        <v>46374.75</v>
      </c>
      <c r="CZ21" s="133">
        <v>46374.75</v>
      </c>
      <c r="DA21" s="133">
        <v>36069.250000000007</v>
      </c>
      <c r="DB21" s="133">
        <v>36069.250000000007</v>
      </c>
      <c r="DC21" s="133">
        <v>36069.250000000007</v>
      </c>
      <c r="DD21" s="133">
        <v>0</v>
      </c>
      <c r="DE21" s="133">
        <v>0</v>
      </c>
      <c r="DF21" s="133">
        <v>0</v>
      </c>
      <c r="DG21" s="133">
        <v>0</v>
      </c>
      <c r="DH21" s="133">
        <v>0</v>
      </c>
      <c r="DI21" s="133">
        <v>0</v>
      </c>
      <c r="DJ21" s="133">
        <v>0</v>
      </c>
      <c r="DK21" s="133">
        <v>0</v>
      </c>
      <c r="DL21" s="133">
        <v>0</v>
      </c>
      <c r="DM21" s="133">
        <v>0</v>
      </c>
      <c r="DN21" s="133">
        <v>0</v>
      </c>
      <c r="DO21" s="133">
        <v>0</v>
      </c>
      <c r="DP21" s="133">
        <v>0</v>
      </c>
      <c r="DQ21" s="133">
        <v>0</v>
      </c>
      <c r="DR21" s="133">
        <v>0</v>
      </c>
      <c r="DS21" s="133">
        <v>0</v>
      </c>
      <c r="DU21" s="223"/>
      <c r="DV21" s="223"/>
      <c r="DW21" s="223"/>
      <c r="DX21" s="223"/>
      <c r="DY21" s="223"/>
      <c r="DZ21" s="223"/>
      <c r="EA21" s="223">
        <v>0</v>
      </c>
      <c r="EB21" s="223">
        <v>0</v>
      </c>
      <c r="EC21" s="223">
        <v>377181.3</v>
      </c>
      <c r="ED21" s="223">
        <f t="shared" si="6"/>
        <v>359661.95</v>
      </c>
      <c r="EE21" s="223">
        <f t="shared" si="7"/>
        <v>0</v>
      </c>
      <c r="EF21" s="147" t="str">
        <f t="shared" si="8"/>
        <v>ERROR</v>
      </c>
      <c r="EG21" s="223">
        <f t="shared" si="9"/>
        <v>736843.25</v>
      </c>
      <c r="EI21" s="223">
        <f t="shared" si="10"/>
        <v>162508.99593195264</v>
      </c>
      <c r="EJ21" s="223">
        <f>EI21*'Key assumptions'!$H$20*'Key assumptions'!$H$21</f>
        <v>6094.0873474482241</v>
      </c>
      <c r="EK21" s="279">
        <f t="shared" si="13"/>
        <v>0.23963133640552994</v>
      </c>
      <c r="EL21" s="223">
        <f t="shared" si="11"/>
        <v>1460.3342952410489</v>
      </c>
      <c r="ET21" s="133">
        <f t="shared" si="14"/>
        <v>4</v>
      </c>
      <c r="EU21" s="133">
        <f t="shared" si="14"/>
        <v>12</v>
      </c>
      <c r="EV21" s="133">
        <f t="shared" si="14"/>
        <v>12</v>
      </c>
      <c r="EW21" s="133">
        <f t="shared" si="14"/>
        <v>9</v>
      </c>
      <c r="EX21" s="133">
        <f t="shared" si="14"/>
        <v>0</v>
      </c>
      <c r="EY21" s="133">
        <f t="shared" si="12"/>
        <v>37</v>
      </c>
      <c r="FA21" s="223">
        <v>185499.00000000003</v>
      </c>
      <c r="FB21" s="223">
        <v>191682.3</v>
      </c>
    </row>
    <row r="22" spans="1:158" ht="12.6" thickBot="1" x14ac:dyDescent="0.45">
      <c r="A22" s="133" t="str">
        <v>Project Management</v>
      </c>
      <c r="B22" s="133" t="str">
        <v>N/A</v>
      </c>
      <c r="C22" s="133" t="str">
        <v>Internal Labour</v>
      </c>
      <c r="D22" s="133">
        <v>606795</v>
      </c>
      <c r="E22" s="133" t="str">
        <v>Project Engineer (CWO REZ)</v>
      </c>
      <c r="F22" s="133">
        <v>206.11</v>
      </c>
      <c r="G22" s="133">
        <v>90.282775517751475</v>
      </c>
      <c r="H22" s="133">
        <v>0</v>
      </c>
      <c r="I22" s="133">
        <v>0</v>
      </c>
      <c r="J22" s="133">
        <v>0</v>
      </c>
      <c r="K22" s="133">
        <v>0</v>
      </c>
      <c r="L22" s="133">
        <v>0</v>
      </c>
      <c r="M22" s="381" t="str">
        <v>[C-i-C]</v>
      </c>
      <c r="N22" s="381" t="str">
        <v>[C-i-C]</v>
      </c>
      <c r="O22" s="381" t="str">
        <v>[C-i-C]</v>
      </c>
      <c r="P22" s="381" t="str">
        <v>[C-i-C]</v>
      </c>
      <c r="Q22" s="381" t="str">
        <v>[C-i-C]</v>
      </c>
      <c r="R22" s="381" t="str">
        <v>[C-i-C]</v>
      </c>
      <c r="S22" s="381" t="str">
        <v>[C-i-C]</v>
      </c>
      <c r="T22" s="381" t="str">
        <v>[C-i-C]</v>
      </c>
      <c r="U22" s="381" t="str">
        <v>[C-i-C]</v>
      </c>
      <c r="V22" s="381" t="str">
        <v>[C-i-C]</v>
      </c>
      <c r="W22" s="381" t="str">
        <v>[C-i-C]</v>
      </c>
      <c r="X22" s="381" t="str">
        <v>[C-i-C]</v>
      </c>
      <c r="Y22" s="381" t="str">
        <v>[C-i-C]</v>
      </c>
      <c r="Z22" s="381" t="str">
        <v>[C-i-C]</v>
      </c>
      <c r="AA22" s="381" t="str">
        <v>[C-i-C]</v>
      </c>
      <c r="AB22" s="381" t="str">
        <v>[C-i-C]</v>
      </c>
      <c r="AC22" s="381" t="str">
        <v>[C-i-C]</v>
      </c>
      <c r="AD22" s="381" t="str">
        <v>[C-i-C]</v>
      </c>
      <c r="AE22" s="381" t="str">
        <v>[C-i-C]</v>
      </c>
      <c r="AF22" s="381" t="str">
        <v>[C-i-C]</v>
      </c>
      <c r="AG22" s="381" t="str">
        <v>[C-i-C]</v>
      </c>
      <c r="AH22" s="381" t="str">
        <v>[C-i-C]</v>
      </c>
      <c r="AI22" s="133">
        <v>1.0333333333333332</v>
      </c>
      <c r="AJ22" s="133">
        <v>1.0333333333333332</v>
      </c>
      <c r="AK22" s="133">
        <v>1.0333333333333332</v>
      </c>
      <c r="AL22" s="133">
        <v>1.0333333333333332</v>
      </c>
      <c r="AM22" s="133">
        <v>1.0333333333333332</v>
      </c>
      <c r="AN22" s="133">
        <v>1.0333333333333332</v>
      </c>
      <c r="AO22" s="133">
        <v>1.0666666666666667</v>
      </c>
      <c r="AP22" s="133">
        <v>1.0666666666666667</v>
      </c>
      <c r="AQ22" s="133">
        <v>1.5</v>
      </c>
      <c r="AR22" s="133">
        <v>1.5</v>
      </c>
      <c r="AS22" s="133">
        <v>1.5</v>
      </c>
      <c r="AT22" s="133">
        <v>1.5</v>
      </c>
      <c r="AU22" s="133">
        <v>1.1666666666666667</v>
      </c>
      <c r="AV22" s="133">
        <v>1.1666666666666667</v>
      </c>
      <c r="AW22" s="133">
        <v>1.1666666666666667</v>
      </c>
      <c r="AX22" s="133">
        <v>0</v>
      </c>
      <c r="AY22" s="133">
        <v>0</v>
      </c>
      <c r="AZ22" s="133">
        <v>0</v>
      </c>
      <c r="BA22" s="133">
        <v>0</v>
      </c>
      <c r="BB22" s="133">
        <v>0</v>
      </c>
      <c r="BC22" s="133">
        <v>0</v>
      </c>
      <c r="BD22" s="133">
        <v>0</v>
      </c>
      <c r="BE22" s="133">
        <v>0</v>
      </c>
      <c r="BF22" s="133">
        <v>0</v>
      </c>
      <c r="BG22" s="133">
        <v>0</v>
      </c>
      <c r="BH22" s="133">
        <v>0</v>
      </c>
      <c r="BI22" s="133">
        <v>0</v>
      </c>
      <c r="BJ22" s="133">
        <v>0</v>
      </c>
      <c r="BK22" s="133">
        <v>0</v>
      </c>
      <c r="BL22" s="133">
        <v>0</v>
      </c>
      <c r="BM22" s="133">
        <v>0</v>
      </c>
      <c r="BN22" s="133">
        <v>0</v>
      </c>
      <c r="BO22" s="133">
        <v>0</v>
      </c>
      <c r="BP22" s="133">
        <v>0</v>
      </c>
      <c r="BQ22" s="133">
        <v>0</v>
      </c>
      <c r="BR22" s="133">
        <v>0</v>
      </c>
      <c r="BS22" s="381" t="str">
        <v>[C-i-C]</v>
      </c>
      <c r="BT22" s="381" t="str">
        <v>[C-i-C]</v>
      </c>
      <c r="BU22" s="381" t="str">
        <v>[C-i-C]</v>
      </c>
      <c r="BV22" s="381" t="str">
        <v>[C-i-C]</v>
      </c>
      <c r="BW22" s="381" t="str">
        <v>[C-i-C]</v>
      </c>
      <c r="BX22" s="381" t="str">
        <v>[C-i-C]</v>
      </c>
      <c r="BY22" s="381" t="str">
        <v>[C-i-C]</v>
      </c>
      <c r="BZ22" s="381" t="str">
        <v>[C-i-C]</v>
      </c>
      <c r="CA22" s="381" t="str">
        <v>[C-i-C]</v>
      </c>
      <c r="CB22" s="381" t="str">
        <v>[C-i-C]</v>
      </c>
      <c r="CC22" s="381" t="str">
        <v>[C-i-C]</v>
      </c>
      <c r="CD22" s="381" t="str">
        <v>[C-i-C]</v>
      </c>
      <c r="CE22" s="381" t="str">
        <v>[C-i-C]</v>
      </c>
      <c r="CF22" s="381" t="str">
        <v>[C-i-C]</v>
      </c>
      <c r="CG22" s="381" t="str">
        <v>[C-i-C]</v>
      </c>
      <c r="CH22" s="381" t="str">
        <v>[C-i-C]</v>
      </c>
      <c r="CI22" s="381" t="str">
        <v>[C-i-C]</v>
      </c>
      <c r="CJ22" s="381" t="str">
        <v>[C-i-C]</v>
      </c>
      <c r="CK22" s="381" t="str">
        <v>[C-i-C]</v>
      </c>
      <c r="CL22" s="381" t="str">
        <v>[C-i-C]</v>
      </c>
      <c r="CM22" s="381" t="str">
        <v>[C-i-C]</v>
      </c>
      <c r="CN22" s="381" t="str">
        <v>[C-i-C]</v>
      </c>
      <c r="CO22" s="133">
        <v>31947.05</v>
      </c>
      <c r="CP22" s="133">
        <v>31947.05</v>
      </c>
      <c r="CQ22" s="133">
        <v>31947.05</v>
      </c>
      <c r="CR22" s="133">
        <v>31947.05</v>
      </c>
      <c r="CS22" s="133">
        <v>31947.05</v>
      </c>
      <c r="CT22" s="133">
        <v>31947.05</v>
      </c>
      <c r="CU22" s="133">
        <v>32977.600000000006</v>
      </c>
      <c r="CV22" s="133">
        <v>32977.600000000006</v>
      </c>
      <c r="CW22" s="133">
        <v>46374.75</v>
      </c>
      <c r="CX22" s="133">
        <v>46374.75</v>
      </c>
      <c r="CY22" s="133">
        <v>46374.75</v>
      </c>
      <c r="CZ22" s="133">
        <v>46374.75</v>
      </c>
      <c r="DA22" s="133">
        <v>36069.250000000007</v>
      </c>
      <c r="DB22" s="133">
        <v>36069.250000000007</v>
      </c>
      <c r="DC22" s="133">
        <v>36069.250000000007</v>
      </c>
      <c r="DD22" s="133">
        <v>0</v>
      </c>
      <c r="DE22" s="133">
        <v>0</v>
      </c>
      <c r="DF22" s="133">
        <v>0</v>
      </c>
      <c r="DG22" s="133">
        <v>0</v>
      </c>
      <c r="DH22" s="133">
        <v>0</v>
      </c>
      <c r="DI22" s="133">
        <v>0</v>
      </c>
      <c r="DJ22" s="133">
        <v>0</v>
      </c>
      <c r="DK22" s="133">
        <v>0</v>
      </c>
      <c r="DL22" s="133">
        <v>0</v>
      </c>
      <c r="DM22" s="133">
        <v>0</v>
      </c>
      <c r="DN22" s="133">
        <v>0</v>
      </c>
      <c r="DO22" s="133">
        <v>0</v>
      </c>
      <c r="DP22" s="133">
        <v>0</v>
      </c>
      <c r="DQ22" s="133">
        <v>0</v>
      </c>
      <c r="DR22" s="133">
        <v>0</v>
      </c>
      <c r="DS22" s="133">
        <v>0</v>
      </c>
      <c r="DU22" s="223"/>
      <c r="DV22" s="223"/>
      <c r="DW22" s="223"/>
      <c r="DX22" s="223"/>
      <c r="DY22" s="223"/>
      <c r="DZ22" s="223"/>
      <c r="EA22" s="223">
        <v>0</v>
      </c>
      <c r="EB22" s="223">
        <v>0</v>
      </c>
      <c r="EC22" s="223">
        <v>377181.3</v>
      </c>
      <c r="ED22" s="223">
        <f t="shared" si="6"/>
        <v>359661.95</v>
      </c>
      <c r="EE22" s="223">
        <f t="shared" si="7"/>
        <v>0</v>
      </c>
      <c r="EF22" s="147" t="str">
        <f t="shared" si="8"/>
        <v>ERROR</v>
      </c>
      <c r="EG22" s="223">
        <f t="shared" si="9"/>
        <v>736843.25</v>
      </c>
      <c r="EI22" s="223">
        <f t="shared" si="10"/>
        <v>162508.99593195264</v>
      </c>
      <c r="EJ22" s="223">
        <f>EI22*'Key assumptions'!$H$20*'Key assumptions'!$H$21</f>
        <v>6094.0873474482241</v>
      </c>
      <c r="EK22" s="279">
        <f t="shared" si="13"/>
        <v>0.23963133640552994</v>
      </c>
      <c r="EL22" s="223">
        <f t="shared" si="11"/>
        <v>1460.3342952410489</v>
      </c>
      <c r="ET22" s="133">
        <f t="shared" si="14"/>
        <v>4</v>
      </c>
      <c r="EU22" s="133">
        <f t="shared" si="14"/>
        <v>12</v>
      </c>
      <c r="EV22" s="133">
        <f t="shared" si="14"/>
        <v>12</v>
      </c>
      <c r="EW22" s="133">
        <f t="shared" si="14"/>
        <v>9</v>
      </c>
      <c r="EX22" s="133">
        <f t="shared" si="14"/>
        <v>0</v>
      </c>
      <c r="EY22" s="133">
        <f t="shared" si="12"/>
        <v>37</v>
      </c>
      <c r="FA22" s="223">
        <v>185499.00000000003</v>
      </c>
      <c r="FB22" s="223">
        <v>191682.3</v>
      </c>
    </row>
    <row r="23" spans="1:158" ht="12.6" thickBot="1" x14ac:dyDescent="0.45">
      <c r="A23" s="133" t="str">
        <v>Other support and corporate roles</v>
      </c>
      <c r="B23" s="133" t="str">
        <v>N/A</v>
      </c>
      <c r="C23" s="133" t="str">
        <v>Internal Labour</v>
      </c>
      <c r="D23" s="133">
        <v>606795</v>
      </c>
      <c r="E23" s="133" t="str">
        <v>Project Admin (close out, etc.)</v>
      </c>
      <c r="F23" s="133">
        <v>172.76</v>
      </c>
      <c r="G23" s="133">
        <v>75.67053439349111</v>
      </c>
      <c r="H23" s="133">
        <v>0</v>
      </c>
      <c r="I23" s="133">
        <v>0</v>
      </c>
      <c r="J23" s="133">
        <v>0</v>
      </c>
      <c r="K23" s="133">
        <v>0</v>
      </c>
      <c r="L23" s="133">
        <v>0</v>
      </c>
      <c r="M23" s="381" t="str">
        <v>[C-i-C]</v>
      </c>
      <c r="N23" s="381" t="str">
        <v>[C-i-C]</v>
      </c>
      <c r="O23" s="381" t="str">
        <v>[C-i-C]</v>
      </c>
      <c r="P23" s="381" t="str">
        <v>[C-i-C]</v>
      </c>
      <c r="Q23" s="381" t="str">
        <v>[C-i-C]</v>
      </c>
      <c r="R23" s="381" t="str">
        <v>[C-i-C]</v>
      </c>
      <c r="S23" s="381" t="str">
        <v>[C-i-C]</v>
      </c>
      <c r="T23" s="381" t="str">
        <v>[C-i-C]</v>
      </c>
      <c r="U23" s="381" t="str">
        <v>[C-i-C]</v>
      </c>
      <c r="V23" s="381" t="str">
        <v>[C-i-C]</v>
      </c>
      <c r="W23" s="381" t="str">
        <v>[C-i-C]</v>
      </c>
      <c r="X23" s="381" t="str">
        <v>[C-i-C]</v>
      </c>
      <c r="Y23" s="381" t="str">
        <v>[C-i-C]</v>
      </c>
      <c r="Z23" s="381" t="str">
        <v>[C-i-C]</v>
      </c>
      <c r="AA23" s="381" t="str">
        <v>[C-i-C]</v>
      </c>
      <c r="AB23" s="381" t="str">
        <v>[C-i-C]</v>
      </c>
      <c r="AC23" s="381" t="str">
        <v>[C-i-C]</v>
      </c>
      <c r="AD23" s="381" t="str">
        <v>[C-i-C]</v>
      </c>
      <c r="AE23" s="381" t="str">
        <v>[C-i-C]</v>
      </c>
      <c r="AF23" s="381" t="str">
        <v>[C-i-C]</v>
      </c>
      <c r="AG23" s="381" t="str">
        <v>[C-i-C]</v>
      </c>
      <c r="AH23" s="381" t="str">
        <v>[C-i-C]</v>
      </c>
      <c r="AI23" s="133">
        <v>1</v>
      </c>
      <c r="AJ23" s="133">
        <v>1</v>
      </c>
      <c r="AK23" s="133">
        <v>1</v>
      </c>
      <c r="AL23" s="133">
        <v>1</v>
      </c>
      <c r="AM23" s="133">
        <v>1</v>
      </c>
      <c r="AN23" s="133">
        <v>1</v>
      </c>
      <c r="AO23" s="133">
        <v>1</v>
      </c>
      <c r="AP23" s="133">
        <v>1</v>
      </c>
      <c r="AQ23" s="133">
        <v>1</v>
      </c>
      <c r="AR23" s="133">
        <v>1</v>
      </c>
      <c r="AS23" s="133">
        <v>1</v>
      </c>
      <c r="AT23" s="133">
        <v>1</v>
      </c>
      <c r="AU23" s="133">
        <v>1</v>
      </c>
      <c r="AV23" s="133">
        <v>1</v>
      </c>
      <c r="AW23" s="133">
        <v>1</v>
      </c>
      <c r="AX23" s="133">
        <v>0</v>
      </c>
      <c r="AY23" s="133">
        <v>0</v>
      </c>
      <c r="AZ23" s="133">
        <v>0</v>
      </c>
      <c r="BA23" s="133">
        <v>0</v>
      </c>
      <c r="BB23" s="133">
        <v>0</v>
      </c>
      <c r="BC23" s="133">
        <v>0</v>
      </c>
      <c r="BD23" s="133">
        <v>0</v>
      </c>
      <c r="BE23" s="133">
        <v>0</v>
      </c>
      <c r="BF23" s="133">
        <v>0</v>
      </c>
      <c r="BG23" s="133">
        <v>0</v>
      </c>
      <c r="BH23" s="133">
        <v>0</v>
      </c>
      <c r="BI23" s="133">
        <v>0</v>
      </c>
      <c r="BJ23" s="133">
        <v>0</v>
      </c>
      <c r="BK23" s="133">
        <v>0</v>
      </c>
      <c r="BL23" s="133">
        <v>0</v>
      </c>
      <c r="BM23" s="133">
        <v>0</v>
      </c>
      <c r="BN23" s="133">
        <v>0</v>
      </c>
      <c r="BO23" s="133">
        <v>0</v>
      </c>
      <c r="BP23" s="133">
        <v>0</v>
      </c>
      <c r="BQ23" s="133">
        <v>0</v>
      </c>
      <c r="BR23" s="133">
        <v>0</v>
      </c>
      <c r="BS23" s="381" t="str">
        <v>[C-i-C]</v>
      </c>
      <c r="BT23" s="381" t="str">
        <v>[C-i-C]</v>
      </c>
      <c r="BU23" s="381" t="str">
        <v>[C-i-C]</v>
      </c>
      <c r="BV23" s="381" t="str">
        <v>[C-i-C]</v>
      </c>
      <c r="BW23" s="381" t="str">
        <v>[C-i-C]</v>
      </c>
      <c r="BX23" s="381" t="str">
        <v>[C-i-C]</v>
      </c>
      <c r="BY23" s="381" t="str">
        <v>[C-i-C]</v>
      </c>
      <c r="BZ23" s="381" t="str">
        <v>[C-i-C]</v>
      </c>
      <c r="CA23" s="381" t="str">
        <v>[C-i-C]</v>
      </c>
      <c r="CB23" s="381" t="str">
        <v>[C-i-C]</v>
      </c>
      <c r="CC23" s="381" t="str">
        <v>[C-i-C]</v>
      </c>
      <c r="CD23" s="381" t="str">
        <v>[C-i-C]</v>
      </c>
      <c r="CE23" s="381" t="str">
        <v>[C-i-C]</v>
      </c>
      <c r="CF23" s="381" t="str">
        <v>[C-i-C]</v>
      </c>
      <c r="CG23" s="381" t="str">
        <v>[C-i-C]</v>
      </c>
      <c r="CH23" s="381" t="str">
        <v>[C-i-C]</v>
      </c>
      <c r="CI23" s="381" t="str">
        <v>[C-i-C]</v>
      </c>
      <c r="CJ23" s="381" t="str">
        <v>[C-i-C]</v>
      </c>
      <c r="CK23" s="381" t="str">
        <v>[C-i-C]</v>
      </c>
      <c r="CL23" s="381" t="str">
        <v>[C-i-C]</v>
      </c>
      <c r="CM23" s="381" t="str">
        <v>[C-i-C]</v>
      </c>
      <c r="CN23" s="381" t="str">
        <v>[C-i-C]</v>
      </c>
      <c r="CO23" s="133">
        <v>25914</v>
      </c>
      <c r="CP23" s="133">
        <v>25914</v>
      </c>
      <c r="CQ23" s="133">
        <v>25914</v>
      </c>
      <c r="CR23" s="133">
        <v>25914</v>
      </c>
      <c r="CS23" s="133">
        <v>25914</v>
      </c>
      <c r="CT23" s="133">
        <v>25914</v>
      </c>
      <c r="CU23" s="133">
        <v>25914</v>
      </c>
      <c r="CV23" s="133">
        <v>25914</v>
      </c>
      <c r="CW23" s="133">
        <v>25914</v>
      </c>
      <c r="CX23" s="133">
        <v>25914</v>
      </c>
      <c r="CY23" s="133">
        <v>25914</v>
      </c>
      <c r="CZ23" s="133">
        <v>25914</v>
      </c>
      <c r="DA23" s="133">
        <v>25914</v>
      </c>
      <c r="DB23" s="133">
        <v>25914</v>
      </c>
      <c r="DC23" s="133">
        <v>25914</v>
      </c>
      <c r="DD23" s="133">
        <v>0</v>
      </c>
      <c r="DE23" s="133">
        <v>0</v>
      </c>
      <c r="DF23" s="133">
        <v>0</v>
      </c>
      <c r="DG23" s="133">
        <v>0</v>
      </c>
      <c r="DH23" s="133">
        <v>0</v>
      </c>
      <c r="DI23" s="133">
        <v>0</v>
      </c>
      <c r="DJ23" s="133">
        <v>0</v>
      </c>
      <c r="DK23" s="133">
        <v>0</v>
      </c>
      <c r="DL23" s="133">
        <v>0</v>
      </c>
      <c r="DM23" s="133">
        <v>0</v>
      </c>
      <c r="DN23" s="133">
        <v>0</v>
      </c>
      <c r="DO23" s="133">
        <v>0</v>
      </c>
      <c r="DP23" s="133">
        <v>0</v>
      </c>
      <c r="DQ23" s="133">
        <v>0</v>
      </c>
      <c r="DR23" s="133">
        <v>0</v>
      </c>
      <c r="DS23" s="133">
        <v>0</v>
      </c>
      <c r="DU23" s="223"/>
      <c r="DV23" s="223"/>
      <c r="DW23" s="223"/>
      <c r="DX23" s="223"/>
      <c r="DY23" s="223"/>
      <c r="DZ23" s="223"/>
      <c r="EA23" s="223">
        <v>103656</v>
      </c>
      <c r="EB23" s="223">
        <v>310968</v>
      </c>
      <c r="EC23" s="223">
        <v>310968</v>
      </c>
      <c r="ED23" s="223">
        <f t="shared" si="6"/>
        <v>233226</v>
      </c>
      <c r="EE23" s="223">
        <f t="shared" si="7"/>
        <v>0</v>
      </c>
      <c r="EF23" s="147" t="str">
        <f t="shared" si="8"/>
        <v>ERROR</v>
      </c>
      <c r="EG23" s="223">
        <f t="shared" si="9"/>
        <v>958818</v>
      </c>
      <c r="EI23" s="223">
        <f t="shared" si="10"/>
        <v>136206.96190828399</v>
      </c>
      <c r="EJ23" s="223">
        <f>EI23*'Key assumptions'!$H$20*'Key assumptions'!$H$21</f>
        <v>5107.7610715606497</v>
      </c>
      <c r="EK23" s="279">
        <f t="shared" si="13"/>
        <v>0.23963133640552994</v>
      </c>
      <c r="EL23" s="223">
        <f t="shared" si="11"/>
        <v>1223.9796116182201</v>
      </c>
      <c r="ET23" s="133">
        <f t="shared" si="14"/>
        <v>4</v>
      </c>
      <c r="EU23" s="133">
        <f t="shared" si="14"/>
        <v>12</v>
      </c>
      <c r="EV23" s="133">
        <f t="shared" si="14"/>
        <v>12</v>
      </c>
      <c r="EW23" s="133">
        <f t="shared" si="14"/>
        <v>9</v>
      </c>
      <c r="EX23" s="133">
        <f t="shared" si="14"/>
        <v>0</v>
      </c>
      <c r="EY23" s="133">
        <f t="shared" si="12"/>
        <v>37</v>
      </c>
      <c r="FA23" s="223">
        <v>155484</v>
      </c>
      <c r="FB23" s="223">
        <v>155484</v>
      </c>
    </row>
    <row r="24" spans="1:158" ht="12.6" thickBot="1" x14ac:dyDescent="0.45">
      <c r="A24" s="133" t="str">
        <v>Project Management</v>
      </c>
      <c r="B24" s="133" t="str">
        <v>N/A</v>
      </c>
      <c r="C24" s="133" t="str">
        <v>Internal Labour</v>
      </c>
      <c r="D24" s="133">
        <v>606795</v>
      </c>
      <c r="E24" s="133" t="str">
        <v>Graduate</v>
      </c>
      <c r="F24" s="133">
        <v>131.29</v>
      </c>
      <c r="G24" s="133">
        <v>57.509606139053247</v>
      </c>
      <c r="H24" s="133">
        <v>0</v>
      </c>
      <c r="I24" s="133">
        <v>0</v>
      </c>
      <c r="J24" s="133">
        <v>0</v>
      </c>
      <c r="K24" s="133">
        <v>0</v>
      </c>
      <c r="L24" s="133">
        <v>0</v>
      </c>
      <c r="M24" s="381" t="str">
        <v>[C-i-C]</v>
      </c>
      <c r="N24" s="381" t="str">
        <v>[C-i-C]</v>
      </c>
      <c r="O24" s="381" t="str">
        <v>[C-i-C]</v>
      </c>
      <c r="P24" s="381" t="str">
        <v>[C-i-C]</v>
      </c>
      <c r="Q24" s="381" t="str">
        <v>[C-i-C]</v>
      </c>
      <c r="R24" s="381" t="str">
        <v>[C-i-C]</v>
      </c>
      <c r="S24" s="381" t="str">
        <v>[C-i-C]</v>
      </c>
      <c r="T24" s="381" t="str">
        <v>[C-i-C]</v>
      </c>
      <c r="U24" s="381" t="str">
        <v>[C-i-C]</v>
      </c>
      <c r="V24" s="381" t="str">
        <v>[C-i-C]</v>
      </c>
      <c r="W24" s="381" t="str">
        <v>[C-i-C]</v>
      </c>
      <c r="X24" s="381" t="str">
        <v>[C-i-C]</v>
      </c>
      <c r="Y24" s="381" t="str">
        <v>[C-i-C]</v>
      </c>
      <c r="Z24" s="381" t="str">
        <v>[C-i-C]</v>
      </c>
      <c r="AA24" s="381" t="str">
        <v>[C-i-C]</v>
      </c>
      <c r="AB24" s="381" t="str">
        <v>[C-i-C]</v>
      </c>
      <c r="AC24" s="381" t="str">
        <v>[C-i-C]</v>
      </c>
      <c r="AD24" s="381" t="str">
        <v>[C-i-C]</v>
      </c>
      <c r="AE24" s="381" t="str">
        <v>[C-i-C]</v>
      </c>
      <c r="AF24" s="381" t="str">
        <v>[C-i-C]</v>
      </c>
      <c r="AG24" s="381" t="str">
        <v>[C-i-C]</v>
      </c>
      <c r="AH24" s="381" t="str">
        <v>[C-i-C]</v>
      </c>
      <c r="AI24" s="133">
        <v>1</v>
      </c>
      <c r="AJ24" s="133">
        <v>1</v>
      </c>
      <c r="AK24" s="133">
        <v>1</v>
      </c>
      <c r="AL24" s="133">
        <v>1</v>
      </c>
      <c r="AM24" s="133">
        <v>1</v>
      </c>
      <c r="AN24" s="133">
        <v>1</v>
      </c>
      <c r="AO24" s="133">
        <v>1</v>
      </c>
      <c r="AP24" s="133">
        <v>1</v>
      </c>
      <c r="AQ24" s="133">
        <v>1</v>
      </c>
      <c r="AR24" s="133">
        <v>1</v>
      </c>
      <c r="AS24" s="133">
        <v>1</v>
      </c>
      <c r="AT24" s="133">
        <v>1</v>
      </c>
      <c r="AU24" s="133">
        <v>1</v>
      </c>
      <c r="AV24" s="133">
        <v>1</v>
      </c>
      <c r="AW24" s="133">
        <v>1</v>
      </c>
      <c r="AX24" s="133">
        <v>0</v>
      </c>
      <c r="AY24" s="133">
        <v>0</v>
      </c>
      <c r="AZ24" s="133">
        <v>0</v>
      </c>
      <c r="BA24" s="133">
        <v>0</v>
      </c>
      <c r="BB24" s="133">
        <v>0</v>
      </c>
      <c r="BC24" s="133">
        <v>0</v>
      </c>
      <c r="BD24" s="133">
        <v>0</v>
      </c>
      <c r="BE24" s="133">
        <v>0</v>
      </c>
      <c r="BF24" s="133">
        <v>0</v>
      </c>
      <c r="BG24" s="133">
        <v>0</v>
      </c>
      <c r="BH24" s="133">
        <v>0</v>
      </c>
      <c r="BI24" s="133">
        <v>0</v>
      </c>
      <c r="BJ24" s="133">
        <v>0</v>
      </c>
      <c r="BK24" s="133">
        <v>0</v>
      </c>
      <c r="BL24" s="133">
        <v>0</v>
      </c>
      <c r="BM24" s="133">
        <v>0</v>
      </c>
      <c r="BN24" s="133">
        <v>0</v>
      </c>
      <c r="BO24" s="133">
        <v>0</v>
      </c>
      <c r="BP24" s="133">
        <v>0</v>
      </c>
      <c r="BQ24" s="133">
        <v>0</v>
      </c>
      <c r="BR24" s="133">
        <v>0</v>
      </c>
      <c r="BS24" s="381" t="str">
        <v>[C-i-C]</v>
      </c>
      <c r="BT24" s="381" t="str">
        <v>[C-i-C]</v>
      </c>
      <c r="BU24" s="381" t="str">
        <v>[C-i-C]</v>
      </c>
      <c r="BV24" s="381" t="str">
        <v>[C-i-C]</v>
      </c>
      <c r="BW24" s="381" t="str">
        <v>[C-i-C]</v>
      </c>
      <c r="BX24" s="381" t="str">
        <v>[C-i-C]</v>
      </c>
      <c r="BY24" s="381" t="str">
        <v>[C-i-C]</v>
      </c>
      <c r="BZ24" s="381" t="str">
        <v>[C-i-C]</v>
      </c>
      <c r="CA24" s="381" t="str">
        <v>[C-i-C]</v>
      </c>
      <c r="CB24" s="381" t="str">
        <v>[C-i-C]</v>
      </c>
      <c r="CC24" s="381" t="str">
        <v>[C-i-C]</v>
      </c>
      <c r="CD24" s="381" t="str">
        <v>[C-i-C]</v>
      </c>
      <c r="CE24" s="381" t="str">
        <v>[C-i-C]</v>
      </c>
      <c r="CF24" s="381" t="str">
        <v>[C-i-C]</v>
      </c>
      <c r="CG24" s="381" t="str">
        <v>[C-i-C]</v>
      </c>
      <c r="CH24" s="381" t="str">
        <v>[C-i-C]</v>
      </c>
      <c r="CI24" s="381" t="str">
        <v>[C-i-C]</v>
      </c>
      <c r="CJ24" s="381" t="str">
        <v>[C-i-C]</v>
      </c>
      <c r="CK24" s="381" t="str">
        <v>[C-i-C]</v>
      </c>
      <c r="CL24" s="381" t="str">
        <v>[C-i-C]</v>
      </c>
      <c r="CM24" s="381" t="str">
        <v>[C-i-C]</v>
      </c>
      <c r="CN24" s="381" t="str">
        <v>[C-i-C]</v>
      </c>
      <c r="CO24" s="133">
        <v>19693.5</v>
      </c>
      <c r="CP24" s="133">
        <v>19693.5</v>
      </c>
      <c r="CQ24" s="133">
        <v>19693.5</v>
      </c>
      <c r="CR24" s="133">
        <v>19693.5</v>
      </c>
      <c r="CS24" s="133">
        <v>19693.5</v>
      </c>
      <c r="CT24" s="133">
        <v>19693.5</v>
      </c>
      <c r="CU24" s="133">
        <v>19693.5</v>
      </c>
      <c r="CV24" s="133">
        <v>19693.5</v>
      </c>
      <c r="CW24" s="133">
        <v>19693.5</v>
      </c>
      <c r="CX24" s="133">
        <v>19693.5</v>
      </c>
      <c r="CY24" s="133">
        <v>19693.5</v>
      </c>
      <c r="CZ24" s="133">
        <v>19693.5</v>
      </c>
      <c r="DA24" s="133">
        <v>19693.5</v>
      </c>
      <c r="DB24" s="133">
        <v>19693.5</v>
      </c>
      <c r="DC24" s="133">
        <v>19693.5</v>
      </c>
      <c r="DD24" s="133">
        <v>0</v>
      </c>
      <c r="DE24" s="133">
        <v>0</v>
      </c>
      <c r="DF24" s="133">
        <v>0</v>
      </c>
      <c r="DG24" s="133">
        <v>0</v>
      </c>
      <c r="DH24" s="133">
        <v>0</v>
      </c>
      <c r="DI24" s="133">
        <v>0</v>
      </c>
      <c r="DJ24" s="133">
        <v>0</v>
      </c>
      <c r="DK24" s="133">
        <v>0</v>
      </c>
      <c r="DL24" s="133">
        <v>0</v>
      </c>
      <c r="DM24" s="133">
        <v>0</v>
      </c>
      <c r="DN24" s="133">
        <v>0</v>
      </c>
      <c r="DO24" s="133">
        <v>0</v>
      </c>
      <c r="DP24" s="133">
        <v>0</v>
      </c>
      <c r="DQ24" s="133">
        <v>0</v>
      </c>
      <c r="DR24" s="133">
        <v>0</v>
      </c>
      <c r="DS24" s="133">
        <v>0</v>
      </c>
      <c r="DU24" s="223"/>
      <c r="DV24" s="223"/>
      <c r="DW24" s="223"/>
      <c r="DX24" s="223"/>
      <c r="DY24" s="223"/>
      <c r="DZ24" s="223"/>
      <c r="EA24" s="223">
        <v>78774</v>
      </c>
      <c r="EB24" s="223">
        <v>236322</v>
      </c>
      <c r="EC24" s="223">
        <v>236322</v>
      </c>
      <c r="ED24" s="223">
        <f t="shared" si="6"/>
        <v>177241.5</v>
      </c>
      <c r="EE24" s="223">
        <f t="shared" si="7"/>
        <v>0</v>
      </c>
      <c r="EF24" s="147" t="str">
        <f t="shared" si="8"/>
        <v>ERROR</v>
      </c>
      <c r="EG24" s="223">
        <f t="shared" si="9"/>
        <v>728659.5</v>
      </c>
      <c r="EI24" s="223">
        <f t="shared" si="10"/>
        <v>103517.29105029584</v>
      </c>
      <c r="EJ24" s="223">
        <f>EI24*'Key assumptions'!$H$20*'Key assumptions'!$H$21</f>
        <v>3881.8984143860939</v>
      </c>
      <c r="EK24" s="279">
        <f t="shared" si="13"/>
        <v>0.23963133640552994</v>
      </c>
      <c r="EL24" s="223">
        <f t="shared" si="11"/>
        <v>930.22450482984732</v>
      </c>
      <c r="ET24" s="133">
        <f t="shared" si="14"/>
        <v>4</v>
      </c>
      <c r="EU24" s="133">
        <f t="shared" si="14"/>
        <v>12</v>
      </c>
      <c r="EV24" s="133">
        <f t="shared" si="14"/>
        <v>12</v>
      </c>
      <c r="EW24" s="133">
        <f t="shared" si="14"/>
        <v>9</v>
      </c>
      <c r="EX24" s="133">
        <f t="shared" si="14"/>
        <v>0</v>
      </c>
      <c r="EY24" s="133">
        <f t="shared" si="12"/>
        <v>37</v>
      </c>
      <c r="FA24" s="223">
        <v>118161</v>
      </c>
      <c r="FB24" s="223">
        <v>118161</v>
      </c>
    </row>
    <row r="25" spans="1:158" ht="12.6" thickBot="1" x14ac:dyDescent="0.45">
      <c r="A25" s="133" t="str">
        <v>Project Controls</v>
      </c>
      <c r="B25" s="133" t="str">
        <v>N/A</v>
      </c>
      <c r="C25" s="133" t="str">
        <v>Internal Labour</v>
      </c>
      <c r="D25" s="133">
        <v>606795</v>
      </c>
      <c r="E25" s="133" t="str">
        <v>Project Controller - Senior</v>
      </c>
      <c r="F25" s="133">
        <v>286.24</v>
      </c>
      <c r="G25" s="133">
        <v>127.9</v>
      </c>
      <c r="H25" s="133">
        <v>0</v>
      </c>
      <c r="I25" s="133">
        <v>0</v>
      </c>
      <c r="J25" s="133">
        <v>0</v>
      </c>
      <c r="K25" s="133">
        <v>0</v>
      </c>
      <c r="L25" s="133">
        <v>0</v>
      </c>
      <c r="M25" s="381" t="str">
        <v>[C-i-C]</v>
      </c>
      <c r="N25" s="381" t="str">
        <v>[C-i-C]</v>
      </c>
      <c r="O25" s="381" t="str">
        <v>[C-i-C]</v>
      </c>
      <c r="P25" s="381" t="str">
        <v>[C-i-C]</v>
      </c>
      <c r="Q25" s="381" t="str">
        <v>[C-i-C]</v>
      </c>
      <c r="R25" s="381" t="str">
        <v>[C-i-C]</v>
      </c>
      <c r="S25" s="381" t="str">
        <v>[C-i-C]</v>
      </c>
      <c r="T25" s="381" t="str">
        <v>[C-i-C]</v>
      </c>
      <c r="U25" s="381" t="str">
        <v>[C-i-C]</v>
      </c>
      <c r="V25" s="381" t="str">
        <v>[C-i-C]</v>
      </c>
      <c r="W25" s="381" t="str">
        <v>[C-i-C]</v>
      </c>
      <c r="X25" s="381" t="str">
        <v>[C-i-C]</v>
      </c>
      <c r="Y25" s="381" t="str">
        <v>[C-i-C]</v>
      </c>
      <c r="Z25" s="381" t="str">
        <v>[C-i-C]</v>
      </c>
      <c r="AA25" s="381" t="str">
        <v>[C-i-C]</v>
      </c>
      <c r="AB25" s="381" t="str">
        <v>[C-i-C]</v>
      </c>
      <c r="AC25" s="381" t="str">
        <v>[C-i-C]</v>
      </c>
      <c r="AD25" s="381" t="str">
        <v>[C-i-C]</v>
      </c>
      <c r="AE25" s="381" t="str">
        <v>[C-i-C]</v>
      </c>
      <c r="AF25" s="381" t="str">
        <v>[C-i-C]</v>
      </c>
      <c r="AG25" s="381" t="str">
        <v>[C-i-C]</v>
      </c>
      <c r="AH25" s="381" t="str">
        <v>[C-i-C]</v>
      </c>
      <c r="AI25" s="133">
        <v>1</v>
      </c>
      <c r="AJ25" s="133">
        <v>1</v>
      </c>
      <c r="AK25" s="133">
        <v>1</v>
      </c>
      <c r="AL25" s="133">
        <v>1</v>
      </c>
      <c r="AM25" s="133">
        <v>1</v>
      </c>
      <c r="AN25" s="133">
        <v>1</v>
      </c>
      <c r="AO25" s="133">
        <v>1</v>
      </c>
      <c r="AP25" s="133">
        <v>1</v>
      </c>
      <c r="AQ25" s="133">
        <v>1</v>
      </c>
      <c r="AR25" s="133">
        <v>1</v>
      </c>
      <c r="AS25" s="133">
        <v>1</v>
      </c>
      <c r="AT25" s="133">
        <v>1</v>
      </c>
      <c r="AU25" s="133">
        <v>1</v>
      </c>
      <c r="AV25" s="133">
        <v>1</v>
      </c>
      <c r="AW25" s="133">
        <v>1</v>
      </c>
      <c r="AX25" s="133">
        <v>0</v>
      </c>
      <c r="AY25" s="133">
        <v>0</v>
      </c>
      <c r="AZ25" s="133">
        <v>0</v>
      </c>
      <c r="BA25" s="133">
        <v>0</v>
      </c>
      <c r="BB25" s="133">
        <v>0</v>
      </c>
      <c r="BC25" s="133">
        <v>0</v>
      </c>
      <c r="BD25" s="133">
        <v>0</v>
      </c>
      <c r="BE25" s="133">
        <v>0</v>
      </c>
      <c r="BF25" s="133">
        <v>0</v>
      </c>
      <c r="BG25" s="133">
        <v>0</v>
      </c>
      <c r="BH25" s="133">
        <v>0</v>
      </c>
      <c r="BI25" s="133">
        <v>0</v>
      </c>
      <c r="BJ25" s="133">
        <v>0</v>
      </c>
      <c r="BK25" s="133">
        <v>0</v>
      </c>
      <c r="BL25" s="133">
        <v>0</v>
      </c>
      <c r="BM25" s="133">
        <v>0</v>
      </c>
      <c r="BN25" s="133">
        <v>0</v>
      </c>
      <c r="BO25" s="133">
        <v>0</v>
      </c>
      <c r="BP25" s="133">
        <v>0</v>
      </c>
      <c r="BQ25" s="133">
        <v>0</v>
      </c>
      <c r="BR25" s="133">
        <v>0</v>
      </c>
      <c r="BS25" s="381" t="str">
        <v>[C-i-C]</v>
      </c>
      <c r="BT25" s="381" t="str">
        <v>[C-i-C]</v>
      </c>
      <c r="BU25" s="381" t="str">
        <v>[C-i-C]</v>
      </c>
      <c r="BV25" s="381" t="str">
        <v>[C-i-C]</v>
      </c>
      <c r="BW25" s="381" t="str">
        <v>[C-i-C]</v>
      </c>
      <c r="BX25" s="381" t="str">
        <v>[C-i-C]</v>
      </c>
      <c r="BY25" s="381" t="str">
        <v>[C-i-C]</v>
      </c>
      <c r="BZ25" s="381" t="str">
        <v>[C-i-C]</v>
      </c>
      <c r="CA25" s="381" t="str">
        <v>[C-i-C]</v>
      </c>
      <c r="CB25" s="381" t="str">
        <v>[C-i-C]</v>
      </c>
      <c r="CC25" s="381" t="str">
        <v>[C-i-C]</v>
      </c>
      <c r="CD25" s="381" t="str">
        <v>[C-i-C]</v>
      </c>
      <c r="CE25" s="381" t="str">
        <v>[C-i-C]</v>
      </c>
      <c r="CF25" s="381" t="str">
        <v>[C-i-C]</v>
      </c>
      <c r="CG25" s="381" t="str">
        <v>[C-i-C]</v>
      </c>
      <c r="CH25" s="381" t="str">
        <v>[C-i-C]</v>
      </c>
      <c r="CI25" s="381" t="str">
        <v>[C-i-C]</v>
      </c>
      <c r="CJ25" s="381" t="str">
        <v>[C-i-C]</v>
      </c>
      <c r="CK25" s="381" t="str">
        <v>[C-i-C]</v>
      </c>
      <c r="CL25" s="381" t="str">
        <v>[C-i-C]</v>
      </c>
      <c r="CM25" s="381" t="str">
        <v>[C-i-C]</v>
      </c>
      <c r="CN25" s="381" t="str">
        <v>[C-i-C]</v>
      </c>
      <c r="CO25" s="133">
        <v>42936</v>
      </c>
      <c r="CP25" s="133">
        <v>42936</v>
      </c>
      <c r="CQ25" s="133">
        <v>42936</v>
      </c>
      <c r="CR25" s="133">
        <v>42936</v>
      </c>
      <c r="CS25" s="133">
        <v>42936</v>
      </c>
      <c r="CT25" s="133">
        <v>42936</v>
      </c>
      <c r="CU25" s="133">
        <v>42936</v>
      </c>
      <c r="CV25" s="133">
        <v>42936</v>
      </c>
      <c r="CW25" s="133">
        <v>42936</v>
      </c>
      <c r="CX25" s="133">
        <v>42936</v>
      </c>
      <c r="CY25" s="133">
        <v>42936</v>
      </c>
      <c r="CZ25" s="133">
        <v>42936</v>
      </c>
      <c r="DA25" s="133">
        <v>42936</v>
      </c>
      <c r="DB25" s="133">
        <v>42936</v>
      </c>
      <c r="DC25" s="133">
        <v>42936</v>
      </c>
      <c r="DD25" s="133">
        <v>0</v>
      </c>
      <c r="DE25" s="133">
        <v>0</v>
      </c>
      <c r="DF25" s="133">
        <v>0</v>
      </c>
      <c r="DG25" s="133">
        <v>0</v>
      </c>
      <c r="DH25" s="133">
        <v>0</v>
      </c>
      <c r="DI25" s="133">
        <v>0</v>
      </c>
      <c r="DJ25" s="133">
        <v>0</v>
      </c>
      <c r="DK25" s="133">
        <v>0</v>
      </c>
      <c r="DL25" s="133">
        <v>0</v>
      </c>
      <c r="DM25" s="133">
        <v>0</v>
      </c>
      <c r="DN25" s="133">
        <v>0</v>
      </c>
      <c r="DO25" s="133">
        <v>0</v>
      </c>
      <c r="DP25" s="133">
        <v>0</v>
      </c>
      <c r="DQ25" s="133">
        <v>0</v>
      </c>
      <c r="DR25" s="133">
        <v>0</v>
      </c>
      <c r="DS25" s="133">
        <v>0</v>
      </c>
      <c r="DU25" s="223"/>
      <c r="DV25" s="223"/>
      <c r="DW25" s="223"/>
      <c r="DX25" s="223"/>
      <c r="DY25" s="223"/>
      <c r="DZ25" s="223"/>
      <c r="EA25" s="223">
        <v>171744</v>
      </c>
      <c r="EB25" s="223">
        <v>515232</v>
      </c>
      <c r="EC25" s="223">
        <v>515232</v>
      </c>
      <c r="ED25" s="223">
        <f t="shared" si="6"/>
        <v>386424</v>
      </c>
      <c r="EE25" s="223">
        <f t="shared" si="7"/>
        <v>0</v>
      </c>
      <c r="EF25" s="147" t="str">
        <f t="shared" si="8"/>
        <v>ERROR</v>
      </c>
      <c r="EG25" s="223">
        <f t="shared" si="9"/>
        <v>1588632</v>
      </c>
      <c r="EI25" s="223">
        <f t="shared" si="10"/>
        <v>230220</v>
      </c>
      <c r="EJ25" s="223">
        <f>EI25*'Key assumptions'!$H$20*'Key assumptions'!$H$21</f>
        <v>8633.25</v>
      </c>
      <c r="EK25" s="279">
        <f t="shared" si="13"/>
        <v>0.23963133640552994</v>
      </c>
      <c r="EL25" s="223">
        <f t="shared" si="11"/>
        <v>2068.7972350230416</v>
      </c>
      <c r="ET25" s="133">
        <f t="shared" si="14"/>
        <v>4</v>
      </c>
      <c r="EU25" s="133">
        <f t="shared" si="14"/>
        <v>12</v>
      </c>
      <c r="EV25" s="133">
        <f t="shared" si="14"/>
        <v>12</v>
      </c>
      <c r="EW25" s="133">
        <f t="shared" si="14"/>
        <v>9</v>
      </c>
      <c r="EX25" s="133">
        <f t="shared" si="14"/>
        <v>0</v>
      </c>
      <c r="EY25" s="133">
        <f t="shared" si="12"/>
        <v>37</v>
      </c>
      <c r="FA25" s="223">
        <v>257616</v>
      </c>
      <c r="FB25" s="223">
        <v>257616</v>
      </c>
    </row>
    <row r="26" spans="1:158" ht="12.6" thickBot="1" x14ac:dyDescent="0.45">
      <c r="A26" s="133" t="str">
        <v>Project Controls</v>
      </c>
      <c r="B26" s="133" t="str">
        <v>N/A</v>
      </c>
      <c r="C26" s="133" t="str">
        <v>Internal Labour</v>
      </c>
      <c r="D26" s="133">
        <v>606795</v>
      </c>
      <c r="E26" s="133" t="str">
        <v>Senior Project Estimator</v>
      </c>
      <c r="F26" s="133">
        <v>270.69</v>
      </c>
      <c r="G26" s="133">
        <v>118.56789940828401</v>
      </c>
      <c r="H26" s="133">
        <v>0</v>
      </c>
      <c r="I26" s="133">
        <v>0</v>
      </c>
      <c r="J26" s="133">
        <v>0</v>
      </c>
      <c r="K26" s="133">
        <v>0</v>
      </c>
      <c r="L26" s="133">
        <v>0</v>
      </c>
      <c r="M26" s="381" t="str">
        <v>[C-i-C]</v>
      </c>
      <c r="N26" s="381" t="str">
        <v>[C-i-C]</v>
      </c>
      <c r="O26" s="381" t="str">
        <v>[C-i-C]</v>
      </c>
      <c r="P26" s="381" t="str">
        <v>[C-i-C]</v>
      </c>
      <c r="Q26" s="381" t="str">
        <v>[C-i-C]</v>
      </c>
      <c r="R26" s="381" t="str">
        <v>[C-i-C]</v>
      </c>
      <c r="S26" s="381" t="str">
        <v>[C-i-C]</v>
      </c>
      <c r="T26" s="381" t="str">
        <v>[C-i-C]</v>
      </c>
      <c r="U26" s="381" t="str">
        <v>[C-i-C]</v>
      </c>
      <c r="V26" s="381" t="str">
        <v>[C-i-C]</v>
      </c>
      <c r="W26" s="381" t="str">
        <v>[C-i-C]</v>
      </c>
      <c r="X26" s="381" t="str">
        <v>[C-i-C]</v>
      </c>
      <c r="Y26" s="381" t="str">
        <v>[C-i-C]</v>
      </c>
      <c r="Z26" s="381" t="str">
        <v>[C-i-C]</v>
      </c>
      <c r="AA26" s="381" t="str">
        <v>[C-i-C]</v>
      </c>
      <c r="AB26" s="381" t="str">
        <v>[C-i-C]</v>
      </c>
      <c r="AC26" s="381" t="str">
        <v>[C-i-C]</v>
      </c>
      <c r="AD26" s="381" t="str">
        <v>[C-i-C]</v>
      </c>
      <c r="AE26" s="381" t="str">
        <v>[C-i-C]</v>
      </c>
      <c r="AF26" s="381" t="str">
        <v>[C-i-C]</v>
      </c>
      <c r="AG26" s="381" t="str">
        <v>[C-i-C]</v>
      </c>
      <c r="AH26" s="381" t="str">
        <v>[C-i-C]</v>
      </c>
      <c r="AI26" s="133">
        <v>1</v>
      </c>
      <c r="AJ26" s="133">
        <v>1</v>
      </c>
      <c r="AK26" s="133">
        <v>1</v>
      </c>
      <c r="AL26" s="133">
        <v>1</v>
      </c>
      <c r="AM26" s="133">
        <v>1</v>
      </c>
      <c r="AN26" s="133">
        <v>1</v>
      </c>
      <c r="AO26" s="133">
        <v>1</v>
      </c>
      <c r="AP26" s="133">
        <v>1</v>
      </c>
      <c r="AQ26" s="133">
        <v>1</v>
      </c>
      <c r="AR26" s="133">
        <v>1</v>
      </c>
      <c r="AS26" s="133">
        <v>1</v>
      </c>
      <c r="AT26" s="133">
        <v>1</v>
      </c>
      <c r="AU26" s="133">
        <v>1</v>
      </c>
      <c r="AV26" s="133">
        <v>1</v>
      </c>
      <c r="AW26" s="133">
        <v>1</v>
      </c>
      <c r="AX26" s="133">
        <v>0</v>
      </c>
      <c r="AY26" s="133">
        <v>0</v>
      </c>
      <c r="AZ26" s="133">
        <v>0</v>
      </c>
      <c r="BA26" s="133">
        <v>0</v>
      </c>
      <c r="BB26" s="133">
        <v>0</v>
      </c>
      <c r="BC26" s="133">
        <v>0</v>
      </c>
      <c r="BD26" s="133">
        <v>0</v>
      </c>
      <c r="BE26" s="133">
        <v>0</v>
      </c>
      <c r="BF26" s="133">
        <v>0</v>
      </c>
      <c r="BG26" s="133">
        <v>0</v>
      </c>
      <c r="BH26" s="133">
        <v>0</v>
      </c>
      <c r="BI26" s="133">
        <v>0</v>
      </c>
      <c r="BJ26" s="133">
        <v>0</v>
      </c>
      <c r="BK26" s="133">
        <v>0</v>
      </c>
      <c r="BL26" s="133">
        <v>0</v>
      </c>
      <c r="BM26" s="133">
        <v>0</v>
      </c>
      <c r="BN26" s="133">
        <v>0</v>
      </c>
      <c r="BO26" s="133">
        <v>0</v>
      </c>
      <c r="BP26" s="133">
        <v>0</v>
      </c>
      <c r="BQ26" s="133">
        <v>0</v>
      </c>
      <c r="BR26" s="133">
        <v>0</v>
      </c>
      <c r="BS26" s="381" t="str">
        <v>[C-i-C]</v>
      </c>
      <c r="BT26" s="381" t="str">
        <v>[C-i-C]</v>
      </c>
      <c r="BU26" s="381" t="str">
        <v>[C-i-C]</v>
      </c>
      <c r="BV26" s="381" t="str">
        <v>[C-i-C]</v>
      </c>
      <c r="BW26" s="381" t="str">
        <v>[C-i-C]</v>
      </c>
      <c r="BX26" s="381" t="str">
        <v>[C-i-C]</v>
      </c>
      <c r="BY26" s="381" t="str">
        <v>[C-i-C]</v>
      </c>
      <c r="BZ26" s="381" t="str">
        <v>[C-i-C]</v>
      </c>
      <c r="CA26" s="381" t="str">
        <v>[C-i-C]</v>
      </c>
      <c r="CB26" s="381" t="str">
        <v>[C-i-C]</v>
      </c>
      <c r="CC26" s="381" t="str">
        <v>[C-i-C]</v>
      </c>
      <c r="CD26" s="381" t="str">
        <v>[C-i-C]</v>
      </c>
      <c r="CE26" s="381" t="str">
        <v>[C-i-C]</v>
      </c>
      <c r="CF26" s="381" t="str">
        <v>[C-i-C]</v>
      </c>
      <c r="CG26" s="381" t="str">
        <v>[C-i-C]</v>
      </c>
      <c r="CH26" s="381" t="str">
        <v>[C-i-C]</v>
      </c>
      <c r="CI26" s="381" t="str">
        <v>[C-i-C]</v>
      </c>
      <c r="CJ26" s="381" t="str">
        <v>[C-i-C]</v>
      </c>
      <c r="CK26" s="381" t="str">
        <v>[C-i-C]</v>
      </c>
      <c r="CL26" s="381" t="str">
        <v>[C-i-C]</v>
      </c>
      <c r="CM26" s="381" t="str">
        <v>[C-i-C]</v>
      </c>
      <c r="CN26" s="381" t="str">
        <v>[C-i-C]</v>
      </c>
      <c r="CO26" s="133">
        <v>40603.5</v>
      </c>
      <c r="CP26" s="133">
        <v>40603.5</v>
      </c>
      <c r="CQ26" s="133">
        <v>40603.5</v>
      </c>
      <c r="CR26" s="133">
        <v>40603.5</v>
      </c>
      <c r="CS26" s="133">
        <v>40603.5</v>
      </c>
      <c r="CT26" s="133">
        <v>40603.5</v>
      </c>
      <c r="CU26" s="133">
        <v>40603.5</v>
      </c>
      <c r="CV26" s="133">
        <v>40603.5</v>
      </c>
      <c r="CW26" s="133">
        <v>40603.5</v>
      </c>
      <c r="CX26" s="133">
        <v>40603.5</v>
      </c>
      <c r="CY26" s="133">
        <v>40603.5</v>
      </c>
      <c r="CZ26" s="133">
        <v>40603.5</v>
      </c>
      <c r="DA26" s="133">
        <v>40603.5</v>
      </c>
      <c r="DB26" s="133">
        <v>40603.5</v>
      </c>
      <c r="DC26" s="133">
        <v>40603.5</v>
      </c>
      <c r="DD26" s="133">
        <v>0</v>
      </c>
      <c r="DE26" s="133">
        <v>0</v>
      </c>
      <c r="DF26" s="133">
        <v>0</v>
      </c>
      <c r="DG26" s="133">
        <v>0</v>
      </c>
      <c r="DH26" s="133">
        <v>0</v>
      </c>
      <c r="DI26" s="133">
        <v>0</v>
      </c>
      <c r="DJ26" s="133">
        <v>0</v>
      </c>
      <c r="DK26" s="133">
        <v>0</v>
      </c>
      <c r="DL26" s="133">
        <v>0</v>
      </c>
      <c r="DM26" s="133">
        <v>0</v>
      </c>
      <c r="DN26" s="133">
        <v>0</v>
      </c>
      <c r="DO26" s="133">
        <v>0</v>
      </c>
      <c r="DP26" s="133">
        <v>0</v>
      </c>
      <c r="DQ26" s="133">
        <v>0</v>
      </c>
      <c r="DR26" s="133">
        <v>0</v>
      </c>
      <c r="DS26" s="133">
        <v>0</v>
      </c>
      <c r="DU26" s="223"/>
      <c r="DV26" s="223"/>
      <c r="DW26" s="223"/>
      <c r="DX26" s="223"/>
      <c r="DY26" s="223"/>
      <c r="DZ26" s="223"/>
      <c r="EA26" s="223">
        <v>0</v>
      </c>
      <c r="EB26" s="223">
        <v>284224.5</v>
      </c>
      <c r="EC26" s="223">
        <v>487242</v>
      </c>
      <c r="ED26" s="223">
        <f t="shared" si="6"/>
        <v>365431.5</v>
      </c>
      <c r="EE26" s="223">
        <f t="shared" si="7"/>
        <v>0</v>
      </c>
      <c r="EF26" s="147" t="str">
        <f t="shared" si="8"/>
        <v>ERROR</v>
      </c>
      <c r="EG26" s="223">
        <f t="shared" si="9"/>
        <v>1136898</v>
      </c>
      <c r="EI26" s="223">
        <f t="shared" si="10"/>
        <v>213422.21893491125</v>
      </c>
      <c r="EJ26" s="223">
        <f>EI26*'Key assumptions'!$H$20*'Key assumptions'!$H$21</f>
        <v>8003.3332100591715</v>
      </c>
      <c r="EK26" s="279">
        <f t="shared" si="13"/>
        <v>0.23963133640552994</v>
      </c>
      <c r="EL26" s="223">
        <f t="shared" si="11"/>
        <v>1917.8494328252391</v>
      </c>
      <c r="ET26" s="133">
        <f t="shared" si="14"/>
        <v>4</v>
      </c>
      <c r="EU26" s="133">
        <f t="shared" si="14"/>
        <v>12</v>
      </c>
      <c r="EV26" s="133">
        <f t="shared" si="14"/>
        <v>12</v>
      </c>
      <c r="EW26" s="133">
        <f t="shared" si="14"/>
        <v>9</v>
      </c>
      <c r="EX26" s="133">
        <f t="shared" si="14"/>
        <v>0</v>
      </c>
      <c r="EY26" s="133">
        <f t="shared" si="12"/>
        <v>37</v>
      </c>
      <c r="FA26" s="223">
        <v>243621</v>
      </c>
      <c r="FB26" s="223">
        <v>243621</v>
      </c>
    </row>
    <row r="27" spans="1:158" ht="12.6" thickBot="1" x14ac:dyDescent="0.45">
      <c r="A27" s="133" t="str">
        <v>Commercial Management</v>
      </c>
      <c r="B27" s="133" t="str">
        <v>N/A</v>
      </c>
      <c r="C27" s="133" t="str">
        <v>Internal Labour</v>
      </c>
      <c r="D27" s="133">
        <v>606796</v>
      </c>
      <c r="E27" s="133" t="str">
        <v>L5 Manager</v>
      </c>
      <c r="F27" s="133">
        <v>318.92</v>
      </c>
      <c r="G27" s="133">
        <v>142.5</v>
      </c>
      <c r="H27" s="133">
        <v>0</v>
      </c>
      <c r="I27" s="133">
        <v>0</v>
      </c>
      <c r="J27" s="133">
        <v>0</v>
      </c>
      <c r="K27" s="133">
        <v>0</v>
      </c>
      <c r="L27" s="133">
        <v>0</v>
      </c>
      <c r="M27" s="381" t="str">
        <v>[C-i-C]</v>
      </c>
      <c r="N27" s="381" t="str">
        <v>[C-i-C]</v>
      </c>
      <c r="O27" s="381" t="str">
        <v>[C-i-C]</v>
      </c>
      <c r="P27" s="381" t="str">
        <v>[C-i-C]</v>
      </c>
      <c r="Q27" s="381" t="str">
        <v>[C-i-C]</v>
      </c>
      <c r="R27" s="381" t="str">
        <v>[C-i-C]</v>
      </c>
      <c r="S27" s="381" t="str">
        <v>[C-i-C]</v>
      </c>
      <c r="T27" s="381" t="str">
        <v>[C-i-C]</v>
      </c>
      <c r="U27" s="381" t="str">
        <v>[C-i-C]</v>
      </c>
      <c r="V27" s="381" t="str">
        <v>[C-i-C]</v>
      </c>
      <c r="W27" s="381" t="str">
        <v>[C-i-C]</v>
      </c>
      <c r="X27" s="381" t="str">
        <v>[C-i-C]</v>
      </c>
      <c r="Y27" s="381" t="str">
        <v>[C-i-C]</v>
      </c>
      <c r="Z27" s="381" t="str">
        <v>[C-i-C]</v>
      </c>
      <c r="AA27" s="381" t="str">
        <v>[C-i-C]</v>
      </c>
      <c r="AB27" s="381" t="str">
        <v>[C-i-C]</v>
      </c>
      <c r="AC27" s="381" t="str">
        <v>[C-i-C]</v>
      </c>
      <c r="AD27" s="381" t="str">
        <v>[C-i-C]</v>
      </c>
      <c r="AE27" s="381" t="str">
        <v>[C-i-C]</v>
      </c>
      <c r="AF27" s="381" t="str">
        <v>[C-i-C]</v>
      </c>
      <c r="AG27" s="381" t="str">
        <v>[C-i-C]</v>
      </c>
      <c r="AH27" s="381" t="str">
        <v>[C-i-C]</v>
      </c>
      <c r="AI27" s="133">
        <v>2</v>
      </c>
      <c r="AJ27" s="133">
        <v>2</v>
      </c>
      <c r="AK27" s="133">
        <v>2</v>
      </c>
      <c r="AL27" s="133">
        <v>2</v>
      </c>
      <c r="AM27" s="133">
        <v>2</v>
      </c>
      <c r="AN27" s="133">
        <v>2</v>
      </c>
      <c r="AO27" s="133">
        <v>2</v>
      </c>
      <c r="AP27" s="133">
        <v>2</v>
      </c>
      <c r="AQ27" s="133">
        <v>2</v>
      </c>
      <c r="AR27" s="133">
        <v>2</v>
      </c>
      <c r="AS27" s="133">
        <v>2</v>
      </c>
      <c r="AT27" s="133">
        <v>2</v>
      </c>
      <c r="AU27" s="133">
        <v>2</v>
      </c>
      <c r="AV27" s="133">
        <v>2</v>
      </c>
      <c r="AW27" s="133">
        <v>2</v>
      </c>
      <c r="AX27" s="133">
        <v>1</v>
      </c>
      <c r="AY27" s="133">
        <v>1</v>
      </c>
      <c r="AZ27" s="133">
        <v>0</v>
      </c>
      <c r="BA27" s="133">
        <v>0</v>
      </c>
      <c r="BB27" s="133">
        <v>0</v>
      </c>
      <c r="BC27" s="133">
        <v>0</v>
      </c>
      <c r="BD27" s="133">
        <v>0</v>
      </c>
      <c r="BE27" s="133">
        <v>0</v>
      </c>
      <c r="BF27" s="133">
        <v>0</v>
      </c>
      <c r="BG27" s="133">
        <v>0</v>
      </c>
      <c r="BH27" s="133">
        <v>0</v>
      </c>
      <c r="BI27" s="133">
        <v>0</v>
      </c>
      <c r="BJ27" s="133">
        <v>0</v>
      </c>
      <c r="BK27" s="133">
        <v>0</v>
      </c>
      <c r="BL27" s="133">
        <v>0</v>
      </c>
      <c r="BM27" s="133">
        <v>0</v>
      </c>
      <c r="BN27" s="133">
        <v>0</v>
      </c>
      <c r="BO27" s="133">
        <v>0</v>
      </c>
      <c r="BP27" s="133">
        <v>0</v>
      </c>
      <c r="BQ27" s="133">
        <v>0</v>
      </c>
      <c r="BR27" s="133">
        <v>0</v>
      </c>
      <c r="BS27" s="381" t="str">
        <v>[C-i-C]</v>
      </c>
      <c r="BT27" s="381" t="str">
        <v>[C-i-C]</v>
      </c>
      <c r="BU27" s="381" t="str">
        <v>[C-i-C]</v>
      </c>
      <c r="BV27" s="381" t="str">
        <v>[C-i-C]</v>
      </c>
      <c r="BW27" s="381" t="str">
        <v>[C-i-C]</v>
      </c>
      <c r="BX27" s="381" t="str">
        <v>[C-i-C]</v>
      </c>
      <c r="BY27" s="381" t="str">
        <v>[C-i-C]</v>
      </c>
      <c r="BZ27" s="381" t="str">
        <v>[C-i-C]</v>
      </c>
      <c r="CA27" s="381" t="str">
        <v>[C-i-C]</v>
      </c>
      <c r="CB27" s="381" t="str">
        <v>[C-i-C]</v>
      </c>
      <c r="CC27" s="381" t="str">
        <v>[C-i-C]</v>
      </c>
      <c r="CD27" s="381" t="str">
        <v>[C-i-C]</v>
      </c>
      <c r="CE27" s="381" t="str">
        <v>[C-i-C]</v>
      </c>
      <c r="CF27" s="381" t="str">
        <v>[C-i-C]</v>
      </c>
      <c r="CG27" s="381" t="str">
        <v>[C-i-C]</v>
      </c>
      <c r="CH27" s="381" t="str">
        <v>[C-i-C]</v>
      </c>
      <c r="CI27" s="381" t="str">
        <v>[C-i-C]</v>
      </c>
      <c r="CJ27" s="381" t="str">
        <v>[C-i-C]</v>
      </c>
      <c r="CK27" s="381" t="str">
        <v>[C-i-C]</v>
      </c>
      <c r="CL27" s="381" t="str">
        <v>[C-i-C]</v>
      </c>
      <c r="CM27" s="381" t="str">
        <v>[C-i-C]</v>
      </c>
      <c r="CN27" s="381" t="str">
        <v>[C-i-C]</v>
      </c>
      <c r="CO27" s="133">
        <v>95676</v>
      </c>
      <c r="CP27" s="133">
        <v>95676</v>
      </c>
      <c r="CQ27" s="133">
        <v>95676</v>
      </c>
      <c r="CR27" s="133">
        <v>95676</v>
      </c>
      <c r="CS27" s="133">
        <v>95676</v>
      </c>
      <c r="CT27" s="133">
        <v>95676</v>
      </c>
      <c r="CU27" s="133">
        <v>95676</v>
      </c>
      <c r="CV27" s="133">
        <v>95676</v>
      </c>
      <c r="CW27" s="133">
        <v>95676</v>
      </c>
      <c r="CX27" s="133">
        <v>95676</v>
      </c>
      <c r="CY27" s="133">
        <v>95676</v>
      </c>
      <c r="CZ27" s="133">
        <v>95676</v>
      </c>
      <c r="DA27" s="133">
        <v>95676</v>
      </c>
      <c r="DB27" s="133">
        <v>95676</v>
      </c>
      <c r="DC27" s="133">
        <v>95676</v>
      </c>
      <c r="DD27" s="133">
        <v>47838</v>
      </c>
      <c r="DE27" s="133">
        <v>47838</v>
      </c>
      <c r="DF27" s="133">
        <v>0</v>
      </c>
      <c r="DG27" s="133">
        <v>0</v>
      </c>
      <c r="DH27" s="133">
        <v>0</v>
      </c>
      <c r="DI27" s="133">
        <v>0</v>
      </c>
      <c r="DJ27" s="133">
        <v>0</v>
      </c>
      <c r="DK27" s="133">
        <v>0</v>
      </c>
      <c r="DL27" s="133">
        <v>0</v>
      </c>
      <c r="DM27" s="133">
        <v>0</v>
      </c>
      <c r="DN27" s="133">
        <v>0</v>
      </c>
      <c r="DO27" s="133">
        <v>0</v>
      </c>
      <c r="DP27" s="133">
        <v>0</v>
      </c>
      <c r="DQ27" s="133">
        <v>0</v>
      </c>
      <c r="DR27" s="133">
        <v>0</v>
      </c>
      <c r="DS27" s="133">
        <v>0</v>
      </c>
      <c r="DU27" s="223"/>
      <c r="DV27" s="223"/>
      <c r="DW27" s="223"/>
      <c r="DX27" s="223"/>
      <c r="DY27" s="223"/>
      <c r="DZ27" s="223"/>
      <c r="EA27" s="223">
        <v>0</v>
      </c>
      <c r="EB27" s="223">
        <v>526218</v>
      </c>
      <c r="EC27" s="223">
        <v>861084</v>
      </c>
      <c r="ED27" s="223">
        <f t="shared" si="6"/>
        <v>956760</v>
      </c>
      <c r="EE27" s="223">
        <f t="shared" si="7"/>
        <v>0</v>
      </c>
      <c r="EF27" s="147" t="str">
        <f t="shared" si="8"/>
        <v>ERROR</v>
      </c>
      <c r="EG27" s="223">
        <f t="shared" si="9"/>
        <v>2344062</v>
      </c>
      <c r="EI27" s="223">
        <f t="shared" si="10"/>
        <v>256500</v>
      </c>
      <c r="EJ27" s="223">
        <f>EI27*'Key assumptions'!$H$20*'Key assumptions'!$H$21</f>
        <v>9618.75</v>
      </c>
      <c r="EK27" s="279">
        <f t="shared" si="13"/>
        <v>0.23963133640552994</v>
      </c>
      <c r="EL27" s="223">
        <f t="shared" si="11"/>
        <v>2304.953917050691</v>
      </c>
      <c r="ET27" s="133">
        <f t="shared" si="14"/>
        <v>4</v>
      </c>
      <c r="EU27" s="133">
        <f t="shared" si="14"/>
        <v>12</v>
      </c>
      <c r="EV27" s="133">
        <f t="shared" si="14"/>
        <v>12</v>
      </c>
      <c r="EW27" s="133">
        <f t="shared" si="14"/>
        <v>11</v>
      </c>
      <c r="EX27" s="133">
        <f t="shared" si="14"/>
        <v>0</v>
      </c>
      <c r="EY27" s="133">
        <f t="shared" si="12"/>
        <v>39</v>
      </c>
      <c r="FA27" s="223">
        <v>287028</v>
      </c>
      <c r="FB27" s="223">
        <v>574056</v>
      </c>
    </row>
    <row r="28" spans="1:158" ht="12.6" thickBot="1" x14ac:dyDescent="0.45">
      <c r="A28" s="133" t="str">
        <v>Commercial Management</v>
      </c>
      <c r="B28" s="133" t="str">
        <v>N/A</v>
      </c>
      <c r="C28" s="133" t="str">
        <v>Internal Labour</v>
      </c>
      <c r="D28" s="133">
        <v>606796</v>
      </c>
      <c r="E28" s="133" t="str">
        <v>Project Controller - Senior</v>
      </c>
      <c r="F28" s="133">
        <v>302.58</v>
      </c>
      <c r="G28" s="133">
        <v>135.19999999999999</v>
      </c>
      <c r="H28" s="133">
        <v>0</v>
      </c>
      <c r="I28" s="133">
        <v>0</v>
      </c>
      <c r="J28" s="133">
        <v>0</v>
      </c>
      <c r="K28" s="133">
        <v>0</v>
      </c>
      <c r="L28" s="133">
        <v>0</v>
      </c>
      <c r="M28" s="381" t="str">
        <v>[C-i-C]</v>
      </c>
      <c r="N28" s="381" t="str">
        <v>[C-i-C]</v>
      </c>
      <c r="O28" s="381" t="str">
        <v>[C-i-C]</v>
      </c>
      <c r="P28" s="381" t="str">
        <v>[C-i-C]</v>
      </c>
      <c r="Q28" s="381" t="str">
        <v>[C-i-C]</v>
      </c>
      <c r="R28" s="381" t="str">
        <v>[C-i-C]</v>
      </c>
      <c r="S28" s="381" t="str">
        <v>[C-i-C]</v>
      </c>
      <c r="T28" s="381" t="str">
        <v>[C-i-C]</v>
      </c>
      <c r="U28" s="381" t="str">
        <v>[C-i-C]</v>
      </c>
      <c r="V28" s="381" t="str">
        <v>[C-i-C]</v>
      </c>
      <c r="W28" s="381" t="str">
        <v>[C-i-C]</v>
      </c>
      <c r="X28" s="381" t="str">
        <v>[C-i-C]</v>
      </c>
      <c r="Y28" s="381" t="str">
        <v>[C-i-C]</v>
      </c>
      <c r="Z28" s="381" t="str">
        <v>[C-i-C]</v>
      </c>
      <c r="AA28" s="381" t="str">
        <v>[C-i-C]</v>
      </c>
      <c r="AB28" s="381" t="str">
        <v>[C-i-C]</v>
      </c>
      <c r="AC28" s="381" t="str">
        <v>[C-i-C]</v>
      </c>
      <c r="AD28" s="381" t="str">
        <v>[C-i-C]</v>
      </c>
      <c r="AE28" s="381" t="str">
        <v>[C-i-C]</v>
      </c>
      <c r="AF28" s="381" t="str">
        <v>[C-i-C]</v>
      </c>
      <c r="AG28" s="381" t="str">
        <v>[C-i-C]</v>
      </c>
      <c r="AH28" s="381" t="str">
        <v>[C-i-C]</v>
      </c>
      <c r="AI28" s="133">
        <v>1</v>
      </c>
      <c r="AJ28" s="133">
        <v>1</v>
      </c>
      <c r="AK28" s="133">
        <v>1</v>
      </c>
      <c r="AL28" s="133">
        <v>1</v>
      </c>
      <c r="AM28" s="133">
        <v>1</v>
      </c>
      <c r="AN28" s="133">
        <v>1</v>
      </c>
      <c r="AO28" s="133">
        <v>1</v>
      </c>
      <c r="AP28" s="133">
        <v>1</v>
      </c>
      <c r="AQ28" s="133">
        <v>1</v>
      </c>
      <c r="AR28" s="133">
        <v>1</v>
      </c>
      <c r="AS28" s="133">
        <v>1</v>
      </c>
      <c r="AT28" s="133">
        <v>1</v>
      </c>
      <c r="AU28" s="133">
        <v>1</v>
      </c>
      <c r="AV28" s="133">
        <v>1</v>
      </c>
      <c r="AW28" s="133">
        <v>1</v>
      </c>
      <c r="AX28" s="133">
        <v>0</v>
      </c>
      <c r="AY28" s="133">
        <v>0</v>
      </c>
      <c r="AZ28" s="133">
        <v>0</v>
      </c>
      <c r="BA28" s="133">
        <v>0</v>
      </c>
      <c r="BB28" s="133">
        <v>0</v>
      </c>
      <c r="BC28" s="133">
        <v>0</v>
      </c>
      <c r="BD28" s="133">
        <v>0</v>
      </c>
      <c r="BE28" s="133">
        <v>0</v>
      </c>
      <c r="BF28" s="133">
        <v>0</v>
      </c>
      <c r="BG28" s="133">
        <v>0</v>
      </c>
      <c r="BH28" s="133">
        <v>0</v>
      </c>
      <c r="BI28" s="133">
        <v>0</v>
      </c>
      <c r="BJ28" s="133">
        <v>0</v>
      </c>
      <c r="BK28" s="133">
        <v>0</v>
      </c>
      <c r="BL28" s="133">
        <v>0</v>
      </c>
      <c r="BM28" s="133">
        <v>0</v>
      </c>
      <c r="BN28" s="133">
        <v>0</v>
      </c>
      <c r="BO28" s="133">
        <v>0</v>
      </c>
      <c r="BP28" s="133">
        <v>0</v>
      </c>
      <c r="BQ28" s="133">
        <v>0</v>
      </c>
      <c r="BR28" s="133">
        <v>0</v>
      </c>
      <c r="BS28" s="381" t="str">
        <v>[C-i-C]</v>
      </c>
      <c r="BT28" s="381" t="str">
        <v>[C-i-C]</v>
      </c>
      <c r="BU28" s="381" t="str">
        <v>[C-i-C]</v>
      </c>
      <c r="BV28" s="381" t="str">
        <v>[C-i-C]</v>
      </c>
      <c r="BW28" s="381" t="str">
        <v>[C-i-C]</v>
      </c>
      <c r="BX28" s="381" t="str">
        <v>[C-i-C]</v>
      </c>
      <c r="BY28" s="381" t="str">
        <v>[C-i-C]</v>
      </c>
      <c r="BZ28" s="381" t="str">
        <v>[C-i-C]</v>
      </c>
      <c r="CA28" s="381" t="str">
        <v>[C-i-C]</v>
      </c>
      <c r="CB28" s="381" t="str">
        <v>[C-i-C]</v>
      </c>
      <c r="CC28" s="381" t="str">
        <v>[C-i-C]</v>
      </c>
      <c r="CD28" s="381" t="str">
        <v>[C-i-C]</v>
      </c>
      <c r="CE28" s="381" t="str">
        <v>[C-i-C]</v>
      </c>
      <c r="CF28" s="381" t="str">
        <v>[C-i-C]</v>
      </c>
      <c r="CG28" s="381" t="str">
        <v>[C-i-C]</v>
      </c>
      <c r="CH28" s="381" t="str">
        <v>[C-i-C]</v>
      </c>
      <c r="CI28" s="381" t="str">
        <v>[C-i-C]</v>
      </c>
      <c r="CJ28" s="381" t="str">
        <v>[C-i-C]</v>
      </c>
      <c r="CK28" s="381" t="str">
        <v>[C-i-C]</v>
      </c>
      <c r="CL28" s="381" t="str">
        <v>[C-i-C]</v>
      </c>
      <c r="CM28" s="381" t="str">
        <v>[C-i-C]</v>
      </c>
      <c r="CN28" s="381" t="str">
        <v>[C-i-C]</v>
      </c>
      <c r="CO28" s="133">
        <v>45387</v>
      </c>
      <c r="CP28" s="133">
        <v>45387</v>
      </c>
      <c r="CQ28" s="133">
        <v>45387</v>
      </c>
      <c r="CR28" s="133">
        <v>45387</v>
      </c>
      <c r="CS28" s="133">
        <v>45387</v>
      </c>
      <c r="CT28" s="133">
        <v>45387</v>
      </c>
      <c r="CU28" s="133">
        <v>45387</v>
      </c>
      <c r="CV28" s="133">
        <v>45387</v>
      </c>
      <c r="CW28" s="133">
        <v>45387</v>
      </c>
      <c r="CX28" s="133">
        <v>45387</v>
      </c>
      <c r="CY28" s="133">
        <v>45387</v>
      </c>
      <c r="CZ28" s="133">
        <v>45387</v>
      </c>
      <c r="DA28" s="133">
        <v>45387</v>
      </c>
      <c r="DB28" s="133">
        <v>45387</v>
      </c>
      <c r="DC28" s="133">
        <v>45387</v>
      </c>
      <c r="DD28" s="133">
        <v>0</v>
      </c>
      <c r="DE28" s="133">
        <v>0</v>
      </c>
      <c r="DF28" s="133">
        <v>0</v>
      </c>
      <c r="DG28" s="133">
        <v>0</v>
      </c>
      <c r="DH28" s="133">
        <v>0</v>
      </c>
      <c r="DI28" s="133">
        <v>0</v>
      </c>
      <c r="DJ28" s="133">
        <v>0</v>
      </c>
      <c r="DK28" s="133">
        <v>0</v>
      </c>
      <c r="DL28" s="133">
        <v>0</v>
      </c>
      <c r="DM28" s="133">
        <v>0</v>
      </c>
      <c r="DN28" s="133">
        <v>0</v>
      </c>
      <c r="DO28" s="133">
        <v>0</v>
      </c>
      <c r="DP28" s="133">
        <v>0</v>
      </c>
      <c r="DQ28" s="133">
        <v>0</v>
      </c>
      <c r="DR28" s="133">
        <v>0</v>
      </c>
      <c r="DS28" s="133">
        <v>0</v>
      </c>
      <c r="DU28" s="223"/>
      <c r="DV28" s="223"/>
      <c r="DW28" s="223"/>
      <c r="DX28" s="223"/>
      <c r="DY28" s="223"/>
      <c r="DZ28" s="223"/>
      <c r="EA28" s="223">
        <v>0</v>
      </c>
      <c r="EB28" s="223">
        <v>158854.5</v>
      </c>
      <c r="EC28" s="223">
        <v>544644</v>
      </c>
      <c r="ED28" s="223">
        <f t="shared" si="6"/>
        <v>408483</v>
      </c>
      <c r="EE28" s="223">
        <f t="shared" si="7"/>
        <v>0</v>
      </c>
      <c r="EF28" s="147" t="str">
        <f t="shared" si="8"/>
        <v>ERROR</v>
      </c>
      <c r="EG28" s="223">
        <f t="shared" si="9"/>
        <v>1111981.5</v>
      </c>
      <c r="EI28" s="223">
        <f t="shared" si="10"/>
        <v>243360</v>
      </c>
      <c r="EJ28" s="223">
        <f>EI28*'Key assumptions'!$H$20*'Key assumptions'!$H$21</f>
        <v>9126</v>
      </c>
      <c r="EK28" s="279">
        <f t="shared" si="13"/>
        <v>0.23963133640552994</v>
      </c>
      <c r="EL28" s="223">
        <f t="shared" si="11"/>
        <v>2186.8755760368663</v>
      </c>
      <c r="ET28" s="133">
        <f t="shared" si="14"/>
        <v>4</v>
      </c>
      <c r="EU28" s="133">
        <f t="shared" si="14"/>
        <v>12</v>
      </c>
      <c r="EV28" s="133">
        <f t="shared" si="14"/>
        <v>12</v>
      </c>
      <c r="EW28" s="133">
        <f t="shared" si="14"/>
        <v>9</v>
      </c>
      <c r="EX28" s="133">
        <f t="shared" si="14"/>
        <v>0</v>
      </c>
      <c r="EY28" s="133">
        <f t="shared" si="12"/>
        <v>37</v>
      </c>
      <c r="FA28" s="223">
        <v>272322</v>
      </c>
      <c r="FB28" s="223">
        <v>272322</v>
      </c>
    </row>
    <row r="29" spans="1:158" ht="12.6" thickBot="1" x14ac:dyDescent="0.45">
      <c r="A29" s="133" t="str">
        <v>Commercial Management</v>
      </c>
      <c r="B29" s="133" t="str">
        <v>N/A</v>
      </c>
      <c r="C29" s="133" t="str">
        <v>Internal Labour</v>
      </c>
      <c r="D29" s="133">
        <v>606796</v>
      </c>
      <c r="E29" s="133" t="str">
        <v>Senior Contract Manager</v>
      </c>
      <c r="F29" s="133">
        <v>286.24</v>
      </c>
      <c r="G29" s="133">
        <v>127.9</v>
      </c>
      <c r="H29" s="133">
        <v>0</v>
      </c>
      <c r="I29" s="133">
        <v>0</v>
      </c>
      <c r="J29" s="133">
        <v>0</v>
      </c>
      <c r="K29" s="133">
        <v>0</v>
      </c>
      <c r="L29" s="133">
        <v>0</v>
      </c>
      <c r="M29" s="381" t="str">
        <v>[C-i-C]</v>
      </c>
      <c r="N29" s="381" t="str">
        <v>[C-i-C]</v>
      </c>
      <c r="O29" s="381" t="str">
        <v>[C-i-C]</v>
      </c>
      <c r="P29" s="381" t="str">
        <v>[C-i-C]</v>
      </c>
      <c r="Q29" s="381" t="str">
        <v>[C-i-C]</v>
      </c>
      <c r="R29" s="381" t="str">
        <v>[C-i-C]</v>
      </c>
      <c r="S29" s="381" t="str">
        <v>[C-i-C]</v>
      </c>
      <c r="T29" s="381" t="str">
        <v>[C-i-C]</v>
      </c>
      <c r="U29" s="381" t="str">
        <v>[C-i-C]</v>
      </c>
      <c r="V29" s="381" t="str">
        <v>[C-i-C]</v>
      </c>
      <c r="W29" s="381" t="str">
        <v>[C-i-C]</v>
      </c>
      <c r="X29" s="381" t="str">
        <v>[C-i-C]</v>
      </c>
      <c r="Y29" s="381" t="str">
        <v>[C-i-C]</v>
      </c>
      <c r="Z29" s="381" t="str">
        <v>[C-i-C]</v>
      </c>
      <c r="AA29" s="381" t="str">
        <v>[C-i-C]</v>
      </c>
      <c r="AB29" s="381" t="str">
        <v>[C-i-C]</v>
      </c>
      <c r="AC29" s="381" t="str">
        <v>[C-i-C]</v>
      </c>
      <c r="AD29" s="381" t="str">
        <v>[C-i-C]</v>
      </c>
      <c r="AE29" s="381" t="str">
        <v>[C-i-C]</v>
      </c>
      <c r="AF29" s="381" t="str">
        <v>[C-i-C]</v>
      </c>
      <c r="AG29" s="381" t="str">
        <v>[C-i-C]</v>
      </c>
      <c r="AH29" s="381" t="str">
        <v>[C-i-C]</v>
      </c>
      <c r="AI29" s="133">
        <v>6</v>
      </c>
      <c r="AJ29" s="133">
        <v>6</v>
      </c>
      <c r="AK29" s="133">
        <v>6</v>
      </c>
      <c r="AL29" s="133">
        <v>6</v>
      </c>
      <c r="AM29" s="133">
        <v>6</v>
      </c>
      <c r="AN29" s="133">
        <v>6</v>
      </c>
      <c r="AO29" s="133">
        <v>5.5</v>
      </c>
      <c r="AP29" s="133">
        <v>5.5</v>
      </c>
      <c r="AQ29" s="133">
        <v>5.5</v>
      </c>
      <c r="AR29" s="133">
        <v>5.5</v>
      </c>
      <c r="AS29" s="133">
        <v>5.5</v>
      </c>
      <c r="AT29" s="133">
        <v>5.5</v>
      </c>
      <c r="AU29" s="133">
        <v>5.5</v>
      </c>
      <c r="AV29" s="133">
        <v>5.5</v>
      </c>
      <c r="AW29" s="133">
        <v>5</v>
      </c>
      <c r="AX29" s="133">
        <v>3</v>
      </c>
      <c r="AY29" s="133">
        <v>3</v>
      </c>
      <c r="AZ29" s="133">
        <v>0</v>
      </c>
      <c r="BA29" s="133">
        <v>0</v>
      </c>
      <c r="BB29" s="133">
        <v>0</v>
      </c>
      <c r="BC29" s="133">
        <v>0</v>
      </c>
      <c r="BD29" s="133">
        <v>0</v>
      </c>
      <c r="BE29" s="133">
        <v>0</v>
      </c>
      <c r="BF29" s="133">
        <v>0</v>
      </c>
      <c r="BG29" s="133">
        <v>0</v>
      </c>
      <c r="BH29" s="133">
        <v>0</v>
      </c>
      <c r="BI29" s="133">
        <v>0</v>
      </c>
      <c r="BJ29" s="133">
        <v>0</v>
      </c>
      <c r="BK29" s="133">
        <v>0</v>
      </c>
      <c r="BL29" s="133">
        <v>0</v>
      </c>
      <c r="BM29" s="133">
        <v>0</v>
      </c>
      <c r="BN29" s="133">
        <v>0</v>
      </c>
      <c r="BO29" s="133">
        <v>0</v>
      </c>
      <c r="BP29" s="133">
        <v>0</v>
      </c>
      <c r="BQ29" s="133">
        <v>0</v>
      </c>
      <c r="BR29" s="133">
        <v>0</v>
      </c>
      <c r="BS29" s="381" t="str">
        <v>[C-i-C]</v>
      </c>
      <c r="BT29" s="381" t="str">
        <v>[C-i-C]</v>
      </c>
      <c r="BU29" s="381" t="str">
        <v>[C-i-C]</v>
      </c>
      <c r="BV29" s="381" t="str">
        <v>[C-i-C]</v>
      </c>
      <c r="BW29" s="381" t="str">
        <v>[C-i-C]</v>
      </c>
      <c r="BX29" s="381" t="str">
        <v>[C-i-C]</v>
      </c>
      <c r="BY29" s="381" t="str">
        <v>[C-i-C]</v>
      </c>
      <c r="BZ29" s="381" t="str">
        <v>[C-i-C]</v>
      </c>
      <c r="CA29" s="381" t="str">
        <v>[C-i-C]</v>
      </c>
      <c r="CB29" s="381" t="str">
        <v>[C-i-C]</v>
      </c>
      <c r="CC29" s="381" t="str">
        <v>[C-i-C]</v>
      </c>
      <c r="CD29" s="381" t="str">
        <v>[C-i-C]</v>
      </c>
      <c r="CE29" s="381" t="str">
        <v>[C-i-C]</v>
      </c>
      <c r="CF29" s="381" t="str">
        <v>[C-i-C]</v>
      </c>
      <c r="CG29" s="381" t="str">
        <v>[C-i-C]</v>
      </c>
      <c r="CH29" s="381" t="str">
        <v>[C-i-C]</v>
      </c>
      <c r="CI29" s="381" t="str">
        <v>[C-i-C]</v>
      </c>
      <c r="CJ29" s="381" t="str">
        <v>[C-i-C]</v>
      </c>
      <c r="CK29" s="381" t="str">
        <v>[C-i-C]</v>
      </c>
      <c r="CL29" s="381" t="str">
        <v>[C-i-C]</v>
      </c>
      <c r="CM29" s="381" t="str">
        <v>[C-i-C]</v>
      </c>
      <c r="CN29" s="381" t="str">
        <v>[C-i-C]</v>
      </c>
      <c r="CO29" s="133">
        <v>257616</v>
      </c>
      <c r="CP29" s="133">
        <v>257616</v>
      </c>
      <c r="CQ29" s="133">
        <v>257616</v>
      </c>
      <c r="CR29" s="133">
        <v>257616</v>
      </c>
      <c r="CS29" s="133">
        <v>257616</v>
      </c>
      <c r="CT29" s="133">
        <v>257616</v>
      </c>
      <c r="CU29" s="133">
        <v>236148.00000000003</v>
      </c>
      <c r="CV29" s="133">
        <v>236148.00000000003</v>
      </c>
      <c r="CW29" s="133">
        <v>236148.00000000003</v>
      </c>
      <c r="CX29" s="133">
        <v>236148.00000000003</v>
      </c>
      <c r="CY29" s="133">
        <v>236148.00000000003</v>
      </c>
      <c r="CZ29" s="133">
        <v>236148.00000000003</v>
      </c>
      <c r="DA29" s="133">
        <v>236148.00000000003</v>
      </c>
      <c r="DB29" s="133">
        <v>236148.00000000003</v>
      </c>
      <c r="DC29" s="133">
        <v>214680</v>
      </c>
      <c r="DD29" s="133">
        <v>128808</v>
      </c>
      <c r="DE29" s="133">
        <v>128808</v>
      </c>
      <c r="DF29" s="133">
        <v>0</v>
      </c>
      <c r="DG29" s="133">
        <v>0</v>
      </c>
      <c r="DH29" s="133">
        <v>0</v>
      </c>
      <c r="DI29" s="133">
        <v>0</v>
      </c>
      <c r="DJ29" s="133">
        <v>0</v>
      </c>
      <c r="DK29" s="133">
        <v>0</v>
      </c>
      <c r="DL29" s="133">
        <v>0</v>
      </c>
      <c r="DM29" s="133">
        <v>0</v>
      </c>
      <c r="DN29" s="133">
        <v>0</v>
      </c>
      <c r="DO29" s="133">
        <v>0</v>
      </c>
      <c r="DP29" s="133">
        <v>0</v>
      </c>
      <c r="DQ29" s="133">
        <v>0</v>
      </c>
      <c r="DR29" s="133">
        <v>0</v>
      </c>
      <c r="DS29" s="133">
        <v>0</v>
      </c>
      <c r="DU29" s="223"/>
      <c r="DV29" s="223"/>
      <c r="DW29" s="223"/>
      <c r="DX29" s="223"/>
      <c r="DY29" s="223"/>
      <c r="DZ29" s="223"/>
      <c r="EA29" s="223">
        <v>171744</v>
      </c>
      <c r="EB29" s="223">
        <v>515232</v>
      </c>
      <c r="EC29" s="223">
        <v>1803312</v>
      </c>
      <c r="ED29" s="223">
        <f t="shared" si="6"/>
        <v>2361480</v>
      </c>
      <c r="EE29" s="223">
        <f t="shared" si="7"/>
        <v>0</v>
      </c>
      <c r="EF29" s="147" t="str">
        <f t="shared" si="8"/>
        <v>ERROR</v>
      </c>
      <c r="EG29" s="223">
        <f t="shared" si="9"/>
        <v>4851768</v>
      </c>
      <c r="EI29" s="223">
        <f t="shared" si="10"/>
        <v>230220</v>
      </c>
      <c r="EJ29" s="223">
        <f>EI29*'Key assumptions'!$H$20*'Key assumptions'!$H$21</f>
        <v>8633.25</v>
      </c>
      <c r="EK29" s="279">
        <f t="shared" si="13"/>
        <v>0.23963133640552994</v>
      </c>
      <c r="EL29" s="223">
        <f t="shared" si="11"/>
        <v>2068.7972350230416</v>
      </c>
      <c r="ET29" s="133">
        <f t="shared" ref="ET29:EX38" si="15">COUNTIFS($H$6:$BL$6,ET$8,$H29:$BL29,"&lt;&gt;"&amp;0)</f>
        <v>4</v>
      </c>
      <c r="EU29" s="133">
        <f t="shared" si="15"/>
        <v>12</v>
      </c>
      <c r="EV29" s="133">
        <f t="shared" si="15"/>
        <v>12</v>
      </c>
      <c r="EW29" s="133">
        <f t="shared" si="15"/>
        <v>11</v>
      </c>
      <c r="EX29" s="133">
        <f t="shared" si="15"/>
        <v>0</v>
      </c>
      <c r="EY29" s="133">
        <f t="shared" si="12"/>
        <v>39</v>
      </c>
      <c r="FA29" s="223">
        <v>257616</v>
      </c>
      <c r="FB29" s="223">
        <v>1545696</v>
      </c>
    </row>
    <row r="30" spans="1:158" ht="12.6" thickBot="1" x14ac:dyDescent="0.45">
      <c r="A30" s="133" t="str">
        <v>Commercial Management</v>
      </c>
      <c r="B30" s="133" t="str">
        <v>N/A</v>
      </c>
      <c r="C30" s="133" t="str">
        <v>Internal Labour</v>
      </c>
      <c r="D30" s="133">
        <v>606796</v>
      </c>
      <c r="E30" s="133" t="str">
        <v>Contract Manager</v>
      </c>
      <c r="F30" s="133">
        <v>203.73</v>
      </c>
      <c r="G30" s="133">
        <v>89.239044008875723</v>
      </c>
      <c r="H30" s="133">
        <v>0</v>
      </c>
      <c r="I30" s="133">
        <v>0</v>
      </c>
      <c r="J30" s="133">
        <v>0</v>
      </c>
      <c r="K30" s="133">
        <v>0</v>
      </c>
      <c r="L30" s="133">
        <v>0</v>
      </c>
      <c r="M30" s="381" t="str">
        <v>[C-i-C]</v>
      </c>
      <c r="N30" s="381" t="str">
        <v>[C-i-C]</v>
      </c>
      <c r="O30" s="381" t="str">
        <v>[C-i-C]</v>
      </c>
      <c r="P30" s="381" t="str">
        <v>[C-i-C]</v>
      </c>
      <c r="Q30" s="381" t="str">
        <v>[C-i-C]</v>
      </c>
      <c r="R30" s="381" t="str">
        <v>[C-i-C]</v>
      </c>
      <c r="S30" s="381" t="str">
        <v>[C-i-C]</v>
      </c>
      <c r="T30" s="381" t="str">
        <v>[C-i-C]</v>
      </c>
      <c r="U30" s="381" t="str">
        <v>[C-i-C]</v>
      </c>
      <c r="V30" s="381" t="str">
        <v>[C-i-C]</v>
      </c>
      <c r="W30" s="381" t="str">
        <v>[C-i-C]</v>
      </c>
      <c r="X30" s="381" t="str">
        <v>[C-i-C]</v>
      </c>
      <c r="Y30" s="381" t="str">
        <v>[C-i-C]</v>
      </c>
      <c r="Z30" s="381" t="str">
        <v>[C-i-C]</v>
      </c>
      <c r="AA30" s="381" t="str">
        <v>[C-i-C]</v>
      </c>
      <c r="AB30" s="381" t="str">
        <v>[C-i-C]</v>
      </c>
      <c r="AC30" s="381" t="str">
        <v>[C-i-C]</v>
      </c>
      <c r="AD30" s="381" t="str">
        <v>[C-i-C]</v>
      </c>
      <c r="AE30" s="381" t="str">
        <v>[C-i-C]</v>
      </c>
      <c r="AF30" s="381" t="str">
        <v>[C-i-C]</v>
      </c>
      <c r="AG30" s="381" t="str">
        <v>[C-i-C]</v>
      </c>
      <c r="AH30" s="381" t="str">
        <v>[C-i-C]</v>
      </c>
      <c r="AI30" s="133">
        <v>6</v>
      </c>
      <c r="AJ30" s="133">
        <v>6</v>
      </c>
      <c r="AK30" s="133">
        <v>6</v>
      </c>
      <c r="AL30" s="133">
        <v>6</v>
      </c>
      <c r="AM30" s="133">
        <v>6</v>
      </c>
      <c r="AN30" s="133">
        <v>6</v>
      </c>
      <c r="AO30" s="133">
        <v>5.5</v>
      </c>
      <c r="AP30" s="133">
        <v>5.5</v>
      </c>
      <c r="AQ30" s="133">
        <v>5.5</v>
      </c>
      <c r="AR30" s="133">
        <v>5.5</v>
      </c>
      <c r="AS30" s="133">
        <v>5.5</v>
      </c>
      <c r="AT30" s="133">
        <v>5.5</v>
      </c>
      <c r="AU30" s="133">
        <v>5.5</v>
      </c>
      <c r="AV30" s="133">
        <v>5.5</v>
      </c>
      <c r="AW30" s="133">
        <v>5</v>
      </c>
      <c r="AX30" s="133">
        <v>3</v>
      </c>
      <c r="AY30" s="133">
        <v>3</v>
      </c>
      <c r="AZ30" s="133">
        <v>0</v>
      </c>
      <c r="BA30" s="133">
        <v>0</v>
      </c>
      <c r="BB30" s="133">
        <v>0</v>
      </c>
      <c r="BC30" s="133">
        <v>0</v>
      </c>
      <c r="BD30" s="133">
        <v>0</v>
      </c>
      <c r="BE30" s="133">
        <v>0</v>
      </c>
      <c r="BF30" s="133">
        <v>0</v>
      </c>
      <c r="BG30" s="133">
        <v>0</v>
      </c>
      <c r="BH30" s="133">
        <v>0</v>
      </c>
      <c r="BI30" s="133">
        <v>0</v>
      </c>
      <c r="BJ30" s="133">
        <v>0</v>
      </c>
      <c r="BK30" s="133">
        <v>0</v>
      </c>
      <c r="BL30" s="133">
        <v>0</v>
      </c>
      <c r="BM30" s="133">
        <v>0</v>
      </c>
      <c r="BN30" s="133">
        <v>0</v>
      </c>
      <c r="BO30" s="133">
        <v>0</v>
      </c>
      <c r="BP30" s="133">
        <v>0</v>
      </c>
      <c r="BQ30" s="133">
        <v>0</v>
      </c>
      <c r="BR30" s="133">
        <v>0</v>
      </c>
      <c r="BS30" s="381" t="str">
        <v>[C-i-C]</v>
      </c>
      <c r="BT30" s="381" t="str">
        <v>[C-i-C]</v>
      </c>
      <c r="BU30" s="381" t="str">
        <v>[C-i-C]</v>
      </c>
      <c r="BV30" s="381" t="str">
        <v>[C-i-C]</v>
      </c>
      <c r="BW30" s="381" t="str">
        <v>[C-i-C]</v>
      </c>
      <c r="BX30" s="381" t="str">
        <v>[C-i-C]</v>
      </c>
      <c r="BY30" s="381" t="str">
        <v>[C-i-C]</v>
      </c>
      <c r="BZ30" s="381" t="str">
        <v>[C-i-C]</v>
      </c>
      <c r="CA30" s="381" t="str">
        <v>[C-i-C]</v>
      </c>
      <c r="CB30" s="381" t="str">
        <v>[C-i-C]</v>
      </c>
      <c r="CC30" s="381" t="str">
        <v>[C-i-C]</v>
      </c>
      <c r="CD30" s="381" t="str">
        <v>[C-i-C]</v>
      </c>
      <c r="CE30" s="381" t="str">
        <v>[C-i-C]</v>
      </c>
      <c r="CF30" s="381" t="str">
        <v>[C-i-C]</v>
      </c>
      <c r="CG30" s="381" t="str">
        <v>[C-i-C]</v>
      </c>
      <c r="CH30" s="381" t="str">
        <v>[C-i-C]</v>
      </c>
      <c r="CI30" s="381" t="str">
        <v>[C-i-C]</v>
      </c>
      <c r="CJ30" s="381" t="str">
        <v>[C-i-C]</v>
      </c>
      <c r="CK30" s="381" t="str">
        <v>[C-i-C]</v>
      </c>
      <c r="CL30" s="381" t="str">
        <v>[C-i-C]</v>
      </c>
      <c r="CM30" s="381" t="str">
        <v>[C-i-C]</v>
      </c>
      <c r="CN30" s="381" t="str">
        <v>[C-i-C]</v>
      </c>
      <c r="CO30" s="133">
        <v>183356.99999999997</v>
      </c>
      <c r="CP30" s="133">
        <v>183356.99999999997</v>
      </c>
      <c r="CQ30" s="133">
        <v>183356.99999999997</v>
      </c>
      <c r="CR30" s="133">
        <v>183356.99999999997</v>
      </c>
      <c r="CS30" s="133">
        <v>183356.99999999997</v>
      </c>
      <c r="CT30" s="133">
        <v>183356.99999999997</v>
      </c>
      <c r="CU30" s="133">
        <v>168077.24999999997</v>
      </c>
      <c r="CV30" s="133">
        <v>168077.24999999997</v>
      </c>
      <c r="CW30" s="133">
        <v>168077.24999999997</v>
      </c>
      <c r="CX30" s="133">
        <v>168077.24999999997</v>
      </c>
      <c r="CY30" s="133">
        <v>168077.24999999997</v>
      </c>
      <c r="CZ30" s="133">
        <v>168077.24999999997</v>
      </c>
      <c r="DA30" s="133">
        <v>168077.24999999997</v>
      </c>
      <c r="DB30" s="133">
        <v>168077.24999999997</v>
      </c>
      <c r="DC30" s="133">
        <v>152797.5</v>
      </c>
      <c r="DD30" s="133">
        <v>91678.499999999985</v>
      </c>
      <c r="DE30" s="133">
        <v>91678.499999999985</v>
      </c>
      <c r="DF30" s="133">
        <v>0</v>
      </c>
      <c r="DG30" s="133">
        <v>0</v>
      </c>
      <c r="DH30" s="133">
        <v>0</v>
      </c>
      <c r="DI30" s="133">
        <v>0</v>
      </c>
      <c r="DJ30" s="133">
        <v>0</v>
      </c>
      <c r="DK30" s="133">
        <v>0</v>
      </c>
      <c r="DL30" s="133">
        <v>0</v>
      </c>
      <c r="DM30" s="133">
        <v>0</v>
      </c>
      <c r="DN30" s="133">
        <v>0</v>
      </c>
      <c r="DO30" s="133">
        <v>0</v>
      </c>
      <c r="DP30" s="133">
        <v>0</v>
      </c>
      <c r="DQ30" s="133">
        <v>0</v>
      </c>
      <c r="DR30" s="133">
        <v>0</v>
      </c>
      <c r="DS30" s="133">
        <v>0</v>
      </c>
      <c r="DU30" s="223"/>
      <c r="DV30" s="223"/>
      <c r="DW30" s="223"/>
      <c r="DX30" s="223"/>
      <c r="DY30" s="223"/>
      <c r="DZ30" s="223"/>
      <c r="EA30" s="223">
        <v>122238</v>
      </c>
      <c r="EB30" s="223">
        <v>366714</v>
      </c>
      <c r="EC30" s="223">
        <v>1283499</v>
      </c>
      <c r="ED30" s="223">
        <f t="shared" si="6"/>
        <v>1680772.4999999998</v>
      </c>
      <c r="EE30" s="223">
        <f t="shared" si="7"/>
        <v>0</v>
      </c>
      <c r="EF30" s="147" t="str">
        <f t="shared" si="8"/>
        <v>ERROR</v>
      </c>
      <c r="EG30" s="223">
        <f t="shared" si="9"/>
        <v>3453223.5</v>
      </c>
      <c r="EI30" s="223">
        <f t="shared" si="10"/>
        <v>160630.2792159763</v>
      </c>
      <c r="EJ30" s="223">
        <f>EI30*'Key assumptions'!$H$20*'Key assumptions'!$H$21</f>
        <v>6023.6354705991116</v>
      </c>
      <c r="EK30" s="279">
        <f t="shared" si="13"/>
        <v>0.23963133640552994</v>
      </c>
      <c r="EL30" s="223">
        <f t="shared" si="11"/>
        <v>1443.4518178394185</v>
      </c>
      <c r="ET30" s="133">
        <f t="shared" si="15"/>
        <v>4</v>
      </c>
      <c r="EU30" s="133">
        <f t="shared" si="15"/>
        <v>12</v>
      </c>
      <c r="EV30" s="133">
        <f t="shared" si="15"/>
        <v>12</v>
      </c>
      <c r="EW30" s="133">
        <f t="shared" si="15"/>
        <v>11</v>
      </c>
      <c r="EX30" s="133">
        <f t="shared" si="15"/>
        <v>0</v>
      </c>
      <c r="EY30" s="133">
        <f t="shared" si="12"/>
        <v>39</v>
      </c>
      <c r="FA30" s="223">
        <v>183357</v>
      </c>
      <c r="FB30" s="223">
        <v>1100141.9999999998</v>
      </c>
    </row>
    <row r="31" spans="1:158" ht="12.6" thickBot="1" x14ac:dyDescent="0.45">
      <c r="A31" s="133" t="str">
        <v>Project Management</v>
      </c>
      <c r="B31" s="133" t="str">
        <v>N/A</v>
      </c>
      <c r="C31" s="133" t="str">
        <v>Internal Labour</v>
      </c>
      <c r="D31" s="133">
        <v>606796</v>
      </c>
      <c r="E31" s="133" t="str">
        <v>Procurement Officer</v>
      </c>
      <c r="F31" s="133">
        <v>185.63</v>
      </c>
      <c r="G31" s="133">
        <v>81.306684541420111</v>
      </c>
      <c r="H31" s="133">
        <v>0</v>
      </c>
      <c r="I31" s="133">
        <v>0</v>
      </c>
      <c r="J31" s="133">
        <v>0</v>
      </c>
      <c r="K31" s="133">
        <v>0</v>
      </c>
      <c r="L31" s="133">
        <v>0</v>
      </c>
      <c r="M31" s="381" t="str">
        <v>[C-i-C]</v>
      </c>
      <c r="N31" s="381" t="str">
        <v>[C-i-C]</v>
      </c>
      <c r="O31" s="381" t="str">
        <v>[C-i-C]</v>
      </c>
      <c r="P31" s="381" t="str">
        <v>[C-i-C]</v>
      </c>
      <c r="Q31" s="381" t="str">
        <v>[C-i-C]</v>
      </c>
      <c r="R31" s="381" t="str">
        <v>[C-i-C]</v>
      </c>
      <c r="S31" s="381" t="str">
        <v>[C-i-C]</v>
      </c>
      <c r="T31" s="381" t="str">
        <v>[C-i-C]</v>
      </c>
      <c r="U31" s="381" t="str">
        <v>[C-i-C]</v>
      </c>
      <c r="V31" s="381" t="str">
        <v>[C-i-C]</v>
      </c>
      <c r="W31" s="381" t="str">
        <v>[C-i-C]</v>
      </c>
      <c r="X31" s="381" t="str">
        <v>[C-i-C]</v>
      </c>
      <c r="Y31" s="381" t="str">
        <v>[C-i-C]</v>
      </c>
      <c r="Z31" s="381" t="str">
        <v>[C-i-C]</v>
      </c>
      <c r="AA31" s="381" t="str">
        <v>[C-i-C]</v>
      </c>
      <c r="AB31" s="381" t="str">
        <v>[C-i-C]</v>
      </c>
      <c r="AC31" s="381" t="str">
        <v>[C-i-C]</v>
      </c>
      <c r="AD31" s="381" t="str">
        <v>[C-i-C]</v>
      </c>
      <c r="AE31" s="381" t="str">
        <v>[C-i-C]</v>
      </c>
      <c r="AF31" s="381" t="str">
        <v>[C-i-C]</v>
      </c>
      <c r="AG31" s="381" t="str">
        <v>[C-i-C]</v>
      </c>
      <c r="AH31" s="381" t="str">
        <v>[C-i-C]</v>
      </c>
      <c r="AI31" s="133">
        <v>0.2</v>
      </c>
      <c r="AJ31" s="133">
        <v>0.2</v>
      </c>
      <c r="AK31" s="133">
        <v>0.2</v>
      </c>
      <c r="AL31" s="133">
        <v>0.2</v>
      </c>
      <c r="AM31" s="133">
        <v>0.2</v>
      </c>
      <c r="AN31" s="133">
        <v>0.2</v>
      </c>
      <c r="AO31" s="133">
        <v>0.2</v>
      </c>
      <c r="AP31" s="133">
        <v>0.2</v>
      </c>
      <c r="AQ31" s="133">
        <v>0.2</v>
      </c>
      <c r="AR31" s="133">
        <v>0.2</v>
      </c>
      <c r="AS31" s="133">
        <v>0.2</v>
      </c>
      <c r="AT31" s="133">
        <v>0.2</v>
      </c>
      <c r="AU31" s="133">
        <v>0.2</v>
      </c>
      <c r="AV31" s="133">
        <v>0.2</v>
      </c>
      <c r="AW31" s="133">
        <v>0.2</v>
      </c>
      <c r="AX31" s="133">
        <v>0</v>
      </c>
      <c r="AY31" s="133">
        <v>0</v>
      </c>
      <c r="AZ31" s="133">
        <v>0</v>
      </c>
      <c r="BA31" s="133">
        <v>0</v>
      </c>
      <c r="BB31" s="133">
        <v>0</v>
      </c>
      <c r="BC31" s="133">
        <v>0</v>
      </c>
      <c r="BD31" s="133">
        <v>0</v>
      </c>
      <c r="BE31" s="133">
        <v>0</v>
      </c>
      <c r="BF31" s="133">
        <v>0</v>
      </c>
      <c r="BG31" s="133">
        <v>0</v>
      </c>
      <c r="BH31" s="133">
        <v>0</v>
      </c>
      <c r="BI31" s="133">
        <v>0</v>
      </c>
      <c r="BJ31" s="133">
        <v>0</v>
      </c>
      <c r="BK31" s="133">
        <v>0</v>
      </c>
      <c r="BL31" s="133">
        <v>0</v>
      </c>
      <c r="BM31" s="133">
        <v>0</v>
      </c>
      <c r="BN31" s="133">
        <v>0</v>
      </c>
      <c r="BO31" s="133">
        <v>0</v>
      </c>
      <c r="BP31" s="133">
        <v>0</v>
      </c>
      <c r="BQ31" s="133">
        <v>0</v>
      </c>
      <c r="BR31" s="133">
        <v>0</v>
      </c>
      <c r="BS31" s="381" t="str">
        <v>[C-i-C]</v>
      </c>
      <c r="BT31" s="381" t="str">
        <v>[C-i-C]</v>
      </c>
      <c r="BU31" s="381" t="str">
        <v>[C-i-C]</v>
      </c>
      <c r="BV31" s="381" t="str">
        <v>[C-i-C]</v>
      </c>
      <c r="BW31" s="381" t="str">
        <v>[C-i-C]</v>
      </c>
      <c r="BX31" s="381" t="str">
        <v>[C-i-C]</v>
      </c>
      <c r="BY31" s="381" t="str">
        <v>[C-i-C]</v>
      </c>
      <c r="BZ31" s="381" t="str">
        <v>[C-i-C]</v>
      </c>
      <c r="CA31" s="381" t="str">
        <v>[C-i-C]</v>
      </c>
      <c r="CB31" s="381" t="str">
        <v>[C-i-C]</v>
      </c>
      <c r="CC31" s="381" t="str">
        <v>[C-i-C]</v>
      </c>
      <c r="CD31" s="381" t="str">
        <v>[C-i-C]</v>
      </c>
      <c r="CE31" s="381" t="str">
        <v>[C-i-C]</v>
      </c>
      <c r="CF31" s="381" t="str">
        <v>[C-i-C]</v>
      </c>
      <c r="CG31" s="381" t="str">
        <v>[C-i-C]</v>
      </c>
      <c r="CH31" s="381" t="str">
        <v>[C-i-C]</v>
      </c>
      <c r="CI31" s="381" t="str">
        <v>[C-i-C]</v>
      </c>
      <c r="CJ31" s="381" t="str">
        <v>[C-i-C]</v>
      </c>
      <c r="CK31" s="381" t="str">
        <v>[C-i-C]</v>
      </c>
      <c r="CL31" s="381" t="str">
        <v>[C-i-C]</v>
      </c>
      <c r="CM31" s="381" t="str">
        <v>[C-i-C]</v>
      </c>
      <c r="CN31" s="381" t="str">
        <v>[C-i-C]</v>
      </c>
      <c r="CO31" s="133">
        <v>5568.9</v>
      </c>
      <c r="CP31" s="133">
        <v>5568.9</v>
      </c>
      <c r="CQ31" s="133">
        <v>5568.9</v>
      </c>
      <c r="CR31" s="133">
        <v>5568.9</v>
      </c>
      <c r="CS31" s="133">
        <v>5568.9</v>
      </c>
      <c r="CT31" s="133">
        <v>5568.9</v>
      </c>
      <c r="CU31" s="133">
        <v>5568.9</v>
      </c>
      <c r="CV31" s="133">
        <v>5568.9</v>
      </c>
      <c r="CW31" s="133">
        <v>5568.9</v>
      </c>
      <c r="CX31" s="133">
        <v>5568.9</v>
      </c>
      <c r="CY31" s="133">
        <v>5568.9</v>
      </c>
      <c r="CZ31" s="133">
        <v>5568.9</v>
      </c>
      <c r="DA31" s="133">
        <v>5568.9</v>
      </c>
      <c r="DB31" s="133">
        <v>5568.9</v>
      </c>
      <c r="DC31" s="133">
        <v>5568.9</v>
      </c>
      <c r="DD31" s="133">
        <v>0</v>
      </c>
      <c r="DE31" s="133">
        <v>0</v>
      </c>
      <c r="DF31" s="133">
        <v>0</v>
      </c>
      <c r="DG31" s="133">
        <v>0</v>
      </c>
      <c r="DH31" s="133">
        <v>0</v>
      </c>
      <c r="DI31" s="133">
        <v>0</v>
      </c>
      <c r="DJ31" s="133">
        <v>0</v>
      </c>
      <c r="DK31" s="133">
        <v>0</v>
      </c>
      <c r="DL31" s="133">
        <v>0</v>
      </c>
      <c r="DM31" s="133">
        <v>0</v>
      </c>
      <c r="DN31" s="133">
        <v>0</v>
      </c>
      <c r="DO31" s="133">
        <v>0</v>
      </c>
      <c r="DP31" s="133">
        <v>0</v>
      </c>
      <c r="DQ31" s="133">
        <v>0</v>
      </c>
      <c r="DR31" s="133">
        <v>0</v>
      </c>
      <c r="DS31" s="133">
        <v>0</v>
      </c>
      <c r="DU31" s="223"/>
      <c r="DV31" s="223"/>
      <c r="DW31" s="223"/>
      <c r="DX31" s="223"/>
      <c r="DY31" s="223"/>
      <c r="DZ31" s="223"/>
      <c r="EA31" s="223">
        <v>22275.599999999999</v>
      </c>
      <c r="EB31" s="223">
        <v>66826.8</v>
      </c>
      <c r="EC31" s="223">
        <v>66826.8</v>
      </c>
      <c r="ED31" s="223">
        <f t="shared" si="6"/>
        <v>50120.100000000006</v>
      </c>
      <c r="EE31" s="223">
        <f t="shared" si="7"/>
        <v>0</v>
      </c>
      <c r="EF31" s="147" t="str">
        <f t="shared" si="8"/>
        <v>ERROR</v>
      </c>
      <c r="EG31" s="223">
        <f t="shared" si="9"/>
        <v>206049.30000000002</v>
      </c>
      <c r="EI31" s="223">
        <f t="shared" si="10"/>
        <v>146352.0321745562</v>
      </c>
      <c r="EJ31" s="223">
        <f>EI31*'Key assumptions'!$H$20*'Key assumptions'!$H$21</f>
        <v>5488.2012065458575</v>
      </c>
      <c r="EK31" s="279">
        <f t="shared" si="13"/>
        <v>0.23963133640552994</v>
      </c>
      <c r="EL31" s="223">
        <f t="shared" si="11"/>
        <v>1315.1449895870257</v>
      </c>
      <c r="ET31" s="133">
        <f t="shared" si="15"/>
        <v>4</v>
      </c>
      <c r="EU31" s="133">
        <f t="shared" si="15"/>
        <v>12</v>
      </c>
      <c r="EV31" s="133">
        <f t="shared" si="15"/>
        <v>12</v>
      </c>
      <c r="EW31" s="133">
        <f t="shared" si="15"/>
        <v>9</v>
      </c>
      <c r="EX31" s="133">
        <f t="shared" si="15"/>
        <v>0</v>
      </c>
      <c r="EY31" s="133">
        <f t="shared" si="12"/>
        <v>37</v>
      </c>
      <c r="FA31" s="223">
        <v>33413.4</v>
      </c>
      <c r="FB31" s="223">
        <v>33413.4</v>
      </c>
    </row>
    <row r="32" spans="1:158" ht="12.6" thickBot="1" x14ac:dyDescent="0.45">
      <c r="A32" s="133" t="str">
        <v>Project Management</v>
      </c>
      <c r="B32" s="133" t="str">
        <v>N/A</v>
      </c>
      <c r="C32" s="133" t="str">
        <v>Internal Labour</v>
      </c>
      <c r="D32" s="133">
        <v>606796</v>
      </c>
      <c r="E32" s="133" t="str">
        <v>Procurement Officer</v>
      </c>
      <c r="F32" s="133">
        <v>185.63</v>
      </c>
      <c r="G32" s="133">
        <v>81.306684541420111</v>
      </c>
      <c r="H32" s="133">
        <v>0</v>
      </c>
      <c r="I32" s="133">
        <v>0</v>
      </c>
      <c r="J32" s="133">
        <v>0</v>
      </c>
      <c r="K32" s="133">
        <v>0</v>
      </c>
      <c r="L32" s="133">
        <v>0</v>
      </c>
      <c r="M32" s="381" t="str">
        <v>[C-i-C]</v>
      </c>
      <c r="N32" s="381" t="str">
        <v>[C-i-C]</v>
      </c>
      <c r="O32" s="381" t="str">
        <v>[C-i-C]</v>
      </c>
      <c r="P32" s="381" t="str">
        <v>[C-i-C]</v>
      </c>
      <c r="Q32" s="381" t="str">
        <v>[C-i-C]</v>
      </c>
      <c r="R32" s="381" t="str">
        <v>[C-i-C]</v>
      </c>
      <c r="S32" s="381" t="str">
        <v>[C-i-C]</v>
      </c>
      <c r="T32" s="381" t="str">
        <v>[C-i-C]</v>
      </c>
      <c r="U32" s="381" t="str">
        <v>[C-i-C]</v>
      </c>
      <c r="V32" s="381" t="str">
        <v>[C-i-C]</v>
      </c>
      <c r="W32" s="381" t="str">
        <v>[C-i-C]</v>
      </c>
      <c r="X32" s="381" t="str">
        <v>[C-i-C]</v>
      </c>
      <c r="Y32" s="381" t="str">
        <v>[C-i-C]</v>
      </c>
      <c r="Z32" s="381" t="str">
        <v>[C-i-C]</v>
      </c>
      <c r="AA32" s="381" t="str">
        <v>[C-i-C]</v>
      </c>
      <c r="AB32" s="381" t="str">
        <v>[C-i-C]</v>
      </c>
      <c r="AC32" s="381" t="str">
        <v>[C-i-C]</v>
      </c>
      <c r="AD32" s="381" t="str">
        <v>[C-i-C]</v>
      </c>
      <c r="AE32" s="381" t="str">
        <v>[C-i-C]</v>
      </c>
      <c r="AF32" s="381" t="str">
        <v>[C-i-C]</v>
      </c>
      <c r="AG32" s="381" t="str">
        <v>[C-i-C]</v>
      </c>
      <c r="AH32" s="381" t="str">
        <v>[C-i-C]</v>
      </c>
      <c r="AI32" s="133">
        <v>0.05</v>
      </c>
      <c r="AJ32" s="133">
        <v>0.05</v>
      </c>
      <c r="AK32" s="133">
        <v>0.05</v>
      </c>
      <c r="AL32" s="133">
        <v>0.05</v>
      </c>
      <c r="AM32" s="133">
        <v>0.05</v>
      </c>
      <c r="AN32" s="133">
        <v>0.05</v>
      </c>
      <c r="AO32" s="133">
        <v>0.05</v>
      </c>
      <c r="AP32" s="133">
        <v>0.05</v>
      </c>
      <c r="AQ32" s="133">
        <v>0.05</v>
      </c>
      <c r="AR32" s="133">
        <v>0.05</v>
      </c>
      <c r="AS32" s="133">
        <v>0.05</v>
      </c>
      <c r="AT32" s="133">
        <v>0.05</v>
      </c>
      <c r="AU32" s="133">
        <v>0.05</v>
      </c>
      <c r="AV32" s="133">
        <v>0.05</v>
      </c>
      <c r="AW32" s="133">
        <v>0.05</v>
      </c>
      <c r="AX32" s="133">
        <v>0</v>
      </c>
      <c r="AY32" s="133">
        <v>0</v>
      </c>
      <c r="AZ32" s="133">
        <v>0</v>
      </c>
      <c r="BA32" s="133">
        <v>0</v>
      </c>
      <c r="BB32" s="133">
        <v>0</v>
      </c>
      <c r="BC32" s="133">
        <v>0</v>
      </c>
      <c r="BD32" s="133">
        <v>0</v>
      </c>
      <c r="BE32" s="133">
        <v>0</v>
      </c>
      <c r="BF32" s="133">
        <v>0</v>
      </c>
      <c r="BG32" s="133">
        <v>0</v>
      </c>
      <c r="BH32" s="133">
        <v>0</v>
      </c>
      <c r="BI32" s="133">
        <v>0</v>
      </c>
      <c r="BJ32" s="133">
        <v>0</v>
      </c>
      <c r="BK32" s="133">
        <v>0</v>
      </c>
      <c r="BL32" s="133">
        <v>0</v>
      </c>
      <c r="BM32" s="133">
        <v>0</v>
      </c>
      <c r="BN32" s="133">
        <v>0</v>
      </c>
      <c r="BO32" s="133">
        <v>0</v>
      </c>
      <c r="BP32" s="133">
        <v>0</v>
      </c>
      <c r="BQ32" s="133">
        <v>0</v>
      </c>
      <c r="BR32" s="133">
        <v>0</v>
      </c>
      <c r="BS32" s="381" t="str">
        <v>[C-i-C]</v>
      </c>
      <c r="BT32" s="381" t="str">
        <v>[C-i-C]</v>
      </c>
      <c r="BU32" s="381" t="str">
        <v>[C-i-C]</v>
      </c>
      <c r="BV32" s="381" t="str">
        <v>[C-i-C]</v>
      </c>
      <c r="BW32" s="381" t="str">
        <v>[C-i-C]</v>
      </c>
      <c r="BX32" s="381" t="str">
        <v>[C-i-C]</v>
      </c>
      <c r="BY32" s="381" t="str">
        <v>[C-i-C]</v>
      </c>
      <c r="BZ32" s="381" t="str">
        <v>[C-i-C]</v>
      </c>
      <c r="CA32" s="381" t="str">
        <v>[C-i-C]</v>
      </c>
      <c r="CB32" s="381" t="str">
        <v>[C-i-C]</v>
      </c>
      <c r="CC32" s="381" t="str">
        <v>[C-i-C]</v>
      </c>
      <c r="CD32" s="381" t="str">
        <v>[C-i-C]</v>
      </c>
      <c r="CE32" s="381" t="str">
        <v>[C-i-C]</v>
      </c>
      <c r="CF32" s="381" t="str">
        <v>[C-i-C]</v>
      </c>
      <c r="CG32" s="381" t="str">
        <v>[C-i-C]</v>
      </c>
      <c r="CH32" s="381" t="str">
        <v>[C-i-C]</v>
      </c>
      <c r="CI32" s="381" t="str">
        <v>[C-i-C]</v>
      </c>
      <c r="CJ32" s="381" t="str">
        <v>[C-i-C]</v>
      </c>
      <c r="CK32" s="381" t="str">
        <v>[C-i-C]</v>
      </c>
      <c r="CL32" s="381" t="str">
        <v>[C-i-C]</v>
      </c>
      <c r="CM32" s="381" t="str">
        <v>[C-i-C]</v>
      </c>
      <c r="CN32" s="381" t="str">
        <v>[C-i-C]</v>
      </c>
      <c r="CO32" s="133">
        <v>1392.2249999999999</v>
      </c>
      <c r="CP32" s="133">
        <v>1392.2249999999999</v>
      </c>
      <c r="CQ32" s="133">
        <v>1392.2249999999999</v>
      </c>
      <c r="CR32" s="133">
        <v>1392.2249999999999</v>
      </c>
      <c r="CS32" s="133">
        <v>1392.2249999999999</v>
      </c>
      <c r="CT32" s="133">
        <v>1392.2249999999999</v>
      </c>
      <c r="CU32" s="133">
        <v>1392.2249999999999</v>
      </c>
      <c r="CV32" s="133">
        <v>1392.2249999999999</v>
      </c>
      <c r="CW32" s="133">
        <v>1392.2249999999999</v>
      </c>
      <c r="CX32" s="133">
        <v>1392.2249999999999</v>
      </c>
      <c r="CY32" s="133">
        <v>1392.2249999999999</v>
      </c>
      <c r="CZ32" s="133">
        <v>1392.2249999999999</v>
      </c>
      <c r="DA32" s="133">
        <v>1392.2249999999999</v>
      </c>
      <c r="DB32" s="133">
        <v>1392.2249999999999</v>
      </c>
      <c r="DC32" s="133">
        <v>1392.2249999999999</v>
      </c>
      <c r="DD32" s="133">
        <v>0</v>
      </c>
      <c r="DE32" s="133">
        <v>0</v>
      </c>
      <c r="DF32" s="133">
        <v>0</v>
      </c>
      <c r="DG32" s="133">
        <v>0</v>
      </c>
      <c r="DH32" s="133">
        <v>0</v>
      </c>
      <c r="DI32" s="133">
        <v>0</v>
      </c>
      <c r="DJ32" s="133">
        <v>0</v>
      </c>
      <c r="DK32" s="133">
        <v>0</v>
      </c>
      <c r="DL32" s="133">
        <v>0</v>
      </c>
      <c r="DM32" s="133">
        <v>0</v>
      </c>
      <c r="DN32" s="133">
        <v>0</v>
      </c>
      <c r="DO32" s="133">
        <v>0</v>
      </c>
      <c r="DP32" s="133">
        <v>0</v>
      </c>
      <c r="DQ32" s="133">
        <v>0</v>
      </c>
      <c r="DR32" s="133">
        <v>0</v>
      </c>
      <c r="DS32" s="133">
        <v>0</v>
      </c>
      <c r="DU32" s="223"/>
      <c r="DV32" s="223"/>
      <c r="DW32" s="223"/>
      <c r="DX32" s="223"/>
      <c r="DY32" s="223"/>
      <c r="DZ32" s="223"/>
      <c r="EA32" s="223">
        <v>6364.4571428571426</v>
      </c>
      <c r="EB32" s="223">
        <v>17104.478571428572</v>
      </c>
      <c r="EC32" s="223">
        <v>16706.7</v>
      </c>
      <c r="ED32" s="223">
        <f t="shared" si="6"/>
        <v>12530.025000000001</v>
      </c>
      <c r="EE32" s="223">
        <f t="shared" si="7"/>
        <v>0</v>
      </c>
      <c r="EF32" s="147" t="str">
        <f t="shared" si="8"/>
        <v>ERROR</v>
      </c>
      <c r="EG32" s="223">
        <f t="shared" si="9"/>
        <v>52705.660714285717</v>
      </c>
      <c r="EI32" s="223">
        <f t="shared" si="10"/>
        <v>146352.0321745562</v>
      </c>
      <c r="EJ32" s="223">
        <f>EI32*'Key assumptions'!$H$20*'Key assumptions'!$H$21</f>
        <v>5488.2012065458575</v>
      </c>
      <c r="EK32" s="279">
        <f t="shared" si="13"/>
        <v>0.23963133640552994</v>
      </c>
      <c r="EL32" s="223">
        <f t="shared" si="11"/>
        <v>1315.1449895870257</v>
      </c>
      <c r="ET32" s="133">
        <f t="shared" si="15"/>
        <v>4</v>
      </c>
      <c r="EU32" s="133">
        <f t="shared" si="15"/>
        <v>12</v>
      </c>
      <c r="EV32" s="133">
        <f t="shared" si="15"/>
        <v>12</v>
      </c>
      <c r="EW32" s="133">
        <f t="shared" si="15"/>
        <v>9</v>
      </c>
      <c r="EX32" s="133">
        <f t="shared" si="15"/>
        <v>0</v>
      </c>
      <c r="EY32" s="133">
        <f t="shared" si="12"/>
        <v>37</v>
      </c>
      <c r="FA32" s="223">
        <v>8353.35</v>
      </c>
      <c r="FB32" s="223">
        <v>8353.35</v>
      </c>
    </row>
    <row r="33" spans="1:158" ht="12.6" thickBot="1" x14ac:dyDescent="0.45">
      <c r="A33" s="133" t="str">
        <v>Other support and corporate roles</v>
      </c>
      <c r="B33" s="133" t="str">
        <v>N/A</v>
      </c>
      <c r="C33" s="133" t="str">
        <v>Internal Labour</v>
      </c>
      <c r="D33" s="133">
        <v>606796</v>
      </c>
      <c r="E33" s="133" t="str">
        <v>GM - Regulation</v>
      </c>
      <c r="F33" s="133">
        <v>491.02</v>
      </c>
      <c r="G33" s="133">
        <v>219.4</v>
      </c>
      <c r="H33" s="133">
        <v>0</v>
      </c>
      <c r="I33" s="133">
        <v>0</v>
      </c>
      <c r="J33" s="133">
        <v>0</v>
      </c>
      <c r="K33" s="133">
        <v>0</v>
      </c>
      <c r="L33" s="133">
        <v>0</v>
      </c>
      <c r="M33" s="381" t="str">
        <v>[C-i-C]</v>
      </c>
      <c r="N33" s="381" t="str">
        <v>[C-i-C]</v>
      </c>
      <c r="O33" s="381" t="str">
        <v>[C-i-C]</v>
      </c>
      <c r="P33" s="381" t="str">
        <v>[C-i-C]</v>
      </c>
      <c r="Q33" s="381" t="str">
        <v>[C-i-C]</v>
      </c>
      <c r="R33" s="381" t="str">
        <v>[C-i-C]</v>
      </c>
      <c r="S33" s="381" t="str">
        <v>[C-i-C]</v>
      </c>
      <c r="T33" s="381" t="str">
        <v>[C-i-C]</v>
      </c>
      <c r="U33" s="381" t="str">
        <v>[C-i-C]</v>
      </c>
      <c r="V33" s="381" t="str">
        <v>[C-i-C]</v>
      </c>
      <c r="W33" s="381" t="str">
        <v>[C-i-C]</v>
      </c>
      <c r="X33" s="381" t="str">
        <v>[C-i-C]</v>
      </c>
      <c r="Y33" s="381" t="str">
        <v>[C-i-C]</v>
      </c>
      <c r="Z33" s="381" t="str">
        <v>[C-i-C]</v>
      </c>
      <c r="AA33" s="381" t="str">
        <v>[C-i-C]</v>
      </c>
      <c r="AB33" s="381" t="str">
        <v>[C-i-C]</v>
      </c>
      <c r="AC33" s="381" t="str">
        <v>[C-i-C]</v>
      </c>
      <c r="AD33" s="381" t="str">
        <v>[C-i-C]</v>
      </c>
      <c r="AE33" s="381" t="str">
        <v>[C-i-C]</v>
      </c>
      <c r="AF33" s="381" t="str">
        <v>[C-i-C]</v>
      </c>
      <c r="AG33" s="381" t="str">
        <v>[C-i-C]</v>
      </c>
      <c r="AH33" s="381" t="str">
        <v>[C-i-C]</v>
      </c>
      <c r="AI33" s="133">
        <v>0.05</v>
      </c>
      <c r="AJ33" s="133">
        <v>0.05</v>
      </c>
      <c r="AK33" s="133">
        <v>0.05</v>
      </c>
      <c r="AL33" s="133">
        <v>0.05</v>
      </c>
      <c r="AM33" s="133">
        <v>0.05</v>
      </c>
      <c r="AN33" s="133">
        <v>0.05</v>
      </c>
      <c r="AO33" s="133">
        <v>0.05</v>
      </c>
      <c r="AP33" s="133">
        <v>0.05</v>
      </c>
      <c r="AQ33" s="133">
        <v>0.05</v>
      </c>
      <c r="AR33" s="133">
        <v>0.05</v>
      </c>
      <c r="AS33" s="133">
        <v>0.05</v>
      </c>
      <c r="AT33" s="133">
        <v>0.05</v>
      </c>
      <c r="AU33" s="133">
        <v>0.05</v>
      </c>
      <c r="AV33" s="133">
        <v>0.05</v>
      </c>
      <c r="AW33" s="133">
        <v>0.05</v>
      </c>
      <c r="AX33" s="133">
        <v>0.05</v>
      </c>
      <c r="AY33" s="133">
        <v>0.05</v>
      </c>
      <c r="AZ33" s="133">
        <v>0</v>
      </c>
      <c r="BA33" s="133">
        <v>0</v>
      </c>
      <c r="BB33" s="133">
        <v>0</v>
      </c>
      <c r="BC33" s="133">
        <v>0</v>
      </c>
      <c r="BD33" s="133">
        <v>0</v>
      </c>
      <c r="BE33" s="133">
        <v>0</v>
      </c>
      <c r="BF33" s="133">
        <v>0</v>
      </c>
      <c r="BG33" s="133">
        <v>0</v>
      </c>
      <c r="BH33" s="133">
        <v>0</v>
      </c>
      <c r="BI33" s="133">
        <v>0</v>
      </c>
      <c r="BJ33" s="133">
        <v>0</v>
      </c>
      <c r="BK33" s="133">
        <v>0</v>
      </c>
      <c r="BL33" s="133">
        <v>0</v>
      </c>
      <c r="BM33" s="133">
        <v>0</v>
      </c>
      <c r="BN33" s="133">
        <v>0</v>
      </c>
      <c r="BO33" s="133">
        <v>0</v>
      </c>
      <c r="BP33" s="133">
        <v>0</v>
      </c>
      <c r="BQ33" s="133">
        <v>0</v>
      </c>
      <c r="BR33" s="133">
        <v>0</v>
      </c>
      <c r="BS33" s="381" t="str">
        <v>[C-i-C]</v>
      </c>
      <c r="BT33" s="381" t="str">
        <v>[C-i-C]</v>
      </c>
      <c r="BU33" s="381" t="str">
        <v>[C-i-C]</v>
      </c>
      <c r="BV33" s="381" t="str">
        <v>[C-i-C]</v>
      </c>
      <c r="BW33" s="381" t="str">
        <v>[C-i-C]</v>
      </c>
      <c r="BX33" s="381" t="str">
        <v>[C-i-C]</v>
      </c>
      <c r="BY33" s="381" t="str">
        <v>[C-i-C]</v>
      </c>
      <c r="BZ33" s="381" t="str">
        <v>[C-i-C]</v>
      </c>
      <c r="CA33" s="381" t="str">
        <v>[C-i-C]</v>
      </c>
      <c r="CB33" s="381" t="str">
        <v>[C-i-C]</v>
      </c>
      <c r="CC33" s="381" t="str">
        <v>[C-i-C]</v>
      </c>
      <c r="CD33" s="381" t="str">
        <v>[C-i-C]</v>
      </c>
      <c r="CE33" s="381" t="str">
        <v>[C-i-C]</v>
      </c>
      <c r="CF33" s="381" t="str">
        <v>[C-i-C]</v>
      </c>
      <c r="CG33" s="381" t="str">
        <v>[C-i-C]</v>
      </c>
      <c r="CH33" s="381" t="str">
        <v>[C-i-C]</v>
      </c>
      <c r="CI33" s="381" t="str">
        <v>[C-i-C]</v>
      </c>
      <c r="CJ33" s="381" t="str">
        <v>[C-i-C]</v>
      </c>
      <c r="CK33" s="381" t="str">
        <v>[C-i-C]</v>
      </c>
      <c r="CL33" s="381" t="str">
        <v>[C-i-C]</v>
      </c>
      <c r="CM33" s="381" t="str">
        <v>[C-i-C]</v>
      </c>
      <c r="CN33" s="381" t="str">
        <v>[C-i-C]</v>
      </c>
      <c r="CO33" s="133">
        <v>3682.65</v>
      </c>
      <c r="CP33" s="133">
        <v>3682.65</v>
      </c>
      <c r="CQ33" s="133">
        <v>3682.65</v>
      </c>
      <c r="CR33" s="133">
        <v>3682.65</v>
      </c>
      <c r="CS33" s="133">
        <v>3682.65</v>
      </c>
      <c r="CT33" s="133">
        <v>3682.65</v>
      </c>
      <c r="CU33" s="133">
        <v>3682.65</v>
      </c>
      <c r="CV33" s="133">
        <v>3682.65</v>
      </c>
      <c r="CW33" s="133">
        <v>3682.65</v>
      </c>
      <c r="CX33" s="133">
        <v>3682.65</v>
      </c>
      <c r="CY33" s="133">
        <v>3682.65</v>
      </c>
      <c r="CZ33" s="133">
        <v>3682.65</v>
      </c>
      <c r="DA33" s="133">
        <v>3682.65</v>
      </c>
      <c r="DB33" s="133">
        <v>3682.65</v>
      </c>
      <c r="DC33" s="133">
        <v>3682.65</v>
      </c>
      <c r="DD33" s="133">
        <v>3682.65</v>
      </c>
      <c r="DE33" s="133">
        <v>3682.65</v>
      </c>
      <c r="DF33" s="133">
        <v>0</v>
      </c>
      <c r="DG33" s="133">
        <v>0</v>
      </c>
      <c r="DH33" s="133">
        <v>0</v>
      </c>
      <c r="DI33" s="133">
        <v>0</v>
      </c>
      <c r="DJ33" s="133">
        <v>0</v>
      </c>
      <c r="DK33" s="133">
        <v>0</v>
      </c>
      <c r="DL33" s="133">
        <v>0</v>
      </c>
      <c r="DM33" s="133">
        <v>0</v>
      </c>
      <c r="DN33" s="133">
        <v>0</v>
      </c>
      <c r="DO33" s="133">
        <v>0</v>
      </c>
      <c r="DP33" s="133">
        <v>0</v>
      </c>
      <c r="DQ33" s="133">
        <v>0</v>
      </c>
      <c r="DR33" s="133">
        <v>0</v>
      </c>
      <c r="DS33" s="133">
        <v>0</v>
      </c>
      <c r="DU33" s="223"/>
      <c r="DV33" s="223"/>
      <c r="DW33" s="223"/>
      <c r="DX33" s="223"/>
      <c r="DY33" s="223"/>
      <c r="DZ33" s="223"/>
      <c r="EA33" s="223">
        <v>117844.8</v>
      </c>
      <c r="EB33" s="223">
        <v>88383.60000000002</v>
      </c>
      <c r="EC33" s="223">
        <v>44191.80000000001</v>
      </c>
      <c r="ED33" s="223">
        <f t="shared" si="6"/>
        <v>40509.150000000009</v>
      </c>
      <c r="EE33" s="223">
        <f t="shared" si="7"/>
        <v>0</v>
      </c>
      <c r="EF33" s="147" t="str">
        <f t="shared" si="8"/>
        <v>ERROR</v>
      </c>
      <c r="EG33" s="223">
        <f t="shared" si="9"/>
        <v>290929.35000000003</v>
      </c>
      <c r="EI33" s="223">
        <f t="shared" si="10"/>
        <v>394920</v>
      </c>
      <c r="EJ33" s="223">
        <f>EI33*'Key assumptions'!$H$20*'Key assumptions'!$H$21</f>
        <v>14809.5</v>
      </c>
      <c r="EK33" s="279">
        <f t="shared" si="13"/>
        <v>0.23963133640552994</v>
      </c>
      <c r="EL33" s="223">
        <f t="shared" si="11"/>
        <v>3548.8202764976959</v>
      </c>
      <c r="ET33" s="133">
        <f t="shared" si="15"/>
        <v>4</v>
      </c>
      <c r="EU33" s="133">
        <f t="shared" si="15"/>
        <v>12</v>
      </c>
      <c r="EV33" s="133">
        <f t="shared" si="15"/>
        <v>12</v>
      </c>
      <c r="EW33" s="133">
        <f t="shared" si="15"/>
        <v>11</v>
      </c>
      <c r="EX33" s="133">
        <f t="shared" si="15"/>
        <v>0</v>
      </c>
      <c r="EY33" s="133">
        <f t="shared" si="12"/>
        <v>39</v>
      </c>
      <c r="FA33" s="223">
        <v>22095.9</v>
      </c>
      <c r="FB33" s="223">
        <v>22095.9</v>
      </c>
    </row>
    <row r="34" spans="1:158" ht="12.6" thickBot="1" x14ac:dyDescent="0.45">
      <c r="A34" s="133" t="str">
        <v>Other support and corporate roles</v>
      </c>
      <c r="B34" s="133" t="str">
        <v>N/A</v>
      </c>
      <c r="C34" s="133" t="str">
        <v>Internal Labour</v>
      </c>
      <c r="D34" s="133">
        <v>606796</v>
      </c>
      <c r="E34" s="133" t="str">
        <v>GM - Regulation</v>
      </c>
      <c r="F34" s="133">
        <v>491.02</v>
      </c>
      <c r="G34" s="133">
        <v>219.4</v>
      </c>
      <c r="H34" s="133">
        <v>0</v>
      </c>
      <c r="I34" s="133">
        <v>0</v>
      </c>
      <c r="J34" s="133">
        <v>0</v>
      </c>
      <c r="K34" s="133">
        <v>0</v>
      </c>
      <c r="L34" s="133">
        <v>0</v>
      </c>
      <c r="M34" s="381" t="str">
        <v>[C-i-C]</v>
      </c>
      <c r="N34" s="381" t="str">
        <v>[C-i-C]</v>
      </c>
      <c r="O34" s="381" t="str">
        <v>[C-i-C]</v>
      </c>
      <c r="P34" s="381" t="str">
        <v>[C-i-C]</v>
      </c>
      <c r="Q34" s="381" t="str">
        <v>[C-i-C]</v>
      </c>
      <c r="R34" s="381" t="str">
        <v>[C-i-C]</v>
      </c>
      <c r="S34" s="381" t="str">
        <v>[C-i-C]</v>
      </c>
      <c r="T34" s="381" t="str">
        <v>[C-i-C]</v>
      </c>
      <c r="U34" s="381" t="str">
        <v>[C-i-C]</v>
      </c>
      <c r="V34" s="381" t="str">
        <v>[C-i-C]</v>
      </c>
      <c r="W34" s="381" t="str">
        <v>[C-i-C]</v>
      </c>
      <c r="X34" s="381" t="str">
        <v>[C-i-C]</v>
      </c>
      <c r="Y34" s="381" t="str">
        <v>[C-i-C]</v>
      </c>
      <c r="Z34" s="381" t="str">
        <v>[C-i-C]</v>
      </c>
      <c r="AA34" s="381" t="str">
        <v>[C-i-C]</v>
      </c>
      <c r="AB34" s="381" t="str">
        <v>[C-i-C]</v>
      </c>
      <c r="AC34" s="381" t="str">
        <v>[C-i-C]</v>
      </c>
      <c r="AD34" s="381" t="str">
        <v>[C-i-C]</v>
      </c>
      <c r="AE34" s="381" t="str">
        <v>[C-i-C]</v>
      </c>
      <c r="AF34" s="381" t="str">
        <v>[C-i-C]</v>
      </c>
      <c r="AG34" s="381" t="str">
        <v>[C-i-C]</v>
      </c>
      <c r="AH34" s="381" t="str">
        <v>[C-i-C]</v>
      </c>
      <c r="AI34" s="133">
        <v>0.1</v>
      </c>
      <c r="AJ34" s="133">
        <v>0.1</v>
      </c>
      <c r="AK34" s="133">
        <v>0.1</v>
      </c>
      <c r="AL34" s="133">
        <v>0.1</v>
      </c>
      <c r="AM34" s="133">
        <v>0.1</v>
      </c>
      <c r="AN34" s="133">
        <v>0.1</v>
      </c>
      <c r="AO34" s="133">
        <v>0.1</v>
      </c>
      <c r="AP34" s="133">
        <v>0.1</v>
      </c>
      <c r="AQ34" s="133">
        <v>0.1</v>
      </c>
      <c r="AR34" s="133">
        <v>0.1</v>
      </c>
      <c r="AS34" s="133">
        <v>0.1</v>
      </c>
      <c r="AT34" s="133">
        <v>0.1</v>
      </c>
      <c r="AU34" s="133">
        <v>0.1</v>
      </c>
      <c r="AV34" s="133">
        <v>0.1</v>
      </c>
      <c r="AW34" s="133">
        <v>0.1</v>
      </c>
      <c r="AX34" s="133">
        <v>0.1</v>
      </c>
      <c r="AY34" s="133">
        <v>0.1</v>
      </c>
      <c r="AZ34" s="133">
        <v>0</v>
      </c>
      <c r="BA34" s="133">
        <v>0</v>
      </c>
      <c r="BB34" s="133">
        <v>0</v>
      </c>
      <c r="BC34" s="133">
        <v>0</v>
      </c>
      <c r="BD34" s="133">
        <v>0</v>
      </c>
      <c r="BE34" s="133">
        <v>0</v>
      </c>
      <c r="BF34" s="133">
        <v>0</v>
      </c>
      <c r="BG34" s="133">
        <v>0</v>
      </c>
      <c r="BH34" s="133">
        <v>0</v>
      </c>
      <c r="BI34" s="133">
        <v>0</v>
      </c>
      <c r="BJ34" s="133">
        <v>0</v>
      </c>
      <c r="BK34" s="133">
        <v>0</v>
      </c>
      <c r="BL34" s="133">
        <v>0</v>
      </c>
      <c r="BM34" s="133">
        <v>0</v>
      </c>
      <c r="BN34" s="133">
        <v>0</v>
      </c>
      <c r="BO34" s="133">
        <v>0</v>
      </c>
      <c r="BP34" s="133">
        <v>0</v>
      </c>
      <c r="BQ34" s="133">
        <v>0</v>
      </c>
      <c r="BR34" s="133">
        <v>0</v>
      </c>
      <c r="BS34" s="381" t="str">
        <v>[C-i-C]</v>
      </c>
      <c r="BT34" s="381" t="str">
        <v>[C-i-C]</v>
      </c>
      <c r="BU34" s="381" t="str">
        <v>[C-i-C]</v>
      </c>
      <c r="BV34" s="381" t="str">
        <v>[C-i-C]</v>
      </c>
      <c r="BW34" s="381" t="str">
        <v>[C-i-C]</v>
      </c>
      <c r="BX34" s="381" t="str">
        <v>[C-i-C]</v>
      </c>
      <c r="BY34" s="381" t="str">
        <v>[C-i-C]</v>
      </c>
      <c r="BZ34" s="381" t="str">
        <v>[C-i-C]</v>
      </c>
      <c r="CA34" s="381" t="str">
        <v>[C-i-C]</v>
      </c>
      <c r="CB34" s="381" t="str">
        <v>[C-i-C]</v>
      </c>
      <c r="CC34" s="381" t="str">
        <v>[C-i-C]</v>
      </c>
      <c r="CD34" s="381" t="str">
        <v>[C-i-C]</v>
      </c>
      <c r="CE34" s="381" t="str">
        <v>[C-i-C]</v>
      </c>
      <c r="CF34" s="381" t="str">
        <v>[C-i-C]</v>
      </c>
      <c r="CG34" s="381" t="str">
        <v>[C-i-C]</v>
      </c>
      <c r="CH34" s="381" t="str">
        <v>[C-i-C]</v>
      </c>
      <c r="CI34" s="381" t="str">
        <v>[C-i-C]</v>
      </c>
      <c r="CJ34" s="381" t="str">
        <v>[C-i-C]</v>
      </c>
      <c r="CK34" s="381" t="str">
        <v>[C-i-C]</v>
      </c>
      <c r="CL34" s="381" t="str">
        <v>[C-i-C]</v>
      </c>
      <c r="CM34" s="381" t="str">
        <v>[C-i-C]</v>
      </c>
      <c r="CN34" s="381" t="str">
        <v>[C-i-C]</v>
      </c>
      <c r="CO34" s="133">
        <v>7365.3</v>
      </c>
      <c r="CP34" s="133">
        <v>7365.3</v>
      </c>
      <c r="CQ34" s="133">
        <v>7365.3</v>
      </c>
      <c r="CR34" s="133">
        <v>7365.3</v>
      </c>
      <c r="CS34" s="133">
        <v>7365.3</v>
      </c>
      <c r="CT34" s="133">
        <v>7365.3</v>
      </c>
      <c r="CU34" s="133">
        <v>7365.3</v>
      </c>
      <c r="CV34" s="133">
        <v>7365.3</v>
      </c>
      <c r="CW34" s="133">
        <v>7365.3</v>
      </c>
      <c r="CX34" s="133">
        <v>7365.3</v>
      </c>
      <c r="CY34" s="133">
        <v>7365.3</v>
      </c>
      <c r="CZ34" s="133">
        <v>7365.3</v>
      </c>
      <c r="DA34" s="133">
        <v>7365.3</v>
      </c>
      <c r="DB34" s="133">
        <v>7365.3</v>
      </c>
      <c r="DC34" s="133">
        <v>7365.3</v>
      </c>
      <c r="DD34" s="133">
        <v>7365.3</v>
      </c>
      <c r="DE34" s="133">
        <v>7365.3</v>
      </c>
      <c r="DF34" s="133">
        <v>0</v>
      </c>
      <c r="DG34" s="133">
        <v>0</v>
      </c>
      <c r="DH34" s="133">
        <v>0</v>
      </c>
      <c r="DI34" s="133">
        <v>0</v>
      </c>
      <c r="DJ34" s="133">
        <v>0</v>
      </c>
      <c r="DK34" s="133">
        <v>0</v>
      </c>
      <c r="DL34" s="133">
        <v>0</v>
      </c>
      <c r="DM34" s="133">
        <v>0</v>
      </c>
      <c r="DN34" s="133">
        <v>0</v>
      </c>
      <c r="DO34" s="133">
        <v>0</v>
      </c>
      <c r="DP34" s="133">
        <v>0</v>
      </c>
      <c r="DQ34" s="133">
        <v>0</v>
      </c>
      <c r="DR34" s="133">
        <v>0</v>
      </c>
      <c r="DS34" s="133">
        <v>0</v>
      </c>
      <c r="DU34" s="223"/>
      <c r="DV34" s="223"/>
      <c r="DW34" s="223"/>
      <c r="DX34" s="223"/>
      <c r="DY34" s="223"/>
      <c r="DZ34" s="223"/>
      <c r="EA34" s="223">
        <v>0</v>
      </c>
      <c r="EB34" s="223">
        <v>147306.00000000003</v>
      </c>
      <c r="EC34" s="223">
        <v>88383.60000000002</v>
      </c>
      <c r="ED34" s="223">
        <f t="shared" si="6"/>
        <v>81018.300000000017</v>
      </c>
      <c r="EE34" s="223">
        <f t="shared" si="7"/>
        <v>0</v>
      </c>
      <c r="EF34" s="147" t="str">
        <f t="shared" si="8"/>
        <v>ERROR</v>
      </c>
      <c r="EG34" s="223">
        <f t="shared" si="9"/>
        <v>316707.90000000002</v>
      </c>
      <c r="EI34" s="223">
        <f t="shared" si="10"/>
        <v>394920</v>
      </c>
      <c r="EJ34" s="223">
        <f>EI34*'Key assumptions'!$H$20*'Key assumptions'!$H$21</f>
        <v>14809.5</v>
      </c>
      <c r="EK34" s="279">
        <f t="shared" si="13"/>
        <v>0.23963133640552994</v>
      </c>
      <c r="EL34" s="223">
        <f t="shared" si="11"/>
        <v>3548.8202764976959</v>
      </c>
      <c r="ET34" s="133">
        <f t="shared" si="15"/>
        <v>4</v>
      </c>
      <c r="EU34" s="133">
        <f t="shared" si="15"/>
        <v>12</v>
      </c>
      <c r="EV34" s="133">
        <f t="shared" si="15"/>
        <v>12</v>
      </c>
      <c r="EW34" s="133">
        <f t="shared" si="15"/>
        <v>11</v>
      </c>
      <c r="EX34" s="133">
        <f t="shared" si="15"/>
        <v>0</v>
      </c>
      <c r="EY34" s="133">
        <f t="shared" si="12"/>
        <v>39</v>
      </c>
      <c r="FA34" s="223">
        <v>44191.8</v>
      </c>
      <c r="FB34" s="223">
        <v>44191.8</v>
      </c>
    </row>
    <row r="35" spans="1:158" ht="12.6" thickBot="1" x14ac:dyDescent="0.45">
      <c r="A35" s="133" t="str">
        <v>Commercial Management</v>
      </c>
      <c r="B35" s="133" t="str">
        <v>N/A</v>
      </c>
      <c r="C35" s="133" t="str">
        <v>Internal Labour</v>
      </c>
      <c r="D35" s="133">
        <v>606796</v>
      </c>
      <c r="E35" s="133" t="str">
        <v>L4 Manager</v>
      </c>
      <c r="F35" s="133">
        <v>353.83</v>
      </c>
      <c r="G35" s="133">
        <v>158.1</v>
      </c>
      <c r="H35" s="133">
        <v>0</v>
      </c>
      <c r="I35" s="133">
        <v>0</v>
      </c>
      <c r="J35" s="133">
        <v>0</v>
      </c>
      <c r="K35" s="133">
        <v>0</v>
      </c>
      <c r="L35" s="133">
        <v>0</v>
      </c>
      <c r="M35" s="381" t="str">
        <v>[C-i-C]</v>
      </c>
      <c r="N35" s="381" t="str">
        <v>[C-i-C]</v>
      </c>
      <c r="O35" s="381" t="str">
        <v>[C-i-C]</v>
      </c>
      <c r="P35" s="381" t="str">
        <v>[C-i-C]</v>
      </c>
      <c r="Q35" s="381" t="str">
        <v>[C-i-C]</v>
      </c>
      <c r="R35" s="381" t="str">
        <v>[C-i-C]</v>
      </c>
      <c r="S35" s="381" t="str">
        <v>[C-i-C]</v>
      </c>
      <c r="T35" s="381" t="str">
        <v>[C-i-C]</v>
      </c>
      <c r="U35" s="381" t="str">
        <v>[C-i-C]</v>
      </c>
      <c r="V35" s="381" t="str">
        <v>[C-i-C]</v>
      </c>
      <c r="W35" s="381" t="str">
        <v>[C-i-C]</v>
      </c>
      <c r="X35" s="381" t="str">
        <v>[C-i-C]</v>
      </c>
      <c r="Y35" s="381" t="str">
        <v>[C-i-C]</v>
      </c>
      <c r="Z35" s="381" t="str">
        <v>[C-i-C]</v>
      </c>
      <c r="AA35" s="381" t="str">
        <v>[C-i-C]</v>
      </c>
      <c r="AB35" s="381" t="str">
        <v>[C-i-C]</v>
      </c>
      <c r="AC35" s="381" t="str">
        <v>[C-i-C]</v>
      </c>
      <c r="AD35" s="381" t="str">
        <v>[C-i-C]</v>
      </c>
      <c r="AE35" s="381" t="str">
        <v>[C-i-C]</v>
      </c>
      <c r="AF35" s="381" t="str">
        <v>[C-i-C]</v>
      </c>
      <c r="AG35" s="381" t="str">
        <v>[C-i-C]</v>
      </c>
      <c r="AH35" s="381" t="str">
        <v>[C-i-C]</v>
      </c>
      <c r="AI35" s="133">
        <v>0.5</v>
      </c>
      <c r="AJ35" s="133">
        <v>0.5</v>
      </c>
      <c r="AK35" s="133">
        <v>0.5</v>
      </c>
      <c r="AL35" s="133">
        <v>0.5</v>
      </c>
      <c r="AM35" s="133">
        <v>0.5</v>
      </c>
      <c r="AN35" s="133">
        <v>0.5</v>
      </c>
      <c r="AO35" s="133">
        <v>0.5</v>
      </c>
      <c r="AP35" s="133">
        <v>0.5</v>
      </c>
      <c r="AQ35" s="133">
        <v>0.5</v>
      </c>
      <c r="AR35" s="133">
        <v>0.5</v>
      </c>
      <c r="AS35" s="133">
        <v>0.5</v>
      </c>
      <c r="AT35" s="133">
        <v>0.5</v>
      </c>
      <c r="AU35" s="133">
        <v>0.5</v>
      </c>
      <c r="AV35" s="133">
        <v>0.5</v>
      </c>
      <c r="AW35" s="133">
        <v>0.5</v>
      </c>
      <c r="AX35" s="133">
        <v>0.5</v>
      </c>
      <c r="AY35" s="133">
        <v>0.5</v>
      </c>
      <c r="AZ35" s="133">
        <v>0</v>
      </c>
      <c r="BA35" s="133">
        <v>0</v>
      </c>
      <c r="BB35" s="133">
        <v>0</v>
      </c>
      <c r="BC35" s="133">
        <v>0</v>
      </c>
      <c r="BD35" s="133">
        <v>0</v>
      </c>
      <c r="BE35" s="133">
        <v>0</v>
      </c>
      <c r="BF35" s="133">
        <v>0</v>
      </c>
      <c r="BG35" s="133">
        <v>0</v>
      </c>
      <c r="BH35" s="133">
        <v>0</v>
      </c>
      <c r="BI35" s="133">
        <v>0</v>
      </c>
      <c r="BJ35" s="133">
        <v>0</v>
      </c>
      <c r="BK35" s="133">
        <v>0</v>
      </c>
      <c r="BL35" s="133">
        <v>0</v>
      </c>
      <c r="BM35" s="133">
        <v>0</v>
      </c>
      <c r="BN35" s="133">
        <v>0</v>
      </c>
      <c r="BO35" s="133">
        <v>0</v>
      </c>
      <c r="BP35" s="133">
        <v>0</v>
      </c>
      <c r="BQ35" s="133">
        <v>0</v>
      </c>
      <c r="BR35" s="133">
        <v>0</v>
      </c>
      <c r="BS35" s="381" t="str">
        <v>[C-i-C]</v>
      </c>
      <c r="BT35" s="381" t="str">
        <v>[C-i-C]</v>
      </c>
      <c r="BU35" s="381" t="str">
        <v>[C-i-C]</v>
      </c>
      <c r="BV35" s="381" t="str">
        <v>[C-i-C]</v>
      </c>
      <c r="BW35" s="381" t="str">
        <v>[C-i-C]</v>
      </c>
      <c r="BX35" s="381" t="str">
        <v>[C-i-C]</v>
      </c>
      <c r="BY35" s="381" t="str">
        <v>[C-i-C]</v>
      </c>
      <c r="BZ35" s="381" t="str">
        <v>[C-i-C]</v>
      </c>
      <c r="CA35" s="381" t="str">
        <v>[C-i-C]</v>
      </c>
      <c r="CB35" s="381" t="str">
        <v>[C-i-C]</v>
      </c>
      <c r="CC35" s="381" t="str">
        <v>[C-i-C]</v>
      </c>
      <c r="CD35" s="381" t="str">
        <v>[C-i-C]</v>
      </c>
      <c r="CE35" s="381" t="str">
        <v>[C-i-C]</v>
      </c>
      <c r="CF35" s="381" t="str">
        <v>[C-i-C]</v>
      </c>
      <c r="CG35" s="381" t="str">
        <v>[C-i-C]</v>
      </c>
      <c r="CH35" s="381" t="str">
        <v>[C-i-C]</v>
      </c>
      <c r="CI35" s="381" t="str">
        <v>[C-i-C]</v>
      </c>
      <c r="CJ35" s="381" t="str">
        <v>[C-i-C]</v>
      </c>
      <c r="CK35" s="381" t="str">
        <v>[C-i-C]</v>
      </c>
      <c r="CL35" s="381" t="str">
        <v>[C-i-C]</v>
      </c>
      <c r="CM35" s="381" t="str">
        <v>[C-i-C]</v>
      </c>
      <c r="CN35" s="381" t="str">
        <v>[C-i-C]</v>
      </c>
      <c r="CO35" s="133">
        <v>26537.25</v>
      </c>
      <c r="CP35" s="133">
        <v>26537.25</v>
      </c>
      <c r="CQ35" s="133">
        <v>26537.25</v>
      </c>
      <c r="CR35" s="133">
        <v>26537.25</v>
      </c>
      <c r="CS35" s="133">
        <v>26537.25</v>
      </c>
      <c r="CT35" s="133">
        <v>26537.25</v>
      </c>
      <c r="CU35" s="133">
        <v>26537.25</v>
      </c>
      <c r="CV35" s="133">
        <v>26537.25</v>
      </c>
      <c r="CW35" s="133">
        <v>26537.25</v>
      </c>
      <c r="CX35" s="133">
        <v>26537.25</v>
      </c>
      <c r="CY35" s="133">
        <v>26537.25</v>
      </c>
      <c r="CZ35" s="133">
        <v>26537.25</v>
      </c>
      <c r="DA35" s="133">
        <v>26537.25</v>
      </c>
      <c r="DB35" s="133">
        <v>26537.25</v>
      </c>
      <c r="DC35" s="133">
        <v>26537.25</v>
      </c>
      <c r="DD35" s="133">
        <v>26537.25</v>
      </c>
      <c r="DE35" s="133">
        <v>26537.25</v>
      </c>
      <c r="DF35" s="133">
        <v>0</v>
      </c>
      <c r="DG35" s="133">
        <v>0</v>
      </c>
      <c r="DH35" s="133">
        <v>0</v>
      </c>
      <c r="DI35" s="133">
        <v>0</v>
      </c>
      <c r="DJ35" s="133">
        <v>0</v>
      </c>
      <c r="DK35" s="133">
        <v>0</v>
      </c>
      <c r="DL35" s="133">
        <v>0</v>
      </c>
      <c r="DM35" s="133">
        <v>0</v>
      </c>
      <c r="DN35" s="133">
        <v>0</v>
      </c>
      <c r="DO35" s="133">
        <v>0</v>
      </c>
      <c r="DP35" s="133">
        <v>0</v>
      </c>
      <c r="DQ35" s="133">
        <v>0</v>
      </c>
      <c r="DR35" s="133">
        <v>0</v>
      </c>
      <c r="DS35" s="133">
        <v>0</v>
      </c>
      <c r="DU35" s="223"/>
      <c r="DV35" s="223"/>
      <c r="DW35" s="223"/>
      <c r="DX35" s="223"/>
      <c r="DY35" s="223"/>
      <c r="DZ35" s="223"/>
      <c r="EA35" s="223">
        <v>127378.79999999999</v>
      </c>
      <c r="EB35" s="223">
        <v>382136.40000000008</v>
      </c>
      <c r="EC35" s="223">
        <v>318447</v>
      </c>
      <c r="ED35" s="223">
        <f t="shared" si="6"/>
        <v>291909.75</v>
      </c>
      <c r="EE35" s="223">
        <f t="shared" si="7"/>
        <v>0</v>
      </c>
      <c r="EF35" s="147" t="str">
        <f t="shared" si="8"/>
        <v>ERROR</v>
      </c>
      <c r="EG35" s="223">
        <f t="shared" si="9"/>
        <v>1119871.9500000002</v>
      </c>
      <c r="EI35" s="223">
        <f t="shared" si="10"/>
        <v>284580</v>
      </c>
      <c r="EJ35" s="223">
        <f>EI35*'Key assumptions'!$H$20*'Key assumptions'!$H$21</f>
        <v>10671.75</v>
      </c>
      <c r="EK35" s="279">
        <f t="shared" si="13"/>
        <v>0.23963133640552994</v>
      </c>
      <c r="EL35" s="223">
        <f t="shared" si="11"/>
        <v>2557.2857142857142</v>
      </c>
      <c r="ET35" s="133">
        <f t="shared" si="15"/>
        <v>4</v>
      </c>
      <c r="EU35" s="133">
        <f t="shared" si="15"/>
        <v>12</v>
      </c>
      <c r="EV35" s="133">
        <f t="shared" si="15"/>
        <v>12</v>
      </c>
      <c r="EW35" s="133">
        <f t="shared" si="15"/>
        <v>11</v>
      </c>
      <c r="EX35" s="133">
        <f t="shared" si="15"/>
        <v>0</v>
      </c>
      <c r="EY35" s="133">
        <f t="shared" si="12"/>
        <v>39</v>
      </c>
      <c r="FA35" s="223">
        <v>159223.5</v>
      </c>
      <c r="FB35" s="223">
        <v>159223.5</v>
      </c>
    </row>
    <row r="36" spans="1:158" ht="12.6" thickBot="1" x14ac:dyDescent="0.45">
      <c r="A36" s="133" t="str">
        <v>Commercial Management</v>
      </c>
      <c r="B36" s="133" t="str">
        <v>N/A</v>
      </c>
      <c r="C36" s="133" t="str">
        <v>Internal Labour</v>
      </c>
      <c r="D36" s="133">
        <v>606796</v>
      </c>
      <c r="E36" s="133" t="str">
        <v>L5 Manager</v>
      </c>
      <c r="F36" s="133">
        <v>318.92</v>
      </c>
      <c r="G36" s="133">
        <v>142.5</v>
      </c>
      <c r="H36" s="133">
        <v>0</v>
      </c>
      <c r="I36" s="133">
        <v>0</v>
      </c>
      <c r="J36" s="133">
        <v>0</v>
      </c>
      <c r="K36" s="133">
        <v>0</v>
      </c>
      <c r="L36" s="133">
        <v>0</v>
      </c>
      <c r="M36" s="381" t="str">
        <v>[C-i-C]</v>
      </c>
      <c r="N36" s="381" t="str">
        <v>[C-i-C]</v>
      </c>
      <c r="O36" s="381" t="str">
        <v>[C-i-C]</v>
      </c>
      <c r="P36" s="381" t="str">
        <v>[C-i-C]</v>
      </c>
      <c r="Q36" s="381" t="str">
        <v>[C-i-C]</v>
      </c>
      <c r="R36" s="381" t="str">
        <v>[C-i-C]</v>
      </c>
      <c r="S36" s="381" t="str">
        <v>[C-i-C]</v>
      </c>
      <c r="T36" s="381" t="str">
        <v>[C-i-C]</v>
      </c>
      <c r="U36" s="381" t="str">
        <v>[C-i-C]</v>
      </c>
      <c r="V36" s="381" t="str">
        <v>[C-i-C]</v>
      </c>
      <c r="W36" s="381" t="str">
        <v>[C-i-C]</v>
      </c>
      <c r="X36" s="381" t="str">
        <v>[C-i-C]</v>
      </c>
      <c r="Y36" s="381" t="str">
        <v>[C-i-C]</v>
      </c>
      <c r="Z36" s="381" t="str">
        <v>[C-i-C]</v>
      </c>
      <c r="AA36" s="381" t="str">
        <v>[C-i-C]</v>
      </c>
      <c r="AB36" s="381" t="str">
        <v>[C-i-C]</v>
      </c>
      <c r="AC36" s="381" t="str">
        <v>[C-i-C]</v>
      </c>
      <c r="AD36" s="381" t="str">
        <v>[C-i-C]</v>
      </c>
      <c r="AE36" s="381" t="str">
        <v>[C-i-C]</v>
      </c>
      <c r="AF36" s="381" t="str">
        <v>[C-i-C]</v>
      </c>
      <c r="AG36" s="381" t="str">
        <v>[C-i-C]</v>
      </c>
      <c r="AH36" s="381" t="str">
        <v>[C-i-C]</v>
      </c>
      <c r="AI36" s="133">
        <v>0.8</v>
      </c>
      <c r="AJ36" s="133">
        <v>0.8</v>
      </c>
      <c r="AK36" s="133">
        <v>0.8</v>
      </c>
      <c r="AL36" s="133">
        <v>0.8</v>
      </c>
      <c r="AM36" s="133">
        <v>0.8</v>
      </c>
      <c r="AN36" s="133">
        <v>0.8</v>
      </c>
      <c r="AO36" s="133">
        <v>0.8</v>
      </c>
      <c r="AP36" s="133">
        <v>0.8</v>
      </c>
      <c r="AQ36" s="133">
        <v>1</v>
      </c>
      <c r="AR36" s="133">
        <v>1</v>
      </c>
      <c r="AS36" s="133">
        <v>1</v>
      </c>
      <c r="AT36" s="133">
        <v>1</v>
      </c>
      <c r="AU36" s="133">
        <v>1</v>
      </c>
      <c r="AV36" s="133">
        <v>1</v>
      </c>
      <c r="AW36" s="133">
        <v>1</v>
      </c>
      <c r="AX36" s="133">
        <v>0.8</v>
      </c>
      <c r="AY36" s="133">
        <v>0.8</v>
      </c>
      <c r="AZ36" s="133">
        <v>0</v>
      </c>
      <c r="BA36" s="133">
        <v>0</v>
      </c>
      <c r="BB36" s="133">
        <v>0</v>
      </c>
      <c r="BC36" s="133">
        <v>0</v>
      </c>
      <c r="BD36" s="133">
        <v>0</v>
      </c>
      <c r="BE36" s="133">
        <v>0</v>
      </c>
      <c r="BF36" s="133">
        <v>0</v>
      </c>
      <c r="BG36" s="133">
        <v>0</v>
      </c>
      <c r="BH36" s="133">
        <v>0</v>
      </c>
      <c r="BI36" s="133">
        <v>0</v>
      </c>
      <c r="BJ36" s="133">
        <v>0</v>
      </c>
      <c r="BK36" s="133">
        <v>0</v>
      </c>
      <c r="BL36" s="133">
        <v>0</v>
      </c>
      <c r="BM36" s="133">
        <v>0</v>
      </c>
      <c r="BN36" s="133">
        <v>0</v>
      </c>
      <c r="BO36" s="133">
        <v>0</v>
      </c>
      <c r="BP36" s="133">
        <v>0</v>
      </c>
      <c r="BQ36" s="133">
        <v>0</v>
      </c>
      <c r="BR36" s="133">
        <v>0</v>
      </c>
      <c r="BS36" s="381" t="str">
        <v>[C-i-C]</v>
      </c>
      <c r="BT36" s="381" t="str">
        <v>[C-i-C]</v>
      </c>
      <c r="BU36" s="381" t="str">
        <v>[C-i-C]</v>
      </c>
      <c r="BV36" s="381" t="str">
        <v>[C-i-C]</v>
      </c>
      <c r="BW36" s="381" t="str">
        <v>[C-i-C]</v>
      </c>
      <c r="BX36" s="381" t="str">
        <v>[C-i-C]</v>
      </c>
      <c r="BY36" s="381" t="str">
        <v>[C-i-C]</v>
      </c>
      <c r="BZ36" s="381" t="str">
        <v>[C-i-C]</v>
      </c>
      <c r="CA36" s="381" t="str">
        <v>[C-i-C]</v>
      </c>
      <c r="CB36" s="381" t="str">
        <v>[C-i-C]</v>
      </c>
      <c r="CC36" s="381" t="str">
        <v>[C-i-C]</v>
      </c>
      <c r="CD36" s="381" t="str">
        <v>[C-i-C]</v>
      </c>
      <c r="CE36" s="381" t="str">
        <v>[C-i-C]</v>
      </c>
      <c r="CF36" s="381" t="str">
        <v>[C-i-C]</v>
      </c>
      <c r="CG36" s="381" t="str">
        <v>[C-i-C]</v>
      </c>
      <c r="CH36" s="381" t="str">
        <v>[C-i-C]</v>
      </c>
      <c r="CI36" s="381" t="str">
        <v>[C-i-C]</v>
      </c>
      <c r="CJ36" s="381" t="str">
        <v>[C-i-C]</v>
      </c>
      <c r="CK36" s="381" t="str">
        <v>[C-i-C]</v>
      </c>
      <c r="CL36" s="381" t="str">
        <v>[C-i-C]</v>
      </c>
      <c r="CM36" s="381" t="str">
        <v>[C-i-C]</v>
      </c>
      <c r="CN36" s="381" t="str">
        <v>[C-i-C]</v>
      </c>
      <c r="CO36" s="133">
        <v>38270.400000000001</v>
      </c>
      <c r="CP36" s="133">
        <v>38270.400000000001</v>
      </c>
      <c r="CQ36" s="133">
        <v>38270.400000000001</v>
      </c>
      <c r="CR36" s="133">
        <v>38270.400000000001</v>
      </c>
      <c r="CS36" s="133">
        <v>38270.400000000001</v>
      </c>
      <c r="CT36" s="133">
        <v>38270.400000000001</v>
      </c>
      <c r="CU36" s="133">
        <v>38270.400000000001</v>
      </c>
      <c r="CV36" s="133">
        <v>38270.400000000001</v>
      </c>
      <c r="CW36" s="133">
        <v>47838</v>
      </c>
      <c r="CX36" s="133">
        <v>47838</v>
      </c>
      <c r="CY36" s="133">
        <v>47838</v>
      </c>
      <c r="CZ36" s="133">
        <v>47838</v>
      </c>
      <c r="DA36" s="133">
        <v>47838</v>
      </c>
      <c r="DB36" s="133">
        <v>47838</v>
      </c>
      <c r="DC36" s="133">
        <v>47838</v>
      </c>
      <c r="DD36" s="133">
        <v>38270.400000000001</v>
      </c>
      <c r="DE36" s="133">
        <v>38270.400000000001</v>
      </c>
      <c r="DF36" s="133">
        <v>0</v>
      </c>
      <c r="DG36" s="133">
        <v>0</v>
      </c>
      <c r="DH36" s="133">
        <v>0</v>
      </c>
      <c r="DI36" s="133">
        <v>0</v>
      </c>
      <c r="DJ36" s="133">
        <v>0</v>
      </c>
      <c r="DK36" s="133">
        <v>0</v>
      </c>
      <c r="DL36" s="133">
        <v>0</v>
      </c>
      <c r="DM36" s="133">
        <v>0</v>
      </c>
      <c r="DN36" s="133">
        <v>0</v>
      </c>
      <c r="DO36" s="133">
        <v>0</v>
      </c>
      <c r="DP36" s="133">
        <v>0</v>
      </c>
      <c r="DQ36" s="133">
        <v>0</v>
      </c>
      <c r="DR36" s="133">
        <v>0</v>
      </c>
      <c r="DS36" s="133">
        <v>0</v>
      </c>
      <c r="DU36" s="223"/>
      <c r="DV36" s="223"/>
      <c r="DW36" s="223"/>
      <c r="DX36" s="223"/>
      <c r="DY36" s="223"/>
      <c r="DZ36" s="223"/>
      <c r="EA36" s="223">
        <v>0</v>
      </c>
      <c r="EB36" s="223">
        <v>239190</v>
      </c>
      <c r="EC36" s="223">
        <v>459244.8000000001</v>
      </c>
      <c r="ED36" s="223">
        <f t="shared" si="6"/>
        <v>487947.60000000003</v>
      </c>
      <c r="EE36" s="223">
        <f t="shared" si="7"/>
        <v>0</v>
      </c>
      <c r="EF36" s="147" t="str">
        <f t="shared" si="8"/>
        <v>ERROR</v>
      </c>
      <c r="EG36" s="223">
        <f t="shared" si="9"/>
        <v>1186382.4000000001</v>
      </c>
      <c r="EI36" s="223">
        <f t="shared" si="10"/>
        <v>256500</v>
      </c>
      <c r="EJ36" s="223">
        <f>EI36*'Key assumptions'!$H$20*'Key assumptions'!$H$21</f>
        <v>9618.75</v>
      </c>
      <c r="EK36" s="279">
        <f t="shared" si="13"/>
        <v>0.23963133640552994</v>
      </c>
      <c r="EL36" s="223">
        <f t="shared" si="11"/>
        <v>2304.953917050691</v>
      </c>
      <c r="ET36" s="133">
        <f t="shared" si="15"/>
        <v>4</v>
      </c>
      <c r="EU36" s="133">
        <f t="shared" si="15"/>
        <v>12</v>
      </c>
      <c r="EV36" s="133">
        <f t="shared" si="15"/>
        <v>12</v>
      </c>
      <c r="EW36" s="133">
        <f t="shared" si="15"/>
        <v>11</v>
      </c>
      <c r="EX36" s="133">
        <f t="shared" si="15"/>
        <v>0</v>
      </c>
      <c r="EY36" s="133">
        <f t="shared" si="12"/>
        <v>39</v>
      </c>
      <c r="FA36" s="223">
        <v>229622.39999999999</v>
      </c>
      <c r="FB36" s="223">
        <v>229622.39999999999</v>
      </c>
    </row>
    <row r="37" spans="1:158" ht="12.6" thickBot="1" x14ac:dyDescent="0.45">
      <c r="A37" s="133" t="str">
        <v>Commercial Management</v>
      </c>
      <c r="B37" s="133" t="str">
        <v>N/A</v>
      </c>
      <c r="C37" s="133" t="str">
        <v>Internal Labour</v>
      </c>
      <c r="D37" s="133">
        <v>606796</v>
      </c>
      <c r="E37" s="133" t="str">
        <v xml:space="preserve">	Network Planning - Senior</v>
      </c>
      <c r="F37" s="133">
        <v>307.27999999999997</v>
      </c>
      <c r="G37" s="133">
        <v>137.30000000000001</v>
      </c>
      <c r="H37" s="133">
        <v>0</v>
      </c>
      <c r="I37" s="133">
        <v>0</v>
      </c>
      <c r="J37" s="133">
        <v>0</v>
      </c>
      <c r="K37" s="133">
        <v>0</v>
      </c>
      <c r="L37" s="133">
        <v>0</v>
      </c>
      <c r="M37" s="381" t="str">
        <v>[C-i-C]</v>
      </c>
      <c r="N37" s="381" t="str">
        <v>[C-i-C]</v>
      </c>
      <c r="O37" s="381" t="str">
        <v>[C-i-C]</v>
      </c>
      <c r="P37" s="381" t="str">
        <v>[C-i-C]</v>
      </c>
      <c r="Q37" s="381" t="str">
        <v>[C-i-C]</v>
      </c>
      <c r="R37" s="381" t="str">
        <v>[C-i-C]</v>
      </c>
      <c r="S37" s="381" t="str">
        <v>[C-i-C]</v>
      </c>
      <c r="T37" s="381" t="str">
        <v>[C-i-C]</v>
      </c>
      <c r="U37" s="381" t="str">
        <v>[C-i-C]</v>
      </c>
      <c r="V37" s="381" t="str">
        <v>[C-i-C]</v>
      </c>
      <c r="W37" s="381" t="str">
        <v>[C-i-C]</v>
      </c>
      <c r="X37" s="381" t="str">
        <v>[C-i-C]</v>
      </c>
      <c r="Y37" s="381" t="str">
        <v>[C-i-C]</v>
      </c>
      <c r="Z37" s="381" t="str">
        <v>[C-i-C]</v>
      </c>
      <c r="AA37" s="381" t="str">
        <v>[C-i-C]</v>
      </c>
      <c r="AB37" s="381" t="str">
        <v>[C-i-C]</v>
      </c>
      <c r="AC37" s="381" t="str">
        <v>[C-i-C]</v>
      </c>
      <c r="AD37" s="381" t="str">
        <v>[C-i-C]</v>
      </c>
      <c r="AE37" s="381" t="str">
        <v>[C-i-C]</v>
      </c>
      <c r="AF37" s="381" t="str">
        <v>[C-i-C]</v>
      </c>
      <c r="AG37" s="381" t="str">
        <v>[C-i-C]</v>
      </c>
      <c r="AH37" s="381" t="str">
        <v>[C-i-C]</v>
      </c>
      <c r="AI37" s="133">
        <v>1</v>
      </c>
      <c r="AJ37" s="133">
        <v>1</v>
      </c>
      <c r="AK37" s="133">
        <v>1</v>
      </c>
      <c r="AL37" s="133">
        <v>1</v>
      </c>
      <c r="AM37" s="133">
        <v>1</v>
      </c>
      <c r="AN37" s="133">
        <v>1</v>
      </c>
      <c r="AO37" s="133">
        <v>1</v>
      </c>
      <c r="AP37" s="133">
        <v>1</v>
      </c>
      <c r="AQ37" s="133">
        <v>1</v>
      </c>
      <c r="AR37" s="133">
        <v>1</v>
      </c>
      <c r="AS37" s="133">
        <v>1</v>
      </c>
      <c r="AT37" s="133">
        <v>1</v>
      </c>
      <c r="AU37" s="133">
        <v>1</v>
      </c>
      <c r="AV37" s="133">
        <v>1</v>
      </c>
      <c r="AW37" s="133">
        <v>1</v>
      </c>
      <c r="AX37" s="133">
        <v>1</v>
      </c>
      <c r="AY37" s="133">
        <v>1</v>
      </c>
      <c r="AZ37" s="133">
        <v>0</v>
      </c>
      <c r="BA37" s="133">
        <v>0</v>
      </c>
      <c r="BB37" s="133">
        <v>0</v>
      </c>
      <c r="BC37" s="133">
        <v>0</v>
      </c>
      <c r="BD37" s="133">
        <v>0</v>
      </c>
      <c r="BE37" s="133">
        <v>0</v>
      </c>
      <c r="BF37" s="133">
        <v>0</v>
      </c>
      <c r="BG37" s="133">
        <v>0</v>
      </c>
      <c r="BH37" s="133">
        <v>0</v>
      </c>
      <c r="BI37" s="133">
        <v>0</v>
      </c>
      <c r="BJ37" s="133">
        <v>0</v>
      </c>
      <c r="BK37" s="133">
        <v>0</v>
      </c>
      <c r="BL37" s="133">
        <v>0</v>
      </c>
      <c r="BM37" s="133">
        <v>0</v>
      </c>
      <c r="BN37" s="133">
        <v>0</v>
      </c>
      <c r="BO37" s="133">
        <v>0</v>
      </c>
      <c r="BP37" s="133">
        <v>0</v>
      </c>
      <c r="BQ37" s="133">
        <v>0</v>
      </c>
      <c r="BR37" s="133">
        <v>0</v>
      </c>
      <c r="BS37" s="381" t="str">
        <v>[C-i-C]</v>
      </c>
      <c r="BT37" s="381" t="str">
        <v>[C-i-C]</v>
      </c>
      <c r="BU37" s="381" t="str">
        <v>[C-i-C]</v>
      </c>
      <c r="BV37" s="381" t="str">
        <v>[C-i-C]</v>
      </c>
      <c r="BW37" s="381" t="str">
        <v>[C-i-C]</v>
      </c>
      <c r="BX37" s="381" t="str">
        <v>[C-i-C]</v>
      </c>
      <c r="BY37" s="381" t="str">
        <v>[C-i-C]</v>
      </c>
      <c r="BZ37" s="381" t="str">
        <v>[C-i-C]</v>
      </c>
      <c r="CA37" s="381" t="str">
        <v>[C-i-C]</v>
      </c>
      <c r="CB37" s="381" t="str">
        <v>[C-i-C]</v>
      </c>
      <c r="CC37" s="381" t="str">
        <v>[C-i-C]</v>
      </c>
      <c r="CD37" s="381" t="str">
        <v>[C-i-C]</v>
      </c>
      <c r="CE37" s="381" t="str">
        <v>[C-i-C]</v>
      </c>
      <c r="CF37" s="381" t="str">
        <v>[C-i-C]</v>
      </c>
      <c r="CG37" s="381" t="str">
        <v>[C-i-C]</v>
      </c>
      <c r="CH37" s="381" t="str">
        <v>[C-i-C]</v>
      </c>
      <c r="CI37" s="381" t="str">
        <v>[C-i-C]</v>
      </c>
      <c r="CJ37" s="381" t="str">
        <v>[C-i-C]</v>
      </c>
      <c r="CK37" s="381" t="str">
        <v>[C-i-C]</v>
      </c>
      <c r="CL37" s="381" t="str">
        <v>[C-i-C]</v>
      </c>
      <c r="CM37" s="381" t="str">
        <v>[C-i-C]</v>
      </c>
      <c r="CN37" s="381" t="str">
        <v>[C-i-C]</v>
      </c>
      <c r="CO37" s="133">
        <v>46091.999999999993</v>
      </c>
      <c r="CP37" s="133">
        <v>46091.999999999993</v>
      </c>
      <c r="CQ37" s="133">
        <v>46091.999999999993</v>
      </c>
      <c r="CR37" s="133">
        <v>46091.999999999993</v>
      </c>
      <c r="CS37" s="133">
        <v>46091.999999999993</v>
      </c>
      <c r="CT37" s="133">
        <v>46091.999999999993</v>
      </c>
      <c r="CU37" s="133">
        <v>46091.999999999993</v>
      </c>
      <c r="CV37" s="133">
        <v>46091.999999999993</v>
      </c>
      <c r="CW37" s="133">
        <v>46091.999999999993</v>
      </c>
      <c r="CX37" s="133">
        <v>46091.999999999993</v>
      </c>
      <c r="CY37" s="133">
        <v>46091.999999999993</v>
      </c>
      <c r="CZ37" s="133">
        <v>46091.999999999993</v>
      </c>
      <c r="DA37" s="133">
        <v>46091.999999999993</v>
      </c>
      <c r="DB37" s="133">
        <v>46091.999999999993</v>
      </c>
      <c r="DC37" s="133">
        <v>46091.999999999993</v>
      </c>
      <c r="DD37" s="133">
        <v>46091.999999999993</v>
      </c>
      <c r="DE37" s="133">
        <v>46091.999999999993</v>
      </c>
      <c r="DF37" s="133">
        <v>0</v>
      </c>
      <c r="DG37" s="133">
        <v>0</v>
      </c>
      <c r="DH37" s="133">
        <v>0</v>
      </c>
      <c r="DI37" s="133">
        <v>0</v>
      </c>
      <c r="DJ37" s="133">
        <v>0</v>
      </c>
      <c r="DK37" s="133">
        <v>0</v>
      </c>
      <c r="DL37" s="133">
        <v>0</v>
      </c>
      <c r="DM37" s="133">
        <v>0</v>
      </c>
      <c r="DN37" s="133">
        <v>0</v>
      </c>
      <c r="DO37" s="133">
        <v>0</v>
      </c>
      <c r="DP37" s="133">
        <v>0</v>
      </c>
      <c r="DQ37" s="133">
        <v>0</v>
      </c>
      <c r="DR37" s="133">
        <v>0</v>
      </c>
      <c r="DS37" s="133">
        <v>0</v>
      </c>
      <c r="DU37" s="223"/>
      <c r="DV37" s="223"/>
      <c r="DW37" s="223"/>
      <c r="DX37" s="223"/>
      <c r="DY37" s="223"/>
      <c r="DZ37" s="223"/>
      <c r="EA37" s="223">
        <v>0</v>
      </c>
      <c r="EB37" s="223">
        <v>0</v>
      </c>
      <c r="EC37" s="223">
        <v>553103.99999999988</v>
      </c>
      <c r="ED37" s="223">
        <f t="shared" si="6"/>
        <v>507011.99999999994</v>
      </c>
      <c r="EE37" s="223">
        <f t="shared" si="7"/>
        <v>0</v>
      </c>
      <c r="EF37" s="147" t="str">
        <f t="shared" si="8"/>
        <v>ERROR</v>
      </c>
      <c r="EG37" s="223">
        <f t="shared" si="9"/>
        <v>1060115.9999999998</v>
      </c>
      <c r="EI37" s="223">
        <f t="shared" si="10"/>
        <v>247140</v>
      </c>
      <c r="EJ37" s="223">
        <f>EI37*'Key assumptions'!$H$20*'Key assumptions'!$H$21</f>
        <v>9267.75</v>
      </c>
      <c r="EK37" s="279">
        <f t="shared" si="13"/>
        <v>0.23963133640552994</v>
      </c>
      <c r="EL37" s="223">
        <f t="shared" si="11"/>
        <v>2220.8433179723502</v>
      </c>
      <c r="ET37" s="133">
        <f t="shared" si="15"/>
        <v>4</v>
      </c>
      <c r="EU37" s="133">
        <f t="shared" si="15"/>
        <v>12</v>
      </c>
      <c r="EV37" s="133">
        <f t="shared" si="15"/>
        <v>12</v>
      </c>
      <c r="EW37" s="133">
        <f t="shared" si="15"/>
        <v>11</v>
      </c>
      <c r="EX37" s="133">
        <f t="shared" si="15"/>
        <v>0</v>
      </c>
      <c r="EY37" s="133">
        <f t="shared" si="12"/>
        <v>39</v>
      </c>
      <c r="FA37" s="223">
        <v>276551.99999999994</v>
      </c>
      <c r="FB37" s="223">
        <v>276551.99999999994</v>
      </c>
    </row>
    <row r="38" spans="1:158" ht="12.6" thickBot="1" x14ac:dyDescent="0.45">
      <c r="A38" s="133" t="str">
        <v>Other support and corporate roles</v>
      </c>
      <c r="B38" s="133" t="str">
        <v>N/A</v>
      </c>
      <c r="C38" s="133" t="str">
        <v>Internal Labour</v>
      </c>
      <c r="D38" s="133">
        <v>606796</v>
      </c>
      <c r="E38" s="133" t="str">
        <v>Legal Counsel Senior</v>
      </c>
      <c r="F38" s="133">
        <v>316.45</v>
      </c>
      <c r="G38" s="133">
        <v>141.4</v>
      </c>
      <c r="H38" s="133">
        <v>0</v>
      </c>
      <c r="I38" s="133">
        <v>0</v>
      </c>
      <c r="J38" s="133">
        <v>0</v>
      </c>
      <c r="K38" s="133">
        <v>0</v>
      </c>
      <c r="L38" s="133">
        <v>0</v>
      </c>
      <c r="M38" s="381" t="str">
        <v>[C-i-C]</v>
      </c>
      <c r="N38" s="381" t="str">
        <v>[C-i-C]</v>
      </c>
      <c r="O38" s="381" t="str">
        <v>[C-i-C]</v>
      </c>
      <c r="P38" s="381" t="str">
        <v>[C-i-C]</v>
      </c>
      <c r="Q38" s="381" t="str">
        <v>[C-i-C]</v>
      </c>
      <c r="R38" s="381" t="str">
        <v>[C-i-C]</v>
      </c>
      <c r="S38" s="381" t="str">
        <v>[C-i-C]</v>
      </c>
      <c r="T38" s="381" t="str">
        <v>[C-i-C]</v>
      </c>
      <c r="U38" s="381" t="str">
        <v>[C-i-C]</v>
      </c>
      <c r="V38" s="381" t="str">
        <v>[C-i-C]</v>
      </c>
      <c r="W38" s="381" t="str">
        <v>[C-i-C]</v>
      </c>
      <c r="X38" s="381" t="str">
        <v>[C-i-C]</v>
      </c>
      <c r="Y38" s="381" t="str">
        <v>[C-i-C]</v>
      </c>
      <c r="Z38" s="381" t="str">
        <v>[C-i-C]</v>
      </c>
      <c r="AA38" s="381" t="str">
        <v>[C-i-C]</v>
      </c>
      <c r="AB38" s="381" t="str">
        <v>[C-i-C]</v>
      </c>
      <c r="AC38" s="381" t="str">
        <v>[C-i-C]</v>
      </c>
      <c r="AD38" s="381" t="str">
        <v>[C-i-C]</v>
      </c>
      <c r="AE38" s="381" t="str">
        <v>[C-i-C]</v>
      </c>
      <c r="AF38" s="381" t="str">
        <v>[C-i-C]</v>
      </c>
      <c r="AG38" s="381" t="str">
        <v>[C-i-C]</v>
      </c>
      <c r="AH38" s="381" t="str">
        <v>[C-i-C]</v>
      </c>
      <c r="AI38" s="133">
        <v>0</v>
      </c>
      <c r="AJ38" s="133">
        <v>0</v>
      </c>
      <c r="AK38" s="133">
        <v>0</v>
      </c>
      <c r="AL38" s="133">
        <v>0</v>
      </c>
      <c r="AM38" s="133">
        <v>0</v>
      </c>
      <c r="AN38" s="133">
        <v>0</v>
      </c>
      <c r="AO38" s="133">
        <v>0</v>
      </c>
      <c r="AP38" s="133">
        <v>0</v>
      </c>
      <c r="AQ38" s="133">
        <v>0</v>
      </c>
      <c r="AR38" s="133">
        <v>0</v>
      </c>
      <c r="AS38" s="133">
        <v>0</v>
      </c>
      <c r="AT38" s="133">
        <v>0</v>
      </c>
      <c r="AU38" s="133">
        <v>0</v>
      </c>
      <c r="AV38" s="133">
        <v>0</v>
      </c>
      <c r="AW38" s="133">
        <v>0</v>
      </c>
      <c r="AX38" s="133">
        <v>0</v>
      </c>
      <c r="AY38" s="133">
        <v>0</v>
      </c>
      <c r="AZ38" s="133">
        <v>0</v>
      </c>
      <c r="BA38" s="133">
        <v>0</v>
      </c>
      <c r="BB38" s="133">
        <v>0</v>
      </c>
      <c r="BC38" s="133">
        <v>0</v>
      </c>
      <c r="BD38" s="133">
        <v>0</v>
      </c>
      <c r="BE38" s="133">
        <v>0</v>
      </c>
      <c r="BF38" s="133">
        <v>0</v>
      </c>
      <c r="BG38" s="133">
        <v>0</v>
      </c>
      <c r="BH38" s="133">
        <v>0</v>
      </c>
      <c r="BI38" s="133">
        <v>0</v>
      </c>
      <c r="BJ38" s="133">
        <v>0</v>
      </c>
      <c r="BK38" s="133">
        <v>0</v>
      </c>
      <c r="BL38" s="133">
        <v>0</v>
      </c>
      <c r="BM38" s="133">
        <v>0</v>
      </c>
      <c r="BN38" s="133">
        <v>0</v>
      </c>
      <c r="BO38" s="133">
        <v>0</v>
      </c>
      <c r="BP38" s="133">
        <v>0</v>
      </c>
      <c r="BQ38" s="133">
        <v>0</v>
      </c>
      <c r="BR38" s="133">
        <v>0</v>
      </c>
      <c r="BS38" s="381" t="str">
        <v>[C-i-C]</v>
      </c>
      <c r="BT38" s="381" t="str">
        <v>[C-i-C]</v>
      </c>
      <c r="BU38" s="381" t="str">
        <v>[C-i-C]</v>
      </c>
      <c r="BV38" s="381" t="str">
        <v>[C-i-C]</v>
      </c>
      <c r="BW38" s="381" t="str">
        <v>[C-i-C]</v>
      </c>
      <c r="BX38" s="381" t="str">
        <v>[C-i-C]</v>
      </c>
      <c r="BY38" s="381" t="str">
        <v>[C-i-C]</v>
      </c>
      <c r="BZ38" s="381" t="str">
        <v>[C-i-C]</v>
      </c>
      <c r="CA38" s="381" t="str">
        <v>[C-i-C]</v>
      </c>
      <c r="CB38" s="381" t="str">
        <v>[C-i-C]</v>
      </c>
      <c r="CC38" s="381" t="str">
        <v>[C-i-C]</v>
      </c>
      <c r="CD38" s="381" t="str">
        <v>[C-i-C]</v>
      </c>
      <c r="CE38" s="381" t="str">
        <v>[C-i-C]</v>
      </c>
      <c r="CF38" s="381" t="str">
        <v>[C-i-C]</v>
      </c>
      <c r="CG38" s="381" t="str">
        <v>[C-i-C]</v>
      </c>
      <c r="CH38" s="381" t="str">
        <v>[C-i-C]</v>
      </c>
      <c r="CI38" s="381" t="str">
        <v>[C-i-C]</v>
      </c>
      <c r="CJ38" s="381" t="str">
        <v>[C-i-C]</v>
      </c>
      <c r="CK38" s="381" t="str">
        <v>[C-i-C]</v>
      </c>
      <c r="CL38" s="381" t="str">
        <v>[C-i-C]</v>
      </c>
      <c r="CM38" s="381" t="str">
        <v>[C-i-C]</v>
      </c>
      <c r="CN38" s="381" t="str">
        <v>[C-i-C]</v>
      </c>
      <c r="CO38" s="133">
        <v>0</v>
      </c>
      <c r="CP38" s="133">
        <v>0</v>
      </c>
      <c r="CQ38" s="133">
        <v>0</v>
      </c>
      <c r="CR38" s="133">
        <v>0</v>
      </c>
      <c r="CS38" s="133">
        <v>0</v>
      </c>
      <c r="CT38" s="133">
        <v>0</v>
      </c>
      <c r="CU38" s="133">
        <v>0</v>
      </c>
      <c r="CV38" s="133">
        <v>0</v>
      </c>
      <c r="CW38" s="133">
        <v>0</v>
      </c>
      <c r="CX38" s="133">
        <v>0</v>
      </c>
      <c r="CY38" s="133">
        <v>0</v>
      </c>
      <c r="CZ38" s="133">
        <v>0</v>
      </c>
      <c r="DA38" s="133">
        <v>0</v>
      </c>
      <c r="DB38" s="133">
        <v>0</v>
      </c>
      <c r="DC38" s="133">
        <v>0</v>
      </c>
      <c r="DD38" s="133">
        <v>0</v>
      </c>
      <c r="DE38" s="133">
        <v>0</v>
      </c>
      <c r="DF38" s="133">
        <v>0</v>
      </c>
      <c r="DG38" s="133">
        <v>0</v>
      </c>
      <c r="DH38" s="133">
        <v>0</v>
      </c>
      <c r="DI38" s="133">
        <v>0</v>
      </c>
      <c r="DJ38" s="133">
        <v>0</v>
      </c>
      <c r="DK38" s="133">
        <v>0</v>
      </c>
      <c r="DL38" s="133">
        <v>0</v>
      </c>
      <c r="DM38" s="133">
        <v>0</v>
      </c>
      <c r="DN38" s="133">
        <v>0</v>
      </c>
      <c r="DO38" s="133">
        <v>0</v>
      </c>
      <c r="DP38" s="133">
        <v>0</v>
      </c>
      <c r="DQ38" s="133">
        <v>0</v>
      </c>
      <c r="DR38" s="133">
        <v>0</v>
      </c>
      <c r="DS38" s="133">
        <v>0</v>
      </c>
      <c r="DU38" s="223"/>
      <c r="DV38" s="223"/>
      <c r="DW38" s="223"/>
      <c r="DX38" s="223"/>
      <c r="DY38" s="223"/>
      <c r="DZ38" s="223"/>
      <c r="EA38" s="223">
        <v>18987</v>
      </c>
      <c r="EB38" s="223">
        <v>56961</v>
      </c>
      <c r="EC38" s="223">
        <v>4746.75</v>
      </c>
      <c r="ED38" s="223">
        <f t="shared" si="6"/>
        <v>0</v>
      </c>
      <c r="EE38" s="223">
        <f t="shared" si="7"/>
        <v>0</v>
      </c>
      <c r="EF38" s="147" t="str">
        <f t="shared" si="8"/>
        <v>ERROR</v>
      </c>
      <c r="EG38" s="223">
        <f t="shared" si="9"/>
        <v>80694.75</v>
      </c>
      <c r="EI38" s="223">
        <f t="shared" si="10"/>
        <v>254520</v>
      </c>
      <c r="EJ38" s="223">
        <f>EI38*'Key assumptions'!$H$20*'Key assumptions'!$H$21</f>
        <v>9544.5</v>
      </c>
      <c r="EK38" s="279">
        <f t="shared" si="13"/>
        <v>0.23963133640552994</v>
      </c>
      <c r="EL38" s="223">
        <f t="shared" si="11"/>
        <v>2287.1612903225805</v>
      </c>
      <c r="ET38" s="133">
        <f t="shared" si="15"/>
        <v>4</v>
      </c>
      <c r="EU38" s="133">
        <f t="shared" si="15"/>
        <v>12</v>
      </c>
      <c r="EV38" s="133">
        <f t="shared" si="15"/>
        <v>6</v>
      </c>
      <c r="EW38" s="133">
        <f t="shared" si="15"/>
        <v>0</v>
      </c>
      <c r="EX38" s="133">
        <f t="shared" si="15"/>
        <v>0</v>
      </c>
      <c r="EY38" s="133">
        <f t="shared" si="12"/>
        <v>22</v>
      </c>
      <c r="FA38" s="223">
        <v>4746.75</v>
      </c>
      <c r="FB38" s="223">
        <v>0</v>
      </c>
    </row>
    <row r="39" spans="1:158" ht="12.6" thickBot="1" x14ac:dyDescent="0.45">
      <c r="A39" s="133" t="str">
        <v>Other support and corporate roles</v>
      </c>
      <c r="B39" s="133" t="str">
        <v>N/A</v>
      </c>
      <c r="C39" s="133" t="str">
        <v>Internal Labour</v>
      </c>
      <c r="D39" s="133">
        <v>606798</v>
      </c>
      <c r="E39" s="133" t="str">
        <v>GM - Regulation</v>
      </c>
      <c r="F39" s="133">
        <v>491.02</v>
      </c>
      <c r="G39" s="133">
        <v>219.4</v>
      </c>
      <c r="H39" s="133">
        <v>0</v>
      </c>
      <c r="I39" s="133">
        <v>0</v>
      </c>
      <c r="J39" s="133">
        <v>0</v>
      </c>
      <c r="K39" s="133">
        <v>0</v>
      </c>
      <c r="L39" s="133">
        <v>0</v>
      </c>
      <c r="M39" s="381" t="str">
        <v>[C-i-C]</v>
      </c>
      <c r="N39" s="381" t="str">
        <v>[C-i-C]</v>
      </c>
      <c r="O39" s="381" t="str">
        <v>[C-i-C]</v>
      </c>
      <c r="P39" s="381" t="str">
        <v>[C-i-C]</v>
      </c>
      <c r="Q39" s="381" t="str">
        <v>[C-i-C]</v>
      </c>
      <c r="R39" s="381" t="str">
        <v>[C-i-C]</v>
      </c>
      <c r="S39" s="381" t="str">
        <v>[C-i-C]</v>
      </c>
      <c r="T39" s="381" t="str">
        <v>[C-i-C]</v>
      </c>
      <c r="U39" s="381" t="str">
        <v>[C-i-C]</v>
      </c>
      <c r="V39" s="381" t="str">
        <v>[C-i-C]</v>
      </c>
      <c r="W39" s="381" t="str">
        <v>[C-i-C]</v>
      </c>
      <c r="X39" s="381" t="str">
        <v>[C-i-C]</v>
      </c>
      <c r="Y39" s="381" t="str">
        <v>[C-i-C]</v>
      </c>
      <c r="Z39" s="381" t="str">
        <v>[C-i-C]</v>
      </c>
      <c r="AA39" s="381" t="str">
        <v>[C-i-C]</v>
      </c>
      <c r="AB39" s="381" t="str">
        <v>[C-i-C]</v>
      </c>
      <c r="AC39" s="381" t="str">
        <v>[C-i-C]</v>
      </c>
      <c r="AD39" s="381" t="str">
        <v>[C-i-C]</v>
      </c>
      <c r="AE39" s="381" t="str">
        <v>[C-i-C]</v>
      </c>
      <c r="AF39" s="381" t="str">
        <v>[C-i-C]</v>
      </c>
      <c r="AG39" s="381" t="str">
        <v>[C-i-C]</v>
      </c>
      <c r="AH39" s="381" t="str">
        <v>[C-i-C]</v>
      </c>
      <c r="AI39" s="133">
        <v>0.05</v>
      </c>
      <c r="AJ39" s="133">
        <v>0.05</v>
      </c>
      <c r="AK39" s="133">
        <v>0.05</v>
      </c>
      <c r="AL39" s="133">
        <v>0.05</v>
      </c>
      <c r="AM39" s="133">
        <v>0.05</v>
      </c>
      <c r="AN39" s="133">
        <v>0.05</v>
      </c>
      <c r="AO39" s="133">
        <v>0.05</v>
      </c>
      <c r="AP39" s="133">
        <v>0.05</v>
      </c>
      <c r="AQ39" s="133">
        <v>0.05</v>
      </c>
      <c r="AR39" s="133">
        <v>0.05</v>
      </c>
      <c r="AS39" s="133">
        <v>0.05</v>
      </c>
      <c r="AT39" s="133">
        <v>0.05</v>
      </c>
      <c r="AU39" s="133">
        <v>0.05</v>
      </c>
      <c r="AV39" s="133">
        <v>0.05</v>
      </c>
      <c r="AW39" s="133">
        <v>0.05</v>
      </c>
      <c r="AX39" s="133">
        <v>0</v>
      </c>
      <c r="AY39" s="133">
        <v>0</v>
      </c>
      <c r="AZ39" s="133">
        <v>0</v>
      </c>
      <c r="BA39" s="133">
        <v>0</v>
      </c>
      <c r="BB39" s="133">
        <v>0</v>
      </c>
      <c r="BC39" s="133">
        <v>0</v>
      </c>
      <c r="BD39" s="133">
        <v>0</v>
      </c>
      <c r="BE39" s="133">
        <v>0</v>
      </c>
      <c r="BF39" s="133">
        <v>0</v>
      </c>
      <c r="BG39" s="133">
        <v>0</v>
      </c>
      <c r="BH39" s="133">
        <v>0</v>
      </c>
      <c r="BI39" s="133">
        <v>0</v>
      </c>
      <c r="BJ39" s="133">
        <v>0</v>
      </c>
      <c r="BK39" s="133">
        <v>0</v>
      </c>
      <c r="BL39" s="133">
        <v>0</v>
      </c>
      <c r="BM39" s="133">
        <v>0</v>
      </c>
      <c r="BN39" s="133">
        <v>0</v>
      </c>
      <c r="BO39" s="133">
        <v>0</v>
      </c>
      <c r="BP39" s="133">
        <v>0</v>
      </c>
      <c r="BQ39" s="133">
        <v>0</v>
      </c>
      <c r="BR39" s="133">
        <v>0</v>
      </c>
      <c r="BS39" s="381" t="str">
        <v>[C-i-C]</v>
      </c>
      <c r="BT39" s="381" t="str">
        <v>[C-i-C]</v>
      </c>
      <c r="BU39" s="381" t="str">
        <v>[C-i-C]</v>
      </c>
      <c r="BV39" s="381" t="str">
        <v>[C-i-C]</v>
      </c>
      <c r="BW39" s="381" t="str">
        <v>[C-i-C]</v>
      </c>
      <c r="BX39" s="381" t="str">
        <v>[C-i-C]</v>
      </c>
      <c r="BY39" s="381" t="str">
        <v>[C-i-C]</v>
      </c>
      <c r="BZ39" s="381" t="str">
        <v>[C-i-C]</v>
      </c>
      <c r="CA39" s="381" t="str">
        <v>[C-i-C]</v>
      </c>
      <c r="CB39" s="381" t="str">
        <v>[C-i-C]</v>
      </c>
      <c r="CC39" s="381" t="str">
        <v>[C-i-C]</v>
      </c>
      <c r="CD39" s="381" t="str">
        <v>[C-i-C]</v>
      </c>
      <c r="CE39" s="381" t="str">
        <v>[C-i-C]</v>
      </c>
      <c r="CF39" s="381" t="str">
        <v>[C-i-C]</v>
      </c>
      <c r="CG39" s="381" t="str">
        <v>[C-i-C]</v>
      </c>
      <c r="CH39" s="381" t="str">
        <v>[C-i-C]</v>
      </c>
      <c r="CI39" s="381" t="str">
        <v>[C-i-C]</v>
      </c>
      <c r="CJ39" s="381" t="str">
        <v>[C-i-C]</v>
      </c>
      <c r="CK39" s="381" t="str">
        <v>[C-i-C]</v>
      </c>
      <c r="CL39" s="381" t="str">
        <v>[C-i-C]</v>
      </c>
      <c r="CM39" s="381" t="str">
        <v>[C-i-C]</v>
      </c>
      <c r="CN39" s="381" t="str">
        <v>[C-i-C]</v>
      </c>
      <c r="CO39" s="133">
        <v>3682.65</v>
      </c>
      <c r="CP39" s="133">
        <v>3682.65</v>
      </c>
      <c r="CQ39" s="133">
        <v>3682.65</v>
      </c>
      <c r="CR39" s="133">
        <v>3682.65</v>
      </c>
      <c r="CS39" s="133">
        <v>3682.65</v>
      </c>
      <c r="CT39" s="133">
        <v>3682.65</v>
      </c>
      <c r="CU39" s="133">
        <v>3682.65</v>
      </c>
      <c r="CV39" s="133">
        <v>3682.65</v>
      </c>
      <c r="CW39" s="133">
        <v>3682.65</v>
      </c>
      <c r="CX39" s="133">
        <v>3682.65</v>
      </c>
      <c r="CY39" s="133">
        <v>3682.65</v>
      </c>
      <c r="CZ39" s="133">
        <v>3682.65</v>
      </c>
      <c r="DA39" s="133">
        <v>3682.65</v>
      </c>
      <c r="DB39" s="133">
        <v>3682.65</v>
      </c>
      <c r="DC39" s="133">
        <v>3682.65</v>
      </c>
      <c r="DD39" s="133">
        <v>0</v>
      </c>
      <c r="DE39" s="133">
        <v>0</v>
      </c>
      <c r="DF39" s="133">
        <v>0</v>
      </c>
      <c r="DG39" s="133">
        <v>0</v>
      </c>
      <c r="DH39" s="133">
        <v>0</v>
      </c>
      <c r="DI39" s="133">
        <v>0</v>
      </c>
      <c r="DJ39" s="133">
        <v>0</v>
      </c>
      <c r="DK39" s="133">
        <v>0</v>
      </c>
      <c r="DL39" s="133">
        <v>0</v>
      </c>
      <c r="DM39" s="133">
        <v>0</v>
      </c>
      <c r="DN39" s="133">
        <v>0</v>
      </c>
      <c r="DO39" s="133">
        <v>0</v>
      </c>
      <c r="DP39" s="133">
        <v>0</v>
      </c>
      <c r="DQ39" s="133">
        <v>0</v>
      </c>
      <c r="DR39" s="133">
        <v>0</v>
      </c>
      <c r="DS39" s="133">
        <v>0</v>
      </c>
      <c r="DU39" s="223"/>
      <c r="DV39" s="223"/>
      <c r="DW39" s="223"/>
      <c r="DX39" s="223"/>
      <c r="DY39" s="223"/>
      <c r="DZ39" s="223"/>
      <c r="EA39" s="223">
        <v>62605.05</v>
      </c>
      <c r="EB39" s="223">
        <v>44191.80000000001</v>
      </c>
      <c r="EC39" s="223">
        <v>44191.80000000001</v>
      </c>
      <c r="ED39" s="223">
        <f t="shared" si="6"/>
        <v>33143.850000000006</v>
      </c>
      <c r="EE39" s="223">
        <f t="shared" si="7"/>
        <v>0</v>
      </c>
      <c r="EF39" s="147" t="str">
        <f t="shared" si="8"/>
        <v>ERROR</v>
      </c>
      <c r="EG39" s="223">
        <f t="shared" si="9"/>
        <v>184132.50000000003</v>
      </c>
      <c r="EI39" s="223">
        <f t="shared" si="10"/>
        <v>394920</v>
      </c>
      <c r="EJ39" s="223">
        <f>EI39*'Key assumptions'!$H$20*'Key assumptions'!$H$21</f>
        <v>14809.5</v>
      </c>
      <c r="EK39" s="279">
        <f t="shared" si="13"/>
        <v>0.23963133640552994</v>
      </c>
      <c r="EL39" s="223">
        <f t="shared" si="11"/>
        <v>3548.8202764976959</v>
      </c>
      <c r="ET39" s="133">
        <f t="shared" ref="ET39:EX48" si="16">COUNTIFS($H$6:$BL$6,ET$8,$H39:$BL39,"&lt;&gt;"&amp;0)</f>
        <v>4</v>
      </c>
      <c r="EU39" s="133">
        <f t="shared" si="16"/>
        <v>12</v>
      </c>
      <c r="EV39" s="133">
        <f t="shared" si="16"/>
        <v>12</v>
      </c>
      <c r="EW39" s="133">
        <f t="shared" si="16"/>
        <v>9</v>
      </c>
      <c r="EX39" s="133">
        <f t="shared" si="16"/>
        <v>0</v>
      </c>
      <c r="EY39" s="133">
        <f t="shared" si="12"/>
        <v>37</v>
      </c>
      <c r="FA39" s="223">
        <v>22095.9</v>
      </c>
      <c r="FB39" s="223">
        <v>22095.9</v>
      </c>
    </row>
    <row r="40" spans="1:158" ht="12.6" thickBot="1" x14ac:dyDescent="0.45">
      <c r="A40" s="133" t="str">
        <v>Community and Stakeholder Engagement</v>
      </c>
      <c r="B40" s="133" t="str">
        <v>N/A</v>
      </c>
      <c r="C40" s="133" t="str">
        <v>Internal Labour</v>
      </c>
      <c r="D40" s="133">
        <v>606798</v>
      </c>
      <c r="E40" s="133" t="str">
        <v>Community/Stakeholder Officer - Senior</v>
      </c>
      <c r="F40" s="133">
        <v>262.95999999999998</v>
      </c>
      <c r="G40" s="133">
        <v>117.5</v>
      </c>
      <c r="H40" s="133">
        <v>0</v>
      </c>
      <c r="I40" s="133">
        <v>0</v>
      </c>
      <c r="J40" s="133">
        <v>0</v>
      </c>
      <c r="K40" s="133">
        <v>0</v>
      </c>
      <c r="L40" s="133">
        <v>0</v>
      </c>
      <c r="M40" s="381" t="str">
        <v>[C-i-C]</v>
      </c>
      <c r="N40" s="381" t="str">
        <v>[C-i-C]</v>
      </c>
      <c r="O40" s="381" t="str">
        <v>[C-i-C]</v>
      </c>
      <c r="P40" s="381" t="str">
        <v>[C-i-C]</v>
      </c>
      <c r="Q40" s="381" t="str">
        <v>[C-i-C]</v>
      </c>
      <c r="R40" s="381" t="str">
        <v>[C-i-C]</v>
      </c>
      <c r="S40" s="381" t="str">
        <v>[C-i-C]</v>
      </c>
      <c r="T40" s="381" t="str">
        <v>[C-i-C]</v>
      </c>
      <c r="U40" s="381" t="str">
        <v>[C-i-C]</v>
      </c>
      <c r="V40" s="381" t="str">
        <v>[C-i-C]</v>
      </c>
      <c r="W40" s="381" t="str">
        <v>[C-i-C]</v>
      </c>
      <c r="X40" s="381" t="str">
        <v>[C-i-C]</v>
      </c>
      <c r="Y40" s="381" t="str">
        <v>[C-i-C]</v>
      </c>
      <c r="Z40" s="381" t="str">
        <v>[C-i-C]</v>
      </c>
      <c r="AA40" s="381" t="str">
        <v>[C-i-C]</v>
      </c>
      <c r="AB40" s="381" t="str">
        <v>[C-i-C]</v>
      </c>
      <c r="AC40" s="381" t="str">
        <v>[C-i-C]</v>
      </c>
      <c r="AD40" s="381" t="str">
        <v>[C-i-C]</v>
      </c>
      <c r="AE40" s="381" t="str">
        <v>[C-i-C]</v>
      </c>
      <c r="AF40" s="381" t="str">
        <v>[C-i-C]</v>
      </c>
      <c r="AG40" s="381" t="str">
        <v>[C-i-C]</v>
      </c>
      <c r="AH40" s="381" t="str">
        <v>[C-i-C]</v>
      </c>
      <c r="AI40" s="133">
        <v>0.2</v>
      </c>
      <c r="AJ40" s="133">
        <v>0.2</v>
      </c>
      <c r="AK40" s="133">
        <v>0.2</v>
      </c>
      <c r="AL40" s="133">
        <v>0.2</v>
      </c>
      <c r="AM40" s="133">
        <v>0.2</v>
      </c>
      <c r="AN40" s="133">
        <v>0.2</v>
      </c>
      <c r="AO40" s="133">
        <v>0.2</v>
      </c>
      <c r="AP40" s="133">
        <v>0.2</v>
      </c>
      <c r="AQ40" s="133">
        <v>0.2</v>
      </c>
      <c r="AR40" s="133">
        <v>0.2</v>
      </c>
      <c r="AS40" s="133">
        <v>0.2</v>
      </c>
      <c r="AT40" s="133">
        <v>0.2</v>
      </c>
      <c r="AU40" s="133">
        <v>0.2</v>
      </c>
      <c r="AV40" s="133">
        <v>0.2</v>
      </c>
      <c r="AW40" s="133">
        <v>0.2</v>
      </c>
      <c r="AX40" s="133">
        <v>0</v>
      </c>
      <c r="AY40" s="133">
        <v>0</v>
      </c>
      <c r="AZ40" s="133">
        <v>0</v>
      </c>
      <c r="BA40" s="133">
        <v>0</v>
      </c>
      <c r="BB40" s="133">
        <v>0</v>
      </c>
      <c r="BC40" s="133">
        <v>0</v>
      </c>
      <c r="BD40" s="133">
        <v>0</v>
      </c>
      <c r="BE40" s="133">
        <v>0</v>
      </c>
      <c r="BF40" s="133">
        <v>0</v>
      </c>
      <c r="BG40" s="133">
        <v>0</v>
      </c>
      <c r="BH40" s="133">
        <v>0</v>
      </c>
      <c r="BI40" s="133">
        <v>0</v>
      </c>
      <c r="BJ40" s="133">
        <v>0</v>
      </c>
      <c r="BK40" s="133">
        <v>0</v>
      </c>
      <c r="BL40" s="133">
        <v>0</v>
      </c>
      <c r="BM40" s="133">
        <v>0</v>
      </c>
      <c r="BN40" s="133">
        <v>0</v>
      </c>
      <c r="BO40" s="133">
        <v>0</v>
      </c>
      <c r="BP40" s="133">
        <v>0</v>
      </c>
      <c r="BQ40" s="133">
        <v>0</v>
      </c>
      <c r="BR40" s="133">
        <v>0</v>
      </c>
      <c r="BS40" s="381" t="str">
        <v>[C-i-C]</v>
      </c>
      <c r="BT40" s="381" t="str">
        <v>[C-i-C]</v>
      </c>
      <c r="BU40" s="381" t="str">
        <v>[C-i-C]</v>
      </c>
      <c r="BV40" s="381" t="str">
        <v>[C-i-C]</v>
      </c>
      <c r="BW40" s="381" t="str">
        <v>[C-i-C]</v>
      </c>
      <c r="BX40" s="381" t="str">
        <v>[C-i-C]</v>
      </c>
      <c r="BY40" s="381" t="str">
        <v>[C-i-C]</v>
      </c>
      <c r="BZ40" s="381" t="str">
        <v>[C-i-C]</v>
      </c>
      <c r="CA40" s="381" t="str">
        <v>[C-i-C]</v>
      </c>
      <c r="CB40" s="381" t="str">
        <v>[C-i-C]</v>
      </c>
      <c r="CC40" s="381" t="str">
        <v>[C-i-C]</v>
      </c>
      <c r="CD40" s="381" t="str">
        <v>[C-i-C]</v>
      </c>
      <c r="CE40" s="381" t="str">
        <v>[C-i-C]</v>
      </c>
      <c r="CF40" s="381" t="str">
        <v>[C-i-C]</v>
      </c>
      <c r="CG40" s="381" t="str">
        <v>[C-i-C]</v>
      </c>
      <c r="CH40" s="381" t="str">
        <v>[C-i-C]</v>
      </c>
      <c r="CI40" s="381" t="str">
        <v>[C-i-C]</v>
      </c>
      <c r="CJ40" s="381" t="str">
        <v>[C-i-C]</v>
      </c>
      <c r="CK40" s="381" t="str">
        <v>[C-i-C]</v>
      </c>
      <c r="CL40" s="381" t="str">
        <v>[C-i-C]</v>
      </c>
      <c r="CM40" s="381" t="str">
        <v>[C-i-C]</v>
      </c>
      <c r="CN40" s="381" t="str">
        <v>[C-i-C]</v>
      </c>
      <c r="CO40" s="133">
        <v>7888.8</v>
      </c>
      <c r="CP40" s="133">
        <v>7888.8</v>
      </c>
      <c r="CQ40" s="133">
        <v>7888.8</v>
      </c>
      <c r="CR40" s="133">
        <v>7888.8</v>
      </c>
      <c r="CS40" s="133">
        <v>7888.8</v>
      </c>
      <c r="CT40" s="133">
        <v>7888.8</v>
      </c>
      <c r="CU40" s="133">
        <v>7888.8</v>
      </c>
      <c r="CV40" s="133">
        <v>7888.8</v>
      </c>
      <c r="CW40" s="133">
        <v>7888.8</v>
      </c>
      <c r="CX40" s="133">
        <v>7888.8</v>
      </c>
      <c r="CY40" s="133">
        <v>7888.8</v>
      </c>
      <c r="CZ40" s="133">
        <v>7888.8</v>
      </c>
      <c r="DA40" s="133">
        <v>7888.8</v>
      </c>
      <c r="DB40" s="133">
        <v>7888.8</v>
      </c>
      <c r="DC40" s="133">
        <v>7888.8</v>
      </c>
      <c r="DD40" s="133">
        <v>0</v>
      </c>
      <c r="DE40" s="133">
        <v>0</v>
      </c>
      <c r="DF40" s="133">
        <v>0</v>
      </c>
      <c r="DG40" s="133">
        <v>0</v>
      </c>
      <c r="DH40" s="133">
        <v>0</v>
      </c>
      <c r="DI40" s="133">
        <v>0</v>
      </c>
      <c r="DJ40" s="133">
        <v>0</v>
      </c>
      <c r="DK40" s="133">
        <v>0</v>
      </c>
      <c r="DL40" s="133">
        <v>0</v>
      </c>
      <c r="DM40" s="133">
        <v>0</v>
      </c>
      <c r="DN40" s="133">
        <v>0</v>
      </c>
      <c r="DO40" s="133">
        <v>0</v>
      </c>
      <c r="DP40" s="133">
        <v>0</v>
      </c>
      <c r="DQ40" s="133">
        <v>0</v>
      </c>
      <c r="DR40" s="133">
        <v>0</v>
      </c>
      <c r="DS40" s="133">
        <v>0</v>
      </c>
      <c r="DU40" s="223"/>
      <c r="DV40" s="223"/>
      <c r="DW40" s="223"/>
      <c r="DX40" s="223"/>
      <c r="DY40" s="223"/>
      <c r="DZ40" s="223"/>
      <c r="EA40" s="223">
        <v>55221.600000000006</v>
      </c>
      <c r="EB40" s="223">
        <v>94665.60000000002</v>
      </c>
      <c r="EC40" s="223">
        <v>94665.60000000002</v>
      </c>
      <c r="ED40" s="223">
        <f t="shared" si="6"/>
        <v>70999.200000000012</v>
      </c>
      <c r="EE40" s="223">
        <f t="shared" si="7"/>
        <v>0</v>
      </c>
      <c r="EF40" s="147" t="str">
        <f t="shared" si="8"/>
        <v>ERROR</v>
      </c>
      <c r="EG40" s="223">
        <f t="shared" si="9"/>
        <v>315552.00000000006</v>
      </c>
      <c r="EI40" s="223">
        <f t="shared" si="10"/>
        <v>211500</v>
      </c>
      <c r="EJ40" s="223">
        <f>EI40*'Key assumptions'!$H$20*'Key assumptions'!$H$21</f>
        <v>7931.25</v>
      </c>
      <c r="EK40" s="279">
        <f t="shared" si="13"/>
        <v>0.23963133640552994</v>
      </c>
      <c r="EL40" s="223">
        <f t="shared" si="11"/>
        <v>1900.5760368663593</v>
      </c>
      <c r="ET40" s="133">
        <f t="shared" si="16"/>
        <v>4</v>
      </c>
      <c r="EU40" s="133">
        <f t="shared" si="16"/>
        <v>12</v>
      </c>
      <c r="EV40" s="133">
        <f t="shared" si="16"/>
        <v>12</v>
      </c>
      <c r="EW40" s="133">
        <f t="shared" si="16"/>
        <v>9</v>
      </c>
      <c r="EX40" s="133">
        <f t="shared" si="16"/>
        <v>0</v>
      </c>
      <c r="EY40" s="133">
        <f t="shared" si="12"/>
        <v>37</v>
      </c>
      <c r="FA40" s="223">
        <v>47332.800000000003</v>
      </c>
      <c r="FB40" s="223">
        <v>47332.800000000003</v>
      </c>
    </row>
    <row r="41" spans="1:158" ht="12.6" thickBot="1" x14ac:dyDescent="0.45">
      <c r="A41" s="133" t="str">
        <v>Community and Stakeholder Engagement</v>
      </c>
      <c r="B41" s="133" t="str">
        <v>N/A</v>
      </c>
      <c r="C41" s="133" t="str">
        <v>Internal Labour</v>
      </c>
      <c r="D41" s="133">
        <v>606798</v>
      </c>
      <c r="E41" s="133" t="str">
        <v>Community Engagement Specialist</v>
      </c>
      <c r="F41" s="133">
        <v>208.74</v>
      </c>
      <c r="G41" s="133">
        <v>91.43088017751478</v>
      </c>
      <c r="H41" s="133">
        <v>0</v>
      </c>
      <c r="I41" s="133">
        <v>0</v>
      </c>
      <c r="J41" s="133">
        <v>0</v>
      </c>
      <c r="K41" s="133">
        <v>0</v>
      </c>
      <c r="L41" s="133">
        <v>0</v>
      </c>
      <c r="M41" s="381" t="str">
        <v>[C-i-C]</v>
      </c>
      <c r="N41" s="381" t="str">
        <v>[C-i-C]</v>
      </c>
      <c r="O41" s="381" t="str">
        <v>[C-i-C]</v>
      </c>
      <c r="P41" s="381" t="str">
        <v>[C-i-C]</v>
      </c>
      <c r="Q41" s="381" t="str">
        <v>[C-i-C]</v>
      </c>
      <c r="R41" s="381" t="str">
        <v>[C-i-C]</v>
      </c>
      <c r="S41" s="381" t="str">
        <v>[C-i-C]</v>
      </c>
      <c r="T41" s="381" t="str">
        <v>[C-i-C]</v>
      </c>
      <c r="U41" s="381" t="str">
        <v>[C-i-C]</v>
      </c>
      <c r="V41" s="381" t="str">
        <v>[C-i-C]</v>
      </c>
      <c r="W41" s="381" t="str">
        <v>[C-i-C]</v>
      </c>
      <c r="X41" s="381" t="str">
        <v>[C-i-C]</v>
      </c>
      <c r="Y41" s="381" t="str">
        <v>[C-i-C]</v>
      </c>
      <c r="Z41" s="381" t="str">
        <v>[C-i-C]</v>
      </c>
      <c r="AA41" s="381" t="str">
        <v>[C-i-C]</v>
      </c>
      <c r="AB41" s="381" t="str">
        <v>[C-i-C]</v>
      </c>
      <c r="AC41" s="381" t="str">
        <v>[C-i-C]</v>
      </c>
      <c r="AD41" s="381" t="str">
        <v>[C-i-C]</v>
      </c>
      <c r="AE41" s="381" t="str">
        <v>[C-i-C]</v>
      </c>
      <c r="AF41" s="381" t="str">
        <v>[C-i-C]</v>
      </c>
      <c r="AG41" s="381" t="str">
        <v>[C-i-C]</v>
      </c>
      <c r="AH41" s="381" t="str">
        <v>[C-i-C]</v>
      </c>
      <c r="AI41" s="133">
        <v>0.05</v>
      </c>
      <c r="AJ41" s="133">
        <v>0.05</v>
      </c>
      <c r="AK41" s="133">
        <v>0.05</v>
      </c>
      <c r="AL41" s="133">
        <v>0.05</v>
      </c>
      <c r="AM41" s="133">
        <v>0.05</v>
      </c>
      <c r="AN41" s="133">
        <v>0.05</v>
      </c>
      <c r="AO41" s="133">
        <v>0.05</v>
      </c>
      <c r="AP41" s="133">
        <v>0.05</v>
      </c>
      <c r="AQ41" s="133">
        <v>0.05</v>
      </c>
      <c r="AR41" s="133">
        <v>0.05</v>
      </c>
      <c r="AS41" s="133">
        <v>0.05</v>
      </c>
      <c r="AT41" s="133">
        <v>0.05</v>
      </c>
      <c r="AU41" s="133">
        <v>0.05</v>
      </c>
      <c r="AV41" s="133">
        <v>0.05</v>
      </c>
      <c r="AW41" s="133">
        <v>0.05</v>
      </c>
      <c r="AX41" s="133">
        <v>0</v>
      </c>
      <c r="AY41" s="133">
        <v>0</v>
      </c>
      <c r="AZ41" s="133">
        <v>0</v>
      </c>
      <c r="BA41" s="133">
        <v>0</v>
      </c>
      <c r="BB41" s="133">
        <v>0</v>
      </c>
      <c r="BC41" s="133">
        <v>0</v>
      </c>
      <c r="BD41" s="133">
        <v>0</v>
      </c>
      <c r="BE41" s="133">
        <v>0</v>
      </c>
      <c r="BF41" s="133">
        <v>0</v>
      </c>
      <c r="BG41" s="133">
        <v>0</v>
      </c>
      <c r="BH41" s="133">
        <v>0</v>
      </c>
      <c r="BI41" s="133">
        <v>0</v>
      </c>
      <c r="BJ41" s="133">
        <v>0</v>
      </c>
      <c r="BK41" s="133">
        <v>0</v>
      </c>
      <c r="BL41" s="133">
        <v>0</v>
      </c>
      <c r="BM41" s="133">
        <v>0</v>
      </c>
      <c r="BN41" s="133">
        <v>0</v>
      </c>
      <c r="BO41" s="133">
        <v>0</v>
      </c>
      <c r="BP41" s="133">
        <v>0</v>
      </c>
      <c r="BQ41" s="133">
        <v>0</v>
      </c>
      <c r="BR41" s="133">
        <v>0</v>
      </c>
      <c r="BS41" s="381" t="str">
        <v>[C-i-C]</v>
      </c>
      <c r="BT41" s="381" t="str">
        <v>[C-i-C]</v>
      </c>
      <c r="BU41" s="381" t="str">
        <v>[C-i-C]</v>
      </c>
      <c r="BV41" s="381" t="str">
        <v>[C-i-C]</v>
      </c>
      <c r="BW41" s="381" t="str">
        <v>[C-i-C]</v>
      </c>
      <c r="BX41" s="381" t="str">
        <v>[C-i-C]</v>
      </c>
      <c r="BY41" s="381" t="str">
        <v>[C-i-C]</v>
      </c>
      <c r="BZ41" s="381" t="str">
        <v>[C-i-C]</v>
      </c>
      <c r="CA41" s="381" t="str">
        <v>[C-i-C]</v>
      </c>
      <c r="CB41" s="381" t="str">
        <v>[C-i-C]</v>
      </c>
      <c r="CC41" s="381" t="str">
        <v>[C-i-C]</v>
      </c>
      <c r="CD41" s="381" t="str">
        <v>[C-i-C]</v>
      </c>
      <c r="CE41" s="381" t="str">
        <v>[C-i-C]</v>
      </c>
      <c r="CF41" s="381" t="str">
        <v>[C-i-C]</v>
      </c>
      <c r="CG41" s="381" t="str">
        <v>[C-i-C]</v>
      </c>
      <c r="CH41" s="381" t="str">
        <v>[C-i-C]</v>
      </c>
      <c r="CI41" s="381" t="str">
        <v>[C-i-C]</v>
      </c>
      <c r="CJ41" s="381" t="str">
        <v>[C-i-C]</v>
      </c>
      <c r="CK41" s="381" t="str">
        <v>[C-i-C]</v>
      </c>
      <c r="CL41" s="381" t="str">
        <v>[C-i-C]</v>
      </c>
      <c r="CM41" s="381" t="str">
        <v>[C-i-C]</v>
      </c>
      <c r="CN41" s="381" t="str">
        <v>[C-i-C]</v>
      </c>
      <c r="CO41" s="133">
        <v>1565.5500000000002</v>
      </c>
      <c r="CP41" s="133">
        <v>1565.5500000000002</v>
      </c>
      <c r="CQ41" s="133">
        <v>1565.5500000000002</v>
      </c>
      <c r="CR41" s="133">
        <v>1565.5500000000002</v>
      </c>
      <c r="CS41" s="133">
        <v>1565.5500000000002</v>
      </c>
      <c r="CT41" s="133">
        <v>1565.5500000000002</v>
      </c>
      <c r="CU41" s="133">
        <v>1565.5500000000002</v>
      </c>
      <c r="CV41" s="133">
        <v>1565.5500000000002</v>
      </c>
      <c r="CW41" s="133">
        <v>1565.5500000000002</v>
      </c>
      <c r="CX41" s="133">
        <v>1565.5500000000002</v>
      </c>
      <c r="CY41" s="133">
        <v>1565.5500000000002</v>
      </c>
      <c r="CZ41" s="133">
        <v>1565.5500000000002</v>
      </c>
      <c r="DA41" s="133">
        <v>1565.5500000000002</v>
      </c>
      <c r="DB41" s="133">
        <v>1565.5500000000002</v>
      </c>
      <c r="DC41" s="133">
        <v>1565.5500000000002</v>
      </c>
      <c r="DD41" s="133">
        <v>0</v>
      </c>
      <c r="DE41" s="133">
        <v>0</v>
      </c>
      <c r="DF41" s="133">
        <v>0</v>
      </c>
      <c r="DG41" s="133">
        <v>0</v>
      </c>
      <c r="DH41" s="133">
        <v>0</v>
      </c>
      <c r="DI41" s="133">
        <v>0</v>
      </c>
      <c r="DJ41" s="133">
        <v>0</v>
      </c>
      <c r="DK41" s="133">
        <v>0</v>
      </c>
      <c r="DL41" s="133">
        <v>0</v>
      </c>
      <c r="DM41" s="133">
        <v>0</v>
      </c>
      <c r="DN41" s="133">
        <v>0</v>
      </c>
      <c r="DO41" s="133">
        <v>0</v>
      </c>
      <c r="DP41" s="133">
        <v>0</v>
      </c>
      <c r="DQ41" s="133">
        <v>0</v>
      </c>
      <c r="DR41" s="133">
        <v>0</v>
      </c>
      <c r="DS41" s="133">
        <v>0</v>
      </c>
      <c r="DU41" s="223"/>
      <c r="DV41" s="223"/>
      <c r="DW41" s="223"/>
      <c r="DX41" s="223"/>
      <c r="DY41" s="223"/>
      <c r="DZ41" s="223"/>
      <c r="EA41" s="223">
        <v>6262.2000000000007</v>
      </c>
      <c r="EB41" s="223">
        <v>18786.599999999999</v>
      </c>
      <c r="EC41" s="223">
        <v>18786.599999999999</v>
      </c>
      <c r="ED41" s="223">
        <f t="shared" si="6"/>
        <v>14089.95</v>
      </c>
      <c r="EE41" s="223">
        <f t="shared" si="7"/>
        <v>0</v>
      </c>
      <c r="EF41" s="147" t="str">
        <f t="shared" si="8"/>
        <v>ERROR</v>
      </c>
      <c r="EG41" s="223">
        <f t="shared" si="9"/>
        <v>57925.349999999991</v>
      </c>
      <c r="EI41" s="223">
        <f t="shared" si="10"/>
        <v>164575.58431952662</v>
      </c>
      <c r="EJ41" s="223">
        <f>EI41*'Key assumptions'!$H$20*'Key assumptions'!$H$21</f>
        <v>6171.5844119822477</v>
      </c>
      <c r="EK41" s="279">
        <f t="shared" si="13"/>
        <v>0.23963133640552994</v>
      </c>
      <c r="EL41" s="223">
        <f t="shared" si="11"/>
        <v>1478.9050203828426</v>
      </c>
      <c r="ET41" s="133">
        <f t="shared" si="16"/>
        <v>4</v>
      </c>
      <c r="EU41" s="133">
        <f t="shared" si="16"/>
        <v>12</v>
      </c>
      <c r="EV41" s="133">
        <f t="shared" si="16"/>
        <v>12</v>
      </c>
      <c r="EW41" s="133">
        <f t="shared" si="16"/>
        <v>9</v>
      </c>
      <c r="EX41" s="133">
        <f t="shared" si="16"/>
        <v>0</v>
      </c>
      <c r="EY41" s="133">
        <f t="shared" si="12"/>
        <v>37</v>
      </c>
      <c r="FA41" s="223">
        <v>9393.3000000000011</v>
      </c>
      <c r="FB41" s="223">
        <v>9393.3000000000011</v>
      </c>
    </row>
    <row r="42" spans="1:158" ht="12.6" thickBot="1" x14ac:dyDescent="0.45">
      <c r="A42" s="133" t="str">
        <v>Other support and corporate roles</v>
      </c>
      <c r="B42" s="133" t="str">
        <v>N/A</v>
      </c>
      <c r="C42" s="133" t="str">
        <v>Internal Labour</v>
      </c>
      <c r="D42" s="133">
        <v>606799</v>
      </c>
      <c r="E42" s="133" t="str">
        <v>GM - Regulation</v>
      </c>
      <c r="F42" s="133">
        <v>491.02</v>
      </c>
      <c r="G42" s="133">
        <v>219.4</v>
      </c>
      <c r="H42" s="133">
        <v>0</v>
      </c>
      <c r="I42" s="133">
        <v>0</v>
      </c>
      <c r="J42" s="133">
        <v>0</v>
      </c>
      <c r="K42" s="133">
        <v>0</v>
      </c>
      <c r="L42" s="133">
        <v>0</v>
      </c>
      <c r="M42" s="381" t="str">
        <v>[C-i-C]</v>
      </c>
      <c r="N42" s="381" t="str">
        <v>[C-i-C]</v>
      </c>
      <c r="O42" s="381" t="str">
        <v>[C-i-C]</v>
      </c>
      <c r="P42" s="381" t="str">
        <v>[C-i-C]</v>
      </c>
      <c r="Q42" s="381" t="str">
        <v>[C-i-C]</v>
      </c>
      <c r="R42" s="381" t="str">
        <v>[C-i-C]</v>
      </c>
      <c r="S42" s="381" t="str">
        <v>[C-i-C]</v>
      </c>
      <c r="T42" s="381" t="str">
        <v>[C-i-C]</v>
      </c>
      <c r="U42" s="381" t="str">
        <v>[C-i-C]</v>
      </c>
      <c r="V42" s="381" t="str">
        <v>[C-i-C]</v>
      </c>
      <c r="W42" s="381" t="str">
        <v>[C-i-C]</v>
      </c>
      <c r="X42" s="381" t="str">
        <v>[C-i-C]</v>
      </c>
      <c r="Y42" s="381" t="str">
        <v>[C-i-C]</v>
      </c>
      <c r="Z42" s="381" t="str">
        <v>[C-i-C]</v>
      </c>
      <c r="AA42" s="381" t="str">
        <v>[C-i-C]</v>
      </c>
      <c r="AB42" s="381" t="str">
        <v>[C-i-C]</v>
      </c>
      <c r="AC42" s="381" t="str">
        <v>[C-i-C]</v>
      </c>
      <c r="AD42" s="381" t="str">
        <v>[C-i-C]</v>
      </c>
      <c r="AE42" s="381" t="str">
        <v>[C-i-C]</v>
      </c>
      <c r="AF42" s="381" t="str">
        <v>[C-i-C]</v>
      </c>
      <c r="AG42" s="381" t="str">
        <v>[C-i-C]</v>
      </c>
      <c r="AH42" s="381" t="str">
        <v>[C-i-C]</v>
      </c>
      <c r="AI42" s="133">
        <v>0.05</v>
      </c>
      <c r="AJ42" s="133">
        <v>0.05</v>
      </c>
      <c r="AK42" s="133">
        <v>0.05</v>
      </c>
      <c r="AL42" s="133">
        <v>0.05</v>
      </c>
      <c r="AM42" s="133">
        <v>0.05</v>
      </c>
      <c r="AN42" s="133">
        <v>0.05</v>
      </c>
      <c r="AO42" s="133">
        <v>0.05</v>
      </c>
      <c r="AP42" s="133">
        <v>0.05</v>
      </c>
      <c r="AQ42" s="133">
        <v>0.05</v>
      </c>
      <c r="AR42" s="133">
        <v>0.05</v>
      </c>
      <c r="AS42" s="133">
        <v>0.05</v>
      </c>
      <c r="AT42" s="133">
        <v>0.05</v>
      </c>
      <c r="AU42" s="133">
        <v>0.05</v>
      </c>
      <c r="AV42" s="133">
        <v>0.05</v>
      </c>
      <c r="AW42" s="133">
        <v>0.05</v>
      </c>
      <c r="AX42" s="133">
        <v>0</v>
      </c>
      <c r="AY42" s="133">
        <v>0</v>
      </c>
      <c r="AZ42" s="133">
        <v>0</v>
      </c>
      <c r="BA42" s="133">
        <v>0</v>
      </c>
      <c r="BB42" s="133">
        <v>0</v>
      </c>
      <c r="BC42" s="133">
        <v>0</v>
      </c>
      <c r="BD42" s="133">
        <v>0</v>
      </c>
      <c r="BE42" s="133">
        <v>0</v>
      </c>
      <c r="BF42" s="133">
        <v>0</v>
      </c>
      <c r="BG42" s="133">
        <v>0</v>
      </c>
      <c r="BH42" s="133">
        <v>0</v>
      </c>
      <c r="BI42" s="133">
        <v>0</v>
      </c>
      <c r="BJ42" s="133">
        <v>0</v>
      </c>
      <c r="BK42" s="133">
        <v>0</v>
      </c>
      <c r="BL42" s="133">
        <v>0</v>
      </c>
      <c r="BM42" s="133">
        <v>0</v>
      </c>
      <c r="BN42" s="133">
        <v>0</v>
      </c>
      <c r="BO42" s="133">
        <v>0</v>
      </c>
      <c r="BP42" s="133">
        <v>0</v>
      </c>
      <c r="BQ42" s="133">
        <v>0</v>
      </c>
      <c r="BR42" s="133">
        <v>0</v>
      </c>
      <c r="BS42" s="381" t="str">
        <v>[C-i-C]</v>
      </c>
      <c r="BT42" s="381" t="str">
        <v>[C-i-C]</v>
      </c>
      <c r="BU42" s="381" t="str">
        <v>[C-i-C]</v>
      </c>
      <c r="BV42" s="381" t="str">
        <v>[C-i-C]</v>
      </c>
      <c r="BW42" s="381" t="str">
        <v>[C-i-C]</v>
      </c>
      <c r="BX42" s="381" t="str">
        <v>[C-i-C]</v>
      </c>
      <c r="BY42" s="381" t="str">
        <v>[C-i-C]</v>
      </c>
      <c r="BZ42" s="381" t="str">
        <v>[C-i-C]</v>
      </c>
      <c r="CA42" s="381" t="str">
        <v>[C-i-C]</v>
      </c>
      <c r="CB42" s="381" t="str">
        <v>[C-i-C]</v>
      </c>
      <c r="CC42" s="381" t="str">
        <v>[C-i-C]</v>
      </c>
      <c r="CD42" s="381" t="str">
        <v>[C-i-C]</v>
      </c>
      <c r="CE42" s="381" t="str">
        <v>[C-i-C]</v>
      </c>
      <c r="CF42" s="381" t="str">
        <v>[C-i-C]</v>
      </c>
      <c r="CG42" s="381" t="str">
        <v>[C-i-C]</v>
      </c>
      <c r="CH42" s="381" t="str">
        <v>[C-i-C]</v>
      </c>
      <c r="CI42" s="381" t="str">
        <v>[C-i-C]</v>
      </c>
      <c r="CJ42" s="381" t="str">
        <v>[C-i-C]</v>
      </c>
      <c r="CK42" s="381" t="str">
        <v>[C-i-C]</v>
      </c>
      <c r="CL42" s="381" t="str">
        <v>[C-i-C]</v>
      </c>
      <c r="CM42" s="381" t="str">
        <v>[C-i-C]</v>
      </c>
      <c r="CN42" s="381" t="str">
        <v>[C-i-C]</v>
      </c>
      <c r="CO42" s="133">
        <v>3682.65</v>
      </c>
      <c r="CP42" s="133">
        <v>3682.65</v>
      </c>
      <c r="CQ42" s="133">
        <v>3682.65</v>
      </c>
      <c r="CR42" s="133">
        <v>3682.65</v>
      </c>
      <c r="CS42" s="133">
        <v>3682.65</v>
      </c>
      <c r="CT42" s="133">
        <v>3682.65</v>
      </c>
      <c r="CU42" s="133">
        <v>3682.65</v>
      </c>
      <c r="CV42" s="133">
        <v>3682.65</v>
      </c>
      <c r="CW42" s="133">
        <v>3682.65</v>
      </c>
      <c r="CX42" s="133">
        <v>3682.65</v>
      </c>
      <c r="CY42" s="133">
        <v>3682.65</v>
      </c>
      <c r="CZ42" s="133">
        <v>3682.65</v>
      </c>
      <c r="DA42" s="133">
        <v>3682.65</v>
      </c>
      <c r="DB42" s="133">
        <v>3682.65</v>
      </c>
      <c r="DC42" s="133">
        <v>3682.65</v>
      </c>
      <c r="DD42" s="133">
        <v>0</v>
      </c>
      <c r="DE42" s="133">
        <v>0</v>
      </c>
      <c r="DF42" s="133">
        <v>0</v>
      </c>
      <c r="DG42" s="133">
        <v>0</v>
      </c>
      <c r="DH42" s="133">
        <v>0</v>
      </c>
      <c r="DI42" s="133">
        <v>0</v>
      </c>
      <c r="DJ42" s="133">
        <v>0</v>
      </c>
      <c r="DK42" s="133">
        <v>0</v>
      </c>
      <c r="DL42" s="133">
        <v>0</v>
      </c>
      <c r="DM42" s="133">
        <v>0</v>
      </c>
      <c r="DN42" s="133">
        <v>0</v>
      </c>
      <c r="DO42" s="133">
        <v>0</v>
      </c>
      <c r="DP42" s="133">
        <v>0</v>
      </c>
      <c r="DQ42" s="133">
        <v>0</v>
      </c>
      <c r="DR42" s="133">
        <v>0</v>
      </c>
      <c r="DS42" s="133">
        <v>0</v>
      </c>
      <c r="DU42" s="223"/>
      <c r="DV42" s="223"/>
      <c r="DW42" s="223"/>
      <c r="DX42" s="223"/>
      <c r="DY42" s="223"/>
      <c r="DZ42" s="223"/>
      <c r="EA42" s="223">
        <v>62605.05</v>
      </c>
      <c r="EB42" s="223">
        <v>44191.80000000001</v>
      </c>
      <c r="EC42" s="223">
        <v>44191.80000000001</v>
      </c>
      <c r="ED42" s="223">
        <f t="shared" si="6"/>
        <v>33143.850000000006</v>
      </c>
      <c r="EE42" s="223">
        <f t="shared" si="7"/>
        <v>0</v>
      </c>
      <c r="EF42" s="147" t="str">
        <f t="shared" si="8"/>
        <v>ERROR</v>
      </c>
      <c r="EG42" s="223">
        <f t="shared" si="9"/>
        <v>184132.50000000003</v>
      </c>
      <c r="EI42" s="223">
        <f t="shared" si="10"/>
        <v>394920</v>
      </c>
      <c r="EJ42" s="223">
        <f>EI42*'Key assumptions'!$H$20*'Key assumptions'!$H$21</f>
        <v>14809.5</v>
      </c>
      <c r="EK42" s="279">
        <f t="shared" si="13"/>
        <v>0.23963133640552994</v>
      </c>
      <c r="EL42" s="223">
        <f t="shared" si="11"/>
        <v>3548.8202764976959</v>
      </c>
      <c r="ET42" s="133">
        <f t="shared" si="16"/>
        <v>4</v>
      </c>
      <c r="EU42" s="133">
        <f t="shared" si="16"/>
        <v>12</v>
      </c>
      <c r="EV42" s="133">
        <f t="shared" si="16"/>
        <v>12</v>
      </c>
      <c r="EW42" s="133">
        <f t="shared" si="16"/>
        <v>9</v>
      </c>
      <c r="EX42" s="133">
        <f t="shared" si="16"/>
        <v>0</v>
      </c>
      <c r="EY42" s="133">
        <f t="shared" si="12"/>
        <v>37</v>
      </c>
      <c r="FA42" s="223">
        <v>22095.9</v>
      </c>
      <c r="FB42" s="223">
        <v>22095.9</v>
      </c>
    </row>
    <row r="43" spans="1:158" ht="12.6" thickBot="1" x14ac:dyDescent="0.45">
      <c r="A43" s="133" t="str">
        <v>Other support and corporate roles</v>
      </c>
      <c r="B43" s="133" t="str">
        <v>N/A</v>
      </c>
      <c r="C43" s="133" t="str">
        <v>Internal Labour</v>
      </c>
      <c r="D43" s="133">
        <v>606799</v>
      </c>
      <c r="E43" s="133" t="str">
        <v>Legal Counsel Senior</v>
      </c>
      <c r="F43" s="133">
        <v>316.45</v>
      </c>
      <c r="G43" s="133">
        <v>141.4</v>
      </c>
      <c r="H43" s="133">
        <v>0</v>
      </c>
      <c r="I43" s="133">
        <v>0</v>
      </c>
      <c r="J43" s="133">
        <v>0</v>
      </c>
      <c r="K43" s="133">
        <v>0</v>
      </c>
      <c r="L43" s="133">
        <v>0</v>
      </c>
      <c r="M43" s="381" t="str">
        <v>[C-i-C]</v>
      </c>
      <c r="N43" s="381" t="str">
        <v>[C-i-C]</v>
      </c>
      <c r="O43" s="381" t="str">
        <v>[C-i-C]</v>
      </c>
      <c r="P43" s="381" t="str">
        <v>[C-i-C]</v>
      </c>
      <c r="Q43" s="381" t="str">
        <v>[C-i-C]</v>
      </c>
      <c r="R43" s="381" t="str">
        <v>[C-i-C]</v>
      </c>
      <c r="S43" s="381" t="str">
        <v>[C-i-C]</v>
      </c>
      <c r="T43" s="381" t="str">
        <v>[C-i-C]</v>
      </c>
      <c r="U43" s="381" t="str">
        <v>[C-i-C]</v>
      </c>
      <c r="V43" s="381" t="str">
        <v>[C-i-C]</v>
      </c>
      <c r="W43" s="381" t="str">
        <v>[C-i-C]</v>
      </c>
      <c r="X43" s="381" t="str">
        <v>[C-i-C]</v>
      </c>
      <c r="Y43" s="381" t="str">
        <v>[C-i-C]</v>
      </c>
      <c r="Z43" s="381" t="str">
        <v>[C-i-C]</v>
      </c>
      <c r="AA43" s="381" t="str">
        <v>[C-i-C]</v>
      </c>
      <c r="AB43" s="381" t="str">
        <v>[C-i-C]</v>
      </c>
      <c r="AC43" s="381" t="str">
        <v>[C-i-C]</v>
      </c>
      <c r="AD43" s="381" t="str">
        <v>[C-i-C]</v>
      </c>
      <c r="AE43" s="381" t="str">
        <v>[C-i-C]</v>
      </c>
      <c r="AF43" s="381" t="str">
        <v>[C-i-C]</v>
      </c>
      <c r="AG43" s="381" t="str">
        <v>[C-i-C]</v>
      </c>
      <c r="AH43" s="381" t="str">
        <v>[C-i-C]</v>
      </c>
      <c r="AI43" s="133">
        <v>0.2</v>
      </c>
      <c r="AJ43" s="133">
        <v>0.2</v>
      </c>
      <c r="AK43" s="133">
        <v>0.2</v>
      </c>
      <c r="AL43" s="133">
        <v>0.2</v>
      </c>
      <c r="AM43" s="133">
        <v>0.2</v>
      </c>
      <c r="AN43" s="133">
        <v>0.2</v>
      </c>
      <c r="AO43" s="133">
        <v>0.2</v>
      </c>
      <c r="AP43" s="133">
        <v>0.2</v>
      </c>
      <c r="AQ43" s="133">
        <v>0.2</v>
      </c>
      <c r="AR43" s="133">
        <v>0.2</v>
      </c>
      <c r="AS43" s="133">
        <v>0.2</v>
      </c>
      <c r="AT43" s="133">
        <v>0.2</v>
      </c>
      <c r="AU43" s="133">
        <v>0.2</v>
      </c>
      <c r="AV43" s="133">
        <v>0.2</v>
      </c>
      <c r="AW43" s="133">
        <v>0.2</v>
      </c>
      <c r="AX43" s="133">
        <v>0</v>
      </c>
      <c r="AY43" s="133">
        <v>0</v>
      </c>
      <c r="AZ43" s="133">
        <v>0</v>
      </c>
      <c r="BA43" s="133">
        <v>0</v>
      </c>
      <c r="BB43" s="133">
        <v>0</v>
      </c>
      <c r="BC43" s="133">
        <v>0</v>
      </c>
      <c r="BD43" s="133">
        <v>0</v>
      </c>
      <c r="BE43" s="133">
        <v>0</v>
      </c>
      <c r="BF43" s="133">
        <v>0</v>
      </c>
      <c r="BG43" s="133">
        <v>0</v>
      </c>
      <c r="BH43" s="133">
        <v>0</v>
      </c>
      <c r="BI43" s="133">
        <v>0</v>
      </c>
      <c r="BJ43" s="133">
        <v>0</v>
      </c>
      <c r="BK43" s="133">
        <v>0</v>
      </c>
      <c r="BL43" s="133">
        <v>0</v>
      </c>
      <c r="BM43" s="133">
        <v>0</v>
      </c>
      <c r="BN43" s="133">
        <v>0</v>
      </c>
      <c r="BO43" s="133">
        <v>0</v>
      </c>
      <c r="BP43" s="133">
        <v>0</v>
      </c>
      <c r="BQ43" s="133">
        <v>0</v>
      </c>
      <c r="BR43" s="133">
        <v>0</v>
      </c>
      <c r="BS43" s="381" t="str">
        <v>[C-i-C]</v>
      </c>
      <c r="BT43" s="381" t="str">
        <v>[C-i-C]</v>
      </c>
      <c r="BU43" s="381" t="str">
        <v>[C-i-C]</v>
      </c>
      <c r="BV43" s="381" t="str">
        <v>[C-i-C]</v>
      </c>
      <c r="BW43" s="381" t="str">
        <v>[C-i-C]</v>
      </c>
      <c r="BX43" s="381" t="str">
        <v>[C-i-C]</v>
      </c>
      <c r="BY43" s="381" t="str">
        <v>[C-i-C]</v>
      </c>
      <c r="BZ43" s="381" t="str">
        <v>[C-i-C]</v>
      </c>
      <c r="CA43" s="381" t="str">
        <v>[C-i-C]</v>
      </c>
      <c r="CB43" s="381" t="str">
        <v>[C-i-C]</v>
      </c>
      <c r="CC43" s="381" t="str">
        <v>[C-i-C]</v>
      </c>
      <c r="CD43" s="381" t="str">
        <v>[C-i-C]</v>
      </c>
      <c r="CE43" s="381" t="str">
        <v>[C-i-C]</v>
      </c>
      <c r="CF43" s="381" t="str">
        <v>[C-i-C]</v>
      </c>
      <c r="CG43" s="381" t="str">
        <v>[C-i-C]</v>
      </c>
      <c r="CH43" s="381" t="str">
        <v>[C-i-C]</v>
      </c>
      <c r="CI43" s="381" t="str">
        <v>[C-i-C]</v>
      </c>
      <c r="CJ43" s="381" t="str">
        <v>[C-i-C]</v>
      </c>
      <c r="CK43" s="381" t="str">
        <v>[C-i-C]</v>
      </c>
      <c r="CL43" s="381" t="str">
        <v>[C-i-C]</v>
      </c>
      <c r="CM43" s="381" t="str">
        <v>[C-i-C]</v>
      </c>
      <c r="CN43" s="381" t="str">
        <v>[C-i-C]</v>
      </c>
      <c r="CO43" s="133">
        <v>9493.5</v>
      </c>
      <c r="CP43" s="133">
        <v>9493.5</v>
      </c>
      <c r="CQ43" s="133">
        <v>9493.5</v>
      </c>
      <c r="CR43" s="133">
        <v>9493.5</v>
      </c>
      <c r="CS43" s="133">
        <v>9493.5</v>
      </c>
      <c r="CT43" s="133">
        <v>9493.5</v>
      </c>
      <c r="CU43" s="133">
        <v>9493.5</v>
      </c>
      <c r="CV43" s="133">
        <v>9493.5</v>
      </c>
      <c r="CW43" s="133">
        <v>9493.5</v>
      </c>
      <c r="CX43" s="133">
        <v>9493.5</v>
      </c>
      <c r="CY43" s="133">
        <v>9493.5</v>
      </c>
      <c r="CZ43" s="133">
        <v>9493.5</v>
      </c>
      <c r="DA43" s="133">
        <v>9493.5</v>
      </c>
      <c r="DB43" s="133">
        <v>9493.5</v>
      </c>
      <c r="DC43" s="133">
        <v>9493.5</v>
      </c>
      <c r="DD43" s="133">
        <v>0</v>
      </c>
      <c r="DE43" s="133">
        <v>0</v>
      </c>
      <c r="DF43" s="133">
        <v>0</v>
      </c>
      <c r="DG43" s="133">
        <v>0</v>
      </c>
      <c r="DH43" s="133">
        <v>0</v>
      </c>
      <c r="DI43" s="133">
        <v>0</v>
      </c>
      <c r="DJ43" s="133">
        <v>0</v>
      </c>
      <c r="DK43" s="133">
        <v>0</v>
      </c>
      <c r="DL43" s="133">
        <v>0</v>
      </c>
      <c r="DM43" s="133">
        <v>0</v>
      </c>
      <c r="DN43" s="133">
        <v>0</v>
      </c>
      <c r="DO43" s="133">
        <v>0</v>
      </c>
      <c r="DP43" s="133">
        <v>0</v>
      </c>
      <c r="DQ43" s="133">
        <v>0</v>
      </c>
      <c r="DR43" s="133">
        <v>0</v>
      </c>
      <c r="DS43" s="133">
        <v>0</v>
      </c>
      <c r="DU43" s="223"/>
      <c r="DV43" s="223"/>
      <c r="DW43" s="223"/>
      <c r="DX43" s="223"/>
      <c r="DY43" s="223"/>
      <c r="DZ43" s="223"/>
      <c r="EA43" s="223">
        <v>66454.5</v>
      </c>
      <c r="EB43" s="223">
        <v>113922</v>
      </c>
      <c r="EC43" s="223">
        <v>113922</v>
      </c>
      <c r="ED43" s="223">
        <f t="shared" si="6"/>
        <v>85441.5</v>
      </c>
      <c r="EE43" s="223">
        <f t="shared" si="7"/>
        <v>0</v>
      </c>
      <c r="EF43" s="147" t="str">
        <f t="shared" si="8"/>
        <v>ERROR</v>
      </c>
      <c r="EG43" s="223">
        <f t="shared" si="9"/>
        <v>379740</v>
      </c>
      <c r="EI43" s="223">
        <f t="shared" si="10"/>
        <v>254520</v>
      </c>
      <c r="EJ43" s="223">
        <f>EI43*'Key assumptions'!$H$20*'Key assumptions'!$H$21</f>
        <v>9544.5</v>
      </c>
      <c r="EK43" s="279">
        <f t="shared" si="13"/>
        <v>0.23963133640552994</v>
      </c>
      <c r="EL43" s="223">
        <f t="shared" si="11"/>
        <v>2287.1612903225805</v>
      </c>
      <c r="ET43" s="133">
        <f t="shared" si="16"/>
        <v>4</v>
      </c>
      <c r="EU43" s="133">
        <f t="shared" si="16"/>
        <v>12</v>
      </c>
      <c r="EV43" s="133">
        <f t="shared" si="16"/>
        <v>12</v>
      </c>
      <c r="EW43" s="133">
        <f t="shared" si="16"/>
        <v>9</v>
      </c>
      <c r="EX43" s="133">
        <f t="shared" si="16"/>
        <v>0</v>
      </c>
      <c r="EY43" s="133">
        <f t="shared" si="12"/>
        <v>37</v>
      </c>
      <c r="FA43" s="223">
        <v>56961</v>
      </c>
      <c r="FB43" s="223">
        <v>56961</v>
      </c>
    </row>
    <row r="44" spans="1:158" ht="12.6" thickBot="1" x14ac:dyDescent="0.45">
      <c r="A44" s="133" t="str">
        <v>Other support and corporate roles</v>
      </c>
      <c r="B44" s="133" t="str">
        <v>N/A</v>
      </c>
      <c r="C44" s="133" t="str">
        <v>Internal Labour</v>
      </c>
      <c r="D44" s="133">
        <v>606799</v>
      </c>
      <c r="E44" s="133" t="str">
        <v>GM - Regulation</v>
      </c>
      <c r="F44" s="133">
        <v>491.02</v>
      </c>
      <c r="G44" s="133">
        <v>219.4</v>
      </c>
      <c r="H44" s="133">
        <v>0</v>
      </c>
      <c r="I44" s="133">
        <v>0</v>
      </c>
      <c r="J44" s="133">
        <v>0</v>
      </c>
      <c r="K44" s="133">
        <v>0</v>
      </c>
      <c r="L44" s="133">
        <v>0</v>
      </c>
      <c r="M44" s="381" t="str">
        <v>[C-i-C]</v>
      </c>
      <c r="N44" s="381" t="str">
        <v>[C-i-C]</v>
      </c>
      <c r="O44" s="381" t="str">
        <v>[C-i-C]</v>
      </c>
      <c r="P44" s="381" t="str">
        <v>[C-i-C]</v>
      </c>
      <c r="Q44" s="381" t="str">
        <v>[C-i-C]</v>
      </c>
      <c r="R44" s="381" t="str">
        <v>[C-i-C]</v>
      </c>
      <c r="S44" s="381" t="str">
        <v>[C-i-C]</v>
      </c>
      <c r="T44" s="381" t="str">
        <v>[C-i-C]</v>
      </c>
      <c r="U44" s="381" t="str">
        <v>[C-i-C]</v>
      </c>
      <c r="V44" s="381" t="str">
        <v>[C-i-C]</v>
      </c>
      <c r="W44" s="381" t="str">
        <v>[C-i-C]</v>
      </c>
      <c r="X44" s="381" t="str">
        <v>[C-i-C]</v>
      </c>
      <c r="Y44" s="381" t="str">
        <v>[C-i-C]</v>
      </c>
      <c r="Z44" s="381" t="str">
        <v>[C-i-C]</v>
      </c>
      <c r="AA44" s="381" t="str">
        <v>[C-i-C]</v>
      </c>
      <c r="AB44" s="381" t="str">
        <v>[C-i-C]</v>
      </c>
      <c r="AC44" s="381" t="str">
        <v>[C-i-C]</v>
      </c>
      <c r="AD44" s="381" t="str">
        <v>[C-i-C]</v>
      </c>
      <c r="AE44" s="381" t="str">
        <v>[C-i-C]</v>
      </c>
      <c r="AF44" s="381" t="str">
        <v>[C-i-C]</v>
      </c>
      <c r="AG44" s="381" t="str">
        <v>[C-i-C]</v>
      </c>
      <c r="AH44" s="381" t="str">
        <v>[C-i-C]</v>
      </c>
      <c r="AI44" s="133">
        <v>0.05</v>
      </c>
      <c r="AJ44" s="133">
        <v>0.05</v>
      </c>
      <c r="AK44" s="133">
        <v>0.05</v>
      </c>
      <c r="AL44" s="133">
        <v>0.05</v>
      </c>
      <c r="AM44" s="133">
        <v>0.05</v>
      </c>
      <c r="AN44" s="133">
        <v>0.05</v>
      </c>
      <c r="AO44" s="133">
        <v>0.05</v>
      </c>
      <c r="AP44" s="133">
        <v>0.05</v>
      </c>
      <c r="AQ44" s="133">
        <v>0.05</v>
      </c>
      <c r="AR44" s="133">
        <v>0.05</v>
      </c>
      <c r="AS44" s="133">
        <v>0.05</v>
      </c>
      <c r="AT44" s="133">
        <v>0.05</v>
      </c>
      <c r="AU44" s="133">
        <v>0.05</v>
      </c>
      <c r="AV44" s="133">
        <v>0.05</v>
      </c>
      <c r="AW44" s="133">
        <v>0.05</v>
      </c>
      <c r="AX44" s="133">
        <v>0</v>
      </c>
      <c r="AY44" s="133">
        <v>0</v>
      </c>
      <c r="AZ44" s="133">
        <v>0</v>
      </c>
      <c r="BA44" s="133">
        <v>0</v>
      </c>
      <c r="BB44" s="133">
        <v>0</v>
      </c>
      <c r="BC44" s="133">
        <v>0</v>
      </c>
      <c r="BD44" s="133">
        <v>0</v>
      </c>
      <c r="BE44" s="133">
        <v>0</v>
      </c>
      <c r="BF44" s="133">
        <v>0</v>
      </c>
      <c r="BG44" s="133">
        <v>0</v>
      </c>
      <c r="BH44" s="133">
        <v>0</v>
      </c>
      <c r="BI44" s="133">
        <v>0</v>
      </c>
      <c r="BJ44" s="133">
        <v>0</v>
      </c>
      <c r="BK44" s="133">
        <v>0</v>
      </c>
      <c r="BL44" s="133">
        <v>0</v>
      </c>
      <c r="BM44" s="133">
        <v>0</v>
      </c>
      <c r="BN44" s="133">
        <v>0</v>
      </c>
      <c r="BO44" s="133">
        <v>0</v>
      </c>
      <c r="BP44" s="133">
        <v>0</v>
      </c>
      <c r="BQ44" s="133">
        <v>0</v>
      </c>
      <c r="BR44" s="133">
        <v>0</v>
      </c>
      <c r="BS44" s="381" t="str">
        <v>[C-i-C]</v>
      </c>
      <c r="BT44" s="381" t="str">
        <v>[C-i-C]</v>
      </c>
      <c r="BU44" s="381" t="str">
        <v>[C-i-C]</v>
      </c>
      <c r="BV44" s="381" t="str">
        <v>[C-i-C]</v>
      </c>
      <c r="BW44" s="381" t="str">
        <v>[C-i-C]</v>
      </c>
      <c r="BX44" s="381" t="str">
        <v>[C-i-C]</v>
      </c>
      <c r="BY44" s="381" t="str">
        <v>[C-i-C]</v>
      </c>
      <c r="BZ44" s="381" t="str">
        <v>[C-i-C]</v>
      </c>
      <c r="CA44" s="381" t="str">
        <v>[C-i-C]</v>
      </c>
      <c r="CB44" s="381" t="str">
        <v>[C-i-C]</v>
      </c>
      <c r="CC44" s="381" t="str">
        <v>[C-i-C]</v>
      </c>
      <c r="CD44" s="381" t="str">
        <v>[C-i-C]</v>
      </c>
      <c r="CE44" s="381" t="str">
        <v>[C-i-C]</v>
      </c>
      <c r="CF44" s="381" t="str">
        <v>[C-i-C]</v>
      </c>
      <c r="CG44" s="381" t="str">
        <v>[C-i-C]</v>
      </c>
      <c r="CH44" s="381" t="str">
        <v>[C-i-C]</v>
      </c>
      <c r="CI44" s="381" t="str">
        <v>[C-i-C]</v>
      </c>
      <c r="CJ44" s="381" t="str">
        <v>[C-i-C]</v>
      </c>
      <c r="CK44" s="381" t="str">
        <v>[C-i-C]</v>
      </c>
      <c r="CL44" s="381" t="str">
        <v>[C-i-C]</v>
      </c>
      <c r="CM44" s="381" t="str">
        <v>[C-i-C]</v>
      </c>
      <c r="CN44" s="381" t="str">
        <v>[C-i-C]</v>
      </c>
      <c r="CO44" s="133">
        <v>3682.65</v>
      </c>
      <c r="CP44" s="133">
        <v>3682.65</v>
      </c>
      <c r="CQ44" s="133">
        <v>3682.65</v>
      </c>
      <c r="CR44" s="133">
        <v>3682.65</v>
      </c>
      <c r="CS44" s="133">
        <v>3682.65</v>
      </c>
      <c r="CT44" s="133">
        <v>3682.65</v>
      </c>
      <c r="CU44" s="133">
        <v>3682.65</v>
      </c>
      <c r="CV44" s="133">
        <v>3682.65</v>
      </c>
      <c r="CW44" s="133">
        <v>3682.65</v>
      </c>
      <c r="CX44" s="133">
        <v>3682.65</v>
      </c>
      <c r="CY44" s="133">
        <v>3682.65</v>
      </c>
      <c r="CZ44" s="133">
        <v>3682.65</v>
      </c>
      <c r="DA44" s="133">
        <v>3682.65</v>
      </c>
      <c r="DB44" s="133">
        <v>3682.65</v>
      </c>
      <c r="DC44" s="133">
        <v>3682.65</v>
      </c>
      <c r="DD44" s="133">
        <v>0</v>
      </c>
      <c r="DE44" s="133">
        <v>0</v>
      </c>
      <c r="DF44" s="133">
        <v>0</v>
      </c>
      <c r="DG44" s="133">
        <v>0</v>
      </c>
      <c r="DH44" s="133">
        <v>0</v>
      </c>
      <c r="DI44" s="133">
        <v>0</v>
      </c>
      <c r="DJ44" s="133">
        <v>0</v>
      </c>
      <c r="DK44" s="133">
        <v>0</v>
      </c>
      <c r="DL44" s="133">
        <v>0</v>
      </c>
      <c r="DM44" s="133">
        <v>0</v>
      </c>
      <c r="DN44" s="133">
        <v>0</v>
      </c>
      <c r="DO44" s="133">
        <v>0</v>
      </c>
      <c r="DP44" s="133">
        <v>0</v>
      </c>
      <c r="DQ44" s="133">
        <v>0</v>
      </c>
      <c r="DR44" s="133">
        <v>0</v>
      </c>
      <c r="DS44" s="133">
        <v>0</v>
      </c>
      <c r="DU44" s="223"/>
      <c r="DV44" s="223"/>
      <c r="DW44" s="223"/>
      <c r="DX44" s="223"/>
      <c r="DY44" s="223"/>
      <c r="DZ44" s="223"/>
      <c r="EA44" s="223">
        <v>14730.6</v>
      </c>
      <c r="EB44" s="223">
        <v>44191.80000000001</v>
      </c>
      <c r="EC44" s="223">
        <v>44191.80000000001</v>
      </c>
      <c r="ED44" s="223">
        <f t="shared" si="6"/>
        <v>33143.850000000006</v>
      </c>
      <c r="EE44" s="223">
        <f t="shared" si="7"/>
        <v>0</v>
      </c>
      <c r="EF44" s="147" t="str">
        <f t="shared" si="8"/>
        <v>ERROR</v>
      </c>
      <c r="EG44" s="223">
        <f t="shared" si="9"/>
        <v>136258.05000000002</v>
      </c>
      <c r="EI44" s="223">
        <f t="shared" si="10"/>
        <v>394920</v>
      </c>
      <c r="EJ44" s="223">
        <f>EI44*'Key assumptions'!$H$20*'Key assumptions'!$H$21</f>
        <v>14809.5</v>
      </c>
      <c r="EK44" s="279">
        <f t="shared" si="13"/>
        <v>0.23963133640552994</v>
      </c>
      <c r="EL44" s="223">
        <f t="shared" si="11"/>
        <v>3548.8202764976959</v>
      </c>
      <c r="ET44" s="133">
        <f t="shared" si="16"/>
        <v>4</v>
      </c>
      <c r="EU44" s="133">
        <f t="shared" si="16"/>
        <v>12</v>
      </c>
      <c r="EV44" s="133">
        <f t="shared" si="16"/>
        <v>12</v>
      </c>
      <c r="EW44" s="133">
        <f t="shared" si="16"/>
        <v>9</v>
      </c>
      <c r="EX44" s="133">
        <f t="shared" si="16"/>
        <v>0</v>
      </c>
      <c r="EY44" s="133">
        <f t="shared" si="12"/>
        <v>37</v>
      </c>
      <c r="FA44" s="223">
        <v>22095.9</v>
      </c>
      <c r="FB44" s="223">
        <v>22095.9</v>
      </c>
    </row>
    <row r="45" spans="1:158" ht="12.6" thickBot="1" x14ac:dyDescent="0.45">
      <c r="A45" s="133" t="str">
        <v>Other support and corporate roles</v>
      </c>
      <c r="B45" s="133" t="str">
        <v>N/A</v>
      </c>
      <c r="C45" s="133" t="str">
        <v>Internal Labour</v>
      </c>
      <c r="D45" s="133">
        <v>606800</v>
      </c>
      <c r="E45" s="133" t="str">
        <v>Regulatory Officer</v>
      </c>
      <c r="F45" s="133">
        <v>224.23</v>
      </c>
      <c r="G45" s="133">
        <v>98.215134985207087</v>
      </c>
      <c r="H45" s="133">
        <v>0</v>
      </c>
      <c r="I45" s="133">
        <v>0</v>
      </c>
      <c r="J45" s="133">
        <v>0</v>
      </c>
      <c r="K45" s="133">
        <v>0</v>
      </c>
      <c r="L45" s="133">
        <v>0</v>
      </c>
      <c r="M45" s="381" t="str">
        <v>[C-i-C]</v>
      </c>
      <c r="N45" s="381" t="str">
        <v>[C-i-C]</v>
      </c>
      <c r="O45" s="381" t="str">
        <v>[C-i-C]</v>
      </c>
      <c r="P45" s="381" t="str">
        <v>[C-i-C]</v>
      </c>
      <c r="Q45" s="381" t="str">
        <v>[C-i-C]</v>
      </c>
      <c r="R45" s="381" t="str">
        <v>[C-i-C]</v>
      </c>
      <c r="S45" s="381" t="str">
        <v>[C-i-C]</v>
      </c>
      <c r="T45" s="381" t="str">
        <v>[C-i-C]</v>
      </c>
      <c r="U45" s="381" t="str">
        <v>[C-i-C]</v>
      </c>
      <c r="V45" s="381" t="str">
        <v>[C-i-C]</v>
      </c>
      <c r="W45" s="381" t="str">
        <v>[C-i-C]</v>
      </c>
      <c r="X45" s="381" t="str">
        <v>[C-i-C]</v>
      </c>
      <c r="Y45" s="381" t="str">
        <v>[C-i-C]</v>
      </c>
      <c r="Z45" s="381" t="str">
        <v>[C-i-C]</v>
      </c>
      <c r="AA45" s="381" t="str">
        <v>[C-i-C]</v>
      </c>
      <c r="AB45" s="381" t="str">
        <v>[C-i-C]</v>
      </c>
      <c r="AC45" s="381" t="str">
        <v>[C-i-C]</v>
      </c>
      <c r="AD45" s="381" t="str">
        <v>[C-i-C]</v>
      </c>
      <c r="AE45" s="381" t="str">
        <v>[C-i-C]</v>
      </c>
      <c r="AF45" s="381" t="str">
        <v>[C-i-C]</v>
      </c>
      <c r="AG45" s="381" t="str">
        <v>[C-i-C]</v>
      </c>
      <c r="AH45" s="381" t="str">
        <v>[C-i-C]</v>
      </c>
      <c r="AI45" s="133">
        <v>0</v>
      </c>
      <c r="AJ45" s="133">
        <v>0</v>
      </c>
      <c r="AK45" s="133">
        <v>0</v>
      </c>
      <c r="AL45" s="133">
        <v>0</v>
      </c>
      <c r="AM45" s="133">
        <v>0</v>
      </c>
      <c r="AN45" s="133">
        <v>0</v>
      </c>
      <c r="AO45" s="133">
        <v>0</v>
      </c>
      <c r="AP45" s="133">
        <v>0</v>
      </c>
      <c r="AQ45" s="133">
        <v>0</v>
      </c>
      <c r="AR45" s="133">
        <v>0</v>
      </c>
      <c r="AS45" s="133">
        <v>0</v>
      </c>
      <c r="AT45" s="133">
        <v>0</v>
      </c>
      <c r="AU45" s="133">
        <v>0</v>
      </c>
      <c r="AV45" s="133">
        <v>0</v>
      </c>
      <c r="AW45" s="133">
        <v>0</v>
      </c>
      <c r="AX45" s="133">
        <v>0</v>
      </c>
      <c r="AY45" s="133">
        <v>0</v>
      </c>
      <c r="AZ45" s="133">
        <v>0</v>
      </c>
      <c r="BA45" s="133">
        <v>0</v>
      </c>
      <c r="BB45" s="133">
        <v>0</v>
      </c>
      <c r="BC45" s="133">
        <v>0</v>
      </c>
      <c r="BD45" s="133">
        <v>0</v>
      </c>
      <c r="BE45" s="133">
        <v>0</v>
      </c>
      <c r="BF45" s="133">
        <v>0</v>
      </c>
      <c r="BG45" s="133">
        <v>0</v>
      </c>
      <c r="BH45" s="133">
        <v>0</v>
      </c>
      <c r="BI45" s="133">
        <v>0</v>
      </c>
      <c r="BJ45" s="133">
        <v>0</v>
      </c>
      <c r="BK45" s="133">
        <v>0</v>
      </c>
      <c r="BL45" s="133">
        <v>0</v>
      </c>
      <c r="BM45" s="133">
        <v>0</v>
      </c>
      <c r="BN45" s="133">
        <v>0</v>
      </c>
      <c r="BO45" s="133">
        <v>0</v>
      </c>
      <c r="BP45" s="133">
        <v>0</v>
      </c>
      <c r="BQ45" s="133">
        <v>0</v>
      </c>
      <c r="BR45" s="133">
        <v>0</v>
      </c>
      <c r="BS45" s="381" t="str">
        <v>[C-i-C]</v>
      </c>
      <c r="BT45" s="381" t="str">
        <v>[C-i-C]</v>
      </c>
      <c r="BU45" s="381" t="str">
        <v>[C-i-C]</v>
      </c>
      <c r="BV45" s="381" t="str">
        <v>[C-i-C]</v>
      </c>
      <c r="BW45" s="381" t="str">
        <v>[C-i-C]</v>
      </c>
      <c r="BX45" s="381" t="str">
        <v>[C-i-C]</v>
      </c>
      <c r="BY45" s="381" t="str">
        <v>[C-i-C]</v>
      </c>
      <c r="BZ45" s="381" t="str">
        <v>[C-i-C]</v>
      </c>
      <c r="CA45" s="381" t="str">
        <v>[C-i-C]</v>
      </c>
      <c r="CB45" s="381" t="str">
        <v>[C-i-C]</v>
      </c>
      <c r="CC45" s="381" t="str">
        <v>[C-i-C]</v>
      </c>
      <c r="CD45" s="381" t="str">
        <v>[C-i-C]</v>
      </c>
      <c r="CE45" s="381" t="str">
        <v>[C-i-C]</v>
      </c>
      <c r="CF45" s="381" t="str">
        <v>[C-i-C]</v>
      </c>
      <c r="CG45" s="381" t="str">
        <v>[C-i-C]</v>
      </c>
      <c r="CH45" s="381" t="str">
        <v>[C-i-C]</v>
      </c>
      <c r="CI45" s="381" t="str">
        <v>[C-i-C]</v>
      </c>
      <c r="CJ45" s="381" t="str">
        <v>[C-i-C]</v>
      </c>
      <c r="CK45" s="381" t="str">
        <v>[C-i-C]</v>
      </c>
      <c r="CL45" s="381" t="str">
        <v>[C-i-C]</v>
      </c>
      <c r="CM45" s="381" t="str">
        <v>[C-i-C]</v>
      </c>
      <c r="CN45" s="381" t="str">
        <v>[C-i-C]</v>
      </c>
      <c r="CO45" s="133">
        <v>0</v>
      </c>
      <c r="CP45" s="133">
        <v>0</v>
      </c>
      <c r="CQ45" s="133">
        <v>0</v>
      </c>
      <c r="CR45" s="133">
        <v>0</v>
      </c>
      <c r="CS45" s="133">
        <v>0</v>
      </c>
      <c r="CT45" s="133">
        <v>0</v>
      </c>
      <c r="CU45" s="133">
        <v>0</v>
      </c>
      <c r="CV45" s="133">
        <v>0</v>
      </c>
      <c r="CW45" s="133">
        <v>0</v>
      </c>
      <c r="CX45" s="133">
        <v>0</v>
      </c>
      <c r="CY45" s="133">
        <v>0</v>
      </c>
      <c r="CZ45" s="133">
        <v>0</v>
      </c>
      <c r="DA45" s="133">
        <v>0</v>
      </c>
      <c r="DB45" s="133">
        <v>0</v>
      </c>
      <c r="DC45" s="133">
        <v>0</v>
      </c>
      <c r="DD45" s="133">
        <v>0</v>
      </c>
      <c r="DE45" s="133">
        <v>0</v>
      </c>
      <c r="DF45" s="133">
        <v>0</v>
      </c>
      <c r="DG45" s="133">
        <v>0</v>
      </c>
      <c r="DH45" s="133">
        <v>0</v>
      </c>
      <c r="DI45" s="133">
        <v>0</v>
      </c>
      <c r="DJ45" s="133">
        <v>0</v>
      </c>
      <c r="DK45" s="133">
        <v>0</v>
      </c>
      <c r="DL45" s="133">
        <v>0</v>
      </c>
      <c r="DM45" s="133">
        <v>0</v>
      </c>
      <c r="DN45" s="133">
        <v>0</v>
      </c>
      <c r="DO45" s="133">
        <v>0</v>
      </c>
      <c r="DP45" s="133">
        <v>0</v>
      </c>
      <c r="DQ45" s="133">
        <v>0</v>
      </c>
      <c r="DR45" s="133">
        <v>0</v>
      </c>
      <c r="DS45" s="133">
        <v>0</v>
      </c>
      <c r="DU45" s="223"/>
      <c r="DV45" s="223"/>
      <c r="DW45" s="223"/>
      <c r="DX45" s="223"/>
      <c r="DY45" s="223"/>
      <c r="DZ45" s="223"/>
      <c r="EA45" s="223">
        <v>53815.200000000004</v>
      </c>
      <c r="EB45" s="223">
        <v>0</v>
      </c>
      <c r="EC45" s="223">
        <v>0</v>
      </c>
      <c r="ED45" s="223">
        <f t="shared" si="6"/>
        <v>0</v>
      </c>
      <c r="EE45" s="223">
        <f t="shared" si="7"/>
        <v>0</v>
      </c>
      <c r="EF45" s="147" t="str">
        <f t="shared" si="8"/>
        <v>ERROR</v>
      </c>
      <c r="EG45" s="223">
        <f t="shared" si="9"/>
        <v>53815.200000000004</v>
      </c>
      <c r="EI45" s="223">
        <f t="shared" si="10"/>
        <v>176787.24297337275</v>
      </c>
      <c r="EJ45" s="223">
        <f>EI45*'Key assumptions'!$H$20*'Key assumptions'!$H$21</f>
        <v>6629.5216115014782</v>
      </c>
      <c r="EK45" s="279">
        <f t="shared" si="13"/>
        <v>0.23963133640552994</v>
      </c>
      <c r="EL45" s="223">
        <f t="shared" si="11"/>
        <v>1588.6411234934417</v>
      </c>
      <c r="ET45" s="133">
        <f t="shared" si="16"/>
        <v>4</v>
      </c>
      <c r="EU45" s="133">
        <f t="shared" si="16"/>
        <v>12</v>
      </c>
      <c r="EV45" s="133">
        <f t="shared" si="16"/>
        <v>6</v>
      </c>
      <c r="EW45" s="133">
        <f t="shared" si="16"/>
        <v>0</v>
      </c>
      <c r="EX45" s="133">
        <f t="shared" si="16"/>
        <v>0</v>
      </c>
      <c r="EY45" s="133">
        <f t="shared" si="12"/>
        <v>22</v>
      </c>
      <c r="FA45" s="223">
        <v>0</v>
      </c>
      <c r="FB45" s="223">
        <v>0</v>
      </c>
    </row>
    <row r="46" spans="1:158" ht="12.6" thickBot="1" x14ac:dyDescent="0.45">
      <c r="A46" s="133" t="str">
        <v>Other support and corporate roles</v>
      </c>
      <c r="B46" s="133" t="str">
        <v>N/A</v>
      </c>
      <c r="C46" s="133" t="str">
        <v>Internal Labour</v>
      </c>
      <c r="D46" s="133">
        <v>606800</v>
      </c>
      <c r="E46" s="133" t="str">
        <v>L4 Manager</v>
      </c>
      <c r="F46" s="133">
        <v>353.83</v>
      </c>
      <c r="G46" s="133">
        <v>158.1</v>
      </c>
      <c r="H46" s="133">
        <v>0</v>
      </c>
      <c r="I46" s="133">
        <v>0</v>
      </c>
      <c r="J46" s="133">
        <v>0</v>
      </c>
      <c r="K46" s="133">
        <v>0</v>
      </c>
      <c r="L46" s="133">
        <v>0</v>
      </c>
      <c r="M46" s="381" t="str">
        <v>[C-i-C]</v>
      </c>
      <c r="N46" s="381" t="str">
        <v>[C-i-C]</v>
      </c>
      <c r="O46" s="381" t="str">
        <v>[C-i-C]</v>
      </c>
      <c r="P46" s="381" t="str">
        <v>[C-i-C]</v>
      </c>
      <c r="Q46" s="381" t="str">
        <v>[C-i-C]</v>
      </c>
      <c r="R46" s="381" t="str">
        <v>[C-i-C]</v>
      </c>
      <c r="S46" s="381" t="str">
        <v>[C-i-C]</v>
      </c>
      <c r="T46" s="381" t="str">
        <v>[C-i-C]</v>
      </c>
      <c r="U46" s="381" t="str">
        <v>[C-i-C]</v>
      </c>
      <c r="V46" s="381" t="str">
        <v>[C-i-C]</v>
      </c>
      <c r="W46" s="381" t="str">
        <v>[C-i-C]</v>
      </c>
      <c r="X46" s="381" t="str">
        <v>[C-i-C]</v>
      </c>
      <c r="Y46" s="381" t="str">
        <v>[C-i-C]</v>
      </c>
      <c r="Z46" s="381" t="str">
        <v>[C-i-C]</v>
      </c>
      <c r="AA46" s="381" t="str">
        <v>[C-i-C]</v>
      </c>
      <c r="AB46" s="381" t="str">
        <v>[C-i-C]</v>
      </c>
      <c r="AC46" s="381" t="str">
        <v>[C-i-C]</v>
      </c>
      <c r="AD46" s="381" t="str">
        <v>[C-i-C]</v>
      </c>
      <c r="AE46" s="381" t="str">
        <v>[C-i-C]</v>
      </c>
      <c r="AF46" s="381" t="str">
        <v>[C-i-C]</v>
      </c>
      <c r="AG46" s="381" t="str">
        <v>[C-i-C]</v>
      </c>
      <c r="AH46" s="381" t="str">
        <v>[C-i-C]</v>
      </c>
      <c r="AI46" s="133">
        <v>0</v>
      </c>
      <c r="AJ46" s="133">
        <v>0</v>
      </c>
      <c r="AK46" s="133">
        <v>0</v>
      </c>
      <c r="AL46" s="133">
        <v>0</v>
      </c>
      <c r="AM46" s="133">
        <v>0</v>
      </c>
      <c r="AN46" s="133">
        <v>0</v>
      </c>
      <c r="AO46" s="133">
        <v>0</v>
      </c>
      <c r="AP46" s="133">
        <v>0</v>
      </c>
      <c r="AQ46" s="133">
        <v>0</v>
      </c>
      <c r="AR46" s="133">
        <v>0</v>
      </c>
      <c r="AS46" s="133">
        <v>0</v>
      </c>
      <c r="AT46" s="133">
        <v>0</v>
      </c>
      <c r="AU46" s="133">
        <v>0</v>
      </c>
      <c r="AV46" s="133">
        <v>0</v>
      </c>
      <c r="AW46" s="133">
        <v>0</v>
      </c>
      <c r="AX46" s="133">
        <v>0</v>
      </c>
      <c r="AY46" s="133">
        <v>0</v>
      </c>
      <c r="AZ46" s="133">
        <v>0</v>
      </c>
      <c r="BA46" s="133">
        <v>0</v>
      </c>
      <c r="BB46" s="133">
        <v>0</v>
      </c>
      <c r="BC46" s="133">
        <v>0</v>
      </c>
      <c r="BD46" s="133">
        <v>0</v>
      </c>
      <c r="BE46" s="133">
        <v>0</v>
      </c>
      <c r="BF46" s="133">
        <v>0</v>
      </c>
      <c r="BG46" s="133">
        <v>0</v>
      </c>
      <c r="BH46" s="133">
        <v>0</v>
      </c>
      <c r="BI46" s="133">
        <v>0</v>
      </c>
      <c r="BJ46" s="133">
        <v>0</v>
      </c>
      <c r="BK46" s="133">
        <v>0</v>
      </c>
      <c r="BL46" s="133">
        <v>0</v>
      </c>
      <c r="BM46" s="133">
        <v>0</v>
      </c>
      <c r="BN46" s="133">
        <v>0</v>
      </c>
      <c r="BO46" s="133">
        <v>0</v>
      </c>
      <c r="BP46" s="133">
        <v>0</v>
      </c>
      <c r="BQ46" s="133">
        <v>0</v>
      </c>
      <c r="BR46" s="133">
        <v>0</v>
      </c>
      <c r="BS46" s="381" t="str">
        <v>[C-i-C]</v>
      </c>
      <c r="BT46" s="381" t="str">
        <v>[C-i-C]</v>
      </c>
      <c r="BU46" s="381" t="str">
        <v>[C-i-C]</v>
      </c>
      <c r="BV46" s="381" t="str">
        <v>[C-i-C]</v>
      </c>
      <c r="BW46" s="381" t="str">
        <v>[C-i-C]</v>
      </c>
      <c r="BX46" s="381" t="str">
        <v>[C-i-C]</v>
      </c>
      <c r="BY46" s="381" t="str">
        <v>[C-i-C]</v>
      </c>
      <c r="BZ46" s="381" t="str">
        <v>[C-i-C]</v>
      </c>
      <c r="CA46" s="381" t="str">
        <v>[C-i-C]</v>
      </c>
      <c r="CB46" s="381" t="str">
        <v>[C-i-C]</v>
      </c>
      <c r="CC46" s="381" t="str">
        <v>[C-i-C]</v>
      </c>
      <c r="CD46" s="381" t="str">
        <v>[C-i-C]</v>
      </c>
      <c r="CE46" s="381" t="str">
        <v>[C-i-C]</v>
      </c>
      <c r="CF46" s="381" t="str">
        <v>[C-i-C]</v>
      </c>
      <c r="CG46" s="381" t="str">
        <v>[C-i-C]</v>
      </c>
      <c r="CH46" s="381" t="str">
        <v>[C-i-C]</v>
      </c>
      <c r="CI46" s="381" t="str">
        <v>[C-i-C]</v>
      </c>
      <c r="CJ46" s="381" t="str">
        <v>[C-i-C]</v>
      </c>
      <c r="CK46" s="381" t="str">
        <v>[C-i-C]</v>
      </c>
      <c r="CL46" s="381" t="str">
        <v>[C-i-C]</v>
      </c>
      <c r="CM46" s="381" t="str">
        <v>[C-i-C]</v>
      </c>
      <c r="CN46" s="381" t="str">
        <v>[C-i-C]</v>
      </c>
      <c r="CO46" s="133">
        <v>0</v>
      </c>
      <c r="CP46" s="133">
        <v>0</v>
      </c>
      <c r="CQ46" s="133">
        <v>0</v>
      </c>
      <c r="CR46" s="133">
        <v>0</v>
      </c>
      <c r="CS46" s="133">
        <v>0</v>
      </c>
      <c r="CT46" s="133">
        <v>0</v>
      </c>
      <c r="CU46" s="133">
        <v>0</v>
      </c>
      <c r="CV46" s="133">
        <v>0</v>
      </c>
      <c r="CW46" s="133">
        <v>0</v>
      </c>
      <c r="CX46" s="133">
        <v>0</v>
      </c>
      <c r="CY46" s="133">
        <v>0</v>
      </c>
      <c r="CZ46" s="133">
        <v>0</v>
      </c>
      <c r="DA46" s="133">
        <v>0</v>
      </c>
      <c r="DB46" s="133">
        <v>0</v>
      </c>
      <c r="DC46" s="133">
        <v>0</v>
      </c>
      <c r="DD46" s="133">
        <v>0</v>
      </c>
      <c r="DE46" s="133">
        <v>0</v>
      </c>
      <c r="DF46" s="133">
        <v>0</v>
      </c>
      <c r="DG46" s="133">
        <v>0</v>
      </c>
      <c r="DH46" s="133">
        <v>0</v>
      </c>
      <c r="DI46" s="133">
        <v>0</v>
      </c>
      <c r="DJ46" s="133">
        <v>0</v>
      </c>
      <c r="DK46" s="133">
        <v>0</v>
      </c>
      <c r="DL46" s="133">
        <v>0</v>
      </c>
      <c r="DM46" s="133">
        <v>0</v>
      </c>
      <c r="DN46" s="133">
        <v>0</v>
      </c>
      <c r="DO46" s="133">
        <v>0</v>
      </c>
      <c r="DP46" s="133">
        <v>0</v>
      </c>
      <c r="DQ46" s="133">
        <v>0</v>
      </c>
      <c r="DR46" s="133">
        <v>0</v>
      </c>
      <c r="DS46" s="133">
        <v>0</v>
      </c>
      <c r="DU46" s="223"/>
      <c r="DV46" s="223"/>
      <c r="DW46" s="223"/>
      <c r="DX46" s="223"/>
      <c r="DY46" s="223"/>
      <c r="DZ46" s="223"/>
      <c r="EA46" s="223">
        <v>106149</v>
      </c>
      <c r="EB46" s="223">
        <v>31844.700000000004</v>
      </c>
      <c r="EC46" s="223">
        <v>0</v>
      </c>
      <c r="ED46" s="223">
        <f t="shared" si="6"/>
        <v>0</v>
      </c>
      <c r="EE46" s="223">
        <f t="shared" si="7"/>
        <v>0</v>
      </c>
      <c r="EF46" s="147" t="str">
        <f t="shared" si="8"/>
        <v>ERROR</v>
      </c>
      <c r="EG46" s="223">
        <f t="shared" si="9"/>
        <v>137993.70000000001</v>
      </c>
      <c r="EI46" s="223">
        <f t="shared" si="10"/>
        <v>284580</v>
      </c>
      <c r="EJ46" s="223">
        <f>EI46*'Key assumptions'!$H$20*'Key assumptions'!$H$21</f>
        <v>10671.75</v>
      </c>
      <c r="EK46" s="279">
        <f t="shared" si="13"/>
        <v>0.23963133640552994</v>
      </c>
      <c r="EL46" s="223">
        <f t="shared" si="11"/>
        <v>2557.2857142857142</v>
      </c>
      <c r="ET46" s="133">
        <f t="shared" si="16"/>
        <v>4</v>
      </c>
      <c r="EU46" s="133">
        <f t="shared" si="16"/>
        <v>12</v>
      </c>
      <c r="EV46" s="133">
        <f t="shared" si="16"/>
        <v>6</v>
      </c>
      <c r="EW46" s="133">
        <f t="shared" si="16"/>
        <v>0</v>
      </c>
      <c r="EX46" s="133">
        <f t="shared" si="16"/>
        <v>0</v>
      </c>
      <c r="EY46" s="133">
        <f t="shared" si="12"/>
        <v>22</v>
      </c>
      <c r="FA46" s="223">
        <v>0</v>
      </c>
      <c r="FB46" s="223">
        <v>0</v>
      </c>
    </row>
    <row r="47" spans="1:158" ht="12.6" thickBot="1" x14ac:dyDescent="0.45">
      <c r="A47" s="133" t="str">
        <v>Other support and corporate roles</v>
      </c>
      <c r="B47" s="133" t="str">
        <v>N/A</v>
      </c>
      <c r="C47" s="133" t="str">
        <v>Internal Labour</v>
      </c>
      <c r="D47" s="133">
        <v>606800</v>
      </c>
      <c r="E47" s="133" t="str">
        <v>Legal Counsel Senior</v>
      </c>
      <c r="F47" s="133">
        <v>316.45</v>
      </c>
      <c r="G47" s="133">
        <v>141.4</v>
      </c>
      <c r="H47" s="133">
        <v>0</v>
      </c>
      <c r="I47" s="133">
        <v>0</v>
      </c>
      <c r="J47" s="133">
        <v>0</v>
      </c>
      <c r="K47" s="133">
        <v>0</v>
      </c>
      <c r="L47" s="133">
        <v>0</v>
      </c>
      <c r="M47" s="381" t="str">
        <v>[C-i-C]</v>
      </c>
      <c r="N47" s="381" t="str">
        <v>[C-i-C]</v>
      </c>
      <c r="O47" s="381" t="str">
        <v>[C-i-C]</v>
      </c>
      <c r="P47" s="381" t="str">
        <v>[C-i-C]</v>
      </c>
      <c r="Q47" s="381" t="str">
        <v>[C-i-C]</v>
      </c>
      <c r="R47" s="381" t="str">
        <v>[C-i-C]</v>
      </c>
      <c r="S47" s="381" t="str">
        <v>[C-i-C]</v>
      </c>
      <c r="T47" s="381" t="str">
        <v>[C-i-C]</v>
      </c>
      <c r="U47" s="381" t="str">
        <v>[C-i-C]</v>
      </c>
      <c r="V47" s="381" t="str">
        <v>[C-i-C]</v>
      </c>
      <c r="W47" s="381" t="str">
        <v>[C-i-C]</v>
      </c>
      <c r="X47" s="381" t="str">
        <v>[C-i-C]</v>
      </c>
      <c r="Y47" s="381" t="str">
        <v>[C-i-C]</v>
      </c>
      <c r="Z47" s="381" t="str">
        <v>[C-i-C]</v>
      </c>
      <c r="AA47" s="381" t="str">
        <v>[C-i-C]</v>
      </c>
      <c r="AB47" s="381" t="str">
        <v>[C-i-C]</v>
      </c>
      <c r="AC47" s="381" t="str">
        <v>[C-i-C]</v>
      </c>
      <c r="AD47" s="381" t="str">
        <v>[C-i-C]</v>
      </c>
      <c r="AE47" s="381" t="str">
        <v>[C-i-C]</v>
      </c>
      <c r="AF47" s="381" t="str">
        <v>[C-i-C]</v>
      </c>
      <c r="AG47" s="381" t="str">
        <v>[C-i-C]</v>
      </c>
      <c r="AH47" s="381" t="str">
        <v>[C-i-C]</v>
      </c>
      <c r="AI47" s="133">
        <v>0</v>
      </c>
      <c r="AJ47" s="133">
        <v>0</v>
      </c>
      <c r="AK47" s="133">
        <v>0</v>
      </c>
      <c r="AL47" s="133">
        <v>0</v>
      </c>
      <c r="AM47" s="133">
        <v>0</v>
      </c>
      <c r="AN47" s="133">
        <v>0</v>
      </c>
      <c r="AO47" s="133">
        <v>0</v>
      </c>
      <c r="AP47" s="133">
        <v>0</v>
      </c>
      <c r="AQ47" s="133">
        <v>0</v>
      </c>
      <c r="AR47" s="133">
        <v>0</v>
      </c>
      <c r="AS47" s="133">
        <v>0</v>
      </c>
      <c r="AT47" s="133">
        <v>0</v>
      </c>
      <c r="AU47" s="133">
        <v>0</v>
      </c>
      <c r="AV47" s="133">
        <v>0</v>
      </c>
      <c r="AW47" s="133">
        <v>0</v>
      </c>
      <c r="AX47" s="133">
        <v>0</v>
      </c>
      <c r="AY47" s="133">
        <v>0</v>
      </c>
      <c r="AZ47" s="133">
        <v>0</v>
      </c>
      <c r="BA47" s="133">
        <v>0</v>
      </c>
      <c r="BB47" s="133">
        <v>0</v>
      </c>
      <c r="BC47" s="133">
        <v>0</v>
      </c>
      <c r="BD47" s="133">
        <v>0</v>
      </c>
      <c r="BE47" s="133">
        <v>0</v>
      </c>
      <c r="BF47" s="133">
        <v>0</v>
      </c>
      <c r="BG47" s="133">
        <v>0</v>
      </c>
      <c r="BH47" s="133">
        <v>0</v>
      </c>
      <c r="BI47" s="133">
        <v>0</v>
      </c>
      <c r="BJ47" s="133">
        <v>0</v>
      </c>
      <c r="BK47" s="133">
        <v>0</v>
      </c>
      <c r="BL47" s="133">
        <v>0</v>
      </c>
      <c r="BM47" s="133">
        <v>0</v>
      </c>
      <c r="BN47" s="133">
        <v>0</v>
      </c>
      <c r="BO47" s="133">
        <v>0</v>
      </c>
      <c r="BP47" s="133">
        <v>0</v>
      </c>
      <c r="BQ47" s="133">
        <v>0</v>
      </c>
      <c r="BR47" s="133">
        <v>0</v>
      </c>
      <c r="BS47" s="381" t="str">
        <v>[C-i-C]</v>
      </c>
      <c r="BT47" s="381" t="str">
        <v>[C-i-C]</v>
      </c>
      <c r="BU47" s="381" t="str">
        <v>[C-i-C]</v>
      </c>
      <c r="BV47" s="381" t="str">
        <v>[C-i-C]</v>
      </c>
      <c r="BW47" s="381" t="str">
        <v>[C-i-C]</v>
      </c>
      <c r="BX47" s="381" t="str">
        <v>[C-i-C]</v>
      </c>
      <c r="BY47" s="381" t="str">
        <v>[C-i-C]</v>
      </c>
      <c r="BZ47" s="381" t="str">
        <v>[C-i-C]</v>
      </c>
      <c r="CA47" s="381" t="str">
        <v>[C-i-C]</v>
      </c>
      <c r="CB47" s="381" t="str">
        <v>[C-i-C]</v>
      </c>
      <c r="CC47" s="381" t="str">
        <v>[C-i-C]</v>
      </c>
      <c r="CD47" s="381" t="str">
        <v>[C-i-C]</v>
      </c>
      <c r="CE47" s="381" t="str">
        <v>[C-i-C]</v>
      </c>
      <c r="CF47" s="381" t="str">
        <v>[C-i-C]</v>
      </c>
      <c r="CG47" s="381" t="str">
        <v>[C-i-C]</v>
      </c>
      <c r="CH47" s="381" t="str">
        <v>[C-i-C]</v>
      </c>
      <c r="CI47" s="381" t="str">
        <v>[C-i-C]</v>
      </c>
      <c r="CJ47" s="381" t="str">
        <v>[C-i-C]</v>
      </c>
      <c r="CK47" s="381" t="str">
        <v>[C-i-C]</v>
      </c>
      <c r="CL47" s="381" t="str">
        <v>[C-i-C]</v>
      </c>
      <c r="CM47" s="381" t="str">
        <v>[C-i-C]</v>
      </c>
      <c r="CN47" s="381" t="str">
        <v>[C-i-C]</v>
      </c>
      <c r="CO47" s="133">
        <v>0</v>
      </c>
      <c r="CP47" s="133">
        <v>0</v>
      </c>
      <c r="CQ47" s="133">
        <v>0</v>
      </c>
      <c r="CR47" s="133">
        <v>0</v>
      </c>
      <c r="CS47" s="133">
        <v>0</v>
      </c>
      <c r="CT47" s="133">
        <v>0</v>
      </c>
      <c r="CU47" s="133">
        <v>0</v>
      </c>
      <c r="CV47" s="133">
        <v>0</v>
      </c>
      <c r="CW47" s="133">
        <v>0</v>
      </c>
      <c r="CX47" s="133">
        <v>0</v>
      </c>
      <c r="CY47" s="133">
        <v>0</v>
      </c>
      <c r="CZ47" s="133">
        <v>0</v>
      </c>
      <c r="DA47" s="133">
        <v>0</v>
      </c>
      <c r="DB47" s="133">
        <v>0</v>
      </c>
      <c r="DC47" s="133">
        <v>0</v>
      </c>
      <c r="DD47" s="133">
        <v>0</v>
      </c>
      <c r="DE47" s="133">
        <v>0</v>
      </c>
      <c r="DF47" s="133">
        <v>0</v>
      </c>
      <c r="DG47" s="133">
        <v>0</v>
      </c>
      <c r="DH47" s="133">
        <v>0</v>
      </c>
      <c r="DI47" s="133">
        <v>0</v>
      </c>
      <c r="DJ47" s="133">
        <v>0</v>
      </c>
      <c r="DK47" s="133">
        <v>0</v>
      </c>
      <c r="DL47" s="133">
        <v>0</v>
      </c>
      <c r="DM47" s="133">
        <v>0</v>
      </c>
      <c r="DN47" s="133">
        <v>0</v>
      </c>
      <c r="DO47" s="133">
        <v>0</v>
      </c>
      <c r="DP47" s="133">
        <v>0</v>
      </c>
      <c r="DQ47" s="133">
        <v>0</v>
      </c>
      <c r="DR47" s="133">
        <v>0</v>
      </c>
      <c r="DS47" s="133">
        <v>0</v>
      </c>
      <c r="DU47" s="223"/>
      <c r="DV47" s="223"/>
      <c r="DW47" s="223"/>
      <c r="DX47" s="223"/>
      <c r="DY47" s="223"/>
      <c r="DZ47" s="223"/>
      <c r="EA47" s="223">
        <v>189870</v>
      </c>
      <c r="EB47" s="223">
        <v>61707.75</v>
      </c>
      <c r="EC47" s="223">
        <v>0</v>
      </c>
      <c r="ED47" s="223">
        <f t="shared" si="6"/>
        <v>0</v>
      </c>
      <c r="EE47" s="223">
        <f t="shared" si="7"/>
        <v>0</v>
      </c>
      <c r="EF47" s="147" t="str">
        <f t="shared" si="8"/>
        <v>ERROR</v>
      </c>
      <c r="EG47" s="223">
        <f t="shared" si="9"/>
        <v>251577.75</v>
      </c>
      <c r="EI47" s="223">
        <f t="shared" si="10"/>
        <v>254520</v>
      </c>
      <c r="EJ47" s="223">
        <f>EI47*'Key assumptions'!$H$20*'Key assumptions'!$H$21</f>
        <v>9544.5</v>
      </c>
      <c r="EK47" s="279">
        <f t="shared" si="13"/>
        <v>0.23963133640552994</v>
      </c>
      <c r="EL47" s="223">
        <f t="shared" si="11"/>
        <v>2287.1612903225805</v>
      </c>
      <c r="ET47" s="133">
        <f t="shared" si="16"/>
        <v>4</v>
      </c>
      <c r="EU47" s="133">
        <f t="shared" si="16"/>
        <v>12</v>
      </c>
      <c r="EV47" s="133">
        <f t="shared" si="16"/>
        <v>6</v>
      </c>
      <c r="EW47" s="133">
        <f t="shared" si="16"/>
        <v>0</v>
      </c>
      <c r="EX47" s="133">
        <f t="shared" si="16"/>
        <v>0</v>
      </c>
      <c r="EY47" s="133">
        <f t="shared" si="12"/>
        <v>22</v>
      </c>
      <c r="FA47" s="223">
        <v>0</v>
      </c>
      <c r="FB47" s="223">
        <v>0</v>
      </c>
    </row>
    <row r="48" spans="1:158" ht="12.6" thickBot="1" x14ac:dyDescent="0.45">
      <c r="A48" s="133" t="str">
        <v>Other support and corporate roles</v>
      </c>
      <c r="B48" s="133" t="str">
        <v>N/A</v>
      </c>
      <c r="C48" s="133" t="str">
        <v>Internal Labour</v>
      </c>
      <c r="D48" s="133">
        <v>606800</v>
      </c>
      <c r="E48" s="133" t="str">
        <v>GM - Regulation</v>
      </c>
      <c r="F48" s="133">
        <v>491.02</v>
      </c>
      <c r="G48" s="133">
        <v>219.4</v>
      </c>
      <c r="H48" s="133">
        <v>0</v>
      </c>
      <c r="I48" s="133">
        <v>0</v>
      </c>
      <c r="J48" s="133">
        <v>0</v>
      </c>
      <c r="K48" s="133">
        <v>0</v>
      </c>
      <c r="L48" s="133">
        <v>0</v>
      </c>
      <c r="M48" s="381" t="str">
        <v>[C-i-C]</v>
      </c>
      <c r="N48" s="381" t="str">
        <v>[C-i-C]</v>
      </c>
      <c r="O48" s="381" t="str">
        <v>[C-i-C]</v>
      </c>
      <c r="P48" s="381" t="str">
        <v>[C-i-C]</v>
      </c>
      <c r="Q48" s="381" t="str">
        <v>[C-i-C]</v>
      </c>
      <c r="R48" s="381" t="str">
        <v>[C-i-C]</v>
      </c>
      <c r="S48" s="381" t="str">
        <v>[C-i-C]</v>
      </c>
      <c r="T48" s="381" t="str">
        <v>[C-i-C]</v>
      </c>
      <c r="U48" s="381" t="str">
        <v>[C-i-C]</v>
      </c>
      <c r="V48" s="381" t="str">
        <v>[C-i-C]</v>
      </c>
      <c r="W48" s="381" t="str">
        <v>[C-i-C]</v>
      </c>
      <c r="X48" s="381" t="str">
        <v>[C-i-C]</v>
      </c>
      <c r="Y48" s="381" t="str">
        <v>[C-i-C]</v>
      </c>
      <c r="Z48" s="381" t="str">
        <v>[C-i-C]</v>
      </c>
      <c r="AA48" s="381" t="str">
        <v>[C-i-C]</v>
      </c>
      <c r="AB48" s="381" t="str">
        <v>[C-i-C]</v>
      </c>
      <c r="AC48" s="381" t="str">
        <v>[C-i-C]</v>
      </c>
      <c r="AD48" s="381" t="str">
        <v>[C-i-C]</v>
      </c>
      <c r="AE48" s="381" t="str">
        <v>[C-i-C]</v>
      </c>
      <c r="AF48" s="381" t="str">
        <v>[C-i-C]</v>
      </c>
      <c r="AG48" s="381" t="str">
        <v>[C-i-C]</v>
      </c>
      <c r="AH48" s="381" t="str">
        <v>[C-i-C]</v>
      </c>
      <c r="AI48" s="133">
        <v>0</v>
      </c>
      <c r="AJ48" s="133">
        <v>0</v>
      </c>
      <c r="AK48" s="133">
        <v>0</v>
      </c>
      <c r="AL48" s="133">
        <v>0</v>
      </c>
      <c r="AM48" s="133">
        <v>0</v>
      </c>
      <c r="AN48" s="133">
        <v>0</v>
      </c>
      <c r="AO48" s="133">
        <v>0</v>
      </c>
      <c r="AP48" s="133">
        <v>0</v>
      </c>
      <c r="AQ48" s="133">
        <v>0</v>
      </c>
      <c r="AR48" s="133">
        <v>0</v>
      </c>
      <c r="AS48" s="133">
        <v>0</v>
      </c>
      <c r="AT48" s="133">
        <v>0</v>
      </c>
      <c r="AU48" s="133">
        <v>0</v>
      </c>
      <c r="AV48" s="133">
        <v>0</v>
      </c>
      <c r="AW48" s="133">
        <v>0</v>
      </c>
      <c r="AX48" s="133">
        <v>0</v>
      </c>
      <c r="AY48" s="133">
        <v>0</v>
      </c>
      <c r="AZ48" s="133">
        <v>0</v>
      </c>
      <c r="BA48" s="133">
        <v>0</v>
      </c>
      <c r="BB48" s="133">
        <v>0</v>
      </c>
      <c r="BC48" s="133">
        <v>0</v>
      </c>
      <c r="BD48" s="133">
        <v>0</v>
      </c>
      <c r="BE48" s="133">
        <v>0</v>
      </c>
      <c r="BF48" s="133">
        <v>0</v>
      </c>
      <c r="BG48" s="133">
        <v>0</v>
      </c>
      <c r="BH48" s="133">
        <v>0</v>
      </c>
      <c r="BI48" s="133">
        <v>0</v>
      </c>
      <c r="BJ48" s="133">
        <v>0</v>
      </c>
      <c r="BK48" s="133">
        <v>0</v>
      </c>
      <c r="BL48" s="133">
        <v>0</v>
      </c>
      <c r="BM48" s="133">
        <v>0</v>
      </c>
      <c r="BN48" s="133">
        <v>0</v>
      </c>
      <c r="BO48" s="133">
        <v>0</v>
      </c>
      <c r="BP48" s="133">
        <v>0</v>
      </c>
      <c r="BQ48" s="133">
        <v>0</v>
      </c>
      <c r="BR48" s="133">
        <v>0</v>
      </c>
      <c r="BS48" s="381" t="str">
        <v>[C-i-C]</v>
      </c>
      <c r="BT48" s="381" t="str">
        <v>[C-i-C]</v>
      </c>
      <c r="BU48" s="381" t="str">
        <v>[C-i-C]</v>
      </c>
      <c r="BV48" s="381" t="str">
        <v>[C-i-C]</v>
      </c>
      <c r="BW48" s="381" t="str">
        <v>[C-i-C]</v>
      </c>
      <c r="BX48" s="381" t="str">
        <v>[C-i-C]</v>
      </c>
      <c r="BY48" s="381" t="str">
        <v>[C-i-C]</v>
      </c>
      <c r="BZ48" s="381" t="str">
        <v>[C-i-C]</v>
      </c>
      <c r="CA48" s="381" t="str">
        <v>[C-i-C]</v>
      </c>
      <c r="CB48" s="381" t="str">
        <v>[C-i-C]</v>
      </c>
      <c r="CC48" s="381" t="str">
        <v>[C-i-C]</v>
      </c>
      <c r="CD48" s="381" t="str">
        <v>[C-i-C]</v>
      </c>
      <c r="CE48" s="381" t="str">
        <v>[C-i-C]</v>
      </c>
      <c r="CF48" s="381" t="str">
        <v>[C-i-C]</v>
      </c>
      <c r="CG48" s="381" t="str">
        <v>[C-i-C]</v>
      </c>
      <c r="CH48" s="381" t="str">
        <v>[C-i-C]</v>
      </c>
      <c r="CI48" s="381" t="str">
        <v>[C-i-C]</v>
      </c>
      <c r="CJ48" s="381" t="str">
        <v>[C-i-C]</v>
      </c>
      <c r="CK48" s="381" t="str">
        <v>[C-i-C]</v>
      </c>
      <c r="CL48" s="381" t="str">
        <v>[C-i-C]</v>
      </c>
      <c r="CM48" s="381" t="str">
        <v>[C-i-C]</v>
      </c>
      <c r="CN48" s="381" t="str">
        <v>[C-i-C]</v>
      </c>
      <c r="CO48" s="133">
        <v>0</v>
      </c>
      <c r="CP48" s="133">
        <v>0</v>
      </c>
      <c r="CQ48" s="133">
        <v>0</v>
      </c>
      <c r="CR48" s="133">
        <v>0</v>
      </c>
      <c r="CS48" s="133">
        <v>0</v>
      </c>
      <c r="CT48" s="133">
        <v>0</v>
      </c>
      <c r="CU48" s="133">
        <v>0</v>
      </c>
      <c r="CV48" s="133">
        <v>0</v>
      </c>
      <c r="CW48" s="133">
        <v>0</v>
      </c>
      <c r="CX48" s="133">
        <v>0</v>
      </c>
      <c r="CY48" s="133">
        <v>0</v>
      </c>
      <c r="CZ48" s="133">
        <v>0</v>
      </c>
      <c r="DA48" s="133">
        <v>0</v>
      </c>
      <c r="DB48" s="133">
        <v>0</v>
      </c>
      <c r="DC48" s="133">
        <v>0</v>
      </c>
      <c r="DD48" s="133">
        <v>0</v>
      </c>
      <c r="DE48" s="133">
        <v>0</v>
      </c>
      <c r="DF48" s="133">
        <v>0</v>
      </c>
      <c r="DG48" s="133">
        <v>0</v>
      </c>
      <c r="DH48" s="133">
        <v>0</v>
      </c>
      <c r="DI48" s="133">
        <v>0</v>
      </c>
      <c r="DJ48" s="133">
        <v>0</v>
      </c>
      <c r="DK48" s="133">
        <v>0</v>
      </c>
      <c r="DL48" s="133">
        <v>0</v>
      </c>
      <c r="DM48" s="133">
        <v>0</v>
      </c>
      <c r="DN48" s="133">
        <v>0</v>
      </c>
      <c r="DO48" s="133">
        <v>0</v>
      </c>
      <c r="DP48" s="133">
        <v>0</v>
      </c>
      <c r="DQ48" s="133">
        <v>0</v>
      </c>
      <c r="DR48" s="133">
        <v>0</v>
      </c>
      <c r="DS48" s="133">
        <v>0</v>
      </c>
      <c r="DU48" s="223"/>
      <c r="DV48" s="223"/>
      <c r="DW48" s="223"/>
      <c r="DX48" s="223"/>
      <c r="DY48" s="223"/>
      <c r="DZ48" s="223"/>
      <c r="EA48" s="223">
        <v>7365.3</v>
      </c>
      <c r="EB48" s="223">
        <v>3682.65</v>
      </c>
      <c r="EC48" s="223">
        <v>0</v>
      </c>
      <c r="ED48" s="223">
        <f t="shared" si="6"/>
        <v>0</v>
      </c>
      <c r="EE48" s="223">
        <f t="shared" si="7"/>
        <v>0</v>
      </c>
      <c r="EF48" s="147" t="str">
        <f t="shared" si="8"/>
        <v>ERROR</v>
      </c>
      <c r="EG48" s="223">
        <f t="shared" si="9"/>
        <v>11047.95</v>
      </c>
      <c r="EI48" s="223">
        <f t="shared" si="10"/>
        <v>394920</v>
      </c>
      <c r="EJ48" s="223">
        <f>EI48*'Key assumptions'!$H$20*'Key assumptions'!$H$21</f>
        <v>14809.5</v>
      </c>
      <c r="EK48" s="279">
        <f t="shared" si="13"/>
        <v>0.23963133640552994</v>
      </c>
      <c r="EL48" s="223">
        <f t="shared" si="11"/>
        <v>3548.8202764976959</v>
      </c>
      <c r="ET48" s="133">
        <f t="shared" si="16"/>
        <v>4</v>
      </c>
      <c r="EU48" s="133">
        <f t="shared" si="16"/>
        <v>12</v>
      </c>
      <c r="EV48" s="133">
        <f t="shared" si="16"/>
        <v>6</v>
      </c>
      <c r="EW48" s="133">
        <f t="shared" si="16"/>
        <v>0</v>
      </c>
      <c r="EX48" s="133">
        <f t="shared" si="16"/>
        <v>0</v>
      </c>
      <c r="EY48" s="133">
        <f t="shared" si="12"/>
        <v>22</v>
      </c>
      <c r="FA48" s="223">
        <v>0</v>
      </c>
      <c r="FB48" s="223">
        <v>0</v>
      </c>
    </row>
    <row r="49" spans="1:158" ht="12.6" thickBot="1" x14ac:dyDescent="0.45">
      <c r="A49" s="133" t="str">
        <v>Project Development</v>
      </c>
      <c r="B49" s="133" t="str">
        <v>N/A</v>
      </c>
      <c r="C49" s="133" t="str">
        <v>Internal Labour</v>
      </c>
      <c r="D49" s="133">
        <v>606801</v>
      </c>
      <c r="E49" s="133" t="str">
        <v xml:space="preserve">	Network Planning - Senior</v>
      </c>
      <c r="F49" s="133">
        <v>307.27999999999997</v>
      </c>
      <c r="G49" s="133">
        <v>137.30000000000001</v>
      </c>
      <c r="H49" s="133">
        <v>0</v>
      </c>
      <c r="I49" s="133">
        <v>0</v>
      </c>
      <c r="J49" s="133">
        <v>0</v>
      </c>
      <c r="K49" s="133">
        <v>0</v>
      </c>
      <c r="L49" s="133">
        <v>0</v>
      </c>
      <c r="M49" s="381" t="str">
        <v>[C-i-C]</v>
      </c>
      <c r="N49" s="381" t="str">
        <v>[C-i-C]</v>
      </c>
      <c r="O49" s="381" t="str">
        <v>[C-i-C]</v>
      </c>
      <c r="P49" s="381" t="str">
        <v>[C-i-C]</v>
      </c>
      <c r="Q49" s="381" t="str">
        <v>[C-i-C]</v>
      </c>
      <c r="R49" s="381" t="str">
        <v>[C-i-C]</v>
      </c>
      <c r="S49" s="381" t="str">
        <v>[C-i-C]</v>
      </c>
      <c r="T49" s="381" t="str">
        <v>[C-i-C]</v>
      </c>
      <c r="U49" s="381" t="str">
        <v>[C-i-C]</v>
      </c>
      <c r="V49" s="381" t="str">
        <v>[C-i-C]</v>
      </c>
      <c r="W49" s="381" t="str">
        <v>[C-i-C]</v>
      </c>
      <c r="X49" s="381" t="str">
        <v>[C-i-C]</v>
      </c>
      <c r="Y49" s="381" t="str">
        <v>[C-i-C]</v>
      </c>
      <c r="Z49" s="381" t="str">
        <v>[C-i-C]</v>
      </c>
      <c r="AA49" s="381" t="str">
        <v>[C-i-C]</v>
      </c>
      <c r="AB49" s="381" t="str">
        <v>[C-i-C]</v>
      </c>
      <c r="AC49" s="381" t="str">
        <v>[C-i-C]</v>
      </c>
      <c r="AD49" s="381" t="str">
        <v>[C-i-C]</v>
      </c>
      <c r="AE49" s="381" t="str">
        <v>[C-i-C]</v>
      </c>
      <c r="AF49" s="381" t="str">
        <v>[C-i-C]</v>
      </c>
      <c r="AG49" s="381" t="str">
        <v>[C-i-C]</v>
      </c>
      <c r="AH49" s="381" t="str">
        <v>[C-i-C]</v>
      </c>
      <c r="AI49" s="133">
        <v>0</v>
      </c>
      <c r="AJ49" s="133">
        <v>0</v>
      </c>
      <c r="AK49" s="133">
        <v>0</v>
      </c>
      <c r="AL49" s="133">
        <v>0</v>
      </c>
      <c r="AM49" s="133">
        <v>0</v>
      </c>
      <c r="AN49" s="133">
        <v>0</v>
      </c>
      <c r="AO49" s="133">
        <v>0</v>
      </c>
      <c r="AP49" s="133">
        <v>0</v>
      </c>
      <c r="AQ49" s="133">
        <v>0</v>
      </c>
      <c r="AR49" s="133">
        <v>0</v>
      </c>
      <c r="AS49" s="133">
        <v>0</v>
      </c>
      <c r="AT49" s="133">
        <v>0</v>
      </c>
      <c r="AU49" s="133">
        <v>0</v>
      </c>
      <c r="AV49" s="133">
        <v>0</v>
      </c>
      <c r="AW49" s="133">
        <v>0</v>
      </c>
      <c r="AX49" s="133">
        <v>0</v>
      </c>
      <c r="AY49" s="133">
        <v>0</v>
      </c>
      <c r="AZ49" s="133">
        <v>0</v>
      </c>
      <c r="BA49" s="133">
        <v>0</v>
      </c>
      <c r="BB49" s="133">
        <v>0</v>
      </c>
      <c r="BC49" s="133">
        <v>0</v>
      </c>
      <c r="BD49" s="133">
        <v>0</v>
      </c>
      <c r="BE49" s="133">
        <v>0</v>
      </c>
      <c r="BF49" s="133">
        <v>0</v>
      </c>
      <c r="BG49" s="133">
        <v>0</v>
      </c>
      <c r="BH49" s="133">
        <v>0</v>
      </c>
      <c r="BI49" s="133">
        <v>0</v>
      </c>
      <c r="BJ49" s="133">
        <v>0</v>
      </c>
      <c r="BK49" s="133">
        <v>0</v>
      </c>
      <c r="BL49" s="133">
        <v>0</v>
      </c>
      <c r="BM49" s="133">
        <v>0</v>
      </c>
      <c r="BN49" s="133">
        <v>0</v>
      </c>
      <c r="BO49" s="133">
        <v>0</v>
      </c>
      <c r="BP49" s="133">
        <v>0</v>
      </c>
      <c r="BQ49" s="133">
        <v>0</v>
      </c>
      <c r="BR49" s="133">
        <v>0</v>
      </c>
      <c r="BS49" s="381" t="str">
        <v>[C-i-C]</v>
      </c>
      <c r="BT49" s="381" t="str">
        <v>[C-i-C]</v>
      </c>
      <c r="BU49" s="381" t="str">
        <v>[C-i-C]</v>
      </c>
      <c r="BV49" s="381" t="str">
        <v>[C-i-C]</v>
      </c>
      <c r="BW49" s="381" t="str">
        <v>[C-i-C]</v>
      </c>
      <c r="BX49" s="381" t="str">
        <v>[C-i-C]</v>
      </c>
      <c r="BY49" s="381" t="str">
        <v>[C-i-C]</v>
      </c>
      <c r="BZ49" s="381" t="str">
        <v>[C-i-C]</v>
      </c>
      <c r="CA49" s="381" t="str">
        <v>[C-i-C]</v>
      </c>
      <c r="CB49" s="381" t="str">
        <v>[C-i-C]</v>
      </c>
      <c r="CC49" s="381" t="str">
        <v>[C-i-C]</v>
      </c>
      <c r="CD49" s="381" t="str">
        <v>[C-i-C]</v>
      </c>
      <c r="CE49" s="381" t="str">
        <v>[C-i-C]</v>
      </c>
      <c r="CF49" s="381" t="str">
        <v>[C-i-C]</v>
      </c>
      <c r="CG49" s="381" t="str">
        <v>[C-i-C]</v>
      </c>
      <c r="CH49" s="381" t="str">
        <v>[C-i-C]</v>
      </c>
      <c r="CI49" s="381" t="str">
        <v>[C-i-C]</v>
      </c>
      <c r="CJ49" s="381" t="str">
        <v>[C-i-C]</v>
      </c>
      <c r="CK49" s="381" t="str">
        <v>[C-i-C]</v>
      </c>
      <c r="CL49" s="381" t="str">
        <v>[C-i-C]</v>
      </c>
      <c r="CM49" s="381" t="str">
        <v>[C-i-C]</v>
      </c>
      <c r="CN49" s="381" t="str">
        <v>[C-i-C]</v>
      </c>
      <c r="CO49" s="133">
        <v>0</v>
      </c>
      <c r="CP49" s="133">
        <v>0</v>
      </c>
      <c r="CQ49" s="133">
        <v>0</v>
      </c>
      <c r="CR49" s="133">
        <v>0</v>
      </c>
      <c r="CS49" s="133">
        <v>0</v>
      </c>
      <c r="CT49" s="133">
        <v>0</v>
      </c>
      <c r="CU49" s="133">
        <v>0</v>
      </c>
      <c r="CV49" s="133">
        <v>0</v>
      </c>
      <c r="CW49" s="133">
        <v>0</v>
      </c>
      <c r="CX49" s="133">
        <v>0</v>
      </c>
      <c r="CY49" s="133">
        <v>0</v>
      </c>
      <c r="CZ49" s="133">
        <v>0</v>
      </c>
      <c r="DA49" s="133">
        <v>0</v>
      </c>
      <c r="DB49" s="133">
        <v>0</v>
      </c>
      <c r="DC49" s="133">
        <v>0</v>
      </c>
      <c r="DD49" s="133">
        <v>0</v>
      </c>
      <c r="DE49" s="133">
        <v>0</v>
      </c>
      <c r="DF49" s="133">
        <v>0</v>
      </c>
      <c r="DG49" s="133">
        <v>0</v>
      </c>
      <c r="DH49" s="133">
        <v>0</v>
      </c>
      <c r="DI49" s="133">
        <v>0</v>
      </c>
      <c r="DJ49" s="133">
        <v>0</v>
      </c>
      <c r="DK49" s="133">
        <v>0</v>
      </c>
      <c r="DL49" s="133">
        <v>0</v>
      </c>
      <c r="DM49" s="133">
        <v>0</v>
      </c>
      <c r="DN49" s="133">
        <v>0</v>
      </c>
      <c r="DO49" s="133">
        <v>0</v>
      </c>
      <c r="DP49" s="133">
        <v>0</v>
      </c>
      <c r="DQ49" s="133">
        <v>0</v>
      </c>
      <c r="DR49" s="133">
        <v>0</v>
      </c>
      <c r="DS49" s="133">
        <v>0</v>
      </c>
      <c r="DU49" s="223"/>
      <c r="DV49" s="223"/>
      <c r="DW49" s="223"/>
      <c r="DX49" s="223"/>
      <c r="DY49" s="223"/>
      <c r="DZ49" s="223"/>
      <c r="EA49" s="223">
        <v>1152.3</v>
      </c>
      <c r="EB49" s="223">
        <v>0</v>
      </c>
      <c r="EC49" s="223">
        <v>0</v>
      </c>
      <c r="ED49" s="223">
        <f t="shared" si="6"/>
        <v>0</v>
      </c>
      <c r="EE49" s="223">
        <f t="shared" si="7"/>
        <v>0</v>
      </c>
      <c r="EF49" s="147" t="str">
        <f t="shared" si="8"/>
        <v>ERROR</v>
      </c>
      <c r="EG49" s="223">
        <f t="shared" si="9"/>
        <v>1152.3</v>
      </c>
      <c r="EI49" s="223">
        <f t="shared" si="10"/>
        <v>247140</v>
      </c>
      <c r="EJ49" s="223">
        <f>EI49*'Key assumptions'!$H$20*'Key assumptions'!$H$21</f>
        <v>9267.75</v>
      </c>
      <c r="EK49" s="279">
        <f t="shared" si="13"/>
        <v>0.23963133640552994</v>
      </c>
      <c r="EL49" s="223">
        <f t="shared" si="11"/>
        <v>2220.8433179723502</v>
      </c>
      <c r="ET49" s="133">
        <f t="shared" ref="ET49:EX58" si="17">COUNTIFS($H$6:$BL$6,ET$8,$H49:$BL49,"&lt;&gt;"&amp;0)</f>
        <v>4</v>
      </c>
      <c r="EU49" s="133">
        <f t="shared" si="17"/>
        <v>12</v>
      </c>
      <c r="EV49" s="133">
        <f t="shared" si="17"/>
        <v>6</v>
      </c>
      <c r="EW49" s="133">
        <f t="shared" si="17"/>
        <v>0</v>
      </c>
      <c r="EX49" s="133">
        <f t="shared" si="17"/>
        <v>0</v>
      </c>
      <c r="EY49" s="133">
        <f t="shared" si="12"/>
        <v>22</v>
      </c>
      <c r="FA49" s="223">
        <v>0</v>
      </c>
      <c r="FB49" s="223">
        <v>0</v>
      </c>
    </row>
    <row r="50" spans="1:158" ht="12.6" thickBot="1" x14ac:dyDescent="0.45">
      <c r="A50" s="133" t="str">
        <v>Project Development</v>
      </c>
      <c r="B50" s="133" t="str">
        <v>N/A</v>
      </c>
      <c r="C50" s="133" t="str">
        <v>Internal Labour</v>
      </c>
      <c r="D50" s="133">
        <v>606801</v>
      </c>
      <c r="E50" s="133" t="str">
        <v xml:space="preserve">	Network Planning - Senior</v>
      </c>
      <c r="F50" s="133">
        <v>307.27999999999997</v>
      </c>
      <c r="G50" s="133">
        <v>137.30000000000001</v>
      </c>
      <c r="H50" s="133">
        <v>0</v>
      </c>
      <c r="I50" s="133">
        <v>0</v>
      </c>
      <c r="J50" s="133">
        <v>0</v>
      </c>
      <c r="K50" s="133">
        <v>0</v>
      </c>
      <c r="L50" s="133">
        <v>0</v>
      </c>
      <c r="M50" s="381" t="str">
        <v>[C-i-C]</v>
      </c>
      <c r="N50" s="381" t="str">
        <v>[C-i-C]</v>
      </c>
      <c r="O50" s="381" t="str">
        <v>[C-i-C]</v>
      </c>
      <c r="P50" s="381" t="str">
        <v>[C-i-C]</v>
      </c>
      <c r="Q50" s="381" t="str">
        <v>[C-i-C]</v>
      </c>
      <c r="R50" s="381" t="str">
        <v>[C-i-C]</v>
      </c>
      <c r="S50" s="381" t="str">
        <v>[C-i-C]</v>
      </c>
      <c r="T50" s="381" t="str">
        <v>[C-i-C]</v>
      </c>
      <c r="U50" s="381" t="str">
        <v>[C-i-C]</v>
      </c>
      <c r="V50" s="381" t="str">
        <v>[C-i-C]</v>
      </c>
      <c r="W50" s="381" t="str">
        <v>[C-i-C]</v>
      </c>
      <c r="X50" s="381" t="str">
        <v>[C-i-C]</v>
      </c>
      <c r="Y50" s="381" t="str">
        <v>[C-i-C]</v>
      </c>
      <c r="Z50" s="381" t="str">
        <v>[C-i-C]</v>
      </c>
      <c r="AA50" s="381" t="str">
        <v>[C-i-C]</v>
      </c>
      <c r="AB50" s="381" t="str">
        <v>[C-i-C]</v>
      </c>
      <c r="AC50" s="381" t="str">
        <v>[C-i-C]</v>
      </c>
      <c r="AD50" s="381" t="str">
        <v>[C-i-C]</v>
      </c>
      <c r="AE50" s="381" t="str">
        <v>[C-i-C]</v>
      </c>
      <c r="AF50" s="381" t="str">
        <v>[C-i-C]</v>
      </c>
      <c r="AG50" s="381" t="str">
        <v>[C-i-C]</v>
      </c>
      <c r="AH50" s="381" t="str">
        <v>[C-i-C]</v>
      </c>
      <c r="AI50" s="133">
        <v>2.5000000000000001E-2</v>
      </c>
      <c r="AJ50" s="133">
        <v>2.5000000000000001E-2</v>
      </c>
      <c r="AK50" s="133">
        <v>2.5000000000000001E-2</v>
      </c>
      <c r="AL50" s="133">
        <v>2.5000000000000001E-2</v>
      </c>
      <c r="AM50" s="133">
        <v>2.5000000000000001E-2</v>
      </c>
      <c r="AN50" s="133">
        <v>2.5000000000000001E-2</v>
      </c>
      <c r="AO50" s="133">
        <v>2.5000000000000001E-2</v>
      </c>
      <c r="AP50" s="133">
        <v>2.5000000000000001E-2</v>
      </c>
      <c r="AQ50" s="133">
        <v>2.5000000000000001E-2</v>
      </c>
      <c r="AR50" s="133">
        <v>2.5000000000000001E-2</v>
      </c>
      <c r="AS50" s="133">
        <v>2.5000000000000001E-2</v>
      </c>
      <c r="AT50" s="133">
        <v>2.5000000000000001E-2</v>
      </c>
      <c r="AU50" s="133">
        <v>2.5000000000000001E-2</v>
      </c>
      <c r="AV50" s="133">
        <v>2.5000000000000001E-2</v>
      </c>
      <c r="AW50" s="133">
        <v>2.5000000000000001E-2</v>
      </c>
      <c r="AX50" s="133">
        <v>0</v>
      </c>
      <c r="AY50" s="133">
        <v>0</v>
      </c>
      <c r="AZ50" s="133">
        <v>0</v>
      </c>
      <c r="BA50" s="133">
        <v>0</v>
      </c>
      <c r="BB50" s="133">
        <v>0</v>
      </c>
      <c r="BC50" s="133">
        <v>0</v>
      </c>
      <c r="BD50" s="133">
        <v>0</v>
      </c>
      <c r="BE50" s="133">
        <v>0</v>
      </c>
      <c r="BF50" s="133">
        <v>0</v>
      </c>
      <c r="BG50" s="133">
        <v>0</v>
      </c>
      <c r="BH50" s="133">
        <v>0</v>
      </c>
      <c r="BI50" s="133">
        <v>0</v>
      </c>
      <c r="BJ50" s="133">
        <v>0</v>
      </c>
      <c r="BK50" s="133">
        <v>0</v>
      </c>
      <c r="BL50" s="133">
        <v>0</v>
      </c>
      <c r="BM50" s="133">
        <v>0</v>
      </c>
      <c r="BN50" s="133">
        <v>0</v>
      </c>
      <c r="BO50" s="133">
        <v>0</v>
      </c>
      <c r="BP50" s="133">
        <v>0</v>
      </c>
      <c r="BQ50" s="133">
        <v>0</v>
      </c>
      <c r="BR50" s="133">
        <v>0</v>
      </c>
      <c r="BS50" s="381" t="str">
        <v>[C-i-C]</v>
      </c>
      <c r="BT50" s="381" t="str">
        <v>[C-i-C]</v>
      </c>
      <c r="BU50" s="381" t="str">
        <v>[C-i-C]</v>
      </c>
      <c r="BV50" s="381" t="str">
        <v>[C-i-C]</v>
      </c>
      <c r="BW50" s="381" t="str">
        <v>[C-i-C]</v>
      </c>
      <c r="BX50" s="381" t="str">
        <v>[C-i-C]</v>
      </c>
      <c r="BY50" s="381" t="str">
        <v>[C-i-C]</v>
      </c>
      <c r="BZ50" s="381" t="str">
        <v>[C-i-C]</v>
      </c>
      <c r="CA50" s="381" t="str">
        <v>[C-i-C]</v>
      </c>
      <c r="CB50" s="381" t="str">
        <v>[C-i-C]</v>
      </c>
      <c r="CC50" s="381" t="str">
        <v>[C-i-C]</v>
      </c>
      <c r="CD50" s="381" t="str">
        <v>[C-i-C]</v>
      </c>
      <c r="CE50" s="381" t="str">
        <v>[C-i-C]</v>
      </c>
      <c r="CF50" s="381" t="str">
        <v>[C-i-C]</v>
      </c>
      <c r="CG50" s="381" t="str">
        <v>[C-i-C]</v>
      </c>
      <c r="CH50" s="381" t="str">
        <v>[C-i-C]</v>
      </c>
      <c r="CI50" s="381" t="str">
        <v>[C-i-C]</v>
      </c>
      <c r="CJ50" s="381" t="str">
        <v>[C-i-C]</v>
      </c>
      <c r="CK50" s="381" t="str">
        <v>[C-i-C]</v>
      </c>
      <c r="CL50" s="381" t="str">
        <v>[C-i-C]</v>
      </c>
      <c r="CM50" s="381" t="str">
        <v>[C-i-C]</v>
      </c>
      <c r="CN50" s="381" t="str">
        <v>[C-i-C]</v>
      </c>
      <c r="CO50" s="133">
        <v>1152.3</v>
      </c>
      <c r="CP50" s="133">
        <v>1152.3</v>
      </c>
      <c r="CQ50" s="133">
        <v>1152.3</v>
      </c>
      <c r="CR50" s="133">
        <v>1152.3</v>
      </c>
      <c r="CS50" s="133">
        <v>1152.3</v>
      </c>
      <c r="CT50" s="133">
        <v>1152.3</v>
      </c>
      <c r="CU50" s="133">
        <v>1152.3</v>
      </c>
      <c r="CV50" s="133">
        <v>1152.3</v>
      </c>
      <c r="CW50" s="133">
        <v>1152.3</v>
      </c>
      <c r="CX50" s="133">
        <v>1152.3</v>
      </c>
      <c r="CY50" s="133">
        <v>1152.3</v>
      </c>
      <c r="CZ50" s="133">
        <v>1152.3</v>
      </c>
      <c r="DA50" s="133">
        <v>1152.3</v>
      </c>
      <c r="DB50" s="133">
        <v>1152.3</v>
      </c>
      <c r="DC50" s="133">
        <v>1152.3</v>
      </c>
      <c r="DD50" s="133">
        <v>0</v>
      </c>
      <c r="DE50" s="133">
        <v>0</v>
      </c>
      <c r="DF50" s="133">
        <v>0</v>
      </c>
      <c r="DG50" s="133">
        <v>0</v>
      </c>
      <c r="DH50" s="133">
        <v>0</v>
      </c>
      <c r="DI50" s="133">
        <v>0</v>
      </c>
      <c r="DJ50" s="133">
        <v>0</v>
      </c>
      <c r="DK50" s="133">
        <v>0</v>
      </c>
      <c r="DL50" s="133">
        <v>0</v>
      </c>
      <c r="DM50" s="133">
        <v>0</v>
      </c>
      <c r="DN50" s="133">
        <v>0</v>
      </c>
      <c r="DO50" s="133">
        <v>0</v>
      </c>
      <c r="DP50" s="133">
        <v>0</v>
      </c>
      <c r="DQ50" s="133">
        <v>0</v>
      </c>
      <c r="DR50" s="133">
        <v>0</v>
      </c>
      <c r="DS50" s="133">
        <v>0</v>
      </c>
      <c r="DU50" s="223"/>
      <c r="DV50" s="223"/>
      <c r="DW50" s="223"/>
      <c r="DX50" s="223"/>
      <c r="DY50" s="223"/>
      <c r="DZ50" s="223"/>
      <c r="EA50" s="223">
        <v>4609.2</v>
      </c>
      <c r="EB50" s="223">
        <v>13827.599999999997</v>
      </c>
      <c r="EC50" s="223">
        <v>13827.599999999997</v>
      </c>
      <c r="ED50" s="223">
        <f t="shared" si="6"/>
        <v>10370.699999999999</v>
      </c>
      <c r="EE50" s="223">
        <f t="shared" si="7"/>
        <v>0</v>
      </c>
      <c r="EF50" s="147" t="str">
        <f t="shared" si="8"/>
        <v>ERROR</v>
      </c>
      <c r="EG50" s="223">
        <f t="shared" si="9"/>
        <v>42635.099999999991</v>
      </c>
      <c r="EI50" s="223">
        <f t="shared" si="10"/>
        <v>247140</v>
      </c>
      <c r="EJ50" s="223">
        <f>EI50*'Key assumptions'!$H$20*'Key assumptions'!$H$21</f>
        <v>9267.75</v>
      </c>
      <c r="EK50" s="279">
        <f t="shared" si="13"/>
        <v>0.23963133640552994</v>
      </c>
      <c r="EL50" s="223">
        <f t="shared" si="11"/>
        <v>2220.8433179723502</v>
      </c>
      <c r="ET50" s="133">
        <f t="shared" si="17"/>
        <v>4</v>
      </c>
      <c r="EU50" s="133">
        <f t="shared" si="17"/>
        <v>12</v>
      </c>
      <c r="EV50" s="133">
        <f t="shared" si="17"/>
        <v>12</v>
      </c>
      <c r="EW50" s="133">
        <f t="shared" si="17"/>
        <v>9</v>
      </c>
      <c r="EX50" s="133">
        <f t="shared" si="17"/>
        <v>0</v>
      </c>
      <c r="EY50" s="133">
        <f t="shared" si="12"/>
        <v>37</v>
      </c>
      <c r="FA50" s="223">
        <v>6913.8</v>
      </c>
      <c r="FB50" s="223">
        <v>6913.8</v>
      </c>
    </row>
    <row r="51" spans="1:158" ht="12.6" thickBot="1" x14ac:dyDescent="0.45">
      <c r="A51" s="133" t="str">
        <v>Project Development</v>
      </c>
      <c r="B51" s="133" t="str">
        <v>N/A</v>
      </c>
      <c r="C51" s="133" t="str">
        <v>Internal Labour</v>
      </c>
      <c r="D51" s="133">
        <v>606801</v>
      </c>
      <c r="E51" s="133" t="str">
        <v xml:space="preserve">	Network Planning - Senior</v>
      </c>
      <c r="F51" s="133">
        <v>307.27999999999997</v>
      </c>
      <c r="G51" s="133">
        <v>137.30000000000001</v>
      </c>
      <c r="H51" s="133">
        <v>0</v>
      </c>
      <c r="I51" s="133">
        <v>0</v>
      </c>
      <c r="J51" s="133">
        <v>0</v>
      </c>
      <c r="K51" s="133">
        <v>0</v>
      </c>
      <c r="L51" s="133">
        <v>0</v>
      </c>
      <c r="M51" s="381" t="str">
        <v>[C-i-C]</v>
      </c>
      <c r="N51" s="381" t="str">
        <v>[C-i-C]</v>
      </c>
      <c r="O51" s="381" t="str">
        <v>[C-i-C]</v>
      </c>
      <c r="P51" s="381" t="str">
        <v>[C-i-C]</v>
      </c>
      <c r="Q51" s="381" t="str">
        <v>[C-i-C]</v>
      </c>
      <c r="R51" s="381" t="str">
        <v>[C-i-C]</v>
      </c>
      <c r="S51" s="381" t="str">
        <v>[C-i-C]</v>
      </c>
      <c r="T51" s="381" t="str">
        <v>[C-i-C]</v>
      </c>
      <c r="U51" s="381" t="str">
        <v>[C-i-C]</v>
      </c>
      <c r="V51" s="381" t="str">
        <v>[C-i-C]</v>
      </c>
      <c r="W51" s="381" t="str">
        <v>[C-i-C]</v>
      </c>
      <c r="X51" s="381" t="str">
        <v>[C-i-C]</v>
      </c>
      <c r="Y51" s="381" t="str">
        <v>[C-i-C]</v>
      </c>
      <c r="Z51" s="381" t="str">
        <v>[C-i-C]</v>
      </c>
      <c r="AA51" s="381" t="str">
        <v>[C-i-C]</v>
      </c>
      <c r="AB51" s="381" t="str">
        <v>[C-i-C]</v>
      </c>
      <c r="AC51" s="381" t="str">
        <v>[C-i-C]</v>
      </c>
      <c r="AD51" s="381" t="str">
        <v>[C-i-C]</v>
      </c>
      <c r="AE51" s="381" t="str">
        <v>[C-i-C]</v>
      </c>
      <c r="AF51" s="381" t="str">
        <v>[C-i-C]</v>
      </c>
      <c r="AG51" s="381" t="str">
        <v>[C-i-C]</v>
      </c>
      <c r="AH51" s="381" t="str">
        <v>[C-i-C]</v>
      </c>
      <c r="AI51" s="133">
        <v>0</v>
      </c>
      <c r="AJ51" s="133">
        <v>0</v>
      </c>
      <c r="AK51" s="133">
        <v>0</v>
      </c>
      <c r="AL51" s="133">
        <v>0</v>
      </c>
      <c r="AM51" s="133">
        <v>0</v>
      </c>
      <c r="AN51" s="133">
        <v>0</v>
      </c>
      <c r="AO51" s="133">
        <v>0</v>
      </c>
      <c r="AP51" s="133">
        <v>0</v>
      </c>
      <c r="AQ51" s="133">
        <v>0</v>
      </c>
      <c r="AR51" s="133">
        <v>0</v>
      </c>
      <c r="AS51" s="133">
        <v>0</v>
      </c>
      <c r="AT51" s="133">
        <v>0</v>
      </c>
      <c r="AU51" s="133">
        <v>0</v>
      </c>
      <c r="AV51" s="133">
        <v>0</v>
      </c>
      <c r="AW51" s="133">
        <v>0</v>
      </c>
      <c r="AX51" s="133">
        <v>0</v>
      </c>
      <c r="AY51" s="133">
        <v>0</v>
      </c>
      <c r="AZ51" s="133">
        <v>0</v>
      </c>
      <c r="BA51" s="133">
        <v>0</v>
      </c>
      <c r="BB51" s="133">
        <v>0</v>
      </c>
      <c r="BC51" s="133">
        <v>0</v>
      </c>
      <c r="BD51" s="133">
        <v>0</v>
      </c>
      <c r="BE51" s="133">
        <v>0</v>
      </c>
      <c r="BF51" s="133">
        <v>0</v>
      </c>
      <c r="BG51" s="133">
        <v>0</v>
      </c>
      <c r="BH51" s="133">
        <v>0</v>
      </c>
      <c r="BI51" s="133">
        <v>0</v>
      </c>
      <c r="BJ51" s="133">
        <v>0</v>
      </c>
      <c r="BK51" s="133">
        <v>0</v>
      </c>
      <c r="BL51" s="133">
        <v>0</v>
      </c>
      <c r="BM51" s="133">
        <v>0</v>
      </c>
      <c r="BN51" s="133">
        <v>0</v>
      </c>
      <c r="BO51" s="133">
        <v>0</v>
      </c>
      <c r="BP51" s="133">
        <v>0</v>
      </c>
      <c r="BQ51" s="133">
        <v>0</v>
      </c>
      <c r="BR51" s="133">
        <v>0</v>
      </c>
      <c r="BS51" s="381" t="str">
        <v>[C-i-C]</v>
      </c>
      <c r="BT51" s="381" t="str">
        <v>[C-i-C]</v>
      </c>
      <c r="BU51" s="381" t="str">
        <v>[C-i-C]</v>
      </c>
      <c r="BV51" s="381" t="str">
        <v>[C-i-C]</v>
      </c>
      <c r="BW51" s="381" t="str">
        <v>[C-i-C]</v>
      </c>
      <c r="BX51" s="381" t="str">
        <v>[C-i-C]</v>
      </c>
      <c r="BY51" s="381" t="str">
        <v>[C-i-C]</v>
      </c>
      <c r="BZ51" s="381" t="str">
        <v>[C-i-C]</v>
      </c>
      <c r="CA51" s="381" t="str">
        <v>[C-i-C]</v>
      </c>
      <c r="CB51" s="381" t="str">
        <v>[C-i-C]</v>
      </c>
      <c r="CC51" s="381" t="str">
        <v>[C-i-C]</v>
      </c>
      <c r="CD51" s="381" t="str">
        <v>[C-i-C]</v>
      </c>
      <c r="CE51" s="381" t="str">
        <v>[C-i-C]</v>
      </c>
      <c r="CF51" s="381" t="str">
        <v>[C-i-C]</v>
      </c>
      <c r="CG51" s="381" t="str">
        <v>[C-i-C]</v>
      </c>
      <c r="CH51" s="381" t="str">
        <v>[C-i-C]</v>
      </c>
      <c r="CI51" s="381" t="str">
        <v>[C-i-C]</v>
      </c>
      <c r="CJ51" s="381" t="str">
        <v>[C-i-C]</v>
      </c>
      <c r="CK51" s="381" t="str">
        <v>[C-i-C]</v>
      </c>
      <c r="CL51" s="381" t="str">
        <v>[C-i-C]</v>
      </c>
      <c r="CM51" s="381" t="str">
        <v>[C-i-C]</v>
      </c>
      <c r="CN51" s="381" t="str">
        <v>[C-i-C]</v>
      </c>
      <c r="CO51" s="133">
        <v>0</v>
      </c>
      <c r="CP51" s="133">
        <v>0</v>
      </c>
      <c r="CQ51" s="133">
        <v>0</v>
      </c>
      <c r="CR51" s="133">
        <v>0</v>
      </c>
      <c r="CS51" s="133">
        <v>0</v>
      </c>
      <c r="CT51" s="133">
        <v>0</v>
      </c>
      <c r="CU51" s="133">
        <v>0</v>
      </c>
      <c r="CV51" s="133">
        <v>0</v>
      </c>
      <c r="CW51" s="133">
        <v>0</v>
      </c>
      <c r="CX51" s="133">
        <v>0</v>
      </c>
      <c r="CY51" s="133">
        <v>0</v>
      </c>
      <c r="CZ51" s="133">
        <v>0</v>
      </c>
      <c r="DA51" s="133">
        <v>0</v>
      </c>
      <c r="DB51" s="133">
        <v>0</v>
      </c>
      <c r="DC51" s="133">
        <v>0</v>
      </c>
      <c r="DD51" s="133">
        <v>0</v>
      </c>
      <c r="DE51" s="133">
        <v>0</v>
      </c>
      <c r="DF51" s="133">
        <v>0</v>
      </c>
      <c r="DG51" s="133">
        <v>0</v>
      </c>
      <c r="DH51" s="133">
        <v>0</v>
      </c>
      <c r="DI51" s="133">
        <v>0</v>
      </c>
      <c r="DJ51" s="133">
        <v>0</v>
      </c>
      <c r="DK51" s="133">
        <v>0</v>
      </c>
      <c r="DL51" s="133">
        <v>0</v>
      </c>
      <c r="DM51" s="133">
        <v>0</v>
      </c>
      <c r="DN51" s="133">
        <v>0</v>
      </c>
      <c r="DO51" s="133">
        <v>0</v>
      </c>
      <c r="DP51" s="133">
        <v>0</v>
      </c>
      <c r="DQ51" s="133">
        <v>0</v>
      </c>
      <c r="DR51" s="133">
        <v>0</v>
      </c>
      <c r="DS51" s="133">
        <v>0</v>
      </c>
      <c r="DU51" s="223"/>
      <c r="DV51" s="223"/>
      <c r="DW51" s="223"/>
      <c r="DX51" s="223"/>
      <c r="DY51" s="223"/>
      <c r="DZ51" s="223"/>
      <c r="EA51" s="223">
        <v>1152.3</v>
      </c>
      <c r="EB51" s="223">
        <v>0</v>
      </c>
      <c r="EC51" s="223">
        <v>0</v>
      </c>
      <c r="ED51" s="223">
        <f t="shared" si="6"/>
        <v>0</v>
      </c>
      <c r="EE51" s="223">
        <f t="shared" si="7"/>
        <v>0</v>
      </c>
      <c r="EF51" s="147" t="str">
        <f t="shared" si="8"/>
        <v>ERROR</v>
      </c>
      <c r="EG51" s="223">
        <f t="shared" si="9"/>
        <v>1152.3</v>
      </c>
      <c r="EI51" s="223">
        <f t="shared" si="10"/>
        <v>247140</v>
      </c>
      <c r="EJ51" s="223">
        <f>EI51*'Key assumptions'!$H$20*'Key assumptions'!$H$21</f>
        <v>9267.75</v>
      </c>
      <c r="EK51" s="279">
        <f t="shared" si="13"/>
        <v>0.23963133640552994</v>
      </c>
      <c r="EL51" s="223">
        <f t="shared" si="11"/>
        <v>2220.8433179723502</v>
      </c>
      <c r="ET51" s="133">
        <f t="shared" si="17"/>
        <v>4</v>
      </c>
      <c r="EU51" s="133">
        <f t="shared" si="17"/>
        <v>12</v>
      </c>
      <c r="EV51" s="133">
        <f t="shared" si="17"/>
        <v>6</v>
      </c>
      <c r="EW51" s="133">
        <f t="shared" si="17"/>
        <v>0</v>
      </c>
      <c r="EX51" s="133">
        <f t="shared" si="17"/>
        <v>0</v>
      </c>
      <c r="EY51" s="133">
        <f t="shared" si="12"/>
        <v>22</v>
      </c>
      <c r="FA51" s="223">
        <v>0</v>
      </c>
      <c r="FB51" s="223">
        <v>0</v>
      </c>
    </row>
    <row r="52" spans="1:158" ht="12.6" thickBot="1" x14ac:dyDescent="0.45">
      <c r="A52" s="133" t="str">
        <v>Project Development</v>
      </c>
      <c r="B52" s="133" t="str">
        <v>N/A</v>
      </c>
      <c r="C52" s="133" t="str">
        <v>Internal Labour</v>
      </c>
      <c r="D52" s="133" t="str">
        <v>PT001717</v>
      </c>
      <c r="E52" s="133" t="str">
        <v>Senior Project Developer</v>
      </c>
      <c r="F52" s="133">
        <v>300.33999999999997</v>
      </c>
      <c r="G52" s="133">
        <v>134.19999999999999</v>
      </c>
      <c r="H52" s="133">
        <v>0</v>
      </c>
      <c r="I52" s="133">
        <v>0</v>
      </c>
      <c r="J52" s="133">
        <v>0</v>
      </c>
      <c r="K52" s="133">
        <v>0</v>
      </c>
      <c r="L52" s="133">
        <v>0</v>
      </c>
      <c r="M52" s="381" t="str">
        <v>[C-i-C]</v>
      </c>
      <c r="N52" s="381" t="str">
        <v>[C-i-C]</v>
      </c>
      <c r="O52" s="381" t="str">
        <v>[C-i-C]</v>
      </c>
      <c r="P52" s="381" t="str">
        <v>[C-i-C]</v>
      </c>
      <c r="Q52" s="381" t="str">
        <v>[C-i-C]</v>
      </c>
      <c r="R52" s="381" t="str">
        <v>[C-i-C]</v>
      </c>
      <c r="S52" s="381" t="str">
        <v>[C-i-C]</v>
      </c>
      <c r="T52" s="381" t="str">
        <v>[C-i-C]</v>
      </c>
      <c r="U52" s="381" t="str">
        <v>[C-i-C]</v>
      </c>
      <c r="V52" s="381" t="str">
        <v>[C-i-C]</v>
      </c>
      <c r="W52" s="381" t="str">
        <v>[C-i-C]</v>
      </c>
      <c r="X52" s="381" t="str">
        <v>[C-i-C]</v>
      </c>
      <c r="Y52" s="381" t="str">
        <v>[C-i-C]</v>
      </c>
      <c r="Z52" s="381" t="str">
        <v>[C-i-C]</v>
      </c>
      <c r="AA52" s="381" t="str">
        <v>[C-i-C]</v>
      </c>
      <c r="AB52" s="381" t="str">
        <v>[C-i-C]</v>
      </c>
      <c r="AC52" s="381" t="str">
        <v>[C-i-C]</v>
      </c>
      <c r="AD52" s="381" t="str">
        <v>[C-i-C]</v>
      </c>
      <c r="AE52" s="381" t="str">
        <v>[C-i-C]</v>
      </c>
      <c r="AF52" s="381" t="str">
        <v>[C-i-C]</v>
      </c>
      <c r="AG52" s="381" t="str">
        <v>[C-i-C]</v>
      </c>
      <c r="AH52" s="381" t="str">
        <v>[C-i-C]</v>
      </c>
      <c r="AI52" s="133">
        <v>0</v>
      </c>
      <c r="AJ52" s="133">
        <v>0</v>
      </c>
      <c r="AK52" s="133">
        <v>0</v>
      </c>
      <c r="AL52" s="133">
        <v>0</v>
      </c>
      <c r="AM52" s="133">
        <v>0</v>
      </c>
      <c r="AN52" s="133">
        <v>0</v>
      </c>
      <c r="AO52" s="133">
        <v>0</v>
      </c>
      <c r="AP52" s="133">
        <v>0</v>
      </c>
      <c r="AQ52" s="133">
        <v>0</v>
      </c>
      <c r="AR52" s="133">
        <v>0</v>
      </c>
      <c r="AS52" s="133">
        <v>0</v>
      </c>
      <c r="AT52" s="133">
        <v>0</v>
      </c>
      <c r="AU52" s="133">
        <v>0</v>
      </c>
      <c r="AV52" s="133">
        <v>0</v>
      </c>
      <c r="AW52" s="133">
        <v>0</v>
      </c>
      <c r="AX52" s="133">
        <v>0</v>
      </c>
      <c r="AY52" s="133">
        <v>0</v>
      </c>
      <c r="AZ52" s="133">
        <v>0</v>
      </c>
      <c r="BA52" s="133">
        <v>0</v>
      </c>
      <c r="BB52" s="133">
        <v>0</v>
      </c>
      <c r="BC52" s="133">
        <v>0</v>
      </c>
      <c r="BD52" s="133">
        <v>0</v>
      </c>
      <c r="BE52" s="133">
        <v>0</v>
      </c>
      <c r="BF52" s="133">
        <v>0</v>
      </c>
      <c r="BG52" s="133">
        <v>0</v>
      </c>
      <c r="BH52" s="133">
        <v>0</v>
      </c>
      <c r="BI52" s="133">
        <v>0</v>
      </c>
      <c r="BJ52" s="133">
        <v>0</v>
      </c>
      <c r="BK52" s="133">
        <v>0</v>
      </c>
      <c r="BL52" s="133">
        <v>0</v>
      </c>
      <c r="BM52" s="133">
        <v>0</v>
      </c>
      <c r="BN52" s="133">
        <v>0</v>
      </c>
      <c r="BO52" s="133">
        <v>0</v>
      </c>
      <c r="BP52" s="133">
        <v>0</v>
      </c>
      <c r="BQ52" s="133">
        <v>0</v>
      </c>
      <c r="BR52" s="133">
        <v>0</v>
      </c>
      <c r="BS52" s="381" t="str">
        <v>[C-i-C]</v>
      </c>
      <c r="BT52" s="381" t="str">
        <v>[C-i-C]</v>
      </c>
      <c r="BU52" s="381" t="str">
        <v>[C-i-C]</v>
      </c>
      <c r="BV52" s="381" t="str">
        <v>[C-i-C]</v>
      </c>
      <c r="BW52" s="381" t="str">
        <v>[C-i-C]</v>
      </c>
      <c r="BX52" s="381" t="str">
        <v>[C-i-C]</v>
      </c>
      <c r="BY52" s="381" t="str">
        <v>[C-i-C]</v>
      </c>
      <c r="BZ52" s="381" t="str">
        <v>[C-i-C]</v>
      </c>
      <c r="CA52" s="381" t="str">
        <v>[C-i-C]</v>
      </c>
      <c r="CB52" s="381" t="str">
        <v>[C-i-C]</v>
      </c>
      <c r="CC52" s="381" t="str">
        <v>[C-i-C]</v>
      </c>
      <c r="CD52" s="381" t="str">
        <v>[C-i-C]</v>
      </c>
      <c r="CE52" s="381" t="str">
        <v>[C-i-C]</v>
      </c>
      <c r="CF52" s="381" t="str">
        <v>[C-i-C]</v>
      </c>
      <c r="CG52" s="381" t="str">
        <v>[C-i-C]</v>
      </c>
      <c r="CH52" s="381" t="str">
        <v>[C-i-C]</v>
      </c>
      <c r="CI52" s="381" t="str">
        <v>[C-i-C]</v>
      </c>
      <c r="CJ52" s="381" t="str">
        <v>[C-i-C]</v>
      </c>
      <c r="CK52" s="381" t="str">
        <v>[C-i-C]</v>
      </c>
      <c r="CL52" s="381" t="str">
        <v>[C-i-C]</v>
      </c>
      <c r="CM52" s="381" t="str">
        <v>[C-i-C]</v>
      </c>
      <c r="CN52" s="381" t="str">
        <v>[C-i-C]</v>
      </c>
      <c r="CO52" s="133">
        <v>0</v>
      </c>
      <c r="CP52" s="133">
        <v>0</v>
      </c>
      <c r="CQ52" s="133">
        <v>0</v>
      </c>
      <c r="CR52" s="133">
        <v>0</v>
      </c>
      <c r="CS52" s="133">
        <v>0</v>
      </c>
      <c r="CT52" s="133">
        <v>0</v>
      </c>
      <c r="CU52" s="133">
        <v>0</v>
      </c>
      <c r="CV52" s="133">
        <v>0</v>
      </c>
      <c r="CW52" s="133">
        <v>0</v>
      </c>
      <c r="CX52" s="133">
        <v>0</v>
      </c>
      <c r="CY52" s="133">
        <v>0</v>
      </c>
      <c r="CZ52" s="133">
        <v>0</v>
      </c>
      <c r="DA52" s="133">
        <v>0</v>
      </c>
      <c r="DB52" s="133">
        <v>0</v>
      </c>
      <c r="DC52" s="133">
        <v>0</v>
      </c>
      <c r="DD52" s="133">
        <v>0</v>
      </c>
      <c r="DE52" s="133">
        <v>0</v>
      </c>
      <c r="DF52" s="133">
        <v>0</v>
      </c>
      <c r="DG52" s="133">
        <v>0</v>
      </c>
      <c r="DH52" s="133">
        <v>0</v>
      </c>
      <c r="DI52" s="133">
        <v>0</v>
      </c>
      <c r="DJ52" s="133">
        <v>0</v>
      </c>
      <c r="DK52" s="133">
        <v>0</v>
      </c>
      <c r="DL52" s="133">
        <v>0</v>
      </c>
      <c r="DM52" s="133">
        <v>0</v>
      </c>
      <c r="DN52" s="133">
        <v>0</v>
      </c>
      <c r="DO52" s="133">
        <v>0</v>
      </c>
      <c r="DP52" s="133">
        <v>0</v>
      </c>
      <c r="DQ52" s="133">
        <v>0</v>
      </c>
      <c r="DR52" s="133">
        <v>0</v>
      </c>
      <c r="DS52" s="133">
        <v>0</v>
      </c>
      <c r="DU52" s="223"/>
      <c r="DV52" s="223"/>
      <c r="DW52" s="223"/>
      <c r="DX52" s="223"/>
      <c r="DY52" s="223"/>
      <c r="DZ52" s="223"/>
      <c r="EA52" s="223">
        <v>135153</v>
      </c>
      <c r="EB52" s="223">
        <v>371670.75</v>
      </c>
      <c r="EC52" s="223">
        <v>0</v>
      </c>
      <c r="ED52" s="223">
        <f t="shared" si="6"/>
        <v>0</v>
      </c>
      <c r="EE52" s="223">
        <f t="shared" si="7"/>
        <v>0</v>
      </c>
      <c r="EF52" s="147" t="str">
        <f t="shared" si="8"/>
        <v>ERROR</v>
      </c>
      <c r="EG52" s="223">
        <f t="shared" si="9"/>
        <v>506823.75</v>
      </c>
      <c r="EI52" s="223">
        <f t="shared" si="10"/>
        <v>241560</v>
      </c>
      <c r="EJ52" s="223">
        <f>EI52*'Key assumptions'!$H$20*'Key assumptions'!$H$21</f>
        <v>9058.5</v>
      </c>
      <c r="EK52" s="279">
        <f t="shared" si="13"/>
        <v>0.23963133640552994</v>
      </c>
      <c r="EL52" s="223">
        <f t="shared" si="11"/>
        <v>2170.7004608294928</v>
      </c>
      <c r="ET52" s="133">
        <f t="shared" si="17"/>
        <v>4</v>
      </c>
      <c r="EU52" s="133">
        <f t="shared" si="17"/>
        <v>12</v>
      </c>
      <c r="EV52" s="133">
        <f t="shared" si="17"/>
        <v>6</v>
      </c>
      <c r="EW52" s="133">
        <f t="shared" si="17"/>
        <v>0</v>
      </c>
      <c r="EX52" s="133">
        <f t="shared" si="17"/>
        <v>0</v>
      </c>
      <c r="EY52" s="133">
        <f t="shared" si="12"/>
        <v>22</v>
      </c>
      <c r="FA52" s="223">
        <v>0</v>
      </c>
      <c r="FB52" s="223">
        <v>0</v>
      </c>
    </row>
    <row r="53" spans="1:158" ht="12.6" thickBot="1" x14ac:dyDescent="0.45">
      <c r="A53" s="133" t="str">
        <v>Project Development</v>
      </c>
      <c r="B53" s="133" t="str">
        <v>N/A</v>
      </c>
      <c r="C53" s="133" t="str">
        <v>Internal Labour</v>
      </c>
      <c r="D53" s="133" t="str">
        <v>PT001717</v>
      </c>
      <c r="E53" s="133" t="str">
        <v>Senior Project Developer</v>
      </c>
      <c r="F53" s="133">
        <v>300.33999999999997</v>
      </c>
      <c r="G53" s="133">
        <v>134.19999999999999</v>
      </c>
      <c r="H53" s="133">
        <v>0</v>
      </c>
      <c r="I53" s="133">
        <v>0</v>
      </c>
      <c r="J53" s="133">
        <v>0</v>
      </c>
      <c r="K53" s="133">
        <v>0</v>
      </c>
      <c r="L53" s="133">
        <v>0</v>
      </c>
      <c r="M53" s="381" t="str">
        <v>[C-i-C]</v>
      </c>
      <c r="N53" s="381" t="str">
        <v>[C-i-C]</v>
      </c>
      <c r="O53" s="381" t="str">
        <v>[C-i-C]</v>
      </c>
      <c r="P53" s="381" t="str">
        <v>[C-i-C]</v>
      </c>
      <c r="Q53" s="381" t="str">
        <v>[C-i-C]</v>
      </c>
      <c r="R53" s="381" t="str">
        <v>[C-i-C]</v>
      </c>
      <c r="S53" s="381" t="str">
        <v>[C-i-C]</v>
      </c>
      <c r="T53" s="381" t="str">
        <v>[C-i-C]</v>
      </c>
      <c r="U53" s="381" t="str">
        <v>[C-i-C]</v>
      </c>
      <c r="V53" s="381" t="str">
        <v>[C-i-C]</v>
      </c>
      <c r="W53" s="381" t="str">
        <v>[C-i-C]</v>
      </c>
      <c r="X53" s="381" t="str">
        <v>[C-i-C]</v>
      </c>
      <c r="Y53" s="381" t="str">
        <v>[C-i-C]</v>
      </c>
      <c r="Z53" s="381" t="str">
        <v>[C-i-C]</v>
      </c>
      <c r="AA53" s="381" t="str">
        <v>[C-i-C]</v>
      </c>
      <c r="AB53" s="381" t="str">
        <v>[C-i-C]</v>
      </c>
      <c r="AC53" s="381" t="str">
        <v>[C-i-C]</v>
      </c>
      <c r="AD53" s="381" t="str">
        <v>[C-i-C]</v>
      </c>
      <c r="AE53" s="381" t="str">
        <v>[C-i-C]</v>
      </c>
      <c r="AF53" s="381" t="str">
        <v>[C-i-C]</v>
      </c>
      <c r="AG53" s="381" t="str">
        <v>[C-i-C]</v>
      </c>
      <c r="AH53" s="381" t="str">
        <v>[C-i-C]</v>
      </c>
      <c r="AI53" s="133">
        <v>0</v>
      </c>
      <c r="AJ53" s="133">
        <v>0</v>
      </c>
      <c r="AK53" s="133">
        <v>0</v>
      </c>
      <c r="AL53" s="133">
        <v>0</v>
      </c>
      <c r="AM53" s="133">
        <v>0</v>
      </c>
      <c r="AN53" s="133">
        <v>0</v>
      </c>
      <c r="AO53" s="133">
        <v>0</v>
      </c>
      <c r="AP53" s="133">
        <v>0</v>
      </c>
      <c r="AQ53" s="133">
        <v>0</v>
      </c>
      <c r="AR53" s="133">
        <v>0</v>
      </c>
      <c r="AS53" s="133">
        <v>0</v>
      </c>
      <c r="AT53" s="133">
        <v>0</v>
      </c>
      <c r="AU53" s="133">
        <v>0</v>
      </c>
      <c r="AV53" s="133">
        <v>0</v>
      </c>
      <c r="AW53" s="133">
        <v>0</v>
      </c>
      <c r="AX53" s="133">
        <v>0</v>
      </c>
      <c r="AY53" s="133">
        <v>0</v>
      </c>
      <c r="AZ53" s="133">
        <v>0</v>
      </c>
      <c r="BA53" s="133">
        <v>0</v>
      </c>
      <c r="BB53" s="133">
        <v>0</v>
      </c>
      <c r="BC53" s="133">
        <v>0</v>
      </c>
      <c r="BD53" s="133">
        <v>0</v>
      </c>
      <c r="BE53" s="133">
        <v>0</v>
      </c>
      <c r="BF53" s="133">
        <v>0</v>
      </c>
      <c r="BG53" s="133">
        <v>0</v>
      </c>
      <c r="BH53" s="133">
        <v>0</v>
      </c>
      <c r="BI53" s="133">
        <v>0</v>
      </c>
      <c r="BJ53" s="133">
        <v>0</v>
      </c>
      <c r="BK53" s="133">
        <v>0</v>
      </c>
      <c r="BL53" s="133">
        <v>0</v>
      </c>
      <c r="BM53" s="133">
        <v>0</v>
      </c>
      <c r="BN53" s="133">
        <v>0</v>
      </c>
      <c r="BO53" s="133">
        <v>0</v>
      </c>
      <c r="BP53" s="133">
        <v>0</v>
      </c>
      <c r="BQ53" s="133">
        <v>0</v>
      </c>
      <c r="BR53" s="133">
        <v>0</v>
      </c>
      <c r="BS53" s="381" t="str">
        <v>[C-i-C]</v>
      </c>
      <c r="BT53" s="381" t="str">
        <v>[C-i-C]</v>
      </c>
      <c r="BU53" s="381" t="str">
        <v>[C-i-C]</v>
      </c>
      <c r="BV53" s="381" t="str">
        <v>[C-i-C]</v>
      </c>
      <c r="BW53" s="381" t="str">
        <v>[C-i-C]</v>
      </c>
      <c r="BX53" s="381" t="str">
        <v>[C-i-C]</v>
      </c>
      <c r="BY53" s="381" t="str">
        <v>[C-i-C]</v>
      </c>
      <c r="BZ53" s="381" t="str">
        <v>[C-i-C]</v>
      </c>
      <c r="CA53" s="381" t="str">
        <v>[C-i-C]</v>
      </c>
      <c r="CB53" s="381" t="str">
        <v>[C-i-C]</v>
      </c>
      <c r="CC53" s="381" t="str">
        <v>[C-i-C]</v>
      </c>
      <c r="CD53" s="381" t="str">
        <v>[C-i-C]</v>
      </c>
      <c r="CE53" s="381" t="str">
        <v>[C-i-C]</v>
      </c>
      <c r="CF53" s="381" t="str">
        <v>[C-i-C]</v>
      </c>
      <c r="CG53" s="381" t="str">
        <v>[C-i-C]</v>
      </c>
      <c r="CH53" s="381" t="str">
        <v>[C-i-C]</v>
      </c>
      <c r="CI53" s="381" t="str">
        <v>[C-i-C]</v>
      </c>
      <c r="CJ53" s="381" t="str">
        <v>[C-i-C]</v>
      </c>
      <c r="CK53" s="381" t="str">
        <v>[C-i-C]</v>
      </c>
      <c r="CL53" s="381" t="str">
        <v>[C-i-C]</v>
      </c>
      <c r="CM53" s="381" t="str">
        <v>[C-i-C]</v>
      </c>
      <c r="CN53" s="381" t="str">
        <v>[C-i-C]</v>
      </c>
      <c r="CO53" s="133">
        <v>0</v>
      </c>
      <c r="CP53" s="133">
        <v>0</v>
      </c>
      <c r="CQ53" s="133">
        <v>0</v>
      </c>
      <c r="CR53" s="133">
        <v>0</v>
      </c>
      <c r="CS53" s="133">
        <v>0</v>
      </c>
      <c r="CT53" s="133">
        <v>0</v>
      </c>
      <c r="CU53" s="133">
        <v>0</v>
      </c>
      <c r="CV53" s="133">
        <v>0</v>
      </c>
      <c r="CW53" s="133">
        <v>0</v>
      </c>
      <c r="CX53" s="133">
        <v>0</v>
      </c>
      <c r="CY53" s="133">
        <v>0</v>
      </c>
      <c r="CZ53" s="133">
        <v>0</v>
      </c>
      <c r="DA53" s="133">
        <v>0</v>
      </c>
      <c r="DB53" s="133">
        <v>0</v>
      </c>
      <c r="DC53" s="133">
        <v>0</v>
      </c>
      <c r="DD53" s="133">
        <v>0</v>
      </c>
      <c r="DE53" s="133">
        <v>0</v>
      </c>
      <c r="DF53" s="133">
        <v>0</v>
      </c>
      <c r="DG53" s="133">
        <v>0</v>
      </c>
      <c r="DH53" s="133">
        <v>0</v>
      </c>
      <c r="DI53" s="133">
        <v>0</v>
      </c>
      <c r="DJ53" s="133">
        <v>0</v>
      </c>
      <c r="DK53" s="133">
        <v>0</v>
      </c>
      <c r="DL53" s="133">
        <v>0</v>
      </c>
      <c r="DM53" s="133">
        <v>0</v>
      </c>
      <c r="DN53" s="133">
        <v>0</v>
      </c>
      <c r="DO53" s="133">
        <v>0</v>
      </c>
      <c r="DP53" s="133">
        <v>0</v>
      </c>
      <c r="DQ53" s="133">
        <v>0</v>
      </c>
      <c r="DR53" s="133">
        <v>0</v>
      </c>
      <c r="DS53" s="133">
        <v>0</v>
      </c>
      <c r="DU53" s="223"/>
      <c r="DV53" s="223"/>
      <c r="DW53" s="223"/>
      <c r="DX53" s="223"/>
      <c r="DY53" s="223"/>
      <c r="DZ53" s="223"/>
      <c r="EA53" s="223">
        <v>33788.249999999993</v>
      </c>
      <c r="EB53" s="223">
        <v>135152.99999999997</v>
      </c>
      <c r="EC53" s="223">
        <v>45050.999999999993</v>
      </c>
      <c r="ED53" s="223">
        <f t="shared" si="6"/>
        <v>0</v>
      </c>
      <c r="EE53" s="223">
        <f t="shared" si="7"/>
        <v>0</v>
      </c>
      <c r="EF53" s="147" t="str">
        <f t="shared" si="8"/>
        <v>ERROR</v>
      </c>
      <c r="EG53" s="223">
        <f t="shared" si="9"/>
        <v>213992.24999999997</v>
      </c>
      <c r="EI53" s="223">
        <f t="shared" si="10"/>
        <v>241560</v>
      </c>
      <c r="EJ53" s="223">
        <f>EI53*'Key assumptions'!$H$20*'Key assumptions'!$H$21</f>
        <v>9058.5</v>
      </c>
      <c r="EK53" s="279">
        <f t="shared" si="13"/>
        <v>0.23963133640552994</v>
      </c>
      <c r="EL53" s="223">
        <f t="shared" si="11"/>
        <v>2170.7004608294928</v>
      </c>
      <c r="ET53" s="133">
        <f t="shared" si="17"/>
        <v>4</v>
      </c>
      <c r="EU53" s="133">
        <f t="shared" si="17"/>
        <v>12</v>
      </c>
      <c r="EV53" s="133">
        <f t="shared" si="17"/>
        <v>6</v>
      </c>
      <c r="EW53" s="133">
        <f t="shared" si="17"/>
        <v>0</v>
      </c>
      <c r="EX53" s="133">
        <f t="shared" si="17"/>
        <v>0</v>
      </c>
      <c r="EY53" s="133">
        <f t="shared" si="12"/>
        <v>22</v>
      </c>
      <c r="FA53" s="223">
        <v>45050.999999999993</v>
      </c>
      <c r="FB53" s="223">
        <v>0</v>
      </c>
    </row>
    <row r="54" spans="1:158" ht="12.6" thickBot="1" x14ac:dyDescent="0.45">
      <c r="A54" s="133" t="str">
        <v>Project Development</v>
      </c>
      <c r="B54" s="133" t="str">
        <v>N/A</v>
      </c>
      <c r="C54" s="133" t="str">
        <v>Internal Labour</v>
      </c>
      <c r="D54" s="133" t="str">
        <v>PT001717</v>
      </c>
      <c r="E54" s="133" t="str">
        <v>Project Developer</v>
      </c>
      <c r="F54" s="133">
        <v>247.34</v>
      </c>
      <c r="G54" s="133">
        <v>108.33933062130176</v>
      </c>
      <c r="H54" s="133">
        <v>0</v>
      </c>
      <c r="I54" s="133">
        <v>0</v>
      </c>
      <c r="J54" s="133">
        <v>0</v>
      </c>
      <c r="K54" s="133">
        <v>0</v>
      </c>
      <c r="L54" s="133">
        <v>0</v>
      </c>
      <c r="M54" s="381" t="str">
        <v>[C-i-C]</v>
      </c>
      <c r="N54" s="381" t="str">
        <v>[C-i-C]</v>
      </c>
      <c r="O54" s="381" t="str">
        <v>[C-i-C]</v>
      </c>
      <c r="P54" s="381" t="str">
        <v>[C-i-C]</v>
      </c>
      <c r="Q54" s="381" t="str">
        <v>[C-i-C]</v>
      </c>
      <c r="R54" s="381" t="str">
        <v>[C-i-C]</v>
      </c>
      <c r="S54" s="381" t="str">
        <v>[C-i-C]</v>
      </c>
      <c r="T54" s="381" t="str">
        <v>[C-i-C]</v>
      </c>
      <c r="U54" s="381" t="str">
        <v>[C-i-C]</v>
      </c>
      <c r="V54" s="381" t="str">
        <v>[C-i-C]</v>
      </c>
      <c r="W54" s="381" t="str">
        <v>[C-i-C]</v>
      </c>
      <c r="X54" s="381" t="str">
        <v>[C-i-C]</v>
      </c>
      <c r="Y54" s="381" t="str">
        <v>[C-i-C]</v>
      </c>
      <c r="Z54" s="381" t="str">
        <v>[C-i-C]</v>
      </c>
      <c r="AA54" s="381" t="str">
        <v>[C-i-C]</v>
      </c>
      <c r="AB54" s="381" t="str">
        <v>[C-i-C]</v>
      </c>
      <c r="AC54" s="381" t="str">
        <v>[C-i-C]</v>
      </c>
      <c r="AD54" s="381" t="str">
        <v>[C-i-C]</v>
      </c>
      <c r="AE54" s="381" t="str">
        <v>[C-i-C]</v>
      </c>
      <c r="AF54" s="381" t="str">
        <v>[C-i-C]</v>
      </c>
      <c r="AG54" s="381" t="str">
        <v>[C-i-C]</v>
      </c>
      <c r="AH54" s="381" t="str">
        <v>[C-i-C]</v>
      </c>
      <c r="AI54" s="133">
        <v>0</v>
      </c>
      <c r="AJ54" s="133">
        <v>0</v>
      </c>
      <c r="AK54" s="133">
        <v>0</v>
      </c>
      <c r="AL54" s="133">
        <v>0</v>
      </c>
      <c r="AM54" s="133">
        <v>0</v>
      </c>
      <c r="AN54" s="133">
        <v>0</v>
      </c>
      <c r="AO54" s="133">
        <v>0</v>
      </c>
      <c r="AP54" s="133">
        <v>0</v>
      </c>
      <c r="AQ54" s="133">
        <v>0</v>
      </c>
      <c r="AR54" s="133">
        <v>0</v>
      </c>
      <c r="AS54" s="133">
        <v>0</v>
      </c>
      <c r="AT54" s="133">
        <v>0</v>
      </c>
      <c r="AU54" s="133">
        <v>0</v>
      </c>
      <c r="AV54" s="133">
        <v>0</v>
      </c>
      <c r="AW54" s="133">
        <v>0</v>
      </c>
      <c r="AX54" s="133">
        <v>0</v>
      </c>
      <c r="AY54" s="133">
        <v>0</v>
      </c>
      <c r="AZ54" s="133">
        <v>0</v>
      </c>
      <c r="BA54" s="133">
        <v>0</v>
      </c>
      <c r="BB54" s="133">
        <v>0</v>
      </c>
      <c r="BC54" s="133">
        <v>0</v>
      </c>
      <c r="BD54" s="133">
        <v>0</v>
      </c>
      <c r="BE54" s="133">
        <v>0</v>
      </c>
      <c r="BF54" s="133">
        <v>0</v>
      </c>
      <c r="BG54" s="133">
        <v>0</v>
      </c>
      <c r="BH54" s="133">
        <v>0</v>
      </c>
      <c r="BI54" s="133">
        <v>0</v>
      </c>
      <c r="BJ54" s="133">
        <v>0</v>
      </c>
      <c r="BK54" s="133">
        <v>0</v>
      </c>
      <c r="BL54" s="133">
        <v>0</v>
      </c>
      <c r="BM54" s="133">
        <v>0</v>
      </c>
      <c r="BN54" s="133">
        <v>0</v>
      </c>
      <c r="BO54" s="133">
        <v>0</v>
      </c>
      <c r="BP54" s="133">
        <v>0</v>
      </c>
      <c r="BQ54" s="133">
        <v>0</v>
      </c>
      <c r="BR54" s="133">
        <v>0</v>
      </c>
      <c r="BS54" s="381" t="str">
        <v>[C-i-C]</v>
      </c>
      <c r="BT54" s="381" t="str">
        <v>[C-i-C]</v>
      </c>
      <c r="BU54" s="381" t="str">
        <v>[C-i-C]</v>
      </c>
      <c r="BV54" s="381" t="str">
        <v>[C-i-C]</v>
      </c>
      <c r="BW54" s="381" t="str">
        <v>[C-i-C]</v>
      </c>
      <c r="BX54" s="381" t="str">
        <v>[C-i-C]</v>
      </c>
      <c r="BY54" s="381" t="str">
        <v>[C-i-C]</v>
      </c>
      <c r="BZ54" s="381" t="str">
        <v>[C-i-C]</v>
      </c>
      <c r="CA54" s="381" t="str">
        <v>[C-i-C]</v>
      </c>
      <c r="CB54" s="381" t="str">
        <v>[C-i-C]</v>
      </c>
      <c r="CC54" s="381" t="str">
        <v>[C-i-C]</v>
      </c>
      <c r="CD54" s="381" t="str">
        <v>[C-i-C]</v>
      </c>
      <c r="CE54" s="381" t="str">
        <v>[C-i-C]</v>
      </c>
      <c r="CF54" s="381" t="str">
        <v>[C-i-C]</v>
      </c>
      <c r="CG54" s="381" t="str">
        <v>[C-i-C]</v>
      </c>
      <c r="CH54" s="381" t="str">
        <v>[C-i-C]</v>
      </c>
      <c r="CI54" s="381" t="str">
        <v>[C-i-C]</v>
      </c>
      <c r="CJ54" s="381" t="str">
        <v>[C-i-C]</v>
      </c>
      <c r="CK54" s="381" t="str">
        <v>[C-i-C]</v>
      </c>
      <c r="CL54" s="381" t="str">
        <v>[C-i-C]</v>
      </c>
      <c r="CM54" s="381" t="str">
        <v>[C-i-C]</v>
      </c>
      <c r="CN54" s="381" t="str">
        <v>[C-i-C]</v>
      </c>
      <c r="CO54" s="133">
        <v>0</v>
      </c>
      <c r="CP54" s="133">
        <v>0</v>
      </c>
      <c r="CQ54" s="133">
        <v>0</v>
      </c>
      <c r="CR54" s="133">
        <v>0</v>
      </c>
      <c r="CS54" s="133">
        <v>0</v>
      </c>
      <c r="CT54" s="133">
        <v>0</v>
      </c>
      <c r="CU54" s="133">
        <v>0</v>
      </c>
      <c r="CV54" s="133">
        <v>0</v>
      </c>
      <c r="CW54" s="133">
        <v>0</v>
      </c>
      <c r="CX54" s="133">
        <v>0</v>
      </c>
      <c r="CY54" s="133">
        <v>0</v>
      </c>
      <c r="CZ54" s="133">
        <v>0</v>
      </c>
      <c r="DA54" s="133">
        <v>0</v>
      </c>
      <c r="DB54" s="133">
        <v>0</v>
      </c>
      <c r="DC54" s="133">
        <v>0</v>
      </c>
      <c r="DD54" s="133">
        <v>0</v>
      </c>
      <c r="DE54" s="133">
        <v>0</v>
      </c>
      <c r="DF54" s="133">
        <v>0</v>
      </c>
      <c r="DG54" s="133">
        <v>0</v>
      </c>
      <c r="DH54" s="133">
        <v>0</v>
      </c>
      <c r="DI54" s="133">
        <v>0</v>
      </c>
      <c r="DJ54" s="133">
        <v>0</v>
      </c>
      <c r="DK54" s="133">
        <v>0</v>
      </c>
      <c r="DL54" s="133">
        <v>0</v>
      </c>
      <c r="DM54" s="133">
        <v>0</v>
      </c>
      <c r="DN54" s="133">
        <v>0</v>
      </c>
      <c r="DO54" s="133">
        <v>0</v>
      </c>
      <c r="DP54" s="133">
        <v>0</v>
      </c>
      <c r="DQ54" s="133">
        <v>0</v>
      </c>
      <c r="DR54" s="133">
        <v>0</v>
      </c>
      <c r="DS54" s="133">
        <v>0</v>
      </c>
      <c r="DU54" s="223"/>
      <c r="DV54" s="223"/>
      <c r="DW54" s="223"/>
      <c r="DX54" s="223"/>
      <c r="DY54" s="223"/>
      <c r="DZ54" s="223"/>
      <c r="EA54" s="223">
        <v>74202</v>
      </c>
      <c r="EB54" s="223">
        <v>18550.5</v>
      </c>
      <c r="EC54" s="223">
        <v>0</v>
      </c>
      <c r="ED54" s="223">
        <f t="shared" si="6"/>
        <v>0</v>
      </c>
      <c r="EE54" s="223">
        <f t="shared" si="7"/>
        <v>0</v>
      </c>
      <c r="EF54" s="147" t="str">
        <f t="shared" si="8"/>
        <v>ERROR</v>
      </c>
      <c r="EG54" s="223">
        <f t="shared" si="9"/>
        <v>92752.5</v>
      </c>
      <c r="EI54" s="223">
        <f t="shared" si="10"/>
        <v>195010.79511834314</v>
      </c>
      <c r="EJ54" s="223">
        <f>EI54*'Key assumptions'!$H$20*'Key assumptions'!$H$21</f>
        <v>7312.9048169378675</v>
      </c>
      <c r="EK54" s="279">
        <f t="shared" si="13"/>
        <v>0.23963133640552994</v>
      </c>
      <c r="EL54" s="223">
        <f t="shared" si="11"/>
        <v>1752.4011542892586</v>
      </c>
      <c r="ET54" s="133">
        <f t="shared" si="17"/>
        <v>4</v>
      </c>
      <c r="EU54" s="133">
        <f t="shared" si="17"/>
        <v>12</v>
      </c>
      <c r="EV54" s="133">
        <f t="shared" si="17"/>
        <v>6</v>
      </c>
      <c r="EW54" s="133">
        <f t="shared" si="17"/>
        <v>0</v>
      </c>
      <c r="EX54" s="133">
        <f t="shared" si="17"/>
        <v>0</v>
      </c>
      <c r="EY54" s="133">
        <f t="shared" si="12"/>
        <v>22</v>
      </c>
      <c r="FA54" s="223">
        <v>0</v>
      </c>
      <c r="FB54" s="223">
        <v>0</v>
      </c>
    </row>
    <row r="55" spans="1:158" ht="12.6" thickBot="1" x14ac:dyDescent="0.45">
      <c r="A55" s="133" t="str">
        <v>Project Development</v>
      </c>
      <c r="B55" s="133" t="str">
        <v>N/A</v>
      </c>
      <c r="C55" s="133" t="str">
        <v>Internal Labour</v>
      </c>
      <c r="D55" s="133" t="str">
        <v>PT001717</v>
      </c>
      <c r="E55" s="133" t="str">
        <v>Graduate</v>
      </c>
      <c r="F55" s="133">
        <v>131.29</v>
      </c>
      <c r="G55" s="133">
        <v>57.509606139053247</v>
      </c>
      <c r="H55" s="133">
        <v>0</v>
      </c>
      <c r="I55" s="133">
        <v>0</v>
      </c>
      <c r="J55" s="133">
        <v>0</v>
      </c>
      <c r="K55" s="133">
        <v>0</v>
      </c>
      <c r="L55" s="133">
        <v>0</v>
      </c>
      <c r="M55" s="381" t="str">
        <v>[C-i-C]</v>
      </c>
      <c r="N55" s="381" t="str">
        <v>[C-i-C]</v>
      </c>
      <c r="O55" s="381" t="str">
        <v>[C-i-C]</v>
      </c>
      <c r="P55" s="381" t="str">
        <v>[C-i-C]</v>
      </c>
      <c r="Q55" s="381" t="str">
        <v>[C-i-C]</v>
      </c>
      <c r="R55" s="381" t="str">
        <v>[C-i-C]</v>
      </c>
      <c r="S55" s="381" t="str">
        <v>[C-i-C]</v>
      </c>
      <c r="T55" s="381" t="str">
        <v>[C-i-C]</v>
      </c>
      <c r="U55" s="381" t="str">
        <v>[C-i-C]</v>
      </c>
      <c r="V55" s="381" t="str">
        <v>[C-i-C]</v>
      </c>
      <c r="W55" s="381" t="str">
        <v>[C-i-C]</v>
      </c>
      <c r="X55" s="381" t="str">
        <v>[C-i-C]</v>
      </c>
      <c r="Y55" s="381" t="str">
        <v>[C-i-C]</v>
      </c>
      <c r="Z55" s="381" t="str">
        <v>[C-i-C]</v>
      </c>
      <c r="AA55" s="381" t="str">
        <v>[C-i-C]</v>
      </c>
      <c r="AB55" s="381" t="str">
        <v>[C-i-C]</v>
      </c>
      <c r="AC55" s="381" t="str">
        <v>[C-i-C]</v>
      </c>
      <c r="AD55" s="381" t="str">
        <v>[C-i-C]</v>
      </c>
      <c r="AE55" s="381" t="str">
        <v>[C-i-C]</v>
      </c>
      <c r="AF55" s="381" t="str">
        <v>[C-i-C]</v>
      </c>
      <c r="AG55" s="381" t="str">
        <v>[C-i-C]</v>
      </c>
      <c r="AH55" s="381" t="str">
        <v>[C-i-C]</v>
      </c>
      <c r="AI55" s="133">
        <v>0</v>
      </c>
      <c r="AJ55" s="133">
        <v>0</v>
      </c>
      <c r="AK55" s="133">
        <v>0</v>
      </c>
      <c r="AL55" s="133">
        <v>0</v>
      </c>
      <c r="AM55" s="133">
        <v>0</v>
      </c>
      <c r="AN55" s="133">
        <v>0</v>
      </c>
      <c r="AO55" s="133">
        <v>0</v>
      </c>
      <c r="AP55" s="133">
        <v>0</v>
      </c>
      <c r="AQ55" s="133">
        <v>0</v>
      </c>
      <c r="AR55" s="133">
        <v>0</v>
      </c>
      <c r="AS55" s="133">
        <v>0</v>
      </c>
      <c r="AT55" s="133">
        <v>0</v>
      </c>
      <c r="AU55" s="133">
        <v>0</v>
      </c>
      <c r="AV55" s="133">
        <v>0</v>
      </c>
      <c r="AW55" s="133">
        <v>0</v>
      </c>
      <c r="AX55" s="133">
        <v>0</v>
      </c>
      <c r="AY55" s="133">
        <v>0</v>
      </c>
      <c r="AZ55" s="133">
        <v>0</v>
      </c>
      <c r="BA55" s="133">
        <v>0</v>
      </c>
      <c r="BB55" s="133">
        <v>0</v>
      </c>
      <c r="BC55" s="133">
        <v>0</v>
      </c>
      <c r="BD55" s="133">
        <v>0</v>
      </c>
      <c r="BE55" s="133">
        <v>0</v>
      </c>
      <c r="BF55" s="133">
        <v>0</v>
      </c>
      <c r="BG55" s="133">
        <v>0</v>
      </c>
      <c r="BH55" s="133">
        <v>0</v>
      </c>
      <c r="BI55" s="133">
        <v>0</v>
      </c>
      <c r="BJ55" s="133">
        <v>0</v>
      </c>
      <c r="BK55" s="133">
        <v>0</v>
      </c>
      <c r="BL55" s="133">
        <v>0</v>
      </c>
      <c r="BM55" s="133">
        <v>0</v>
      </c>
      <c r="BN55" s="133">
        <v>0</v>
      </c>
      <c r="BO55" s="133">
        <v>0</v>
      </c>
      <c r="BP55" s="133">
        <v>0</v>
      </c>
      <c r="BQ55" s="133">
        <v>0</v>
      </c>
      <c r="BR55" s="133">
        <v>0</v>
      </c>
      <c r="BS55" s="381" t="str">
        <v>[C-i-C]</v>
      </c>
      <c r="BT55" s="381" t="str">
        <v>[C-i-C]</v>
      </c>
      <c r="BU55" s="381" t="str">
        <v>[C-i-C]</v>
      </c>
      <c r="BV55" s="381" t="str">
        <v>[C-i-C]</v>
      </c>
      <c r="BW55" s="381" t="str">
        <v>[C-i-C]</v>
      </c>
      <c r="BX55" s="381" t="str">
        <v>[C-i-C]</v>
      </c>
      <c r="BY55" s="381" t="str">
        <v>[C-i-C]</v>
      </c>
      <c r="BZ55" s="381" t="str">
        <v>[C-i-C]</v>
      </c>
      <c r="CA55" s="381" t="str">
        <v>[C-i-C]</v>
      </c>
      <c r="CB55" s="381" t="str">
        <v>[C-i-C]</v>
      </c>
      <c r="CC55" s="381" t="str">
        <v>[C-i-C]</v>
      </c>
      <c r="CD55" s="381" t="str">
        <v>[C-i-C]</v>
      </c>
      <c r="CE55" s="381" t="str">
        <v>[C-i-C]</v>
      </c>
      <c r="CF55" s="381" t="str">
        <v>[C-i-C]</v>
      </c>
      <c r="CG55" s="381" t="str">
        <v>[C-i-C]</v>
      </c>
      <c r="CH55" s="381" t="str">
        <v>[C-i-C]</v>
      </c>
      <c r="CI55" s="381" t="str">
        <v>[C-i-C]</v>
      </c>
      <c r="CJ55" s="381" t="str">
        <v>[C-i-C]</v>
      </c>
      <c r="CK55" s="381" t="str">
        <v>[C-i-C]</v>
      </c>
      <c r="CL55" s="381" t="str">
        <v>[C-i-C]</v>
      </c>
      <c r="CM55" s="381" t="str">
        <v>[C-i-C]</v>
      </c>
      <c r="CN55" s="381" t="str">
        <v>[C-i-C]</v>
      </c>
      <c r="CO55" s="133">
        <v>0</v>
      </c>
      <c r="CP55" s="133">
        <v>0</v>
      </c>
      <c r="CQ55" s="133">
        <v>0</v>
      </c>
      <c r="CR55" s="133">
        <v>0</v>
      </c>
      <c r="CS55" s="133">
        <v>0</v>
      </c>
      <c r="CT55" s="133">
        <v>0</v>
      </c>
      <c r="CU55" s="133">
        <v>0</v>
      </c>
      <c r="CV55" s="133">
        <v>0</v>
      </c>
      <c r="CW55" s="133">
        <v>0</v>
      </c>
      <c r="CX55" s="133">
        <v>0</v>
      </c>
      <c r="CY55" s="133">
        <v>0</v>
      </c>
      <c r="CZ55" s="133">
        <v>0</v>
      </c>
      <c r="DA55" s="133">
        <v>0</v>
      </c>
      <c r="DB55" s="133">
        <v>0</v>
      </c>
      <c r="DC55" s="133">
        <v>0</v>
      </c>
      <c r="DD55" s="133">
        <v>0</v>
      </c>
      <c r="DE55" s="133">
        <v>0</v>
      </c>
      <c r="DF55" s="133">
        <v>0</v>
      </c>
      <c r="DG55" s="133">
        <v>0</v>
      </c>
      <c r="DH55" s="133">
        <v>0</v>
      </c>
      <c r="DI55" s="133">
        <v>0</v>
      </c>
      <c r="DJ55" s="133">
        <v>0</v>
      </c>
      <c r="DK55" s="133">
        <v>0</v>
      </c>
      <c r="DL55" s="133">
        <v>0</v>
      </c>
      <c r="DM55" s="133">
        <v>0</v>
      </c>
      <c r="DN55" s="133">
        <v>0</v>
      </c>
      <c r="DO55" s="133">
        <v>0</v>
      </c>
      <c r="DP55" s="133">
        <v>0</v>
      </c>
      <c r="DQ55" s="133">
        <v>0</v>
      </c>
      <c r="DR55" s="133">
        <v>0</v>
      </c>
      <c r="DS55" s="133">
        <v>0</v>
      </c>
      <c r="DU55" s="223"/>
      <c r="DV55" s="223"/>
      <c r="DW55" s="223"/>
      <c r="DX55" s="223"/>
      <c r="DY55" s="223"/>
      <c r="DZ55" s="223"/>
      <c r="EA55" s="223">
        <v>19693.5</v>
      </c>
      <c r="EB55" s="223">
        <v>4923.375</v>
      </c>
      <c r="EC55" s="223">
        <v>0</v>
      </c>
      <c r="ED55" s="223">
        <f t="shared" si="6"/>
        <v>0</v>
      </c>
      <c r="EE55" s="223">
        <f t="shared" si="7"/>
        <v>0</v>
      </c>
      <c r="EF55" s="147" t="str">
        <f t="shared" si="8"/>
        <v>ERROR</v>
      </c>
      <c r="EG55" s="223">
        <f t="shared" si="9"/>
        <v>24616.875</v>
      </c>
      <c r="EI55" s="223">
        <f t="shared" si="10"/>
        <v>103517.29105029584</v>
      </c>
      <c r="EJ55" s="223">
        <f>EI55*'Key assumptions'!$H$20*'Key assumptions'!$H$21</f>
        <v>3881.8984143860939</v>
      </c>
      <c r="EK55" s="279">
        <f t="shared" si="13"/>
        <v>0.23963133640552994</v>
      </c>
      <c r="EL55" s="223">
        <f t="shared" si="11"/>
        <v>930.22450482984732</v>
      </c>
      <c r="ET55" s="133">
        <f t="shared" si="17"/>
        <v>4</v>
      </c>
      <c r="EU55" s="133">
        <f t="shared" si="17"/>
        <v>12</v>
      </c>
      <c r="EV55" s="133">
        <f t="shared" si="17"/>
        <v>6</v>
      </c>
      <c r="EW55" s="133">
        <f t="shared" si="17"/>
        <v>0</v>
      </c>
      <c r="EX55" s="133">
        <f t="shared" si="17"/>
        <v>0</v>
      </c>
      <c r="EY55" s="133">
        <f t="shared" si="12"/>
        <v>22</v>
      </c>
      <c r="FA55" s="223">
        <v>0</v>
      </c>
      <c r="FB55" s="223">
        <v>0</v>
      </c>
    </row>
    <row r="56" spans="1:158" ht="12.6" thickBot="1" x14ac:dyDescent="0.45">
      <c r="A56" s="133" t="str">
        <v>Project Development</v>
      </c>
      <c r="B56" s="133" t="str">
        <v>N/A</v>
      </c>
      <c r="C56" s="133" t="str">
        <v>Internal Labour</v>
      </c>
      <c r="D56" s="133" t="str">
        <v>PT001717</v>
      </c>
      <c r="E56" s="133" t="str">
        <v>Manual - BackPay</v>
      </c>
      <c r="F56" s="133">
        <v>1718.6533333333334</v>
      </c>
      <c r="G56" s="133">
        <v>0</v>
      </c>
      <c r="H56" s="133">
        <v>0</v>
      </c>
      <c r="I56" s="133">
        <v>0</v>
      </c>
      <c r="J56" s="133">
        <v>0</v>
      </c>
      <c r="K56" s="133">
        <v>0</v>
      </c>
      <c r="L56" s="133">
        <v>0</v>
      </c>
      <c r="M56" s="381" t="str">
        <v>[C-i-C]</v>
      </c>
      <c r="N56" s="381" t="str">
        <v>[C-i-C]</v>
      </c>
      <c r="O56" s="381" t="str">
        <v>[C-i-C]</v>
      </c>
      <c r="P56" s="381" t="str">
        <v>[C-i-C]</v>
      </c>
      <c r="Q56" s="381" t="str">
        <v>[C-i-C]</v>
      </c>
      <c r="R56" s="381" t="str">
        <v>[C-i-C]</v>
      </c>
      <c r="S56" s="381" t="str">
        <v>[C-i-C]</v>
      </c>
      <c r="T56" s="381" t="str">
        <v>[C-i-C]</v>
      </c>
      <c r="U56" s="381" t="str">
        <v>[C-i-C]</v>
      </c>
      <c r="V56" s="381" t="str">
        <v>[C-i-C]</v>
      </c>
      <c r="W56" s="381" t="str">
        <v>[C-i-C]</v>
      </c>
      <c r="X56" s="381" t="str">
        <v>[C-i-C]</v>
      </c>
      <c r="Y56" s="381" t="str">
        <v>[C-i-C]</v>
      </c>
      <c r="Z56" s="381" t="str">
        <v>[C-i-C]</v>
      </c>
      <c r="AA56" s="381" t="str">
        <v>[C-i-C]</v>
      </c>
      <c r="AB56" s="381" t="str">
        <v>[C-i-C]</v>
      </c>
      <c r="AC56" s="381" t="str">
        <v>[C-i-C]</v>
      </c>
      <c r="AD56" s="381" t="str">
        <v>[C-i-C]</v>
      </c>
      <c r="AE56" s="381" t="str">
        <v>[C-i-C]</v>
      </c>
      <c r="AF56" s="381" t="str">
        <v>[C-i-C]</v>
      </c>
      <c r="AG56" s="381" t="str">
        <v>[C-i-C]</v>
      </c>
      <c r="AH56" s="381" t="str">
        <v>[C-i-C]</v>
      </c>
      <c r="AI56" s="133">
        <v>0</v>
      </c>
      <c r="AJ56" s="133">
        <v>0</v>
      </c>
      <c r="AK56" s="133">
        <v>0</v>
      </c>
      <c r="AL56" s="133">
        <v>0</v>
      </c>
      <c r="AM56" s="133">
        <v>0</v>
      </c>
      <c r="AN56" s="133">
        <v>0</v>
      </c>
      <c r="AO56" s="133">
        <v>0</v>
      </c>
      <c r="AP56" s="133">
        <v>0</v>
      </c>
      <c r="AQ56" s="133">
        <v>0</v>
      </c>
      <c r="AR56" s="133">
        <v>0</v>
      </c>
      <c r="AS56" s="133">
        <v>0</v>
      </c>
      <c r="AT56" s="133">
        <v>0</v>
      </c>
      <c r="AU56" s="133">
        <v>0</v>
      </c>
      <c r="AV56" s="133">
        <v>0</v>
      </c>
      <c r="AW56" s="133">
        <v>0</v>
      </c>
      <c r="AX56" s="133">
        <v>0</v>
      </c>
      <c r="AY56" s="133">
        <v>0</v>
      </c>
      <c r="AZ56" s="133">
        <v>0</v>
      </c>
      <c r="BA56" s="133">
        <v>0</v>
      </c>
      <c r="BB56" s="133">
        <v>0</v>
      </c>
      <c r="BC56" s="133">
        <v>0</v>
      </c>
      <c r="BD56" s="133">
        <v>0</v>
      </c>
      <c r="BE56" s="133">
        <v>0</v>
      </c>
      <c r="BF56" s="133">
        <v>0</v>
      </c>
      <c r="BG56" s="133">
        <v>0</v>
      </c>
      <c r="BH56" s="133">
        <v>0</v>
      </c>
      <c r="BI56" s="133">
        <v>0</v>
      </c>
      <c r="BJ56" s="133">
        <v>0</v>
      </c>
      <c r="BK56" s="133">
        <v>0</v>
      </c>
      <c r="BL56" s="133">
        <v>0</v>
      </c>
      <c r="BM56" s="133">
        <v>0</v>
      </c>
      <c r="BN56" s="133">
        <v>0</v>
      </c>
      <c r="BO56" s="133">
        <v>0</v>
      </c>
      <c r="BP56" s="133">
        <v>0</v>
      </c>
      <c r="BQ56" s="133">
        <v>0</v>
      </c>
      <c r="BR56" s="133">
        <v>0</v>
      </c>
      <c r="BS56" s="381" t="str">
        <v>[C-i-C]</v>
      </c>
      <c r="BT56" s="381" t="str">
        <v>[C-i-C]</v>
      </c>
      <c r="BU56" s="381" t="str">
        <v>[C-i-C]</v>
      </c>
      <c r="BV56" s="381" t="str">
        <v>[C-i-C]</v>
      </c>
      <c r="BW56" s="381" t="str">
        <v>[C-i-C]</v>
      </c>
      <c r="BX56" s="381" t="str">
        <v>[C-i-C]</v>
      </c>
      <c r="BY56" s="381" t="str">
        <v>[C-i-C]</v>
      </c>
      <c r="BZ56" s="381" t="str">
        <v>[C-i-C]</v>
      </c>
      <c r="CA56" s="381" t="str">
        <v>[C-i-C]</v>
      </c>
      <c r="CB56" s="381" t="str">
        <v>[C-i-C]</v>
      </c>
      <c r="CC56" s="381" t="str">
        <v>[C-i-C]</v>
      </c>
      <c r="CD56" s="381" t="str">
        <v>[C-i-C]</v>
      </c>
      <c r="CE56" s="381" t="str">
        <v>[C-i-C]</v>
      </c>
      <c r="CF56" s="381" t="str">
        <v>[C-i-C]</v>
      </c>
      <c r="CG56" s="381" t="str">
        <v>[C-i-C]</v>
      </c>
      <c r="CH56" s="381" t="str">
        <v>[C-i-C]</v>
      </c>
      <c r="CI56" s="381" t="str">
        <v>[C-i-C]</v>
      </c>
      <c r="CJ56" s="381" t="str">
        <v>[C-i-C]</v>
      </c>
      <c r="CK56" s="381" t="str">
        <v>[C-i-C]</v>
      </c>
      <c r="CL56" s="381" t="str">
        <v>[C-i-C]</v>
      </c>
      <c r="CM56" s="381" t="str">
        <v>[C-i-C]</v>
      </c>
      <c r="CN56" s="381" t="str">
        <v>[C-i-C]</v>
      </c>
      <c r="CO56" s="133">
        <v>0</v>
      </c>
      <c r="CP56" s="133">
        <v>0</v>
      </c>
      <c r="CQ56" s="133">
        <v>0</v>
      </c>
      <c r="CR56" s="133">
        <v>0</v>
      </c>
      <c r="CS56" s="133">
        <v>0</v>
      </c>
      <c r="CT56" s="133">
        <v>0</v>
      </c>
      <c r="CU56" s="133">
        <v>0</v>
      </c>
      <c r="CV56" s="133">
        <v>0</v>
      </c>
      <c r="CW56" s="133">
        <v>0</v>
      </c>
      <c r="CX56" s="133">
        <v>0</v>
      </c>
      <c r="CY56" s="133">
        <v>0</v>
      </c>
      <c r="CZ56" s="133">
        <v>0</v>
      </c>
      <c r="DA56" s="133">
        <v>0</v>
      </c>
      <c r="DB56" s="133">
        <v>0</v>
      </c>
      <c r="DC56" s="133">
        <v>0</v>
      </c>
      <c r="DD56" s="133">
        <v>0</v>
      </c>
      <c r="DE56" s="133">
        <v>0</v>
      </c>
      <c r="DF56" s="133">
        <v>0</v>
      </c>
      <c r="DG56" s="133">
        <v>0</v>
      </c>
      <c r="DH56" s="133">
        <v>0</v>
      </c>
      <c r="DI56" s="133">
        <v>0</v>
      </c>
      <c r="DJ56" s="133">
        <v>0</v>
      </c>
      <c r="DK56" s="133">
        <v>0</v>
      </c>
      <c r="DL56" s="133">
        <v>0</v>
      </c>
      <c r="DM56" s="133">
        <v>0</v>
      </c>
      <c r="DN56" s="133">
        <v>0</v>
      </c>
      <c r="DO56" s="133">
        <v>0</v>
      </c>
      <c r="DP56" s="133">
        <v>0</v>
      </c>
      <c r="DQ56" s="133">
        <v>0</v>
      </c>
      <c r="DR56" s="133">
        <v>0</v>
      </c>
      <c r="DS56" s="133">
        <v>0</v>
      </c>
      <c r="DU56" s="223"/>
      <c r="DV56" s="223"/>
      <c r="DW56" s="223"/>
      <c r="DX56" s="223"/>
      <c r="DY56" s="223"/>
      <c r="DZ56" s="223"/>
      <c r="EA56" s="223">
        <v>0</v>
      </c>
      <c r="EB56" s="223">
        <v>257798</v>
      </c>
      <c r="EC56" s="223">
        <v>0</v>
      </c>
      <c r="ED56" s="223">
        <f t="shared" si="6"/>
        <v>0</v>
      </c>
      <c r="EE56" s="223">
        <f t="shared" si="7"/>
        <v>0</v>
      </c>
      <c r="EF56" s="147" t="str">
        <f t="shared" si="8"/>
        <v>ERROR</v>
      </c>
      <c r="EG56" s="223">
        <f t="shared" si="9"/>
        <v>257798</v>
      </c>
      <c r="EI56" s="223">
        <f t="shared" si="10"/>
        <v>0</v>
      </c>
      <c r="EJ56" s="223">
        <f>EI56*'Key assumptions'!$H$20*'Key assumptions'!$H$21</f>
        <v>0</v>
      </c>
      <c r="EK56" s="279">
        <f t="shared" si="13"/>
        <v>0.23963133640552994</v>
      </c>
      <c r="EL56" s="223">
        <f t="shared" si="11"/>
        <v>0</v>
      </c>
      <c r="ET56" s="133">
        <f t="shared" si="17"/>
        <v>4</v>
      </c>
      <c r="EU56" s="133">
        <f t="shared" si="17"/>
        <v>12</v>
      </c>
      <c r="EV56" s="133">
        <f t="shared" si="17"/>
        <v>6</v>
      </c>
      <c r="EW56" s="133">
        <f t="shared" si="17"/>
        <v>0</v>
      </c>
      <c r="EX56" s="133">
        <f t="shared" si="17"/>
        <v>0</v>
      </c>
      <c r="EY56" s="133">
        <f t="shared" si="12"/>
        <v>22</v>
      </c>
      <c r="FA56" s="223">
        <v>0</v>
      </c>
      <c r="FB56" s="223">
        <v>0</v>
      </c>
    </row>
    <row r="57" spans="1:158" ht="12.6" thickBot="1" x14ac:dyDescent="0.45">
      <c r="A57" s="133" t="str">
        <v>Project Controls</v>
      </c>
      <c r="B57" s="133" t="str">
        <v>N/A</v>
      </c>
      <c r="C57" s="133" t="str">
        <v>Internal Labour</v>
      </c>
      <c r="D57" s="133">
        <v>606802</v>
      </c>
      <c r="E57" s="133" t="str">
        <v>Senior Risk Manager</v>
      </c>
      <c r="F57" s="133">
        <v>332.79</v>
      </c>
      <c r="G57" s="133">
        <v>148.69999999999999</v>
      </c>
      <c r="H57" s="133">
        <v>0</v>
      </c>
      <c r="I57" s="133">
        <v>0</v>
      </c>
      <c r="J57" s="133">
        <v>0</v>
      </c>
      <c r="K57" s="133">
        <v>0</v>
      </c>
      <c r="L57" s="133">
        <v>0</v>
      </c>
      <c r="M57" s="381" t="str">
        <v>[C-i-C]</v>
      </c>
      <c r="N57" s="381" t="str">
        <v>[C-i-C]</v>
      </c>
      <c r="O57" s="381" t="str">
        <v>[C-i-C]</v>
      </c>
      <c r="P57" s="381" t="str">
        <v>[C-i-C]</v>
      </c>
      <c r="Q57" s="381" t="str">
        <v>[C-i-C]</v>
      </c>
      <c r="R57" s="381" t="str">
        <v>[C-i-C]</v>
      </c>
      <c r="S57" s="381" t="str">
        <v>[C-i-C]</v>
      </c>
      <c r="T57" s="381" t="str">
        <v>[C-i-C]</v>
      </c>
      <c r="U57" s="381" t="str">
        <v>[C-i-C]</v>
      </c>
      <c r="V57" s="381" t="str">
        <v>[C-i-C]</v>
      </c>
      <c r="W57" s="381" t="str">
        <v>[C-i-C]</v>
      </c>
      <c r="X57" s="381" t="str">
        <v>[C-i-C]</v>
      </c>
      <c r="Y57" s="381" t="str">
        <v>[C-i-C]</v>
      </c>
      <c r="Z57" s="381" t="str">
        <v>[C-i-C]</v>
      </c>
      <c r="AA57" s="381" t="str">
        <v>[C-i-C]</v>
      </c>
      <c r="AB57" s="381" t="str">
        <v>[C-i-C]</v>
      </c>
      <c r="AC57" s="381" t="str">
        <v>[C-i-C]</v>
      </c>
      <c r="AD57" s="381" t="str">
        <v>[C-i-C]</v>
      </c>
      <c r="AE57" s="381" t="str">
        <v>[C-i-C]</v>
      </c>
      <c r="AF57" s="381" t="str">
        <v>[C-i-C]</v>
      </c>
      <c r="AG57" s="381" t="str">
        <v>[C-i-C]</v>
      </c>
      <c r="AH57" s="381" t="str">
        <v>[C-i-C]</v>
      </c>
      <c r="AI57" s="133">
        <v>0.5</v>
      </c>
      <c r="AJ57" s="133">
        <v>0.5</v>
      </c>
      <c r="AK57" s="133">
        <v>0.5</v>
      </c>
      <c r="AL57" s="133">
        <v>0.5</v>
      </c>
      <c r="AM57" s="133">
        <v>0.5</v>
      </c>
      <c r="AN57" s="133">
        <v>0.5</v>
      </c>
      <c r="AO57" s="133">
        <v>0.5</v>
      </c>
      <c r="AP57" s="133">
        <v>0.5</v>
      </c>
      <c r="AQ57" s="133">
        <v>0.5</v>
      </c>
      <c r="AR57" s="133">
        <v>0.5</v>
      </c>
      <c r="AS57" s="133">
        <v>0.5</v>
      </c>
      <c r="AT57" s="133">
        <v>0.5</v>
      </c>
      <c r="AU57" s="133">
        <v>0.5</v>
      </c>
      <c r="AV57" s="133">
        <v>0.5</v>
      </c>
      <c r="AW57" s="133">
        <v>0.5</v>
      </c>
      <c r="AX57" s="133">
        <v>0</v>
      </c>
      <c r="AY57" s="133">
        <v>0</v>
      </c>
      <c r="AZ57" s="133">
        <v>0</v>
      </c>
      <c r="BA57" s="133">
        <v>0</v>
      </c>
      <c r="BB57" s="133">
        <v>0</v>
      </c>
      <c r="BC57" s="133">
        <v>0</v>
      </c>
      <c r="BD57" s="133">
        <v>0</v>
      </c>
      <c r="BE57" s="133">
        <v>0</v>
      </c>
      <c r="BF57" s="133">
        <v>0</v>
      </c>
      <c r="BG57" s="133">
        <v>0</v>
      </c>
      <c r="BH57" s="133">
        <v>0</v>
      </c>
      <c r="BI57" s="133">
        <v>0</v>
      </c>
      <c r="BJ57" s="133">
        <v>0</v>
      </c>
      <c r="BK57" s="133">
        <v>0</v>
      </c>
      <c r="BL57" s="133">
        <v>0</v>
      </c>
      <c r="BM57" s="133">
        <v>0</v>
      </c>
      <c r="BN57" s="133">
        <v>0</v>
      </c>
      <c r="BO57" s="133">
        <v>0</v>
      </c>
      <c r="BP57" s="133">
        <v>0</v>
      </c>
      <c r="BQ57" s="133">
        <v>0</v>
      </c>
      <c r="BR57" s="133">
        <v>0</v>
      </c>
      <c r="BS57" s="381" t="str">
        <v>[C-i-C]</v>
      </c>
      <c r="BT57" s="381" t="str">
        <v>[C-i-C]</v>
      </c>
      <c r="BU57" s="381" t="str">
        <v>[C-i-C]</v>
      </c>
      <c r="BV57" s="381" t="str">
        <v>[C-i-C]</v>
      </c>
      <c r="BW57" s="381" t="str">
        <v>[C-i-C]</v>
      </c>
      <c r="BX57" s="381" t="str">
        <v>[C-i-C]</v>
      </c>
      <c r="BY57" s="381" t="str">
        <v>[C-i-C]</v>
      </c>
      <c r="BZ57" s="381" t="str">
        <v>[C-i-C]</v>
      </c>
      <c r="CA57" s="381" t="str">
        <v>[C-i-C]</v>
      </c>
      <c r="CB57" s="381" t="str">
        <v>[C-i-C]</v>
      </c>
      <c r="CC57" s="381" t="str">
        <v>[C-i-C]</v>
      </c>
      <c r="CD57" s="381" t="str">
        <v>[C-i-C]</v>
      </c>
      <c r="CE57" s="381" t="str">
        <v>[C-i-C]</v>
      </c>
      <c r="CF57" s="381" t="str">
        <v>[C-i-C]</v>
      </c>
      <c r="CG57" s="381" t="str">
        <v>[C-i-C]</v>
      </c>
      <c r="CH57" s="381" t="str">
        <v>[C-i-C]</v>
      </c>
      <c r="CI57" s="381" t="str">
        <v>[C-i-C]</v>
      </c>
      <c r="CJ57" s="381" t="str">
        <v>[C-i-C]</v>
      </c>
      <c r="CK57" s="381" t="str">
        <v>[C-i-C]</v>
      </c>
      <c r="CL57" s="381" t="str">
        <v>[C-i-C]</v>
      </c>
      <c r="CM57" s="381" t="str">
        <v>[C-i-C]</v>
      </c>
      <c r="CN57" s="381" t="str">
        <v>[C-i-C]</v>
      </c>
      <c r="CO57" s="133">
        <v>24959.25</v>
      </c>
      <c r="CP57" s="133">
        <v>24959.25</v>
      </c>
      <c r="CQ57" s="133">
        <v>24959.25</v>
      </c>
      <c r="CR57" s="133">
        <v>24959.25</v>
      </c>
      <c r="CS57" s="133">
        <v>24959.25</v>
      </c>
      <c r="CT57" s="133">
        <v>24959.25</v>
      </c>
      <c r="CU57" s="133">
        <v>24959.25</v>
      </c>
      <c r="CV57" s="133">
        <v>24959.25</v>
      </c>
      <c r="CW57" s="133">
        <v>24959.25</v>
      </c>
      <c r="CX57" s="133">
        <v>24959.25</v>
      </c>
      <c r="CY57" s="133">
        <v>24959.25</v>
      </c>
      <c r="CZ57" s="133">
        <v>24959.25</v>
      </c>
      <c r="DA57" s="133">
        <v>24959.25</v>
      </c>
      <c r="DB57" s="133">
        <v>24959.25</v>
      </c>
      <c r="DC57" s="133">
        <v>24959.25</v>
      </c>
      <c r="DD57" s="133">
        <v>0</v>
      </c>
      <c r="DE57" s="133">
        <v>0</v>
      </c>
      <c r="DF57" s="133">
        <v>0</v>
      </c>
      <c r="DG57" s="133">
        <v>0</v>
      </c>
      <c r="DH57" s="133">
        <v>0</v>
      </c>
      <c r="DI57" s="133">
        <v>0</v>
      </c>
      <c r="DJ57" s="133">
        <v>0</v>
      </c>
      <c r="DK57" s="133">
        <v>0</v>
      </c>
      <c r="DL57" s="133">
        <v>0</v>
      </c>
      <c r="DM57" s="133">
        <v>0</v>
      </c>
      <c r="DN57" s="133">
        <v>0</v>
      </c>
      <c r="DO57" s="133">
        <v>0</v>
      </c>
      <c r="DP57" s="133">
        <v>0</v>
      </c>
      <c r="DQ57" s="133">
        <v>0</v>
      </c>
      <c r="DR57" s="133">
        <v>0</v>
      </c>
      <c r="DS57" s="133">
        <v>0</v>
      </c>
      <c r="DU57" s="223"/>
      <c r="DV57" s="223"/>
      <c r="DW57" s="223"/>
      <c r="DX57" s="223"/>
      <c r="DY57" s="223"/>
      <c r="DZ57" s="223"/>
      <c r="EA57" s="223">
        <v>69885.900000000009</v>
      </c>
      <c r="EB57" s="223">
        <v>189690.29999999996</v>
      </c>
      <c r="EC57" s="223">
        <v>299511</v>
      </c>
      <c r="ED57" s="223">
        <f t="shared" si="6"/>
        <v>224633.25</v>
      </c>
      <c r="EE57" s="223">
        <f t="shared" si="7"/>
        <v>0</v>
      </c>
      <c r="EF57" s="147" t="str">
        <f t="shared" si="8"/>
        <v>ERROR</v>
      </c>
      <c r="EG57" s="223">
        <f t="shared" si="9"/>
        <v>783720.45</v>
      </c>
      <c r="EI57" s="223">
        <f t="shared" si="10"/>
        <v>267660</v>
      </c>
      <c r="EJ57" s="223">
        <f>EI57*'Key assumptions'!$H$20*'Key assumptions'!$H$21</f>
        <v>10037.25</v>
      </c>
      <c r="EK57" s="279">
        <f t="shared" si="13"/>
        <v>0.23963133640552994</v>
      </c>
      <c r="EL57" s="223">
        <f t="shared" si="11"/>
        <v>2405.2396313364056</v>
      </c>
      <c r="ET57" s="133">
        <f t="shared" si="17"/>
        <v>4</v>
      </c>
      <c r="EU57" s="133">
        <f t="shared" si="17"/>
        <v>12</v>
      </c>
      <c r="EV57" s="133">
        <f t="shared" si="17"/>
        <v>12</v>
      </c>
      <c r="EW57" s="133">
        <f t="shared" si="17"/>
        <v>9</v>
      </c>
      <c r="EX57" s="133">
        <f t="shared" si="17"/>
        <v>0</v>
      </c>
      <c r="EY57" s="133">
        <f t="shared" si="12"/>
        <v>37</v>
      </c>
      <c r="FA57" s="223">
        <v>149755.5</v>
      </c>
      <c r="FB57" s="223">
        <v>149755.5</v>
      </c>
    </row>
    <row r="58" spans="1:158" ht="12.6" thickBot="1" x14ac:dyDescent="0.45">
      <c r="A58" s="133" t="str">
        <v>Project Controls</v>
      </c>
      <c r="B58" s="133" t="str">
        <v>N/A</v>
      </c>
      <c r="C58" s="133" t="str">
        <v>Internal Labour</v>
      </c>
      <c r="D58" s="133">
        <v>606802</v>
      </c>
      <c r="E58" s="133" t="str">
        <v>Project Controls Lead</v>
      </c>
      <c r="F58" s="133">
        <v>302.58</v>
      </c>
      <c r="G58" s="133">
        <v>135.19999999999999</v>
      </c>
      <c r="H58" s="133">
        <v>0</v>
      </c>
      <c r="I58" s="133">
        <v>0</v>
      </c>
      <c r="J58" s="133">
        <v>0</v>
      </c>
      <c r="K58" s="133">
        <v>0</v>
      </c>
      <c r="L58" s="133">
        <v>0</v>
      </c>
      <c r="M58" s="381" t="str">
        <v>[C-i-C]</v>
      </c>
      <c r="N58" s="381" t="str">
        <v>[C-i-C]</v>
      </c>
      <c r="O58" s="381" t="str">
        <v>[C-i-C]</v>
      </c>
      <c r="P58" s="381" t="str">
        <v>[C-i-C]</v>
      </c>
      <c r="Q58" s="381" t="str">
        <v>[C-i-C]</v>
      </c>
      <c r="R58" s="381" t="str">
        <v>[C-i-C]</v>
      </c>
      <c r="S58" s="381" t="str">
        <v>[C-i-C]</v>
      </c>
      <c r="T58" s="381" t="str">
        <v>[C-i-C]</v>
      </c>
      <c r="U58" s="381" t="str">
        <v>[C-i-C]</v>
      </c>
      <c r="V58" s="381" t="str">
        <v>[C-i-C]</v>
      </c>
      <c r="W58" s="381" t="str">
        <v>[C-i-C]</v>
      </c>
      <c r="X58" s="381" t="str">
        <v>[C-i-C]</v>
      </c>
      <c r="Y58" s="381" t="str">
        <v>[C-i-C]</v>
      </c>
      <c r="Z58" s="381" t="str">
        <v>[C-i-C]</v>
      </c>
      <c r="AA58" s="381" t="str">
        <v>[C-i-C]</v>
      </c>
      <c r="AB58" s="381" t="str">
        <v>[C-i-C]</v>
      </c>
      <c r="AC58" s="381" t="str">
        <v>[C-i-C]</v>
      </c>
      <c r="AD58" s="381" t="str">
        <v>[C-i-C]</v>
      </c>
      <c r="AE58" s="381" t="str">
        <v>[C-i-C]</v>
      </c>
      <c r="AF58" s="381" t="str">
        <v>[C-i-C]</v>
      </c>
      <c r="AG58" s="381" t="str">
        <v>[C-i-C]</v>
      </c>
      <c r="AH58" s="381" t="str">
        <v>[C-i-C]</v>
      </c>
      <c r="AI58" s="133">
        <v>1</v>
      </c>
      <c r="AJ58" s="133">
        <v>1</v>
      </c>
      <c r="AK58" s="133">
        <v>1</v>
      </c>
      <c r="AL58" s="133">
        <v>1</v>
      </c>
      <c r="AM58" s="133">
        <v>1</v>
      </c>
      <c r="AN58" s="133">
        <v>1</v>
      </c>
      <c r="AO58" s="133">
        <v>1</v>
      </c>
      <c r="AP58" s="133">
        <v>1</v>
      </c>
      <c r="AQ58" s="133">
        <v>1</v>
      </c>
      <c r="AR58" s="133">
        <v>1</v>
      </c>
      <c r="AS58" s="133">
        <v>1</v>
      </c>
      <c r="AT58" s="133">
        <v>1</v>
      </c>
      <c r="AU58" s="133">
        <v>1</v>
      </c>
      <c r="AV58" s="133">
        <v>1</v>
      </c>
      <c r="AW58" s="133">
        <v>1</v>
      </c>
      <c r="AX58" s="133">
        <v>0</v>
      </c>
      <c r="AY58" s="133">
        <v>0</v>
      </c>
      <c r="AZ58" s="133">
        <v>0</v>
      </c>
      <c r="BA58" s="133">
        <v>0</v>
      </c>
      <c r="BB58" s="133">
        <v>0</v>
      </c>
      <c r="BC58" s="133">
        <v>0</v>
      </c>
      <c r="BD58" s="133">
        <v>0</v>
      </c>
      <c r="BE58" s="133">
        <v>0</v>
      </c>
      <c r="BF58" s="133">
        <v>0</v>
      </c>
      <c r="BG58" s="133">
        <v>0</v>
      </c>
      <c r="BH58" s="133">
        <v>0</v>
      </c>
      <c r="BI58" s="133">
        <v>0</v>
      </c>
      <c r="BJ58" s="133">
        <v>0</v>
      </c>
      <c r="BK58" s="133">
        <v>0</v>
      </c>
      <c r="BL58" s="133">
        <v>0</v>
      </c>
      <c r="BM58" s="133">
        <v>0</v>
      </c>
      <c r="BN58" s="133">
        <v>0</v>
      </c>
      <c r="BO58" s="133">
        <v>0</v>
      </c>
      <c r="BP58" s="133">
        <v>0</v>
      </c>
      <c r="BQ58" s="133">
        <v>0</v>
      </c>
      <c r="BR58" s="133">
        <v>0</v>
      </c>
      <c r="BS58" s="381" t="str">
        <v>[C-i-C]</v>
      </c>
      <c r="BT58" s="381" t="str">
        <v>[C-i-C]</v>
      </c>
      <c r="BU58" s="381" t="str">
        <v>[C-i-C]</v>
      </c>
      <c r="BV58" s="381" t="str">
        <v>[C-i-C]</v>
      </c>
      <c r="BW58" s="381" t="str">
        <v>[C-i-C]</v>
      </c>
      <c r="BX58" s="381" t="str">
        <v>[C-i-C]</v>
      </c>
      <c r="BY58" s="381" t="str">
        <v>[C-i-C]</v>
      </c>
      <c r="BZ58" s="381" t="str">
        <v>[C-i-C]</v>
      </c>
      <c r="CA58" s="381" t="str">
        <v>[C-i-C]</v>
      </c>
      <c r="CB58" s="381" t="str">
        <v>[C-i-C]</v>
      </c>
      <c r="CC58" s="381" t="str">
        <v>[C-i-C]</v>
      </c>
      <c r="CD58" s="381" t="str">
        <v>[C-i-C]</v>
      </c>
      <c r="CE58" s="381" t="str">
        <v>[C-i-C]</v>
      </c>
      <c r="CF58" s="381" t="str">
        <v>[C-i-C]</v>
      </c>
      <c r="CG58" s="381" t="str">
        <v>[C-i-C]</v>
      </c>
      <c r="CH58" s="381" t="str">
        <v>[C-i-C]</v>
      </c>
      <c r="CI58" s="381" t="str">
        <v>[C-i-C]</v>
      </c>
      <c r="CJ58" s="381" t="str">
        <v>[C-i-C]</v>
      </c>
      <c r="CK58" s="381" t="str">
        <v>[C-i-C]</v>
      </c>
      <c r="CL58" s="381" t="str">
        <v>[C-i-C]</v>
      </c>
      <c r="CM58" s="381" t="str">
        <v>[C-i-C]</v>
      </c>
      <c r="CN58" s="381" t="str">
        <v>[C-i-C]</v>
      </c>
      <c r="CO58" s="133">
        <v>45387</v>
      </c>
      <c r="CP58" s="133">
        <v>45387</v>
      </c>
      <c r="CQ58" s="133">
        <v>45387</v>
      </c>
      <c r="CR58" s="133">
        <v>45387</v>
      </c>
      <c r="CS58" s="133">
        <v>45387</v>
      </c>
      <c r="CT58" s="133">
        <v>45387</v>
      </c>
      <c r="CU58" s="133">
        <v>45387</v>
      </c>
      <c r="CV58" s="133">
        <v>45387</v>
      </c>
      <c r="CW58" s="133">
        <v>45387</v>
      </c>
      <c r="CX58" s="133">
        <v>45387</v>
      </c>
      <c r="CY58" s="133">
        <v>45387</v>
      </c>
      <c r="CZ58" s="133">
        <v>45387</v>
      </c>
      <c r="DA58" s="133">
        <v>45387</v>
      </c>
      <c r="DB58" s="133">
        <v>45387</v>
      </c>
      <c r="DC58" s="133">
        <v>45387</v>
      </c>
      <c r="DD58" s="133">
        <v>0</v>
      </c>
      <c r="DE58" s="133">
        <v>0</v>
      </c>
      <c r="DF58" s="133">
        <v>0</v>
      </c>
      <c r="DG58" s="133">
        <v>0</v>
      </c>
      <c r="DH58" s="133">
        <v>0</v>
      </c>
      <c r="DI58" s="133">
        <v>0</v>
      </c>
      <c r="DJ58" s="133">
        <v>0</v>
      </c>
      <c r="DK58" s="133">
        <v>0</v>
      </c>
      <c r="DL58" s="133">
        <v>0</v>
      </c>
      <c r="DM58" s="133">
        <v>0</v>
      </c>
      <c r="DN58" s="133">
        <v>0</v>
      </c>
      <c r="DO58" s="133">
        <v>0</v>
      </c>
      <c r="DP58" s="133">
        <v>0</v>
      </c>
      <c r="DQ58" s="133">
        <v>0</v>
      </c>
      <c r="DR58" s="133">
        <v>0</v>
      </c>
      <c r="DS58" s="133">
        <v>0</v>
      </c>
      <c r="DU58" s="223"/>
      <c r="DV58" s="223"/>
      <c r="DW58" s="223"/>
      <c r="DX58" s="223"/>
      <c r="DY58" s="223"/>
      <c r="DZ58" s="223"/>
      <c r="EA58" s="223">
        <v>181548</v>
      </c>
      <c r="EB58" s="223">
        <v>544644</v>
      </c>
      <c r="EC58" s="223">
        <v>544644</v>
      </c>
      <c r="ED58" s="223">
        <f t="shared" si="6"/>
        <v>408483</v>
      </c>
      <c r="EE58" s="223">
        <f t="shared" si="7"/>
        <v>0</v>
      </c>
      <c r="EF58" s="147" t="str">
        <f t="shared" si="8"/>
        <v>ERROR</v>
      </c>
      <c r="EG58" s="223">
        <f t="shared" si="9"/>
        <v>1679319</v>
      </c>
      <c r="EI58" s="223">
        <f t="shared" si="10"/>
        <v>243360</v>
      </c>
      <c r="EJ58" s="223">
        <f>EI58*'Key assumptions'!$H$20*'Key assumptions'!$H$21</f>
        <v>9126</v>
      </c>
      <c r="EK58" s="279">
        <f t="shared" si="13"/>
        <v>0.23963133640552994</v>
      </c>
      <c r="EL58" s="223">
        <f t="shared" si="11"/>
        <v>2186.8755760368663</v>
      </c>
      <c r="ET58" s="133">
        <f t="shared" si="17"/>
        <v>4</v>
      </c>
      <c r="EU58" s="133">
        <f t="shared" si="17"/>
        <v>12</v>
      </c>
      <c r="EV58" s="133">
        <f t="shared" si="17"/>
        <v>12</v>
      </c>
      <c r="EW58" s="133">
        <f t="shared" si="17"/>
        <v>9</v>
      </c>
      <c r="EX58" s="133">
        <f t="shared" si="17"/>
        <v>0</v>
      </c>
      <c r="EY58" s="133">
        <f t="shared" si="12"/>
        <v>37</v>
      </c>
      <c r="FA58" s="223">
        <v>272322</v>
      </c>
      <c r="FB58" s="223">
        <v>272322</v>
      </c>
    </row>
    <row r="59" spans="1:158" ht="12.6" thickBot="1" x14ac:dyDescent="0.45">
      <c r="A59" s="133" t="str">
        <v>Project Controls</v>
      </c>
      <c r="B59" s="133" t="str">
        <v>N/A</v>
      </c>
      <c r="C59" s="133" t="str">
        <v>Internal Labour</v>
      </c>
      <c r="D59" s="133">
        <v>606802</v>
      </c>
      <c r="E59" s="133" t="str">
        <v>Program &amp; Risk Planner</v>
      </c>
      <c r="F59" s="133">
        <v>272.37</v>
      </c>
      <c r="G59" s="133">
        <v>121.7</v>
      </c>
      <c r="H59" s="133">
        <v>0</v>
      </c>
      <c r="I59" s="133">
        <v>0</v>
      </c>
      <c r="J59" s="133">
        <v>0</v>
      </c>
      <c r="K59" s="133">
        <v>0</v>
      </c>
      <c r="L59" s="133">
        <v>0</v>
      </c>
      <c r="M59" s="381" t="str">
        <v>[C-i-C]</v>
      </c>
      <c r="N59" s="381" t="str">
        <v>[C-i-C]</v>
      </c>
      <c r="O59" s="381" t="str">
        <v>[C-i-C]</v>
      </c>
      <c r="P59" s="381" t="str">
        <v>[C-i-C]</v>
      </c>
      <c r="Q59" s="381" t="str">
        <v>[C-i-C]</v>
      </c>
      <c r="R59" s="381" t="str">
        <v>[C-i-C]</v>
      </c>
      <c r="S59" s="381" t="str">
        <v>[C-i-C]</v>
      </c>
      <c r="T59" s="381" t="str">
        <v>[C-i-C]</v>
      </c>
      <c r="U59" s="381" t="str">
        <v>[C-i-C]</v>
      </c>
      <c r="V59" s="381" t="str">
        <v>[C-i-C]</v>
      </c>
      <c r="W59" s="381" t="str">
        <v>[C-i-C]</v>
      </c>
      <c r="X59" s="381" t="str">
        <v>[C-i-C]</v>
      </c>
      <c r="Y59" s="381" t="str">
        <v>[C-i-C]</v>
      </c>
      <c r="Z59" s="381" t="str">
        <v>[C-i-C]</v>
      </c>
      <c r="AA59" s="381" t="str">
        <v>[C-i-C]</v>
      </c>
      <c r="AB59" s="381" t="str">
        <v>[C-i-C]</v>
      </c>
      <c r="AC59" s="381" t="str">
        <v>[C-i-C]</v>
      </c>
      <c r="AD59" s="381" t="str">
        <v>[C-i-C]</v>
      </c>
      <c r="AE59" s="381" t="str">
        <v>[C-i-C]</v>
      </c>
      <c r="AF59" s="381" t="str">
        <v>[C-i-C]</v>
      </c>
      <c r="AG59" s="381" t="str">
        <v>[C-i-C]</v>
      </c>
      <c r="AH59" s="381" t="str">
        <v>[C-i-C]</v>
      </c>
      <c r="AI59" s="133">
        <v>1</v>
      </c>
      <c r="AJ59" s="133">
        <v>1</v>
      </c>
      <c r="AK59" s="133">
        <v>1</v>
      </c>
      <c r="AL59" s="133">
        <v>1</v>
      </c>
      <c r="AM59" s="133">
        <v>1</v>
      </c>
      <c r="AN59" s="133">
        <v>1</v>
      </c>
      <c r="AO59" s="133">
        <v>1</v>
      </c>
      <c r="AP59" s="133">
        <v>1</v>
      </c>
      <c r="AQ59" s="133">
        <v>1</v>
      </c>
      <c r="AR59" s="133">
        <v>1</v>
      </c>
      <c r="AS59" s="133">
        <v>1</v>
      </c>
      <c r="AT59" s="133">
        <v>1</v>
      </c>
      <c r="AU59" s="133">
        <v>1</v>
      </c>
      <c r="AV59" s="133">
        <v>1</v>
      </c>
      <c r="AW59" s="133">
        <v>1</v>
      </c>
      <c r="AX59" s="133">
        <v>0</v>
      </c>
      <c r="AY59" s="133">
        <v>0</v>
      </c>
      <c r="AZ59" s="133">
        <v>0</v>
      </c>
      <c r="BA59" s="133">
        <v>0</v>
      </c>
      <c r="BB59" s="133">
        <v>0</v>
      </c>
      <c r="BC59" s="133">
        <v>0</v>
      </c>
      <c r="BD59" s="133">
        <v>0</v>
      </c>
      <c r="BE59" s="133">
        <v>0</v>
      </c>
      <c r="BF59" s="133">
        <v>0</v>
      </c>
      <c r="BG59" s="133">
        <v>0</v>
      </c>
      <c r="BH59" s="133">
        <v>0</v>
      </c>
      <c r="BI59" s="133">
        <v>0</v>
      </c>
      <c r="BJ59" s="133">
        <v>0</v>
      </c>
      <c r="BK59" s="133">
        <v>0</v>
      </c>
      <c r="BL59" s="133">
        <v>0</v>
      </c>
      <c r="BM59" s="133">
        <v>0</v>
      </c>
      <c r="BN59" s="133">
        <v>0</v>
      </c>
      <c r="BO59" s="133">
        <v>0</v>
      </c>
      <c r="BP59" s="133">
        <v>0</v>
      </c>
      <c r="BQ59" s="133">
        <v>0</v>
      </c>
      <c r="BR59" s="133">
        <v>0</v>
      </c>
      <c r="BS59" s="381" t="str">
        <v>[C-i-C]</v>
      </c>
      <c r="BT59" s="381" t="str">
        <v>[C-i-C]</v>
      </c>
      <c r="BU59" s="381" t="str">
        <v>[C-i-C]</v>
      </c>
      <c r="BV59" s="381" t="str">
        <v>[C-i-C]</v>
      </c>
      <c r="BW59" s="381" t="str">
        <v>[C-i-C]</v>
      </c>
      <c r="BX59" s="381" t="str">
        <v>[C-i-C]</v>
      </c>
      <c r="BY59" s="381" t="str">
        <v>[C-i-C]</v>
      </c>
      <c r="BZ59" s="381" t="str">
        <v>[C-i-C]</v>
      </c>
      <c r="CA59" s="381" t="str">
        <v>[C-i-C]</v>
      </c>
      <c r="CB59" s="381" t="str">
        <v>[C-i-C]</v>
      </c>
      <c r="CC59" s="381" t="str">
        <v>[C-i-C]</v>
      </c>
      <c r="CD59" s="381" t="str">
        <v>[C-i-C]</v>
      </c>
      <c r="CE59" s="381" t="str">
        <v>[C-i-C]</v>
      </c>
      <c r="CF59" s="381" t="str">
        <v>[C-i-C]</v>
      </c>
      <c r="CG59" s="381" t="str">
        <v>[C-i-C]</v>
      </c>
      <c r="CH59" s="381" t="str">
        <v>[C-i-C]</v>
      </c>
      <c r="CI59" s="381" t="str">
        <v>[C-i-C]</v>
      </c>
      <c r="CJ59" s="381" t="str">
        <v>[C-i-C]</v>
      </c>
      <c r="CK59" s="381" t="str">
        <v>[C-i-C]</v>
      </c>
      <c r="CL59" s="381" t="str">
        <v>[C-i-C]</v>
      </c>
      <c r="CM59" s="381" t="str">
        <v>[C-i-C]</v>
      </c>
      <c r="CN59" s="381" t="str">
        <v>[C-i-C]</v>
      </c>
      <c r="CO59" s="133">
        <v>40855.5</v>
      </c>
      <c r="CP59" s="133">
        <v>40855.5</v>
      </c>
      <c r="CQ59" s="133">
        <v>40855.5</v>
      </c>
      <c r="CR59" s="133">
        <v>40855.5</v>
      </c>
      <c r="CS59" s="133">
        <v>40855.5</v>
      </c>
      <c r="CT59" s="133">
        <v>40855.5</v>
      </c>
      <c r="CU59" s="133">
        <v>40855.5</v>
      </c>
      <c r="CV59" s="133">
        <v>40855.5</v>
      </c>
      <c r="CW59" s="133">
        <v>40855.5</v>
      </c>
      <c r="CX59" s="133">
        <v>40855.5</v>
      </c>
      <c r="CY59" s="133">
        <v>40855.5</v>
      </c>
      <c r="CZ59" s="133">
        <v>40855.5</v>
      </c>
      <c r="DA59" s="133">
        <v>40855.5</v>
      </c>
      <c r="DB59" s="133">
        <v>40855.5</v>
      </c>
      <c r="DC59" s="133">
        <v>40855.5</v>
      </c>
      <c r="DD59" s="133">
        <v>0</v>
      </c>
      <c r="DE59" s="133">
        <v>0</v>
      </c>
      <c r="DF59" s="133">
        <v>0</v>
      </c>
      <c r="DG59" s="133">
        <v>0</v>
      </c>
      <c r="DH59" s="133">
        <v>0</v>
      </c>
      <c r="DI59" s="133">
        <v>0</v>
      </c>
      <c r="DJ59" s="133">
        <v>0</v>
      </c>
      <c r="DK59" s="133">
        <v>0</v>
      </c>
      <c r="DL59" s="133">
        <v>0</v>
      </c>
      <c r="DM59" s="133">
        <v>0</v>
      </c>
      <c r="DN59" s="133">
        <v>0</v>
      </c>
      <c r="DO59" s="133">
        <v>0</v>
      </c>
      <c r="DP59" s="133">
        <v>0</v>
      </c>
      <c r="DQ59" s="133">
        <v>0</v>
      </c>
      <c r="DR59" s="133">
        <v>0</v>
      </c>
      <c r="DS59" s="133">
        <v>0</v>
      </c>
      <c r="DU59" s="223"/>
      <c r="DV59" s="223"/>
      <c r="DW59" s="223"/>
      <c r="DX59" s="223"/>
      <c r="DY59" s="223"/>
      <c r="DZ59" s="223"/>
      <c r="EA59" s="223">
        <v>147079.79999999999</v>
      </c>
      <c r="EB59" s="223">
        <v>490266</v>
      </c>
      <c r="EC59" s="223">
        <v>490266</v>
      </c>
      <c r="ED59" s="223">
        <f t="shared" si="6"/>
        <v>367699.5</v>
      </c>
      <c r="EE59" s="223">
        <f t="shared" si="7"/>
        <v>0</v>
      </c>
      <c r="EF59" s="147" t="str">
        <f t="shared" si="8"/>
        <v>ERROR</v>
      </c>
      <c r="EG59" s="223">
        <f t="shared" si="9"/>
        <v>1495311.3</v>
      </c>
      <c r="EI59" s="223">
        <f t="shared" si="10"/>
        <v>219060</v>
      </c>
      <c r="EJ59" s="223">
        <f>EI59*'Key assumptions'!$H$20*'Key assumptions'!$H$21</f>
        <v>8214.75</v>
      </c>
      <c r="EK59" s="279">
        <f t="shared" si="13"/>
        <v>0.23963133640552994</v>
      </c>
      <c r="EL59" s="223">
        <f t="shared" si="11"/>
        <v>1968.5115207373271</v>
      </c>
      <c r="ET59" s="133">
        <f t="shared" ref="ET59:EX68" si="18">COUNTIFS($H$6:$BL$6,ET$8,$H59:$BL59,"&lt;&gt;"&amp;0)</f>
        <v>4</v>
      </c>
      <c r="EU59" s="133">
        <f t="shared" si="18"/>
        <v>12</v>
      </c>
      <c r="EV59" s="133">
        <f t="shared" si="18"/>
        <v>12</v>
      </c>
      <c r="EW59" s="133">
        <f t="shared" si="18"/>
        <v>9</v>
      </c>
      <c r="EX59" s="133">
        <f t="shared" si="18"/>
        <v>0</v>
      </c>
      <c r="EY59" s="133">
        <f t="shared" si="12"/>
        <v>37</v>
      </c>
      <c r="FA59" s="223">
        <v>245133</v>
      </c>
      <c r="FB59" s="223">
        <v>245133</v>
      </c>
    </row>
    <row r="60" spans="1:158" ht="12.6" thickBot="1" x14ac:dyDescent="0.45">
      <c r="A60" s="133" t="str">
        <v>Land and Environment</v>
      </c>
      <c r="B60" s="133" t="str">
        <v>N/A</v>
      </c>
      <c r="C60" s="133" t="str">
        <v>Internal Labour</v>
      </c>
      <c r="D60" s="133">
        <v>606806</v>
      </c>
      <c r="E60" s="133" t="str">
        <v>Property Officer / Land Economist</v>
      </c>
      <c r="F60" s="133">
        <v>208.74</v>
      </c>
      <c r="G60" s="133">
        <v>91.43088017751478</v>
      </c>
      <c r="H60" s="133">
        <v>0</v>
      </c>
      <c r="I60" s="133">
        <v>0</v>
      </c>
      <c r="J60" s="133">
        <v>0</v>
      </c>
      <c r="K60" s="133">
        <v>0</v>
      </c>
      <c r="L60" s="133">
        <v>0</v>
      </c>
      <c r="M60" s="381" t="str">
        <v>[C-i-C]</v>
      </c>
      <c r="N60" s="381" t="str">
        <v>[C-i-C]</v>
      </c>
      <c r="O60" s="381" t="str">
        <v>[C-i-C]</v>
      </c>
      <c r="P60" s="381" t="str">
        <v>[C-i-C]</v>
      </c>
      <c r="Q60" s="381" t="str">
        <v>[C-i-C]</v>
      </c>
      <c r="R60" s="381" t="str">
        <v>[C-i-C]</v>
      </c>
      <c r="S60" s="381" t="str">
        <v>[C-i-C]</v>
      </c>
      <c r="T60" s="381" t="str">
        <v>[C-i-C]</v>
      </c>
      <c r="U60" s="381" t="str">
        <v>[C-i-C]</v>
      </c>
      <c r="V60" s="381" t="str">
        <v>[C-i-C]</v>
      </c>
      <c r="W60" s="381" t="str">
        <v>[C-i-C]</v>
      </c>
      <c r="X60" s="381" t="str">
        <v>[C-i-C]</v>
      </c>
      <c r="Y60" s="381" t="str">
        <v>[C-i-C]</v>
      </c>
      <c r="Z60" s="381" t="str">
        <v>[C-i-C]</v>
      </c>
      <c r="AA60" s="381" t="str">
        <v>[C-i-C]</v>
      </c>
      <c r="AB60" s="381" t="str">
        <v>[C-i-C]</v>
      </c>
      <c r="AC60" s="381" t="str">
        <v>[C-i-C]</v>
      </c>
      <c r="AD60" s="381" t="str">
        <v>[C-i-C]</v>
      </c>
      <c r="AE60" s="381" t="str">
        <v>[C-i-C]</v>
      </c>
      <c r="AF60" s="381" t="str">
        <v>[C-i-C]</v>
      </c>
      <c r="AG60" s="381" t="str">
        <v>[C-i-C]</v>
      </c>
      <c r="AH60" s="381" t="str">
        <v>[C-i-C]</v>
      </c>
      <c r="AI60" s="133">
        <v>0.05</v>
      </c>
      <c r="AJ60" s="133">
        <v>0.05</v>
      </c>
      <c r="AK60" s="133">
        <v>0.05</v>
      </c>
      <c r="AL60" s="133">
        <v>0.05</v>
      </c>
      <c r="AM60" s="133">
        <v>0.05</v>
      </c>
      <c r="AN60" s="133">
        <v>0.05</v>
      </c>
      <c r="AO60" s="133">
        <v>0.05</v>
      </c>
      <c r="AP60" s="133">
        <v>0.05</v>
      </c>
      <c r="AQ60" s="133">
        <v>0.05</v>
      </c>
      <c r="AR60" s="133">
        <v>0.05</v>
      </c>
      <c r="AS60" s="133">
        <v>0.05</v>
      </c>
      <c r="AT60" s="133">
        <v>0.05</v>
      </c>
      <c r="AU60" s="133">
        <v>0.05</v>
      </c>
      <c r="AV60" s="133">
        <v>0.05</v>
      </c>
      <c r="AW60" s="133">
        <v>0.05</v>
      </c>
      <c r="AX60" s="133">
        <v>0</v>
      </c>
      <c r="AY60" s="133">
        <v>0</v>
      </c>
      <c r="AZ60" s="133">
        <v>0</v>
      </c>
      <c r="BA60" s="133">
        <v>0</v>
      </c>
      <c r="BB60" s="133">
        <v>0</v>
      </c>
      <c r="BC60" s="133">
        <v>0</v>
      </c>
      <c r="BD60" s="133">
        <v>0</v>
      </c>
      <c r="BE60" s="133">
        <v>0</v>
      </c>
      <c r="BF60" s="133">
        <v>0</v>
      </c>
      <c r="BG60" s="133">
        <v>0</v>
      </c>
      <c r="BH60" s="133">
        <v>0</v>
      </c>
      <c r="BI60" s="133">
        <v>0</v>
      </c>
      <c r="BJ60" s="133">
        <v>0</v>
      </c>
      <c r="BK60" s="133">
        <v>0</v>
      </c>
      <c r="BL60" s="133">
        <v>0</v>
      </c>
      <c r="BM60" s="133">
        <v>0</v>
      </c>
      <c r="BN60" s="133">
        <v>0</v>
      </c>
      <c r="BO60" s="133">
        <v>0</v>
      </c>
      <c r="BP60" s="133">
        <v>0</v>
      </c>
      <c r="BQ60" s="133">
        <v>0</v>
      </c>
      <c r="BR60" s="133">
        <v>0</v>
      </c>
      <c r="BS60" s="381" t="str">
        <v>[C-i-C]</v>
      </c>
      <c r="BT60" s="381" t="str">
        <v>[C-i-C]</v>
      </c>
      <c r="BU60" s="381" t="str">
        <v>[C-i-C]</v>
      </c>
      <c r="BV60" s="381" t="str">
        <v>[C-i-C]</v>
      </c>
      <c r="BW60" s="381" t="str">
        <v>[C-i-C]</v>
      </c>
      <c r="BX60" s="381" t="str">
        <v>[C-i-C]</v>
      </c>
      <c r="BY60" s="381" t="str">
        <v>[C-i-C]</v>
      </c>
      <c r="BZ60" s="381" t="str">
        <v>[C-i-C]</v>
      </c>
      <c r="CA60" s="381" t="str">
        <v>[C-i-C]</v>
      </c>
      <c r="CB60" s="381" t="str">
        <v>[C-i-C]</v>
      </c>
      <c r="CC60" s="381" t="str">
        <v>[C-i-C]</v>
      </c>
      <c r="CD60" s="381" t="str">
        <v>[C-i-C]</v>
      </c>
      <c r="CE60" s="381" t="str">
        <v>[C-i-C]</v>
      </c>
      <c r="CF60" s="381" t="str">
        <v>[C-i-C]</v>
      </c>
      <c r="CG60" s="381" t="str">
        <v>[C-i-C]</v>
      </c>
      <c r="CH60" s="381" t="str">
        <v>[C-i-C]</v>
      </c>
      <c r="CI60" s="381" t="str">
        <v>[C-i-C]</v>
      </c>
      <c r="CJ60" s="381" t="str">
        <v>[C-i-C]</v>
      </c>
      <c r="CK60" s="381" t="str">
        <v>[C-i-C]</v>
      </c>
      <c r="CL60" s="381" t="str">
        <v>[C-i-C]</v>
      </c>
      <c r="CM60" s="381" t="str">
        <v>[C-i-C]</v>
      </c>
      <c r="CN60" s="381" t="str">
        <v>[C-i-C]</v>
      </c>
      <c r="CO60" s="133">
        <v>1565.5500000000002</v>
      </c>
      <c r="CP60" s="133">
        <v>1565.5500000000002</v>
      </c>
      <c r="CQ60" s="133">
        <v>1565.5500000000002</v>
      </c>
      <c r="CR60" s="133">
        <v>1565.5500000000002</v>
      </c>
      <c r="CS60" s="133">
        <v>1565.5500000000002</v>
      </c>
      <c r="CT60" s="133">
        <v>1565.5500000000002</v>
      </c>
      <c r="CU60" s="133">
        <v>1565.5500000000002</v>
      </c>
      <c r="CV60" s="133">
        <v>1565.5500000000002</v>
      </c>
      <c r="CW60" s="133">
        <v>1565.5500000000002</v>
      </c>
      <c r="CX60" s="133">
        <v>1565.5500000000002</v>
      </c>
      <c r="CY60" s="133">
        <v>1565.5500000000002</v>
      </c>
      <c r="CZ60" s="133">
        <v>1565.5500000000002</v>
      </c>
      <c r="DA60" s="133">
        <v>1565.5500000000002</v>
      </c>
      <c r="DB60" s="133">
        <v>1565.5500000000002</v>
      </c>
      <c r="DC60" s="133">
        <v>1565.5500000000002</v>
      </c>
      <c r="DD60" s="133">
        <v>0</v>
      </c>
      <c r="DE60" s="133">
        <v>0</v>
      </c>
      <c r="DF60" s="133">
        <v>0</v>
      </c>
      <c r="DG60" s="133">
        <v>0</v>
      </c>
      <c r="DH60" s="133">
        <v>0</v>
      </c>
      <c r="DI60" s="133">
        <v>0</v>
      </c>
      <c r="DJ60" s="133">
        <v>0</v>
      </c>
      <c r="DK60" s="133">
        <v>0</v>
      </c>
      <c r="DL60" s="133">
        <v>0</v>
      </c>
      <c r="DM60" s="133">
        <v>0</v>
      </c>
      <c r="DN60" s="133">
        <v>0</v>
      </c>
      <c r="DO60" s="133">
        <v>0</v>
      </c>
      <c r="DP60" s="133">
        <v>0</v>
      </c>
      <c r="DQ60" s="133">
        <v>0</v>
      </c>
      <c r="DR60" s="133">
        <v>0</v>
      </c>
      <c r="DS60" s="133">
        <v>0</v>
      </c>
      <c r="DU60" s="223"/>
      <c r="DV60" s="223"/>
      <c r="DW60" s="223"/>
      <c r="DX60" s="223"/>
      <c r="DY60" s="223"/>
      <c r="DZ60" s="223"/>
      <c r="EA60" s="223">
        <v>125244</v>
      </c>
      <c r="EB60" s="223">
        <v>286495.64999999997</v>
      </c>
      <c r="EC60" s="223">
        <v>18786.599999999999</v>
      </c>
      <c r="ED60" s="223">
        <f t="shared" si="6"/>
        <v>14089.95</v>
      </c>
      <c r="EE60" s="223">
        <f t="shared" si="7"/>
        <v>0</v>
      </c>
      <c r="EF60" s="147" t="str">
        <f t="shared" si="8"/>
        <v>ERROR</v>
      </c>
      <c r="EG60" s="223">
        <f t="shared" si="9"/>
        <v>444616.19999999995</v>
      </c>
      <c r="EI60" s="223">
        <f t="shared" si="10"/>
        <v>164575.58431952662</v>
      </c>
      <c r="EJ60" s="223">
        <f>EI60*'Key assumptions'!$H$20*'Key assumptions'!$H$21</f>
        <v>6171.5844119822477</v>
      </c>
      <c r="EK60" s="279">
        <f t="shared" si="13"/>
        <v>0.23963133640552994</v>
      </c>
      <c r="EL60" s="223">
        <f t="shared" si="11"/>
        <v>1478.9050203828426</v>
      </c>
      <c r="ET60" s="133">
        <f t="shared" si="18"/>
        <v>4</v>
      </c>
      <c r="EU60" s="133">
        <f t="shared" si="18"/>
        <v>12</v>
      </c>
      <c r="EV60" s="133">
        <f t="shared" si="18"/>
        <v>12</v>
      </c>
      <c r="EW60" s="133">
        <f t="shared" si="18"/>
        <v>9</v>
      </c>
      <c r="EX60" s="133">
        <f t="shared" si="18"/>
        <v>0</v>
      </c>
      <c r="EY60" s="133">
        <f t="shared" si="12"/>
        <v>37</v>
      </c>
      <c r="FA60" s="223">
        <v>9393.3000000000011</v>
      </c>
      <c r="FB60" s="223">
        <v>9393.3000000000011</v>
      </c>
    </row>
    <row r="61" spans="1:158" ht="12.6" thickBot="1" x14ac:dyDescent="0.45">
      <c r="A61" s="133" t="str">
        <v>Land and Environment</v>
      </c>
      <c r="B61" s="133" t="str">
        <v>N/A</v>
      </c>
      <c r="C61" s="133" t="str">
        <v>Internal Labour</v>
      </c>
      <c r="D61" s="133">
        <v>606806</v>
      </c>
      <c r="E61" s="133" t="str">
        <v>Survey Officer - Senior</v>
      </c>
      <c r="F61" s="133">
        <v>208.74</v>
      </c>
      <c r="G61" s="133">
        <v>91.43088017751478</v>
      </c>
      <c r="H61" s="133">
        <v>0</v>
      </c>
      <c r="I61" s="133">
        <v>0</v>
      </c>
      <c r="J61" s="133">
        <v>0</v>
      </c>
      <c r="K61" s="133">
        <v>0</v>
      </c>
      <c r="L61" s="133">
        <v>0</v>
      </c>
      <c r="M61" s="381" t="str">
        <v>[C-i-C]</v>
      </c>
      <c r="N61" s="381" t="str">
        <v>[C-i-C]</v>
      </c>
      <c r="O61" s="381" t="str">
        <v>[C-i-C]</v>
      </c>
      <c r="P61" s="381" t="str">
        <v>[C-i-C]</v>
      </c>
      <c r="Q61" s="381" t="str">
        <v>[C-i-C]</v>
      </c>
      <c r="R61" s="381" t="str">
        <v>[C-i-C]</v>
      </c>
      <c r="S61" s="381" t="str">
        <v>[C-i-C]</v>
      </c>
      <c r="T61" s="381" t="str">
        <v>[C-i-C]</v>
      </c>
      <c r="U61" s="381" t="str">
        <v>[C-i-C]</v>
      </c>
      <c r="V61" s="381" t="str">
        <v>[C-i-C]</v>
      </c>
      <c r="W61" s="381" t="str">
        <v>[C-i-C]</v>
      </c>
      <c r="X61" s="381" t="str">
        <v>[C-i-C]</v>
      </c>
      <c r="Y61" s="381" t="str">
        <v>[C-i-C]</v>
      </c>
      <c r="Z61" s="381" t="str">
        <v>[C-i-C]</v>
      </c>
      <c r="AA61" s="381" t="str">
        <v>[C-i-C]</v>
      </c>
      <c r="AB61" s="381" t="str">
        <v>[C-i-C]</v>
      </c>
      <c r="AC61" s="381" t="str">
        <v>[C-i-C]</v>
      </c>
      <c r="AD61" s="381" t="str">
        <v>[C-i-C]</v>
      </c>
      <c r="AE61" s="381" t="str">
        <v>[C-i-C]</v>
      </c>
      <c r="AF61" s="381" t="str">
        <v>[C-i-C]</v>
      </c>
      <c r="AG61" s="381" t="str">
        <v>[C-i-C]</v>
      </c>
      <c r="AH61" s="381" t="str">
        <v>[C-i-C]</v>
      </c>
      <c r="AI61" s="133">
        <v>0.05</v>
      </c>
      <c r="AJ61" s="133">
        <v>0.05</v>
      </c>
      <c r="AK61" s="133">
        <v>0.05</v>
      </c>
      <c r="AL61" s="133">
        <v>0.05</v>
      </c>
      <c r="AM61" s="133">
        <v>0.05</v>
      </c>
      <c r="AN61" s="133">
        <v>0.05</v>
      </c>
      <c r="AO61" s="133">
        <v>0.05</v>
      </c>
      <c r="AP61" s="133">
        <v>0.05</v>
      </c>
      <c r="AQ61" s="133">
        <v>0.05</v>
      </c>
      <c r="AR61" s="133">
        <v>0.05</v>
      </c>
      <c r="AS61" s="133">
        <v>0.05</v>
      </c>
      <c r="AT61" s="133">
        <v>0.05</v>
      </c>
      <c r="AU61" s="133">
        <v>0.05</v>
      </c>
      <c r="AV61" s="133">
        <v>0.05</v>
      </c>
      <c r="AW61" s="133">
        <v>0.05</v>
      </c>
      <c r="AX61" s="133">
        <v>0</v>
      </c>
      <c r="AY61" s="133">
        <v>0</v>
      </c>
      <c r="AZ61" s="133">
        <v>0</v>
      </c>
      <c r="BA61" s="133">
        <v>0</v>
      </c>
      <c r="BB61" s="133">
        <v>0</v>
      </c>
      <c r="BC61" s="133">
        <v>0</v>
      </c>
      <c r="BD61" s="133">
        <v>0</v>
      </c>
      <c r="BE61" s="133">
        <v>0</v>
      </c>
      <c r="BF61" s="133">
        <v>0</v>
      </c>
      <c r="BG61" s="133">
        <v>0</v>
      </c>
      <c r="BH61" s="133">
        <v>0</v>
      </c>
      <c r="BI61" s="133">
        <v>0</v>
      </c>
      <c r="BJ61" s="133">
        <v>0</v>
      </c>
      <c r="BK61" s="133">
        <v>0</v>
      </c>
      <c r="BL61" s="133">
        <v>0</v>
      </c>
      <c r="BM61" s="133">
        <v>0</v>
      </c>
      <c r="BN61" s="133">
        <v>0</v>
      </c>
      <c r="BO61" s="133">
        <v>0</v>
      </c>
      <c r="BP61" s="133">
        <v>0</v>
      </c>
      <c r="BQ61" s="133">
        <v>0</v>
      </c>
      <c r="BR61" s="133">
        <v>0</v>
      </c>
      <c r="BS61" s="381" t="str">
        <v>[C-i-C]</v>
      </c>
      <c r="BT61" s="381" t="str">
        <v>[C-i-C]</v>
      </c>
      <c r="BU61" s="381" t="str">
        <v>[C-i-C]</v>
      </c>
      <c r="BV61" s="381" t="str">
        <v>[C-i-C]</v>
      </c>
      <c r="BW61" s="381" t="str">
        <v>[C-i-C]</v>
      </c>
      <c r="BX61" s="381" t="str">
        <v>[C-i-C]</v>
      </c>
      <c r="BY61" s="381" t="str">
        <v>[C-i-C]</v>
      </c>
      <c r="BZ61" s="381" t="str">
        <v>[C-i-C]</v>
      </c>
      <c r="CA61" s="381" t="str">
        <v>[C-i-C]</v>
      </c>
      <c r="CB61" s="381" t="str">
        <v>[C-i-C]</v>
      </c>
      <c r="CC61" s="381" t="str">
        <v>[C-i-C]</v>
      </c>
      <c r="CD61" s="381" t="str">
        <v>[C-i-C]</v>
      </c>
      <c r="CE61" s="381" t="str">
        <v>[C-i-C]</v>
      </c>
      <c r="CF61" s="381" t="str">
        <v>[C-i-C]</v>
      </c>
      <c r="CG61" s="381" t="str">
        <v>[C-i-C]</v>
      </c>
      <c r="CH61" s="381" t="str">
        <v>[C-i-C]</v>
      </c>
      <c r="CI61" s="381" t="str">
        <v>[C-i-C]</v>
      </c>
      <c r="CJ61" s="381" t="str">
        <v>[C-i-C]</v>
      </c>
      <c r="CK61" s="381" t="str">
        <v>[C-i-C]</v>
      </c>
      <c r="CL61" s="381" t="str">
        <v>[C-i-C]</v>
      </c>
      <c r="CM61" s="381" t="str">
        <v>[C-i-C]</v>
      </c>
      <c r="CN61" s="381" t="str">
        <v>[C-i-C]</v>
      </c>
      <c r="CO61" s="133">
        <v>1565.5500000000002</v>
      </c>
      <c r="CP61" s="133">
        <v>1565.5500000000002</v>
      </c>
      <c r="CQ61" s="133">
        <v>1565.5500000000002</v>
      </c>
      <c r="CR61" s="133">
        <v>1565.5500000000002</v>
      </c>
      <c r="CS61" s="133">
        <v>1565.5500000000002</v>
      </c>
      <c r="CT61" s="133">
        <v>1565.5500000000002</v>
      </c>
      <c r="CU61" s="133">
        <v>1565.5500000000002</v>
      </c>
      <c r="CV61" s="133">
        <v>1565.5500000000002</v>
      </c>
      <c r="CW61" s="133">
        <v>1565.5500000000002</v>
      </c>
      <c r="CX61" s="133">
        <v>1565.5500000000002</v>
      </c>
      <c r="CY61" s="133">
        <v>1565.5500000000002</v>
      </c>
      <c r="CZ61" s="133">
        <v>1565.5500000000002</v>
      </c>
      <c r="DA61" s="133">
        <v>1565.5500000000002</v>
      </c>
      <c r="DB61" s="133">
        <v>1565.5500000000002</v>
      </c>
      <c r="DC61" s="133">
        <v>1565.5500000000002</v>
      </c>
      <c r="DD61" s="133">
        <v>0</v>
      </c>
      <c r="DE61" s="133">
        <v>0</v>
      </c>
      <c r="DF61" s="133">
        <v>0</v>
      </c>
      <c r="DG61" s="133">
        <v>0</v>
      </c>
      <c r="DH61" s="133">
        <v>0</v>
      </c>
      <c r="DI61" s="133">
        <v>0</v>
      </c>
      <c r="DJ61" s="133">
        <v>0</v>
      </c>
      <c r="DK61" s="133">
        <v>0</v>
      </c>
      <c r="DL61" s="133">
        <v>0</v>
      </c>
      <c r="DM61" s="133">
        <v>0</v>
      </c>
      <c r="DN61" s="133">
        <v>0</v>
      </c>
      <c r="DO61" s="133">
        <v>0</v>
      </c>
      <c r="DP61" s="133">
        <v>0</v>
      </c>
      <c r="DQ61" s="133">
        <v>0</v>
      </c>
      <c r="DR61" s="133">
        <v>0</v>
      </c>
      <c r="DS61" s="133">
        <v>0</v>
      </c>
      <c r="DU61" s="223"/>
      <c r="DV61" s="223"/>
      <c r="DW61" s="223"/>
      <c r="DX61" s="223"/>
      <c r="DY61" s="223"/>
      <c r="DZ61" s="223"/>
      <c r="EA61" s="223">
        <v>69331.5</v>
      </c>
      <c r="EB61" s="223">
        <v>114956.10000000002</v>
      </c>
      <c r="EC61" s="223">
        <v>18786.599999999999</v>
      </c>
      <c r="ED61" s="223">
        <f t="shared" si="6"/>
        <v>14089.95</v>
      </c>
      <c r="EE61" s="223">
        <f t="shared" si="7"/>
        <v>0</v>
      </c>
      <c r="EF61" s="147" t="str">
        <f t="shared" si="8"/>
        <v>ERROR</v>
      </c>
      <c r="EG61" s="223">
        <f t="shared" si="9"/>
        <v>217164.15000000005</v>
      </c>
      <c r="EI61" s="223">
        <f t="shared" si="10"/>
        <v>164575.58431952662</v>
      </c>
      <c r="EJ61" s="223">
        <f>EI61*'Key assumptions'!$H$20*'Key assumptions'!$H$21</f>
        <v>6171.5844119822477</v>
      </c>
      <c r="EK61" s="279">
        <f t="shared" si="13"/>
        <v>0.23963133640552994</v>
      </c>
      <c r="EL61" s="223">
        <f t="shared" si="11"/>
        <v>1478.9050203828426</v>
      </c>
      <c r="ET61" s="133">
        <f t="shared" si="18"/>
        <v>4</v>
      </c>
      <c r="EU61" s="133">
        <f t="shared" si="18"/>
        <v>12</v>
      </c>
      <c r="EV61" s="133">
        <f t="shared" si="18"/>
        <v>12</v>
      </c>
      <c r="EW61" s="133">
        <f t="shared" si="18"/>
        <v>9</v>
      </c>
      <c r="EX61" s="133">
        <f t="shared" si="18"/>
        <v>0</v>
      </c>
      <c r="EY61" s="133">
        <f t="shared" si="12"/>
        <v>37</v>
      </c>
      <c r="FA61" s="223">
        <v>9393.3000000000011</v>
      </c>
      <c r="FB61" s="223">
        <v>9393.3000000000011</v>
      </c>
    </row>
    <row r="62" spans="1:158" ht="12.6" thickBot="1" x14ac:dyDescent="0.45">
      <c r="A62" s="133" t="str">
        <v>Land and Environment</v>
      </c>
      <c r="B62" s="133" t="str">
        <v>N/A</v>
      </c>
      <c r="C62" s="133" t="str">
        <v>Internal Labour</v>
      </c>
      <c r="D62" s="133">
        <v>606806</v>
      </c>
      <c r="E62" s="133" t="str">
        <v>Property Officer - Senior</v>
      </c>
      <c r="F62" s="133">
        <v>293.18</v>
      </c>
      <c r="G62" s="133">
        <v>131</v>
      </c>
      <c r="H62" s="133">
        <v>0</v>
      </c>
      <c r="I62" s="133">
        <v>0</v>
      </c>
      <c r="J62" s="133">
        <v>0</v>
      </c>
      <c r="K62" s="133">
        <v>0</v>
      </c>
      <c r="L62" s="133">
        <v>0</v>
      </c>
      <c r="M62" s="381" t="str">
        <v>[C-i-C]</v>
      </c>
      <c r="N62" s="381" t="str">
        <v>[C-i-C]</v>
      </c>
      <c r="O62" s="381" t="str">
        <v>[C-i-C]</v>
      </c>
      <c r="P62" s="381" t="str">
        <v>[C-i-C]</v>
      </c>
      <c r="Q62" s="381" t="str">
        <v>[C-i-C]</v>
      </c>
      <c r="R62" s="381" t="str">
        <v>[C-i-C]</v>
      </c>
      <c r="S62" s="381" t="str">
        <v>[C-i-C]</v>
      </c>
      <c r="T62" s="381" t="str">
        <v>[C-i-C]</v>
      </c>
      <c r="U62" s="381" t="str">
        <v>[C-i-C]</v>
      </c>
      <c r="V62" s="381" t="str">
        <v>[C-i-C]</v>
      </c>
      <c r="W62" s="381" t="str">
        <v>[C-i-C]</v>
      </c>
      <c r="X62" s="381" t="str">
        <v>[C-i-C]</v>
      </c>
      <c r="Y62" s="381" t="str">
        <v>[C-i-C]</v>
      </c>
      <c r="Z62" s="381" t="str">
        <v>[C-i-C]</v>
      </c>
      <c r="AA62" s="381" t="str">
        <v>[C-i-C]</v>
      </c>
      <c r="AB62" s="381" t="str">
        <v>[C-i-C]</v>
      </c>
      <c r="AC62" s="381" t="str">
        <v>[C-i-C]</v>
      </c>
      <c r="AD62" s="381" t="str">
        <v>[C-i-C]</v>
      </c>
      <c r="AE62" s="381" t="str">
        <v>[C-i-C]</v>
      </c>
      <c r="AF62" s="381" t="str">
        <v>[C-i-C]</v>
      </c>
      <c r="AG62" s="381" t="str">
        <v>[C-i-C]</v>
      </c>
      <c r="AH62" s="381" t="str">
        <v>[C-i-C]</v>
      </c>
      <c r="AI62" s="133">
        <v>0.05</v>
      </c>
      <c r="AJ62" s="133">
        <v>0.05</v>
      </c>
      <c r="AK62" s="133">
        <v>0.05</v>
      </c>
      <c r="AL62" s="133">
        <v>0.05</v>
      </c>
      <c r="AM62" s="133">
        <v>0.05</v>
      </c>
      <c r="AN62" s="133">
        <v>0.05</v>
      </c>
      <c r="AO62" s="133">
        <v>0.05</v>
      </c>
      <c r="AP62" s="133">
        <v>0.05</v>
      </c>
      <c r="AQ62" s="133">
        <v>0.05</v>
      </c>
      <c r="AR62" s="133">
        <v>0.05</v>
      </c>
      <c r="AS62" s="133">
        <v>0.05</v>
      </c>
      <c r="AT62" s="133">
        <v>0.05</v>
      </c>
      <c r="AU62" s="133">
        <v>0.05</v>
      </c>
      <c r="AV62" s="133">
        <v>0.05</v>
      </c>
      <c r="AW62" s="133">
        <v>0.05</v>
      </c>
      <c r="AX62" s="133">
        <v>0</v>
      </c>
      <c r="AY62" s="133">
        <v>0</v>
      </c>
      <c r="AZ62" s="133">
        <v>0</v>
      </c>
      <c r="BA62" s="133">
        <v>0</v>
      </c>
      <c r="BB62" s="133">
        <v>0</v>
      </c>
      <c r="BC62" s="133">
        <v>0</v>
      </c>
      <c r="BD62" s="133">
        <v>0</v>
      </c>
      <c r="BE62" s="133">
        <v>0</v>
      </c>
      <c r="BF62" s="133">
        <v>0</v>
      </c>
      <c r="BG62" s="133">
        <v>0</v>
      </c>
      <c r="BH62" s="133">
        <v>0</v>
      </c>
      <c r="BI62" s="133">
        <v>0</v>
      </c>
      <c r="BJ62" s="133">
        <v>0</v>
      </c>
      <c r="BK62" s="133">
        <v>0</v>
      </c>
      <c r="BL62" s="133">
        <v>0</v>
      </c>
      <c r="BM62" s="133">
        <v>0</v>
      </c>
      <c r="BN62" s="133">
        <v>0</v>
      </c>
      <c r="BO62" s="133">
        <v>0</v>
      </c>
      <c r="BP62" s="133">
        <v>0</v>
      </c>
      <c r="BQ62" s="133">
        <v>0</v>
      </c>
      <c r="BR62" s="133">
        <v>0</v>
      </c>
      <c r="BS62" s="381" t="str">
        <v>[C-i-C]</v>
      </c>
      <c r="BT62" s="381" t="str">
        <v>[C-i-C]</v>
      </c>
      <c r="BU62" s="381" t="str">
        <v>[C-i-C]</v>
      </c>
      <c r="BV62" s="381" t="str">
        <v>[C-i-C]</v>
      </c>
      <c r="BW62" s="381" t="str">
        <v>[C-i-C]</v>
      </c>
      <c r="BX62" s="381" t="str">
        <v>[C-i-C]</v>
      </c>
      <c r="BY62" s="381" t="str">
        <v>[C-i-C]</v>
      </c>
      <c r="BZ62" s="381" t="str">
        <v>[C-i-C]</v>
      </c>
      <c r="CA62" s="381" t="str">
        <v>[C-i-C]</v>
      </c>
      <c r="CB62" s="381" t="str">
        <v>[C-i-C]</v>
      </c>
      <c r="CC62" s="381" t="str">
        <v>[C-i-C]</v>
      </c>
      <c r="CD62" s="381" t="str">
        <v>[C-i-C]</v>
      </c>
      <c r="CE62" s="381" t="str">
        <v>[C-i-C]</v>
      </c>
      <c r="CF62" s="381" t="str">
        <v>[C-i-C]</v>
      </c>
      <c r="CG62" s="381" t="str">
        <v>[C-i-C]</v>
      </c>
      <c r="CH62" s="381" t="str">
        <v>[C-i-C]</v>
      </c>
      <c r="CI62" s="381" t="str">
        <v>[C-i-C]</v>
      </c>
      <c r="CJ62" s="381" t="str">
        <v>[C-i-C]</v>
      </c>
      <c r="CK62" s="381" t="str">
        <v>[C-i-C]</v>
      </c>
      <c r="CL62" s="381" t="str">
        <v>[C-i-C]</v>
      </c>
      <c r="CM62" s="381" t="str">
        <v>[C-i-C]</v>
      </c>
      <c r="CN62" s="381" t="str">
        <v>[C-i-C]</v>
      </c>
      <c r="CO62" s="133">
        <v>2198.85</v>
      </c>
      <c r="CP62" s="133">
        <v>2198.85</v>
      </c>
      <c r="CQ62" s="133">
        <v>2198.85</v>
      </c>
      <c r="CR62" s="133">
        <v>2198.85</v>
      </c>
      <c r="CS62" s="133">
        <v>2198.85</v>
      </c>
      <c r="CT62" s="133">
        <v>2198.85</v>
      </c>
      <c r="CU62" s="133">
        <v>2198.85</v>
      </c>
      <c r="CV62" s="133">
        <v>2198.85</v>
      </c>
      <c r="CW62" s="133">
        <v>2198.85</v>
      </c>
      <c r="CX62" s="133">
        <v>2198.85</v>
      </c>
      <c r="CY62" s="133">
        <v>2198.85</v>
      </c>
      <c r="CZ62" s="133">
        <v>2198.85</v>
      </c>
      <c r="DA62" s="133">
        <v>2198.85</v>
      </c>
      <c r="DB62" s="133">
        <v>2198.85</v>
      </c>
      <c r="DC62" s="133">
        <v>2198.85</v>
      </c>
      <c r="DD62" s="133">
        <v>0</v>
      </c>
      <c r="DE62" s="133">
        <v>0</v>
      </c>
      <c r="DF62" s="133">
        <v>0</v>
      </c>
      <c r="DG62" s="133">
        <v>0</v>
      </c>
      <c r="DH62" s="133">
        <v>0</v>
      </c>
      <c r="DI62" s="133">
        <v>0</v>
      </c>
      <c r="DJ62" s="133">
        <v>0</v>
      </c>
      <c r="DK62" s="133">
        <v>0</v>
      </c>
      <c r="DL62" s="133">
        <v>0</v>
      </c>
      <c r="DM62" s="133">
        <v>0</v>
      </c>
      <c r="DN62" s="133">
        <v>0</v>
      </c>
      <c r="DO62" s="133">
        <v>0</v>
      </c>
      <c r="DP62" s="133">
        <v>0</v>
      </c>
      <c r="DQ62" s="133">
        <v>0</v>
      </c>
      <c r="DR62" s="133">
        <v>0</v>
      </c>
      <c r="DS62" s="133">
        <v>0</v>
      </c>
      <c r="DU62" s="223"/>
      <c r="DV62" s="223"/>
      <c r="DW62" s="223"/>
      <c r="DX62" s="223"/>
      <c r="DY62" s="223"/>
      <c r="DZ62" s="223"/>
      <c r="EA62" s="223">
        <v>70363.199999999997</v>
      </c>
      <c r="EB62" s="223">
        <v>164913.75</v>
      </c>
      <c r="EC62" s="223">
        <v>26386.199999999993</v>
      </c>
      <c r="ED62" s="223">
        <f t="shared" si="6"/>
        <v>19789.649999999998</v>
      </c>
      <c r="EE62" s="223">
        <f t="shared" si="7"/>
        <v>0</v>
      </c>
      <c r="EF62" s="147" t="str">
        <f t="shared" si="8"/>
        <v>ERROR</v>
      </c>
      <c r="EG62" s="223">
        <f t="shared" si="9"/>
        <v>281452.79999999999</v>
      </c>
      <c r="EI62" s="223">
        <f t="shared" si="10"/>
        <v>235800</v>
      </c>
      <c r="EJ62" s="223">
        <f>EI62*'Key assumptions'!$H$20*'Key assumptions'!$H$21</f>
        <v>8842.5</v>
      </c>
      <c r="EK62" s="279">
        <f t="shared" si="13"/>
        <v>0.23963133640552994</v>
      </c>
      <c r="EL62" s="223">
        <f t="shared" si="11"/>
        <v>2118.9400921658985</v>
      </c>
      <c r="ET62" s="133">
        <f t="shared" si="18"/>
        <v>4</v>
      </c>
      <c r="EU62" s="133">
        <f t="shared" si="18"/>
        <v>12</v>
      </c>
      <c r="EV62" s="133">
        <f t="shared" si="18"/>
        <v>12</v>
      </c>
      <c r="EW62" s="133">
        <f t="shared" si="18"/>
        <v>9</v>
      </c>
      <c r="EX62" s="133">
        <f t="shared" si="18"/>
        <v>0</v>
      </c>
      <c r="EY62" s="133">
        <f t="shared" si="12"/>
        <v>37</v>
      </c>
      <c r="FA62" s="223">
        <v>13193.1</v>
      </c>
      <c r="FB62" s="223">
        <v>13193.1</v>
      </c>
    </row>
    <row r="63" spans="1:158" ht="12.6" thickBot="1" x14ac:dyDescent="0.45">
      <c r="A63" s="133" t="str">
        <v>Land and Environment</v>
      </c>
      <c r="B63" s="133" t="str">
        <v>N/A</v>
      </c>
      <c r="C63" s="133" t="str">
        <v>Internal Labour</v>
      </c>
      <c r="D63" s="133">
        <v>606806</v>
      </c>
      <c r="E63" s="133" t="str">
        <v>Property Officer - Senior</v>
      </c>
      <c r="F63" s="133">
        <v>293.18</v>
      </c>
      <c r="G63" s="133">
        <v>131</v>
      </c>
      <c r="H63" s="133">
        <v>0</v>
      </c>
      <c r="I63" s="133">
        <v>0</v>
      </c>
      <c r="J63" s="133">
        <v>0</v>
      </c>
      <c r="K63" s="133">
        <v>0</v>
      </c>
      <c r="L63" s="133">
        <v>0</v>
      </c>
      <c r="M63" s="381" t="str">
        <v>[C-i-C]</v>
      </c>
      <c r="N63" s="381" t="str">
        <v>[C-i-C]</v>
      </c>
      <c r="O63" s="381" t="str">
        <v>[C-i-C]</v>
      </c>
      <c r="P63" s="381" t="str">
        <v>[C-i-C]</v>
      </c>
      <c r="Q63" s="381" t="str">
        <v>[C-i-C]</v>
      </c>
      <c r="R63" s="381" t="str">
        <v>[C-i-C]</v>
      </c>
      <c r="S63" s="381" t="str">
        <v>[C-i-C]</v>
      </c>
      <c r="T63" s="381" t="str">
        <v>[C-i-C]</v>
      </c>
      <c r="U63" s="381" t="str">
        <v>[C-i-C]</v>
      </c>
      <c r="V63" s="381" t="str">
        <v>[C-i-C]</v>
      </c>
      <c r="W63" s="381" t="str">
        <v>[C-i-C]</v>
      </c>
      <c r="X63" s="381" t="str">
        <v>[C-i-C]</v>
      </c>
      <c r="Y63" s="381" t="str">
        <v>[C-i-C]</v>
      </c>
      <c r="Z63" s="381" t="str">
        <v>[C-i-C]</v>
      </c>
      <c r="AA63" s="381" t="str">
        <v>[C-i-C]</v>
      </c>
      <c r="AB63" s="381" t="str">
        <v>[C-i-C]</v>
      </c>
      <c r="AC63" s="381" t="str">
        <v>[C-i-C]</v>
      </c>
      <c r="AD63" s="381" t="str">
        <v>[C-i-C]</v>
      </c>
      <c r="AE63" s="381" t="str">
        <v>[C-i-C]</v>
      </c>
      <c r="AF63" s="381" t="str">
        <v>[C-i-C]</v>
      </c>
      <c r="AG63" s="381" t="str">
        <v>[C-i-C]</v>
      </c>
      <c r="AH63" s="381" t="str">
        <v>[C-i-C]</v>
      </c>
      <c r="AI63" s="133">
        <v>0.05</v>
      </c>
      <c r="AJ63" s="133">
        <v>0.05</v>
      </c>
      <c r="AK63" s="133">
        <v>0.05</v>
      </c>
      <c r="AL63" s="133">
        <v>0.05</v>
      </c>
      <c r="AM63" s="133">
        <v>0.05</v>
      </c>
      <c r="AN63" s="133">
        <v>0.05</v>
      </c>
      <c r="AO63" s="133">
        <v>0.05</v>
      </c>
      <c r="AP63" s="133">
        <v>0.05</v>
      </c>
      <c r="AQ63" s="133">
        <v>0.05</v>
      </c>
      <c r="AR63" s="133">
        <v>0.05</v>
      </c>
      <c r="AS63" s="133">
        <v>0.05</v>
      </c>
      <c r="AT63" s="133">
        <v>0.05</v>
      </c>
      <c r="AU63" s="133">
        <v>0.05</v>
      </c>
      <c r="AV63" s="133">
        <v>0.05</v>
      </c>
      <c r="AW63" s="133">
        <v>0.05</v>
      </c>
      <c r="AX63" s="133">
        <v>0</v>
      </c>
      <c r="AY63" s="133">
        <v>0</v>
      </c>
      <c r="AZ63" s="133">
        <v>0</v>
      </c>
      <c r="BA63" s="133">
        <v>0</v>
      </c>
      <c r="BB63" s="133">
        <v>0</v>
      </c>
      <c r="BC63" s="133">
        <v>0</v>
      </c>
      <c r="BD63" s="133">
        <v>0</v>
      </c>
      <c r="BE63" s="133">
        <v>0</v>
      </c>
      <c r="BF63" s="133">
        <v>0</v>
      </c>
      <c r="BG63" s="133">
        <v>0</v>
      </c>
      <c r="BH63" s="133">
        <v>0</v>
      </c>
      <c r="BI63" s="133">
        <v>0</v>
      </c>
      <c r="BJ63" s="133">
        <v>0</v>
      </c>
      <c r="BK63" s="133">
        <v>0</v>
      </c>
      <c r="BL63" s="133">
        <v>0</v>
      </c>
      <c r="BM63" s="133">
        <v>0</v>
      </c>
      <c r="BN63" s="133">
        <v>0</v>
      </c>
      <c r="BO63" s="133">
        <v>0</v>
      </c>
      <c r="BP63" s="133">
        <v>0</v>
      </c>
      <c r="BQ63" s="133">
        <v>0</v>
      </c>
      <c r="BR63" s="133">
        <v>0</v>
      </c>
      <c r="BS63" s="381" t="str">
        <v>[C-i-C]</v>
      </c>
      <c r="BT63" s="381" t="str">
        <v>[C-i-C]</v>
      </c>
      <c r="BU63" s="381" t="str">
        <v>[C-i-C]</v>
      </c>
      <c r="BV63" s="381" t="str">
        <v>[C-i-C]</v>
      </c>
      <c r="BW63" s="381" t="str">
        <v>[C-i-C]</v>
      </c>
      <c r="BX63" s="381" t="str">
        <v>[C-i-C]</v>
      </c>
      <c r="BY63" s="381" t="str">
        <v>[C-i-C]</v>
      </c>
      <c r="BZ63" s="381" t="str">
        <v>[C-i-C]</v>
      </c>
      <c r="CA63" s="381" t="str">
        <v>[C-i-C]</v>
      </c>
      <c r="CB63" s="381" t="str">
        <v>[C-i-C]</v>
      </c>
      <c r="CC63" s="381" t="str">
        <v>[C-i-C]</v>
      </c>
      <c r="CD63" s="381" t="str">
        <v>[C-i-C]</v>
      </c>
      <c r="CE63" s="381" t="str">
        <v>[C-i-C]</v>
      </c>
      <c r="CF63" s="381" t="str">
        <v>[C-i-C]</v>
      </c>
      <c r="CG63" s="381" t="str">
        <v>[C-i-C]</v>
      </c>
      <c r="CH63" s="381" t="str">
        <v>[C-i-C]</v>
      </c>
      <c r="CI63" s="381" t="str">
        <v>[C-i-C]</v>
      </c>
      <c r="CJ63" s="381" t="str">
        <v>[C-i-C]</v>
      </c>
      <c r="CK63" s="381" t="str">
        <v>[C-i-C]</v>
      </c>
      <c r="CL63" s="381" t="str">
        <v>[C-i-C]</v>
      </c>
      <c r="CM63" s="381" t="str">
        <v>[C-i-C]</v>
      </c>
      <c r="CN63" s="381" t="str">
        <v>[C-i-C]</v>
      </c>
      <c r="CO63" s="133">
        <v>2198.85</v>
      </c>
      <c r="CP63" s="133">
        <v>2198.85</v>
      </c>
      <c r="CQ63" s="133">
        <v>2198.85</v>
      </c>
      <c r="CR63" s="133">
        <v>2198.85</v>
      </c>
      <c r="CS63" s="133">
        <v>2198.85</v>
      </c>
      <c r="CT63" s="133">
        <v>2198.85</v>
      </c>
      <c r="CU63" s="133">
        <v>2198.85</v>
      </c>
      <c r="CV63" s="133">
        <v>2198.85</v>
      </c>
      <c r="CW63" s="133">
        <v>2198.85</v>
      </c>
      <c r="CX63" s="133">
        <v>2198.85</v>
      </c>
      <c r="CY63" s="133">
        <v>2198.85</v>
      </c>
      <c r="CZ63" s="133">
        <v>2198.85</v>
      </c>
      <c r="DA63" s="133">
        <v>2198.85</v>
      </c>
      <c r="DB63" s="133">
        <v>2198.85</v>
      </c>
      <c r="DC63" s="133">
        <v>2198.85</v>
      </c>
      <c r="DD63" s="133">
        <v>0</v>
      </c>
      <c r="DE63" s="133">
        <v>0</v>
      </c>
      <c r="DF63" s="133">
        <v>0</v>
      </c>
      <c r="DG63" s="133">
        <v>0</v>
      </c>
      <c r="DH63" s="133">
        <v>0</v>
      </c>
      <c r="DI63" s="133">
        <v>0</v>
      </c>
      <c r="DJ63" s="133">
        <v>0</v>
      </c>
      <c r="DK63" s="133">
        <v>0</v>
      </c>
      <c r="DL63" s="133">
        <v>0</v>
      </c>
      <c r="DM63" s="133">
        <v>0</v>
      </c>
      <c r="DN63" s="133">
        <v>0</v>
      </c>
      <c r="DO63" s="133">
        <v>0</v>
      </c>
      <c r="DP63" s="133">
        <v>0</v>
      </c>
      <c r="DQ63" s="133">
        <v>0</v>
      </c>
      <c r="DR63" s="133">
        <v>0</v>
      </c>
      <c r="DS63" s="133">
        <v>0</v>
      </c>
      <c r="DU63" s="223"/>
      <c r="DV63" s="223"/>
      <c r="DW63" s="223"/>
      <c r="DX63" s="223"/>
      <c r="DY63" s="223"/>
      <c r="DZ63" s="223"/>
      <c r="EA63" s="223">
        <v>26386.199999999997</v>
      </c>
      <c r="EB63" s="223">
        <v>35181.599999999991</v>
      </c>
      <c r="EC63" s="223">
        <v>26386.199999999993</v>
      </c>
      <c r="ED63" s="223">
        <f t="shared" si="6"/>
        <v>19789.649999999998</v>
      </c>
      <c r="EE63" s="223">
        <f t="shared" si="7"/>
        <v>0</v>
      </c>
      <c r="EF63" s="147" t="str">
        <f t="shared" si="8"/>
        <v>ERROR</v>
      </c>
      <c r="EG63" s="223">
        <f t="shared" si="9"/>
        <v>107743.64999999998</v>
      </c>
      <c r="EI63" s="223">
        <f t="shared" si="10"/>
        <v>235800</v>
      </c>
      <c r="EJ63" s="223">
        <f>EI63*'Key assumptions'!$H$20*'Key assumptions'!$H$21</f>
        <v>8842.5</v>
      </c>
      <c r="EK63" s="279">
        <f t="shared" si="13"/>
        <v>0.23963133640552994</v>
      </c>
      <c r="EL63" s="223">
        <f t="shared" si="11"/>
        <v>2118.9400921658985</v>
      </c>
      <c r="ET63" s="133">
        <f t="shared" si="18"/>
        <v>4</v>
      </c>
      <c r="EU63" s="133">
        <f t="shared" si="18"/>
        <v>12</v>
      </c>
      <c r="EV63" s="133">
        <f t="shared" si="18"/>
        <v>12</v>
      </c>
      <c r="EW63" s="133">
        <f t="shared" si="18"/>
        <v>9</v>
      </c>
      <c r="EX63" s="133">
        <f t="shared" si="18"/>
        <v>0</v>
      </c>
      <c r="EY63" s="133">
        <f t="shared" si="12"/>
        <v>37</v>
      </c>
      <c r="FA63" s="223">
        <v>13193.1</v>
      </c>
      <c r="FB63" s="223">
        <v>13193.1</v>
      </c>
    </row>
    <row r="64" spans="1:158" ht="12.6" thickBot="1" x14ac:dyDescent="0.45">
      <c r="A64" s="133" t="str">
        <v>Land and Environment</v>
      </c>
      <c r="B64" s="133" t="str">
        <v>N/A</v>
      </c>
      <c r="C64" s="133" t="str">
        <v>Internal Labour</v>
      </c>
      <c r="D64" s="133">
        <v>606809</v>
      </c>
      <c r="E64" s="133" t="str">
        <v>Environmental Planner</v>
      </c>
      <c r="F64" s="133">
        <v>293.18</v>
      </c>
      <c r="G64" s="133">
        <v>131</v>
      </c>
      <c r="H64" s="133">
        <v>0</v>
      </c>
      <c r="I64" s="133">
        <v>0</v>
      </c>
      <c r="J64" s="133">
        <v>0</v>
      </c>
      <c r="K64" s="133">
        <v>0</v>
      </c>
      <c r="L64" s="133">
        <v>0</v>
      </c>
      <c r="M64" s="381" t="str">
        <v>[C-i-C]</v>
      </c>
      <c r="N64" s="381" t="str">
        <v>[C-i-C]</v>
      </c>
      <c r="O64" s="381" t="str">
        <v>[C-i-C]</v>
      </c>
      <c r="P64" s="381" t="str">
        <v>[C-i-C]</v>
      </c>
      <c r="Q64" s="381" t="str">
        <v>[C-i-C]</v>
      </c>
      <c r="R64" s="381" t="str">
        <v>[C-i-C]</v>
      </c>
      <c r="S64" s="381" t="str">
        <v>[C-i-C]</v>
      </c>
      <c r="T64" s="381" t="str">
        <v>[C-i-C]</v>
      </c>
      <c r="U64" s="381" t="str">
        <v>[C-i-C]</v>
      </c>
      <c r="V64" s="381" t="str">
        <v>[C-i-C]</v>
      </c>
      <c r="W64" s="381" t="str">
        <v>[C-i-C]</v>
      </c>
      <c r="X64" s="381" t="str">
        <v>[C-i-C]</v>
      </c>
      <c r="Y64" s="381" t="str">
        <v>[C-i-C]</v>
      </c>
      <c r="Z64" s="381" t="str">
        <v>[C-i-C]</v>
      </c>
      <c r="AA64" s="381" t="str">
        <v>[C-i-C]</v>
      </c>
      <c r="AB64" s="381" t="str">
        <v>[C-i-C]</v>
      </c>
      <c r="AC64" s="381" t="str">
        <v>[C-i-C]</v>
      </c>
      <c r="AD64" s="381" t="str">
        <v>[C-i-C]</v>
      </c>
      <c r="AE64" s="381" t="str">
        <v>[C-i-C]</v>
      </c>
      <c r="AF64" s="381" t="str">
        <v>[C-i-C]</v>
      </c>
      <c r="AG64" s="381" t="str">
        <v>[C-i-C]</v>
      </c>
      <c r="AH64" s="381" t="str">
        <v>[C-i-C]</v>
      </c>
      <c r="AI64" s="133">
        <v>0</v>
      </c>
      <c r="AJ64" s="133">
        <v>0</v>
      </c>
      <c r="AK64" s="133">
        <v>0</v>
      </c>
      <c r="AL64" s="133">
        <v>0</v>
      </c>
      <c r="AM64" s="133">
        <v>0</v>
      </c>
      <c r="AN64" s="133">
        <v>0</v>
      </c>
      <c r="AO64" s="133">
        <v>0</v>
      </c>
      <c r="AP64" s="133">
        <v>0</v>
      </c>
      <c r="AQ64" s="133">
        <v>0</v>
      </c>
      <c r="AR64" s="133">
        <v>0</v>
      </c>
      <c r="AS64" s="133">
        <v>0</v>
      </c>
      <c r="AT64" s="133">
        <v>0</v>
      </c>
      <c r="AU64" s="133">
        <v>0</v>
      </c>
      <c r="AV64" s="133">
        <v>0</v>
      </c>
      <c r="AW64" s="133">
        <v>0</v>
      </c>
      <c r="AX64" s="133">
        <v>0</v>
      </c>
      <c r="AY64" s="133">
        <v>0</v>
      </c>
      <c r="AZ64" s="133">
        <v>0</v>
      </c>
      <c r="BA64" s="133">
        <v>0</v>
      </c>
      <c r="BB64" s="133">
        <v>0</v>
      </c>
      <c r="BC64" s="133">
        <v>0</v>
      </c>
      <c r="BD64" s="133">
        <v>0</v>
      </c>
      <c r="BE64" s="133">
        <v>0</v>
      </c>
      <c r="BF64" s="133">
        <v>0</v>
      </c>
      <c r="BG64" s="133">
        <v>0</v>
      </c>
      <c r="BH64" s="133">
        <v>0</v>
      </c>
      <c r="BI64" s="133">
        <v>0</v>
      </c>
      <c r="BJ64" s="133">
        <v>0</v>
      </c>
      <c r="BK64" s="133">
        <v>0</v>
      </c>
      <c r="BL64" s="133">
        <v>0</v>
      </c>
      <c r="BM64" s="133">
        <v>0</v>
      </c>
      <c r="BN64" s="133">
        <v>0</v>
      </c>
      <c r="BO64" s="133">
        <v>0</v>
      </c>
      <c r="BP64" s="133">
        <v>0</v>
      </c>
      <c r="BQ64" s="133">
        <v>0</v>
      </c>
      <c r="BR64" s="133">
        <v>0</v>
      </c>
      <c r="BS64" s="381" t="str">
        <v>[C-i-C]</v>
      </c>
      <c r="BT64" s="381" t="str">
        <v>[C-i-C]</v>
      </c>
      <c r="BU64" s="381" t="str">
        <v>[C-i-C]</v>
      </c>
      <c r="BV64" s="381" t="str">
        <v>[C-i-C]</v>
      </c>
      <c r="BW64" s="381" t="str">
        <v>[C-i-C]</v>
      </c>
      <c r="BX64" s="381" t="str">
        <v>[C-i-C]</v>
      </c>
      <c r="BY64" s="381" t="str">
        <v>[C-i-C]</v>
      </c>
      <c r="BZ64" s="381" t="str">
        <v>[C-i-C]</v>
      </c>
      <c r="CA64" s="381" t="str">
        <v>[C-i-C]</v>
      </c>
      <c r="CB64" s="381" t="str">
        <v>[C-i-C]</v>
      </c>
      <c r="CC64" s="381" t="str">
        <v>[C-i-C]</v>
      </c>
      <c r="CD64" s="381" t="str">
        <v>[C-i-C]</v>
      </c>
      <c r="CE64" s="381" t="str">
        <v>[C-i-C]</v>
      </c>
      <c r="CF64" s="381" t="str">
        <v>[C-i-C]</v>
      </c>
      <c r="CG64" s="381" t="str">
        <v>[C-i-C]</v>
      </c>
      <c r="CH64" s="381" t="str">
        <v>[C-i-C]</v>
      </c>
      <c r="CI64" s="381" t="str">
        <v>[C-i-C]</v>
      </c>
      <c r="CJ64" s="381" t="str">
        <v>[C-i-C]</v>
      </c>
      <c r="CK64" s="381" t="str">
        <v>[C-i-C]</v>
      </c>
      <c r="CL64" s="381" t="str">
        <v>[C-i-C]</v>
      </c>
      <c r="CM64" s="381" t="str">
        <v>[C-i-C]</v>
      </c>
      <c r="CN64" s="381" t="str">
        <v>[C-i-C]</v>
      </c>
      <c r="CO64" s="133">
        <v>0</v>
      </c>
      <c r="CP64" s="133">
        <v>0</v>
      </c>
      <c r="CQ64" s="133">
        <v>0</v>
      </c>
      <c r="CR64" s="133">
        <v>0</v>
      </c>
      <c r="CS64" s="133">
        <v>0</v>
      </c>
      <c r="CT64" s="133">
        <v>0</v>
      </c>
      <c r="CU64" s="133">
        <v>0</v>
      </c>
      <c r="CV64" s="133">
        <v>0</v>
      </c>
      <c r="CW64" s="133">
        <v>0</v>
      </c>
      <c r="CX64" s="133">
        <v>0</v>
      </c>
      <c r="CY64" s="133">
        <v>0</v>
      </c>
      <c r="CZ64" s="133">
        <v>0</v>
      </c>
      <c r="DA64" s="133">
        <v>0</v>
      </c>
      <c r="DB64" s="133">
        <v>0</v>
      </c>
      <c r="DC64" s="133">
        <v>0</v>
      </c>
      <c r="DD64" s="133">
        <v>0</v>
      </c>
      <c r="DE64" s="133">
        <v>0</v>
      </c>
      <c r="DF64" s="133">
        <v>0</v>
      </c>
      <c r="DG64" s="133">
        <v>0</v>
      </c>
      <c r="DH64" s="133">
        <v>0</v>
      </c>
      <c r="DI64" s="133">
        <v>0</v>
      </c>
      <c r="DJ64" s="133">
        <v>0</v>
      </c>
      <c r="DK64" s="133">
        <v>0</v>
      </c>
      <c r="DL64" s="133">
        <v>0</v>
      </c>
      <c r="DM64" s="133">
        <v>0</v>
      </c>
      <c r="DN64" s="133">
        <v>0</v>
      </c>
      <c r="DO64" s="133">
        <v>0</v>
      </c>
      <c r="DP64" s="133">
        <v>0</v>
      </c>
      <c r="DQ64" s="133">
        <v>0</v>
      </c>
      <c r="DR64" s="133">
        <v>0</v>
      </c>
      <c r="DS64" s="133">
        <v>0</v>
      </c>
      <c r="DU64" s="223"/>
      <c r="DV64" s="223"/>
      <c r="DW64" s="223"/>
      <c r="DX64" s="223"/>
      <c r="DY64" s="223"/>
      <c r="DZ64" s="223"/>
      <c r="EA64" s="223">
        <v>175908</v>
      </c>
      <c r="EB64" s="223">
        <v>466156.2</v>
      </c>
      <c r="EC64" s="223">
        <v>0</v>
      </c>
      <c r="ED64" s="223">
        <f t="shared" si="6"/>
        <v>0</v>
      </c>
      <c r="EE64" s="223">
        <f t="shared" si="7"/>
        <v>0</v>
      </c>
      <c r="EF64" s="147" t="str">
        <f t="shared" si="8"/>
        <v>ERROR</v>
      </c>
      <c r="EG64" s="223">
        <f t="shared" si="9"/>
        <v>642064.19999999995</v>
      </c>
      <c r="EI64" s="223">
        <f t="shared" si="10"/>
        <v>235800</v>
      </c>
      <c r="EJ64" s="223">
        <f>EI64*'Key assumptions'!$H$20*'Key assumptions'!$H$21</f>
        <v>8842.5</v>
      </c>
      <c r="EK64" s="279">
        <f t="shared" si="13"/>
        <v>0.23963133640552994</v>
      </c>
      <c r="EL64" s="223">
        <f t="shared" si="11"/>
        <v>2118.9400921658985</v>
      </c>
      <c r="ET64" s="133">
        <f t="shared" si="18"/>
        <v>4</v>
      </c>
      <c r="EU64" s="133">
        <f t="shared" si="18"/>
        <v>12</v>
      </c>
      <c r="EV64" s="133">
        <f t="shared" si="18"/>
        <v>6</v>
      </c>
      <c r="EW64" s="133">
        <f t="shared" si="18"/>
        <v>0</v>
      </c>
      <c r="EX64" s="133">
        <f t="shared" si="18"/>
        <v>0</v>
      </c>
      <c r="EY64" s="133">
        <f t="shared" si="12"/>
        <v>22</v>
      </c>
      <c r="FA64" s="223">
        <v>0</v>
      </c>
      <c r="FB64" s="223">
        <v>0</v>
      </c>
    </row>
    <row r="65" spans="1:158" ht="12.6" thickBot="1" x14ac:dyDescent="0.45">
      <c r="A65" s="133" t="str">
        <v>Land and Environment</v>
      </c>
      <c r="B65" s="133" t="str">
        <v>N/A</v>
      </c>
      <c r="C65" s="133" t="str">
        <v>Internal Labour</v>
      </c>
      <c r="D65" s="133">
        <v>606809</v>
      </c>
      <c r="E65" s="133" t="str">
        <v>Environmental Planner</v>
      </c>
      <c r="F65" s="133">
        <v>208.74</v>
      </c>
      <c r="G65" s="133">
        <v>91.43088017751478</v>
      </c>
      <c r="H65" s="133">
        <v>0</v>
      </c>
      <c r="I65" s="133">
        <v>0</v>
      </c>
      <c r="J65" s="133">
        <v>0</v>
      </c>
      <c r="K65" s="133">
        <v>0</v>
      </c>
      <c r="L65" s="133">
        <v>0</v>
      </c>
      <c r="M65" s="381" t="str">
        <v>[C-i-C]</v>
      </c>
      <c r="N65" s="381" t="str">
        <v>[C-i-C]</v>
      </c>
      <c r="O65" s="381" t="str">
        <v>[C-i-C]</v>
      </c>
      <c r="P65" s="381" t="str">
        <v>[C-i-C]</v>
      </c>
      <c r="Q65" s="381" t="str">
        <v>[C-i-C]</v>
      </c>
      <c r="R65" s="381" t="str">
        <v>[C-i-C]</v>
      </c>
      <c r="S65" s="381" t="str">
        <v>[C-i-C]</v>
      </c>
      <c r="T65" s="381" t="str">
        <v>[C-i-C]</v>
      </c>
      <c r="U65" s="381" t="str">
        <v>[C-i-C]</v>
      </c>
      <c r="V65" s="381" t="str">
        <v>[C-i-C]</v>
      </c>
      <c r="W65" s="381" t="str">
        <v>[C-i-C]</v>
      </c>
      <c r="X65" s="381" t="str">
        <v>[C-i-C]</v>
      </c>
      <c r="Y65" s="381" t="str">
        <v>[C-i-C]</v>
      </c>
      <c r="Z65" s="381" t="str">
        <v>[C-i-C]</v>
      </c>
      <c r="AA65" s="381" t="str">
        <v>[C-i-C]</v>
      </c>
      <c r="AB65" s="381" t="str">
        <v>[C-i-C]</v>
      </c>
      <c r="AC65" s="381" t="str">
        <v>[C-i-C]</v>
      </c>
      <c r="AD65" s="381" t="str">
        <v>[C-i-C]</v>
      </c>
      <c r="AE65" s="381" t="str">
        <v>[C-i-C]</v>
      </c>
      <c r="AF65" s="381" t="str">
        <v>[C-i-C]</v>
      </c>
      <c r="AG65" s="381" t="str">
        <v>[C-i-C]</v>
      </c>
      <c r="AH65" s="381" t="str">
        <v>[C-i-C]</v>
      </c>
      <c r="AI65" s="133">
        <v>0</v>
      </c>
      <c r="AJ65" s="133">
        <v>0</v>
      </c>
      <c r="AK65" s="133">
        <v>0</v>
      </c>
      <c r="AL65" s="133">
        <v>0</v>
      </c>
      <c r="AM65" s="133">
        <v>0</v>
      </c>
      <c r="AN65" s="133">
        <v>0</v>
      </c>
      <c r="AO65" s="133">
        <v>0</v>
      </c>
      <c r="AP65" s="133">
        <v>0</v>
      </c>
      <c r="AQ65" s="133">
        <v>0</v>
      </c>
      <c r="AR65" s="133">
        <v>0</v>
      </c>
      <c r="AS65" s="133">
        <v>0</v>
      </c>
      <c r="AT65" s="133">
        <v>0</v>
      </c>
      <c r="AU65" s="133">
        <v>0</v>
      </c>
      <c r="AV65" s="133">
        <v>0</v>
      </c>
      <c r="AW65" s="133">
        <v>0</v>
      </c>
      <c r="AX65" s="133">
        <v>0</v>
      </c>
      <c r="AY65" s="133">
        <v>0</v>
      </c>
      <c r="AZ65" s="133">
        <v>0</v>
      </c>
      <c r="BA65" s="133">
        <v>0</v>
      </c>
      <c r="BB65" s="133">
        <v>0</v>
      </c>
      <c r="BC65" s="133">
        <v>0</v>
      </c>
      <c r="BD65" s="133">
        <v>0</v>
      </c>
      <c r="BE65" s="133">
        <v>0</v>
      </c>
      <c r="BF65" s="133">
        <v>0</v>
      </c>
      <c r="BG65" s="133">
        <v>0</v>
      </c>
      <c r="BH65" s="133">
        <v>0</v>
      </c>
      <c r="BI65" s="133">
        <v>0</v>
      </c>
      <c r="BJ65" s="133">
        <v>0</v>
      </c>
      <c r="BK65" s="133">
        <v>0</v>
      </c>
      <c r="BL65" s="133">
        <v>0</v>
      </c>
      <c r="BM65" s="133">
        <v>0</v>
      </c>
      <c r="BN65" s="133">
        <v>0</v>
      </c>
      <c r="BO65" s="133">
        <v>0</v>
      </c>
      <c r="BP65" s="133">
        <v>0</v>
      </c>
      <c r="BQ65" s="133">
        <v>0</v>
      </c>
      <c r="BR65" s="133">
        <v>0</v>
      </c>
      <c r="BS65" s="381" t="str">
        <v>[C-i-C]</v>
      </c>
      <c r="BT65" s="381" t="str">
        <v>[C-i-C]</v>
      </c>
      <c r="BU65" s="381" t="str">
        <v>[C-i-C]</v>
      </c>
      <c r="BV65" s="381" t="str">
        <v>[C-i-C]</v>
      </c>
      <c r="BW65" s="381" t="str">
        <v>[C-i-C]</v>
      </c>
      <c r="BX65" s="381" t="str">
        <v>[C-i-C]</v>
      </c>
      <c r="BY65" s="381" t="str">
        <v>[C-i-C]</v>
      </c>
      <c r="BZ65" s="381" t="str">
        <v>[C-i-C]</v>
      </c>
      <c r="CA65" s="381" t="str">
        <v>[C-i-C]</v>
      </c>
      <c r="CB65" s="381" t="str">
        <v>[C-i-C]</v>
      </c>
      <c r="CC65" s="381" t="str">
        <v>[C-i-C]</v>
      </c>
      <c r="CD65" s="381" t="str">
        <v>[C-i-C]</v>
      </c>
      <c r="CE65" s="381" t="str">
        <v>[C-i-C]</v>
      </c>
      <c r="CF65" s="381" t="str">
        <v>[C-i-C]</v>
      </c>
      <c r="CG65" s="381" t="str">
        <v>[C-i-C]</v>
      </c>
      <c r="CH65" s="381" t="str">
        <v>[C-i-C]</v>
      </c>
      <c r="CI65" s="381" t="str">
        <v>[C-i-C]</v>
      </c>
      <c r="CJ65" s="381" t="str">
        <v>[C-i-C]</v>
      </c>
      <c r="CK65" s="381" t="str">
        <v>[C-i-C]</v>
      </c>
      <c r="CL65" s="381" t="str">
        <v>[C-i-C]</v>
      </c>
      <c r="CM65" s="381" t="str">
        <v>[C-i-C]</v>
      </c>
      <c r="CN65" s="381" t="str">
        <v>[C-i-C]</v>
      </c>
      <c r="CO65" s="133">
        <v>0</v>
      </c>
      <c r="CP65" s="133">
        <v>0</v>
      </c>
      <c r="CQ65" s="133">
        <v>0</v>
      </c>
      <c r="CR65" s="133">
        <v>0</v>
      </c>
      <c r="CS65" s="133">
        <v>0</v>
      </c>
      <c r="CT65" s="133">
        <v>0</v>
      </c>
      <c r="CU65" s="133">
        <v>0</v>
      </c>
      <c r="CV65" s="133">
        <v>0</v>
      </c>
      <c r="CW65" s="133">
        <v>0</v>
      </c>
      <c r="CX65" s="133">
        <v>0</v>
      </c>
      <c r="CY65" s="133">
        <v>0</v>
      </c>
      <c r="CZ65" s="133">
        <v>0</v>
      </c>
      <c r="DA65" s="133">
        <v>0</v>
      </c>
      <c r="DB65" s="133">
        <v>0</v>
      </c>
      <c r="DC65" s="133">
        <v>0</v>
      </c>
      <c r="DD65" s="133">
        <v>0</v>
      </c>
      <c r="DE65" s="133">
        <v>0</v>
      </c>
      <c r="DF65" s="133">
        <v>0</v>
      </c>
      <c r="DG65" s="133">
        <v>0</v>
      </c>
      <c r="DH65" s="133">
        <v>0</v>
      </c>
      <c r="DI65" s="133">
        <v>0</v>
      </c>
      <c r="DJ65" s="133">
        <v>0</v>
      </c>
      <c r="DK65" s="133">
        <v>0</v>
      </c>
      <c r="DL65" s="133">
        <v>0</v>
      </c>
      <c r="DM65" s="133">
        <v>0</v>
      </c>
      <c r="DN65" s="133">
        <v>0</v>
      </c>
      <c r="DO65" s="133">
        <v>0</v>
      </c>
      <c r="DP65" s="133">
        <v>0</v>
      </c>
      <c r="DQ65" s="133">
        <v>0</v>
      </c>
      <c r="DR65" s="133">
        <v>0</v>
      </c>
      <c r="DS65" s="133">
        <v>0</v>
      </c>
      <c r="DU65" s="223"/>
      <c r="DV65" s="223"/>
      <c r="DW65" s="223"/>
      <c r="DX65" s="223"/>
      <c r="DY65" s="223"/>
      <c r="DZ65" s="223"/>
      <c r="EA65" s="223">
        <v>62622</v>
      </c>
      <c r="EB65" s="223">
        <v>109588.5</v>
      </c>
      <c r="EC65" s="223">
        <v>0</v>
      </c>
      <c r="ED65" s="223">
        <f t="shared" si="6"/>
        <v>0</v>
      </c>
      <c r="EE65" s="223">
        <f t="shared" si="7"/>
        <v>0</v>
      </c>
      <c r="EF65" s="147" t="str">
        <f t="shared" si="8"/>
        <v>ERROR</v>
      </c>
      <c r="EG65" s="223">
        <f t="shared" si="9"/>
        <v>172210.5</v>
      </c>
      <c r="EI65" s="223">
        <f t="shared" si="10"/>
        <v>164575.58431952662</v>
      </c>
      <c r="EJ65" s="223">
        <f>EI65*'Key assumptions'!$H$20*'Key assumptions'!$H$21</f>
        <v>6171.5844119822477</v>
      </c>
      <c r="EK65" s="279">
        <f t="shared" si="13"/>
        <v>0.23963133640552994</v>
      </c>
      <c r="EL65" s="223">
        <f t="shared" si="11"/>
        <v>1478.9050203828426</v>
      </c>
      <c r="ET65" s="133">
        <f t="shared" si="18"/>
        <v>4</v>
      </c>
      <c r="EU65" s="133">
        <f t="shared" si="18"/>
        <v>12</v>
      </c>
      <c r="EV65" s="133">
        <f t="shared" si="18"/>
        <v>6</v>
      </c>
      <c r="EW65" s="133">
        <f t="shared" si="18"/>
        <v>0</v>
      </c>
      <c r="EX65" s="133">
        <f t="shared" si="18"/>
        <v>0</v>
      </c>
      <c r="EY65" s="133">
        <f t="shared" si="12"/>
        <v>22</v>
      </c>
      <c r="FA65" s="223">
        <v>0</v>
      </c>
      <c r="FB65" s="223">
        <v>0</v>
      </c>
    </row>
    <row r="66" spans="1:158" ht="12.6" thickBot="1" x14ac:dyDescent="0.45">
      <c r="A66" s="133" t="str">
        <v>Other support and corporate roles</v>
      </c>
      <c r="B66" s="133" t="str">
        <v>N/A</v>
      </c>
      <c r="C66" s="133" t="str">
        <v>Internal Labour</v>
      </c>
      <c r="D66" s="133">
        <v>606809</v>
      </c>
      <c r="E66" s="133" t="str">
        <v>GM - Regulation</v>
      </c>
      <c r="F66" s="133">
        <v>491.02</v>
      </c>
      <c r="G66" s="133">
        <v>219.4</v>
      </c>
      <c r="H66" s="133">
        <v>0</v>
      </c>
      <c r="I66" s="133">
        <v>0</v>
      </c>
      <c r="J66" s="133">
        <v>0</v>
      </c>
      <c r="K66" s="133">
        <v>0</v>
      </c>
      <c r="L66" s="133">
        <v>0</v>
      </c>
      <c r="M66" s="381" t="str">
        <v>[C-i-C]</v>
      </c>
      <c r="N66" s="381" t="str">
        <v>[C-i-C]</v>
      </c>
      <c r="O66" s="381" t="str">
        <v>[C-i-C]</v>
      </c>
      <c r="P66" s="381" t="str">
        <v>[C-i-C]</v>
      </c>
      <c r="Q66" s="381" t="str">
        <v>[C-i-C]</v>
      </c>
      <c r="R66" s="381" t="str">
        <v>[C-i-C]</v>
      </c>
      <c r="S66" s="381" t="str">
        <v>[C-i-C]</v>
      </c>
      <c r="T66" s="381" t="str">
        <v>[C-i-C]</v>
      </c>
      <c r="U66" s="381" t="str">
        <v>[C-i-C]</v>
      </c>
      <c r="V66" s="381" t="str">
        <v>[C-i-C]</v>
      </c>
      <c r="W66" s="381" t="str">
        <v>[C-i-C]</v>
      </c>
      <c r="X66" s="381" t="str">
        <v>[C-i-C]</v>
      </c>
      <c r="Y66" s="381" t="str">
        <v>[C-i-C]</v>
      </c>
      <c r="Z66" s="381" t="str">
        <v>[C-i-C]</v>
      </c>
      <c r="AA66" s="381" t="str">
        <v>[C-i-C]</v>
      </c>
      <c r="AB66" s="381" t="str">
        <v>[C-i-C]</v>
      </c>
      <c r="AC66" s="381" t="str">
        <v>[C-i-C]</v>
      </c>
      <c r="AD66" s="381" t="str">
        <v>[C-i-C]</v>
      </c>
      <c r="AE66" s="381" t="str">
        <v>[C-i-C]</v>
      </c>
      <c r="AF66" s="381" t="str">
        <v>[C-i-C]</v>
      </c>
      <c r="AG66" s="381" t="str">
        <v>[C-i-C]</v>
      </c>
      <c r="AH66" s="381" t="str">
        <v>[C-i-C]</v>
      </c>
      <c r="AI66" s="133">
        <v>0</v>
      </c>
      <c r="AJ66" s="133">
        <v>0</v>
      </c>
      <c r="AK66" s="133">
        <v>0</v>
      </c>
      <c r="AL66" s="133">
        <v>0</v>
      </c>
      <c r="AM66" s="133">
        <v>0</v>
      </c>
      <c r="AN66" s="133">
        <v>0</v>
      </c>
      <c r="AO66" s="133">
        <v>0</v>
      </c>
      <c r="AP66" s="133">
        <v>0</v>
      </c>
      <c r="AQ66" s="133">
        <v>0</v>
      </c>
      <c r="AR66" s="133">
        <v>0</v>
      </c>
      <c r="AS66" s="133">
        <v>0</v>
      </c>
      <c r="AT66" s="133">
        <v>0</v>
      </c>
      <c r="AU66" s="133">
        <v>0</v>
      </c>
      <c r="AV66" s="133">
        <v>0</v>
      </c>
      <c r="AW66" s="133">
        <v>0</v>
      </c>
      <c r="AX66" s="133">
        <v>0</v>
      </c>
      <c r="AY66" s="133">
        <v>0</v>
      </c>
      <c r="AZ66" s="133">
        <v>0</v>
      </c>
      <c r="BA66" s="133">
        <v>0</v>
      </c>
      <c r="BB66" s="133">
        <v>0</v>
      </c>
      <c r="BC66" s="133">
        <v>0</v>
      </c>
      <c r="BD66" s="133">
        <v>0</v>
      </c>
      <c r="BE66" s="133">
        <v>0</v>
      </c>
      <c r="BF66" s="133">
        <v>0</v>
      </c>
      <c r="BG66" s="133">
        <v>0</v>
      </c>
      <c r="BH66" s="133">
        <v>0</v>
      </c>
      <c r="BI66" s="133">
        <v>0</v>
      </c>
      <c r="BJ66" s="133">
        <v>0</v>
      </c>
      <c r="BK66" s="133">
        <v>0</v>
      </c>
      <c r="BL66" s="133">
        <v>0</v>
      </c>
      <c r="BM66" s="133">
        <v>0</v>
      </c>
      <c r="BN66" s="133">
        <v>0</v>
      </c>
      <c r="BO66" s="133">
        <v>0</v>
      </c>
      <c r="BP66" s="133">
        <v>0</v>
      </c>
      <c r="BQ66" s="133">
        <v>0</v>
      </c>
      <c r="BR66" s="133">
        <v>0</v>
      </c>
      <c r="BS66" s="381" t="str">
        <v>[C-i-C]</v>
      </c>
      <c r="BT66" s="381" t="str">
        <v>[C-i-C]</v>
      </c>
      <c r="BU66" s="381" t="str">
        <v>[C-i-C]</v>
      </c>
      <c r="BV66" s="381" t="str">
        <v>[C-i-C]</v>
      </c>
      <c r="BW66" s="381" t="str">
        <v>[C-i-C]</v>
      </c>
      <c r="BX66" s="381" t="str">
        <v>[C-i-C]</v>
      </c>
      <c r="BY66" s="381" t="str">
        <v>[C-i-C]</v>
      </c>
      <c r="BZ66" s="381" t="str">
        <v>[C-i-C]</v>
      </c>
      <c r="CA66" s="381" t="str">
        <v>[C-i-C]</v>
      </c>
      <c r="CB66" s="381" t="str">
        <v>[C-i-C]</v>
      </c>
      <c r="CC66" s="381" t="str">
        <v>[C-i-C]</v>
      </c>
      <c r="CD66" s="381" t="str">
        <v>[C-i-C]</v>
      </c>
      <c r="CE66" s="381" t="str">
        <v>[C-i-C]</v>
      </c>
      <c r="CF66" s="381" t="str">
        <v>[C-i-C]</v>
      </c>
      <c r="CG66" s="381" t="str">
        <v>[C-i-C]</v>
      </c>
      <c r="CH66" s="381" t="str">
        <v>[C-i-C]</v>
      </c>
      <c r="CI66" s="381" t="str">
        <v>[C-i-C]</v>
      </c>
      <c r="CJ66" s="381" t="str">
        <v>[C-i-C]</v>
      </c>
      <c r="CK66" s="381" t="str">
        <v>[C-i-C]</v>
      </c>
      <c r="CL66" s="381" t="str">
        <v>[C-i-C]</v>
      </c>
      <c r="CM66" s="381" t="str">
        <v>[C-i-C]</v>
      </c>
      <c r="CN66" s="381" t="str">
        <v>[C-i-C]</v>
      </c>
      <c r="CO66" s="133">
        <v>0</v>
      </c>
      <c r="CP66" s="133">
        <v>0</v>
      </c>
      <c r="CQ66" s="133">
        <v>0</v>
      </c>
      <c r="CR66" s="133">
        <v>0</v>
      </c>
      <c r="CS66" s="133">
        <v>0</v>
      </c>
      <c r="CT66" s="133">
        <v>0</v>
      </c>
      <c r="CU66" s="133">
        <v>0</v>
      </c>
      <c r="CV66" s="133">
        <v>0</v>
      </c>
      <c r="CW66" s="133">
        <v>0</v>
      </c>
      <c r="CX66" s="133">
        <v>0</v>
      </c>
      <c r="CY66" s="133">
        <v>0</v>
      </c>
      <c r="CZ66" s="133">
        <v>0</v>
      </c>
      <c r="DA66" s="133">
        <v>0</v>
      </c>
      <c r="DB66" s="133">
        <v>0</v>
      </c>
      <c r="DC66" s="133">
        <v>0</v>
      </c>
      <c r="DD66" s="133">
        <v>0</v>
      </c>
      <c r="DE66" s="133">
        <v>0</v>
      </c>
      <c r="DF66" s="133">
        <v>0</v>
      </c>
      <c r="DG66" s="133">
        <v>0</v>
      </c>
      <c r="DH66" s="133">
        <v>0</v>
      </c>
      <c r="DI66" s="133">
        <v>0</v>
      </c>
      <c r="DJ66" s="133">
        <v>0</v>
      </c>
      <c r="DK66" s="133">
        <v>0</v>
      </c>
      <c r="DL66" s="133">
        <v>0</v>
      </c>
      <c r="DM66" s="133">
        <v>0</v>
      </c>
      <c r="DN66" s="133">
        <v>0</v>
      </c>
      <c r="DO66" s="133">
        <v>0</v>
      </c>
      <c r="DP66" s="133">
        <v>0</v>
      </c>
      <c r="DQ66" s="133">
        <v>0</v>
      </c>
      <c r="DR66" s="133">
        <v>0</v>
      </c>
      <c r="DS66" s="133">
        <v>0</v>
      </c>
      <c r="DU66" s="223"/>
      <c r="DV66" s="223"/>
      <c r="DW66" s="223"/>
      <c r="DX66" s="223"/>
      <c r="DY66" s="223"/>
      <c r="DZ66" s="223"/>
      <c r="EA66" s="223">
        <v>29461.199999999997</v>
      </c>
      <c r="EB66" s="223">
        <v>36826.5</v>
      </c>
      <c r="EC66" s="223">
        <v>0</v>
      </c>
      <c r="ED66" s="223">
        <f t="shared" si="6"/>
        <v>0</v>
      </c>
      <c r="EE66" s="223">
        <f t="shared" si="7"/>
        <v>0</v>
      </c>
      <c r="EF66" s="147" t="str">
        <f t="shared" si="8"/>
        <v>ERROR</v>
      </c>
      <c r="EG66" s="223">
        <f t="shared" si="9"/>
        <v>66287.7</v>
      </c>
      <c r="EI66" s="223">
        <f t="shared" si="10"/>
        <v>394920</v>
      </c>
      <c r="EJ66" s="223">
        <f>EI66*'Key assumptions'!$H$20*'Key assumptions'!$H$21</f>
        <v>14809.5</v>
      </c>
      <c r="EK66" s="279">
        <f t="shared" si="13"/>
        <v>0.23963133640552994</v>
      </c>
      <c r="EL66" s="223">
        <f t="shared" si="11"/>
        <v>3548.8202764976959</v>
      </c>
      <c r="ET66" s="133">
        <f t="shared" si="18"/>
        <v>4</v>
      </c>
      <c r="EU66" s="133">
        <f t="shared" si="18"/>
        <v>12</v>
      </c>
      <c r="EV66" s="133">
        <f t="shared" si="18"/>
        <v>6</v>
      </c>
      <c r="EW66" s="133">
        <f t="shared" si="18"/>
        <v>0</v>
      </c>
      <c r="EX66" s="133">
        <f t="shared" si="18"/>
        <v>0</v>
      </c>
      <c r="EY66" s="133">
        <f t="shared" si="12"/>
        <v>22</v>
      </c>
      <c r="FA66" s="223">
        <v>0</v>
      </c>
      <c r="FB66" s="223">
        <v>0</v>
      </c>
    </row>
    <row r="67" spans="1:158" ht="12.6" thickBot="1" x14ac:dyDescent="0.45">
      <c r="A67" s="133" t="str">
        <v>Land and Environment</v>
      </c>
      <c r="B67" s="133" t="str">
        <v>N/A</v>
      </c>
      <c r="C67" s="133" t="str">
        <v>Internal Labour</v>
      </c>
      <c r="D67" s="133">
        <v>606809</v>
      </c>
      <c r="E67" s="133" t="str">
        <v xml:space="preserve">	Environmental Officer - Senior</v>
      </c>
      <c r="F67" s="133">
        <v>293.18</v>
      </c>
      <c r="G67" s="133">
        <v>131</v>
      </c>
      <c r="H67" s="133">
        <v>0</v>
      </c>
      <c r="I67" s="133">
        <v>0</v>
      </c>
      <c r="J67" s="133">
        <v>0</v>
      </c>
      <c r="K67" s="133">
        <v>0</v>
      </c>
      <c r="L67" s="133">
        <v>0</v>
      </c>
      <c r="M67" s="381" t="str">
        <v>[C-i-C]</v>
      </c>
      <c r="N67" s="381" t="str">
        <v>[C-i-C]</v>
      </c>
      <c r="O67" s="381" t="str">
        <v>[C-i-C]</v>
      </c>
      <c r="P67" s="381" t="str">
        <v>[C-i-C]</v>
      </c>
      <c r="Q67" s="381" t="str">
        <v>[C-i-C]</v>
      </c>
      <c r="R67" s="381" t="str">
        <v>[C-i-C]</v>
      </c>
      <c r="S67" s="381" t="str">
        <v>[C-i-C]</v>
      </c>
      <c r="T67" s="381" t="str">
        <v>[C-i-C]</v>
      </c>
      <c r="U67" s="381" t="str">
        <v>[C-i-C]</v>
      </c>
      <c r="V67" s="381" t="str">
        <v>[C-i-C]</v>
      </c>
      <c r="W67" s="381" t="str">
        <v>[C-i-C]</v>
      </c>
      <c r="X67" s="381" t="str">
        <v>[C-i-C]</v>
      </c>
      <c r="Y67" s="381" t="str">
        <v>[C-i-C]</v>
      </c>
      <c r="Z67" s="381" t="str">
        <v>[C-i-C]</v>
      </c>
      <c r="AA67" s="381" t="str">
        <v>[C-i-C]</v>
      </c>
      <c r="AB67" s="381" t="str">
        <v>[C-i-C]</v>
      </c>
      <c r="AC67" s="381" t="str">
        <v>[C-i-C]</v>
      </c>
      <c r="AD67" s="381" t="str">
        <v>[C-i-C]</v>
      </c>
      <c r="AE67" s="381" t="str">
        <v>[C-i-C]</v>
      </c>
      <c r="AF67" s="381" t="str">
        <v>[C-i-C]</v>
      </c>
      <c r="AG67" s="381" t="str">
        <v>[C-i-C]</v>
      </c>
      <c r="AH67" s="381" t="str">
        <v>[C-i-C]</v>
      </c>
      <c r="AI67" s="133">
        <v>0</v>
      </c>
      <c r="AJ67" s="133">
        <v>0</v>
      </c>
      <c r="AK67" s="133">
        <v>0</v>
      </c>
      <c r="AL67" s="133">
        <v>0</v>
      </c>
      <c r="AM67" s="133">
        <v>0</v>
      </c>
      <c r="AN67" s="133">
        <v>0</v>
      </c>
      <c r="AO67" s="133">
        <v>0</v>
      </c>
      <c r="AP67" s="133">
        <v>0</v>
      </c>
      <c r="AQ67" s="133">
        <v>0</v>
      </c>
      <c r="AR67" s="133">
        <v>0</v>
      </c>
      <c r="AS67" s="133">
        <v>0</v>
      </c>
      <c r="AT67" s="133">
        <v>0</v>
      </c>
      <c r="AU67" s="133">
        <v>0</v>
      </c>
      <c r="AV67" s="133">
        <v>0</v>
      </c>
      <c r="AW67" s="133">
        <v>0</v>
      </c>
      <c r="AX67" s="133">
        <v>0</v>
      </c>
      <c r="AY67" s="133">
        <v>0</v>
      </c>
      <c r="AZ67" s="133">
        <v>0</v>
      </c>
      <c r="BA67" s="133">
        <v>0</v>
      </c>
      <c r="BB67" s="133">
        <v>0</v>
      </c>
      <c r="BC67" s="133">
        <v>0</v>
      </c>
      <c r="BD67" s="133">
        <v>0</v>
      </c>
      <c r="BE67" s="133">
        <v>0</v>
      </c>
      <c r="BF67" s="133">
        <v>0</v>
      </c>
      <c r="BG67" s="133">
        <v>0</v>
      </c>
      <c r="BH67" s="133">
        <v>0</v>
      </c>
      <c r="BI67" s="133">
        <v>0</v>
      </c>
      <c r="BJ67" s="133">
        <v>0</v>
      </c>
      <c r="BK67" s="133">
        <v>0</v>
      </c>
      <c r="BL67" s="133">
        <v>0</v>
      </c>
      <c r="BM67" s="133">
        <v>0</v>
      </c>
      <c r="BN67" s="133">
        <v>0</v>
      </c>
      <c r="BO67" s="133">
        <v>0</v>
      </c>
      <c r="BP67" s="133">
        <v>0</v>
      </c>
      <c r="BQ67" s="133">
        <v>0</v>
      </c>
      <c r="BR67" s="133">
        <v>0</v>
      </c>
      <c r="BS67" s="381" t="str">
        <v>[C-i-C]</v>
      </c>
      <c r="BT67" s="381" t="str">
        <v>[C-i-C]</v>
      </c>
      <c r="BU67" s="381" t="str">
        <v>[C-i-C]</v>
      </c>
      <c r="BV67" s="381" t="str">
        <v>[C-i-C]</v>
      </c>
      <c r="BW67" s="381" t="str">
        <v>[C-i-C]</v>
      </c>
      <c r="BX67" s="381" t="str">
        <v>[C-i-C]</v>
      </c>
      <c r="BY67" s="381" t="str">
        <v>[C-i-C]</v>
      </c>
      <c r="BZ67" s="381" t="str">
        <v>[C-i-C]</v>
      </c>
      <c r="CA67" s="381" t="str">
        <v>[C-i-C]</v>
      </c>
      <c r="CB67" s="381" t="str">
        <v>[C-i-C]</v>
      </c>
      <c r="CC67" s="381" t="str">
        <v>[C-i-C]</v>
      </c>
      <c r="CD67" s="381" t="str">
        <v>[C-i-C]</v>
      </c>
      <c r="CE67" s="381" t="str">
        <v>[C-i-C]</v>
      </c>
      <c r="CF67" s="381" t="str">
        <v>[C-i-C]</v>
      </c>
      <c r="CG67" s="381" t="str">
        <v>[C-i-C]</v>
      </c>
      <c r="CH67" s="381" t="str">
        <v>[C-i-C]</v>
      </c>
      <c r="CI67" s="381" t="str">
        <v>[C-i-C]</v>
      </c>
      <c r="CJ67" s="381" t="str">
        <v>[C-i-C]</v>
      </c>
      <c r="CK67" s="381" t="str">
        <v>[C-i-C]</v>
      </c>
      <c r="CL67" s="381" t="str">
        <v>[C-i-C]</v>
      </c>
      <c r="CM67" s="381" t="str">
        <v>[C-i-C]</v>
      </c>
      <c r="CN67" s="381" t="str">
        <v>[C-i-C]</v>
      </c>
      <c r="CO67" s="133">
        <v>0</v>
      </c>
      <c r="CP67" s="133">
        <v>0</v>
      </c>
      <c r="CQ67" s="133">
        <v>0</v>
      </c>
      <c r="CR67" s="133">
        <v>0</v>
      </c>
      <c r="CS67" s="133">
        <v>0</v>
      </c>
      <c r="CT67" s="133">
        <v>0</v>
      </c>
      <c r="CU67" s="133">
        <v>0</v>
      </c>
      <c r="CV67" s="133">
        <v>0</v>
      </c>
      <c r="CW67" s="133">
        <v>0</v>
      </c>
      <c r="CX67" s="133">
        <v>0</v>
      </c>
      <c r="CY67" s="133">
        <v>0</v>
      </c>
      <c r="CZ67" s="133">
        <v>0</v>
      </c>
      <c r="DA67" s="133">
        <v>0</v>
      </c>
      <c r="DB67" s="133">
        <v>0</v>
      </c>
      <c r="DC67" s="133">
        <v>0</v>
      </c>
      <c r="DD67" s="133">
        <v>0</v>
      </c>
      <c r="DE67" s="133">
        <v>0</v>
      </c>
      <c r="DF67" s="133">
        <v>0</v>
      </c>
      <c r="DG67" s="133">
        <v>0</v>
      </c>
      <c r="DH67" s="133">
        <v>0</v>
      </c>
      <c r="DI67" s="133">
        <v>0</v>
      </c>
      <c r="DJ67" s="133">
        <v>0</v>
      </c>
      <c r="DK67" s="133">
        <v>0</v>
      </c>
      <c r="DL67" s="133">
        <v>0</v>
      </c>
      <c r="DM67" s="133">
        <v>0</v>
      </c>
      <c r="DN67" s="133">
        <v>0</v>
      </c>
      <c r="DO67" s="133">
        <v>0</v>
      </c>
      <c r="DP67" s="133">
        <v>0</v>
      </c>
      <c r="DQ67" s="133">
        <v>0</v>
      </c>
      <c r="DR67" s="133">
        <v>0</v>
      </c>
      <c r="DS67" s="133">
        <v>0</v>
      </c>
      <c r="DU67" s="223"/>
      <c r="DV67" s="223"/>
      <c r="DW67" s="223"/>
      <c r="DX67" s="223"/>
      <c r="DY67" s="223"/>
      <c r="DZ67" s="223"/>
      <c r="EA67" s="223">
        <v>79158.600000000006</v>
      </c>
      <c r="EB67" s="223">
        <v>74760.89999999998</v>
      </c>
      <c r="EC67" s="223">
        <v>0</v>
      </c>
      <c r="ED67" s="223">
        <f t="shared" si="6"/>
        <v>0</v>
      </c>
      <c r="EE67" s="223">
        <f t="shared" si="7"/>
        <v>0</v>
      </c>
      <c r="EF67" s="147" t="str">
        <f t="shared" si="8"/>
        <v>ERROR</v>
      </c>
      <c r="EG67" s="223">
        <f t="shared" si="9"/>
        <v>153919.5</v>
      </c>
      <c r="EI67" s="223">
        <f t="shared" si="10"/>
        <v>235800</v>
      </c>
      <c r="EJ67" s="223">
        <f>EI67*'Key assumptions'!$H$20*'Key assumptions'!$H$21</f>
        <v>8842.5</v>
      </c>
      <c r="EK67" s="279">
        <f t="shared" si="13"/>
        <v>0.23963133640552994</v>
      </c>
      <c r="EL67" s="223">
        <f t="shared" si="11"/>
        <v>2118.9400921658985</v>
      </c>
      <c r="ET67" s="133">
        <f t="shared" si="18"/>
        <v>4</v>
      </c>
      <c r="EU67" s="133">
        <f t="shared" si="18"/>
        <v>12</v>
      </c>
      <c r="EV67" s="133">
        <f t="shared" si="18"/>
        <v>6</v>
      </c>
      <c r="EW67" s="133">
        <f t="shared" si="18"/>
        <v>0</v>
      </c>
      <c r="EX67" s="133">
        <f t="shared" si="18"/>
        <v>0</v>
      </c>
      <c r="EY67" s="133">
        <f t="shared" si="12"/>
        <v>22</v>
      </c>
      <c r="FA67" s="223">
        <v>0</v>
      </c>
      <c r="FB67" s="223">
        <v>0</v>
      </c>
    </row>
    <row r="68" spans="1:158" ht="12.6" thickBot="1" x14ac:dyDescent="0.45">
      <c r="A68" s="133" t="str">
        <v>Land and Environment</v>
      </c>
      <c r="B68" s="133" t="str">
        <v>N/A</v>
      </c>
      <c r="C68" s="133" t="str">
        <v>Internal Labour</v>
      </c>
      <c r="D68" s="133">
        <v>606809</v>
      </c>
      <c r="E68" s="133" t="str">
        <v xml:space="preserve">	Environmental Officer - Senior</v>
      </c>
      <c r="F68" s="133">
        <v>293.18</v>
      </c>
      <c r="G68" s="133">
        <v>131</v>
      </c>
      <c r="H68" s="133">
        <v>0</v>
      </c>
      <c r="I68" s="133">
        <v>0</v>
      </c>
      <c r="J68" s="133">
        <v>0</v>
      </c>
      <c r="K68" s="133">
        <v>0</v>
      </c>
      <c r="L68" s="133">
        <v>0</v>
      </c>
      <c r="M68" s="381" t="str">
        <v>[C-i-C]</v>
      </c>
      <c r="N68" s="381" t="str">
        <v>[C-i-C]</v>
      </c>
      <c r="O68" s="381" t="str">
        <v>[C-i-C]</v>
      </c>
      <c r="P68" s="381" t="str">
        <v>[C-i-C]</v>
      </c>
      <c r="Q68" s="381" t="str">
        <v>[C-i-C]</v>
      </c>
      <c r="R68" s="381" t="str">
        <v>[C-i-C]</v>
      </c>
      <c r="S68" s="381" t="str">
        <v>[C-i-C]</v>
      </c>
      <c r="T68" s="381" t="str">
        <v>[C-i-C]</v>
      </c>
      <c r="U68" s="381" t="str">
        <v>[C-i-C]</v>
      </c>
      <c r="V68" s="381" t="str">
        <v>[C-i-C]</v>
      </c>
      <c r="W68" s="381" t="str">
        <v>[C-i-C]</v>
      </c>
      <c r="X68" s="381" t="str">
        <v>[C-i-C]</v>
      </c>
      <c r="Y68" s="381" t="str">
        <v>[C-i-C]</v>
      </c>
      <c r="Z68" s="381" t="str">
        <v>[C-i-C]</v>
      </c>
      <c r="AA68" s="381" t="str">
        <v>[C-i-C]</v>
      </c>
      <c r="AB68" s="381" t="str">
        <v>[C-i-C]</v>
      </c>
      <c r="AC68" s="381" t="str">
        <v>[C-i-C]</v>
      </c>
      <c r="AD68" s="381" t="str">
        <v>[C-i-C]</v>
      </c>
      <c r="AE68" s="381" t="str">
        <v>[C-i-C]</v>
      </c>
      <c r="AF68" s="381" t="str">
        <v>[C-i-C]</v>
      </c>
      <c r="AG68" s="381" t="str">
        <v>[C-i-C]</v>
      </c>
      <c r="AH68" s="381" t="str">
        <v>[C-i-C]</v>
      </c>
      <c r="AI68" s="133">
        <v>0.14285714285714285</v>
      </c>
      <c r="AJ68" s="133">
        <v>0.14285714285714285</v>
      </c>
      <c r="AK68" s="133">
        <v>0.14285714285714285</v>
      </c>
      <c r="AL68" s="133">
        <v>0.14285714285714285</v>
      </c>
      <c r="AM68" s="133">
        <v>0.14285714285714285</v>
      </c>
      <c r="AN68" s="133">
        <v>0.14285714285714285</v>
      </c>
      <c r="AO68" s="133">
        <v>0.14285714285714285</v>
      </c>
      <c r="AP68" s="133">
        <v>0.14285714285714285</v>
      </c>
      <c r="AQ68" s="133">
        <v>0.14285714285714285</v>
      </c>
      <c r="AR68" s="133">
        <v>0.14285714285714285</v>
      </c>
      <c r="AS68" s="133">
        <v>0.14285714285714285</v>
      </c>
      <c r="AT68" s="133">
        <v>0.14285714285714285</v>
      </c>
      <c r="AU68" s="133">
        <v>0.14285714285714285</v>
      </c>
      <c r="AV68" s="133">
        <v>0.14285714285714285</v>
      </c>
      <c r="AW68" s="133">
        <v>0.14285714285714285</v>
      </c>
      <c r="AX68" s="133">
        <v>0.14285714285714285</v>
      </c>
      <c r="AY68" s="133">
        <v>0.14285714285714285</v>
      </c>
      <c r="AZ68" s="133">
        <v>0</v>
      </c>
      <c r="BA68" s="133">
        <v>0</v>
      </c>
      <c r="BB68" s="133">
        <v>0</v>
      </c>
      <c r="BC68" s="133">
        <v>0</v>
      </c>
      <c r="BD68" s="133">
        <v>0</v>
      </c>
      <c r="BE68" s="133">
        <v>0</v>
      </c>
      <c r="BF68" s="133">
        <v>0</v>
      </c>
      <c r="BG68" s="133">
        <v>0</v>
      </c>
      <c r="BH68" s="133">
        <v>0</v>
      </c>
      <c r="BI68" s="133">
        <v>0</v>
      </c>
      <c r="BJ68" s="133">
        <v>0</v>
      </c>
      <c r="BK68" s="133">
        <v>0</v>
      </c>
      <c r="BL68" s="133">
        <v>0</v>
      </c>
      <c r="BM68" s="133">
        <v>0</v>
      </c>
      <c r="BN68" s="133">
        <v>0</v>
      </c>
      <c r="BO68" s="133">
        <v>0</v>
      </c>
      <c r="BP68" s="133">
        <v>0</v>
      </c>
      <c r="BQ68" s="133">
        <v>0</v>
      </c>
      <c r="BR68" s="133">
        <v>0</v>
      </c>
      <c r="BS68" s="381" t="str">
        <v>[C-i-C]</v>
      </c>
      <c r="BT68" s="381" t="str">
        <v>[C-i-C]</v>
      </c>
      <c r="BU68" s="381" t="str">
        <v>[C-i-C]</v>
      </c>
      <c r="BV68" s="381" t="str">
        <v>[C-i-C]</v>
      </c>
      <c r="BW68" s="381" t="str">
        <v>[C-i-C]</v>
      </c>
      <c r="BX68" s="381" t="str">
        <v>[C-i-C]</v>
      </c>
      <c r="BY68" s="381" t="str">
        <v>[C-i-C]</v>
      </c>
      <c r="BZ68" s="381" t="str">
        <v>[C-i-C]</v>
      </c>
      <c r="CA68" s="381" t="str">
        <v>[C-i-C]</v>
      </c>
      <c r="CB68" s="381" t="str">
        <v>[C-i-C]</v>
      </c>
      <c r="CC68" s="381" t="str">
        <v>[C-i-C]</v>
      </c>
      <c r="CD68" s="381" t="str">
        <v>[C-i-C]</v>
      </c>
      <c r="CE68" s="381" t="str">
        <v>[C-i-C]</v>
      </c>
      <c r="CF68" s="381" t="str">
        <v>[C-i-C]</v>
      </c>
      <c r="CG68" s="381" t="str">
        <v>[C-i-C]</v>
      </c>
      <c r="CH68" s="381" t="str">
        <v>[C-i-C]</v>
      </c>
      <c r="CI68" s="381" t="str">
        <v>[C-i-C]</v>
      </c>
      <c r="CJ68" s="381" t="str">
        <v>[C-i-C]</v>
      </c>
      <c r="CK68" s="381" t="str">
        <v>[C-i-C]</v>
      </c>
      <c r="CL68" s="381" t="str">
        <v>[C-i-C]</v>
      </c>
      <c r="CM68" s="381" t="str">
        <v>[C-i-C]</v>
      </c>
      <c r="CN68" s="381" t="str">
        <v>[C-i-C]</v>
      </c>
      <c r="CO68" s="133">
        <v>6282.4285714285716</v>
      </c>
      <c r="CP68" s="133">
        <v>6282.4285714285716</v>
      </c>
      <c r="CQ68" s="133">
        <v>6282.4285714285716</v>
      </c>
      <c r="CR68" s="133">
        <v>6282.4285714285716</v>
      </c>
      <c r="CS68" s="133">
        <v>6282.4285714285716</v>
      </c>
      <c r="CT68" s="133">
        <v>6282.4285714285716</v>
      </c>
      <c r="CU68" s="133">
        <v>6282.4285714285716</v>
      </c>
      <c r="CV68" s="133">
        <v>6282.4285714285716</v>
      </c>
      <c r="CW68" s="133">
        <v>6282.4285714285716</v>
      </c>
      <c r="CX68" s="133">
        <v>6282.4285714285716</v>
      </c>
      <c r="CY68" s="133">
        <v>6282.4285714285716</v>
      </c>
      <c r="CZ68" s="133">
        <v>6282.4285714285716</v>
      </c>
      <c r="DA68" s="133">
        <v>6282.4285714285716</v>
      </c>
      <c r="DB68" s="133">
        <v>6282.4285714285716</v>
      </c>
      <c r="DC68" s="133">
        <v>6282.4285714285716</v>
      </c>
      <c r="DD68" s="133">
        <v>6282.4285714285716</v>
      </c>
      <c r="DE68" s="133">
        <v>6282.4285714285716</v>
      </c>
      <c r="DF68" s="133">
        <v>0</v>
      </c>
      <c r="DG68" s="133">
        <v>0</v>
      </c>
      <c r="DH68" s="133">
        <v>0</v>
      </c>
      <c r="DI68" s="133">
        <v>0</v>
      </c>
      <c r="DJ68" s="133">
        <v>0</v>
      </c>
      <c r="DK68" s="133">
        <v>0</v>
      </c>
      <c r="DL68" s="133">
        <v>0</v>
      </c>
      <c r="DM68" s="133">
        <v>0</v>
      </c>
      <c r="DN68" s="133">
        <v>0</v>
      </c>
      <c r="DO68" s="133">
        <v>0</v>
      </c>
      <c r="DP68" s="133">
        <v>0</v>
      </c>
      <c r="DQ68" s="133">
        <v>0</v>
      </c>
      <c r="DR68" s="133">
        <v>0</v>
      </c>
      <c r="DS68" s="133">
        <v>0</v>
      </c>
      <c r="DU68" s="223"/>
      <c r="DV68" s="223"/>
      <c r="DW68" s="223"/>
      <c r="DX68" s="223"/>
      <c r="DY68" s="223"/>
      <c r="DZ68" s="223"/>
      <c r="EA68" s="223">
        <v>25129.714285714286</v>
      </c>
      <c r="EB68" s="223">
        <v>75389.142857142855</v>
      </c>
      <c r="EC68" s="223">
        <v>75389.142857142855</v>
      </c>
      <c r="ED68" s="223">
        <f t="shared" si="6"/>
        <v>69106.71428571429</v>
      </c>
      <c r="EE68" s="223">
        <f t="shared" si="7"/>
        <v>0</v>
      </c>
      <c r="EF68" s="147" t="str">
        <f t="shared" si="8"/>
        <v>ERROR</v>
      </c>
      <c r="EG68" s="223">
        <f t="shared" si="9"/>
        <v>245014.71428571429</v>
      </c>
      <c r="EI68" s="223">
        <f t="shared" si="10"/>
        <v>235800</v>
      </c>
      <c r="EJ68" s="223">
        <f>EI68*'Key assumptions'!$H$20*'Key assumptions'!$H$21</f>
        <v>8842.5</v>
      </c>
      <c r="EK68" s="279">
        <f t="shared" si="13"/>
        <v>0.23963133640552994</v>
      </c>
      <c r="EL68" s="223">
        <f t="shared" si="11"/>
        <v>2118.9400921658985</v>
      </c>
      <c r="ET68" s="133">
        <f t="shared" si="18"/>
        <v>4</v>
      </c>
      <c r="EU68" s="133">
        <f t="shared" si="18"/>
        <v>12</v>
      </c>
      <c r="EV68" s="133">
        <f t="shared" si="18"/>
        <v>12</v>
      </c>
      <c r="EW68" s="133">
        <f t="shared" si="18"/>
        <v>11</v>
      </c>
      <c r="EX68" s="133">
        <f t="shared" si="18"/>
        <v>0</v>
      </c>
      <c r="EY68" s="133">
        <f t="shared" si="12"/>
        <v>39</v>
      </c>
      <c r="FA68" s="223">
        <v>37694.571428571428</v>
      </c>
      <c r="FB68" s="223">
        <v>37694.571428571428</v>
      </c>
    </row>
    <row r="69" spans="1:158" ht="12.6" thickBot="1" x14ac:dyDescent="0.45">
      <c r="A69" s="133" t="str">
        <v>Land and Environment</v>
      </c>
      <c r="B69" s="133" t="str">
        <v>N/A</v>
      </c>
      <c r="C69" s="133" t="str">
        <v>Internal Labour</v>
      </c>
      <c r="D69" s="133">
        <v>606809</v>
      </c>
      <c r="E69" s="133" t="str">
        <v>Environmental Planner</v>
      </c>
      <c r="F69" s="133">
        <v>208.74</v>
      </c>
      <c r="G69" s="133">
        <v>91.43088017751478</v>
      </c>
      <c r="H69" s="133">
        <v>0</v>
      </c>
      <c r="I69" s="133">
        <v>0</v>
      </c>
      <c r="J69" s="133">
        <v>0</v>
      </c>
      <c r="K69" s="133">
        <v>0</v>
      </c>
      <c r="L69" s="133">
        <v>0</v>
      </c>
      <c r="M69" s="381" t="str">
        <v>[C-i-C]</v>
      </c>
      <c r="N69" s="381" t="str">
        <v>[C-i-C]</v>
      </c>
      <c r="O69" s="381" t="str">
        <v>[C-i-C]</v>
      </c>
      <c r="P69" s="381" t="str">
        <v>[C-i-C]</v>
      </c>
      <c r="Q69" s="381" t="str">
        <v>[C-i-C]</v>
      </c>
      <c r="R69" s="381" t="str">
        <v>[C-i-C]</v>
      </c>
      <c r="S69" s="381" t="str">
        <v>[C-i-C]</v>
      </c>
      <c r="T69" s="381" t="str">
        <v>[C-i-C]</v>
      </c>
      <c r="U69" s="381" t="str">
        <v>[C-i-C]</v>
      </c>
      <c r="V69" s="381" t="str">
        <v>[C-i-C]</v>
      </c>
      <c r="W69" s="381" t="str">
        <v>[C-i-C]</v>
      </c>
      <c r="X69" s="381" t="str">
        <v>[C-i-C]</v>
      </c>
      <c r="Y69" s="381" t="str">
        <v>[C-i-C]</v>
      </c>
      <c r="Z69" s="381" t="str">
        <v>[C-i-C]</v>
      </c>
      <c r="AA69" s="381" t="str">
        <v>[C-i-C]</v>
      </c>
      <c r="AB69" s="381" t="str">
        <v>[C-i-C]</v>
      </c>
      <c r="AC69" s="381" t="str">
        <v>[C-i-C]</v>
      </c>
      <c r="AD69" s="381" t="str">
        <v>[C-i-C]</v>
      </c>
      <c r="AE69" s="381" t="str">
        <v>[C-i-C]</v>
      </c>
      <c r="AF69" s="381" t="str">
        <v>[C-i-C]</v>
      </c>
      <c r="AG69" s="381" t="str">
        <v>[C-i-C]</v>
      </c>
      <c r="AH69" s="381" t="str">
        <v>[C-i-C]</v>
      </c>
      <c r="AI69" s="133">
        <v>0.14285714285714285</v>
      </c>
      <c r="AJ69" s="133">
        <v>0.14285714285714285</v>
      </c>
      <c r="AK69" s="133">
        <v>0.14285714285714285</v>
      </c>
      <c r="AL69" s="133">
        <v>0.14285714285714285</v>
      </c>
      <c r="AM69" s="133">
        <v>0.14285714285714285</v>
      </c>
      <c r="AN69" s="133">
        <v>0.14285714285714285</v>
      </c>
      <c r="AO69" s="133">
        <v>0.14285714285714285</v>
      </c>
      <c r="AP69" s="133">
        <v>0.14285714285714285</v>
      </c>
      <c r="AQ69" s="133">
        <v>0.14285714285714285</v>
      </c>
      <c r="AR69" s="133">
        <v>0.14285714285714285</v>
      </c>
      <c r="AS69" s="133">
        <v>0.14285714285714285</v>
      </c>
      <c r="AT69" s="133">
        <v>0.14285714285714285</v>
      </c>
      <c r="AU69" s="133">
        <v>0.14285714285714285</v>
      </c>
      <c r="AV69" s="133">
        <v>0.14285714285714285</v>
      </c>
      <c r="AW69" s="133">
        <v>0.14285714285714285</v>
      </c>
      <c r="AX69" s="133">
        <v>0.14285714285714285</v>
      </c>
      <c r="AY69" s="133">
        <v>0.14285714285714285</v>
      </c>
      <c r="AZ69" s="133">
        <v>0</v>
      </c>
      <c r="BA69" s="133">
        <v>0</v>
      </c>
      <c r="BB69" s="133">
        <v>0</v>
      </c>
      <c r="BC69" s="133">
        <v>0</v>
      </c>
      <c r="BD69" s="133">
        <v>0</v>
      </c>
      <c r="BE69" s="133">
        <v>0</v>
      </c>
      <c r="BF69" s="133">
        <v>0</v>
      </c>
      <c r="BG69" s="133">
        <v>0</v>
      </c>
      <c r="BH69" s="133">
        <v>0</v>
      </c>
      <c r="BI69" s="133">
        <v>0</v>
      </c>
      <c r="BJ69" s="133">
        <v>0</v>
      </c>
      <c r="BK69" s="133">
        <v>0</v>
      </c>
      <c r="BL69" s="133">
        <v>0</v>
      </c>
      <c r="BM69" s="133">
        <v>0</v>
      </c>
      <c r="BN69" s="133">
        <v>0</v>
      </c>
      <c r="BO69" s="133">
        <v>0</v>
      </c>
      <c r="BP69" s="133">
        <v>0</v>
      </c>
      <c r="BQ69" s="133">
        <v>0</v>
      </c>
      <c r="BR69" s="133">
        <v>0</v>
      </c>
      <c r="BS69" s="381" t="str">
        <v>[C-i-C]</v>
      </c>
      <c r="BT69" s="381" t="str">
        <v>[C-i-C]</v>
      </c>
      <c r="BU69" s="381" t="str">
        <v>[C-i-C]</v>
      </c>
      <c r="BV69" s="381" t="str">
        <v>[C-i-C]</v>
      </c>
      <c r="BW69" s="381" t="str">
        <v>[C-i-C]</v>
      </c>
      <c r="BX69" s="381" t="str">
        <v>[C-i-C]</v>
      </c>
      <c r="BY69" s="381" t="str">
        <v>[C-i-C]</v>
      </c>
      <c r="BZ69" s="381" t="str">
        <v>[C-i-C]</v>
      </c>
      <c r="CA69" s="381" t="str">
        <v>[C-i-C]</v>
      </c>
      <c r="CB69" s="381" t="str">
        <v>[C-i-C]</v>
      </c>
      <c r="CC69" s="381" t="str">
        <v>[C-i-C]</v>
      </c>
      <c r="CD69" s="381" t="str">
        <v>[C-i-C]</v>
      </c>
      <c r="CE69" s="381" t="str">
        <v>[C-i-C]</v>
      </c>
      <c r="CF69" s="381" t="str">
        <v>[C-i-C]</v>
      </c>
      <c r="CG69" s="381" t="str">
        <v>[C-i-C]</v>
      </c>
      <c r="CH69" s="381" t="str">
        <v>[C-i-C]</v>
      </c>
      <c r="CI69" s="381" t="str">
        <v>[C-i-C]</v>
      </c>
      <c r="CJ69" s="381" t="str">
        <v>[C-i-C]</v>
      </c>
      <c r="CK69" s="381" t="str">
        <v>[C-i-C]</v>
      </c>
      <c r="CL69" s="381" t="str">
        <v>[C-i-C]</v>
      </c>
      <c r="CM69" s="381" t="str">
        <v>[C-i-C]</v>
      </c>
      <c r="CN69" s="381" t="str">
        <v>[C-i-C]</v>
      </c>
      <c r="CO69" s="133">
        <v>4473</v>
      </c>
      <c r="CP69" s="133">
        <v>4473</v>
      </c>
      <c r="CQ69" s="133">
        <v>4473</v>
      </c>
      <c r="CR69" s="133">
        <v>4473</v>
      </c>
      <c r="CS69" s="133">
        <v>4473</v>
      </c>
      <c r="CT69" s="133">
        <v>4473</v>
      </c>
      <c r="CU69" s="133">
        <v>4473</v>
      </c>
      <c r="CV69" s="133">
        <v>4473</v>
      </c>
      <c r="CW69" s="133">
        <v>4473</v>
      </c>
      <c r="CX69" s="133">
        <v>4473</v>
      </c>
      <c r="CY69" s="133">
        <v>4473</v>
      </c>
      <c r="CZ69" s="133">
        <v>4473</v>
      </c>
      <c r="DA69" s="133">
        <v>4473</v>
      </c>
      <c r="DB69" s="133">
        <v>4473</v>
      </c>
      <c r="DC69" s="133">
        <v>4473</v>
      </c>
      <c r="DD69" s="133">
        <v>4473</v>
      </c>
      <c r="DE69" s="133">
        <v>4473</v>
      </c>
      <c r="DF69" s="133">
        <v>0</v>
      </c>
      <c r="DG69" s="133">
        <v>0</v>
      </c>
      <c r="DH69" s="133">
        <v>0</v>
      </c>
      <c r="DI69" s="133">
        <v>0</v>
      </c>
      <c r="DJ69" s="133">
        <v>0</v>
      </c>
      <c r="DK69" s="133">
        <v>0</v>
      </c>
      <c r="DL69" s="133">
        <v>0</v>
      </c>
      <c r="DM69" s="133">
        <v>0</v>
      </c>
      <c r="DN69" s="133">
        <v>0</v>
      </c>
      <c r="DO69" s="133">
        <v>0</v>
      </c>
      <c r="DP69" s="133">
        <v>0</v>
      </c>
      <c r="DQ69" s="133">
        <v>0</v>
      </c>
      <c r="DR69" s="133">
        <v>0</v>
      </c>
      <c r="DS69" s="133">
        <v>0</v>
      </c>
      <c r="DU69" s="223"/>
      <c r="DV69" s="223"/>
      <c r="DW69" s="223"/>
      <c r="DX69" s="223"/>
      <c r="DY69" s="223"/>
      <c r="DZ69" s="223"/>
      <c r="EA69" s="223">
        <v>26837.999999999996</v>
      </c>
      <c r="EB69" s="223">
        <v>80513.999999999985</v>
      </c>
      <c r="EC69" s="223">
        <v>67095</v>
      </c>
      <c r="ED69" s="223">
        <f t="shared" si="6"/>
        <v>49203</v>
      </c>
      <c r="EE69" s="223">
        <f t="shared" si="7"/>
        <v>0</v>
      </c>
      <c r="EF69" s="147" t="str">
        <f t="shared" si="8"/>
        <v>ERROR</v>
      </c>
      <c r="EG69" s="223">
        <f t="shared" si="9"/>
        <v>223650</v>
      </c>
      <c r="EI69" s="223">
        <f t="shared" si="10"/>
        <v>164575.58431952662</v>
      </c>
      <c r="EJ69" s="223">
        <f>EI69*'Key assumptions'!$H$20*'Key assumptions'!$H$21</f>
        <v>6171.5844119822477</v>
      </c>
      <c r="EK69" s="279">
        <f t="shared" si="13"/>
        <v>0.23963133640552994</v>
      </c>
      <c r="EL69" s="223">
        <f t="shared" si="11"/>
        <v>1478.9050203828426</v>
      </c>
      <c r="ET69" s="133">
        <f t="shared" ref="ET69:EX78" si="19">COUNTIFS($H$6:$BL$6,ET$8,$H69:$BL69,"&lt;&gt;"&amp;0)</f>
        <v>4</v>
      </c>
      <c r="EU69" s="133">
        <f t="shared" si="19"/>
        <v>12</v>
      </c>
      <c r="EV69" s="133">
        <f t="shared" si="19"/>
        <v>12</v>
      </c>
      <c r="EW69" s="133">
        <f t="shared" si="19"/>
        <v>11</v>
      </c>
      <c r="EX69" s="133">
        <f t="shared" si="19"/>
        <v>0</v>
      </c>
      <c r="EY69" s="133">
        <f t="shared" si="12"/>
        <v>39</v>
      </c>
      <c r="FA69" s="223">
        <v>40256.999999999993</v>
      </c>
      <c r="FB69" s="223">
        <v>26838</v>
      </c>
    </row>
    <row r="70" spans="1:158" ht="12.6" thickBot="1" x14ac:dyDescent="0.45">
      <c r="A70" s="133" t="str">
        <v>Land and Environment</v>
      </c>
      <c r="B70" s="133" t="str">
        <v>N/A</v>
      </c>
      <c r="C70" s="133" t="str">
        <v>Internal Labour</v>
      </c>
      <c r="D70" s="133">
        <v>606809</v>
      </c>
      <c r="E70" s="133" t="str">
        <v xml:space="preserve">	Environmental Officer - Senior</v>
      </c>
      <c r="F70" s="133">
        <v>293.18</v>
      </c>
      <c r="G70" s="133">
        <v>131</v>
      </c>
      <c r="H70" s="133">
        <v>0</v>
      </c>
      <c r="I70" s="133">
        <v>0</v>
      </c>
      <c r="J70" s="133">
        <v>0</v>
      </c>
      <c r="K70" s="133">
        <v>0</v>
      </c>
      <c r="L70" s="133">
        <v>0</v>
      </c>
      <c r="M70" s="381" t="str">
        <v>[C-i-C]</v>
      </c>
      <c r="N70" s="381" t="str">
        <v>[C-i-C]</v>
      </c>
      <c r="O70" s="381" t="str">
        <v>[C-i-C]</v>
      </c>
      <c r="P70" s="381" t="str">
        <v>[C-i-C]</v>
      </c>
      <c r="Q70" s="381" t="str">
        <v>[C-i-C]</v>
      </c>
      <c r="R70" s="381" t="str">
        <v>[C-i-C]</v>
      </c>
      <c r="S70" s="381" t="str">
        <v>[C-i-C]</v>
      </c>
      <c r="T70" s="381" t="str">
        <v>[C-i-C]</v>
      </c>
      <c r="U70" s="381" t="str">
        <v>[C-i-C]</v>
      </c>
      <c r="V70" s="381" t="str">
        <v>[C-i-C]</v>
      </c>
      <c r="W70" s="381" t="str">
        <v>[C-i-C]</v>
      </c>
      <c r="X70" s="381" t="str">
        <v>[C-i-C]</v>
      </c>
      <c r="Y70" s="381" t="str">
        <v>[C-i-C]</v>
      </c>
      <c r="Z70" s="381" t="str">
        <v>[C-i-C]</v>
      </c>
      <c r="AA70" s="381" t="str">
        <v>[C-i-C]</v>
      </c>
      <c r="AB70" s="381" t="str">
        <v>[C-i-C]</v>
      </c>
      <c r="AC70" s="381" t="str">
        <v>[C-i-C]</v>
      </c>
      <c r="AD70" s="381" t="str">
        <v>[C-i-C]</v>
      </c>
      <c r="AE70" s="381" t="str">
        <v>[C-i-C]</v>
      </c>
      <c r="AF70" s="381" t="str">
        <v>[C-i-C]</v>
      </c>
      <c r="AG70" s="381" t="str">
        <v>[C-i-C]</v>
      </c>
      <c r="AH70" s="381" t="str">
        <v>[C-i-C]</v>
      </c>
      <c r="AI70" s="133">
        <v>0.21428571428571427</v>
      </c>
      <c r="AJ70" s="133">
        <v>0.21428571428571427</v>
      </c>
      <c r="AK70" s="133">
        <v>0.21428571428571427</v>
      </c>
      <c r="AL70" s="133">
        <v>0.21428571428571427</v>
      </c>
      <c r="AM70" s="133">
        <v>0.21428571428571427</v>
      </c>
      <c r="AN70" s="133">
        <v>0.32142857142857145</v>
      </c>
      <c r="AO70" s="133">
        <v>0.32142857142857145</v>
      </c>
      <c r="AP70" s="133">
        <v>0.21428571428571427</v>
      </c>
      <c r="AQ70" s="133">
        <v>0.32142857142857145</v>
      </c>
      <c r="AR70" s="133">
        <v>0.32142857142857145</v>
      </c>
      <c r="AS70" s="133">
        <v>0.32142857142857145</v>
      </c>
      <c r="AT70" s="133">
        <v>0.21428571428571427</v>
      </c>
      <c r="AU70" s="133">
        <v>0.21428571428571427</v>
      </c>
      <c r="AV70" s="133">
        <v>0.21428571428571427</v>
      </c>
      <c r="AW70" s="133">
        <v>0.21428571428571427</v>
      </c>
      <c r="AX70" s="133">
        <v>0.21428571428571427</v>
      </c>
      <c r="AY70" s="133">
        <v>0.21428571428571427</v>
      </c>
      <c r="AZ70" s="133">
        <v>0</v>
      </c>
      <c r="BA70" s="133">
        <v>0</v>
      </c>
      <c r="BB70" s="133">
        <v>0</v>
      </c>
      <c r="BC70" s="133">
        <v>0</v>
      </c>
      <c r="BD70" s="133">
        <v>0</v>
      </c>
      <c r="BE70" s="133">
        <v>0</v>
      </c>
      <c r="BF70" s="133">
        <v>0</v>
      </c>
      <c r="BG70" s="133">
        <v>0</v>
      </c>
      <c r="BH70" s="133">
        <v>0</v>
      </c>
      <c r="BI70" s="133">
        <v>0</v>
      </c>
      <c r="BJ70" s="133">
        <v>0</v>
      </c>
      <c r="BK70" s="133">
        <v>0</v>
      </c>
      <c r="BL70" s="133">
        <v>0</v>
      </c>
      <c r="BM70" s="133">
        <v>0</v>
      </c>
      <c r="BN70" s="133">
        <v>0</v>
      </c>
      <c r="BO70" s="133">
        <v>0</v>
      </c>
      <c r="BP70" s="133">
        <v>0</v>
      </c>
      <c r="BQ70" s="133">
        <v>0</v>
      </c>
      <c r="BR70" s="133">
        <v>0</v>
      </c>
      <c r="BS70" s="381" t="str">
        <v>[C-i-C]</v>
      </c>
      <c r="BT70" s="381" t="str">
        <v>[C-i-C]</v>
      </c>
      <c r="BU70" s="381" t="str">
        <v>[C-i-C]</v>
      </c>
      <c r="BV70" s="381" t="str">
        <v>[C-i-C]</v>
      </c>
      <c r="BW70" s="381" t="str">
        <v>[C-i-C]</v>
      </c>
      <c r="BX70" s="381" t="str">
        <v>[C-i-C]</v>
      </c>
      <c r="BY70" s="381" t="str">
        <v>[C-i-C]</v>
      </c>
      <c r="BZ70" s="381" t="str">
        <v>[C-i-C]</v>
      </c>
      <c r="CA70" s="381" t="str">
        <v>[C-i-C]</v>
      </c>
      <c r="CB70" s="381" t="str">
        <v>[C-i-C]</v>
      </c>
      <c r="CC70" s="381" t="str">
        <v>[C-i-C]</v>
      </c>
      <c r="CD70" s="381" t="str">
        <v>[C-i-C]</v>
      </c>
      <c r="CE70" s="381" t="str">
        <v>[C-i-C]</v>
      </c>
      <c r="CF70" s="381" t="str">
        <v>[C-i-C]</v>
      </c>
      <c r="CG70" s="381" t="str">
        <v>[C-i-C]</v>
      </c>
      <c r="CH70" s="381" t="str">
        <v>[C-i-C]</v>
      </c>
      <c r="CI70" s="381" t="str">
        <v>[C-i-C]</v>
      </c>
      <c r="CJ70" s="381" t="str">
        <v>[C-i-C]</v>
      </c>
      <c r="CK70" s="381" t="str">
        <v>[C-i-C]</v>
      </c>
      <c r="CL70" s="381" t="str">
        <v>[C-i-C]</v>
      </c>
      <c r="CM70" s="381" t="str">
        <v>[C-i-C]</v>
      </c>
      <c r="CN70" s="381" t="str">
        <v>[C-i-C]</v>
      </c>
      <c r="CO70" s="133">
        <v>9423.6428571428569</v>
      </c>
      <c r="CP70" s="133">
        <v>9423.6428571428569</v>
      </c>
      <c r="CQ70" s="133">
        <v>9423.6428571428569</v>
      </c>
      <c r="CR70" s="133">
        <v>9423.6428571428569</v>
      </c>
      <c r="CS70" s="133">
        <v>9423.6428571428569</v>
      </c>
      <c r="CT70" s="133">
        <v>14135.464285714286</v>
      </c>
      <c r="CU70" s="133">
        <v>14135.464285714286</v>
      </c>
      <c r="CV70" s="133">
        <v>9423.6428571428569</v>
      </c>
      <c r="CW70" s="133">
        <v>14135.464285714286</v>
      </c>
      <c r="CX70" s="133">
        <v>14135.464285714286</v>
      </c>
      <c r="CY70" s="133">
        <v>14135.464285714286</v>
      </c>
      <c r="CZ70" s="133">
        <v>9423.6428571428569</v>
      </c>
      <c r="DA70" s="133">
        <v>9423.6428571428569</v>
      </c>
      <c r="DB70" s="133">
        <v>9423.6428571428569</v>
      </c>
      <c r="DC70" s="133">
        <v>9423.6428571428569</v>
      </c>
      <c r="DD70" s="133">
        <v>9423.6428571428569</v>
      </c>
      <c r="DE70" s="133">
        <v>9423.6428571428569</v>
      </c>
      <c r="DF70" s="133">
        <v>0</v>
      </c>
      <c r="DG70" s="133">
        <v>0</v>
      </c>
      <c r="DH70" s="133">
        <v>0</v>
      </c>
      <c r="DI70" s="133">
        <v>0</v>
      </c>
      <c r="DJ70" s="133">
        <v>0</v>
      </c>
      <c r="DK70" s="133">
        <v>0</v>
      </c>
      <c r="DL70" s="133">
        <v>0</v>
      </c>
      <c r="DM70" s="133">
        <v>0</v>
      </c>
      <c r="DN70" s="133">
        <v>0</v>
      </c>
      <c r="DO70" s="133">
        <v>0</v>
      </c>
      <c r="DP70" s="133">
        <v>0</v>
      </c>
      <c r="DQ70" s="133">
        <v>0</v>
      </c>
      <c r="DR70" s="133">
        <v>0</v>
      </c>
      <c r="DS70" s="133">
        <v>0</v>
      </c>
      <c r="DU70" s="223"/>
      <c r="DV70" s="223"/>
      <c r="DW70" s="223"/>
      <c r="DX70" s="223"/>
      <c r="DY70" s="223"/>
      <c r="DZ70" s="223"/>
      <c r="EA70" s="223">
        <v>37694.571428571428</v>
      </c>
      <c r="EB70" s="223">
        <v>113083.71428571428</v>
      </c>
      <c r="EC70" s="223">
        <v>117795.53571428571</v>
      </c>
      <c r="ED70" s="223">
        <f t="shared" si="6"/>
        <v>122507.35714285714</v>
      </c>
      <c r="EE70" s="223">
        <f t="shared" si="7"/>
        <v>0</v>
      </c>
      <c r="EF70" s="147" t="str">
        <f t="shared" si="8"/>
        <v>ERROR</v>
      </c>
      <c r="EG70" s="223">
        <f t="shared" si="9"/>
        <v>391081.17857142858</v>
      </c>
      <c r="EI70" s="223">
        <f t="shared" si="10"/>
        <v>235800</v>
      </c>
      <c r="EJ70" s="223">
        <f>EI70*'Key assumptions'!$H$20*'Key assumptions'!$H$21</f>
        <v>8842.5</v>
      </c>
      <c r="EK70" s="279">
        <f t="shared" si="13"/>
        <v>0.23963133640552994</v>
      </c>
      <c r="EL70" s="223">
        <f t="shared" si="11"/>
        <v>2118.9400921658985</v>
      </c>
      <c r="ET70" s="133">
        <f t="shared" si="19"/>
        <v>4</v>
      </c>
      <c r="EU70" s="133">
        <f t="shared" si="19"/>
        <v>12</v>
      </c>
      <c r="EV70" s="133">
        <f t="shared" si="19"/>
        <v>12</v>
      </c>
      <c r="EW70" s="133">
        <f t="shared" si="19"/>
        <v>11</v>
      </c>
      <c r="EX70" s="133">
        <f t="shared" si="19"/>
        <v>0</v>
      </c>
      <c r="EY70" s="133">
        <f t="shared" si="12"/>
        <v>39</v>
      </c>
      <c r="FA70" s="223">
        <v>56541.857142857138</v>
      </c>
      <c r="FB70" s="223">
        <v>61253.678571428565</v>
      </c>
    </row>
    <row r="71" spans="1:158" ht="12.6" thickBot="1" x14ac:dyDescent="0.45">
      <c r="A71" s="133" t="str">
        <v>Land and Environment</v>
      </c>
      <c r="B71" s="133" t="str">
        <v>N/A</v>
      </c>
      <c r="C71" s="133" t="str">
        <v>Internal Labour</v>
      </c>
      <c r="D71" s="133">
        <v>606809</v>
      </c>
      <c r="E71" s="133" t="str">
        <v>Environmental Planner</v>
      </c>
      <c r="F71" s="133">
        <v>208.74</v>
      </c>
      <c r="G71" s="133">
        <v>91.43088017751478</v>
      </c>
      <c r="H71" s="133">
        <v>0</v>
      </c>
      <c r="I71" s="133">
        <v>0</v>
      </c>
      <c r="J71" s="133">
        <v>0</v>
      </c>
      <c r="K71" s="133">
        <v>0</v>
      </c>
      <c r="L71" s="133">
        <v>0</v>
      </c>
      <c r="M71" s="381" t="str">
        <v>[C-i-C]</v>
      </c>
      <c r="N71" s="381" t="str">
        <v>[C-i-C]</v>
      </c>
      <c r="O71" s="381" t="str">
        <v>[C-i-C]</v>
      </c>
      <c r="P71" s="381" t="str">
        <v>[C-i-C]</v>
      </c>
      <c r="Q71" s="381" t="str">
        <v>[C-i-C]</v>
      </c>
      <c r="R71" s="381" t="str">
        <v>[C-i-C]</v>
      </c>
      <c r="S71" s="381" t="str">
        <v>[C-i-C]</v>
      </c>
      <c r="T71" s="381" t="str">
        <v>[C-i-C]</v>
      </c>
      <c r="U71" s="381" t="str">
        <v>[C-i-C]</v>
      </c>
      <c r="V71" s="381" t="str">
        <v>[C-i-C]</v>
      </c>
      <c r="W71" s="381" t="str">
        <v>[C-i-C]</v>
      </c>
      <c r="X71" s="381" t="str">
        <v>[C-i-C]</v>
      </c>
      <c r="Y71" s="381" t="str">
        <v>[C-i-C]</v>
      </c>
      <c r="Z71" s="381" t="str">
        <v>[C-i-C]</v>
      </c>
      <c r="AA71" s="381" t="str">
        <v>[C-i-C]</v>
      </c>
      <c r="AB71" s="381" t="str">
        <v>[C-i-C]</v>
      </c>
      <c r="AC71" s="381" t="str">
        <v>[C-i-C]</v>
      </c>
      <c r="AD71" s="381" t="str">
        <v>[C-i-C]</v>
      </c>
      <c r="AE71" s="381" t="str">
        <v>[C-i-C]</v>
      </c>
      <c r="AF71" s="381" t="str">
        <v>[C-i-C]</v>
      </c>
      <c r="AG71" s="381" t="str">
        <v>[C-i-C]</v>
      </c>
      <c r="AH71" s="381" t="str">
        <v>[C-i-C]</v>
      </c>
      <c r="AI71" s="133">
        <v>0.25</v>
      </c>
      <c r="AJ71" s="133">
        <v>0.25</v>
      </c>
      <c r="AK71" s="133">
        <v>0.25</v>
      </c>
      <c r="AL71" s="133">
        <v>0.25</v>
      </c>
      <c r="AM71" s="133">
        <v>0.25</v>
      </c>
      <c r="AN71" s="133">
        <v>0.42857142857142855</v>
      </c>
      <c r="AO71" s="133">
        <v>0.42857142857142855</v>
      </c>
      <c r="AP71" s="133">
        <v>0.25</v>
      </c>
      <c r="AQ71" s="133">
        <v>0.42857142857142855</v>
      </c>
      <c r="AR71" s="133">
        <v>0.42857142857142855</v>
      </c>
      <c r="AS71" s="133">
        <v>0.42857142857142855</v>
      </c>
      <c r="AT71" s="133">
        <v>0.25</v>
      </c>
      <c r="AU71" s="133">
        <v>0.25</v>
      </c>
      <c r="AV71" s="133">
        <v>0.25</v>
      </c>
      <c r="AW71" s="133">
        <v>0.25</v>
      </c>
      <c r="AX71" s="133">
        <v>0.25</v>
      </c>
      <c r="AY71" s="133">
        <v>0.25</v>
      </c>
      <c r="AZ71" s="133">
        <v>0</v>
      </c>
      <c r="BA71" s="133">
        <v>0</v>
      </c>
      <c r="BB71" s="133">
        <v>0</v>
      </c>
      <c r="BC71" s="133">
        <v>0</v>
      </c>
      <c r="BD71" s="133">
        <v>0</v>
      </c>
      <c r="BE71" s="133">
        <v>0</v>
      </c>
      <c r="BF71" s="133">
        <v>0</v>
      </c>
      <c r="BG71" s="133">
        <v>0</v>
      </c>
      <c r="BH71" s="133">
        <v>0</v>
      </c>
      <c r="BI71" s="133">
        <v>0</v>
      </c>
      <c r="BJ71" s="133">
        <v>0</v>
      </c>
      <c r="BK71" s="133">
        <v>0</v>
      </c>
      <c r="BL71" s="133">
        <v>0</v>
      </c>
      <c r="BM71" s="133">
        <v>0</v>
      </c>
      <c r="BN71" s="133">
        <v>0</v>
      </c>
      <c r="BO71" s="133">
        <v>0</v>
      </c>
      <c r="BP71" s="133">
        <v>0</v>
      </c>
      <c r="BQ71" s="133">
        <v>0</v>
      </c>
      <c r="BR71" s="133">
        <v>0</v>
      </c>
      <c r="BS71" s="381" t="str">
        <v>[C-i-C]</v>
      </c>
      <c r="BT71" s="381" t="str">
        <v>[C-i-C]</v>
      </c>
      <c r="BU71" s="381" t="str">
        <v>[C-i-C]</v>
      </c>
      <c r="BV71" s="381" t="str">
        <v>[C-i-C]</v>
      </c>
      <c r="BW71" s="381" t="str">
        <v>[C-i-C]</v>
      </c>
      <c r="BX71" s="381" t="str">
        <v>[C-i-C]</v>
      </c>
      <c r="BY71" s="381" t="str">
        <v>[C-i-C]</v>
      </c>
      <c r="BZ71" s="381" t="str">
        <v>[C-i-C]</v>
      </c>
      <c r="CA71" s="381" t="str">
        <v>[C-i-C]</v>
      </c>
      <c r="CB71" s="381" t="str">
        <v>[C-i-C]</v>
      </c>
      <c r="CC71" s="381" t="str">
        <v>[C-i-C]</v>
      </c>
      <c r="CD71" s="381" t="str">
        <v>[C-i-C]</v>
      </c>
      <c r="CE71" s="381" t="str">
        <v>[C-i-C]</v>
      </c>
      <c r="CF71" s="381" t="str">
        <v>[C-i-C]</v>
      </c>
      <c r="CG71" s="381" t="str">
        <v>[C-i-C]</v>
      </c>
      <c r="CH71" s="381" t="str">
        <v>[C-i-C]</v>
      </c>
      <c r="CI71" s="381" t="str">
        <v>[C-i-C]</v>
      </c>
      <c r="CJ71" s="381" t="str">
        <v>[C-i-C]</v>
      </c>
      <c r="CK71" s="381" t="str">
        <v>[C-i-C]</v>
      </c>
      <c r="CL71" s="381" t="str">
        <v>[C-i-C]</v>
      </c>
      <c r="CM71" s="381" t="str">
        <v>[C-i-C]</v>
      </c>
      <c r="CN71" s="381" t="str">
        <v>[C-i-C]</v>
      </c>
      <c r="CO71" s="133">
        <v>7827.75</v>
      </c>
      <c r="CP71" s="133">
        <v>7827.75</v>
      </c>
      <c r="CQ71" s="133">
        <v>7827.75</v>
      </c>
      <c r="CR71" s="133">
        <v>7827.75</v>
      </c>
      <c r="CS71" s="133">
        <v>7827.75</v>
      </c>
      <c r="CT71" s="133">
        <v>13418.999999999998</v>
      </c>
      <c r="CU71" s="133">
        <v>13418.999999999998</v>
      </c>
      <c r="CV71" s="133">
        <v>7827.75</v>
      </c>
      <c r="CW71" s="133">
        <v>13418.999999999998</v>
      </c>
      <c r="CX71" s="133">
        <v>13418.999999999998</v>
      </c>
      <c r="CY71" s="133">
        <v>13418.999999999998</v>
      </c>
      <c r="CZ71" s="133">
        <v>7827.75</v>
      </c>
      <c r="DA71" s="133">
        <v>7827.75</v>
      </c>
      <c r="DB71" s="133">
        <v>7827.75</v>
      </c>
      <c r="DC71" s="133">
        <v>7827.75</v>
      </c>
      <c r="DD71" s="133">
        <v>7827.75</v>
      </c>
      <c r="DE71" s="133">
        <v>7827.75</v>
      </c>
      <c r="DF71" s="133">
        <v>0</v>
      </c>
      <c r="DG71" s="133">
        <v>0</v>
      </c>
      <c r="DH71" s="133">
        <v>0</v>
      </c>
      <c r="DI71" s="133">
        <v>0</v>
      </c>
      <c r="DJ71" s="133">
        <v>0</v>
      </c>
      <c r="DK71" s="133">
        <v>0</v>
      </c>
      <c r="DL71" s="133">
        <v>0</v>
      </c>
      <c r="DM71" s="133">
        <v>0</v>
      </c>
      <c r="DN71" s="133">
        <v>0</v>
      </c>
      <c r="DO71" s="133">
        <v>0</v>
      </c>
      <c r="DP71" s="133">
        <v>0</v>
      </c>
      <c r="DQ71" s="133">
        <v>0</v>
      </c>
      <c r="DR71" s="133">
        <v>0</v>
      </c>
      <c r="DS71" s="133">
        <v>0</v>
      </c>
      <c r="DU71" s="223"/>
      <c r="DV71" s="223"/>
      <c r="DW71" s="223"/>
      <c r="DX71" s="223"/>
      <c r="DY71" s="223"/>
      <c r="DZ71" s="223"/>
      <c r="EA71" s="223">
        <v>31311</v>
      </c>
      <c r="EB71" s="223">
        <v>93933</v>
      </c>
      <c r="EC71" s="223">
        <v>99524.25</v>
      </c>
      <c r="ED71" s="223">
        <f t="shared" si="6"/>
        <v>108470.25</v>
      </c>
      <c r="EE71" s="223">
        <f t="shared" si="7"/>
        <v>0</v>
      </c>
      <c r="EF71" s="147" t="str">
        <f t="shared" si="8"/>
        <v>ERROR</v>
      </c>
      <c r="EG71" s="223">
        <f t="shared" si="9"/>
        <v>333238.5</v>
      </c>
      <c r="EI71" s="223">
        <f t="shared" si="10"/>
        <v>164575.58431952662</v>
      </c>
      <c r="EJ71" s="223">
        <f>EI71*'Key assumptions'!$H$20*'Key assumptions'!$H$21</f>
        <v>6171.5844119822477</v>
      </c>
      <c r="EK71" s="279">
        <f t="shared" si="13"/>
        <v>0.23963133640552994</v>
      </c>
      <c r="EL71" s="223">
        <f t="shared" si="11"/>
        <v>1478.9050203828426</v>
      </c>
      <c r="ET71" s="133">
        <f t="shared" si="19"/>
        <v>4</v>
      </c>
      <c r="EU71" s="133">
        <f t="shared" si="19"/>
        <v>12</v>
      </c>
      <c r="EV71" s="133">
        <f t="shared" si="19"/>
        <v>12</v>
      </c>
      <c r="EW71" s="133">
        <f t="shared" si="19"/>
        <v>11</v>
      </c>
      <c r="EX71" s="133">
        <f t="shared" si="19"/>
        <v>0</v>
      </c>
      <c r="EY71" s="133">
        <f t="shared" si="12"/>
        <v>39</v>
      </c>
      <c r="FA71" s="223">
        <v>46966.5</v>
      </c>
      <c r="FB71" s="223">
        <v>52557.75</v>
      </c>
    </row>
    <row r="72" spans="1:158" ht="12.6" thickBot="1" x14ac:dyDescent="0.45">
      <c r="A72" s="133" t="str">
        <v>Land and Environment</v>
      </c>
      <c r="B72" s="133" t="str">
        <v>N/A</v>
      </c>
      <c r="C72" s="133" t="str">
        <v>Internal Labour</v>
      </c>
      <c r="D72" s="133">
        <v>606809</v>
      </c>
      <c r="E72" s="133" t="str">
        <v>Environmental Planner</v>
      </c>
      <c r="F72" s="133">
        <v>208.74</v>
      </c>
      <c r="G72" s="133">
        <v>91.43088017751478</v>
      </c>
      <c r="H72" s="133">
        <v>0</v>
      </c>
      <c r="I72" s="133">
        <v>0</v>
      </c>
      <c r="J72" s="133">
        <v>0</v>
      </c>
      <c r="K72" s="133">
        <v>0</v>
      </c>
      <c r="L72" s="133">
        <v>0</v>
      </c>
      <c r="M72" s="381" t="str">
        <v>[C-i-C]</v>
      </c>
      <c r="N72" s="381" t="str">
        <v>[C-i-C]</v>
      </c>
      <c r="O72" s="381" t="str">
        <v>[C-i-C]</v>
      </c>
      <c r="P72" s="381" t="str">
        <v>[C-i-C]</v>
      </c>
      <c r="Q72" s="381" t="str">
        <v>[C-i-C]</v>
      </c>
      <c r="R72" s="381" t="str">
        <v>[C-i-C]</v>
      </c>
      <c r="S72" s="381" t="str">
        <v>[C-i-C]</v>
      </c>
      <c r="T72" s="381" t="str">
        <v>[C-i-C]</v>
      </c>
      <c r="U72" s="381" t="str">
        <v>[C-i-C]</v>
      </c>
      <c r="V72" s="381" t="str">
        <v>[C-i-C]</v>
      </c>
      <c r="W72" s="381" t="str">
        <v>[C-i-C]</v>
      </c>
      <c r="X72" s="381" t="str">
        <v>[C-i-C]</v>
      </c>
      <c r="Y72" s="381" t="str">
        <v>[C-i-C]</v>
      </c>
      <c r="Z72" s="381" t="str">
        <v>[C-i-C]</v>
      </c>
      <c r="AA72" s="381" t="str">
        <v>[C-i-C]</v>
      </c>
      <c r="AB72" s="381" t="str">
        <v>[C-i-C]</v>
      </c>
      <c r="AC72" s="381" t="str">
        <v>[C-i-C]</v>
      </c>
      <c r="AD72" s="381" t="str">
        <v>[C-i-C]</v>
      </c>
      <c r="AE72" s="381" t="str">
        <v>[C-i-C]</v>
      </c>
      <c r="AF72" s="381" t="str">
        <v>[C-i-C]</v>
      </c>
      <c r="AG72" s="381" t="str">
        <v>[C-i-C]</v>
      </c>
      <c r="AH72" s="381" t="str">
        <v>[C-i-C]</v>
      </c>
      <c r="AI72" s="133">
        <v>0.05</v>
      </c>
      <c r="AJ72" s="133">
        <v>0.05</v>
      </c>
      <c r="AK72" s="133">
        <v>0.05</v>
      </c>
      <c r="AL72" s="133">
        <v>0.05</v>
      </c>
      <c r="AM72" s="133">
        <v>0.05</v>
      </c>
      <c r="AN72" s="133">
        <v>0.05</v>
      </c>
      <c r="AO72" s="133">
        <v>0.05</v>
      </c>
      <c r="AP72" s="133">
        <v>0.05</v>
      </c>
      <c r="AQ72" s="133">
        <v>0.05</v>
      </c>
      <c r="AR72" s="133">
        <v>0.05</v>
      </c>
      <c r="AS72" s="133">
        <v>0.05</v>
      </c>
      <c r="AT72" s="133">
        <v>0.05</v>
      </c>
      <c r="AU72" s="133">
        <v>0.05</v>
      </c>
      <c r="AV72" s="133">
        <v>0.05</v>
      </c>
      <c r="AW72" s="133">
        <v>0.05</v>
      </c>
      <c r="AX72" s="133">
        <v>0.05</v>
      </c>
      <c r="AY72" s="133">
        <v>0.05</v>
      </c>
      <c r="AZ72" s="133">
        <v>0</v>
      </c>
      <c r="BA72" s="133">
        <v>0</v>
      </c>
      <c r="BB72" s="133">
        <v>0</v>
      </c>
      <c r="BC72" s="133">
        <v>0</v>
      </c>
      <c r="BD72" s="133">
        <v>0</v>
      </c>
      <c r="BE72" s="133">
        <v>0</v>
      </c>
      <c r="BF72" s="133">
        <v>0</v>
      </c>
      <c r="BG72" s="133">
        <v>0</v>
      </c>
      <c r="BH72" s="133">
        <v>0</v>
      </c>
      <c r="BI72" s="133">
        <v>0</v>
      </c>
      <c r="BJ72" s="133">
        <v>0</v>
      </c>
      <c r="BK72" s="133">
        <v>0</v>
      </c>
      <c r="BL72" s="133">
        <v>0</v>
      </c>
      <c r="BM72" s="133">
        <v>0</v>
      </c>
      <c r="BN72" s="133">
        <v>0</v>
      </c>
      <c r="BO72" s="133">
        <v>0</v>
      </c>
      <c r="BP72" s="133">
        <v>0</v>
      </c>
      <c r="BQ72" s="133">
        <v>0</v>
      </c>
      <c r="BR72" s="133">
        <v>0</v>
      </c>
      <c r="BS72" s="381" t="str">
        <v>[C-i-C]</v>
      </c>
      <c r="BT72" s="381" t="str">
        <v>[C-i-C]</v>
      </c>
      <c r="BU72" s="381" t="str">
        <v>[C-i-C]</v>
      </c>
      <c r="BV72" s="381" t="str">
        <v>[C-i-C]</v>
      </c>
      <c r="BW72" s="381" t="str">
        <v>[C-i-C]</v>
      </c>
      <c r="BX72" s="381" t="str">
        <v>[C-i-C]</v>
      </c>
      <c r="BY72" s="381" t="str">
        <v>[C-i-C]</v>
      </c>
      <c r="BZ72" s="381" t="str">
        <v>[C-i-C]</v>
      </c>
      <c r="CA72" s="381" t="str">
        <v>[C-i-C]</v>
      </c>
      <c r="CB72" s="381" t="str">
        <v>[C-i-C]</v>
      </c>
      <c r="CC72" s="381" t="str">
        <v>[C-i-C]</v>
      </c>
      <c r="CD72" s="381" t="str">
        <v>[C-i-C]</v>
      </c>
      <c r="CE72" s="381" t="str">
        <v>[C-i-C]</v>
      </c>
      <c r="CF72" s="381" t="str">
        <v>[C-i-C]</v>
      </c>
      <c r="CG72" s="381" t="str">
        <v>[C-i-C]</v>
      </c>
      <c r="CH72" s="381" t="str">
        <v>[C-i-C]</v>
      </c>
      <c r="CI72" s="381" t="str">
        <v>[C-i-C]</v>
      </c>
      <c r="CJ72" s="381" t="str">
        <v>[C-i-C]</v>
      </c>
      <c r="CK72" s="381" t="str">
        <v>[C-i-C]</v>
      </c>
      <c r="CL72" s="381" t="str">
        <v>[C-i-C]</v>
      </c>
      <c r="CM72" s="381" t="str">
        <v>[C-i-C]</v>
      </c>
      <c r="CN72" s="381" t="str">
        <v>[C-i-C]</v>
      </c>
      <c r="CO72" s="133">
        <v>1565.5500000000002</v>
      </c>
      <c r="CP72" s="133">
        <v>1565.5500000000002</v>
      </c>
      <c r="CQ72" s="133">
        <v>1565.5500000000002</v>
      </c>
      <c r="CR72" s="133">
        <v>1565.5500000000002</v>
      </c>
      <c r="CS72" s="133">
        <v>1565.5500000000002</v>
      </c>
      <c r="CT72" s="133">
        <v>1565.5500000000002</v>
      </c>
      <c r="CU72" s="133">
        <v>1565.5500000000002</v>
      </c>
      <c r="CV72" s="133">
        <v>1565.5500000000002</v>
      </c>
      <c r="CW72" s="133">
        <v>1565.5500000000002</v>
      </c>
      <c r="CX72" s="133">
        <v>1565.5500000000002</v>
      </c>
      <c r="CY72" s="133">
        <v>1565.5500000000002</v>
      </c>
      <c r="CZ72" s="133">
        <v>1565.5500000000002</v>
      </c>
      <c r="DA72" s="133">
        <v>1565.5500000000002</v>
      </c>
      <c r="DB72" s="133">
        <v>1565.5500000000002</v>
      </c>
      <c r="DC72" s="133">
        <v>1565.5500000000002</v>
      </c>
      <c r="DD72" s="133">
        <v>1565.5500000000002</v>
      </c>
      <c r="DE72" s="133">
        <v>1565.5500000000002</v>
      </c>
      <c r="DF72" s="133">
        <v>0</v>
      </c>
      <c r="DG72" s="133">
        <v>0</v>
      </c>
      <c r="DH72" s="133">
        <v>0</v>
      </c>
      <c r="DI72" s="133">
        <v>0</v>
      </c>
      <c r="DJ72" s="133">
        <v>0</v>
      </c>
      <c r="DK72" s="133">
        <v>0</v>
      </c>
      <c r="DL72" s="133">
        <v>0</v>
      </c>
      <c r="DM72" s="133">
        <v>0</v>
      </c>
      <c r="DN72" s="133">
        <v>0</v>
      </c>
      <c r="DO72" s="133">
        <v>0</v>
      </c>
      <c r="DP72" s="133">
        <v>0</v>
      </c>
      <c r="DQ72" s="133">
        <v>0</v>
      </c>
      <c r="DR72" s="133">
        <v>0</v>
      </c>
      <c r="DS72" s="133">
        <v>0</v>
      </c>
      <c r="DU72" s="223"/>
      <c r="DV72" s="223"/>
      <c r="DW72" s="223"/>
      <c r="DX72" s="223"/>
      <c r="DY72" s="223"/>
      <c r="DZ72" s="223"/>
      <c r="EA72" s="223">
        <v>0</v>
      </c>
      <c r="EB72" s="223">
        <v>17221.05</v>
      </c>
      <c r="EC72" s="223">
        <v>18786.599999999999</v>
      </c>
      <c r="ED72" s="223">
        <f t="shared" si="6"/>
        <v>17221.05</v>
      </c>
      <c r="EE72" s="223">
        <f t="shared" si="7"/>
        <v>0</v>
      </c>
      <c r="EF72" s="147" t="str">
        <f t="shared" si="8"/>
        <v>ERROR</v>
      </c>
      <c r="EG72" s="223">
        <f t="shared" si="9"/>
        <v>53228.7</v>
      </c>
      <c r="EI72" s="223">
        <f t="shared" si="10"/>
        <v>164575.58431952662</v>
      </c>
      <c r="EJ72" s="223">
        <f>EI72*'Key assumptions'!$H$20*'Key assumptions'!$H$21</f>
        <v>6171.5844119822477</v>
      </c>
      <c r="EK72" s="279">
        <f t="shared" si="13"/>
        <v>0.23963133640552994</v>
      </c>
      <c r="EL72" s="223">
        <f t="shared" si="11"/>
        <v>1478.9050203828426</v>
      </c>
      <c r="ET72" s="133">
        <f t="shared" si="19"/>
        <v>4</v>
      </c>
      <c r="EU72" s="133">
        <f t="shared" si="19"/>
        <v>12</v>
      </c>
      <c r="EV72" s="133">
        <f t="shared" si="19"/>
        <v>12</v>
      </c>
      <c r="EW72" s="133">
        <f t="shared" si="19"/>
        <v>11</v>
      </c>
      <c r="EX72" s="133">
        <f t="shared" si="19"/>
        <v>0</v>
      </c>
      <c r="EY72" s="133">
        <f t="shared" si="12"/>
        <v>39</v>
      </c>
      <c r="FA72" s="223">
        <v>9393.3000000000011</v>
      </c>
      <c r="FB72" s="223">
        <v>9393.3000000000011</v>
      </c>
    </row>
    <row r="73" spans="1:158" ht="12.6" thickBot="1" x14ac:dyDescent="0.45">
      <c r="A73" s="133" t="str">
        <v>Land and Environment</v>
      </c>
      <c r="B73" s="133" t="str">
        <v>N/A</v>
      </c>
      <c r="C73" s="133" t="str">
        <v>Internal Labour</v>
      </c>
      <c r="D73" s="133">
        <v>606809</v>
      </c>
      <c r="E73" s="133" t="str">
        <v>Environmental Planner - Senior</v>
      </c>
      <c r="F73" s="133">
        <v>293.18</v>
      </c>
      <c r="G73" s="133">
        <v>131</v>
      </c>
      <c r="H73" s="133">
        <v>0</v>
      </c>
      <c r="I73" s="133">
        <v>0</v>
      </c>
      <c r="J73" s="133">
        <v>0</v>
      </c>
      <c r="K73" s="133">
        <v>0</v>
      </c>
      <c r="L73" s="133">
        <v>0</v>
      </c>
      <c r="M73" s="381" t="str">
        <v>[C-i-C]</v>
      </c>
      <c r="N73" s="381" t="str">
        <v>[C-i-C]</v>
      </c>
      <c r="O73" s="381" t="str">
        <v>[C-i-C]</v>
      </c>
      <c r="P73" s="381" t="str">
        <v>[C-i-C]</v>
      </c>
      <c r="Q73" s="381" t="str">
        <v>[C-i-C]</v>
      </c>
      <c r="R73" s="381" t="str">
        <v>[C-i-C]</v>
      </c>
      <c r="S73" s="381" t="str">
        <v>[C-i-C]</v>
      </c>
      <c r="T73" s="381" t="str">
        <v>[C-i-C]</v>
      </c>
      <c r="U73" s="381" t="str">
        <v>[C-i-C]</v>
      </c>
      <c r="V73" s="381" t="str">
        <v>[C-i-C]</v>
      </c>
      <c r="W73" s="381" t="str">
        <v>[C-i-C]</v>
      </c>
      <c r="X73" s="381" t="str">
        <v>[C-i-C]</v>
      </c>
      <c r="Y73" s="381" t="str">
        <v>[C-i-C]</v>
      </c>
      <c r="Z73" s="381" t="str">
        <v>[C-i-C]</v>
      </c>
      <c r="AA73" s="381" t="str">
        <v>[C-i-C]</v>
      </c>
      <c r="AB73" s="381" t="str">
        <v>[C-i-C]</v>
      </c>
      <c r="AC73" s="381" t="str">
        <v>[C-i-C]</v>
      </c>
      <c r="AD73" s="381" t="str">
        <v>[C-i-C]</v>
      </c>
      <c r="AE73" s="381" t="str">
        <v>[C-i-C]</v>
      </c>
      <c r="AF73" s="381" t="str">
        <v>[C-i-C]</v>
      </c>
      <c r="AG73" s="381" t="str">
        <v>[C-i-C]</v>
      </c>
      <c r="AH73" s="381" t="str">
        <v>[C-i-C]</v>
      </c>
      <c r="AI73" s="133">
        <v>0</v>
      </c>
      <c r="AJ73" s="133">
        <v>0</v>
      </c>
      <c r="AK73" s="133">
        <v>0</v>
      </c>
      <c r="AL73" s="133">
        <v>0</v>
      </c>
      <c r="AM73" s="133">
        <v>0</v>
      </c>
      <c r="AN73" s="133">
        <v>0</v>
      </c>
      <c r="AO73" s="133">
        <v>0</v>
      </c>
      <c r="AP73" s="133">
        <v>0</v>
      </c>
      <c r="AQ73" s="133">
        <v>0</v>
      </c>
      <c r="AR73" s="133">
        <v>0</v>
      </c>
      <c r="AS73" s="133">
        <v>0</v>
      </c>
      <c r="AT73" s="133">
        <v>0</v>
      </c>
      <c r="AU73" s="133">
        <v>0</v>
      </c>
      <c r="AV73" s="133">
        <v>0</v>
      </c>
      <c r="AW73" s="133">
        <v>0</v>
      </c>
      <c r="AX73" s="133">
        <v>0</v>
      </c>
      <c r="AY73" s="133">
        <v>0</v>
      </c>
      <c r="AZ73" s="133">
        <v>0</v>
      </c>
      <c r="BA73" s="133">
        <v>0</v>
      </c>
      <c r="BB73" s="133">
        <v>0</v>
      </c>
      <c r="BC73" s="133">
        <v>0</v>
      </c>
      <c r="BD73" s="133">
        <v>0</v>
      </c>
      <c r="BE73" s="133">
        <v>0</v>
      </c>
      <c r="BF73" s="133">
        <v>0</v>
      </c>
      <c r="BG73" s="133">
        <v>0</v>
      </c>
      <c r="BH73" s="133">
        <v>0</v>
      </c>
      <c r="BI73" s="133">
        <v>0</v>
      </c>
      <c r="BJ73" s="133">
        <v>0</v>
      </c>
      <c r="BK73" s="133">
        <v>0</v>
      </c>
      <c r="BL73" s="133">
        <v>0</v>
      </c>
      <c r="BM73" s="133">
        <v>0</v>
      </c>
      <c r="BN73" s="133">
        <v>0</v>
      </c>
      <c r="BO73" s="133">
        <v>0</v>
      </c>
      <c r="BP73" s="133">
        <v>0</v>
      </c>
      <c r="BQ73" s="133">
        <v>0</v>
      </c>
      <c r="BR73" s="133">
        <v>0</v>
      </c>
      <c r="BS73" s="381" t="str">
        <v>[C-i-C]</v>
      </c>
      <c r="BT73" s="381" t="str">
        <v>[C-i-C]</v>
      </c>
      <c r="BU73" s="381" t="str">
        <v>[C-i-C]</v>
      </c>
      <c r="BV73" s="381" t="str">
        <v>[C-i-C]</v>
      </c>
      <c r="BW73" s="381" t="str">
        <v>[C-i-C]</v>
      </c>
      <c r="BX73" s="381" t="str">
        <v>[C-i-C]</v>
      </c>
      <c r="BY73" s="381" t="str">
        <v>[C-i-C]</v>
      </c>
      <c r="BZ73" s="381" t="str">
        <v>[C-i-C]</v>
      </c>
      <c r="CA73" s="381" t="str">
        <v>[C-i-C]</v>
      </c>
      <c r="CB73" s="381" t="str">
        <v>[C-i-C]</v>
      </c>
      <c r="CC73" s="381" t="str">
        <v>[C-i-C]</v>
      </c>
      <c r="CD73" s="381" t="str">
        <v>[C-i-C]</v>
      </c>
      <c r="CE73" s="381" t="str">
        <v>[C-i-C]</v>
      </c>
      <c r="CF73" s="381" t="str">
        <v>[C-i-C]</v>
      </c>
      <c r="CG73" s="381" t="str">
        <v>[C-i-C]</v>
      </c>
      <c r="CH73" s="381" t="str">
        <v>[C-i-C]</v>
      </c>
      <c r="CI73" s="381" t="str">
        <v>[C-i-C]</v>
      </c>
      <c r="CJ73" s="381" t="str">
        <v>[C-i-C]</v>
      </c>
      <c r="CK73" s="381" t="str">
        <v>[C-i-C]</v>
      </c>
      <c r="CL73" s="381" t="str">
        <v>[C-i-C]</v>
      </c>
      <c r="CM73" s="381" t="str">
        <v>[C-i-C]</v>
      </c>
      <c r="CN73" s="381" t="str">
        <v>[C-i-C]</v>
      </c>
      <c r="CO73" s="133">
        <v>0</v>
      </c>
      <c r="CP73" s="133">
        <v>0</v>
      </c>
      <c r="CQ73" s="133">
        <v>0</v>
      </c>
      <c r="CR73" s="133">
        <v>0</v>
      </c>
      <c r="CS73" s="133">
        <v>0</v>
      </c>
      <c r="CT73" s="133">
        <v>0</v>
      </c>
      <c r="CU73" s="133">
        <v>0</v>
      </c>
      <c r="CV73" s="133">
        <v>0</v>
      </c>
      <c r="CW73" s="133">
        <v>0</v>
      </c>
      <c r="CX73" s="133">
        <v>0</v>
      </c>
      <c r="CY73" s="133">
        <v>0</v>
      </c>
      <c r="CZ73" s="133">
        <v>0</v>
      </c>
      <c r="DA73" s="133">
        <v>0</v>
      </c>
      <c r="DB73" s="133">
        <v>0</v>
      </c>
      <c r="DC73" s="133">
        <v>0</v>
      </c>
      <c r="DD73" s="133">
        <v>0</v>
      </c>
      <c r="DE73" s="133">
        <v>0</v>
      </c>
      <c r="DF73" s="133">
        <v>0</v>
      </c>
      <c r="DG73" s="133">
        <v>0</v>
      </c>
      <c r="DH73" s="133">
        <v>0</v>
      </c>
      <c r="DI73" s="133">
        <v>0</v>
      </c>
      <c r="DJ73" s="133">
        <v>0</v>
      </c>
      <c r="DK73" s="133">
        <v>0</v>
      </c>
      <c r="DL73" s="133">
        <v>0</v>
      </c>
      <c r="DM73" s="133">
        <v>0</v>
      </c>
      <c r="DN73" s="133">
        <v>0</v>
      </c>
      <c r="DO73" s="133">
        <v>0</v>
      </c>
      <c r="DP73" s="133">
        <v>0</v>
      </c>
      <c r="DQ73" s="133">
        <v>0</v>
      </c>
      <c r="DR73" s="133">
        <v>0</v>
      </c>
      <c r="DS73" s="133">
        <v>0</v>
      </c>
      <c r="DU73" s="223"/>
      <c r="DV73" s="223"/>
      <c r="DW73" s="223"/>
      <c r="DX73" s="223"/>
      <c r="DY73" s="223"/>
      <c r="DZ73" s="223"/>
      <c r="EA73" s="223">
        <v>175908</v>
      </c>
      <c r="EB73" s="223">
        <v>413697.92142857146</v>
      </c>
      <c r="EC73" s="223">
        <v>0</v>
      </c>
      <c r="ED73" s="223">
        <f t="shared" si="6"/>
        <v>0</v>
      </c>
      <c r="EE73" s="223">
        <f t="shared" si="7"/>
        <v>0</v>
      </c>
      <c r="EF73" s="147" t="str">
        <f t="shared" si="8"/>
        <v>ERROR</v>
      </c>
      <c r="EG73" s="223">
        <f t="shared" si="9"/>
        <v>589605.92142857146</v>
      </c>
      <c r="EI73" s="223">
        <f t="shared" ref="EI73:EI136" si="20">G73*avg_hrs*12</f>
        <v>235800</v>
      </c>
      <c r="EJ73" s="223">
        <f>EI73*'Key assumptions'!$H$20*'Key assumptions'!$H$21</f>
        <v>8842.5</v>
      </c>
      <c r="EK73" s="279">
        <f t="shared" si="13"/>
        <v>0.23963133640552994</v>
      </c>
      <c r="EL73" s="223">
        <f t="shared" si="11"/>
        <v>2118.9400921658985</v>
      </c>
      <c r="ET73" s="133">
        <f t="shared" si="19"/>
        <v>4</v>
      </c>
      <c r="EU73" s="133">
        <f t="shared" si="19"/>
        <v>12</v>
      </c>
      <c r="EV73" s="133">
        <f t="shared" si="19"/>
        <v>6</v>
      </c>
      <c r="EW73" s="133">
        <f t="shared" si="19"/>
        <v>0</v>
      </c>
      <c r="EX73" s="133">
        <f t="shared" si="19"/>
        <v>0</v>
      </c>
      <c r="EY73" s="133">
        <f t="shared" si="12"/>
        <v>22</v>
      </c>
      <c r="FA73" s="223">
        <v>0</v>
      </c>
      <c r="FB73" s="223">
        <v>0</v>
      </c>
    </row>
    <row r="74" spans="1:158" ht="12.6" thickBot="1" x14ac:dyDescent="0.45">
      <c r="A74" s="133" t="str">
        <v>Community and Stakeholder Engagement</v>
      </c>
      <c r="B74" s="133" t="str">
        <v>N/A</v>
      </c>
      <c r="C74" s="133" t="str">
        <v>Internal Labour</v>
      </c>
      <c r="D74" s="133">
        <v>606809</v>
      </c>
      <c r="E74" s="133" t="str">
        <v>Community Engagement Specialist</v>
      </c>
      <c r="F74" s="133">
        <v>208.74</v>
      </c>
      <c r="G74" s="133">
        <v>91.43088017751478</v>
      </c>
      <c r="H74" s="133">
        <v>0</v>
      </c>
      <c r="I74" s="133">
        <v>0</v>
      </c>
      <c r="J74" s="133">
        <v>0</v>
      </c>
      <c r="K74" s="133">
        <v>0</v>
      </c>
      <c r="L74" s="133">
        <v>0</v>
      </c>
      <c r="M74" s="381" t="str">
        <v>[C-i-C]</v>
      </c>
      <c r="N74" s="381" t="str">
        <v>[C-i-C]</v>
      </c>
      <c r="O74" s="381" t="str">
        <v>[C-i-C]</v>
      </c>
      <c r="P74" s="381" t="str">
        <v>[C-i-C]</v>
      </c>
      <c r="Q74" s="381" t="str">
        <v>[C-i-C]</v>
      </c>
      <c r="R74" s="381" t="str">
        <v>[C-i-C]</v>
      </c>
      <c r="S74" s="381" t="str">
        <v>[C-i-C]</v>
      </c>
      <c r="T74" s="381" t="str">
        <v>[C-i-C]</v>
      </c>
      <c r="U74" s="381" t="str">
        <v>[C-i-C]</v>
      </c>
      <c r="V74" s="381" t="str">
        <v>[C-i-C]</v>
      </c>
      <c r="W74" s="381" t="str">
        <v>[C-i-C]</v>
      </c>
      <c r="X74" s="381" t="str">
        <v>[C-i-C]</v>
      </c>
      <c r="Y74" s="381" t="str">
        <v>[C-i-C]</v>
      </c>
      <c r="Z74" s="381" t="str">
        <v>[C-i-C]</v>
      </c>
      <c r="AA74" s="381" t="str">
        <v>[C-i-C]</v>
      </c>
      <c r="AB74" s="381" t="str">
        <v>[C-i-C]</v>
      </c>
      <c r="AC74" s="381" t="str">
        <v>[C-i-C]</v>
      </c>
      <c r="AD74" s="381" t="str">
        <v>[C-i-C]</v>
      </c>
      <c r="AE74" s="381" t="str">
        <v>[C-i-C]</v>
      </c>
      <c r="AF74" s="381" t="str">
        <v>[C-i-C]</v>
      </c>
      <c r="AG74" s="381" t="str">
        <v>[C-i-C]</v>
      </c>
      <c r="AH74" s="381" t="str">
        <v>[C-i-C]</v>
      </c>
      <c r="AI74" s="133">
        <v>0</v>
      </c>
      <c r="AJ74" s="133">
        <v>0</v>
      </c>
      <c r="AK74" s="133">
        <v>0</v>
      </c>
      <c r="AL74" s="133">
        <v>0</v>
      </c>
      <c r="AM74" s="133">
        <v>0</v>
      </c>
      <c r="AN74" s="133">
        <v>0</v>
      </c>
      <c r="AO74" s="133">
        <v>0</v>
      </c>
      <c r="AP74" s="133">
        <v>0</v>
      </c>
      <c r="AQ74" s="133">
        <v>0</v>
      </c>
      <c r="AR74" s="133">
        <v>0</v>
      </c>
      <c r="AS74" s="133">
        <v>0</v>
      </c>
      <c r="AT74" s="133">
        <v>0</v>
      </c>
      <c r="AU74" s="133">
        <v>0</v>
      </c>
      <c r="AV74" s="133">
        <v>0</v>
      </c>
      <c r="AW74" s="133">
        <v>0</v>
      </c>
      <c r="AX74" s="133">
        <v>0</v>
      </c>
      <c r="AY74" s="133">
        <v>0</v>
      </c>
      <c r="AZ74" s="133">
        <v>0</v>
      </c>
      <c r="BA74" s="133">
        <v>0</v>
      </c>
      <c r="BB74" s="133">
        <v>0</v>
      </c>
      <c r="BC74" s="133">
        <v>0</v>
      </c>
      <c r="BD74" s="133">
        <v>0</v>
      </c>
      <c r="BE74" s="133">
        <v>0</v>
      </c>
      <c r="BF74" s="133">
        <v>0</v>
      </c>
      <c r="BG74" s="133">
        <v>0</v>
      </c>
      <c r="BH74" s="133">
        <v>0</v>
      </c>
      <c r="BI74" s="133">
        <v>0</v>
      </c>
      <c r="BJ74" s="133">
        <v>0</v>
      </c>
      <c r="BK74" s="133">
        <v>0</v>
      </c>
      <c r="BL74" s="133">
        <v>0</v>
      </c>
      <c r="BM74" s="133">
        <v>0</v>
      </c>
      <c r="BN74" s="133">
        <v>0</v>
      </c>
      <c r="BO74" s="133">
        <v>0</v>
      </c>
      <c r="BP74" s="133">
        <v>0</v>
      </c>
      <c r="BQ74" s="133">
        <v>0</v>
      </c>
      <c r="BR74" s="133">
        <v>0</v>
      </c>
      <c r="BS74" s="381" t="str">
        <v>[C-i-C]</v>
      </c>
      <c r="BT74" s="381" t="str">
        <v>[C-i-C]</v>
      </c>
      <c r="BU74" s="381" t="str">
        <v>[C-i-C]</v>
      </c>
      <c r="BV74" s="381" t="str">
        <v>[C-i-C]</v>
      </c>
      <c r="BW74" s="381" t="str">
        <v>[C-i-C]</v>
      </c>
      <c r="BX74" s="381" t="str">
        <v>[C-i-C]</v>
      </c>
      <c r="BY74" s="381" t="str">
        <v>[C-i-C]</v>
      </c>
      <c r="BZ74" s="381" t="str">
        <v>[C-i-C]</v>
      </c>
      <c r="CA74" s="381" t="str">
        <v>[C-i-C]</v>
      </c>
      <c r="CB74" s="381" t="str">
        <v>[C-i-C]</v>
      </c>
      <c r="CC74" s="381" t="str">
        <v>[C-i-C]</v>
      </c>
      <c r="CD74" s="381" t="str">
        <v>[C-i-C]</v>
      </c>
      <c r="CE74" s="381" t="str">
        <v>[C-i-C]</v>
      </c>
      <c r="CF74" s="381" t="str">
        <v>[C-i-C]</v>
      </c>
      <c r="CG74" s="381" t="str">
        <v>[C-i-C]</v>
      </c>
      <c r="CH74" s="381" t="str">
        <v>[C-i-C]</v>
      </c>
      <c r="CI74" s="381" t="str">
        <v>[C-i-C]</v>
      </c>
      <c r="CJ74" s="381" t="str">
        <v>[C-i-C]</v>
      </c>
      <c r="CK74" s="381" t="str">
        <v>[C-i-C]</v>
      </c>
      <c r="CL74" s="381" t="str">
        <v>[C-i-C]</v>
      </c>
      <c r="CM74" s="381" t="str">
        <v>[C-i-C]</v>
      </c>
      <c r="CN74" s="381" t="str">
        <v>[C-i-C]</v>
      </c>
      <c r="CO74" s="133">
        <v>0</v>
      </c>
      <c r="CP74" s="133">
        <v>0</v>
      </c>
      <c r="CQ74" s="133">
        <v>0</v>
      </c>
      <c r="CR74" s="133">
        <v>0</v>
      </c>
      <c r="CS74" s="133">
        <v>0</v>
      </c>
      <c r="CT74" s="133">
        <v>0</v>
      </c>
      <c r="CU74" s="133">
        <v>0</v>
      </c>
      <c r="CV74" s="133">
        <v>0</v>
      </c>
      <c r="CW74" s="133">
        <v>0</v>
      </c>
      <c r="CX74" s="133">
        <v>0</v>
      </c>
      <c r="CY74" s="133">
        <v>0</v>
      </c>
      <c r="CZ74" s="133">
        <v>0</v>
      </c>
      <c r="DA74" s="133">
        <v>0</v>
      </c>
      <c r="DB74" s="133">
        <v>0</v>
      </c>
      <c r="DC74" s="133">
        <v>0</v>
      </c>
      <c r="DD74" s="133">
        <v>0</v>
      </c>
      <c r="DE74" s="133">
        <v>0</v>
      </c>
      <c r="DF74" s="133">
        <v>0</v>
      </c>
      <c r="DG74" s="133">
        <v>0</v>
      </c>
      <c r="DH74" s="133">
        <v>0</v>
      </c>
      <c r="DI74" s="133">
        <v>0</v>
      </c>
      <c r="DJ74" s="133">
        <v>0</v>
      </c>
      <c r="DK74" s="133">
        <v>0</v>
      </c>
      <c r="DL74" s="133">
        <v>0</v>
      </c>
      <c r="DM74" s="133">
        <v>0</v>
      </c>
      <c r="DN74" s="133">
        <v>0</v>
      </c>
      <c r="DO74" s="133">
        <v>0</v>
      </c>
      <c r="DP74" s="133">
        <v>0</v>
      </c>
      <c r="DQ74" s="133">
        <v>0</v>
      </c>
      <c r="DR74" s="133">
        <v>0</v>
      </c>
      <c r="DS74" s="133">
        <v>0</v>
      </c>
      <c r="DU74" s="223"/>
      <c r="DV74" s="223"/>
      <c r="DW74" s="223"/>
      <c r="DX74" s="223"/>
      <c r="DY74" s="223"/>
      <c r="DZ74" s="223"/>
      <c r="EA74" s="223">
        <v>7995.4875000000002</v>
      </c>
      <c r="EB74" s="223">
        <v>4473</v>
      </c>
      <c r="EC74" s="223">
        <v>0</v>
      </c>
      <c r="ED74" s="223">
        <f t="shared" ref="ED74:ED137" si="21">SUM(CU74:DF74)</f>
        <v>0</v>
      </c>
      <c r="EE74" s="223">
        <f t="shared" ref="EE74:EE137" si="22">SUM(DG74:DR74)</f>
        <v>0</v>
      </c>
      <c r="EF74" s="147" t="str">
        <f t="shared" ref="EF74:EF137" si="23">IF(ROUND(EG74-SUM(BN74:DR74),3)=0,"OK","ERROR")</f>
        <v>ERROR</v>
      </c>
      <c r="EG74" s="223">
        <f t="shared" ref="EG74:EG137" si="24">SUM(DU74:EE74)</f>
        <v>12468.487499999999</v>
      </c>
      <c r="EI74" s="223">
        <f t="shared" si="20"/>
        <v>164575.58431952662</v>
      </c>
      <c r="EJ74" s="223">
        <f>EI74*'Key assumptions'!$H$20*'Key assumptions'!$H$21</f>
        <v>6171.5844119822477</v>
      </c>
      <c r="EK74" s="279">
        <f t="shared" si="13"/>
        <v>0.23963133640552994</v>
      </c>
      <c r="EL74" s="223">
        <f t="shared" ref="EL74:EL137" si="25">EJ74*EK74</f>
        <v>1478.9050203828426</v>
      </c>
      <c r="ET74" s="133">
        <f t="shared" si="19"/>
        <v>4</v>
      </c>
      <c r="EU74" s="133">
        <f t="shared" si="19"/>
        <v>12</v>
      </c>
      <c r="EV74" s="133">
        <f t="shared" si="19"/>
        <v>6</v>
      </c>
      <c r="EW74" s="133">
        <f t="shared" si="19"/>
        <v>0</v>
      </c>
      <c r="EX74" s="133">
        <f t="shared" si="19"/>
        <v>0</v>
      </c>
      <c r="EY74" s="133">
        <f t="shared" ref="EY74:EY137" si="26">SUM(ET74:EX74)</f>
        <v>22</v>
      </c>
      <c r="FA74" s="223">
        <v>0</v>
      </c>
      <c r="FB74" s="223">
        <v>0</v>
      </c>
    </row>
    <row r="75" spans="1:158" ht="12.6" thickBot="1" x14ac:dyDescent="0.45">
      <c r="A75" s="133" t="str">
        <v>Community and Stakeholder Engagement</v>
      </c>
      <c r="B75" s="133" t="str">
        <v>N/A</v>
      </c>
      <c r="C75" s="133" t="str">
        <v>Internal Labour</v>
      </c>
      <c r="D75" s="133">
        <v>606809</v>
      </c>
      <c r="E75" s="133" t="str">
        <v>Environmental Planner</v>
      </c>
      <c r="F75" s="133">
        <v>208.74</v>
      </c>
      <c r="G75" s="133">
        <v>91.43088017751478</v>
      </c>
      <c r="H75" s="133">
        <v>0</v>
      </c>
      <c r="I75" s="133">
        <v>0</v>
      </c>
      <c r="J75" s="133">
        <v>0</v>
      </c>
      <c r="K75" s="133">
        <v>0</v>
      </c>
      <c r="L75" s="133">
        <v>0</v>
      </c>
      <c r="M75" s="381" t="str">
        <v>[C-i-C]</v>
      </c>
      <c r="N75" s="381" t="str">
        <v>[C-i-C]</v>
      </c>
      <c r="O75" s="381" t="str">
        <v>[C-i-C]</v>
      </c>
      <c r="P75" s="381" t="str">
        <v>[C-i-C]</v>
      </c>
      <c r="Q75" s="381" t="str">
        <v>[C-i-C]</v>
      </c>
      <c r="R75" s="381" t="str">
        <v>[C-i-C]</v>
      </c>
      <c r="S75" s="381" t="str">
        <v>[C-i-C]</v>
      </c>
      <c r="T75" s="381" t="str">
        <v>[C-i-C]</v>
      </c>
      <c r="U75" s="381" t="str">
        <v>[C-i-C]</v>
      </c>
      <c r="V75" s="381" t="str">
        <v>[C-i-C]</v>
      </c>
      <c r="W75" s="381" t="str">
        <v>[C-i-C]</v>
      </c>
      <c r="X75" s="381" t="str">
        <v>[C-i-C]</v>
      </c>
      <c r="Y75" s="381" t="str">
        <v>[C-i-C]</v>
      </c>
      <c r="Z75" s="381" t="str">
        <v>[C-i-C]</v>
      </c>
      <c r="AA75" s="381" t="str">
        <v>[C-i-C]</v>
      </c>
      <c r="AB75" s="381" t="str">
        <v>[C-i-C]</v>
      </c>
      <c r="AC75" s="381" t="str">
        <v>[C-i-C]</v>
      </c>
      <c r="AD75" s="381" t="str">
        <v>[C-i-C]</v>
      </c>
      <c r="AE75" s="381" t="str">
        <v>[C-i-C]</v>
      </c>
      <c r="AF75" s="381" t="str">
        <v>[C-i-C]</v>
      </c>
      <c r="AG75" s="381" t="str">
        <v>[C-i-C]</v>
      </c>
      <c r="AH75" s="381" t="str">
        <v>[C-i-C]</v>
      </c>
      <c r="AI75" s="133">
        <v>0</v>
      </c>
      <c r="AJ75" s="133">
        <v>0</v>
      </c>
      <c r="AK75" s="133">
        <v>0</v>
      </c>
      <c r="AL75" s="133">
        <v>0</v>
      </c>
      <c r="AM75" s="133">
        <v>0</v>
      </c>
      <c r="AN75" s="133">
        <v>0</v>
      </c>
      <c r="AO75" s="133">
        <v>0</v>
      </c>
      <c r="AP75" s="133">
        <v>0</v>
      </c>
      <c r="AQ75" s="133">
        <v>0</v>
      </c>
      <c r="AR75" s="133">
        <v>0</v>
      </c>
      <c r="AS75" s="133">
        <v>0</v>
      </c>
      <c r="AT75" s="133">
        <v>0</v>
      </c>
      <c r="AU75" s="133">
        <v>0</v>
      </c>
      <c r="AV75" s="133">
        <v>0</v>
      </c>
      <c r="AW75" s="133">
        <v>0</v>
      </c>
      <c r="AX75" s="133">
        <v>0</v>
      </c>
      <c r="AY75" s="133">
        <v>0</v>
      </c>
      <c r="AZ75" s="133">
        <v>0</v>
      </c>
      <c r="BA75" s="133">
        <v>0</v>
      </c>
      <c r="BB75" s="133">
        <v>0</v>
      </c>
      <c r="BC75" s="133">
        <v>0</v>
      </c>
      <c r="BD75" s="133">
        <v>0</v>
      </c>
      <c r="BE75" s="133">
        <v>0</v>
      </c>
      <c r="BF75" s="133">
        <v>0</v>
      </c>
      <c r="BG75" s="133">
        <v>0</v>
      </c>
      <c r="BH75" s="133">
        <v>0</v>
      </c>
      <c r="BI75" s="133">
        <v>0</v>
      </c>
      <c r="BJ75" s="133">
        <v>0</v>
      </c>
      <c r="BK75" s="133">
        <v>0</v>
      </c>
      <c r="BL75" s="133">
        <v>0</v>
      </c>
      <c r="BM75" s="133">
        <v>0</v>
      </c>
      <c r="BN75" s="133">
        <v>0</v>
      </c>
      <c r="BO75" s="133">
        <v>0</v>
      </c>
      <c r="BP75" s="133">
        <v>0</v>
      </c>
      <c r="BQ75" s="133">
        <v>0</v>
      </c>
      <c r="BR75" s="133">
        <v>0</v>
      </c>
      <c r="BS75" s="381" t="str">
        <v>[C-i-C]</v>
      </c>
      <c r="BT75" s="381" t="str">
        <v>[C-i-C]</v>
      </c>
      <c r="BU75" s="381" t="str">
        <v>[C-i-C]</v>
      </c>
      <c r="BV75" s="381" t="str">
        <v>[C-i-C]</v>
      </c>
      <c r="BW75" s="381" t="str">
        <v>[C-i-C]</v>
      </c>
      <c r="BX75" s="381" t="str">
        <v>[C-i-C]</v>
      </c>
      <c r="BY75" s="381" t="str">
        <v>[C-i-C]</v>
      </c>
      <c r="BZ75" s="381" t="str">
        <v>[C-i-C]</v>
      </c>
      <c r="CA75" s="381" t="str">
        <v>[C-i-C]</v>
      </c>
      <c r="CB75" s="381" t="str">
        <v>[C-i-C]</v>
      </c>
      <c r="CC75" s="381" t="str">
        <v>[C-i-C]</v>
      </c>
      <c r="CD75" s="381" t="str">
        <v>[C-i-C]</v>
      </c>
      <c r="CE75" s="381" t="str">
        <v>[C-i-C]</v>
      </c>
      <c r="CF75" s="381" t="str">
        <v>[C-i-C]</v>
      </c>
      <c r="CG75" s="381" t="str">
        <v>[C-i-C]</v>
      </c>
      <c r="CH75" s="381" t="str">
        <v>[C-i-C]</v>
      </c>
      <c r="CI75" s="381" t="str">
        <v>[C-i-C]</v>
      </c>
      <c r="CJ75" s="381" t="str">
        <v>[C-i-C]</v>
      </c>
      <c r="CK75" s="381" t="str">
        <v>[C-i-C]</v>
      </c>
      <c r="CL75" s="381" t="str">
        <v>[C-i-C]</v>
      </c>
      <c r="CM75" s="381" t="str">
        <v>[C-i-C]</v>
      </c>
      <c r="CN75" s="381" t="str">
        <v>[C-i-C]</v>
      </c>
      <c r="CO75" s="133">
        <v>0</v>
      </c>
      <c r="CP75" s="133">
        <v>0</v>
      </c>
      <c r="CQ75" s="133">
        <v>0</v>
      </c>
      <c r="CR75" s="133">
        <v>0</v>
      </c>
      <c r="CS75" s="133">
        <v>0</v>
      </c>
      <c r="CT75" s="133">
        <v>0</v>
      </c>
      <c r="CU75" s="133">
        <v>0</v>
      </c>
      <c r="CV75" s="133">
        <v>0</v>
      </c>
      <c r="CW75" s="133">
        <v>0</v>
      </c>
      <c r="CX75" s="133">
        <v>0</v>
      </c>
      <c r="CY75" s="133">
        <v>0</v>
      </c>
      <c r="CZ75" s="133">
        <v>0</v>
      </c>
      <c r="DA75" s="133">
        <v>0</v>
      </c>
      <c r="DB75" s="133">
        <v>0</v>
      </c>
      <c r="DC75" s="133">
        <v>0</v>
      </c>
      <c r="DD75" s="133">
        <v>0</v>
      </c>
      <c r="DE75" s="133">
        <v>0</v>
      </c>
      <c r="DF75" s="133">
        <v>0</v>
      </c>
      <c r="DG75" s="133">
        <v>0</v>
      </c>
      <c r="DH75" s="133">
        <v>0</v>
      </c>
      <c r="DI75" s="133">
        <v>0</v>
      </c>
      <c r="DJ75" s="133">
        <v>0</v>
      </c>
      <c r="DK75" s="133">
        <v>0</v>
      </c>
      <c r="DL75" s="133">
        <v>0</v>
      </c>
      <c r="DM75" s="133">
        <v>0</v>
      </c>
      <c r="DN75" s="133">
        <v>0</v>
      </c>
      <c r="DO75" s="133">
        <v>0</v>
      </c>
      <c r="DP75" s="133">
        <v>0</v>
      </c>
      <c r="DQ75" s="133">
        <v>0</v>
      </c>
      <c r="DR75" s="133">
        <v>0</v>
      </c>
      <c r="DS75" s="133">
        <v>0</v>
      </c>
      <c r="DU75" s="223"/>
      <c r="DV75" s="223"/>
      <c r="DW75" s="223"/>
      <c r="DX75" s="223"/>
      <c r="DY75" s="223"/>
      <c r="DZ75" s="223"/>
      <c r="EA75" s="223">
        <v>0</v>
      </c>
      <c r="EB75" s="223">
        <v>33547.499999999993</v>
      </c>
      <c r="EC75" s="223">
        <v>0</v>
      </c>
      <c r="ED75" s="223">
        <f t="shared" si="21"/>
        <v>0</v>
      </c>
      <c r="EE75" s="223">
        <f t="shared" si="22"/>
        <v>0</v>
      </c>
      <c r="EF75" s="147" t="str">
        <f t="shared" si="23"/>
        <v>ERROR</v>
      </c>
      <c r="EG75" s="223">
        <f t="shared" si="24"/>
        <v>33547.499999999993</v>
      </c>
      <c r="EI75" s="223">
        <f t="shared" si="20"/>
        <v>164575.58431952662</v>
      </c>
      <c r="EJ75" s="223">
        <f>EI75*'Key assumptions'!$H$20*'Key assumptions'!$H$21</f>
        <v>6171.5844119822477</v>
      </c>
      <c r="EK75" s="279">
        <f t="shared" ref="EK75:EK138" si="27">EK74</f>
        <v>0.23963133640552994</v>
      </c>
      <c r="EL75" s="223">
        <f t="shared" si="25"/>
        <v>1478.9050203828426</v>
      </c>
      <c r="ET75" s="133">
        <f t="shared" si="19"/>
        <v>4</v>
      </c>
      <c r="EU75" s="133">
        <f t="shared" si="19"/>
        <v>12</v>
      </c>
      <c r="EV75" s="133">
        <f t="shared" si="19"/>
        <v>6</v>
      </c>
      <c r="EW75" s="133">
        <f t="shared" si="19"/>
        <v>0</v>
      </c>
      <c r="EX75" s="133">
        <f t="shared" si="19"/>
        <v>0</v>
      </c>
      <c r="EY75" s="133">
        <f t="shared" si="26"/>
        <v>22</v>
      </c>
      <c r="FA75" s="223">
        <v>0</v>
      </c>
      <c r="FB75" s="223">
        <v>0</v>
      </c>
    </row>
    <row r="76" spans="1:158" ht="12.6" thickBot="1" x14ac:dyDescent="0.45">
      <c r="A76" s="133" t="str">
        <v>Land and Environment</v>
      </c>
      <c r="B76" s="133" t="str">
        <v>N/A</v>
      </c>
      <c r="C76" s="133" t="str">
        <v>Internal Labour</v>
      </c>
      <c r="D76" s="133">
        <v>606809</v>
      </c>
      <c r="E76" s="133" t="str">
        <v>Community/Stakeholder Officer - Senior</v>
      </c>
      <c r="F76" s="133">
        <v>262.95999999999998</v>
      </c>
      <c r="G76" s="133">
        <v>117.5</v>
      </c>
      <c r="H76" s="133">
        <v>0</v>
      </c>
      <c r="I76" s="133">
        <v>0</v>
      </c>
      <c r="J76" s="133">
        <v>0</v>
      </c>
      <c r="K76" s="133">
        <v>0</v>
      </c>
      <c r="L76" s="133">
        <v>0</v>
      </c>
      <c r="M76" s="381" t="str">
        <v>[C-i-C]</v>
      </c>
      <c r="N76" s="381" t="str">
        <v>[C-i-C]</v>
      </c>
      <c r="O76" s="381" t="str">
        <v>[C-i-C]</v>
      </c>
      <c r="P76" s="381" t="str">
        <v>[C-i-C]</v>
      </c>
      <c r="Q76" s="381" t="str">
        <v>[C-i-C]</v>
      </c>
      <c r="R76" s="381" t="str">
        <v>[C-i-C]</v>
      </c>
      <c r="S76" s="381" t="str">
        <v>[C-i-C]</v>
      </c>
      <c r="T76" s="381" t="str">
        <v>[C-i-C]</v>
      </c>
      <c r="U76" s="381" t="str">
        <v>[C-i-C]</v>
      </c>
      <c r="V76" s="381" t="str">
        <v>[C-i-C]</v>
      </c>
      <c r="W76" s="381" t="str">
        <v>[C-i-C]</v>
      </c>
      <c r="X76" s="381" t="str">
        <v>[C-i-C]</v>
      </c>
      <c r="Y76" s="381" t="str">
        <v>[C-i-C]</v>
      </c>
      <c r="Z76" s="381" t="str">
        <v>[C-i-C]</v>
      </c>
      <c r="AA76" s="381" t="str">
        <v>[C-i-C]</v>
      </c>
      <c r="AB76" s="381" t="str">
        <v>[C-i-C]</v>
      </c>
      <c r="AC76" s="381" t="str">
        <v>[C-i-C]</v>
      </c>
      <c r="AD76" s="381" t="str">
        <v>[C-i-C]</v>
      </c>
      <c r="AE76" s="381" t="str">
        <v>[C-i-C]</v>
      </c>
      <c r="AF76" s="381" t="str">
        <v>[C-i-C]</v>
      </c>
      <c r="AG76" s="381" t="str">
        <v>[C-i-C]</v>
      </c>
      <c r="AH76" s="381" t="str">
        <v>[C-i-C]</v>
      </c>
      <c r="AI76" s="133">
        <v>0</v>
      </c>
      <c r="AJ76" s="133">
        <v>0</v>
      </c>
      <c r="AK76" s="133">
        <v>0</v>
      </c>
      <c r="AL76" s="133">
        <v>0</v>
      </c>
      <c r="AM76" s="133">
        <v>0</v>
      </c>
      <c r="AN76" s="133">
        <v>0</v>
      </c>
      <c r="AO76" s="133">
        <v>0</v>
      </c>
      <c r="AP76" s="133">
        <v>0</v>
      </c>
      <c r="AQ76" s="133">
        <v>0</v>
      </c>
      <c r="AR76" s="133">
        <v>0</v>
      </c>
      <c r="AS76" s="133">
        <v>0</v>
      </c>
      <c r="AT76" s="133">
        <v>0</v>
      </c>
      <c r="AU76" s="133">
        <v>0</v>
      </c>
      <c r="AV76" s="133">
        <v>0</v>
      </c>
      <c r="AW76" s="133">
        <v>0</v>
      </c>
      <c r="AX76" s="133">
        <v>0</v>
      </c>
      <c r="AY76" s="133">
        <v>0</v>
      </c>
      <c r="AZ76" s="133">
        <v>0</v>
      </c>
      <c r="BA76" s="133">
        <v>0</v>
      </c>
      <c r="BB76" s="133">
        <v>0</v>
      </c>
      <c r="BC76" s="133">
        <v>0</v>
      </c>
      <c r="BD76" s="133">
        <v>0</v>
      </c>
      <c r="BE76" s="133">
        <v>0</v>
      </c>
      <c r="BF76" s="133">
        <v>0</v>
      </c>
      <c r="BG76" s="133">
        <v>0</v>
      </c>
      <c r="BH76" s="133">
        <v>0</v>
      </c>
      <c r="BI76" s="133">
        <v>0</v>
      </c>
      <c r="BJ76" s="133">
        <v>0</v>
      </c>
      <c r="BK76" s="133">
        <v>0</v>
      </c>
      <c r="BL76" s="133">
        <v>0</v>
      </c>
      <c r="BM76" s="133">
        <v>0</v>
      </c>
      <c r="BN76" s="133">
        <v>0</v>
      </c>
      <c r="BO76" s="133">
        <v>0</v>
      </c>
      <c r="BP76" s="133">
        <v>0</v>
      </c>
      <c r="BQ76" s="133">
        <v>0</v>
      </c>
      <c r="BR76" s="133">
        <v>0</v>
      </c>
      <c r="BS76" s="381" t="str">
        <v>[C-i-C]</v>
      </c>
      <c r="BT76" s="381" t="str">
        <v>[C-i-C]</v>
      </c>
      <c r="BU76" s="381" t="str">
        <v>[C-i-C]</v>
      </c>
      <c r="BV76" s="381" t="str">
        <v>[C-i-C]</v>
      </c>
      <c r="BW76" s="381" t="str">
        <v>[C-i-C]</v>
      </c>
      <c r="BX76" s="381" t="str">
        <v>[C-i-C]</v>
      </c>
      <c r="BY76" s="381" t="str">
        <v>[C-i-C]</v>
      </c>
      <c r="BZ76" s="381" t="str">
        <v>[C-i-C]</v>
      </c>
      <c r="CA76" s="381" t="str">
        <v>[C-i-C]</v>
      </c>
      <c r="CB76" s="381" t="str">
        <v>[C-i-C]</v>
      </c>
      <c r="CC76" s="381" t="str">
        <v>[C-i-C]</v>
      </c>
      <c r="CD76" s="381" t="str">
        <v>[C-i-C]</v>
      </c>
      <c r="CE76" s="381" t="str">
        <v>[C-i-C]</v>
      </c>
      <c r="CF76" s="381" t="str">
        <v>[C-i-C]</v>
      </c>
      <c r="CG76" s="381" t="str">
        <v>[C-i-C]</v>
      </c>
      <c r="CH76" s="381" t="str">
        <v>[C-i-C]</v>
      </c>
      <c r="CI76" s="381" t="str">
        <v>[C-i-C]</v>
      </c>
      <c r="CJ76" s="381" t="str">
        <v>[C-i-C]</v>
      </c>
      <c r="CK76" s="381" t="str">
        <v>[C-i-C]</v>
      </c>
      <c r="CL76" s="381" t="str">
        <v>[C-i-C]</v>
      </c>
      <c r="CM76" s="381" t="str">
        <v>[C-i-C]</v>
      </c>
      <c r="CN76" s="381" t="str">
        <v>[C-i-C]</v>
      </c>
      <c r="CO76" s="133">
        <v>0</v>
      </c>
      <c r="CP76" s="133">
        <v>0</v>
      </c>
      <c r="CQ76" s="133">
        <v>0</v>
      </c>
      <c r="CR76" s="133">
        <v>0</v>
      </c>
      <c r="CS76" s="133">
        <v>0</v>
      </c>
      <c r="CT76" s="133">
        <v>0</v>
      </c>
      <c r="CU76" s="133">
        <v>0</v>
      </c>
      <c r="CV76" s="133">
        <v>0</v>
      </c>
      <c r="CW76" s="133">
        <v>0</v>
      </c>
      <c r="CX76" s="133">
        <v>0</v>
      </c>
      <c r="CY76" s="133">
        <v>0</v>
      </c>
      <c r="CZ76" s="133">
        <v>0</v>
      </c>
      <c r="DA76" s="133">
        <v>0</v>
      </c>
      <c r="DB76" s="133">
        <v>0</v>
      </c>
      <c r="DC76" s="133">
        <v>0</v>
      </c>
      <c r="DD76" s="133">
        <v>0</v>
      </c>
      <c r="DE76" s="133">
        <v>0</v>
      </c>
      <c r="DF76" s="133">
        <v>0</v>
      </c>
      <c r="DG76" s="133">
        <v>0</v>
      </c>
      <c r="DH76" s="133">
        <v>0</v>
      </c>
      <c r="DI76" s="133">
        <v>0</v>
      </c>
      <c r="DJ76" s="133">
        <v>0</v>
      </c>
      <c r="DK76" s="133">
        <v>0</v>
      </c>
      <c r="DL76" s="133">
        <v>0</v>
      </c>
      <c r="DM76" s="133">
        <v>0</v>
      </c>
      <c r="DN76" s="133">
        <v>0</v>
      </c>
      <c r="DO76" s="133">
        <v>0</v>
      </c>
      <c r="DP76" s="133">
        <v>0</v>
      </c>
      <c r="DQ76" s="133">
        <v>0</v>
      </c>
      <c r="DR76" s="133">
        <v>0</v>
      </c>
      <c r="DS76" s="133">
        <v>0</v>
      </c>
      <c r="DU76" s="223"/>
      <c r="DV76" s="223"/>
      <c r="DW76" s="223"/>
      <c r="DX76" s="223"/>
      <c r="DY76" s="223"/>
      <c r="DZ76" s="223"/>
      <c r="EA76" s="223">
        <v>11269.714285714284</v>
      </c>
      <c r="EB76" s="223">
        <v>8452.2857142857138</v>
      </c>
      <c r="EC76" s="223">
        <v>0</v>
      </c>
      <c r="ED76" s="223">
        <f t="shared" si="21"/>
        <v>0</v>
      </c>
      <c r="EE76" s="223">
        <f t="shared" si="22"/>
        <v>0</v>
      </c>
      <c r="EF76" s="147" t="str">
        <f t="shared" si="23"/>
        <v>ERROR</v>
      </c>
      <c r="EG76" s="223">
        <f t="shared" si="24"/>
        <v>19722</v>
      </c>
      <c r="EI76" s="223">
        <f t="shared" si="20"/>
        <v>211500</v>
      </c>
      <c r="EJ76" s="223">
        <f>EI76*'Key assumptions'!$H$20*'Key assumptions'!$H$21</f>
        <v>7931.25</v>
      </c>
      <c r="EK76" s="279">
        <f t="shared" si="27"/>
        <v>0.23963133640552994</v>
      </c>
      <c r="EL76" s="223">
        <f t="shared" si="25"/>
        <v>1900.5760368663593</v>
      </c>
      <c r="ET76" s="133">
        <f t="shared" si="19"/>
        <v>4</v>
      </c>
      <c r="EU76" s="133">
        <f t="shared" si="19"/>
        <v>12</v>
      </c>
      <c r="EV76" s="133">
        <f t="shared" si="19"/>
        <v>6</v>
      </c>
      <c r="EW76" s="133">
        <f t="shared" si="19"/>
        <v>0</v>
      </c>
      <c r="EX76" s="133">
        <f t="shared" si="19"/>
        <v>0</v>
      </c>
      <c r="EY76" s="133">
        <f t="shared" si="26"/>
        <v>22</v>
      </c>
      <c r="FA76" s="223">
        <v>0</v>
      </c>
      <c r="FB76" s="223">
        <v>0</v>
      </c>
    </row>
    <row r="77" spans="1:158" ht="12.6" thickBot="1" x14ac:dyDescent="0.45">
      <c r="A77" s="133" t="str">
        <v>Land and Environment</v>
      </c>
      <c r="B77" s="133" t="str">
        <v>N/A</v>
      </c>
      <c r="C77" s="133" t="str">
        <v>Internal Labour</v>
      </c>
      <c r="D77" s="133">
        <v>606809</v>
      </c>
      <c r="E77" s="133" t="str">
        <v>Property Officer - Senior</v>
      </c>
      <c r="F77" s="133">
        <v>293.18</v>
      </c>
      <c r="G77" s="133">
        <v>131</v>
      </c>
      <c r="H77" s="133">
        <v>0</v>
      </c>
      <c r="I77" s="133">
        <v>0</v>
      </c>
      <c r="J77" s="133">
        <v>0</v>
      </c>
      <c r="K77" s="133">
        <v>0</v>
      </c>
      <c r="L77" s="133">
        <v>0</v>
      </c>
      <c r="M77" s="381" t="str">
        <v>[C-i-C]</v>
      </c>
      <c r="N77" s="381" t="str">
        <v>[C-i-C]</v>
      </c>
      <c r="O77" s="381" t="str">
        <v>[C-i-C]</v>
      </c>
      <c r="P77" s="381" t="str">
        <v>[C-i-C]</v>
      </c>
      <c r="Q77" s="381" t="str">
        <v>[C-i-C]</v>
      </c>
      <c r="R77" s="381" t="str">
        <v>[C-i-C]</v>
      </c>
      <c r="S77" s="381" t="str">
        <v>[C-i-C]</v>
      </c>
      <c r="T77" s="381" t="str">
        <v>[C-i-C]</v>
      </c>
      <c r="U77" s="381" t="str">
        <v>[C-i-C]</v>
      </c>
      <c r="V77" s="381" t="str">
        <v>[C-i-C]</v>
      </c>
      <c r="W77" s="381" t="str">
        <v>[C-i-C]</v>
      </c>
      <c r="X77" s="381" t="str">
        <v>[C-i-C]</v>
      </c>
      <c r="Y77" s="381" t="str">
        <v>[C-i-C]</v>
      </c>
      <c r="Z77" s="381" t="str">
        <v>[C-i-C]</v>
      </c>
      <c r="AA77" s="381" t="str">
        <v>[C-i-C]</v>
      </c>
      <c r="AB77" s="381" t="str">
        <v>[C-i-C]</v>
      </c>
      <c r="AC77" s="381" t="str">
        <v>[C-i-C]</v>
      </c>
      <c r="AD77" s="381" t="str">
        <v>[C-i-C]</v>
      </c>
      <c r="AE77" s="381" t="str">
        <v>[C-i-C]</v>
      </c>
      <c r="AF77" s="381" t="str">
        <v>[C-i-C]</v>
      </c>
      <c r="AG77" s="381" t="str">
        <v>[C-i-C]</v>
      </c>
      <c r="AH77" s="381" t="str">
        <v>[C-i-C]</v>
      </c>
      <c r="AI77" s="133">
        <v>0</v>
      </c>
      <c r="AJ77" s="133">
        <v>0</v>
      </c>
      <c r="AK77" s="133">
        <v>0</v>
      </c>
      <c r="AL77" s="133">
        <v>0</v>
      </c>
      <c r="AM77" s="133">
        <v>0</v>
      </c>
      <c r="AN77" s="133">
        <v>0</v>
      </c>
      <c r="AO77" s="133">
        <v>0</v>
      </c>
      <c r="AP77" s="133">
        <v>0</v>
      </c>
      <c r="AQ77" s="133">
        <v>0</v>
      </c>
      <c r="AR77" s="133">
        <v>0</v>
      </c>
      <c r="AS77" s="133">
        <v>0</v>
      </c>
      <c r="AT77" s="133">
        <v>0</v>
      </c>
      <c r="AU77" s="133">
        <v>0</v>
      </c>
      <c r="AV77" s="133">
        <v>0</v>
      </c>
      <c r="AW77" s="133">
        <v>0</v>
      </c>
      <c r="AX77" s="133">
        <v>0</v>
      </c>
      <c r="AY77" s="133">
        <v>0</v>
      </c>
      <c r="AZ77" s="133">
        <v>0</v>
      </c>
      <c r="BA77" s="133">
        <v>0</v>
      </c>
      <c r="BB77" s="133">
        <v>0</v>
      </c>
      <c r="BC77" s="133">
        <v>0</v>
      </c>
      <c r="BD77" s="133">
        <v>0</v>
      </c>
      <c r="BE77" s="133">
        <v>0</v>
      </c>
      <c r="BF77" s="133">
        <v>0</v>
      </c>
      <c r="BG77" s="133">
        <v>0</v>
      </c>
      <c r="BH77" s="133">
        <v>0</v>
      </c>
      <c r="BI77" s="133">
        <v>0</v>
      </c>
      <c r="BJ77" s="133">
        <v>0</v>
      </c>
      <c r="BK77" s="133">
        <v>0</v>
      </c>
      <c r="BL77" s="133">
        <v>0</v>
      </c>
      <c r="BM77" s="133">
        <v>0</v>
      </c>
      <c r="BN77" s="133">
        <v>0</v>
      </c>
      <c r="BO77" s="133">
        <v>0</v>
      </c>
      <c r="BP77" s="133">
        <v>0</v>
      </c>
      <c r="BQ77" s="133">
        <v>0</v>
      </c>
      <c r="BR77" s="133">
        <v>0</v>
      </c>
      <c r="BS77" s="381" t="str">
        <v>[C-i-C]</v>
      </c>
      <c r="BT77" s="381" t="str">
        <v>[C-i-C]</v>
      </c>
      <c r="BU77" s="381" t="str">
        <v>[C-i-C]</v>
      </c>
      <c r="BV77" s="381" t="str">
        <v>[C-i-C]</v>
      </c>
      <c r="BW77" s="381" t="str">
        <v>[C-i-C]</v>
      </c>
      <c r="BX77" s="381" t="str">
        <v>[C-i-C]</v>
      </c>
      <c r="BY77" s="381" t="str">
        <v>[C-i-C]</v>
      </c>
      <c r="BZ77" s="381" t="str">
        <v>[C-i-C]</v>
      </c>
      <c r="CA77" s="381" t="str">
        <v>[C-i-C]</v>
      </c>
      <c r="CB77" s="381" t="str">
        <v>[C-i-C]</v>
      </c>
      <c r="CC77" s="381" t="str">
        <v>[C-i-C]</v>
      </c>
      <c r="CD77" s="381" t="str">
        <v>[C-i-C]</v>
      </c>
      <c r="CE77" s="381" t="str">
        <v>[C-i-C]</v>
      </c>
      <c r="CF77" s="381" t="str">
        <v>[C-i-C]</v>
      </c>
      <c r="CG77" s="381" t="str">
        <v>[C-i-C]</v>
      </c>
      <c r="CH77" s="381" t="str">
        <v>[C-i-C]</v>
      </c>
      <c r="CI77" s="381" t="str">
        <v>[C-i-C]</v>
      </c>
      <c r="CJ77" s="381" t="str">
        <v>[C-i-C]</v>
      </c>
      <c r="CK77" s="381" t="str">
        <v>[C-i-C]</v>
      </c>
      <c r="CL77" s="381" t="str">
        <v>[C-i-C]</v>
      </c>
      <c r="CM77" s="381" t="str">
        <v>[C-i-C]</v>
      </c>
      <c r="CN77" s="381" t="str">
        <v>[C-i-C]</v>
      </c>
      <c r="CO77" s="133">
        <v>0</v>
      </c>
      <c r="CP77" s="133">
        <v>0</v>
      </c>
      <c r="CQ77" s="133">
        <v>0</v>
      </c>
      <c r="CR77" s="133">
        <v>0</v>
      </c>
      <c r="CS77" s="133">
        <v>0</v>
      </c>
      <c r="CT77" s="133">
        <v>0</v>
      </c>
      <c r="CU77" s="133">
        <v>0</v>
      </c>
      <c r="CV77" s="133">
        <v>0</v>
      </c>
      <c r="CW77" s="133">
        <v>0</v>
      </c>
      <c r="CX77" s="133">
        <v>0</v>
      </c>
      <c r="CY77" s="133">
        <v>0</v>
      </c>
      <c r="CZ77" s="133">
        <v>0</v>
      </c>
      <c r="DA77" s="133">
        <v>0</v>
      </c>
      <c r="DB77" s="133">
        <v>0</v>
      </c>
      <c r="DC77" s="133">
        <v>0</v>
      </c>
      <c r="DD77" s="133">
        <v>0</v>
      </c>
      <c r="DE77" s="133">
        <v>0</v>
      </c>
      <c r="DF77" s="133">
        <v>0</v>
      </c>
      <c r="DG77" s="133">
        <v>0</v>
      </c>
      <c r="DH77" s="133">
        <v>0</v>
      </c>
      <c r="DI77" s="133">
        <v>0</v>
      </c>
      <c r="DJ77" s="133">
        <v>0</v>
      </c>
      <c r="DK77" s="133">
        <v>0</v>
      </c>
      <c r="DL77" s="133">
        <v>0</v>
      </c>
      <c r="DM77" s="133">
        <v>0</v>
      </c>
      <c r="DN77" s="133">
        <v>0</v>
      </c>
      <c r="DO77" s="133">
        <v>0</v>
      </c>
      <c r="DP77" s="133">
        <v>0</v>
      </c>
      <c r="DQ77" s="133">
        <v>0</v>
      </c>
      <c r="DR77" s="133">
        <v>0</v>
      </c>
      <c r="DS77" s="133">
        <v>0</v>
      </c>
      <c r="DU77" s="223"/>
      <c r="DV77" s="223"/>
      <c r="DW77" s="223"/>
      <c r="DX77" s="223"/>
      <c r="DY77" s="223"/>
      <c r="DZ77" s="223"/>
      <c r="EA77" s="223">
        <v>12564.857142857143</v>
      </c>
      <c r="EB77" s="223">
        <v>9423.6428571428569</v>
      </c>
      <c r="EC77" s="223">
        <v>0</v>
      </c>
      <c r="ED77" s="223">
        <f t="shared" si="21"/>
        <v>0</v>
      </c>
      <c r="EE77" s="223">
        <f t="shared" si="22"/>
        <v>0</v>
      </c>
      <c r="EF77" s="147" t="str">
        <f t="shared" si="23"/>
        <v>ERROR</v>
      </c>
      <c r="EG77" s="223">
        <f t="shared" si="24"/>
        <v>21988.5</v>
      </c>
      <c r="EI77" s="223">
        <f t="shared" si="20"/>
        <v>235800</v>
      </c>
      <c r="EJ77" s="223">
        <f>EI77*'Key assumptions'!$H$20*'Key assumptions'!$H$21</f>
        <v>8842.5</v>
      </c>
      <c r="EK77" s="279">
        <f t="shared" si="27"/>
        <v>0.23963133640552994</v>
      </c>
      <c r="EL77" s="223">
        <f t="shared" si="25"/>
        <v>2118.9400921658985</v>
      </c>
      <c r="ET77" s="133">
        <f t="shared" si="19"/>
        <v>4</v>
      </c>
      <c r="EU77" s="133">
        <f t="shared" si="19"/>
        <v>12</v>
      </c>
      <c r="EV77" s="133">
        <f t="shared" si="19"/>
        <v>6</v>
      </c>
      <c r="EW77" s="133">
        <f t="shared" si="19"/>
        <v>0</v>
      </c>
      <c r="EX77" s="133">
        <f t="shared" si="19"/>
        <v>0</v>
      </c>
      <c r="EY77" s="133">
        <f t="shared" si="26"/>
        <v>22</v>
      </c>
      <c r="FA77" s="223">
        <v>0</v>
      </c>
      <c r="FB77" s="223">
        <v>0</v>
      </c>
    </row>
    <row r="78" spans="1:158" ht="12.6" thickBot="1" x14ac:dyDescent="0.45">
      <c r="A78" s="133" t="str">
        <v>Land and Environment</v>
      </c>
      <c r="B78" s="133" t="str">
        <v>N/A</v>
      </c>
      <c r="C78" s="133" t="str">
        <v>Internal Labour</v>
      </c>
      <c r="D78" s="133">
        <v>606809</v>
      </c>
      <c r="E78" s="133" t="str">
        <v>Legal Counsel Senior</v>
      </c>
      <c r="F78" s="133">
        <v>316.45</v>
      </c>
      <c r="G78" s="133">
        <v>141.4</v>
      </c>
      <c r="H78" s="133">
        <v>0</v>
      </c>
      <c r="I78" s="133">
        <v>0</v>
      </c>
      <c r="J78" s="133">
        <v>0</v>
      </c>
      <c r="K78" s="133">
        <v>0</v>
      </c>
      <c r="L78" s="133">
        <v>0</v>
      </c>
      <c r="M78" s="381" t="str">
        <v>[C-i-C]</v>
      </c>
      <c r="N78" s="381" t="str">
        <v>[C-i-C]</v>
      </c>
      <c r="O78" s="381" t="str">
        <v>[C-i-C]</v>
      </c>
      <c r="P78" s="381" t="str">
        <v>[C-i-C]</v>
      </c>
      <c r="Q78" s="381" t="str">
        <v>[C-i-C]</v>
      </c>
      <c r="R78" s="381" t="str">
        <v>[C-i-C]</v>
      </c>
      <c r="S78" s="381" t="str">
        <v>[C-i-C]</v>
      </c>
      <c r="T78" s="381" t="str">
        <v>[C-i-C]</v>
      </c>
      <c r="U78" s="381" t="str">
        <v>[C-i-C]</v>
      </c>
      <c r="V78" s="381" t="str">
        <v>[C-i-C]</v>
      </c>
      <c r="W78" s="381" t="str">
        <v>[C-i-C]</v>
      </c>
      <c r="X78" s="381" t="str">
        <v>[C-i-C]</v>
      </c>
      <c r="Y78" s="381" t="str">
        <v>[C-i-C]</v>
      </c>
      <c r="Z78" s="381" t="str">
        <v>[C-i-C]</v>
      </c>
      <c r="AA78" s="381" t="str">
        <v>[C-i-C]</v>
      </c>
      <c r="AB78" s="381" t="str">
        <v>[C-i-C]</v>
      </c>
      <c r="AC78" s="381" t="str">
        <v>[C-i-C]</v>
      </c>
      <c r="AD78" s="381" t="str">
        <v>[C-i-C]</v>
      </c>
      <c r="AE78" s="381" t="str">
        <v>[C-i-C]</v>
      </c>
      <c r="AF78" s="381" t="str">
        <v>[C-i-C]</v>
      </c>
      <c r="AG78" s="381" t="str">
        <v>[C-i-C]</v>
      </c>
      <c r="AH78" s="381" t="str">
        <v>[C-i-C]</v>
      </c>
      <c r="AI78" s="133">
        <v>0</v>
      </c>
      <c r="AJ78" s="133">
        <v>0</v>
      </c>
      <c r="AK78" s="133">
        <v>0</v>
      </c>
      <c r="AL78" s="133">
        <v>0</v>
      </c>
      <c r="AM78" s="133">
        <v>0</v>
      </c>
      <c r="AN78" s="133">
        <v>7.1428571428571425E-2</v>
      </c>
      <c r="AO78" s="133">
        <v>7.1428571428571425E-2</v>
      </c>
      <c r="AP78" s="133">
        <v>7.1428571428571425E-2</v>
      </c>
      <c r="AQ78" s="133">
        <v>7.1428571428571425E-2</v>
      </c>
      <c r="AR78" s="133">
        <v>0.21428571428571427</v>
      </c>
      <c r="AS78" s="133">
        <v>0.21428571428571427</v>
      </c>
      <c r="AT78" s="133">
        <v>0.21428571428571427</v>
      </c>
      <c r="AU78" s="133">
        <v>0.21428571428571427</v>
      </c>
      <c r="AV78" s="133">
        <v>0</v>
      </c>
      <c r="AW78" s="133">
        <v>0</v>
      </c>
      <c r="AX78" s="133">
        <v>0</v>
      </c>
      <c r="AY78" s="133">
        <v>0</v>
      </c>
      <c r="AZ78" s="133">
        <v>0</v>
      </c>
      <c r="BA78" s="133">
        <v>0</v>
      </c>
      <c r="BB78" s="133">
        <v>0</v>
      </c>
      <c r="BC78" s="133">
        <v>0</v>
      </c>
      <c r="BD78" s="133">
        <v>0</v>
      </c>
      <c r="BE78" s="133">
        <v>0</v>
      </c>
      <c r="BF78" s="133">
        <v>0</v>
      </c>
      <c r="BG78" s="133">
        <v>0</v>
      </c>
      <c r="BH78" s="133">
        <v>0</v>
      </c>
      <c r="BI78" s="133">
        <v>0</v>
      </c>
      <c r="BJ78" s="133">
        <v>0</v>
      </c>
      <c r="BK78" s="133">
        <v>0</v>
      </c>
      <c r="BL78" s="133">
        <v>0</v>
      </c>
      <c r="BM78" s="133">
        <v>0</v>
      </c>
      <c r="BN78" s="133">
        <v>0</v>
      </c>
      <c r="BO78" s="133">
        <v>0</v>
      </c>
      <c r="BP78" s="133">
        <v>0</v>
      </c>
      <c r="BQ78" s="133">
        <v>0</v>
      </c>
      <c r="BR78" s="133">
        <v>0</v>
      </c>
      <c r="BS78" s="381" t="str">
        <v>[C-i-C]</v>
      </c>
      <c r="BT78" s="381" t="str">
        <v>[C-i-C]</v>
      </c>
      <c r="BU78" s="381" t="str">
        <v>[C-i-C]</v>
      </c>
      <c r="BV78" s="381" t="str">
        <v>[C-i-C]</v>
      </c>
      <c r="BW78" s="381" t="str">
        <v>[C-i-C]</v>
      </c>
      <c r="BX78" s="381" t="str">
        <v>[C-i-C]</v>
      </c>
      <c r="BY78" s="381" t="str">
        <v>[C-i-C]</v>
      </c>
      <c r="BZ78" s="381" t="str">
        <v>[C-i-C]</v>
      </c>
      <c r="CA78" s="381" t="str">
        <v>[C-i-C]</v>
      </c>
      <c r="CB78" s="381" t="str">
        <v>[C-i-C]</v>
      </c>
      <c r="CC78" s="381" t="str">
        <v>[C-i-C]</v>
      </c>
      <c r="CD78" s="381" t="str">
        <v>[C-i-C]</v>
      </c>
      <c r="CE78" s="381" t="str">
        <v>[C-i-C]</v>
      </c>
      <c r="CF78" s="381" t="str">
        <v>[C-i-C]</v>
      </c>
      <c r="CG78" s="381" t="str">
        <v>[C-i-C]</v>
      </c>
      <c r="CH78" s="381" t="str">
        <v>[C-i-C]</v>
      </c>
      <c r="CI78" s="381" t="str">
        <v>[C-i-C]</v>
      </c>
      <c r="CJ78" s="381" t="str">
        <v>[C-i-C]</v>
      </c>
      <c r="CK78" s="381" t="str">
        <v>[C-i-C]</v>
      </c>
      <c r="CL78" s="381" t="str">
        <v>[C-i-C]</v>
      </c>
      <c r="CM78" s="381" t="str">
        <v>[C-i-C]</v>
      </c>
      <c r="CN78" s="381" t="str">
        <v>[C-i-C]</v>
      </c>
      <c r="CO78" s="133">
        <v>0</v>
      </c>
      <c r="CP78" s="133">
        <v>0</v>
      </c>
      <c r="CQ78" s="133">
        <v>0</v>
      </c>
      <c r="CR78" s="133">
        <v>0</v>
      </c>
      <c r="CS78" s="133">
        <v>0</v>
      </c>
      <c r="CT78" s="133">
        <v>3390.5357142857142</v>
      </c>
      <c r="CU78" s="133">
        <v>3390.5357142857142</v>
      </c>
      <c r="CV78" s="133">
        <v>3390.5357142857142</v>
      </c>
      <c r="CW78" s="133">
        <v>3390.5357142857142</v>
      </c>
      <c r="CX78" s="133">
        <v>10171.607142857143</v>
      </c>
      <c r="CY78" s="133">
        <v>10171.607142857143</v>
      </c>
      <c r="CZ78" s="133">
        <v>10171.607142857143</v>
      </c>
      <c r="DA78" s="133">
        <v>10171.607142857143</v>
      </c>
      <c r="DB78" s="133">
        <v>0</v>
      </c>
      <c r="DC78" s="133">
        <v>0</v>
      </c>
      <c r="DD78" s="133">
        <v>0</v>
      </c>
      <c r="DE78" s="133">
        <v>0</v>
      </c>
      <c r="DF78" s="133">
        <v>0</v>
      </c>
      <c r="DG78" s="133">
        <v>0</v>
      </c>
      <c r="DH78" s="133">
        <v>0</v>
      </c>
      <c r="DI78" s="133">
        <v>0</v>
      </c>
      <c r="DJ78" s="133">
        <v>0</v>
      </c>
      <c r="DK78" s="133">
        <v>0</v>
      </c>
      <c r="DL78" s="133">
        <v>0</v>
      </c>
      <c r="DM78" s="133">
        <v>0</v>
      </c>
      <c r="DN78" s="133">
        <v>0</v>
      </c>
      <c r="DO78" s="133">
        <v>0</v>
      </c>
      <c r="DP78" s="133">
        <v>0</v>
      </c>
      <c r="DQ78" s="133">
        <v>0</v>
      </c>
      <c r="DR78" s="133">
        <v>0</v>
      </c>
      <c r="DS78" s="133">
        <v>0</v>
      </c>
      <c r="DU78" s="223"/>
      <c r="DV78" s="223"/>
      <c r="DW78" s="223"/>
      <c r="DX78" s="223"/>
      <c r="DY78" s="223"/>
      <c r="DZ78" s="223"/>
      <c r="EA78" s="223">
        <v>0</v>
      </c>
      <c r="EB78" s="223">
        <v>11866.875</v>
      </c>
      <c r="EC78" s="223">
        <v>3390.5357142857142</v>
      </c>
      <c r="ED78" s="223">
        <f t="shared" si="21"/>
        <v>50858.035714285717</v>
      </c>
      <c r="EE78" s="223">
        <f t="shared" si="22"/>
        <v>0</v>
      </c>
      <c r="EF78" s="147" t="str">
        <f t="shared" si="23"/>
        <v>ERROR</v>
      </c>
      <c r="EG78" s="223">
        <f t="shared" si="24"/>
        <v>66115.446428571435</v>
      </c>
      <c r="EI78" s="223">
        <f t="shared" si="20"/>
        <v>254520</v>
      </c>
      <c r="EJ78" s="223">
        <f>EI78*'Key assumptions'!$H$20*'Key assumptions'!$H$21</f>
        <v>9544.5</v>
      </c>
      <c r="EK78" s="279">
        <f t="shared" si="27"/>
        <v>0.23963133640552994</v>
      </c>
      <c r="EL78" s="223">
        <f t="shared" si="25"/>
        <v>2287.1612903225805</v>
      </c>
      <c r="ET78" s="133">
        <f t="shared" si="19"/>
        <v>4</v>
      </c>
      <c r="EU78" s="133">
        <f t="shared" si="19"/>
        <v>12</v>
      </c>
      <c r="EV78" s="133">
        <f t="shared" si="19"/>
        <v>7</v>
      </c>
      <c r="EW78" s="133">
        <f t="shared" si="19"/>
        <v>7</v>
      </c>
      <c r="EX78" s="133">
        <f t="shared" si="19"/>
        <v>0</v>
      </c>
      <c r="EY78" s="133">
        <f t="shared" si="26"/>
        <v>30</v>
      </c>
      <c r="FA78" s="223">
        <v>0</v>
      </c>
      <c r="FB78" s="223">
        <v>3390.5357142857142</v>
      </c>
    </row>
    <row r="79" spans="1:158" ht="12.6" thickBot="1" x14ac:dyDescent="0.45">
      <c r="A79" s="133" t="str">
        <v>Construction Management</v>
      </c>
      <c r="B79" s="133" t="str">
        <v>N/A</v>
      </c>
      <c r="C79" s="133" t="str">
        <v>Internal Labour</v>
      </c>
      <c r="D79" s="133">
        <v>634997</v>
      </c>
      <c r="E79" s="133" t="str">
        <v>L4 Manager</v>
      </c>
      <c r="F79" s="133">
        <v>353.83</v>
      </c>
      <c r="G79" s="133">
        <v>158.1</v>
      </c>
      <c r="H79" s="133">
        <v>0</v>
      </c>
      <c r="I79" s="133">
        <v>0</v>
      </c>
      <c r="J79" s="133">
        <v>0</v>
      </c>
      <c r="K79" s="133">
        <v>0</v>
      </c>
      <c r="L79" s="133">
        <v>0</v>
      </c>
      <c r="M79" s="381" t="str">
        <v>[C-i-C]</v>
      </c>
      <c r="N79" s="381" t="str">
        <v>[C-i-C]</v>
      </c>
      <c r="O79" s="381" t="str">
        <v>[C-i-C]</v>
      </c>
      <c r="P79" s="381" t="str">
        <v>[C-i-C]</v>
      </c>
      <c r="Q79" s="381" t="str">
        <v>[C-i-C]</v>
      </c>
      <c r="R79" s="381" t="str">
        <v>[C-i-C]</v>
      </c>
      <c r="S79" s="381" t="str">
        <v>[C-i-C]</v>
      </c>
      <c r="T79" s="381" t="str">
        <v>[C-i-C]</v>
      </c>
      <c r="U79" s="381" t="str">
        <v>[C-i-C]</v>
      </c>
      <c r="V79" s="381" t="str">
        <v>[C-i-C]</v>
      </c>
      <c r="W79" s="381" t="str">
        <v>[C-i-C]</v>
      </c>
      <c r="X79" s="381" t="str">
        <v>[C-i-C]</v>
      </c>
      <c r="Y79" s="381" t="str">
        <v>[C-i-C]</v>
      </c>
      <c r="Z79" s="381" t="str">
        <v>[C-i-C]</v>
      </c>
      <c r="AA79" s="381" t="str">
        <v>[C-i-C]</v>
      </c>
      <c r="AB79" s="381" t="str">
        <v>[C-i-C]</v>
      </c>
      <c r="AC79" s="381" t="str">
        <v>[C-i-C]</v>
      </c>
      <c r="AD79" s="381" t="str">
        <v>[C-i-C]</v>
      </c>
      <c r="AE79" s="381" t="str">
        <v>[C-i-C]</v>
      </c>
      <c r="AF79" s="381" t="str">
        <v>[C-i-C]</v>
      </c>
      <c r="AG79" s="381" t="str">
        <v>[C-i-C]</v>
      </c>
      <c r="AH79" s="381" t="str">
        <v>[C-i-C]</v>
      </c>
      <c r="AI79" s="133">
        <v>1.1000000000000001</v>
      </c>
      <c r="AJ79" s="133">
        <v>1.1000000000000001</v>
      </c>
      <c r="AK79" s="133">
        <v>1.1000000000000001</v>
      </c>
      <c r="AL79" s="133">
        <v>1.1000000000000001</v>
      </c>
      <c r="AM79" s="133">
        <v>0.77</v>
      </c>
      <c r="AN79" s="133">
        <v>0.77</v>
      </c>
      <c r="AO79" s="133">
        <v>0.77</v>
      </c>
      <c r="AP79" s="133">
        <v>0.77</v>
      </c>
      <c r="AQ79" s="133">
        <v>0.77</v>
      </c>
      <c r="AR79" s="133">
        <v>0.77</v>
      </c>
      <c r="AS79" s="133">
        <v>0.77</v>
      </c>
      <c r="AT79" s="133">
        <v>0.77</v>
      </c>
      <c r="AU79" s="133">
        <v>0.77</v>
      </c>
      <c r="AV79" s="133">
        <v>0.77</v>
      </c>
      <c r="AW79" s="133">
        <v>0.77</v>
      </c>
      <c r="AX79" s="133">
        <v>0.77</v>
      </c>
      <c r="AY79" s="133">
        <v>0.77</v>
      </c>
      <c r="AZ79" s="133">
        <v>0</v>
      </c>
      <c r="BA79" s="133">
        <v>0</v>
      </c>
      <c r="BB79" s="133">
        <v>0</v>
      </c>
      <c r="BC79" s="133">
        <v>0</v>
      </c>
      <c r="BD79" s="133">
        <v>0</v>
      </c>
      <c r="BE79" s="133">
        <v>0</v>
      </c>
      <c r="BF79" s="133">
        <v>0</v>
      </c>
      <c r="BG79" s="133">
        <v>0</v>
      </c>
      <c r="BH79" s="133">
        <v>0</v>
      </c>
      <c r="BI79" s="133">
        <v>0</v>
      </c>
      <c r="BJ79" s="133">
        <v>0</v>
      </c>
      <c r="BK79" s="133">
        <v>0</v>
      </c>
      <c r="BL79" s="133">
        <v>0</v>
      </c>
      <c r="BM79" s="133">
        <v>0</v>
      </c>
      <c r="BN79" s="133">
        <v>0</v>
      </c>
      <c r="BO79" s="133">
        <v>0</v>
      </c>
      <c r="BP79" s="133">
        <v>0</v>
      </c>
      <c r="BQ79" s="133">
        <v>0</v>
      </c>
      <c r="BR79" s="133">
        <v>0</v>
      </c>
      <c r="BS79" s="381" t="str">
        <v>[C-i-C]</v>
      </c>
      <c r="BT79" s="381" t="str">
        <v>[C-i-C]</v>
      </c>
      <c r="BU79" s="381" t="str">
        <v>[C-i-C]</v>
      </c>
      <c r="BV79" s="381" t="str">
        <v>[C-i-C]</v>
      </c>
      <c r="BW79" s="381" t="str">
        <v>[C-i-C]</v>
      </c>
      <c r="BX79" s="381" t="str">
        <v>[C-i-C]</v>
      </c>
      <c r="BY79" s="381" t="str">
        <v>[C-i-C]</v>
      </c>
      <c r="BZ79" s="381" t="str">
        <v>[C-i-C]</v>
      </c>
      <c r="CA79" s="381" t="str">
        <v>[C-i-C]</v>
      </c>
      <c r="CB79" s="381" t="str">
        <v>[C-i-C]</v>
      </c>
      <c r="CC79" s="381" t="str">
        <v>[C-i-C]</v>
      </c>
      <c r="CD79" s="381" t="str">
        <v>[C-i-C]</v>
      </c>
      <c r="CE79" s="381" t="str">
        <v>[C-i-C]</v>
      </c>
      <c r="CF79" s="381" t="str">
        <v>[C-i-C]</v>
      </c>
      <c r="CG79" s="381" t="str">
        <v>[C-i-C]</v>
      </c>
      <c r="CH79" s="381" t="str">
        <v>[C-i-C]</v>
      </c>
      <c r="CI79" s="381" t="str">
        <v>[C-i-C]</v>
      </c>
      <c r="CJ79" s="381" t="str">
        <v>[C-i-C]</v>
      </c>
      <c r="CK79" s="381" t="str">
        <v>[C-i-C]</v>
      </c>
      <c r="CL79" s="381" t="str">
        <v>[C-i-C]</v>
      </c>
      <c r="CM79" s="381" t="str">
        <v>[C-i-C]</v>
      </c>
      <c r="CN79" s="381" t="str">
        <v>[C-i-C]</v>
      </c>
      <c r="CO79" s="133">
        <v>58381.950000000004</v>
      </c>
      <c r="CP79" s="133">
        <v>58381.950000000004</v>
      </c>
      <c r="CQ79" s="133">
        <v>58381.950000000004</v>
      </c>
      <c r="CR79" s="133">
        <v>58381.950000000004</v>
      </c>
      <c r="CS79" s="133">
        <v>40867.364999999998</v>
      </c>
      <c r="CT79" s="133">
        <v>40867.364999999998</v>
      </c>
      <c r="CU79" s="133">
        <v>40867.364999999998</v>
      </c>
      <c r="CV79" s="133">
        <v>40867.364999999998</v>
      </c>
      <c r="CW79" s="133">
        <v>40867.364999999998</v>
      </c>
      <c r="CX79" s="133">
        <v>40867.364999999998</v>
      </c>
      <c r="CY79" s="133">
        <v>40867.364999999998</v>
      </c>
      <c r="CZ79" s="133">
        <v>40867.364999999998</v>
      </c>
      <c r="DA79" s="133">
        <v>40867.364999999998</v>
      </c>
      <c r="DB79" s="133">
        <v>40867.364999999998</v>
      </c>
      <c r="DC79" s="133">
        <v>40867.364999999998</v>
      </c>
      <c r="DD79" s="133">
        <v>40867.364999999998</v>
      </c>
      <c r="DE79" s="133">
        <v>40867.364999999998</v>
      </c>
      <c r="DF79" s="133">
        <v>0</v>
      </c>
      <c r="DG79" s="133">
        <v>0</v>
      </c>
      <c r="DH79" s="133">
        <v>0</v>
      </c>
      <c r="DI79" s="133">
        <v>0</v>
      </c>
      <c r="DJ79" s="133">
        <v>0</v>
      </c>
      <c r="DK79" s="133">
        <v>0</v>
      </c>
      <c r="DL79" s="133">
        <v>0</v>
      </c>
      <c r="DM79" s="133">
        <v>0</v>
      </c>
      <c r="DN79" s="133">
        <v>0</v>
      </c>
      <c r="DO79" s="133">
        <v>0</v>
      </c>
      <c r="DP79" s="133">
        <v>0</v>
      </c>
      <c r="DQ79" s="133">
        <v>0</v>
      </c>
      <c r="DR79" s="133">
        <v>0</v>
      </c>
      <c r="DS79" s="133">
        <v>0</v>
      </c>
      <c r="DU79" s="223"/>
      <c r="DV79" s="223"/>
      <c r="DW79" s="223"/>
      <c r="DX79" s="223"/>
      <c r="DY79" s="223"/>
      <c r="DZ79" s="223"/>
      <c r="EA79" s="223">
        <v>0</v>
      </c>
      <c r="EB79" s="223">
        <v>321100.72500000003</v>
      </c>
      <c r="EC79" s="223">
        <v>665554.23</v>
      </c>
      <c r="ED79" s="223">
        <f t="shared" si="21"/>
        <v>449541.01499999996</v>
      </c>
      <c r="EE79" s="223">
        <f t="shared" si="22"/>
        <v>0</v>
      </c>
      <c r="EF79" s="147" t="str">
        <f t="shared" si="23"/>
        <v>ERROR</v>
      </c>
      <c r="EG79" s="223">
        <f t="shared" si="24"/>
        <v>1436195.97</v>
      </c>
      <c r="EI79" s="223">
        <f t="shared" si="20"/>
        <v>284580</v>
      </c>
      <c r="EJ79" s="223">
        <f>EI79*'Key assumptions'!$H$20*'Key assumptions'!$H$21</f>
        <v>10671.75</v>
      </c>
      <c r="EK79" s="279">
        <f t="shared" si="27"/>
        <v>0.23963133640552994</v>
      </c>
      <c r="EL79" s="223">
        <f t="shared" si="25"/>
        <v>2557.2857142857142</v>
      </c>
      <c r="ET79" s="133">
        <f t="shared" ref="ET79:EX88" si="28">COUNTIFS($H$6:$BL$6,ET$8,$H79:$BL79,"&lt;&gt;"&amp;0)</f>
        <v>4</v>
      </c>
      <c r="EU79" s="133">
        <f t="shared" si="28"/>
        <v>12</v>
      </c>
      <c r="EV79" s="133">
        <f t="shared" si="28"/>
        <v>12</v>
      </c>
      <c r="EW79" s="133">
        <f t="shared" si="28"/>
        <v>11</v>
      </c>
      <c r="EX79" s="133">
        <f t="shared" si="28"/>
        <v>0</v>
      </c>
      <c r="EY79" s="133">
        <f t="shared" si="26"/>
        <v>39</v>
      </c>
      <c r="FA79" s="223">
        <v>350291.7</v>
      </c>
      <c r="FB79" s="223">
        <v>315262.53000000003</v>
      </c>
    </row>
    <row r="80" spans="1:158" ht="12.6" thickBot="1" x14ac:dyDescent="0.45">
      <c r="A80" s="133" t="str">
        <v>Construction Management</v>
      </c>
      <c r="B80" s="133" t="str">
        <v>N/A</v>
      </c>
      <c r="C80" s="133" t="str">
        <v>Internal Labour</v>
      </c>
      <c r="D80" s="133">
        <v>634997</v>
      </c>
      <c r="E80" s="133" t="str">
        <v>Construction Manager</v>
      </c>
      <c r="F80" s="133">
        <v>249.96</v>
      </c>
      <c r="G80" s="133">
        <v>109.48743528106507</v>
      </c>
      <c r="H80" s="133">
        <v>0</v>
      </c>
      <c r="I80" s="133">
        <v>0</v>
      </c>
      <c r="J80" s="133">
        <v>0</v>
      </c>
      <c r="K80" s="133">
        <v>0</v>
      </c>
      <c r="L80" s="133">
        <v>0</v>
      </c>
      <c r="M80" s="381" t="str">
        <v>[C-i-C]</v>
      </c>
      <c r="N80" s="381" t="str">
        <v>[C-i-C]</v>
      </c>
      <c r="O80" s="381" t="str">
        <v>[C-i-C]</v>
      </c>
      <c r="P80" s="381" t="str">
        <v>[C-i-C]</v>
      </c>
      <c r="Q80" s="381" t="str">
        <v>[C-i-C]</v>
      </c>
      <c r="R80" s="381" t="str">
        <v>[C-i-C]</v>
      </c>
      <c r="S80" s="381" t="str">
        <v>[C-i-C]</v>
      </c>
      <c r="T80" s="381" t="str">
        <v>[C-i-C]</v>
      </c>
      <c r="U80" s="381" t="str">
        <v>[C-i-C]</v>
      </c>
      <c r="V80" s="381" t="str">
        <v>[C-i-C]</v>
      </c>
      <c r="W80" s="381" t="str">
        <v>[C-i-C]</v>
      </c>
      <c r="X80" s="381" t="str">
        <v>[C-i-C]</v>
      </c>
      <c r="Y80" s="381" t="str">
        <v>[C-i-C]</v>
      </c>
      <c r="Z80" s="381" t="str">
        <v>[C-i-C]</v>
      </c>
      <c r="AA80" s="381" t="str">
        <v>[C-i-C]</v>
      </c>
      <c r="AB80" s="381" t="str">
        <v>[C-i-C]</v>
      </c>
      <c r="AC80" s="381" t="str">
        <v>[C-i-C]</v>
      </c>
      <c r="AD80" s="381" t="str">
        <v>[C-i-C]</v>
      </c>
      <c r="AE80" s="381" t="str">
        <v>[C-i-C]</v>
      </c>
      <c r="AF80" s="381" t="str">
        <v>[C-i-C]</v>
      </c>
      <c r="AG80" s="381" t="str">
        <v>[C-i-C]</v>
      </c>
      <c r="AH80" s="381" t="str">
        <v>[C-i-C]</v>
      </c>
      <c r="AI80" s="133">
        <v>0.5</v>
      </c>
      <c r="AJ80" s="133">
        <v>0.5</v>
      </c>
      <c r="AK80" s="133">
        <v>0.5</v>
      </c>
      <c r="AL80" s="133">
        <v>0.5</v>
      </c>
      <c r="AM80" s="133">
        <v>0.5</v>
      </c>
      <c r="AN80" s="133">
        <v>0.5</v>
      </c>
      <c r="AO80" s="133">
        <v>0.5</v>
      </c>
      <c r="AP80" s="133">
        <v>0.5</v>
      </c>
      <c r="AQ80" s="133">
        <v>0.5</v>
      </c>
      <c r="AR80" s="133">
        <v>0.5</v>
      </c>
      <c r="AS80" s="133">
        <v>0.5</v>
      </c>
      <c r="AT80" s="133">
        <v>0.5</v>
      </c>
      <c r="AU80" s="133">
        <v>0.5</v>
      </c>
      <c r="AV80" s="133">
        <v>0.5</v>
      </c>
      <c r="AW80" s="133">
        <v>0</v>
      </c>
      <c r="AX80" s="133">
        <v>0</v>
      </c>
      <c r="AY80" s="133">
        <v>0</v>
      </c>
      <c r="AZ80" s="133">
        <v>0</v>
      </c>
      <c r="BA80" s="133">
        <v>0</v>
      </c>
      <c r="BB80" s="133">
        <v>0</v>
      </c>
      <c r="BC80" s="133">
        <v>0</v>
      </c>
      <c r="BD80" s="133">
        <v>0</v>
      </c>
      <c r="BE80" s="133">
        <v>0</v>
      </c>
      <c r="BF80" s="133">
        <v>0</v>
      </c>
      <c r="BG80" s="133">
        <v>0</v>
      </c>
      <c r="BH80" s="133">
        <v>0</v>
      </c>
      <c r="BI80" s="133">
        <v>0</v>
      </c>
      <c r="BJ80" s="133">
        <v>0</v>
      </c>
      <c r="BK80" s="133">
        <v>0</v>
      </c>
      <c r="BL80" s="133">
        <v>0</v>
      </c>
      <c r="BM80" s="133">
        <v>0</v>
      </c>
      <c r="BN80" s="133">
        <v>0</v>
      </c>
      <c r="BO80" s="133">
        <v>0</v>
      </c>
      <c r="BP80" s="133">
        <v>0</v>
      </c>
      <c r="BQ80" s="133">
        <v>0</v>
      </c>
      <c r="BR80" s="133">
        <v>0</v>
      </c>
      <c r="BS80" s="381" t="str">
        <v>[C-i-C]</v>
      </c>
      <c r="BT80" s="381" t="str">
        <v>[C-i-C]</v>
      </c>
      <c r="BU80" s="381" t="str">
        <v>[C-i-C]</v>
      </c>
      <c r="BV80" s="381" t="str">
        <v>[C-i-C]</v>
      </c>
      <c r="BW80" s="381" t="str">
        <v>[C-i-C]</v>
      </c>
      <c r="BX80" s="381" t="str">
        <v>[C-i-C]</v>
      </c>
      <c r="BY80" s="381" t="str">
        <v>[C-i-C]</v>
      </c>
      <c r="BZ80" s="381" t="str">
        <v>[C-i-C]</v>
      </c>
      <c r="CA80" s="381" t="str">
        <v>[C-i-C]</v>
      </c>
      <c r="CB80" s="381" t="str">
        <v>[C-i-C]</v>
      </c>
      <c r="CC80" s="381" t="str">
        <v>[C-i-C]</v>
      </c>
      <c r="CD80" s="381" t="str">
        <v>[C-i-C]</v>
      </c>
      <c r="CE80" s="381" t="str">
        <v>[C-i-C]</v>
      </c>
      <c r="CF80" s="381" t="str">
        <v>[C-i-C]</v>
      </c>
      <c r="CG80" s="381" t="str">
        <v>[C-i-C]</v>
      </c>
      <c r="CH80" s="381" t="str">
        <v>[C-i-C]</v>
      </c>
      <c r="CI80" s="381" t="str">
        <v>[C-i-C]</v>
      </c>
      <c r="CJ80" s="381" t="str">
        <v>[C-i-C]</v>
      </c>
      <c r="CK80" s="381" t="str">
        <v>[C-i-C]</v>
      </c>
      <c r="CL80" s="381" t="str">
        <v>[C-i-C]</v>
      </c>
      <c r="CM80" s="381" t="str">
        <v>[C-i-C]</v>
      </c>
      <c r="CN80" s="381" t="str">
        <v>[C-i-C]</v>
      </c>
      <c r="CO80" s="133">
        <v>18747</v>
      </c>
      <c r="CP80" s="133">
        <v>18747</v>
      </c>
      <c r="CQ80" s="133">
        <v>18747</v>
      </c>
      <c r="CR80" s="133">
        <v>18747</v>
      </c>
      <c r="CS80" s="133">
        <v>18747</v>
      </c>
      <c r="CT80" s="133">
        <v>18747</v>
      </c>
      <c r="CU80" s="133">
        <v>18747</v>
      </c>
      <c r="CV80" s="133">
        <v>18747</v>
      </c>
      <c r="CW80" s="133">
        <v>18747</v>
      </c>
      <c r="CX80" s="133">
        <v>18747</v>
      </c>
      <c r="CY80" s="133">
        <v>18747</v>
      </c>
      <c r="CZ80" s="133">
        <v>18747</v>
      </c>
      <c r="DA80" s="133">
        <v>18747</v>
      </c>
      <c r="DB80" s="133">
        <v>18747</v>
      </c>
      <c r="DC80" s="133">
        <v>0</v>
      </c>
      <c r="DD80" s="133">
        <v>0</v>
      </c>
      <c r="DE80" s="133">
        <v>0</v>
      </c>
      <c r="DF80" s="133">
        <v>0</v>
      </c>
      <c r="DG80" s="133">
        <v>0</v>
      </c>
      <c r="DH80" s="133">
        <v>0</v>
      </c>
      <c r="DI80" s="133">
        <v>0</v>
      </c>
      <c r="DJ80" s="133">
        <v>0</v>
      </c>
      <c r="DK80" s="133">
        <v>0</v>
      </c>
      <c r="DL80" s="133">
        <v>0</v>
      </c>
      <c r="DM80" s="133">
        <v>0</v>
      </c>
      <c r="DN80" s="133">
        <v>0</v>
      </c>
      <c r="DO80" s="133">
        <v>0</v>
      </c>
      <c r="DP80" s="133">
        <v>0</v>
      </c>
      <c r="DQ80" s="133">
        <v>0</v>
      </c>
      <c r="DR80" s="133">
        <v>0</v>
      </c>
      <c r="DS80" s="133">
        <v>0</v>
      </c>
      <c r="DU80" s="223"/>
      <c r="DV80" s="223"/>
      <c r="DW80" s="223"/>
      <c r="DX80" s="223"/>
      <c r="DY80" s="223"/>
      <c r="DZ80" s="223"/>
      <c r="EA80" s="223">
        <v>58919.142857142855</v>
      </c>
      <c r="EB80" s="223">
        <v>188809.07142857142</v>
      </c>
      <c r="EC80" s="223">
        <v>224964</v>
      </c>
      <c r="ED80" s="223">
        <f t="shared" si="21"/>
        <v>149976</v>
      </c>
      <c r="EE80" s="223">
        <f t="shared" si="22"/>
        <v>0</v>
      </c>
      <c r="EF80" s="147" t="str">
        <f t="shared" si="23"/>
        <v>ERROR</v>
      </c>
      <c r="EG80" s="223">
        <f t="shared" si="24"/>
        <v>622668.21428571432</v>
      </c>
      <c r="EI80" s="223">
        <f t="shared" si="20"/>
        <v>197077.38350591713</v>
      </c>
      <c r="EJ80" s="223">
        <f>EI80*'Key assumptions'!$H$20*'Key assumptions'!$H$21</f>
        <v>7390.401881471892</v>
      </c>
      <c r="EK80" s="279">
        <f t="shared" si="27"/>
        <v>0.23963133640552994</v>
      </c>
      <c r="EL80" s="223">
        <f t="shared" si="25"/>
        <v>1770.9718794310525</v>
      </c>
      <c r="ET80" s="133">
        <f t="shared" si="28"/>
        <v>4</v>
      </c>
      <c r="EU80" s="133">
        <f t="shared" si="28"/>
        <v>12</v>
      </c>
      <c r="EV80" s="133">
        <f t="shared" si="28"/>
        <v>12</v>
      </c>
      <c r="EW80" s="133">
        <f t="shared" si="28"/>
        <v>8</v>
      </c>
      <c r="EX80" s="133">
        <f t="shared" si="28"/>
        <v>0</v>
      </c>
      <c r="EY80" s="133">
        <f t="shared" si="26"/>
        <v>36</v>
      </c>
      <c r="FA80" s="223">
        <v>112482</v>
      </c>
      <c r="FB80" s="223">
        <v>112482</v>
      </c>
    </row>
    <row r="81" spans="1:158" ht="12.6" thickBot="1" x14ac:dyDescent="0.45">
      <c r="A81" s="133" t="str">
        <v>Construction Management</v>
      </c>
      <c r="B81" s="133" t="str">
        <v>N/A</v>
      </c>
      <c r="C81" s="133" t="str">
        <v>Internal Labour</v>
      </c>
      <c r="D81" s="133">
        <v>634997</v>
      </c>
      <c r="E81" s="133" t="str">
        <v>Construction Manager</v>
      </c>
      <c r="F81" s="133">
        <v>249.96</v>
      </c>
      <c r="G81" s="133">
        <v>109.48743528106507</v>
      </c>
      <c r="H81" s="133">
        <v>0</v>
      </c>
      <c r="I81" s="133">
        <v>0</v>
      </c>
      <c r="J81" s="133">
        <v>0</v>
      </c>
      <c r="K81" s="133">
        <v>0</v>
      </c>
      <c r="L81" s="133">
        <v>0</v>
      </c>
      <c r="M81" s="381" t="str">
        <v>[C-i-C]</v>
      </c>
      <c r="N81" s="381" t="str">
        <v>[C-i-C]</v>
      </c>
      <c r="O81" s="381" t="str">
        <v>[C-i-C]</v>
      </c>
      <c r="P81" s="381" t="str">
        <v>[C-i-C]</v>
      </c>
      <c r="Q81" s="381" t="str">
        <v>[C-i-C]</v>
      </c>
      <c r="R81" s="381" t="str">
        <v>[C-i-C]</v>
      </c>
      <c r="S81" s="381" t="str">
        <v>[C-i-C]</v>
      </c>
      <c r="T81" s="381" t="str">
        <v>[C-i-C]</v>
      </c>
      <c r="U81" s="381" t="str">
        <v>[C-i-C]</v>
      </c>
      <c r="V81" s="381" t="str">
        <v>[C-i-C]</v>
      </c>
      <c r="W81" s="381" t="str">
        <v>[C-i-C]</v>
      </c>
      <c r="X81" s="381" t="str">
        <v>[C-i-C]</v>
      </c>
      <c r="Y81" s="381" t="str">
        <v>[C-i-C]</v>
      </c>
      <c r="Z81" s="381" t="str">
        <v>[C-i-C]</v>
      </c>
      <c r="AA81" s="381" t="str">
        <v>[C-i-C]</v>
      </c>
      <c r="AB81" s="381" t="str">
        <v>[C-i-C]</v>
      </c>
      <c r="AC81" s="381" t="str">
        <v>[C-i-C]</v>
      </c>
      <c r="AD81" s="381" t="str">
        <v>[C-i-C]</v>
      </c>
      <c r="AE81" s="381" t="str">
        <v>[C-i-C]</v>
      </c>
      <c r="AF81" s="381" t="str">
        <v>[C-i-C]</v>
      </c>
      <c r="AG81" s="381" t="str">
        <v>[C-i-C]</v>
      </c>
      <c r="AH81" s="381" t="str">
        <v>[C-i-C]</v>
      </c>
      <c r="AI81" s="133">
        <v>0.5</v>
      </c>
      <c r="AJ81" s="133">
        <v>0.5</v>
      </c>
      <c r="AK81" s="133">
        <v>0.5</v>
      </c>
      <c r="AL81" s="133">
        <v>0.5</v>
      </c>
      <c r="AM81" s="133">
        <v>0.5</v>
      </c>
      <c r="AN81" s="133">
        <v>0.5</v>
      </c>
      <c r="AO81" s="133">
        <v>0.5</v>
      </c>
      <c r="AP81" s="133">
        <v>0.5</v>
      </c>
      <c r="AQ81" s="133">
        <v>0.5</v>
      </c>
      <c r="AR81" s="133">
        <v>0.5</v>
      </c>
      <c r="AS81" s="133">
        <v>1.5</v>
      </c>
      <c r="AT81" s="133">
        <v>0.5</v>
      </c>
      <c r="AU81" s="133">
        <v>0.5</v>
      </c>
      <c r="AV81" s="133">
        <v>0.5</v>
      </c>
      <c r="AW81" s="133">
        <v>0</v>
      </c>
      <c r="AX81" s="133">
        <v>0</v>
      </c>
      <c r="AY81" s="133">
        <v>0</v>
      </c>
      <c r="AZ81" s="133">
        <v>0</v>
      </c>
      <c r="BA81" s="133">
        <v>0</v>
      </c>
      <c r="BB81" s="133">
        <v>0</v>
      </c>
      <c r="BC81" s="133">
        <v>0</v>
      </c>
      <c r="BD81" s="133">
        <v>0</v>
      </c>
      <c r="BE81" s="133">
        <v>0</v>
      </c>
      <c r="BF81" s="133">
        <v>0</v>
      </c>
      <c r="BG81" s="133">
        <v>0</v>
      </c>
      <c r="BH81" s="133">
        <v>0</v>
      </c>
      <c r="BI81" s="133">
        <v>0</v>
      </c>
      <c r="BJ81" s="133">
        <v>0</v>
      </c>
      <c r="BK81" s="133">
        <v>0</v>
      </c>
      <c r="BL81" s="133">
        <v>0</v>
      </c>
      <c r="BM81" s="133">
        <v>0</v>
      </c>
      <c r="BN81" s="133">
        <v>0</v>
      </c>
      <c r="BO81" s="133">
        <v>0</v>
      </c>
      <c r="BP81" s="133">
        <v>0</v>
      </c>
      <c r="BQ81" s="133">
        <v>0</v>
      </c>
      <c r="BR81" s="133">
        <v>0</v>
      </c>
      <c r="BS81" s="381" t="str">
        <v>[C-i-C]</v>
      </c>
      <c r="BT81" s="381" t="str">
        <v>[C-i-C]</v>
      </c>
      <c r="BU81" s="381" t="str">
        <v>[C-i-C]</v>
      </c>
      <c r="BV81" s="381" t="str">
        <v>[C-i-C]</v>
      </c>
      <c r="BW81" s="381" t="str">
        <v>[C-i-C]</v>
      </c>
      <c r="BX81" s="381" t="str">
        <v>[C-i-C]</v>
      </c>
      <c r="BY81" s="381" t="str">
        <v>[C-i-C]</v>
      </c>
      <c r="BZ81" s="381" t="str">
        <v>[C-i-C]</v>
      </c>
      <c r="CA81" s="381" t="str">
        <v>[C-i-C]</v>
      </c>
      <c r="CB81" s="381" t="str">
        <v>[C-i-C]</v>
      </c>
      <c r="CC81" s="381" t="str">
        <v>[C-i-C]</v>
      </c>
      <c r="CD81" s="381" t="str">
        <v>[C-i-C]</v>
      </c>
      <c r="CE81" s="381" t="str">
        <v>[C-i-C]</v>
      </c>
      <c r="CF81" s="381" t="str">
        <v>[C-i-C]</v>
      </c>
      <c r="CG81" s="381" t="str">
        <v>[C-i-C]</v>
      </c>
      <c r="CH81" s="381" t="str">
        <v>[C-i-C]</v>
      </c>
      <c r="CI81" s="381" t="str">
        <v>[C-i-C]</v>
      </c>
      <c r="CJ81" s="381" t="str">
        <v>[C-i-C]</v>
      </c>
      <c r="CK81" s="381" t="str">
        <v>[C-i-C]</v>
      </c>
      <c r="CL81" s="381" t="str">
        <v>[C-i-C]</v>
      </c>
      <c r="CM81" s="381" t="str">
        <v>[C-i-C]</v>
      </c>
      <c r="CN81" s="381" t="str">
        <v>[C-i-C]</v>
      </c>
      <c r="CO81" s="133">
        <v>18747</v>
      </c>
      <c r="CP81" s="133">
        <v>18747</v>
      </c>
      <c r="CQ81" s="133">
        <v>18747</v>
      </c>
      <c r="CR81" s="133">
        <v>18747</v>
      </c>
      <c r="CS81" s="133">
        <v>18747</v>
      </c>
      <c r="CT81" s="133">
        <v>18747</v>
      </c>
      <c r="CU81" s="133">
        <v>18747</v>
      </c>
      <c r="CV81" s="133">
        <v>18747</v>
      </c>
      <c r="CW81" s="133">
        <v>18747</v>
      </c>
      <c r="CX81" s="133">
        <v>18747</v>
      </c>
      <c r="CY81" s="133">
        <v>56241</v>
      </c>
      <c r="CZ81" s="133">
        <v>18747</v>
      </c>
      <c r="DA81" s="133">
        <v>18747</v>
      </c>
      <c r="DB81" s="133">
        <v>18747</v>
      </c>
      <c r="DC81" s="133">
        <v>0</v>
      </c>
      <c r="DD81" s="133">
        <v>0</v>
      </c>
      <c r="DE81" s="133">
        <v>0</v>
      </c>
      <c r="DF81" s="133">
        <v>0</v>
      </c>
      <c r="DG81" s="133">
        <v>0</v>
      </c>
      <c r="DH81" s="133">
        <v>0</v>
      </c>
      <c r="DI81" s="133">
        <v>0</v>
      </c>
      <c r="DJ81" s="133">
        <v>0</v>
      </c>
      <c r="DK81" s="133">
        <v>0</v>
      </c>
      <c r="DL81" s="133">
        <v>0</v>
      </c>
      <c r="DM81" s="133">
        <v>0</v>
      </c>
      <c r="DN81" s="133">
        <v>0</v>
      </c>
      <c r="DO81" s="133">
        <v>0</v>
      </c>
      <c r="DP81" s="133">
        <v>0</v>
      </c>
      <c r="DQ81" s="133">
        <v>0</v>
      </c>
      <c r="DR81" s="133">
        <v>0</v>
      </c>
      <c r="DS81" s="133">
        <v>0</v>
      </c>
      <c r="DU81" s="223"/>
      <c r="DV81" s="223"/>
      <c r="DW81" s="223"/>
      <c r="DX81" s="223"/>
      <c r="DY81" s="223"/>
      <c r="DZ81" s="223"/>
      <c r="EA81" s="223">
        <v>37494</v>
      </c>
      <c r="EB81" s="223">
        <v>140602.5</v>
      </c>
      <c r="EC81" s="223">
        <v>224964</v>
      </c>
      <c r="ED81" s="223">
        <f t="shared" si="21"/>
        <v>187470</v>
      </c>
      <c r="EE81" s="223">
        <f t="shared" si="22"/>
        <v>0</v>
      </c>
      <c r="EF81" s="147" t="str">
        <f t="shared" si="23"/>
        <v>ERROR</v>
      </c>
      <c r="EG81" s="223">
        <f t="shared" si="24"/>
        <v>590530.5</v>
      </c>
      <c r="EI81" s="223">
        <f t="shared" si="20"/>
        <v>197077.38350591713</v>
      </c>
      <c r="EJ81" s="223">
        <f>EI81*'Key assumptions'!$H$20*'Key assumptions'!$H$21</f>
        <v>7390.401881471892</v>
      </c>
      <c r="EK81" s="279">
        <f t="shared" si="27"/>
        <v>0.23963133640552994</v>
      </c>
      <c r="EL81" s="223">
        <f t="shared" si="25"/>
        <v>1770.9718794310525</v>
      </c>
      <c r="ET81" s="133">
        <f t="shared" si="28"/>
        <v>4</v>
      </c>
      <c r="EU81" s="133">
        <f t="shared" si="28"/>
        <v>12</v>
      </c>
      <c r="EV81" s="133">
        <f t="shared" si="28"/>
        <v>12</v>
      </c>
      <c r="EW81" s="133">
        <f t="shared" si="28"/>
        <v>8</v>
      </c>
      <c r="EX81" s="133">
        <f t="shared" si="28"/>
        <v>0</v>
      </c>
      <c r="EY81" s="133">
        <f t="shared" si="26"/>
        <v>36</v>
      </c>
      <c r="FA81" s="223">
        <v>112482</v>
      </c>
      <c r="FB81" s="223">
        <v>112482</v>
      </c>
    </row>
    <row r="82" spans="1:158" ht="12.6" thickBot="1" x14ac:dyDescent="0.45">
      <c r="A82" s="133" t="str">
        <v>Construction Management</v>
      </c>
      <c r="B82" s="133" t="str">
        <v>N/A</v>
      </c>
      <c r="C82" s="133" t="str">
        <v>Internal Labour</v>
      </c>
      <c r="D82" s="133">
        <v>634997</v>
      </c>
      <c r="E82" s="133" t="str">
        <v>Senior Site Manager Lines</v>
      </c>
      <c r="F82" s="133">
        <v>206.11</v>
      </c>
      <c r="G82" s="133">
        <v>90.282775517751475</v>
      </c>
      <c r="H82" s="133">
        <v>0</v>
      </c>
      <c r="I82" s="133">
        <v>0</v>
      </c>
      <c r="J82" s="133">
        <v>0</v>
      </c>
      <c r="K82" s="133">
        <v>0</v>
      </c>
      <c r="L82" s="133">
        <v>0</v>
      </c>
      <c r="M82" s="381" t="str">
        <v>[C-i-C]</v>
      </c>
      <c r="N82" s="381" t="str">
        <v>[C-i-C]</v>
      </c>
      <c r="O82" s="381" t="str">
        <v>[C-i-C]</v>
      </c>
      <c r="P82" s="381" t="str">
        <v>[C-i-C]</v>
      </c>
      <c r="Q82" s="381" t="str">
        <v>[C-i-C]</v>
      </c>
      <c r="R82" s="381" t="str">
        <v>[C-i-C]</v>
      </c>
      <c r="S82" s="381" t="str">
        <v>[C-i-C]</v>
      </c>
      <c r="T82" s="381" t="str">
        <v>[C-i-C]</v>
      </c>
      <c r="U82" s="381" t="str">
        <v>[C-i-C]</v>
      </c>
      <c r="V82" s="381" t="str">
        <v>[C-i-C]</v>
      </c>
      <c r="W82" s="381" t="str">
        <v>[C-i-C]</v>
      </c>
      <c r="X82" s="381" t="str">
        <v>[C-i-C]</v>
      </c>
      <c r="Y82" s="381" t="str">
        <v>[C-i-C]</v>
      </c>
      <c r="Z82" s="381" t="str">
        <v>[C-i-C]</v>
      </c>
      <c r="AA82" s="381" t="str">
        <v>[C-i-C]</v>
      </c>
      <c r="AB82" s="381" t="str">
        <v>[C-i-C]</v>
      </c>
      <c r="AC82" s="381" t="str">
        <v>[C-i-C]</v>
      </c>
      <c r="AD82" s="381" t="str">
        <v>[C-i-C]</v>
      </c>
      <c r="AE82" s="381" t="str">
        <v>[C-i-C]</v>
      </c>
      <c r="AF82" s="381" t="str">
        <v>[C-i-C]</v>
      </c>
      <c r="AG82" s="381" t="str">
        <v>[C-i-C]</v>
      </c>
      <c r="AH82" s="381" t="str">
        <v>[C-i-C]</v>
      </c>
      <c r="AI82" s="133">
        <v>0.85</v>
      </c>
      <c r="AJ82" s="133">
        <v>0.85</v>
      </c>
      <c r="AK82" s="133">
        <v>0.85</v>
      </c>
      <c r="AL82" s="133">
        <v>0.85</v>
      </c>
      <c r="AM82" s="133">
        <v>0.85</v>
      </c>
      <c r="AN82" s="133">
        <v>0.85</v>
      </c>
      <c r="AO82" s="133">
        <v>0.85</v>
      </c>
      <c r="AP82" s="133">
        <v>0.85</v>
      </c>
      <c r="AQ82" s="133">
        <v>0.85</v>
      </c>
      <c r="AR82" s="133">
        <v>0.85</v>
      </c>
      <c r="AS82" s="133">
        <v>0.85</v>
      </c>
      <c r="AT82" s="133">
        <v>0.85</v>
      </c>
      <c r="AU82" s="133">
        <v>0.85</v>
      </c>
      <c r="AV82" s="133">
        <v>0.85</v>
      </c>
      <c r="AW82" s="133">
        <v>0</v>
      </c>
      <c r="AX82" s="133">
        <v>0</v>
      </c>
      <c r="AY82" s="133">
        <v>0</v>
      </c>
      <c r="AZ82" s="133">
        <v>0</v>
      </c>
      <c r="BA82" s="133">
        <v>0</v>
      </c>
      <c r="BB82" s="133">
        <v>0</v>
      </c>
      <c r="BC82" s="133">
        <v>0</v>
      </c>
      <c r="BD82" s="133">
        <v>0</v>
      </c>
      <c r="BE82" s="133">
        <v>0</v>
      </c>
      <c r="BF82" s="133">
        <v>0</v>
      </c>
      <c r="BG82" s="133">
        <v>0</v>
      </c>
      <c r="BH82" s="133">
        <v>0</v>
      </c>
      <c r="BI82" s="133">
        <v>0</v>
      </c>
      <c r="BJ82" s="133">
        <v>0</v>
      </c>
      <c r="BK82" s="133">
        <v>0</v>
      </c>
      <c r="BL82" s="133">
        <v>0</v>
      </c>
      <c r="BM82" s="133">
        <v>0</v>
      </c>
      <c r="BN82" s="133">
        <v>0</v>
      </c>
      <c r="BO82" s="133">
        <v>0</v>
      </c>
      <c r="BP82" s="133">
        <v>0</v>
      </c>
      <c r="BQ82" s="133">
        <v>0</v>
      </c>
      <c r="BR82" s="133">
        <v>0</v>
      </c>
      <c r="BS82" s="381" t="str">
        <v>[C-i-C]</v>
      </c>
      <c r="BT82" s="381" t="str">
        <v>[C-i-C]</v>
      </c>
      <c r="BU82" s="381" t="str">
        <v>[C-i-C]</v>
      </c>
      <c r="BV82" s="381" t="str">
        <v>[C-i-C]</v>
      </c>
      <c r="BW82" s="381" t="str">
        <v>[C-i-C]</v>
      </c>
      <c r="BX82" s="381" t="str">
        <v>[C-i-C]</v>
      </c>
      <c r="BY82" s="381" t="str">
        <v>[C-i-C]</v>
      </c>
      <c r="BZ82" s="381" t="str">
        <v>[C-i-C]</v>
      </c>
      <c r="CA82" s="381" t="str">
        <v>[C-i-C]</v>
      </c>
      <c r="CB82" s="381" t="str">
        <v>[C-i-C]</v>
      </c>
      <c r="CC82" s="381" t="str">
        <v>[C-i-C]</v>
      </c>
      <c r="CD82" s="381" t="str">
        <v>[C-i-C]</v>
      </c>
      <c r="CE82" s="381" t="str">
        <v>[C-i-C]</v>
      </c>
      <c r="CF82" s="381" t="str">
        <v>[C-i-C]</v>
      </c>
      <c r="CG82" s="381" t="str">
        <v>[C-i-C]</v>
      </c>
      <c r="CH82" s="381" t="str">
        <v>[C-i-C]</v>
      </c>
      <c r="CI82" s="381" t="str">
        <v>[C-i-C]</v>
      </c>
      <c r="CJ82" s="381" t="str">
        <v>[C-i-C]</v>
      </c>
      <c r="CK82" s="381" t="str">
        <v>[C-i-C]</v>
      </c>
      <c r="CL82" s="381" t="str">
        <v>[C-i-C]</v>
      </c>
      <c r="CM82" s="381" t="str">
        <v>[C-i-C]</v>
      </c>
      <c r="CN82" s="381" t="str">
        <v>[C-i-C]</v>
      </c>
      <c r="CO82" s="133">
        <v>26279.025000000001</v>
      </c>
      <c r="CP82" s="133">
        <v>26279.025000000001</v>
      </c>
      <c r="CQ82" s="133">
        <v>26279.025000000001</v>
      </c>
      <c r="CR82" s="133">
        <v>26279.025000000001</v>
      </c>
      <c r="CS82" s="133">
        <v>26279.025000000001</v>
      </c>
      <c r="CT82" s="133">
        <v>26279.025000000001</v>
      </c>
      <c r="CU82" s="133">
        <v>26279.025000000001</v>
      </c>
      <c r="CV82" s="133">
        <v>26279.025000000001</v>
      </c>
      <c r="CW82" s="133">
        <v>26279.025000000001</v>
      </c>
      <c r="CX82" s="133">
        <v>26279.025000000001</v>
      </c>
      <c r="CY82" s="133">
        <v>26279.025000000001</v>
      </c>
      <c r="CZ82" s="133">
        <v>26279.025000000001</v>
      </c>
      <c r="DA82" s="133">
        <v>26279.025000000001</v>
      </c>
      <c r="DB82" s="133">
        <v>26279.025000000001</v>
      </c>
      <c r="DC82" s="133">
        <v>0</v>
      </c>
      <c r="DD82" s="133">
        <v>0</v>
      </c>
      <c r="DE82" s="133">
        <v>0</v>
      </c>
      <c r="DF82" s="133">
        <v>0</v>
      </c>
      <c r="DG82" s="133">
        <v>0</v>
      </c>
      <c r="DH82" s="133">
        <v>0</v>
      </c>
      <c r="DI82" s="133">
        <v>0</v>
      </c>
      <c r="DJ82" s="133">
        <v>0</v>
      </c>
      <c r="DK82" s="133">
        <v>0</v>
      </c>
      <c r="DL82" s="133">
        <v>0</v>
      </c>
      <c r="DM82" s="133">
        <v>0</v>
      </c>
      <c r="DN82" s="133">
        <v>0</v>
      </c>
      <c r="DO82" s="133">
        <v>0</v>
      </c>
      <c r="DP82" s="133">
        <v>0</v>
      </c>
      <c r="DQ82" s="133">
        <v>0</v>
      </c>
      <c r="DR82" s="133">
        <v>0</v>
      </c>
      <c r="DS82" s="133">
        <v>0</v>
      </c>
      <c r="DU82" s="223"/>
      <c r="DV82" s="223"/>
      <c r="DW82" s="223"/>
      <c r="DX82" s="223"/>
      <c r="DY82" s="223"/>
      <c r="DZ82" s="223"/>
      <c r="EA82" s="223">
        <v>0</v>
      </c>
      <c r="EB82" s="223">
        <v>0</v>
      </c>
      <c r="EC82" s="223">
        <v>315348.30000000005</v>
      </c>
      <c r="ED82" s="223">
        <f t="shared" si="21"/>
        <v>210232.19999999998</v>
      </c>
      <c r="EE82" s="223">
        <f t="shared" si="22"/>
        <v>0</v>
      </c>
      <c r="EF82" s="147" t="str">
        <f t="shared" si="23"/>
        <v>ERROR</v>
      </c>
      <c r="EG82" s="223">
        <f t="shared" si="24"/>
        <v>525580.5</v>
      </c>
      <c r="EI82" s="223">
        <f t="shared" si="20"/>
        <v>162508.99593195264</v>
      </c>
      <c r="EJ82" s="223">
        <f>EI82*'Key assumptions'!$H$20*'Key assumptions'!$H$21</f>
        <v>6094.0873474482241</v>
      </c>
      <c r="EK82" s="279">
        <f t="shared" si="27"/>
        <v>0.23963133640552994</v>
      </c>
      <c r="EL82" s="223">
        <f t="shared" si="25"/>
        <v>1460.3342952410489</v>
      </c>
      <c r="ET82" s="133">
        <f t="shared" si="28"/>
        <v>4</v>
      </c>
      <c r="EU82" s="133">
        <f t="shared" si="28"/>
        <v>12</v>
      </c>
      <c r="EV82" s="133">
        <f t="shared" si="28"/>
        <v>12</v>
      </c>
      <c r="EW82" s="133">
        <f t="shared" si="28"/>
        <v>8</v>
      </c>
      <c r="EX82" s="133">
        <f t="shared" si="28"/>
        <v>0</v>
      </c>
      <c r="EY82" s="133">
        <f t="shared" si="26"/>
        <v>36</v>
      </c>
      <c r="FA82" s="223">
        <v>157674.15</v>
      </c>
      <c r="FB82" s="223">
        <v>157674.15</v>
      </c>
    </row>
    <row r="83" spans="1:158" ht="12.6" thickBot="1" x14ac:dyDescent="0.45">
      <c r="A83" s="133" t="str">
        <v>Construction Management</v>
      </c>
      <c r="B83" s="133" t="str">
        <v>N/A</v>
      </c>
      <c r="C83" s="133" t="str">
        <v>Internal Labour</v>
      </c>
      <c r="D83" s="133">
        <v>634997</v>
      </c>
      <c r="E83" s="133" t="str">
        <v>Senior Site Manager Subs</v>
      </c>
      <c r="F83" s="133">
        <v>216.62</v>
      </c>
      <c r="G83" s="133">
        <v>94.875194156804724</v>
      </c>
      <c r="H83" s="133">
        <v>0</v>
      </c>
      <c r="I83" s="133">
        <v>0</v>
      </c>
      <c r="J83" s="133">
        <v>0</v>
      </c>
      <c r="K83" s="133">
        <v>0</v>
      </c>
      <c r="L83" s="133">
        <v>0</v>
      </c>
      <c r="M83" s="381" t="str">
        <v>[C-i-C]</v>
      </c>
      <c r="N83" s="381" t="str">
        <v>[C-i-C]</v>
      </c>
      <c r="O83" s="381" t="str">
        <v>[C-i-C]</v>
      </c>
      <c r="P83" s="381" t="str">
        <v>[C-i-C]</v>
      </c>
      <c r="Q83" s="381" t="str">
        <v>[C-i-C]</v>
      </c>
      <c r="R83" s="381" t="str">
        <v>[C-i-C]</v>
      </c>
      <c r="S83" s="381" t="str">
        <v>[C-i-C]</v>
      </c>
      <c r="T83" s="381" t="str">
        <v>[C-i-C]</v>
      </c>
      <c r="U83" s="381" t="str">
        <v>[C-i-C]</v>
      </c>
      <c r="V83" s="381" t="str">
        <v>[C-i-C]</v>
      </c>
      <c r="W83" s="381" t="str">
        <v>[C-i-C]</v>
      </c>
      <c r="X83" s="381" t="str">
        <v>[C-i-C]</v>
      </c>
      <c r="Y83" s="381" t="str">
        <v>[C-i-C]</v>
      </c>
      <c r="Z83" s="381" t="str">
        <v>[C-i-C]</v>
      </c>
      <c r="AA83" s="381" t="str">
        <v>[C-i-C]</v>
      </c>
      <c r="AB83" s="381" t="str">
        <v>[C-i-C]</v>
      </c>
      <c r="AC83" s="381" t="str">
        <v>[C-i-C]</v>
      </c>
      <c r="AD83" s="381" t="str">
        <v>[C-i-C]</v>
      </c>
      <c r="AE83" s="381" t="str">
        <v>[C-i-C]</v>
      </c>
      <c r="AF83" s="381" t="str">
        <v>[C-i-C]</v>
      </c>
      <c r="AG83" s="381" t="str">
        <v>[C-i-C]</v>
      </c>
      <c r="AH83" s="381" t="str">
        <v>[C-i-C]</v>
      </c>
      <c r="AI83" s="133">
        <v>0.9</v>
      </c>
      <c r="AJ83" s="133">
        <v>0.9</v>
      </c>
      <c r="AK83" s="133">
        <v>0.9</v>
      </c>
      <c r="AL83" s="133">
        <v>0.9</v>
      </c>
      <c r="AM83" s="133">
        <v>0.9</v>
      </c>
      <c r="AN83" s="133">
        <v>0.9</v>
      </c>
      <c r="AO83" s="133">
        <v>0.9</v>
      </c>
      <c r="AP83" s="133">
        <v>0.9</v>
      </c>
      <c r="AQ83" s="133">
        <v>1.0333333333333332</v>
      </c>
      <c r="AR83" s="133">
        <v>1.0333333333333332</v>
      </c>
      <c r="AS83" s="133">
        <v>1.0333333333333332</v>
      </c>
      <c r="AT83" s="133">
        <v>1.0333333333333332</v>
      </c>
      <c r="AU83" s="133">
        <v>1.0333333333333332</v>
      </c>
      <c r="AV83" s="133">
        <v>1.0333333333333332</v>
      </c>
      <c r="AW83" s="133">
        <v>0.13333333333333333</v>
      </c>
      <c r="AX83" s="133">
        <v>0</v>
      </c>
      <c r="AY83" s="133">
        <v>0</v>
      </c>
      <c r="AZ83" s="133">
        <v>0</v>
      </c>
      <c r="BA83" s="133">
        <v>0</v>
      </c>
      <c r="BB83" s="133">
        <v>0</v>
      </c>
      <c r="BC83" s="133">
        <v>0</v>
      </c>
      <c r="BD83" s="133">
        <v>0</v>
      </c>
      <c r="BE83" s="133">
        <v>0</v>
      </c>
      <c r="BF83" s="133">
        <v>0</v>
      </c>
      <c r="BG83" s="133">
        <v>0</v>
      </c>
      <c r="BH83" s="133">
        <v>0</v>
      </c>
      <c r="BI83" s="133">
        <v>0</v>
      </c>
      <c r="BJ83" s="133">
        <v>0</v>
      </c>
      <c r="BK83" s="133">
        <v>0</v>
      </c>
      <c r="BL83" s="133">
        <v>0</v>
      </c>
      <c r="BM83" s="133">
        <v>0</v>
      </c>
      <c r="BN83" s="133">
        <v>0</v>
      </c>
      <c r="BO83" s="133">
        <v>0</v>
      </c>
      <c r="BP83" s="133">
        <v>0</v>
      </c>
      <c r="BQ83" s="133">
        <v>0</v>
      </c>
      <c r="BR83" s="133">
        <v>0</v>
      </c>
      <c r="BS83" s="381" t="str">
        <v>[C-i-C]</v>
      </c>
      <c r="BT83" s="381" t="str">
        <v>[C-i-C]</v>
      </c>
      <c r="BU83" s="381" t="str">
        <v>[C-i-C]</v>
      </c>
      <c r="BV83" s="381" t="str">
        <v>[C-i-C]</v>
      </c>
      <c r="BW83" s="381" t="str">
        <v>[C-i-C]</v>
      </c>
      <c r="BX83" s="381" t="str">
        <v>[C-i-C]</v>
      </c>
      <c r="BY83" s="381" t="str">
        <v>[C-i-C]</v>
      </c>
      <c r="BZ83" s="381" t="str">
        <v>[C-i-C]</v>
      </c>
      <c r="CA83" s="381" t="str">
        <v>[C-i-C]</v>
      </c>
      <c r="CB83" s="381" t="str">
        <v>[C-i-C]</v>
      </c>
      <c r="CC83" s="381" t="str">
        <v>[C-i-C]</v>
      </c>
      <c r="CD83" s="381" t="str">
        <v>[C-i-C]</v>
      </c>
      <c r="CE83" s="381" t="str">
        <v>[C-i-C]</v>
      </c>
      <c r="CF83" s="381" t="str">
        <v>[C-i-C]</v>
      </c>
      <c r="CG83" s="381" t="str">
        <v>[C-i-C]</v>
      </c>
      <c r="CH83" s="381" t="str">
        <v>[C-i-C]</v>
      </c>
      <c r="CI83" s="381" t="str">
        <v>[C-i-C]</v>
      </c>
      <c r="CJ83" s="381" t="str">
        <v>[C-i-C]</v>
      </c>
      <c r="CK83" s="381" t="str">
        <v>[C-i-C]</v>
      </c>
      <c r="CL83" s="381" t="str">
        <v>[C-i-C]</v>
      </c>
      <c r="CM83" s="381" t="str">
        <v>[C-i-C]</v>
      </c>
      <c r="CN83" s="381" t="str">
        <v>[C-i-C]</v>
      </c>
      <c r="CO83" s="133">
        <v>29243.7</v>
      </c>
      <c r="CP83" s="133">
        <v>29243.7</v>
      </c>
      <c r="CQ83" s="133">
        <v>29243.7</v>
      </c>
      <c r="CR83" s="133">
        <v>29243.7</v>
      </c>
      <c r="CS83" s="133">
        <v>29243.7</v>
      </c>
      <c r="CT83" s="133">
        <v>29243.7</v>
      </c>
      <c r="CU83" s="133">
        <v>29243.7</v>
      </c>
      <c r="CV83" s="133">
        <v>29243.7</v>
      </c>
      <c r="CW83" s="133">
        <v>33576.1</v>
      </c>
      <c r="CX83" s="133">
        <v>33576.1</v>
      </c>
      <c r="CY83" s="133">
        <v>33576.1</v>
      </c>
      <c r="CZ83" s="133">
        <v>33576.1</v>
      </c>
      <c r="DA83" s="133">
        <v>33576.1</v>
      </c>
      <c r="DB83" s="133">
        <v>33576.1</v>
      </c>
      <c r="DC83" s="133">
        <v>4332.3999999999996</v>
      </c>
      <c r="DD83" s="133">
        <v>0</v>
      </c>
      <c r="DE83" s="133">
        <v>0</v>
      </c>
      <c r="DF83" s="133">
        <v>0</v>
      </c>
      <c r="DG83" s="133">
        <v>0</v>
      </c>
      <c r="DH83" s="133">
        <v>0</v>
      </c>
      <c r="DI83" s="133">
        <v>0</v>
      </c>
      <c r="DJ83" s="133">
        <v>0</v>
      </c>
      <c r="DK83" s="133">
        <v>0</v>
      </c>
      <c r="DL83" s="133">
        <v>0</v>
      </c>
      <c r="DM83" s="133">
        <v>0</v>
      </c>
      <c r="DN83" s="133">
        <v>0</v>
      </c>
      <c r="DO83" s="133">
        <v>0</v>
      </c>
      <c r="DP83" s="133">
        <v>0</v>
      </c>
      <c r="DQ83" s="133">
        <v>0</v>
      </c>
      <c r="DR83" s="133">
        <v>0</v>
      </c>
      <c r="DS83" s="133">
        <v>0</v>
      </c>
      <c r="DU83" s="223"/>
      <c r="DV83" s="223"/>
      <c r="DW83" s="223"/>
      <c r="DX83" s="223"/>
      <c r="DY83" s="223"/>
      <c r="DZ83" s="223"/>
      <c r="EA83" s="223">
        <v>0</v>
      </c>
      <c r="EB83" s="223">
        <v>0</v>
      </c>
      <c r="EC83" s="223">
        <v>175462.2</v>
      </c>
      <c r="ED83" s="223">
        <f t="shared" si="21"/>
        <v>264276.40000000002</v>
      </c>
      <c r="EE83" s="223">
        <f t="shared" si="22"/>
        <v>0</v>
      </c>
      <c r="EF83" s="147" t="str">
        <f t="shared" si="23"/>
        <v>OK</v>
      </c>
      <c r="EG83" s="223">
        <f t="shared" si="24"/>
        <v>439738.60000000003</v>
      </c>
      <c r="EI83" s="223">
        <f t="shared" si="20"/>
        <v>170775.34948224848</v>
      </c>
      <c r="EJ83" s="223">
        <f>EI83*'Key assumptions'!$H$20*'Key assumptions'!$H$21</f>
        <v>6404.0756055843176</v>
      </c>
      <c r="EK83" s="279">
        <f t="shared" si="27"/>
        <v>0.23963133640552994</v>
      </c>
      <c r="EL83" s="223">
        <f t="shared" si="25"/>
        <v>1534.6171958082234</v>
      </c>
      <c r="ET83" s="133">
        <f t="shared" si="28"/>
        <v>4</v>
      </c>
      <c r="EU83" s="133">
        <f t="shared" si="28"/>
        <v>12</v>
      </c>
      <c r="EV83" s="133">
        <f t="shared" si="28"/>
        <v>12</v>
      </c>
      <c r="EW83" s="133">
        <f t="shared" si="28"/>
        <v>9</v>
      </c>
      <c r="EX83" s="133">
        <f t="shared" si="28"/>
        <v>0</v>
      </c>
      <c r="EY83" s="133">
        <f t="shared" si="26"/>
        <v>37</v>
      </c>
      <c r="FA83" s="223">
        <v>0</v>
      </c>
      <c r="FB83" s="223">
        <v>175462.2</v>
      </c>
    </row>
    <row r="84" spans="1:158" ht="12.6" thickBot="1" x14ac:dyDescent="0.45">
      <c r="A84" s="133" t="str">
        <v>Construction Management</v>
      </c>
      <c r="B84" s="133" t="str">
        <v>N/A</v>
      </c>
      <c r="C84" s="133" t="str">
        <v>Internal Labour</v>
      </c>
      <c r="D84" s="133">
        <v>634997</v>
      </c>
      <c r="E84" s="133" t="str">
        <v>Site Manager Lines</v>
      </c>
      <c r="F84" s="133">
        <v>180.38</v>
      </c>
      <c r="G84" s="133">
        <v>79.010475221893486</v>
      </c>
      <c r="H84" s="133">
        <v>0</v>
      </c>
      <c r="I84" s="133">
        <v>0</v>
      </c>
      <c r="J84" s="133">
        <v>0</v>
      </c>
      <c r="K84" s="133">
        <v>0</v>
      </c>
      <c r="L84" s="133">
        <v>0</v>
      </c>
      <c r="M84" s="381" t="str">
        <v>[C-i-C]</v>
      </c>
      <c r="N84" s="381" t="str">
        <v>[C-i-C]</v>
      </c>
      <c r="O84" s="381" t="str">
        <v>[C-i-C]</v>
      </c>
      <c r="P84" s="381" t="str">
        <v>[C-i-C]</v>
      </c>
      <c r="Q84" s="381" t="str">
        <v>[C-i-C]</v>
      </c>
      <c r="R84" s="381" t="str">
        <v>[C-i-C]</v>
      </c>
      <c r="S84" s="381" t="str">
        <v>[C-i-C]</v>
      </c>
      <c r="T84" s="381" t="str">
        <v>[C-i-C]</v>
      </c>
      <c r="U84" s="381" t="str">
        <v>[C-i-C]</v>
      </c>
      <c r="V84" s="381" t="str">
        <v>[C-i-C]</v>
      </c>
      <c r="W84" s="381" t="str">
        <v>[C-i-C]</v>
      </c>
      <c r="X84" s="381" t="str">
        <v>[C-i-C]</v>
      </c>
      <c r="Y84" s="381" t="str">
        <v>[C-i-C]</v>
      </c>
      <c r="Z84" s="381" t="str">
        <v>[C-i-C]</v>
      </c>
      <c r="AA84" s="381" t="str">
        <v>[C-i-C]</v>
      </c>
      <c r="AB84" s="381" t="str">
        <v>[C-i-C]</v>
      </c>
      <c r="AC84" s="381" t="str">
        <v>[C-i-C]</v>
      </c>
      <c r="AD84" s="381" t="str">
        <v>[C-i-C]</v>
      </c>
      <c r="AE84" s="381" t="str">
        <v>[C-i-C]</v>
      </c>
      <c r="AF84" s="381" t="str">
        <v>[C-i-C]</v>
      </c>
      <c r="AG84" s="381" t="str">
        <v>[C-i-C]</v>
      </c>
      <c r="AH84" s="381" t="str">
        <v>[C-i-C]</v>
      </c>
      <c r="AI84" s="133">
        <v>0.85</v>
      </c>
      <c r="AJ84" s="133">
        <v>0.85</v>
      </c>
      <c r="AK84" s="133">
        <v>0.85</v>
      </c>
      <c r="AL84" s="133">
        <v>0.85</v>
      </c>
      <c r="AM84" s="133">
        <v>0.85</v>
      </c>
      <c r="AN84" s="133">
        <v>0.85</v>
      </c>
      <c r="AO84" s="133">
        <v>0.85</v>
      </c>
      <c r="AP84" s="133">
        <v>0.85</v>
      </c>
      <c r="AQ84" s="133">
        <v>0.85</v>
      </c>
      <c r="AR84" s="133">
        <v>0.85</v>
      </c>
      <c r="AS84" s="133">
        <v>0.85</v>
      </c>
      <c r="AT84" s="133">
        <v>0.85</v>
      </c>
      <c r="AU84" s="133">
        <v>0.85</v>
      </c>
      <c r="AV84" s="133">
        <v>0.85</v>
      </c>
      <c r="AW84" s="133">
        <v>0</v>
      </c>
      <c r="AX84" s="133">
        <v>0</v>
      </c>
      <c r="AY84" s="133">
        <v>0</v>
      </c>
      <c r="AZ84" s="133">
        <v>0</v>
      </c>
      <c r="BA84" s="133">
        <v>0</v>
      </c>
      <c r="BB84" s="133">
        <v>0</v>
      </c>
      <c r="BC84" s="133">
        <v>0</v>
      </c>
      <c r="BD84" s="133">
        <v>0</v>
      </c>
      <c r="BE84" s="133">
        <v>0</v>
      </c>
      <c r="BF84" s="133">
        <v>0</v>
      </c>
      <c r="BG84" s="133">
        <v>0</v>
      </c>
      <c r="BH84" s="133">
        <v>0</v>
      </c>
      <c r="BI84" s="133">
        <v>0</v>
      </c>
      <c r="BJ84" s="133">
        <v>0</v>
      </c>
      <c r="BK84" s="133">
        <v>0</v>
      </c>
      <c r="BL84" s="133">
        <v>0</v>
      </c>
      <c r="BM84" s="133">
        <v>0</v>
      </c>
      <c r="BN84" s="133">
        <v>0</v>
      </c>
      <c r="BO84" s="133">
        <v>0</v>
      </c>
      <c r="BP84" s="133">
        <v>0</v>
      </c>
      <c r="BQ84" s="133">
        <v>0</v>
      </c>
      <c r="BR84" s="133">
        <v>0</v>
      </c>
      <c r="BS84" s="381" t="str">
        <v>[C-i-C]</v>
      </c>
      <c r="BT84" s="381" t="str">
        <v>[C-i-C]</v>
      </c>
      <c r="BU84" s="381" t="str">
        <v>[C-i-C]</v>
      </c>
      <c r="BV84" s="381" t="str">
        <v>[C-i-C]</v>
      </c>
      <c r="BW84" s="381" t="str">
        <v>[C-i-C]</v>
      </c>
      <c r="BX84" s="381" t="str">
        <v>[C-i-C]</v>
      </c>
      <c r="BY84" s="381" t="str">
        <v>[C-i-C]</v>
      </c>
      <c r="BZ84" s="381" t="str">
        <v>[C-i-C]</v>
      </c>
      <c r="CA84" s="381" t="str">
        <v>[C-i-C]</v>
      </c>
      <c r="CB84" s="381" t="str">
        <v>[C-i-C]</v>
      </c>
      <c r="CC84" s="381" t="str">
        <v>[C-i-C]</v>
      </c>
      <c r="CD84" s="381" t="str">
        <v>[C-i-C]</v>
      </c>
      <c r="CE84" s="381" t="str">
        <v>[C-i-C]</v>
      </c>
      <c r="CF84" s="381" t="str">
        <v>[C-i-C]</v>
      </c>
      <c r="CG84" s="381" t="str">
        <v>[C-i-C]</v>
      </c>
      <c r="CH84" s="381" t="str">
        <v>[C-i-C]</v>
      </c>
      <c r="CI84" s="381" t="str">
        <v>[C-i-C]</v>
      </c>
      <c r="CJ84" s="381" t="str">
        <v>[C-i-C]</v>
      </c>
      <c r="CK84" s="381" t="str">
        <v>[C-i-C]</v>
      </c>
      <c r="CL84" s="381" t="str">
        <v>[C-i-C]</v>
      </c>
      <c r="CM84" s="381" t="str">
        <v>[C-i-C]</v>
      </c>
      <c r="CN84" s="381" t="str">
        <v>[C-i-C]</v>
      </c>
      <c r="CO84" s="133">
        <v>22998.449999999997</v>
      </c>
      <c r="CP84" s="133">
        <v>22998.449999999997</v>
      </c>
      <c r="CQ84" s="133">
        <v>22998.449999999997</v>
      </c>
      <c r="CR84" s="133">
        <v>22998.449999999997</v>
      </c>
      <c r="CS84" s="133">
        <v>22998.449999999997</v>
      </c>
      <c r="CT84" s="133">
        <v>22998.449999999997</v>
      </c>
      <c r="CU84" s="133">
        <v>22998.449999999997</v>
      </c>
      <c r="CV84" s="133">
        <v>22998.449999999997</v>
      </c>
      <c r="CW84" s="133">
        <v>22998.449999999997</v>
      </c>
      <c r="CX84" s="133">
        <v>22998.449999999997</v>
      </c>
      <c r="CY84" s="133">
        <v>22998.449999999997</v>
      </c>
      <c r="CZ84" s="133">
        <v>22998.449999999997</v>
      </c>
      <c r="DA84" s="133">
        <v>22998.449999999997</v>
      </c>
      <c r="DB84" s="133">
        <v>22998.449999999997</v>
      </c>
      <c r="DC84" s="133">
        <v>0</v>
      </c>
      <c r="DD84" s="133">
        <v>0</v>
      </c>
      <c r="DE84" s="133">
        <v>0</v>
      </c>
      <c r="DF84" s="133">
        <v>0</v>
      </c>
      <c r="DG84" s="133">
        <v>0</v>
      </c>
      <c r="DH84" s="133">
        <v>0</v>
      </c>
      <c r="DI84" s="133">
        <v>0</v>
      </c>
      <c r="DJ84" s="133">
        <v>0</v>
      </c>
      <c r="DK84" s="133">
        <v>0</v>
      </c>
      <c r="DL84" s="133">
        <v>0</v>
      </c>
      <c r="DM84" s="133">
        <v>0</v>
      </c>
      <c r="DN84" s="133">
        <v>0</v>
      </c>
      <c r="DO84" s="133">
        <v>0</v>
      </c>
      <c r="DP84" s="133">
        <v>0</v>
      </c>
      <c r="DQ84" s="133">
        <v>0</v>
      </c>
      <c r="DR84" s="133">
        <v>0</v>
      </c>
      <c r="DS84" s="133">
        <v>0</v>
      </c>
      <c r="DU84" s="223"/>
      <c r="DV84" s="223"/>
      <c r="DW84" s="223"/>
      <c r="DX84" s="223"/>
      <c r="DY84" s="223"/>
      <c r="DZ84" s="223"/>
      <c r="EA84" s="223">
        <v>16234.2</v>
      </c>
      <c r="EB84" s="223">
        <v>21645.600000000002</v>
      </c>
      <c r="EC84" s="223">
        <v>275981.40000000002</v>
      </c>
      <c r="ED84" s="223">
        <f t="shared" si="21"/>
        <v>183987.59999999998</v>
      </c>
      <c r="EE84" s="223">
        <f t="shared" si="22"/>
        <v>0</v>
      </c>
      <c r="EF84" s="147" t="str">
        <f t="shared" si="23"/>
        <v>ERROR</v>
      </c>
      <c r="EG84" s="223">
        <f t="shared" si="24"/>
        <v>497848.8</v>
      </c>
      <c r="EI84" s="223">
        <f t="shared" si="20"/>
        <v>142218.85539940829</v>
      </c>
      <c r="EJ84" s="223">
        <f>EI84*'Key assumptions'!$H$20*'Key assumptions'!$H$21</f>
        <v>5333.2070774778103</v>
      </c>
      <c r="EK84" s="279">
        <f t="shared" si="27"/>
        <v>0.23963133640552994</v>
      </c>
      <c r="EL84" s="223">
        <f t="shared" si="25"/>
        <v>1278.0035393034384</v>
      </c>
      <c r="ET84" s="133">
        <f t="shared" si="28"/>
        <v>4</v>
      </c>
      <c r="EU84" s="133">
        <f t="shared" si="28"/>
        <v>12</v>
      </c>
      <c r="EV84" s="133">
        <f t="shared" si="28"/>
        <v>12</v>
      </c>
      <c r="EW84" s="133">
        <f t="shared" si="28"/>
        <v>8</v>
      </c>
      <c r="EX84" s="133">
        <f t="shared" si="28"/>
        <v>0</v>
      </c>
      <c r="EY84" s="133">
        <f t="shared" si="26"/>
        <v>36</v>
      </c>
      <c r="FA84" s="223">
        <v>137990.69999999998</v>
      </c>
      <c r="FB84" s="223">
        <v>137990.69999999998</v>
      </c>
    </row>
    <row r="85" spans="1:158" ht="12.6" thickBot="1" x14ac:dyDescent="0.45">
      <c r="A85" s="133" t="str">
        <v>Construction Management</v>
      </c>
      <c r="B85" s="133" t="str">
        <v>N/A</v>
      </c>
      <c r="C85" s="133" t="str">
        <v>Internal Labour</v>
      </c>
      <c r="D85" s="133">
        <v>634997</v>
      </c>
      <c r="E85" s="133" t="str">
        <v>Site Manager Lines</v>
      </c>
      <c r="F85" s="133">
        <v>180.38</v>
      </c>
      <c r="G85" s="133">
        <v>79.010475221893486</v>
      </c>
      <c r="H85" s="133">
        <v>0</v>
      </c>
      <c r="I85" s="133">
        <v>0</v>
      </c>
      <c r="J85" s="133">
        <v>0</v>
      </c>
      <c r="K85" s="133">
        <v>0</v>
      </c>
      <c r="L85" s="133">
        <v>0</v>
      </c>
      <c r="M85" s="381" t="str">
        <v>[C-i-C]</v>
      </c>
      <c r="N85" s="381" t="str">
        <v>[C-i-C]</v>
      </c>
      <c r="O85" s="381" t="str">
        <v>[C-i-C]</v>
      </c>
      <c r="P85" s="381" t="str">
        <v>[C-i-C]</v>
      </c>
      <c r="Q85" s="381" t="str">
        <v>[C-i-C]</v>
      </c>
      <c r="R85" s="381" t="str">
        <v>[C-i-C]</v>
      </c>
      <c r="S85" s="381" t="str">
        <v>[C-i-C]</v>
      </c>
      <c r="T85" s="381" t="str">
        <v>[C-i-C]</v>
      </c>
      <c r="U85" s="381" t="str">
        <v>[C-i-C]</v>
      </c>
      <c r="V85" s="381" t="str">
        <v>[C-i-C]</v>
      </c>
      <c r="W85" s="381" t="str">
        <v>[C-i-C]</v>
      </c>
      <c r="X85" s="381" t="str">
        <v>[C-i-C]</v>
      </c>
      <c r="Y85" s="381" t="str">
        <v>[C-i-C]</v>
      </c>
      <c r="Z85" s="381" t="str">
        <v>[C-i-C]</v>
      </c>
      <c r="AA85" s="381" t="str">
        <v>[C-i-C]</v>
      </c>
      <c r="AB85" s="381" t="str">
        <v>[C-i-C]</v>
      </c>
      <c r="AC85" s="381" t="str">
        <v>[C-i-C]</v>
      </c>
      <c r="AD85" s="381" t="str">
        <v>[C-i-C]</v>
      </c>
      <c r="AE85" s="381" t="str">
        <v>[C-i-C]</v>
      </c>
      <c r="AF85" s="381" t="str">
        <v>[C-i-C]</v>
      </c>
      <c r="AG85" s="381" t="str">
        <v>[C-i-C]</v>
      </c>
      <c r="AH85" s="381" t="str">
        <v>[C-i-C]</v>
      </c>
      <c r="AI85" s="133">
        <v>0.85</v>
      </c>
      <c r="AJ85" s="133">
        <v>0.85</v>
      </c>
      <c r="AK85" s="133">
        <v>0.85</v>
      </c>
      <c r="AL85" s="133">
        <v>0.85</v>
      </c>
      <c r="AM85" s="133">
        <v>0.85</v>
      </c>
      <c r="AN85" s="133">
        <v>0.85</v>
      </c>
      <c r="AO85" s="133">
        <v>0.85</v>
      </c>
      <c r="AP85" s="133">
        <v>0.85</v>
      </c>
      <c r="AQ85" s="133">
        <v>0.85</v>
      </c>
      <c r="AR85" s="133">
        <v>0.85</v>
      </c>
      <c r="AS85" s="133">
        <v>0.85</v>
      </c>
      <c r="AT85" s="133">
        <v>0.85</v>
      </c>
      <c r="AU85" s="133">
        <v>0.85</v>
      </c>
      <c r="AV85" s="133">
        <v>0.85</v>
      </c>
      <c r="AW85" s="133">
        <v>0</v>
      </c>
      <c r="AX85" s="133">
        <v>0</v>
      </c>
      <c r="AY85" s="133">
        <v>0</v>
      </c>
      <c r="AZ85" s="133">
        <v>0</v>
      </c>
      <c r="BA85" s="133">
        <v>0</v>
      </c>
      <c r="BB85" s="133">
        <v>0</v>
      </c>
      <c r="BC85" s="133">
        <v>0</v>
      </c>
      <c r="BD85" s="133">
        <v>0</v>
      </c>
      <c r="BE85" s="133">
        <v>0</v>
      </c>
      <c r="BF85" s="133">
        <v>0</v>
      </c>
      <c r="BG85" s="133">
        <v>0</v>
      </c>
      <c r="BH85" s="133">
        <v>0</v>
      </c>
      <c r="BI85" s="133">
        <v>0</v>
      </c>
      <c r="BJ85" s="133">
        <v>0</v>
      </c>
      <c r="BK85" s="133">
        <v>0</v>
      </c>
      <c r="BL85" s="133">
        <v>0</v>
      </c>
      <c r="BM85" s="133">
        <v>0</v>
      </c>
      <c r="BN85" s="133">
        <v>0</v>
      </c>
      <c r="BO85" s="133">
        <v>0</v>
      </c>
      <c r="BP85" s="133">
        <v>0</v>
      </c>
      <c r="BQ85" s="133">
        <v>0</v>
      </c>
      <c r="BR85" s="133">
        <v>0</v>
      </c>
      <c r="BS85" s="381" t="str">
        <v>[C-i-C]</v>
      </c>
      <c r="BT85" s="381" t="str">
        <v>[C-i-C]</v>
      </c>
      <c r="BU85" s="381" t="str">
        <v>[C-i-C]</v>
      </c>
      <c r="BV85" s="381" t="str">
        <v>[C-i-C]</v>
      </c>
      <c r="BW85" s="381" t="str">
        <v>[C-i-C]</v>
      </c>
      <c r="BX85" s="381" t="str">
        <v>[C-i-C]</v>
      </c>
      <c r="BY85" s="381" t="str">
        <v>[C-i-C]</v>
      </c>
      <c r="BZ85" s="381" t="str">
        <v>[C-i-C]</v>
      </c>
      <c r="CA85" s="381" t="str">
        <v>[C-i-C]</v>
      </c>
      <c r="CB85" s="381" t="str">
        <v>[C-i-C]</v>
      </c>
      <c r="CC85" s="381" t="str">
        <v>[C-i-C]</v>
      </c>
      <c r="CD85" s="381" t="str">
        <v>[C-i-C]</v>
      </c>
      <c r="CE85" s="381" t="str">
        <v>[C-i-C]</v>
      </c>
      <c r="CF85" s="381" t="str">
        <v>[C-i-C]</v>
      </c>
      <c r="CG85" s="381" t="str">
        <v>[C-i-C]</v>
      </c>
      <c r="CH85" s="381" t="str">
        <v>[C-i-C]</v>
      </c>
      <c r="CI85" s="381" t="str">
        <v>[C-i-C]</v>
      </c>
      <c r="CJ85" s="381" t="str">
        <v>[C-i-C]</v>
      </c>
      <c r="CK85" s="381" t="str">
        <v>[C-i-C]</v>
      </c>
      <c r="CL85" s="381" t="str">
        <v>[C-i-C]</v>
      </c>
      <c r="CM85" s="381" t="str">
        <v>[C-i-C]</v>
      </c>
      <c r="CN85" s="381" t="str">
        <v>[C-i-C]</v>
      </c>
      <c r="CO85" s="133">
        <v>22998.449999999997</v>
      </c>
      <c r="CP85" s="133">
        <v>22998.449999999997</v>
      </c>
      <c r="CQ85" s="133">
        <v>22998.449999999997</v>
      </c>
      <c r="CR85" s="133">
        <v>22998.449999999997</v>
      </c>
      <c r="CS85" s="133">
        <v>22998.449999999997</v>
      </c>
      <c r="CT85" s="133">
        <v>22998.449999999997</v>
      </c>
      <c r="CU85" s="133">
        <v>22998.449999999997</v>
      </c>
      <c r="CV85" s="133">
        <v>22998.449999999997</v>
      </c>
      <c r="CW85" s="133">
        <v>22998.449999999997</v>
      </c>
      <c r="CX85" s="133">
        <v>22998.449999999997</v>
      </c>
      <c r="CY85" s="133">
        <v>22998.449999999997</v>
      </c>
      <c r="CZ85" s="133">
        <v>22998.449999999997</v>
      </c>
      <c r="DA85" s="133">
        <v>22998.449999999997</v>
      </c>
      <c r="DB85" s="133">
        <v>22998.449999999997</v>
      </c>
      <c r="DC85" s="133">
        <v>0</v>
      </c>
      <c r="DD85" s="133">
        <v>0</v>
      </c>
      <c r="DE85" s="133">
        <v>0</v>
      </c>
      <c r="DF85" s="133">
        <v>0</v>
      </c>
      <c r="DG85" s="133">
        <v>0</v>
      </c>
      <c r="DH85" s="133">
        <v>0</v>
      </c>
      <c r="DI85" s="133">
        <v>0</v>
      </c>
      <c r="DJ85" s="133">
        <v>0</v>
      </c>
      <c r="DK85" s="133">
        <v>0</v>
      </c>
      <c r="DL85" s="133">
        <v>0</v>
      </c>
      <c r="DM85" s="133">
        <v>0</v>
      </c>
      <c r="DN85" s="133">
        <v>0</v>
      </c>
      <c r="DO85" s="133">
        <v>0</v>
      </c>
      <c r="DP85" s="133">
        <v>0</v>
      </c>
      <c r="DQ85" s="133">
        <v>0</v>
      </c>
      <c r="DR85" s="133">
        <v>0</v>
      </c>
      <c r="DS85" s="133">
        <v>0</v>
      </c>
      <c r="DU85" s="223"/>
      <c r="DV85" s="223"/>
      <c r="DW85" s="223"/>
      <c r="DX85" s="223"/>
      <c r="DY85" s="223"/>
      <c r="DZ85" s="223"/>
      <c r="EA85" s="223">
        <v>0</v>
      </c>
      <c r="EB85" s="223">
        <v>0</v>
      </c>
      <c r="EC85" s="223">
        <v>275981.40000000002</v>
      </c>
      <c r="ED85" s="223">
        <f t="shared" si="21"/>
        <v>183987.59999999998</v>
      </c>
      <c r="EE85" s="223">
        <f t="shared" si="22"/>
        <v>0</v>
      </c>
      <c r="EF85" s="147" t="str">
        <f t="shared" si="23"/>
        <v>ERROR</v>
      </c>
      <c r="EG85" s="223">
        <f t="shared" si="24"/>
        <v>459969</v>
      </c>
      <c r="EI85" s="223">
        <f t="shared" si="20"/>
        <v>142218.85539940829</v>
      </c>
      <c r="EJ85" s="223">
        <f>EI85*'Key assumptions'!$H$20*'Key assumptions'!$H$21</f>
        <v>5333.2070774778103</v>
      </c>
      <c r="EK85" s="279">
        <f t="shared" si="27"/>
        <v>0.23963133640552994</v>
      </c>
      <c r="EL85" s="223">
        <f t="shared" si="25"/>
        <v>1278.0035393034384</v>
      </c>
      <c r="ET85" s="133">
        <f t="shared" si="28"/>
        <v>4</v>
      </c>
      <c r="EU85" s="133">
        <f t="shared" si="28"/>
        <v>12</v>
      </c>
      <c r="EV85" s="133">
        <f t="shared" si="28"/>
        <v>12</v>
      </c>
      <c r="EW85" s="133">
        <f t="shared" si="28"/>
        <v>8</v>
      </c>
      <c r="EX85" s="133">
        <f t="shared" si="28"/>
        <v>0</v>
      </c>
      <c r="EY85" s="133">
        <f t="shared" si="26"/>
        <v>36</v>
      </c>
      <c r="FA85" s="223">
        <v>137990.69999999998</v>
      </c>
      <c r="FB85" s="223">
        <v>137990.69999999998</v>
      </c>
    </row>
    <row r="86" spans="1:158" ht="12.6" thickBot="1" x14ac:dyDescent="0.45">
      <c r="A86" s="133" t="str">
        <v>Construction Management</v>
      </c>
      <c r="B86" s="133" t="str">
        <v>N/A</v>
      </c>
      <c r="C86" s="133" t="str">
        <v>Internal Labour</v>
      </c>
      <c r="D86" s="133">
        <v>634997</v>
      </c>
      <c r="E86" s="133" t="str">
        <v>Site Manager Subs</v>
      </c>
      <c r="F86" s="133">
        <v>203.73</v>
      </c>
      <c r="G86" s="133">
        <v>89.239044008875723</v>
      </c>
      <c r="H86" s="133">
        <v>0</v>
      </c>
      <c r="I86" s="133">
        <v>0</v>
      </c>
      <c r="J86" s="133">
        <v>0</v>
      </c>
      <c r="K86" s="133">
        <v>0</v>
      </c>
      <c r="L86" s="133">
        <v>0</v>
      </c>
      <c r="M86" s="381" t="str">
        <v>[C-i-C]</v>
      </c>
      <c r="N86" s="381" t="str">
        <v>[C-i-C]</v>
      </c>
      <c r="O86" s="381" t="str">
        <v>[C-i-C]</v>
      </c>
      <c r="P86" s="381" t="str">
        <v>[C-i-C]</v>
      </c>
      <c r="Q86" s="381" t="str">
        <v>[C-i-C]</v>
      </c>
      <c r="R86" s="381" t="str">
        <v>[C-i-C]</v>
      </c>
      <c r="S86" s="381" t="str">
        <v>[C-i-C]</v>
      </c>
      <c r="T86" s="381" t="str">
        <v>[C-i-C]</v>
      </c>
      <c r="U86" s="381" t="str">
        <v>[C-i-C]</v>
      </c>
      <c r="V86" s="381" t="str">
        <v>[C-i-C]</v>
      </c>
      <c r="W86" s="381" t="str">
        <v>[C-i-C]</v>
      </c>
      <c r="X86" s="381" t="str">
        <v>[C-i-C]</v>
      </c>
      <c r="Y86" s="381" t="str">
        <v>[C-i-C]</v>
      </c>
      <c r="Z86" s="381" t="str">
        <v>[C-i-C]</v>
      </c>
      <c r="AA86" s="381" t="str">
        <v>[C-i-C]</v>
      </c>
      <c r="AB86" s="381" t="str">
        <v>[C-i-C]</v>
      </c>
      <c r="AC86" s="381" t="str">
        <v>[C-i-C]</v>
      </c>
      <c r="AD86" s="381" t="str">
        <v>[C-i-C]</v>
      </c>
      <c r="AE86" s="381" t="str">
        <v>[C-i-C]</v>
      </c>
      <c r="AF86" s="381" t="str">
        <v>[C-i-C]</v>
      </c>
      <c r="AG86" s="381" t="str">
        <v>[C-i-C]</v>
      </c>
      <c r="AH86" s="381" t="str">
        <v>[C-i-C]</v>
      </c>
      <c r="AI86" s="133">
        <v>0</v>
      </c>
      <c r="AJ86" s="133">
        <v>0.9</v>
      </c>
      <c r="AK86" s="133">
        <v>0.9</v>
      </c>
      <c r="AL86" s="133">
        <v>0.9</v>
      </c>
      <c r="AM86" s="133">
        <v>0.9</v>
      </c>
      <c r="AN86" s="133">
        <v>0.9</v>
      </c>
      <c r="AO86" s="133">
        <v>1</v>
      </c>
      <c r="AP86" s="133">
        <v>1</v>
      </c>
      <c r="AQ86" s="133">
        <v>1.4</v>
      </c>
      <c r="AR86" s="133">
        <v>0.9</v>
      </c>
      <c r="AS86" s="133">
        <v>1.1499999999999999</v>
      </c>
      <c r="AT86" s="133">
        <v>0.9</v>
      </c>
      <c r="AU86" s="133">
        <v>0.9</v>
      </c>
      <c r="AV86" s="133">
        <v>0.9</v>
      </c>
      <c r="AW86" s="133">
        <v>1</v>
      </c>
      <c r="AX86" s="133">
        <v>0</v>
      </c>
      <c r="AY86" s="133">
        <v>0</v>
      </c>
      <c r="AZ86" s="133">
        <v>0</v>
      </c>
      <c r="BA86" s="133">
        <v>0</v>
      </c>
      <c r="BB86" s="133">
        <v>0</v>
      </c>
      <c r="BC86" s="133">
        <v>0</v>
      </c>
      <c r="BD86" s="133">
        <v>0</v>
      </c>
      <c r="BE86" s="133">
        <v>0</v>
      </c>
      <c r="BF86" s="133">
        <v>0</v>
      </c>
      <c r="BG86" s="133">
        <v>0</v>
      </c>
      <c r="BH86" s="133">
        <v>0</v>
      </c>
      <c r="BI86" s="133">
        <v>0</v>
      </c>
      <c r="BJ86" s="133">
        <v>0</v>
      </c>
      <c r="BK86" s="133">
        <v>0</v>
      </c>
      <c r="BL86" s="133">
        <v>0</v>
      </c>
      <c r="BM86" s="133">
        <v>0</v>
      </c>
      <c r="BN86" s="133">
        <v>0</v>
      </c>
      <c r="BO86" s="133">
        <v>0</v>
      </c>
      <c r="BP86" s="133">
        <v>0</v>
      </c>
      <c r="BQ86" s="133">
        <v>0</v>
      </c>
      <c r="BR86" s="133">
        <v>0</v>
      </c>
      <c r="BS86" s="381" t="str">
        <v>[C-i-C]</v>
      </c>
      <c r="BT86" s="381" t="str">
        <v>[C-i-C]</v>
      </c>
      <c r="BU86" s="381" t="str">
        <v>[C-i-C]</v>
      </c>
      <c r="BV86" s="381" t="str">
        <v>[C-i-C]</v>
      </c>
      <c r="BW86" s="381" t="str">
        <v>[C-i-C]</v>
      </c>
      <c r="BX86" s="381" t="str">
        <v>[C-i-C]</v>
      </c>
      <c r="BY86" s="381" t="str">
        <v>[C-i-C]</v>
      </c>
      <c r="BZ86" s="381" t="str">
        <v>[C-i-C]</v>
      </c>
      <c r="CA86" s="381" t="str">
        <v>[C-i-C]</v>
      </c>
      <c r="CB86" s="381" t="str">
        <v>[C-i-C]</v>
      </c>
      <c r="CC86" s="381" t="str">
        <v>[C-i-C]</v>
      </c>
      <c r="CD86" s="381" t="str">
        <v>[C-i-C]</v>
      </c>
      <c r="CE86" s="381" t="str">
        <v>[C-i-C]</v>
      </c>
      <c r="CF86" s="381" t="str">
        <v>[C-i-C]</v>
      </c>
      <c r="CG86" s="381" t="str">
        <v>[C-i-C]</v>
      </c>
      <c r="CH86" s="381" t="str">
        <v>[C-i-C]</v>
      </c>
      <c r="CI86" s="381" t="str">
        <v>[C-i-C]</v>
      </c>
      <c r="CJ86" s="381" t="str">
        <v>[C-i-C]</v>
      </c>
      <c r="CK86" s="381" t="str">
        <v>[C-i-C]</v>
      </c>
      <c r="CL86" s="381" t="str">
        <v>[C-i-C]</v>
      </c>
      <c r="CM86" s="381" t="str">
        <v>[C-i-C]</v>
      </c>
      <c r="CN86" s="381" t="str">
        <v>[C-i-C]</v>
      </c>
      <c r="CO86" s="133">
        <v>0</v>
      </c>
      <c r="CP86" s="133">
        <v>27503.55</v>
      </c>
      <c r="CQ86" s="133">
        <v>27503.55</v>
      </c>
      <c r="CR86" s="133">
        <v>27503.55</v>
      </c>
      <c r="CS86" s="133">
        <v>27503.55</v>
      </c>
      <c r="CT86" s="133">
        <v>27503.55</v>
      </c>
      <c r="CU86" s="133">
        <v>30559.5</v>
      </c>
      <c r="CV86" s="133">
        <v>30559.5</v>
      </c>
      <c r="CW86" s="133">
        <v>42783.299999999996</v>
      </c>
      <c r="CX86" s="133">
        <v>27503.55</v>
      </c>
      <c r="CY86" s="133">
        <v>35143.424999999996</v>
      </c>
      <c r="CZ86" s="133">
        <v>27503.55</v>
      </c>
      <c r="DA86" s="133">
        <v>27503.55</v>
      </c>
      <c r="DB86" s="133">
        <v>27503.55</v>
      </c>
      <c r="DC86" s="133">
        <v>30559.5</v>
      </c>
      <c r="DD86" s="133">
        <v>0</v>
      </c>
      <c r="DE86" s="133">
        <v>0</v>
      </c>
      <c r="DF86" s="133">
        <v>0</v>
      </c>
      <c r="DG86" s="133">
        <v>0</v>
      </c>
      <c r="DH86" s="133">
        <v>0</v>
      </c>
      <c r="DI86" s="133">
        <v>0</v>
      </c>
      <c r="DJ86" s="133">
        <v>0</v>
      </c>
      <c r="DK86" s="133">
        <v>0</v>
      </c>
      <c r="DL86" s="133">
        <v>0</v>
      </c>
      <c r="DM86" s="133">
        <v>0</v>
      </c>
      <c r="DN86" s="133">
        <v>0</v>
      </c>
      <c r="DO86" s="133">
        <v>0</v>
      </c>
      <c r="DP86" s="133">
        <v>0</v>
      </c>
      <c r="DQ86" s="133">
        <v>0</v>
      </c>
      <c r="DR86" s="133">
        <v>0</v>
      </c>
      <c r="DS86" s="133">
        <v>0</v>
      </c>
      <c r="DU86" s="223"/>
      <c r="DV86" s="223"/>
      <c r="DW86" s="223"/>
      <c r="DX86" s="223"/>
      <c r="DY86" s="223"/>
      <c r="DZ86" s="223"/>
      <c r="EA86" s="223">
        <v>0</v>
      </c>
      <c r="EB86" s="223">
        <v>0</v>
      </c>
      <c r="EC86" s="223">
        <v>137517.75</v>
      </c>
      <c r="ED86" s="223">
        <f t="shared" si="21"/>
        <v>279619.42499999993</v>
      </c>
      <c r="EE86" s="223">
        <f t="shared" si="22"/>
        <v>0</v>
      </c>
      <c r="EF86" s="147" t="str">
        <f t="shared" si="23"/>
        <v>OK</v>
      </c>
      <c r="EG86" s="223">
        <f t="shared" si="24"/>
        <v>417137.17499999993</v>
      </c>
      <c r="EI86" s="223">
        <f t="shared" si="20"/>
        <v>160630.2792159763</v>
      </c>
      <c r="EJ86" s="223">
        <f>EI86*'Key assumptions'!$H$20*'Key assumptions'!$H$21</f>
        <v>6023.6354705991116</v>
      </c>
      <c r="EK86" s="279">
        <f t="shared" si="27"/>
        <v>0.23963133640552994</v>
      </c>
      <c r="EL86" s="223">
        <f t="shared" si="25"/>
        <v>1443.4518178394185</v>
      </c>
      <c r="ET86" s="133">
        <f t="shared" si="28"/>
        <v>4</v>
      </c>
      <c r="EU86" s="133">
        <f t="shared" si="28"/>
        <v>12</v>
      </c>
      <c r="EV86" s="133">
        <f t="shared" si="28"/>
        <v>11</v>
      </c>
      <c r="EW86" s="133">
        <f t="shared" si="28"/>
        <v>9</v>
      </c>
      <c r="EX86" s="133">
        <f t="shared" si="28"/>
        <v>0</v>
      </c>
      <c r="EY86" s="133">
        <f t="shared" si="26"/>
        <v>36</v>
      </c>
      <c r="FA86" s="223">
        <v>0</v>
      </c>
      <c r="FB86" s="223">
        <v>137517.75</v>
      </c>
    </row>
    <row r="87" spans="1:158" ht="12.6" thickBot="1" x14ac:dyDescent="0.45">
      <c r="A87" s="133" t="str">
        <v>Other support and corporate roles</v>
      </c>
      <c r="B87" s="133" t="str">
        <v>N/A</v>
      </c>
      <c r="C87" s="133" t="str">
        <v>Internal Labour</v>
      </c>
      <c r="D87" s="133">
        <v>634997</v>
      </c>
      <c r="E87" s="133" t="str">
        <v>Safety Officer</v>
      </c>
      <c r="F87" s="133">
        <v>216.62</v>
      </c>
      <c r="G87" s="133">
        <v>94.875194156804724</v>
      </c>
      <c r="H87" s="133">
        <v>0</v>
      </c>
      <c r="I87" s="133">
        <v>0</v>
      </c>
      <c r="J87" s="133">
        <v>0</v>
      </c>
      <c r="K87" s="133">
        <v>0</v>
      </c>
      <c r="L87" s="133">
        <v>0</v>
      </c>
      <c r="M87" s="381" t="str">
        <v>[C-i-C]</v>
      </c>
      <c r="N87" s="381" t="str">
        <v>[C-i-C]</v>
      </c>
      <c r="O87" s="381" t="str">
        <v>[C-i-C]</v>
      </c>
      <c r="P87" s="381" t="str">
        <v>[C-i-C]</v>
      </c>
      <c r="Q87" s="381" t="str">
        <v>[C-i-C]</v>
      </c>
      <c r="R87" s="381" t="str">
        <v>[C-i-C]</v>
      </c>
      <c r="S87" s="381" t="str">
        <v>[C-i-C]</v>
      </c>
      <c r="T87" s="381" t="str">
        <v>[C-i-C]</v>
      </c>
      <c r="U87" s="381" t="str">
        <v>[C-i-C]</v>
      </c>
      <c r="V87" s="381" t="str">
        <v>[C-i-C]</v>
      </c>
      <c r="W87" s="381" t="str">
        <v>[C-i-C]</v>
      </c>
      <c r="X87" s="381" t="str">
        <v>[C-i-C]</v>
      </c>
      <c r="Y87" s="381" t="str">
        <v>[C-i-C]</v>
      </c>
      <c r="Z87" s="381" t="str">
        <v>[C-i-C]</v>
      </c>
      <c r="AA87" s="381" t="str">
        <v>[C-i-C]</v>
      </c>
      <c r="AB87" s="381" t="str">
        <v>[C-i-C]</v>
      </c>
      <c r="AC87" s="381" t="str">
        <v>[C-i-C]</v>
      </c>
      <c r="AD87" s="381" t="str">
        <v>[C-i-C]</v>
      </c>
      <c r="AE87" s="381" t="str">
        <v>[C-i-C]</v>
      </c>
      <c r="AF87" s="381" t="str">
        <v>[C-i-C]</v>
      </c>
      <c r="AG87" s="381" t="str">
        <v>[C-i-C]</v>
      </c>
      <c r="AH87" s="381" t="str">
        <v>[C-i-C]</v>
      </c>
      <c r="AI87" s="133">
        <v>1</v>
      </c>
      <c r="AJ87" s="133">
        <v>1</v>
      </c>
      <c r="AK87" s="133">
        <v>1</v>
      </c>
      <c r="AL87" s="133">
        <v>1</v>
      </c>
      <c r="AM87" s="133">
        <v>1</v>
      </c>
      <c r="AN87" s="133">
        <v>1</v>
      </c>
      <c r="AO87" s="133">
        <v>1</v>
      </c>
      <c r="AP87" s="133">
        <v>1</v>
      </c>
      <c r="AQ87" s="133">
        <v>1</v>
      </c>
      <c r="AR87" s="133">
        <v>1</v>
      </c>
      <c r="AS87" s="133">
        <v>1</v>
      </c>
      <c r="AT87" s="133">
        <v>1</v>
      </c>
      <c r="AU87" s="133">
        <v>1</v>
      </c>
      <c r="AV87" s="133">
        <v>0</v>
      </c>
      <c r="AW87" s="133">
        <v>0</v>
      </c>
      <c r="AX87" s="133">
        <v>0</v>
      </c>
      <c r="AY87" s="133">
        <v>0</v>
      </c>
      <c r="AZ87" s="133">
        <v>0</v>
      </c>
      <c r="BA87" s="133">
        <v>0</v>
      </c>
      <c r="BB87" s="133">
        <v>0</v>
      </c>
      <c r="BC87" s="133">
        <v>0</v>
      </c>
      <c r="BD87" s="133">
        <v>0</v>
      </c>
      <c r="BE87" s="133">
        <v>0</v>
      </c>
      <c r="BF87" s="133">
        <v>0</v>
      </c>
      <c r="BG87" s="133">
        <v>0</v>
      </c>
      <c r="BH87" s="133">
        <v>0</v>
      </c>
      <c r="BI87" s="133">
        <v>0</v>
      </c>
      <c r="BJ87" s="133">
        <v>0</v>
      </c>
      <c r="BK87" s="133">
        <v>0</v>
      </c>
      <c r="BL87" s="133">
        <v>0</v>
      </c>
      <c r="BM87" s="133">
        <v>0</v>
      </c>
      <c r="BN87" s="133">
        <v>0</v>
      </c>
      <c r="BO87" s="133">
        <v>0</v>
      </c>
      <c r="BP87" s="133">
        <v>0</v>
      </c>
      <c r="BQ87" s="133">
        <v>0</v>
      </c>
      <c r="BR87" s="133">
        <v>0</v>
      </c>
      <c r="BS87" s="381" t="str">
        <v>[C-i-C]</v>
      </c>
      <c r="BT87" s="381" t="str">
        <v>[C-i-C]</v>
      </c>
      <c r="BU87" s="381" t="str">
        <v>[C-i-C]</v>
      </c>
      <c r="BV87" s="381" t="str">
        <v>[C-i-C]</v>
      </c>
      <c r="BW87" s="381" t="str">
        <v>[C-i-C]</v>
      </c>
      <c r="BX87" s="381" t="str">
        <v>[C-i-C]</v>
      </c>
      <c r="BY87" s="381" t="str">
        <v>[C-i-C]</v>
      </c>
      <c r="BZ87" s="381" t="str">
        <v>[C-i-C]</v>
      </c>
      <c r="CA87" s="381" t="str">
        <v>[C-i-C]</v>
      </c>
      <c r="CB87" s="381" t="str">
        <v>[C-i-C]</v>
      </c>
      <c r="CC87" s="381" t="str">
        <v>[C-i-C]</v>
      </c>
      <c r="CD87" s="381" t="str">
        <v>[C-i-C]</v>
      </c>
      <c r="CE87" s="381" t="str">
        <v>[C-i-C]</v>
      </c>
      <c r="CF87" s="381" t="str">
        <v>[C-i-C]</v>
      </c>
      <c r="CG87" s="381" t="str">
        <v>[C-i-C]</v>
      </c>
      <c r="CH87" s="381" t="str">
        <v>[C-i-C]</v>
      </c>
      <c r="CI87" s="381" t="str">
        <v>[C-i-C]</v>
      </c>
      <c r="CJ87" s="381" t="str">
        <v>[C-i-C]</v>
      </c>
      <c r="CK87" s="381" t="str">
        <v>[C-i-C]</v>
      </c>
      <c r="CL87" s="381" t="str">
        <v>[C-i-C]</v>
      </c>
      <c r="CM87" s="381" t="str">
        <v>[C-i-C]</v>
      </c>
      <c r="CN87" s="381" t="str">
        <v>[C-i-C]</v>
      </c>
      <c r="CO87" s="133">
        <v>32493</v>
      </c>
      <c r="CP87" s="133">
        <v>32493</v>
      </c>
      <c r="CQ87" s="133">
        <v>32493</v>
      </c>
      <c r="CR87" s="133">
        <v>32493</v>
      </c>
      <c r="CS87" s="133">
        <v>32493</v>
      </c>
      <c r="CT87" s="133">
        <v>32493</v>
      </c>
      <c r="CU87" s="133">
        <v>32493</v>
      </c>
      <c r="CV87" s="133">
        <v>32493</v>
      </c>
      <c r="CW87" s="133">
        <v>32493</v>
      </c>
      <c r="CX87" s="133">
        <v>32493</v>
      </c>
      <c r="CY87" s="133">
        <v>32493</v>
      </c>
      <c r="CZ87" s="133">
        <v>32493</v>
      </c>
      <c r="DA87" s="133">
        <v>32493</v>
      </c>
      <c r="DB87" s="133">
        <v>0</v>
      </c>
      <c r="DC87" s="133">
        <v>0</v>
      </c>
      <c r="DD87" s="133">
        <v>0</v>
      </c>
      <c r="DE87" s="133">
        <v>0</v>
      </c>
      <c r="DF87" s="133">
        <v>0</v>
      </c>
      <c r="DG87" s="133">
        <v>0</v>
      </c>
      <c r="DH87" s="133">
        <v>0</v>
      </c>
      <c r="DI87" s="133">
        <v>0</v>
      </c>
      <c r="DJ87" s="133">
        <v>0</v>
      </c>
      <c r="DK87" s="133">
        <v>0</v>
      </c>
      <c r="DL87" s="133">
        <v>0</v>
      </c>
      <c r="DM87" s="133">
        <v>0</v>
      </c>
      <c r="DN87" s="133">
        <v>0</v>
      </c>
      <c r="DO87" s="133">
        <v>0</v>
      </c>
      <c r="DP87" s="133">
        <v>0</v>
      </c>
      <c r="DQ87" s="133">
        <v>0</v>
      </c>
      <c r="DR87" s="133">
        <v>0</v>
      </c>
      <c r="DS87" s="133">
        <v>0</v>
      </c>
      <c r="DU87" s="223"/>
      <c r="DV87" s="223"/>
      <c r="DW87" s="223"/>
      <c r="DX87" s="223"/>
      <c r="DY87" s="223"/>
      <c r="DZ87" s="223"/>
      <c r="EA87" s="223">
        <v>64986</v>
      </c>
      <c r="EB87" s="223">
        <v>194958</v>
      </c>
      <c r="EC87" s="223">
        <v>389916</v>
      </c>
      <c r="ED87" s="223">
        <f t="shared" si="21"/>
        <v>227451</v>
      </c>
      <c r="EE87" s="223">
        <f t="shared" si="22"/>
        <v>0</v>
      </c>
      <c r="EF87" s="147" t="str">
        <f t="shared" si="23"/>
        <v>ERROR</v>
      </c>
      <c r="EG87" s="223">
        <f t="shared" si="24"/>
        <v>877311</v>
      </c>
      <c r="EI87" s="223">
        <f t="shared" si="20"/>
        <v>170775.34948224848</v>
      </c>
      <c r="EJ87" s="223">
        <f>EI87*'Key assumptions'!$H$20*'Key assumptions'!$H$21</f>
        <v>6404.0756055843176</v>
      </c>
      <c r="EK87" s="279">
        <f t="shared" si="27"/>
        <v>0.23963133640552994</v>
      </c>
      <c r="EL87" s="223">
        <f t="shared" si="25"/>
        <v>1534.6171958082234</v>
      </c>
      <c r="ET87" s="133">
        <f t="shared" si="28"/>
        <v>4</v>
      </c>
      <c r="EU87" s="133">
        <f t="shared" si="28"/>
        <v>12</v>
      </c>
      <c r="EV87" s="133">
        <f t="shared" si="28"/>
        <v>12</v>
      </c>
      <c r="EW87" s="133">
        <f t="shared" si="28"/>
        <v>7</v>
      </c>
      <c r="EX87" s="133">
        <f t="shared" si="28"/>
        <v>0</v>
      </c>
      <c r="EY87" s="133">
        <f t="shared" si="26"/>
        <v>35</v>
      </c>
      <c r="FA87" s="223">
        <v>194958</v>
      </c>
      <c r="FB87" s="223">
        <v>194958</v>
      </c>
    </row>
    <row r="88" spans="1:158" ht="12.6" thickBot="1" x14ac:dyDescent="0.45">
      <c r="A88" s="133" t="str">
        <v>Land and Environment</v>
      </c>
      <c r="B88" s="133" t="str">
        <v>N/A</v>
      </c>
      <c r="C88" s="133" t="str">
        <v>Internal Labour</v>
      </c>
      <c r="D88" s="133">
        <v>634997</v>
      </c>
      <c r="E88" s="133" t="str">
        <v>Environmental Planner</v>
      </c>
      <c r="F88" s="133">
        <v>293.18</v>
      </c>
      <c r="G88" s="133">
        <v>131</v>
      </c>
      <c r="H88" s="133">
        <v>0</v>
      </c>
      <c r="I88" s="133">
        <v>0</v>
      </c>
      <c r="J88" s="133">
        <v>0</v>
      </c>
      <c r="K88" s="133">
        <v>0</v>
      </c>
      <c r="L88" s="133">
        <v>0</v>
      </c>
      <c r="M88" s="381" t="str">
        <v>[C-i-C]</v>
      </c>
      <c r="N88" s="381" t="str">
        <v>[C-i-C]</v>
      </c>
      <c r="O88" s="381" t="str">
        <v>[C-i-C]</v>
      </c>
      <c r="P88" s="381" t="str">
        <v>[C-i-C]</v>
      </c>
      <c r="Q88" s="381" t="str">
        <v>[C-i-C]</v>
      </c>
      <c r="R88" s="381" t="str">
        <v>[C-i-C]</v>
      </c>
      <c r="S88" s="381" t="str">
        <v>[C-i-C]</v>
      </c>
      <c r="T88" s="381" t="str">
        <v>[C-i-C]</v>
      </c>
      <c r="U88" s="381" t="str">
        <v>[C-i-C]</v>
      </c>
      <c r="V88" s="381" t="str">
        <v>[C-i-C]</v>
      </c>
      <c r="W88" s="381" t="str">
        <v>[C-i-C]</v>
      </c>
      <c r="X88" s="381" t="str">
        <v>[C-i-C]</v>
      </c>
      <c r="Y88" s="381" t="str">
        <v>[C-i-C]</v>
      </c>
      <c r="Z88" s="381" t="str">
        <v>[C-i-C]</v>
      </c>
      <c r="AA88" s="381" t="str">
        <v>[C-i-C]</v>
      </c>
      <c r="AB88" s="381" t="str">
        <v>[C-i-C]</v>
      </c>
      <c r="AC88" s="381" t="str">
        <v>[C-i-C]</v>
      </c>
      <c r="AD88" s="381" t="str">
        <v>[C-i-C]</v>
      </c>
      <c r="AE88" s="381" t="str">
        <v>[C-i-C]</v>
      </c>
      <c r="AF88" s="381" t="str">
        <v>[C-i-C]</v>
      </c>
      <c r="AG88" s="381" t="str">
        <v>[C-i-C]</v>
      </c>
      <c r="AH88" s="381" t="str">
        <v>[C-i-C]</v>
      </c>
      <c r="AI88" s="133">
        <v>1</v>
      </c>
      <c r="AJ88" s="133">
        <v>1</v>
      </c>
      <c r="AK88" s="133">
        <v>1</v>
      </c>
      <c r="AL88" s="133">
        <v>1</v>
      </c>
      <c r="AM88" s="133">
        <v>1</v>
      </c>
      <c r="AN88" s="133">
        <v>1</v>
      </c>
      <c r="AO88" s="133">
        <v>1</v>
      </c>
      <c r="AP88" s="133">
        <v>1</v>
      </c>
      <c r="AQ88" s="133">
        <v>1</v>
      </c>
      <c r="AR88" s="133">
        <v>1</v>
      </c>
      <c r="AS88" s="133">
        <v>1</v>
      </c>
      <c r="AT88" s="133">
        <v>1</v>
      </c>
      <c r="AU88" s="133">
        <v>1</v>
      </c>
      <c r="AV88" s="133">
        <v>1</v>
      </c>
      <c r="AW88" s="133">
        <v>1</v>
      </c>
      <c r="AX88" s="133">
        <v>1</v>
      </c>
      <c r="AY88" s="133">
        <v>1</v>
      </c>
      <c r="AZ88" s="133">
        <v>1</v>
      </c>
      <c r="BA88" s="133">
        <v>1</v>
      </c>
      <c r="BB88" s="133">
        <v>1</v>
      </c>
      <c r="BC88" s="133">
        <v>0</v>
      </c>
      <c r="BD88" s="133">
        <v>0</v>
      </c>
      <c r="BE88" s="133">
        <v>0</v>
      </c>
      <c r="BF88" s="133">
        <v>0</v>
      </c>
      <c r="BG88" s="133">
        <v>0</v>
      </c>
      <c r="BH88" s="133">
        <v>0</v>
      </c>
      <c r="BI88" s="133">
        <v>0</v>
      </c>
      <c r="BJ88" s="133">
        <v>0</v>
      </c>
      <c r="BK88" s="133">
        <v>0</v>
      </c>
      <c r="BL88" s="133">
        <v>0</v>
      </c>
      <c r="BM88" s="133">
        <v>0</v>
      </c>
      <c r="BN88" s="133">
        <v>0</v>
      </c>
      <c r="BO88" s="133">
        <v>0</v>
      </c>
      <c r="BP88" s="133">
        <v>0</v>
      </c>
      <c r="BQ88" s="133">
        <v>0</v>
      </c>
      <c r="BR88" s="133">
        <v>0</v>
      </c>
      <c r="BS88" s="381" t="str">
        <v>[C-i-C]</v>
      </c>
      <c r="BT88" s="381" t="str">
        <v>[C-i-C]</v>
      </c>
      <c r="BU88" s="381" t="str">
        <v>[C-i-C]</v>
      </c>
      <c r="BV88" s="381" t="str">
        <v>[C-i-C]</v>
      </c>
      <c r="BW88" s="381" t="str">
        <v>[C-i-C]</v>
      </c>
      <c r="BX88" s="381" t="str">
        <v>[C-i-C]</v>
      </c>
      <c r="BY88" s="381" t="str">
        <v>[C-i-C]</v>
      </c>
      <c r="BZ88" s="381" t="str">
        <v>[C-i-C]</v>
      </c>
      <c r="CA88" s="381" t="str">
        <v>[C-i-C]</v>
      </c>
      <c r="CB88" s="381" t="str">
        <v>[C-i-C]</v>
      </c>
      <c r="CC88" s="381" t="str">
        <v>[C-i-C]</v>
      </c>
      <c r="CD88" s="381" t="str">
        <v>[C-i-C]</v>
      </c>
      <c r="CE88" s="381" t="str">
        <v>[C-i-C]</v>
      </c>
      <c r="CF88" s="381" t="str">
        <v>[C-i-C]</v>
      </c>
      <c r="CG88" s="381" t="str">
        <v>[C-i-C]</v>
      </c>
      <c r="CH88" s="381" t="str">
        <v>[C-i-C]</v>
      </c>
      <c r="CI88" s="381" t="str">
        <v>[C-i-C]</v>
      </c>
      <c r="CJ88" s="381" t="str">
        <v>[C-i-C]</v>
      </c>
      <c r="CK88" s="381" t="str">
        <v>[C-i-C]</v>
      </c>
      <c r="CL88" s="381" t="str">
        <v>[C-i-C]</v>
      </c>
      <c r="CM88" s="381" t="str">
        <v>[C-i-C]</v>
      </c>
      <c r="CN88" s="381" t="str">
        <v>[C-i-C]</v>
      </c>
      <c r="CO88" s="133">
        <v>43977</v>
      </c>
      <c r="CP88" s="133">
        <v>43977</v>
      </c>
      <c r="CQ88" s="133">
        <v>43977</v>
      </c>
      <c r="CR88" s="133">
        <v>43977</v>
      </c>
      <c r="CS88" s="133">
        <v>43977</v>
      </c>
      <c r="CT88" s="133">
        <v>43977</v>
      </c>
      <c r="CU88" s="133">
        <v>43977</v>
      </c>
      <c r="CV88" s="133">
        <v>43977</v>
      </c>
      <c r="CW88" s="133">
        <v>43977</v>
      </c>
      <c r="CX88" s="133">
        <v>43977</v>
      </c>
      <c r="CY88" s="133">
        <v>43977</v>
      </c>
      <c r="CZ88" s="133">
        <v>43977</v>
      </c>
      <c r="DA88" s="133">
        <v>43977</v>
      </c>
      <c r="DB88" s="133">
        <v>43977</v>
      </c>
      <c r="DC88" s="133">
        <v>43977</v>
      </c>
      <c r="DD88" s="133">
        <v>43977</v>
      </c>
      <c r="DE88" s="133">
        <v>43977</v>
      </c>
      <c r="DF88" s="133">
        <v>43977</v>
      </c>
      <c r="DG88" s="133">
        <v>43977</v>
      </c>
      <c r="DH88" s="133">
        <v>43977</v>
      </c>
      <c r="DI88" s="133">
        <v>0</v>
      </c>
      <c r="DJ88" s="133">
        <v>0</v>
      </c>
      <c r="DK88" s="133">
        <v>0</v>
      </c>
      <c r="DL88" s="133">
        <v>0</v>
      </c>
      <c r="DM88" s="133">
        <v>0</v>
      </c>
      <c r="DN88" s="133">
        <v>0</v>
      </c>
      <c r="DO88" s="133">
        <v>0</v>
      </c>
      <c r="DP88" s="133">
        <v>0</v>
      </c>
      <c r="DQ88" s="133">
        <v>0</v>
      </c>
      <c r="DR88" s="133">
        <v>0</v>
      </c>
      <c r="DS88" s="133">
        <v>0</v>
      </c>
      <c r="DU88" s="223"/>
      <c r="DV88" s="223"/>
      <c r="DW88" s="223"/>
      <c r="DX88" s="223"/>
      <c r="DY88" s="223"/>
      <c r="DZ88" s="223"/>
      <c r="EA88" s="223">
        <v>0</v>
      </c>
      <c r="EB88" s="223">
        <v>0</v>
      </c>
      <c r="EC88" s="223">
        <v>527724</v>
      </c>
      <c r="ED88" s="223">
        <f t="shared" si="21"/>
        <v>527724</v>
      </c>
      <c r="EE88" s="223">
        <f t="shared" si="22"/>
        <v>87954</v>
      </c>
      <c r="EF88" s="147" t="str">
        <f t="shared" si="23"/>
        <v>ERROR</v>
      </c>
      <c r="EG88" s="223">
        <f t="shared" si="24"/>
        <v>1143402</v>
      </c>
      <c r="EI88" s="223">
        <f t="shared" si="20"/>
        <v>235800</v>
      </c>
      <c r="EJ88" s="223">
        <f>EI88*'Key assumptions'!$H$20*'Key assumptions'!$H$21</f>
        <v>8842.5</v>
      </c>
      <c r="EK88" s="279">
        <f t="shared" si="27"/>
        <v>0.23963133640552994</v>
      </c>
      <c r="EL88" s="223">
        <f t="shared" si="25"/>
        <v>2118.9400921658985</v>
      </c>
      <c r="ET88" s="133">
        <f t="shared" si="28"/>
        <v>4</v>
      </c>
      <c r="EU88" s="133">
        <f t="shared" si="28"/>
        <v>12</v>
      </c>
      <c r="EV88" s="133">
        <f t="shared" si="28"/>
        <v>12</v>
      </c>
      <c r="EW88" s="133">
        <f t="shared" si="28"/>
        <v>12</v>
      </c>
      <c r="EX88" s="133">
        <f t="shared" si="28"/>
        <v>2</v>
      </c>
      <c r="EY88" s="133">
        <f t="shared" si="26"/>
        <v>42</v>
      </c>
      <c r="FA88" s="223">
        <v>263862</v>
      </c>
      <c r="FB88" s="223">
        <v>263862</v>
      </c>
    </row>
    <row r="89" spans="1:158" ht="12.6" thickBot="1" x14ac:dyDescent="0.45">
      <c r="A89" s="133" t="str">
        <v>Land and Environment</v>
      </c>
      <c r="B89" s="133" t="str">
        <v>N/A</v>
      </c>
      <c r="C89" s="133" t="str">
        <v>Internal Labour</v>
      </c>
      <c r="D89" s="133">
        <v>634997</v>
      </c>
      <c r="E89" s="133" t="str">
        <v>Environmental Planner</v>
      </c>
      <c r="F89" s="133">
        <v>211.36</v>
      </c>
      <c r="G89" s="133">
        <v>92.578984837278099</v>
      </c>
      <c r="H89" s="133">
        <v>0</v>
      </c>
      <c r="I89" s="133">
        <v>0</v>
      </c>
      <c r="J89" s="133">
        <v>0</v>
      </c>
      <c r="K89" s="133">
        <v>0</v>
      </c>
      <c r="L89" s="133">
        <v>0</v>
      </c>
      <c r="M89" s="381" t="str">
        <v>[C-i-C]</v>
      </c>
      <c r="N89" s="381" t="str">
        <v>[C-i-C]</v>
      </c>
      <c r="O89" s="381" t="str">
        <v>[C-i-C]</v>
      </c>
      <c r="P89" s="381" t="str">
        <v>[C-i-C]</v>
      </c>
      <c r="Q89" s="381" t="str">
        <v>[C-i-C]</v>
      </c>
      <c r="R89" s="381" t="str">
        <v>[C-i-C]</v>
      </c>
      <c r="S89" s="381" t="str">
        <v>[C-i-C]</v>
      </c>
      <c r="T89" s="381" t="str">
        <v>[C-i-C]</v>
      </c>
      <c r="U89" s="381" t="str">
        <v>[C-i-C]</v>
      </c>
      <c r="V89" s="381" t="str">
        <v>[C-i-C]</v>
      </c>
      <c r="W89" s="381" t="str">
        <v>[C-i-C]</v>
      </c>
      <c r="X89" s="381" t="str">
        <v>[C-i-C]</v>
      </c>
      <c r="Y89" s="381" t="str">
        <v>[C-i-C]</v>
      </c>
      <c r="Z89" s="381" t="str">
        <v>[C-i-C]</v>
      </c>
      <c r="AA89" s="381" t="str">
        <v>[C-i-C]</v>
      </c>
      <c r="AB89" s="381" t="str">
        <v>[C-i-C]</v>
      </c>
      <c r="AC89" s="381" t="str">
        <v>[C-i-C]</v>
      </c>
      <c r="AD89" s="381" t="str">
        <v>[C-i-C]</v>
      </c>
      <c r="AE89" s="381" t="str">
        <v>[C-i-C]</v>
      </c>
      <c r="AF89" s="381" t="str">
        <v>[C-i-C]</v>
      </c>
      <c r="AG89" s="381" t="str">
        <v>[C-i-C]</v>
      </c>
      <c r="AH89" s="381" t="str">
        <v>[C-i-C]</v>
      </c>
      <c r="AI89" s="133">
        <v>0.25</v>
      </c>
      <c r="AJ89" s="133">
        <v>0.25</v>
      </c>
      <c r="AK89" s="133">
        <v>0.25</v>
      </c>
      <c r="AL89" s="133">
        <v>0.25</v>
      </c>
      <c r="AM89" s="133">
        <v>0.25</v>
      </c>
      <c r="AN89" s="133">
        <v>0.25</v>
      </c>
      <c r="AO89" s="133">
        <v>0.25</v>
      </c>
      <c r="AP89" s="133">
        <v>0.25</v>
      </c>
      <c r="AQ89" s="133">
        <v>0.25</v>
      </c>
      <c r="AR89" s="133">
        <v>0.25</v>
      </c>
      <c r="AS89" s="133">
        <v>0.25</v>
      </c>
      <c r="AT89" s="133">
        <v>0.25</v>
      </c>
      <c r="AU89" s="133">
        <v>0.25</v>
      </c>
      <c r="AV89" s="133">
        <v>0</v>
      </c>
      <c r="AW89" s="133">
        <v>0</v>
      </c>
      <c r="AX89" s="133">
        <v>0</v>
      </c>
      <c r="AY89" s="133">
        <v>0</v>
      </c>
      <c r="AZ89" s="133">
        <v>0</v>
      </c>
      <c r="BA89" s="133">
        <v>0</v>
      </c>
      <c r="BB89" s="133">
        <v>0</v>
      </c>
      <c r="BC89" s="133">
        <v>0</v>
      </c>
      <c r="BD89" s="133">
        <v>0</v>
      </c>
      <c r="BE89" s="133">
        <v>0</v>
      </c>
      <c r="BF89" s="133">
        <v>0</v>
      </c>
      <c r="BG89" s="133">
        <v>0</v>
      </c>
      <c r="BH89" s="133">
        <v>0</v>
      </c>
      <c r="BI89" s="133">
        <v>0</v>
      </c>
      <c r="BJ89" s="133">
        <v>0</v>
      </c>
      <c r="BK89" s="133">
        <v>0</v>
      </c>
      <c r="BL89" s="133">
        <v>0</v>
      </c>
      <c r="BM89" s="133">
        <v>0</v>
      </c>
      <c r="BN89" s="133">
        <v>0</v>
      </c>
      <c r="BO89" s="133">
        <v>0</v>
      </c>
      <c r="BP89" s="133">
        <v>0</v>
      </c>
      <c r="BQ89" s="133">
        <v>0</v>
      </c>
      <c r="BR89" s="133">
        <v>0</v>
      </c>
      <c r="BS89" s="381" t="str">
        <v>[C-i-C]</v>
      </c>
      <c r="BT89" s="381" t="str">
        <v>[C-i-C]</v>
      </c>
      <c r="BU89" s="381" t="str">
        <v>[C-i-C]</v>
      </c>
      <c r="BV89" s="381" t="str">
        <v>[C-i-C]</v>
      </c>
      <c r="BW89" s="381" t="str">
        <v>[C-i-C]</v>
      </c>
      <c r="BX89" s="381" t="str">
        <v>[C-i-C]</v>
      </c>
      <c r="BY89" s="381" t="str">
        <v>[C-i-C]</v>
      </c>
      <c r="BZ89" s="381" t="str">
        <v>[C-i-C]</v>
      </c>
      <c r="CA89" s="381" t="str">
        <v>[C-i-C]</v>
      </c>
      <c r="CB89" s="381" t="str">
        <v>[C-i-C]</v>
      </c>
      <c r="CC89" s="381" t="str">
        <v>[C-i-C]</v>
      </c>
      <c r="CD89" s="381" t="str">
        <v>[C-i-C]</v>
      </c>
      <c r="CE89" s="381" t="str">
        <v>[C-i-C]</v>
      </c>
      <c r="CF89" s="381" t="str">
        <v>[C-i-C]</v>
      </c>
      <c r="CG89" s="381" t="str">
        <v>[C-i-C]</v>
      </c>
      <c r="CH89" s="381" t="str">
        <v>[C-i-C]</v>
      </c>
      <c r="CI89" s="381" t="str">
        <v>[C-i-C]</v>
      </c>
      <c r="CJ89" s="381" t="str">
        <v>[C-i-C]</v>
      </c>
      <c r="CK89" s="381" t="str">
        <v>[C-i-C]</v>
      </c>
      <c r="CL89" s="381" t="str">
        <v>[C-i-C]</v>
      </c>
      <c r="CM89" s="381" t="str">
        <v>[C-i-C]</v>
      </c>
      <c r="CN89" s="381" t="str">
        <v>[C-i-C]</v>
      </c>
      <c r="CO89" s="133">
        <v>7926.0000000000009</v>
      </c>
      <c r="CP89" s="133">
        <v>7926.0000000000009</v>
      </c>
      <c r="CQ89" s="133">
        <v>7926.0000000000009</v>
      </c>
      <c r="CR89" s="133">
        <v>7926.0000000000009</v>
      </c>
      <c r="CS89" s="133">
        <v>7926.0000000000009</v>
      </c>
      <c r="CT89" s="133">
        <v>7926.0000000000009</v>
      </c>
      <c r="CU89" s="133">
        <v>7926.0000000000009</v>
      </c>
      <c r="CV89" s="133">
        <v>7926.0000000000009</v>
      </c>
      <c r="CW89" s="133">
        <v>7926.0000000000009</v>
      </c>
      <c r="CX89" s="133">
        <v>7926.0000000000009</v>
      </c>
      <c r="CY89" s="133">
        <v>7926.0000000000009</v>
      </c>
      <c r="CZ89" s="133">
        <v>7926.0000000000009</v>
      </c>
      <c r="DA89" s="133">
        <v>7926.0000000000009</v>
      </c>
      <c r="DB89" s="133">
        <v>0</v>
      </c>
      <c r="DC89" s="133">
        <v>0</v>
      </c>
      <c r="DD89" s="133">
        <v>0</v>
      </c>
      <c r="DE89" s="133">
        <v>0</v>
      </c>
      <c r="DF89" s="133">
        <v>0</v>
      </c>
      <c r="DG89" s="133">
        <v>0</v>
      </c>
      <c r="DH89" s="133">
        <v>0</v>
      </c>
      <c r="DI89" s="133">
        <v>0</v>
      </c>
      <c r="DJ89" s="133">
        <v>0</v>
      </c>
      <c r="DK89" s="133">
        <v>0</v>
      </c>
      <c r="DL89" s="133">
        <v>0</v>
      </c>
      <c r="DM89" s="133">
        <v>0</v>
      </c>
      <c r="DN89" s="133">
        <v>0</v>
      </c>
      <c r="DO89" s="133">
        <v>0</v>
      </c>
      <c r="DP89" s="133">
        <v>0</v>
      </c>
      <c r="DQ89" s="133">
        <v>0</v>
      </c>
      <c r="DR89" s="133">
        <v>0</v>
      </c>
      <c r="DS89" s="133">
        <v>0</v>
      </c>
      <c r="DU89" s="223"/>
      <c r="DV89" s="223"/>
      <c r="DW89" s="223"/>
      <c r="DX89" s="223"/>
      <c r="DY89" s="223"/>
      <c r="DZ89" s="223"/>
      <c r="EA89" s="223">
        <v>0</v>
      </c>
      <c r="EB89" s="223">
        <v>0</v>
      </c>
      <c r="EC89" s="223">
        <v>63408.000000000007</v>
      </c>
      <c r="ED89" s="223">
        <f t="shared" si="21"/>
        <v>55482.000000000007</v>
      </c>
      <c r="EE89" s="223">
        <f t="shared" si="22"/>
        <v>0</v>
      </c>
      <c r="EF89" s="147" t="str">
        <f t="shared" si="23"/>
        <v>ERROR</v>
      </c>
      <c r="EG89" s="223">
        <f t="shared" si="24"/>
        <v>118890.00000000001</v>
      </c>
      <c r="EI89" s="223">
        <f t="shared" si="20"/>
        <v>166642.17270710057</v>
      </c>
      <c r="EJ89" s="223">
        <f>EI89*'Key assumptions'!$H$20*'Key assumptions'!$H$21</f>
        <v>6249.0814765162713</v>
      </c>
      <c r="EK89" s="279">
        <f t="shared" si="27"/>
        <v>0.23963133640552994</v>
      </c>
      <c r="EL89" s="223">
        <f t="shared" si="25"/>
        <v>1497.4757455246363</v>
      </c>
      <c r="ET89" s="133">
        <f t="shared" ref="ET89:EX98" si="29">COUNTIFS($H$6:$BL$6,ET$8,$H89:$BL89,"&lt;&gt;"&amp;0)</f>
        <v>4</v>
      </c>
      <c r="EU89" s="133">
        <f t="shared" si="29"/>
        <v>12</v>
      </c>
      <c r="EV89" s="133">
        <f t="shared" si="29"/>
        <v>12</v>
      </c>
      <c r="EW89" s="133">
        <f t="shared" si="29"/>
        <v>7</v>
      </c>
      <c r="EX89" s="133">
        <f t="shared" si="29"/>
        <v>0</v>
      </c>
      <c r="EY89" s="133">
        <f t="shared" si="26"/>
        <v>35</v>
      </c>
      <c r="FA89" s="223">
        <v>15852.000000000002</v>
      </c>
      <c r="FB89" s="223">
        <v>47556.000000000007</v>
      </c>
    </row>
    <row r="90" spans="1:158" ht="12.6" thickBot="1" x14ac:dyDescent="0.45">
      <c r="A90" s="133" t="str">
        <v>Construction Management</v>
      </c>
      <c r="B90" s="133" t="str">
        <v>N/A</v>
      </c>
      <c r="C90" s="133" t="str">
        <v>Internal Labour</v>
      </c>
      <c r="D90" s="133">
        <v>634997</v>
      </c>
      <c r="E90" s="133" t="str">
        <v>Commissioning Engineer</v>
      </c>
      <c r="F90" s="133">
        <v>216.62</v>
      </c>
      <c r="G90" s="133">
        <v>94.875194156804724</v>
      </c>
      <c r="H90" s="133">
        <v>0</v>
      </c>
      <c r="I90" s="133">
        <v>0</v>
      </c>
      <c r="J90" s="133">
        <v>0</v>
      </c>
      <c r="K90" s="133">
        <v>0</v>
      </c>
      <c r="L90" s="133">
        <v>0</v>
      </c>
      <c r="M90" s="381" t="str">
        <v>[C-i-C]</v>
      </c>
      <c r="N90" s="381" t="str">
        <v>[C-i-C]</v>
      </c>
      <c r="O90" s="381" t="str">
        <v>[C-i-C]</v>
      </c>
      <c r="P90" s="381" t="str">
        <v>[C-i-C]</v>
      </c>
      <c r="Q90" s="381" t="str">
        <v>[C-i-C]</v>
      </c>
      <c r="R90" s="381" t="str">
        <v>[C-i-C]</v>
      </c>
      <c r="S90" s="381" t="str">
        <v>[C-i-C]</v>
      </c>
      <c r="T90" s="381" t="str">
        <v>[C-i-C]</v>
      </c>
      <c r="U90" s="381" t="str">
        <v>[C-i-C]</v>
      </c>
      <c r="V90" s="381" t="str">
        <v>[C-i-C]</v>
      </c>
      <c r="W90" s="381" t="str">
        <v>[C-i-C]</v>
      </c>
      <c r="X90" s="381" t="str">
        <v>[C-i-C]</v>
      </c>
      <c r="Y90" s="381" t="str">
        <v>[C-i-C]</v>
      </c>
      <c r="Z90" s="381" t="str">
        <v>[C-i-C]</v>
      </c>
      <c r="AA90" s="381" t="str">
        <v>[C-i-C]</v>
      </c>
      <c r="AB90" s="381" t="str">
        <v>[C-i-C]</v>
      </c>
      <c r="AC90" s="381" t="str">
        <v>[C-i-C]</v>
      </c>
      <c r="AD90" s="381" t="str">
        <v>[C-i-C]</v>
      </c>
      <c r="AE90" s="381" t="str">
        <v>[C-i-C]</v>
      </c>
      <c r="AF90" s="381" t="str">
        <v>[C-i-C]</v>
      </c>
      <c r="AG90" s="381" t="str">
        <v>[C-i-C]</v>
      </c>
      <c r="AH90" s="381" t="str">
        <v>[C-i-C]</v>
      </c>
      <c r="AI90" s="133">
        <v>0.1</v>
      </c>
      <c r="AJ90" s="133">
        <v>0.1</v>
      </c>
      <c r="AK90" s="133">
        <v>0.35</v>
      </c>
      <c r="AL90" s="133">
        <v>0.35</v>
      </c>
      <c r="AM90" s="133">
        <v>0.35</v>
      </c>
      <c r="AN90" s="133">
        <v>0.35</v>
      </c>
      <c r="AO90" s="133">
        <v>0.35</v>
      </c>
      <c r="AP90" s="133">
        <v>0.35</v>
      </c>
      <c r="AQ90" s="133">
        <v>1</v>
      </c>
      <c r="AR90" s="133">
        <v>1</v>
      </c>
      <c r="AS90" s="133">
        <v>1</v>
      </c>
      <c r="AT90" s="133">
        <v>0.75</v>
      </c>
      <c r="AU90" s="133">
        <v>0.75</v>
      </c>
      <c r="AV90" s="133">
        <v>0.75</v>
      </c>
      <c r="AW90" s="133">
        <v>0.5</v>
      </c>
      <c r="AX90" s="133">
        <v>0</v>
      </c>
      <c r="AY90" s="133">
        <v>0</v>
      </c>
      <c r="AZ90" s="133">
        <v>0</v>
      </c>
      <c r="BA90" s="133">
        <v>0</v>
      </c>
      <c r="BB90" s="133">
        <v>0</v>
      </c>
      <c r="BC90" s="133">
        <v>0</v>
      </c>
      <c r="BD90" s="133">
        <v>0</v>
      </c>
      <c r="BE90" s="133">
        <v>0</v>
      </c>
      <c r="BF90" s="133">
        <v>0</v>
      </c>
      <c r="BG90" s="133">
        <v>0</v>
      </c>
      <c r="BH90" s="133">
        <v>0</v>
      </c>
      <c r="BI90" s="133">
        <v>0</v>
      </c>
      <c r="BJ90" s="133">
        <v>0</v>
      </c>
      <c r="BK90" s="133">
        <v>0</v>
      </c>
      <c r="BL90" s="133">
        <v>0</v>
      </c>
      <c r="BM90" s="133">
        <v>0</v>
      </c>
      <c r="BN90" s="133">
        <v>0</v>
      </c>
      <c r="BO90" s="133">
        <v>0</v>
      </c>
      <c r="BP90" s="133">
        <v>0</v>
      </c>
      <c r="BQ90" s="133">
        <v>0</v>
      </c>
      <c r="BR90" s="133">
        <v>0</v>
      </c>
      <c r="BS90" s="381" t="str">
        <v>[C-i-C]</v>
      </c>
      <c r="BT90" s="381" t="str">
        <v>[C-i-C]</v>
      </c>
      <c r="BU90" s="381" t="str">
        <v>[C-i-C]</v>
      </c>
      <c r="BV90" s="381" t="str">
        <v>[C-i-C]</v>
      </c>
      <c r="BW90" s="381" t="str">
        <v>[C-i-C]</v>
      </c>
      <c r="BX90" s="381" t="str">
        <v>[C-i-C]</v>
      </c>
      <c r="BY90" s="381" t="str">
        <v>[C-i-C]</v>
      </c>
      <c r="BZ90" s="381" t="str">
        <v>[C-i-C]</v>
      </c>
      <c r="CA90" s="381" t="str">
        <v>[C-i-C]</v>
      </c>
      <c r="CB90" s="381" t="str">
        <v>[C-i-C]</v>
      </c>
      <c r="CC90" s="381" t="str">
        <v>[C-i-C]</v>
      </c>
      <c r="CD90" s="381" t="str">
        <v>[C-i-C]</v>
      </c>
      <c r="CE90" s="381" t="str">
        <v>[C-i-C]</v>
      </c>
      <c r="CF90" s="381" t="str">
        <v>[C-i-C]</v>
      </c>
      <c r="CG90" s="381" t="str">
        <v>[C-i-C]</v>
      </c>
      <c r="CH90" s="381" t="str">
        <v>[C-i-C]</v>
      </c>
      <c r="CI90" s="381" t="str">
        <v>[C-i-C]</v>
      </c>
      <c r="CJ90" s="381" t="str">
        <v>[C-i-C]</v>
      </c>
      <c r="CK90" s="381" t="str">
        <v>[C-i-C]</v>
      </c>
      <c r="CL90" s="381" t="str">
        <v>[C-i-C]</v>
      </c>
      <c r="CM90" s="381" t="str">
        <v>[C-i-C]</v>
      </c>
      <c r="CN90" s="381" t="str">
        <v>[C-i-C]</v>
      </c>
      <c r="CO90" s="133">
        <v>3249.3</v>
      </c>
      <c r="CP90" s="133">
        <v>3249.3</v>
      </c>
      <c r="CQ90" s="133">
        <v>11372.55</v>
      </c>
      <c r="CR90" s="133">
        <v>11372.55</v>
      </c>
      <c r="CS90" s="133">
        <v>11372.55</v>
      </c>
      <c r="CT90" s="133">
        <v>11372.55</v>
      </c>
      <c r="CU90" s="133">
        <v>11372.55</v>
      </c>
      <c r="CV90" s="133">
        <v>11372.55</v>
      </c>
      <c r="CW90" s="133">
        <v>32493</v>
      </c>
      <c r="CX90" s="133">
        <v>32493</v>
      </c>
      <c r="CY90" s="133">
        <v>32493</v>
      </c>
      <c r="CZ90" s="133">
        <v>24369.75</v>
      </c>
      <c r="DA90" s="133">
        <v>24369.75</v>
      </c>
      <c r="DB90" s="133">
        <v>24369.75</v>
      </c>
      <c r="DC90" s="133">
        <v>16246.5</v>
      </c>
      <c r="DD90" s="133">
        <v>0</v>
      </c>
      <c r="DE90" s="133">
        <v>0</v>
      </c>
      <c r="DF90" s="133">
        <v>0</v>
      </c>
      <c r="DG90" s="133">
        <v>0</v>
      </c>
      <c r="DH90" s="133">
        <v>0</v>
      </c>
      <c r="DI90" s="133">
        <v>0</v>
      </c>
      <c r="DJ90" s="133">
        <v>0</v>
      </c>
      <c r="DK90" s="133">
        <v>0</v>
      </c>
      <c r="DL90" s="133">
        <v>0</v>
      </c>
      <c r="DM90" s="133">
        <v>0</v>
      </c>
      <c r="DN90" s="133">
        <v>0</v>
      </c>
      <c r="DO90" s="133">
        <v>0</v>
      </c>
      <c r="DP90" s="133">
        <v>0</v>
      </c>
      <c r="DQ90" s="133">
        <v>0</v>
      </c>
      <c r="DR90" s="133">
        <v>0</v>
      </c>
      <c r="DS90" s="133">
        <v>0</v>
      </c>
      <c r="DU90" s="223"/>
      <c r="DV90" s="223"/>
      <c r="DW90" s="223"/>
      <c r="DX90" s="223"/>
      <c r="DY90" s="223"/>
      <c r="DZ90" s="223"/>
      <c r="EA90" s="223">
        <v>0</v>
      </c>
      <c r="EB90" s="223">
        <v>0</v>
      </c>
      <c r="EC90" s="223">
        <v>51988.800000000003</v>
      </c>
      <c r="ED90" s="223">
        <f t="shared" si="21"/>
        <v>209579.85</v>
      </c>
      <c r="EE90" s="223">
        <f t="shared" si="22"/>
        <v>0</v>
      </c>
      <c r="EF90" s="147" t="str">
        <f t="shared" si="23"/>
        <v>OK</v>
      </c>
      <c r="EG90" s="223">
        <f t="shared" si="24"/>
        <v>261568.65000000002</v>
      </c>
      <c r="EI90" s="223">
        <f t="shared" si="20"/>
        <v>170775.34948224848</v>
      </c>
      <c r="EJ90" s="223">
        <f>EI90*'Key assumptions'!$H$20*'Key assumptions'!$H$21</f>
        <v>6404.0756055843176</v>
      </c>
      <c r="EK90" s="279">
        <f t="shared" si="27"/>
        <v>0.23963133640552994</v>
      </c>
      <c r="EL90" s="223">
        <f t="shared" si="25"/>
        <v>1534.6171958082234</v>
      </c>
      <c r="ET90" s="133">
        <f t="shared" si="29"/>
        <v>4</v>
      </c>
      <c r="EU90" s="133">
        <f t="shared" si="29"/>
        <v>12</v>
      </c>
      <c r="EV90" s="133">
        <f t="shared" si="29"/>
        <v>12</v>
      </c>
      <c r="EW90" s="133">
        <f t="shared" si="29"/>
        <v>9</v>
      </c>
      <c r="EX90" s="133">
        <f t="shared" si="29"/>
        <v>0</v>
      </c>
      <c r="EY90" s="133">
        <f t="shared" si="26"/>
        <v>37</v>
      </c>
      <c r="FA90" s="223">
        <v>0</v>
      </c>
      <c r="FB90" s="223">
        <v>51988.800000000003</v>
      </c>
    </row>
    <row r="91" spans="1:158" ht="12.6" thickBot="1" x14ac:dyDescent="0.45">
      <c r="A91" s="133" t="str">
        <v>Construction Management</v>
      </c>
      <c r="B91" s="133" t="str">
        <v>N/A</v>
      </c>
      <c r="C91" s="133" t="str">
        <v>Internal Labour</v>
      </c>
      <c r="D91" s="133">
        <v>634997</v>
      </c>
      <c r="E91" s="133" t="str">
        <v>Resource/Outage Coordinator</v>
      </c>
      <c r="F91" s="133">
        <v>211.36</v>
      </c>
      <c r="G91" s="133">
        <v>92.578984837278099</v>
      </c>
      <c r="H91" s="133">
        <v>0</v>
      </c>
      <c r="I91" s="133">
        <v>0</v>
      </c>
      <c r="J91" s="133">
        <v>0</v>
      </c>
      <c r="K91" s="133">
        <v>0</v>
      </c>
      <c r="L91" s="133">
        <v>0</v>
      </c>
      <c r="M91" s="381" t="str">
        <v>[C-i-C]</v>
      </c>
      <c r="N91" s="381" t="str">
        <v>[C-i-C]</v>
      </c>
      <c r="O91" s="381" t="str">
        <v>[C-i-C]</v>
      </c>
      <c r="P91" s="381" t="str">
        <v>[C-i-C]</v>
      </c>
      <c r="Q91" s="381" t="str">
        <v>[C-i-C]</v>
      </c>
      <c r="R91" s="381" t="str">
        <v>[C-i-C]</v>
      </c>
      <c r="S91" s="381" t="str">
        <v>[C-i-C]</v>
      </c>
      <c r="T91" s="381" t="str">
        <v>[C-i-C]</v>
      </c>
      <c r="U91" s="381" t="str">
        <v>[C-i-C]</v>
      </c>
      <c r="V91" s="381" t="str">
        <v>[C-i-C]</v>
      </c>
      <c r="W91" s="381" t="str">
        <v>[C-i-C]</v>
      </c>
      <c r="X91" s="381" t="str">
        <v>[C-i-C]</v>
      </c>
      <c r="Y91" s="381" t="str">
        <v>[C-i-C]</v>
      </c>
      <c r="Z91" s="381" t="str">
        <v>[C-i-C]</v>
      </c>
      <c r="AA91" s="381" t="str">
        <v>[C-i-C]</v>
      </c>
      <c r="AB91" s="381" t="str">
        <v>[C-i-C]</v>
      </c>
      <c r="AC91" s="381" t="str">
        <v>[C-i-C]</v>
      </c>
      <c r="AD91" s="381" t="str">
        <v>[C-i-C]</v>
      </c>
      <c r="AE91" s="381" t="str">
        <v>[C-i-C]</v>
      </c>
      <c r="AF91" s="381" t="str">
        <v>[C-i-C]</v>
      </c>
      <c r="AG91" s="381" t="str">
        <v>[C-i-C]</v>
      </c>
      <c r="AH91" s="381" t="str">
        <v>[C-i-C]</v>
      </c>
      <c r="AI91" s="133">
        <v>0.1</v>
      </c>
      <c r="AJ91" s="133">
        <v>0.1</v>
      </c>
      <c r="AK91" s="133">
        <v>0.1</v>
      </c>
      <c r="AL91" s="133">
        <v>0.1</v>
      </c>
      <c r="AM91" s="133">
        <v>0.1</v>
      </c>
      <c r="AN91" s="133">
        <v>0.1</v>
      </c>
      <c r="AO91" s="133">
        <v>0.1</v>
      </c>
      <c r="AP91" s="133">
        <v>0.1</v>
      </c>
      <c r="AQ91" s="133">
        <v>0.1</v>
      </c>
      <c r="AR91" s="133">
        <v>0.1</v>
      </c>
      <c r="AS91" s="133">
        <v>0.1</v>
      </c>
      <c r="AT91" s="133">
        <v>0.1</v>
      </c>
      <c r="AU91" s="133">
        <v>0.1</v>
      </c>
      <c r="AV91" s="133">
        <v>0</v>
      </c>
      <c r="AW91" s="133">
        <v>0</v>
      </c>
      <c r="AX91" s="133">
        <v>0</v>
      </c>
      <c r="AY91" s="133">
        <v>0</v>
      </c>
      <c r="AZ91" s="133">
        <v>0</v>
      </c>
      <c r="BA91" s="133">
        <v>0</v>
      </c>
      <c r="BB91" s="133">
        <v>0</v>
      </c>
      <c r="BC91" s="133">
        <v>0</v>
      </c>
      <c r="BD91" s="133">
        <v>0</v>
      </c>
      <c r="BE91" s="133">
        <v>0</v>
      </c>
      <c r="BF91" s="133">
        <v>0</v>
      </c>
      <c r="BG91" s="133">
        <v>0</v>
      </c>
      <c r="BH91" s="133">
        <v>0</v>
      </c>
      <c r="BI91" s="133">
        <v>0</v>
      </c>
      <c r="BJ91" s="133">
        <v>0</v>
      </c>
      <c r="BK91" s="133">
        <v>0</v>
      </c>
      <c r="BL91" s="133">
        <v>0</v>
      </c>
      <c r="BM91" s="133">
        <v>0</v>
      </c>
      <c r="BN91" s="133">
        <v>0</v>
      </c>
      <c r="BO91" s="133">
        <v>0</v>
      </c>
      <c r="BP91" s="133">
        <v>0</v>
      </c>
      <c r="BQ91" s="133">
        <v>0</v>
      </c>
      <c r="BR91" s="133">
        <v>0</v>
      </c>
      <c r="BS91" s="381" t="str">
        <v>[C-i-C]</v>
      </c>
      <c r="BT91" s="381" t="str">
        <v>[C-i-C]</v>
      </c>
      <c r="BU91" s="381" t="str">
        <v>[C-i-C]</v>
      </c>
      <c r="BV91" s="381" t="str">
        <v>[C-i-C]</v>
      </c>
      <c r="BW91" s="381" t="str">
        <v>[C-i-C]</v>
      </c>
      <c r="BX91" s="381" t="str">
        <v>[C-i-C]</v>
      </c>
      <c r="BY91" s="381" t="str">
        <v>[C-i-C]</v>
      </c>
      <c r="BZ91" s="381" t="str">
        <v>[C-i-C]</v>
      </c>
      <c r="CA91" s="381" t="str">
        <v>[C-i-C]</v>
      </c>
      <c r="CB91" s="381" t="str">
        <v>[C-i-C]</v>
      </c>
      <c r="CC91" s="381" t="str">
        <v>[C-i-C]</v>
      </c>
      <c r="CD91" s="381" t="str">
        <v>[C-i-C]</v>
      </c>
      <c r="CE91" s="381" t="str">
        <v>[C-i-C]</v>
      </c>
      <c r="CF91" s="381" t="str">
        <v>[C-i-C]</v>
      </c>
      <c r="CG91" s="381" t="str">
        <v>[C-i-C]</v>
      </c>
      <c r="CH91" s="381" t="str">
        <v>[C-i-C]</v>
      </c>
      <c r="CI91" s="381" t="str">
        <v>[C-i-C]</v>
      </c>
      <c r="CJ91" s="381" t="str">
        <v>[C-i-C]</v>
      </c>
      <c r="CK91" s="381" t="str">
        <v>[C-i-C]</v>
      </c>
      <c r="CL91" s="381" t="str">
        <v>[C-i-C]</v>
      </c>
      <c r="CM91" s="381" t="str">
        <v>[C-i-C]</v>
      </c>
      <c r="CN91" s="381" t="str">
        <v>[C-i-C]</v>
      </c>
      <c r="CO91" s="133">
        <v>3170.4000000000005</v>
      </c>
      <c r="CP91" s="133">
        <v>3170.4000000000005</v>
      </c>
      <c r="CQ91" s="133">
        <v>3170.4000000000005</v>
      </c>
      <c r="CR91" s="133">
        <v>3170.4000000000005</v>
      </c>
      <c r="CS91" s="133">
        <v>3170.4000000000005</v>
      </c>
      <c r="CT91" s="133">
        <v>3170.4000000000005</v>
      </c>
      <c r="CU91" s="133">
        <v>3170.4000000000005</v>
      </c>
      <c r="CV91" s="133">
        <v>3170.4000000000005</v>
      </c>
      <c r="CW91" s="133">
        <v>3170.4000000000005</v>
      </c>
      <c r="CX91" s="133">
        <v>3170.4000000000005</v>
      </c>
      <c r="CY91" s="133">
        <v>3170.4000000000005</v>
      </c>
      <c r="CZ91" s="133">
        <v>3170.4000000000005</v>
      </c>
      <c r="DA91" s="133">
        <v>3170.4000000000005</v>
      </c>
      <c r="DB91" s="133">
        <v>0</v>
      </c>
      <c r="DC91" s="133">
        <v>0</v>
      </c>
      <c r="DD91" s="133">
        <v>0</v>
      </c>
      <c r="DE91" s="133">
        <v>0</v>
      </c>
      <c r="DF91" s="133">
        <v>0</v>
      </c>
      <c r="DG91" s="133">
        <v>0</v>
      </c>
      <c r="DH91" s="133">
        <v>0</v>
      </c>
      <c r="DI91" s="133">
        <v>0</v>
      </c>
      <c r="DJ91" s="133">
        <v>0</v>
      </c>
      <c r="DK91" s="133">
        <v>0</v>
      </c>
      <c r="DL91" s="133">
        <v>0</v>
      </c>
      <c r="DM91" s="133">
        <v>0</v>
      </c>
      <c r="DN91" s="133">
        <v>0</v>
      </c>
      <c r="DO91" s="133">
        <v>0</v>
      </c>
      <c r="DP91" s="133">
        <v>0</v>
      </c>
      <c r="DQ91" s="133">
        <v>0</v>
      </c>
      <c r="DR91" s="133">
        <v>0</v>
      </c>
      <c r="DS91" s="133">
        <v>0</v>
      </c>
      <c r="DU91" s="223"/>
      <c r="DV91" s="223"/>
      <c r="DW91" s="223"/>
      <c r="DX91" s="223"/>
      <c r="DY91" s="223"/>
      <c r="DZ91" s="223"/>
      <c r="EA91" s="223">
        <v>0</v>
      </c>
      <c r="EB91" s="223">
        <v>4755.6000000000004</v>
      </c>
      <c r="EC91" s="223">
        <v>30118.80000000001</v>
      </c>
      <c r="ED91" s="223">
        <f t="shared" si="21"/>
        <v>22192.800000000007</v>
      </c>
      <c r="EE91" s="223">
        <f t="shared" si="22"/>
        <v>0</v>
      </c>
      <c r="EF91" s="147" t="str">
        <f t="shared" si="23"/>
        <v>ERROR</v>
      </c>
      <c r="EG91" s="223">
        <f t="shared" si="24"/>
        <v>57067.200000000012</v>
      </c>
      <c r="EI91" s="223">
        <f t="shared" si="20"/>
        <v>166642.17270710057</v>
      </c>
      <c r="EJ91" s="223">
        <f>EI91*'Key assumptions'!$H$20*'Key assumptions'!$H$21</f>
        <v>6249.0814765162713</v>
      </c>
      <c r="EK91" s="279">
        <f t="shared" si="27"/>
        <v>0.23963133640552994</v>
      </c>
      <c r="EL91" s="223">
        <f t="shared" si="25"/>
        <v>1497.4757455246363</v>
      </c>
      <c r="ET91" s="133">
        <f t="shared" si="29"/>
        <v>4</v>
      </c>
      <c r="EU91" s="133">
        <f t="shared" si="29"/>
        <v>12</v>
      </c>
      <c r="EV91" s="133">
        <f t="shared" si="29"/>
        <v>12</v>
      </c>
      <c r="EW91" s="133">
        <f t="shared" si="29"/>
        <v>7</v>
      </c>
      <c r="EX91" s="133">
        <f t="shared" si="29"/>
        <v>0</v>
      </c>
      <c r="EY91" s="133">
        <f t="shared" si="26"/>
        <v>35</v>
      </c>
      <c r="FA91" s="223">
        <v>11096.400000000001</v>
      </c>
      <c r="FB91" s="223">
        <v>19022.400000000005</v>
      </c>
    </row>
    <row r="92" spans="1:158" ht="12.6" thickBot="1" x14ac:dyDescent="0.45">
      <c r="A92" s="133" t="str">
        <v>Construction Management</v>
      </c>
      <c r="B92" s="133" t="str">
        <v>N/A</v>
      </c>
      <c r="C92" s="133" t="str">
        <v>Internal Labour</v>
      </c>
      <c r="D92" s="133">
        <v>634997</v>
      </c>
      <c r="E92" s="133" t="str">
        <v>Resource/Outage Coordinator</v>
      </c>
      <c r="F92" s="133">
        <v>211.36</v>
      </c>
      <c r="G92" s="133">
        <v>92.578984837278099</v>
      </c>
      <c r="H92" s="133">
        <v>0</v>
      </c>
      <c r="I92" s="133">
        <v>0</v>
      </c>
      <c r="J92" s="133">
        <v>0</v>
      </c>
      <c r="K92" s="133">
        <v>0</v>
      </c>
      <c r="L92" s="133">
        <v>0</v>
      </c>
      <c r="M92" s="381" t="str">
        <v>[C-i-C]</v>
      </c>
      <c r="N92" s="381" t="str">
        <v>[C-i-C]</v>
      </c>
      <c r="O92" s="381" t="str">
        <v>[C-i-C]</v>
      </c>
      <c r="P92" s="381" t="str">
        <v>[C-i-C]</v>
      </c>
      <c r="Q92" s="381" t="str">
        <v>[C-i-C]</v>
      </c>
      <c r="R92" s="381" t="str">
        <v>[C-i-C]</v>
      </c>
      <c r="S92" s="381" t="str">
        <v>[C-i-C]</v>
      </c>
      <c r="T92" s="381" t="str">
        <v>[C-i-C]</v>
      </c>
      <c r="U92" s="381" t="str">
        <v>[C-i-C]</v>
      </c>
      <c r="V92" s="381" t="str">
        <v>[C-i-C]</v>
      </c>
      <c r="W92" s="381" t="str">
        <v>[C-i-C]</v>
      </c>
      <c r="X92" s="381" t="str">
        <v>[C-i-C]</v>
      </c>
      <c r="Y92" s="381" t="str">
        <v>[C-i-C]</v>
      </c>
      <c r="Z92" s="381" t="str">
        <v>[C-i-C]</v>
      </c>
      <c r="AA92" s="381" t="str">
        <v>[C-i-C]</v>
      </c>
      <c r="AB92" s="381" t="str">
        <v>[C-i-C]</v>
      </c>
      <c r="AC92" s="381" t="str">
        <v>[C-i-C]</v>
      </c>
      <c r="AD92" s="381" t="str">
        <v>[C-i-C]</v>
      </c>
      <c r="AE92" s="381" t="str">
        <v>[C-i-C]</v>
      </c>
      <c r="AF92" s="381" t="str">
        <v>[C-i-C]</v>
      </c>
      <c r="AG92" s="381" t="str">
        <v>[C-i-C]</v>
      </c>
      <c r="AH92" s="381" t="str">
        <v>[C-i-C]</v>
      </c>
      <c r="AI92" s="133">
        <v>0.2</v>
      </c>
      <c r="AJ92" s="133">
        <v>0.2</v>
      </c>
      <c r="AK92" s="133">
        <v>0.2</v>
      </c>
      <c r="AL92" s="133">
        <v>0.2</v>
      </c>
      <c r="AM92" s="133">
        <v>0.2</v>
      </c>
      <c r="AN92" s="133">
        <v>0.2</v>
      </c>
      <c r="AO92" s="133">
        <v>0.2</v>
      </c>
      <c r="AP92" s="133">
        <v>0.2</v>
      </c>
      <c r="AQ92" s="133">
        <v>0.2</v>
      </c>
      <c r="AR92" s="133">
        <v>0.2</v>
      </c>
      <c r="AS92" s="133">
        <v>0.2</v>
      </c>
      <c r="AT92" s="133">
        <v>0.2</v>
      </c>
      <c r="AU92" s="133">
        <v>0.2</v>
      </c>
      <c r="AV92" s="133">
        <v>0</v>
      </c>
      <c r="AW92" s="133">
        <v>0</v>
      </c>
      <c r="AX92" s="133">
        <v>0</v>
      </c>
      <c r="AY92" s="133">
        <v>0</v>
      </c>
      <c r="AZ92" s="133">
        <v>0</v>
      </c>
      <c r="BA92" s="133">
        <v>0</v>
      </c>
      <c r="BB92" s="133">
        <v>0</v>
      </c>
      <c r="BC92" s="133">
        <v>0</v>
      </c>
      <c r="BD92" s="133">
        <v>0</v>
      </c>
      <c r="BE92" s="133">
        <v>0</v>
      </c>
      <c r="BF92" s="133">
        <v>0</v>
      </c>
      <c r="BG92" s="133">
        <v>0</v>
      </c>
      <c r="BH92" s="133">
        <v>0</v>
      </c>
      <c r="BI92" s="133">
        <v>0</v>
      </c>
      <c r="BJ92" s="133">
        <v>0</v>
      </c>
      <c r="BK92" s="133">
        <v>0</v>
      </c>
      <c r="BL92" s="133">
        <v>0</v>
      </c>
      <c r="BM92" s="133">
        <v>0</v>
      </c>
      <c r="BN92" s="133">
        <v>0</v>
      </c>
      <c r="BO92" s="133">
        <v>0</v>
      </c>
      <c r="BP92" s="133">
        <v>0</v>
      </c>
      <c r="BQ92" s="133">
        <v>0</v>
      </c>
      <c r="BR92" s="133">
        <v>0</v>
      </c>
      <c r="BS92" s="381" t="str">
        <v>[C-i-C]</v>
      </c>
      <c r="BT92" s="381" t="str">
        <v>[C-i-C]</v>
      </c>
      <c r="BU92" s="381" t="str">
        <v>[C-i-C]</v>
      </c>
      <c r="BV92" s="381" t="str">
        <v>[C-i-C]</v>
      </c>
      <c r="BW92" s="381" t="str">
        <v>[C-i-C]</v>
      </c>
      <c r="BX92" s="381" t="str">
        <v>[C-i-C]</v>
      </c>
      <c r="BY92" s="381" t="str">
        <v>[C-i-C]</v>
      </c>
      <c r="BZ92" s="381" t="str">
        <v>[C-i-C]</v>
      </c>
      <c r="CA92" s="381" t="str">
        <v>[C-i-C]</v>
      </c>
      <c r="CB92" s="381" t="str">
        <v>[C-i-C]</v>
      </c>
      <c r="CC92" s="381" t="str">
        <v>[C-i-C]</v>
      </c>
      <c r="CD92" s="381" t="str">
        <v>[C-i-C]</v>
      </c>
      <c r="CE92" s="381" t="str">
        <v>[C-i-C]</v>
      </c>
      <c r="CF92" s="381" t="str">
        <v>[C-i-C]</v>
      </c>
      <c r="CG92" s="381" t="str">
        <v>[C-i-C]</v>
      </c>
      <c r="CH92" s="381" t="str">
        <v>[C-i-C]</v>
      </c>
      <c r="CI92" s="381" t="str">
        <v>[C-i-C]</v>
      </c>
      <c r="CJ92" s="381" t="str">
        <v>[C-i-C]</v>
      </c>
      <c r="CK92" s="381" t="str">
        <v>[C-i-C]</v>
      </c>
      <c r="CL92" s="381" t="str">
        <v>[C-i-C]</v>
      </c>
      <c r="CM92" s="381" t="str">
        <v>[C-i-C]</v>
      </c>
      <c r="CN92" s="381" t="str">
        <v>[C-i-C]</v>
      </c>
      <c r="CO92" s="133">
        <v>6340.8000000000011</v>
      </c>
      <c r="CP92" s="133">
        <v>6340.8000000000011</v>
      </c>
      <c r="CQ92" s="133">
        <v>6340.8000000000011</v>
      </c>
      <c r="CR92" s="133">
        <v>6340.8000000000011</v>
      </c>
      <c r="CS92" s="133">
        <v>6340.8000000000011</v>
      </c>
      <c r="CT92" s="133">
        <v>6340.8000000000011</v>
      </c>
      <c r="CU92" s="133">
        <v>6340.8000000000011</v>
      </c>
      <c r="CV92" s="133">
        <v>6340.8000000000011</v>
      </c>
      <c r="CW92" s="133">
        <v>6340.8000000000011</v>
      </c>
      <c r="CX92" s="133">
        <v>6340.8000000000011</v>
      </c>
      <c r="CY92" s="133">
        <v>6340.8000000000011</v>
      </c>
      <c r="CZ92" s="133">
        <v>6340.8000000000011</v>
      </c>
      <c r="DA92" s="133">
        <v>6340.8000000000011</v>
      </c>
      <c r="DB92" s="133">
        <v>0</v>
      </c>
      <c r="DC92" s="133">
        <v>0</v>
      </c>
      <c r="DD92" s="133">
        <v>0</v>
      </c>
      <c r="DE92" s="133">
        <v>0</v>
      </c>
      <c r="DF92" s="133">
        <v>0</v>
      </c>
      <c r="DG92" s="133">
        <v>0</v>
      </c>
      <c r="DH92" s="133">
        <v>0</v>
      </c>
      <c r="DI92" s="133">
        <v>0</v>
      </c>
      <c r="DJ92" s="133">
        <v>0</v>
      </c>
      <c r="DK92" s="133">
        <v>0</v>
      </c>
      <c r="DL92" s="133">
        <v>0</v>
      </c>
      <c r="DM92" s="133">
        <v>0</v>
      </c>
      <c r="DN92" s="133">
        <v>0</v>
      </c>
      <c r="DO92" s="133">
        <v>0</v>
      </c>
      <c r="DP92" s="133">
        <v>0</v>
      </c>
      <c r="DQ92" s="133">
        <v>0</v>
      </c>
      <c r="DR92" s="133">
        <v>0</v>
      </c>
      <c r="DS92" s="133">
        <v>0</v>
      </c>
      <c r="DU92" s="223"/>
      <c r="DV92" s="223"/>
      <c r="DW92" s="223"/>
      <c r="DX92" s="223"/>
      <c r="DY92" s="223"/>
      <c r="DZ92" s="223"/>
      <c r="EA92" s="223">
        <v>0</v>
      </c>
      <c r="EB92" s="223">
        <v>4755.6000000000004</v>
      </c>
      <c r="EC92" s="223">
        <v>52311.60000000002</v>
      </c>
      <c r="ED92" s="223">
        <f t="shared" si="21"/>
        <v>44385.600000000013</v>
      </c>
      <c r="EE92" s="223">
        <f t="shared" si="22"/>
        <v>0</v>
      </c>
      <c r="EF92" s="147" t="str">
        <f t="shared" si="23"/>
        <v>ERROR</v>
      </c>
      <c r="EG92" s="223">
        <f t="shared" si="24"/>
        <v>101452.80000000003</v>
      </c>
      <c r="EI92" s="223">
        <f t="shared" si="20"/>
        <v>166642.17270710057</v>
      </c>
      <c r="EJ92" s="223">
        <f>EI92*'Key assumptions'!$H$20*'Key assumptions'!$H$21</f>
        <v>6249.0814765162713</v>
      </c>
      <c r="EK92" s="279">
        <f t="shared" si="27"/>
        <v>0.23963133640552994</v>
      </c>
      <c r="EL92" s="223">
        <f t="shared" si="25"/>
        <v>1497.4757455246363</v>
      </c>
      <c r="ET92" s="133">
        <f t="shared" si="29"/>
        <v>4</v>
      </c>
      <c r="EU92" s="133">
        <f t="shared" si="29"/>
        <v>12</v>
      </c>
      <c r="EV92" s="133">
        <f t="shared" si="29"/>
        <v>12</v>
      </c>
      <c r="EW92" s="133">
        <f t="shared" si="29"/>
        <v>7</v>
      </c>
      <c r="EX92" s="133">
        <f t="shared" si="29"/>
        <v>0</v>
      </c>
      <c r="EY92" s="133">
        <f t="shared" si="26"/>
        <v>35</v>
      </c>
      <c r="FA92" s="223">
        <v>14266.800000000003</v>
      </c>
      <c r="FB92" s="223">
        <v>38044.80000000001</v>
      </c>
    </row>
    <row r="93" spans="1:158" ht="12.6" thickBot="1" x14ac:dyDescent="0.45">
      <c r="A93" s="133" t="str">
        <v>Construction Management</v>
      </c>
      <c r="B93" s="133" t="str">
        <v>N/A</v>
      </c>
      <c r="C93" s="133" t="str">
        <v>Internal Labour</v>
      </c>
      <c r="D93" s="133">
        <v>634997</v>
      </c>
      <c r="E93" s="133" t="str">
        <v>Control Technician</v>
      </c>
      <c r="F93" s="133">
        <v>224.23</v>
      </c>
      <c r="G93" s="133">
        <v>98.215134985207087</v>
      </c>
      <c r="H93" s="133">
        <v>0</v>
      </c>
      <c r="I93" s="133">
        <v>0</v>
      </c>
      <c r="J93" s="133">
        <v>0</v>
      </c>
      <c r="K93" s="133">
        <v>0</v>
      </c>
      <c r="L93" s="133">
        <v>0</v>
      </c>
      <c r="M93" s="381" t="str">
        <v>[C-i-C]</v>
      </c>
      <c r="N93" s="381" t="str">
        <v>[C-i-C]</v>
      </c>
      <c r="O93" s="381" t="str">
        <v>[C-i-C]</v>
      </c>
      <c r="P93" s="381" t="str">
        <v>[C-i-C]</v>
      </c>
      <c r="Q93" s="381" t="str">
        <v>[C-i-C]</v>
      </c>
      <c r="R93" s="381" t="str">
        <v>[C-i-C]</v>
      </c>
      <c r="S93" s="381" t="str">
        <v>[C-i-C]</v>
      </c>
      <c r="T93" s="381" t="str">
        <v>[C-i-C]</v>
      </c>
      <c r="U93" s="381" t="str">
        <v>[C-i-C]</v>
      </c>
      <c r="V93" s="381" t="str">
        <v>[C-i-C]</v>
      </c>
      <c r="W93" s="381" t="str">
        <v>[C-i-C]</v>
      </c>
      <c r="X93" s="381" t="str">
        <v>[C-i-C]</v>
      </c>
      <c r="Y93" s="381" t="str">
        <v>[C-i-C]</v>
      </c>
      <c r="Z93" s="381" t="str">
        <v>[C-i-C]</v>
      </c>
      <c r="AA93" s="381" t="str">
        <v>[C-i-C]</v>
      </c>
      <c r="AB93" s="381" t="str">
        <v>[C-i-C]</v>
      </c>
      <c r="AC93" s="381" t="str">
        <v>[C-i-C]</v>
      </c>
      <c r="AD93" s="381" t="str">
        <v>[C-i-C]</v>
      </c>
      <c r="AE93" s="381" t="str">
        <v>[C-i-C]</v>
      </c>
      <c r="AF93" s="381" t="str">
        <v>[C-i-C]</v>
      </c>
      <c r="AG93" s="381" t="str">
        <v>[C-i-C]</v>
      </c>
      <c r="AH93" s="381" t="str">
        <v>[C-i-C]</v>
      </c>
      <c r="AI93" s="133">
        <v>0</v>
      </c>
      <c r="AJ93" s="133">
        <v>0.45</v>
      </c>
      <c r="AK93" s="133">
        <v>0</v>
      </c>
      <c r="AL93" s="133">
        <v>0</v>
      </c>
      <c r="AM93" s="133">
        <v>0.45</v>
      </c>
      <c r="AN93" s="133">
        <v>0.45</v>
      </c>
      <c r="AO93" s="133">
        <v>0.45</v>
      </c>
      <c r="AP93" s="133">
        <v>0.85</v>
      </c>
      <c r="AQ93" s="133">
        <v>1.65</v>
      </c>
      <c r="AR93" s="133">
        <v>1.9916666666666665</v>
      </c>
      <c r="AS93" s="133">
        <v>2.1833333333333336</v>
      </c>
      <c r="AT93" s="133">
        <v>1.7166666666666668</v>
      </c>
      <c r="AU93" s="133">
        <v>1.45</v>
      </c>
      <c r="AV93" s="133">
        <v>0.68333333333333335</v>
      </c>
      <c r="AW93" s="133">
        <v>1</v>
      </c>
      <c r="AX93" s="133">
        <v>0</v>
      </c>
      <c r="AY93" s="133">
        <v>0</v>
      </c>
      <c r="AZ93" s="133">
        <v>0</v>
      </c>
      <c r="BA93" s="133">
        <v>0</v>
      </c>
      <c r="BB93" s="133">
        <v>0</v>
      </c>
      <c r="BC93" s="133">
        <v>0</v>
      </c>
      <c r="BD93" s="133">
        <v>0</v>
      </c>
      <c r="BE93" s="133">
        <v>0</v>
      </c>
      <c r="BF93" s="133">
        <v>0</v>
      </c>
      <c r="BG93" s="133">
        <v>0</v>
      </c>
      <c r="BH93" s="133">
        <v>0</v>
      </c>
      <c r="BI93" s="133">
        <v>0</v>
      </c>
      <c r="BJ93" s="133">
        <v>0</v>
      </c>
      <c r="BK93" s="133">
        <v>0</v>
      </c>
      <c r="BL93" s="133">
        <v>0</v>
      </c>
      <c r="BM93" s="133">
        <v>0</v>
      </c>
      <c r="BN93" s="133">
        <v>0</v>
      </c>
      <c r="BO93" s="133">
        <v>0</v>
      </c>
      <c r="BP93" s="133">
        <v>0</v>
      </c>
      <c r="BQ93" s="133">
        <v>0</v>
      </c>
      <c r="BR93" s="133">
        <v>0</v>
      </c>
      <c r="BS93" s="381" t="str">
        <v>[C-i-C]</v>
      </c>
      <c r="BT93" s="381" t="str">
        <v>[C-i-C]</v>
      </c>
      <c r="BU93" s="381" t="str">
        <v>[C-i-C]</v>
      </c>
      <c r="BV93" s="381" t="str">
        <v>[C-i-C]</v>
      </c>
      <c r="BW93" s="381" t="str">
        <v>[C-i-C]</v>
      </c>
      <c r="BX93" s="381" t="str">
        <v>[C-i-C]</v>
      </c>
      <c r="BY93" s="381" t="str">
        <v>[C-i-C]</v>
      </c>
      <c r="BZ93" s="381" t="str">
        <v>[C-i-C]</v>
      </c>
      <c r="CA93" s="381" t="str">
        <v>[C-i-C]</v>
      </c>
      <c r="CB93" s="381" t="str">
        <v>[C-i-C]</v>
      </c>
      <c r="CC93" s="381" t="str">
        <v>[C-i-C]</v>
      </c>
      <c r="CD93" s="381" t="str">
        <v>[C-i-C]</v>
      </c>
      <c r="CE93" s="381" t="str">
        <v>[C-i-C]</v>
      </c>
      <c r="CF93" s="381" t="str">
        <v>[C-i-C]</v>
      </c>
      <c r="CG93" s="381" t="str">
        <v>[C-i-C]</v>
      </c>
      <c r="CH93" s="381" t="str">
        <v>[C-i-C]</v>
      </c>
      <c r="CI93" s="381" t="str">
        <v>[C-i-C]</v>
      </c>
      <c r="CJ93" s="381" t="str">
        <v>[C-i-C]</v>
      </c>
      <c r="CK93" s="381" t="str">
        <v>[C-i-C]</v>
      </c>
      <c r="CL93" s="381" t="str">
        <v>[C-i-C]</v>
      </c>
      <c r="CM93" s="381" t="str">
        <v>[C-i-C]</v>
      </c>
      <c r="CN93" s="381" t="str">
        <v>[C-i-C]</v>
      </c>
      <c r="CO93" s="133">
        <v>0</v>
      </c>
      <c r="CP93" s="133">
        <v>15135.525</v>
      </c>
      <c r="CQ93" s="133">
        <v>0</v>
      </c>
      <c r="CR93" s="133">
        <v>0</v>
      </c>
      <c r="CS93" s="133">
        <v>15135.525</v>
      </c>
      <c r="CT93" s="133">
        <v>15135.525</v>
      </c>
      <c r="CU93" s="133">
        <v>15135.525</v>
      </c>
      <c r="CV93" s="133">
        <v>28589.324999999997</v>
      </c>
      <c r="CW93" s="133">
        <v>55496.924999999996</v>
      </c>
      <c r="CX93" s="133">
        <v>66988.712499999994</v>
      </c>
      <c r="CY93" s="133">
        <v>73435.325000000012</v>
      </c>
      <c r="CZ93" s="133">
        <v>57739.225000000006</v>
      </c>
      <c r="DA93" s="133">
        <v>48770.024999999994</v>
      </c>
      <c r="DB93" s="133">
        <v>22983.574999999997</v>
      </c>
      <c r="DC93" s="133">
        <v>33634.5</v>
      </c>
      <c r="DD93" s="133">
        <v>0</v>
      </c>
      <c r="DE93" s="133">
        <v>0</v>
      </c>
      <c r="DF93" s="133">
        <v>0</v>
      </c>
      <c r="DG93" s="133">
        <v>0</v>
      </c>
      <c r="DH93" s="133">
        <v>0</v>
      </c>
      <c r="DI93" s="133">
        <v>0</v>
      </c>
      <c r="DJ93" s="133">
        <v>0</v>
      </c>
      <c r="DK93" s="133">
        <v>0</v>
      </c>
      <c r="DL93" s="133">
        <v>0</v>
      </c>
      <c r="DM93" s="133">
        <v>0</v>
      </c>
      <c r="DN93" s="133">
        <v>0</v>
      </c>
      <c r="DO93" s="133">
        <v>0</v>
      </c>
      <c r="DP93" s="133">
        <v>0</v>
      </c>
      <c r="DQ93" s="133">
        <v>0</v>
      </c>
      <c r="DR93" s="133">
        <v>0</v>
      </c>
      <c r="DS93" s="133">
        <v>0</v>
      </c>
      <c r="DU93" s="223"/>
      <c r="DV93" s="223"/>
      <c r="DW93" s="223"/>
      <c r="DX93" s="223"/>
      <c r="DY93" s="223"/>
      <c r="DZ93" s="223"/>
      <c r="EA93" s="223">
        <v>0</v>
      </c>
      <c r="EB93" s="223">
        <v>0</v>
      </c>
      <c r="EC93" s="223">
        <v>45406.574999999997</v>
      </c>
      <c r="ED93" s="223">
        <f t="shared" si="21"/>
        <v>402773.13750000001</v>
      </c>
      <c r="EE93" s="223">
        <f t="shared" si="22"/>
        <v>0</v>
      </c>
      <c r="EF93" s="147" t="str">
        <f t="shared" si="23"/>
        <v>OK</v>
      </c>
      <c r="EG93" s="223">
        <f t="shared" si="24"/>
        <v>448179.71250000002</v>
      </c>
      <c r="EI93" s="223">
        <f t="shared" si="20"/>
        <v>176787.24297337275</v>
      </c>
      <c r="EJ93" s="223">
        <f>EI93*'Key assumptions'!$H$20*'Key assumptions'!$H$21</f>
        <v>6629.5216115014782</v>
      </c>
      <c r="EK93" s="279">
        <f t="shared" si="27"/>
        <v>0.23963133640552994</v>
      </c>
      <c r="EL93" s="223">
        <f t="shared" si="25"/>
        <v>1588.6411234934417</v>
      </c>
      <c r="ET93" s="133">
        <f t="shared" si="29"/>
        <v>4</v>
      </c>
      <c r="EU93" s="133">
        <f t="shared" si="29"/>
        <v>12</v>
      </c>
      <c r="EV93" s="133">
        <f t="shared" si="29"/>
        <v>9</v>
      </c>
      <c r="EW93" s="133">
        <f t="shared" si="29"/>
        <v>9</v>
      </c>
      <c r="EX93" s="133">
        <f t="shared" si="29"/>
        <v>0</v>
      </c>
      <c r="EY93" s="133">
        <f t="shared" si="26"/>
        <v>34</v>
      </c>
      <c r="FA93" s="223">
        <v>0</v>
      </c>
      <c r="FB93" s="223">
        <v>45406.574999999997</v>
      </c>
    </row>
    <row r="94" spans="1:158" ht="12.6" thickBot="1" x14ac:dyDescent="0.45">
      <c r="A94" s="133" t="str">
        <v>Construction Management</v>
      </c>
      <c r="B94" s="133" t="str">
        <v>N/A</v>
      </c>
      <c r="C94" s="133" t="str">
        <v>Internal Labour</v>
      </c>
      <c r="D94" s="133">
        <v>634997</v>
      </c>
      <c r="E94" s="133" t="str">
        <v>Secondary Systems Technician</v>
      </c>
      <c r="F94" s="133">
        <v>195.86</v>
      </c>
      <c r="G94" s="133">
        <v>85.794730029585793</v>
      </c>
      <c r="H94" s="133">
        <v>0</v>
      </c>
      <c r="I94" s="133">
        <v>0</v>
      </c>
      <c r="J94" s="133">
        <v>0</v>
      </c>
      <c r="K94" s="133">
        <v>0</v>
      </c>
      <c r="L94" s="133">
        <v>0</v>
      </c>
      <c r="M94" s="381" t="str">
        <v>[C-i-C]</v>
      </c>
      <c r="N94" s="381" t="str">
        <v>[C-i-C]</v>
      </c>
      <c r="O94" s="381" t="str">
        <v>[C-i-C]</v>
      </c>
      <c r="P94" s="381" t="str">
        <v>[C-i-C]</v>
      </c>
      <c r="Q94" s="381" t="str">
        <v>[C-i-C]</v>
      </c>
      <c r="R94" s="381" t="str">
        <v>[C-i-C]</v>
      </c>
      <c r="S94" s="381" t="str">
        <v>[C-i-C]</v>
      </c>
      <c r="T94" s="381" t="str">
        <v>[C-i-C]</v>
      </c>
      <c r="U94" s="381" t="str">
        <v>[C-i-C]</v>
      </c>
      <c r="V94" s="381" t="str">
        <v>[C-i-C]</v>
      </c>
      <c r="W94" s="381" t="str">
        <v>[C-i-C]</v>
      </c>
      <c r="X94" s="381" t="str">
        <v>[C-i-C]</v>
      </c>
      <c r="Y94" s="381" t="str">
        <v>[C-i-C]</v>
      </c>
      <c r="Z94" s="381" t="str">
        <v>[C-i-C]</v>
      </c>
      <c r="AA94" s="381" t="str">
        <v>[C-i-C]</v>
      </c>
      <c r="AB94" s="381" t="str">
        <v>[C-i-C]</v>
      </c>
      <c r="AC94" s="381" t="str">
        <v>[C-i-C]</v>
      </c>
      <c r="AD94" s="381" t="str">
        <v>[C-i-C]</v>
      </c>
      <c r="AE94" s="381" t="str">
        <v>[C-i-C]</v>
      </c>
      <c r="AF94" s="381" t="str">
        <v>[C-i-C]</v>
      </c>
      <c r="AG94" s="381" t="str">
        <v>[C-i-C]</v>
      </c>
      <c r="AH94" s="381" t="str">
        <v>[C-i-C]</v>
      </c>
      <c r="AI94" s="133">
        <v>0</v>
      </c>
      <c r="AJ94" s="133">
        <v>1</v>
      </c>
      <c r="AK94" s="133">
        <v>1</v>
      </c>
      <c r="AL94" s="133">
        <v>0.5</v>
      </c>
      <c r="AM94" s="133">
        <v>0.5</v>
      </c>
      <c r="AN94" s="133">
        <v>0.5</v>
      </c>
      <c r="AO94" s="133">
        <v>0.5</v>
      </c>
      <c r="AP94" s="133">
        <v>1</v>
      </c>
      <c r="AQ94" s="133">
        <v>3.4285714285714284</v>
      </c>
      <c r="AR94" s="133">
        <v>4.5714285714285712</v>
      </c>
      <c r="AS94" s="133">
        <v>3.4285714285714284</v>
      </c>
      <c r="AT94" s="133">
        <v>3.4285714285714284</v>
      </c>
      <c r="AU94" s="133">
        <v>3.4285714285714284</v>
      </c>
      <c r="AV94" s="133">
        <v>1</v>
      </c>
      <c r="AW94" s="133">
        <v>2</v>
      </c>
      <c r="AX94" s="133">
        <v>0</v>
      </c>
      <c r="AY94" s="133">
        <v>0</v>
      </c>
      <c r="AZ94" s="133">
        <v>0</v>
      </c>
      <c r="BA94" s="133">
        <v>0</v>
      </c>
      <c r="BB94" s="133">
        <v>0</v>
      </c>
      <c r="BC94" s="133">
        <v>0</v>
      </c>
      <c r="BD94" s="133">
        <v>0</v>
      </c>
      <c r="BE94" s="133">
        <v>0</v>
      </c>
      <c r="BF94" s="133">
        <v>0</v>
      </c>
      <c r="BG94" s="133">
        <v>0</v>
      </c>
      <c r="BH94" s="133">
        <v>0</v>
      </c>
      <c r="BI94" s="133">
        <v>0</v>
      </c>
      <c r="BJ94" s="133">
        <v>0</v>
      </c>
      <c r="BK94" s="133">
        <v>0</v>
      </c>
      <c r="BL94" s="133">
        <v>0</v>
      </c>
      <c r="BM94" s="133">
        <v>0</v>
      </c>
      <c r="BN94" s="133">
        <v>0</v>
      </c>
      <c r="BO94" s="133">
        <v>0</v>
      </c>
      <c r="BP94" s="133">
        <v>0</v>
      </c>
      <c r="BQ94" s="133">
        <v>0</v>
      </c>
      <c r="BR94" s="133">
        <v>0</v>
      </c>
      <c r="BS94" s="381" t="str">
        <v>[C-i-C]</v>
      </c>
      <c r="BT94" s="381" t="str">
        <v>[C-i-C]</v>
      </c>
      <c r="BU94" s="381" t="str">
        <v>[C-i-C]</v>
      </c>
      <c r="BV94" s="381" t="str">
        <v>[C-i-C]</v>
      </c>
      <c r="BW94" s="381" t="str">
        <v>[C-i-C]</v>
      </c>
      <c r="BX94" s="381" t="str">
        <v>[C-i-C]</v>
      </c>
      <c r="BY94" s="381" t="str">
        <v>[C-i-C]</v>
      </c>
      <c r="BZ94" s="381" t="str">
        <v>[C-i-C]</v>
      </c>
      <c r="CA94" s="381" t="str">
        <v>[C-i-C]</v>
      </c>
      <c r="CB94" s="381" t="str">
        <v>[C-i-C]</v>
      </c>
      <c r="CC94" s="381" t="str">
        <v>[C-i-C]</v>
      </c>
      <c r="CD94" s="381" t="str">
        <v>[C-i-C]</v>
      </c>
      <c r="CE94" s="381" t="str">
        <v>[C-i-C]</v>
      </c>
      <c r="CF94" s="381" t="str">
        <v>[C-i-C]</v>
      </c>
      <c r="CG94" s="381" t="str">
        <v>[C-i-C]</v>
      </c>
      <c r="CH94" s="381" t="str">
        <v>[C-i-C]</v>
      </c>
      <c r="CI94" s="381" t="str">
        <v>[C-i-C]</v>
      </c>
      <c r="CJ94" s="381" t="str">
        <v>[C-i-C]</v>
      </c>
      <c r="CK94" s="381" t="str">
        <v>[C-i-C]</v>
      </c>
      <c r="CL94" s="381" t="str">
        <v>[C-i-C]</v>
      </c>
      <c r="CM94" s="381" t="str">
        <v>[C-i-C]</v>
      </c>
      <c r="CN94" s="381" t="str">
        <v>[C-i-C]</v>
      </c>
      <c r="CO94" s="133">
        <v>0</v>
      </c>
      <c r="CP94" s="133">
        <v>29379.000000000004</v>
      </c>
      <c r="CQ94" s="133">
        <v>29379.000000000004</v>
      </c>
      <c r="CR94" s="133">
        <v>14689.500000000002</v>
      </c>
      <c r="CS94" s="133">
        <v>14689.500000000002</v>
      </c>
      <c r="CT94" s="133">
        <v>14689.500000000002</v>
      </c>
      <c r="CU94" s="133">
        <v>14689.500000000002</v>
      </c>
      <c r="CV94" s="133">
        <v>29379.000000000004</v>
      </c>
      <c r="CW94" s="133">
        <v>100728</v>
      </c>
      <c r="CX94" s="133">
        <v>134304</v>
      </c>
      <c r="CY94" s="133">
        <v>100728</v>
      </c>
      <c r="CZ94" s="133">
        <v>100728</v>
      </c>
      <c r="DA94" s="133">
        <v>100728</v>
      </c>
      <c r="DB94" s="133">
        <v>29379.000000000004</v>
      </c>
      <c r="DC94" s="133">
        <v>58758.000000000007</v>
      </c>
      <c r="DD94" s="133">
        <v>0</v>
      </c>
      <c r="DE94" s="133">
        <v>0</v>
      </c>
      <c r="DF94" s="133">
        <v>0</v>
      </c>
      <c r="DG94" s="133">
        <v>0</v>
      </c>
      <c r="DH94" s="133">
        <v>0</v>
      </c>
      <c r="DI94" s="133">
        <v>0</v>
      </c>
      <c r="DJ94" s="133">
        <v>0</v>
      </c>
      <c r="DK94" s="133">
        <v>0</v>
      </c>
      <c r="DL94" s="133">
        <v>0</v>
      </c>
      <c r="DM94" s="133">
        <v>0</v>
      </c>
      <c r="DN94" s="133">
        <v>0</v>
      </c>
      <c r="DO94" s="133">
        <v>0</v>
      </c>
      <c r="DP94" s="133">
        <v>0</v>
      </c>
      <c r="DQ94" s="133">
        <v>0</v>
      </c>
      <c r="DR94" s="133">
        <v>0</v>
      </c>
      <c r="DS94" s="133">
        <v>0</v>
      </c>
      <c r="DU94" s="223"/>
      <c r="DV94" s="223"/>
      <c r="DW94" s="223"/>
      <c r="DX94" s="223"/>
      <c r="DY94" s="223"/>
      <c r="DZ94" s="223"/>
      <c r="EA94" s="223">
        <v>0</v>
      </c>
      <c r="EB94" s="223">
        <v>0</v>
      </c>
      <c r="EC94" s="223">
        <v>102826.50000000001</v>
      </c>
      <c r="ED94" s="223">
        <f t="shared" si="21"/>
        <v>669421.5</v>
      </c>
      <c r="EE94" s="223">
        <f t="shared" si="22"/>
        <v>0</v>
      </c>
      <c r="EF94" s="147" t="str">
        <f t="shared" si="23"/>
        <v>OK</v>
      </c>
      <c r="EG94" s="223">
        <f t="shared" si="24"/>
        <v>772248</v>
      </c>
      <c r="EI94" s="223">
        <f t="shared" si="20"/>
        <v>154430.51405325445</v>
      </c>
      <c r="EJ94" s="223">
        <f>EI94*'Key assumptions'!$H$20*'Key assumptions'!$H$21</f>
        <v>5791.1442769970417</v>
      </c>
      <c r="EK94" s="279">
        <f t="shared" si="27"/>
        <v>0.23963133640552994</v>
      </c>
      <c r="EL94" s="223">
        <f t="shared" si="25"/>
        <v>1387.7396424140377</v>
      </c>
      <c r="ET94" s="133">
        <f t="shared" si="29"/>
        <v>4</v>
      </c>
      <c r="EU94" s="133">
        <f t="shared" si="29"/>
        <v>12</v>
      </c>
      <c r="EV94" s="133">
        <f t="shared" si="29"/>
        <v>11</v>
      </c>
      <c r="EW94" s="133">
        <f t="shared" si="29"/>
        <v>9</v>
      </c>
      <c r="EX94" s="133">
        <f t="shared" si="29"/>
        <v>0</v>
      </c>
      <c r="EY94" s="133">
        <f t="shared" si="26"/>
        <v>36</v>
      </c>
      <c r="FA94" s="223">
        <v>0</v>
      </c>
      <c r="FB94" s="223">
        <v>102826.50000000001</v>
      </c>
    </row>
    <row r="95" spans="1:158" ht="12.6" thickBot="1" x14ac:dyDescent="0.45">
      <c r="A95" s="133" t="str">
        <v>Construction Management</v>
      </c>
      <c r="B95" s="133" t="str">
        <v>N/A</v>
      </c>
      <c r="C95" s="133" t="str">
        <v>Internal Labour</v>
      </c>
      <c r="D95" s="133">
        <v>634997</v>
      </c>
      <c r="E95" s="133" t="str">
        <v>Telecommunication Technician</v>
      </c>
      <c r="F95" s="133">
        <v>188</v>
      </c>
      <c r="G95" s="133">
        <v>82.350416050295848</v>
      </c>
      <c r="H95" s="133">
        <v>0</v>
      </c>
      <c r="I95" s="133">
        <v>0</v>
      </c>
      <c r="J95" s="133">
        <v>0</v>
      </c>
      <c r="K95" s="133">
        <v>0</v>
      </c>
      <c r="L95" s="133">
        <v>0</v>
      </c>
      <c r="M95" s="381" t="str">
        <v>[C-i-C]</v>
      </c>
      <c r="N95" s="381" t="str">
        <v>[C-i-C]</v>
      </c>
      <c r="O95" s="381" t="str">
        <v>[C-i-C]</v>
      </c>
      <c r="P95" s="381" t="str">
        <v>[C-i-C]</v>
      </c>
      <c r="Q95" s="381" t="str">
        <v>[C-i-C]</v>
      </c>
      <c r="R95" s="381" t="str">
        <v>[C-i-C]</v>
      </c>
      <c r="S95" s="381" t="str">
        <v>[C-i-C]</v>
      </c>
      <c r="T95" s="381" t="str">
        <v>[C-i-C]</v>
      </c>
      <c r="U95" s="381" t="str">
        <v>[C-i-C]</v>
      </c>
      <c r="V95" s="381" t="str">
        <v>[C-i-C]</v>
      </c>
      <c r="W95" s="381" t="str">
        <v>[C-i-C]</v>
      </c>
      <c r="X95" s="381" t="str">
        <v>[C-i-C]</v>
      </c>
      <c r="Y95" s="381" t="str">
        <v>[C-i-C]</v>
      </c>
      <c r="Z95" s="381" t="str">
        <v>[C-i-C]</v>
      </c>
      <c r="AA95" s="381" t="str">
        <v>[C-i-C]</v>
      </c>
      <c r="AB95" s="381" t="str">
        <v>[C-i-C]</v>
      </c>
      <c r="AC95" s="381" t="str">
        <v>[C-i-C]</v>
      </c>
      <c r="AD95" s="381" t="str">
        <v>[C-i-C]</v>
      </c>
      <c r="AE95" s="381" t="str">
        <v>[C-i-C]</v>
      </c>
      <c r="AF95" s="381" t="str">
        <v>[C-i-C]</v>
      </c>
      <c r="AG95" s="381" t="str">
        <v>[C-i-C]</v>
      </c>
      <c r="AH95" s="381" t="str">
        <v>[C-i-C]</v>
      </c>
      <c r="AI95" s="133">
        <v>0.5</v>
      </c>
      <c r="AJ95" s="133">
        <v>0</v>
      </c>
      <c r="AK95" s="133">
        <v>0.9</v>
      </c>
      <c r="AL95" s="133">
        <v>0.3</v>
      </c>
      <c r="AM95" s="133">
        <v>0.1</v>
      </c>
      <c r="AN95" s="133">
        <v>0.1</v>
      </c>
      <c r="AO95" s="133">
        <v>0.1</v>
      </c>
      <c r="AP95" s="133">
        <v>0.1</v>
      </c>
      <c r="AQ95" s="133">
        <v>1</v>
      </c>
      <c r="AR95" s="133">
        <v>0.25</v>
      </c>
      <c r="AS95" s="133">
        <v>0.47857142857142859</v>
      </c>
      <c r="AT95" s="133">
        <v>0.05</v>
      </c>
      <c r="AU95" s="133">
        <v>0.15</v>
      </c>
      <c r="AV95" s="133">
        <v>0</v>
      </c>
      <c r="AW95" s="133">
        <v>0</v>
      </c>
      <c r="AX95" s="133">
        <v>0</v>
      </c>
      <c r="AY95" s="133">
        <v>0</v>
      </c>
      <c r="AZ95" s="133">
        <v>0</v>
      </c>
      <c r="BA95" s="133">
        <v>0</v>
      </c>
      <c r="BB95" s="133">
        <v>0</v>
      </c>
      <c r="BC95" s="133">
        <v>0</v>
      </c>
      <c r="BD95" s="133">
        <v>0</v>
      </c>
      <c r="BE95" s="133">
        <v>0</v>
      </c>
      <c r="BF95" s="133">
        <v>0</v>
      </c>
      <c r="BG95" s="133">
        <v>0</v>
      </c>
      <c r="BH95" s="133">
        <v>0</v>
      </c>
      <c r="BI95" s="133">
        <v>0</v>
      </c>
      <c r="BJ95" s="133">
        <v>0</v>
      </c>
      <c r="BK95" s="133">
        <v>0</v>
      </c>
      <c r="BL95" s="133">
        <v>0</v>
      </c>
      <c r="BM95" s="133">
        <v>0</v>
      </c>
      <c r="BN95" s="133">
        <v>0</v>
      </c>
      <c r="BO95" s="133">
        <v>0</v>
      </c>
      <c r="BP95" s="133">
        <v>0</v>
      </c>
      <c r="BQ95" s="133">
        <v>0</v>
      </c>
      <c r="BR95" s="133">
        <v>0</v>
      </c>
      <c r="BS95" s="381" t="str">
        <v>[C-i-C]</v>
      </c>
      <c r="BT95" s="381" t="str">
        <v>[C-i-C]</v>
      </c>
      <c r="BU95" s="381" t="str">
        <v>[C-i-C]</v>
      </c>
      <c r="BV95" s="381" t="str">
        <v>[C-i-C]</v>
      </c>
      <c r="BW95" s="381" t="str">
        <v>[C-i-C]</v>
      </c>
      <c r="BX95" s="381" t="str">
        <v>[C-i-C]</v>
      </c>
      <c r="BY95" s="381" t="str">
        <v>[C-i-C]</v>
      </c>
      <c r="BZ95" s="381" t="str">
        <v>[C-i-C]</v>
      </c>
      <c r="CA95" s="381" t="str">
        <v>[C-i-C]</v>
      </c>
      <c r="CB95" s="381" t="str">
        <v>[C-i-C]</v>
      </c>
      <c r="CC95" s="381" t="str">
        <v>[C-i-C]</v>
      </c>
      <c r="CD95" s="381" t="str">
        <v>[C-i-C]</v>
      </c>
      <c r="CE95" s="381" t="str">
        <v>[C-i-C]</v>
      </c>
      <c r="CF95" s="381" t="str">
        <v>[C-i-C]</v>
      </c>
      <c r="CG95" s="381" t="str">
        <v>[C-i-C]</v>
      </c>
      <c r="CH95" s="381" t="str">
        <v>[C-i-C]</v>
      </c>
      <c r="CI95" s="381" t="str">
        <v>[C-i-C]</v>
      </c>
      <c r="CJ95" s="381" t="str">
        <v>[C-i-C]</v>
      </c>
      <c r="CK95" s="381" t="str">
        <v>[C-i-C]</v>
      </c>
      <c r="CL95" s="381" t="str">
        <v>[C-i-C]</v>
      </c>
      <c r="CM95" s="381" t="str">
        <v>[C-i-C]</v>
      </c>
      <c r="CN95" s="381" t="str">
        <v>[C-i-C]</v>
      </c>
      <c r="CO95" s="133">
        <v>14100</v>
      </c>
      <c r="CP95" s="133">
        <v>0</v>
      </c>
      <c r="CQ95" s="133">
        <v>25380.000000000004</v>
      </c>
      <c r="CR95" s="133">
        <v>8460</v>
      </c>
      <c r="CS95" s="133">
        <v>2820</v>
      </c>
      <c r="CT95" s="133">
        <v>2820</v>
      </c>
      <c r="CU95" s="133">
        <v>2820</v>
      </c>
      <c r="CV95" s="133">
        <v>2820</v>
      </c>
      <c r="CW95" s="133">
        <v>28200</v>
      </c>
      <c r="CX95" s="133">
        <v>7050</v>
      </c>
      <c r="CY95" s="133">
        <v>13495.714285714286</v>
      </c>
      <c r="CZ95" s="133">
        <v>1410</v>
      </c>
      <c r="DA95" s="133">
        <v>4230</v>
      </c>
      <c r="DB95" s="133">
        <v>0</v>
      </c>
      <c r="DC95" s="133">
        <v>0</v>
      </c>
      <c r="DD95" s="133">
        <v>0</v>
      </c>
      <c r="DE95" s="133">
        <v>0</v>
      </c>
      <c r="DF95" s="133">
        <v>0</v>
      </c>
      <c r="DG95" s="133">
        <v>0</v>
      </c>
      <c r="DH95" s="133">
        <v>0</v>
      </c>
      <c r="DI95" s="133">
        <v>0</v>
      </c>
      <c r="DJ95" s="133">
        <v>0</v>
      </c>
      <c r="DK95" s="133">
        <v>0</v>
      </c>
      <c r="DL95" s="133">
        <v>0</v>
      </c>
      <c r="DM95" s="133">
        <v>0</v>
      </c>
      <c r="DN95" s="133">
        <v>0</v>
      </c>
      <c r="DO95" s="133">
        <v>0</v>
      </c>
      <c r="DP95" s="133">
        <v>0</v>
      </c>
      <c r="DQ95" s="133">
        <v>0</v>
      </c>
      <c r="DR95" s="133">
        <v>0</v>
      </c>
      <c r="DS95" s="133">
        <v>0</v>
      </c>
      <c r="DU95" s="223"/>
      <c r="DV95" s="223"/>
      <c r="DW95" s="223"/>
      <c r="DX95" s="223"/>
      <c r="DY95" s="223"/>
      <c r="DZ95" s="223"/>
      <c r="EA95" s="223">
        <v>0</v>
      </c>
      <c r="EB95" s="223">
        <v>0</v>
      </c>
      <c r="EC95" s="223">
        <v>53580</v>
      </c>
      <c r="ED95" s="223">
        <f t="shared" si="21"/>
        <v>60025.71428571429</v>
      </c>
      <c r="EE95" s="223">
        <f t="shared" si="22"/>
        <v>0</v>
      </c>
      <c r="EF95" s="147" t="str">
        <f t="shared" si="23"/>
        <v>OK</v>
      </c>
      <c r="EG95" s="223">
        <f t="shared" si="24"/>
        <v>113605.71428571429</v>
      </c>
      <c r="EI95" s="223">
        <f t="shared" si="20"/>
        <v>148230.74889053253</v>
      </c>
      <c r="EJ95" s="223">
        <f>EI95*'Key assumptions'!$H$20*'Key assumptions'!$H$21</f>
        <v>5558.6530833949701</v>
      </c>
      <c r="EK95" s="279">
        <f t="shared" si="27"/>
        <v>0.23963133640552994</v>
      </c>
      <c r="EL95" s="223">
        <f t="shared" si="25"/>
        <v>1332.0274669886564</v>
      </c>
      <c r="ET95" s="133">
        <f t="shared" si="29"/>
        <v>4</v>
      </c>
      <c r="EU95" s="133">
        <f t="shared" si="29"/>
        <v>12</v>
      </c>
      <c r="EV95" s="133">
        <f t="shared" si="29"/>
        <v>11</v>
      </c>
      <c r="EW95" s="133">
        <f t="shared" si="29"/>
        <v>7</v>
      </c>
      <c r="EX95" s="133">
        <f t="shared" si="29"/>
        <v>0</v>
      </c>
      <c r="EY95" s="133">
        <f t="shared" si="26"/>
        <v>34</v>
      </c>
      <c r="FA95" s="223">
        <v>0</v>
      </c>
      <c r="FB95" s="223">
        <v>53580</v>
      </c>
    </row>
    <row r="96" spans="1:158" ht="12.6" thickBot="1" x14ac:dyDescent="0.45">
      <c r="A96" s="133" t="str">
        <v>Construction Management</v>
      </c>
      <c r="B96" s="133" t="str">
        <v>N/A</v>
      </c>
      <c r="C96" s="133" t="str">
        <v>Internal Labour</v>
      </c>
      <c r="D96" s="133">
        <v>634997</v>
      </c>
      <c r="E96" s="133" t="str">
        <v>Substation Fitter</v>
      </c>
      <c r="F96" s="133">
        <v>159.88</v>
      </c>
      <c r="G96" s="133">
        <v>70.034384245562109</v>
      </c>
      <c r="H96" s="133">
        <v>0</v>
      </c>
      <c r="I96" s="133">
        <v>0</v>
      </c>
      <c r="J96" s="133">
        <v>0</v>
      </c>
      <c r="K96" s="133">
        <v>0</v>
      </c>
      <c r="L96" s="133">
        <v>0</v>
      </c>
      <c r="M96" s="381" t="str">
        <v>[C-i-C]</v>
      </c>
      <c r="N96" s="381" t="str">
        <v>[C-i-C]</v>
      </c>
      <c r="O96" s="381" t="str">
        <v>[C-i-C]</v>
      </c>
      <c r="P96" s="381" t="str">
        <v>[C-i-C]</v>
      </c>
      <c r="Q96" s="381" t="str">
        <v>[C-i-C]</v>
      </c>
      <c r="R96" s="381" t="str">
        <v>[C-i-C]</v>
      </c>
      <c r="S96" s="381" t="str">
        <v>[C-i-C]</v>
      </c>
      <c r="T96" s="381" t="str">
        <v>[C-i-C]</v>
      </c>
      <c r="U96" s="381" t="str">
        <v>[C-i-C]</v>
      </c>
      <c r="V96" s="381" t="str">
        <v>[C-i-C]</v>
      </c>
      <c r="W96" s="381" t="str">
        <v>[C-i-C]</v>
      </c>
      <c r="X96" s="381" t="str">
        <v>[C-i-C]</v>
      </c>
      <c r="Y96" s="381" t="str">
        <v>[C-i-C]</v>
      </c>
      <c r="Z96" s="381" t="str">
        <v>[C-i-C]</v>
      </c>
      <c r="AA96" s="381" t="str">
        <v>[C-i-C]</v>
      </c>
      <c r="AB96" s="381" t="str">
        <v>[C-i-C]</v>
      </c>
      <c r="AC96" s="381" t="str">
        <v>[C-i-C]</v>
      </c>
      <c r="AD96" s="381" t="str">
        <v>[C-i-C]</v>
      </c>
      <c r="AE96" s="381" t="str">
        <v>[C-i-C]</v>
      </c>
      <c r="AF96" s="381" t="str">
        <v>[C-i-C]</v>
      </c>
      <c r="AG96" s="381" t="str">
        <v>[C-i-C]</v>
      </c>
      <c r="AH96" s="381" t="str">
        <v>[C-i-C]</v>
      </c>
      <c r="AI96" s="133">
        <v>0</v>
      </c>
      <c r="AJ96" s="133">
        <v>0</v>
      </c>
      <c r="AK96" s="133">
        <v>1.75</v>
      </c>
      <c r="AL96" s="133">
        <v>1.4</v>
      </c>
      <c r="AM96" s="133">
        <v>1.2</v>
      </c>
      <c r="AN96" s="133">
        <v>0</v>
      </c>
      <c r="AO96" s="133">
        <v>0</v>
      </c>
      <c r="AP96" s="133">
        <v>0.55000000000000004</v>
      </c>
      <c r="AQ96" s="133">
        <v>1.95</v>
      </c>
      <c r="AR96" s="133">
        <v>0</v>
      </c>
      <c r="AS96" s="133">
        <v>0.3</v>
      </c>
      <c r="AT96" s="133">
        <v>0</v>
      </c>
      <c r="AU96" s="133">
        <v>0</v>
      </c>
      <c r="AV96" s="133">
        <v>0</v>
      </c>
      <c r="AW96" s="133">
        <v>0</v>
      </c>
      <c r="AX96" s="133">
        <v>0</v>
      </c>
      <c r="AY96" s="133">
        <v>0</v>
      </c>
      <c r="AZ96" s="133">
        <v>0</v>
      </c>
      <c r="BA96" s="133">
        <v>0</v>
      </c>
      <c r="BB96" s="133">
        <v>0</v>
      </c>
      <c r="BC96" s="133">
        <v>0</v>
      </c>
      <c r="BD96" s="133">
        <v>0</v>
      </c>
      <c r="BE96" s="133">
        <v>0</v>
      </c>
      <c r="BF96" s="133">
        <v>0</v>
      </c>
      <c r="BG96" s="133">
        <v>0</v>
      </c>
      <c r="BH96" s="133">
        <v>0</v>
      </c>
      <c r="BI96" s="133">
        <v>0</v>
      </c>
      <c r="BJ96" s="133">
        <v>0</v>
      </c>
      <c r="BK96" s="133">
        <v>0</v>
      </c>
      <c r="BL96" s="133">
        <v>0</v>
      </c>
      <c r="BM96" s="133">
        <v>0</v>
      </c>
      <c r="BN96" s="133">
        <v>0</v>
      </c>
      <c r="BO96" s="133">
        <v>0</v>
      </c>
      <c r="BP96" s="133">
        <v>0</v>
      </c>
      <c r="BQ96" s="133">
        <v>0</v>
      </c>
      <c r="BR96" s="133">
        <v>0</v>
      </c>
      <c r="BS96" s="381" t="str">
        <v>[C-i-C]</v>
      </c>
      <c r="BT96" s="381" t="str">
        <v>[C-i-C]</v>
      </c>
      <c r="BU96" s="381" t="str">
        <v>[C-i-C]</v>
      </c>
      <c r="BV96" s="381" t="str">
        <v>[C-i-C]</v>
      </c>
      <c r="BW96" s="381" t="str">
        <v>[C-i-C]</v>
      </c>
      <c r="BX96" s="381" t="str">
        <v>[C-i-C]</v>
      </c>
      <c r="BY96" s="381" t="str">
        <v>[C-i-C]</v>
      </c>
      <c r="BZ96" s="381" t="str">
        <v>[C-i-C]</v>
      </c>
      <c r="CA96" s="381" t="str">
        <v>[C-i-C]</v>
      </c>
      <c r="CB96" s="381" t="str">
        <v>[C-i-C]</v>
      </c>
      <c r="CC96" s="381" t="str">
        <v>[C-i-C]</v>
      </c>
      <c r="CD96" s="381" t="str">
        <v>[C-i-C]</v>
      </c>
      <c r="CE96" s="381" t="str">
        <v>[C-i-C]</v>
      </c>
      <c r="CF96" s="381" t="str">
        <v>[C-i-C]</v>
      </c>
      <c r="CG96" s="381" t="str">
        <v>[C-i-C]</v>
      </c>
      <c r="CH96" s="381" t="str">
        <v>[C-i-C]</v>
      </c>
      <c r="CI96" s="381" t="str">
        <v>[C-i-C]</v>
      </c>
      <c r="CJ96" s="381" t="str">
        <v>[C-i-C]</v>
      </c>
      <c r="CK96" s="381" t="str">
        <v>[C-i-C]</v>
      </c>
      <c r="CL96" s="381" t="str">
        <v>[C-i-C]</v>
      </c>
      <c r="CM96" s="381" t="str">
        <v>[C-i-C]</v>
      </c>
      <c r="CN96" s="381" t="str">
        <v>[C-i-C]</v>
      </c>
      <c r="CO96" s="133">
        <v>0</v>
      </c>
      <c r="CP96" s="133">
        <v>0</v>
      </c>
      <c r="CQ96" s="133">
        <v>41968.499999999993</v>
      </c>
      <c r="CR96" s="133">
        <v>33574.799999999996</v>
      </c>
      <c r="CS96" s="133">
        <v>28778.399999999998</v>
      </c>
      <c r="CT96" s="133">
        <v>0</v>
      </c>
      <c r="CU96" s="133">
        <v>0</v>
      </c>
      <c r="CV96" s="133">
        <v>13190.1</v>
      </c>
      <c r="CW96" s="133">
        <v>46764.899999999994</v>
      </c>
      <c r="CX96" s="133">
        <v>0</v>
      </c>
      <c r="CY96" s="133">
        <v>7194.5999999999995</v>
      </c>
      <c r="CZ96" s="133">
        <v>0</v>
      </c>
      <c r="DA96" s="133">
        <v>0</v>
      </c>
      <c r="DB96" s="133">
        <v>0</v>
      </c>
      <c r="DC96" s="133">
        <v>0</v>
      </c>
      <c r="DD96" s="133">
        <v>0</v>
      </c>
      <c r="DE96" s="133">
        <v>0</v>
      </c>
      <c r="DF96" s="133">
        <v>0</v>
      </c>
      <c r="DG96" s="133">
        <v>0</v>
      </c>
      <c r="DH96" s="133">
        <v>0</v>
      </c>
      <c r="DI96" s="133">
        <v>0</v>
      </c>
      <c r="DJ96" s="133">
        <v>0</v>
      </c>
      <c r="DK96" s="133">
        <v>0</v>
      </c>
      <c r="DL96" s="133">
        <v>0</v>
      </c>
      <c r="DM96" s="133">
        <v>0</v>
      </c>
      <c r="DN96" s="133">
        <v>0</v>
      </c>
      <c r="DO96" s="133">
        <v>0</v>
      </c>
      <c r="DP96" s="133">
        <v>0</v>
      </c>
      <c r="DQ96" s="133">
        <v>0</v>
      </c>
      <c r="DR96" s="133">
        <v>0</v>
      </c>
      <c r="DS96" s="133">
        <v>0</v>
      </c>
      <c r="DU96" s="223"/>
      <c r="DV96" s="223"/>
      <c r="DW96" s="223"/>
      <c r="DX96" s="223"/>
      <c r="DY96" s="223"/>
      <c r="DZ96" s="223"/>
      <c r="EA96" s="223">
        <v>0</v>
      </c>
      <c r="EB96" s="223">
        <v>0</v>
      </c>
      <c r="EC96" s="223">
        <v>104321.69999999998</v>
      </c>
      <c r="ED96" s="223">
        <f t="shared" si="21"/>
        <v>67149.599999999991</v>
      </c>
      <c r="EE96" s="223">
        <f t="shared" si="22"/>
        <v>0</v>
      </c>
      <c r="EF96" s="147" t="str">
        <f t="shared" si="23"/>
        <v>OK</v>
      </c>
      <c r="EG96" s="223">
        <f t="shared" si="24"/>
        <v>171471.3</v>
      </c>
      <c r="EI96" s="223">
        <f t="shared" si="20"/>
        <v>126061.89164201179</v>
      </c>
      <c r="EJ96" s="223">
        <f>EI96*'Key assumptions'!$H$20*'Key assumptions'!$H$21</f>
        <v>4727.3209365754419</v>
      </c>
      <c r="EK96" s="279">
        <f t="shared" si="27"/>
        <v>0.23963133640552994</v>
      </c>
      <c r="EL96" s="223">
        <f t="shared" si="25"/>
        <v>1132.8142336494145</v>
      </c>
      <c r="ET96" s="133">
        <f t="shared" si="29"/>
        <v>4</v>
      </c>
      <c r="EU96" s="133">
        <f t="shared" si="29"/>
        <v>12</v>
      </c>
      <c r="EV96" s="133">
        <f t="shared" si="29"/>
        <v>9</v>
      </c>
      <c r="EW96" s="133">
        <f t="shared" si="29"/>
        <v>3</v>
      </c>
      <c r="EX96" s="133">
        <f t="shared" si="29"/>
        <v>0</v>
      </c>
      <c r="EY96" s="133">
        <f t="shared" si="26"/>
        <v>28</v>
      </c>
      <c r="FA96" s="223">
        <v>0</v>
      </c>
      <c r="FB96" s="223">
        <v>104321.69999999998</v>
      </c>
    </row>
    <row r="97" spans="1:158" ht="12.6" thickBot="1" x14ac:dyDescent="0.45">
      <c r="A97" s="133" t="str">
        <v>Other support and corporate roles</v>
      </c>
      <c r="B97" s="133" t="str">
        <v>N/A</v>
      </c>
      <c r="C97" s="133" t="str">
        <v>Internal Labour</v>
      </c>
      <c r="D97" s="133">
        <v>634997</v>
      </c>
      <c r="E97" s="133" t="str">
        <v>Network Operations</v>
      </c>
      <c r="F97" s="133">
        <v>244.97</v>
      </c>
      <c r="G97" s="133">
        <v>107.29559911242602</v>
      </c>
      <c r="H97" s="133">
        <v>0</v>
      </c>
      <c r="I97" s="133">
        <v>0</v>
      </c>
      <c r="J97" s="133">
        <v>0</v>
      </c>
      <c r="K97" s="133">
        <v>0</v>
      </c>
      <c r="L97" s="133">
        <v>0</v>
      </c>
      <c r="M97" s="381" t="str">
        <v>[C-i-C]</v>
      </c>
      <c r="N97" s="381" t="str">
        <v>[C-i-C]</v>
      </c>
      <c r="O97" s="381" t="str">
        <v>[C-i-C]</v>
      </c>
      <c r="P97" s="381" t="str">
        <v>[C-i-C]</v>
      </c>
      <c r="Q97" s="381" t="str">
        <v>[C-i-C]</v>
      </c>
      <c r="R97" s="381" t="str">
        <v>[C-i-C]</v>
      </c>
      <c r="S97" s="381" t="str">
        <v>[C-i-C]</v>
      </c>
      <c r="T97" s="381" t="str">
        <v>[C-i-C]</v>
      </c>
      <c r="U97" s="381" t="str">
        <v>[C-i-C]</v>
      </c>
      <c r="V97" s="381" t="str">
        <v>[C-i-C]</v>
      </c>
      <c r="W97" s="381" t="str">
        <v>[C-i-C]</v>
      </c>
      <c r="X97" s="381" t="str">
        <v>[C-i-C]</v>
      </c>
      <c r="Y97" s="381" t="str">
        <v>[C-i-C]</v>
      </c>
      <c r="Z97" s="381" t="str">
        <v>[C-i-C]</v>
      </c>
      <c r="AA97" s="381" t="str">
        <v>[C-i-C]</v>
      </c>
      <c r="AB97" s="381" t="str">
        <v>[C-i-C]</v>
      </c>
      <c r="AC97" s="381" t="str">
        <v>[C-i-C]</v>
      </c>
      <c r="AD97" s="381" t="str">
        <v>[C-i-C]</v>
      </c>
      <c r="AE97" s="381" t="str">
        <v>[C-i-C]</v>
      </c>
      <c r="AF97" s="381" t="str">
        <v>[C-i-C]</v>
      </c>
      <c r="AG97" s="381" t="str">
        <v>[C-i-C]</v>
      </c>
      <c r="AH97" s="381" t="str">
        <v>[C-i-C]</v>
      </c>
      <c r="AI97" s="133">
        <v>0.2</v>
      </c>
      <c r="AJ97" s="133">
        <v>0.2</v>
      </c>
      <c r="AK97" s="133">
        <v>0.2</v>
      </c>
      <c r="AL97" s="133">
        <v>0.2</v>
      </c>
      <c r="AM97" s="133">
        <v>0.2</v>
      </c>
      <c r="AN97" s="133">
        <v>0.2</v>
      </c>
      <c r="AO97" s="133">
        <v>0.2</v>
      </c>
      <c r="AP97" s="133">
        <v>0.2</v>
      </c>
      <c r="AQ97" s="133">
        <v>0.2</v>
      </c>
      <c r="AR97" s="133">
        <v>0.2</v>
      </c>
      <c r="AS97" s="133">
        <v>0.2</v>
      </c>
      <c r="AT97" s="133">
        <v>0</v>
      </c>
      <c r="AU97" s="133">
        <v>0</v>
      </c>
      <c r="AV97" s="133">
        <v>0</v>
      </c>
      <c r="AW97" s="133">
        <v>0</v>
      </c>
      <c r="AX97" s="133">
        <v>0</v>
      </c>
      <c r="AY97" s="133">
        <v>0</v>
      </c>
      <c r="AZ97" s="133">
        <v>0</v>
      </c>
      <c r="BA97" s="133">
        <v>0</v>
      </c>
      <c r="BB97" s="133">
        <v>0</v>
      </c>
      <c r="BC97" s="133">
        <v>0</v>
      </c>
      <c r="BD97" s="133">
        <v>0</v>
      </c>
      <c r="BE97" s="133">
        <v>0</v>
      </c>
      <c r="BF97" s="133">
        <v>0</v>
      </c>
      <c r="BG97" s="133">
        <v>0</v>
      </c>
      <c r="BH97" s="133">
        <v>0</v>
      </c>
      <c r="BI97" s="133">
        <v>0</v>
      </c>
      <c r="BJ97" s="133">
        <v>0</v>
      </c>
      <c r="BK97" s="133">
        <v>0</v>
      </c>
      <c r="BL97" s="133">
        <v>0</v>
      </c>
      <c r="BM97" s="133">
        <v>0</v>
      </c>
      <c r="BN97" s="133">
        <v>0</v>
      </c>
      <c r="BO97" s="133">
        <v>0</v>
      </c>
      <c r="BP97" s="133">
        <v>0</v>
      </c>
      <c r="BQ97" s="133">
        <v>0</v>
      </c>
      <c r="BR97" s="133">
        <v>0</v>
      </c>
      <c r="BS97" s="381" t="str">
        <v>[C-i-C]</v>
      </c>
      <c r="BT97" s="381" t="str">
        <v>[C-i-C]</v>
      </c>
      <c r="BU97" s="381" t="str">
        <v>[C-i-C]</v>
      </c>
      <c r="BV97" s="381" t="str">
        <v>[C-i-C]</v>
      </c>
      <c r="BW97" s="381" t="str">
        <v>[C-i-C]</v>
      </c>
      <c r="BX97" s="381" t="str">
        <v>[C-i-C]</v>
      </c>
      <c r="BY97" s="381" t="str">
        <v>[C-i-C]</v>
      </c>
      <c r="BZ97" s="381" t="str">
        <v>[C-i-C]</v>
      </c>
      <c r="CA97" s="381" t="str">
        <v>[C-i-C]</v>
      </c>
      <c r="CB97" s="381" t="str">
        <v>[C-i-C]</v>
      </c>
      <c r="CC97" s="381" t="str">
        <v>[C-i-C]</v>
      </c>
      <c r="CD97" s="381" t="str">
        <v>[C-i-C]</v>
      </c>
      <c r="CE97" s="381" t="str">
        <v>[C-i-C]</v>
      </c>
      <c r="CF97" s="381" t="str">
        <v>[C-i-C]</v>
      </c>
      <c r="CG97" s="381" t="str">
        <v>[C-i-C]</v>
      </c>
      <c r="CH97" s="381" t="str">
        <v>[C-i-C]</v>
      </c>
      <c r="CI97" s="381" t="str">
        <v>[C-i-C]</v>
      </c>
      <c r="CJ97" s="381" t="str">
        <v>[C-i-C]</v>
      </c>
      <c r="CK97" s="381" t="str">
        <v>[C-i-C]</v>
      </c>
      <c r="CL97" s="381" t="str">
        <v>[C-i-C]</v>
      </c>
      <c r="CM97" s="381" t="str">
        <v>[C-i-C]</v>
      </c>
      <c r="CN97" s="381" t="str">
        <v>[C-i-C]</v>
      </c>
      <c r="CO97" s="133">
        <v>7349.1</v>
      </c>
      <c r="CP97" s="133">
        <v>7349.1</v>
      </c>
      <c r="CQ97" s="133">
        <v>7349.1</v>
      </c>
      <c r="CR97" s="133">
        <v>7349.1</v>
      </c>
      <c r="CS97" s="133">
        <v>7349.1</v>
      </c>
      <c r="CT97" s="133">
        <v>7349.1</v>
      </c>
      <c r="CU97" s="133">
        <v>7349.1</v>
      </c>
      <c r="CV97" s="133">
        <v>7349.1</v>
      </c>
      <c r="CW97" s="133">
        <v>7349.1</v>
      </c>
      <c r="CX97" s="133">
        <v>7349.1</v>
      </c>
      <c r="CY97" s="133">
        <v>7349.1</v>
      </c>
      <c r="CZ97" s="133">
        <v>0</v>
      </c>
      <c r="DA97" s="133">
        <v>0</v>
      </c>
      <c r="DB97" s="133">
        <v>0</v>
      </c>
      <c r="DC97" s="133">
        <v>0</v>
      </c>
      <c r="DD97" s="133">
        <v>0</v>
      </c>
      <c r="DE97" s="133">
        <v>0</v>
      </c>
      <c r="DF97" s="133">
        <v>0</v>
      </c>
      <c r="DG97" s="133">
        <v>0</v>
      </c>
      <c r="DH97" s="133">
        <v>0</v>
      </c>
      <c r="DI97" s="133">
        <v>0</v>
      </c>
      <c r="DJ97" s="133">
        <v>0</v>
      </c>
      <c r="DK97" s="133">
        <v>0</v>
      </c>
      <c r="DL97" s="133">
        <v>0</v>
      </c>
      <c r="DM97" s="133">
        <v>0</v>
      </c>
      <c r="DN97" s="133">
        <v>0</v>
      </c>
      <c r="DO97" s="133">
        <v>0</v>
      </c>
      <c r="DP97" s="133">
        <v>0</v>
      </c>
      <c r="DQ97" s="133">
        <v>0</v>
      </c>
      <c r="DR97" s="133">
        <v>0</v>
      </c>
      <c r="DS97" s="133">
        <v>0</v>
      </c>
      <c r="DU97" s="223"/>
      <c r="DV97" s="223"/>
      <c r="DW97" s="223"/>
      <c r="DX97" s="223"/>
      <c r="DY97" s="223"/>
      <c r="DZ97" s="223"/>
      <c r="EA97" s="223">
        <v>0</v>
      </c>
      <c r="EB97" s="223">
        <v>0</v>
      </c>
      <c r="EC97" s="223">
        <v>51443.7</v>
      </c>
      <c r="ED97" s="223">
        <f t="shared" si="21"/>
        <v>36745.5</v>
      </c>
      <c r="EE97" s="223">
        <f t="shared" si="22"/>
        <v>0</v>
      </c>
      <c r="EF97" s="147" t="str">
        <f t="shared" si="23"/>
        <v>ERROR</v>
      </c>
      <c r="EG97" s="223">
        <f t="shared" si="24"/>
        <v>88189.2</v>
      </c>
      <c r="EI97" s="223">
        <f t="shared" si="20"/>
        <v>193132.07840236684</v>
      </c>
      <c r="EJ97" s="223">
        <f>EI97*'Key assumptions'!$H$20*'Key assumptions'!$H$21</f>
        <v>7242.4529400887559</v>
      </c>
      <c r="EK97" s="279">
        <f t="shared" si="27"/>
        <v>0.23963133640552994</v>
      </c>
      <c r="EL97" s="223">
        <f t="shared" si="25"/>
        <v>1735.5186768876281</v>
      </c>
      <c r="ET97" s="133">
        <f t="shared" si="29"/>
        <v>4</v>
      </c>
      <c r="EU97" s="133">
        <f t="shared" si="29"/>
        <v>12</v>
      </c>
      <c r="EV97" s="133">
        <f t="shared" si="29"/>
        <v>12</v>
      </c>
      <c r="EW97" s="133">
        <f t="shared" si="29"/>
        <v>5</v>
      </c>
      <c r="EX97" s="133">
        <f t="shared" si="29"/>
        <v>0</v>
      </c>
      <c r="EY97" s="133">
        <f t="shared" si="26"/>
        <v>33</v>
      </c>
      <c r="FA97" s="223">
        <v>7349.1</v>
      </c>
      <c r="FB97" s="223">
        <v>44094.6</v>
      </c>
    </row>
    <row r="98" spans="1:158" ht="12.6" thickBot="1" x14ac:dyDescent="0.45">
      <c r="A98" s="133" t="str">
        <v>Construction Management</v>
      </c>
      <c r="B98" s="133" t="str">
        <v>N/A</v>
      </c>
      <c r="C98" s="133" t="str">
        <v>Internal Labour</v>
      </c>
      <c r="D98" s="133">
        <v>634997</v>
      </c>
      <c r="E98" s="133" t="str">
        <v>SCADA Officer</v>
      </c>
      <c r="F98" s="133">
        <v>203.73</v>
      </c>
      <c r="G98" s="133">
        <v>89.239044008875723</v>
      </c>
      <c r="H98" s="133">
        <v>0</v>
      </c>
      <c r="I98" s="133">
        <v>0</v>
      </c>
      <c r="J98" s="133">
        <v>0</v>
      </c>
      <c r="K98" s="133">
        <v>0</v>
      </c>
      <c r="L98" s="133">
        <v>0</v>
      </c>
      <c r="M98" s="381" t="str">
        <v>[C-i-C]</v>
      </c>
      <c r="N98" s="381" t="str">
        <v>[C-i-C]</v>
      </c>
      <c r="O98" s="381" t="str">
        <v>[C-i-C]</v>
      </c>
      <c r="P98" s="381" t="str">
        <v>[C-i-C]</v>
      </c>
      <c r="Q98" s="381" t="str">
        <v>[C-i-C]</v>
      </c>
      <c r="R98" s="381" t="str">
        <v>[C-i-C]</v>
      </c>
      <c r="S98" s="381" t="str">
        <v>[C-i-C]</v>
      </c>
      <c r="T98" s="381" t="str">
        <v>[C-i-C]</v>
      </c>
      <c r="U98" s="381" t="str">
        <v>[C-i-C]</v>
      </c>
      <c r="V98" s="381" t="str">
        <v>[C-i-C]</v>
      </c>
      <c r="W98" s="381" t="str">
        <v>[C-i-C]</v>
      </c>
      <c r="X98" s="381" t="str">
        <v>[C-i-C]</v>
      </c>
      <c r="Y98" s="381" t="str">
        <v>[C-i-C]</v>
      </c>
      <c r="Z98" s="381" t="str">
        <v>[C-i-C]</v>
      </c>
      <c r="AA98" s="381" t="str">
        <v>[C-i-C]</v>
      </c>
      <c r="AB98" s="381" t="str">
        <v>[C-i-C]</v>
      </c>
      <c r="AC98" s="381" t="str">
        <v>[C-i-C]</v>
      </c>
      <c r="AD98" s="381" t="str">
        <v>[C-i-C]</v>
      </c>
      <c r="AE98" s="381" t="str">
        <v>[C-i-C]</v>
      </c>
      <c r="AF98" s="381" t="str">
        <v>[C-i-C]</v>
      </c>
      <c r="AG98" s="381" t="str">
        <v>[C-i-C]</v>
      </c>
      <c r="AH98" s="381" t="str">
        <v>[C-i-C]</v>
      </c>
      <c r="AI98" s="133">
        <v>0</v>
      </c>
      <c r="AJ98" s="133">
        <v>0</v>
      </c>
      <c r="AK98" s="133">
        <v>0</v>
      </c>
      <c r="AL98" s="133">
        <v>0</v>
      </c>
      <c r="AM98" s="133">
        <v>0</v>
      </c>
      <c r="AN98" s="133">
        <v>0</v>
      </c>
      <c r="AO98" s="133">
        <v>0.2</v>
      </c>
      <c r="AP98" s="133">
        <v>0.2</v>
      </c>
      <c r="AQ98" s="133">
        <v>0.2</v>
      </c>
      <c r="AR98" s="133">
        <v>0.25</v>
      </c>
      <c r="AS98" s="133">
        <v>0.37857142857142856</v>
      </c>
      <c r="AT98" s="133">
        <v>0.22857142857142856</v>
      </c>
      <c r="AU98" s="133">
        <v>0.17142857142857143</v>
      </c>
      <c r="AV98" s="133">
        <v>0</v>
      </c>
      <c r="AW98" s="133">
        <v>0</v>
      </c>
      <c r="AX98" s="133">
        <v>0</v>
      </c>
      <c r="AY98" s="133">
        <v>0</v>
      </c>
      <c r="AZ98" s="133">
        <v>0</v>
      </c>
      <c r="BA98" s="133">
        <v>0</v>
      </c>
      <c r="BB98" s="133">
        <v>0</v>
      </c>
      <c r="BC98" s="133">
        <v>0</v>
      </c>
      <c r="BD98" s="133">
        <v>0</v>
      </c>
      <c r="BE98" s="133">
        <v>0</v>
      </c>
      <c r="BF98" s="133">
        <v>0</v>
      </c>
      <c r="BG98" s="133">
        <v>0</v>
      </c>
      <c r="BH98" s="133">
        <v>0</v>
      </c>
      <c r="BI98" s="133">
        <v>0</v>
      </c>
      <c r="BJ98" s="133">
        <v>0</v>
      </c>
      <c r="BK98" s="133">
        <v>0</v>
      </c>
      <c r="BL98" s="133">
        <v>0</v>
      </c>
      <c r="BM98" s="133">
        <v>0</v>
      </c>
      <c r="BN98" s="133">
        <v>0</v>
      </c>
      <c r="BO98" s="133">
        <v>0</v>
      </c>
      <c r="BP98" s="133">
        <v>0</v>
      </c>
      <c r="BQ98" s="133">
        <v>0</v>
      </c>
      <c r="BR98" s="133">
        <v>0</v>
      </c>
      <c r="BS98" s="381" t="str">
        <v>[C-i-C]</v>
      </c>
      <c r="BT98" s="381" t="str">
        <v>[C-i-C]</v>
      </c>
      <c r="BU98" s="381" t="str">
        <v>[C-i-C]</v>
      </c>
      <c r="BV98" s="381" t="str">
        <v>[C-i-C]</v>
      </c>
      <c r="BW98" s="381" t="str">
        <v>[C-i-C]</v>
      </c>
      <c r="BX98" s="381" t="str">
        <v>[C-i-C]</v>
      </c>
      <c r="BY98" s="381" t="str">
        <v>[C-i-C]</v>
      </c>
      <c r="BZ98" s="381" t="str">
        <v>[C-i-C]</v>
      </c>
      <c r="CA98" s="381" t="str">
        <v>[C-i-C]</v>
      </c>
      <c r="CB98" s="381" t="str">
        <v>[C-i-C]</v>
      </c>
      <c r="CC98" s="381" t="str">
        <v>[C-i-C]</v>
      </c>
      <c r="CD98" s="381" t="str">
        <v>[C-i-C]</v>
      </c>
      <c r="CE98" s="381" t="str">
        <v>[C-i-C]</v>
      </c>
      <c r="CF98" s="381" t="str">
        <v>[C-i-C]</v>
      </c>
      <c r="CG98" s="381" t="str">
        <v>[C-i-C]</v>
      </c>
      <c r="CH98" s="381" t="str">
        <v>[C-i-C]</v>
      </c>
      <c r="CI98" s="381" t="str">
        <v>[C-i-C]</v>
      </c>
      <c r="CJ98" s="381" t="str">
        <v>[C-i-C]</v>
      </c>
      <c r="CK98" s="381" t="str">
        <v>[C-i-C]</v>
      </c>
      <c r="CL98" s="381" t="str">
        <v>[C-i-C]</v>
      </c>
      <c r="CM98" s="381" t="str">
        <v>[C-i-C]</v>
      </c>
      <c r="CN98" s="381" t="str">
        <v>[C-i-C]</v>
      </c>
      <c r="CO98" s="133">
        <v>0</v>
      </c>
      <c r="CP98" s="133">
        <v>0</v>
      </c>
      <c r="CQ98" s="133">
        <v>0</v>
      </c>
      <c r="CR98" s="133">
        <v>0</v>
      </c>
      <c r="CS98" s="133">
        <v>0</v>
      </c>
      <c r="CT98" s="133">
        <v>0</v>
      </c>
      <c r="CU98" s="133">
        <v>6111.9000000000005</v>
      </c>
      <c r="CV98" s="133">
        <v>6111.9000000000005</v>
      </c>
      <c r="CW98" s="133">
        <v>6111.9000000000005</v>
      </c>
      <c r="CX98" s="133">
        <v>7639.875</v>
      </c>
      <c r="CY98" s="133">
        <v>11568.95357142857</v>
      </c>
      <c r="CZ98" s="133">
        <v>6985.028571428571</v>
      </c>
      <c r="DA98" s="133">
        <v>5238.7714285714292</v>
      </c>
      <c r="DB98" s="133">
        <v>0</v>
      </c>
      <c r="DC98" s="133">
        <v>0</v>
      </c>
      <c r="DD98" s="133">
        <v>0</v>
      </c>
      <c r="DE98" s="133">
        <v>0</v>
      </c>
      <c r="DF98" s="133">
        <v>0</v>
      </c>
      <c r="DG98" s="133">
        <v>0</v>
      </c>
      <c r="DH98" s="133">
        <v>0</v>
      </c>
      <c r="DI98" s="133">
        <v>0</v>
      </c>
      <c r="DJ98" s="133">
        <v>0</v>
      </c>
      <c r="DK98" s="133">
        <v>0</v>
      </c>
      <c r="DL98" s="133">
        <v>0</v>
      </c>
      <c r="DM98" s="133">
        <v>0</v>
      </c>
      <c r="DN98" s="133">
        <v>0</v>
      </c>
      <c r="DO98" s="133">
        <v>0</v>
      </c>
      <c r="DP98" s="133">
        <v>0</v>
      </c>
      <c r="DQ98" s="133">
        <v>0</v>
      </c>
      <c r="DR98" s="133">
        <v>0</v>
      </c>
      <c r="DS98" s="133">
        <v>0</v>
      </c>
      <c r="DU98" s="223"/>
      <c r="DV98" s="223"/>
      <c r="DW98" s="223"/>
      <c r="DX98" s="223"/>
      <c r="DY98" s="223"/>
      <c r="DZ98" s="223"/>
      <c r="EA98" s="223">
        <v>0</v>
      </c>
      <c r="EB98" s="223">
        <v>0</v>
      </c>
      <c r="EC98" s="223">
        <v>0</v>
      </c>
      <c r="ED98" s="223">
        <f t="shared" si="21"/>
        <v>49768.328571428574</v>
      </c>
      <c r="EE98" s="223">
        <f t="shared" si="22"/>
        <v>0</v>
      </c>
      <c r="EF98" s="147" t="str">
        <f t="shared" si="23"/>
        <v>OK</v>
      </c>
      <c r="EG98" s="223">
        <f t="shared" si="24"/>
        <v>49768.328571428574</v>
      </c>
      <c r="EI98" s="223">
        <f t="shared" si="20"/>
        <v>160630.2792159763</v>
      </c>
      <c r="EJ98" s="223">
        <f>EI98*'Key assumptions'!$H$20*'Key assumptions'!$H$21</f>
        <v>6023.6354705991116</v>
      </c>
      <c r="EK98" s="279">
        <f t="shared" si="27"/>
        <v>0.23963133640552994</v>
      </c>
      <c r="EL98" s="223">
        <f t="shared" si="25"/>
        <v>1443.4518178394185</v>
      </c>
      <c r="ET98" s="133">
        <f t="shared" si="29"/>
        <v>4</v>
      </c>
      <c r="EU98" s="133">
        <f t="shared" si="29"/>
        <v>12</v>
      </c>
      <c r="EV98" s="133">
        <f t="shared" si="29"/>
        <v>6</v>
      </c>
      <c r="EW98" s="133">
        <f t="shared" si="29"/>
        <v>7</v>
      </c>
      <c r="EX98" s="133">
        <f t="shared" si="29"/>
        <v>0</v>
      </c>
      <c r="EY98" s="133">
        <f t="shared" si="26"/>
        <v>29</v>
      </c>
      <c r="FA98" s="223">
        <v>0</v>
      </c>
      <c r="FB98" s="223">
        <v>0</v>
      </c>
    </row>
    <row r="99" spans="1:158" ht="12.6" thickBot="1" x14ac:dyDescent="0.45">
      <c r="A99" s="133" t="str">
        <v>Project Development</v>
      </c>
      <c r="B99" s="133" t="str">
        <v>N/A</v>
      </c>
      <c r="C99" s="133" t="str">
        <v>Internal Labour</v>
      </c>
      <c r="D99" s="133">
        <v>634997</v>
      </c>
      <c r="E99" s="133" t="str">
        <v>Senior Design TL</v>
      </c>
      <c r="F99" s="133">
        <v>269.89999999999998</v>
      </c>
      <c r="G99" s="133">
        <v>120.6</v>
      </c>
      <c r="H99" s="133">
        <v>0</v>
      </c>
      <c r="I99" s="133">
        <v>0</v>
      </c>
      <c r="J99" s="133">
        <v>0</v>
      </c>
      <c r="K99" s="133">
        <v>0</v>
      </c>
      <c r="L99" s="133">
        <v>0</v>
      </c>
      <c r="M99" s="381" t="str">
        <v>[C-i-C]</v>
      </c>
      <c r="N99" s="381" t="str">
        <v>[C-i-C]</v>
      </c>
      <c r="O99" s="381" t="str">
        <v>[C-i-C]</v>
      </c>
      <c r="P99" s="381" t="str">
        <v>[C-i-C]</v>
      </c>
      <c r="Q99" s="381" t="str">
        <v>[C-i-C]</v>
      </c>
      <c r="R99" s="381" t="str">
        <v>[C-i-C]</v>
      </c>
      <c r="S99" s="381" t="str">
        <v>[C-i-C]</v>
      </c>
      <c r="T99" s="381" t="str">
        <v>[C-i-C]</v>
      </c>
      <c r="U99" s="381" t="str">
        <v>[C-i-C]</v>
      </c>
      <c r="V99" s="381" t="str">
        <v>[C-i-C]</v>
      </c>
      <c r="W99" s="381" t="str">
        <v>[C-i-C]</v>
      </c>
      <c r="X99" s="381" t="str">
        <v>[C-i-C]</v>
      </c>
      <c r="Y99" s="381" t="str">
        <v>[C-i-C]</v>
      </c>
      <c r="Z99" s="381" t="str">
        <v>[C-i-C]</v>
      </c>
      <c r="AA99" s="381" t="str">
        <v>[C-i-C]</v>
      </c>
      <c r="AB99" s="381" t="str">
        <v>[C-i-C]</v>
      </c>
      <c r="AC99" s="381" t="str">
        <v>[C-i-C]</v>
      </c>
      <c r="AD99" s="381" t="str">
        <v>[C-i-C]</v>
      </c>
      <c r="AE99" s="381" t="str">
        <v>[C-i-C]</v>
      </c>
      <c r="AF99" s="381" t="str">
        <v>[C-i-C]</v>
      </c>
      <c r="AG99" s="381" t="str">
        <v>[C-i-C]</v>
      </c>
      <c r="AH99" s="381" t="str">
        <v>[C-i-C]</v>
      </c>
      <c r="AI99" s="133">
        <v>0.55000000000000004</v>
      </c>
      <c r="AJ99" s="133">
        <v>0.55000000000000004</v>
      </c>
      <c r="AK99" s="133">
        <v>0.55000000000000004</v>
      </c>
      <c r="AL99" s="133">
        <v>0.55000000000000004</v>
      </c>
      <c r="AM99" s="133">
        <v>0.55000000000000004</v>
      </c>
      <c r="AN99" s="133">
        <v>0.55000000000000004</v>
      </c>
      <c r="AO99" s="133">
        <v>0.55000000000000004</v>
      </c>
      <c r="AP99" s="133">
        <v>0.55000000000000004</v>
      </c>
      <c r="AQ99" s="133">
        <v>0.55000000000000004</v>
      </c>
      <c r="AR99" s="133">
        <v>0.55000000000000004</v>
      </c>
      <c r="AS99" s="133">
        <v>0.55000000000000004</v>
      </c>
      <c r="AT99" s="133">
        <v>0</v>
      </c>
      <c r="AU99" s="133">
        <v>0</v>
      </c>
      <c r="AV99" s="133">
        <v>0</v>
      </c>
      <c r="AW99" s="133">
        <v>0</v>
      </c>
      <c r="AX99" s="133">
        <v>0</v>
      </c>
      <c r="AY99" s="133">
        <v>0</v>
      </c>
      <c r="AZ99" s="133">
        <v>0</v>
      </c>
      <c r="BA99" s="133">
        <v>0</v>
      </c>
      <c r="BB99" s="133">
        <v>0</v>
      </c>
      <c r="BC99" s="133">
        <v>0</v>
      </c>
      <c r="BD99" s="133">
        <v>0</v>
      </c>
      <c r="BE99" s="133">
        <v>0</v>
      </c>
      <c r="BF99" s="133">
        <v>0</v>
      </c>
      <c r="BG99" s="133">
        <v>0</v>
      </c>
      <c r="BH99" s="133">
        <v>0</v>
      </c>
      <c r="BI99" s="133">
        <v>0</v>
      </c>
      <c r="BJ99" s="133">
        <v>0</v>
      </c>
      <c r="BK99" s="133">
        <v>0</v>
      </c>
      <c r="BL99" s="133">
        <v>0</v>
      </c>
      <c r="BM99" s="133">
        <v>0</v>
      </c>
      <c r="BN99" s="133">
        <v>0</v>
      </c>
      <c r="BO99" s="133">
        <v>0</v>
      </c>
      <c r="BP99" s="133">
        <v>0</v>
      </c>
      <c r="BQ99" s="133">
        <v>0</v>
      </c>
      <c r="BR99" s="133">
        <v>0</v>
      </c>
      <c r="BS99" s="381" t="str">
        <v>[C-i-C]</v>
      </c>
      <c r="BT99" s="381" t="str">
        <v>[C-i-C]</v>
      </c>
      <c r="BU99" s="381" t="str">
        <v>[C-i-C]</v>
      </c>
      <c r="BV99" s="381" t="str">
        <v>[C-i-C]</v>
      </c>
      <c r="BW99" s="381" t="str">
        <v>[C-i-C]</v>
      </c>
      <c r="BX99" s="381" t="str">
        <v>[C-i-C]</v>
      </c>
      <c r="BY99" s="381" t="str">
        <v>[C-i-C]</v>
      </c>
      <c r="BZ99" s="381" t="str">
        <v>[C-i-C]</v>
      </c>
      <c r="CA99" s="381" t="str">
        <v>[C-i-C]</v>
      </c>
      <c r="CB99" s="381" t="str">
        <v>[C-i-C]</v>
      </c>
      <c r="CC99" s="381" t="str">
        <v>[C-i-C]</v>
      </c>
      <c r="CD99" s="381" t="str">
        <v>[C-i-C]</v>
      </c>
      <c r="CE99" s="381" t="str">
        <v>[C-i-C]</v>
      </c>
      <c r="CF99" s="381" t="str">
        <v>[C-i-C]</v>
      </c>
      <c r="CG99" s="381" t="str">
        <v>[C-i-C]</v>
      </c>
      <c r="CH99" s="381" t="str">
        <v>[C-i-C]</v>
      </c>
      <c r="CI99" s="381" t="str">
        <v>[C-i-C]</v>
      </c>
      <c r="CJ99" s="381" t="str">
        <v>[C-i-C]</v>
      </c>
      <c r="CK99" s="381" t="str">
        <v>[C-i-C]</v>
      </c>
      <c r="CL99" s="381" t="str">
        <v>[C-i-C]</v>
      </c>
      <c r="CM99" s="381" t="str">
        <v>[C-i-C]</v>
      </c>
      <c r="CN99" s="381" t="str">
        <v>[C-i-C]</v>
      </c>
      <c r="CO99" s="133">
        <v>22266.75</v>
      </c>
      <c r="CP99" s="133">
        <v>22266.75</v>
      </c>
      <c r="CQ99" s="133">
        <v>22266.75</v>
      </c>
      <c r="CR99" s="133">
        <v>22266.75</v>
      </c>
      <c r="CS99" s="133">
        <v>22266.75</v>
      </c>
      <c r="CT99" s="133">
        <v>22266.75</v>
      </c>
      <c r="CU99" s="133">
        <v>22266.75</v>
      </c>
      <c r="CV99" s="133">
        <v>22266.75</v>
      </c>
      <c r="CW99" s="133">
        <v>22266.75</v>
      </c>
      <c r="CX99" s="133">
        <v>22266.75</v>
      </c>
      <c r="CY99" s="133">
        <v>22266.75</v>
      </c>
      <c r="CZ99" s="133">
        <v>0</v>
      </c>
      <c r="DA99" s="133">
        <v>0</v>
      </c>
      <c r="DB99" s="133">
        <v>0</v>
      </c>
      <c r="DC99" s="133">
        <v>0</v>
      </c>
      <c r="DD99" s="133">
        <v>0</v>
      </c>
      <c r="DE99" s="133">
        <v>0</v>
      </c>
      <c r="DF99" s="133">
        <v>0</v>
      </c>
      <c r="DG99" s="133">
        <v>0</v>
      </c>
      <c r="DH99" s="133">
        <v>0</v>
      </c>
      <c r="DI99" s="133">
        <v>0</v>
      </c>
      <c r="DJ99" s="133">
        <v>0</v>
      </c>
      <c r="DK99" s="133">
        <v>0</v>
      </c>
      <c r="DL99" s="133">
        <v>0</v>
      </c>
      <c r="DM99" s="133">
        <v>0</v>
      </c>
      <c r="DN99" s="133">
        <v>0</v>
      </c>
      <c r="DO99" s="133">
        <v>0</v>
      </c>
      <c r="DP99" s="133">
        <v>0</v>
      </c>
      <c r="DQ99" s="133">
        <v>0</v>
      </c>
      <c r="DR99" s="133">
        <v>0</v>
      </c>
      <c r="DS99" s="133">
        <v>0</v>
      </c>
      <c r="DU99" s="223"/>
      <c r="DV99" s="223"/>
      <c r="DW99" s="223"/>
      <c r="DX99" s="223"/>
      <c r="DY99" s="223"/>
      <c r="DZ99" s="223"/>
      <c r="EA99" s="223">
        <v>0</v>
      </c>
      <c r="EB99" s="223">
        <v>0</v>
      </c>
      <c r="EC99" s="223">
        <v>155867.25</v>
      </c>
      <c r="ED99" s="223">
        <f t="shared" si="21"/>
        <v>111333.75</v>
      </c>
      <c r="EE99" s="223">
        <f t="shared" si="22"/>
        <v>0</v>
      </c>
      <c r="EF99" s="147" t="str">
        <f t="shared" si="23"/>
        <v>ERROR</v>
      </c>
      <c r="EG99" s="223">
        <f t="shared" si="24"/>
        <v>267201</v>
      </c>
      <c r="EI99" s="223">
        <f t="shared" si="20"/>
        <v>217080</v>
      </c>
      <c r="EJ99" s="223">
        <f>EI99*'Key assumptions'!$H$20*'Key assumptions'!$H$21</f>
        <v>8140.5</v>
      </c>
      <c r="EK99" s="279">
        <f t="shared" si="27"/>
        <v>0.23963133640552994</v>
      </c>
      <c r="EL99" s="223">
        <f t="shared" si="25"/>
        <v>1950.7188940092165</v>
      </c>
      <c r="ET99" s="133">
        <f t="shared" ref="ET99:EX108" si="30">COUNTIFS($H$6:$BL$6,ET$8,$H99:$BL99,"&lt;&gt;"&amp;0)</f>
        <v>4</v>
      </c>
      <c r="EU99" s="133">
        <f t="shared" si="30"/>
        <v>12</v>
      </c>
      <c r="EV99" s="133">
        <f t="shared" si="30"/>
        <v>12</v>
      </c>
      <c r="EW99" s="133">
        <f t="shared" si="30"/>
        <v>5</v>
      </c>
      <c r="EX99" s="133">
        <f t="shared" si="30"/>
        <v>0</v>
      </c>
      <c r="EY99" s="133">
        <f t="shared" si="26"/>
        <v>33</v>
      </c>
      <c r="FA99" s="223">
        <v>22266.75</v>
      </c>
      <c r="FB99" s="223">
        <v>133600.5</v>
      </c>
    </row>
    <row r="100" spans="1:158" ht="12.6" thickBot="1" x14ac:dyDescent="0.45">
      <c r="A100" s="133" t="str">
        <v>Project Development</v>
      </c>
      <c r="B100" s="133" t="str">
        <v>N/A</v>
      </c>
      <c r="C100" s="133" t="str">
        <v>Internal Labour</v>
      </c>
      <c r="D100" s="133">
        <v>634997</v>
      </c>
      <c r="E100" s="133" t="str">
        <v>Design - Control</v>
      </c>
      <c r="F100" s="133">
        <v>211.36</v>
      </c>
      <c r="G100" s="133">
        <v>92.578984837278099</v>
      </c>
      <c r="H100" s="133">
        <v>0</v>
      </c>
      <c r="I100" s="133">
        <v>0</v>
      </c>
      <c r="J100" s="133">
        <v>0</v>
      </c>
      <c r="K100" s="133">
        <v>0</v>
      </c>
      <c r="L100" s="133">
        <v>0</v>
      </c>
      <c r="M100" s="381" t="str">
        <v>[C-i-C]</v>
      </c>
      <c r="N100" s="381" t="str">
        <v>[C-i-C]</v>
      </c>
      <c r="O100" s="381" t="str">
        <v>[C-i-C]</v>
      </c>
      <c r="P100" s="381" t="str">
        <v>[C-i-C]</v>
      </c>
      <c r="Q100" s="381" t="str">
        <v>[C-i-C]</v>
      </c>
      <c r="R100" s="381" t="str">
        <v>[C-i-C]</v>
      </c>
      <c r="S100" s="381" t="str">
        <v>[C-i-C]</v>
      </c>
      <c r="T100" s="381" t="str">
        <v>[C-i-C]</v>
      </c>
      <c r="U100" s="381" t="str">
        <v>[C-i-C]</v>
      </c>
      <c r="V100" s="381" t="str">
        <v>[C-i-C]</v>
      </c>
      <c r="W100" s="381" t="str">
        <v>[C-i-C]</v>
      </c>
      <c r="X100" s="381" t="str">
        <v>[C-i-C]</v>
      </c>
      <c r="Y100" s="381" t="str">
        <v>[C-i-C]</v>
      </c>
      <c r="Z100" s="381" t="str">
        <v>[C-i-C]</v>
      </c>
      <c r="AA100" s="381" t="str">
        <v>[C-i-C]</v>
      </c>
      <c r="AB100" s="381" t="str">
        <v>[C-i-C]</v>
      </c>
      <c r="AC100" s="381" t="str">
        <v>[C-i-C]</v>
      </c>
      <c r="AD100" s="381" t="str">
        <v>[C-i-C]</v>
      </c>
      <c r="AE100" s="381" t="str">
        <v>[C-i-C]</v>
      </c>
      <c r="AF100" s="381" t="str">
        <v>[C-i-C]</v>
      </c>
      <c r="AG100" s="381" t="str">
        <v>[C-i-C]</v>
      </c>
      <c r="AH100" s="381" t="str">
        <v>[C-i-C]</v>
      </c>
      <c r="AI100" s="133">
        <v>0.2</v>
      </c>
      <c r="AJ100" s="133">
        <v>0.2</v>
      </c>
      <c r="AK100" s="133">
        <v>0.2</v>
      </c>
      <c r="AL100" s="133">
        <v>0.2</v>
      </c>
      <c r="AM100" s="133">
        <v>0.2</v>
      </c>
      <c r="AN100" s="133">
        <v>0.2</v>
      </c>
      <c r="AO100" s="133">
        <v>0.2</v>
      </c>
      <c r="AP100" s="133">
        <v>0.2</v>
      </c>
      <c r="AQ100" s="133">
        <v>0.2</v>
      </c>
      <c r="AR100" s="133">
        <v>0.2</v>
      </c>
      <c r="AS100" s="133">
        <v>0.2</v>
      </c>
      <c r="AT100" s="133">
        <v>0</v>
      </c>
      <c r="AU100" s="133">
        <v>0</v>
      </c>
      <c r="AV100" s="133">
        <v>0</v>
      </c>
      <c r="AW100" s="133">
        <v>0</v>
      </c>
      <c r="AX100" s="133">
        <v>0</v>
      </c>
      <c r="AY100" s="133">
        <v>0</v>
      </c>
      <c r="AZ100" s="133">
        <v>0</v>
      </c>
      <c r="BA100" s="133">
        <v>0</v>
      </c>
      <c r="BB100" s="133">
        <v>0</v>
      </c>
      <c r="BC100" s="133">
        <v>0</v>
      </c>
      <c r="BD100" s="133">
        <v>0</v>
      </c>
      <c r="BE100" s="133">
        <v>0</v>
      </c>
      <c r="BF100" s="133">
        <v>0</v>
      </c>
      <c r="BG100" s="133">
        <v>0</v>
      </c>
      <c r="BH100" s="133">
        <v>0</v>
      </c>
      <c r="BI100" s="133">
        <v>0</v>
      </c>
      <c r="BJ100" s="133">
        <v>0</v>
      </c>
      <c r="BK100" s="133">
        <v>0</v>
      </c>
      <c r="BL100" s="133">
        <v>0</v>
      </c>
      <c r="BM100" s="133">
        <v>0</v>
      </c>
      <c r="BN100" s="133">
        <v>0</v>
      </c>
      <c r="BO100" s="133">
        <v>0</v>
      </c>
      <c r="BP100" s="133">
        <v>0</v>
      </c>
      <c r="BQ100" s="133">
        <v>0</v>
      </c>
      <c r="BR100" s="133">
        <v>0</v>
      </c>
      <c r="BS100" s="381" t="str">
        <v>[C-i-C]</v>
      </c>
      <c r="BT100" s="381" t="str">
        <v>[C-i-C]</v>
      </c>
      <c r="BU100" s="381" t="str">
        <v>[C-i-C]</v>
      </c>
      <c r="BV100" s="381" t="str">
        <v>[C-i-C]</v>
      </c>
      <c r="BW100" s="381" t="str">
        <v>[C-i-C]</v>
      </c>
      <c r="BX100" s="381" t="str">
        <v>[C-i-C]</v>
      </c>
      <c r="BY100" s="381" t="str">
        <v>[C-i-C]</v>
      </c>
      <c r="BZ100" s="381" t="str">
        <v>[C-i-C]</v>
      </c>
      <c r="CA100" s="381" t="str">
        <v>[C-i-C]</v>
      </c>
      <c r="CB100" s="381" t="str">
        <v>[C-i-C]</v>
      </c>
      <c r="CC100" s="381" t="str">
        <v>[C-i-C]</v>
      </c>
      <c r="CD100" s="381" t="str">
        <v>[C-i-C]</v>
      </c>
      <c r="CE100" s="381" t="str">
        <v>[C-i-C]</v>
      </c>
      <c r="CF100" s="381" t="str">
        <v>[C-i-C]</v>
      </c>
      <c r="CG100" s="381" t="str">
        <v>[C-i-C]</v>
      </c>
      <c r="CH100" s="381" t="str">
        <v>[C-i-C]</v>
      </c>
      <c r="CI100" s="381" t="str">
        <v>[C-i-C]</v>
      </c>
      <c r="CJ100" s="381" t="str">
        <v>[C-i-C]</v>
      </c>
      <c r="CK100" s="381" t="str">
        <v>[C-i-C]</v>
      </c>
      <c r="CL100" s="381" t="str">
        <v>[C-i-C]</v>
      </c>
      <c r="CM100" s="381" t="str">
        <v>[C-i-C]</v>
      </c>
      <c r="CN100" s="381" t="str">
        <v>[C-i-C]</v>
      </c>
      <c r="CO100" s="133">
        <v>6340.8000000000011</v>
      </c>
      <c r="CP100" s="133">
        <v>6340.8000000000011</v>
      </c>
      <c r="CQ100" s="133">
        <v>6340.8000000000011</v>
      </c>
      <c r="CR100" s="133">
        <v>6340.8000000000011</v>
      </c>
      <c r="CS100" s="133">
        <v>6340.8000000000011</v>
      </c>
      <c r="CT100" s="133">
        <v>6340.8000000000011</v>
      </c>
      <c r="CU100" s="133">
        <v>6340.8000000000011</v>
      </c>
      <c r="CV100" s="133">
        <v>6340.8000000000011</v>
      </c>
      <c r="CW100" s="133">
        <v>6340.8000000000011</v>
      </c>
      <c r="CX100" s="133">
        <v>6340.8000000000011</v>
      </c>
      <c r="CY100" s="133">
        <v>6340.8000000000011</v>
      </c>
      <c r="CZ100" s="133">
        <v>0</v>
      </c>
      <c r="DA100" s="133">
        <v>0</v>
      </c>
      <c r="DB100" s="133">
        <v>0</v>
      </c>
      <c r="DC100" s="133">
        <v>0</v>
      </c>
      <c r="DD100" s="133">
        <v>0</v>
      </c>
      <c r="DE100" s="133">
        <v>0</v>
      </c>
      <c r="DF100" s="133">
        <v>0</v>
      </c>
      <c r="DG100" s="133">
        <v>0</v>
      </c>
      <c r="DH100" s="133">
        <v>0</v>
      </c>
      <c r="DI100" s="133">
        <v>0</v>
      </c>
      <c r="DJ100" s="133">
        <v>0</v>
      </c>
      <c r="DK100" s="133">
        <v>0</v>
      </c>
      <c r="DL100" s="133">
        <v>0</v>
      </c>
      <c r="DM100" s="133">
        <v>0</v>
      </c>
      <c r="DN100" s="133">
        <v>0</v>
      </c>
      <c r="DO100" s="133">
        <v>0</v>
      </c>
      <c r="DP100" s="133">
        <v>0</v>
      </c>
      <c r="DQ100" s="133">
        <v>0</v>
      </c>
      <c r="DR100" s="133">
        <v>0</v>
      </c>
      <c r="DS100" s="133">
        <v>0</v>
      </c>
      <c r="DU100" s="223"/>
      <c r="DV100" s="223"/>
      <c r="DW100" s="223"/>
      <c r="DX100" s="223"/>
      <c r="DY100" s="223"/>
      <c r="DZ100" s="223"/>
      <c r="EA100" s="223">
        <v>0</v>
      </c>
      <c r="EB100" s="223">
        <v>0</v>
      </c>
      <c r="EC100" s="223">
        <v>44385.600000000013</v>
      </c>
      <c r="ED100" s="223">
        <f t="shared" si="21"/>
        <v>31704.000000000007</v>
      </c>
      <c r="EE100" s="223">
        <f t="shared" si="22"/>
        <v>0</v>
      </c>
      <c r="EF100" s="147" t="str">
        <f t="shared" si="23"/>
        <v>ERROR</v>
      </c>
      <c r="EG100" s="223">
        <f t="shared" si="24"/>
        <v>76089.60000000002</v>
      </c>
      <c r="EI100" s="223">
        <f t="shared" si="20"/>
        <v>166642.17270710057</v>
      </c>
      <c r="EJ100" s="223">
        <f>EI100*'Key assumptions'!$H$20*'Key assumptions'!$H$21</f>
        <v>6249.0814765162713</v>
      </c>
      <c r="EK100" s="279">
        <f t="shared" si="27"/>
        <v>0.23963133640552994</v>
      </c>
      <c r="EL100" s="223">
        <f t="shared" si="25"/>
        <v>1497.4757455246363</v>
      </c>
      <c r="ET100" s="133">
        <f t="shared" si="30"/>
        <v>4</v>
      </c>
      <c r="EU100" s="133">
        <f t="shared" si="30"/>
        <v>12</v>
      </c>
      <c r="EV100" s="133">
        <f t="shared" si="30"/>
        <v>12</v>
      </c>
      <c r="EW100" s="133">
        <f t="shared" si="30"/>
        <v>5</v>
      </c>
      <c r="EX100" s="133">
        <f t="shared" si="30"/>
        <v>0</v>
      </c>
      <c r="EY100" s="133">
        <f t="shared" si="26"/>
        <v>33</v>
      </c>
      <c r="FA100" s="223">
        <v>6340.8000000000011</v>
      </c>
      <c r="FB100" s="223">
        <v>38044.80000000001</v>
      </c>
    </row>
    <row r="101" spans="1:158" ht="12.6" thickBot="1" x14ac:dyDescent="0.45">
      <c r="A101" s="133" t="str">
        <v>Project Development</v>
      </c>
      <c r="B101" s="133" t="str">
        <v>N/A</v>
      </c>
      <c r="C101" s="133" t="str">
        <v>Internal Labour</v>
      </c>
      <c r="D101" s="133">
        <v>634997</v>
      </c>
      <c r="E101" s="133" t="str">
        <v>Senior Designer - HV</v>
      </c>
      <c r="F101" s="133">
        <v>272.37</v>
      </c>
      <c r="G101" s="133">
        <v>121.7</v>
      </c>
      <c r="H101" s="133">
        <v>0</v>
      </c>
      <c r="I101" s="133">
        <v>0</v>
      </c>
      <c r="J101" s="133">
        <v>0</v>
      </c>
      <c r="K101" s="133">
        <v>0</v>
      </c>
      <c r="L101" s="133">
        <v>0</v>
      </c>
      <c r="M101" s="381" t="str">
        <v>[C-i-C]</v>
      </c>
      <c r="N101" s="381" t="str">
        <v>[C-i-C]</v>
      </c>
      <c r="O101" s="381" t="str">
        <v>[C-i-C]</v>
      </c>
      <c r="P101" s="381" t="str">
        <v>[C-i-C]</v>
      </c>
      <c r="Q101" s="381" t="str">
        <v>[C-i-C]</v>
      </c>
      <c r="R101" s="381" t="str">
        <v>[C-i-C]</v>
      </c>
      <c r="S101" s="381" t="str">
        <v>[C-i-C]</v>
      </c>
      <c r="T101" s="381" t="str">
        <v>[C-i-C]</v>
      </c>
      <c r="U101" s="381" t="str">
        <v>[C-i-C]</v>
      </c>
      <c r="V101" s="381" t="str">
        <v>[C-i-C]</v>
      </c>
      <c r="W101" s="381" t="str">
        <v>[C-i-C]</v>
      </c>
      <c r="X101" s="381" t="str">
        <v>[C-i-C]</v>
      </c>
      <c r="Y101" s="381" t="str">
        <v>[C-i-C]</v>
      </c>
      <c r="Z101" s="381" t="str">
        <v>[C-i-C]</v>
      </c>
      <c r="AA101" s="381" t="str">
        <v>[C-i-C]</v>
      </c>
      <c r="AB101" s="381" t="str">
        <v>[C-i-C]</v>
      </c>
      <c r="AC101" s="381" t="str">
        <v>[C-i-C]</v>
      </c>
      <c r="AD101" s="381" t="str">
        <v>[C-i-C]</v>
      </c>
      <c r="AE101" s="381" t="str">
        <v>[C-i-C]</v>
      </c>
      <c r="AF101" s="381" t="str">
        <v>[C-i-C]</v>
      </c>
      <c r="AG101" s="381" t="str">
        <v>[C-i-C]</v>
      </c>
      <c r="AH101" s="381" t="str">
        <v>[C-i-C]</v>
      </c>
      <c r="AI101" s="133">
        <v>0.1</v>
      </c>
      <c r="AJ101" s="133">
        <v>0.1</v>
      </c>
      <c r="AK101" s="133">
        <v>0.1</v>
      </c>
      <c r="AL101" s="133">
        <v>0.1</v>
      </c>
      <c r="AM101" s="133">
        <v>0.1</v>
      </c>
      <c r="AN101" s="133">
        <v>0.1</v>
      </c>
      <c r="AO101" s="133">
        <v>0.1</v>
      </c>
      <c r="AP101" s="133">
        <v>0.1</v>
      </c>
      <c r="AQ101" s="133">
        <v>0.1</v>
      </c>
      <c r="AR101" s="133">
        <v>0.1</v>
      </c>
      <c r="AS101" s="133">
        <v>0.1</v>
      </c>
      <c r="AT101" s="133">
        <v>0</v>
      </c>
      <c r="AU101" s="133">
        <v>0</v>
      </c>
      <c r="AV101" s="133">
        <v>0</v>
      </c>
      <c r="AW101" s="133">
        <v>0</v>
      </c>
      <c r="AX101" s="133">
        <v>0</v>
      </c>
      <c r="AY101" s="133">
        <v>0</v>
      </c>
      <c r="AZ101" s="133">
        <v>0</v>
      </c>
      <c r="BA101" s="133">
        <v>0</v>
      </c>
      <c r="BB101" s="133">
        <v>0</v>
      </c>
      <c r="BC101" s="133">
        <v>0</v>
      </c>
      <c r="BD101" s="133">
        <v>0</v>
      </c>
      <c r="BE101" s="133">
        <v>0</v>
      </c>
      <c r="BF101" s="133">
        <v>0</v>
      </c>
      <c r="BG101" s="133">
        <v>0</v>
      </c>
      <c r="BH101" s="133">
        <v>0</v>
      </c>
      <c r="BI101" s="133">
        <v>0</v>
      </c>
      <c r="BJ101" s="133">
        <v>0</v>
      </c>
      <c r="BK101" s="133">
        <v>0</v>
      </c>
      <c r="BL101" s="133">
        <v>0</v>
      </c>
      <c r="BM101" s="133">
        <v>0</v>
      </c>
      <c r="BN101" s="133">
        <v>0</v>
      </c>
      <c r="BO101" s="133">
        <v>0</v>
      </c>
      <c r="BP101" s="133">
        <v>0</v>
      </c>
      <c r="BQ101" s="133">
        <v>0</v>
      </c>
      <c r="BR101" s="133">
        <v>0</v>
      </c>
      <c r="BS101" s="381" t="str">
        <v>[C-i-C]</v>
      </c>
      <c r="BT101" s="381" t="str">
        <v>[C-i-C]</v>
      </c>
      <c r="BU101" s="381" t="str">
        <v>[C-i-C]</v>
      </c>
      <c r="BV101" s="381" t="str">
        <v>[C-i-C]</v>
      </c>
      <c r="BW101" s="381" t="str">
        <v>[C-i-C]</v>
      </c>
      <c r="BX101" s="381" t="str">
        <v>[C-i-C]</v>
      </c>
      <c r="BY101" s="381" t="str">
        <v>[C-i-C]</v>
      </c>
      <c r="BZ101" s="381" t="str">
        <v>[C-i-C]</v>
      </c>
      <c r="CA101" s="381" t="str">
        <v>[C-i-C]</v>
      </c>
      <c r="CB101" s="381" t="str">
        <v>[C-i-C]</v>
      </c>
      <c r="CC101" s="381" t="str">
        <v>[C-i-C]</v>
      </c>
      <c r="CD101" s="381" t="str">
        <v>[C-i-C]</v>
      </c>
      <c r="CE101" s="381" t="str">
        <v>[C-i-C]</v>
      </c>
      <c r="CF101" s="381" t="str">
        <v>[C-i-C]</v>
      </c>
      <c r="CG101" s="381" t="str">
        <v>[C-i-C]</v>
      </c>
      <c r="CH101" s="381" t="str">
        <v>[C-i-C]</v>
      </c>
      <c r="CI101" s="381" t="str">
        <v>[C-i-C]</v>
      </c>
      <c r="CJ101" s="381" t="str">
        <v>[C-i-C]</v>
      </c>
      <c r="CK101" s="381" t="str">
        <v>[C-i-C]</v>
      </c>
      <c r="CL101" s="381" t="str">
        <v>[C-i-C]</v>
      </c>
      <c r="CM101" s="381" t="str">
        <v>[C-i-C]</v>
      </c>
      <c r="CN101" s="381" t="str">
        <v>[C-i-C]</v>
      </c>
      <c r="CO101" s="133">
        <v>4085.55</v>
      </c>
      <c r="CP101" s="133">
        <v>4085.55</v>
      </c>
      <c r="CQ101" s="133">
        <v>4085.55</v>
      </c>
      <c r="CR101" s="133">
        <v>4085.55</v>
      </c>
      <c r="CS101" s="133">
        <v>4085.55</v>
      </c>
      <c r="CT101" s="133">
        <v>4085.55</v>
      </c>
      <c r="CU101" s="133">
        <v>4085.55</v>
      </c>
      <c r="CV101" s="133">
        <v>4085.55</v>
      </c>
      <c r="CW101" s="133">
        <v>4085.55</v>
      </c>
      <c r="CX101" s="133">
        <v>4085.55</v>
      </c>
      <c r="CY101" s="133">
        <v>4085.55</v>
      </c>
      <c r="CZ101" s="133">
        <v>0</v>
      </c>
      <c r="DA101" s="133">
        <v>0</v>
      </c>
      <c r="DB101" s="133">
        <v>0</v>
      </c>
      <c r="DC101" s="133">
        <v>0</v>
      </c>
      <c r="DD101" s="133">
        <v>0</v>
      </c>
      <c r="DE101" s="133">
        <v>0</v>
      </c>
      <c r="DF101" s="133">
        <v>0</v>
      </c>
      <c r="DG101" s="133">
        <v>0</v>
      </c>
      <c r="DH101" s="133">
        <v>0</v>
      </c>
      <c r="DI101" s="133">
        <v>0</v>
      </c>
      <c r="DJ101" s="133">
        <v>0</v>
      </c>
      <c r="DK101" s="133">
        <v>0</v>
      </c>
      <c r="DL101" s="133">
        <v>0</v>
      </c>
      <c r="DM101" s="133">
        <v>0</v>
      </c>
      <c r="DN101" s="133">
        <v>0</v>
      </c>
      <c r="DO101" s="133">
        <v>0</v>
      </c>
      <c r="DP101" s="133">
        <v>0</v>
      </c>
      <c r="DQ101" s="133">
        <v>0</v>
      </c>
      <c r="DR101" s="133">
        <v>0</v>
      </c>
      <c r="DS101" s="133">
        <v>0</v>
      </c>
      <c r="DU101" s="223"/>
      <c r="DV101" s="223"/>
      <c r="DW101" s="223"/>
      <c r="DX101" s="223"/>
      <c r="DY101" s="223"/>
      <c r="DZ101" s="223"/>
      <c r="EA101" s="223">
        <v>0</v>
      </c>
      <c r="EB101" s="223">
        <v>0</v>
      </c>
      <c r="EC101" s="223">
        <v>28598.85</v>
      </c>
      <c r="ED101" s="223">
        <f t="shared" si="21"/>
        <v>20427.75</v>
      </c>
      <c r="EE101" s="223">
        <f t="shared" si="22"/>
        <v>0</v>
      </c>
      <c r="EF101" s="147" t="str">
        <f t="shared" si="23"/>
        <v>ERROR</v>
      </c>
      <c r="EG101" s="223">
        <f t="shared" si="24"/>
        <v>49026.6</v>
      </c>
      <c r="EI101" s="223">
        <f t="shared" si="20"/>
        <v>219060</v>
      </c>
      <c r="EJ101" s="223">
        <f>EI101*'Key assumptions'!$H$20*'Key assumptions'!$H$21</f>
        <v>8214.75</v>
      </c>
      <c r="EK101" s="279">
        <f t="shared" si="27"/>
        <v>0.23963133640552994</v>
      </c>
      <c r="EL101" s="223">
        <f t="shared" si="25"/>
        <v>1968.5115207373271</v>
      </c>
      <c r="ET101" s="133">
        <f t="shared" si="30"/>
        <v>4</v>
      </c>
      <c r="EU101" s="133">
        <f t="shared" si="30"/>
        <v>12</v>
      </c>
      <c r="EV101" s="133">
        <f t="shared" si="30"/>
        <v>12</v>
      </c>
      <c r="EW101" s="133">
        <f t="shared" si="30"/>
        <v>5</v>
      </c>
      <c r="EX101" s="133">
        <f t="shared" si="30"/>
        <v>0</v>
      </c>
      <c r="EY101" s="133">
        <f t="shared" si="26"/>
        <v>33</v>
      </c>
      <c r="FA101" s="223">
        <v>4085.55</v>
      </c>
      <c r="FB101" s="223">
        <v>24513.3</v>
      </c>
    </row>
    <row r="102" spans="1:158" ht="12.6" thickBot="1" x14ac:dyDescent="0.45">
      <c r="A102" s="133" t="str">
        <v>Construction Management</v>
      </c>
      <c r="B102" s="133" t="str">
        <v>N/A</v>
      </c>
      <c r="C102" s="133" t="str">
        <v>Internal Labour</v>
      </c>
      <c r="D102" s="133">
        <v>634997</v>
      </c>
      <c r="E102" s="133" t="str">
        <v>Apprentice</v>
      </c>
      <c r="F102" s="133">
        <v>90.32</v>
      </c>
      <c r="G102" s="133">
        <v>39.557424186390527</v>
      </c>
      <c r="H102" s="133">
        <v>0</v>
      </c>
      <c r="I102" s="133">
        <v>0</v>
      </c>
      <c r="J102" s="133">
        <v>0</v>
      </c>
      <c r="K102" s="133">
        <v>0</v>
      </c>
      <c r="L102" s="133">
        <v>0</v>
      </c>
      <c r="M102" s="381" t="str">
        <v>[C-i-C]</v>
      </c>
      <c r="N102" s="381" t="str">
        <v>[C-i-C]</v>
      </c>
      <c r="O102" s="381" t="str">
        <v>[C-i-C]</v>
      </c>
      <c r="P102" s="381" t="str">
        <v>[C-i-C]</v>
      </c>
      <c r="Q102" s="381" t="str">
        <v>[C-i-C]</v>
      </c>
      <c r="R102" s="381" t="str">
        <v>[C-i-C]</v>
      </c>
      <c r="S102" s="381" t="str">
        <v>[C-i-C]</v>
      </c>
      <c r="T102" s="381" t="str">
        <v>[C-i-C]</v>
      </c>
      <c r="U102" s="381" t="str">
        <v>[C-i-C]</v>
      </c>
      <c r="V102" s="381" t="str">
        <v>[C-i-C]</v>
      </c>
      <c r="W102" s="381" t="str">
        <v>[C-i-C]</v>
      </c>
      <c r="X102" s="381" t="str">
        <v>[C-i-C]</v>
      </c>
      <c r="Y102" s="381" t="str">
        <v>[C-i-C]</v>
      </c>
      <c r="Z102" s="381" t="str">
        <v>[C-i-C]</v>
      </c>
      <c r="AA102" s="381" t="str">
        <v>[C-i-C]</v>
      </c>
      <c r="AB102" s="381" t="str">
        <v>[C-i-C]</v>
      </c>
      <c r="AC102" s="381" t="str">
        <v>[C-i-C]</v>
      </c>
      <c r="AD102" s="381" t="str">
        <v>[C-i-C]</v>
      </c>
      <c r="AE102" s="381" t="str">
        <v>[C-i-C]</v>
      </c>
      <c r="AF102" s="381" t="str">
        <v>[C-i-C]</v>
      </c>
      <c r="AG102" s="381" t="str">
        <v>[C-i-C]</v>
      </c>
      <c r="AH102" s="381" t="str">
        <v>[C-i-C]</v>
      </c>
      <c r="AI102" s="133">
        <v>0</v>
      </c>
      <c r="AJ102" s="133">
        <v>0</v>
      </c>
      <c r="AK102" s="133">
        <v>0</v>
      </c>
      <c r="AL102" s="133">
        <v>0</v>
      </c>
      <c r="AM102" s="133">
        <v>0</v>
      </c>
      <c r="AN102" s="133">
        <v>0</v>
      </c>
      <c r="AO102" s="133">
        <v>0</v>
      </c>
      <c r="AP102" s="133">
        <v>0</v>
      </c>
      <c r="AQ102" s="133">
        <v>0.25</v>
      </c>
      <c r="AR102" s="133">
        <v>1</v>
      </c>
      <c r="AS102" s="133">
        <v>0.75</v>
      </c>
      <c r="AT102" s="133">
        <v>0</v>
      </c>
      <c r="AU102" s="133">
        <v>0</v>
      </c>
      <c r="AV102" s="133">
        <v>0</v>
      </c>
      <c r="AW102" s="133">
        <v>0</v>
      </c>
      <c r="AX102" s="133">
        <v>0</v>
      </c>
      <c r="AY102" s="133">
        <v>0</v>
      </c>
      <c r="AZ102" s="133">
        <v>0</v>
      </c>
      <c r="BA102" s="133">
        <v>0</v>
      </c>
      <c r="BB102" s="133">
        <v>0</v>
      </c>
      <c r="BC102" s="133">
        <v>0</v>
      </c>
      <c r="BD102" s="133">
        <v>0</v>
      </c>
      <c r="BE102" s="133">
        <v>0</v>
      </c>
      <c r="BF102" s="133">
        <v>0</v>
      </c>
      <c r="BG102" s="133">
        <v>0</v>
      </c>
      <c r="BH102" s="133">
        <v>0</v>
      </c>
      <c r="BI102" s="133">
        <v>0</v>
      </c>
      <c r="BJ102" s="133">
        <v>0</v>
      </c>
      <c r="BK102" s="133">
        <v>0</v>
      </c>
      <c r="BL102" s="133">
        <v>0</v>
      </c>
      <c r="BM102" s="133">
        <v>0</v>
      </c>
      <c r="BN102" s="133">
        <v>0</v>
      </c>
      <c r="BO102" s="133">
        <v>0</v>
      </c>
      <c r="BP102" s="133">
        <v>0</v>
      </c>
      <c r="BQ102" s="133">
        <v>0</v>
      </c>
      <c r="BR102" s="133">
        <v>0</v>
      </c>
      <c r="BS102" s="381" t="str">
        <v>[C-i-C]</v>
      </c>
      <c r="BT102" s="381" t="str">
        <v>[C-i-C]</v>
      </c>
      <c r="BU102" s="381" t="str">
        <v>[C-i-C]</v>
      </c>
      <c r="BV102" s="381" t="str">
        <v>[C-i-C]</v>
      </c>
      <c r="BW102" s="381" t="str">
        <v>[C-i-C]</v>
      </c>
      <c r="BX102" s="381" t="str">
        <v>[C-i-C]</v>
      </c>
      <c r="BY102" s="381" t="str">
        <v>[C-i-C]</v>
      </c>
      <c r="BZ102" s="381" t="str">
        <v>[C-i-C]</v>
      </c>
      <c r="CA102" s="381" t="str">
        <v>[C-i-C]</v>
      </c>
      <c r="CB102" s="381" t="str">
        <v>[C-i-C]</v>
      </c>
      <c r="CC102" s="381" t="str">
        <v>[C-i-C]</v>
      </c>
      <c r="CD102" s="381" t="str">
        <v>[C-i-C]</v>
      </c>
      <c r="CE102" s="381" t="str">
        <v>[C-i-C]</v>
      </c>
      <c r="CF102" s="381" t="str">
        <v>[C-i-C]</v>
      </c>
      <c r="CG102" s="381" t="str">
        <v>[C-i-C]</v>
      </c>
      <c r="CH102" s="381" t="str">
        <v>[C-i-C]</v>
      </c>
      <c r="CI102" s="381" t="str">
        <v>[C-i-C]</v>
      </c>
      <c r="CJ102" s="381" t="str">
        <v>[C-i-C]</v>
      </c>
      <c r="CK102" s="381" t="str">
        <v>[C-i-C]</v>
      </c>
      <c r="CL102" s="381" t="str">
        <v>[C-i-C]</v>
      </c>
      <c r="CM102" s="381" t="str">
        <v>[C-i-C]</v>
      </c>
      <c r="CN102" s="381" t="str">
        <v>[C-i-C]</v>
      </c>
      <c r="CO102" s="133">
        <v>0</v>
      </c>
      <c r="CP102" s="133">
        <v>0</v>
      </c>
      <c r="CQ102" s="133">
        <v>0</v>
      </c>
      <c r="CR102" s="133">
        <v>0</v>
      </c>
      <c r="CS102" s="133">
        <v>0</v>
      </c>
      <c r="CT102" s="133">
        <v>0</v>
      </c>
      <c r="CU102" s="133">
        <v>0</v>
      </c>
      <c r="CV102" s="133">
        <v>0</v>
      </c>
      <c r="CW102" s="133">
        <v>3386.9999999999995</v>
      </c>
      <c r="CX102" s="133">
        <v>13547.999999999998</v>
      </c>
      <c r="CY102" s="133">
        <v>10161</v>
      </c>
      <c r="CZ102" s="133">
        <v>0</v>
      </c>
      <c r="DA102" s="133">
        <v>0</v>
      </c>
      <c r="DB102" s="133">
        <v>0</v>
      </c>
      <c r="DC102" s="133">
        <v>0</v>
      </c>
      <c r="DD102" s="133">
        <v>0</v>
      </c>
      <c r="DE102" s="133">
        <v>0</v>
      </c>
      <c r="DF102" s="133">
        <v>0</v>
      </c>
      <c r="DG102" s="133">
        <v>0</v>
      </c>
      <c r="DH102" s="133">
        <v>0</v>
      </c>
      <c r="DI102" s="133">
        <v>0</v>
      </c>
      <c r="DJ102" s="133">
        <v>0</v>
      </c>
      <c r="DK102" s="133">
        <v>0</v>
      </c>
      <c r="DL102" s="133">
        <v>0</v>
      </c>
      <c r="DM102" s="133">
        <v>0</v>
      </c>
      <c r="DN102" s="133">
        <v>0</v>
      </c>
      <c r="DO102" s="133">
        <v>0</v>
      </c>
      <c r="DP102" s="133">
        <v>0</v>
      </c>
      <c r="DQ102" s="133">
        <v>0</v>
      </c>
      <c r="DR102" s="133">
        <v>0</v>
      </c>
      <c r="DS102" s="133">
        <v>0</v>
      </c>
      <c r="DU102" s="223"/>
      <c r="DV102" s="223"/>
      <c r="DW102" s="223"/>
      <c r="DX102" s="223"/>
      <c r="DY102" s="223"/>
      <c r="DZ102" s="223"/>
      <c r="EA102" s="223">
        <v>0</v>
      </c>
      <c r="EB102" s="223">
        <v>0</v>
      </c>
      <c r="EC102" s="223">
        <v>0</v>
      </c>
      <c r="ED102" s="223">
        <f t="shared" si="21"/>
        <v>27095.999999999996</v>
      </c>
      <c r="EE102" s="223">
        <f t="shared" si="22"/>
        <v>0</v>
      </c>
      <c r="EF102" s="147" t="str">
        <f t="shared" si="23"/>
        <v>OK</v>
      </c>
      <c r="EG102" s="223">
        <f t="shared" si="24"/>
        <v>27095.999999999996</v>
      </c>
      <c r="EI102" s="223">
        <f t="shared" si="20"/>
        <v>71203.363535502955</v>
      </c>
      <c r="EJ102" s="223">
        <f>EI102*'Key assumptions'!$H$20*'Key assumptions'!$H$21</f>
        <v>2670.1261325813607</v>
      </c>
      <c r="EK102" s="279">
        <f t="shared" si="27"/>
        <v>0.23963133640552994</v>
      </c>
      <c r="EL102" s="223">
        <f t="shared" si="25"/>
        <v>639.84589352180069</v>
      </c>
      <c r="ET102" s="133">
        <f t="shared" si="30"/>
        <v>4</v>
      </c>
      <c r="EU102" s="133">
        <f t="shared" si="30"/>
        <v>12</v>
      </c>
      <c r="EV102" s="133">
        <f t="shared" si="30"/>
        <v>6</v>
      </c>
      <c r="EW102" s="133">
        <f t="shared" si="30"/>
        <v>3</v>
      </c>
      <c r="EX102" s="133">
        <f t="shared" si="30"/>
        <v>0</v>
      </c>
      <c r="EY102" s="133">
        <f t="shared" si="26"/>
        <v>25</v>
      </c>
      <c r="FA102" s="223">
        <v>0</v>
      </c>
      <c r="FB102" s="223">
        <v>0</v>
      </c>
    </row>
    <row r="103" spans="1:158" ht="12.6" thickBot="1" x14ac:dyDescent="0.45">
      <c r="A103" s="133" t="str">
        <v>Construction Management</v>
      </c>
      <c r="B103" s="133" t="str">
        <v>N/A</v>
      </c>
      <c r="C103" s="133" t="str">
        <v>Internal Labour</v>
      </c>
      <c r="D103" s="133">
        <v>634998</v>
      </c>
      <c r="E103" s="133" t="str">
        <v>L4 Manager</v>
      </c>
      <c r="F103" s="133">
        <v>353.83</v>
      </c>
      <c r="G103" s="133">
        <v>158.1</v>
      </c>
      <c r="H103" s="133">
        <v>0</v>
      </c>
      <c r="I103" s="133">
        <v>0</v>
      </c>
      <c r="J103" s="133">
        <v>0</v>
      </c>
      <c r="K103" s="133">
        <v>0</v>
      </c>
      <c r="L103" s="133">
        <v>0</v>
      </c>
      <c r="M103" s="381" t="str">
        <v>[C-i-C]</v>
      </c>
      <c r="N103" s="381" t="str">
        <v>[C-i-C]</v>
      </c>
      <c r="O103" s="381" t="str">
        <v>[C-i-C]</v>
      </c>
      <c r="P103" s="381" t="str">
        <v>[C-i-C]</v>
      </c>
      <c r="Q103" s="381" t="str">
        <v>[C-i-C]</v>
      </c>
      <c r="R103" s="381" t="str">
        <v>[C-i-C]</v>
      </c>
      <c r="S103" s="381" t="str">
        <v>[C-i-C]</v>
      </c>
      <c r="T103" s="381" t="str">
        <v>[C-i-C]</v>
      </c>
      <c r="U103" s="381" t="str">
        <v>[C-i-C]</v>
      </c>
      <c r="V103" s="381" t="str">
        <v>[C-i-C]</v>
      </c>
      <c r="W103" s="381" t="str">
        <v>[C-i-C]</v>
      </c>
      <c r="X103" s="381" t="str">
        <v>[C-i-C]</v>
      </c>
      <c r="Y103" s="381" t="str">
        <v>[C-i-C]</v>
      </c>
      <c r="Z103" s="381" t="str">
        <v>[C-i-C]</v>
      </c>
      <c r="AA103" s="381" t="str">
        <v>[C-i-C]</v>
      </c>
      <c r="AB103" s="381" t="str">
        <v>[C-i-C]</v>
      </c>
      <c r="AC103" s="381" t="str">
        <v>[C-i-C]</v>
      </c>
      <c r="AD103" s="381" t="str">
        <v>[C-i-C]</v>
      </c>
      <c r="AE103" s="381" t="str">
        <v>[C-i-C]</v>
      </c>
      <c r="AF103" s="381" t="str">
        <v>[C-i-C]</v>
      </c>
      <c r="AG103" s="381" t="str">
        <v>[C-i-C]</v>
      </c>
      <c r="AH103" s="381" t="str">
        <v>[C-i-C]</v>
      </c>
      <c r="AI103" s="133">
        <v>0.65999999999999992</v>
      </c>
      <c r="AJ103" s="133">
        <v>0.65999999999999992</v>
      </c>
      <c r="AK103" s="133">
        <v>0.65999999999999992</v>
      </c>
      <c r="AL103" s="133">
        <v>0.65999999999999992</v>
      </c>
      <c r="AM103" s="133">
        <v>0.46199999999999997</v>
      </c>
      <c r="AN103" s="133">
        <v>0.46199999999999997</v>
      </c>
      <c r="AO103" s="133">
        <v>0.46199999999999997</v>
      </c>
      <c r="AP103" s="133">
        <v>0.46199999999999997</v>
      </c>
      <c r="AQ103" s="133">
        <v>0.46199999999999997</v>
      </c>
      <c r="AR103" s="133">
        <v>0.46199999999999997</v>
      </c>
      <c r="AS103" s="133">
        <v>0.46199999999999997</v>
      </c>
      <c r="AT103" s="133">
        <v>0.46199999999999997</v>
      </c>
      <c r="AU103" s="133">
        <v>0.46199999999999997</v>
      </c>
      <c r="AV103" s="133">
        <v>0.46199999999999997</v>
      </c>
      <c r="AW103" s="133">
        <v>0.46199999999999997</v>
      </c>
      <c r="AX103" s="133">
        <v>0.46199999999999997</v>
      </c>
      <c r="AY103" s="133">
        <v>0.46199999999999997</v>
      </c>
      <c r="AZ103" s="133">
        <v>0</v>
      </c>
      <c r="BA103" s="133">
        <v>0</v>
      </c>
      <c r="BB103" s="133">
        <v>0</v>
      </c>
      <c r="BC103" s="133">
        <v>0</v>
      </c>
      <c r="BD103" s="133">
        <v>0</v>
      </c>
      <c r="BE103" s="133">
        <v>0</v>
      </c>
      <c r="BF103" s="133">
        <v>0</v>
      </c>
      <c r="BG103" s="133">
        <v>0</v>
      </c>
      <c r="BH103" s="133">
        <v>0</v>
      </c>
      <c r="BI103" s="133">
        <v>0</v>
      </c>
      <c r="BJ103" s="133">
        <v>0</v>
      </c>
      <c r="BK103" s="133">
        <v>0</v>
      </c>
      <c r="BL103" s="133">
        <v>0</v>
      </c>
      <c r="BM103" s="133">
        <v>0</v>
      </c>
      <c r="BN103" s="133">
        <v>0</v>
      </c>
      <c r="BO103" s="133">
        <v>0</v>
      </c>
      <c r="BP103" s="133">
        <v>0</v>
      </c>
      <c r="BQ103" s="133">
        <v>0</v>
      </c>
      <c r="BR103" s="133">
        <v>0</v>
      </c>
      <c r="BS103" s="381" t="str">
        <v>[C-i-C]</v>
      </c>
      <c r="BT103" s="381" t="str">
        <v>[C-i-C]</v>
      </c>
      <c r="BU103" s="381" t="str">
        <v>[C-i-C]</v>
      </c>
      <c r="BV103" s="381" t="str">
        <v>[C-i-C]</v>
      </c>
      <c r="BW103" s="381" t="str">
        <v>[C-i-C]</v>
      </c>
      <c r="BX103" s="381" t="str">
        <v>[C-i-C]</v>
      </c>
      <c r="BY103" s="381" t="str">
        <v>[C-i-C]</v>
      </c>
      <c r="BZ103" s="381" t="str">
        <v>[C-i-C]</v>
      </c>
      <c r="CA103" s="381" t="str">
        <v>[C-i-C]</v>
      </c>
      <c r="CB103" s="381" t="str">
        <v>[C-i-C]</v>
      </c>
      <c r="CC103" s="381" t="str">
        <v>[C-i-C]</v>
      </c>
      <c r="CD103" s="381" t="str">
        <v>[C-i-C]</v>
      </c>
      <c r="CE103" s="381" t="str">
        <v>[C-i-C]</v>
      </c>
      <c r="CF103" s="381" t="str">
        <v>[C-i-C]</v>
      </c>
      <c r="CG103" s="381" t="str">
        <v>[C-i-C]</v>
      </c>
      <c r="CH103" s="381" t="str">
        <v>[C-i-C]</v>
      </c>
      <c r="CI103" s="381" t="str">
        <v>[C-i-C]</v>
      </c>
      <c r="CJ103" s="381" t="str">
        <v>[C-i-C]</v>
      </c>
      <c r="CK103" s="381" t="str">
        <v>[C-i-C]</v>
      </c>
      <c r="CL103" s="381" t="str">
        <v>[C-i-C]</v>
      </c>
      <c r="CM103" s="381" t="str">
        <v>[C-i-C]</v>
      </c>
      <c r="CN103" s="381" t="str">
        <v>[C-i-C]</v>
      </c>
      <c r="CO103" s="133">
        <v>35029.169999999991</v>
      </c>
      <c r="CP103" s="133">
        <v>35029.169999999991</v>
      </c>
      <c r="CQ103" s="133">
        <v>35029.169999999991</v>
      </c>
      <c r="CR103" s="133">
        <v>35029.169999999991</v>
      </c>
      <c r="CS103" s="133">
        <v>24520.418999999994</v>
      </c>
      <c r="CT103" s="133">
        <v>24520.418999999994</v>
      </c>
      <c r="CU103" s="133">
        <v>24520.418999999994</v>
      </c>
      <c r="CV103" s="133">
        <v>24520.418999999994</v>
      </c>
      <c r="CW103" s="133">
        <v>24520.418999999994</v>
      </c>
      <c r="CX103" s="133">
        <v>24520.418999999994</v>
      </c>
      <c r="CY103" s="133">
        <v>24520.418999999994</v>
      </c>
      <c r="CZ103" s="133">
        <v>24520.418999999994</v>
      </c>
      <c r="DA103" s="133">
        <v>24520.418999999994</v>
      </c>
      <c r="DB103" s="133">
        <v>24520.418999999994</v>
      </c>
      <c r="DC103" s="133">
        <v>24520.418999999994</v>
      </c>
      <c r="DD103" s="133">
        <v>24520.418999999994</v>
      </c>
      <c r="DE103" s="133">
        <v>24520.418999999994</v>
      </c>
      <c r="DF103" s="133">
        <v>0</v>
      </c>
      <c r="DG103" s="133">
        <v>0</v>
      </c>
      <c r="DH103" s="133">
        <v>0</v>
      </c>
      <c r="DI103" s="133">
        <v>0</v>
      </c>
      <c r="DJ103" s="133">
        <v>0</v>
      </c>
      <c r="DK103" s="133">
        <v>0</v>
      </c>
      <c r="DL103" s="133">
        <v>0</v>
      </c>
      <c r="DM103" s="133">
        <v>0</v>
      </c>
      <c r="DN103" s="133">
        <v>0</v>
      </c>
      <c r="DO103" s="133">
        <v>0</v>
      </c>
      <c r="DP103" s="133">
        <v>0</v>
      </c>
      <c r="DQ103" s="133">
        <v>0</v>
      </c>
      <c r="DR103" s="133">
        <v>0</v>
      </c>
      <c r="DS103" s="133">
        <v>0</v>
      </c>
      <c r="DU103" s="223"/>
      <c r="DV103" s="223"/>
      <c r="DW103" s="223"/>
      <c r="DX103" s="223"/>
      <c r="DY103" s="223"/>
      <c r="DZ103" s="223"/>
      <c r="EA103" s="223">
        <v>0</v>
      </c>
      <c r="EB103" s="223">
        <v>192660.43499999994</v>
      </c>
      <c r="EC103" s="223">
        <v>399332.53799999988</v>
      </c>
      <c r="ED103" s="223">
        <f t="shared" si="21"/>
        <v>269724.60899999994</v>
      </c>
      <c r="EE103" s="223">
        <f t="shared" si="22"/>
        <v>0</v>
      </c>
      <c r="EF103" s="147" t="str">
        <f t="shared" si="23"/>
        <v>ERROR</v>
      </c>
      <c r="EG103" s="223">
        <f t="shared" si="24"/>
        <v>861717.5819999997</v>
      </c>
      <c r="EI103" s="223">
        <f t="shared" si="20"/>
        <v>284580</v>
      </c>
      <c r="EJ103" s="223">
        <f>EI103*'Key assumptions'!$H$20*'Key assumptions'!$H$21</f>
        <v>10671.75</v>
      </c>
      <c r="EK103" s="279">
        <f t="shared" si="27"/>
        <v>0.23963133640552994</v>
      </c>
      <c r="EL103" s="223">
        <f t="shared" si="25"/>
        <v>2557.2857142857142</v>
      </c>
      <c r="ET103" s="133">
        <f t="shared" si="30"/>
        <v>4</v>
      </c>
      <c r="EU103" s="133">
        <f t="shared" si="30"/>
        <v>12</v>
      </c>
      <c r="EV103" s="133">
        <f t="shared" si="30"/>
        <v>12</v>
      </c>
      <c r="EW103" s="133">
        <f t="shared" si="30"/>
        <v>11</v>
      </c>
      <c r="EX103" s="133">
        <f t="shared" si="30"/>
        <v>0</v>
      </c>
      <c r="EY103" s="133">
        <f t="shared" si="26"/>
        <v>39</v>
      </c>
      <c r="FA103" s="223">
        <v>210175.01999999993</v>
      </c>
      <c r="FB103" s="223">
        <v>189157.51799999995</v>
      </c>
    </row>
    <row r="104" spans="1:158" ht="12.6" thickBot="1" x14ac:dyDescent="0.45">
      <c r="A104" s="133" t="str">
        <v>Construction Management</v>
      </c>
      <c r="B104" s="133" t="str">
        <v>N/A</v>
      </c>
      <c r="C104" s="133" t="str">
        <v>Internal Labour</v>
      </c>
      <c r="D104" s="133">
        <v>634998</v>
      </c>
      <c r="E104" s="133" t="str">
        <v>Construction Manager</v>
      </c>
      <c r="F104" s="133">
        <v>249.96</v>
      </c>
      <c r="G104" s="133">
        <v>109.48743528106507</v>
      </c>
      <c r="H104" s="133">
        <v>0</v>
      </c>
      <c r="I104" s="133">
        <v>0</v>
      </c>
      <c r="J104" s="133">
        <v>0</v>
      </c>
      <c r="K104" s="133">
        <v>0</v>
      </c>
      <c r="L104" s="133">
        <v>0</v>
      </c>
      <c r="M104" s="381" t="str">
        <v>[C-i-C]</v>
      </c>
      <c r="N104" s="381" t="str">
        <v>[C-i-C]</v>
      </c>
      <c r="O104" s="381" t="str">
        <v>[C-i-C]</v>
      </c>
      <c r="P104" s="381" t="str">
        <v>[C-i-C]</v>
      </c>
      <c r="Q104" s="381" t="str">
        <v>[C-i-C]</v>
      </c>
      <c r="R104" s="381" t="str">
        <v>[C-i-C]</v>
      </c>
      <c r="S104" s="381" t="str">
        <v>[C-i-C]</v>
      </c>
      <c r="T104" s="381" t="str">
        <v>[C-i-C]</v>
      </c>
      <c r="U104" s="381" t="str">
        <v>[C-i-C]</v>
      </c>
      <c r="V104" s="381" t="str">
        <v>[C-i-C]</v>
      </c>
      <c r="W104" s="381" t="str">
        <v>[C-i-C]</v>
      </c>
      <c r="X104" s="381" t="str">
        <v>[C-i-C]</v>
      </c>
      <c r="Y104" s="381" t="str">
        <v>[C-i-C]</v>
      </c>
      <c r="Z104" s="381" t="str">
        <v>[C-i-C]</v>
      </c>
      <c r="AA104" s="381" t="str">
        <v>[C-i-C]</v>
      </c>
      <c r="AB104" s="381" t="str">
        <v>[C-i-C]</v>
      </c>
      <c r="AC104" s="381" t="str">
        <v>[C-i-C]</v>
      </c>
      <c r="AD104" s="381" t="str">
        <v>[C-i-C]</v>
      </c>
      <c r="AE104" s="381" t="str">
        <v>[C-i-C]</v>
      </c>
      <c r="AF104" s="381" t="str">
        <v>[C-i-C]</v>
      </c>
      <c r="AG104" s="381" t="str">
        <v>[C-i-C]</v>
      </c>
      <c r="AH104" s="381" t="str">
        <v>[C-i-C]</v>
      </c>
      <c r="AI104" s="133">
        <v>0.3</v>
      </c>
      <c r="AJ104" s="133">
        <v>0.3</v>
      </c>
      <c r="AK104" s="133">
        <v>0.3</v>
      </c>
      <c r="AL104" s="133">
        <v>0.3</v>
      </c>
      <c r="AM104" s="133">
        <v>0.3</v>
      </c>
      <c r="AN104" s="133">
        <v>0.3</v>
      </c>
      <c r="AO104" s="133">
        <v>0.5</v>
      </c>
      <c r="AP104" s="133">
        <v>0.5</v>
      </c>
      <c r="AQ104" s="133">
        <v>0.5</v>
      </c>
      <c r="AR104" s="133">
        <v>0.5</v>
      </c>
      <c r="AS104" s="133">
        <v>0.5</v>
      </c>
      <c r="AT104" s="133">
        <v>0.5</v>
      </c>
      <c r="AU104" s="133">
        <v>0.5</v>
      </c>
      <c r="AV104" s="133">
        <v>0.5</v>
      </c>
      <c r="AW104" s="133">
        <v>0</v>
      </c>
      <c r="AX104" s="133">
        <v>0</v>
      </c>
      <c r="AY104" s="133">
        <v>0</v>
      </c>
      <c r="AZ104" s="133">
        <v>0</v>
      </c>
      <c r="BA104" s="133">
        <v>0</v>
      </c>
      <c r="BB104" s="133">
        <v>0</v>
      </c>
      <c r="BC104" s="133">
        <v>0</v>
      </c>
      <c r="BD104" s="133">
        <v>0</v>
      </c>
      <c r="BE104" s="133">
        <v>0</v>
      </c>
      <c r="BF104" s="133">
        <v>0</v>
      </c>
      <c r="BG104" s="133">
        <v>0</v>
      </c>
      <c r="BH104" s="133">
        <v>0</v>
      </c>
      <c r="BI104" s="133">
        <v>0</v>
      </c>
      <c r="BJ104" s="133">
        <v>0</v>
      </c>
      <c r="BK104" s="133">
        <v>0</v>
      </c>
      <c r="BL104" s="133">
        <v>0</v>
      </c>
      <c r="BM104" s="133">
        <v>0</v>
      </c>
      <c r="BN104" s="133">
        <v>0</v>
      </c>
      <c r="BO104" s="133">
        <v>0</v>
      </c>
      <c r="BP104" s="133">
        <v>0</v>
      </c>
      <c r="BQ104" s="133">
        <v>0</v>
      </c>
      <c r="BR104" s="133">
        <v>0</v>
      </c>
      <c r="BS104" s="381" t="str">
        <v>[C-i-C]</v>
      </c>
      <c r="BT104" s="381" t="str">
        <v>[C-i-C]</v>
      </c>
      <c r="BU104" s="381" t="str">
        <v>[C-i-C]</v>
      </c>
      <c r="BV104" s="381" t="str">
        <v>[C-i-C]</v>
      </c>
      <c r="BW104" s="381" t="str">
        <v>[C-i-C]</v>
      </c>
      <c r="BX104" s="381" t="str">
        <v>[C-i-C]</v>
      </c>
      <c r="BY104" s="381" t="str">
        <v>[C-i-C]</v>
      </c>
      <c r="BZ104" s="381" t="str">
        <v>[C-i-C]</v>
      </c>
      <c r="CA104" s="381" t="str">
        <v>[C-i-C]</v>
      </c>
      <c r="CB104" s="381" t="str">
        <v>[C-i-C]</v>
      </c>
      <c r="CC104" s="381" t="str">
        <v>[C-i-C]</v>
      </c>
      <c r="CD104" s="381" t="str">
        <v>[C-i-C]</v>
      </c>
      <c r="CE104" s="381" t="str">
        <v>[C-i-C]</v>
      </c>
      <c r="CF104" s="381" t="str">
        <v>[C-i-C]</v>
      </c>
      <c r="CG104" s="381" t="str">
        <v>[C-i-C]</v>
      </c>
      <c r="CH104" s="381" t="str">
        <v>[C-i-C]</v>
      </c>
      <c r="CI104" s="381" t="str">
        <v>[C-i-C]</v>
      </c>
      <c r="CJ104" s="381" t="str">
        <v>[C-i-C]</v>
      </c>
      <c r="CK104" s="381" t="str">
        <v>[C-i-C]</v>
      </c>
      <c r="CL104" s="381" t="str">
        <v>[C-i-C]</v>
      </c>
      <c r="CM104" s="381" t="str">
        <v>[C-i-C]</v>
      </c>
      <c r="CN104" s="381" t="str">
        <v>[C-i-C]</v>
      </c>
      <c r="CO104" s="133">
        <v>11248.2</v>
      </c>
      <c r="CP104" s="133">
        <v>11248.2</v>
      </c>
      <c r="CQ104" s="133">
        <v>11248.2</v>
      </c>
      <c r="CR104" s="133">
        <v>11248.2</v>
      </c>
      <c r="CS104" s="133">
        <v>11248.2</v>
      </c>
      <c r="CT104" s="133">
        <v>11248.2</v>
      </c>
      <c r="CU104" s="133">
        <v>18747</v>
      </c>
      <c r="CV104" s="133">
        <v>18747</v>
      </c>
      <c r="CW104" s="133">
        <v>18747</v>
      </c>
      <c r="CX104" s="133">
        <v>18747</v>
      </c>
      <c r="CY104" s="133">
        <v>18747</v>
      </c>
      <c r="CZ104" s="133">
        <v>18747</v>
      </c>
      <c r="DA104" s="133">
        <v>18747</v>
      </c>
      <c r="DB104" s="133">
        <v>18747</v>
      </c>
      <c r="DC104" s="133">
        <v>0</v>
      </c>
      <c r="DD104" s="133">
        <v>0</v>
      </c>
      <c r="DE104" s="133">
        <v>0</v>
      </c>
      <c r="DF104" s="133">
        <v>0</v>
      </c>
      <c r="DG104" s="133">
        <v>0</v>
      </c>
      <c r="DH104" s="133">
        <v>0</v>
      </c>
      <c r="DI104" s="133">
        <v>0</v>
      </c>
      <c r="DJ104" s="133">
        <v>0</v>
      </c>
      <c r="DK104" s="133">
        <v>0</v>
      </c>
      <c r="DL104" s="133">
        <v>0</v>
      </c>
      <c r="DM104" s="133">
        <v>0</v>
      </c>
      <c r="DN104" s="133">
        <v>0</v>
      </c>
      <c r="DO104" s="133">
        <v>0</v>
      </c>
      <c r="DP104" s="133">
        <v>0</v>
      </c>
      <c r="DQ104" s="133">
        <v>0</v>
      </c>
      <c r="DR104" s="133">
        <v>0</v>
      </c>
      <c r="DS104" s="133">
        <v>0</v>
      </c>
      <c r="DU104" s="223"/>
      <c r="DV104" s="223"/>
      <c r="DW104" s="223"/>
      <c r="DX104" s="223"/>
      <c r="DY104" s="223"/>
      <c r="DZ104" s="223"/>
      <c r="EA104" s="223">
        <v>32137.714285714283</v>
      </c>
      <c r="EB104" s="223">
        <v>106054.45714285714</v>
      </c>
      <c r="EC104" s="223">
        <v>134978.4</v>
      </c>
      <c r="ED104" s="223">
        <f t="shared" si="21"/>
        <v>149976</v>
      </c>
      <c r="EE104" s="223">
        <f t="shared" si="22"/>
        <v>0</v>
      </c>
      <c r="EF104" s="147" t="str">
        <f t="shared" si="23"/>
        <v>ERROR</v>
      </c>
      <c r="EG104" s="223">
        <f t="shared" si="24"/>
        <v>423146.57142857142</v>
      </c>
      <c r="EI104" s="223">
        <f t="shared" si="20"/>
        <v>197077.38350591713</v>
      </c>
      <c r="EJ104" s="223">
        <f>EI104*'Key assumptions'!$H$20*'Key assumptions'!$H$21</f>
        <v>7390.401881471892</v>
      </c>
      <c r="EK104" s="279">
        <f t="shared" si="27"/>
        <v>0.23963133640552994</v>
      </c>
      <c r="EL104" s="223">
        <f t="shared" si="25"/>
        <v>1770.9718794310525</v>
      </c>
      <c r="ET104" s="133">
        <f t="shared" si="30"/>
        <v>4</v>
      </c>
      <c r="EU104" s="133">
        <f t="shared" si="30"/>
        <v>12</v>
      </c>
      <c r="EV104" s="133">
        <f t="shared" si="30"/>
        <v>12</v>
      </c>
      <c r="EW104" s="133">
        <f t="shared" si="30"/>
        <v>8</v>
      </c>
      <c r="EX104" s="133">
        <f t="shared" si="30"/>
        <v>0</v>
      </c>
      <c r="EY104" s="133">
        <f t="shared" si="26"/>
        <v>36</v>
      </c>
      <c r="FA104" s="223">
        <v>67489.2</v>
      </c>
      <c r="FB104" s="223">
        <v>67489.2</v>
      </c>
    </row>
    <row r="105" spans="1:158" ht="12.6" thickBot="1" x14ac:dyDescent="0.45">
      <c r="A105" s="133" t="str">
        <v>Construction Management</v>
      </c>
      <c r="B105" s="133" t="str">
        <v>N/A</v>
      </c>
      <c r="C105" s="133" t="str">
        <v>Internal Labour</v>
      </c>
      <c r="D105" s="133">
        <v>634998</v>
      </c>
      <c r="E105" s="133" t="str">
        <v>Construction Manager</v>
      </c>
      <c r="F105" s="133">
        <v>249.96</v>
      </c>
      <c r="G105" s="133">
        <v>109.48743528106507</v>
      </c>
      <c r="H105" s="133">
        <v>0</v>
      </c>
      <c r="I105" s="133">
        <v>0</v>
      </c>
      <c r="J105" s="133">
        <v>0</v>
      </c>
      <c r="K105" s="133">
        <v>0</v>
      </c>
      <c r="L105" s="133">
        <v>0</v>
      </c>
      <c r="M105" s="381" t="str">
        <v>[C-i-C]</v>
      </c>
      <c r="N105" s="381" t="str">
        <v>[C-i-C]</v>
      </c>
      <c r="O105" s="381" t="str">
        <v>[C-i-C]</v>
      </c>
      <c r="P105" s="381" t="str">
        <v>[C-i-C]</v>
      </c>
      <c r="Q105" s="381" t="str">
        <v>[C-i-C]</v>
      </c>
      <c r="R105" s="381" t="str">
        <v>[C-i-C]</v>
      </c>
      <c r="S105" s="381" t="str">
        <v>[C-i-C]</v>
      </c>
      <c r="T105" s="381" t="str">
        <v>[C-i-C]</v>
      </c>
      <c r="U105" s="381" t="str">
        <v>[C-i-C]</v>
      </c>
      <c r="V105" s="381" t="str">
        <v>[C-i-C]</v>
      </c>
      <c r="W105" s="381" t="str">
        <v>[C-i-C]</v>
      </c>
      <c r="X105" s="381" t="str">
        <v>[C-i-C]</v>
      </c>
      <c r="Y105" s="381" t="str">
        <v>[C-i-C]</v>
      </c>
      <c r="Z105" s="381" t="str">
        <v>[C-i-C]</v>
      </c>
      <c r="AA105" s="381" t="str">
        <v>[C-i-C]</v>
      </c>
      <c r="AB105" s="381" t="str">
        <v>[C-i-C]</v>
      </c>
      <c r="AC105" s="381" t="str">
        <v>[C-i-C]</v>
      </c>
      <c r="AD105" s="381" t="str">
        <v>[C-i-C]</v>
      </c>
      <c r="AE105" s="381" t="str">
        <v>[C-i-C]</v>
      </c>
      <c r="AF105" s="381" t="str">
        <v>[C-i-C]</v>
      </c>
      <c r="AG105" s="381" t="str">
        <v>[C-i-C]</v>
      </c>
      <c r="AH105" s="381" t="str">
        <v>[C-i-C]</v>
      </c>
      <c r="AI105" s="133">
        <v>0.3</v>
      </c>
      <c r="AJ105" s="133">
        <v>0.3</v>
      </c>
      <c r="AK105" s="133">
        <v>0.3</v>
      </c>
      <c r="AL105" s="133">
        <v>0.3</v>
      </c>
      <c r="AM105" s="133">
        <v>0.3</v>
      </c>
      <c r="AN105" s="133">
        <v>0.3</v>
      </c>
      <c r="AO105" s="133">
        <v>0.5</v>
      </c>
      <c r="AP105" s="133">
        <v>0.5</v>
      </c>
      <c r="AQ105" s="133">
        <v>0.5</v>
      </c>
      <c r="AR105" s="133">
        <v>0.5</v>
      </c>
      <c r="AS105" s="133">
        <v>0.5</v>
      </c>
      <c r="AT105" s="133">
        <v>0.5</v>
      </c>
      <c r="AU105" s="133">
        <v>0.5</v>
      </c>
      <c r="AV105" s="133">
        <v>0.5</v>
      </c>
      <c r="AW105" s="133">
        <v>0</v>
      </c>
      <c r="AX105" s="133">
        <v>0</v>
      </c>
      <c r="AY105" s="133">
        <v>0</v>
      </c>
      <c r="AZ105" s="133">
        <v>0</v>
      </c>
      <c r="BA105" s="133">
        <v>0</v>
      </c>
      <c r="BB105" s="133">
        <v>0</v>
      </c>
      <c r="BC105" s="133">
        <v>0</v>
      </c>
      <c r="BD105" s="133">
        <v>0</v>
      </c>
      <c r="BE105" s="133">
        <v>0</v>
      </c>
      <c r="BF105" s="133">
        <v>0</v>
      </c>
      <c r="BG105" s="133">
        <v>0</v>
      </c>
      <c r="BH105" s="133">
        <v>0</v>
      </c>
      <c r="BI105" s="133">
        <v>0</v>
      </c>
      <c r="BJ105" s="133">
        <v>0</v>
      </c>
      <c r="BK105" s="133">
        <v>0</v>
      </c>
      <c r="BL105" s="133">
        <v>0</v>
      </c>
      <c r="BM105" s="133">
        <v>0</v>
      </c>
      <c r="BN105" s="133">
        <v>0</v>
      </c>
      <c r="BO105" s="133">
        <v>0</v>
      </c>
      <c r="BP105" s="133">
        <v>0</v>
      </c>
      <c r="BQ105" s="133">
        <v>0</v>
      </c>
      <c r="BR105" s="133">
        <v>0</v>
      </c>
      <c r="BS105" s="381" t="str">
        <v>[C-i-C]</v>
      </c>
      <c r="BT105" s="381" t="str">
        <v>[C-i-C]</v>
      </c>
      <c r="BU105" s="381" t="str">
        <v>[C-i-C]</v>
      </c>
      <c r="BV105" s="381" t="str">
        <v>[C-i-C]</v>
      </c>
      <c r="BW105" s="381" t="str">
        <v>[C-i-C]</v>
      </c>
      <c r="BX105" s="381" t="str">
        <v>[C-i-C]</v>
      </c>
      <c r="BY105" s="381" t="str">
        <v>[C-i-C]</v>
      </c>
      <c r="BZ105" s="381" t="str">
        <v>[C-i-C]</v>
      </c>
      <c r="CA105" s="381" t="str">
        <v>[C-i-C]</v>
      </c>
      <c r="CB105" s="381" t="str">
        <v>[C-i-C]</v>
      </c>
      <c r="CC105" s="381" t="str">
        <v>[C-i-C]</v>
      </c>
      <c r="CD105" s="381" t="str">
        <v>[C-i-C]</v>
      </c>
      <c r="CE105" s="381" t="str">
        <v>[C-i-C]</v>
      </c>
      <c r="CF105" s="381" t="str">
        <v>[C-i-C]</v>
      </c>
      <c r="CG105" s="381" t="str">
        <v>[C-i-C]</v>
      </c>
      <c r="CH105" s="381" t="str">
        <v>[C-i-C]</v>
      </c>
      <c r="CI105" s="381" t="str">
        <v>[C-i-C]</v>
      </c>
      <c r="CJ105" s="381" t="str">
        <v>[C-i-C]</v>
      </c>
      <c r="CK105" s="381" t="str">
        <v>[C-i-C]</v>
      </c>
      <c r="CL105" s="381" t="str">
        <v>[C-i-C]</v>
      </c>
      <c r="CM105" s="381" t="str">
        <v>[C-i-C]</v>
      </c>
      <c r="CN105" s="381" t="str">
        <v>[C-i-C]</v>
      </c>
      <c r="CO105" s="133">
        <v>11248.2</v>
      </c>
      <c r="CP105" s="133">
        <v>11248.2</v>
      </c>
      <c r="CQ105" s="133">
        <v>11248.2</v>
      </c>
      <c r="CR105" s="133">
        <v>11248.2</v>
      </c>
      <c r="CS105" s="133">
        <v>11248.2</v>
      </c>
      <c r="CT105" s="133">
        <v>11248.2</v>
      </c>
      <c r="CU105" s="133">
        <v>18747</v>
      </c>
      <c r="CV105" s="133">
        <v>18747</v>
      </c>
      <c r="CW105" s="133">
        <v>18747</v>
      </c>
      <c r="CX105" s="133">
        <v>18747</v>
      </c>
      <c r="CY105" s="133">
        <v>18747</v>
      </c>
      <c r="CZ105" s="133">
        <v>18747</v>
      </c>
      <c r="DA105" s="133">
        <v>18747</v>
      </c>
      <c r="DB105" s="133">
        <v>18747</v>
      </c>
      <c r="DC105" s="133">
        <v>0</v>
      </c>
      <c r="DD105" s="133">
        <v>0</v>
      </c>
      <c r="DE105" s="133">
        <v>0</v>
      </c>
      <c r="DF105" s="133">
        <v>0</v>
      </c>
      <c r="DG105" s="133">
        <v>0</v>
      </c>
      <c r="DH105" s="133">
        <v>0</v>
      </c>
      <c r="DI105" s="133">
        <v>0</v>
      </c>
      <c r="DJ105" s="133">
        <v>0</v>
      </c>
      <c r="DK105" s="133">
        <v>0</v>
      </c>
      <c r="DL105" s="133">
        <v>0</v>
      </c>
      <c r="DM105" s="133">
        <v>0</v>
      </c>
      <c r="DN105" s="133">
        <v>0</v>
      </c>
      <c r="DO105" s="133">
        <v>0</v>
      </c>
      <c r="DP105" s="133">
        <v>0</v>
      </c>
      <c r="DQ105" s="133">
        <v>0</v>
      </c>
      <c r="DR105" s="133">
        <v>0</v>
      </c>
      <c r="DS105" s="133">
        <v>0</v>
      </c>
      <c r="DU105" s="223"/>
      <c r="DV105" s="223"/>
      <c r="DW105" s="223"/>
      <c r="DX105" s="223"/>
      <c r="DY105" s="223"/>
      <c r="DZ105" s="223"/>
      <c r="EA105" s="223">
        <v>22496.400000000001</v>
      </c>
      <c r="EB105" s="223">
        <v>84361.499999999985</v>
      </c>
      <c r="EC105" s="223">
        <v>134978.4</v>
      </c>
      <c r="ED105" s="223">
        <f t="shared" si="21"/>
        <v>149976</v>
      </c>
      <c r="EE105" s="223">
        <f t="shared" si="22"/>
        <v>0</v>
      </c>
      <c r="EF105" s="147" t="str">
        <f t="shared" si="23"/>
        <v>ERROR</v>
      </c>
      <c r="EG105" s="223">
        <f t="shared" si="24"/>
        <v>391812.3</v>
      </c>
      <c r="EI105" s="223">
        <f t="shared" si="20"/>
        <v>197077.38350591713</v>
      </c>
      <c r="EJ105" s="223">
        <f>EI105*'Key assumptions'!$H$20*'Key assumptions'!$H$21</f>
        <v>7390.401881471892</v>
      </c>
      <c r="EK105" s="279">
        <f t="shared" si="27"/>
        <v>0.23963133640552994</v>
      </c>
      <c r="EL105" s="223">
        <f t="shared" si="25"/>
        <v>1770.9718794310525</v>
      </c>
      <c r="ET105" s="133">
        <f t="shared" si="30"/>
        <v>4</v>
      </c>
      <c r="EU105" s="133">
        <f t="shared" si="30"/>
        <v>12</v>
      </c>
      <c r="EV105" s="133">
        <f t="shared" si="30"/>
        <v>12</v>
      </c>
      <c r="EW105" s="133">
        <f t="shared" si="30"/>
        <v>8</v>
      </c>
      <c r="EX105" s="133">
        <f t="shared" si="30"/>
        <v>0</v>
      </c>
      <c r="EY105" s="133">
        <f t="shared" si="26"/>
        <v>36</v>
      </c>
      <c r="FA105" s="223">
        <v>67489.2</v>
      </c>
      <c r="FB105" s="223">
        <v>67489.2</v>
      </c>
    </row>
    <row r="106" spans="1:158" ht="12.6" thickBot="1" x14ac:dyDescent="0.45">
      <c r="A106" s="133" t="str">
        <v>Construction Management</v>
      </c>
      <c r="B106" s="133" t="str">
        <v>N/A</v>
      </c>
      <c r="C106" s="133" t="str">
        <v>Internal Labour</v>
      </c>
      <c r="D106" s="133">
        <v>634998</v>
      </c>
      <c r="E106" s="133" t="str">
        <v>Senior Site Manager Lines</v>
      </c>
      <c r="F106" s="133">
        <v>206.11</v>
      </c>
      <c r="G106" s="133">
        <v>90.282775517751475</v>
      </c>
      <c r="H106" s="133">
        <v>0</v>
      </c>
      <c r="I106" s="133">
        <v>0</v>
      </c>
      <c r="J106" s="133">
        <v>0</v>
      </c>
      <c r="K106" s="133">
        <v>0</v>
      </c>
      <c r="L106" s="133">
        <v>0</v>
      </c>
      <c r="M106" s="381" t="str">
        <v>[C-i-C]</v>
      </c>
      <c r="N106" s="381" t="str">
        <v>[C-i-C]</v>
      </c>
      <c r="O106" s="381" t="str">
        <v>[C-i-C]</v>
      </c>
      <c r="P106" s="381" t="str">
        <v>[C-i-C]</v>
      </c>
      <c r="Q106" s="381" t="str">
        <v>[C-i-C]</v>
      </c>
      <c r="R106" s="381" t="str">
        <v>[C-i-C]</v>
      </c>
      <c r="S106" s="381" t="str">
        <v>[C-i-C]</v>
      </c>
      <c r="T106" s="381" t="str">
        <v>[C-i-C]</v>
      </c>
      <c r="U106" s="381" t="str">
        <v>[C-i-C]</v>
      </c>
      <c r="V106" s="381" t="str">
        <v>[C-i-C]</v>
      </c>
      <c r="W106" s="381" t="str">
        <v>[C-i-C]</v>
      </c>
      <c r="X106" s="381" t="str">
        <v>[C-i-C]</v>
      </c>
      <c r="Y106" s="381" t="str">
        <v>[C-i-C]</v>
      </c>
      <c r="Z106" s="381" t="str">
        <v>[C-i-C]</v>
      </c>
      <c r="AA106" s="381" t="str">
        <v>[C-i-C]</v>
      </c>
      <c r="AB106" s="381" t="str">
        <v>[C-i-C]</v>
      </c>
      <c r="AC106" s="381" t="str">
        <v>[C-i-C]</v>
      </c>
      <c r="AD106" s="381" t="str">
        <v>[C-i-C]</v>
      </c>
      <c r="AE106" s="381" t="str">
        <v>[C-i-C]</v>
      </c>
      <c r="AF106" s="381" t="str">
        <v>[C-i-C]</v>
      </c>
      <c r="AG106" s="381" t="str">
        <v>[C-i-C]</v>
      </c>
      <c r="AH106" s="381" t="str">
        <v>[C-i-C]</v>
      </c>
      <c r="AI106" s="133">
        <v>0</v>
      </c>
      <c r="AJ106" s="133">
        <v>0.42499999999999999</v>
      </c>
      <c r="AK106" s="133">
        <v>0.85</v>
      </c>
      <c r="AL106" s="133">
        <v>0.85</v>
      </c>
      <c r="AM106" s="133">
        <v>0.85</v>
      </c>
      <c r="AN106" s="133">
        <v>0.85</v>
      </c>
      <c r="AO106" s="133">
        <v>0.85</v>
      </c>
      <c r="AP106" s="133">
        <v>0.85</v>
      </c>
      <c r="AQ106" s="133">
        <v>0.85</v>
      </c>
      <c r="AR106" s="133">
        <v>0.85</v>
      </c>
      <c r="AS106" s="133">
        <v>0.85</v>
      </c>
      <c r="AT106" s="133">
        <v>0.85</v>
      </c>
      <c r="AU106" s="133">
        <v>0.85</v>
      </c>
      <c r="AV106" s="133">
        <v>0.85</v>
      </c>
      <c r="AW106" s="133">
        <v>0</v>
      </c>
      <c r="AX106" s="133">
        <v>0</v>
      </c>
      <c r="AY106" s="133">
        <v>0</v>
      </c>
      <c r="AZ106" s="133">
        <v>0</v>
      </c>
      <c r="BA106" s="133">
        <v>0</v>
      </c>
      <c r="BB106" s="133">
        <v>0</v>
      </c>
      <c r="BC106" s="133">
        <v>0</v>
      </c>
      <c r="BD106" s="133">
        <v>0</v>
      </c>
      <c r="BE106" s="133">
        <v>0</v>
      </c>
      <c r="BF106" s="133">
        <v>0</v>
      </c>
      <c r="BG106" s="133">
        <v>0</v>
      </c>
      <c r="BH106" s="133">
        <v>0</v>
      </c>
      <c r="BI106" s="133">
        <v>0</v>
      </c>
      <c r="BJ106" s="133">
        <v>0</v>
      </c>
      <c r="BK106" s="133">
        <v>0</v>
      </c>
      <c r="BL106" s="133">
        <v>0</v>
      </c>
      <c r="BM106" s="133">
        <v>0</v>
      </c>
      <c r="BN106" s="133">
        <v>0</v>
      </c>
      <c r="BO106" s="133">
        <v>0</v>
      </c>
      <c r="BP106" s="133">
        <v>0</v>
      </c>
      <c r="BQ106" s="133">
        <v>0</v>
      </c>
      <c r="BR106" s="133">
        <v>0</v>
      </c>
      <c r="BS106" s="381" t="str">
        <v>[C-i-C]</v>
      </c>
      <c r="BT106" s="381" t="str">
        <v>[C-i-C]</v>
      </c>
      <c r="BU106" s="381" t="str">
        <v>[C-i-C]</v>
      </c>
      <c r="BV106" s="381" t="str">
        <v>[C-i-C]</v>
      </c>
      <c r="BW106" s="381" t="str">
        <v>[C-i-C]</v>
      </c>
      <c r="BX106" s="381" t="str">
        <v>[C-i-C]</v>
      </c>
      <c r="BY106" s="381" t="str">
        <v>[C-i-C]</v>
      </c>
      <c r="BZ106" s="381" t="str">
        <v>[C-i-C]</v>
      </c>
      <c r="CA106" s="381" t="str">
        <v>[C-i-C]</v>
      </c>
      <c r="CB106" s="381" t="str">
        <v>[C-i-C]</v>
      </c>
      <c r="CC106" s="381" t="str">
        <v>[C-i-C]</v>
      </c>
      <c r="CD106" s="381" t="str">
        <v>[C-i-C]</v>
      </c>
      <c r="CE106" s="381" t="str">
        <v>[C-i-C]</v>
      </c>
      <c r="CF106" s="381" t="str">
        <v>[C-i-C]</v>
      </c>
      <c r="CG106" s="381" t="str">
        <v>[C-i-C]</v>
      </c>
      <c r="CH106" s="381" t="str">
        <v>[C-i-C]</v>
      </c>
      <c r="CI106" s="381" t="str">
        <v>[C-i-C]</v>
      </c>
      <c r="CJ106" s="381" t="str">
        <v>[C-i-C]</v>
      </c>
      <c r="CK106" s="381" t="str">
        <v>[C-i-C]</v>
      </c>
      <c r="CL106" s="381" t="str">
        <v>[C-i-C]</v>
      </c>
      <c r="CM106" s="381" t="str">
        <v>[C-i-C]</v>
      </c>
      <c r="CN106" s="381" t="str">
        <v>[C-i-C]</v>
      </c>
      <c r="CO106" s="133">
        <v>0</v>
      </c>
      <c r="CP106" s="133">
        <v>13139.512500000001</v>
      </c>
      <c r="CQ106" s="133">
        <v>26279.025000000001</v>
      </c>
      <c r="CR106" s="133">
        <v>26279.025000000001</v>
      </c>
      <c r="CS106" s="133">
        <v>26279.025000000001</v>
      </c>
      <c r="CT106" s="133">
        <v>26279.025000000001</v>
      </c>
      <c r="CU106" s="133">
        <v>26279.025000000001</v>
      </c>
      <c r="CV106" s="133">
        <v>26279.025000000001</v>
      </c>
      <c r="CW106" s="133">
        <v>26279.025000000001</v>
      </c>
      <c r="CX106" s="133">
        <v>26279.025000000001</v>
      </c>
      <c r="CY106" s="133">
        <v>26279.025000000001</v>
      </c>
      <c r="CZ106" s="133">
        <v>26279.025000000001</v>
      </c>
      <c r="DA106" s="133">
        <v>26279.025000000001</v>
      </c>
      <c r="DB106" s="133">
        <v>26279.025000000001</v>
      </c>
      <c r="DC106" s="133">
        <v>0</v>
      </c>
      <c r="DD106" s="133">
        <v>0</v>
      </c>
      <c r="DE106" s="133">
        <v>0</v>
      </c>
      <c r="DF106" s="133">
        <v>0</v>
      </c>
      <c r="DG106" s="133">
        <v>0</v>
      </c>
      <c r="DH106" s="133">
        <v>0</v>
      </c>
      <c r="DI106" s="133">
        <v>0</v>
      </c>
      <c r="DJ106" s="133">
        <v>0</v>
      </c>
      <c r="DK106" s="133">
        <v>0</v>
      </c>
      <c r="DL106" s="133">
        <v>0</v>
      </c>
      <c r="DM106" s="133">
        <v>0</v>
      </c>
      <c r="DN106" s="133">
        <v>0</v>
      </c>
      <c r="DO106" s="133">
        <v>0</v>
      </c>
      <c r="DP106" s="133">
        <v>0</v>
      </c>
      <c r="DQ106" s="133">
        <v>0</v>
      </c>
      <c r="DR106" s="133">
        <v>0</v>
      </c>
      <c r="DS106" s="133">
        <v>0</v>
      </c>
      <c r="DU106" s="223"/>
      <c r="DV106" s="223"/>
      <c r="DW106" s="223"/>
      <c r="DX106" s="223"/>
      <c r="DY106" s="223"/>
      <c r="DZ106" s="223"/>
      <c r="EA106" s="223">
        <v>0</v>
      </c>
      <c r="EB106" s="223">
        <v>0</v>
      </c>
      <c r="EC106" s="223">
        <v>118255.61249999999</v>
      </c>
      <c r="ED106" s="223">
        <f t="shared" si="21"/>
        <v>210232.19999999998</v>
      </c>
      <c r="EE106" s="223">
        <f t="shared" si="22"/>
        <v>0</v>
      </c>
      <c r="EF106" s="147" t="str">
        <f t="shared" si="23"/>
        <v>OK</v>
      </c>
      <c r="EG106" s="223">
        <f t="shared" si="24"/>
        <v>328487.8125</v>
      </c>
      <c r="EI106" s="223">
        <f t="shared" si="20"/>
        <v>162508.99593195264</v>
      </c>
      <c r="EJ106" s="223">
        <f>EI106*'Key assumptions'!$H$20*'Key assumptions'!$H$21</f>
        <v>6094.0873474482241</v>
      </c>
      <c r="EK106" s="279">
        <f t="shared" si="27"/>
        <v>0.23963133640552994</v>
      </c>
      <c r="EL106" s="223">
        <f t="shared" si="25"/>
        <v>1460.3342952410489</v>
      </c>
      <c r="ET106" s="133">
        <f t="shared" si="30"/>
        <v>4</v>
      </c>
      <c r="EU106" s="133">
        <f t="shared" si="30"/>
        <v>12</v>
      </c>
      <c r="EV106" s="133">
        <f t="shared" si="30"/>
        <v>11</v>
      </c>
      <c r="EW106" s="133">
        <f t="shared" si="30"/>
        <v>8</v>
      </c>
      <c r="EX106" s="133">
        <f t="shared" si="30"/>
        <v>0</v>
      </c>
      <c r="EY106" s="133">
        <f t="shared" si="26"/>
        <v>35</v>
      </c>
      <c r="FA106" s="223">
        <v>0</v>
      </c>
      <c r="FB106" s="223">
        <v>118255.61249999999</v>
      </c>
    </row>
    <row r="107" spans="1:158" ht="12.6" thickBot="1" x14ac:dyDescent="0.45">
      <c r="A107" s="133" t="str">
        <v>Construction Management</v>
      </c>
      <c r="B107" s="133" t="str">
        <v>N/A</v>
      </c>
      <c r="C107" s="133" t="str">
        <v>Internal Labour</v>
      </c>
      <c r="D107" s="133">
        <v>634998</v>
      </c>
      <c r="E107" s="133" t="str">
        <v>Senior Site Manager Subs</v>
      </c>
      <c r="F107" s="133">
        <v>216.62</v>
      </c>
      <c r="G107" s="133">
        <v>94.875194156804724</v>
      </c>
      <c r="H107" s="133">
        <v>0</v>
      </c>
      <c r="I107" s="133">
        <v>0</v>
      </c>
      <c r="J107" s="133">
        <v>0</v>
      </c>
      <c r="K107" s="133">
        <v>0</v>
      </c>
      <c r="L107" s="133">
        <v>0</v>
      </c>
      <c r="M107" s="381" t="str">
        <v>[C-i-C]</v>
      </c>
      <c r="N107" s="381" t="str">
        <v>[C-i-C]</v>
      </c>
      <c r="O107" s="381" t="str">
        <v>[C-i-C]</v>
      </c>
      <c r="P107" s="381" t="str">
        <v>[C-i-C]</v>
      </c>
      <c r="Q107" s="381" t="str">
        <v>[C-i-C]</v>
      </c>
      <c r="R107" s="381" t="str">
        <v>[C-i-C]</v>
      </c>
      <c r="S107" s="381" t="str">
        <v>[C-i-C]</v>
      </c>
      <c r="T107" s="381" t="str">
        <v>[C-i-C]</v>
      </c>
      <c r="U107" s="381" t="str">
        <v>[C-i-C]</v>
      </c>
      <c r="V107" s="381" t="str">
        <v>[C-i-C]</v>
      </c>
      <c r="W107" s="381" t="str">
        <v>[C-i-C]</v>
      </c>
      <c r="X107" s="381" t="str">
        <v>[C-i-C]</v>
      </c>
      <c r="Y107" s="381" t="str">
        <v>[C-i-C]</v>
      </c>
      <c r="Z107" s="381" t="str">
        <v>[C-i-C]</v>
      </c>
      <c r="AA107" s="381" t="str">
        <v>[C-i-C]</v>
      </c>
      <c r="AB107" s="381" t="str">
        <v>[C-i-C]</v>
      </c>
      <c r="AC107" s="381" t="str">
        <v>[C-i-C]</v>
      </c>
      <c r="AD107" s="381" t="str">
        <v>[C-i-C]</v>
      </c>
      <c r="AE107" s="381" t="str">
        <v>[C-i-C]</v>
      </c>
      <c r="AF107" s="381" t="str">
        <v>[C-i-C]</v>
      </c>
      <c r="AG107" s="381" t="str">
        <v>[C-i-C]</v>
      </c>
      <c r="AH107" s="381" t="str">
        <v>[C-i-C]</v>
      </c>
      <c r="AI107" s="133">
        <v>0</v>
      </c>
      <c r="AJ107" s="133">
        <v>0.45</v>
      </c>
      <c r="AK107" s="133">
        <v>0.9</v>
      </c>
      <c r="AL107" s="133">
        <v>0.9</v>
      </c>
      <c r="AM107" s="133">
        <v>0.9</v>
      </c>
      <c r="AN107" s="133">
        <v>0.9</v>
      </c>
      <c r="AO107" s="133">
        <v>0.9</v>
      </c>
      <c r="AP107" s="133">
        <v>0.9</v>
      </c>
      <c r="AQ107" s="133">
        <v>1.0333333333333332</v>
      </c>
      <c r="AR107" s="133">
        <v>1.0333333333333332</v>
      </c>
      <c r="AS107" s="133">
        <v>1.0333333333333332</v>
      </c>
      <c r="AT107" s="133">
        <v>1.0333333333333332</v>
      </c>
      <c r="AU107" s="133">
        <v>1.0333333333333332</v>
      </c>
      <c r="AV107" s="133">
        <v>1.0333333333333332</v>
      </c>
      <c r="AW107" s="133">
        <v>0.13333333333333333</v>
      </c>
      <c r="AX107" s="133">
        <v>0</v>
      </c>
      <c r="AY107" s="133">
        <v>0</v>
      </c>
      <c r="AZ107" s="133">
        <v>0</v>
      </c>
      <c r="BA107" s="133">
        <v>0</v>
      </c>
      <c r="BB107" s="133">
        <v>0</v>
      </c>
      <c r="BC107" s="133">
        <v>0</v>
      </c>
      <c r="BD107" s="133">
        <v>0</v>
      </c>
      <c r="BE107" s="133">
        <v>0</v>
      </c>
      <c r="BF107" s="133">
        <v>0</v>
      </c>
      <c r="BG107" s="133">
        <v>0</v>
      </c>
      <c r="BH107" s="133">
        <v>0</v>
      </c>
      <c r="BI107" s="133">
        <v>0</v>
      </c>
      <c r="BJ107" s="133">
        <v>0</v>
      </c>
      <c r="BK107" s="133">
        <v>0</v>
      </c>
      <c r="BL107" s="133">
        <v>0</v>
      </c>
      <c r="BM107" s="133">
        <v>0</v>
      </c>
      <c r="BN107" s="133">
        <v>0</v>
      </c>
      <c r="BO107" s="133">
        <v>0</v>
      </c>
      <c r="BP107" s="133">
        <v>0</v>
      </c>
      <c r="BQ107" s="133">
        <v>0</v>
      </c>
      <c r="BR107" s="133">
        <v>0</v>
      </c>
      <c r="BS107" s="381" t="str">
        <v>[C-i-C]</v>
      </c>
      <c r="BT107" s="381" t="str">
        <v>[C-i-C]</v>
      </c>
      <c r="BU107" s="381" t="str">
        <v>[C-i-C]</v>
      </c>
      <c r="BV107" s="381" t="str">
        <v>[C-i-C]</v>
      </c>
      <c r="BW107" s="381" t="str">
        <v>[C-i-C]</v>
      </c>
      <c r="BX107" s="381" t="str">
        <v>[C-i-C]</v>
      </c>
      <c r="BY107" s="381" t="str">
        <v>[C-i-C]</v>
      </c>
      <c r="BZ107" s="381" t="str">
        <v>[C-i-C]</v>
      </c>
      <c r="CA107" s="381" t="str">
        <v>[C-i-C]</v>
      </c>
      <c r="CB107" s="381" t="str">
        <v>[C-i-C]</v>
      </c>
      <c r="CC107" s="381" t="str">
        <v>[C-i-C]</v>
      </c>
      <c r="CD107" s="381" t="str">
        <v>[C-i-C]</v>
      </c>
      <c r="CE107" s="381" t="str">
        <v>[C-i-C]</v>
      </c>
      <c r="CF107" s="381" t="str">
        <v>[C-i-C]</v>
      </c>
      <c r="CG107" s="381" t="str">
        <v>[C-i-C]</v>
      </c>
      <c r="CH107" s="381" t="str">
        <v>[C-i-C]</v>
      </c>
      <c r="CI107" s="381" t="str">
        <v>[C-i-C]</v>
      </c>
      <c r="CJ107" s="381" t="str">
        <v>[C-i-C]</v>
      </c>
      <c r="CK107" s="381" t="str">
        <v>[C-i-C]</v>
      </c>
      <c r="CL107" s="381" t="str">
        <v>[C-i-C]</v>
      </c>
      <c r="CM107" s="381" t="str">
        <v>[C-i-C]</v>
      </c>
      <c r="CN107" s="381" t="str">
        <v>[C-i-C]</v>
      </c>
      <c r="CO107" s="133">
        <v>0</v>
      </c>
      <c r="CP107" s="133">
        <v>14621.85</v>
      </c>
      <c r="CQ107" s="133">
        <v>29243.7</v>
      </c>
      <c r="CR107" s="133">
        <v>29243.7</v>
      </c>
      <c r="CS107" s="133">
        <v>29243.7</v>
      </c>
      <c r="CT107" s="133">
        <v>29243.7</v>
      </c>
      <c r="CU107" s="133">
        <v>29243.7</v>
      </c>
      <c r="CV107" s="133">
        <v>29243.7</v>
      </c>
      <c r="CW107" s="133">
        <v>33576.1</v>
      </c>
      <c r="CX107" s="133">
        <v>33576.1</v>
      </c>
      <c r="CY107" s="133">
        <v>33576.1</v>
      </c>
      <c r="CZ107" s="133">
        <v>33576.1</v>
      </c>
      <c r="DA107" s="133">
        <v>33576.1</v>
      </c>
      <c r="DB107" s="133">
        <v>33576.1</v>
      </c>
      <c r="DC107" s="133">
        <v>4332.3999999999996</v>
      </c>
      <c r="DD107" s="133">
        <v>0</v>
      </c>
      <c r="DE107" s="133">
        <v>0</v>
      </c>
      <c r="DF107" s="133">
        <v>0</v>
      </c>
      <c r="DG107" s="133">
        <v>0</v>
      </c>
      <c r="DH107" s="133">
        <v>0</v>
      </c>
      <c r="DI107" s="133">
        <v>0</v>
      </c>
      <c r="DJ107" s="133">
        <v>0</v>
      </c>
      <c r="DK107" s="133">
        <v>0</v>
      </c>
      <c r="DL107" s="133">
        <v>0</v>
      </c>
      <c r="DM107" s="133">
        <v>0</v>
      </c>
      <c r="DN107" s="133">
        <v>0</v>
      </c>
      <c r="DO107" s="133">
        <v>0</v>
      </c>
      <c r="DP107" s="133">
        <v>0</v>
      </c>
      <c r="DQ107" s="133">
        <v>0</v>
      </c>
      <c r="DR107" s="133">
        <v>0</v>
      </c>
      <c r="DS107" s="133">
        <v>0</v>
      </c>
      <c r="DU107" s="223"/>
      <c r="DV107" s="223"/>
      <c r="DW107" s="223"/>
      <c r="DX107" s="223"/>
      <c r="DY107" s="223"/>
      <c r="DZ107" s="223"/>
      <c r="EA107" s="223">
        <v>0</v>
      </c>
      <c r="EB107" s="223">
        <v>0</v>
      </c>
      <c r="EC107" s="223">
        <v>131596.65</v>
      </c>
      <c r="ED107" s="223">
        <f t="shared" si="21"/>
        <v>264276.40000000002</v>
      </c>
      <c r="EE107" s="223">
        <f t="shared" si="22"/>
        <v>0</v>
      </c>
      <c r="EF107" s="147" t="str">
        <f t="shared" si="23"/>
        <v>OK</v>
      </c>
      <c r="EG107" s="223">
        <f t="shared" si="24"/>
        <v>395873.05000000005</v>
      </c>
      <c r="EI107" s="223">
        <f t="shared" si="20"/>
        <v>170775.34948224848</v>
      </c>
      <c r="EJ107" s="223">
        <f>EI107*'Key assumptions'!$H$20*'Key assumptions'!$H$21</f>
        <v>6404.0756055843176</v>
      </c>
      <c r="EK107" s="279">
        <f t="shared" si="27"/>
        <v>0.23963133640552994</v>
      </c>
      <c r="EL107" s="223">
        <f t="shared" si="25"/>
        <v>1534.6171958082234</v>
      </c>
      <c r="ET107" s="133">
        <f t="shared" si="30"/>
        <v>4</v>
      </c>
      <c r="EU107" s="133">
        <f t="shared" si="30"/>
        <v>12</v>
      </c>
      <c r="EV107" s="133">
        <f t="shared" si="30"/>
        <v>11</v>
      </c>
      <c r="EW107" s="133">
        <f t="shared" si="30"/>
        <v>9</v>
      </c>
      <c r="EX107" s="133">
        <f t="shared" si="30"/>
        <v>0</v>
      </c>
      <c r="EY107" s="133">
        <f t="shared" si="26"/>
        <v>36</v>
      </c>
      <c r="FA107" s="223">
        <v>0</v>
      </c>
      <c r="FB107" s="223">
        <v>131596.65</v>
      </c>
    </row>
    <row r="108" spans="1:158" ht="12.6" thickBot="1" x14ac:dyDescent="0.45">
      <c r="A108" s="133" t="str">
        <v>Construction Management</v>
      </c>
      <c r="B108" s="133" t="str">
        <v>N/A</v>
      </c>
      <c r="C108" s="133" t="str">
        <v>Internal Labour</v>
      </c>
      <c r="D108" s="133">
        <v>634998</v>
      </c>
      <c r="E108" s="133" t="str">
        <v>Site Manager Lines</v>
      </c>
      <c r="F108" s="133">
        <v>180.38</v>
      </c>
      <c r="G108" s="133">
        <v>79.010475221893486</v>
      </c>
      <c r="H108" s="133">
        <v>0</v>
      </c>
      <c r="I108" s="133">
        <v>0</v>
      </c>
      <c r="J108" s="133">
        <v>0</v>
      </c>
      <c r="K108" s="133">
        <v>0</v>
      </c>
      <c r="L108" s="133">
        <v>0</v>
      </c>
      <c r="M108" s="381" t="str">
        <v>[C-i-C]</v>
      </c>
      <c r="N108" s="381" t="str">
        <v>[C-i-C]</v>
      </c>
      <c r="O108" s="381" t="str">
        <v>[C-i-C]</v>
      </c>
      <c r="P108" s="381" t="str">
        <v>[C-i-C]</v>
      </c>
      <c r="Q108" s="381" t="str">
        <v>[C-i-C]</v>
      </c>
      <c r="R108" s="381" t="str">
        <v>[C-i-C]</v>
      </c>
      <c r="S108" s="381" t="str">
        <v>[C-i-C]</v>
      </c>
      <c r="T108" s="381" t="str">
        <v>[C-i-C]</v>
      </c>
      <c r="U108" s="381" t="str">
        <v>[C-i-C]</v>
      </c>
      <c r="V108" s="381" t="str">
        <v>[C-i-C]</v>
      </c>
      <c r="W108" s="381" t="str">
        <v>[C-i-C]</v>
      </c>
      <c r="X108" s="381" t="str">
        <v>[C-i-C]</v>
      </c>
      <c r="Y108" s="381" t="str">
        <v>[C-i-C]</v>
      </c>
      <c r="Z108" s="381" t="str">
        <v>[C-i-C]</v>
      </c>
      <c r="AA108" s="381" t="str">
        <v>[C-i-C]</v>
      </c>
      <c r="AB108" s="381" t="str">
        <v>[C-i-C]</v>
      </c>
      <c r="AC108" s="381" t="str">
        <v>[C-i-C]</v>
      </c>
      <c r="AD108" s="381" t="str">
        <v>[C-i-C]</v>
      </c>
      <c r="AE108" s="381" t="str">
        <v>[C-i-C]</v>
      </c>
      <c r="AF108" s="381" t="str">
        <v>[C-i-C]</v>
      </c>
      <c r="AG108" s="381" t="str">
        <v>[C-i-C]</v>
      </c>
      <c r="AH108" s="381" t="str">
        <v>[C-i-C]</v>
      </c>
      <c r="AI108" s="133">
        <v>0</v>
      </c>
      <c r="AJ108" s="133">
        <v>0</v>
      </c>
      <c r="AK108" s="133">
        <v>0.85</v>
      </c>
      <c r="AL108" s="133">
        <v>0.85</v>
      </c>
      <c r="AM108" s="133">
        <v>0.85</v>
      </c>
      <c r="AN108" s="133">
        <v>0.85</v>
      </c>
      <c r="AO108" s="133">
        <v>0.85</v>
      </c>
      <c r="AP108" s="133">
        <v>0.85</v>
      </c>
      <c r="AQ108" s="133">
        <v>0.85</v>
      </c>
      <c r="AR108" s="133">
        <v>0.85</v>
      </c>
      <c r="AS108" s="133">
        <v>0.85</v>
      </c>
      <c r="AT108" s="133">
        <v>0.85</v>
      </c>
      <c r="AU108" s="133">
        <v>0.85</v>
      </c>
      <c r="AV108" s="133">
        <v>0.85</v>
      </c>
      <c r="AW108" s="133">
        <v>0</v>
      </c>
      <c r="AX108" s="133">
        <v>0</v>
      </c>
      <c r="AY108" s="133">
        <v>0</v>
      </c>
      <c r="AZ108" s="133">
        <v>0</v>
      </c>
      <c r="BA108" s="133">
        <v>0</v>
      </c>
      <c r="BB108" s="133">
        <v>0</v>
      </c>
      <c r="BC108" s="133">
        <v>0</v>
      </c>
      <c r="BD108" s="133">
        <v>0</v>
      </c>
      <c r="BE108" s="133">
        <v>0</v>
      </c>
      <c r="BF108" s="133">
        <v>0</v>
      </c>
      <c r="BG108" s="133">
        <v>0</v>
      </c>
      <c r="BH108" s="133">
        <v>0</v>
      </c>
      <c r="BI108" s="133">
        <v>0</v>
      </c>
      <c r="BJ108" s="133">
        <v>0</v>
      </c>
      <c r="BK108" s="133">
        <v>0</v>
      </c>
      <c r="BL108" s="133">
        <v>0</v>
      </c>
      <c r="BM108" s="133">
        <v>0</v>
      </c>
      <c r="BN108" s="133">
        <v>0</v>
      </c>
      <c r="BO108" s="133">
        <v>0</v>
      </c>
      <c r="BP108" s="133">
        <v>0</v>
      </c>
      <c r="BQ108" s="133">
        <v>0</v>
      </c>
      <c r="BR108" s="133">
        <v>0</v>
      </c>
      <c r="BS108" s="381" t="str">
        <v>[C-i-C]</v>
      </c>
      <c r="BT108" s="381" t="str">
        <v>[C-i-C]</v>
      </c>
      <c r="BU108" s="381" t="str">
        <v>[C-i-C]</v>
      </c>
      <c r="BV108" s="381" t="str">
        <v>[C-i-C]</v>
      </c>
      <c r="BW108" s="381" t="str">
        <v>[C-i-C]</v>
      </c>
      <c r="BX108" s="381" t="str">
        <v>[C-i-C]</v>
      </c>
      <c r="BY108" s="381" t="str">
        <v>[C-i-C]</v>
      </c>
      <c r="BZ108" s="381" t="str">
        <v>[C-i-C]</v>
      </c>
      <c r="CA108" s="381" t="str">
        <v>[C-i-C]</v>
      </c>
      <c r="CB108" s="381" t="str">
        <v>[C-i-C]</v>
      </c>
      <c r="CC108" s="381" t="str">
        <v>[C-i-C]</v>
      </c>
      <c r="CD108" s="381" t="str">
        <v>[C-i-C]</v>
      </c>
      <c r="CE108" s="381" t="str">
        <v>[C-i-C]</v>
      </c>
      <c r="CF108" s="381" t="str">
        <v>[C-i-C]</v>
      </c>
      <c r="CG108" s="381" t="str">
        <v>[C-i-C]</v>
      </c>
      <c r="CH108" s="381" t="str">
        <v>[C-i-C]</v>
      </c>
      <c r="CI108" s="381" t="str">
        <v>[C-i-C]</v>
      </c>
      <c r="CJ108" s="381" t="str">
        <v>[C-i-C]</v>
      </c>
      <c r="CK108" s="381" t="str">
        <v>[C-i-C]</v>
      </c>
      <c r="CL108" s="381" t="str">
        <v>[C-i-C]</v>
      </c>
      <c r="CM108" s="381" t="str">
        <v>[C-i-C]</v>
      </c>
      <c r="CN108" s="381" t="str">
        <v>[C-i-C]</v>
      </c>
      <c r="CO108" s="133">
        <v>0</v>
      </c>
      <c r="CP108" s="133">
        <v>0</v>
      </c>
      <c r="CQ108" s="133">
        <v>22998.449999999997</v>
      </c>
      <c r="CR108" s="133">
        <v>22998.449999999997</v>
      </c>
      <c r="CS108" s="133">
        <v>22998.449999999997</v>
      </c>
      <c r="CT108" s="133">
        <v>22998.449999999997</v>
      </c>
      <c r="CU108" s="133">
        <v>22998.449999999997</v>
      </c>
      <c r="CV108" s="133">
        <v>22998.449999999997</v>
      </c>
      <c r="CW108" s="133">
        <v>22998.449999999997</v>
      </c>
      <c r="CX108" s="133">
        <v>22998.449999999997</v>
      </c>
      <c r="CY108" s="133">
        <v>22998.449999999997</v>
      </c>
      <c r="CZ108" s="133">
        <v>22998.449999999997</v>
      </c>
      <c r="DA108" s="133">
        <v>22998.449999999997</v>
      </c>
      <c r="DB108" s="133">
        <v>22998.449999999997</v>
      </c>
      <c r="DC108" s="133">
        <v>0</v>
      </c>
      <c r="DD108" s="133">
        <v>0</v>
      </c>
      <c r="DE108" s="133">
        <v>0</v>
      </c>
      <c r="DF108" s="133">
        <v>0</v>
      </c>
      <c r="DG108" s="133">
        <v>0</v>
      </c>
      <c r="DH108" s="133">
        <v>0</v>
      </c>
      <c r="DI108" s="133">
        <v>0</v>
      </c>
      <c r="DJ108" s="133">
        <v>0</v>
      </c>
      <c r="DK108" s="133">
        <v>0</v>
      </c>
      <c r="DL108" s="133">
        <v>0</v>
      </c>
      <c r="DM108" s="133">
        <v>0</v>
      </c>
      <c r="DN108" s="133">
        <v>0</v>
      </c>
      <c r="DO108" s="133">
        <v>0</v>
      </c>
      <c r="DP108" s="133">
        <v>0</v>
      </c>
      <c r="DQ108" s="133">
        <v>0</v>
      </c>
      <c r="DR108" s="133">
        <v>0</v>
      </c>
      <c r="DS108" s="133">
        <v>0</v>
      </c>
      <c r="DU108" s="223"/>
      <c r="DV108" s="223"/>
      <c r="DW108" s="223"/>
      <c r="DX108" s="223"/>
      <c r="DY108" s="223"/>
      <c r="DZ108" s="223"/>
      <c r="EA108" s="223">
        <v>5411.4</v>
      </c>
      <c r="EB108" s="223">
        <v>12175.650000000001</v>
      </c>
      <c r="EC108" s="223">
        <v>91993.799999999988</v>
      </c>
      <c r="ED108" s="223">
        <f t="shared" si="21"/>
        <v>183987.59999999998</v>
      </c>
      <c r="EE108" s="223">
        <f t="shared" si="22"/>
        <v>0</v>
      </c>
      <c r="EF108" s="147" t="str">
        <f t="shared" si="23"/>
        <v>ERROR</v>
      </c>
      <c r="EG108" s="223">
        <f t="shared" si="24"/>
        <v>293568.44999999995</v>
      </c>
      <c r="EI108" s="223">
        <f t="shared" si="20"/>
        <v>142218.85539940829</v>
      </c>
      <c r="EJ108" s="223">
        <f>EI108*'Key assumptions'!$H$20*'Key assumptions'!$H$21</f>
        <v>5333.2070774778103</v>
      </c>
      <c r="EK108" s="279">
        <f t="shared" si="27"/>
        <v>0.23963133640552994</v>
      </c>
      <c r="EL108" s="223">
        <f t="shared" si="25"/>
        <v>1278.0035393034384</v>
      </c>
      <c r="ET108" s="133">
        <f t="shared" si="30"/>
        <v>4</v>
      </c>
      <c r="EU108" s="133">
        <f t="shared" si="30"/>
        <v>12</v>
      </c>
      <c r="EV108" s="133">
        <f t="shared" si="30"/>
        <v>10</v>
      </c>
      <c r="EW108" s="133">
        <f t="shared" si="30"/>
        <v>8</v>
      </c>
      <c r="EX108" s="133">
        <f t="shared" si="30"/>
        <v>0</v>
      </c>
      <c r="EY108" s="133">
        <f t="shared" si="26"/>
        <v>34</v>
      </c>
      <c r="FA108" s="223">
        <v>0</v>
      </c>
      <c r="FB108" s="223">
        <v>91993.799999999988</v>
      </c>
    </row>
    <row r="109" spans="1:158" ht="12.6" thickBot="1" x14ac:dyDescent="0.45">
      <c r="A109" s="133" t="str">
        <v>Other support and corporate roles</v>
      </c>
      <c r="B109" s="133" t="str">
        <v>N/A</v>
      </c>
      <c r="C109" s="133" t="str">
        <v>Internal Labour</v>
      </c>
      <c r="D109" s="133">
        <v>634998</v>
      </c>
      <c r="E109" s="133" t="str">
        <v>Safety Officer</v>
      </c>
      <c r="F109" s="133">
        <v>216.62</v>
      </c>
      <c r="G109" s="133">
        <v>94.875194156804724</v>
      </c>
      <c r="H109" s="133">
        <v>0</v>
      </c>
      <c r="I109" s="133">
        <v>0</v>
      </c>
      <c r="J109" s="133">
        <v>0</v>
      </c>
      <c r="K109" s="133">
        <v>0</v>
      </c>
      <c r="L109" s="133">
        <v>0</v>
      </c>
      <c r="M109" s="381" t="str">
        <v>[C-i-C]</v>
      </c>
      <c r="N109" s="381" t="str">
        <v>[C-i-C]</v>
      </c>
      <c r="O109" s="381" t="str">
        <v>[C-i-C]</v>
      </c>
      <c r="P109" s="381" t="str">
        <v>[C-i-C]</v>
      </c>
      <c r="Q109" s="381" t="str">
        <v>[C-i-C]</v>
      </c>
      <c r="R109" s="381" t="str">
        <v>[C-i-C]</v>
      </c>
      <c r="S109" s="381" t="str">
        <v>[C-i-C]</v>
      </c>
      <c r="T109" s="381" t="str">
        <v>[C-i-C]</v>
      </c>
      <c r="U109" s="381" t="str">
        <v>[C-i-C]</v>
      </c>
      <c r="V109" s="381" t="str">
        <v>[C-i-C]</v>
      </c>
      <c r="W109" s="381" t="str">
        <v>[C-i-C]</v>
      </c>
      <c r="X109" s="381" t="str">
        <v>[C-i-C]</v>
      </c>
      <c r="Y109" s="381" t="str">
        <v>[C-i-C]</v>
      </c>
      <c r="Z109" s="381" t="str">
        <v>[C-i-C]</v>
      </c>
      <c r="AA109" s="381" t="str">
        <v>[C-i-C]</v>
      </c>
      <c r="AB109" s="381" t="str">
        <v>[C-i-C]</v>
      </c>
      <c r="AC109" s="381" t="str">
        <v>[C-i-C]</v>
      </c>
      <c r="AD109" s="381" t="str">
        <v>[C-i-C]</v>
      </c>
      <c r="AE109" s="381" t="str">
        <v>[C-i-C]</v>
      </c>
      <c r="AF109" s="381" t="str">
        <v>[C-i-C]</v>
      </c>
      <c r="AG109" s="381" t="str">
        <v>[C-i-C]</v>
      </c>
      <c r="AH109" s="381" t="str">
        <v>[C-i-C]</v>
      </c>
      <c r="AI109" s="133">
        <v>0</v>
      </c>
      <c r="AJ109" s="133">
        <v>0.25</v>
      </c>
      <c r="AK109" s="133">
        <v>0.25</v>
      </c>
      <c r="AL109" s="133">
        <v>0.25</v>
      </c>
      <c r="AM109" s="133">
        <v>0.25</v>
      </c>
      <c r="AN109" s="133">
        <v>0.25</v>
      </c>
      <c r="AO109" s="133">
        <v>0.25</v>
      </c>
      <c r="AP109" s="133">
        <v>0.25</v>
      </c>
      <c r="AQ109" s="133">
        <v>0.25</v>
      </c>
      <c r="AR109" s="133">
        <v>0.25</v>
      </c>
      <c r="AS109" s="133">
        <v>0.25</v>
      </c>
      <c r="AT109" s="133">
        <v>0.25</v>
      </c>
      <c r="AU109" s="133">
        <v>0.25</v>
      </c>
      <c r="AV109" s="133">
        <v>0.25</v>
      </c>
      <c r="AW109" s="133">
        <v>0</v>
      </c>
      <c r="AX109" s="133">
        <v>0</v>
      </c>
      <c r="AY109" s="133">
        <v>0</v>
      </c>
      <c r="AZ109" s="133">
        <v>0</v>
      </c>
      <c r="BA109" s="133">
        <v>0</v>
      </c>
      <c r="BB109" s="133">
        <v>0</v>
      </c>
      <c r="BC109" s="133">
        <v>0</v>
      </c>
      <c r="BD109" s="133">
        <v>0</v>
      </c>
      <c r="BE109" s="133">
        <v>0</v>
      </c>
      <c r="BF109" s="133">
        <v>0</v>
      </c>
      <c r="BG109" s="133">
        <v>0</v>
      </c>
      <c r="BH109" s="133">
        <v>0</v>
      </c>
      <c r="BI109" s="133">
        <v>0</v>
      </c>
      <c r="BJ109" s="133">
        <v>0</v>
      </c>
      <c r="BK109" s="133">
        <v>0</v>
      </c>
      <c r="BL109" s="133">
        <v>0</v>
      </c>
      <c r="BM109" s="133">
        <v>0</v>
      </c>
      <c r="BN109" s="133">
        <v>0</v>
      </c>
      <c r="BO109" s="133">
        <v>0</v>
      </c>
      <c r="BP109" s="133">
        <v>0</v>
      </c>
      <c r="BQ109" s="133">
        <v>0</v>
      </c>
      <c r="BR109" s="133">
        <v>0</v>
      </c>
      <c r="BS109" s="381" t="str">
        <v>[C-i-C]</v>
      </c>
      <c r="BT109" s="381" t="str">
        <v>[C-i-C]</v>
      </c>
      <c r="BU109" s="381" t="str">
        <v>[C-i-C]</v>
      </c>
      <c r="BV109" s="381" t="str">
        <v>[C-i-C]</v>
      </c>
      <c r="BW109" s="381" t="str">
        <v>[C-i-C]</v>
      </c>
      <c r="BX109" s="381" t="str">
        <v>[C-i-C]</v>
      </c>
      <c r="BY109" s="381" t="str">
        <v>[C-i-C]</v>
      </c>
      <c r="BZ109" s="381" t="str">
        <v>[C-i-C]</v>
      </c>
      <c r="CA109" s="381" t="str">
        <v>[C-i-C]</v>
      </c>
      <c r="CB109" s="381" t="str">
        <v>[C-i-C]</v>
      </c>
      <c r="CC109" s="381" t="str">
        <v>[C-i-C]</v>
      </c>
      <c r="CD109" s="381" t="str">
        <v>[C-i-C]</v>
      </c>
      <c r="CE109" s="381" t="str">
        <v>[C-i-C]</v>
      </c>
      <c r="CF109" s="381" t="str">
        <v>[C-i-C]</v>
      </c>
      <c r="CG109" s="381" t="str">
        <v>[C-i-C]</v>
      </c>
      <c r="CH109" s="381" t="str">
        <v>[C-i-C]</v>
      </c>
      <c r="CI109" s="381" t="str">
        <v>[C-i-C]</v>
      </c>
      <c r="CJ109" s="381" t="str">
        <v>[C-i-C]</v>
      </c>
      <c r="CK109" s="381" t="str">
        <v>[C-i-C]</v>
      </c>
      <c r="CL109" s="381" t="str">
        <v>[C-i-C]</v>
      </c>
      <c r="CM109" s="381" t="str">
        <v>[C-i-C]</v>
      </c>
      <c r="CN109" s="381" t="str">
        <v>[C-i-C]</v>
      </c>
      <c r="CO109" s="133">
        <v>0</v>
      </c>
      <c r="CP109" s="133">
        <v>8123.25</v>
      </c>
      <c r="CQ109" s="133">
        <v>8123.25</v>
      </c>
      <c r="CR109" s="133">
        <v>8123.25</v>
      </c>
      <c r="CS109" s="133">
        <v>8123.25</v>
      </c>
      <c r="CT109" s="133">
        <v>8123.25</v>
      </c>
      <c r="CU109" s="133">
        <v>8123.25</v>
      </c>
      <c r="CV109" s="133">
        <v>8123.25</v>
      </c>
      <c r="CW109" s="133">
        <v>8123.25</v>
      </c>
      <c r="CX109" s="133">
        <v>8123.25</v>
      </c>
      <c r="CY109" s="133">
        <v>8123.25</v>
      </c>
      <c r="CZ109" s="133">
        <v>8123.25</v>
      </c>
      <c r="DA109" s="133">
        <v>8123.25</v>
      </c>
      <c r="DB109" s="133">
        <v>8123.25</v>
      </c>
      <c r="DC109" s="133">
        <v>0</v>
      </c>
      <c r="DD109" s="133">
        <v>0</v>
      </c>
      <c r="DE109" s="133">
        <v>0</v>
      </c>
      <c r="DF109" s="133">
        <v>0</v>
      </c>
      <c r="DG109" s="133">
        <v>0</v>
      </c>
      <c r="DH109" s="133">
        <v>0</v>
      </c>
      <c r="DI109" s="133">
        <v>0</v>
      </c>
      <c r="DJ109" s="133">
        <v>0</v>
      </c>
      <c r="DK109" s="133">
        <v>0</v>
      </c>
      <c r="DL109" s="133">
        <v>0</v>
      </c>
      <c r="DM109" s="133">
        <v>0</v>
      </c>
      <c r="DN109" s="133">
        <v>0</v>
      </c>
      <c r="DO109" s="133">
        <v>0</v>
      </c>
      <c r="DP109" s="133">
        <v>0</v>
      </c>
      <c r="DQ109" s="133">
        <v>0</v>
      </c>
      <c r="DR109" s="133">
        <v>0</v>
      </c>
      <c r="DS109" s="133">
        <v>0</v>
      </c>
      <c r="DU109" s="223"/>
      <c r="DV109" s="223"/>
      <c r="DW109" s="223"/>
      <c r="DX109" s="223"/>
      <c r="DY109" s="223"/>
      <c r="DZ109" s="223"/>
      <c r="EA109" s="223">
        <v>0</v>
      </c>
      <c r="EB109" s="223">
        <v>0</v>
      </c>
      <c r="EC109" s="223">
        <v>40616.25</v>
      </c>
      <c r="ED109" s="223">
        <f t="shared" si="21"/>
        <v>64986</v>
      </c>
      <c r="EE109" s="223">
        <f t="shared" si="22"/>
        <v>0</v>
      </c>
      <c r="EF109" s="147" t="str">
        <f t="shared" si="23"/>
        <v>OK</v>
      </c>
      <c r="EG109" s="223">
        <f t="shared" si="24"/>
        <v>105602.25</v>
      </c>
      <c r="EI109" s="223">
        <f t="shared" si="20"/>
        <v>170775.34948224848</v>
      </c>
      <c r="EJ109" s="223">
        <f>EI109*'Key assumptions'!$H$20*'Key assumptions'!$H$21</f>
        <v>6404.0756055843176</v>
      </c>
      <c r="EK109" s="279">
        <f t="shared" si="27"/>
        <v>0.23963133640552994</v>
      </c>
      <c r="EL109" s="223">
        <f t="shared" si="25"/>
        <v>1534.6171958082234</v>
      </c>
      <c r="ET109" s="133">
        <f t="shared" ref="ET109:EX118" si="31">COUNTIFS($H$6:$BL$6,ET$8,$H109:$BL109,"&lt;&gt;"&amp;0)</f>
        <v>4</v>
      </c>
      <c r="EU109" s="133">
        <f t="shared" si="31"/>
        <v>12</v>
      </c>
      <c r="EV109" s="133">
        <f t="shared" si="31"/>
        <v>11</v>
      </c>
      <c r="EW109" s="133">
        <f t="shared" si="31"/>
        <v>8</v>
      </c>
      <c r="EX109" s="133">
        <f t="shared" si="31"/>
        <v>0</v>
      </c>
      <c r="EY109" s="133">
        <f t="shared" si="26"/>
        <v>35</v>
      </c>
      <c r="FA109" s="223">
        <v>0</v>
      </c>
      <c r="FB109" s="223">
        <v>40616.25</v>
      </c>
    </row>
    <row r="110" spans="1:158" ht="12.6" thickBot="1" x14ac:dyDescent="0.45">
      <c r="A110" s="133" t="str">
        <v>Land and Environment</v>
      </c>
      <c r="B110" s="133" t="str">
        <v>N/A</v>
      </c>
      <c r="C110" s="133" t="str">
        <v>Internal Labour</v>
      </c>
      <c r="D110" s="133">
        <v>634998</v>
      </c>
      <c r="E110" s="133" t="str">
        <v>Environmental Planner</v>
      </c>
      <c r="F110" s="133">
        <v>211.36</v>
      </c>
      <c r="G110" s="133">
        <v>92.578984837278099</v>
      </c>
      <c r="H110" s="133">
        <v>0</v>
      </c>
      <c r="I110" s="133">
        <v>0</v>
      </c>
      <c r="J110" s="133">
        <v>0</v>
      </c>
      <c r="K110" s="133">
        <v>0</v>
      </c>
      <c r="L110" s="133">
        <v>0</v>
      </c>
      <c r="M110" s="381" t="str">
        <v>[C-i-C]</v>
      </c>
      <c r="N110" s="381" t="str">
        <v>[C-i-C]</v>
      </c>
      <c r="O110" s="381" t="str">
        <v>[C-i-C]</v>
      </c>
      <c r="P110" s="381" t="str">
        <v>[C-i-C]</v>
      </c>
      <c r="Q110" s="381" t="str">
        <v>[C-i-C]</v>
      </c>
      <c r="R110" s="381" t="str">
        <v>[C-i-C]</v>
      </c>
      <c r="S110" s="381" t="str">
        <v>[C-i-C]</v>
      </c>
      <c r="T110" s="381" t="str">
        <v>[C-i-C]</v>
      </c>
      <c r="U110" s="381" t="str">
        <v>[C-i-C]</v>
      </c>
      <c r="V110" s="381" t="str">
        <v>[C-i-C]</v>
      </c>
      <c r="W110" s="381" t="str">
        <v>[C-i-C]</v>
      </c>
      <c r="X110" s="381" t="str">
        <v>[C-i-C]</v>
      </c>
      <c r="Y110" s="381" t="str">
        <v>[C-i-C]</v>
      </c>
      <c r="Z110" s="381" t="str">
        <v>[C-i-C]</v>
      </c>
      <c r="AA110" s="381" t="str">
        <v>[C-i-C]</v>
      </c>
      <c r="AB110" s="381" t="str">
        <v>[C-i-C]</v>
      </c>
      <c r="AC110" s="381" t="str">
        <v>[C-i-C]</v>
      </c>
      <c r="AD110" s="381" t="str">
        <v>[C-i-C]</v>
      </c>
      <c r="AE110" s="381" t="str">
        <v>[C-i-C]</v>
      </c>
      <c r="AF110" s="381" t="str">
        <v>[C-i-C]</v>
      </c>
      <c r="AG110" s="381" t="str">
        <v>[C-i-C]</v>
      </c>
      <c r="AH110" s="381" t="str">
        <v>[C-i-C]</v>
      </c>
      <c r="AI110" s="133">
        <v>0</v>
      </c>
      <c r="AJ110" s="133">
        <v>0.25</v>
      </c>
      <c r="AK110" s="133">
        <v>0.25</v>
      </c>
      <c r="AL110" s="133">
        <v>0.25</v>
      </c>
      <c r="AM110" s="133">
        <v>0.25</v>
      </c>
      <c r="AN110" s="133">
        <v>0.25</v>
      </c>
      <c r="AO110" s="133">
        <v>0.25</v>
      </c>
      <c r="AP110" s="133">
        <v>0.25</v>
      </c>
      <c r="AQ110" s="133">
        <v>0.25</v>
      </c>
      <c r="AR110" s="133">
        <v>0.25</v>
      </c>
      <c r="AS110" s="133">
        <v>0.25</v>
      </c>
      <c r="AT110" s="133">
        <v>0.25</v>
      </c>
      <c r="AU110" s="133">
        <v>0.25</v>
      </c>
      <c r="AV110" s="133">
        <v>0.25</v>
      </c>
      <c r="AW110" s="133">
        <v>0</v>
      </c>
      <c r="AX110" s="133">
        <v>0</v>
      </c>
      <c r="AY110" s="133">
        <v>0</v>
      </c>
      <c r="AZ110" s="133">
        <v>0</v>
      </c>
      <c r="BA110" s="133">
        <v>0</v>
      </c>
      <c r="BB110" s="133">
        <v>0</v>
      </c>
      <c r="BC110" s="133">
        <v>0</v>
      </c>
      <c r="BD110" s="133">
        <v>0</v>
      </c>
      <c r="BE110" s="133">
        <v>0</v>
      </c>
      <c r="BF110" s="133">
        <v>0</v>
      </c>
      <c r="BG110" s="133">
        <v>0</v>
      </c>
      <c r="BH110" s="133">
        <v>0</v>
      </c>
      <c r="BI110" s="133">
        <v>0</v>
      </c>
      <c r="BJ110" s="133">
        <v>0</v>
      </c>
      <c r="BK110" s="133">
        <v>0</v>
      </c>
      <c r="BL110" s="133">
        <v>0</v>
      </c>
      <c r="BM110" s="133">
        <v>0</v>
      </c>
      <c r="BN110" s="133">
        <v>0</v>
      </c>
      <c r="BO110" s="133">
        <v>0</v>
      </c>
      <c r="BP110" s="133">
        <v>0</v>
      </c>
      <c r="BQ110" s="133">
        <v>0</v>
      </c>
      <c r="BR110" s="133">
        <v>0</v>
      </c>
      <c r="BS110" s="381" t="str">
        <v>[C-i-C]</v>
      </c>
      <c r="BT110" s="381" t="str">
        <v>[C-i-C]</v>
      </c>
      <c r="BU110" s="381" t="str">
        <v>[C-i-C]</v>
      </c>
      <c r="BV110" s="381" t="str">
        <v>[C-i-C]</v>
      </c>
      <c r="BW110" s="381" t="str">
        <v>[C-i-C]</v>
      </c>
      <c r="BX110" s="381" t="str">
        <v>[C-i-C]</v>
      </c>
      <c r="BY110" s="381" t="str">
        <v>[C-i-C]</v>
      </c>
      <c r="BZ110" s="381" t="str">
        <v>[C-i-C]</v>
      </c>
      <c r="CA110" s="381" t="str">
        <v>[C-i-C]</v>
      </c>
      <c r="CB110" s="381" t="str">
        <v>[C-i-C]</v>
      </c>
      <c r="CC110" s="381" t="str">
        <v>[C-i-C]</v>
      </c>
      <c r="CD110" s="381" t="str">
        <v>[C-i-C]</v>
      </c>
      <c r="CE110" s="381" t="str">
        <v>[C-i-C]</v>
      </c>
      <c r="CF110" s="381" t="str">
        <v>[C-i-C]</v>
      </c>
      <c r="CG110" s="381" t="str">
        <v>[C-i-C]</v>
      </c>
      <c r="CH110" s="381" t="str">
        <v>[C-i-C]</v>
      </c>
      <c r="CI110" s="381" t="str">
        <v>[C-i-C]</v>
      </c>
      <c r="CJ110" s="381" t="str">
        <v>[C-i-C]</v>
      </c>
      <c r="CK110" s="381" t="str">
        <v>[C-i-C]</v>
      </c>
      <c r="CL110" s="381" t="str">
        <v>[C-i-C]</v>
      </c>
      <c r="CM110" s="381" t="str">
        <v>[C-i-C]</v>
      </c>
      <c r="CN110" s="381" t="str">
        <v>[C-i-C]</v>
      </c>
      <c r="CO110" s="133">
        <v>0</v>
      </c>
      <c r="CP110" s="133">
        <v>7926.0000000000009</v>
      </c>
      <c r="CQ110" s="133">
        <v>7926.0000000000009</v>
      </c>
      <c r="CR110" s="133">
        <v>7926.0000000000009</v>
      </c>
      <c r="CS110" s="133">
        <v>7926.0000000000009</v>
      </c>
      <c r="CT110" s="133">
        <v>7926.0000000000009</v>
      </c>
      <c r="CU110" s="133">
        <v>7926.0000000000009</v>
      </c>
      <c r="CV110" s="133">
        <v>7926.0000000000009</v>
      </c>
      <c r="CW110" s="133">
        <v>7926.0000000000009</v>
      </c>
      <c r="CX110" s="133">
        <v>7926.0000000000009</v>
      </c>
      <c r="CY110" s="133">
        <v>7926.0000000000009</v>
      </c>
      <c r="CZ110" s="133">
        <v>7926.0000000000009</v>
      </c>
      <c r="DA110" s="133">
        <v>7926.0000000000009</v>
      </c>
      <c r="DB110" s="133">
        <v>7926.0000000000009</v>
      </c>
      <c r="DC110" s="133">
        <v>0</v>
      </c>
      <c r="DD110" s="133">
        <v>0</v>
      </c>
      <c r="DE110" s="133">
        <v>0</v>
      </c>
      <c r="DF110" s="133">
        <v>0</v>
      </c>
      <c r="DG110" s="133">
        <v>0</v>
      </c>
      <c r="DH110" s="133">
        <v>0</v>
      </c>
      <c r="DI110" s="133">
        <v>0</v>
      </c>
      <c r="DJ110" s="133">
        <v>0</v>
      </c>
      <c r="DK110" s="133">
        <v>0</v>
      </c>
      <c r="DL110" s="133">
        <v>0</v>
      </c>
      <c r="DM110" s="133">
        <v>0</v>
      </c>
      <c r="DN110" s="133">
        <v>0</v>
      </c>
      <c r="DO110" s="133">
        <v>0</v>
      </c>
      <c r="DP110" s="133">
        <v>0</v>
      </c>
      <c r="DQ110" s="133">
        <v>0</v>
      </c>
      <c r="DR110" s="133">
        <v>0</v>
      </c>
      <c r="DS110" s="133">
        <v>0</v>
      </c>
      <c r="DU110" s="223"/>
      <c r="DV110" s="223"/>
      <c r="DW110" s="223"/>
      <c r="DX110" s="223"/>
      <c r="DY110" s="223"/>
      <c r="DZ110" s="223"/>
      <c r="EA110" s="223">
        <v>0</v>
      </c>
      <c r="EB110" s="223">
        <v>0</v>
      </c>
      <c r="EC110" s="223">
        <v>39630.000000000007</v>
      </c>
      <c r="ED110" s="223">
        <f t="shared" si="21"/>
        <v>63408.000000000007</v>
      </c>
      <c r="EE110" s="223">
        <f t="shared" si="22"/>
        <v>0</v>
      </c>
      <c r="EF110" s="147" t="str">
        <f t="shared" si="23"/>
        <v>OK</v>
      </c>
      <c r="EG110" s="223">
        <f t="shared" si="24"/>
        <v>103038.00000000001</v>
      </c>
      <c r="EI110" s="223">
        <f t="shared" si="20"/>
        <v>166642.17270710057</v>
      </c>
      <c r="EJ110" s="223">
        <f>EI110*'Key assumptions'!$H$20*'Key assumptions'!$H$21</f>
        <v>6249.0814765162713</v>
      </c>
      <c r="EK110" s="279">
        <f t="shared" si="27"/>
        <v>0.23963133640552994</v>
      </c>
      <c r="EL110" s="223">
        <f t="shared" si="25"/>
        <v>1497.4757455246363</v>
      </c>
      <c r="ET110" s="133">
        <f t="shared" si="31"/>
        <v>4</v>
      </c>
      <c r="EU110" s="133">
        <f t="shared" si="31"/>
        <v>12</v>
      </c>
      <c r="EV110" s="133">
        <f t="shared" si="31"/>
        <v>11</v>
      </c>
      <c r="EW110" s="133">
        <f t="shared" si="31"/>
        <v>8</v>
      </c>
      <c r="EX110" s="133">
        <f t="shared" si="31"/>
        <v>0</v>
      </c>
      <c r="EY110" s="133">
        <f t="shared" si="26"/>
        <v>35</v>
      </c>
      <c r="FA110" s="223">
        <v>0</v>
      </c>
      <c r="FB110" s="223">
        <v>39630.000000000007</v>
      </c>
    </row>
    <row r="111" spans="1:158" ht="12.6" thickBot="1" x14ac:dyDescent="0.45">
      <c r="A111" s="133" t="str">
        <v>Construction Management</v>
      </c>
      <c r="B111" s="133" t="str">
        <v>N/A</v>
      </c>
      <c r="C111" s="133" t="str">
        <v>Internal Labour</v>
      </c>
      <c r="D111" s="133">
        <v>634998</v>
      </c>
      <c r="E111" s="133" t="str">
        <v>Commissioning Engineer</v>
      </c>
      <c r="F111" s="133">
        <v>216.62</v>
      </c>
      <c r="G111" s="133">
        <v>94.875194156804724</v>
      </c>
      <c r="H111" s="133">
        <v>0</v>
      </c>
      <c r="I111" s="133">
        <v>0</v>
      </c>
      <c r="J111" s="133">
        <v>0</v>
      </c>
      <c r="K111" s="133">
        <v>0</v>
      </c>
      <c r="L111" s="133">
        <v>0</v>
      </c>
      <c r="M111" s="381" t="str">
        <v>[C-i-C]</v>
      </c>
      <c r="N111" s="381" t="str">
        <v>[C-i-C]</v>
      </c>
      <c r="O111" s="381" t="str">
        <v>[C-i-C]</v>
      </c>
      <c r="P111" s="381" t="str">
        <v>[C-i-C]</v>
      </c>
      <c r="Q111" s="381" t="str">
        <v>[C-i-C]</v>
      </c>
      <c r="R111" s="381" t="str">
        <v>[C-i-C]</v>
      </c>
      <c r="S111" s="381" t="str">
        <v>[C-i-C]</v>
      </c>
      <c r="T111" s="381" t="str">
        <v>[C-i-C]</v>
      </c>
      <c r="U111" s="381" t="str">
        <v>[C-i-C]</v>
      </c>
      <c r="V111" s="381" t="str">
        <v>[C-i-C]</v>
      </c>
      <c r="W111" s="381" t="str">
        <v>[C-i-C]</v>
      </c>
      <c r="X111" s="381" t="str">
        <v>[C-i-C]</v>
      </c>
      <c r="Y111" s="381" t="str">
        <v>[C-i-C]</v>
      </c>
      <c r="Z111" s="381" t="str">
        <v>[C-i-C]</v>
      </c>
      <c r="AA111" s="381" t="str">
        <v>[C-i-C]</v>
      </c>
      <c r="AB111" s="381" t="str">
        <v>[C-i-C]</v>
      </c>
      <c r="AC111" s="381" t="str">
        <v>[C-i-C]</v>
      </c>
      <c r="AD111" s="381" t="str">
        <v>[C-i-C]</v>
      </c>
      <c r="AE111" s="381" t="str">
        <v>[C-i-C]</v>
      </c>
      <c r="AF111" s="381" t="str">
        <v>[C-i-C]</v>
      </c>
      <c r="AG111" s="381" t="str">
        <v>[C-i-C]</v>
      </c>
      <c r="AH111" s="381" t="str">
        <v>[C-i-C]</v>
      </c>
      <c r="AI111" s="133">
        <v>0.05</v>
      </c>
      <c r="AJ111" s="133">
        <v>0.3</v>
      </c>
      <c r="AK111" s="133">
        <v>0.3</v>
      </c>
      <c r="AL111" s="133">
        <v>0.3</v>
      </c>
      <c r="AM111" s="133">
        <v>0.3</v>
      </c>
      <c r="AN111" s="133">
        <v>0.3</v>
      </c>
      <c r="AO111" s="133">
        <v>0.3</v>
      </c>
      <c r="AP111" s="133">
        <v>0.3</v>
      </c>
      <c r="AQ111" s="133">
        <v>0.5</v>
      </c>
      <c r="AR111" s="133">
        <v>1</v>
      </c>
      <c r="AS111" s="133">
        <v>0.5</v>
      </c>
      <c r="AT111" s="133">
        <v>0.5</v>
      </c>
      <c r="AU111" s="133">
        <v>0.5</v>
      </c>
      <c r="AV111" s="133">
        <v>0.5</v>
      </c>
      <c r="AW111" s="133">
        <v>0.25</v>
      </c>
      <c r="AX111" s="133">
        <v>0</v>
      </c>
      <c r="AY111" s="133">
        <v>0</v>
      </c>
      <c r="AZ111" s="133">
        <v>0</v>
      </c>
      <c r="BA111" s="133">
        <v>0</v>
      </c>
      <c r="BB111" s="133">
        <v>0</v>
      </c>
      <c r="BC111" s="133">
        <v>0</v>
      </c>
      <c r="BD111" s="133">
        <v>0</v>
      </c>
      <c r="BE111" s="133">
        <v>0</v>
      </c>
      <c r="BF111" s="133">
        <v>0</v>
      </c>
      <c r="BG111" s="133">
        <v>0</v>
      </c>
      <c r="BH111" s="133">
        <v>0</v>
      </c>
      <c r="BI111" s="133">
        <v>0</v>
      </c>
      <c r="BJ111" s="133">
        <v>0</v>
      </c>
      <c r="BK111" s="133">
        <v>0</v>
      </c>
      <c r="BL111" s="133">
        <v>0</v>
      </c>
      <c r="BM111" s="133">
        <v>0</v>
      </c>
      <c r="BN111" s="133">
        <v>0</v>
      </c>
      <c r="BO111" s="133">
        <v>0</v>
      </c>
      <c r="BP111" s="133">
        <v>0</v>
      </c>
      <c r="BQ111" s="133">
        <v>0</v>
      </c>
      <c r="BR111" s="133">
        <v>0</v>
      </c>
      <c r="BS111" s="381" t="str">
        <v>[C-i-C]</v>
      </c>
      <c r="BT111" s="381" t="str">
        <v>[C-i-C]</v>
      </c>
      <c r="BU111" s="381" t="str">
        <v>[C-i-C]</v>
      </c>
      <c r="BV111" s="381" t="str">
        <v>[C-i-C]</v>
      </c>
      <c r="BW111" s="381" t="str">
        <v>[C-i-C]</v>
      </c>
      <c r="BX111" s="381" t="str">
        <v>[C-i-C]</v>
      </c>
      <c r="BY111" s="381" t="str">
        <v>[C-i-C]</v>
      </c>
      <c r="BZ111" s="381" t="str">
        <v>[C-i-C]</v>
      </c>
      <c r="CA111" s="381" t="str">
        <v>[C-i-C]</v>
      </c>
      <c r="CB111" s="381" t="str">
        <v>[C-i-C]</v>
      </c>
      <c r="CC111" s="381" t="str">
        <v>[C-i-C]</v>
      </c>
      <c r="CD111" s="381" t="str">
        <v>[C-i-C]</v>
      </c>
      <c r="CE111" s="381" t="str">
        <v>[C-i-C]</v>
      </c>
      <c r="CF111" s="381" t="str">
        <v>[C-i-C]</v>
      </c>
      <c r="CG111" s="381" t="str">
        <v>[C-i-C]</v>
      </c>
      <c r="CH111" s="381" t="str">
        <v>[C-i-C]</v>
      </c>
      <c r="CI111" s="381" t="str">
        <v>[C-i-C]</v>
      </c>
      <c r="CJ111" s="381" t="str">
        <v>[C-i-C]</v>
      </c>
      <c r="CK111" s="381" t="str">
        <v>[C-i-C]</v>
      </c>
      <c r="CL111" s="381" t="str">
        <v>[C-i-C]</v>
      </c>
      <c r="CM111" s="381" t="str">
        <v>[C-i-C]</v>
      </c>
      <c r="CN111" s="381" t="str">
        <v>[C-i-C]</v>
      </c>
      <c r="CO111" s="133">
        <v>1624.65</v>
      </c>
      <c r="CP111" s="133">
        <v>9747.9000000000015</v>
      </c>
      <c r="CQ111" s="133">
        <v>9747.9000000000015</v>
      </c>
      <c r="CR111" s="133">
        <v>9747.9000000000015</v>
      </c>
      <c r="CS111" s="133">
        <v>9747.9000000000015</v>
      </c>
      <c r="CT111" s="133">
        <v>9747.9000000000015</v>
      </c>
      <c r="CU111" s="133">
        <v>9747.9000000000015</v>
      </c>
      <c r="CV111" s="133">
        <v>9747.9000000000015</v>
      </c>
      <c r="CW111" s="133">
        <v>16246.5</v>
      </c>
      <c r="CX111" s="133">
        <v>32493</v>
      </c>
      <c r="CY111" s="133">
        <v>16246.5</v>
      </c>
      <c r="CZ111" s="133">
        <v>16246.5</v>
      </c>
      <c r="DA111" s="133">
        <v>16246.5</v>
      </c>
      <c r="DB111" s="133">
        <v>16246.5</v>
      </c>
      <c r="DC111" s="133">
        <v>8123.25</v>
      </c>
      <c r="DD111" s="133">
        <v>0</v>
      </c>
      <c r="DE111" s="133">
        <v>0</v>
      </c>
      <c r="DF111" s="133">
        <v>0</v>
      </c>
      <c r="DG111" s="133">
        <v>0</v>
      </c>
      <c r="DH111" s="133">
        <v>0</v>
      </c>
      <c r="DI111" s="133">
        <v>0</v>
      </c>
      <c r="DJ111" s="133">
        <v>0</v>
      </c>
      <c r="DK111" s="133">
        <v>0</v>
      </c>
      <c r="DL111" s="133">
        <v>0</v>
      </c>
      <c r="DM111" s="133">
        <v>0</v>
      </c>
      <c r="DN111" s="133">
        <v>0</v>
      </c>
      <c r="DO111" s="133">
        <v>0</v>
      </c>
      <c r="DP111" s="133">
        <v>0</v>
      </c>
      <c r="DQ111" s="133">
        <v>0</v>
      </c>
      <c r="DR111" s="133">
        <v>0</v>
      </c>
      <c r="DS111" s="133">
        <v>0</v>
      </c>
      <c r="DU111" s="223"/>
      <c r="DV111" s="223"/>
      <c r="DW111" s="223"/>
      <c r="DX111" s="223"/>
      <c r="DY111" s="223"/>
      <c r="DZ111" s="223"/>
      <c r="EA111" s="223">
        <v>0</v>
      </c>
      <c r="EB111" s="223">
        <v>0</v>
      </c>
      <c r="EC111" s="223">
        <v>50364.150000000009</v>
      </c>
      <c r="ED111" s="223">
        <f t="shared" si="21"/>
        <v>141344.54999999999</v>
      </c>
      <c r="EE111" s="223">
        <f t="shared" si="22"/>
        <v>0</v>
      </c>
      <c r="EF111" s="147" t="str">
        <f t="shared" si="23"/>
        <v>OK</v>
      </c>
      <c r="EG111" s="223">
        <f t="shared" si="24"/>
        <v>191708.7</v>
      </c>
      <c r="EI111" s="223">
        <f t="shared" si="20"/>
        <v>170775.34948224848</v>
      </c>
      <c r="EJ111" s="223">
        <f>EI111*'Key assumptions'!$H$20*'Key assumptions'!$H$21</f>
        <v>6404.0756055843176</v>
      </c>
      <c r="EK111" s="279">
        <f t="shared" si="27"/>
        <v>0.23963133640552994</v>
      </c>
      <c r="EL111" s="223">
        <f t="shared" si="25"/>
        <v>1534.6171958082234</v>
      </c>
      <c r="ET111" s="133">
        <f t="shared" si="31"/>
        <v>4</v>
      </c>
      <c r="EU111" s="133">
        <f t="shared" si="31"/>
        <v>12</v>
      </c>
      <c r="EV111" s="133">
        <f t="shared" si="31"/>
        <v>12</v>
      </c>
      <c r="EW111" s="133">
        <f t="shared" si="31"/>
        <v>9</v>
      </c>
      <c r="EX111" s="133">
        <f t="shared" si="31"/>
        <v>0</v>
      </c>
      <c r="EY111" s="133">
        <f t="shared" si="26"/>
        <v>37</v>
      </c>
      <c r="FA111" s="223">
        <v>0</v>
      </c>
      <c r="FB111" s="223">
        <v>50364.150000000009</v>
      </c>
    </row>
    <row r="112" spans="1:158" ht="12.6" thickBot="1" x14ac:dyDescent="0.45">
      <c r="A112" s="133" t="str">
        <v>Construction Management</v>
      </c>
      <c r="B112" s="133" t="str">
        <v>N/A</v>
      </c>
      <c r="C112" s="133" t="str">
        <v>Internal Labour</v>
      </c>
      <c r="D112" s="133">
        <v>634998</v>
      </c>
      <c r="E112" s="133" t="str">
        <v>Resource/Outage Coordinator</v>
      </c>
      <c r="F112" s="133">
        <v>211.36</v>
      </c>
      <c r="G112" s="133">
        <v>92.578984837278099</v>
      </c>
      <c r="H112" s="133">
        <v>0</v>
      </c>
      <c r="I112" s="133">
        <v>0</v>
      </c>
      <c r="J112" s="133">
        <v>0</v>
      </c>
      <c r="K112" s="133">
        <v>0</v>
      </c>
      <c r="L112" s="133">
        <v>0</v>
      </c>
      <c r="M112" s="381" t="str">
        <v>[C-i-C]</v>
      </c>
      <c r="N112" s="381" t="str">
        <v>[C-i-C]</v>
      </c>
      <c r="O112" s="381" t="str">
        <v>[C-i-C]</v>
      </c>
      <c r="P112" s="381" t="str">
        <v>[C-i-C]</v>
      </c>
      <c r="Q112" s="381" t="str">
        <v>[C-i-C]</v>
      </c>
      <c r="R112" s="381" t="str">
        <v>[C-i-C]</v>
      </c>
      <c r="S112" s="381" t="str">
        <v>[C-i-C]</v>
      </c>
      <c r="T112" s="381" t="str">
        <v>[C-i-C]</v>
      </c>
      <c r="U112" s="381" t="str">
        <v>[C-i-C]</v>
      </c>
      <c r="V112" s="381" t="str">
        <v>[C-i-C]</v>
      </c>
      <c r="W112" s="381" t="str">
        <v>[C-i-C]</v>
      </c>
      <c r="X112" s="381" t="str">
        <v>[C-i-C]</v>
      </c>
      <c r="Y112" s="381" t="str">
        <v>[C-i-C]</v>
      </c>
      <c r="Z112" s="381" t="str">
        <v>[C-i-C]</v>
      </c>
      <c r="AA112" s="381" t="str">
        <v>[C-i-C]</v>
      </c>
      <c r="AB112" s="381" t="str">
        <v>[C-i-C]</v>
      </c>
      <c r="AC112" s="381" t="str">
        <v>[C-i-C]</v>
      </c>
      <c r="AD112" s="381" t="str">
        <v>[C-i-C]</v>
      </c>
      <c r="AE112" s="381" t="str">
        <v>[C-i-C]</v>
      </c>
      <c r="AF112" s="381" t="str">
        <v>[C-i-C]</v>
      </c>
      <c r="AG112" s="381" t="str">
        <v>[C-i-C]</v>
      </c>
      <c r="AH112" s="381" t="str">
        <v>[C-i-C]</v>
      </c>
      <c r="AI112" s="133">
        <v>0</v>
      </c>
      <c r="AJ112" s="133">
        <v>0</v>
      </c>
      <c r="AK112" s="133">
        <v>0.05</v>
      </c>
      <c r="AL112" s="133">
        <v>0.05</v>
      </c>
      <c r="AM112" s="133">
        <v>0.05</v>
      </c>
      <c r="AN112" s="133">
        <v>0.05</v>
      </c>
      <c r="AO112" s="133">
        <v>0.05</v>
      </c>
      <c r="AP112" s="133">
        <v>0.05</v>
      </c>
      <c r="AQ112" s="133">
        <v>0.05</v>
      </c>
      <c r="AR112" s="133">
        <v>0.05</v>
      </c>
      <c r="AS112" s="133">
        <v>0.05</v>
      </c>
      <c r="AT112" s="133">
        <v>0.05</v>
      </c>
      <c r="AU112" s="133">
        <v>0.05</v>
      </c>
      <c r="AV112" s="133">
        <v>0.05</v>
      </c>
      <c r="AW112" s="133">
        <v>0</v>
      </c>
      <c r="AX112" s="133">
        <v>0</v>
      </c>
      <c r="AY112" s="133">
        <v>0</v>
      </c>
      <c r="AZ112" s="133">
        <v>0</v>
      </c>
      <c r="BA112" s="133">
        <v>0</v>
      </c>
      <c r="BB112" s="133">
        <v>0</v>
      </c>
      <c r="BC112" s="133">
        <v>0</v>
      </c>
      <c r="BD112" s="133">
        <v>0</v>
      </c>
      <c r="BE112" s="133">
        <v>0</v>
      </c>
      <c r="BF112" s="133">
        <v>0</v>
      </c>
      <c r="BG112" s="133">
        <v>0</v>
      </c>
      <c r="BH112" s="133">
        <v>0</v>
      </c>
      <c r="BI112" s="133">
        <v>0</v>
      </c>
      <c r="BJ112" s="133">
        <v>0</v>
      </c>
      <c r="BK112" s="133">
        <v>0</v>
      </c>
      <c r="BL112" s="133">
        <v>0</v>
      </c>
      <c r="BM112" s="133">
        <v>0</v>
      </c>
      <c r="BN112" s="133">
        <v>0</v>
      </c>
      <c r="BO112" s="133">
        <v>0</v>
      </c>
      <c r="BP112" s="133">
        <v>0</v>
      </c>
      <c r="BQ112" s="133">
        <v>0</v>
      </c>
      <c r="BR112" s="133">
        <v>0</v>
      </c>
      <c r="BS112" s="381" t="str">
        <v>[C-i-C]</v>
      </c>
      <c r="BT112" s="381" t="str">
        <v>[C-i-C]</v>
      </c>
      <c r="BU112" s="381" t="str">
        <v>[C-i-C]</v>
      </c>
      <c r="BV112" s="381" t="str">
        <v>[C-i-C]</v>
      </c>
      <c r="BW112" s="381" t="str">
        <v>[C-i-C]</v>
      </c>
      <c r="BX112" s="381" t="str">
        <v>[C-i-C]</v>
      </c>
      <c r="BY112" s="381" t="str">
        <v>[C-i-C]</v>
      </c>
      <c r="BZ112" s="381" t="str">
        <v>[C-i-C]</v>
      </c>
      <c r="CA112" s="381" t="str">
        <v>[C-i-C]</v>
      </c>
      <c r="CB112" s="381" t="str">
        <v>[C-i-C]</v>
      </c>
      <c r="CC112" s="381" t="str">
        <v>[C-i-C]</v>
      </c>
      <c r="CD112" s="381" t="str">
        <v>[C-i-C]</v>
      </c>
      <c r="CE112" s="381" t="str">
        <v>[C-i-C]</v>
      </c>
      <c r="CF112" s="381" t="str">
        <v>[C-i-C]</v>
      </c>
      <c r="CG112" s="381" t="str">
        <v>[C-i-C]</v>
      </c>
      <c r="CH112" s="381" t="str">
        <v>[C-i-C]</v>
      </c>
      <c r="CI112" s="381" t="str">
        <v>[C-i-C]</v>
      </c>
      <c r="CJ112" s="381" t="str">
        <v>[C-i-C]</v>
      </c>
      <c r="CK112" s="381" t="str">
        <v>[C-i-C]</v>
      </c>
      <c r="CL112" s="381" t="str">
        <v>[C-i-C]</v>
      </c>
      <c r="CM112" s="381" t="str">
        <v>[C-i-C]</v>
      </c>
      <c r="CN112" s="381" t="str">
        <v>[C-i-C]</v>
      </c>
      <c r="CO112" s="133">
        <v>0</v>
      </c>
      <c r="CP112" s="133">
        <v>0</v>
      </c>
      <c r="CQ112" s="133">
        <v>1585.2000000000003</v>
      </c>
      <c r="CR112" s="133">
        <v>1585.2000000000003</v>
      </c>
      <c r="CS112" s="133">
        <v>1585.2000000000003</v>
      </c>
      <c r="CT112" s="133">
        <v>1585.2000000000003</v>
      </c>
      <c r="CU112" s="133">
        <v>1585.2000000000003</v>
      </c>
      <c r="CV112" s="133">
        <v>1585.2000000000003</v>
      </c>
      <c r="CW112" s="133">
        <v>1585.2000000000003</v>
      </c>
      <c r="CX112" s="133">
        <v>1585.2000000000003</v>
      </c>
      <c r="CY112" s="133">
        <v>1585.2000000000003</v>
      </c>
      <c r="CZ112" s="133">
        <v>1585.2000000000003</v>
      </c>
      <c r="DA112" s="133">
        <v>1585.2000000000003</v>
      </c>
      <c r="DB112" s="133">
        <v>1585.2000000000003</v>
      </c>
      <c r="DC112" s="133">
        <v>0</v>
      </c>
      <c r="DD112" s="133">
        <v>0</v>
      </c>
      <c r="DE112" s="133">
        <v>0</v>
      </c>
      <c r="DF112" s="133">
        <v>0</v>
      </c>
      <c r="DG112" s="133">
        <v>0</v>
      </c>
      <c r="DH112" s="133">
        <v>0</v>
      </c>
      <c r="DI112" s="133">
        <v>0</v>
      </c>
      <c r="DJ112" s="133">
        <v>0</v>
      </c>
      <c r="DK112" s="133">
        <v>0</v>
      </c>
      <c r="DL112" s="133">
        <v>0</v>
      </c>
      <c r="DM112" s="133">
        <v>0</v>
      </c>
      <c r="DN112" s="133">
        <v>0</v>
      </c>
      <c r="DO112" s="133">
        <v>0</v>
      </c>
      <c r="DP112" s="133">
        <v>0</v>
      </c>
      <c r="DQ112" s="133">
        <v>0</v>
      </c>
      <c r="DR112" s="133">
        <v>0</v>
      </c>
      <c r="DS112" s="133">
        <v>0</v>
      </c>
      <c r="DU112" s="223"/>
      <c r="DV112" s="223"/>
      <c r="DW112" s="223"/>
      <c r="DX112" s="223"/>
      <c r="DY112" s="223"/>
      <c r="DZ112" s="223"/>
      <c r="EA112" s="223">
        <v>0</v>
      </c>
      <c r="EB112" s="223">
        <v>0</v>
      </c>
      <c r="EC112" s="223">
        <v>6340.8000000000011</v>
      </c>
      <c r="ED112" s="223">
        <f t="shared" si="21"/>
        <v>12681.600000000004</v>
      </c>
      <c r="EE112" s="223">
        <f t="shared" si="22"/>
        <v>0</v>
      </c>
      <c r="EF112" s="147" t="str">
        <f t="shared" si="23"/>
        <v>OK</v>
      </c>
      <c r="EG112" s="223">
        <f t="shared" si="24"/>
        <v>19022.400000000005</v>
      </c>
      <c r="EI112" s="223">
        <f t="shared" si="20"/>
        <v>166642.17270710057</v>
      </c>
      <c r="EJ112" s="223">
        <f>EI112*'Key assumptions'!$H$20*'Key assumptions'!$H$21</f>
        <v>6249.0814765162713</v>
      </c>
      <c r="EK112" s="279">
        <f t="shared" si="27"/>
        <v>0.23963133640552994</v>
      </c>
      <c r="EL112" s="223">
        <f t="shared" si="25"/>
        <v>1497.4757455246363</v>
      </c>
      <c r="ET112" s="133">
        <f t="shared" si="31"/>
        <v>4</v>
      </c>
      <c r="EU112" s="133">
        <f t="shared" si="31"/>
        <v>12</v>
      </c>
      <c r="EV112" s="133">
        <f t="shared" si="31"/>
        <v>10</v>
      </c>
      <c r="EW112" s="133">
        <f t="shared" si="31"/>
        <v>8</v>
      </c>
      <c r="EX112" s="133">
        <f t="shared" si="31"/>
        <v>0</v>
      </c>
      <c r="EY112" s="133">
        <f t="shared" si="26"/>
        <v>34</v>
      </c>
      <c r="FA112" s="223">
        <v>0</v>
      </c>
      <c r="FB112" s="223">
        <v>6340.8000000000011</v>
      </c>
    </row>
    <row r="113" spans="1:158" ht="12.6" thickBot="1" x14ac:dyDescent="0.45">
      <c r="A113" s="133" t="str">
        <v>Construction Management</v>
      </c>
      <c r="B113" s="133" t="str">
        <v>N/A</v>
      </c>
      <c r="C113" s="133" t="str">
        <v>Internal Labour</v>
      </c>
      <c r="D113" s="133">
        <v>634998</v>
      </c>
      <c r="E113" s="133" t="str">
        <v>Resource/Outage Coordinator</v>
      </c>
      <c r="F113" s="133">
        <v>211.36</v>
      </c>
      <c r="G113" s="133">
        <v>92.578984837278099</v>
      </c>
      <c r="H113" s="133">
        <v>0</v>
      </c>
      <c r="I113" s="133">
        <v>0</v>
      </c>
      <c r="J113" s="133">
        <v>0</v>
      </c>
      <c r="K113" s="133">
        <v>0</v>
      </c>
      <c r="L113" s="133">
        <v>0</v>
      </c>
      <c r="M113" s="381" t="str">
        <v>[C-i-C]</v>
      </c>
      <c r="N113" s="381" t="str">
        <v>[C-i-C]</v>
      </c>
      <c r="O113" s="381" t="str">
        <v>[C-i-C]</v>
      </c>
      <c r="P113" s="381" t="str">
        <v>[C-i-C]</v>
      </c>
      <c r="Q113" s="381" t="str">
        <v>[C-i-C]</v>
      </c>
      <c r="R113" s="381" t="str">
        <v>[C-i-C]</v>
      </c>
      <c r="S113" s="381" t="str">
        <v>[C-i-C]</v>
      </c>
      <c r="T113" s="381" t="str">
        <v>[C-i-C]</v>
      </c>
      <c r="U113" s="381" t="str">
        <v>[C-i-C]</v>
      </c>
      <c r="V113" s="381" t="str">
        <v>[C-i-C]</v>
      </c>
      <c r="W113" s="381" t="str">
        <v>[C-i-C]</v>
      </c>
      <c r="X113" s="381" t="str">
        <v>[C-i-C]</v>
      </c>
      <c r="Y113" s="381" t="str">
        <v>[C-i-C]</v>
      </c>
      <c r="Z113" s="381" t="str">
        <v>[C-i-C]</v>
      </c>
      <c r="AA113" s="381" t="str">
        <v>[C-i-C]</v>
      </c>
      <c r="AB113" s="381" t="str">
        <v>[C-i-C]</v>
      </c>
      <c r="AC113" s="381" t="str">
        <v>[C-i-C]</v>
      </c>
      <c r="AD113" s="381" t="str">
        <v>[C-i-C]</v>
      </c>
      <c r="AE113" s="381" t="str">
        <v>[C-i-C]</v>
      </c>
      <c r="AF113" s="381" t="str">
        <v>[C-i-C]</v>
      </c>
      <c r="AG113" s="381" t="str">
        <v>[C-i-C]</v>
      </c>
      <c r="AH113" s="381" t="str">
        <v>[C-i-C]</v>
      </c>
      <c r="AI113" s="133">
        <v>0</v>
      </c>
      <c r="AJ113" s="133">
        <v>0</v>
      </c>
      <c r="AK113" s="133">
        <v>0.1</v>
      </c>
      <c r="AL113" s="133">
        <v>0.1</v>
      </c>
      <c r="AM113" s="133">
        <v>0.1</v>
      </c>
      <c r="AN113" s="133">
        <v>0.1</v>
      </c>
      <c r="AO113" s="133">
        <v>0.1</v>
      </c>
      <c r="AP113" s="133">
        <v>0.1</v>
      </c>
      <c r="AQ113" s="133">
        <v>0.1</v>
      </c>
      <c r="AR113" s="133">
        <v>0.1</v>
      </c>
      <c r="AS113" s="133">
        <v>0.1</v>
      </c>
      <c r="AT113" s="133">
        <v>0.1</v>
      </c>
      <c r="AU113" s="133">
        <v>0.1</v>
      </c>
      <c r="AV113" s="133">
        <v>0.1</v>
      </c>
      <c r="AW113" s="133">
        <v>0</v>
      </c>
      <c r="AX113" s="133">
        <v>0</v>
      </c>
      <c r="AY113" s="133">
        <v>0</v>
      </c>
      <c r="AZ113" s="133">
        <v>0</v>
      </c>
      <c r="BA113" s="133">
        <v>0</v>
      </c>
      <c r="BB113" s="133">
        <v>0</v>
      </c>
      <c r="BC113" s="133">
        <v>0</v>
      </c>
      <c r="BD113" s="133">
        <v>0</v>
      </c>
      <c r="BE113" s="133">
        <v>0</v>
      </c>
      <c r="BF113" s="133">
        <v>0</v>
      </c>
      <c r="BG113" s="133">
        <v>0</v>
      </c>
      <c r="BH113" s="133">
        <v>0</v>
      </c>
      <c r="BI113" s="133">
        <v>0</v>
      </c>
      <c r="BJ113" s="133">
        <v>0</v>
      </c>
      <c r="BK113" s="133">
        <v>0</v>
      </c>
      <c r="BL113" s="133">
        <v>0</v>
      </c>
      <c r="BM113" s="133">
        <v>0</v>
      </c>
      <c r="BN113" s="133">
        <v>0</v>
      </c>
      <c r="BO113" s="133">
        <v>0</v>
      </c>
      <c r="BP113" s="133">
        <v>0</v>
      </c>
      <c r="BQ113" s="133">
        <v>0</v>
      </c>
      <c r="BR113" s="133">
        <v>0</v>
      </c>
      <c r="BS113" s="381" t="str">
        <v>[C-i-C]</v>
      </c>
      <c r="BT113" s="381" t="str">
        <v>[C-i-C]</v>
      </c>
      <c r="BU113" s="381" t="str">
        <v>[C-i-C]</v>
      </c>
      <c r="BV113" s="381" t="str">
        <v>[C-i-C]</v>
      </c>
      <c r="BW113" s="381" t="str">
        <v>[C-i-C]</v>
      </c>
      <c r="BX113" s="381" t="str">
        <v>[C-i-C]</v>
      </c>
      <c r="BY113" s="381" t="str">
        <v>[C-i-C]</v>
      </c>
      <c r="BZ113" s="381" t="str">
        <v>[C-i-C]</v>
      </c>
      <c r="CA113" s="381" t="str">
        <v>[C-i-C]</v>
      </c>
      <c r="CB113" s="381" t="str">
        <v>[C-i-C]</v>
      </c>
      <c r="CC113" s="381" t="str">
        <v>[C-i-C]</v>
      </c>
      <c r="CD113" s="381" t="str">
        <v>[C-i-C]</v>
      </c>
      <c r="CE113" s="381" t="str">
        <v>[C-i-C]</v>
      </c>
      <c r="CF113" s="381" t="str">
        <v>[C-i-C]</v>
      </c>
      <c r="CG113" s="381" t="str">
        <v>[C-i-C]</v>
      </c>
      <c r="CH113" s="381" t="str">
        <v>[C-i-C]</v>
      </c>
      <c r="CI113" s="381" t="str">
        <v>[C-i-C]</v>
      </c>
      <c r="CJ113" s="381" t="str">
        <v>[C-i-C]</v>
      </c>
      <c r="CK113" s="381" t="str">
        <v>[C-i-C]</v>
      </c>
      <c r="CL113" s="381" t="str">
        <v>[C-i-C]</v>
      </c>
      <c r="CM113" s="381" t="str">
        <v>[C-i-C]</v>
      </c>
      <c r="CN113" s="381" t="str">
        <v>[C-i-C]</v>
      </c>
      <c r="CO113" s="133">
        <v>0</v>
      </c>
      <c r="CP113" s="133">
        <v>0</v>
      </c>
      <c r="CQ113" s="133">
        <v>3170.4000000000005</v>
      </c>
      <c r="CR113" s="133">
        <v>3170.4000000000005</v>
      </c>
      <c r="CS113" s="133">
        <v>3170.4000000000005</v>
      </c>
      <c r="CT113" s="133">
        <v>3170.4000000000005</v>
      </c>
      <c r="CU113" s="133">
        <v>3170.4000000000005</v>
      </c>
      <c r="CV113" s="133">
        <v>3170.4000000000005</v>
      </c>
      <c r="CW113" s="133">
        <v>3170.4000000000005</v>
      </c>
      <c r="CX113" s="133">
        <v>3170.4000000000005</v>
      </c>
      <c r="CY113" s="133">
        <v>3170.4000000000005</v>
      </c>
      <c r="CZ113" s="133">
        <v>3170.4000000000005</v>
      </c>
      <c r="DA113" s="133">
        <v>3170.4000000000005</v>
      </c>
      <c r="DB113" s="133">
        <v>3170.4000000000005</v>
      </c>
      <c r="DC113" s="133">
        <v>0</v>
      </c>
      <c r="DD113" s="133">
        <v>0</v>
      </c>
      <c r="DE113" s="133">
        <v>0</v>
      </c>
      <c r="DF113" s="133">
        <v>0</v>
      </c>
      <c r="DG113" s="133">
        <v>0</v>
      </c>
      <c r="DH113" s="133">
        <v>0</v>
      </c>
      <c r="DI113" s="133">
        <v>0</v>
      </c>
      <c r="DJ113" s="133">
        <v>0</v>
      </c>
      <c r="DK113" s="133">
        <v>0</v>
      </c>
      <c r="DL113" s="133">
        <v>0</v>
      </c>
      <c r="DM113" s="133">
        <v>0</v>
      </c>
      <c r="DN113" s="133">
        <v>0</v>
      </c>
      <c r="DO113" s="133">
        <v>0</v>
      </c>
      <c r="DP113" s="133">
        <v>0</v>
      </c>
      <c r="DQ113" s="133">
        <v>0</v>
      </c>
      <c r="DR113" s="133">
        <v>0</v>
      </c>
      <c r="DS113" s="133">
        <v>0</v>
      </c>
      <c r="DU113" s="223"/>
      <c r="DV113" s="223"/>
      <c r="DW113" s="223"/>
      <c r="DX113" s="223"/>
      <c r="DY113" s="223"/>
      <c r="DZ113" s="223"/>
      <c r="EA113" s="223">
        <v>0</v>
      </c>
      <c r="EB113" s="223">
        <v>0</v>
      </c>
      <c r="EC113" s="223">
        <v>12681.600000000002</v>
      </c>
      <c r="ED113" s="223">
        <f t="shared" si="21"/>
        <v>25363.200000000008</v>
      </c>
      <c r="EE113" s="223">
        <f t="shared" si="22"/>
        <v>0</v>
      </c>
      <c r="EF113" s="147" t="str">
        <f t="shared" si="23"/>
        <v>OK</v>
      </c>
      <c r="EG113" s="223">
        <f t="shared" si="24"/>
        <v>38044.80000000001</v>
      </c>
      <c r="EI113" s="223">
        <f t="shared" si="20"/>
        <v>166642.17270710057</v>
      </c>
      <c r="EJ113" s="223">
        <f>EI113*'Key assumptions'!$H$20*'Key assumptions'!$H$21</f>
        <v>6249.0814765162713</v>
      </c>
      <c r="EK113" s="279">
        <f t="shared" si="27"/>
        <v>0.23963133640552994</v>
      </c>
      <c r="EL113" s="223">
        <f t="shared" si="25"/>
        <v>1497.4757455246363</v>
      </c>
      <c r="ET113" s="133">
        <f t="shared" si="31"/>
        <v>4</v>
      </c>
      <c r="EU113" s="133">
        <f t="shared" si="31"/>
        <v>12</v>
      </c>
      <c r="EV113" s="133">
        <f t="shared" si="31"/>
        <v>10</v>
      </c>
      <c r="EW113" s="133">
        <f t="shared" si="31"/>
        <v>8</v>
      </c>
      <c r="EX113" s="133">
        <f t="shared" si="31"/>
        <v>0</v>
      </c>
      <c r="EY113" s="133">
        <f t="shared" si="26"/>
        <v>34</v>
      </c>
      <c r="FA113" s="223">
        <v>0</v>
      </c>
      <c r="FB113" s="223">
        <v>12681.600000000002</v>
      </c>
    </row>
    <row r="114" spans="1:158" ht="12.6" thickBot="1" x14ac:dyDescent="0.45">
      <c r="A114" s="133" t="str">
        <v>Construction Management</v>
      </c>
      <c r="B114" s="133" t="str">
        <v>N/A</v>
      </c>
      <c r="C114" s="133" t="str">
        <v>Internal Labour</v>
      </c>
      <c r="D114" s="133">
        <v>634998</v>
      </c>
      <c r="E114" s="133" t="str">
        <v>Control Technician</v>
      </c>
      <c r="F114" s="133">
        <v>224.23</v>
      </c>
      <c r="G114" s="133">
        <v>98.215134985207087</v>
      </c>
      <c r="H114" s="133">
        <v>0</v>
      </c>
      <c r="I114" s="133">
        <v>0</v>
      </c>
      <c r="J114" s="133">
        <v>0</v>
      </c>
      <c r="K114" s="133">
        <v>0</v>
      </c>
      <c r="L114" s="133">
        <v>0</v>
      </c>
      <c r="M114" s="381" t="str">
        <v>[C-i-C]</v>
      </c>
      <c r="N114" s="381" t="str">
        <v>[C-i-C]</v>
      </c>
      <c r="O114" s="381" t="str">
        <v>[C-i-C]</v>
      </c>
      <c r="P114" s="381" t="str">
        <v>[C-i-C]</v>
      </c>
      <c r="Q114" s="381" t="str">
        <v>[C-i-C]</v>
      </c>
      <c r="R114" s="381" t="str">
        <v>[C-i-C]</v>
      </c>
      <c r="S114" s="381" t="str">
        <v>[C-i-C]</v>
      </c>
      <c r="T114" s="381" t="str">
        <v>[C-i-C]</v>
      </c>
      <c r="U114" s="381" t="str">
        <v>[C-i-C]</v>
      </c>
      <c r="V114" s="381" t="str">
        <v>[C-i-C]</v>
      </c>
      <c r="W114" s="381" t="str">
        <v>[C-i-C]</v>
      </c>
      <c r="X114" s="381" t="str">
        <v>[C-i-C]</v>
      </c>
      <c r="Y114" s="381" t="str">
        <v>[C-i-C]</v>
      </c>
      <c r="Z114" s="381" t="str">
        <v>[C-i-C]</v>
      </c>
      <c r="AA114" s="381" t="str">
        <v>[C-i-C]</v>
      </c>
      <c r="AB114" s="381" t="str">
        <v>[C-i-C]</v>
      </c>
      <c r="AC114" s="381" t="str">
        <v>[C-i-C]</v>
      </c>
      <c r="AD114" s="381" t="str">
        <v>[C-i-C]</v>
      </c>
      <c r="AE114" s="381" t="str">
        <v>[C-i-C]</v>
      </c>
      <c r="AF114" s="381" t="str">
        <v>[C-i-C]</v>
      </c>
      <c r="AG114" s="381" t="str">
        <v>[C-i-C]</v>
      </c>
      <c r="AH114" s="381" t="str">
        <v>[C-i-C]</v>
      </c>
      <c r="AI114" s="133">
        <v>0</v>
      </c>
      <c r="AJ114" s="133">
        <v>0</v>
      </c>
      <c r="AK114" s="133">
        <v>0.45</v>
      </c>
      <c r="AL114" s="133">
        <v>0.45</v>
      </c>
      <c r="AM114" s="133">
        <v>0</v>
      </c>
      <c r="AN114" s="133">
        <v>0</v>
      </c>
      <c r="AO114" s="133">
        <v>0</v>
      </c>
      <c r="AP114" s="133">
        <v>0.85</v>
      </c>
      <c r="AQ114" s="133">
        <v>1.65</v>
      </c>
      <c r="AR114" s="133">
        <v>1.9916666666666665</v>
      </c>
      <c r="AS114" s="133">
        <v>2.1833333333333336</v>
      </c>
      <c r="AT114" s="133">
        <v>1.7166666666666668</v>
      </c>
      <c r="AU114" s="133">
        <v>1.45</v>
      </c>
      <c r="AV114" s="133">
        <v>0.68333333333333335</v>
      </c>
      <c r="AW114" s="133">
        <v>1</v>
      </c>
      <c r="AX114" s="133">
        <v>0</v>
      </c>
      <c r="AY114" s="133">
        <v>0</v>
      </c>
      <c r="AZ114" s="133">
        <v>0</v>
      </c>
      <c r="BA114" s="133">
        <v>0</v>
      </c>
      <c r="BB114" s="133">
        <v>0</v>
      </c>
      <c r="BC114" s="133">
        <v>0</v>
      </c>
      <c r="BD114" s="133">
        <v>0</v>
      </c>
      <c r="BE114" s="133">
        <v>0</v>
      </c>
      <c r="BF114" s="133">
        <v>0</v>
      </c>
      <c r="BG114" s="133">
        <v>0</v>
      </c>
      <c r="BH114" s="133">
        <v>0</v>
      </c>
      <c r="BI114" s="133">
        <v>0</v>
      </c>
      <c r="BJ114" s="133">
        <v>0</v>
      </c>
      <c r="BK114" s="133">
        <v>0</v>
      </c>
      <c r="BL114" s="133">
        <v>0</v>
      </c>
      <c r="BM114" s="133">
        <v>0</v>
      </c>
      <c r="BN114" s="133">
        <v>0</v>
      </c>
      <c r="BO114" s="133">
        <v>0</v>
      </c>
      <c r="BP114" s="133">
        <v>0</v>
      </c>
      <c r="BQ114" s="133">
        <v>0</v>
      </c>
      <c r="BR114" s="133">
        <v>0</v>
      </c>
      <c r="BS114" s="381" t="str">
        <v>[C-i-C]</v>
      </c>
      <c r="BT114" s="381" t="str">
        <v>[C-i-C]</v>
      </c>
      <c r="BU114" s="381" t="str">
        <v>[C-i-C]</v>
      </c>
      <c r="BV114" s="381" t="str">
        <v>[C-i-C]</v>
      </c>
      <c r="BW114" s="381" t="str">
        <v>[C-i-C]</v>
      </c>
      <c r="BX114" s="381" t="str">
        <v>[C-i-C]</v>
      </c>
      <c r="BY114" s="381" t="str">
        <v>[C-i-C]</v>
      </c>
      <c r="BZ114" s="381" t="str">
        <v>[C-i-C]</v>
      </c>
      <c r="CA114" s="381" t="str">
        <v>[C-i-C]</v>
      </c>
      <c r="CB114" s="381" t="str">
        <v>[C-i-C]</v>
      </c>
      <c r="CC114" s="381" t="str">
        <v>[C-i-C]</v>
      </c>
      <c r="CD114" s="381" t="str">
        <v>[C-i-C]</v>
      </c>
      <c r="CE114" s="381" t="str">
        <v>[C-i-C]</v>
      </c>
      <c r="CF114" s="381" t="str">
        <v>[C-i-C]</v>
      </c>
      <c r="CG114" s="381" t="str">
        <v>[C-i-C]</v>
      </c>
      <c r="CH114" s="381" t="str">
        <v>[C-i-C]</v>
      </c>
      <c r="CI114" s="381" t="str">
        <v>[C-i-C]</v>
      </c>
      <c r="CJ114" s="381" t="str">
        <v>[C-i-C]</v>
      </c>
      <c r="CK114" s="381" t="str">
        <v>[C-i-C]</v>
      </c>
      <c r="CL114" s="381" t="str">
        <v>[C-i-C]</v>
      </c>
      <c r="CM114" s="381" t="str">
        <v>[C-i-C]</v>
      </c>
      <c r="CN114" s="381" t="str">
        <v>[C-i-C]</v>
      </c>
      <c r="CO114" s="133">
        <v>0</v>
      </c>
      <c r="CP114" s="133">
        <v>0</v>
      </c>
      <c r="CQ114" s="133">
        <v>15135.525</v>
      </c>
      <c r="CR114" s="133">
        <v>15135.525</v>
      </c>
      <c r="CS114" s="133">
        <v>0</v>
      </c>
      <c r="CT114" s="133">
        <v>0</v>
      </c>
      <c r="CU114" s="133">
        <v>0</v>
      </c>
      <c r="CV114" s="133">
        <v>28589.324999999997</v>
      </c>
      <c r="CW114" s="133">
        <v>55496.924999999996</v>
      </c>
      <c r="CX114" s="133">
        <v>66988.712499999994</v>
      </c>
      <c r="CY114" s="133">
        <v>73435.325000000012</v>
      </c>
      <c r="CZ114" s="133">
        <v>57739.225000000006</v>
      </c>
      <c r="DA114" s="133">
        <v>48770.024999999994</v>
      </c>
      <c r="DB114" s="133">
        <v>22983.574999999997</v>
      </c>
      <c r="DC114" s="133">
        <v>33634.5</v>
      </c>
      <c r="DD114" s="133">
        <v>0</v>
      </c>
      <c r="DE114" s="133">
        <v>0</v>
      </c>
      <c r="DF114" s="133">
        <v>0</v>
      </c>
      <c r="DG114" s="133">
        <v>0</v>
      </c>
      <c r="DH114" s="133">
        <v>0</v>
      </c>
      <c r="DI114" s="133">
        <v>0</v>
      </c>
      <c r="DJ114" s="133">
        <v>0</v>
      </c>
      <c r="DK114" s="133">
        <v>0</v>
      </c>
      <c r="DL114" s="133">
        <v>0</v>
      </c>
      <c r="DM114" s="133">
        <v>0</v>
      </c>
      <c r="DN114" s="133">
        <v>0</v>
      </c>
      <c r="DO114" s="133">
        <v>0</v>
      </c>
      <c r="DP114" s="133">
        <v>0</v>
      </c>
      <c r="DQ114" s="133">
        <v>0</v>
      </c>
      <c r="DR114" s="133">
        <v>0</v>
      </c>
      <c r="DS114" s="133">
        <v>0</v>
      </c>
      <c r="DU114" s="223"/>
      <c r="DV114" s="223"/>
      <c r="DW114" s="223"/>
      <c r="DX114" s="223"/>
      <c r="DY114" s="223"/>
      <c r="DZ114" s="223"/>
      <c r="EA114" s="223">
        <v>0</v>
      </c>
      <c r="EB114" s="223">
        <v>0</v>
      </c>
      <c r="EC114" s="223">
        <v>63905.55</v>
      </c>
      <c r="ED114" s="223">
        <f t="shared" si="21"/>
        <v>387637.61249999999</v>
      </c>
      <c r="EE114" s="223">
        <f t="shared" si="22"/>
        <v>0</v>
      </c>
      <c r="EF114" s="147" t="str">
        <f t="shared" si="23"/>
        <v>ERROR</v>
      </c>
      <c r="EG114" s="223">
        <f t="shared" si="24"/>
        <v>451543.16249999998</v>
      </c>
      <c r="EI114" s="223">
        <f t="shared" si="20"/>
        <v>176787.24297337275</v>
      </c>
      <c r="EJ114" s="223">
        <f>EI114*'Key assumptions'!$H$20*'Key assumptions'!$H$21</f>
        <v>6629.5216115014782</v>
      </c>
      <c r="EK114" s="279">
        <f t="shared" si="27"/>
        <v>0.23963133640552994</v>
      </c>
      <c r="EL114" s="223">
        <f t="shared" si="25"/>
        <v>1588.6411234934417</v>
      </c>
      <c r="ET114" s="133">
        <f t="shared" si="31"/>
        <v>4</v>
      </c>
      <c r="EU114" s="133">
        <f t="shared" si="31"/>
        <v>12</v>
      </c>
      <c r="EV114" s="133">
        <f t="shared" si="31"/>
        <v>8</v>
      </c>
      <c r="EW114" s="133">
        <f t="shared" si="31"/>
        <v>8</v>
      </c>
      <c r="EX114" s="133">
        <f t="shared" si="31"/>
        <v>0</v>
      </c>
      <c r="EY114" s="133">
        <f t="shared" si="26"/>
        <v>32</v>
      </c>
      <c r="FA114" s="223">
        <v>33634.5</v>
      </c>
      <c r="FB114" s="223">
        <v>30271.05</v>
      </c>
    </row>
    <row r="115" spans="1:158" ht="12.6" thickBot="1" x14ac:dyDescent="0.45">
      <c r="A115" s="133" t="str">
        <v>Construction Management</v>
      </c>
      <c r="B115" s="133" t="str">
        <v>N/A</v>
      </c>
      <c r="C115" s="133" t="str">
        <v>Internal Labour</v>
      </c>
      <c r="D115" s="133">
        <v>634998</v>
      </c>
      <c r="E115" s="133" t="str">
        <v>Secondary Systems Technician</v>
      </c>
      <c r="F115" s="133">
        <v>195.86</v>
      </c>
      <c r="G115" s="133">
        <v>85.794730029585793</v>
      </c>
      <c r="H115" s="133">
        <v>0</v>
      </c>
      <c r="I115" s="133">
        <v>0</v>
      </c>
      <c r="J115" s="133">
        <v>0</v>
      </c>
      <c r="K115" s="133">
        <v>0</v>
      </c>
      <c r="L115" s="133">
        <v>0</v>
      </c>
      <c r="M115" s="381" t="str">
        <v>[C-i-C]</v>
      </c>
      <c r="N115" s="381" t="str">
        <v>[C-i-C]</v>
      </c>
      <c r="O115" s="381" t="str">
        <v>[C-i-C]</v>
      </c>
      <c r="P115" s="381" t="str">
        <v>[C-i-C]</v>
      </c>
      <c r="Q115" s="381" t="str">
        <v>[C-i-C]</v>
      </c>
      <c r="R115" s="381" t="str">
        <v>[C-i-C]</v>
      </c>
      <c r="S115" s="381" t="str">
        <v>[C-i-C]</v>
      </c>
      <c r="T115" s="381" t="str">
        <v>[C-i-C]</v>
      </c>
      <c r="U115" s="381" t="str">
        <v>[C-i-C]</v>
      </c>
      <c r="V115" s="381" t="str">
        <v>[C-i-C]</v>
      </c>
      <c r="W115" s="381" t="str">
        <v>[C-i-C]</v>
      </c>
      <c r="X115" s="381" t="str">
        <v>[C-i-C]</v>
      </c>
      <c r="Y115" s="381" t="str">
        <v>[C-i-C]</v>
      </c>
      <c r="Z115" s="381" t="str">
        <v>[C-i-C]</v>
      </c>
      <c r="AA115" s="381" t="str">
        <v>[C-i-C]</v>
      </c>
      <c r="AB115" s="381" t="str">
        <v>[C-i-C]</v>
      </c>
      <c r="AC115" s="381" t="str">
        <v>[C-i-C]</v>
      </c>
      <c r="AD115" s="381" t="str">
        <v>[C-i-C]</v>
      </c>
      <c r="AE115" s="381" t="str">
        <v>[C-i-C]</v>
      </c>
      <c r="AF115" s="381" t="str">
        <v>[C-i-C]</v>
      </c>
      <c r="AG115" s="381" t="str">
        <v>[C-i-C]</v>
      </c>
      <c r="AH115" s="381" t="str">
        <v>[C-i-C]</v>
      </c>
      <c r="AI115" s="133">
        <v>0</v>
      </c>
      <c r="AJ115" s="133">
        <v>0.47499999999999998</v>
      </c>
      <c r="AK115" s="133">
        <v>0.97499999999999998</v>
      </c>
      <c r="AL115" s="133">
        <v>0.7</v>
      </c>
      <c r="AM115" s="133">
        <v>0.125</v>
      </c>
      <c r="AN115" s="133">
        <v>0.125</v>
      </c>
      <c r="AO115" s="133">
        <v>0.125</v>
      </c>
      <c r="AP115" s="133">
        <v>0.55000000000000004</v>
      </c>
      <c r="AQ115" s="133">
        <v>1.3607142857142858</v>
      </c>
      <c r="AR115" s="133">
        <v>2.1517857142857144</v>
      </c>
      <c r="AS115" s="133">
        <v>3.2607142857142857</v>
      </c>
      <c r="AT115" s="133">
        <v>1.7107142857142856</v>
      </c>
      <c r="AU115" s="133">
        <v>1.0607142857142857</v>
      </c>
      <c r="AV115" s="133">
        <v>0.875</v>
      </c>
      <c r="AW115" s="133">
        <v>1.8</v>
      </c>
      <c r="AX115" s="133">
        <v>0</v>
      </c>
      <c r="AY115" s="133">
        <v>0</v>
      </c>
      <c r="AZ115" s="133">
        <v>0</v>
      </c>
      <c r="BA115" s="133">
        <v>0</v>
      </c>
      <c r="BB115" s="133">
        <v>0</v>
      </c>
      <c r="BC115" s="133">
        <v>0</v>
      </c>
      <c r="BD115" s="133">
        <v>0</v>
      </c>
      <c r="BE115" s="133">
        <v>0</v>
      </c>
      <c r="BF115" s="133">
        <v>0</v>
      </c>
      <c r="BG115" s="133">
        <v>0</v>
      </c>
      <c r="BH115" s="133">
        <v>0</v>
      </c>
      <c r="BI115" s="133">
        <v>0</v>
      </c>
      <c r="BJ115" s="133">
        <v>0</v>
      </c>
      <c r="BK115" s="133">
        <v>0</v>
      </c>
      <c r="BL115" s="133">
        <v>0</v>
      </c>
      <c r="BM115" s="133">
        <v>0</v>
      </c>
      <c r="BN115" s="133">
        <v>0</v>
      </c>
      <c r="BO115" s="133">
        <v>0</v>
      </c>
      <c r="BP115" s="133">
        <v>0</v>
      </c>
      <c r="BQ115" s="133">
        <v>0</v>
      </c>
      <c r="BR115" s="133">
        <v>0</v>
      </c>
      <c r="BS115" s="381" t="str">
        <v>[C-i-C]</v>
      </c>
      <c r="BT115" s="381" t="str">
        <v>[C-i-C]</v>
      </c>
      <c r="BU115" s="381" t="str">
        <v>[C-i-C]</v>
      </c>
      <c r="BV115" s="381" t="str">
        <v>[C-i-C]</v>
      </c>
      <c r="BW115" s="381" t="str">
        <v>[C-i-C]</v>
      </c>
      <c r="BX115" s="381" t="str">
        <v>[C-i-C]</v>
      </c>
      <c r="BY115" s="381" t="str">
        <v>[C-i-C]</v>
      </c>
      <c r="BZ115" s="381" t="str">
        <v>[C-i-C]</v>
      </c>
      <c r="CA115" s="381" t="str">
        <v>[C-i-C]</v>
      </c>
      <c r="CB115" s="381" t="str">
        <v>[C-i-C]</v>
      </c>
      <c r="CC115" s="381" t="str">
        <v>[C-i-C]</v>
      </c>
      <c r="CD115" s="381" t="str">
        <v>[C-i-C]</v>
      </c>
      <c r="CE115" s="381" t="str">
        <v>[C-i-C]</v>
      </c>
      <c r="CF115" s="381" t="str">
        <v>[C-i-C]</v>
      </c>
      <c r="CG115" s="381" t="str">
        <v>[C-i-C]</v>
      </c>
      <c r="CH115" s="381" t="str">
        <v>[C-i-C]</v>
      </c>
      <c r="CI115" s="381" t="str">
        <v>[C-i-C]</v>
      </c>
      <c r="CJ115" s="381" t="str">
        <v>[C-i-C]</v>
      </c>
      <c r="CK115" s="381" t="str">
        <v>[C-i-C]</v>
      </c>
      <c r="CL115" s="381" t="str">
        <v>[C-i-C]</v>
      </c>
      <c r="CM115" s="381" t="str">
        <v>[C-i-C]</v>
      </c>
      <c r="CN115" s="381" t="str">
        <v>[C-i-C]</v>
      </c>
      <c r="CO115" s="133">
        <v>0</v>
      </c>
      <c r="CP115" s="133">
        <v>13955.025000000001</v>
      </c>
      <c r="CQ115" s="133">
        <v>28644.525000000001</v>
      </c>
      <c r="CR115" s="133">
        <v>20565.3</v>
      </c>
      <c r="CS115" s="133">
        <v>3672.3750000000005</v>
      </c>
      <c r="CT115" s="133">
        <v>3672.3750000000005</v>
      </c>
      <c r="CU115" s="133">
        <v>3672.3750000000005</v>
      </c>
      <c r="CV115" s="133">
        <v>16158.450000000003</v>
      </c>
      <c r="CW115" s="133">
        <v>39976.425000000003</v>
      </c>
      <c r="CX115" s="133">
        <v>63217.312500000015</v>
      </c>
      <c r="CY115" s="133">
        <v>95796.525000000009</v>
      </c>
      <c r="CZ115" s="133">
        <v>50259.074999999997</v>
      </c>
      <c r="DA115" s="133">
        <v>31162.725000000002</v>
      </c>
      <c r="DB115" s="133">
        <v>25706.625</v>
      </c>
      <c r="DC115" s="133">
        <v>52882.200000000012</v>
      </c>
      <c r="DD115" s="133">
        <v>0</v>
      </c>
      <c r="DE115" s="133">
        <v>0</v>
      </c>
      <c r="DF115" s="133">
        <v>0</v>
      </c>
      <c r="DG115" s="133">
        <v>0</v>
      </c>
      <c r="DH115" s="133">
        <v>0</v>
      </c>
      <c r="DI115" s="133">
        <v>0</v>
      </c>
      <c r="DJ115" s="133">
        <v>0</v>
      </c>
      <c r="DK115" s="133">
        <v>0</v>
      </c>
      <c r="DL115" s="133">
        <v>0</v>
      </c>
      <c r="DM115" s="133">
        <v>0</v>
      </c>
      <c r="DN115" s="133">
        <v>0</v>
      </c>
      <c r="DO115" s="133">
        <v>0</v>
      </c>
      <c r="DP115" s="133">
        <v>0</v>
      </c>
      <c r="DQ115" s="133">
        <v>0</v>
      </c>
      <c r="DR115" s="133">
        <v>0</v>
      </c>
      <c r="DS115" s="133">
        <v>0</v>
      </c>
      <c r="DU115" s="223"/>
      <c r="DV115" s="223"/>
      <c r="DW115" s="223"/>
      <c r="DX115" s="223"/>
      <c r="DY115" s="223"/>
      <c r="DZ115" s="223"/>
      <c r="EA115" s="223">
        <v>0</v>
      </c>
      <c r="EB115" s="223">
        <v>0</v>
      </c>
      <c r="EC115" s="223">
        <v>99888.60000000002</v>
      </c>
      <c r="ED115" s="223">
        <f t="shared" si="21"/>
        <v>378831.71250000002</v>
      </c>
      <c r="EE115" s="223">
        <f t="shared" si="22"/>
        <v>0</v>
      </c>
      <c r="EF115" s="147" t="str">
        <f t="shared" si="23"/>
        <v>ERROR</v>
      </c>
      <c r="EG115" s="223">
        <f t="shared" si="24"/>
        <v>478720.31250000006</v>
      </c>
      <c r="EI115" s="223">
        <f t="shared" si="20"/>
        <v>154430.51405325445</v>
      </c>
      <c r="EJ115" s="223">
        <f>EI115*'Key assumptions'!$H$20*'Key assumptions'!$H$21</f>
        <v>5791.1442769970417</v>
      </c>
      <c r="EK115" s="279">
        <f t="shared" si="27"/>
        <v>0.23963133640552994</v>
      </c>
      <c r="EL115" s="223">
        <f t="shared" si="25"/>
        <v>1387.7396424140377</v>
      </c>
      <c r="ET115" s="133">
        <f t="shared" si="31"/>
        <v>4</v>
      </c>
      <c r="EU115" s="133">
        <f t="shared" si="31"/>
        <v>12</v>
      </c>
      <c r="EV115" s="133">
        <f t="shared" si="31"/>
        <v>11</v>
      </c>
      <c r="EW115" s="133">
        <f t="shared" si="31"/>
        <v>9</v>
      </c>
      <c r="EX115" s="133">
        <f t="shared" si="31"/>
        <v>0</v>
      </c>
      <c r="EY115" s="133">
        <f t="shared" si="26"/>
        <v>36</v>
      </c>
      <c r="FA115" s="223">
        <v>29379.000000000004</v>
      </c>
      <c r="FB115" s="223">
        <v>70509.600000000006</v>
      </c>
    </row>
    <row r="116" spans="1:158" ht="12.6" thickBot="1" x14ac:dyDescent="0.45">
      <c r="A116" s="133" t="str">
        <v>Construction Management</v>
      </c>
      <c r="B116" s="133" t="str">
        <v>N/A</v>
      </c>
      <c r="C116" s="133" t="str">
        <v>Internal Labour</v>
      </c>
      <c r="D116" s="133">
        <v>634998</v>
      </c>
      <c r="E116" s="133" t="str">
        <v>Telecommunication Technician</v>
      </c>
      <c r="F116" s="133">
        <v>188</v>
      </c>
      <c r="G116" s="133">
        <v>82.350416050295848</v>
      </c>
      <c r="H116" s="133">
        <v>0</v>
      </c>
      <c r="I116" s="133">
        <v>0</v>
      </c>
      <c r="J116" s="133">
        <v>0</v>
      </c>
      <c r="K116" s="133">
        <v>0</v>
      </c>
      <c r="L116" s="133">
        <v>0</v>
      </c>
      <c r="M116" s="381" t="str">
        <v>[C-i-C]</v>
      </c>
      <c r="N116" s="381" t="str">
        <v>[C-i-C]</v>
      </c>
      <c r="O116" s="381" t="str">
        <v>[C-i-C]</v>
      </c>
      <c r="P116" s="381" t="str">
        <v>[C-i-C]</v>
      </c>
      <c r="Q116" s="381" t="str">
        <v>[C-i-C]</v>
      </c>
      <c r="R116" s="381" t="str">
        <v>[C-i-C]</v>
      </c>
      <c r="S116" s="381" t="str">
        <v>[C-i-C]</v>
      </c>
      <c r="T116" s="381" t="str">
        <v>[C-i-C]</v>
      </c>
      <c r="U116" s="381" t="str">
        <v>[C-i-C]</v>
      </c>
      <c r="V116" s="381" t="str">
        <v>[C-i-C]</v>
      </c>
      <c r="W116" s="381" t="str">
        <v>[C-i-C]</v>
      </c>
      <c r="X116" s="381" t="str">
        <v>[C-i-C]</v>
      </c>
      <c r="Y116" s="381" t="str">
        <v>[C-i-C]</v>
      </c>
      <c r="Z116" s="381" t="str">
        <v>[C-i-C]</v>
      </c>
      <c r="AA116" s="381" t="str">
        <v>[C-i-C]</v>
      </c>
      <c r="AB116" s="381" t="str">
        <v>[C-i-C]</v>
      </c>
      <c r="AC116" s="381" t="str">
        <v>[C-i-C]</v>
      </c>
      <c r="AD116" s="381" t="str">
        <v>[C-i-C]</v>
      </c>
      <c r="AE116" s="381" t="str">
        <v>[C-i-C]</v>
      </c>
      <c r="AF116" s="381" t="str">
        <v>[C-i-C]</v>
      </c>
      <c r="AG116" s="381" t="str">
        <v>[C-i-C]</v>
      </c>
      <c r="AH116" s="381" t="str">
        <v>[C-i-C]</v>
      </c>
      <c r="AI116" s="133">
        <v>0.5</v>
      </c>
      <c r="AJ116" s="133">
        <v>0</v>
      </c>
      <c r="AK116" s="133">
        <v>0.25</v>
      </c>
      <c r="AL116" s="133">
        <v>0.1</v>
      </c>
      <c r="AM116" s="133">
        <v>0.05</v>
      </c>
      <c r="AN116" s="133">
        <v>0.05</v>
      </c>
      <c r="AO116" s="133">
        <v>0.05</v>
      </c>
      <c r="AP116" s="133">
        <v>0.05</v>
      </c>
      <c r="AQ116" s="133">
        <v>0.55000000000000004</v>
      </c>
      <c r="AR116" s="133">
        <v>0.15</v>
      </c>
      <c r="AS116" s="133">
        <v>0</v>
      </c>
      <c r="AT116" s="133">
        <v>0</v>
      </c>
      <c r="AU116" s="133">
        <v>0.9</v>
      </c>
      <c r="AV116" s="133">
        <v>0</v>
      </c>
      <c r="AW116" s="133">
        <v>0</v>
      </c>
      <c r="AX116" s="133">
        <v>0</v>
      </c>
      <c r="AY116" s="133">
        <v>0</v>
      </c>
      <c r="AZ116" s="133">
        <v>0</v>
      </c>
      <c r="BA116" s="133">
        <v>0</v>
      </c>
      <c r="BB116" s="133">
        <v>0</v>
      </c>
      <c r="BC116" s="133">
        <v>0</v>
      </c>
      <c r="BD116" s="133">
        <v>0</v>
      </c>
      <c r="BE116" s="133">
        <v>0</v>
      </c>
      <c r="BF116" s="133">
        <v>0</v>
      </c>
      <c r="BG116" s="133">
        <v>0</v>
      </c>
      <c r="BH116" s="133">
        <v>0</v>
      </c>
      <c r="BI116" s="133">
        <v>0</v>
      </c>
      <c r="BJ116" s="133">
        <v>0</v>
      </c>
      <c r="BK116" s="133">
        <v>0</v>
      </c>
      <c r="BL116" s="133">
        <v>0</v>
      </c>
      <c r="BM116" s="133">
        <v>0</v>
      </c>
      <c r="BN116" s="133">
        <v>0</v>
      </c>
      <c r="BO116" s="133">
        <v>0</v>
      </c>
      <c r="BP116" s="133">
        <v>0</v>
      </c>
      <c r="BQ116" s="133">
        <v>0</v>
      </c>
      <c r="BR116" s="133">
        <v>0</v>
      </c>
      <c r="BS116" s="381" t="str">
        <v>[C-i-C]</v>
      </c>
      <c r="BT116" s="381" t="str">
        <v>[C-i-C]</v>
      </c>
      <c r="BU116" s="381" t="str">
        <v>[C-i-C]</v>
      </c>
      <c r="BV116" s="381" t="str">
        <v>[C-i-C]</v>
      </c>
      <c r="BW116" s="381" t="str">
        <v>[C-i-C]</v>
      </c>
      <c r="BX116" s="381" t="str">
        <v>[C-i-C]</v>
      </c>
      <c r="BY116" s="381" t="str">
        <v>[C-i-C]</v>
      </c>
      <c r="BZ116" s="381" t="str">
        <v>[C-i-C]</v>
      </c>
      <c r="CA116" s="381" t="str">
        <v>[C-i-C]</v>
      </c>
      <c r="CB116" s="381" t="str">
        <v>[C-i-C]</v>
      </c>
      <c r="CC116" s="381" t="str">
        <v>[C-i-C]</v>
      </c>
      <c r="CD116" s="381" t="str">
        <v>[C-i-C]</v>
      </c>
      <c r="CE116" s="381" t="str">
        <v>[C-i-C]</v>
      </c>
      <c r="CF116" s="381" t="str">
        <v>[C-i-C]</v>
      </c>
      <c r="CG116" s="381" t="str">
        <v>[C-i-C]</v>
      </c>
      <c r="CH116" s="381" t="str">
        <v>[C-i-C]</v>
      </c>
      <c r="CI116" s="381" t="str">
        <v>[C-i-C]</v>
      </c>
      <c r="CJ116" s="381" t="str">
        <v>[C-i-C]</v>
      </c>
      <c r="CK116" s="381" t="str">
        <v>[C-i-C]</v>
      </c>
      <c r="CL116" s="381" t="str">
        <v>[C-i-C]</v>
      </c>
      <c r="CM116" s="381" t="str">
        <v>[C-i-C]</v>
      </c>
      <c r="CN116" s="381" t="str">
        <v>[C-i-C]</v>
      </c>
      <c r="CO116" s="133">
        <v>14100</v>
      </c>
      <c r="CP116" s="133">
        <v>0</v>
      </c>
      <c r="CQ116" s="133">
        <v>7050</v>
      </c>
      <c r="CR116" s="133">
        <v>2820</v>
      </c>
      <c r="CS116" s="133">
        <v>1410</v>
      </c>
      <c r="CT116" s="133">
        <v>1410</v>
      </c>
      <c r="CU116" s="133">
        <v>1410</v>
      </c>
      <c r="CV116" s="133">
        <v>1410</v>
      </c>
      <c r="CW116" s="133">
        <v>15510</v>
      </c>
      <c r="CX116" s="133">
        <v>4230</v>
      </c>
      <c r="CY116" s="133">
        <v>0</v>
      </c>
      <c r="CZ116" s="133">
        <v>0</v>
      </c>
      <c r="DA116" s="133">
        <v>25380.000000000004</v>
      </c>
      <c r="DB116" s="133">
        <v>0</v>
      </c>
      <c r="DC116" s="133">
        <v>0</v>
      </c>
      <c r="DD116" s="133">
        <v>0</v>
      </c>
      <c r="DE116" s="133">
        <v>0</v>
      </c>
      <c r="DF116" s="133">
        <v>0</v>
      </c>
      <c r="DG116" s="133">
        <v>0</v>
      </c>
      <c r="DH116" s="133">
        <v>0</v>
      </c>
      <c r="DI116" s="133">
        <v>0</v>
      </c>
      <c r="DJ116" s="133">
        <v>0</v>
      </c>
      <c r="DK116" s="133">
        <v>0</v>
      </c>
      <c r="DL116" s="133">
        <v>0</v>
      </c>
      <c r="DM116" s="133">
        <v>0</v>
      </c>
      <c r="DN116" s="133">
        <v>0</v>
      </c>
      <c r="DO116" s="133">
        <v>0</v>
      </c>
      <c r="DP116" s="133">
        <v>0</v>
      </c>
      <c r="DQ116" s="133">
        <v>0</v>
      </c>
      <c r="DR116" s="133">
        <v>0</v>
      </c>
      <c r="DS116" s="133">
        <v>0</v>
      </c>
      <c r="DU116" s="223"/>
      <c r="DV116" s="223"/>
      <c r="DW116" s="223"/>
      <c r="DX116" s="223"/>
      <c r="DY116" s="223"/>
      <c r="DZ116" s="223"/>
      <c r="EA116" s="223">
        <v>0</v>
      </c>
      <c r="EB116" s="223">
        <v>0</v>
      </c>
      <c r="EC116" s="223">
        <v>26790</v>
      </c>
      <c r="ED116" s="223">
        <f t="shared" si="21"/>
        <v>47940</v>
      </c>
      <c r="EE116" s="223">
        <f t="shared" si="22"/>
        <v>0</v>
      </c>
      <c r="EF116" s="147" t="str">
        <f t="shared" si="23"/>
        <v>OK</v>
      </c>
      <c r="EG116" s="223">
        <f t="shared" si="24"/>
        <v>74730</v>
      </c>
      <c r="EI116" s="223">
        <f t="shared" si="20"/>
        <v>148230.74889053253</v>
      </c>
      <c r="EJ116" s="223">
        <f>EI116*'Key assumptions'!$H$20*'Key assumptions'!$H$21</f>
        <v>5558.6530833949701</v>
      </c>
      <c r="EK116" s="279">
        <f t="shared" si="27"/>
        <v>0.23963133640552994</v>
      </c>
      <c r="EL116" s="223">
        <f t="shared" si="25"/>
        <v>1332.0274669886564</v>
      </c>
      <c r="ET116" s="133">
        <f t="shared" si="31"/>
        <v>4</v>
      </c>
      <c r="EU116" s="133">
        <f t="shared" si="31"/>
        <v>12</v>
      </c>
      <c r="EV116" s="133">
        <f t="shared" si="31"/>
        <v>11</v>
      </c>
      <c r="EW116" s="133">
        <f t="shared" si="31"/>
        <v>5</v>
      </c>
      <c r="EX116" s="133">
        <f t="shared" si="31"/>
        <v>0</v>
      </c>
      <c r="EY116" s="133">
        <f t="shared" si="26"/>
        <v>32</v>
      </c>
      <c r="FA116" s="223">
        <v>0</v>
      </c>
      <c r="FB116" s="223">
        <v>26790</v>
      </c>
    </row>
    <row r="117" spans="1:158" ht="12.6" thickBot="1" x14ac:dyDescent="0.45">
      <c r="A117" s="133" t="str">
        <v>Construction Management</v>
      </c>
      <c r="B117" s="133" t="str">
        <v>N/A</v>
      </c>
      <c r="C117" s="133" t="str">
        <v>Internal Labour</v>
      </c>
      <c r="D117" s="133">
        <v>634998</v>
      </c>
      <c r="E117" s="133" t="str">
        <v>Substation Fitter</v>
      </c>
      <c r="F117" s="133">
        <v>159.88</v>
      </c>
      <c r="G117" s="133">
        <v>70.034384245562109</v>
      </c>
      <c r="H117" s="133">
        <v>0</v>
      </c>
      <c r="I117" s="133">
        <v>0</v>
      </c>
      <c r="J117" s="133">
        <v>0</v>
      </c>
      <c r="K117" s="133">
        <v>0</v>
      </c>
      <c r="L117" s="133">
        <v>0</v>
      </c>
      <c r="M117" s="381" t="str">
        <v>[C-i-C]</v>
      </c>
      <c r="N117" s="381" t="str">
        <v>[C-i-C]</v>
      </c>
      <c r="O117" s="381" t="str">
        <v>[C-i-C]</v>
      </c>
      <c r="P117" s="381" t="str">
        <v>[C-i-C]</v>
      </c>
      <c r="Q117" s="381" t="str">
        <v>[C-i-C]</v>
      </c>
      <c r="R117" s="381" t="str">
        <v>[C-i-C]</v>
      </c>
      <c r="S117" s="381" t="str">
        <v>[C-i-C]</v>
      </c>
      <c r="T117" s="381" t="str">
        <v>[C-i-C]</v>
      </c>
      <c r="U117" s="381" t="str">
        <v>[C-i-C]</v>
      </c>
      <c r="V117" s="381" t="str">
        <v>[C-i-C]</v>
      </c>
      <c r="W117" s="381" t="str">
        <v>[C-i-C]</v>
      </c>
      <c r="X117" s="381" t="str">
        <v>[C-i-C]</v>
      </c>
      <c r="Y117" s="381" t="str">
        <v>[C-i-C]</v>
      </c>
      <c r="Z117" s="381" t="str">
        <v>[C-i-C]</v>
      </c>
      <c r="AA117" s="381" t="str">
        <v>[C-i-C]</v>
      </c>
      <c r="AB117" s="381" t="str">
        <v>[C-i-C]</v>
      </c>
      <c r="AC117" s="381" t="str">
        <v>[C-i-C]</v>
      </c>
      <c r="AD117" s="381" t="str">
        <v>[C-i-C]</v>
      </c>
      <c r="AE117" s="381" t="str">
        <v>[C-i-C]</v>
      </c>
      <c r="AF117" s="381" t="str">
        <v>[C-i-C]</v>
      </c>
      <c r="AG117" s="381" t="str">
        <v>[C-i-C]</v>
      </c>
      <c r="AH117" s="381" t="str">
        <v>[C-i-C]</v>
      </c>
      <c r="AI117" s="133">
        <v>0</v>
      </c>
      <c r="AJ117" s="133">
        <v>0</v>
      </c>
      <c r="AK117" s="133">
        <v>0</v>
      </c>
      <c r="AL117" s="133">
        <v>0.75</v>
      </c>
      <c r="AM117" s="133">
        <v>0.55000000000000004</v>
      </c>
      <c r="AN117" s="133">
        <v>0</v>
      </c>
      <c r="AO117" s="133">
        <v>0</v>
      </c>
      <c r="AP117" s="133">
        <v>0</v>
      </c>
      <c r="AQ117" s="133">
        <v>2.15</v>
      </c>
      <c r="AR117" s="133">
        <v>2.15</v>
      </c>
      <c r="AS117" s="133">
        <v>1.2</v>
      </c>
      <c r="AT117" s="133">
        <v>0</v>
      </c>
      <c r="AU117" s="133">
        <v>0</v>
      </c>
      <c r="AV117" s="133">
        <v>0</v>
      </c>
      <c r="AW117" s="133">
        <v>0</v>
      </c>
      <c r="AX117" s="133">
        <v>0</v>
      </c>
      <c r="AY117" s="133">
        <v>0</v>
      </c>
      <c r="AZ117" s="133">
        <v>0</v>
      </c>
      <c r="BA117" s="133">
        <v>0</v>
      </c>
      <c r="BB117" s="133">
        <v>0</v>
      </c>
      <c r="BC117" s="133">
        <v>0</v>
      </c>
      <c r="BD117" s="133">
        <v>0</v>
      </c>
      <c r="BE117" s="133">
        <v>0</v>
      </c>
      <c r="BF117" s="133">
        <v>0</v>
      </c>
      <c r="BG117" s="133">
        <v>0</v>
      </c>
      <c r="BH117" s="133">
        <v>0</v>
      </c>
      <c r="BI117" s="133">
        <v>0</v>
      </c>
      <c r="BJ117" s="133">
        <v>0</v>
      </c>
      <c r="BK117" s="133">
        <v>0</v>
      </c>
      <c r="BL117" s="133">
        <v>0</v>
      </c>
      <c r="BM117" s="133">
        <v>0</v>
      </c>
      <c r="BN117" s="133">
        <v>0</v>
      </c>
      <c r="BO117" s="133">
        <v>0</v>
      </c>
      <c r="BP117" s="133">
        <v>0</v>
      </c>
      <c r="BQ117" s="133">
        <v>0</v>
      </c>
      <c r="BR117" s="133">
        <v>0</v>
      </c>
      <c r="BS117" s="381" t="str">
        <v>[C-i-C]</v>
      </c>
      <c r="BT117" s="381" t="str">
        <v>[C-i-C]</v>
      </c>
      <c r="BU117" s="381" t="str">
        <v>[C-i-C]</v>
      </c>
      <c r="BV117" s="381" t="str">
        <v>[C-i-C]</v>
      </c>
      <c r="BW117" s="381" t="str">
        <v>[C-i-C]</v>
      </c>
      <c r="BX117" s="381" t="str">
        <v>[C-i-C]</v>
      </c>
      <c r="BY117" s="381" t="str">
        <v>[C-i-C]</v>
      </c>
      <c r="BZ117" s="381" t="str">
        <v>[C-i-C]</v>
      </c>
      <c r="CA117" s="381" t="str">
        <v>[C-i-C]</v>
      </c>
      <c r="CB117" s="381" t="str">
        <v>[C-i-C]</v>
      </c>
      <c r="CC117" s="381" t="str">
        <v>[C-i-C]</v>
      </c>
      <c r="CD117" s="381" t="str">
        <v>[C-i-C]</v>
      </c>
      <c r="CE117" s="381" t="str">
        <v>[C-i-C]</v>
      </c>
      <c r="CF117" s="381" t="str">
        <v>[C-i-C]</v>
      </c>
      <c r="CG117" s="381" t="str">
        <v>[C-i-C]</v>
      </c>
      <c r="CH117" s="381" t="str">
        <v>[C-i-C]</v>
      </c>
      <c r="CI117" s="381" t="str">
        <v>[C-i-C]</v>
      </c>
      <c r="CJ117" s="381" t="str">
        <v>[C-i-C]</v>
      </c>
      <c r="CK117" s="381" t="str">
        <v>[C-i-C]</v>
      </c>
      <c r="CL117" s="381" t="str">
        <v>[C-i-C]</v>
      </c>
      <c r="CM117" s="381" t="str">
        <v>[C-i-C]</v>
      </c>
      <c r="CN117" s="381" t="str">
        <v>[C-i-C]</v>
      </c>
      <c r="CO117" s="133">
        <v>0</v>
      </c>
      <c r="CP117" s="133">
        <v>0</v>
      </c>
      <c r="CQ117" s="133">
        <v>0</v>
      </c>
      <c r="CR117" s="133">
        <v>17986.5</v>
      </c>
      <c r="CS117" s="133">
        <v>13190.1</v>
      </c>
      <c r="CT117" s="133">
        <v>0</v>
      </c>
      <c r="CU117" s="133">
        <v>0</v>
      </c>
      <c r="CV117" s="133">
        <v>0</v>
      </c>
      <c r="CW117" s="133">
        <v>51561.299999999996</v>
      </c>
      <c r="CX117" s="133">
        <v>51561.299999999996</v>
      </c>
      <c r="CY117" s="133">
        <v>28778.399999999998</v>
      </c>
      <c r="CZ117" s="133">
        <v>0</v>
      </c>
      <c r="DA117" s="133">
        <v>0</v>
      </c>
      <c r="DB117" s="133">
        <v>0</v>
      </c>
      <c r="DC117" s="133">
        <v>0</v>
      </c>
      <c r="DD117" s="133">
        <v>0</v>
      </c>
      <c r="DE117" s="133">
        <v>0</v>
      </c>
      <c r="DF117" s="133">
        <v>0</v>
      </c>
      <c r="DG117" s="133">
        <v>0</v>
      </c>
      <c r="DH117" s="133">
        <v>0</v>
      </c>
      <c r="DI117" s="133">
        <v>0</v>
      </c>
      <c r="DJ117" s="133">
        <v>0</v>
      </c>
      <c r="DK117" s="133">
        <v>0</v>
      </c>
      <c r="DL117" s="133">
        <v>0</v>
      </c>
      <c r="DM117" s="133">
        <v>0</v>
      </c>
      <c r="DN117" s="133">
        <v>0</v>
      </c>
      <c r="DO117" s="133">
        <v>0</v>
      </c>
      <c r="DP117" s="133">
        <v>0</v>
      </c>
      <c r="DQ117" s="133">
        <v>0</v>
      </c>
      <c r="DR117" s="133">
        <v>0</v>
      </c>
      <c r="DS117" s="133">
        <v>0</v>
      </c>
      <c r="DU117" s="223"/>
      <c r="DV117" s="223"/>
      <c r="DW117" s="223"/>
      <c r="DX117" s="223"/>
      <c r="DY117" s="223"/>
      <c r="DZ117" s="223"/>
      <c r="EA117" s="223">
        <v>0</v>
      </c>
      <c r="EB117" s="223">
        <v>0</v>
      </c>
      <c r="EC117" s="223">
        <v>31176.6</v>
      </c>
      <c r="ED117" s="223">
        <f t="shared" si="21"/>
        <v>131901</v>
      </c>
      <c r="EE117" s="223">
        <f t="shared" si="22"/>
        <v>0</v>
      </c>
      <c r="EF117" s="147" t="str">
        <f t="shared" si="23"/>
        <v>OK</v>
      </c>
      <c r="EG117" s="223">
        <f t="shared" si="24"/>
        <v>163077.6</v>
      </c>
      <c r="EI117" s="223">
        <f t="shared" si="20"/>
        <v>126061.89164201179</v>
      </c>
      <c r="EJ117" s="223">
        <f>EI117*'Key assumptions'!$H$20*'Key assumptions'!$H$21</f>
        <v>4727.3209365754419</v>
      </c>
      <c r="EK117" s="279">
        <f t="shared" si="27"/>
        <v>0.23963133640552994</v>
      </c>
      <c r="EL117" s="223">
        <f t="shared" si="25"/>
        <v>1132.8142336494145</v>
      </c>
      <c r="ET117" s="133">
        <f t="shared" si="31"/>
        <v>4</v>
      </c>
      <c r="EU117" s="133">
        <f t="shared" si="31"/>
        <v>12</v>
      </c>
      <c r="EV117" s="133">
        <f t="shared" si="31"/>
        <v>8</v>
      </c>
      <c r="EW117" s="133">
        <f t="shared" si="31"/>
        <v>3</v>
      </c>
      <c r="EX117" s="133">
        <f t="shared" si="31"/>
        <v>0</v>
      </c>
      <c r="EY117" s="133">
        <f t="shared" si="26"/>
        <v>27</v>
      </c>
      <c r="FA117" s="223">
        <v>0</v>
      </c>
      <c r="FB117" s="223">
        <v>31176.6</v>
      </c>
    </row>
    <row r="118" spans="1:158" ht="12.6" thickBot="1" x14ac:dyDescent="0.45">
      <c r="A118" s="133" t="str">
        <v>Other support and corporate roles</v>
      </c>
      <c r="B118" s="133" t="str">
        <v>N/A</v>
      </c>
      <c r="C118" s="133" t="str">
        <v>Internal Labour</v>
      </c>
      <c r="D118" s="133">
        <v>634998</v>
      </c>
      <c r="E118" s="133" t="str">
        <v>Network Operations</v>
      </c>
      <c r="F118" s="133">
        <v>244.97</v>
      </c>
      <c r="G118" s="133">
        <v>107.29559911242602</v>
      </c>
      <c r="H118" s="133">
        <v>0</v>
      </c>
      <c r="I118" s="133">
        <v>0</v>
      </c>
      <c r="J118" s="133">
        <v>0</v>
      </c>
      <c r="K118" s="133">
        <v>0</v>
      </c>
      <c r="L118" s="133">
        <v>0</v>
      </c>
      <c r="M118" s="381" t="str">
        <v>[C-i-C]</v>
      </c>
      <c r="N118" s="381" t="str">
        <v>[C-i-C]</v>
      </c>
      <c r="O118" s="381" t="str">
        <v>[C-i-C]</v>
      </c>
      <c r="P118" s="381" t="str">
        <v>[C-i-C]</v>
      </c>
      <c r="Q118" s="381" t="str">
        <v>[C-i-C]</v>
      </c>
      <c r="R118" s="381" t="str">
        <v>[C-i-C]</v>
      </c>
      <c r="S118" s="381" t="str">
        <v>[C-i-C]</v>
      </c>
      <c r="T118" s="381" t="str">
        <v>[C-i-C]</v>
      </c>
      <c r="U118" s="381" t="str">
        <v>[C-i-C]</v>
      </c>
      <c r="V118" s="381" t="str">
        <v>[C-i-C]</v>
      </c>
      <c r="W118" s="381" t="str">
        <v>[C-i-C]</v>
      </c>
      <c r="X118" s="381" t="str">
        <v>[C-i-C]</v>
      </c>
      <c r="Y118" s="381" t="str">
        <v>[C-i-C]</v>
      </c>
      <c r="Z118" s="381" t="str">
        <v>[C-i-C]</v>
      </c>
      <c r="AA118" s="381" t="str">
        <v>[C-i-C]</v>
      </c>
      <c r="AB118" s="381" t="str">
        <v>[C-i-C]</v>
      </c>
      <c r="AC118" s="381" t="str">
        <v>[C-i-C]</v>
      </c>
      <c r="AD118" s="381" t="str">
        <v>[C-i-C]</v>
      </c>
      <c r="AE118" s="381" t="str">
        <v>[C-i-C]</v>
      </c>
      <c r="AF118" s="381" t="str">
        <v>[C-i-C]</v>
      </c>
      <c r="AG118" s="381" t="str">
        <v>[C-i-C]</v>
      </c>
      <c r="AH118" s="381" t="str">
        <v>[C-i-C]</v>
      </c>
      <c r="AI118" s="133">
        <v>0</v>
      </c>
      <c r="AJ118" s="133">
        <v>0.15</v>
      </c>
      <c r="AK118" s="133">
        <v>0.15</v>
      </c>
      <c r="AL118" s="133">
        <v>0.15</v>
      </c>
      <c r="AM118" s="133">
        <v>0.15</v>
      </c>
      <c r="AN118" s="133">
        <v>0.15</v>
      </c>
      <c r="AO118" s="133">
        <v>0.15</v>
      </c>
      <c r="AP118" s="133">
        <v>0.15</v>
      </c>
      <c r="AQ118" s="133">
        <v>0.15</v>
      </c>
      <c r="AR118" s="133">
        <v>0.15</v>
      </c>
      <c r="AS118" s="133">
        <v>0.15</v>
      </c>
      <c r="AT118" s="133">
        <v>0.15</v>
      </c>
      <c r="AU118" s="133">
        <v>0.15</v>
      </c>
      <c r="AV118" s="133">
        <v>0.15</v>
      </c>
      <c r="AW118" s="133">
        <v>0</v>
      </c>
      <c r="AX118" s="133">
        <v>0</v>
      </c>
      <c r="AY118" s="133">
        <v>0</v>
      </c>
      <c r="AZ118" s="133">
        <v>0</v>
      </c>
      <c r="BA118" s="133">
        <v>0</v>
      </c>
      <c r="BB118" s="133">
        <v>0</v>
      </c>
      <c r="BC118" s="133">
        <v>0</v>
      </c>
      <c r="BD118" s="133">
        <v>0</v>
      </c>
      <c r="BE118" s="133">
        <v>0</v>
      </c>
      <c r="BF118" s="133">
        <v>0</v>
      </c>
      <c r="BG118" s="133">
        <v>0</v>
      </c>
      <c r="BH118" s="133">
        <v>0</v>
      </c>
      <c r="BI118" s="133">
        <v>0</v>
      </c>
      <c r="BJ118" s="133">
        <v>0</v>
      </c>
      <c r="BK118" s="133">
        <v>0</v>
      </c>
      <c r="BL118" s="133">
        <v>0</v>
      </c>
      <c r="BM118" s="133">
        <v>0</v>
      </c>
      <c r="BN118" s="133">
        <v>0</v>
      </c>
      <c r="BO118" s="133">
        <v>0</v>
      </c>
      <c r="BP118" s="133">
        <v>0</v>
      </c>
      <c r="BQ118" s="133">
        <v>0</v>
      </c>
      <c r="BR118" s="133">
        <v>0</v>
      </c>
      <c r="BS118" s="381" t="str">
        <v>[C-i-C]</v>
      </c>
      <c r="BT118" s="381" t="str">
        <v>[C-i-C]</v>
      </c>
      <c r="BU118" s="381" t="str">
        <v>[C-i-C]</v>
      </c>
      <c r="BV118" s="381" t="str">
        <v>[C-i-C]</v>
      </c>
      <c r="BW118" s="381" t="str">
        <v>[C-i-C]</v>
      </c>
      <c r="BX118" s="381" t="str">
        <v>[C-i-C]</v>
      </c>
      <c r="BY118" s="381" t="str">
        <v>[C-i-C]</v>
      </c>
      <c r="BZ118" s="381" t="str">
        <v>[C-i-C]</v>
      </c>
      <c r="CA118" s="381" t="str">
        <v>[C-i-C]</v>
      </c>
      <c r="CB118" s="381" t="str">
        <v>[C-i-C]</v>
      </c>
      <c r="CC118" s="381" t="str">
        <v>[C-i-C]</v>
      </c>
      <c r="CD118" s="381" t="str">
        <v>[C-i-C]</v>
      </c>
      <c r="CE118" s="381" t="str">
        <v>[C-i-C]</v>
      </c>
      <c r="CF118" s="381" t="str">
        <v>[C-i-C]</v>
      </c>
      <c r="CG118" s="381" t="str">
        <v>[C-i-C]</v>
      </c>
      <c r="CH118" s="381" t="str">
        <v>[C-i-C]</v>
      </c>
      <c r="CI118" s="381" t="str">
        <v>[C-i-C]</v>
      </c>
      <c r="CJ118" s="381" t="str">
        <v>[C-i-C]</v>
      </c>
      <c r="CK118" s="381" t="str">
        <v>[C-i-C]</v>
      </c>
      <c r="CL118" s="381" t="str">
        <v>[C-i-C]</v>
      </c>
      <c r="CM118" s="381" t="str">
        <v>[C-i-C]</v>
      </c>
      <c r="CN118" s="381" t="str">
        <v>[C-i-C]</v>
      </c>
      <c r="CO118" s="133">
        <v>0</v>
      </c>
      <c r="CP118" s="133">
        <v>5511.8249999999998</v>
      </c>
      <c r="CQ118" s="133">
        <v>5511.8249999999998</v>
      </c>
      <c r="CR118" s="133">
        <v>5511.8249999999998</v>
      </c>
      <c r="CS118" s="133">
        <v>5511.8249999999998</v>
      </c>
      <c r="CT118" s="133">
        <v>5511.8249999999998</v>
      </c>
      <c r="CU118" s="133">
        <v>5511.8249999999998</v>
      </c>
      <c r="CV118" s="133">
        <v>5511.8249999999998</v>
      </c>
      <c r="CW118" s="133">
        <v>5511.8249999999998</v>
      </c>
      <c r="CX118" s="133">
        <v>5511.8249999999998</v>
      </c>
      <c r="CY118" s="133">
        <v>5511.8249999999998</v>
      </c>
      <c r="CZ118" s="133">
        <v>5511.8249999999998</v>
      </c>
      <c r="DA118" s="133">
        <v>5511.8249999999998</v>
      </c>
      <c r="DB118" s="133">
        <v>5511.8249999999998</v>
      </c>
      <c r="DC118" s="133">
        <v>0</v>
      </c>
      <c r="DD118" s="133">
        <v>0</v>
      </c>
      <c r="DE118" s="133">
        <v>0</v>
      </c>
      <c r="DF118" s="133">
        <v>0</v>
      </c>
      <c r="DG118" s="133">
        <v>0</v>
      </c>
      <c r="DH118" s="133">
        <v>0</v>
      </c>
      <c r="DI118" s="133">
        <v>0</v>
      </c>
      <c r="DJ118" s="133">
        <v>0</v>
      </c>
      <c r="DK118" s="133">
        <v>0</v>
      </c>
      <c r="DL118" s="133">
        <v>0</v>
      </c>
      <c r="DM118" s="133">
        <v>0</v>
      </c>
      <c r="DN118" s="133">
        <v>0</v>
      </c>
      <c r="DO118" s="133">
        <v>0</v>
      </c>
      <c r="DP118" s="133">
        <v>0</v>
      </c>
      <c r="DQ118" s="133">
        <v>0</v>
      </c>
      <c r="DR118" s="133">
        <v>0</v>
      </c>
      <c r="DS118" s="133">
        <v>0</v>
      </c>
      <c r="DU118" s="223"/>
      <c r="DV118" s="223"/>
      <c r="DW118" s="223"/>
      <c r="DX118" s="223"/>
      <c r="DY118" s="223"/>
      <c r="DZ118" s="223"/>
      <c r="EA118" s="223">
        <v>0</v>
      </c>
      <c r="EB118" s="223">
        <v>0</v>
      </c>
      <c r="EC118" s="223">
        <v>27559.125</v>
      </c>
      <c r="ED118" s="223">
        <f t="shared" si="21"/>
        <v>44094.599999999991</v>
      </c>
      <c r="EE118" s="223">
        <f t="shared" si="22"/>
        <v>0</v>
      </c>
      <c r="EF118" s="147" t="str">
        <f t="shared" si="23"/>
        <v>OK</v>
      </c>
      <c r="EG118" s="223">
        <f t="shared" si="24"/>
        <v>71653.724999999991</v>
      </c>
      <c r="EI118" s="223">
        <f t="shared" si="20"/>
        <v>193132.07840236684</v>
      </c>
      <c r="EJ118" s="223">
        <f>EI118*'Key assumptions'!$H$20*'Key assumptions'!$H$21</f>
        <v>7242.4529400887559</v>
      </c>
      <c r="EK118" s="279">
        <f t="shared" si="27"/>
        <v>0.23963133640552994</v>
      </c>
      <c r="EL118" s="223">
        <f t="shared" si="25"/>
        <v>1735.5186768876281</v>
      </c>
      <c r="ET118" s="133">
        <f t="shared" si="31"/>
        <v>4</v>
      </c>
      <c r="EU118" s="133">
        <f t="shared" si="31"/>
        <v>12</v>
      </c>
      <c r="EV118" s="133">
        <f t="shared" si="31"/>
        <v>11</v>
      </c>
      <c r="EW118" s="133">
        <f t="shared" si="31"/>
        <v>8</v>
      </c>
      <c r="EX118" s="133">
        <f t="shared" si="31"/>
        <v>0</v>
      </c>
      <c r="EY118" s="133">
        <f t="shared" si="26"/>
        <v>35</v>
      </c>
      <c r="FA118" s="223">
        <v>0</v>
      </c>
      <c r="FB118" s="223">
        <v>27559.125</v>
      </c>
    </row>
    <row r="119" spans="1:158" ht="12.6" thickBot="1" x14ac:dyDescent="0.45">
      <c r="A119" s="133" t="str">
        <v>Construction Management</v>
      </c>
      <c r="B119" s="133" t="str">
        <v>N/A</v>
      </c>
      <c r="C119" s="133" t="str">
        <v>Internal Labour</v>
      </c>
      <c r="D119" s="133">
        <v>634998</v>
      </c>
      <c r="E119" s="133" t="str">
        <v>SCADA Officer</v>
      </c>
      <c r="F119" s="133">
        <v>203.73</v>
      </c>
      <c r="G119" s="133">
        <v>89.239044008875723</v>
      </c>
      <c r="H119" s="133">
        <v>0</v>
      </c>
      <c r="I119" s="133">
        <v>0</v>
      </c>
      <c r="J119" s="133">
        <v>0</v>
      </c>
      <c r="K119" s="133">
        <v>0</v>
      </c>
      <c r="L119" s="133">
        <v>0</v>
      </c>
      <c r="M119" s="381" t="str">
        <v>[C-i-C]</v>
      </c>
      <c r="N119" s="381" t="str">
        <v>[C-i-C]</v>
      </c>
      <c r="O119" s="381" t="str">
        <v>[C-i-C]</v>
      </c>
      <c r="P119" s="381" t="str">
        <v>[C-i-C]</v>
      </c>
      <c r="Q119" s="381" t="str">
        <v>[C-i-C]</v>
      </c>
      <c r="R119" s="381" t="str">
        <v>[C-i-C]</v>
      </c>
      <c r="S119" s="381" t="str">
        <v>[C-i-C]</v>
      </c>
      <c r="T119" s="381" t="str">
        <v>[C-i-C]</v>
      </c>
      <c r="U119" s="381" t="str">
        <v>[C-i-C]</v>
      </c>
      <c r="V119" s="381" t="str">
        <v>[C-i-C]</v>
      </c>
      <c r="W119" s="381" t="str">
        <v>[C-i-C]</v>
      </c>
      <c r="X119" s="381" t="str">
        <v>[C-i-C]</v>
      </c>
      <c r="Y119" s="381" t="str">
        <v>[C-i-C]</v>
      </c>
      <c r="Z119" s="381" t="str">
        <v>[C-i-C]</v>
      </c>
      <c r="AA119" s="381" t="str">
        <v>[C-i-C]</v>
      </c>
      <c r="AB119" s="381" t="str">
        <v>[C-i-C]</v>
      </c>
      <c r="AC119" s="381" t="str">
        <v>[C-i-C]</v>
      </c>
      <c r="AD119" s="381" t="str">
        <v>[C-i-C]</v>
      </c>
      <c r="AE119" s="381" t="str">
        <v>[C-i-C]</v>
      </c>
      <c r="AF119" s="381" t="str">
        <v>[C-i-C]</v>
      </c>
      <c r="AG119" s="381" t="str">
        <v>[C-i-C]</v>
      </c>
      <c r="AH119" s="381" t="str">
        <v>[C-i-C]</v>
      </c>
      <c r="AI119" s="133">
        <v>0</v>
      </c>
      <c r="AJ119" s="133">
        <v>0</v>
      </c>
      <c r="AK119" s="133">
        <v>0</v>
      </c>
      <c r="AL119" s="133">
        <v>0</v>
      </c>
      <c r="AM119" s="133">
        <v>0</v>
      </c>
      <c r="AN119" s="133">
        <v>0</v>
      </c>
      <c r="AO119" s="133">
        <v>0.15</v>
      </c>
      <c r="AP119" s="133">
        <v>0.15</v>
      </c>
      <c r="AQ119" s="133">
        <v>0.15</v>
      </c>
      <c r="AR119" s="133">
        <v>0.25</v>
      </c>
      <c r="AS119" s="133">
        <v>0.15</v>
      </c>
      <c r="AT119" s="133">
        <v>0.15</v>
      </c>
      <c r="AU119" s="133">
        <v>0.15</v>
      </c>
      <c r="AV119" s="133">
        <v>0.15</v>
      </c>
      <c r="AW119" s="133">
        <v>0.1</v>
      </c>
      <c r="AX119" s="133">
        <v>0</v>
      </c>
      <c r="AY119" s="133">
        <v>0</v>
      </c>
      <c r="AZ119" s="133">
        <v>0</v>
      </c>
      <c r="BA119" s="133">
        <v>0</v>
      </c>
      <c r="BB119" s="133">
        <v>0</v>
      </c>
      <c r="BC119" s="133">
        <v>0</v>
      </c>
      <c r="BD119" s="133">
        <v>0</v>
      </c>
      <c r="BE119" s="133">
        <v>0</v>
      </c>
      <c r="BF119" s="133">
        <v>0</v>
      </c>
      <c r="BG119" s="133">
        <v>0</v>
      </c>
      <c r="BH119" s="133">
        <v>0</v>
      </c>
      <c r="BI119" s="133">
        <v>0</v>
      </c>
      <c r="BJ119" s="133">
        <v>0</v>
      </c>
      <c r="BK119" s="133">
        <v>0</v>
      </c>
      <c r="BL119" s="133">
        <v>0</v>
      </c>
      <c r="BM119" s="133">
        <v>0</v>
      </c>
      <c r="BN119" s="133">
        <v>0</v>
      </c>
      <c r="BO119" s="133">
        <v>0</v>
      </c>
      <c r="BP119" s="133">
        <v>0</v>
      </c>
      <c r="BQ119" s="133">
        <v>0</v>
      </c>
      <c r="BR119" s="133">
        <v>0</v>
      </c>
      <c r="BS119" s="381" t="str">
        <v>[C-i-C]</v>
      </c>
      <c r="BT119" s="381" t="str">
        <v>[C-i-C]</v>
      </c>
      <c r="BU119" s="381" t="str">
        <v>[C-i-C]</v>
      </c>
      <c r="BV119" s="381" t="str">
        <v>[C-i-C]</v>
      </c>
      <c r="BW119" s="381" t="str">
        <v>[C-i-C]</v>
      </c>
      <c r="BX119" s="381" t="str">
        <v>[C-i-C]</v>
      </c>
      <c r="BY119" s="381" t="str">
        <v>[C-i-C]</v>
      </c>
      <c r="BZ119" s="381" t="str">
        <v>[C-i-C]</v>
      </c>
      <c r="CA119" s="381" t="str">
        <v>[C-i-C]</v>
      </c>
      <c r="CB119" s="381" t="str">
        <v>[C-i-C]</v>
      </c>
      <c r="CC119" s="381" t="str">
        <v>[C-i-C]</v>
      </c>
      <c r="CD119" s="381" t="str">
        <v>[C-i-C]</v>
      </c>
      <c r="CE119" s="381" t="str">
        <v>[C-i-C]</v>
      </c>
      <c r="CF119" s="381" t="str">
        <v>[C-i-C]</v>
      </c>
      <c r="CG119" s="381" t="str">
        <v>[C-i-C]</v>
      </c>
      <c r="CH119" s="381" t="str">
        <v>[C-i-C]</v>
      </c>
      <c r="CI119" s="381" t="str">
        <v>[C-i-C]</v>
      </c>
      <c r="CJ119" s="381" t="str">
        <v>[C-i-C]</v>
      </c>
      <c r="CK119" s="381" t="str">
        <v>[C-i-C]</v>
      </c>
      <c r="CL119" s="381" t="str">
        <v>[C-i-C]</v>
      </c>
      <c r="CM119" s="381" t="str">
        <v>[C-i-C]</v>
      </c>
      <c r="CN119" s="381" t="str">
        <v>[C-i-C]</v>
      </c>
      <c r="CO119" s="133">
        <v>0</v>
      </c>
      <c r="CP119" s="133">
        <v>0</v>
      </c>
      <c r="CQ119" s="133">
        <v>0</v>
      </c>
      <c r="CR119" s="133">
        <v>0</v>
      </c>
      <c r="CS119" s="133">
        <v>0</v>
      </c>
      <c r="CT119" s="133">
        <v>0</v>
      </c>
      <c r="CU119" s="133">
        <v>4583.9249999999993</v>
      </c>
      <c r="CV119" s="133">
        <v>4583.9249999999993</v>
      </c>
      <c r="CW119" s="133">
        <v>4583.9249999999993</v>
      </c>
      <c r="CX119" s="133">
        <v>7639.875</v>
      </c>
      <c r="CY119" s="133">
        <v>4583.9249999999993</v>
      </c>
      <c r="CZ119" s="133">
        <v>4583.9249999999993</v>
      </c>
      <c r="DA119" s="133">
        <v>4583.9249999999993</v>
      </c>
      <c r="DB119" s="133">
        <v>4583.9249999999993</v>
      </c>
      <c r="DC119" s="133">
        <v>3055.9500000000003</v>
      </c>
      <c r="DD119" s="133">
        <v>0</v>
      </c>
      <c r="DE119" s="133">
        <v>0</v>
      </c>
      <c r="DF119" s="133">
        <v>0</v>
      </c>
      <c r="DG119" s="133">
        <v>0</v>
      </c>
      <c r="DH119" s="133">
        <v>0</v>
      </c>
      <c r="DI119" s="133">
        <v>0</v>
      </c>
      <c r="DJ119" s="133">
        <v>0</v>
      </c>
      <c r="DK119" s="133">
        <v>0</v>
      </c>
      <c r="DL119" s="133">
        <v>0</v>
      </c>
      <c r="DM119" s="133">
        <v>0</v>
      </c>
      <c r="DN119" s="133">
        <v>0</v>
      </c>
      <c r="DO119" s="133">
        <v>0</v>
      </c>
      <c r="DP119" s="133">
        <v>0</v>
      </c>
      <c r="DQ119" s="133">
        <v>0</v>
      </c>
      <c r="DR119" s="133">
        <v>0</v>
      </c>
      <c r="DS119" s="133">
        <v>0</v>
      </c>
      <c r="DU119" s="223"/>
      <c r="DV119" s="223"/>
      <c r="DW119" s="223"/>
      <c r="DX119" s="223"/>
      <c r="DY119" s="223"/>
      <c r="DZ119" s="223"/>
      <c r="EA119" s="223">
        <v>0</v>
      </c>
      <c r="EB119" s="223">
        <v>0</v>
      </c>
      <c r="EC119" s="223">
        <v>0</v>
      </c>
      <c r="ED119" s="223">
        <f t="shared" si="21"/>
        <v>42783.299999999988</v>
      </c>
      <c r="EE119" s="223">
        <f t="shared" si="22"/>
        <v>0</v>
      </c>
      <c r="EF119" s="147" t="str">
        <f t="shared" si="23"/>
        <v>OK</v>
      </c>
      <c r="EG119" s="223">
        <f t="shared" si="24"/>
        <v>42783.299999999988</v>
      </c>
      <c r="EI119" s="223">
        <f t="shared" si="20"/>
        <v>160630.2792159763</v>
      </c>
      <c r="EJ119" s="223">
        <f>EI119*'Key assumptions'!$H$20*'Key assumptions'!$H$21</f>
        <v>6023.6354705991116</v>
      </c>
      <c r="EK119" s="279">
        <f t="shared" si="27"/>
        <v>0.23963133640552994</v>
      </c>
      <c r="EL119" s="223">
        <f t="shared" si="25"/>
        <v>1443.4518178394185</v>
      </c>
      <c r="ET119" s="133">
        <f t="shared" ref="ET119:EX128" si="32">COUNTIFS($H$6:$BL$6,ET$8,$H119:$BL119,"&lt;&gt;"&amp;0)</f>
        <v>4</v>
      </c>
      <c r="EU119" s="133">
        <f t="shared" si="32"/>
        <v>12</v>
      </c>
      <c r="EV119" s="133">
        <f t="shared" si="32"/>
        <v>6</v>
      </c>
      <c r="EW119" s="133">
        <f t="shared" si="32"/>
        <v>9</v>
      </c>
      <c r="EX119" s="133">
        <f t="shared" si="32"/>
        <v>0</v>
      </c>
      <c r="EY119" s="133">
        <f t="shared" si="26"/>
        <v>31</v>
      </c>
      <c r="FA119" s="223">
        <v>0</v>
      </c>
      <c r="FB119" s="223">
        <v>0</v>
      </c>
    </row>
    <row r="120" spans="1:158" ht="12.6" thickBot="1" x14ac:dyDescent="0.45">
      <c r="A120" s="133" t="str">
        <v>Project Development</v>
      </c>
      <c r="B120" s="133" t="str">
        <v>N/A</v>
      </c>
      <c r="C120" s="133" t="str">
        <v>Internal Labour</v>
      </c>
      <c r="D120" s="133">
        <v>634998</v>
      </c>
      <c r="E120" s="133" t="str">
        <v>Senior Design TL</v>
      </c>
      <c r="F120" s="133">
        <v>269.89999999999998</v>
      </c>
      <c r="G120" s="133">
        <v>120.6</v>
      </c>
      <c r="H120" s="133">
        <v>0</v>
      </c>
      <c r="I120" s="133">
        <v>0</v>
      </c>
      <c r="J120" s="133">
        <v>0</v>
      </c>
      <c r="K120" s="133">
        <v>0</v>
      </c>
      <c r="L120" s="133">
        <v>0</v>
      </c>
      <c r="M120" s="381" t="str">
        <v>[C-i-C]</v>
      </c>
      <c r="N120" s="381" t="str">
        <v>[C-i-C]</v>
      </c>
      <c r="O120" s="381" t="str">
        <v>[C-i-C]</v>
      </c>
      <c r="P120" s="381" t="str">
        <v>[C-i-C]</v>
      </c>
      <c r="Q120" s="381" t="str">
        <v>[C-i-C]</v>
      </c>
      <c r="R120" s="381" t="str">
        <v>[C-i-C]</v>
      </c>
      <c r="S120" s="381" t="str">
        <v>[C-i-C]</v>
      </c>
      <c r="T120" s="381" t="str">
        <v>[C-i-C]</v>
      </c>
      <c r="U120" s="381" t="str">
        <v>[C-i-C]</v>
      </c>
      <c r="V120" s="381" t="str">
        <v>[C-i-C]</v>
      </c>
      <c r="W120" s="381" t="str">
        <v>[C-i-C]</v>
      </c>
      <c r="X120" s="381" t="str">
        <v>[C-i-C]</v>
      </c>
      <c r="Y120" s="381" t="str">
        <v>[C-i-C]</v>
      </c>
      <c r="Z120" s="381" t="str">
        <v>[C-i-C]</v>
      </c>
      <c r="AA120" s="381" t="str">
        <v>[C-i-C]</v>
      </c>
      <c r="AB120" s="381" t="str">
        <v>[C-i-C]</v>
      </c>
      <c r="AC120" s="381" t="str">
        <v>[C-i-C]</v>
      </c>
      <c r="AD120" s="381" t="str">
        <v>[C-i-C]</v>
      </c>
      <c r="AE120" s="381" t="str">
        <v>[C-i-C]</v>
      </c>
      <c r="AF120" s="381" t="str">
        <v>[C-i-C]</v>
      </c>
      <c r="AG120" s="381" t="str">
        <v>[C-i-C]</v>
      </c>
      <c r="AH120" s="381" t="str">
        <v>[C-i-C]</v>
      </c>
      <c r="AI120" s="133">
        <v>0</v>
      </c>
      <c r="AJ120" s="133">
        <v>0.35</v>
      </c>
      <c r="AK120" s="133">
        <v>0.35</v>
      </c>
      <c r="AL120" s="133">
        <v>0.35</v>
      </c>
      <c r="AM120" s="133">
        <v>0.35</v>
      </c>
      <c r="AN120" s="133">
        <v>0.35</v>
      </c>
      <c r="AO120" s="133">
        <v>0.35</v>
      </c>
      <c r="AP120" s="133">
        <v>0.35</v>
      </c>
      <c r="AQ120" s="133">
        <v>0.35</v>
      </c>
      <c r="AR120" s="133">
        <v>0.35</v>
      </c>
      <c r="AS120" s="133">
        <v>0.35</v>
      </c>
      <c r="AT120" s="133">
        <v>0.35</v>
      </c>
      <c r="AU120" s="133">
        <v>0.35</v>
      </c>
      <c r="AV120" s="133">
        <v>0.35</v>
      </c>
      <c r="AW120" s="133">
        <v>0</v>
      </c>
      <c r="AX120" s="133">
        <v>0</v>
      </c>
      <c r="AY120" s="133">
        <v>0</v>
      </c>
      <c r="AZ120" s="133">
        <v>0</v>
      </c>
      <c r="BA120" s="133">
        <v>0</v>
      </c>
      <c r="BB120" s="133">
        <v>0</v>
      </c>
      <c r="BC120" s="133">
        <v>0</v>
      </c>
      <c r="BD120" s="133">
        <v>0</v>
      </c>
      <c r="BE120" s="133">
        <v>0</v>
      </c>
      <c r="BF120" s="133">
        <v>0</v>
      </c>
      <c r="BG120" s="133">
        <v>0</v>
      </c>
      <c r="BH120" s="133">
        <v>0</v>
      </c>
      <c r="BI120" s="133">
        <v>0</v>
      </c>
      <c r="BJ120" s="133">
        <v>0</v>
      </c>
      <c r="BK120" s="133">
        <v>0</v>
      </c>
      <c r="BL120" s="133">
        <v>0</v>
      </c>
      <c r="BM120" s="133">
        <v>0</v>
      </c>
      <c r="BN120" s="133">
        <v>0</v>
      </c>
      <c r="BO120" s="133">
        <v>0</v>
      </c>
      <c r="BP120" s="133">
        <v>0</v>
      </c>
      <c r="BQ120" s="133">
        <v>0</v>
      </c>
      <c r="BR120" s="133">
        <v>0</v>
      </c>
      <c r="BS120" s="381" t="str">
        <v>[C-i-C]</v>
      </c>
      <c r="BT120" s="381" t="str">
        <v>[C-i-C]</v>
      </c>
      <c r="BU120" s="381" t="str">
        <v>[C-i-C]</v>
      </c>
      <c r="BV120" s="381" t="str">
        <v>[C-i-C]</v>
      </c>
      <c r="BW120" s="381" t="str">
        <v>[C-i-C]</v>
      </c>
      <c r="BX120" s="381" t="str">
        <v>[C-i-C]</v>
      </c>
      <c r="BY120" s="381" t="str">
        <v>[C-i-C]</v>
      </c>
      <c r="BZ120" s="381" t="str">
        <v>[C-i-C]</v>
      </c>
      <c r="CA120" s="381" t="str">
        <v>[C-i-C]</v>
      </c>
      <c r="CB120" s="381" t="str">
        <v>[C-i-C]</v>
      </c>
      <c r="CC120" s="381" t="str">
        <v>[C-i-C]</v>
      </c>
      <c r="CD120" s="381" t="str">
        <v>[C-i-C]</v>
      </c>
      <c r="CE120" s="381" t="str">
        <v>[C-i-C]</v>
      </c>
      <c r="CF120" s="381" t="str">
        <v>[C-i-C]</v>
      </c>
      <c r="CG120" s="381" t="str">
        <v>[C-i-C]</v>
      </c>
      <c r="CH120" s="381" t="str">
        <v>[C-i-C]</v>
      </c>
      <c r="CI120" s="381" t="str">
        <v>[C-i-C]</v>
      </c>
      <c r="CJ120" s="381" t="str">
        <v>[C-i-C]</v>
      </c>
      <c r="CK120" s="381" t="str">
        <v>[C-i-C]</v>
      </c>
      <c r="CL120" s="381" t="str">
        <v>[C-i-C]</v>
      </c>
      <c r="CM120" s="381" t="str">
        <v>[C-i-C]</v>
      </c>
      <c r="CN120" s="381" t="str">
        <v>[C-i-C]</v>
      </c>
      <c r="CO120" s="133">
        <v>0</v>
      </c>
      <c r="CP120" s="133">
        <v>14169.749999999998</v>
      </c>
      <c r="CQ120" s="133">
        <v>14169.749999999998</v>
      </c>
      <c r="CR120" s="133">
        <v>14169.749999999998</v>
      </c>
      <c r="CS120" s="133">
        <v>14169.749999999998</v>
      </c>
      <c r="CT120" s="133">
        <v>14169.749999999998</v>
      </c>
      <c r="CU120" s="133">
        <v>14169.749999999998</v>
      </c>
      <c r="CV120" s="133">
        <v>14169.749999999998</v>
      </c>
      <c r="CW120" s="133">
        <v>14169.749999999998</v>
      </c>
      <c r="CX120" s="133">
        <v>14169.749999999998</v>
      </c>
      <c r="CY120" s="133">
        <v>14169.749999999998</v>
      </c>
      <c r="CZ120" s="133">
        <v>14169.749999999998</v>
      </c>
      <c r="DA120" s="133">
        <v>14169.749999999998</v>
      </c>
      <c r="DB120" s="133">
        <v>14169.749999999998</v>
      </c>
      <c r="DC120" s="133">
        <v>0</v>
      </c>
      <c r="DD120" s="133">
        <v>0</v>
      </c>
      <c r="DE120" s="133">
        <v>0</v>
      </c>
      <c r="DF120" s="133">
        <v>0</v>
      </c>
      <c r="DG120" s="133">
        <v>0</v>
      </c>
      <c r="DH120" s="133">
        <v>0</v>
      </c>
      <c r="DI120" s="133">
        <v>0</v>
      </c>
      <c r="DJ120" s="133">
        <v>0</v>
      </c>
      <c r="DK120" s="133">
        <v>0</v>
      </c>
      <c r="DL120" s="133">
        <v>0</v>
      </c>
      <c r="DM120" s="133">
        <v>0</v>
      </c>
      <c r="DN120" s="133">
        <v>0</v>
      </c>
      <c r="DO120" s="133">
        <v>0</v>
      </c>
      <c r="DP120" s="133">
        <v>0</v>
      </c>
      <c r="DQ120" s="133">
        <v>0</v>
      </c>
      <c r="DR120" s="133">
        <v>0</v>
      </c>
      <c r="DS120" s="133">
        <v>0</v>
      </c>
      <c r="DU120" s="223"/>
      <c r="DV120" s="223"/>
      <c r="DW120" s="223"/>
      <c r="DX120" s="223"/>
      <c r="DY120" s="223"/>
      <c r="DZ120" s="223"/>
      <c r="EA120" s="223">
        <v>0</v>
      </c>
      <c r="EB120" s="223">
        <v>0</v>
      </c>
      <c r="EC120" s="223">
        <v>70848.749999999985</v>
      </c>
      <c r="ED120" s="223">
        <f t="shared" si="21"/>
        <v>113357.99999999999</v>
      </c>
      <c r="EE120" s="223">
        <f t="shared" si="22"/>
        <v>0</v>
      </c>
      <c r="EF120" s="147" t="str">
        <f t="shared" si="23"/>
        <v>OK</v>
      </c>
      <c r="EG120" s="223">
        <f t="shared" si="24"/>
        <v>184206.74999999997</v>
      </c>
      <c r="EI120" s="223">
        <f t="shared" si="20"/>
        <v>217080</v>
      </c>
      <c r="EJ120" s="223">
        <f>EI120*'Key assumptions'!$H$20*'Key assumptions'!$H$21</f>
        <v>8140.5</v>
      </c>
      <c r="EK120" s="279">
        <f t="shared" si="27"/>
        <v>0.23963133640552994</v>
      </c>
      <c r="EL120" s="223">
        <f t="shared" si="25"/>
        <v>1950.7188940092165</v>
      </c>
      <c r="ET120" s="133">
        <f t="shared" si="32"/>
        <v>4</v>
      </c>
      <c r="EU120" s="133">
        <f t="shared" si="32"/>
        <v>12</v>
      </c>
      <c r="EV120" s="133">
        <f t="shared" si="32"/>
        <v>11</v>
      </c>
      <c r="EW120" s="133">
        <f t="shared" si="32"/>
        <v>8</v>
      </c>
      <c r="EX120" s="133">
        <f t="shared" si="32"/>
        <v>0</v>
      </c>
      <c r="EY120" s="133">
        <f t="shared" si="26"/>
        <v>35</v>
      </c>
      <c r="FA120" s="223">
        <v>0</v>
      </c>
      <c r="FB120" s="223">
        <v>70848.749999999985</v>
      </c>
    </row>
    <row r="121" spans="1:158" ht="12.6" thickBot="1" x14ac:dyDescent="0.45">
      <c r="A121" s="133" t="str">
        <v>Project Development</v>
      </c>
      <c r="B121" s="133" t="str">
        <v>N/A</v>
      </c>
      <c r="C121" s="133" t="str">
        <v>Internal Labour</v>
      </c>
      <c r="D121" s="133">
        <v>634998</v>
      </c>
      <c r="E121" s="133" t="str">
        <v>Design - Control</v>
      </c>
      <c r="F121" s="133">
        <v>211.36</v>
      </c>
      <c r="G121" s="133">
        <v>92.578984837278099</v>
      </c>
      <c r="H121" s="133">
        <v>0</v>
      </c>
      <c r="I121" s="133">
        <v>0</v>
      </c>
      <c r="J121" s="133">
        <v>0</v>
      </c>
      <c r="K121" s="133">
        <v>0</v>
      </c>
      <c r="L121" s="133">
        <v>0</v>
      </c>
      <c r="M121" s="381" t="str">
        <v>[C-i-C]</v>
      </c>
      <c r="N121" s="381" t="str">
        <v>[C-i-C]</v>
      </c>
      <c r="O121" s="381" t="str">
        <v>[C-i-C]</v>
      </c>
      <c r="P121" s="381" t="str">
        <v>[C-i-C]</v>
      </c>
      <c r="Q121" s="381" t="str">
        <v>[C-i-C]</v>
      </c>
      <c r="R121" s="381" t="str">
        <v>[C-i-C]</v>
      </c>
      <c r="S121" s="381" t="str">
        <v>[C-i-C]</v>
      </c>
      <c r="T121" s="381" t="str">
        <v>[C-i-C]</v>
      </c>
      <c r="U121" s="381" t="str">
        <v>[C-i-C]</v>
      </c>
      <c r="V121" s="381" t="str">
        <v>[C-i-C]</v>
      </c>
      <c r="W121" s="381" t="str">
        <v>[C-i-C]</v>
      </c>
      <c r="X121" s="381" t="str">
        <v>[C-i-C]</v>
      </c>
      <c r="Y121" s="381" t="str">
        <v>[C-i-C]</v>
      </c>
      <c r="Z121" s="381" t="str">
        <v>[C-i-C]</v>
      </c>
      <c r="AA121" s="381" t="str">
        <v>[C-i-C]</v>
      </c>
      <c r="AB121" s="381" t="str">
        <v>[C-i-C]</v>
      </c>
      <c r="AC121" s="381" t="str">
        <v>[C-i-C]</v>
      </c>
      <c r="AD121" s="381" t="str">
        <v>[C-i-C]</v>
      </c>
      <c r="AE121" s="381" t="str">
        <v>[C-i-C]</v>
      </c>
      <c r="AF121" s="381" t="str">
        <v>[C-i-C]</v>
      </c>
      <c r="AG121" s="381" t="str">
        <v>[C-i-C]</v>
      </c>
      <c r="AH121" s="381" t="str">
        <v>[C-i-C]</v>
      </c>
      <c r="AI121" s="133">
        <v>0</v>
      </c>
      <c r="AJ121" s="133">
        <v>0.2</v>
      </c>
      <c r="AK121" s="133">
        <v>0.2</v>
      </c>
      <c r="AL121" s="133">
        <v>0.2</v>
      </c>
      <c r="AM121" s="133">
        <v>0.2</v>
      </c>
      <c r="AN121" s="133">
        <v>0.2</v>
      </c>
      <c r="AO121" s="133">
        <v>0.2</v>
      </c>
      <c r="AP121" s="133">
        <v>0.2</v>
      </c>
      <c r="AQ121" s="133">
        <v>0.2</v>
      </c>
      <c r="AR121" s="133">
        <v>0.2</v>
      </c>
      <c r="AS121" s="133">
        <v>0.2</v>
      </c>
      <c r="AT121" s="133">
        <v>0.2</v>
      </c>
      <c r="AU121" s="133">
        <v>0.2</v>
      </c>
      <c r="AV121" s="133">
        <v>0.2</v>
      </c>
      <c r="AW121" s="133">
        <v>0</v>
      </c>
      <c r="AX121" s="133">
        <v>0</v>
      </c>
      <c r="AY121" s="133">
        <v>0</v>
      </c>
      <c r="AZ121" s="133">
        <v>0</v>
      </c>
      <c r="BA121" s="133">
        <v>0</v>
      </c>
      <c r="BB121" s="133">
        <v>0</v>
      </c>
      <c r="BC121" s="133">
        <v>0</v>
      </c>
      <c r="BD121" s="133">
        <v>0</v>
      </c>
      <c r="BE121" s="133">
        <v>0</v>
      </c>
      <c r="BF121" s="133">
        <v>0</v>
      </c>
      <c r="BG121" s="133">
        <v>0</v>
      </c>
      <c r="BH121" s="133">
        <v>0</v>
      </c>
      <c r="BI121" s="133">
        <v>0</v>
      </c>
      <c r="BJ121" s="133">
        <v>0</v>
      </c>
      <c r="BK121" s="133">
        <v>0</v>
      </c>
      <c r="BL121" s="133">
        <v>0</v>
      </c>
      <c r="BM121" s="133">
        <v>0</v>
      </c>
      <c r="BN121" s="133">
        <v>0</v>
      </c>
      <c r="BO121" s="133">
        <v>0</v>
      </c>
      <c r="BP121" s="133">
        <v>0</v>
      </c>
      <c r="BQ121" s="133">
        <v>0</v>
      </c>
      <c r="BR121" s="133">
        <v>0</v>
      </c>
      <c r="BS121" s="381" t="str">
        <v>[C-i-C]</v>
      </c>
      <c r="BT121" s="381" t="str">
        <v>[C-i-C]</v>
      </c>
      <c r="BU121" s="381" t="str">
        <v>[C-i-C]</v>
      </c>
      <c r="BV121" s="381" t="str">
        <v>[C-i-C]</v>
      </c>
      <c r="BW121" s="381" t="str">
        <v>[C-i-C]</v>
      </c>
      <c r="BX121" s="381" t="str">
        <v>[C-i-C]</v>
      </c>
      <c r="BY121" s="381" t="str">
        <v>[C-i-C]</v>
      </c>
      <c r="BZ121" s="381" t="str">
        <v>[C-i-C]</v>
      </c>
      <c r="CA121" s="381" t="str">
        <v>[C-i-C]</v>
      </c>
      <c r="CB121" s="381" t="str">
        <v>[C-i-C]</v>
      </c>
      <c r="CC121" s="381" t="str">
        <v>[C-i-C]</v>
      </c>
      <c r="CD121" s="381" t="str">
        <v>[C-i-C]</v>
      </c>
      <c r="CE121" s="381" t="str">
        <v>[C-i-C]</v>
      </c>
      <c r="CF121" s="381" t="str">
        <v>[C-i-C]</v>
      </c>
      <c r="CG121" s="381" t="str">
        <v>[C-i-C]</v>
      </c>
      <c r="CH121" s="381" t="str">
        <v>[C-i-C]</v>
      </c>
      <c r="CI121" s="381" t="str">
        <v>[C-i-C]</v>
      </c>
      <c r="CJ121" s="381" t="str">
        <v>[C-i-C]</v>
      </c>
      <c r="CK121" s="381" t="str">
        <v>[C-i-C]</v>
      </c>
      <c r="CL121" s="381" t="str">
        <v>[C-i-C]</v>
      </c>
      <c r="CM121" s="381" t="str">
        <v>[C-i-C]</v>
      </c>
      <c r="CN121" s="381" t="str">
        <v>[C-i-C]</v>
      </c>
      <c r="CO121" s="133">
        <v>0</v>
      </c>
      <c r="CP121" s="133">
        <v>6340.8000000000011</v>
      </c>
      <c r="CQ121" s="133">
        <v>6340.8000000000011</v>
      </c>
      <c r="CR121" s="133">
        <v>6340.8000000000011</v>
      </c>
      <c r="CS121" s="133">
        <v>6340.8000000000011</v>
      </c>
      <c r="CT121" s="133">
        <v>6340.8000000000011</v>
      </c>
      <c r="CU121" s="133">
        <v>6340.8000000000011</v>
      </c>
      <c r="CV121" s="133">
        <v>6340.8000000000011</v>
      </c>
      <c r="CW121" s="133">
        <v>6340.8000000000011</v>
      </c>
      <c r="CX121" s="133">
        <v>6340.8000000000011</v>
      </c>
      <c r="CY121" s="133">
        <v>6340.8000000000011</v>
      </c>
      <c r="CZ121" s="133">
        <v>6340.8000000000011</v>
      </c>
      <c r="DA121" s="133">
        <v>6340.8000000000011</v>
      </c>
      <c r="DB121" s="133">
        <v>6340.8000000000011</v>
      </c>
      <c r="DC121" s="133">
        <v>0</v>
      </c>
      <c r="DD121" s="133">
        <v>0</v>
      </c>
      <c r="DE121" s="133">
        <v>0</v>
      </c>
      <c r="DF121" s="133">
        <v>0</v>
      </c>
      <c r="DG121" s="133">
        <v>0</v>
      </c>
      <c r="DH121" s="133">
        <v>0</v>
      </c>
      <c r="DI121" s="133">
        <v>0</v>
      </c>
      <c r="DJ121" s="133">
        <v>0</v>
      </c>
      <c r="DK121" s="133">
        <v>0</v>
      </c>
      <c r="DL121" s="133">
        <v>0</v>
      </c>
      <c r="DM121" s="133">
        <v>0</v>
      </c>
      <c r="DN121" s="133">
        <v>0</v>
      </c>
      <c r="DO121" s="133">
        <v>0</v>
      </c>
      <c r="DP121" s="133">
        <v>0</v>
      </c>
      <c r="DQ121" s="133">
        <v>0</v>
      </c>
      <c r="DR121" s="133">
        <v>0</v>
      </c>
      <c r="DS121" s="133">
        <v>0</v>
      </c>
      <c r="DU121" s="223"/>
      <c r="DV121" s="223"/>
      <c r="DW121" s="223"/>
      <c r="DX121" s="223"/>
      <c r="DY121" s="223"/>
      <c r="DZ121" s="223"/>
      <c r="EA121" s="223">
        <v>0</v>
      </c>
      <c r="EB121" s="223">
        <v>0</v>
      </c>
      <c r="EC121" s="223">
        <v>31704.000000000007</v>
      </c>
      <c r="ED121" s="223">
        <f t="shared" si="21"/>
        <v>50726.400000000016</v>
      </c>
      <c r="EE121" s="223">
        <f t="shared" si="22"/>
        <v>0</v>
      </c>
      <c r="EF121" s="147" t="str">
        <f t="shared" si="23"/>
        <v>OK</v>
      </c>
      <c r="EG121" s="223">
        <f t="shared" si="24"/>
        <v>82430.400000000023</v>
      </c>
      <c r="EI121" s="223">
        <f t="shared" si="20"/>
        <v>166642.17270710057</v>
      </c>
      <c r="EJ121" s="223">
        <f>EI121*'Key assumptions'!$H$20*'Key assumptions'!$H$21</f>
        <v>6249.0814765162713</v>
      </c>
      <c r="EK121" s="279">
        <f t="shared" si="27"/>
        <v>0.23963133640552994</v>
      </c>
      <c r="EL121" s="223">
        <f t="shared" si="25"/>
        <v>1497.4757455246363</v>
      </c>
      <c r="ET121" s="133">
        <f t="shared" si="32"/>
        <v>4</v>
      </c>
      <c r="EU121" s="133">
        <f t="shared" si="32"/>
        <v>12</v>
      </c>
      <c r="EV121" s="133">
        <f t="shared" si="32"/>
        <v>11</v>
      </c>
      <c r="EW121" s="133">
        <f t="shared" si="32"/>
        <v>8</v>
      </c>
      <c r="EX121" s="133">
        <f t="shared" si="32"/>
        <v>0</v>
      </c>
      <c r="EY121" s="133">
        <f t="shared" si="26"/>
        <v>35</v>
      </c>
      <c r="FA121" s="223">
        <v>0</v>
      </c>
      <c r="FB121" s="223">
        <v>31704.000000000007</v>
      </c>
    </row>
    <row r="122" spans="1:158" ht="12.6" thickBot="1" x14ac:dyDescent="0.45">
      <c r="A122" s="133" t="str">
        <v>Project Development</v>
      </c>
      <c r="B122" s="133" t="str">
        <v>N/A</v>
      </c>
      <c r="C122" s="133" t="str">
        <v>Internal Labour</v>
      </c>
      <c r="D122" s="133">
        <v>634998</v>
      </c>
      <c r="E122" s="133" t="str">
        <v>Senior Designer - HV</v>
      </c>
      <c r="F122" s="133">
        <v>272.37</v>
      </c>
      <c r="G122" s="133">
        <v>121.7</v>
      </c>
      <c r="H122" s="133">
        <v>0</v>
      </c>
      <c r="I122" s="133">
        <v>0</v>
      </c>
      <c r="J122" s="133">
        <v>0</v>
      </c>
      <c r="K122" s="133">
        <v>0</v>
      </c>
      <c r="L122" s="133">
        <v>0</v>
      </c>
      <c r="M122" s="381" t="str">
        <v>[C-i-C]</v>
      </c>
      <c r="N122" s="381" t="str">
        <v>[C-i-C]</v>
      </c>
      <c r="O122" s="381" t="str">
        <v>[C-i-C]</v>
      </c>
      <c r="P122" s="381" t="str">
        <v>[C-i-C]</v>
      </c>
      <c r="Q122" s="381" t="str">
        <v>[C-i-C]</v>
      </c>
      <c r="R122" s="381" t="str">
        <v>[C-i-C]</v>
      </c>
      <c r="S122" s="381" t="str">
        <v>[C-i-C]</v>
      </c>
      <c r="T122" s="381" t="str">
        <v>[C-i-C]</v>
      </c>
      <c r="U122" s="381" t="str">
        <v>[C-i-C]</v>
      </c>
      <c r="V122" s="381" t="str">
        <v>[C-i-C]</v>
      </c>
      <c r="W122" s="381" t="str">
        <v>[C-i-C]</v>
      </c>
      <c r="X122" s="381" t="str">
        <v>[C-i-C]</v>
      </c>
      <c r="Y122" s="381" t="str">
        <v>[C-i-C]</v>
      </c>
      <c r="Z122" s="381" t="str">
        <v>[C-i-C]</v>
      </c>
      <c r="AA122" s="381" t="str">
        <v>[C-i-C]</v>
      </c>
      <c r="AB122" s="381" t="str">
        <v>[C-i-C]</v>
      </c>
      <c r="AC122" s="381" t="str">
        <v>[C-i-C]</v>
      </c>
      <c r="AD122" s="381" t="str">
        <v>[C-i-C]</v>
      </c>
      <c r="AE122" s="381" t="str">
        <v>[C-i-C]</v>
      </c>
      <c r="AF122" s="381" t="str">
        <v>[C-i-C]</v>
      </c>
      <c r="AG122" s="381" t="str">
        <v>[C-i-C]</v>
      </c>
      <c r="AH122" s="381" t="str">
        <v>[C-i-C]</v>
      </c>
      <c r="AI122" s="133">
        <v>0</v>
      </c>
      <c r="AJ122" s="133">
        <v>0.14285714285714285</v>
      </c>
      <c r="AK122" s="133">
        <v>0.14285714285714285</v>
      </c>
      <c r="AL122" s="133">
        <v>0.14285714285714285</v>
      </c>
      <c r="AM122" s="133">
        <v>0.14285714285714285</v>
      </c>
      <c r="AN122" s="133">
        <v>0.14285714285714285</v>
      </c>
      <c r="AO122" s="133">
        <v>0.14285714285714285</v>
      </c>
      <c r="AP122" s="133">
        <v>0.14285714285714285</v>
      </c>
      <c r="AQ122" s="133">
        <v>0.14285714285714285</v>
      </c>
      <c r="AR122" s="133">
        <v>0.14285714285714285</v>
      </c>
      <c r="AS122" s="133">
        <v>0.14285714285714285</v>
      </c>
      <c r="AT122" s="133">
        <v>0.14285714285714285</v>
      </c>
      <c r="AU122" s="133">
        <v>0.14285714285714285</v>
      </c>
      <c r="AV122" s="133">
        <v>0.14285714285714285</v>
      </c>
      <c r="AW122" s="133">
        <v>0</v>
      </c>
      <c r="AX122" s="133">
        <v>0</v>
      </c>
      <c r="AY122" s="133">
        <v>0</v>
      </c>
      <c r="AZ122" s="133">
        <v>0</v>
      </c>
      <c r="BA122" s="133">
        <v>0</v>
      </c>
      <c r="BB122" s="133">
        <v>0</v>
      </c>
      <c r="BC122" s="133">
        <v>0</v>
      </c>
      <c r="BD122" s="133">
        <v>0</v>
      </c>
      <c r="BE122" s="133">
        <v>0</v>
      </c>
      <c r="BF122" s="133">
        <v>0</v>
      </c>
      <c r="BG122" s="133">
        <v>0</v>
      </c>
      <c r="BH122" s="133">
        <v>0</v>
      </c>
      <c r="BI122" s="133">
        <v>0</v>
      </c>
      <c r="BJ122" s="133">
        <v>0</v>
      </c>
      <c r="BK122" s="133">
        <v>0</v>
      </c>
      <c r="BL122" s="133">
        <v>0</v>
      </c>
      <c r="BM122" s="133">
        <v>0</v>
      </c>
      <c r="BN122" s="133">
        <v>0</v>
      </c>
      <c r="BO122" s="133">
        <v>0</v>
      </c>
      <c r="BP122" s="133">
        <v>0</v>
      </c>
      <c r="BQ122" s="133">
        <v>0</v>
      </c>
      <c r="BR122" s="133">
        <v>0</v>
      </c>
      <c r="BS122" s="381" t="str">
        <v>[C-i-C]</v>
      </c>
      <c r="BT122" s="381" t="str">
        <v>[C-i-C]</v>
      </c>
      <c r="BU122" s="381" t="str">
        <v>[C-i-C]</v>
      </c>
      <c r="BV122" s="381" t="str">
        <v>[C-i-C]</v>
      </c>
      <c r="BW122" s="381" t="str">
        <v>[C-i-C]</v>
      </c>
      <c r="BX122" s="381" t="str">
        <v>[C-i-C]</v>
      </c>
      <c r="BY122" s="381" t="str">
        <v>[C-i-C]</v>
      </c>
      <c r="BZ122" s="381" t="str">
        <v>[C-i-C]</v>
      </c>
      <c r="CA122" s="381" t="str">
        <v>[C-i-C]</v>
      </c>
      <c r="CB122" s="381" t="str">
        <v>[C-i-C]</v>
      </c>
      <c r="CC122" s="381" t="str">
        <v>[C-i-C]</v>
      </c>
      <c r="CD122" s="381" t="str">
        <v>[C-i-C]</v>
      </c>
      <c r="CE122" s="381" t="str">
        <v>[C-i-C]</v>
      </c>
      <c r="CF122" s="381" t="str">
        <v>[C-i-C]</v>
      </c>
      <c r="CG122" s="381" t="str">
        <v>[C-i-C]</v>
      </c>
      <c r="CH122" s="381" t="str">
        <v>[C-i-C]</v>
      </c>
      <c r="CI122" s="381" t="str">
        <v>[C-i-C]</v>
      </c>
      <c r="CJ122" s="381" t="str">
        <v>[C-i-C]</v>
      </c>
      <c r="CK122" s="381" t="str">
        <v>[C-i-C]</v>
      </c>
      <c r="CL122" s="381" t="str">
        <v>[C-i-C]</v>
      </c>
      <c r="CM122" s="381" t="str">
        <v>[C-i-C]</v>
      </c>
      <c r="CN122" s="381" t="str">
        <v>[C-i-C]</v>
      </c>
      <c r="CO122" s="133">
        <v>0</v>
      </c>
      <c r="CP122" s="133">
        <v>5836.4999999999991</v>
      </c>
      <c r="CQ122" s="133">
        <v>5836.4999999999991</v>
      </c>
      <c r="CR122" s="133">
        <v>5836.4999999999991</v>
      </c>
      <c r="CS122" s="133">
        <v>5836.4999999999991</v>
      </c>
      <c r="CT122" s="133">
        <v>5836.4999999999991</v>
      </c>
      <c r="CU122" s="133">
        <v>5836.4999999999991</v>
      </c>
      <c r="CV122" s="133">
        <v>5836.4999999999991</v>
      </c>
      <c r="CW122" s="133">
        <v>5836.4999999999991</v>
      </c>
      <c r="CX122" s="133">
        <v>5836.4999999999991</v>
      </c>
      <c r="CY122" s="133">
        <v>5836.4999999999991</v>
      </c>
      <c r="CZ122" s="133">
        <v>5836.4999999999991</v>
      </c>
      <c r="DA122" s="133">
        <v>5836.4999999999991</v>
      </c>
      <c r="DB122" s="133">
        <v>5836.4999999999991</v>
      </c>
      <c r="DC122" s="133">
        <v>0</v>
      </c>
      <c r="DD122" s="133">
        <v>0</v>
      </c>
      <c r="DE122" s="133">
        <v>0</v>
      </c>
      <c r="DF122" s="133">
        <v>0</v>
      </c>
      <c r="DG122" s="133">
        <v>0</v>
      </c>
      <c r="DH122" s="133">
        <v>0</v>
      </c>
      <c r="DI122" s="133">
        <v>0</v>
      </c>
      <c r="DJ122" s="133">
        <v>0</v>
      </c>
      <c r="DK122" s="133">
        <v>0</v>
      </c>
      <c r="DL122" s="133">
        <v>0</v>
      </c>
      <c r="DM122" s="133">
        <v>0</v>
      </c>
      <c r="DN122" s="133">
        <v>0</v>
      </c>
      <c r="DO122" s="133">
        <v>0</v>
      </c>
      <c r="DP122" s="133">
        <v>0</v>
      </c>
      <c r="DQ122" s="133">
        <v>0</v>
      </c>
      <c r="DR122" s="133">
        <v>0</v>
      </c>
      <c r="DS122" s="133">
        <v>0</v>
      </c>
      <c r="DU122" s="223"/>
      <c r="DV122" s="223"/>
      <c r="DW122" s="223"/>
      <c r="DX122" s="223"/>
      <c r="DY122" s="223"/>
      <c r="DZ122" s="223"/>
      <c r="EA122" s="223">
        <v>0</v>
      </c>
      <c r="EB122" s="223">
        <v>0</v>
      </c>
      <c r="EC122" s="223">
        <v>29182.499999999996</v>
      </c>
      <c r="ED122" s="223">
        <f t="shared" si="21"/>
        <v>46691.999999999993</v>
      </c>
      <c r="EE122" s="223">
        <f t="shared" si="22"/>
        <v>0</v>
      </c>
      <c r="EF122" s="147" t="str">
        <f t="shared" si="23"/>
        <v>OK</v>
      </c>
      <c r="EG122" s="223">
        <f t="shared" si="24"/>
        <v>75874.499999999985</v>
      </c>
      <c r="EI122" s="223">
        <f t="shared" si="20"/>
        <v>219060</v>
      </c>
      <c r="EJ122" s="223">
        <f>EI122*'Key assumptions'!$H$20*'Key assumptions'!$H$21</f>
        <v>8214.75</v>
      </c>
      <c r="EK122" s="279">
        <f t="shared" si="27"/>
        <v>0.23963133640552994</v>
      </c>
      <c r="EL122" s="223">
        <f t="shared" si="25"/>
        <v>1968.5115207373271</v>
      </c>
      <c r="ET122" s="133">
        <f t="shared" si="32"/>
        <v>4</v>
      </c>
      <c r="EU122" s="133">
        <f t="shared" si="32"/>
        <v>12</v>
      </c>
      <c r="EV122" s="133">
        <f t="shared" si="32"/>
        <v>11</v>
      </c>
      <c r="EW122" s="133">
        <f t="shared" si="32"/>
        <v>8</v>
      </c>
      <c r="EX122" s="133">
        <f t="shared" si="32"/>
        <v>0</v>
      </c>
      <c r="EY122" s="133">
        <f t="shared" si="26"/>
        <v>35</v>
      </c>
      <c r="FA122" s="223">
        <v>0</v>
      </c>
      <c r="FB122" s="223">
        <v>29182.499999999996</v>
      </c>
    </row>
    <row r="123" spans="1:158" ht="12.6" thickBot="1" x14ac:dyDescent="0.45">
      <c r="A123" s="133" t="str">
        <v>Construction Management</v>
      </c>
      <c r="B123" s="133" t="str">
        <v>N/A</v>
      </c>
      <c r="C123" s="133" t="str">
        <v>Internal Labour</v>
      </c>
      <c r="D123" s="133">
        <v>634999</v>
      </c>
      <c r="E123" s="133" t="str">
        <v>L4 Manager</v>
      </c>
      <c r="F123" s="133">
        <v>353.83</v>
      </c>
      <c r="G123" s="133">
        <v>158.1</v>
      </c>
      <c r="H123" s="133">
        <v>0</v>
      </c>
      <c r="I123" s="133">
        <v>0</v>
      </c>
      <c r="J123" s="133">
        <v>0</v>
      </c>
      <c r="K123" s="133">
        <v>0</v>
      </c>
      <c r="L123" s="133">
        <v>0</v>
      </c>
      <c r="M123" s="381" t="str">
        <v>[C-i-C]</v>
      </c>
      <c r="N123" s="381" t="str">
        <v>[C-i-C]</v>
      </c>
      <c r="O123" s="381" t="str">
        <v>[C-i-C]</v>
      </c>
      <c r="P123" s="381" t="str">
        <v>[C-i-C]</v>
      </c>
      <c r="Q123" s="381" t="str">
        <v>[C-i-C]</v>
      </c>
      <c r="R123" s="381" t="str">
        <v>[C-i-C]</v>
      </c>
      <c r="S123" s="381" t="str">
        <v>[C-i-C]</v>
      </c>
      <c r="T123" s="381" t="str">
        <v>[C-i-C]</v>
      </c>
      <c r="U123" s="381" t="str">
        <v>[C-i-C]</v>
      </c>
      <c r="V123" s="381" t="str">
        <v>[C-i-C]</v>
      </c>
      <c r="W123" s="381" t="str">
        <v>[C-i-C]</v>
      </c>
      <c r="X123" s="381" t="str">
        <v>[C-i-C]</v>
      </c>
      <c r="Y123" s="381" t="str">
        <v>[C-i-C]</v>
      </c>
      <c r="Z123" s="381" t="str">
        <v>[C-i-C]</v>
      </c>
      <c r="AA123" s="381" t="str">
        <v>[C-i-C]</v>
      </c>
      <c r="AB123" s="381" t="str">
        <v>[C-i-C]</v>
      </c>
      <c r="AC123" s="381" t="str">
        <v>[C-i-C]</v>
      </c>
      <c r="AD123" s="381" t="str">
        <v>[C-i-C]</v>
      </c>
      <c r="AE123" s="381" t="str">
        <v>[C-i-C]</v>
      </c>
      <c r="AF123" s="381" t="str">
        <v>[C-i-C]</v>
      </c>
      <c r="AG123" s="381" t="str">
        <v>[C-i-C]</v>
      </c>
      <c r="AH123" s="381" t="str">
        <v>[C-i-C]</v>
      </c>
      <c r="AI123" s="133">
        <v>0.44</v>
      </c>
      <c r="AJ123" s="133">
        <v>0.44</v>
      </c>
      <c r="AK123" s="133">
        <v>0.44</v>
      </c>
      <c r="AL123" s="133">
        <v>0.44</v>
      </c>
      <c r="AM123" s="133">
        <v>0.30800000000000005</v>
      </c>
      <c r="AN123" s="133">
        <v>0.30800000000000005</v>
      </c>
      <c r="AO123" s="133">
        <v>0.30800000000000005</v>
      </c>
      <c r="AP123" s="133">
        <v>0.30800000000000005</v>
      </c>
      <c r="AQ123" s="133">
        <v>0.30800000000000005</v>
      </c>
      <c r="AR123" s="133">
        <v>0.30800000000000005</v>
      </c>
      <c r="AS123" s="133">
        <v>0.30800000000000005</v>
      </c>
      <c r="AT123" s="133">
        <v>0.30800000000000005</v>
      </c>
      <c r="AU123" s="133">
        <v>0.30800000000000005</v>
      </c>
      <c r="AV123" s="133">
        <v>0.30800000000000005</v>
      </c>
      <c r="AW123" s="133">
        <v>0.30800000000000005</v>
      </c>
      <c r="AX123" s="133">
        <v>0.30800000000000005</v>
      </c>
      <c r="AY123" s="133">
        <v>0.30800000000000005</v>
      </c>
      <c r="AZ123" s="133">
        <v>0</v>
      </c>
      <c r="BA123" s="133">
        <v>0</v>
      </c>
      <c r="BB123" s="133">
        <v>0</v>
      </c>
      <c r="BC123" s="133">
        <v>0</v>
      </c>
      <c r="BD123" s="133">
        <v>0</v>
      </c>
      <c r="BE123" s="133">
        <v>0</v>
      </c>
      <c r="BF123" s="133">
        <v>0</v>
      </c>
      <c r="BG123" s="133">
        <v>0</v>
      </c>
      <c r="BH123" s="133">
        <v>0</v>
      </c>
      <c r="BI123" s="133">
        <v>0</v>
      </c>
      <c r="BJ123" s="133">
        <v>0</v>
      </c>
      <c r="BK123" s="133">
        <v>0</v>
      </c>
      <c r="BL123" s="133">
        <v>0</v>
      </c>
      <c r="BM123" s="133">
        <v>0</v>
      </c>
      <c r="BN123" s="133">
        <v>0</v>
      </c>
      <c r="BO123" s="133">
        <v>0</v>
      </c>
      <c r="BP123" s="133">
        <v>0</v>
      </c>
      <c r="BQ123" s="133">
        <v>0</v>
      </c>
      <c r="BR123" s="133">
        <v>0</v>
      </c>
      <c r="BS123" s="381" t="str">
        <v>[C-i-C]</v>
      </c>
      <c r="BT123" s="381" t="str">
        <v>[C-i-C]</v>
      </c>
      <c r="BU123" s="381" t="str">
        <v>[C-i-C]</v>
      </c>
      <c r="BV123" s="381" t="str">
        <v>[C-i-C]</v>
      </c>
      <c r="BW123" s="381" t="str">
        <v>[C-i-C]</v>
      </c>
      <c r="BX123" s="381" t="str">
        <v>[C-i-C]</v>
      </c>
      <c r="BY123" s="381" t="str">
        <v>[C-i-C]</v>
      </c>
      <c r="BZ123" s="381" t="str">
        <v>[C-i-C]</v>
      </c>
      <c r="CA123" s="381" t="str">
        <v>[C-i-C]</v>
      </c>
      <c r="CB123" s="381" t="str">
        <v>[C-i-C]</v>
      </c>
      <c r="CC123" s="381" t="str">
        <v>[C-i-C]</v>
      </c>
      <c r="CD123" s="381" t="str">
        <v>[C-i-C]</v>
      </c>
      <c r="CE123" s="381" t="str">
        <v>[C-i-C]</v>
      </c>
      <c r="CF123" s="381" t="str">
        <v>[C-i-C]</v>
      </c>
      <c r="CG123" s="381" t="str">
        <v>[C-i-C]</v>
      </c>
      <c r="CH123" s="381" t="str">
        <v>[C-i-C]</v>
      </c>
      <c r="CI123" s="381" t="str">
        <v>[C-i-C]</v>
      </c>
      <c r="CJ123" s="381" t="str">
        <v>[C-i-C]</v>
      </c>
      <c r="CK123" s="381" t="str">
        <v>[C-i-C]</v>
      </c>
      <c r="CL123" s="381" t="str">
        <v>[C-i-C]</v>
      </c>
      <c r="CM123" s="381" t="str">
        <v>[C-i-C]</v>
      </c>
      <c r="CN123" s="381" t="str">
        <v>[C-i-C]</v>
      </c>
      <c r="CO123" s="133">
        <v>23352.78</v>
      </c>
      <c r="CP123" s="133">
        <v>23352.78</v>
      </c>
      <c r="CQ123" s="133">
        <v>23352.78</v>
      </c>
      <c r="CR123" s="133">
        <v>23352.78</v>
      </c>
      <c r="CS123" s="133">
        <v>16346.946000000004</v>
      </c>
      <c r="CT123" s="133">
        <v>16346.946000000004</v>
      </c>
      <c r="CU123" s="133">
        <v>16346.946000000004</v>
      </c>
      <c r="CV123" s="133">
        <v>16346.946000000004</v>
      </c>
      <c r="CW123" s="133">
        <v>16346.946000000004</v>
      </c>
      <c r="CX123" s="133">
        <v>16346.946000000004</v>
      </c>
      <c r="CY123" s="133">
        <v>16346.946000000004</v>
      </c>
      <c r="CZ123" s="133">
        <v>16346.946000000004</v>
      </c>
      <c r="DA123" s="133">
        <v>16346.946000000004</v>
      </c>
      <c r="DB123" s="133">
        <v>16346.946000000004</v>
      </c>
      <c r="DC123" s="133">
        <v>16346.946000000004</v>
      </c>
      <c r="DD123" s="133">
        <v>16346.946000000004</v>
      </c>
      <c r="DE123" s="133">
        <v>16346.946000000004</v>
      </c>
      <c r="DF123" s="133">
        <v>0</v>
      </c>
      <c r="DG123" s="133">
        <v>0</v>
      </c>
      <c r="DH123" s="133">
        <v>0</v>
      </c>
      <c r="DI123" s="133">
        <v>0</v>
      </c>
      <c r="DJ123" s="133">
        <v>0</v>
      </c>
      <c r="DK123" s="133">
        <v>0</v>
      </c>
      <c r="DL123" s="133">
        <v>0</v>
      </c>
      <c r="DM123" s="133">
        <v>0</v>
      </c>
      <c r="DN123" s="133">
        <v>0</v>
      </c>
      <c r="DO123" s="133">
        <v>0</v>
      </c>
      <c r="DP123" s="133">
        <v>0</v>
      </c>
      <c r="DQ123" s="133">
        <v>0</v>
      </c>
      <c r="DR123" s="133">
        <v>0</v>
      </c>
      <c r="DS123" s="133">
        <v>0</v>
      </c>
      <c r="DU123" s="223"/>
      <c r="DV123" s="223"/>
      <c r="DW123" s="223"/>
      <c r="DX123" s="223"/>
      <c r="DY123" s="223"/>
      <c r="DZ123" s="223"/>
      <c r="EA123" s="223">
        <v>0</v>
      </c>
      <c r="EB123" s="223">
        <v>128440.29</v>
      </c>
      <c r="EC123" s="223">
        <v>266221.69199999998</v>
      </c>
      <c r="ED123" s="223">
        <f t="shared" si="21"/>
        <v>179816.40599999999</v>
      </c>
      <c r="EE123" s="223">
        <f t="shared" si="22"/>
        <v>0</v>
      </c>
      <c r="EF123" s="147" t="str">
        <f t="shared" si="23"/>
        <v>ERROR</v>
      </c>
      <c r="EG123" s="223">
        <f t="shared" si="24"/>
        <v>574478.38799999992</v>
      </c>
      <c r="EI123" s="223">
        <f t="shared" si="20"/>
        <v>284580</v>
      </c>
      <c r="EJ123" s="223">
        <f>EI123*'Key assumptions'!$H$20*'Key assumptions'!$H$21</f>
        <v>10671.75</v>
      </c>
      <c r="EK123" s="279">
        <f t="shared" si="27"/>
        <v>0.23963133640552994</v>
      </c>
      <c r="EL123" s="223">
        <f t="shared" si="25"/>
        <v>2557.2857142857142</v>
      </c>
      <c r="ET123" s="133">
        <f t="shared" si="32"/>
        <v>4</v>
      </c>
      <c r="EU123" s="133">
        <f t="shared" si="32"/>
        <v>12</v>
      </c>
      <c r="EV123" s="133">
        <f t="shared" si="32"/>
        <v>12</v>
      </c>
      <c r="EW123" s="133">
        <f t="shared" si="32"/>
        <v>11</v>
      </c>
      <c r="EX123" s="133">
        <f t="shared" si="32"/>
        <v>0</v>
      </c>
      <c r="EY123" s="133">
        <f t="shared" si="26"/>
        <v>39</v>
      </c>
      <c r="FA123" s="223">
        <v>140116.68</v>
      </c>
      <c r="FB123" s="223">
        <v>126105.01199999999</v>
      </c>
    </row>
    <row r="124" spans="1:158" ht="12.6" thickBot="1" x14ac:dyDescent="0.45">
      <c r="A124" s="133" t="str">
        <v>Construction Management</v>
      </c>
      <c r="B124" s="133" t="str">
        <v>N/A</v>
      </c>
      <c r="C124" s="133" t="str">
        <v>Internal Labour</v>
      </c>
      <c r="D124" s="133">
        <v>634999</v>
      </c>
      <c r="E124" s="133" t="str">
        <v>Construction Manager</v>
      </c>
      <c r="F124" s="133">
        <v>249.96</v>
      </c>
      <c r="G124" s="133">
        <v>109.48743528106507</v>
      </c>
      <c r="H124" s="133">
        <v>0</v>
      </c>
      <c r="I124" s="133">
        <v>0</v>
      </c>
      <c r="J124" s="133">
        <v>0</v>
      </c>
      <c r="K124" s="133">
        <v>0</v>
      </c>
      <c r="L124" s="133">
        <v>0</v>
      </c>
      <c r="M124" s="381" t="str">
        <v>[C-i-C]</v>
      </c>
      <c r="N124" s="381" t="str">
        <v>[C-i-C]</v>
      </c>
      <c r="O124" s="381" t="str">
        <v>[C-i-C]</v>
      </c>
      <c r="P124" s="381" t="str">
        <v>[C-i-C]</v>
      </c>
      <c r="Q124" s="381" t="str">
        <v>[C-i-C]</v>
      </c>
      <c r="R124" s="381" t="str">
        <v>[C-i-C]</v>
      </c>
      <c r="S124" s="381" t="str">
        <v>[C-i-C]</v>
      </c>
      <c r="T124" s="381" t="str">
        <v>[C-i-C]</v>
      </c>
      <c r="U124" s="381" t="str">
        <v>[C-i-C]</v>
      </c>
      <c r="V124" s="381" t="str">
        <v>[C-i-C]</v>
      </c>
      <c r="W124" s="381" t="str">
        <v>[C-i-C]</v>
      </c>
      <c r="X124" s="381" t="str">
        <v>[C-i-C]</v>
      </c>
      <c r="Y124" s="381" t="str">
        <v>[C-i-C]</v>
      </c>
      <c r="Z124" s="381" t="str">
        <v>[C-i-C]</v>
      </c>
      <c r="AA124" s="381" t="str">
        <v>[C-i-C]</v>
      </c>
      <c r="AB124" s="381" t="str">
        <v>[C-i-C]</v>
      </c>
      <c r="AC124" s="381" t="str">
        <v>[C-i-C]</v>
      </c>
      <c r="AD124" s="381" t="str">
        <v>[C-i-C]</v>
      </c>
      <c r="AE124" s="381" t="str">
        <v>[C-i-C]</v>
      </c>
      <c r="AF124" s="381" t="str">
        <v>[C-i-C]</v>
      </c>
      <c r="AG124" s="381" t="str">
        <v>[C-i-C]</v>
      </c>
      <c r="AH124" s="381" t="str">
        <v>[C-i-C]</v>
      </c>
      <c r="AI124" s="133">
        <v>0.2</v>
      </c>
      <c r="AJ124" s="133">
        <v>0.2</v>
      </c>
      <c r="AK124" s="133">
        <v>0.2</v>
      </c>
      <c r="AL124" s="133">
        <v>0.2</v>
      </c>
      <c r="AM124" s="133">
        <v>0.2</v>
      </c>
      <c r="AN124" s="133">
        <v>0</v>
      </c>
      <c r="AO124" s="133">
        <v>0</v>
      </c>
      <c r="AP124" s="133">
        <v>0.2</v>
      </c>
      <c r="AQ124" s="133">
        <v>0.4</v>
      </c>
      <c r="AR124" s="133">
        <v>0.4</v>
      </c>
      <c r="AS124" s="133">
        <v>0.4</v>
      </c>
      <c r="AT124" s="133">
        <v>0.4</v>
      </c>
      <c r="AU124" s="133">
        <v>0.4</v>
      </c>
      <c r="AV124" s="133">
        <v>0.4</v>
      </c>
      <c r="AW124" s="133">
        <v>0.4</v>
      </c>
      <c r="AX124" s="133">
        <v>0</v>
      </c>
      <c r="AY124" s="133">
        <v>0</v>
      </c>
      <c r="AZ124" s="133">
        <v>0</v>
      </c>
      <c r="BA124" s="133">
        <v>0</v>
      </c>
      <c r="BB124" s="133">
        <v>0</v>
      </c>
      <c r="BC124" s="133">
        <v>0</v>
      </c>
      <c r="BD124" s="133">
        <v>0</v>
      </c>
      <c r="BE124" s="133">
        <v>0</v>
      </c>
      <c r="BF124" s="133">
        <v>0</v>
      </c>
      <c r="BG124" s="133">
        <v>0</v>
      </c>
      <c r="BH124" s="133">
        <v>0</v>
      </c>
      <c r="BI124" s="133">
        <v>0</v>
      </c>
      <c r="BJ124" s="133">
        <v>0</v>
      </c>
      <c r="BK124" s="133">
        <v>0</v>
      </c>
      <c r="BL124" s="133">
        <v>0</v>
      </c>
      <c r="BM124" s="133">
        <v>0</v>
      </c>
      <c r="BN124" s="133">
        <v>0</v>
      </c>
      <c r="BO124" s="133">
        <v>0</v>
      </c>
      <c r="BP124" s="133">
        <v>0</v>
      </c>
      <c r="BQ124" s="133">
        <v>0</v>
      </c>
      <c r="BR124" s="133">
        <v>0</v>
      </c>
      <c r="BS124" s="381" t="str">
        <v>[C-i-C]</v>
      </c>
      <c r="BT124" s="381" t="str">
        <v>[C-i-C]</v>
      </c>
      <c r="BU124" s="381" t="str">
        <v>[C-i-C]</v>
      </c>
      <c r="BV124" s="381" t="str">
        <v>[C-i-C]</v>
      </c>
      <c r="BW124" s="381" t="str">
        <v>[C-i-C]</v>
      </c>
      <c r="BX124" s="381" t="str">
        <v>[C-i-C]</v>
      </c>
      <c r="BY124" s="381" t="str">
        <v>[C-i-C]</v>
      </c>
      <c r="BZ124" s="381" t="str">
        <v>[C-i-C]</v>
      </c>
      <c r="CA124" s="381" t="str">
        <v>[C-i-C]</v>
      </c>
      <c r="CB124" s="381" t="str">
        <v>[C-i-C]</v>
      </c>
      <c r="CC124" s="381" t="str">
        <v>[C-i-C]</v>
      </c>
      <c r="CD124" s="381" t="str">
        <v>[C-i-C]</v>
      </c>
      <c r="CE124" s="381" t="str">
        <v>[C-i-C]</v>
      </c>
      <c r="CF124" s="381" t="str">
        <v>[C-i-C]</v>
      </c>
      <c r="CG124" s="381" t="str">
        <v>[C-i-C]</v>
      </c>
      <c r="CH124" s="381" t="str">
        <v>[C-i-C]</v>
      </c>
      <c r="CI124" s="381" t="str">
        <v>[C-i-C]</v>
      </c>
      <c r="CJ124" s="381" t="str">
        <v>[C-i-C]</v>
      </c>
      <c r="CK124" s="381" t="str">
        <v>[C-i-C]</v>
      </c>
      <c r="CL124" s="381" t="str">
        <v>[C-i-C]</v>
      </c>
      <c r="CM124" s="381" t="str">
        <v>[C-i-C]</v>
      </c>
      <c r="CN124" s="381" t="str">
        <v>[C-i-C]</v>
      </c>
      <c r="CO124" s="133">
        <v>7498.8000000000011</v>
      </c>
      <c r="CP124" s="133">
        <v>7498.8000000000011</v>
      </c>
      <c r="CQ124" s="133">
        <v>7498.8000000000011</v>
      </c>
      <c r="CR124" s="133">
        <v>7498.8000000000011</v>
      </c>
      <c r="CS124" s="133">
        <v>7498.8000000000011</v>
      </c>
      <c r="CT124" s="133">
        <v>0</v>
      </c>
      <c r="CU124" s="133">
        <v>0</v>
      </c>
      <c r="CV124" s="133">
        <v>7498.8000000000011</v>
      </c>
      <c r="CW124" s="133">
        <v>14997.600000000002</v>
      </c>
      <c r="CX124" s="133">
        <v>14997.600000000002</v>
      </c>
      <c r="CY124" s="133">
        <v>14997.600000000002</v>
      </c>
      <c r="CZ124" s="133">
        <v>14997.600000000002</v>
      </c>
      <c r="DA124" s="133">
        <v>14997.600000000002</v>
      </c>
      <c r="DB124" s="133">
        <v>14997.600000000002</v>
      </c>
      <c r="DC124" s="133">
        <v>14997.600000000002</v>
      </c>
      <c r="DD124" s="133">
        <v>0</v>
      </c>
      <c r="DE124" s="133">
        <v>0</v>
      </c>
      <c r="DF124" s="133">
        <v>0</v>
      </c>
      <c r="DG124" s="133">
        <v>0</v>
      </c>
      <c r="DH124" s="133">
        <v>0</v>
      </c>
      <c r="DI124" s="133">
        <v>0</v>
      </c>
      <c r="DJ124" s="133">
        <v>0</v>
      </c>
      <c r="DK124" s="133">
        <v>0</v>
      </c>
      <c r="DL124" s="133">
        <v>0</v>
      </c>
      <c r="DM124" s="133">
        <v>0</v>
      </c>
      <c r="DN124" s="133">
        <v>0</v>
      </c>
      <c r="DO124" s="133">
        <v>0</v>
      </c>
      <c r="DP124" s="133">
        <v>0</v>
      </c>
      <c r="DQ124" s="133">
        <v>0</v>
      </c>
      <c r="DR124" s="133">
        <v>0</v>
      </c>
      <c r="DS124" s="133">
        <v>0</v>
      </c>
      <c r="DU124" s="223"/>
      <c r="DV124" s="223"/>
      <c r="DW124" s="223"/>
      <c r="DX124" s="223"/>
      <c r="DY124" s="223"/>
      <c r="DZ124" s="223"/>
      <c r="EA124" s="223">
        <v>58919.142857142855</v>
      </c>
      <c r="EB124" s="223">
        <v>155064.47142857139</v>
      </c>
      <c r="EC124" s="223">
        <v>82486.800000000017</v>
      </c>
      <c r="ED124" s="223">
        <f t="shared" si="21"/>
        <v>112482.00000000003</v>
      </c>
      <c r="EE124" s="223">
        <f t="shared" si="22"/>
        <v>0</v>
      </c>
      <c r="EF124" s="147" t="str">
        <f t="shared" si="23"/>
        <v>ERROR</v>
      </c>
      <c r="EG124" s="223">
        <f t="shared" si="24"/>
        <v>408952.41428571427</v>
      </c>
      <c r="EI124" s="223">
        <f t="shared" si="20"/>
        <v>197077.38350591713</v>
      </c>
      <c r="EJ124" s="223">
        <f>EI124*'Key assumptions'!$H$20*'Key assumptions'!$H$21</f>
        <v>7390.401881471892</v>
      </c>
      <c r="EK124" s="279">
        <f t="shared" si="27"/>
        <v>0.23963133640552994</v>
      </c>
      <c r="EL124" s="223">
        <f t="shared" si="25"/>
        <v>1770.9718794310525</v>
      </c>
      <c r="ET124" s="133">
        <f t="shared" si="32"/>
        <v>4</v>
      </c>
      <c r="EU124" s="133">
        <f t="shared" si="32"/>
        <v>12</v>
      </c>
      <c r="EV124" s="133">
        <f t="shared" si="32"/>
        <v>11</v>
      </c>
      <c r="EW124" s="133">
        <f t="shared" si="32"/>
        <v>8</v>
      </c>
      <c r="EX124" s="133">
        <f t="shared" si="32"/>
        <v>0</v>
      </c>
      <c r="EY124" s="133">
        <f t="shared" si="26"/>
        <v>35</v>
      </c>
      <c r="FA124" s="223">
        <v>44992.80000000001</v>
      </c>
      <c r="FB124" s="223">
        <v>37494.000000000007</v>
      </c>
    </row>
    <row r="125" spans="1:158" ht="12.6" thickBot="1" x14ac:dyDescent="0.45">
      <c r="A125" s="133" t="str">
        <v>Construction Management</v>
      </c>
      <c r="B125" s="133" t="str">
        <v>N/A</v>
      </c>
      <c r="C125" s="133" t="str">
        <v>Internal Labour</v>
      </c>
      <c r="D125" s="133">
        <v>634999</v>
      </c>
      <c r="E125" s="133" t="str">
        <v>Construction Manager</v>
      </c>
      <c r="F125" s="133">
        <v>249.96</v>
      </c>
      <c r="G125" s="133">
        <v>109.48743528106507</v>
      </c>
      <c r="H125" s="133">
        <v>0</v>
      </c>
      <c r="I125" s="133">
        <v>0</v>
      </c>
      <c r="J125" s="133">
        <v>0</v>
      </c>
      <c r="K125" s="133">
        <v>0</v>
      </c>
      <c r="L125" s="133">
        <v>0</v>
      </c>
      <c r="M125" s="381" t="str">
        <v>[C-i-C]</v>
      </c>
      <c r="N125" s="381" t="str">
        <v>[C-i-C]</v>
      </c>
      <c r="O125" s="381" t="str">
        <v>[C-i-C]</v>
      </c>
      <c r="P125" s="381" t="str">
        <v>[C-i-C]</v>
      </c>
      <c r="Q125" s="381" t="str">
        <v>[C-i-C]</v>
      </c>
      <c r="R125" s="381" t="str">
        <v>[C-i-C]</v>
      </c>
      <c r="S125" s="381" t="str">
        <v>[C-i-C]</v>
      </c>
      <c r="T125" s="381" t="str">
        <v>[C-i-C]</v>
      </c>
      <c r="U125" s="381" t="str">
        <v>[C-i-C]</v>
      </c>
      <c r="V125" s="381" t="str">
        <v>[C-i-C]</v>
      </c>
      <c r="W125" s="381" t="str">
        <v>[C-i-C]</v>
      </c>
      <c r="X125" s="381" t="str">
        <v>[C-i-C]</v>
      </c>
      <c r="Y125" s="381" t="str">
        <v>[C-i-C]</v>
      </c>
      <c r="Z125" s="381" t="str">
        <v>[C-i-C]</v>
      </c>
      <c r="AA125" s="381" t="str">
        <v>[C-i-C]</v>
      </c>
      <c r="AB125" s="381" t="str">
        <v>[C-i-C]</v>
      </c>
      <c r="AC125" s="381" t="str">
        <v>[C-i-C]</v>
      </c>
      <c r="AD125" s="381" t="str">
        <v>[C-i-C]</v>
      </c>
      <c r="AE125" s="381" t="str">
        <v>[C-i-C]</v>
      </c>
      <c r="AF125" s="381" t="str">
        <v>[C-i-C]</v>
      </c>
      <c r="AG125" s="381" t="str">
        <v>[C-i-C]</v>
      </c>
      <c r="AH125" s="381" t="str">
        <v>[C-i-C]</v>
      </c>
      <c r="AI125" s="133">
        <v>0.1</v>
      </c>
      <c r="AJ125" s="133">
        <v>0.1</v>
      </c>
      <c r="AK125" s="133">
        <v>0.1</v>
      </c>
      <c r="AL125" s="133">
        <v>0.1</v>
      </c>
      <c r="AM125" s="133">
        <v>0.1</v>
      </c>
      <c r="AN125" s="133">
        <v>0</v>
      </c>
      <c r="AO125" s="133">
        <v>0</v>
      </c>
      <c r="AP125" s="133">
        <v>0.2</v>
      </c>
      <c r="AQ125" s="133">
        <v>0.4</v>
      </c>
      <c r="AR125" s="133">
        <v>0.4</v>
      </c>
      <c r="AS125" s="133">
        <v>0.4</v>
      </c>
      <c r="AT125" s="133">
        <v>0.4</v>
      </c>
      <c r="AU125" s="133">
        <v>0.4</v>
      </c>
      <c r="AV125" s="133">
        <v>0.4</v>
      </c>
      <c r="AW125" s="133">
        <v>0.4</v>
      </c>
      <c r="AX125" s="133">
        <v>0</v>
      </c>
      <c r="AY125" s="133">
        <v>0</v>
      </c>
      <c r="AZ125" s="133">
        <v>0</v>
      </c>
      <c r="BA125" s="133">
        <v>0</v>
      </c>
      <c r="BB125" s="133">
        <v>0</v>
      </c>
      <c r="BC125" s="133">
        <v>0</v>
      </c>
      <c r="BD125" s="133">
        <v>0</v>
      </c>
      <c r="BE125" s="133">
        <v>0</v>
      </c>
      <c r="BF125" s="133">
        <v>0</v>
      </c>
      <c r="BG125" s="133">
        <v>0</v>
      </c>
      <c r="BH125" s="133">
        <v>0</v>
      </c>
      <c r="BI125" s="133">
        <v>0</v>
      </c>
      <c r="BJ125" s="133">
        <v>0</v>
      </c>
      <c r="BK125" s="133">
        <v>0</v>
      </c>
      <c r="BL125" s="133">
        <v>0</v>
      </c>
      <c r="BM125" s="133">
        <v>0</v>
      </c>
      <c r="BN125" s="133">
        <v>0</v>
      </c>
      <c r="BO125" s="133">
        <v>0</v>
      </c>
      <c r="BP125" s="133">
        <v>0</v>
      </c>
      <c r="BQ125" s="133">
        <v>0</v>
      </c>
      <c r="BR125" s="133">
        <v>0</v>
      </c>
      <c r="BS125" s="381" t="str">
        <v>[C-i-C]</v>
      </c>
      <c r="BT125" s="381" t="str">
        <v>[C-i-C]</v>
      </c>
      <c r="BU125" s="381" t="str">
        <v>[C-i-C]</v>
      </c>
      <c r="BV125" s="381" t="str">
        <v>[C-i-C]</v>
      </c>
      <c r="BW125" s="381" t="str">
        <v>[C-i-C]</v>
      </c>
      <c r="BX125" s="381" t="str">
        <v>[C-i-C]</v>
      </c>
      <c r="BY125" s="381" t="str">
        <v>[C-i-C]</v>
      </c>
      <c r="BZ125" s="381" t="str">
        <v>[C-i-C]</v>
      </c>
      <c r="CA125" s="381" t="str">
        <v>[C-i-C]</v>
      </c>
      <c r="CB125" s="381" t="str">
        <v>[C-i-C]</v>
      </c>
      <c r="CC125" s="381" t="str">
        <v>[C-i-C]</v>
      </c>
      <c r="CD125" s="381" t="str">
        <v>[C-i-C]</v>
      </c>
      <c r="CE125" s="381" t="str">
        <v>[C-i-C]</v>
      </c>
      <c r="CF125" s="381" t="str">
        <v>[C-i-C]</v>
      </c>
      <c r="CG125" s="381" t="str">
        <v>[C-i-C]</v>
      </c>
      <c r="CH125" s="381" t="str">
        <v>[C-i-C]</v>
      </c>
      <c r="CI125" s="381" t="str">
        <v>[C-i-C]</v>
      </c>
      <c r="CJ125" s="381" t="str">
        <v>[C-i-C]</v>
      </c>
      <c r="CK125" s="381" t="str">
        <v>[C-i-C]</v>
      </c>
      <c r="CL125" s="381" t="str">
        <v>[C-i-C]</v>
      </c>
      <c r="CM125" s="381" t="str">
        <v>[C-i-C]</v>
      </c>
      <c r="CN125" s="381" t="str">
        <v>[C-i-C]</v>
      </c>
      <c r="CO125" s="133">
        <v>3749.4000000000005</v>
      </c>
      <c r="CP125" s="133">
        <v>3749.4000000000005</v>
      </c>
      <c r="CQ125" s="133">
        <v>3749.4000000000005</v>
      </c>
      <c r="CR125" s="133">
        <v>3749.4000000000005</v>
      </c>
      <c r="CS125" s="133">
        <v>3749.4000000000005</v>
      </c>
      <c r="CT125" s="133">
        <v>0</v>
      </c>
      <c r="CU125" s="133">
        <v>0</v>
      </c>
      <c r="CV125" s="133">
        <v>7498.8000000000011</v>
      </c>
      <c r="CW125" s="133">
        <v>14997.600000000002</v>
      </c>
      <c r="CX125" s="133">
        <v>14997.600000000002</v>
      </c>
      <c r="CY125" s="133">
        <v>14997.600000000002</v>
      </c>
      <c r="CZ125" s="133">
        <v>14997.600000000002</v>
      </c>
      <c r="DA125" s="133">
        <v>14997.600000000002</v>
      </c>
      <c r="DB125" s="133">
        <v>14997.600000000002</v>
      </c>
      <c r="DC125" s="133">
        <v>14997.600000000002</v>
      </c>
      <c r="DD125" s="133">
        <v>0</v>
      </c>
      <c r="DE125" s="133">
        <v>0</v>
      </c>
      <c r="DF125" s="133">
        <v>0</v>
      </c>
      <c r="DG125" s="133">
        <v>0</v>
      </c>
      <c r="DH125" s="133">
        <v>0</v>
      </c>
      <c r="DI125" s="133">
        <v>0</v>
      </c>
      <c r="DJ125" s="133">
        <v>0</v>
      </c>
      <c r="DK125" s="133">
        <v>0</v>
      </c>
      <c r="DL125" s="133">
        <v>0</v>
      </c>
      <c r="DM125" s="133">
        <v>0</v>
      </c>
      <c r="DN125" s="133">
        <v>0</v>
      </c>
      <c r="DO125" s="133">
        <v>0</v>
      </c>
      <c r="DP125" s="133">
        <v>0</v>
      </c>
      <c r="DQ125" s="133">
        <v>0</v>
      </c>
      <c r="DR125" s="133">
        <v>0</v>
      </c>
      <c r="DS125" s="133">
        <v>0</v>
      </c>
      <c r="DU125" s="223"/>
      <c r="DV125" s="223"/>
      <c r="DW125" s="223"/>
      <c r="DX125" s="223"/>
      <c r="DY125" s="223"/>
      <c r="DZ125" s="223"/>
      <c r="EA125" s="223">
        <v>14997.600000000002</v>
      </c>
      <c r="EB125" s="223">
        <v>44992.80000000001</v>
      </c>
      <c r="EC125" s="223">
        <v>41243.400000000009</v>
      </c>
      <c r="ED125" s="223">
        <f t="shared" si="21"/>
        <v>112482.00000000003</v>
      </c>
      <c r="EE125" s="223">
        <f t="shared" si="22"/>
        <v>0</v>
      </c>
      <c r="EF125" s="147" t="str">
        <f t="shared" si="23"/>
        <v>ERROR</v>
      </c>
      <c r="EG125" s="223">
        <f t="shared" si="24"/>
        <v>213715.80000000005</v>
      </c>
      <c r="EI125" s="223">
        <f t="shared" si="20"/>
        <v>197077.38350591713</v>
      </c>
      <c r="EJ125" s="223">
        <f>EI125*'Key assumptions'!$H$20*'Key assumptions'!$H$21</f>
        <v>7390.401881471892</v>
      </c>
      <c r="EK125" s="279">
        <f t="shared" si="27"/>
        <v>0.23963133640552994</v>
      </c>
      <c r="EL125" s="223">
        <f t="shared" si="25"/>
        <v>1770.9718794310525</v>
      </c>
      <c r="ET125" s="133">
        <f t="shared" si="32"/>
        <v>4</v>
      </c>
      <c r="EU125" s="133">
        <f t="shared" si="32"/>
        <v>12</v>
      </c>
      <c r="EV125" s="133">
        <f t="shared" si="32"/>
        <v>11</v>
      </c>
      <c r="EW125" s="133">
        <f t="shared" si="32"/>
        <v>8</v>
      </c>
      <c r="EX125" s="133">
        <f t="shared" si="32"/>
        <v>0</v>
      </c>
      <c r="EY125" s="133">
        <f t="shared" si="26"/>
        <v>35</v>
      </c>
      <c r="FA125" s="223">
        <v>22496.400000000005</v>
      </c>
      <c r="FB125" s="223">
        <v>18747.000000000004</v>
      </c>
    </row>
    <row r="126" spans="1:158" ht="12.6" thickBot="1" x14ac:dyDescent="0.45">
      <c r="A126" s="133" t="str">
        <v>Construction Management</v>
      </c>
      <c r="B126" s="133" t="str">
        <v>N/A</v>
      </c>
      <c r="C126" s="133" t="str">
        <v>Internal Labour</v>
      </c>
      <c r="D126" s="133">
        <v>634999</v>
      </c>
      <c r="E126" s="133" t="str">
        <v>Senior Site Manager Lines</v>
      </c>
      <c r="F126" s="133">
        <v>206.11</v>
      </c>
      <c r="G126" s="133">
        <v>90.282775517751475</v>
      </c>
      <c r="H126" s="133">
        <v>0</v>
      </c>
      <c r="I126" s="133">
        <v>0</v>
      </c>
      <c r="J126" s="133">
        <v>0</v>
      </c>
      <c r="K126" s="133">
        <v>0</v>
      </c>
      <c r="L126" s="133">
        <v>0</v>
      </c>
      <c r="M126" s="381" t="str">
        <v>[C-i-C]</v>
      </c>
      <c r="N126" s="381" t="str">
        <v>[C-i-C]</v>
      </c>
      <c r="O126" s="381" t="str">
        <v>[C-i-C]</v>
      </c>
      <c r="P126" s="381" t="str">
        <v>[C-i-C]</v>
      </c>
      <c r="Q126" s="381" t="str">
        <v>[C-i-C]</v>
      </c>
      <c r="R126" s="381" t="str">
        <v>[C-i-C]</v>
      </c>
      <c r="S126" s="381" t="str">
        <v>[C-i-C]</v>
      </c>
      <c r="T126" s="381" t="str">
        <v>[C-i-C]</v>
      </c>
      <c r="U126" s="381" t="str">
        <v>[C-i-C]</v>
      </c>
      <c r="V126" s="381" t="str">
        <v>[C-i-C]</v>
      </c>
      <c r="W126" s="381" t="str">
        <v>[C-i-C]</v>
      </c>
      <c r="X126" s="381" t="str">
        <v>[C-i-C]</v>
      </c>
      <c r="Y126" s="381" t="str">
        <v>[C-i-C]</v>
      </c>
      <c r="Z126" s="381" t="str">
        <v>[C-i-C]</v>
      </c>
      <c r="AA126" s="381" t="str">
        <v>[C-i-C]</v>
      </c>
      <c r="AB126" s="381" t="str">
        <v>[C-i-C]</v>
      </c>
      <c r="AC126" s="381" t="str">
        <v>[C-i-C]</v>
      </c>
      <c r="AD126" s="381" t="str">
        <v>[C-i-C]</v>
      </c>
      <c r="AE126" s="381" t="str">
        <v>[C-i-C]</v>
      </c>
      <c r="AF126" s="381" t="str">
        <v>[C-i-C]</v>
      </c>
      <c r="AG126" s="381" t="str">
        <v>[C-i-C]</v>
      </c>
      <c r="AH126" s="381" t="str">
        <v>[C-i-C]</v>
      </c>
      <c r="AI126" s="133">
        <v>0.85</v>
      </c>
      <c r="AJ126" s="133">
        <v>0.85</v>
      </c>
      <c r="AK126" s="133">
        <v>0.85</v>
      </c>
      <c r="AL126" s="133">
        <v>0.85</v>
      </c>
      <c r="AM126" s="133">
        <v>0.85</v>
      </c>
      <c r="AN126" s="133">
        <v>0</v>
      </c>
      <c r="AO126" s="133">
        <v>0</v>
      </c>
      <c r="AP126" s="133">
        <v>0.85</v>
      </c>
      <c r="AQ126" s="133">
        <v>0.85</v>
      </c>
      <c r="AR126" s="133">
        <v>0.85</v>
      </c>
      <c r="AS126" s="133">
        <v>0.85</v>
      </c>
      <c r="AT126" s="133">
        <v>0.85</v>
      </c>
      <c r="AU126" s="133">
        <v>0.85</v>
      </c>
      <c r="AV126" s="133">
        <v>0.85</v>
      </c>
      <c r="AW126" s="133">
        <v>0.85</v>
      </c>
      <c r="AX126" s="133">
        <v>0</v>
      </c>
      <c r="AY126" s="133">
        <v>0</v>
      </c>
      <c r="AZ126" s="133">
        <v>0</v>
      </c>
      <c r="BA126" s="133">
        <v>0</v>
      </c>
      <c r="BB126" s="133">
        <v>0</v>
      </c>
      <c r="BC126" s="133">
        <v>0</v>
      </c>
      <c r="BD126" s="133">
        <v>0</v>
      </c>
      <c r="BE126" s="133">
        <v>0</v>
      </c>
      <c r="BF126" s="133">
        <v>0</v>
      </c>
      <c r="BG126" s="133">
        <v>0</v>
      </c>
      <c r="BH126" s="133">
        <v>0</v>
      </c>
      <c r="BI126" s="133">
        <v>0</v>
      </c>
      <c r="BJ126" s="133">
        <v>0</v>
      </c>
      <c r="BK126" s="133">
        <v>0</v>
      </c>
      <c r="BL126" s="133">
        <v>0</v>
      </c>
      <c r="BM126" s="133">
        <v>0</v>
      </c>
      <c r="BN126" s="133">
        <v>0</v>
      </c>
      <c r="BO126" s="133">
        <v>0</v>
      </c>
      <c r="BP126" s="133">
        <v>0</v>
      </c>
      <c r="BQ126" s="133">
        <v>0</v>
      </c>
      <c r="BR126" s="133">
        <v>0</v>
      </c>
      <c r="BS126" s="381" t="str">
        <v>[C-i-C]</v>
      </c>
      <c r="BT126" s="381" t="str">
        <v>[C-i-C]</v>
      </c>
      <c r="BU126" s="381" t="str">
        <v>[C-i-C]</v>
      </c>
      <c r="BV126" s="381" t="str">
        <v>[C-i-C]</v>
      </c>
      <c r="BW126" s="381" t="str">
        <v>[C-i-C]</v>
      </c>
      <c r="BX126" s="381" t="str">
        <v>[C-i-C]</v>
      </c>
      <c r="BY126" s="381" t="str">
        <v>[C-i-C]</v>
      </c>
      <c r="BZ126" s="381" t="str">
        <v>[C-i-C]</v>
      </c>
      <c r="CA126" s="381" t="str">
        <v>[C-i-C]</v>
      </c>
      <c r="CB126" s="381" t="str">
        <v>[C-i-C]</v>
      </c>
      <c r="CC126" s="381" t="str">
        <v>[C-i-C]</v>
      </c>
      <c r="CD126" s="381" t="str">
        <v>[C-i-C]</v>
      </c>
      <c r="CE126" s="381" t="str">
        <v>[C-i-C]</v>
      </c>
      <c r="CF126" s="381" t="str">
        <v>[C-i-C]</v>
      </c>
      <c r="CG126" s="381" t="str">
        <v>[C-i-C]</v>
      </c>
      <c r="CH126" s="381" t="str">
        <v>[C-i-C]</v>
      </c>
      <c r="CI126" s="381" t="str">
        <v>[C-i-C]</v>
      </c>
      <c r="CJ126" s="381" t="str">
        <v>[C-i-C]</v>
      </c>
      <c r="CK126" s="381" t="str">
        <v>[C-i-C]</v>
      </c>
      <c r="CL126" s="381" t="str">
        <v>[C-i-C]</v>
      </c>
      <c r="CM126" s="381" t="str">
        <v>[C-i-C]</v>
      </c>
      <c r="CN126" s="381" t="str">
        <v>[C-i-C]</v>
      </c>
      <c r="CO126" s="133">
        <v>26279.025000000001</v>
      </c>
      <c r="CP126" s="133">
        <v>26279.025000000001</v>
      </c>
      <c r="CQ126" s="133">
        <v>26279.025000000001</v>
      </c>
      <c r="CR126" s="133">
        <v>26279.025000000001</v>
      </c>
      <c r="CS126" s="133">
        <v>26279.025000000001</v>
      </c>
      <c r="CT126" s="133">
        <v>0</v>
      </c>
      <c r="CU126" s="133">
        <v>0</v>
      </c>
      <c r="CV126" s="133">
        <v>26279.025000000001</v>
      </c>
      <c r="CW126" s="133">
        <v>26279.025000000001</v>
      </c>
      <c r="CX126" s="133">
        <v>26279.025000000001</v>
      </c>
      <c r="CY126" s="133">
        <v>26279.025000000001</v>
      </c>
      <c r="CZ126" s="133">
        <v>26279.025000000001</v>
      </c>
      <c r="DA126" s="133">
        <v>26279.025000000001</v>
      </c>
      <c r="DB126" s="133">
        <v>26279.025000000001</v>
      </c>
      <c r="DC126" s="133">
        <v>26279.025000000001</v>
      </c>
      <c r="DD126" s="133">
        <v>0</v>
      </c>
      <c r="DE126" s="133">
        <v>0</v>
      </c>
      <c r="DF126" s="133">
        <v>0</v>
      </c>
      <c r="DG126" s="133">
        <v>0</v>
      </c>
      <c r="DH126" s="133">
        <v>0</v>
      </c>
      <c r="DI126" s="133">
        <v>0</v>
      </c>
      <c r="DJ126" s="133">
        <v>0</v>
      </c>
      <c r="DK126" s="133">
        <v>0</v>
      </c>
      <c r="DL126" s="133">
        <v>0</v>
      </c>
      <c r="DM126" s="133">
        <v>0</v>
      </c>
      <c r="DN126" s="133">
        <v>0</v>
      </c>
      <c r="DO126" s="133">
        <v>0</v>
      </c>
      <c r="DP126" s="133">
        <v>0</v>
      </c>
      <c r="DQ126" s="133">
        <v>0</v>
      </c>
      <c r="DR126" s="133">
        <v>0</v>
      </c>
      <c r="DS126" s="133">
        <v>0</v>
      </c>
      <c r="DU126" s="223"/>
      <c r="DV126" s="223"/>
      <c r="DW126" s="223"/>
      <c r="DX126" s="223"/>
      <c r="DY126" s="223"/>
      <c r="DZ126" s="223"/>
      <c r="EA126" s="223">
        <v>0</v>
      </c>
      <c r="EB126" s="223">
        <v>0</v>
      </c>
      <c r="EC126" s="223">
        <v>157674.15</v>
      </c>
      <c r="ED126" s="223">
        <f t="shared" si="21"/>
        <v>210232.19999999998</v>
      </c>
      <c r="EE126" s="223">
        <f t="shared" si="22"/>
        <v>0</v>
      </c>
      <c r="EF126" s="147" t="str">
        <f t="shared" si="23"/>
        <v>ERROR</v>
      </c>
      <c r="EG126" s="223">
        <f t="shared" si="24"/>
        <v>367906.35</v>
      </c>
      <c r="EI126" s="223">
        <f t="shared" si="20"/>
        <v>162508.99593195264</v>
      </c>
      <c r="EJ126" s="223">
        <f>EI126*'Key assumptions'!$H$20*'Key assumptions'!$H$21</f>
        <v>6094.0873474482241</v>
      </c>
      <c r="EK126" s="279">
        <f t="shared" si="27"/>
        <v>0.23963133640552994</v>
      </c>
      <c r="EL126" s="223">
        <f t="shared" si="25"/>
        <v>1460.3342952410489</v>
      </c>
      <c r="ET126" s="133">
        <f t="shared" si="32"/>
        <v>4</v>
      </c>
      <c r="EU126" s="133">
        <f t="shared" si="32"/>
        <v>12</v>
      </c>
      <c r="EV126" s="133">
        <f t="shared" si="32"/>
        <v>11</v>
      </c>
      <c r="EW126" s="133">
        <f t="shared" si="32"/>
        <v>8</v>
      </c>
      <c r="EX126" s="133">
        <f t="shared" si="32"/>
        <v>0</v>
      </c>
      <c r="EY126" s="133">
        <f t="shared" si="26"/>
        <v>35</v>
      </c>
      <c r="FA126" s="223">
        <v>26279.025000000001</v>
      </c>
      <c r="FB126" s="223">
        <v>131395.125</v>
      </c>
    </row>
    <row r="127" spans="1:158" ht="12.6" thickBot="1" x14ac:dyDescent="0.45">
      <c r="A127" s="133" t="str">
        <v>Construction Management</v>
      </c>
      <c r="B127" s="133" t="str">
        <v>N/A</v>
      </c>
      <c r="C127" s="133" t="str">
        <v>Internal Labour</v>
      </c>
      <c r="D127" s="133">
        <v>634999</v>
      </c>
      <c r="E127" s="133" t="str">
        <v>Site Manager Lines</v>
      </c>
      <c r="F127" s="133">
        <v>180.38</v>
      </c>
      <c r="G127" s="133">
        <v>79.010475221893486</v>
      </c>
      <c r="H127" s="133">
        <v>0</v>
      </c>
      <c r="I127" s="133">
        <v>0</v>
      </c>
      <c r="J127" s="133">
        <v>0</v>
      </c>
      <c r="K127" s="133">
        <v>0</v>
      </c>
      <c r="L127" s="133">
        <v>0</v>
      </c>
      <c r="M127" s="381" t="str">
        <v>[C-i-C]</v>
      </c>
      <c r="N127" s="381" t="str">
        <v>[C-i-C]</v>
      </c>
      <c r="O127" s="381" t="str">
        <v>[C-i-C]</v>
      </c>
      <c r="P127" s="381" t="str">
        <v>[C-i-C]</v>
      </c>
      <c r="Q127" s="381" t="str">
        <v>[C-i-C]</v>
      </c>
      <c r="R127" s="381" t="str">
        <v>[C-i-C]</v>
      </c>
      <c r="S127" s="381" t="str">
        <v>[C-i-C]</v>
      </c>
      <c r="T127" s="381" t="str">
        <v>[C-i-C]</v>
      </c>
      <c r="U127" s="381" t="str">
        <v>[C-i-C]</v>
      </c>
      <c r="V127" s="381" t="str">
        <v>[C-i-C]</v>
      </c>
      <c r="W127" s="381" t="str">
        <v>[C-i-C]</v>
      </c>
      <c r="X127" s="381" t="str">
        <v>[C-i-C]</v>
      </c>
      <c r="Y127" s="381" t="str">
        <v>[C-i-C]</v>
      </c>
      <c r="Z127" s="381" t="str">
        <v>[C-i-C]</v>
      </c>
      <c r="AA127" s="381" t="str">
        <v>[C-i-C]</v>
      </c>
      <c r="AB127" s="381" t="str">
        <v>[C-i-C]</v>
      </c>
      <c r="AC127" s="381" t="str">
        <v>[C-i-C]</v>
      </c>
      <c r="AD127" s="381" t="str">
        <v>[C-i-C]</v>
      </c>
      <c r="AE127" s="381" t="str">
        <v>[C-i-C]</v>
      </c>
      <c r="AF127" s="381" t="str">
        <v>[C-i-C]</v>
      </c>
      <c r="AG127" s="381" t="str">
        <v>[C-i-C]</v>
      </c>
      <c r="AH127" s="381" t="str">
        <v>[C-i-C]</v>
      </c>
      <c r="AI127" s="133">
        <v>0.85</v>
      </c>
      <c r="AJ127" s="133">
        <v>0.85</v>
      </c>
      <c r="AK127" s="133">
        <v>0.85</v>
      </c>
      <c r="AL127" s="133">
        <v>0.85</v>
      </c>
      <c r="AM127" s="133">
        <v>0.85</v>
      </c>
      <c r="AN127" s="133">
        <v>0</v>
      </c>
      <c r="AO127" s="133">
        <v>0</v>
      </c>
      <c r="AP127" s="133">
        <v>0.85</v>
      </c>
      <c r="AQ127" s="133">
        <v>0.85</v>
      </c>
      <c r="AR127" s="133">
        <v>0.85</v>
      </c>
      <c r="AS127" s="133">
        <v>0.85</v>
      </c>
      <c r="AT127" s="133">
        <v>0.85</v>
      </c>
      <c r="AU127" s="133">
        <v>0.85</v>
      </c>
      <c r="AV127" s="133">
        <v>0.85</v>
      </c>
      <c r="AW127" s="133">
        <v>0.85</v>
      </c>
      <c r="AX127" s="133">
        <v>0</v>
      </c>
      <c r="AY127" s="133">
        <v>0</v>
      </c>
      <c r="AZ127" s="133">
        <v>0</v>
      </c>
      <c r="BA127" s="133">
        <v>0</v>
      </c>
      <c r="BB127" s="133">
        <v>0</v>
      </c>
      <c r="BC127" s="133">
        <v>0</v>
      </c>
      <c r="BD127" s="133">
        <v>0</v>
      </c>
      <c r="BE127" s="133">
        <v>0</v>
      </c>
      <c r="BF127" s="133">
        <v>0</v>
      </c>
      <c r="BG127" s="133">
        <v>0</v>
      </c>
      <c r="BH127" s="133">
        <v>0</v>
      </c>
      <c r="BI127" s="133">
        <v>0</v>
      </c>
      <c r="BJ127" s="133">
        <v>0</v>
      </c>
      <c r="BK127" s="133">
        <v>0</v>
      </c>
      <c r="BL127" s="133">
        <v>0</v>
      </c>
      <c r="BM127" s="133">
        <v>0</v>
      </c>
      <c r="BN127" s="133">
        <v>0</v>
      </c>
      <c r="BO127" s="133">
        <v>0</v>
      </c>
      <c r="BP127" s="133">
        <v>0</v>
      </c>
      <c r="BQ127" s="133">
        <v>0</v>
      </c>
      <c r="BR127" s="133">
        <v>0</v>
      </c>
      <c r="BS127" s="381" t="str">
        <v>[C-i-C]</v>
      </c>
      <c r="BT127" s="381" t="str">
        <v>[C-i-C]</v>
      </c>
      <c r="BU127" s="381" t="str">
        <v>[C-i-C]</v>
      </c>
      <c r="BV127" s="381" t="str">
        <v>[C-i-C]</v>
      </c>
      <c r="BW127" s="381" t="str">
        <v>[C-i-C]</v>
      </c>
      <c r="BX127" s="381" t="str">
        <v>[C-i-C]</v>
      </c>
      <c r="BY127" s="381" t="str">
        <v>[C-i-C]</v>
      </c>
      <c r="BZ127" s="381" t="str">
        <v>[C-i-C]</v>
      </c>
      <c r="CA127" s="381" t="str">
        <v>[C-i-C]</v>
      </c>
      <c r="CB127" s="381" t="str">
        <v>[C-i-C]</v>
      </c>
      <c r="CC127" s="381" t="str">
        <v>[C-i-C]</v>
      </c>
      <c r="CD127" s="381" t="str">
        <v>[C-i-C]</v>
      </c>
      <c r="CE127" s="381" t="str">
        <v>[C-i-C]</v>
      </c>
      <c r="CF127" s="381" t="str">
        <v>[C-i-C]</v>
      </c>
      <c r="CG127" s="381" t="str">
        <v>[C-i-C]</v>
      </c>
      <c r="CH127" s="381" t="str">
        <v>[C-i-C]</v>
      </c>
      <c r="CI127" s="381" t="str">
        <v>[C-i-C]</v>
      </c>
      <c r="CJ127" s="381" t="str">
        <v>[C-i-C]</v>
      </c>
      <c r="CK127" s="381" t="str">
        <v>[C-i-C]</v>
      </c>
      <c r="CL127" s="381" t="str">
        <v>[C-i-C]</v>
      </c>
      <c r="CM127" s="381" t="str">
        <v>[C-i-C]</v>
      </c>
      <c r="CN127" s="381" t="str">
        <v>[C-i-C]</v>
      </c>
      <c r="CO127" s="133">
        <v>22998.449999999997</v>
      </c>
      <c r="CP127" s="133">
        <v>22998.449999999997</v>
      </c>
      <c r="CQ127" s="133">
        <v>22998.449999999997</v>
      </c>
      <c r="CR127" s="133">
        <v>22998.449999999997</v>
      </c>
      <c r="CS127" s="133">
        <v>22998.449999999997</v>
      </c>
      <c r="CT127" s="133">
        <v>0</v>
      </c>
      <c r="CU127" s="133">
        <v>0</v>
      </c>
      <c r="CV127" s="133">
        <v>22998.449999999997</v>
      </c>
      <c r="CW127" s="133">
        <v>22998.449999999997</v>
      </c>
      <c r="CX127" s="133">
        <v>22998.449999999997</v>
      </c>
      <c r="CY127" s="133">
        <v>22998.449999999997</v>
      </c>
      <c r="CZ127" s="133">
        <v>22998.449999999997</v>
      </c>
      <c r="DA127" s="133">
        <v>22998.449999999997</v>
      </c>
      <c r="DB127" s="133">
        <v>22998.449999999997</v>
      </c>
      <c r="DC127" s="133">
        <v>22998.449999999997</v>
      </c>
      <c r="DD127" s="133">
        <v>0</v>
      </c>
      <c r="DE127" s="133">
        <v>0</v>
      </c>
      <c r="DF127" s="133">
        <v>0</v>
      </c>
      <c r="DG127" s="133">
        <v>0</v>
      </c>
      <c r="DH127" s="133">
        <v>0</v>
      </c>
      <c r="DI127" s="133">
        <v>0</v>
      </c>
      <c r="DJ127" s="133">
        <v>0</v>
      </c>
      <c r="DK127" s="133">
        <v>0</v>
      </c>
      <c r="DL127" s="133">
        <v>0</v>
      </c>
      <c r="DM127" s="133">
        <v>0</v>
      </c>
      <c r="DN127" s="133">
        <v>0</v>
      </c>
      <c r="DO127" s="133">
        <v>0</v>
      </c>
      <c r="DP127" s="133">
        <v>0</v>
      </c>
      <c r="DQ127" s="133">
        <v>0</v>
      </c>
      <c r="DR127" s="133">
        <v>0</v>
      </c>
      <c r="DS127" s="133">
        <v>0</v>
      </c>
      <c r="DU127" s="223"/>
      <c r="DV127" s="223"/>
      <c r="DW127" s="223"/>
      <c r="DX127" s="223"/>
      <c r="DY127" s="223"/>
      <c r="DZ127" s="223"/>
      <c r="EA127" s="223">
        <v>5411.4</v>
      </c>
      <c r="EB127" s="223">
        <v>2705.7</v>
      </c>
      <c r="EC127" s="223">
        <v>114992.24999999999</v>
      </c>
      <c r="ED127" s="223">
        <f t="shared" si="21"/>
        <v>183987.59999999998</v>
      </c>
      <c r="EE127" s="223">
        <f t="shared" si="22"/>
        <v>0</v>
      </c>
      <c r="EF127" s="147" t="str">
        <f t="shared" si="23"/>
        <v>ERROR</v>
      </c>
      <c r="EG127" s="223">
        <f t="shared" si="24"/>
        <v>307096.94999999995</v>
      </c>
      <c r="EI127" s="223">
        <f t="shared" si="20"/>
        <v>142218.85539940829</v>
      </c>
      <c r="EJ127" s="223">
        <f>EI127*'Key assumptions'!$H$20*'Key assumptions'!$H$21</f>
        <v>5333.2070774778103</v>
      </c>
      <c r="EK127" s="279">
        <f t="shared" si="27"/>
        <v>0.23963133640552994</v>
      </c>
      <c r="EL127" s="223">
        <f t="shared" si="25"/>
        <v>1278.0035393034384</v>
      </c>
      <c r="ET127" s="133">
        <f t="shared" si="32"/>
        <v>4</v>
      </c>
      <c r="EU127" s="133">
        <f t="shared" si="32"/>
        <v>12</v>
      </c>
      <c r="EV127" s="133">
        <f t="shared" si="32"/>
        <v>11</v>
      </c>
      <c r="EW127" s="133">
        <f t="shared" si="32"/>
        <v>8</v>
      </c>
      <c r="EX127" s="133">
        <f t="shared" si="32"/>
        <v>0</v>
      </c>
      <c r="EY127" s="133">
        <f t="shared" si="26"/>
        <v>35</v>
      </c>
      <c r="FA127" s="223">
        <v>0</v>
      </c>
      <c r="FB127" s="223">
        <v>114992.24999999999</v>
      </c>
    </row>
    <row r="128" spans="1:158" ht="12.6" thickBot="1" x14ac:dyDescent="0.45">
      <c r="A128" s="133" t="str">
        <v>Construction Management</v>
      </c>
      <c r="B128" s="133" t="str">
        <v>N/A</v>
      </c>
      <c r="C128" s="133" t="str">
        <v>Internal Labour</v>
      </c>
      <c r="D128" s="133">
        <v>634999</v>
      </c>
      <c r="E128" s="133" t="str">
        <v>Senior Site Manager Subs</v>
      </c>
      <c r="F128" s="133">
        <v>216.62</v>
      </c>
      <c r="G128" s="133">
        <v>94.875194156804724</v>
      </c>
      <c r="H128" s="133">
        <v>0</v>
      </c>
      <c r="I128" s="133">
        <v>0</v>
      </c>
      <c r="J128" s="133">
        <v>0</v>
      </c>
      <c r="K128" s="133">
        <v>0</v>
      </c>
      <c r="L128" s="133">
        <v>0</v>
      </c>
      <c r="M128" s="381" t="str">
        <v>[C-i-C]</v>
      </c>
      <c r="N128" s="381" t="str">
        <v>[C-i-C]</v>
      </c>
      <c r="O128" s="381" t="str">
        <v>[C-i-C]</v>
      </c>
      <c r="P128" s="381" t="str">
        <v>[C-i-C]</v>
      </c>
      <c r="Q128" s="381" t="str">
        <v>[C-i-C]</v>
      </c>
      <c r="R128" s="381" t="str">
        <v>[C-i-C]</v>
      </c>
      <c r="S128" s="381" t="str">
        <v>[C-i-C]</v>
      </c>
      <c r="T128" s="381" t="str">
        <v>[C-i-C]</v>
      </c>
      <c r="U128" s="381" t="str">
        <v>[C-i-C]</v>
      </c>
      <c r="V128" s="381" t="str">
        <v>[C-i-C]</v>
      </c>
      <c r="W128" s="381" t="str">
        <v>[C-i-C]</v>
      </c>
      <c r="X128" s="381" t="str">
        <v>[C-i-C]</v>
      </c>
      <c r="Y128" s="381" t="str">
        <v>[C-i-C]</v>
      </c>
      <c r="Z128" s="381" t="str">
        <v>[C-i-C]</v>
      </c>
      <c r="AA128" s="381" t="str">
        <v>[C-i-C]</v>
      </c>
      <c r="AB128" s="381" t="str">
        <v>[C-i-C]</v>
      </c>
      <c r="AC128" s="381" t="str">
        <v>[C-i-C]</v>
      </c>
      <c r="AD128" s="381" t="str">
        <v>[C-i-C]</v>
      </c>
      <c r="AE128" s="381" t="str">
        <v>[C-i-C]</v>
      </c>
      <c r="AF128" s="381" t="str">
        <v>[C-i-C]</v>
      </c>
      <c r="AG128" s="381" t="str">
        <v>[C-i-C]</v>
      </c>
      <c r="AH128" s="381" t="str">
        <v>[C-i-C]</v>
      </c>
      <c r="AI128" s="133">
        <v>0.45</v>
      </c>
      <c r="AJ128" s="133">
        <v>0.45</v>
      </c>
      <c r="AK128" s="133">
        <v>0</v>
      </c>
      <c r="AL128" s="133">
        <v>0</v>
      </c>
      <c r="AM128" s="133">
        <v>0</v>
      </c>
      <c r="AN128" s="133">
        <v>0</v>
      </c>
      <c r="AO128" s="133">
        <v>0</v>
      </c>
      <c r="AP128" s="133">
        <v>0.9</v>
      </c>
      <c r="AQ128" s="133">
        <v>1.0333333333333332</v>
      </c>
      <c r="AR128" s="133">
        <v>0.13333333333333333</v>
      </c>
      <c r="AS128" s="133">
        <v>0.38333333333333336</v>
      </c>
      <c r="AT128" s="133">
        <v>0.13333333333333333</v>
      </c>
      <c r="AU128" s="133">
        <v>0.13333333333333333</v>
      </c>
      <c r="AV128" s="133">
        <v>0.13333333333333333</v>
      </c>
      <c r="AW128" s="133">
        <v>0.58333333333333337</v>
      </c>
      <c r="AX128" s="133">
        <v>0</v>
      </c>
      <c r="AY128" s="133">
        <v>0</v>
      </c>
      <c r="AZ128" s="133">
        <v>0</v>
      </c>
      <c r="BA128" s="133">
        <v>0</v>
      </c>
      <c r="BB128" s="133">
        <v>0</v>
      </c>
      <c r="BC128" s="133">
        <v>0</v>
      </c>
      <c r="BD128" s="133">
        <v>0</v>
      </c>
      <c r="BE128" s="133">
        <v>0</v>
      </c>
      <c r="BF128" s="133">
        <v>0</v>
      </c>
      <c r="BG128" s="133">
        <v>0</v>
      </c>
      <c r="BH128" s="133">
        <v>0</v>
      </c>
      <c r="BI128" s="133">
        <v>0</v>
      </c>
      <c r="BJ128" s="133">
        <v>0</v>
      </c>
      <c r="BK128" s="133">
        <v>0</v>
      </c>
      <c r="BL128" s="133">
        <v>0</v>
      </c>
      <c r="BM128" s="133">
        <v>0</v>
      </c>
      <c r="BN128" s="133">
        <v>0</v>
      </c>
      <c r="BO128" s="133">
        <v>0</v>
      </c>
      <c r="BP128" s="133">
        <v>0</v>
      </c>
      <c r="BQ128" s="133">
        <v>0</v>
      </c>
      <c r="BR128" s="133">
        <v>0</v>
      </c>
      <c r="BS128" s="381" t="str">
        <v>[C-i-C]</v>
      </c>
      <c r="BT128" s="381" t="str">
        <v>[C-i-C]</v>
      </c>
      <c r="BU128" s="381" t="str">
        <v>[C-i-C]</v>
      </c>
      <c r="BV128" s="381" t="str">
        <v>[C-i-C]</v>
      </c>
      <c r="BW128" s="381" t="str">
        <v>[C-i-C]</v>
      </c>
      <c r="BX128" s="381" t="str">
        <v>[C-i-C]</v>
      </c>
      <c r="BY128" s="381" t="str">
        <v>[C-i-C]</v>
      </c>
      <c r="BZ128" s="381" t="str">
        <v>[C-i-C]</v>
      </c>
      <c r="CA128" s="381" t="str">
        <v>[C-i-C]</v>
      </c>
      <c r="CB128" s="381" t="str">
        <v>[C-i-C]</v>
      </c>
      <c r="CC128" s="381" t="str">
        <v>[C-i-C]</v>
      </c>
      <c r="CD128" s="381" t="str">
        <v>[C-i-C]</v>
      </c>
      <c r="CE128" s="381" t="str">
        <v>[C-i-C]</v>
      </c>
      <c r="CF128" s="381" t="str">
        <v>[C-i-C]</v>
      </c>
      <c r="CG128" s="381" t="str">
        <v>[C-i-C]</v>
      </c>
      <c r="CH128" s="381" t="str">
        <v>[C-i-C]</v>
      </c>
      <c r="CI128" s="381" t="str">
        <v>[C-i-C]</v>
      </c>
      <c r="CJ128" s="381" t="str">
        <v>[C-i-C]</v>
      </c>
      <c r="CK128" s="381" t="str">
        <v>[C-i-C]</v>
      </c>
      <c r="CL128" s="381" t="str">
        <v>[C-i-C]</v>
      </c>
      <c r="CM128" s="381" t="str">
        <v>[C-i-C]</v>
      </c>
      <c r="CN128" s="381" t="str">
        <v>[C-i-C]</v>
      </c>
      <c r="CO128" s="133">
        <v>14621.85</v>
      </c>
      <c r="CP128" s="133">
        <v>14621.85</v>
      </c>
      <c r="CQ128" s="133">
        <v>0</v>
      </c>
      <c r="CR128" s="133">
        <v>0</v>
      </c>
      <c r="CS128" s="133">
        <v>0</v>
      </c>
      <c r="CT128" s="133">
        <v>0</v>
      </c>
      <c r="CU128" s="133">
        <v>0</v>
      </c>
      <c r="CV128" s="133">
        <v>29243.7</v>
      </c>
      <c r="CW128" s="133">
        <v>33576.1</v>
      </c>
      <c r="CX128" s="133">
        <v>4332.3999999999996</v>
      </c>
      <c r="CY128" s="133">
        <v>12455.650000000001</v>
      </c>
      <c r="CZ128" s="133">
        <v>4332.3999999999996</v>
      </c>
      <c r="DA128" s="133">
        <v>4332.3999999999996</v>
      </c>
      <c r="DB128" s="133">
        <v>4332.3999999999996</v>
      </c>
      <c r="DC128" s="133">
        <v>18954.25</v>
      </c>
      <c r="DD128" s="133">
        <v>0</v>
      </c>
      <c r="DE128" s="133">
        <v>0</v>
      </c>
      <c r="DF128" s="133">
        <v>0</v>
      </c>
      <c r="DG128" s="133">
        <v>0</v>
      </c>
      <c r="DH128" s="133">
        <v>0</v>
      </c>
      <c r="DI128" s="133">
        <v>0</v>
      </c>
      <c r="DJ128" s="133">
        <v>0</v>
      </c>
      <c r="DK128" s="133">
        <v>0</v>
      </c>
      <c r="DL128" s="133">
        <v>0</v>
      </c>
      <c r="DM128" s="133">
        <v>0</v>
      </c>
      <c r="DN128" s="133">
        <v>0</v>
      </c>
      <c r="DO128" s="133">
        <v>0</v>
      </c>
      <c r="DP128" s="133">
        <v>0</v>
      </c>
      <c r="DQ128" s="133">
        <v>0</v>
      </c>
      <c r="DR128" s="133">
        <v>0</v>
      </c>
      <c r="DS128" s="133">
        <v>0</v>
      </c>
      <c r="DU128" s="223"/>
      <c r="DV128" s="223"/>
      <c r="DW128" s="223"/>
      <c r="DX128" s="223"/>
      <c r="DY128" s="223"/>
      <c r="DZ128" s="223"/>
      <c r="EA128" s="223">
        <v>0</v>
      </c>
      <c r="EB128" s="223">
        <v>0</v>
      </c>
      <c r="EC128" s="223">
        <v>29243.7</v>
      </c>
      <c r="ED128" s="223">
        <f t="shared" si="21"/>
        <v>111559.29999999999</v>
      </c>
      <c r="EE128" s="223">
        <f t="shared" si="22"/>
        <v>0</v>
      </c>
      <c r="EF128" s="147" t="str">
        <f t="shared" si="23"/>
        <v>OK</v>
      </c>
      <c r="EG128" s="223">
        <f t="shared" si="24"/>
        <v>140803</v>
      </c>
      <c r="EI128" s="223">
        <f t="shared" si="20"/>
        <v>170775.34948224848</v>
      </c>
      <c r="EJ128" s="223">
        <f>EI128*'Key assumptions'!$H$20*'Key assumptions'!$H$21</f>
        <v>6404.0756055843176</v>
      </c>
      <c r="EK128" s="279">
        <f t="shared" si="27"/>
        <v>0.23963133640552994</v>
      </c>
      <c r="EL128" s="223">
        <f t="shared" si="25"/>
        <v>1534.6171958082234</v>
      </c>
      <c r="ET128" s="133">
        <f t="shared" si="32"/>
        <v>4</v>
      </c>
      <c r="EU128" s="133">
        <f t="shared" si="32"/>
        <v>12</v>
      </c>
      <c r="EV128" s="133">
        <f t="shared" si="32"/>
        <v>8</v>
      </c>
      <c r="EW128" s="133">
        <f t="shared" si="32"/>
        <v>8</v>
      </c>
      <c r="EX128" s="133">
        <f t="shared" si="32"/>
        <v>0</v>
      </c>
      <c r="EY128" s="133">
        <f t="shared" si="26"/>
        <v>32</v>
      </c>
      <c r="FA128" s="223">
        <v>0</v>
      </c>
      <c r="FB128" s="223">
        <v>29243.7</v>
      </c>
    </row>
    <row r="129" spans="1:158" ht="12.6" thickBot="1" x14ac:dyDescent="0.45">
      <c r="A129" s="133" t="str">
        <v>Construction Management</v>
      </c>
      <c r="B129" s="133" t="str">
        <v>N/A</v>
      </c>
      <c r="C129" s="133" t="str">
        <v>Internal Labour</v>
      </c>
      <c r="D129" s="133">
        <v>634999</v>
      </c>
      <c r="E129" s="133" t="str">
        <v>Site Manager Subs</v>
      </c>
      <c r="F129" s="133">
        <v>203.73</v>
      </c>
      <c r="G129" s="133">
        <v>89.239044008875723</v>
      </c>
      <c r="H129" s="133">
        <v>0</v>
      </c>
      <c r="I129" s="133">
        <v>0</v>
      </c>
      <c r="J129" s="133">
        <v>0</v>
      </c>
      <c r="K129" s="133">
        <v>0</v>
      </c>
      <c r="L129" s="133">
        <v>0</v>
      </c>
      <c r="M129" s="381" t="str">
        <v>[C-i-C]</v>
      </c>
      <c r="N129" s="381" t="str">
        <v>[C-i-C]</v>
      </c>
      <c r="O129" s="381" t="str">
        <v>[C-i-C]</v>
      </c>
      <c r="P129" s="381" t="str">
        <v>[C-i-C]</v>
      </c>
      <c r="Q129" s="381" t="str">
        <v>[C-i-C]</v>
      </c>
      <c r="R129" s="381" t="str">
        <v>[C-i-C]</v>
      </c>
      <c r="S129" s="381" t="str">
        <v>[C-i-C]</v>
      </c>
      <c r="T129" s="381" t="str">
        <v>[C-i-C]</v>
      </c>
      <c r="U129" s="381" t="str">
        <v>[C-i-C]</v>
      </c>
      <c r="V129" s="381" t="str">
        <v>[C-i-C]</v>
      </c>
      <c r="W129" s="381" t="str">
        <v>[C-i-C]</v>
      </c>
      <c r="X129" s="381" t="str">
        <v>[C-i-C]</v>
      </c>
      <c r="Y129" s="381" t="str">
        <v>[C-i-C]</v>
      </c>
      <c r="Z129" s="381" t="str">
        <v>[C-i-C]</v>
      </c>
      <c r="AA129" s="381" t="str">
        <v>[C-i-C]</v>
      </c>
      <c r="AB129" s="381" t="str">
        <v>[C-i-C]</v>
      </c>
      <c r="AC129" s="381" t="str">
        <v>[C-i-C]</v>
      </c>
      <c r="AD129" s="381" t="str">
        <v>[C-i-C]</v>
      </c>
      <c r="AE129" s="381" t="str">
        <v>[C-i-C]</v>
      </c>
      <c r="AF129" s="381" t="str">
        <v>[C-i-C]</v>
      </c>
      <c r="AG129" s="381" t="str">
        <v>[C-i-C]</v>
      </c>
      <c r="AH129" s="381" t="str">
        <v>[C-i-C]</v>
      </c>
      <c r="AI129" s="133">
        <v>0</v>
      </c>
      <c r="AJ129" s="133">
        <v>0</v>
      </c>
      <c r="AK129" s="133">
        <v>0</v>
      </c>
      <c r="AL129" s="133">
        <v>0</v>
      </c>
      <c r="AM129" s="133">
        <v>0</v>
      </c>
      <c r="AN129" s="133">
        <v>0</v>
      </c>
      <c r="AO129" s="133">
        <v>0</v>
      </c>
      <c r="AP129" s="133">
        <v>1</v>
      </c>
      <c r="AQ129" s="133">
        <v>1.4</v>
      </c>
      <c r="AR129" s="133">
        <v>1</v>
      </c>
      <c r="AS129" s="133">
        <v>1</v>
      </c>
      <c r="AT129" s="133">
        <v>1</v>
      </c>
      <c r="AU129" s="133">
        <v>1</v>
      </c>
      <c r="AV129" s="133">
        <v>1</v>
      </c>
      <c r="AW129" s="133">
        <v>0.45</v>
      </c>
      <c r="AX129" s="133">
        <v>0</v>
      </c>
      <c r="AY129" s="133">
        <v>0</v>
      </c>
      <c r="AZ129" s="133">
        <v>0</v>
      </c>
      <c r="BA129" s="133">
        <v>0</v>
      </c>
      <c r="BB129" s="133">
        <v>0</v>
      </c>
      <c r="BC129" s="133">
        <v>0</v>
      </c>
      <c r="BD129" s="133">
        <v>0</v>
      </c>
      <c r="BE129" s="133">
        <v>0</v>
      </c>
      <c r="BF129" s="133">
        <v>0</v>
      </c>
      <c r="BG129" s="133">
        <v>0</v>
      </c>
      <c r="BH129" s="133">
        <v>0</v>
      </c>
      <c r="BI129" s="133">
        <v>0</v>
      </c>
      <c r="BJ129" s="133">
        <v>0</v>
      </c>
      <c r="BK129" s="133">
        <v>0</v>
      </c>
      <c r="BL129" s="133">
        <v>0</v>
      </c>
      <c r="BM129" s="133">
        <v>0</v>
      </c>
      <c r="BN129" s="133">
        <v>0</v>
      </c>
      <c r="BO129" s="133">
        <v>0</v>
      </c>
      <c r="BP129" s="133">
        <v>0</v>
      </c>
      <c r="BQ129" s="133">
        <v>0</v>
      </c>
      <c r="BR129" s="133">
        <v>0</v>
      </c>
      <c r="BS129" s="381" t="str">
        <v>[C-i-C]</v>
      </c>
      <c r="BT129" s="381" t="str">
        <v>[C-i-C]</v>
      </c>
      <c r="BU129" s="381" t="str">
        <v>[C-i-C]</v>
      </c>
      <c r="BV129" s="381" t="str">
        <v>[C-i-C]</v>
      </c>
      <c r="BW129" s="381" t="str">
        <v>[C-i-C]</v>
      </c>
      <c r="BX129" s="381" t="str">
        <v>[C-i-C]</v>
      </c>
      <c r="BY129" s="381" t="str">
        <v>[C-i-C]</v>
      </c>
      <c r="BZ129" s="381" t="str">
        <v>[C-i-C]</v>
      </c>
      <c r="CA129" s="381" t="str">
        <v>[C-i-C]</v>
      </c>
      <c r="CB129" s="381" t="str">
        <v>[C-i-C]</v>
      </c>
      <c r="CC129" s="381" t="str">
        <v>[C-i-C]</v>
      </c>
      <c r="CD129" s="381" t="str">
        <v>[C-i-C]</v>
      </c>
      <c r="CE129" s="381" t="str">
        <v>[C-i-C]</v>
      </c>
      <c r="CF129" s="381" t="str">
        <v>[C-i-C]</v>
      </c>
      <c r="CG129" s="381" t="str">
        <v>[C-i-C]</v>
      </c>
      <c r="CH129" s="381" t="str">
        <v>[C-i-C]</v>
      </c>
      <c r="CI129" s="381" t="str">
        <v>[C-i-C]</v>
      </c>
      <c r="CJ129" s="381" t="str">
        <v>[C-i-C]</v>
      </c>
      <c r="CK129" s="381" t="str">
        <v>[C-i-C]</v>
      </c>
      <c r="CL129" s="381" t="str">
        <v>[C-i-C]</v>
      </c>
      <c r="CM129" s="381" t="str">
        <v>[C-i-C]</v>
      </c>
      <c r="CN129" s="381" t="str">
        <v>[C-i-C]</v>
      </c>
      <c r="CO129" s="133">
        <v>0</v>
      </c>
      <c r="CP129" s="133">
        <v>0</v>
      </c>
      <c r="CQ129" s="133">
        <v>0</v>
      </c>
      <c r="CR129" s="133">
        <v>0</v>
      </c>
      <c r="CS129" s="133">
        <v>0</v>
      </c>
      <c r="CT129" s="133">
        <v>0</v>
      </c>
      <c r="CU129" s="133">
        <v>0</v>
      </c>
      <c r="CV129" s="133">
        <v>30559.5</v>
      </c>
      <c r="CW129" s="133">
        <v>42783.299999999996</v>
      </c>
      <c r="CX129" s="133">
        <v>30559.5</v>
      </c>
      <c r="CY129" s="133">
        <v>30559.5</v>
      </c>
      <c r="CZ129" s="133">
        <v>30559.5</v>
      </c>
      <c r="DA129" s="133">
        <v>30559.5</v>
      </c>
      <c r="DB129" s="133">
        <v>30559.5</v>
      </c>
      <c r="DC129" s="133">
        <v>13751.775</v>
      </c>
      <c r="DD129" s="133">
        <v>0</v>
      </c>
      <c r="DE129" s="133">
        <v>0</v>
      </c>
      <c r="DF129" s="133">
        <v>0</v>
      </c>
      <c r="DG129" s="133">
        <v>0</v>
      </c>
      <c r="DH129" s="133">
        <v>0</v>
      </c>
      <c r="DI129" s="133">
        <v>0</v>
      </c>
      <c r="DJ129" s="133">
        <v>0</v>
      </c>
      <c r="DK129" s="133">
        <v>0</v>
      </c>
      <c r="DL129" s="133">
        <v>0</v>
      </c>
      <c r="DM129" s="133">
        <v>0</v>
      </c>
      <c r="DN129" s="133">
        <v>0</v>
      </c>
      <c r="DO129" s="133">
        <v>0</v>
      </c>
      <c r="DP129" s="133">
        <v>0</v>
      </c>
      <c r="DQ129" s="133">
        <v>0</v>
      </c>
      <c r="DR129" s="133">
        <v>0</v>
      </c>
      <c r="DS129" s="133">
        <v>0</v>
      </c>
      <c r="DU129" s="223"/>
      <c r="DV129" s="223"/>
      <c r="DW129" s="223"/>
      <c r="DX129" s="223"/>
      <c r="DY129" s="223"/>
      <c r="DZ129" s="223"/>
      <c r="EA129" s="223">
        <v>0</v>
      </c>
      <c r="EB129" s="223">
        <v>0</v>
      </c>
      <c r="EC129" s="223">
        <v>0</v>
      </c>
      <c r="ED129" s="223">
        <f t="shared" si="21"/>
        <v>239892.07499999998</v>
      </c>
      <c r="EE129" s="223">
        <f t="shared" si="22"/>
        <v>0</v>
      </c>
      <c r="EF129" s="147" t="str">
        <f t="shared" si="23"/>
        <v>OK</v>
      </c>
      <c r="EG129" s="223">
        <f t="shared" si="24"/>
        <v>239892.07499999998</v>
      </c>
      <c r="EI129" s="223">
        <f t="shared" si="20"/>
        <v>160630.2792159763</v>
      </c>
      <c r="EJ129" s="223">
        <f>EI129*'Key assumptions'!$H$20*'Key assumptions'!$H$21</f>
        <v>6023.6354705991116</v>
      </c>
      <c r="EK129" s="279">
        <f t="shared" si="27"/>
        <v>0.23963133640552994</v>
      </c>
      <c r="EL129" s="223">
        <f t="shared" si="25"/>
        <v>1443.4518178394185</v>
      </c>
      <c r="ET129" s="133">
        <f t="shared" ref="ET129:EX138" si="33">COUNTIFS($H$6:$BL$6,ET$8,$H129:$BL129,"&lt;&gt;"&amp;0)</f>
        <v>4</v>
      </c>
      <c r="EU129" s="133">
        <f t="shared" si="33"/>
        <v>12</v>
      </c>
      <c r="EV129" s="133">
        <f t="shared" si="33"/>
        <v>6</v>
      </c>
      <c r="EW129" s="133">
        <f t="shared" si="33"/>
        <v>8</v>
      </c>
      <c r="EX129" s="133">
        <f t="shared" si="33"/>
        <v>0</v>
      </c>
      <c r="EY129" s="133">
        <f t="shared" si="26"/>
        <v>30</v>
      </c>
      <c r="FA129" s="223">
        <v>0</v>
      </c>
      <c r="FB129" s="223">
        <v>0</v>
      </c>
    </row>
    <row r="130" spans="1:158" ht="12.6" thickBot="1" x14ac:dyDescent="0.45">
      <c r="A130" s="133" t="str">
        <v>Other support and corporate roles</v>
      </c>
      <c r="B130" s="133" t="str">
        <v>N/A</v>
      </c>
      <c r="C130" s="133" t="str">
        <v>Internal Labour</v>
      </c>
      <c r="D130" s="133">
        <v>634999</v>
      </c>
      <c r="E130" s="133" t="str">
        <v>Safety Officer</v>
      </c>
      <c r="F130" s="133">
        <v>216.62</v>
      </c>
      <c r="G130" s="133">
        <v>94.875194156804724</v>
      </c>
      <c r="H130" s="133">
        <v>0</v>
      </c>
      <c r="I130" s="133">
        <v>0</v>
      </c>
      <c r="J130" s="133">
        <v>0</v>
      </c>
      <c r="K130" s="133">
        <v>0</v>
      </c>
      <c r="L130" s="133">
        <v>0</v>
      </c>
      <c r="M130" s="381" t="str">
        <v>[C-i-C]</v>
      </c>
      <c r="N130" s="381" t="str">
        <v>[C-i-C]</v>
      </c>
      <c r="O130" s="381" t="str">
        <v>[C-i-C]</v>
      </c>
      <c r="P130" s="381" t="str">
        <v>[C-i-C]</v>
      </c>
      <c r="Q130" s="381" t="str">
        <v>[C-i-C]</v>
      </c>
      <c r="R130" s="381" t="str">
        <v>[C-i-C]</v>
      </c>
      <c r="S130" s="381" t="str">
        <v>[C-i-C]</v>
      </c>
      <c r="T130" s="381" t="str">
        <v>[C-i-C]</v>
      </c>
      <c r="U130" s="381" t="str">
        <v>[C-i-C]</v>
      </c>
      <c r="V130" s="381" t="str">
        <v>[C-i-C]</v>
      </c>
      <c r="W130" s="381" t="str">
        <v>[C-i-C]</v>
      </c>
      <c r="X130" s="381" t="str">
        <v>[C-i-C]</v>
      </c>
      <c r="Y130" s="381" t="str">
        <v>[C-i-C]</v>
      </c>
      <c r="Z130" s="381" t="str">
        <v>[C-i-C]</v>
      </c>
      <c r="AA130" s="381" t="str">
        <v>[C-i-C]</v>
      </c>
      <c r="AB130" s="381" t="str">
        <v>[C-i-C]</v>
      </c>
      <c r="AC130" s="381" t="str">
        <v>[C-i-C]</v>
      </c>
      <c r="AD130" s="381" t="str">
        <v>[C-i-C]</v>
      </c>
      <c r="AE130" s="381" t="str">
        <v>[C-i-C]</v>
      </c>
      <c r="AF130" s="381" t="str">
        <v>[C-i-C]</v>
      </c>
      <c r="AG130" s="381" t="str">
        <v>[C-i-C]</v>
      </c>
      <c r="AH130" s="381" t="str">
        <v>[C-i-C]</v>
      </c>
      <c r="AI130" s="133">
        <v>0.25</v>
      </c>
      <c r="AJ130" s="133">
        <v>0.25</v>
      </c>
      <c r="AK130" s="133">
        <v>0.25</v>
      </c>
      <c r="AL130" s="133">
        <v>0.25</v>
      </c>
      <c r="AM130" s="133">
        <v>0.25</v>
      </c>
      <c r="AN130" s="133">
        <v>0</v>
      </c>
      <c r="AO130" s="133">
        <v>0</v>
      </c>
      <c r="AP130" s="133">
        <v>0.25</v>
      </c>
      <c r="AQ130" s="133">
        <v>0.25</v>
      </c>
      <c r="AR130" s="133">
        <v>0.25</v>
      </c>
      <c r="AS130" s="133">
        <v>0.25</v>
      </c>
      <c r="AT130" s="133">
        <v>0.25</v>
      </c>
      <c r="AU130" s="133">
        <v>0.25</v>
      </c>
      <c r="AV130" s="133">
        <v>0.25</v>
      </c>
      <c r="AW130" s="133">
        <v>0.25</v>
      </c>
      <c r="AX130" s="133">
        <v>0</v>
      </c>
      <c r="AY130" s="133">
        <v>0</v>
      </c>
      <c r="AZ130" s="133">
        <v>0</v>
      </c>
      <c r="BA130" s="133">
        <v>0</v>
      </c>
      <c r="BB130" s="133">
        <v>0</v>
      </c>
      <c r="BC130" s="133">
        <v>0</v>
      </c>
      <c r="BD130" s="133">
        <v>0</v>
      </c>
      <c r="BE130" s="133">
        <v>0</v>
      </c>
      <c r="BF130" s="133">
        <v>0</v>
      </c>
      <c r="BG130" s="133">
        <v>0</v>
      </c>
      <c r="BH130" s="133">
        <v>0</v>
      </c>
      <c r="BI130" s="133">
        <v>0</v>
      </c>
      <c r="BJ130" s="133">
        <v>0</v>
      </c>
      <c r="BK130" s="133">
        <v>0</v>
      </c>
      <c r="BL130" s="133">
        <v>0</v>
      </c>
      <c r="BM130" s="133">
        <v>0</v>
      </c>
      <c r="BN130" s="133">
        <v>0</v>
      </c>
      <c r="BO130" s="133">
        <v>0</v>
      </c>
      <c r="BP130" s="133">
        <v>0</v>
      </c>
      <c r="BQ130" s="133">
        <v>0</v>
      </c>
      <c r="BR130" s="133">
        <v>0</v>
      </c>
      <c r="BS130" s="381" t="str">
        <v>[C-i-C]</v>
      </c>
      <c r="BT130" s="381" t="str">
        <v>[C-i-C]</v>
      </c>
      <c r="BU130" s="381" t="str">
        <v>[C-i-C]</v>
      </c>
      <c r="BV130" s="381" t="str">
        <v>[C-i-C]</v>
      </c>
      <c r="BW130" s="381" t="str">
        <v>[C-i-C]</v>
      </c>
      <c r="BX130" s="381" t="str">
        <v>[C-i-C]</v>
      </c>
      <c r="BY130" s="381" t="str">
        <v>[C-i-C]</v>
      </c>
      <c r="BZ130" s="381" t="str">
        <v>[C-i-C]</v>
      </c>
      <c r="CA130" s="381" t="str">
        <v>[C-i-C]</v>
      </c>
      <c r="CB130" s="381" t="str">
        <v>[C-i-C]</v>
      </c>
      <c r="CC130" s="381" t="str">
        <v>[C-i-C]</v>
      </c>
      <c r="CD130" s="381" t="str">
        <v>[C-i-C]</v>
      </c>
      <c r="CE130" s="381" t="str">
        <v>[C-i-C]</v>
      </c>
      <c r="CF130" s="381" t="str">
        <v>[C-i-C]</v>
      </c>
      <c r="CG130" s="381" t="str">
        <v>[C-i-C]</v>
      </c>
      <c r="CH130" s="381" t="str">
        <v>[C-i-C]</v>
      </c>
      <c r="CI130" s="381" t="str">
        <v>[C-i-C]</v>
      </c>
      <c r="CJ130" s="381" t="str">
        <v>[C-i-C]</v>
      </c>
      <c r="CK130" s="381" t="str">
        <v>[C-i-C]</v>
      </c>
      <c r="CL130" s="381" t="str">
        <v>[C-i-C]</v>
      </c>
      <c r="CM130" s="381" t="str">
        <v>[C-i-C]</v>
      </c>
      <c r="CN130" s="381" t="str">
        <v>[C-i-C]</v>
      </c>
      <c r="CO130" s="133">
        <v>8123.25</v>
      </c>
      <c r="CP130" s="133">
        <v>8123.25</v>
      </c>
      <c r="CQ130" s="133">
        <v>8123.25</v>
      </c>
      <c r="CR130" s="133">
        <v>8123.25</v>
      </c>
      <c r="CS130" s="133">
        <v>8123.25</v>
      </c>
      <c r="CT130" s="133">
        <v>0</v>
      </c>
      <c r="CU130" s="133">
        <v>0</v>
      </c>
      <c r="CV130" s="133">
        <v>8123.25</v>
      </c>
      <c r="CW130" s="133">
        <v>8123.25</v>
      </c>
      <c r="CX130" s="133">
        <v>8123.25</v>
      </c>
      <c r="CY130" s="133">
        <v>8123.25</v>
      </c>
      <c r="CZ130" s="133">
        <v>8123.25</v>
      </c>
      <c r="DA130" s="133">
        <v>8123.25</v>
      </c>
      <c r="DB130" s="133">
        <v>8123.25</v>
      </c>
      <c r="DC130" s="133">
        <v>8123.25</v>
      </c>
      <c r="DD130" s="133">
        <v>0</v>
      </c>
      <c r="DE130" s="133">
        <v>0</v>
      </c>
      <c r="DF130" s="133">
        <v>0</v>
      </c>
      <c r="DG130" s="133">
        <v>0</v>
      </c>
      <c r="DH130" s="133">
        <v>0</v>
      </c>
      <c r="DI130" s="133">
        <v>0</v>
      </c>
      <c r="DJ130" s="133">
        <v>0</v>
      </c>
      <c r="DK130" s="133">
        <v>0</v>
      </c>
      <c r="DL130" s="133">
        <v>0</v>
      </c>
      <c r="DM130" s="133">
        <v>0</v>
      </c>
      <c r="DN130" s="133">
        <v>0</v>
      </c>
      <c r="DO130" s="133">
        <v>0</v>
      </c>
      <c r="DP130" s="133">
        <v>0</v>
      </c>
      <c r="DQ130" s="133">
        <v>0</v>
      </c>
      <c r="DR130" s="133">
        <v>0</v>
      </c>
      <c r="DS130" s="133">
        <v>0</v>
      </c>
      <c r="DU130" s="223"/>
      <c r="DV130" s="223"/>
      <c r="DW130" s="223"/>
      <c r="DX130" s="223"/>
      <c r="DY130" s="223"/>
      <c r="DZ130" s="223"/>
      <c r="EA130" s="223">
        <v>0</v>
      </c>
      <c r="EB130" s="223">
        <v>0</v>
      </c>
      <c r="EC130" s="223">
        <v>56862.75</v>
      </c>
      <c r="ED130" s="223">
        <f t="shared" si="21"/>
        <v>64986</v>
      </c>
      <c r="EE130" s="223">
        <f t="shared" si="22"/>
        <v>0</v>
      </c>
      <c r="EF130" s="147" t="str">
        <f t="shared" si="23"/>
        <v>ERROR</v>
      </c>
      <c r="EG130" s="223">
        <f t="shared" si="24"/>
        <v>121848.75</v>
      </c>
      <c r="EI130" s="223">
        <f t="shared" si="20"/>
        <v>170775.34948224848</v>
      </c>
      <c r="EJ130" s="223">
        <f>EI130*'Key assumptions'!$H$20*'Key assumptions'!$H$21</f>
        <v>6404.0756055843176</v>
      </c>
      <c r="EK130" s="279">
        <f t="shared" si="27"/>
        <v>0.23963133640552994</v>
      </c>
      <c r="EL130" s="223">
        <f t="shared" si="25"/>
        <v>1534.6171958082234</v>
      </c>
      <c r="ET130" s="133">
        <f t="shared" si="33"/>
        <v>4</v>
      </c>
      <c r="EU130" s="133">
        <f t="shared" si="33"/>
        <v>12</v>
      </c>
      <c r="EV130" s="133">
        <f t="shared" si="33"/>
        <v>11</v>
      </c>
      <c r="EW130" s="133">
        <f t="shared" si="33"/>
        <v>8</v>
      </c>
      <c r="EX130" s="133">
        <f t="shared" si="33"/>
        <v>0</v>
      </c>
      <c r="EY130" s="133">
        <f t="shared" si="26"/>
        <v>35</v>
      </c>
      <c r="FA130" s="223">
        <v>16246.5</v>
      </c>
      <c r="FB130" s="223">
        <v>40616.25</v>
      </c>
    </row>
    <row r="131" spans="1:158" ht="12.6" thickBot="1" x14ac:dyDescent="0.45">
      <c r="A131" s="133" t="str">
        <v>Land and Environment</v>
      </c>
      <c r="B131" s="133" t="str">
        <v>N/A</v>
      </c>
      <c r="C131" s="133" t="str">
        <v>Internal Labour</v>
      </c>
      <c r="D131" s="133">
        <v>634999</v>
      </c>
      <c r="E131" s="133" t="str">
        <v>Environmental Planner</v>
      </c>
      <c r="F131" s="133">
        <v>211.36</v>
      </c>
      <c r="G131" s="133">
        <v>92.578984837278099</v>
      </c>
      <c r="H131" s="133">
        <v>0</v>
      </c>
      <c r="I131" s="133">
        <v>0</v>
      </c>
      <c r="J131" s="133">
        <v>0</v>
      </c>
      <c r="K131" s="133">
        <v>0</v>
      </c>
      <c r="L131" s="133">
        <v>0</v>
      </c>
      <c r="M131" s="381" t="str">
        <v>[C-i-C]</v>
      </c>
      <c r="N131" s="381" t="str">
        <v>[C-i-C]</v>
      </c>
      <c r="O131" s="381" t="str">
        <v>[C-i-C]</v>
      </c>
      <c r="P131" s="381" t="str">
        <v>[C-i-C]</v>
      </c>
      <c r="Q131" s="381" t="str">
        <v>[C-i-C]</v>
      </c>
      <c r="R131" s="381" t="str">
        <v>[C-i-C]</v>
      </c>
      <c r="S131" s="381" t="str">
        <v>[C-i-C]</v>
      </c>
      <c r="T131" s="381" t="str">
        <v>[C-i-C]</v>
      </c>
      <c r="U131" s="381" t="str">
        <v>[C-i-C]</v>
      </c>
      <c r="V131" s="381" t="str">
        <v>[C-i-C]</v>
      </c>
      <c r="W131" s="381" t="str">
        <v>[C-i-C]</v>
      </c>
      <c r="X131" s="381" t="str">
        <v>[C-i-C]</v>
      </c>
      <c r="Y131" s="381" t="str">
        <v>[C-i-C]</v>
      </c>
      <c r="Z131" s="381" t="str">
        <v>[C-i-C]</v>
      </c>
      <c r="AA131" s="381" t="str">
        <v>[C-i-C]</v>
      </c>
      <c r="AB131" s="381" t="str">
        <v>[C-i-C]</v>
      </c>
      <c r="AC131" s="381" t="str">
        <v>[C-i-C]</v>
      </c>
      <c r="AD131" s="381" t="str">
        <v>[C-i-C]</v>
      </c>
      <c r="AE131" s="381" t="str">
        <v>[C-i-C]</v>
      </c>
      <c r="AF131" s="381" t="str">
        <v>[C-i-C]</v>
      </c>
      <c r="AG131" s="381" t="str">
        <v>[C-i-C]</v>
      </c>
      <c r="AH131" s="381" t="str">
        <v>[C-i-C]</v>
      </c>
      <c r="AI131" s="133">
        <v>0.25</v>
      </c>
      <c r="AJ131" s="133">
        <v>0.25</v>
      </c>
      <c r="AK131" s="133">
        <v>0.25</v>
      </c>
      <c r="AL131" s="133">
        <v>0.25</v>
      </c>
      <c r="AM131" s="133">
        <v>0.25</v>
      </c>
      <c r="AN131" s="133">
        <v>0</v>
      </c>
      <c r="AO131" s="133">
        <v>0</v>
      </c>
      <c r="AP131" s="133">
        <v>0.25</v>
      </c>
      <c r="AQ131" s="133">
        <v>0.25</v>
      </c>
      <c r="AR131" s="133">
        <v>0.25</v>
      </c>
      <c r="AS131" s="133">
        <v>0.25</v>
      </c>
      <c r="AT131" s="133">
        <v>0.25</v>
      </c>
      <c r="AU131" s="133">
        <v>0.25</v>
      </c>
      <c r="AV131" s="133">
        <v>0.25</v>
      </c>
      <c r="AW131" s="133">
        <v>0.25</v>
      </c>
      <c r="AX131" s="133">
        <v>0</v>
      </c>
      <c r="AY131" s="133">
        <v>0</v>
      </c>
      <c r="AZ131" s="133">
        <v>0</v>
      </c>
      <c r="BA131" s="133">
        <v>0</v>
      </c>
      <c r="BB131" s="133">
        <v>0</v>
      </c>
      <c r="BC131" s="133">
        <v>0</v>
      </c>
      <c r="BD131" s="133">
        <v>0</v>
      </c>
      <c r="BE131" s="133">
        <v>0</v>
      </c>
      <c r="BF131" s="133">
        <v>0</v>
      </c>
      <c r="BG131" s="133">
        <v>0</v>
      </c>
      <c r="BH131" s="133">
        <v>0</v>
      </c>
      <c r="BI131" s="133">
        <v>0</v>
      </c>
      <c r="BJ131" s="133">
        <v>0</v>
      </c>
      <c r="BK131" s="133">
        <v>0</v>
      </c>
      <c r="BL131" s="133">
        <v>0</v>
      </c>
      <c r="BM131" s="133">
        <v>0</v>
      </c>
      <c r="BN131" s="133">
        <v>0</v>
      </c>
      <c r="BO131" s="133">
        <v>0</v>
      </c>
      <c r="BP131" s="133">
        <v>0</v>
      </c>
      <c r="BQ131" s="133">
        <v>0</v>
      </c>
      <c r="BR131" s="133">
        <v>0</v>
      </c>
      <c r="BS131" s="381" t="str">
        <v>[C-i-C]</v>
      </c>
      <c r="BT131" s="381" t="str">
        <v>[C-i-C]</v>
      </c>
      <c r="BU131" s="381" t="str">
        <v>[C-i-C]</v>
      </c>
      <c r="BV131" s="381" t="str">
        <v>[C-i-C]</v>
      </c>
      <c r="BW131" s="381" t="str">
        <v>[C-i-C]</v>
      </c>
      <c r="BX131" s="381" t="str">
        <v>[C-i-C]</v>
      </c>
      <c r="BY131" s="381" t="str">
        <v>[C-i-C]</v>
      </c>
      <c r="BZ131" s="381" t="str">
        <v>[C-i-C]</v>
      </c>
      <c r="CA131" s="381" t="str">
        <v>[C-i-C]</v>
      </c>
      <c r="CB131" s="381" t="str">
        <v>[C-i-C]</v>
      </c>
      <c r="CC131" s="381" t="str">
        <v>[C-i-C]</v>
      </c>
      <c r="CD131" s="381" t="str">
        <v>[C-i-C]</v>
      </c>
      <c r="CE131" s="381" t="str">
        <v>[C-i-C]</v>
      </c>
      <c r="CF131" s="381" t="str">
        <v>[C-i-C]</v>
      </c>
      <c r="CG131" s="381" t="str">
        <v>[C-i-C]</v>
      </c>
      <c r="CH131" s="381" t="str">
        <v>[C-i-C]</v>
      </c>
      <c r="CI131" s="381" t="str">
        <v>[C-i-C]</v>
      </c>
      <c r="CJ131" s="381" t="str">
        <v>[C-i-C]</v>
      </c>
      <c r="CK131" s="381" t="str">
        <v>[C-i-C]</v>
      </c>
      <c r="CL131" s="381" t="str">
        <v>[C-i-C]</v>
      </c>
      <c r="CM131" s="381" t="str">
        <v>[C-i-C]</v>
      </c>
      <c r="CN131" s="381" t="str">
        <v>[C-i-C]</v>
      </c>
      <c r="CO131" s="133">
        <v>7926.0000000000009</v>
      </c>
      <c r="CP131" s="133">
        <v>7926.0000000000009</v>
      </c>
      <c r="CQ131" s="133">
        <v>7926.0000000000009</v>
      </c>
      <c r="CR131" s="133">
        <v>7926.0000000000009</v>
      </c>
      <c r="CS131" s="133">
        <v>7926.0000000000009</v>
      </c>
      <c r="CT131" s="133">
        <v>0</v>
      </c>
      <c r="CU131" s="133">
        <v>0</v>
      </c>
      <c r="CV131" s="133">
        <v>7926.0000000000009</v>
      </c>
      <c r="CW131" s="133">
        <v>7926.0000000000009</v>
      </c>
      <c r="CX131" s="133">
        <v>7926.0000000000009</v>
      </c>
      <c r="CY131" s="133">
        <v>7926.0000000000009</v>
      </c>
      <c r="CZ131" s="133">
        <v>7926.0000000000009</v>
      </c>
      <c r="DA131" s="133">
        <v>7926.0000000000009</v>
      </c>
      <c r="DB131" s="133">
        <v>7926.0000000000009</v>
      </c>
      <c r="DC131" s="133">
        <v>7926.0000000000009</v>
      </c>
      <c r="DD131" s="133">
        <v>0</v>
      </c>
      <c r="DE131" s="133">
        <v>0</v>
      </c>
      <c r="DF131" s="133">
        <v>0</v>
      </c>
      <c r="DG131" s="133">
        <v>0</v>
      </c>
      <c r="DH131" s="133">
        <v>0</v>
      </c>
      <c r="DI131" s="133">
        <v>0</v>
      </c>
      <c r="DJ131" s="133">
        <v>0</v>
      </c>
      <c r="DK131" s="133">
        <v>0</v>
      </c>
      <c r="DL131" s="133">
        <v>0</v>
      </c>
      <c r="DM131" s="133">
        <v>0</v>
      </c>
      <c r="DN131" s="133">
        <v>0</v>
      </c>
      <c r="DO131" s="133">
        <v>0</v>
      </c>
      <c r="DP131" s="133">
        <v>0</v>
      </c>
      <c r="DQ131" s="133">
        <v>0</v>
      </c>
      <c r="DR131" s="133">
        <v>0</v>
      </c>
      <c r="DS131" s="133">
        <v>0</v>
      </c>
      <c r="DU131" s="223"/>
      <c r="DV131" s="223"/>
      <c r="DW131" s="223"/>
      <c r="DX131" s="223"/>
      <c r="DY131" s="223"/>
      <c r="DZ131" s="223"/>
      <c r="EA131" s="223">
        <v>0</v>
      </c>
      <c r="EB131" s="223">
        <v>0</v>
      </c>
      <c r="EC131" s="223">
        <v>55482.000000000007</v>
      </c>
      <c r="ED131" s="223">
        <f t="shared" si="21"/>
        <v>63408.000000000007</v>
      </c>
      <c r="EE131" s="223">
        <f t="shared" si="22"/>
        <v>0</v>
      </c>
      <c r="EF131" s="147" t="str">
        <f t="shared" si="23"/>
        <v>ERROR</v>
      </c>
      <c r="EG131" s="223">
        <f t="shared" si="24"/>
        <v>118890.00000000001</v>
      </c>
      <c r="EI131" s="223">
        <f t="shared" si="20"/>
        <v>166642.17270710057</v>
      </c>
      <c r="EJ131" s="223">
        <f>EI131*'Key assumptions'!$H$20*'Key assumptions'!$H$21</f>
        <v>6249.0814765162713</v>
      </c>
      <c r="EK131" s="279">
        <f t="shared" si="27"/>
        <v>0.23963133640552994</v>
      </c>
      <c r="EL131" s="223">
        <f t="shared" si="25"/>
        <v>1497.4757455246363</v>
      </c>
      <c r="ET131" s="133">
        <f t="shared" si="33"/>
        <v>4</v>
      </c>
      <c r="EU131" s="133">
        <f t="shared" si="33"/>
        <v>12</v>
      </c>
      <c r="EV131" s="133">
        <f t="shared" si="33"/>
        <v>11</v>
      </c>
      <c r="EW131" s="133">
        <f t="shared" si="33"/>
        <v>8</v>
      </c>
      <c r="EX131" s="133">
        <f t="shared" si="33"/>
        <v>0</v>
      </c>
      <c r="EY131" s="133">
        <f t="shared" si="26"/>
        <v>35</v>
      </c>
      <c r="FA131" s="223">
        <v>15852.000000000002</v>
      </c>
      <c r="FB131" s="223">
        <v>39630.000000000007</v>
      </c>
    </row>
    <row r="132" spans="1:158" ht="12.6" thickBot="1" x14ac:dyDescent="0.45">
      <c r="A132" s="133" t="str">
        <v>Construction Management</v>
      </c>
      <c r="B132" s="133" t="str">
        <v>N/A</v>
      </c>
      <c r="C132" s="133" t="str">
        <v>Internal Labour</v>
      </c>
      <c r="D132" s="133">
        <v>634999</v>
      </c>
      <c r="E132" s="133" t="str">
        <v>Commissioning Engineer</v>
      </c>
      <c r="F132" s="133">
        <v>216.62</v>
      </c>
      <c r="G132" s="133">
        <v>94.875194156804724</v>
      </c>
      <c r="H132" s="133">
        <v>0</v>
      </c>
      <c r="I132" s="133">
        <v>0</v>
      </c>
      <c r="J132" s="133">
        <v>0</v>
      </c>
      <c r="K132" s="133">
        <v>0</v>
      </c>
      <c r="L132" s="133">
        <v>0</v>
      </c>
      <c r="M132" s="381" t="str">
        <v>[C-i-C]</v>
      </c>
      <c r="N132" s="381" t="str">
        <v>[C-i-C]</v>
      </c>
      <c r="O132" s="381" t="str">
        <v>[C-i-C]</v>
      </c>
      <c r="P132" s="381" t="str">
        <v>[C-i-C]</v>
      </c>
      <c r="Q132" s="381" t="str">
        <v>[C-i-C]</v>
      </c>
      <c r="R132" s="381" t="str">
        <v>[C-i-C]</v>
      </c>
      <c r="S132" s="381" t="str">
        <v>[C-i-C]</v>
      </c>
      <c r="T132" s="381" t="str">
        <v>[C-i-C]</v>
      </c>
      <c r="U132" s="381" t="str">
        <v>[C-i-C]</v>
      </c>
      <c r="V132" s="381" t="str">
        <v>[C-i-C]</v>
      </c>
      <c r="W132" s="381" t="str">
        <v>[C-i-C]</v>
      </c>
      <c r="X132" s="381" t="str">
        <v>[C-i-C]</v>
      </c>
      <c r="Y132" s="381" t="str">
        <v>[C-i-C]</v>
      </c>
      <c r="Z132" s="381" t="str">
        <v>[C-i-C]</v>
      </c>
      <c r="AA132" s="381" t="str">
        <v>[C-i-C]</v>
      </c>
      <c r="AB132" s="381" t="str">
        <v>[C-i-C]</v>
      </c>
      <c r="AC132" s="381" t="str">
        <v>[C-i-C]</v>
      </c>
      <c r="AD132" s="381" t="str">
        <v>[C-i-C]</v>
      </c>
      <c r="AE132" s="381" t="str">
        <v>[C-i-C]</v>
      </c>
      <c r="AF132" s="381" t="str">
        <v>[C-i-C]</v>
      </c>
      <c r="AG132" s="381" t="str">
        <v>[C-i-C]</v>
      </c>
      <c r="AH132" s="381" t="str">
        <v>[C-i-C]</v>
      </c>
      <c r="AI132" s="133">
        <v>0.05</v>
      </c>
      <c r="AJ132" s="133">
        <v>0.05</v>
      </c>
      <c r="AK132" s="133">
        <v>0.05</v>
      </c>
      <c r="AL132" s="133">
        <v>0.05</v>
      </c>
      <c r="AM132" s="133">
        <v>0.05</v>
      </c>
      <c r="AN132" s="133">
        <v>0.05</v>
      </c>
      <c r="AO132" s="133">
        <v>0.05</v>
      </c>
      <c r="AP132" s="133">
        <v>0.05</v>
      </c>
      <c r="AQ132" s="133">
        <v>0.25</v>
      </c>
      <c r="AR132" s="133">
        <v>0.75</v>
      </c>
      <c r="AS132" s="133">
        <v>0.5</v>
      </c>
      <c r="AT132" s="133">
        <v>0.5</v>
      </c>
      <c r="AU132" s="133">
        <v>0.5</v>
      </c>
      <c r="AV132" s="133">
        <v>0.5</v>
      </c>
      <c r="AW132" s="133">
        <v>0.5</v>
      </c>
      <c r="AX132" s="133">
        <v>0</v>
      </c>
      <c r="AY132" s="133">
        <v>0</v>
      </c>
      <c r="AZ132" s="133">
        <v>0</v>
      </c>
      <c r="BA132" s="133">
        <v>0</v>
      </c>
      <c r="BB132" s="133">
        <v>0</v>
      </c>
      <c r="BC132" s="133">
        <v>0</v>
      </c>
      <c r="BD132" s="133">
        <v>0</v>
      </c>
      <c r="BE132" s="133">
        <v>0</v>
      </c>
      <c r="BF132" s="133">
        <v>0</v>
      </c>
      <c r="BG132" s="133">
        <v>0</v>
      </c>
      <c r="BH132" s="133">
        <v>0</v>
      </c>
      <c r="BI132" s="133">
        <v>0</v>
      </c>
      <c r="BJ132" s="133">
        <v>0</v>
      </c>
      <c r="BK132" s="133">
        <v>0</v>
      </c>
      <c r="BL132" s="133">
        <v>0</v>
      </c>
      <c r="BM132" s="133">
        <v>0</v>
      </c>
      <c r="BN132" s="133">
        <v>0</v>
      </c>
      <c r="BO132" s="133">
        <v>0</v>
      </c>
      <c r="BP132" s="133">
        <v>0</v>
      </c>
      <c r="BQ132" s="133">
        <v>0</v>
      </c>
      <c r="BR132" s="133">
        <v>0</v>
      </c>
      <c r="BS132" s="381" t="str">
        <v>[C-i-C]</v>
      </c>
      <c r="BT132" s="381" t="str">
        <v>[C-i-C]</v>
      </c>
      <c r="BU132" s="381" t="str">
        <v>[C-i-C]</v>
      </c>
      <c r="BV132" s="381" t="str">
        <v>[C-i-C]</v>
      </c>
      <c r="BW132" s="381" t="str">
        <v>[C-i-C]</v>
      </c>
      <c r="BX132" s="381" t="str">
        <v>[C-i-C]</v>
      </c>
      <c r="BY132" s="381" t="str">
        <v>[C-i-C]</v>
      </c>
      <c r="BZ132" s="381" t="str">
        <v>[C-i-C]</v>
      </c>
      <c r="CA132" s="381" t="str">
        <v>[C-i-C]</v>
      </c>
      <c r="CB132" s="381" t="str">
        <v>[C-i-C]</v>
      </c>
      <c r="CC132" s="381" t="str">
        <v>[C-i-C]</v>
      </c>
      <c r="CD132" s="381" t="str">
        <v>[C-i-C]</v>
      </c>
      <c r="CE132" s="381" t="str">
        <v>[C-i-C]</v>
      </c>
      <c r="CF132" s="381" t="str">
        <v>[C-i-C]</v>
      </c>
      <c r="CG132" s="381" t="str">
        <v>[C-i-C]</v>
      </c>
      <c r="CH132" s="381" t="str">
        <v>[C-i-C]</v>
      </c>
      <c r="CI132" s="381" t="str">
        <v>[C-i-C]</v>
      </c>
      <c r="CJ132" s="381" t="str">
        <v>[C-i-C]</v>
      </c>
      <c r="CK132" s="381" t="str">
        <v>[C-i-C]</v>
      </c>
      <c r="CL132" s="381" t="str">
        <v>[C-i-C]</v>
      </c>
      <c r="CM132" s="381" t="str">
        <v>[C-i-C]</v>
      </c>
      <c r="CN132" s="381" t="str">
        <v>[C-i-C]</v>
      </c>
      <c r="CO132" s="133">
        <v>1624.65</v>
      </c>
      <c r="CP132" s="133">
        <v>1624.65</v>
      </c>
      <c r="CQ132" s="133">
        <v>1624.65</v>
      </c>
      <c r="CR132" s="133">
        <v>1624.65</v>
      </c>
      <c r="CS132" s="133">
        <v>1624.65</v>
      </c>
      <c r="CT132" s="133">
        <v>1624.65</v>
      </c>
      <c r="CU132" s="133">
        <v>1624.65</v>
      </c>
      <c r="CV132" s="133">
        <v>1624.65</v>
      </c>
      <c r="CW132" s="133">
        <v>8123.25</v>
      </c>
      <c r="CX132" s="133">
        <v>24369.75</v>
      </c>
      <c r="CY132" s="133">
        <v>16246.5</v>
      </c>
      <c r="CZ132" s="133">
        <v>16246.5</v>
      </c>
      <c r="DA132" s="133">
        <v>16246.5</v>
      </c>
      <c r="DB132" s="133">
        <v>16246.5</v>
      </c>
      <c r="DC132" s="133">
        <v>16246.5</v>
      </c>
      <c r="DD132" s="133">
        <v>0</v>
      </c>
      <c r="DE132" s="133">
        <v>0</v>
      </c>
      <c r="DF132" s="133">
        <v>0</v>
      </c>
      <c r="DG132" s="133">
        <v>0</v>
      </c>
      <c r="DH132" s="133">
        <v>0</v>
      </c>
      <c r="DI132" s="133">
        <v>0</v>
      </c>
      <c r="DJ132" s="133">
        <v>0</v>
      </c>
      <c r="DK132" s="133">
        <v>0</v>
      </c>
      <c r="DL132" s="133">
        <v>0</v>
      </c>
      <c r="DM132" s="133">
        <v>0</v>
      </c>
      <c r="DN132" s="133">
        <v>0</v>
      </c>
      <c r="DO132" s="133">
        <v>0</v>
      </c>
      <c r="DP132" s="133">
        <v>0</v>
      </c>
      <c r="DQ132" s="133">
        <v>0</v>
      </c>
      <c r="DR132" s="133">
        <v>0</v>
      </c>
      <c r="DS132" s="133">
        <v>0</v>
      </c>
      <c r="DU132" s="223"/>
      <c r="DV132" s="223"/>
      <c r="DW132" s="223"/>
      <c r="DX132" s="223"/>
      <c r="DY132" s="223"/>
      <c r="DZ132" s="223"/>
      <c r="EA132" s="223">
        <v>0</v>
      </c>
      <c r="EB132" s="223">
        <v>0</v>
      </c>
      <c r="EC132" s="223">
        <v>9747.9</v>
      </c>
      <c r="ED132" s="223">
        <f t="shared" si="21"/>
        <v>116974.8</v>
      </c>
      <c r="EE132" s="223">
        <f t="shared" si="22"/>
        <v>0</v>
      </c>
      <c r="EF132" s="147" t="str">
        <f t="shared" si="23"/>
        <v>OK</v>
      </c>
      <c r="EG132" s="223">
        <f t="shared" si="24"/>
        <v>126722.7</v>
      </c>
      <c r="EI132" s="223">
        <f t="shared" si="20"/>
        <v>170775.34948224848</v>
      </c>
      <c r="EJ132" s="223">
        <f>EI132*'Key assumptions'!$H$20*'Key assumptions'!$H$21</f>
        <v>6404.0756055843176</v>
      </c>
      <c r="EK132" s="279">
        <f t="shared" si="27"/>
        <v>0.23963133640552994</v>
      </c>
      <c r="EL132" s="223">
        <f t="shared" si="25"/>
        <v>1534.6171958082234</v>
      </c>
      <c r="ET132" s="133">
        <f t="shared" si="33"/>
        <v>4</v>
      </c>
      <c r="EU132" s="133">
        <f t="shared" si="33"/>
        <v>12</v>
      </c>
      <c r="EV132" s="133">
        <f t="shared" si="33"/>
        <v>12</v>
      </c>
      <c r="EW132" s="133">
        <f t="shared" si="33"/>
        <v>9</v>
      </c>
      <c r="EX132" s="133">
        <f t="shared" si="33"/>
        <v>0</v>
      </c>
      <c r="EY132" s="133">
        <f t="shared" si="26"/>
        <v>37</v>
      </c>
      <c r="FA132" s="223">
        <v>0</v>
      </c>
      <c r="FB132" s="223">
        <v>9747.9</v>
      </c>
    </row>
    <row r="133" spans="1:158" ht="12.6" thickBot="1" x14ac:dyDescent="0.45">
      <c r="A133" s="133" t="str">
        <v>Construction Management</v>
      </c>
      <c r="B133" s="133" t="str">
        <v>N/A</v>
      </c>
      <c r="C133" s="133" t="str">
        <v>Internal Labour</v>
      </c>
      <c r="D133" s="133">
        <v>634999</v>
      </c>
      <c r="E133" s="133" t="str">
        <v>Resource/Outage Coordinator</v>
      </c>
      <c r="F133" s="133">
        <v>211.36</v>
      </c>
      <c r="G133" s="133">
        <v>92.578984837278099</v>
      </c>
      <c r="H133" s="133">
        <v>0</v>
      </c>
      <c r="I133" s="133">
        <v>0</v>
      </c>
      <c r="J133" s="133">
        <v>0</v>
      </c>
      <c r="K133" s="133">
        <v>0</v>
      </c>
      <c r="L133" s="133">
        <v>0</v>
      </c>
      <c r="M133" s="381" t="str">
        <v>[C-i-C]</v>
      </c>
      <c r="N133" s="381" t="str">
        <v>[C-i-C]</v>
      </c>
      <c r="O133" s="381" t="str">
        <v>[C-i-C]</v>
      </c>
      <c r="P133" s="381" t="str">
        <v>[C-i-C]</v>
      </c>
      <c r="Q133" s="381" t="str">
        <v>[C-i-C]</v>
      </c>
      <c r="R133" s="381" t="str">
        <v>[C-i-C]</v>
      </c>
      <c r="S133" s="381" t="str">
        <v>[C-i-C]</v>
      </c>
      <c r="T133" s="381" t="str">
        <v>[C-i-C]</v>
      </c>
      <c r="U133" s="381" t="str">
        <v>[C-i-C]</v>
      </c>
      <c r="V133" s="381" t="str">
        <v>[C-i-C]</v>
      </c>
      <c r="W133" s="381" t="str">
        <v>[C-i-C]</v>
      </c>
      <c r="X133" s="381" t="str">
        <v>[C-i-C]</v>
      </c>
      <c r="Y133" s="381" t="str">
        <v>[C-i-C]</v>
      </c>
      <c r="Z133" s="381" t="str">
        <v>[C-i-C]</v>
      </c>
      <c r="AA133" s="381" t="str">
        <v>[C-i-C]</v>
      </c>
      <c r="AB133" s="381" t="str">
        <v>[C-i-C]</v>
      </c>
      <c r="AC133" s="381" t="str">
        <v>[C-i-C]</v>
      </c>
      <c r="AD133" s="381" t="str">
        <v>[C-i-C]</v>
      </c>
      <c r="AE133" s="381" t="str">
        <v>[C-i-C]</v>
      </c>
      <c r="AF133" s="381" t="str">
        <v>[C-i-C]</v>
      </c>
      <c r="AG133" s="381" t="str">
        <v>[C-i-C]</v>
      </c>
      <c r="AH133" s="381" t="str">
        <v>[C-i-C]</v>
      </c>
      <c r="AI133" s="133">
        <v>0.05</v>
      </c>
      <c r="AJ133" s="133">
        <v>0.05</v>
      </c>
      <c r="AK133" s="133">
        <v>0.05</v>
      </c>
      <c r="AL133" s="133">
        <v>0.05</v>
      </c>
      <c r="AM133" s="133">
        <v>0.05</v>
      </c>
      <c r="AN133" s="133">
        <v>0.05</v>
      </c>
      <c r="AO133" s="133">
        <v>0.05</v>
      </c>
      <c r="AP133" s="133">
        <v>0.05</v>
      </c>
      <c r="AQ133" s="133">
        <v>0.05</v>
      </c>
      <c r="AR133" s="133">
        <v>0.05</v>
      </c>
      <c r="AS133" s="133">
        <v>0.05</v>
      </c>
      <c r="AT133" s="133">
        <v>0.05</v>
      </c>
      <c r="AU133" s="133">
        <v>0.05</v>
      </c>
      <c r="AV133" s="133">
        <v>0.05</v>
      </c>
      <c r="AW133" s="133">
        <v>0.05</v>
      </c>
      <c r="AX133" s="133">
        <v>0</v>
      </c>
      <c r="AY133" s="133">
        <v>0</v>
      </c>
      <c r="AZ133" s="133">
        <v>0</v>
      </c>
      <c r="BA133" s="133">
        <v>0</v>
      </c>
      <c r="BB133" s="133">
        <v>0</v>
      </c>
      <c r="BC133" s="133">
        <v>0</v>
      </c>
      <c r="BD133" s="133">
        <v>0</v>
      </c>
      <c r="BE133" s="133">
        <v>0</v>
      </c>
      <c r="BF133" s="133">
        <v>0</v>
      </c>
      <c r="BG133" s="133">
        <v>0</v>
      </c>
      <c r="BH133" s="133">
        <v>0</v>
      </c>
      <c r="BI133" s="133">
        <v>0</v>
      </c>
      <c r="BJ133" s="133">
        <v>0</v>
      </c>
      <c r="BK133" s="133">
        <v>0</v>
      </c>
      <c r="BL133" s="133">
        <v>0</v>
      </c>
      <c r="BM133" s="133">
        <v>0</v>
      </c>
      <c r="BN133" s="133">
        <v>0</v>
      </c>
      <c r="BO133" s="133">
        <v>0</v>
      </c>
      <c r="BP133" s="133">
        <v>0</v>
      </c>
      <c r="BQ133" s="133">
        <v>0</v>
      </c>
      <c r="BR133" s="133">
        <v>0</v>
      </c>
      <c r="BS133" s="381" t="str">
        <v>[C-i-C]</v>
      </c>
      <c r="BT133" s="381" t="str">
        <v>[C-i-C]</v>
      </c>
      <c r="BU133" s="381" t="str">
        <v>[C-i-C]</v>
      </c>
      <c r="BV133" s="381" t="str">
        <v>[C-i-C]</v>
      </c>
      <c r="BW133" s="381" t="str">
        <v>[C-i-C]</v>
      </c>
      <c r="BX133" s="381" t="str">
        <v>[C-i-C]</v>
      </c>
      <c r="BY133" s="381" t="str">
        <v>[C-i-C]</v>
      </c>
      <c r="BZ133" s="381" t="str">
        <v>[C-i-C]</v>
      </c>
      <c r="CA133" s="381" t="str">
        <v>[C-i-C]</v>
      </c>
      <c r="CB133" s="381" t="str">
        <v>[C-i-C]</v>
      </c>
      <c r="CC133" s="381" t="str">
        <v>[C-i-C]</v>
      </c>
      <c r="CD133" s="381" t="str">
        <v>[C-i-C]</v>
      </c>
      <c r="CE133" s="381" t="str">
        <v>[C-i-C]</v>
      </c>
      <c r="CF133" s="381" t="str">
        <v>[C-i-C]</v>
      </c>
      <c r="CG133" s="381" t="str">
        <v>[C-i-C]</v>
      </c>
      <c r="CH133" s="381" t="str">
        <v>[C-i-C]</v>
      </c>
      <c r="CI133" s="381" t="str">
        <v>[C-i-C]</v>
      </c>
      <c r="CJ133" s="381" t="str">
        <v>[C-i-C]</v>
      </c>
      <c r="CK133" s="381" t="str">
        <v>[C-i-C]</v>
      </c>
      <c r="CL133" s="381" t="str">
        <v>[C-i-C]</v>
      </c>
      <c r="CM133" s="381" t="str">
        <v>[C-i-C]</v>
      </c>
      <c r="CN133" s="381" t="str">
        <v>[C-i-C]</v>
      </c>
      <c r="CO133" s="133">
        <v>1585.2000000000003</v>
      </c>
      <c r="CP133" s="133">
        <v>1585.2000000000003</v>
      </c>
      <c r="CQ133" s="133">
        <v>1585.2000000000003</v>
      </c>
      <c r="CR133" s="133">
        <v>1585.2000000000003</v>
      </c>
      <c r="CS133" s="133">
        <v>1585.2000000000003</v>
      </c>
      <c r="CT133" s="133">
        <v>1585.2000000000003</v>
      </c>
      <c r="CU133" s="133">
        <v>1585.2000000000003</v>
      </c>
      <c r="CV133" s="133">
        <v>1585.2000000000003</v>
      </c>
      <c r="CW133" s="133">
        <v>1585.2000000000003</v>
      </c>
      <c r="CX133" s="133">
        <v>1585.2000000000003</v>
      </c>
      <c r="CY133" s="133">
        <v>1585.2000000000003</v>
      </c>
      <c r="CZ133" s="133">
        <v>1585.2000000000003</v>
      </c>
      <c r="DA133" s="133">
        <v>1585.2000000000003</v>
      </c>
      <c r="DB133" s="133">
        <v>1585.2000000000003</v>
      </c>
      <c r="DC133" s="133">
        <v>1585.2000000000003</v>
      </c>
      <c r="DD133" s="133">
        <v>0</v>
      </c>
      <c r="DE133" s="133">
        <v>0</v>
      </c>
      <c r="DF133" s="133">
        <v>0</v>
      </c>
      <c r="DG133" s="133">
        <v>0</v>
      </c>
      <c r="DH133" s="133">
        <v>0</v>
      </c>
      <c r="DI133" s="133">
        <v>0</v>
      </c>
      <c r="DJ133" s="133">
        <v>0</v>
      </c>
      <c r="DK133" s="133">
        <v>0</v>
      </c>
      <c r="DL133" s="133">
        <v>0</v>
      </c>
      <c r="DM133" s="133">
        <v>0</v>
      </c>
      <c r="DN133" s="133">
        <v>0</v>
      </c>
      <c r="DO133" s="133">
        <v>0</v>
      </c>
      <c r="DP133" s="133">
        <v>0</v>
      </c>
      <c r="DQ133" s="133">
        <v>0</v>
      </c>
      <c r="DR133" s="133">
        <v>0</v>
      </c>
      <c r="DS133" s="133">
        <v>0</v>
      </c>
      <c r="DU133" s="223"/>
      <c r="DV133" s="223"/>
      <c r="DW133" s="223"/>
      <c r="DX133" s="223"/>
      <c r="DY133" s="223"/>
      <c r="DZ133" s="223"/>
      <c r="EA133" s="223">
        <v>0</v>
      </c>
      <c r="EB133" s="223">
        <v>0</v>
      </c>
      <c r="EC133" s="223">
        <v>12681.600000000004</v>
      </c>
      <c r="ED133" s="223">
        <f t="shared" si="21"/>
        <v>14266.800000000005</v>
      </c>
      <c r="EE133" s="223">
        <f t="shared" si="22"/>
        <v>0</v>
      </c>
      <c r="EF133" s="147" t="str">
        <f t="shared" si="23"/>
        <v>ERROR</v>
      </c>
      <c r="EG133" s="223">
        <f t="shared" si="24"/>
        <v>26948.400000000009</v>
      </c>
      <c r="EI133" s="223">
        <f t="shared" si="20"/>
        <v>166642.17270710057</v>
      </c>
      <c r="EJ133" s="223">
        <f>EI133*'Key assumptions'!$H$20*'Key assumptions'!$H$21</f>
        <v>6249.0814765162713</v>
      </c>
      <c r="EK133" s="279">
        <f t="shared" si="27"/>
        <v>0.23963133640552994</v>
      </c>
      <c r="EL133" s="223">
        <f t="shared" si="25"/>
        <v>1497.4757455246363</v>
      </c>
      <c r="ET133" s="133">
        <f t="shared" si="33"/>
        <v>4</v>
      </c>
      <c r="EU133" s="133">
        <f t="shared" si="33"/>
        <v>12</v>
      </c>
      <c r="EV133" s="133">
        <f t="shared" si="33"/>
        <v>12</v>
      </c>
      <c r="EW133" s="133">
        <f t="shared" si="33"/>
        <v>9</v>
      </c>
      <c r="EX133" s="133">
        <f t="shared" si="33"/>
        <v>0</v>
      </c>
      <c r="EY133" s="133">
        <f t="shared" si="26"/>
        <v>37</v>
      </c>
      <c r="FA133" s="223">
        <v>3170.4000000000005</v>
      </c>
      <c r="FB133" s="223">
        <v>9511.2000000000025</v>
      </c>
    </row>
    <row r="134" spans="1:158" ht="12.6" thickBot="1" x14ac:dyDescent="0.45">
      <c r="A134" s="133" t="str">
        <v>Construction Management</v>
      </c>
      <c r="B134" s="133" t="str">
        <v>N/A</v>
      </c>
      <c r="C134" s="133" t="str">
        <v>Internal Labour</v>
      </c>
      <c r="D134" s="133">
        <v>634999</v>
      </c>
      <c r="E134" s="133" t="str">
        <v>Resource/Outage Coordinator</v>
      </c>
      <c r="F134" s="133">
        <v>211.36</v>
      </c>
      <c r="G134" s="133">
        <v>92.578984837278099</v>
      </c>
      <c r="H134" s="133">
        <v>0</v>
      </c>
      <c r="I134" s="133">
        <v>0</v>
      </c>
      <c r="J134" s="133">
        <v>0</v>
      </c>
      <c r="K134" s="133">
        <v>0</v>
      </c>
      <c r="L134" s="133">
        <v>0</v>
      </c>
      <c r="M134" s="381" t="str">
        <v>[C-i-C]</v>
      </c>
      <c r="N134" s="381" t="str">
        <v>[C-i-C]</v>
      </c>
      <c r="O134" s="381" t="str">
        <v>[C-i-C]</v>
      </c>
      <c r="P134" s="381" t="str">
        <v>[C-i-C]</v>
      </c>
      <c r="Q134" s="381" t="str">
        <v>[C-i-C]</v>
      </c>
      <c r="R134" s="381" t="str">
        <v>[C-i-C]</v>
      </c>
      <c r="S134" s="381" t="str">
        <v>[C-i-C]</v>
      </c>
      <c r="T134" s="381" t="str">
        <v>[C-i-C]</v>
      </c>
      <c r="U134" s="381" t="str">
        <v>[C-i-C]</v>
      </c>
      <c r="V134" s="381" t="str">
        <v>[C-i-C]</v>
      </c>
      <c r="W134" s="381" t="str">
        <v>[C-i-C]</v>
      </c>
      <c r="X134" s="381" t="str">
        <v>[C-i-C]</v>
      </c>
      <c r="Y134" s="381" t="str">
        <v>[C-i-C]</v>
      </c>
      <c r="Z134" s="381" t="str">
        <v>[C-i-C]</v>
      </c>
      <c r="AA134" s="381" t="str">
        <v>[C-i-C]</v>
      </c>
      <c r="AB134" s="381" t="str">
        <v>[C-i-C]</v>
      </c>
      <c r="AC134" s="381" t="str">
        <v>[C-i-C]</v>
      </c>
      <c r="AD134" s="381" t="str">
        <v>[C-i-C]</v>
      </c>
      <c r="AE134" s="381" t="str">
        <v>[C-i-C]</v>
      </c>
      <c r="AF134" s="381" t="str">
        <v>[C-i-C]</v>
      </c>
      <c r="AG134" s="381" t="str">
        <v>[C-i-C]</v>
      </c>
      <c r="AH134" s="381" t="str">
        <v>[C-i-C]</v>
      </c>
      <c r="AI134" s="133">
        <v>0.1</v>
      </c>
      <c r="AJ134" s="133">
        <v>0.1</v>
      </c>
      <c r="AK134" s="133">
        <v>0.1</v>
      </c>
      <c r="AL134" s="133">
        <v>0.1</v>
      </c>
      <c r="AM134" s="133">
        <v>0.1</v>
      </c>
      <c r="AN134" s="133">
        <v>0.1</v>
      </c>
      <c r="AO134" s="133">
        <v>0.1</v>
      </c>
      <c r="AP134" s="133">
        <v>0.1</v>
      </c>
      <c r="AQ134" s="133">
        <v>0.1</v>
      </c>
      <c r="AR134" s="133">
        <v>0.1</v>
      </c>
      <c r="AS134" s="133">
        <v>0.1</v>
      </c>
      <c r="AT134" s="133">
        <v>0.1</v>
      </c>
      <c r="AU134" s="133">
        <v>0.1</v>
      </c>
      <c r="AV134" s="133">
        <v>0.1</v>
      </c>
      <c r="AW134" s="133">
        <v>0.1</v>
      </c>
      <c r="AX134" s="133">
        <v>0</v>
      </c>
      <c r="AY134" s="133">
        <v>0</v>
      </c>
      <c r="AZ134" s="133">
        <v>0</v>
      </c>
      <c r="BA134" s="133">
        <v>0</v>
      </c>
      <c r="BB134" s="133">
        <v>0</v>
      </c>
      <c r="BC134" s="133">
        <v>0</v>
      </c>
      <c r="BD134" s="133">
        <v>0</v>
      </c>
      <c r="BE134" s="133">
        <v>0</v>
      </c>
      <c r="BF134" s="133">
        <v>0</v>
      </c>
      <c r="BG134" s="133">
        <v>0</v>
      </c>
      <c r="BH134" s="133">
        <v>0</v>
      </c>
      <c r="BI134" s="133">
        <v>0</v>
      </c>
      <c r="BJ134" s="133">
        <v>0</v>
      </c>
      <c r="BK134" s="133">
        <v>0</v>
      </c>
      <c r="BL134" s="133">
        <v>0</v>
      </c>
      <c r="BM134" s="133">
        <v>0</v>
      </c>
      <c r="BN134" s="133">
        <v>0</v>
      </c>
      <c r="BO134" s="133">
        <v>0</v>
      </c>
      <c r="BP134" s="133">
        <v>0</v>
      </c>
      <c r="BQ134" s="133">
        <v>0</v>
      </c>
      <c r="BR134" s="133">
        <v>0</v>
      </c>
      <c r="BS134" s="381" t="str">
        <v>[C-i-C]</v>
      </c>
      <c r="BT134" s="381" t="str">
        <v>[C-i-C]</v>
      </c>
      <c r="BU134" s="381" t="str">
        <v>[C-i-C]</v>
      </c>
      <c r="BV134" s="381" t="str">
        <v>[C-i-C]</v>
      </c>
      <c r="BW134" s="381" t="str">
        <v>[C-i-C]</v>
      </c>
      <c r="BX134" s="381" t="str">
        <v>[C-i-C]</v>
      </c>
      <c r="BY134" s="381" t="str">
        <v>[C-i-C]</v>
      </c>
      <c r="BZ134" s="381" t="str">
        <v>[C-i-C]</v>
      </c>
      <c r="CA134" s="381" t="str">
        <v>[C-i-C]</v>
      </c>
      <c r="CB134" s="381" t="str">
        <v>[C-i-C]</v>
      </c>
      <c r="CC134" s="381" t="str">
        <v>[C-i-C]</v>
      </c>
      <c r="CD134" s="381" t="str">
        <v>[C-i-C]</v>
      </c>
      <c r="CE134" s="381" t="str">
        <v>[C-i-C]</v>
      </c>
      <c r="CF134" s="381" t="str">
        <v>[C-i-C]</v>
      </c>
      <c r="CG134" s="381" t="str">
        <v>[C-i-C]</v>
      </c>
      <c r="CH134" s="381" t="str">
        <v>[C-i-C]</v>
      </c>
      <c r="CI134" s="381" t="str">
        <v>[C-i-C]</v>
      </c>
      <c r="CJ134" s="381" t="str">
        <v>[C-i-C]</v>
      </c>
      <c r="CK134" s="381" t="str">
        <v>[C-i-C]</v>
      </c>
      <c r="CL134" s="381" t="str">
        <v>[C-i-C]</v>
      </c>
      <c r="CM134" s="381" t="str">
        <v>[C-i-C]</v>
      </c>
      <c r="CN134" s="381" t="str">
        <v>[C-i-C]</v>
      </c>
      <c r="CO134" s="133">
        <v>3170.4000000000005</v>
      </c>
      <c r="CP134" s="133">
        <v>3170.4000000000005</v>
      </c>
      <c r="CQ134" s="133">
        <v>3170.4000000000005</v>
      </c>
      <c r="CR134" s="133">
        <v>3170.4000000000005</v>
      </c>
      <c r="CS134" s="133">
        <v>3170.4000000000005</v>
      </c>
      <c r="CT134" s="133">
        <v>3170.4000000000005</v>
      </c>
      <c r="CU134" s="133">
        <v>3170.4000000000005</v>
      </c>
      <c r="CV134" s="133">
        <v>3170.4000000000005</v>
      </c>
      <c r="CW134" s="133">
        <v>3170.4000000000005</v>
      </c>
      <c r="CX134" s="133">
        <v>3170.4000000000005</v>
      </c>
      <c r="CY134" s="133">
        <v>3170.4000000000005</v>
      </c>
      <c r="CZ134" s="133">
        <v>3170.4000000000005</v>
      </c>
      <c r="DA134" s="133">
        <v>3170.4000000000005</v>
      </c>
      <c r="DB134" s="133">
        <v>3170.4000000000005</v>
      </c>
      <c r="DC134" s="133">
        <v>3170.4000000000005</v>
      </c>
      <c r="DD134" s="133">
        <v>0</v>
      </c>
      <c r="DE134" s="133">
        <v>0</v>
      </c>
      <c r="DF134" s="133">
        <v>0</v>
      </c>
      <c r="DG134" s="133">
        <v>0</v>
      </c>
      <c r="DH134" s="133">
        <v>0</v>
      </c>
      <c r="DI134" s="133">
        <v>0</v>
      </c>
      <c r="DJ134" s="133">
        <v>0</v>
      </c>
      <c r="DK134" s="133">
        <v>0</v>
      </c>
      <c r="DL134" s="133">
        <v>0</v>
      </c>
      <c r="DM134" s="133">
        <v>0</v>
      </c>
      <c r="DN134" s="133">
        <v>0</v>
      </c>
      <c r="DO134" s="133">
        <v>0</v>
      </c>
      <c r="DP134" s="133">
        <v>0</v>
      </c>
      <c r="DQ134" s="133">
        <v>0</v>
      </c>
      <c r="DR134" s="133">
        <v>0</v>
      </c>
      <c r="DS134" s="133">
        <v>0</v>
      </c>
      <c r="DU134" s="223"/>
      <c r="DV134" s="223"/>
      <c r="DW134" s="223"/>
      <c r="DX134" s="223"/>
      <c r="DY134" s="223"/>
      <c r="DZ134" s="223"/>
      <c r="EA134" s="223">
        <v>0</v>
      </c>
      <c r="EB134" s="223">
        <v>0</v>
      </c>
      <c r="EC134" s="223">
        <v>25363.200000000008</v>
      </c>
      <c r="ED134" s="223">
        <f t="shared" si="21"/>
        <v>28533.600000000009</v>
      </c>
      <c r="EE134" s="223">
        <f t="shared" si="22"/>
        <v>0</v>
      </c>
      <c r="EF134" s="147" t="str">
        <f t="shared" si="23"/>
        <v>ERROR</v>
      </c>
      <c r="EG134" s="223">
        <f t="shared" si="24"/>
        <v>53896.800000000017</v>
      </c>
      <c r="EI134" s="223">
        <f t="shared" si="20"/>
        <v>166642.17270710057</v>
      </c>
      <c r="EJ134" s="223">
        <f>EI134*'Key assumptions'!$H$20*'Key assumptions'!$H$21</f>
        <v>6249.0814765162713</v>
      </c>
      <c r="EK134" s="279">
        <f t="shared" si="27"/>
        <v>0.23963133640552994</v>
      </c>
      <c r="EL134" s="223">
        <f t="shared" si="25"/>
        <v>1497.4757455246363</v>
      </c>
      <c r="ET134" s="133">
        <f t="shared" si="33"/>
        <v>4</v>
      </c>
      <c r="EU134" s="133">
        <f t="shared" si="33"/>
        <v>12</v>
      </c>
      <c r="EV134" s="133">
        <f t="shared" si="33"/>
        <v>12</v>
      </c>
      <c r="EW134" s="133">
        <f t="shared" si="33"/>
        <v>9</v>
      </c>
      <c r="EX134" s="133">
        <f t="shared" si="33"/>
        <v>0</v>
      </c>
      <c r="EY134" s="133">
        <f t="shared" si="26"/>
        <v>37</v>
      </c>
      <c r="FA134" s="223">
        <v>6340.8000000000011</v>
      </c>
      <c r="FB134" s="223">
        <v>19022.400000000005</v>
      </c>
    </row>
    <row r="135" spans="1:158" ht="12.6" thickBot="1" x14ac:dyDescent="0.45">
      <c r="A135" s="133" t="str">
        <v>Construction Management</v>
      </c>
      <c r="B135" s="133" t="str">
        <v>N/A</v>
      </c>
      <c r="C135" s="133" t="str">
        <v>Internal Labour</v>
      </c>
      <c r="D135" s="133">
        <v>634999</v>
      </c>
      <c r="E135" s="133" t="str">
        <v>Control Technician</v>
      </c>
      <c r="F135" s="133">
        <v>224.23</v>
      </c>
      <c r="G135" s="133">
        <v>98.215134985207087</v>
      </c>
      <c r="H135" s="133">
        <v>0</v>
      </c>
      <c r="I135" s="133">
        <v>0</v>
      </c>
      <c r="J135" s="133">
        <v>0</v>
      </c>
      <c r="K135" s="133">
        <v>0</v>
      </c>
      <c r="L135" s="133">
        <v>0</v>
      </c>
      <c r="M135" s="381" t="str">
        <v>[C-i-C]</v>
      </c>
      <c r="N135" s="381" t="str">
        <v>[C-i-C]</v>
      </c>
      <c r="O135" s="381" t="str">
        <v>[C-i-C]</v>
      </c>
      <c r="P135" s="381" t="str">
        <v>[C-i-C]</v>
      </c>
      <c r="Q135" s="381" t="str">
        <v>[C-i-C]</v>
      </c>
      <c r="R135" s="381" t="str">
        <v>[C-i-C]</v>
      </c>
      <c r="S135" s="381" t="str">
        <v>[C-i-C]</v>
      </c>
      <c r="T135" s="381" t="str">
        <v>[C-i-C]</v>
      </c>
      <c r="U135" s="381" t="str">
        <v>[C-i-C]</v>
      </c>
      <c r="V135" s="381" t="str">
        <v>[C-i-C]</v>
      </c>
      <c r="W135" s="381" t="str">
        <v>[C-i-C]</v>
      </c>
      <c r="X135" s="381" t="str">
        <v>[C-i-C]</v>
      </c>
      <c r="Y135" s="381" t="str">
        <v>[C-i-C]</v>
      </c>
      <c r="Z135" s="381" t="str">
        <v>[C-i-C]</v>
      </c>
      <c r="AA135" s="381" t="str">
        <v>[C-i-C]</v>
      </c>
      <c r="AB135" s="381" t="str">
        <v>[C-i-C]</v>
      </c>
      <c r="AC135" s="381" t="str">
        <v>[C-i-C]</v>
      </c>
      <c r="AD135" s="381" t="str">
        <v>[C-i-C]</v>
      </c>
      <c r="AE135" s="381" t="str">
        <v>[C-i-C]</v>
      </c>
      <c r="AF135" s="381" t="str">
        <v>[C-i-C]</v>
      </c>
      <c r="AG135" s="381" t="str">
        <v>[C-i-C]</v>
      </c>
      <c r="AH135" s="381" t="str">
        <v>[C-i-C]</v>
      </c>
      <c r="AI135" s="133">
        <v>0</v>
      </c>
      <c r="AJ135" s="133">
        <v>0.75</v>
      </c>
      <c r="AK135" s="133">
        <v>1.25</v>
      </c>
      <c r="AL135" s="133">
        <v>0.5</v>
      </c>
      <c r="AM135" s="133">
        <v>0.3</v>
      </c>
      <c r="AN135" s="133">
        <v>0.3</v>
      </c>
      <c r="AO135" s="133">
        <v>0.3</v>
      </c>
      <c r="AP135" s="133">
        <v>0.85</v>
      </c>
      <c r="AQ135" s="133">
        <v>1.65</v>
      </c>
      <c r="AR135" s="133">
        <v>1.9916666666666665</v>
      </c>
      <c r="AS135" s="133">
        <v>2.1833333333333336</v>
      </c>
      <c r="AT135" s="133">
        <v>1.7166666666666668</v>
      </c>
      <c r="AU135" s="133">
        <v>1.45</v>
      </c>
      <c r="AV135" s="133">
        <v>0.68333333333333335</v>
      </c>
      <c r="AW135" s="133">
        <v>1</v>
      </c>
      <c r="AX135" s="133">
        <v>0</v>
      </c>
      <c r="AY135" s="133">
        <v>0</v>
      </c>
      <c r="AZ135" s="133">
        <v>0</v>
      </c>
      <c r="BA135" s="133">
        <v>0</v>
      </c>
      <c r="BB135" s="133">
        <v>0</v>
      </c>
      <c r="BC135" s="133">
        <v>0</v>
      </c>
      <c r="BD135" s="133">
        <v>0</v>
      </c>
      <c r="BE135" s="133">
        <v>0</v>
      </c>
      <c r="BF135" s="133">
        <v>0</v>
      </c>
      <c r="BG135" s="133">
        <v>0</v>
      </c>
      <c r="BH135" s="133">
        <v>0</v>
      </c>
      <c r="BI135" s="133">
        <v>0</v>
      </c>
      <c r="BJ135" s="133">
        <v>0</v>
      </c>
      <c r="BK135" s="133">
        <v>0</v>
      </c>
      <c r="BL135" s="133">
        <v>0</v>
      </c>
      <c r="BM135" s="133">
        <v>0</v>
      </c>
      <c r="BN135" s="133">
        <v>0</v>
      </c>
      <c r="BO135" s="133">
        <v>0</v>
      </c>
      <c r="BP135" s="133">
        <v>0</v>
      </c>
      <c r="BQ135" s="133">
        <v>0</v>
      </c>
      <c r="BR135" s="133">
        <v>0</v>
      </c>
      <c r="BS135" s="381" t="str">
        <v>[C-i-C]</v>
      </c>
      <c r="BT135" s="381" t="str">
        <v>[C-i-C]</v>
      </c>
      <c r="BU135" s="381" t="str">
        <v>[C-i-C]</v>
      </c>
      <c r="BV135" s="381" t="str">
        <v>[C-i-C]</v>
      </c>
      <c r="BW135" s="381" t="str">
        <v>[C-i-C]</v>
      </c>
      <c r="BX135" s="381" t="str">
        <v>[C-i-C]</v>
      </c>
      <c r="BY135" s="381" t="str">
        <v>[C-i-C]</v>
      </c>
      <c r="BZ135" s="381" t="str">
        <v>[C-i-C]</v>
      </c>
      <c r="CA135" s="381" t="str">
        <v>[C-i-C]</v>
      </c>
      <c r="CB135" s="381" t="str">
        <v>[C-i-C]</v>
      </c>
      <c r="CC135" s="381" t="str">
        <v>[C-i-C]</v>
      </c>
      <c r="CD135" s="381" t="str">
        <v>[C-i-C]</v>
      </c>
      <c r="CE135" s="381" t="str">
        <v>[C-i-C]</v>
      </c>
      <c r="CF135" s="381" t="str">
        <v>[C-i-C]</v>
      </c>
      <c r="CG135" s="381" t="str">
        <v>[C-i-C]</v>
      </c>
      <c r="CH135" s="381" t="str">
        <v>[C-i-C]</v>
      </c>
      <c r="CI135" s="381" t="str">
        <v>[C-i-C]</v>
      </c>
      <c r="CJ135" s="381" t="str">
        <v>[C-i-C]</v>
      </c>
      <c r="CK135" s="381" t="str">
        <v>[C-i-C]</v>
      </c>
      <c r="CL135" s="381" t="str">
        <v>[C-i-C]</v>
      </c>
      <c r="CM135" s="381" t="str">
        <v>[C-i-C]</v>
      </c>
      <c r="CN135" s="381" t="str">
        <v>[C-i-C]</v>
      </c>
      <c r="CO135" s="133">
        <v>0</v>
      </c>
      <c r="CP135" s="133">
        <v>25225.874999999996</v>
      </c>
      <c r="CQ135" s="133">
        <v>42043.124999999993</v>
      </c>
      <c r="CR135" s="133">
        <v>16817.25</v>
      </c>
      <c r="CS135" s="133">
        <v>10090.349999999999</v>
      </c>
      <c r="CT135" s="133">
        <v>10090.349999999999</v>
      </c>
      <c r="CU135" s="133">
        <v>10090.349999999999</v>
      </c>
      <c r="CV135" s="133">
        <v>28589.324999999997</v>
      </c>
      <c r="CW135" s="133">
        <v>55496.924999999996</v>
      </c>
      <c r="CX135" s="133">
        <v>66988.712499999994</v>
      </c>
      <c r="CY135" s="133">
        <v>73435.325000000012</v>
      </c>
      <c r="CZ135" s="133">
        <v>57739.225000000006</v>
      </c>
      <c r="DA135" s="133">
        <v>48770.024999999994</v>
      </c>
      <c r="DB135" s="133">
        <v>22983.574999999997</v>
      </c>
      <c r="DC135" s="133">
        <v>33634.5</v>
      </c>
      <c r="DD135" s="133">
        <v>0</v>
      </c>
      <c r="DE135" s="133">
        <v>0</v>
      </c>
      <c r="DF135" s="133">
        <v>0</v>
      </c>
      <c r="DG135" s="133">
        <v>0</v>
      </c>
      <c r="DH135" s="133">
        <v>0</v>
      </c>
      <c r="DI135" s="133">
        <v>0</v>
      </c>
      <c r="DJ135" s="133">
        <v>0</v>
      </c>
      <c r="DK135" s="133">
        <v>0</v>
      </c>
      <c r="DL135" s="133">
        <v>0</v>
      </c>
      <c r="DM135" s="133">
        <v>0</v>
      </c>
      <c r="DN135" s="133">
        <v>0</v>
      </c>
      <c r="DO135" s="133">
        <v>0</v>
      </c>
      <c r="DP135" s="133">
        <v>0</v>
      </c>
      <c r="DQ135" s="133">
        <v>0</v>
      </c>
      <c r="DR135" s="133">
        <v>0</v>
      </c>
      <c r="DS135" s="133">
        <v>0</v>
      </c>
      <c r="DU135" s="223"/>
      <c r="DV135" s="223"/>
      <c r="DW135" s="223"/>
      <c r="DX135" s="223"/>
      <c r="DY135" s="223"/>
      <c r="DZ135" s="223"/>
      <c r="EA135" s="223">
        <v>0</v>
      </c>
      <c r="EB135" s="223">
        <v>67269</v>
      </c>
      <c r="EC135" s="223">
        <v>104266.94999999998</v>
      </c>
      <c r="ED135" s="223">
        <f t="shared" si="21"/>
        <v>397727.96250000008</v>
      </c>
      <c r="EE135" s="223">
        <f t="shared" si="22"/>
        <v>0</v>
      </c>
      <c r="EF135" s="147" t="str">
        <f t="shared" si="23"/>
        <v>ERROR</v>
      </c>
      <c r="EG135" s="223">
        <f t="shared" si="24"/>
        <v>569263.91250000009</v>
      </c>
      <c r="EI135" s="223">
        <f t="shared" si="20"/>
        <v>176787.24297337275</v>
      </c>
      <c r="EJ135" s="223">
        <f>EI135*'Key assumptions'!$H$20*'Key assumptions'!$H$21</f>
        <v>6629.5216115014782</v>
      </c>
      <c r="EK135" s="279">
        <f t="shared" si="27"/>
        <v>0.23963133640552994</v>
      </c>
      <c r="EL135" s="223">
        <f t="shared" si="25"/>
        <v>1588.6411234934417</v>
      </c>
      <c r="ET135" s="133">
        <f t="shared" si="33"/>
        <v>4</v>
      </c>
      <c r="EU135" s="133">
        <f t="shared" si="33"/>
        <v>12</v>
      </c>
      <c r="EV135" s="133">
        <f t="shared" si="33"/>
        <v>11</v>
      </c>
      <c r="EW135" s="133">
        <f t="shared" si="33"/>
        <v>9</v>
      </c>
      <c r="EX135" s="133">
        <f t="shared" si="33"/>
        <v>0</v>
      </c>
      <c r="EY135" s="133">
        <f t="shared" si="26"/>
        <v>36</v>
      </c>
      <c r="FA135" s="223">
        <v>0</v>
      </c>
      <c r="FB135" s="223">
        <v>104266.94999999998</v>
      </c>
    </row>
    <row r="136" spans="1:158" ht="12.6" thickBot="1" x14ac:dyDescent="0.45">
      <c r="A136" s="133" t="str">
        <v>Construction Management</v>
      </c>
      <c r="B136" s="133" t="str">
        <v>N/A</v>
      </c>
      <c r="C136" s="133" t="str">
        <v>Internal Labour</v>
      </c>
      <c r="D136" s="133">
        <v>634999</v>
      </c>
      <c r="E136" s="133" t="str">
        <v>Secondary Systems Technician</v>
      </c>
      <c r="F136" s="133">
        <v>195.86</v>
      </c>
      <c r="G136" s="133">
        <v>85.794730029585793</v>
      </c>
      <c r="H136" s="133">
        <v>0</v>
      </c>
      <c r="I136" s="133">
        <v>0</v>
      </c>
      <c r="J136" s="133">
        <v>0</v>
      </c>
      <c r="K136" s="133">
        <v>0</v>
      </c>
      <c r="L136" s="133">
        <v>0</v>
      </c>
      <c r="M136" s="381" t="str">
        <v>[C-i-C]</v>
      </c>
      <c r="N136" s="381" t="str">
        <v>[C-i-C]</v>
      </c>
      <c r="O136" s="381" t="str">
        <v>[C-i-C]</v>
      </c>
      <c r="P136" s="381" t="str">
        <v>[C-i-C]</v>
      </c>
      <c r="Q136" s="381" t="str">
        <v>[C-i-C]</v>
      </c>
      <c r="R136" s="381" t="str">
        <v>[C-i-C]</v>
      </c>
      <c r="S136" s="381" t="str">
        <v>[C-i-C]</v>
      </c>
      <c r="T136" s="381" t="str">
        <v>[C-i-C]</v>
      </c>
      <c r="U136" s="381" t="str">
        <v>[C-i-C]</v>
      </c>
      <c r="V136" s="381" t="str">
        <v>[C-i-C]</v>
      </c>
      <c r="W136" s="381" t="str">
        <v>[C-i-C]</v>
      </c>
      <c r="X136" s="381" t="str">
        <v>[C-i-C]</v>
      </c>
      <c r="Y136" s="381" t="str">
        <v>[C-i-C]</v>
      </c>
      <c r="Z136" s="381" t="str">
        <v>[C-i-C]</v>
      </c>
      <c r="AA136" s="381" t="str">
        <v>[C-i-C]</v>
      </c>
      <c r="AB136" s="381" t="str">
        <v>[C-i-C]</v>
      </c>
      <c r="AC136" s="381" t="str">
        <v>[C-i-C]</v>
      </c>
      <c r="AD136" s="381" t="str">
        <v>[C-i-C]</v>
      </c>
      <c r="AE136" s="381" t="str">
        <v>[C-i-C]</v>
      </c>
      <c r="AF136" s="381" t="str">
        <v>[C-i-C]</v>
      </c>
      <c r="AG136" s="381" t="str">
        <v>[C-i-C]</v>
      </c>
      <c r="AH136" s="381" t="str">
        <v>[C-i-C]</v>
      </c>
      <c r="AI136" s="133">
        <v>0</v>
      </c>
      <c r="AJ136" s="133">
        <v>0.47499999999999998</v>
      </c>
      <c r="AK136" s="133">
        <v>0.97499999999999998</v>
      </c>
      <c r="AL136" s="133">
        <v>0.25</v>
      </c>
      <c r="AM136" s="133">
        <v>0.125</v>
      </c>
      <c r="AN136" s="133">
        <v>0.125</v>
      </c>
      <c r="AO136" s="133">
        <v>0.125</v>
      </c>
      <c r="AP136" s="133">
        <v>1</v>
      </c>
      <c r="AQ136" s="133">
        <v>1.3607142857142858</v>
      </c>
      <c r="AR136" s="133">
        <v>2.1517857142857144</v>
      </c>
      <c r="AS136" s="133">
        <v>3.2607142857142857</v>
      </c>
      <c r="AT136" s="133">
        <v>1.7107142857142856</v>
      </c>
      <c r="AU136" s="133">
        <v>1.0607142857142857</v>
      </c>
      <c r="AV136" s="133">
        <v>0.875</v>
      </c>
      <c r="AW136" s="133">
        <v>1.8</v>
      </c>
      <c r="AX136" s="133">
        <v>0</v>
      </c>
      <c r="AY136" s="133">
        <v>0</v>
      </c>
      <c r="AZ136" s="133">
        <v>0</v>
      </c>
      <c r="BA136" s="133">
        <v>0</v>
      </c>
      <c r="BB136" s="133">
        <v>0</v>
      </c>
      <c r="BC136" s="133">
        <v>0</v>
      </c>
      <c r="BD136" s="133">
        <v>0</v>
      </c>
      <c r="BE136" s="133">
        <v>0</v>
      </c>
      <c r="BF136" s="133">
        <v>0</v>
      </c>
      <c r="BG136" s="133">
        <v>0</v>
      </c>
      <c r="BH136" s="133">
        <v>0</v>
      </c>
      <c r="BI136" s="133">
        <v>0</v>
      </c>
      <c r="BJ136" s="133">
        <v>0</v>
      </c>
      <c r="BK136" s="133">
        <v>0</v>
      </c>
      <c r="BL136" s="133">
        <v>0</v>
      </c>
      <c r="BM136" s="133">
        <v>0</v>
      </c>
      <c r="BN136" s="133">
        <v>0</v>
      </c>
      <c r="BO136" s="133">
        <v>0</v>
      </c>
      <c r="BP136" s="133">
        <v>0</v>
      </c>
      <c r="BQ136" s="133">
        <v>0</v>
      </c>
      <c r="BR136" s="133">
        <v>0</v>
      </c>
      <c r="BS136" s="381" t="str">
        <v>[C-i-C]</v>
      </c>
      <c r="BT136" s="381" t="str">
        <v>[C-i-C]</v>
      </c>
      <c r="BU136" s="381" t="str">
        <v>[C-i-C]</v>
      </c>
      <c r="BV136" s="381" t="str">
        <v>[C-i-C]</v>
      </c>
      <c r="BW136" s="381" t="str">
        <v>[C-i-C]</v>
      </c>
      <c r="BX136" s="381" t="str">
        <v>[C-i-C]</v>
      </c>
      <c r="BY136" s="381" t="str">
        <v>[C-i-C]</v>
      </c>
      <c r="BZ136" s="381" t="str">
        <v>[C-i-C]</v>
      </c>
      <c r="CA136" s="381" t="str">
        <v>[C-i-C]</v>
      </c>
      <c r="CB136" s="381" t="str">
        <v>[C-i-C]</v>
      </c>
      <c r="CC136" s="381" t="str">
        <v>[C-i-C]</v>
      </c>
      <c r="CD136" s="381" t="str">
        <v>[C-i-C]</v>
      </c>
      <c r="CE136" s="381" t="str">
        <v>[C-i-C]</v>
      </c>
      <c r="CF136" s="381" t="str">
        <v>[C-i-C]</v>
      </c>
      <c r="CG136" s="381" t="str">
        <v>[C-i-C]</v>
      </c>
      <c r="CH136" s="381" t="str">
        <v>[C-i-C]</v>
      </c>
      <c r="CI136" s="381" t="str">
        <v>[C-i-C]</v>
      </c>
      <c r="CJ136" s="381" t="str">
        <v>[C-i-C]</v>
      </c>
      <c r="CK136" s="381" t="str">
        <v>[C-i-C]</v>
      </c>
      <c r="CL136" s="381" t="str">
        <v>[C-i-C]</v>
      </c>
      <c r="CM136" s="381" t="str">
        <v>[C-i-C]</v>
      </c>
      <c r="CN136" s="381" t="str">
        <v>[C-i-C]</v>
      </c>
      <c r="CO136" s="133">
        <v>0</v>
      </c>
      <c r="CP136" s="133">
        <v>13955.025000000001</v>
      </c>
      <c r="CQ136" s="133">
        <v>28644.525000000001</v>
      </c>
      <c r="CR136" s="133">
        <v>7344.7500000000009</v>
      </c>
      <c r="CS136" s="133">
        <v>3672.3750000000005</v>
      </c>
      <c r="CT136" s="133">
        <v>3672.3750000000005</v>
      </c>
      <c r="CU136" s="133">
        <v>3672.3750000000005</v>
      </c>
      <c r="CV136" s="133">
        <v>29379.000000000004</v>
      </c>
      <c r="CW136" s="133">
        <v>39976.425000000003</v>
      </c>
      <c r="CX136" s="133">
        <v>63217.312500000015</v>
      </c>
      <c r="CY136" s="133">
        <v>95796.525000000009</v>
      </c>
      <c r="CZ136" s="133">
        <v>50259.074999999997</v>
      </c>
      <c r="DA136" s="133">
        <v>31162.725000000002</v>
      </c>
      <c r="DB136" s="133">
        <v>25706.625</v>
      </c>
      <c r="DC136" s="133">
        <v>52882.200000000012</v>
      </c>
      <c r="DD136" s="133">
        <v>0</v>
      </c>
      <c r="DE136" s="133">
        <v>0</v>
      </c>
      <c r="DF136" s="133">
        <v>0</v>
      </c>
      <c r="DG136" s="133">
        <v>0</v>
      </c>
      <c r="DH136" s="133">
        <v>0</v>
      </c>
      <c r="DI136" s="133">
        <v>0</v>
      </c>
      <c r="DJ136" s="133">
        <v>0</v>
      </c>
      <c r="DK136" s="133">
        <v>0</v>
      </c>
      <c r="DL136" s="133">
        <v>0</v>
      </c>
      <c r="DM136" s="133">
        <v>0</v>
      </c>
      <c r="DN136" s="133">
        <v>0</v>
      </c>
      <c r="DO136" s="133">
        <v>0</v>
      </c>
      <c r="DP136" s="133">
        <v>0</v>
      </c>
      <c r="DQ136" s="133">
        <v>0</v>
      </c>
      <c r="DR136" s="133">
        <v>0</v>
      </c>
      <c r="DS136" s="133">
        <v>0</v>
      </c>
      <c r="DU136" s="223"/>
      <c r="DV136" s="223"/>
      <c r="DW136" s="223"/>
      <c r="DX136" s="223"/>
      <c r="DY136" s="223"/>
      <c r="DZ136" s="223"/>
      <c r="EA136" s="223">
        <v>0</v>
      </c>
      <c r="EB136" s="223">
        <v>29379.000000000004</v>
      </c>
      <c r="EC136" s="223">
        <v>57289.05</v>
      </c>
      <c r="ED136" s="223">
        <f t="shared" si="21"/>
        <v>392052.26250000007</v>
      </c>
      <c r="EE136" s="223">
        <f t="shared" si="22"/>
        <v>0</v>
      </c>
      <c r="EF136" s="147" t="str">
        <f t="shared" si="23"/>
        <v>ERROR</v>
      </c>
      <c r="EG136" s="223">
        <f t="shared" si="24"/>
        <v>478720.31250000006</v>
      </c>
      <c r="EI136" s="223">
        <f t="shared" si="20"/>
        <v>154430.51405325445</v>
      </c>
      <c r="EJ136" s="223">
        <f>EI136*'Key assumptions'!$H$20*'Key assumptions'!$H$21</f>
        <v>5791.1442769970417</v>
      </c>
      <c r="EK136" s="279">
        <f t="shared" si="27"/>
        <v>0.23963133640552994</v>
      </c>
      <c r="EL136" s="223">
        <f t="shared" si="25"/>
        <v>1387.7396424140377</v>
      </c>
      <c r="ET136" s="133">
        <f t="shared" si="33"/>
        <v>4</v>
      </c>
      <c r="EU136" s="133">
        <f t="shared" si="33"/>
        <v>12</v>
      </c>
      <c r="EV136" s="133">
        <f t="shared" si="33"/>
        <v>11</v>
      </c>
      <c r="EW136" s="133">
        <f t="shared" si="33"/>
        <v>9</v>
      </c>
      <c r="EX136" s="133">
        <f t="shared" si="33"/>
        <v>0</v>
      </c>
      <c r="EY136" s="133">
        <f t="shared" si="26"/>
        <v>36</v>
      </c>
      <c r="FA136" s="223">
        <v>0</v>
      </c>
      <c r="FB136" s="223">
        <v>57289.05</v>
      </c>
    </row>
    <row r="137" spans="1:158" ht="12.6" thickBot="1" x14ac:dyDescent="0.45">
      <c r="A137" s="133" t="str">
        <v>Construction Management</v>
      </c>
      <c r="B137" s="133" t="str">
        <v>N/A</v>
      </c>
      <c r="C137" s="133" t="str">
        <v>Internal Labour</v>
      </c>
      <c r="D137" s="133">
        <v>634999</v>
      </c>
      <c r="E137" s="133" t="str">
        <v>Telecommunication Technician</v>
      </c>
      <c r="F137" s="133">
        <v>188</v>
      </c>
      <c r="G137" s="133">
        <v>82.350416050295848</v>
      </c>
      <c r="H137" s="133">
        <v>0</v>
      </c>
      <c r="I137" s="133">
        <v>0</v>
      </c>
      <c r="J137" s="133">
        <v>0</v>
      </c>
      <c r="K137" s="133">
        <v>0</v>
      </c>
      <c r="L137" s="133">
        <v>0</v>
      </c>
      <c r="M137" s="381" t="str">
        <v>[C-i-C]</v>
      </c>
      <c r="N137" s="381" t="str">
        <v>[C-i-C]</v>
      </c>
      <c r="O137" s="381" t="str">
        <v>[C-i-C]</v>
      </c>
      <c r="P137" s="381" t="str">
        <v>[C-i-C]</v>
      </c>
      <c r="Q137" s="381" t="str">
        <v>[C-i-C]</v>
      </c>
      <c r="R137" s="381" t="str">
        <v>[C-i-C]</v>
      </c>
      <c r="S137" s="381" t="str">
        <v>[C-i-C]</v>
      </c>
      <c r="T137" s="381" t="str">
        <v>[C-i-C]</v>
      </c>
      <c r="U137" s="381" t="str">
        <v>[C-i-C]</v>
      </c>
      <c r="V137" s="381" t="str">
        <v>[C-i-C]</v>
      </c>
      <c r="W137" s="381" t="str">
        <v>[C-i-C]</v>
      </c>
      <c r="X137" s="381" t="str">
        <v>[C-i-C]</v>
      </c>
      <c r="Y137" s="381" t="str">
        <v>[C-i-C]</v>
      </c>
      <c r="Z137" s="381" t="str">
        <v>[C-i-C]</v>
      </c>
      <c r="AA137" s="381" t="str">
        <v>[C-i-C]</v>
      </c>
      <c r="AB137" s="381" t="str">
        <v>[C-i-C]</v>
      </c>
      <c r="AC137" s="381" t="str">
        <v>[C-i-C]</v>
      </c>
      <c r="AD137" s="381" t="str">
        <v>[C-i-C]</v>
      </c>
      <c r="AE137" s="381" t="str">
        <v>[C-i-C]</v>
      </c>
      <c r="AF137" s="381" t="str">
        <v>[C-i-C]</v>
      </c>
      <c r="AG137" s="381" t="str">
        <v>[C-i-C]</v>
      </c>
      <c r="AH137" s="381" t="str">
        <v>[C-i-C]</v>
      </c>
      <c r="AI137" s="133">
        <v>0.5</v>
      </c>
      <c r="AJ137" s="133">
        <v>0.9</v>
      </c>
      <c r="AK137" s="133">
        <v>0.25</v>
      </c>
      <c r="AL137" s="133">
        <v>0.1</v>
      </c>
      <c r="AM137" s="133">
        <v>0.05</v>
      </c>
      <c r="AN137" s="133">
        <v>0.05</v>
      </c>
      <c r="AO137" s="133">
        <v>0.05</v>
      </c>
      <c r="AP137" s="133">
        <v>0.05</v>
      </c>
      <c r="AQ137" s="133">
        <v>0.5</v>
      </c>
      <c r="AR137" s="133">
        <v>0.15</v>
      </c>
      <c r="AS137" s="133">
        <v>0.25</v>
      </c>
      <c r="AT137" s="133">
        <v>0</v>
      </c>
      <c r="AU137" s="133">
        <v>0</v>
      </c>
      <c r="AV137" s="133">
        <v>0</v>
      </c>
      <c r="AW137" s="133">
        <v>0</v>
      </c>
      <c r="AX137" s="133">
        <v>0</v>
      </c>
      <c r="AY137" s="133">
        <v>0</v>
      </c>
      <c r="AZ137" s="133">
        <v>0</v>
      </c>
      <c r="BA137" s="133">
        <v>0</v>
      </c>
      <c r="BB137" s="133">
        <v>0</v>
      </c>
      <c r="BC137" s="133">
        <v>0</v>
      </c>
      <c r="BD137" s="133">
        <v>0</v>
      </c>
      <c r="BE137" s="133">
        <v>0</v>
      </c>
      <c r="BF137" s="133">
        <v>0</v>
      </c>
      <c r="BG137" s="133">
        <v>0</v>
      </c>
      <c r="BH137" s="133">
        <v>0</v>
      </c>
      <c r="BI137" s="133">
        <v>0</v>
      </c>
      <c r="BJ137" s="133">
        <v>0</v>
      </c>
      <c r="BK137" s="133">
        <v>0</v>
      </c>
      <c r="BL137" s="133">
        <v>0</v>
      </c>
      <c r="BM137" s="133">
        <v>0</v>
      </c>
      <c r="BN137" s="133">
        <v>0</v>
      </c>
      <c r="BO137" s="133">
        <v>0</v>
      </c>
      <c r="BP137" s="133">
        <v>0</v>
      </c>
      <c r="BQ137" s="133">
        <v>0</v>
      </c>
      <c r="BR137" s="133">
        <v>0</v>
      </c>
      <c r="BS137" s="381" t="str">
        <v>[C-i-C]</v>
      </c>
      <c r="BT137" s="381" t="str">
        <v>[C-i-C]</v>
      </c>
      <c r="BU137" s="381" t="str">
        <v>[C-i-C]</v>
      </c>
      <c r="BV137" s="381" t="str">
        <v>[C-i-C]</v>
      </c>
      <c r="BW137" s="381" t="str">
        <v>[C-i-C]</v>
      </c>
      <c r="BX137" s="381" t="str">
        <v>[C-i-C]</v>
      </c>
      <c r="BY137" s="381" t="str">
        <v>[C-i-C]</v>
      </c>
      <c r="BZ137" s="381" t="str">
        <v>[C-i-C]</v>
      </c>
      <c r="CA137" s="381" t="str">
        <v>[C-i-C]</v>
      </c>
      <c r="CB137" s="381" t="str">
        <v>[C-i-C]</v>
      </c>
      <c r="CC137" s="381" t="str">
        <v>[C-i-C]</v>
      </c>
      <c r="CD137" s="381" t="str">
        <v>[C-i-C]</v>
      </c>
      <c r="CE137" s="381" t="str">
        <v>[C-i-C]</v>
      </c>
      <c r="CF137" s="381" t="str">
        <v>[C-i-C]</v>
      </c>
      <c r="CG137" s="381" t="str">
        <v>[C-i-C]</v>
      </c>
      <c r="CH137" s="381" t="str">
        <v>[C-i-C]</v>
      </c>
      <c r="CI137" s="381" t="str">
        <v>[C-i-C]</v>
      </c>
      <c r="CJ137" s="381" t="str">
        <v>[C-i-C]</v>
      </c>
      <c r="CK137" s="381" t="str">
        <v>[C-i-C]</v>
      </c>
      <c r="CL137" s="381" t="str">
        <v>[C-i-C]</v>
      </c>
      <c r="CM137" s="381" t="str">
        <v>[C-i-C]</v>
      </c>
      <c r="CN137" s="381" t="str">
        <v>[C-i-C]</v>
      </c>
      <c r="CO137" s="133">
        <v>14100</v>
      </c>
      <c r="CP137" s="133">
        <v>25380.000000000004</v>
      </c>
      <c r="CQ137" s="133">
        <v>7050</v>
      </c>
      <c r="CR137" s="133">
        <v>2820</v>
      </c>
      <c r="CS137" s="133">
        <v>1410</v>
      </c>
      <c r="CT137" s="133">
        <v>1410</v>
      </c>
      <c r="CU137" s="133">
        <v>1410</v>
      </c>
      <c r="CV137" s="133">
        <v>1410</v>
      </c>
      <c r="CW137" s="133">
        <v>14100</v>
      </c>
      <c r="CX137" s="133">
        <v>4230</v>
      </c>
      <c r="CY137" s="133">
        <v>7050</v>
      </c>
      <c r="CZ137" s="133">
        <v>0</v>
      </c>
      <c r="DA137" s="133">
        <v>0</v>
      </c>
      <c r="DB137" s="133">
        <v>0</v>
      </c>
      <c r="DC137" s="133">
        <v>0</v>
      </c>
      <c r="DD137" s="133">
        <v>0</v>
      </c>
      <c r="DE137" s="133">
        <v>0</v>
      </c>
      <c r="DF137" s="133">
        <v>0</v>
      </c>
      <c r="DG137" s="133">
        <v>0</v>
      </c>
      <c r="DH137" s="133">
        <v>0</v>
      </c>
      <c r="DI137" s="133">
        <v>0</v>
      </c>
      <c r="DJ137" s="133">
        <v>0</v>
      </c>
      <c r="DK137" s="133">
        <v>0</v>
      </c>
      <c r="DL137" s="133">
        <v>0</v>
      </c>
      <c r="DM137" s="133">
        <v>0</v>
      </c>
      <c r="DN137" s="133">
        <v>0</v>
      </c>
      <c r="DO137" s="133">
        <v>0</v>
      </c>
      <c r="DP137" s="133">
        <v>0</v>
      </c>
      <c r="DQ137" s="133">
        <v>0</v>
      </c>
      <c r="DR137" s="133">
        <v>0</v>
      </c>
      <c r="DS137" s="133">
        <v>0</v>
      </c>
      <c r="DU137" s="223"/>
      <c r="DV137" s="223"/>
      <c r="DW137" s="223"/>
      <c r="DX137" s="223"/>
      <c r="DY137" s="223"/>
      <c r="DZ137" s="223"/>
      <c r="EA137" s="223">
        <v>0</v>
      </c>
      <c r="EB137" s="223">
        <v>28200</v>
      </c>
      <c r="EC137" s="223">
        <v>52170</v>
      </c>
      <c r="ED137" s="223">
        <f t="shared" si="21"/>
        <v>28200</v>
      </c>
      <c r="EE137" s="223">
        <f t="shared" si="22"/>
        <v>0</v>
      </c>
      <c r="EF137" s="147" t="str">
        <f t="shared" si="23"/>
        <v>ERROR</v>
      </c>
      <c r="EG137" s="223">
        <f t="shared" si="24"/>
        <v>108570</v>
      </c>
      <c r="EI137" s="223">
        <f t="shared" ref="EI137:EI200" si="34">G137*avg_hrs*12</f>
        <v>148230.74889053253</v>
      </c>
      <c r="EJ137" s="223">
        <f>EI137*'Key assumptions'!$H$20*'Key assumptions'!$H$21</f>
        <v>5558.6530833949701</v>
      </c>
      <c r="EK137" s="279">
        <f t="shared" si="27"/>
        <v>0.23963133640552994</v>
      </c>
      <c r="EL137" s="223">
        <f t="shared" si="25"/>
        <v>1332.0274669886564</v>
      </c>
      <c r="ET137" s="133">
        <f t="shared" si="33"/>
        <v>4</v>
      </c>
      <c r="EU137" s="133">
        <f t="shared" si="33"/>
        <v>12</v>
      </c>
      <c r="EV137" s="133">
        <f t="shared" si="33"/>
        <v>12</v>
      </c>
      <c r="EW137" s="133">
        <f t="shared" si="33"/>
        <v>5</v>
      </c>
      <c r="EX137" s="133">
        <f t="shared" si="33"/>
        <v>0</v>
      </c>
      <c r="EY137" s="133">
        <f t="shared" si="26"/>
        <v>33</v>
      </c>
      <c r="FA137" s="223">
        <v>0</v>
      </c>
      <c r="FB137" s="223">
        <v>52170</v>
      </c>
    </row>
    <row r="138" spans="1:158" ht="12.6" thickBot="1" x14ac:dyDescent="0.45">
      <c r="A138" s="133" t="str">
        <v>Construction Management</v>
      </c>
      <c r="B138" s="133" t="str">
        <v>N/A</v>
      </c>
      <c r="C138" s="133" t="str">
        <v>Internal Labour</v>
      </c>
      <c r="D138" s="133">
        <v>634999</v>
      </c>
      <c r="E138" s="133" t="str">
        <v>Substation Fitter</v>
      </c>
      <c r="F138" s="133">
        <v>159.88</v>
      </c>
      <c r="G138" s="133">
        <v>70.034384245562109</v>
      </c>
      <c r="H138" s="133">
        <v>0</v>
      </c>
      <c r="I138" s="133">
        <v>0</v>
      </c>
      <c r="J138" s="133">
        <v>0</v>
      </c>
      <c r="K138" s="133">
        <v>0</v>
      </c>
      <c r="L138" s="133">
        <v>0</v>
      </c>
      <c r="M138" s="381" t="str">
        <v>[C-i-C]</v>
      </c>
      <c r="N138" s="381" t="str">
        <v>[C-i-C]</v>
      </c>
      <c r="O138" s="381" t="str">
        <v>[C-i-C]</v>
      </c>
      <c r="P138" s="381" t="str">
        <v>[C-i-C]</v>
      </c>
      <c r="Q138" s="381" t="str">
        <v>[C-i-C]</v>
      </c>
      <c r="R138" s="381" t="str">
        <v>[C-i-C]</v>
      </c>
      <c r="S138" s="381" t="str">
        <v>[C-i-C]</v>
      </c>
      <c r="T138" s="381" t="str">
        <v>[C-i-C]</v>
      </c>
      <c r="U138" s="381" t="str">
        <v>[C-i-C]</v>
      </c>
      <c r="V138" s="381" t="str">
        <v>[C-i-C]</v>
      </c>
      <c r="W138" s="381" t="str">
        <v>[C-i-C]</v>
      </c>
      <c r="X138" s="381" t="str">
        <v>[C-i-C]</v>
      </c>
      <c r="Y138" s="381" t="str">
        <v>[C-i-C]</v>
      </c>
      <c r="Z138" s="381" t="str">
        <v>[C-i-C]</v>
      </c>
      <c r="AA138" s="381" t="str">
        <v>[C-i-C]</v>
      </c>
      <c r="AB138" s="381" t="str">
        <v>[C-i-C]</v>
      </c>
      <c r="AC138" s="381" t="str">
        <v>[C-i-C]</v>
      </c>
      <c r="AD138" s="381" t="str">
        <v>[C-i-C]</v>
      </c>
      <c r="AE138" s="381" t="str">
        <v>[C-i-C]</v>
      </c>
      <c r="AF138" s="381" t="str">
        <v>[C-i-C]</v>
      </c>
      <c r="AG138" s="381" t="str">
        <v>[C-i-C]</v>
      </c>
      <c r="AH138" s="381" t="str">
        <v>[C-i-C]</v>
      </c>
      <c r="AI138" s="133">
        <v>0</v>
      </c>
      <c r="AJ138" s="133">
        <v>0.2</v>
      </c>
      <c r="AK138" s="133">
        <v>0.8</v>
      </c>
      <c r="AL138" s="133">
        <v>1.2</v>
      </c>
      <c r="AM138" s="133">
        <v>0</v>
      </c>
      <c r="AN138" s="133">
        <v>0</v>
      </c>
      <c r="AO138" s="133">
        <v>0</v>
      </c>
      <c r="AP138" s="133">
        <v>0.8</v>
      </c>
      <c r="AQ138" s="133">
        <v>0</v>
      </c>
      <c r="AR138" s="133">
        <v>1.6</v>
      </c>
      <c r="AS138" s="133">
        <v>0</v>
      </c>
      <c r="AT138" s="133">
        <v>0</v>
      </c>
      <c r="AU138" s="133">
        <v>0</v>
      </c>
      <c r="AV138" s="133">
        <v>1.2</v>
      </c>
      <c r="AW138" s="133">
        <v>0</v>
      </c>
      <c r="AX138" s="133">
        <v>0</v>
      </c>
      <c r="AY138" s="133">
        <v>0</v>
      </c>
      <c r="AZ138" s="133">
        <v>0</v>
      </c>
      <c r="BA138" s="133">
        <v>0</v>
      </c>
      <c r="BB138" s="133">
        <v>0</v>
      </c>
      <c r="BC138" s="133">
        <v>0</v>
      </c>
      <c r="BD138" s="133">
        <v>0</v>
      </c>
      <c r="BE138" s="133">
        <v>0</v>
      </c>
      <c r="BF138" s="133">
        <v>0</v>
      </c>
      <c r="BG138" s="133">
        <v>0</v>
      </c>
      <c r="BH138" s="133">
        <v>0</v>
      </c>
      <c r="BI138" s="133">
        <v>0</v>
      </c>
      <c r="BJ138" s="133">
        <v>0</v>
      </c>
      <c r="BK138" s="133">
        <v>0</v>
      </c>
      <c r="BL138" s="133">
        <v>0</v>
      </c>
      <c r="BM138" s="133">
        <v>0</v>
      </c>
      <c r="BN138" s="133">
        <v>0</v>
      </c>
      <c r="BO138" s="133">
        <v>0</v>
      </c>
      <c r="BP138" s="133">
        <v>0</v>
      </c>
      <c r="BQ138" s="133">
        <v>0</v>
      </c>
      <c r="BR138" s="133">
        <v>0</v>
      </c>
      <c r="BS138" s="381" t="str">
        <v>[C-i-C]</v>
      </c>
      <c r="BT138" s="381" t="str">
        <v>[C-i-C]</v>
      </c>
      <c r="BU138" s="381" t="str">
        <v>[C-i-C]</v>
      </c>
      <c r="BV138" s="381" t="str">
        <v>[C-i-C]</v>
      </c>
      <c r="BW138" s="381" t="str">
        <v>[C-i-C]</v>
      </c>
      <c r="BX138" s="381" t="str">
        <v>[C-i-C]</v>
      </c>
      <c r="BY138" s="381" t="str">
        <v>[C-i-C]</v>
      </c>
      <c r="BZ138" s="381" t="str">
        <v>[C-i-C]</v>
      </c>
      <c r="CA138" s="381" t="str">
        <v>[C-i-C]</v>
      </c>
      <c r="CB138" s="381" t="str">
        <v>[C-i-C]</v>
      </c>
      <c r="CC138" s="381" t="str">
        <v>[C-i-C]</v>
      </c>
      <c r="CD138" s="381" t="str">
        <v>[C-i-C]</v>
      </c>
      <c r="CE138" s="381" t="str">
        <v>[C-i-C]</v>
      </c>
      <c r="CF138" s="381" t="str">
        <v>[C-i-C]</v>
      </c>
      <c r="CG138" s="381" t="str">
        <v>[C-i-C]</v>
      </c>
      <c r="CH138" s="381" t="str">
        <v>[C-i-C]</v>
      </c>
      <c r="CI138" s="381" t="str">
        <v>[C-i-C]</v>
      </c>
      <c r="CJ138" s="381" t="str">
        <v>[C-i-C]</v>
      </c>
      <c r="CK138" s="381" t="str">
        <v>[C-i-C]</v>
      </c>
      <c r="CL138" s="381" t="str">
        <v>[C-i-C]</v>
      </c>
      <c r="CM138" s="381" t="str">
        <v>[C-i-C]</v>
      </c>
      <c r="CN138" s="381" t="str">
        <v>[C-i-C]</v>
      </c>
      <c r="CO138" s="133">
        <v>0</v>
      </c>
      <c r="CP138" s="133">
        <v>4796.3999999999996</v>
      </c>
      <c r="CQ138" s="133">
        <v>19185.599999999999</v>
      </c>
      <c r="CR138" s="133">
        <v>28778.399999999998</v>
      </c>
      <c r="CS138" s="133">
        <v>0</v>
      </c>
      <c r="CT138" s="133">
        <v>0</v>
      </c>
      <c r="CU138" s="133">
        <v>0</v>
      </c>
      <c r="CV138" s="133">
        <v>19185.599999999999</v>
      </c>
      <c r="CW138" s="133">
        <v>0</v>
      </c>
      <c r="CX138" s="133">
        <v>38371.199999999997</v>
      </c>
      <c r="CY138" s="133">
        <v>0</v>
      </c>
      <c r="CZ138" s="133">
        <v>0</v>
      </c>
      <c r="DA138" s="133">
        <v>0</v>
      </c>
      <c r="DB138" s="133">
        <v>28778.399999999998</v>
      </c>
      <c r="DC138" s="133">
        <v>0</v>
      </c>
      <c r="DD138" s="133">
        <v>0</v>
      </c>
      <c r="DE138" s="133">
        <v>0</v>
      </c>
      <c r="DF138" s="133">
        <v>0</v>
      </c>
      <c r="DG138" s="133">
        <v>0</v>
      </c>
      <c r="DH138" s="133">
        <v>0</v>
      </c>
      <c r="DI138" s="133">
        <v>0</v>
      </c>
      <c r="DJ138" s="133">
        <v>0</v>
      </c>
      <c r="DK138" s="133">
        <v>0</v>
      </c>
      <c r="DL138" s="133">
        <v>0</v>
      </c>
      <c r="DM138" s="133">
        <v>0</v>
      </c>
      <c r="DN138" s="133">
        <v>0</v>
      </c>
      <c r="DO138" s="133">
        <v>0</v>
      </c>
      <c r="DP138" s="133">
        <v>0</v>
      </c>
      <c r="DQ138" s="133">
        <v>0</v>
      </c>
      <c r="DR138" s="133">
        <v>0</v>
      </c>
      <c r="DS138" s="133">
        <v>0</v>
      </c>
      <c r="DU138" s="223"/>
      <c r="DV138" s="223"/>
      <c r="DW138" s="223"/>
      <c r="DX138" s="223"/>
      <c r="DY138" s="223"/>
      <c r="DZ138" s="223"/>
      <c r="EA138" s="223">
        <v>0</v>
      </c>
      <c r="EB138" s="223">
        <v>0</v>
      </c>
      <c r="EC138" s="223">
        <v>52760.399999999994</v>
      </c>
      <c r="ED138" s="223">
        <f t="shared" ref="ED138:ED201" si="35">SUM(CU138:DF138)</f>
        <v>86335.2</v>
      </c>
      <c r="EE138" s="223">
        <f t="shared" ref="EE138:EE201" si="36">SUM(DG138:DR138)</f>
        <v>0</v>
      </c>
      <c r="EF138" s="147" t="str">
        <f t="shared" ref="EF138:EF201" si="37">IF(ROUND(EG138-SUM(BN138:DR138),3)=0,"OK","ERROR")</f>
        <v>OK</v>
      </c>
      <c r="EG138" s="223">
        <f t="shared" ref="EG138:EG201" si="38">SUM(DU138:EE138)</f>
        <v>139095.59999999998</v>
      </c>
      <c r="EI138" s="223">
        <f t="shared" si="34"/>
        <v>126061.89164201179</v>
      </c>
      <c r="EJ138" s="223">
        <f>EI138*'Key assumptions'!$H$20*'Key assumptions'!$H$21</f>
        <v>4727.3209365754419</v>
      </c>
      <c r="EK138" s="279">
        <f t="shared" si="27"/>
        <v>0.23963133640552994</v>
      </c>
      <c r="EL138" s="223">
        <f t="shared" ref="EL138:EL201" si="39">EJ138*EK138</f>
        <v>1132.8142336494145</v>
      </c>
      <c r="ET138" s="133">
        <f t="shared" si="33"/>
        <v>4</v>
      </c>
      <c r="EU138" s="133">
        <f t="shared" si="33"/>
        <v>12</v>
      </c>
      <c r="EV138" s="133">
        <f t="shared" si="33"/>
        <v>9</v>
      </c>
      <c r="EW138" s="133">
        <f t="shared" si="33"/>
        <v>3</v>
      </c>
      <c r="EX138" s="133">
        <f t="shared" si="33"/>
        <v>0</v>
      </c>
      <c r="EY138" s="133">
        <f t="shared" ref="EY138:EY201" si="40">SUM(ET138:EX138)</f>
        <v>28</v>
      </c>
      <c r="FA138" s="223">
        <v>0</v>
      </c>
      <c r="FB138" s="223">
        <v>52760.399999999994</v>
      </c>
    </row>
    <row r="139" spans="1:158" ht="12.6" thickBot="1" x14ac:dyDescent="0.45">
      <c r="A139" s="133" t="str">
        <v>Construction Management</v>
      </c>
      <c r="B139" s="133" t="str">
        <v>N/A</v>
      </c>
      <c r="C139" s="133" t="str">
        <v>Internal Labour</v>
      </c>
      <c r="D139" s="133">
        <v>634999</v>
      </c>
      <c r="E139" s="133" t="str">
        <v>Network Operations</v>
      </c>
      <c r="F139" s="133">
        <v>244.97</v>
      </c>
      <c r="G139" s="133">
        <v>107.29559911242602</v>
      </c>
      <c r="H139" s="133">
        <v>0</v>
      </c>
      <c r="I139" s="133">
        <v>0</v>
      </c>
      <c r="J139" s="133">
        <v>0</v>
      </c>
      <c r="K139" s="133">
        <v>0</v>
      </c>
      <c r="L139" s="133">
        <v>0</v>
      </c>
      <c r="M139" s="381" t="str">
        <v>[C-i-C]</v>
      </c>
      <c r="N139" s="381" t="str">
        <v>[C-i-C]</v>
      </c>
      <c r="O139" s="381" t="str">
        <v>[C-i-C]</v>
      </c>
      <c r="P139" s="381" t="str">
        <v>[C-i-C]</v>
      </c>
      <c r="Q139" s="381" t="str">
        <v>[C-i-C]</v>
      </c>
      <c r="R139" s="381" t="str">
        <v>[C-i-C]</v>
      </c>
      <c r="S139" s="381" t="str">
        <v>[C-i-C]</v>
      </c>
      <c r="T139" s="381" t="str">
        <v>[C-i-C]</v>
      </c>
      <c r="U139" s="381" t="str">
        <v>[C-i-C]</v>
      </c>
      <c r="V139" s="381" t="str">
        <v>[C-i-C]</v>
      </c>
      <c r="W139" s="381" t="str">
        <v>[C-i-C]</v>
      </c>
      <c r="X139" s="381" t="str">
        <v>[C-i-C]</v>
      </c>
      <c r="Y139" s="381" t="str">
        <v>[C-i-C]</v>
      </c>
      <c r="Z139" s="381" t="str">
        <v>[C-i-C]</v>
      </c>
      <c r="AA139" s="381" t="str">
        <v>[C-i-C]</v>
      </c>
      <c r="AB139" s="381" t="str">
        <v>[C-i-C]</v>
      </c>
      <c r="AC139" s="381" t="str">
        <v>[C-i-C]</v>
      </c>
      <c r="AD139" s="381" t="str">
        <v>[C-i-C]</v>
      </c>
      <c r="AE139" s="381" t="str">
        <v>[C-i-C]</v>
      </c>
      <c r="AF139" s="381" t="str">
        <v>[C-i-C]</v>
      </c>
      <c r="AG139" s="381" t="str">
        <v>[C-i-C]</v>
      </c>
      <c r="AH139" s="381" t="str">
        <v>[C-i-C]</v>
      </c>
      <c r="AI139" s="133">
        <v>0.15</v>
      </c>
      <c r="AJ139" s="133">
        <v>0.15</v>
      </c>
      <c r="AK139" s="133">
        <v>0.15</v>
      </c>
      <c r="AL139" s="133">
        <v>0.15</v>
      </c>
      <c r="AM139" s="133">
        <v>0.15</v>
      </c>
      <c r="AN139" s="133">
        <v>0.15</v>
      </c>
      <c r="AO139" s="133">
        <v>0.15</v>
      </c>
      <c r="AP139" s="133">
        <v>0.15</v>
      </c>
      <c r="AQ139" s="133">
        <v>0.15</v>
      </c>
      <c r="AR139" s="133">
        <v>0.15</v>
      </c>
      <c r="AS139" s="133">
        <v>0.15</v>
      </c>
      <c r="AT139" s="133">
        <v>0.15</v>
      </c>
      <c r="AU139" s="133">
        <v>0.15</v>
      </c>
      <c r="AV139" s="133">
        <v>0.15</v>
      </c>
      <c r="AW139" s="133">
        <v>0.15</v>
      </c>
      <c r="AX139" s="133">
        <v>0</v>
      </c>
      <c r="AY139" s="133">
        <v>0</v>
      </c>
      <c r="AZ139" s="133">
        <v>0</v>
      </c>
      <c r="BA139" s="133">
        <v>0</v>
      </c>
      <c r="BB139" s="133">
        <v>0</v>
      </c>
      <c r="BC139" s="133">
        <v>0</v>
      </c>
      <c r="BD139" s="133">
        <v>0</v>
      </c>
      <c r="BE139" s="133">
        <v>0</v>
      </c>
      <c r="BF139" s="133">
        <v>0</v>
      </c>
      <c r="BG139" s="133">
        <v>0</v>
      </c>
      <c r="BH139" s="133">
        <v>0</v>
      </c>
      <c r="BI139" s="133">
        <v>0</v>
      </c>
      <c r="BJ139" s="133">
        <v>0</v>
      </c>
      <c r="BK139" s="133">
        <v>0</v>
      </c>
      <c r="BL139" s="133">
        <v>0</v>
      </c>
      <c r="BM139" s="133">
        <v>0</v>
      </c>
      <c r="BN139" s="133">
        <v>0</v>
      </c>
      <c r="BO139" s="133">
        <v>0</v>
      </c>
      <c r="BP139" s="133">
        <v>0</v>
      </c>
      <c r="BQ139" s="133">
        <v>0</v>
      </c>
      <c r="BR139" s="133">
        <v>0</v>
      </c>
      <c r="BS139" s="381" t="str">
        <v>[C-i-C]</v>
      </c>
      <c r="BT139" s="381" t="str">
        <v>[C-i-C]</v>
      </c>
      <c r="BU139" s="381" t="str">
        <v>[C-i-C]</v>
      </c>
      <c r="BV139" s="381" t="str">
        <v>[C-i-C]</v>
      </c>
      <c r="BW139" s="381" t="str">
        <v>[C-i-C]</v>
      </c>
      <c r="BX139" s="381" t="str">
        <v>[C-i-C]</v>
      </c>
      <c r="BY139" s="381" t="str">
        <v>[C-i-C]</v>
      </c>
      <c r="BZ139" s="381" t="str">
        <v>[C-i-C]</v>
      </c>
      <c r="CA139" s="381" t="str">
        <v>[C-i-C]</v>
      </c>
      <c r="CB139" s="381" t="str">
        <v>[C-i-C]</v>
      </c>
      <c r="CC139" s="381" t="str">
        <v>[C-i-C]</v>
      </c>
      <c r="CD139" s="381" t="str">
        <v>[C-i-C]</v>
      </c>
      <c r="CE139" s="381" t="str">
        <v>[C-i-C]</v>
      </c>
      <c r="CF139" s="381" t="str">
        <v>[C-i-C]</v>
      </c>
      <c r="CG139" s="381" t="str">
        <v>[C-i-C]</v>
      </c>
      <c r="CH139" s="381" t="str">
        <v>[C-i-C]</v>
      </c>
      <c r="CI139" s="381" t="str">
        <v>[C-i-C]</v>
      </c>
      <c r="CJ139" s="381" t="str">
        <v>[C-i-C]</v>
      </c>
      <c r="CK139" s="381" t="str">
        <v>[C-i-C]</v>
      </c>
      <c r="CL139" s="381" t="str">
        <v>[C-i-C]</v>
      </c>
      <c r="CM139" s="381" t="str">
        <v>[C-i-C]</v>
      </c>
      <c r="CN139" s="381" t="str">
        <v>[C-i-C]</v>
      </c>
      <c r="CO139" s="133">
        <v>5511.8249999999998</v>
      </c>
      <c r="CP139" s="133">
        <v>5511.8249999999998</v>
      </c>
      <c r="CQ139" s="133">
        <v>5511.8249999999998</v>
      </c>
      <c r="CR139" s="133">
        <v>5511.8249999999998</v>
      </c>
      <c r="CS139" s="133">
        <v>5511.8249999999998</v>
      </c>
      <c r="CT139" s="133">
        <v>5511.8249999999998</v>
      </c>
      <c r="CU139" s="133">
        <v>5511.8249999999998</v>
      </c>
      <c r="CV139" s="133">
        <v>5511.8249999999998</v>
      </c>
      <c r="CW139" s="133">
        <v>5511.8249999999998</v>
      </c>
      <c r="CX139" s="133">
        <v>5511.8249999999998</v>
      </c>
      <c r="CY139" s="133">
        <v>5511.8249999999998</v>
      </c>
      <c r="CZ139" s="133">
        <v>5511.8249999999998</v>
      </c>
      <c r="DA139" s="133">
        <v>5511.8249999999998</v>
      </c>
      <c r="DB139" s="133">
        <v>5511.8249999999998</v>
      </c>
      <c r="DC139" s="133">
        <v>5511.8249999999998</v>
      </c>
      <c r="DD139" s="133">
        <v>0</v>
      </c>
      <c r="DE139" s="133">
        <v>0</v>
      </c>
      <c r="DF139" s="133">
        <v>0</v>
      </c>
      <c r="DG139" s="133">
        <v>0</v>
      </c>
      <c r="DH139" s="133">
        <v>0</v>
      </c>
      <c r="DI139" s="133">
        <v>0</v>
      </c>
      <c r="DJ139" s="133">
        <v>0</v>
      </c>
      <c r="DK139" s="133">
        <v>0</v>
      </c>
      <c r="DL139" s="133">
        <v>0</v>
      </c>
      <c r="DM139" s="133">
        <v>0</v>
      </c>
      <c r="DN139" s="133">
        <v>0</v>
      </c>
      <c r="DO139" s="133">
        <v>0</v>
      </c>
      <c r="DP139" s="133">
        <v>0</v>
      </c>
      <c r="DQ139" s="133">
        <v>0</v>
      </c>
      <c r="DR139" s="133">
        <v>0</v>
      </c>
      <c r="DS139" s="133">
        <v>0</v>
      </c>
      <c r="DU139" s="223"/>
      <c r="DV139" s="223"/>
      <c r="DW139" s="223"/>
      <c r="DX139" s="223"/>
      <c r="DY139" s="223"/>
      <c r="DZ139" s="223"/>
      <c r="EA139" s="223">
        <v>0</v>
      </c>
      <c r="EB139" s="223">
        <v>0</v>
      </c>
      <c r="EC139" s="223">
        <v>44094.599999999991</v>
      </c>
      <c r="ED139" s="223">
        <f t="shared" si="35"/>
        <v>49606.424999999988</v>
      </c>
      <c r="EE139" s="223">
        <f t="shared" si="36"/>
        <v>0</v>
      </c>
      <c r="EF139" s="147" t="str">
        <f t="shared" si="37"/>
        <v>ERROR</v>
      </c>
      <c r="EG139" s="223">
        <f t="shared" si="38"/>
        <v>93701.02499999998</v>
      </c>
      <c r="EI139" s="223">
        <f t="shared" si="34"/>
        <v>193132.07840236684</v>
      </c>
      <c r="EJ139" s="223">
        <f>EI139*'Key assumptions'!$H$20*'Key assumptions'!$H$21</f>
        <v>7242.4529400887559</v>
      </c>
      <c r="EK139" s="279">
        <f t="shared" ref="EK139:EK202" si="41">EK138</f>
        <v>0.23963133640552994</v>
      </c>
      <c r="EL139" s="223">
        <f t="shared" si="39"/>
        <v>1735.5186768876281</v>
      </c>
      <c r="ET139" s="133">
        <f t="shared" ref="ET139:EX148" si="42">COUNTIFS($H$6:$BL$6,ET$8,$H139:$BL139,"&lt;&gt;"&amp;0)</f>
        <v>4</v>
      </c>
      <c r="EU139" s="133">
        <f t="shared" si="42"/>
        <v>12</v>
      </c>
      <c r="EV139" s="133">
        <f t="shared" si="42"/>
        <v>12</v>
      </c>
      <c r="EW139" s="133">
        <f t="shared" si="42"/>
        <v>9</v>
      </c>
      <c r="EX139" s="133">
        <f t="shared" si="42"/>
        <v>0</v>
      </c>
      <c r="EY139" s="133">
        <f t="shared" si="40"/>
        <v>37</v>
      </c>
      <c r="FA139" s="223">
        <v>11023.65</v>
      </c>
      <c r="FB139" s="223">
        <v>33070.949999999997</v>
      </c>
    </row>
    <row r="140" spans="1:158" ht="12.6" thickBot="1" x14ac:dyDescent="0.45">
      <c r="A140" s="133" t="str">
        <v>Construction Management</v>
      </c>
      <c r="B140" s="133" t="str">
        <v>N/A</v>
      </c>
      <c r="C140" s="133" t="str">
        <v>Internal Labour</v>
      </c>
      <c r="D140" s="133">
        <v>634999</v>
      </c>
      <c r="E140" s="133" t="str">
        <v>SCADA Officer</v>
      </c>
      <c r="F140" s="133">
        <v>203.73</v>
      </c>
      <c r="G140" s="133">
        <v>89.239044008875723</v>
      </c>
      <c r="H140" s="133">
        <v>0</v>
      </c>
      <c r="I140" s="133">
        <v>0</v>
      </c>
      <c r="J140" s="133">
        <v>0</v>
      </c>
      <c r="K140" s="133">
        <v>0</v>
      </c>
      <c r="L140" s="133">
        <v>0</v>
      </c>
      <c r="M140" s="381" t="str">
        <v>[C-i-C]</v>
      </c>
      <c r="N140" s="381" t="str">
        <v>[C-i-C]</v>
      </c>
      <c r="O140" s="381" t="str">
        <v>[C-i-C]</v>
      </c>
      <c r="P140" s="381" t="str">
        <v>[C-i-C]</v>
      </c>
      <c r="Q140" s="381" t="str">
        <v>[C-i-C]</v>
      </c>
      <c r="R140" s="381" t="str">
        <v>[C-i-C]</v>
      </c>
      <c r="S140" s="381" t="str">
        <v>[C-i-C]</v>
      </c>
      <c r="T140" s="381" t="str">
        <v>[C-i-C]</v>
      </c>
      <c r="U140" s="381" t="str">
        <v>[C-i-C]</v>
      </c>
      <c r="V140" s="381" t="str">
        <v>[C-i-C]</v>
      </c>
      <c r="W140" s="381" t="str">
        <v>[C-i-C]</v>
      </c>
      <c r="X140" s="381" t="str">
        <v>[C-i-C]</v>
      </c>
      <c r="Y140" s="381" t="str">
        <v>[C-i-C]</v>
      </c>
      <c r="Z140" s="381" t="str">
        <v>[C-i-C]</v>
      </c>
      <c r="AA140" s="381" t="str">
        <v>[C-i-C]</v>
      </c>
      <c r="AB140" s="381" t="str">
        <v>[C-i-C]</v>
      </c>
      <c r="AC140" s="381" t="str">
        <v>[C-i-C]</v>
      </c>
      <c r="AD140" s="381" t="str">
        <v>[C-i-C]</v>
      </c>
      <c r="AE140" s="381" t="str">
        <v>[C-i-C]</v>
      </c>
      <c r="AF140" s="381" t="str">
        <v>[C-i-C]</v>
      </c>
      <c r="AG140" s="381" t="str">
        <v>[C-i-C]</v>
      </c>
      <c r="AH140" s="381" t="str">
        <v>[C-i-C]</v>
      </c>
      <c r="AI140" s="133">
        <v>0</v>
      </c>
      <c r="AJ140" s="133">
        <v>0</v>
      </c>
      <c r="AK140" s="133">
        <v>0</v>
      </c>
      <c r="AL140" s="133">
        <v>0.3</v>
      </c>
      <c r="AM140" s="133">
        <v>0.3</v>
      </c>
      <c r="AN140" s="133">
        <v>0.3</v>
      </c>
      <c r="AO140" s="133">
        <v>0.3</v>
      </c>
      <c r="AP140" s="133">
        <v>0.3</v>
      </c>
      <c r="AQ140" s="133">
        <v>0.15</v>
      </c>
      <c r="AR140" s="133">
        <v>0.12857142857142856</v>
      </c>
      <c r="AS140" s="133">
        <v>0.15</v>
      </c>
      <c r="AT140" s="133">
        <v>0.15</v>
      </c>
      <c r="AU140" s="133">
        <v>0.15</v>
      </c>
      <c r="AV140" s="133">
        <v>0.15</v>
      </c>
      <c r="AW140" s="133">
        <v>0.15</v>
      </c>
      <c r="AX140" s="133">
        <v>0</v>
      </c>
      <c r="AY140" s="133">
        <v>0</v>
      </c>
      <c r="AZ140" s="133">
        <v>0</v>
      </c>
      <c r="BA140" s="133">
        <v>0</v>
      </c>
      <c r="BB140" s="133">
        <v>0</v>
      </c>
      <c r="BC140" s="133">
        <v>0</v>
      </c>
      <c r="BD140" s="133">
        <v>0</v>
      </c>
      <c r="BE140" s="133">
        <v>0</v>
      </c>
      <c r="BF140" s="133">
        <v>0</v>
      </c>
      <c r="BG140" s="133">
        <v>0</v>
      </c>
      <c r="BH140" s="133">
        <v>0</v>
      </c>
      <c r="BI140" s="133">
        <v>0</v>
      </c>
      <c r="BJ140" s="133">
        <v>0</v>
      </c>
      <c r="BK140" s="133">
        <v>0</v>
      </c>
      <c r="BL140" s="133">
        <v>0</v>
      </c>
      <c r="BM140" s="133">
        <v>0</v>
      </c>
      <c r="BN140" s="133">
        <v>0</v>
      </c>
      <c r="BO140" s="133">
        <v>0</v>
      </c>
      <c r="BP140" s="133">
        <v>0</v>
      </c>
      <c r="BQ140" s="133">
        <v>0</v>
      </c>
      <c r="BR140" s="133">
        <v>0</v>
      </c>
      <c r="BS140" s="381" t="str">
        <v>[C-i-C]</v>
      </c>
      <c r="BT140" s="381" t="str">
        <v>[C-i-C]</v>
      </c>
      <c r="BU140" s="381" t="str">
        <v>[C-i-C]</v>
      </c>
      <c r="BV140" s="381" t="str">
        <v>[C-i-C]</v>
      </c>
      <c r="BW140" s="381" t="str">
        <v>[C-i-C]</v>
      </c>
      <c r="BX140" s="381" t="str">
        <v>[C-i-C]</v>
      </c>
      <c r="BY140" s="381" t="str">
        <v>[C-i-C]</v>
      </c>
      <c r="BZ140" s="381" t="str">
        <v>[C-i-C]</v>
      </c>
      <c r="CA140" s="381" t="str">
        <v>[C-i-C]</v>
      </c>
      <c r="CB140" s="381" t="str">
        <v>[C-i-C]</v>
      </c>
      <c r="CC140" s="381" t="str">
        <v>[C-i-C]</v>
      </c>
      <c r="CD140" s="381" t="str">
        <v>[C-i-C]</v>
      </c>
      <c r="CE140" s="381" t="str">
        <v>[C-i-C]</v>
      </c>
      <c r="CF140" s="381" t="str">
        <v>[C-i-C]</v>
      </c>
      <c r="CG140" s="381" t="str">
        <v>[C-i-C]</v>
      </c>
      <c r="CH140" s="381" t="str">
        <v>[C-i-C]</v>
      </c>
      <c r="CI140" s="381" t="str">
        <v>[C-i-C]</v>
      </c>
      <c r="CJ140" s="381" t="str">
        <v>[C-i-C]</v>
      </c>
      <c r="CK140" s="381" t="str">
        <v>[C-i-C]</v>
      </c>
      <c r="CL140" s="381" t="str">
        <v>[C-i-C]</v>
      </c>
      <c r="CM140" s="381" t="str">
        <v>[C-i-C]</v>
      </c>
      <c r="CN140" s="381" t="str">
        <v>[C-i-C]</v>
      </c>
      <c r="CO140" s="133">
        <v>0</v>
      </c>
      <c r="CP140" s="133">
        <v>0</v>
      </c>
      <c r="CQ140" s="133">
        <v>0</v>
      </c>
      <c r="CR140" s="133">
        <v>9167.8499999999985</v>
      </c>
      <c r="CS140" s="133">
        <v>9167.8499999999985</v>
      </c>
      <c r="CT140" s="133">
        <v>9167.8499999999985</v>
      </c>
      <c r="CU140" s="133">
        <v>9167.8499999999985</v>
      </c>
      <c r="CV140" s="133">
        <v>9167.8499999999985</v>
      </c>
      <c r="CW140" s="133">
        <v>4583.9249999999993</v>
      </c>
      <c r="CX140" s="133">
        <v>3929.0785714285712</v>
      </c>
      <c r="CY140" s="133">
        <v>4583.9249999999993</v>
      </c>
      <c r="CZ140" s="133">
        <v>4583.9249999999993</v>
      </c>
      <c r="DA140" s="133">
        <v>4583.9249999999993</v>
      </c>
      <c r="DB140" s="133">
        <v>4583.9249999999993</v>
      </c>
      <c r="DC140" s="133">
        <v>4583.9249999999993</v>
      </c>
      <c r="DD140" s="133">
        <v>0</v>
      </c>
      <c r="DE140" s="133">
        <v>0</v>
      </c>
      <c r="DF140" s="133">
        <v>0</v>
      </c>
      <c r="DG140" s="133">
        <v>0</v>
      </c>
      <c r="DH140" s="133">
        <v>0</v>
      </c>
      <c r="DI140" s="133">
        <v>0</v>
      </c>
      <c r="DJ140" s="133">
        <v>0</v>
      </c>
      <c r="DK140" s="133">
        <v>0</v>
      </c>
      <c r="DL140" s="133">
        <v>0</v>
      </c>
      <c r="DM140" s="133">
        <v>0</v>
      </c>
      <c r="DN140" s="133">
        <v>0</v>
      </c>
      <c r="DO140" s="133">
        <v>0</v>
      </c>
      <c r="DP140" s="133">
        <v>0</v>
      </c>
      <c r="DQ140" s="133">
        <v>0</v>
      </c>
      <c r="DR140" s="133">
        <v>0</v>
      </c>
      <c r="DS140" s="133">
        <v>0</v>
      </c>
      <c r="DU140" s="223"/>
      <c r="DV140" s="223"/>
      <c r="DW140" s="223"/>
      <c r="DX140" s="223"/>
      <c r="DY140" s="223"/>
      <c r="DZ140" s="223"/>
      <c r="EA140" s="223">
        <v>0</v>
      </c>
      <c r="EB140" s="223">
        <v>0</v>
      </c>
      <c r="EC140" s="223">
        <v>27503.549999999996</v>
      </c>
      <c r="ED140" s="223">
        <f t="shared" si="35"/>
        <v>49768.328571428574</v>
      </c>
      <c r="EE140" s="223">
        <f t="shared" si="36"/>
        <v>0</v>
      </c>
      <c r="EF140" s="147" t="str">
        <f t="shared" si="37"/>
        <v>OK</v>
      </c>
      <c r="EG140" s="223">
        <f t="shared" si="38"/>
        <v>77271.878571428562</v>
      </c>
      <c r="EI140" s="223">
        <f t="shared" si="34"/>
        <v>160630.2792159763</v>
      </c>
      <c r="EJ140" s="223">
        <f>EI140*'Key assumptions'!$H$20*'Key assumptions'!$H$21</f>
        <v>6023.6354705991116</v>
      </c>
      <c r="EK140" s="279">
        <f t="shared" si="41"/>
        <v>0.23963133640552994</v>
      </c>
      <c r="EL140" s="223">
        <f t="shared" si="39"/>
        <v>1443.4518178394185</v>
      </c>
      <c r="ET140" s="133">
        <f t="shared" si="42"/>
        <v>4</v>
      </c>
      <c r="EU140" s="133">
        <f t="shared" si="42"/>
        <v>12</v>
      </c>
      <c r="EV140" s="133">
        <f t="shared" si="42"/>
        <v>9</v>
      </c>
      <c r="EW140" s="133">
        <f t="shared" si="42"/>
        <v>9</v>
      </c>
      <c r="EX140" s="133">
        <f t="shared" si="42"/>
        <v>0</v>
      </c>
      <c r="EY140" s="133">
        <f t="shared" si="40"/>
        <v>34</v>
      </c>
      <c r="FA140" s="223">
        <v>0</v>
      </c>
      <c r="FB140" s="223">
        <v>27503.549999999996</v>
      </c>
    </row>
    <row r="141" spans="1:158" ht="12.6" thickBot="1" x14ac:dyDescent="0.45">
      <c r="A141" s="133" t="str">
        <v>Project Development</v>
      </c>
      <c r="B141" s="133" t="str">
        <v>N/A</v>
      </c>
      <c r="C141" s="133" t="str">
        <v>Internal Labour</v>
      </c>
      <c r="D141" s="133">
        <v>634999</v>
      </c>
      <c r="E141" s="133" t="str">
        <v>Senior Design TL</v>
      </c>
      <c r="F141" s="133">
        <v>269.89999999999998</v>
      </c>
      <c r="G141" s="133">
        <v>120.6</v>
      </c>
      <c r="H141" s="133">
        <v>0</v>
      </c>
      <c r="I141" s="133">
        <v>0</v>
      </c>
      <c r="J141" s="133">
        <v>0</v>
      </c>
      <c r="K141" s="133">
        <v>0</v>
      </c>
      <c r="L141" s="133">
        <v>0</v>
      </c>
      <c r="M141" s="381" t="str">
        <v>[C-i-C]</v>
      </c>
      <c r="N141" s="381" t="str">
        <v>[C-i-C]</v>
      </c>
      <c r="O141" s="381" t="str">
        <v>[C-i-C]</v>
      </c>
      <c r="P141" s="381" t="str">
        <v>[C-i-C]</v>
      </c>
      <c r="Q141" s="381" t="str">
        <v>[C-i-C]</v>
      </c>
      <c r="R141" s="381" t="str">
        <v>[C-i-C]</v>
      </c>
      <c r="S141" s="381" t="str">
        <v>[C-i-C]</v>
      </c>
      <c r="T141" s="381" t="str">
        <v>[C-i-C]</v>
      </c>
      <c r="U141" s="381" t="str">
        <v>[C-i-C]</v>
      </c>
      <c r="V141" s="381" t="str">
        <v>[C-i-C]</v>
      </c>
      <c r="W141" s="381" t="str">
        <v>[C-i-C]</v>
      </c>
      <c r="X141" s="381" t="str">
        <v>[C-i-C]</v>
      </c>
      <c r="Y141" s="381" t="str">
        <v>[C-i-C]</v>
      </c>
      <c r="Z141" s="381" t="str">
        <v>[C-i-C]</v>
      </c>
      <c r="AA141" s="381" t="str">
        <v>[C-i-C]</v>
      </c>
      <c r="AB141" s="381" t="str">
        <v>[C-i-C]</v>
      </c>
      <c r="AC141" s="381" t="str">
        <v>[C-i-C]</v>
      </c>
      <c r="AD141" s="381" t="str">
        <v>[C-i-C]</v>
      </c>
      <c r="AE141" s="381" t="str">
        <v>[C-i-C]</v>
      </c>
      <c r="AF141" s="381" t="str">
        <v>[C-i-C]</v>
      </c>
      <c r="AG141" s="381" t="str">
        <v>[C-i-C]</v>
      </c>
      <c r="AH141" s="381" t="str">
        <v>[C-i-C]</v>
      </c>
      <c r="AI141" s="133">
        <v>0.2</v>
      </c>
      <c r="AJ141" s="133">
        <v>0.2</v>
      </c>
      <c r="AK141" s="133">
        <v>0.2</v>
      </c>
      <c r="AL141" s="133">
        <v>0.2</v>
      </c>
      <c r="AM141" s="133">
        <v>0</v>
      </c>
      <c r="AN141" s="133">
        <v>0</v>
      </c>
      <c r="AO141" s="133">
        <v>0</v>
      </c>
      <c r="AP141" s="133">
        <v>0</v>
      </c>
      <c r="AQ141" s="133">
        <v>0</v>
      </c>
      <c r="AR141" s="133">
        <v>0</v>
      </c>
      <c r="AS141" s="133">
        <v>0</v>
      </c>
      <c r="AT141" s="133">
        <v>0</v>
      </c>
      <c r="AU141" s="133">
        <v>0</v>
      </c>
      <c r="AV141" s="133">
        <v>0</v>
      </c>
      <c r="AW141" s="133">
        <v>0</v>
      </c>
      <c r="AX141" s="133">
        <v>0</v>
      </c>
      <c r="AY141" s="133">
        <v>0</v>
      </c>
      <c r="AZ141" s="133">
        <v>0</v>
      </c>
      <c r="BA141" s="133">
        <v>0</v>
      </c>
      <c r="BB141" s="133">
        <v>0</v>
      </c>
      <c r="BC141" s="133">
        <v>0</v>
      </c>
      <c r="BD141" s="133">
        <v>0</v>
      </c>
      <c r="BE141" s="133">
        <v>0</v>
      </c>
      <c r="BF141" s="133">
        <v>0</v>
      </c>
      <c r="BG141" s="133">
        <v>0</v>
      </c>
      <c r="BH141" s="133">
        <v>0</v>
      </c>
      <c r="BI141" s="133">
        <v>0</v>
      </c>
      <c r="BJ141" s="133">
        <v>0</v>
      </c>
      <c r="BK141" s="133">
        <v>0</v>
      </c>
      <c r="BL141" s="133">
        <v>0</v>
      </c>
      <c r="BM141" s="133">
        <v>0</v>
      </c>
      <c r="BN141" s="133">
        <v>0</v>
      </c>
      <c r="BO141" s="133">
        <v>0</v>
      </c>
      <c r="BP141" s="133">
        <v>0</v>
      </c>
      <c r="BQ141" s="133">
        <v>0</v>
      </c>
      <c r="BR141" s="133">
        <v>0</v>
      </c>
      <c r="BS141" s="381" t="str">
        <v>[C-i-C]</v>
      </c>
      <c r="BT141" s="381" t="str">
        <v>[C-i-C]</v>
      </c>
      <c r="BU141" s="381" t="str">
        <v>[C-i-C]</v>
      </c>
      <c r="BV141" s="381" t="str">
        <v>[C-i-C]</v>
      </c>
      <c r="BW141" s="381" t="str">
        <v>[C-i-C]</v>
      </c>
      <c r="BX141" s="381" t="str">
        <v>[C-i-C]</v>
      </c>
      <c r="BY141" s="381" t="str">
        <v>[C-i-C]</v>
      </c>
      <c r="BZ141" s="381" t="str">
        <v>[C-i-C]</v>
      </c>
      <c r="CA141" s="381" t="str">
        <v>[C-i-C]</v>
      </c>
      <c r="CB141" s="381" t="str">
        <v>[C-i-C]</v>
      </c>
      <c r="CC141" s="381" t="str">
        <v>[C-i-C]</v>
      </c>
      <c r="CD141" s="381" t="str">
        <v>[C-i-C]</v>
      </c>
      <c r="CE141" s="381" t="str">
        <v>[C-i-C]</v>
      </c>
      <c r="CF141" s="381" t="str">
        <v>[C-i-C]</v>
      </c>
      <c r="CG141" s="381" t="str">
        <v>[C-i-C]</v>
      </c>
      <c r="CH141" s="381" t="str">
        <v>[C-i-C]</v>
      </c>
      <c r="CI141" s="381" t="str">
        <v>[C-i-C]</v>
      </c>
      <c r="CJ141" s="381" t="str">
        <v>[C-i-C]</v>
      </c>
      <c r="CK141" s="381" t="str">
        <v>[C-i-C]</v>
      </c>
      <c r="CL141" s="381" t="str">
        <v>[C-i-C]</v>
      </c>
      <c r="CM141" s="381" t="str">
        <v>[C-i-C]</v>
      </c>
      <c r="CN141" s="381" t="str">
        <v>[C-i-C]</v>
      </c>
      <c r="CO141" s="133">
        <v>8096.9999999999991</v>
      </c>
      <c r="CP141" s="133">
        <v>8096.9999999999991</v>
      </c>
      <c r="CQ141" s="133">
        <v>8096.9999999999991</v>
      </c>
      <c r="CR141" s="133">
        <v>8096.9999999999991</v>
      </c>
      <c r="CS141" s="133">
        <v>0</v>
      </c>
      <c r="CT141" s="133">
        <v>0</v>
      </c>
      <c r="CU141" s="133">
        <v>0</v>
      </c>
      <c r="CV141" s="133">
        <v>0</v>
      </c>
      <c r="CW141" s="133">
        <v>0</v>
      </c>
      <c r="CX141" s="133">
        <v>0</v>
      </c>
      <c r="CY141" s="133">
        <v>0</v>
      </c>
      <c r="CZ141" s="133">
        <v>0</v>
      </c>
      <c r="DA141" s="133">
        <v>0</v>
      </c>
      <c r="DB141" s="133">
        <v>0</v>
      </c>
      <c r="DC141" s="133">
        <v>0</v>
      </c>
      <c r="DD141" s="133">
        <v>0</v>
      </c>
      <c r="DE141" s="133">
        <v>0</v>
      </c>
      <c r="DF141" s="133">
        <v>0</v>
      </c>
      <c r="DG141" s="133">
        <v>0</v>
      </c>
      <c r="DH141" s="133">
        <v>0</v>
      </c>
      <c r="DI141" s="133">
        <v>0</v>
      </c>
      <c r="DJ141" s="133">
        <v>0</v>
      </c>
      <c r="DK141" s="133">
        <v>0</v>
      </c>
      <c r="DL141" s="133">
        <v>0</v>
      </c>
      <c r="DM141" s="133">
        <v>0</v>
      </c>
      <c r="DN141" s="133">
        <v>0</v>
      </c>
      <c r="DO141" s="133">
        <v>0</v>
      </c>
      <c r="DP141" s="133">
        <v>0</v>
      </c>
      <c r="DQ141" s="133">
        <v>0</v>
      </c>
      <c r="DR141" s="133">
        <v>0</v>
      </c>
      <c r="DS141" s="133">
        <v>0</v>
      </c>
      <c r="DU141" s="223"/>
      <c r="DV141" s="223"/>
      <c r="DW141" s="223"/>
      <c r="DX141" s="223"/>
      <c r="DY141" s="223"/>
      <c r="DZ141" s="223"/>
      <c r="EA141" s="223">
        <v>0</v>
      </c>
      <c r="EB141" s="223">
        <v>16193.999999999998</v>
      </c>
      <c r="EC141" s="223">
        <v>80969.999999999985</v>
      </c>
      <c r="ED141" s="223">
        <f t="shared" si="35"/>
        <v>0</v>
      </c>
      <c r="EE141" s="223">
        <f t="shared" si="36"/>
        <v>0</v>
      </c>
      <c r="EF141" s="147" t="str">
        <f t="shared" si="37"/>
        <v>ERROR</v>
      </c>
      <c r="EG141" s="223">
        <f t="shared" si="38"/>
        <v>97163.999999999985</v>
      </c>
      <c r="EI141" s="223">
        <f t="shared" si="34"/>
        <v>217080</v>
      </c>
      <c r="EJ141" s="223">
        <f>EI141*'Key assumptions'!$H$20*'Key assumptions'!$H$21</f>
        <v>8140.5</v>
      </c>
      <c r="EK141" s="279">
        <f t="shared" si="41"/>
        <v>0.23963133640552994</v>
      </c>
      <c r="EL141" s="223">
        <f t="shared" si="39"/>
        <v>1950.7188940092165</v>
      </c>
      <c r="ET141" s="133">
        <f t="shared" si="42"/>
        <v>4</v>
      </c>
      <c r="EU141" s="133">
        <f t="shared" si="42"/>
        <v>12</v>
      </c>
      <c r="EV141" s="133">
        <f t="shared" si="42"/>
        <v>10</v>
      </c>
      <c r="EW141" s="133">
        <f t="shared" si="42"/>
        <v>0</v>
      </c>
      <c r="EX141" s="133">
        <f t="shared" si="42"/>
        <v>0</v>
      </c>
      <c r="EY141" s="133">
        <f t="shared" si="40"/>
        <v>26</v>
      </c>
      <c r="FA141" s="223">
        <v>48581.999999999993</v>
      </c>
      <c r="FB141" s="223">
        <v>32387.999999999996</v>
      </c>
    </row>
    <row r="142" spans="1:158" ht="12.6" thickBot="1" x14ac:dyDescent="0.45">
      <c r="A142" s="133" t="str">
        <v>Project Development</v>
      </c>
      <c r="B142" s="133" t="str">
        <v>N/A</v>
      </c>
      <c r="C142" s="133" t="str">
        <v>Internal Labour</v>
      </c>
      <c r="D142" s="133">
        <v>634999</v>
      </c>
      <c r="E142" s="133" t="str">
        <v>Design - Control</v>
      </c>
      <c r="F142" s="133">
        <v>211.36</v>
      </c>
      <c r="G142" s="133">
        <v>92.578984837278099</v>
      </c>
      <c r="H142" s="133">
        <v>0</v>
      </c>
      <c r="I142" s="133">
        <v>0</v>
      </c>
      <c r="J142" s="133">
        <v>0</v>
      </c>
      <c r="K142" s="133">
        <v>0</v>
      </c>
      <c r="L142" s="133">
        <v>0</v>
      </c>
      <c r="M142" s="381" t="str">
        <v>[C-i-C]</v>
      </c>
      <c r="N142" s="381" t="str">
        <v>[C-i-C]</v>
      </c>
      <c r="O142" s="381" t="str">
        <v>[C-i-C]</v>
      </c>
      <c r="P142" s="381" t="str">
        <v>[C-i-C]</v>
      </c>
      <c r="Q142" s="381" t="str">
        <v>[C-i-C]</v>
      </c>
      <c r="R142" s="381" t="str">
        <v>[C-i-C]</v>
      </c>
      <c r="S142" s="381" t="str">
        <v>[C-i-C]</v>
      </c>
      <c r="T142" s="381" t="str">
        <v>[C-i-C]</v>
      </c>
      <c r="U142" s="381" t="str">
        <v>[C-i-C]</v>
      </c>
      <c r="V142" s="381" t="str">
        <v>[C-i-C]</v>
      </c>
      <c r="W142" s="381" t="str">
        <v>[C-i-C]</v>
      </c>
      <c r="X142" s="381" t="str">
        <v>[C-i-C]</v>
      </c>
      <c r="Y142" s="381" t="str">
        <v>[C-i-C]</v>
      </c>
      <c r="Z142" s="381" t="str">
        <v>[C-i-C]</v>
      </c>
      <c r="AA142" s="381" t="str">
        <v>[C-i-C]</v>
      </c>
      <c r="AB142" s="381" t="str">
        <v>[C-i-C]</v>
      </c>
      <c r="AC142" s="381" t="str">
        <v>[C-i-C]</v>
      </c>
      <c r="AD142" s="381" t="str">
        <v>[C-i-C]</v>
      </c>
      <c r="AE142" s="381" t="str">
        <v>[C-i-C]</v>
      </c>
      <c r="AF142" s="381" t="str">
        <v>[C-i-C]</v>
      </c>
      <c r="AG142" s="381" t="str">
        <v>[C-i-C]</v>
      </c>
      <c r="AH142" s="381" t="str">
        <v>[C-i-C]</v>
      </c>
      <c r="AI142" s="133">
        <v>0</v>
      </c>
      <c r="AJ142" s="133">
        <v>0</v>
      </c>
      <c r="AK142" s="133">
        <v>0</v>
      </c>
      <c r="AL142" s="133">
        <v>0.15</v>
      </c>
      <c r="AM142" s="133">
        <v>0.15</v>
      </c>
      <c r="AN142" s="133">
        <v>0.15</v>
      </c>
      <c r="AO142" s="133">
        <v>0.15</v>
      </c>
      <c r="AP142" s="133">
        <v>0.15</v>
      </c>
      <c r="AQ142" s="133">
        <v>0.15</v>
      </c>
      <c r="AR142" s="133">
        <v>0.15</v>
      </c>
      <c r="AS142" s="133">
        <v>0.15</v>
      </c>
      <c r="AT142" s="133">
        <v>0.15</v>
      </c>
      <c r="AU142" s="133">
        <v>0.15</v>
      </c>
      <c r="AV142" s="133">
        <v>0.15</v>
      </c>
      <c r="AW142" s="133">
        <v>0.15</v>
      </c>
      <c r="AX142" s="133">
        <v>0</v>
      </c>
      <c r="AY142" s="133">
        <v>0</v>
      </c>
      <c r="AZ142" s="133">
        <v>0</v>
      </c>
      <c r="BA142" s="133">
        <v>0</v>
      </c>
      <c r="BB142" s="133">
        <v>0</v>
      </c>
      <c r="BC142" s="133">
        <v>0</v>
      </c>
      <c r="BD142" s="133">
        <v>0</v>
      </c>
      <c r="BE142" s="133">
        <v>0</v>
      </c>
      <c r="BF142" s="133">
        <v>0</v>
      </c>
      <c r="BG142" s="133">
        <v>0</v>
      </c>
      <c r="BH142" s="133">
        <v>0</v>
      </c>
      <c r="BI142" s="133">
        <v>0</v>
      </c>
      <c r="BJ142" s="133">
        <v>0</v>
      </c>
      <c r="BK142" s="133">
        <v>0</v>
      </c>
      <c r="BL142" s="133">
        <v>0</v>
      </c>
      <c r="BM142" s="133">
        <v>0</v>
      </c>
      <c r="BN142" s="133">
        <v>0</v>
      </c>
      <c r="BO142" s="133">
        <v>0</v>
      </c>
      <c r="BP142" s="133">
        <v>0</v>
      </c>
      <c r="BQ142" s="133">
        <v>0</v>
      </c>
      <c r="BR142" s="133">
        <v>0</v>
      </c>
      <c r="BS142" s="381" t="str">
        <v>[C-i-C]</v>
      </c>
      <c r="BT142" s="381" t="str">
        <v>[C-i-C]</v>
      </c>
      <c r="BU142" s="381" t="str">
        <v>[C-i-C]</v>
      </c>
      <c r="BV142" s="381" t="str">
        <v>[C-i-C]</v>
      </c>
      <c r="BW142" s="381" t="str">
        <v>[C-i-C]</v>
      </c>
      <c r="BX142" s="381" t="str">
        <v>[C-i-C]</v>
      </c>
      <c r="BY142" s="381" t="str">
        <v>[C-i-C]</v>
      </c>
      <c r="BZ142" s="381" t="str">
        <v>[C-i-C]</v>
      </c>
      <c r="CA142" s="381" t="str">
        <v>[C-i-C]</v>
      </c>
      <c r="CB142" s="381" t="str">
        <v>[C-i-C]</v>
      </c>
      <c r="CC142" s="381" t="str">
        <v>[C-i-C]</v>
      </c>
      <c r="CD142" s="381" t="str">
        <v>[C-i-C]</v>
      </c>
      <c r="CE142" s="381" t="str">
        <v>[C-i-C]</v>
      </c>
      <c r="CF142" s="381" t="str">
        <v>[C-i-C]</v>
      </c>
      <c r="CG142" s="381" t="str">
        <v>[C-i-C]</v>
      </c>
      <c r="CH142" s="381" t="str">
        <v>[C-i-C]</v>
      </c>
      <c r="CI142" s="381" t="str">
        <v>[C-i-C]</v>
      </c>
      <c r="CJ142" s="381" t="str">
        <v>[C-i-C]</v>
      </c>
      <c r="CK142" s="381" t="str">
        <v>[C-i-C]</v>
      </c>
      <c r="CL142" s="381" t="str">
        <v>[C-i-C]</v>
      </c>
      <c r="CM142" s="381" t="str">
        <v>[C-i-C]</v>
      </c>
      <c r="CN142" s="381" t="str">
        <v>[C-i-C]</v>
      </c>
      <c r="CO142" s="133">
        <v>0</v>
      </c>
      <c r="CP142" s="133">
        <v>0</v>
      </c>
      <c r="CQ142" s="133">
        <v>0</v>
      </c>
      <c r="CR142" s="133">
        <v>4755.6000000000004</v>
      </c>
      <c r="CS142" s="133">
        <v>4755.6000000000004</v>
      </c>
      <c r="CT142" s="133">
        <v>4755.6000000000004</v>
      </c>
      <c r="CU142" s="133">
        <v>4755.6000000000004</v>
      </c>
      <c r="CV142" s="133">
        <v>4755.6000000000004</v>
      </c>
      <c r="CW142" s="133">
        <v>4755.6000000000004</v>
      </c>
      <c r="CX142" s="133">
        <v>4755.6000000000004</v>
      </c>
      <c r="CY142" s="133">
        <v>4755.6000000000004</v>
      </c>
      <c r="CZ142" s="133">
        <v>4755.6000000000004</v>
      </c>
      <c r="DA142" s="133">
        <v>4755.6000000000004</v>
      </c>
      <c r="DB142" s="133">
        <v>4755.6000000000004</v>
      </c>
      <c r="DC142" s="133">
        <v>4755.6000000000004</v>
      </c>
      <c r="DD142" s="133">
        <v>0</v>
      </c>
      <c r="DE142" s="133">
        <v>0</v>
      </c>
      <c r="DF142" s="133">
        <v>0</v>
      </c>
      <c r="DG142" s="133">
        <v>0</v>
      </c>
      <c r="DH142" s="133">
        <v>0</v>
      </c>
      <c r="DI142" s="133">
        <v>0</v>
      </c>
      <c r="DJ142" s="133">
        <v>0</v>
      </c>
      <c r="DK142" s="133">
        <v>0</v>
      </c>
      <c r="DL142" s="133">
        <v>0</v>
      </c>
      <c r="DM142" s="133">
        <v>0</v>
      </c>
      <c r="DN142" s="133">
        <v>0</v>
      </c>
      <c r="DO142" s="133">
        <v>0</v>
      </c>
      <c r="DP142" s="133">
        <v>0</v>
      </c>
      <c r="DQ142" s="133">
        <v>0</v>
      </c>
      <c r="DR142" s="133">
        <v>0</v>
      </c>
      <c r="DS142" s="133">
        <v>0</v>
      </c>
      <c r="DU142" s="223"/>
      <c r="DV142" s="223"/>
      <c r="DW142" s="223"/>
      <c r="DX142" s="223"/>
      <c r="DY142" s="223"/>
      <c r="DZ142" s="223"/>
      <c r="EA142" s="223">
        <v>0</v>
      </c>
      <c r="EB142" s="223">
        <v>0</v>
      </c>
      <c r="EC142" s="223">
        <v>14266.800000000001</v>
      </c>
      <c r="ED142" s="223">
        <f t="shared" si="35"/>
        <v>42800.399999999994</v>
      </c>
      <c r="EE142" s="223">
        <f t="shared" si="36"/>
        <v>0</v>
      </c>
      <c r="EF142" s="147" t="str">
        <f t="shared" si="37"/>
        <v>OK</v>
      </c>
      <c r="EG142" s="223">
        <f t="shared" si="38"/>
        <v>57067.199999999997</v>
      </c>
      <c r="EI142" s="223">
        <f t="shared" si="34"/>
        <v>166642.17270710057</v>
      </c>
      <c r="EJ142" s="223">
        <f>EI142*'Key assumptions'!$H$20*'Key assumptions'!$H$21</f>
        <v>6249.0814765162713</v>
      </c>
      <c r="EK142" s="279">
        <f t="shared" si="41"/>
        <v>0.23963133640552994</v>
      </c>
      <c r="EL142" s="223">
        <f t="shared" si="39"/>
        <v>1497.4757455246363</v>
      </c>
      <c r="ET142" s="133">
        <f t="shared" si="42"/>
        <v>4</v>
      </c>
      <c r="EU142" s="133">
        <f t="shared" si="42"/>
        <v>12</v>
      </c>
      <c r="EV142" s="133">
        <f t="shared" si="42"/>
        <v>9</v>
      </c>
      <c r="EW142" s="133">
        <f t="shared" si="42"/>
        <v>9</v>
      </c>
      <c r="EX142" s="133">
        <f t="shared" si="42"/>
        <v>0</v>
      </c>
      <c r="EY142" s="133">
        <f t="shared" si="40"/>
        <v>34</v>
      </c>
      <c r="FA142" s="223">
        <v>0</v>
      </c>
      <c r="FB142" s="223">
        <v>14266.800000000001</v>
      </c>
    </row>
    <row r="143" spans="1:158" ht="12.6" thickBot="1" x14ac:dyDescent="0.45">
      <c r="A143" s="133" t="str">
        <v>Project Development</v>
      </c>
      <c r="B143" s="133" t="str">
        <v>N/A</v>
      </c>
      <c r="C143" s="133" t="str">
        <v>Internal Labour</v>
      </c>
      <c r="D143" s="133" t="str">
        <v>PT001708</v>
      </c>
      <c r="E143" s="133" t="str">
        <v>Senior Design TL</v>
      </c>
      <c r="F143" s="133">
        <v>269.89999999999998</v>
      </c>
      <c r="G143" s="133">
        <v>120.6</v>
      </c>
      <c r="H143" s="133">
        <v>0</v>
      </c>
      <c r="I143" s="133">
        <v>0</v>
      </c>
      <c r="J143" s="133">
        <v>0</v>
      </c>
      <c r="K143" s="133">
        <v>0</v>
      </c>
      <c r="L143" s="133">
        <v>0</v>
      </c>
      <c r="M143" s="381" t="str">
        <v>[C-i-C]</v>
      </c>
      <c r="N143" s="381" t="str">
        <v>[C-i-C]</v>
      </c>
      <c r="O143" s="381" t="str">
        <v>[C-i-C]</v>
      </c>
      <c r="P143" s="381" t="str">
        <v>[C-i-C]</v>
      </c>
      <c r="Q143" s="381" t="str">
        <v>[C-i-C]</v>
      </c>
      <c r="R143" s="381" t="str">
        <v>[C-i-C]</v>
      </c>
      <c r="S143" s="381" t="str">
        <v>[C-i-C]</v>
      </c>
      <c r="T143" s="381" t="str">
        <v>[C-i-C]</v>
      </c>
      <c r="U143" s="381" t="str">
        <v>[C-i-C]</v>
      </c>
      <c r="V143" s="381" t="str">
        <v>[C-i-C]</v>
      </c>
      <c r="W143" s="381" t="str">
        <v>[C-i-C]</v>
      </c>
      <c r="X143" s="381" t="str">
        <v>[C-i-C]</v>
      </c>
      <c r="Y143" s="381" t="str">
        <v>[C-i-C]</v>
      </c>
      <c r="Z143" s="381" t="str">
        <v>[C-i-C]</v>
      </c>
      <c r="AA143" s="381" t="str">
        <v>[C-i-C]</v>
      </c>
      <c r="AB143" s="381" t="str">
        <v>[C-i-C]</v>
      </c>
      <c r="AC143" s="381" t="str">
        <v>[C-i-C]</v>
      </c>
      <c r="AD143" s="381" t="str">
        <v>[C-i-C]</v>
      </c>
      <c r="AE143" s="381" t="str">
        <v>[C-i-C]</v>
      </c>
      <c r="AF143" s="381" t="str">
        <v>[C-i-C]</v>
      </c>
      <c r="AG143" s="381" t="str">
        <v>[C-i-C]</v>
      </c>
      <c r="AH143" s="381" t="str">
        <v>[C-i-C]</v>
      </c>
      <c r="AI143" s="133">
        <v>0</v>
      </c>
      <c r="AJ143" s="133">
        <v>0</v>
      </c>
      <c r="AK143" s="133">
        <v>0</v>
      </c>
      <c r="AL143" s="133">
        <v>0</v>
      </c>
      <c r="AM143" s="133">
        <v>0</v>
      </c>
      <c r="AN143" s="133">
        <v>0</v>
      </c>
      <c r="AO143" s="133">
        <v>0</v>
      </c>
      <c r="AP143" s="133">
        <v>0</v>
      </c>
      <c r="AQ143" s="133">
        <v>0</v>
      </c>
      <c r="AR143" s="133">
        <v>0</v>
      </c>
      <c r="AS143" s="133">
        <v>0</v>
      </c>
      <c r="AT143" s="133">
        <v>0</v>
      </c>
      <c r="AU143" s="133">
        <v>0</v>
      </c>
      <c r="AV143" s="133">
        <v>0</v>
      </c>
      <c r="AW143" s="133">
        <v>0</v>
      </c>
      <c r="AX143" s="133">
        <v>0</v>
      </c>
      <c r="AY143" s="133">
        <v>0</v>
      </c>
      <c r="AZ143" s="133">
        <v>0</v>
      </c>
      <c r="BA143" s="133">
        <v>0</v>
      </c>
      <c r="BB143" s="133">
        <v>0</v>
      </c>
      <c r="BC143" s="133">
        <v>0</v>
      </c>
      <c r="BD143" s="133">
        <v>0</v>
      </c>
      <c r="BE143" s="133">
        <v>0</v>
      </c>
      <c r="BF143" s="133">
        <v>0</v>
      </c>
      <c r="BG143" s="133">
        <v>0</v>
      </c>
      <c r="BH143" s="133">
        <v>0</v>
      </c>
      <c r="BI143" s="133">
        <v>0</v>
      </c>
      <c r="BJ143" s="133">
        <v>0</v>
      </c>
      <c r="BK143" s="133">
        <v>0</v>
      </c>
      <c r="BL143" s="133">
        <v>0</v>
      </c>
      <c r="BM143" s="133">
        <v>0</v>
      </c>
      <c r="BN143" s="133">
        <v>0</v>
      </c>
      <c r="BO143" s="133">
        <v>0</v>
      </c>
      <c r="BP143" s="133">
        <v>0</v>
      </c>
      <c r="BQ143" s="133">
        <v>0</v>
      </c>
      <c r="BR143" s="133">
        <v>0</v>
      </c>
      <c r="BS143" s="381" t="str">
        <v>[C-i-C]</v>
      </c>
      <c r="BT143" s="381" t="str">
        <v>[C-i-C]</v>
      </c>
      <c r="BU143" s="381" t="str">
        <v>[C-i-C]</v>
      </c>
      <c r="BV143" s="381" t="str">
        <v>[C-i-C]</v>
      </c>
      <c r="BW143" s="381" t="str">
        <v>[C-i-C]</v>
      </c>
      <c r="BX143" s="381" t="str">
        <v>[C-i-C]</v>
      </c>
      <c r="BY143" s="381" t="str">
        <v>[C-i-C]</v>
      </c>
      <c r="BZ143" s="381" t="str">
        <v>[C-i-C]</v>
      </c>
      <c r="CA143" s="381" t="str">
        <v>[C-i-C]</v>
      </c>
      <c r="CB143" s="381" t="str">
        <v>[C-i-C]</v>
      </c>
      <c r="CC143" s="381" t="str">
        <v>[C-i-C]</v>
      </c>
      <c r="CD143" s="381" t="str">
        <v>[C-i-C]</v>
      </c>
      <c r="CE143" s="381" t="str">
        <v>[C-i-C]</v>
      </c>
      <c r="CF143" s="381" t="str">
        <v>[C-i-C]</v>
      </c>
      <c r="CG143" s="381" t="str">
        <v>[C-i-C]</v>
      </c>
      <c r="CH143" s="381" t="str">
        <v>[C-i-C]</v>
      </c>
      <c r="CI143" s="381" t="str">
        <v>[C-i-C]</v>
      </c>
      <c r="CJ143" s="381" t="str">
        <v>[C-i-C]</v>
      </c>
      <c r="CK143" s="381" t="str">
        <v>[C-i-C]</v>
      </c>
      <c r="CL143" s="381" t="str">
        <v>[C-i-C]</v>
      </c>
      <c r="CM143" s="381" t="str">
        <v>[C-i-C]</v>
      </c>
      <c r="CN143" s="381" t="str">
        <v>[C-i-C]</v>
      </c>
      <c r="CO143" s="133">
        <v>0</v>
      </c>
      <c r="CP143" s="133">
        <v>0</v>
      </c>
      <c r="CQ143" s="133">
        <v>0</v>
      </c>
      <c r="CR143" s="133">
        <v>0</v>
      </c>
      <c r="CS143" s="133">
        <v>0</v>
      </c>
      <c r="CT143" s="133">
        <v>0</v>
      </c>
      <c r="CU143" s="133">
        <v>0</v>
      </c>
      <c r="CV143" s="133">
        <v>0</v>
      </c>
      <c r="CW143" s="133">
        <v>0</v>
      </c>
      <c r="CX143" s="133">
        <v>0</v>
      </c>
      <c r="CY143" s="133">
        <v>0</v>
      </c>
      <c r="CZ143" s="133">
        <v>0</v>
      </c>
      <c r="DA143" s="133">
        <v>0</v>
      </c>
      <c r="DB143" s="133">
        <v>0</v>
      </c>
      <c r="DC143" s="133">
        <v>0</v>
      </c>
      <c r="DD143" s="133">
        <v>0</v>
      </c>
      <c r="DE143" s="133">
        <v>0</v>
      </c>
      <c r="DF143" s="133">
        <v>0</v>
      </c>
      <c r="DG143" s="133">
        <v>0</v>
      </c>
      <c r="DH143" s="133">
        <v>0</v>
      </c>
      <c r="DI143" s="133">
        <v>0</v>
      </c>
      <c r="DJ143" s="133">
        <v>0</v>
      </c>
      <c r="DK143" s="133">
        <v>0</v>
      </c>
      <c r="DL143" s="133">
        <v>0</v>
      </c>
      <c r="DM143" s="133">
        <v>0</v>
      </c>
      <c r="DN143" s="133">
        <v>0</v>
      </c>
      <c r="DO143" s="133">
        <v>0</v>
      </c>
      <c r="DP143" s="133">
        <v>0</v>
      </c>
      <c r="DQ143" s="133">
        <v>0</v>
      </c>
      <c r="DR143" s="133">
        <v>0</v>
      </c>
      <c r="DS143" s="133">
        <v>0</v>
      </c>
      <c r="DU143" s="223"/>
      <c r="DV143" s="223"/>
      <c r="DW143" s="223"/>
      <c r="DX143" s="223"/>
      <c r="DY143" s="223"/>
      <c r="DZ143" s="223"/>
      <c r="EA143" s="223">
        <v>80970</v>
      </c>
      <c r="EB143" s="223">
        <v>182182.5</v>
      </c>
      <c r="EC143" s="223">
        <v>0</v>
      </c>
      <c r="ED143" s="223">
        <f t="shared" si="35"/>
        <v>0</v>
      </c>
      <c r="EE143" s="223">
        <f t="shared" si="36"/>
        <v>0</v>
      </c>
      <c r="EF143" s="147" t="str">
        <f t="shared" si="37"/>
        <v>ERROR</v>
      </c>
      <c r="EG143" s="223">
        <f t="shared" si="38"/>
        <v>263152.5</v>
      </c>
      <c r="EI143" s="223">
        <f t="shared" si="34"/>
        <v>217080</v>
      </c>
      <c r="EJ143" s="223">
        <f>EI143*'Key assumptions'!$H$20*'Key assumptions'!$H$21</f>
        <v>8140.5</v>
      </c>
      <c r="EK143" s="279">
        <f t="shared" si="41"/>
        <v>0.23963133640552994</v>
      </c>
      <c r="EL143" s="223">
        <f t="shared" si="39"/>
        <v>1950.7188940092165</v>
      </c>
      <c r="ET143" s="133">
        <f t="shared" si="42"/>
        <v>4</v>
      </c>
      <c r="EU143" s="133">
        <f t="shared" si="42"/>
        <v>12</v>
      </c>
      <c r="EV143" s="133">
        <f t="shared" si="42"/>
        <v>6</v>
      </c>
      <c r="EW143" s="133">
        <f t="shared" si="42"/>
        <v>0</v>
      </c>
      <c r="EX143" s="133">
        <f t="shared" si="42"/>
        <v>0</v>
      </c>
      <c r="EY143" s="133">
        <f t="shared" si="40"/>
        <v>22</v>
      </c>
      <c r="FA143" s="223">
        <v>0</v>
      </c>
      <c r="FB143" s="223">
        <v>0</v>
      </c>
    </row>
    <row r="144" spans="1:158" ht="12.6" thickBot="1" x14ac:dyDescent="0.45">
      <c r="A144" s="133" t="str">
        <v>Project Development</v>
      </c>
      <c r="B144" s="133" t="str">
        <v>N/A</v>
      </c>
      <c r="C144" s="133" t="str">
        <v>Internal Labour</v>
      </c>
      <c r="D144" s="133" t="str">
        <v>PT001708</v>
      </c>
      <c r="E144" s="133" t="str">
        <v>Senior Design TL</v>
      </c>
      <c r="F144" s="133">
        <v>269.89999999999998</v>
      </c>
      <c r="G144" s="133">
        <v>120.6</v>
      </c>
      <c r="H144" s="133">
        <v>0</v>
      </c>
      <c r="I144" s="133">
        <v>0</v>
      </c>
      <c r="J144" s="133">
        <v>0</v>
      </c>
      <c r="K144" s="133">
        <v>0</v>
      </c>
      <c r="L144" s="133">
        <v>0</v>
      </c>
      <c r="M144" s="381" t="str">
        <v>[C-i-C]</v>
      </c>
      <c r="N144" s="381" t="str">
        <v>[C-i-C]</v>
      </c>
      <c r="O144" s="381" t="str">
        <v>[C-i-C]</v>
      </c>
      <c r="P144" s="381" t="str">
        <v>[C-i-C]</v>
      </c>
      <c r="Q144" s="381" t="str">
        <v>[C-i-C]</v>
      </c>
      <c r="R144" s="381" t="str">
        <v>[C-i-C]</v>
      </c>
      <c r="S144" s="381" t="str">
        <v>[C-i-C]</v>
      </c>
      <c r="T144" s="381" t="str">
        <v>[C-i-C]</v>
      </c>
      <c r="U144" s="381" t="str">
        <v>[C-i-C]</v>
      </c>
      <c r="V144" s="381" t="str">
        <v>[C-i-C]</v>
      </c>
      <c r="W144" s="381" t="str">
        <v>[C-i-C]</v>
      </c>
      <c r="X144" s="381" t="str">
        <v>[C-i-C]</v>
      </c>
      <c r="Y144" s="381" t="str">
        <v>[C-i-C]</v>
      </c>
      <c r="Z144" s="381" t="str">
        <v>[C-i-C]</v>
      </c>
      <c r="AA144" s="381" t="str">
        <v>[C-i-C]</v>
      </c>
      <c r="AB144" s="381" t="str">
        <v>[C-i-C]</v>
      </c>
      <c r="AC144" s="381" t="str">
        <v>[C-i-C]</v>
      </c>
      <c r="AD144" s="381" t="str">
        <v>[C-i-C]</v>
      </c>
      <c r="AE144" s="381" t="str">
        <v>[C-i-C]</v>
      </c>
      <c r="AF144" s="381" t="str">
        <v>[C-i-C]</v>
      </c>
      <c r="AG144" s="381" t="str">
        <v>[C-i-C]</v>
      </c>
      <c r="AH144" s="381" t="str">
        <v>[C-i-C]</v>
      </c>
      <c r="AI144" s="133">
        <v>0</v>
      </c>
      <c r="AJ144" s="133">
        <v>0</v>
      </c>
      <c r="AK144" s="133">
        <v>0</v>
      </c>
      <c r="AL144" s="133">
        <v>0</v>
      </c>
      <c r="AM144" s="133">
        <v>0</v>
      </c>
      <c r="AN144" s="133">
        <v>0</v>
      </c>
      <c r="AO144" s="133">
        <v>0</v>
      </c>
      <c r="AP144" s="133">
        <v>0</v>
      </c>
      <c r="AQ144" s="133">
        <v>0</v>
      </c>
      <c r="AR144" s="133">
        <v>0</v>
      </c>
      <c r="AS144" s="133">
        <v>0</v>
      </c>
      <c r="AT144" s="133">
        <v>0</v>
      </c>
      <c r="AU144" s="133">
        <v>0</v>
      </c>
      <c r="AV144" s="133">
        <v>0</v>
      </c>
      <c r="AW144" s="133">
        <v>0</v>
      </c>
      <c r="AX144" s="133">
        <v>0</v>
      </c>
      <c r="AY144" s="133">
        <v>0</v>
      </c>
      <c r="AZ144" s="133">
        <v>0</v>
      </c>
      <c r="BA144" s="133">
        <v>0</v>
      </c>
      <c r="BB144" s="133">
        <v>0</v>
      </c>
      <c r="BC144" s="133">
        <v>0</v>
      </c>
      <c r="BD144" s="133">
        <v>0</v>
      </c>
      <c r="BE144" s="133">
        <v>0</v>
      </c>
      <c r="BF144" s="133">
        <v>0</v>
      </c>
      <c r="BG144" s="133">
        <v>0</v>
      </c>
      <c r="BH144" s="133">
        <v>0</v>
      </c>
      <c r="BI144" s="133">
        <v>0</v>
      </c>
      <c r="BJ144" s="133">
        <v>0</v>
      </c>
      <c r="BK144" s="133">
        <v>0</v>
      </c>
      <c r="BL144" s="133">
        <v>0</v>
      </c>
      <c r="BM144" s="133">
        <v>0</v>
      </c>
      <c r="BN144" s="133">
        <v>0</v>
      </c>
      <c r="BO144" s="133">
        <v>0</v>
      </c>
      <c r="BP144" s="133">
        <v>0</v>
      </c>
      <c r="BQ144" s="133">
        <v>0</v>
      </c>
      <c r="BR144" s="133">
        <v>0</v>
      </c>
      <c r="BS144" s="381" t="str">
        <v>[C-i-C]</v>
      </c>
      <c r="BT144" s="381" t="str">
        <v>[C-i-C]</v>
      </c>
      <c r="BU144" s="381" t="str">
        <v>[C-i-C]</v>
      </c>
      <c r="BV144" s="381" t="str">
        <v>[C-i-C]</v>
      </c>
      <c r="BW144" s="381" t="str">
        <v>[C-i-C]</v>
      </c>
      <c r="BX144" s="381" t="str">
        <v>[C-i-C]</v>
      </c>
      <c r="BY144" s="381" t="str">
        <v>[C-i-C]</v>
      </c>
      <c r="BZ144" s="381" t="str">
        <v>[C-i-C]</v>
      </c>
      <c r="CA144" s="381" t="str">
        <v>[C-i-C]</v>
      </c>
      <c r="CB144" s="381" t="str">
        <v>[C-i-C]</v>
      </c>
      <c r="CC144" s="381" t="str">
        <v>[C-i-C]</v>
      </c>
      <c r="CD144" s="381" t="str">
        <v>[C-i-C]</v>
      </c>
      <c r="CE144" s="381" t="str">
        <v>[C-i-C]</v>
      </c>
      <c r="CF144" s="381" t="str">
        <v>[C-i-C]</v>
      </c>
      <c r="CG144" s="381" t="str">
        <v>[C-i-C]</v>
      </c>
      <c r="CH144" s="381" t="str">
        <v>[C-i-C]</v>
      </c>
      <c r="CI144" s="381" t="str">
        <v>[C-i-C]</v>
      </c>
      <c r="CJ144" s="381" t="str">
        <v>[C-i-C]</v>
      </c>
      <c r="CK144" s="381" t="str">
        <v>[C-i-C]</v>
      </c>
      <c r="CL144" s="381" t="str">
        <v>[C-i-C]</v>
      </c>
      <c r="CM144" s="381" t="str">
        <v>[C-i-C]</v>
      </c>
      <c r="CN144" s="381" t="str">
        <v>[C-i-C]</v>
      </c>
      <c r="CO144" s="133">
        <v>0</v>
      </c>
      <c r="CP144" s="133">
        <v>0</v>
      </c>
      <c r="CQ144" s="133">
        <v>0</v>
      </c>
      <c r="CR144" s="133">
        <v>0</v>
      </c>
      <c r="CS144" s="133">
        <v>0</v>
      </c>
      <c r="CT144" s="133">
        <v>0</v>
      </c>
      <c r="CU144" s="133">
        <v>0</v>
      </c>
      <c r="CV144" s="133">
        <v>0</v>
      </c>
      <c r="CW144" s="133">
        <v>0</v>
      </c>
      <c r="CX144" s="133">
        <v>0</v>
      </c>
      <c r="CY144" s="133">
        <v>0</v>
      </c>
      <c r="CZ144" s="133">
        <v>0</v>
      </c>
      <c r="DA144" s="133">
        <v>0</v>
      </c>
      <c r="DB144" s="133">
        <v>0</v>
      </c>
      <c r="DC144" s="133">
        <v>0</v>
      </c>
      <c r="DD144" s="133">
        <v>0</v>
      </c>
      <c r="DE144" s="133">
        <v>0</v>
      </c>
      <c r="DF144" s="133">
        <v>0</v>
      </c>
      <c r="DG144" s="133">
        <v>0</v>
      </c>
      <c r="DH144" s="133">
        <v>0</v>
      </c>
      <c r="DI144" s="133">
        <v>0</v>
      </c>
      <c r="DJ144" s="133">
        <v>0</v>
      </c>
      <c r="DK144" s="133">
        <v>0</v>
      </c>
      <c r="DL144" s="133">
        <v>0</v>
      </c>
      <c r="DM144" s="133">
        <v>0</v>
      </c>
      <c r="DN144" s="133">
        <v>0</v>
      </c>
      <c r="DO144" s="133">
        <v>0</v>
      </c>
      <c r="DP144" s="133">
        <v>0</v>
      </c>
      <c r="DQ144" s="133">
        <v>0</v>
      </c>
      <c r="DR144" s="133">
        <v>0</v>
      </c>
      <c r="DS144" s="133">
        <v>0</v>
      </c>
      <c r="DU144" s="223"/>
      <c r="DV144" s="223"/>
      <c r="DW144" s="223"/>
      <c r="DX144" s="223"/>
      <c r="DY144" s="223"/>
      <c r="DZ144" s="223"/>
      <c r="EA144" s="223">
        <v>80970</v>
      </c>
      <c r="EB144" s="223">
        <v>182182.5</v>
      </c>
      <c r="EC144" s="223">
        <v>0</v>
      </c>
      <c r="ED144" s="223">
        <f t="shared" si="35"/>
        <v>0</v>
      </c>
      <c r="EE144" s="223">
        <f t="shared" si="36"/>
        <v>0</v>
      </c>
      <c r="EF144" s="147" t="str">
        <f t="shared" si="37"/>
        <v>ERROR</v>
      </c>
      <c r="EG144" s="223">
        <f t="shared" si="38"/>
        <v>263152.5</v>
      </c>
      <c r="EI144" s="223">
        <f t="shared" si="34"/>
        <v>217080</v>
      </c>
      <c r="EJ144" s="223">
        <f>EI144*'Key assumptions'!$H$20*'Key assumptions'!$H$21</f>
        <v>8140.5</v>
      </c>
      <c r="EK144" s="279">
        <f t="shared" si="41"/>
        <v>0.23963133640552994</v>
      </c>
      <c r="EL144" s="223">
        <f t="shared" si="39"/>
        <v>1950.7188940092165</v>
      </c>
      <c r="ET144" s="133">
        <f t="shared" si="42"/>
        <v>4</v>
      </c>
      <c r="EU144" s="133">
        <f t="shared" si="42"/>
        <v>12</v>
      </c>
      <c r="EV144" s="133">
        <f t="shared" si="42"/>
        <v>6</v>
      </c>
      <c r="EW144" s="133">
        <f t="shared" si="42"/>
        <v>0</v>
      </c>
      <c r="EX144" s="133">
        <f t="shared" si="42"/>
        <v>0</v>
      </c>
      <c r="EY144" s="133">
        <f t="shared" si="40"/>
        <v>22</v>
      </c>
      <c r="FA144" s="223">
        <v>0</v>
      </c>
      <c r="FB144" s="223">
        <v>0</v>
      </c>
    </row>
    <row r="145" spans="1:158" ht="12.6" thickBot="1" x14ac:dyDescent="0.45">
      <c r="A145" s="133" t="str">
        <v>Project Development</v>
      </c>
      <c r="B145" s="133" t="str">
        <v>N/A</v>
      </c>
      <c r="C145" s="133" t="str">
        <v>Internal Labour</v>
      </c>
      <c r="D145" s="133" t="str">
        <v>PT001708</v>
      </c>
      <c r="E145" s="133" t="str">
        <v>Principal Design Engineer</v>
      </c>
      <c r="F145" s="133">
        <v>269.89999999999998</v>
      </c>
      <c r="G145" s="133">
        <v>120.6</v>
      </c>
      <c r="H145" s="133">
        <v>0</v>
      </c>
      <c r="I145" s="133">
        <v>0</v>
      </c>
      <c r="J145" s="133">
        <v>0</v>
      </c>
      <c r="K145" s="133">
        <v>0</v>
      </c>
      <c r="L145" s="133">
        <v>0</v>
      </c>
      <c r="M145" s="381" t="str">
        <v>[C-i-C]</v>
      </c>
      <c r="N145" s="381" t="str">
        <v>[C-i-C]</v>
      </c>
      <c r="O145" s="381" t="str">
        <v>[C-i-C]</v>
      </c>
      <c r="P145" s="381" t="str">
        <v>[C-i-C]</v>
      </c>
      <c r="Q145" s="381" t="str">
        <v>[C-i-C]</v>
      </c>
      <c r="R145" s="381" t="str">
        <v>[C-i-C]</v>
      </c>
      <c r="S145" s="381" t="str">
        <v>[C-i-C]</v>
      </c>
      <c r="T145" s="381" t="str">
        <v>[C-i-C]</v>
      </c>
      <c r="U145" s="381" t="str">
        <v>[C-i-C]</v>
      </c>
      <c r="V145" s="381" t="str">
        <v>[C-i-C]</v>
      </c>
      <c r="W145" s="381" t="str">
        <v>[C-i-C]</v>
      </c>
      <c r="X145" s="381" t="str">
        <v>[C-i-C]</v>
      </c>
      <c r="Y145" s="381" t="str">
        <v>[C-i-C]</v>
      </c>
      <c r="Z145" s="381" t="str">
        <v>[C-i-C]</v>
      </c>
      <c r="AA145" s="381" t="str">
        <v>[C-i-C]</v>
      </c>
      <c r="AB145" s="381" t="str">
        <v>[C-i-C]</v>
      </c>
      <c r="AC145" s="381" t="str">
        <v>[C-i-C]</v>
      </c>
      <c r="AD145" s="381" t="str">
        <v>[C-i-C]</v>
      </c>
      <c r="AE145" s="381" t="str">
        <v>[C-i-C]</v>
      </c>
      <c r="AF145" s="381" t="str">
        <v>[C-i-C]</v>
      </c>
      <c r="AG145" s="381" t="str">
        <v>[C-i-C]</v>
      </c>
      <c r="AH145" s="381" t="str">
        <v>[C-i-C]</v>
      </c>
      <c r="AI145" s="133">
        <v>0</v>
      </c>
      <c r="AJ145" s="133">
        <v>0</v>
      </c>
      <c r="AK145" s="133">
        <v>0</v>
      </c>
      <c r="AL145" s="133">
        <v>0</v>
      </c>
      <c r="AM145" s="133">
        <v>0</v>
      </c>
      <c r="AN145" s="133">
        <v>0</v>
      </c>
      <c r="AO145" s="133">
        <v>0</v>
      </c>
      <c r="AP145" s="133">
        <v>0</v>
      </c>
      <c r="AQ145" s="133">
        <v>0.2</v>
      </c>
      <c r="AR145" s="133">
        <v>0.3</v>
      </c>
      <c r="AS145" s="133">
        <v>0.5</v>
      </c>
      <c r="AT145" s="133">
        <v>0.15</v>
      </c>
      <c r="AU145" s="133">
        <v>0</v>
      </c>
      <c r="AV145" s="133">
        <v>0</v>
      </c>
      <c r="AW145" s="133">
        <v>0</v>
      </c>
      <c r="AX145" s="133">
        <v>0</v>
      </c>
      <c r="AY145" s="133">
        <v>0</v>
      </c>
      <c r="AZ145" s="133">
        <v>0</v>
      </c>
      <c r="BA145" s="133">
        <v>0</v>
      </c>
      <c r="BB145" s="133">
        <v>0</v>
      </c>
      <c r="BC145" s="133">
        <v>0</v>
      </c>
      <c r="BD145" s="133">
        <v>0</v>
      </c>
      <c r="BE145" s="133">
        <v>0</v>
      </c>
      <c r="BF145" s="133">
        <v>0</v>
      </c>
      <c r="BG145" s="133">
        <v>0</v>
      </c>
      <c r="BH145" s="133">
        <v>0</v>
      </c>
      <c r="BI145" s="133">
        <v>0</v>
      </c>
      <c r="BJ145" s="133">
        <v>0</v>
      </c>
      <c r="BK145" s="133">
        <v>0</v>
      </c>
      <c r="BL145" s="133">
        <v>0</v>
      </c>
      <c r="BM145" s="133">
        <v>0</v>
      </c>
      <c r="BN145" s="133">
        <v>0</v>
      </c>
      <c r="BO145" s="133">
        <v>0</v>
      </c>
      <c r="BP145" s="133">
        <v>0</v>
      </c>
      <c r="BQ145" s="133">
        <v>0</v>
      </c>
      <c r="BR145" s="133">
        <v>0</v>
      </c>
      <c r="BS145" s="381" t="str">
        <v>[C-i-C]</v>
      </c>
      <c r="BT145" s="381" t="str">
        <v>[C-i-C]</v>
      </c>
      <c r="BU145" s="381" t="str">
        <v>[C-i-C]</v>
      </c>
      <c r="BV145" s="381" t="str">
        <v>[C-i-C]</v>
      </c>
      <c r="BW145" s="381" t="str">
        <v>[C-i-C]</v>
      </c>
      <c r="BX145" s="381" t="str">
        <v>[C-i-C]</v>
      </c>
      <c r="BY145" s="381" t="str">
        <v>[C-i-C]</v>
      </c>
      <c r="BZ145" s="381" t="str">
        <v>[C-i-C]</v>
      </c>
      <c r="CA145" s="381" t="str">
        <v>[C-i-C]</v>
      </c>
      <c r="CB145" s="381" t="str">
        <v>[C-i-C]</v>
      </c>
      <c r="CC145" s="381" t="str">
        <v>[C-i-C]</v>
      </c>
      <c r="CD145" s="381" t="str">
        <v>[C-i-C]</v>
      </c>
      <c r="CE145" s="381" t="str">
        <v>[C-i-C]</v>
      </c>
      <c r="CF145" s="381" t="str">
        <v>[C-i-C]</v>
      </c>
      <c r="CG145" s="381" t="str">
        <v>[C-i-C]</v>
      </c>
      <c r="CH145" s="381" t="str">
        <v>[C-i-C]</v>
      </c>
      <c r="CI145" s="381" t="str">
        <v>[C-i-C]</v>
      </c>
      <c r="CJ145" s="381" t="str">
        <v>[C-i-C]</v>
      </c>
      <c r="CK145" s="381" t="str">
        <v>[C-i-C]</v>
      </c>
      <c r="CL145" s="381" t="str">
        <v>[C-i-C]</v>
      </c>
      <c r="CM145" s="381" t="str">
        <v>[C-i-C]</v>
      </c>
      <c r="CN145" s="381" t="str">
        <v>[C-i-C]</v>
      </c>
      <c r="CO145" s="133">
        <v>0</v>
      </c>
      <c r="CP145" s="133">
        <v>0</v>
      </c>
      <c r="CQ145" s="133">
        <v>0</v>
      </c>
      <c r="CR145" s="133">
        <v>0</v>
      </c>
      <c r="CS145" s="133">
        <v>0</v>
      </c>
      <c r="CT145" s="133">
        <v>0</v>
      </c>
      <c r="CU145" s="133">
        <v>0</v>
      </c>
      <c r="CV145" s="133">
        <v>0</v>
      </c>
      <c r="CW145" s="133">
        <v>8096.9999999999991</v>
      </c>
      <c r="CX145" s="133">
        <v>12145.499999999998</v>
      </c>
      <c r="CY145" s="133">
        <v>20242.5</v>
      </c>
      <c r="CZ145" s="133">
        <v>6072.7499999999991</v>
      </c>
      <c r="DA145" s="133">
        <v>0</v>
      </c>
      <c r="DB145" s="133">
        <v>0</v>
      </c>
      <c r="DC145" s="133">
        <v>0</v>
      </c>
      <c r="DD145" s="133">
        <v>0</v>
      </c>
      <c r="DE145" s="133">
        <v>0</v>
      </c>
      <c r="DF145" s="133">
        <v>0</v>
      </c>
      <c r="DG145" s="133">
        <v>0</v>
      </c>
      <c r="DH145" s="133">
        <v>0</v>
      </c>
      <c r="DI145" s="133">
        <v>0</v>
      </c>
      <c r="DJ145" s="133">
        <v>0</v>
      </c>
      <c r="DK145" s="133">
        <v>0</v>
      </c>
      <c r="DL145" s="133">
        <v>0</v>
      </c>
      <c r="DM145" s="133">
        <v>0</v>
      </c>
      <c r="DN145" s="133">
        <v>0</v>
      </c>
      <c r="DO145" s="133">
        <v>0</v>
      </c>
      <c r="DP145" s="133">
        <v>0</v>
      </c>
      <c r="DQ145" s="133">
        <v>0</v>
      </c>
      <c r="DR145" s="133">
        <v>0</v>
      </c>
      <c r="DS145" s="133">
        <v>0</v>
      </c>
      <c r="DU145" s="223"/>
      <c r="DV145" s="223"/>
      <c r="DW145" s="223"/>
      <c r="DX145" s="223"/>
      <c r="DY145" s="223"/>
      <c r="DZ145" s="223"/>
      <c r="EA145" s="223">
        <v>3470.1428571428569</v>
      </c>
      <c r="EB145" s="223">
        <v>10121.25</v>
      </c>
      <c r="EC145" s="223">
        <v>0</v>
      </c>
      <c r="ED145" s="223">
        <f t="shared" si="35"/>
        <v>46557.75</v>
      </c>
      <c r="EE145" s="223">
        <f t="shared" si="36"/>
        <v>0</v>
      </c>
      <c r="EF145" s="147" t="str">
        <f t="shared" si="37"/>
        <v>ERROR</v>
      </c>
      <c r="EG145" s="223">
        <f t="shared" si="38"/>
        <v>60149.142857142855</v>
      </c>
      <c r="EI145" s="223">
        <f t="shared" si="34"/>
        <v>217080</v>
      </c>
      <c r="EJ145" s="223">
        <f>EI145*'Key assumptions'!$H$20*'Key assumptions'!$H$21</f>
        <v>8140.5</v>
      </c>
      <c r="EK145" s="279">
        <f t="shared" si="41"/>
        <v>0.23963133640552994</v>
      </c>
      <c r="EL145" s="223">
        <f t="shared" si="39"/>
        <v>1950.7188940092165</v>
      </c>
      <c r="ET145" s="133">
        <f t="shared" si="42"/>
        <v>4</v>
      </c>
      <c r="EU145" s="133">
        <f t="shared" si="42"/>
        <v>12</v>
      </c>
      <c r="EV145" s="133">
        <f t="shared" si="42"/>
        <v>6</v>
      </c>
      <c r="EW145" s="133">
        <f t="shared" si="42"/>
        <v>4</v>
      </c>
      <c r="EX145" s="133">
        <f t="shared" si="42"/>
        <v>0</v>
      </c>
      <c r="EY145" s="133">
        <f t="shared" si="40"/>
        <v>26</v>
      </c>
      <c r="FA145" s="223">
        <v>0</v>
      </c>
      <c r="FB145" s="223">
        <v>0</v>
      </c>
    </row>
    <row r="146" spans="1:158" ht="12.6" thickBot="1" x14ac:dyDescent="0.45">
      <c r="A146" s="133" t="str">
        <v>Project Development</v>
      </c>
      <c r="B146" s="133" t="str">
        <v>N/A</v>
      </c>
      <c r="C146" s="133" t="str">
        <v>Internal Labour</v>
      </c>
      <c r="D146" s="133" t="str">
        <v>PT001709</v>
      </c>
      <c r="E146" s="133" t="str">
        <v>Senior Design TL</v>
      </c>
      <c r="F146" s="133">
        <v>269.89999999999998</v>
      </c>
      <c r="G146" s="133">
        <v>120.6</v>
      </c>
      <c r="H146" s="133">
        <v>0</v>
      </c>
      <c r="I146" s="133">
        <v>0</v>
      </c>
      <c r="J146" s="133">
        <v>0</v>
      </c>
      <c r="K146" s="133">
        <v>0</v>
      </c>
      <c r="L146" s="133">
        <v>0</v>
      </c>
      <c r="M146" s="381" t="str">
        <v>[C-i-C]</v>
      </c>
      <c r="N146" s="381" t="str">
        <v>[C-i-C]</v>
      </c>
      <c r="O146" s="381" t="str">
        <v>[C-i-C]</v>
      </c>
      <c r="P146" s="381" t="str">
        <v>[C-i-C]</v>
      </c>
      <c r="Q146" s="381" t="str">
        <v>[C-i-C]</v>
      </c>
      <c r="R146" s="381" t="str">
        <v>[C-i-C]</v>
      </c>
      <c r="S146" s="381" t="str">
        <v>[C-i-C]</v>
      </c>
      <c r="T146" s="381" t="str">
        <v>[C-i-C]</v>
      </c>
      <c r="U146" s="381" t="str">
        <v>[C-i-C]</v>
      </c>
      <c r="V146" s="381" t="str">
        <v>[C-i-C]</v>
      </c>
      <c r="W146" s="381" t="str">
        <v>[C-i-C]</v>
      </c>
      <c r="X146" s="381" t="str">
        <v>[C-i-C]</v>
      </c>
      <c r="Y146" s="381" t="str">
        <v>[C-i-C]</v>
      </c>
      <c r="Z146" s="381" t="str">
        <v>[C-i-C]</v>
      </c>
      <c r="AA146" s="381" t="str">
        <v>[C-i-C]</v>
      </c>
      <c r="AB146" s="381" t="str">
        <v>[C-i-C]</v>
      </c>
      <c r="AC146" s="381" t="str">
        <v>[C-i-C]</v>
      </c>
      <c r="AD146" s="381" t="str">
        <v>[C-i-C]</v>
      </c>
      <c r="AE146" s="381" t="str">
        <v>[C-i-C]</v>
      </c>
      <c r="AF146" s="381" t="str">
        <v>[C-i-C]</v>
      </c>
      <c r="AG146" s="381" t="str">
        <v>[C-i-C]</v>
      </c>
      <c r="AH146" s="381" t="str">
        <v>[C-i-C]</v>
      </c>
      <c r="AI146" s="133">
        <v>0</v>
      </c>
      <c r="AJ146" s="133">
        <v>0</v>
      </c>
      <c r="AK146" s="133">
        <v>0</v>
      </c>
      <c r="AL146" s="133">
        <v>0</v>
      </c>
      <c r="AM146" s="133">
        <v>0</v>
      </c>
      <c r="AN146" s="133">
        <v>0</v>
      </c>
      <c r="AO146" s="133">
        <v>0</v>
      </c>
      <c r="AP146" s="133">
        <v>0</v>
      </c>
      <c r="AQ146" s="133">
        <v>0</v>
      </c>
      <c r="AR146" s="133">
        <v>0</v>
      </c>
      <c r="AS146" s="133">
        <v>0</v>
      </c>
      <c r="AT146" s="133">
        <v>0</v>
      </c>
      <c r="AU146" s="133">
        <v>0</v>
      </c>
      <c r="AV146" s="133">
        <v>0</v>
      </c>
      <c r="AW146" s="133">
        <v>0</v>
      </c>
      <c r="AX146" s="133">
        <v>0</v>
      </c>
      <c r="AY146" s="133">
        <v>0</v>
      </c>
      <c r="AZ146" s="133">
        <v>0</v>
      </c>
      <c r="BA146" s="133">
        <v>0</v>
      </c>
      <c r="BB146" s="133">
        <v>0</v>
      </c>
      <c r="BC146" s="133">
        <v>0</v>
      </c>
      <c r="BD146" s="133">
        <v>0</v>
      </c>
      <c r="BE146" s="133">
        <v>0</v>
      </c>
      <c r="BF146" s="133">
        <v>0</v>
      </c>
      <c r="BG146" s="133">
        <v>0</v>
      </c>
      <c r="BH146" s="133">
        <v>0</v>
      </c>
      <c r="BI146" s="133">
        <v>0</v>
      </c>
      <c r="BJ146" s="133">
        <v>0</v>
      </c>
      <c r="BK146" s="133">
        <v>0</v>
      </c>
      <c r="BL146" s="133">
        <v>0</v>
      </c>
      <c r="BM146" s="133">
        <v>0</v>
      </c>
      <c r="BN146" s="133">
        <v>0</v>
      </c>
      <c r="BO146" s="133">
        <v>0</v>
      </c>
      <c r="BP146" s="133">
        <v>0</v>
      </c>
      <c r="BQ146" s="133">
        <v>0</v>
      </c>
      <c r="BR146" s="133">
        <v>0</v>
      </c>
      <c r="BS146" s="381" t="str">
        <v>[C-i-C]</v>
      </c>
      <c r="BT146" s="381" t="str">
        <v>[C-i-C]</v>
      </c>
      <c r="BU146" s="381" t="str">
        <v>[C-i-C]</v>
      </c>
      <c r="BV146" s="381" t="str">
        <v>[C-i-C]</v>
      </c>
      <c r="BW146" s="381" t="str">
        <v>[C-i-C]</v>
      </c>
      <c r="BX146" s="381" t="str">
        <v>[C-i-C]</v>
      </c>
      <c r="BY146" s="381" t="str">
        <v>[C-i-C]</v>
      </c>
      <c r="BZ146" s="381" t="str">
        <v>[C-i-C]</v>
      </c>
      <c r="CA146" s="381" t="str">
        <v>[C-i-C]</v>
      </c>
      <c r="CB146" s="381" t="str">
        <v>[C-i-C]</v>
      </c>
      <c r="CC146" s="381" t="str">
        <v>[C-i-C]</v>
      </c>
      <c r="CD146" s="381" t="str">
        <v>[C-i-C]</v>
      </c>
      <c r="CE146" s="381" t="str">
        <v>[C-i-C]</v>
      </c>
      <c r="CF146" s="381" t="str">
        <v>[C-i-C]</v>
      </c>
      <c r="CG146" s="381" t="str">
        <v>[C-i-C]</v>
      </c>
      <c r="CH146" s="381" t="str">
        <v>[C-i-C]</v>
      </c>
      <c r="CI146" s="381" t="str">
        <v>[C-i-C]</v>
      </c>
      <c r="CJ146" s="381" t="str">
        <v>[C-i-C]</v>
      </c>
      <c r="CK146" s="381" t="str">
        <v>[C-i-C]</v>
      </c>
      <c r="CL146" s="381" t="str">
        <v>[C-i-C]</v>
      </c>
      <c r="CM146" s="381" t="str">
        <v>[C-i-C]</v>
      </c>
      <c r="CN146" s="381" t="str">
        <v>[C-i-C]</v>
      </c>
      <c r="CO146" s="133">
        <v>0</v>
      </c>
      <c r="CP146" s="133">
        <v>0</v>
      </c>
      <c r="CQ146" s="133">
        <v>0</v>
      </c>
      <c r="CR146" s="133">
        <v>0</v>
      </c>
      <c r="CS146" s="133">
        <v>0</v>
      </c>
      <c r="CT146" s="133">
        <v>0</v>
      </c>
      <c r="CU146" s="133">
        <v>0</v>
      </c>
      <c r="CV146" s="133">
        <v>0</v>
      </c>
      <c r="CW146" s="133">
        <v>0</v>
      </c>
      <c r="CX146" s="133">
        <v>0</v>
      </c>
      <c r="CY146" s="133">
        <v>0</v>
      </c>
      <c r="CZ146" s="133">
        <v>0</v>
      </c>
      <c r="DA146" s="133">
        <v>0</v>
      </c>
      <c r="DB146" s="133">
        <v>0</v>
      </c>
      <c r="DC146" s="133">
        <v>0</v>
      </c>
      <c r="DD146" s="133">
        <v>0</v>
      </c>
      <c r="DE146" s="133">
        <v>0</v>
      </c>
      <c r="DF146" s="133">
        <v>0</v>
      </c>
      <c r="DG146" s="133">
        <v>0</v>
      </c>
      <c r="DH146" s="133">
        <v>0</v>
      </c>
      <c r="DI146" s="133">
        <v>0</v>
      </c>
      <c r="DJ146" s="133">
        <v>0</v>
      </c>
      <c r="DK146" s="133">
        <v>0</v>
      </c>
      <c r="DL146" s="133">
        <v>0</v>
      </c>
      <c r="DM146" s="133">
        <v>0</v>
      </c>
      <c r="DN146" s="133">
        <v>0</v>
      </c>
      <c r="DO146" s="133">
        <v>0</v>
      </c>
      <c r="DP146" s="133">
        <v>0</v>
      </c>
      <c r="DQ146" s="133">
        <v>0</v>
      </c>
      <c r="DR146" s="133">
        <v>0</v>
      </c>
      <c r="DS146" s="133">
        <v>0</v>
      </c>
      <c r="DU146" s="223"/>
      <c r="DV146" s="223"/>
      <c r="DW146" s="223"/>
      <c r="DX146" s="223"/>
      <c r="DY146" s="223"/>
      <c r="DZ146" s="223"/>
      <c r="EA146" s="223">
        <v>277611.42857142852</v>
      </c>
      <c r="EB146" s="223">
        <v>763431.42857142864</v>
      </c>
      <c r="EC146" s="223">
        <v>0</v>
      </c>
      <c r="ED146" s="223">
        <f t="shared" si="35"/>
        <v>0</v>
      </c>
      <c r="EE146" s="223">
        <f t="shared" si="36"/>
        <v>0</v>
      </c>
      <c r="EF146" s="147" t="str">
        <f t="shared" si="37"/>
        <v>ERROR</v>
      </c>
      <c r="EG146" s="223">
        <f t="shared" si="38"/>
        <v>1041042.8571428572</v>
      </c>
      <c r="EI146" s="223">
        <f t="shared" si="34"/>
        <v>217080</v>
      </c>
      <c r="EJ146" s="223">
        <f>EI146*'Key assumptions'!$H$20*'Key assumptions'!$H$21</f>
        <v>8140.5</v>
      </c>
      <c r="EK146" s="279">
        <f t="shared" si="41"/>
        <v>0.23963133640552994</v>
      </c>
      <c r="EL146" s="223">
        <f t="shared" si="39"/>
        <v>1950.7188940092165</v>
      </c>
      <c r="ET146" s="133">
        <f t="shared" si="42"/>
        <v>4</v>
      </c>
      <c r="EU146" s="133">
        <f t="shared" si="42"/>
        <v>12</v>
      </c>
      <c r="EV146" s="133">
        <f t="shared" si="42"/>
        <v>6</v>
      </c>
      <c r="EW146" s="133">
        <f t="shared" si="42"/>
        <v>0</v>
      </c>
      <c r="EX146" s="133">
        <f t="shared" si="42"/>
        <v>0</v>
      </c>
      <c r="EY146" s="133">
        <f t="shared" si="40"/>
        <v>22</v>
      </c>
      <c r="FA146" s="223">
        <v>0</v>
      </c>
      <c r="FB146" s="223">
        <v>0</v>
      </c>
    </row>
    <row r="147" spans="1:158" ht="12.6" thickBot="1" x14ac:dyDescent="0.45">
      <c r="A147" s="133" t="str">
        <v>Project Development</v>
      </c>
      <c r="B147" s="133" t="str">
        <v>N/A</v>
      </c>
      <c r="C147" s="133" t="str">
        <v>Internal Labour</v>
      </c>
      <c r="D147" s="133" t="str">
        <v>PT001709</v>
      </c>
      <c r="E147" s="133" t="str">
        <v>Principal Design Engineer</v>
      </c>
      <c r="F147" s="133">
        <v>269.89999999999998</v>
      </c>
      <c r="G147" s="133">
        <v>120.6</v>
      </c>
      <c r="H147" s="133">
        <v>0</v>
      </c>
      <c r="I147" s="133">
        <v>0</v>
      </c>
      <c r="J147" s="133">
        <v>0</v>
      </c>
      <c r="K147" s="133">
        <v>0</v>
      </c>
      <c r="L147" s="133">
        <v>0</v>
      </c>
      <c r="M147" s="381" t="str">
        <v>[C-i-C]</v>
      </c>
      <c r="N147" s="381" t="str">
        <v>[C-i-C]</v>
      </c>
      <c r="O147" s="381" t="str">
        <v>[C-i-C]</v>
      </c>
      <c r="P147" s="381" t="str">
        <v>[C-i-C]</v>
      </c>
      <c r="Q147" s="381" t="str">
        <v>[C-i-C]</v>
      </c>
      <c r="R147" s="381" t="str">
        <v>[C-i-C]</v>
      </c>
      <c r="S147" s="381" t="str">
        <v>[C-i-C]</v>
      </c>
      <c r="T147" s="381" t="str">
        <v>[C-i-C]</v>
      </c>
      <c r="U147" s="381" t="str">
        <v>[C-i-C]</v>
      </c>
      <c r="V147" s="381" t="str">
        <v>[C-i-C]</v>
      </c>
      <c r="W147" s="381" t="str">
        <v>[C-i-C]</v>
      </c>
      <c r="X147" s="381" t="str">
        <v>[C-i-C]</v>
      </c>
      <c r="Y147" s="381" t="str">
        <v>[C-i-C]</v>
      </c>
      <c r="Z147" s="381" t="str">
        <v>[C-i-C]</v>
      </c>
      <c r="AA147" s="381" t="str">
        <v>[C-i-C]</v>
      </c>
      <c r="AB147" s="381" t="str">
        <v>[C-i-C]</v>
      </c>
      <c r="AC147" s="381" t="str">
        <v>[C-i-C]</v>
      </c>
      <c r="AD147" s="381" t="str">
        <v>[C-i-C]</v>
      </c>
      <c r="AE147" s="381" t="str">
        <v>[C-i-C]</v>
      </c>
      <c r="AF147" s="381" t="str">
        <v>[C-i-C]</v>
      </c>
      <c r="AG147" s="381" t="str">
        <v>[C-i-C]</v>
      </c>
      <c r="AH147" s="381" t="str">
        <v>[C-i-C]</v>
      </c>
      <c r="AI147" s="133">
        <v>0</v>
      </c>
      <c r="AJ147" s="133">
        <v>0</v>
      </c>
      <c r="AK147" s="133">
        <v>0</v>
      </c>
      <c r="AL147" s="133">
        <v>0</v>
      </c>
      <c r="AM147" s="133">
        <v>0</v>
      </c>
      <c r="AN147" s="133">
        <v>0</v>
      </c>
      <c r="AO147" s="133">
        <v>0</v>
      </c>
      <c r="AP147" s="133">
        <v>0</v>
      </c>
      <c r="AQ147" s="133">
        <v>0.2</v>
      </c>
      <c r="AR147" s="133">
        <v>0.3</v>
      </c>
      <c r="AS147" s="133">
        <v>0.05</v>
      </c>
      <c r="AT147" s="133">
        <v>0</v>
      </c>
      <c r="AU147" s="133">
        <v>0</v>
      </c>
      <c r="AV147" s="133">
        <v>0</v>
      </c>
      <c r="AW147" s="133">
        <v>0</v>
      </c>
      <c r="AX147" s="133">
        <v>0</v>
      </c>
      <c r="AY147" s="133">
        <v>0</v>
      </c>
      <c r="AZ147" s="133">
        <v>0</v>
      </c>
      <c r="BA147" s="133">
        <v>0</v>
      </c>
      <c r="BB147" s="133">
        <v>0</v>
      </c>
      <c r="BC147" s="133">
        <v>0</v>
      </c>
      <c r="BD147" s="133">
        <v>0</v>
      </c>
      <c r="BE147" s="133">
        <v>0</v>
      </c>
      <c r="BF147" s="133">
        <v>0</v>
      </c>
      <c r="BG147" s="133">
        <v>0</v>
      </c>
      <c r="BH147" s="133">
        <v>0</v>
      </c>
      <c r="BI147" s="133">
        <v>0</v>
      </c>
      <c r="BJ147" s="133">
        <v>0</v>
      </c>
      <c r="BK147" s="133">
        <v>0</v>
      </c>
      <c r="BL147" s="133">
        <v>0</v>
      </c>
      <c r="BM147" s="133">
        <v>0</v>
      </c>
      <c r="BN147" s="133">
        <v>0</v>
      </c>
      <c r="BO147" s="133">
        <v>0</v>
      </c>
      <c r="BP147" s="133">
        <v>0</v>
      </c>
      <c r="BQ147" s="133">
        <v>0</v>
      </c>
      <c r="BR147" s="133">
        <v>0</v>
      </c>
      <c r="BS147" s="381" t="str">
        <v>[C-i-C]</v>
      </c>
      <c r="BT147" s="381" t="str">
        <v>[C-i-C]</v>
      </c>
      <c r="BU147" s="381" t="str">
        <v>[C-i-C]</v>
      </c>
      <c r="BV147" s="381" t="str">
        <v>[C-i-C]</v>
      </c>
      <c r="BW147" s="381" t="str">
        <v>[C-i-C]</v>
      </c>
      <c r="BX147" s="381" t="str">
        <v>[C-i-C]</v>
      </c>
      <c r="BY147" s="381" t="str">
        <v>[C-i-C]</v>
      </c>
      <c r="BZ147" s="381" t="str">
        <v>[C-i-C]</v>
      </c>
      <c r="CA147" s="381" t="str">
        <v>[C-i-C]</v>
      </c>
      <c r="CB147" s="381" t="str">
        <v>[C-i-C]</v>
      </c>
      <c r="CC147" s="381" t="str">
        <v>[C-i-C]</v>
      </c>
      <c r="CD147" s="381" t="str">
        <v>[C-i-C]</v>
      </c>
      <c r="CE147" s="381" t="str">
        <v>[C-i-C]</v>
      </c>
      <c r="CF147" s="381" t="str">
        <v>[C-i-C]</v>
      </c>
      <c r="CG147" s="381" t="str">
        <v>[C-i-C]</v>
      </c>
      <c r="CH147" s="381" t="str">
        <v>[C-i-C]</v>
      </c>
      <c r="CI147" s="381" t="str">
        <v>[C-i-C]</v>
      </c>
      <c r="CJ147" s="381" t="str">
        <v>[C-i-C]</v>
      </c>
      <c r="CK147" s="381" t="str">
        <v>[C-i-C]</v>
      </c>
      <c r="CL147" s="381" t="str">
        <v>[C-i-C]</v>
      </c>
      <c r="CM147" s="381" t="str">
        <v>[C-i-C]</v>
      </c>
      <c r="CN147" s="381" t="str">
        <v>[C-i-C]</v>
      </c>
      <c r="CO147" s="133">
        <v>0</v>
      </c>
      <c r="CP147" s="133">
        <v>0</v>
      </c>
      <c r="CQ147" s="133">
        <v>0</v>
      </c>
      <c r="CR147" s="133">
        <v>0</v>
      </c>
      <c r="CS147" s="133">
        <v>0</v>
      </c>
      <c r="CT147" s="133">
        <v>0</v>
      </c>
      <c r="CU147" s="133">
        <v>0</v>
      </c>
      <c r="CV147" s="133">
        <v>0</v>
      </c>
      <c r="CW147" s="133">
        <v>8096.9999999999991</v>
      </c>
      <c r="CX147" s="133">
        <v>12145.499999999998</v>
      </c>
      <c r="CY147" s="133">
        <v>2024.2499999999998</v>
      </c>
      <c r="CZ147" s="133">
        <v>0</v>
      </c>
      <c r="DA147" s="133">
        <v>0</v>
      </c>
      <c r="DB147" s="133">
        <v>0</v>
      </c>
      <c r="DC147" s="133">
        <v>0</v>
      </c>
      <c r="DD147" s="133">
        <v>0</v>
      </c>
      <c r="DE147" s="133">
        <v>0</v>
      </c>
      <c r="DF147" s="133">
        <v>0</v>
      </c>
      <c r="DG147" s="133">
        <v>0</v>
      </c>
      <c r="DH147" s="133">
        <v>0</v>
      </c>
      <c r="DI147" s="133">
        <v>0</v>
      </c>
      <c r="DJ147" s="133">
        <v>0</v>
      </c>
      <c r="DK147" s="133">
        <v>0</v>
      </c>
      <c r="DL147" s="133">
        <v>0</v>
      </c>
      <c r="DM147" s="133">
        <v>0</v>
      </c>
      <c r="DN147" s="133">
        <v>0</v>
      </c>
      <c r="DO147" s="133">
        <v>0</v>
      </c>
      <c r="DP147" s="133">
        <v>0</v>
      </c>
      <c r="DQ147" s="133">
        <v>0</v>
      </c>
      <c r="DR147" s="133">
        <v>0</v>
      </c>
      <c r="DS147" s="133">
        <v>0</v>
      </c>
      <c r="DU147" s="223"/>
      <c r="DV147" s="223"/>
      <c r="DW147" s="223"/>
      <c r="DX147" s="223"/>
      <c r="DY147" s="223"/>
      <c r="DZ147" s="223"/>
      <c r="EA147" s="223">
        <v>4626.8571428571422</v>
      </c>
      <c r="EB147" s="223">
        <v>13591.392857142855</v>
      </c>
      <c r="EC147" s="223">
        <v>0</v>
      </c>
      <c r="ED147" s="223">
        <f t="shared" si="35"/>
        <v>22266.749999999996</v>
      </c>
      <c r="EE147" s="223">
        <f t="shared" si="36"/>
        <v>0</v>
      </c>
      <c r="EF147" s="147" t="str">
        <f t="shared" si="37"/>
        <v>ERROR</v>
      </c>
      <c r="EG147" s="223">
        <f t="shared" si="38"/>
        <v>40484.999999999993</v>
      </c>
      <c r="EI147" s="223">
        <f t="shared" si="34"/>
        <v>217080</v>
      </c>
      <c r="EJ147" s="223">
        <f>EI147*'Key assumptions'!$H$20*'Key assumptions'!$H$21</f>
        <v>8140.5</v>
      </c>
      <c r="EK147" s="279">
        <f t="shared" si="41"/>
        <v>0.23963133640552994</v>
      </c>
      <c r="EL147" s="223">
        <f t="shared" si="39"/>
        <v>1950.7188940092165</v>
      </c>
      <c r="ET147" s="133">
        <f t="shared" si="42"/>
        <v>4</v>
      </c>
      <c r="EU147" s="133">
        <f t="shared" si="42"/>
        <v>12</v>
      </c>
      <c r="EV147" s="133">
        <f t="shared" si="42"/>
        <v>6</v>
      </c>
      <c r="EW147" s="133">
        <f t="shared" si="42"/>
        <v>3</v>
      </c>
      <c r="EX147" s="133">
        <f t="shared" si="42"/>
        <v>0</v>
      </c>
      <c r="EY147" s="133">
        <f t="shared" si="40"/>
        <v>25</v>
      </c>
      <c r="FA147" s="223">
        <v>0</v>
      </c>
      <c r="FB147" s="223">
        <v>0</v>
      </c>
    </row>
    <row r="148" spans="1:158" ht="12.6" thickBot="1" x14ac:dyDescent="0.45">
      <c r="A148" s="133" t="str">
        <v>Project Development</v>
      </c>
      <c r="B148" s="133" t="str">
        <v>N/A</v>
      </c>
      <c r="C148" s="133" t="str">
        <v>Internal Labour</v>
      </c>
      <c r="D148" s="133" t="str">
        <v>PT001710</v>
      </c>
      <c r="E148" s="133" t="str">
        <v>Designer - TL</v>
      </c>
      <c r="F148" s="133">
        <v>208.74</v>
      </c>
      <c r="G148" s="133">
        <v>91.43088017751478</v>
      </c>
      <c r="H148" s="133">
        <v>0</v>
      </c>
      <c r="I148" s="133">
        <v>0</v>
      </c>
      <c r="J148" s="133">
        <v>0</v>
      </c>
      <c r="K148" s="133">
        <v>0</v>
      </c>
      <c r="L148" s="133">
        <v>0</v>
      </c>
      <c r="M148" s="381" t="str">
        <v>[C-i-C]</v>
      </c>
      <c r="N148" s="381" t="str">
        <v>[C-i-C]</v>
      </c>
      <c r="O148" s="381" t="str">
        <v>[C-i-C]</v>
      </c>
      <c r="P148" s="381" t="str">
        <v>[C-i-C]</v>
      </c>
      <c r="Q148" s="381" t="str">
        <v>[C-i-C]</v>
      </c>
      <c r="R148" s="381" t="str">
        <v>[C-i-C]</v>
      </c>
      <c r="S148" s="381" t="str">
        <v>[C-i-C]</v>
      </c>
      <c r="T148" s="381" t="str">
        <v>[C-i-C]</v>
      </c>
      <c r="U148" s="381" t="str">
        <v>[C-i-C]</v>
      </c>
      <c r="V148" s="381" t="str">
        <v>[C-i-C]</v>
      </c>
      <c r="W148" s="381" t="str">
        <v>[C-i-C]</v>
      </c>
      <c r="X148" s="381" t="str">
        <v>[C-i-C]</v>
      </c>
      <c r="Y148" s="381" t="str">
        <v>[C-i-C]</v>
      </c>
      <c r="Z148" s="381" t="str">
        <v>[C-i-C]</v>
      </c>
      <c r="AA148" s="381" t="str">
        <v>[C-i-C]</v>
      </c>
      <c r="AB148" s="381" t="str">
        <v>[C-i-C]</v>
      </c>
      <c r="AC148" s="381" t="str">
        <v>[C-i-C]</v>
      </c>
      <c r="AD148" s="381" t="str">
        <v>[C-i-C]</v>
      </c>
      <c r="AE148" s="381" t="str">
        <v>[C-i-C]</v>
      </c>
      <c r="AF148" s="381" t="str">
        <v>[C-i-C]</v>
      </c>
      <c r="AG148" s="381" t="str">
        <v>[C-i-C]</v>
      </c>
      <c r="AH148" s="381" t="str">
        <v>[C-i-C]</v>
      </c>
      <c r="AI148" s="133">
        <v>0</v>
      </c>
      <c r="AJ148" s="133">
        <v>0</v>
      </c>
      <c r="AK148" s="133">
        <v>0</v>
      </c>
      <c r="AL148" s="133">
        <v>0</v>
      </c>
      <c r="AM148" s="133">
        <v>0</v>
      </c>
      <c r="AN148" s="133">
        <v>0</v>
      </c>
      <c r="AO148" s="133">
        <v>0</v>
      </c>
      <c r="AP148" s="133">
        <v>0</v>
      </c>
      <c r="AQ148" s="133">
        <v>0</v>
      </c>
      <c r="AR148" s="133">
        <v>0</v>
      </c>
      <c r="AS148" s="133">
        <v>0</v>
      </c>
      <c r="AT148" s="133">
        <v>0</v>
      </c>
      <c r="AU148" s="133">
        <v>0</v>
      </c>
      <c r="AV148" s="133">
        <v>0</v>
      </c>
      <c r="AW148" s="133">
        <v>0</v>
      </c>
      <c r="AX148" s="133">
        <v>0</v>
      </c>
      <c r="AY148" s="133">
        <v>0</v>
      </c>
      <c r="AZ148" s="133">
        <v>0</v>
      </c>
      <c r="BA148" s="133">
        <v>0</v>
      </c>
      <c r="BB148" s="133">
        <v>0</v>
      </c>
      <c r="BC148" s="133">
        <v>0</v>
      </c>
      <c r="BD148" s="133">
        <v>0</v>
      </c>
      <c r="BE148" s="133">
        <v>0</v>
      </c>
      <c r="BF148" s="133">
        <v>0</v>
      </c>
      <c r="BG148" s="133">
        <v>0</v>
      </c>
      <c r="BH148" s="133">
        <v>0</v>
      </c>
      <c r="BI148" s="133">
        <v>0</v>
      </c>
      <c r="BJ148" s="133">
        <v>0</v>
      </c>
      <c r="BK148" s="133">
        <v>0</v>
      </c>
      <c r="BL148" s="133">
        <v>0</v>
      </c>
      <c r="BM148" s="133">
        <v>0</v>
      </c>
      <c r="BN148" s="133">
        <v>0</v>
      </c>
      <c r="BO148" s="133">
        <v>0</v>
      </c>
      <c r="BP148" s="133">
        <v>0</v>
      </c>
      <c r="BQ148" s="133">
        <v>0</v>
      </c>
      <c r="BR148" s="133">
        <v>0</v>
      </c>
      <c r="BS148" s="381" t="str">
        <v>[C-i-C]</v>
      </c>
      <c r="BT148" s="381" t="str">
        <v>[C-i-C]</v>
      </c>
      <c r="BU148" s="381" t="str">
        <v>[C-i-C]</v>
      </c>
      <c r="BV148" s="381" t="str">
        <v>[C-i-C]</v>
      </c>
      <c r="BW148" s="381" t="str">
        <v>[C-i-C]</v>
      </c>
      <c r="BX148" s="381" t="str">
        <v>[C-i-C]</v>
      </c>
      <c r="BY148" s="381" t="str">
        <v>[C-i-C]</v>
      </c>
      <c r="BZ148" s="381" t="str">
        <v>[C-i-C]</v>
      </c>
      <c r="CA148" s="381" t="str">
        <v>[C-i-C]</v>
      </c>
      <c r="CB148" s="381" t="str">
        <v>[C-i-C]</v>
      </c>
      <c r="CC148" s="381" t="str">
        <v>[C-i-C]</v>
      </c>
      <c r="CD148" s="381" t="str">
        <v>[C-i-C]</v>
      </c>
      <c r="CE148" s="381" t="str">
        <v>[C-i-C]</v>
      </c>
      <c r="CF148" s="381" t="str">
        <v>[C-i-C]</v>
      </c>
      <c r="CG148" s="381" t="str">
        <v>[C-i-C]</v>
      </c>
      <c r="CH148" s="381" t="str">
        <v>[C-i-C]</v>
      </c>
      <c r="CI148" s="381" t="str">
        <v>[C-i-C]</v>
      </c>
      <c r="CJ148" s="381" t="str">
        <v>[C-i-C]</v>
      </c>
      <c r="CK148" s="381" t="str">
        <v>[C-i-C]</v>
      </c>
      <c r="CL148" s="381" t="str">
        <v>[C-i-C]</v>
      </c>
      <c r="CM148" s="381" t="str">
        <v>[C-i-C]</v>
      </c>
      <c r="CN148" s="381" t="str">
        <v>[C-i-C]</v>
      </c>
      <c r="CO148" s="133">
        <v>0</v>
      </c>
      <c r="CP148" s="133">
        <v>0</v>
      </c>
      <c r="CQ148" s="133">
        <v>0</v>
      </c>
      <c r="CR148" s="133">
        <v>0</v>
      </c>
      <c r="CS148" s="133">
        <v>0</v>
      </c>
      <c r="CT148" s="133">
        <v>0</v>
      </c>
      <c r="CU148" s="133">
        <v>0</v>
      </c>
      <c r="CV148" s="133">
        <v>0</v>
      </c>
      <c r="CW148" s="133">
        <v>0</v>
      </c>
      <c r="CX148" s="133">
        <v>0</v>
      </c>
      <c r="CY148" s="133">
        <v>0</v>
      </c>
      <c r="CZ148" s="133">
        <v>0</v>
      </c>
      <c r="DA148" s="133">
        <v>0</v>
      </c>
      <c r="DB148" s="133">
        <v>0</v>
      </c>
      <c r="DC148" s="133">
        <v>0</v>
      </c>
      <c r="DD148" s="133">
        <v>0</v>
      </c>
      <c r="DE148" s="133">
        <v>0</v>
      </c>
      <c r="DF148" s="133">
        <v>0</v>
      </c>
      <c r="DG148" s="133">
        <v>0</v>
      </c>
      <c r="DH148" s="133">
        <v>0</v>
      </c>
      <c r="DI148" s="133">
        <v>0</v>
      </c>
      <c r="DJ148" s="133">
        <v>0</v>
      </c>
      <c r="DK148" s="133">
        <v>0</v>
      </c>
      <c r="DL148" s="133">
        <v>0</v>
      </c>
      <c r="DM148" s="133">
        <v>0</v>
      </c>
      <c r="DN148" s="133">
        <v>0</v>
      </c>
      <c r="DO148" s="133">
        <v>0</v>
      </c>
      <c r="DP148" s="133">
        <v>0</v>
      </c>
      <c r="DQ148" s="133">
        <v>0</v>
      </c>
      <c r="DR148" s="133">
        <v>0</v>
      </c>
      <c r="DS148" s="133">
        <v>0</v>
      </c>
      <c r="DU148" s="223"/>
      <c r="DV148" s="223"/>
      <c r="DW148" s="223"/>
      <c r="DX148" s="223"/>
      <c r="DY148" s="223"/>
      <c r="DZ148" s="223"/>
      <c r="EA148" s="223">
        <v>0</v>
      </c>
      <c r="EB148" s="223">
        <v>89460</v>
      </c>
      <c r="EC148" s="223">
        <v>0</v>
      </c>
      <c r="ED148" s="223">
        <f t="shared" si="35"/>
        <v>0</v>
      </c>
      <c r="EE148" s="223">
        <f t="shared" si="36"/>
        <v>0</v>
      </c>
      <c r="EF148" s="147" t="str">
        <f t="shared" si="37"/>
        <v>ERROR</v>
      </c>
      <c r="EG148" s="223">
        <f t="shared" si="38"/>
        <v>89460</v>
      </c>
      <c r="EI148" s="223">
        <f t="shared" si="34"/>
        <v>164575.58431952662</v>
      </c>
      <c r="EJ148" s="223">
        <f>EI148*'Key assumptions'!$H$20*'Key assumptions'!$H$21</f>
        <v>6171.5844119822477</v>
      </c>
      <c r="EK148" s="279">
        <f t="shared" si="41"/>
        <v>0.23963133640552994</v>
      </c>
      <c r="EL148" s="223">
        <f t="shared" si="39"/>
        <v>1478.9050203828426</v>
      </c>
      <c r="ET148" s="133">
        <f t="shared" si="42"/>
        <v>4</v>
      </c>
      <c r="EU148" s="133">
        <f t="shared" si="42"/>
        <v>12</v>
      </c>
      <c r="EV148" s="133">
        <f t="shared" si="42"/>
        <v>6</v>
      </c>
      <c r="EW148" s="133">
        <f t="shared" si="42"/>
        <v>0</v>
      </c>
      <c r="EX148" s="133">
        <f t="shared" si="42"/>
        <v>0</v>
      </c>
      <c r="EY148" s="133">
        <f t="shared" si="40"/>
        <v>22</v>
      </c>
      <c r="FA148" s="223">
        <v>0</v>
      </c>
      <c r="FB148" s="223">
        <v>0</v>
      </c>
    </row>
    <row r="149" spans="1:158" ht="12.6" thickBot="1" x14ac:dyDescent="0.45">
      <c r="A149" s="133" t="str">
        <v>Project Development</v>
      </c>
      <c r="B149" s="133" t="str">
        <v>N/A</v>
      </c>
      <c r="C149" s="133" t="str">
        <v>Internal Labour</v>
      </c>
      <c r="D149" s="133" t="str">
        <v>PT001710</v>
      </c>
      <c r="E149" s="133" t="str">
        <v>Designer - TL</v>
      </c>
      <c r="F149" s="133">
        <v>208.74</v>
      </c>
      <c r="G149" s="133">
        <v>91.43088017751478</v>
      </c>
      <c r="H149" s="133">
        <v>0</v>
      </c>
      <c r="I149" s="133">
        <v>0</v>
      </c>
      <c r="J149" s="133">
        <v>0</v>
      </c>
      <c r="K149" s="133">
        <v>0</v>
      </c>
      <c r="L149" s="133">
        <v>0</v>
      </c>
      <c r="M149" s="381" t="str">
        <v>[C-i-C]</v>
      </c>
      <c r="N149" s="381" t="str">
        <v>[C-i-C]</v>
      </c>
      <c r="O149" s="381" t="str">
        <v>[C-i-C]</v>
      </c>
      <c r="P149" s="381" t="str">
        <v>[C-i-C]</v>
      </c>
      <c r="Q149" s="381" t="str">
        <v>[C-i-C]</v>
      </c>
      <c r="R149" s="381" t="str">
        <v>[C-i-C]</v>
      </c>
      <c r="S149" s="381" t="str">
        <v>[C-i-C]</v>
      </c>
      <c r="T149" s="381" t="str">
        <v>[C-i-C]</v>
      </c>
      <c r="U149" s="381" t="str">
        <v>[C-i-C]</v>
      </c>
      <c r="V149" s="381" t="str">
        <v>[C-i-C]</v>
      </c>
      <c r="W149" s="381" t="str">
        <v>[C-i-C]</v>
      </c>
      <c r="X149" s="381" t="str">
        <v>[C-i-C]</v>
      </c>
      <c r="Y149" s="381" t="str">
        <v>[C-i-C]</v>
      </c>
      <c r="Z149" s="381" t="str">
        <v>[C-i-C]</v>
      </c>
      <c r="AA149" s="381" t="str">
        <v>[C-i-C]</v>
      </c>
      <c r="AB149" s="381" t="str">
        <v>[C-i-C]</v>
      </c>
      <c r="AC149" s="381" t="str">
        <v>[C-i-C]</v>
      </c>
      <c r="AD149" s="381" t="str">
        <v>[C-i-C]</v>
      </c>
      <c r="AE149" s="381" t="str">
        <v>[C-i-C]</v>
      </c>
      <c r="AF149" s="381" t="str">
        <v>[C-i-C]</v>
      </c>
      <c r="AG149" s="381" t="str">
        <v>[C-i-C]</v>
      </c>
      <c r="AH149" s="381" t="str">
        <v>[C-i-C]</v>
      </c>
      <c r="AI149" s="133">
        <v>0</v>
      </c>
      <c r="AJ149" s="133">
        <v>0</v>
      </c>
      <c r="AK149" s="133">
        <v>0</v>
      </c>
      <c r="AL149" s="133">
        <v>0</v>
      </c>
      <c r="AM149" s="133">
        <v>0</v>
      </c>
      <c r="AN149" s="133">
        <v>0</v>
      </c>
      <c r="AO149" s="133">
        <v>0</v>
      </c>
      <c r="AP149" s="133">
        <v>0</v>
      </c>
      <c r="AQ149" s="133">
        <v>0</v>
      </c>
      <c r="AR149" s="133">
        <v>0</v>
      </c>
      <c r="AS149" s="133">
        <v>0</v>
      </c>
      <c r="AT149" s="133">
        <v>0</v>
      </c>
      <c r="AU149" s="133">
        <v>0</v>
      </c>
      <c r="AV149" s="133">
        <v>0</v>
      </c>
      <c r="AW149" s="133">
        <v>0</v>
      </c>
      <c r="AX149" s="133">
        <v>0</v>
      </c>
      <c r="AY149" s="133">
        <v>0</v>
      </c>
      <c r="AZ149" s="133">
        <v>0</v>
      </c>
      <c r="BA149" s="133">
        <v>0</v>
      </c>
      <c r="BB149" s="133">
        <v>0</v>
      </c>
      <c r="BC149" s="133">
        <v>0</v>
      </c>
      <c r="BD149" s="133">
        <v>0</v>
      </c>
      <c r="BE149" s="133">
        <v>0</v>
      </c>
      <c r="BF149" s="133">
        <v>0</v>
      </c>
      <c r="BG149" s="133">
        <v>0</v>
      </c>
      <c r="BH149" s="133">
        <v>0</v>
      </c>
      <c r="BI149" s="133">
        <v>0</v>
      </c>
      <c r="BJ149" s="133">
        <v>0</v>
      </c>
      <c r="BK149" s="133">
        <v>0</v>
      </c>
      <c r="BL149" s="133">
        <v>0</v>
      </c>
      <c r="BM149" s="133">
        <v>0</v>
      </c>
      <c r="BN149" s="133">
        <v>0</v>
      </c>
      <c r="BO149" s="133">
        <v>0</v>
      </c>
      <c r="BP149" s="133">
        <v>0</v>
      </c>
      <c r="BQ149" s="133">
        <v>0</v>
      </c>
      <c r="BR149" s="133">
        <v>0</v>
      </c>
      <c r="BS149" s="381" t="str">
        <v>[C-i-C]</v>
      </c>
      <c r="BT149" s="381" t="str">
        <v>[C-i-C]</v>
      </c>
      <c r="BU149" s="381" t="str">
        <v>[C-i-C]</v>
      </c>
      <c r="BV149" s="381" t="str">
        <v>[C-i-C]</v>
      </c>
      <c r="BW149" s="381" t="str">
        <v>[C-i-C]</v>
      </c>
      <c r="BX149" s="381" t="str">
        <v>[C-i-C]</v>
      </c>
      <c r="BY149" s="381" t="str">
        <v>[C-i-C]</v>
      </c>
      <c r="BZ149" s="381" t="str">
        <v>[C-i-C]</v>
      </c>
      <c r="CA149" s="381" t="str">
        <v>[C-i-C]</v>
      </c>
      <c r="CB149" s="381" t="str">
        <v>[C-i-C]</v>
      </c>
      <c r="CC149" s="381" t="str">
        <v>[C-i-C]</v>
      </c>
      <c r="CD149" s="381" t="str">
        <v>[C-i-C]</v>
      </c>
      <c r="CE149" s="381" t="str">
        <v>[C-i-C]</v>
      </c>
      <c r="CF149" s="381" t="str">
        <v>[C-i-C]</v>
      </c>
      <c r="CG149" s="381" t="str">
        <v>[C-i-C]</v>
      </c>
      <c r="CH149" s="381" t="str">
        <v>[C-i-C]</v>
      </c>
      <c r="CI149" s="381" t="str">
        <v>[C-i-C]</v>
      </c>
      <c r="CJ149" s="381" t="str">
        <v>[C-i-C]</v>
      </c>
      <c r="CK149" s="381" t="str">
        <v>[C-i-C]</v>
      </c>
      <c r="CL149" s="381" t="str">
        <v>[C-i-C]</v>
      </c>
      <c r="CM149" s="381" t="str">
        <v>[C-i-C]</v>
      </c>
      <c r="CN149" s="381" t="str">
        <v>[C-i-C]</v>
      </c>
      <c r="CO149" s="133">
        <v>0</v>
      </c>
      <c r="CP149" s="133">
        <v>0</v>
      </c>
      <c r="CQ149" s="133">
        <v>0</v>
      </c>
      <c r="CR149" s="133">
        <v>0</v>
      </c>
      <c r="CS149" s="133">
        <v>0</v>
      </c>
      <c r="CT149" s="133">
        <v>0</v>
      </c>
      <c r="CU149" s="133">
        <v>0</v>
      </c>
      <c r="CV149" s="133">
        <v>0</v>
      </c>
      <c r="CW149" s="133">
        <v>0</v>
      </c>
      <c r="CX149" s="133">
        <v>0</v>
      </c>
      <c r="CY149" s="133">
        <v>0</v>
      </c>
      <c r="CZ149" s="133">
        <v>0</v>
      </c>
      <c r="DA149" s="133">
        <v>0</v>
      </c>
      <c r="DB149" s="133">
        <v>0</v>
      </c>
      <c r="DC149" s="133">
        <v>0</v>
      </c>
      <c r="DD149" s="133">
        <v>0</v>
      </c>
      <c r="DE149" s="133">
        <v>0</v>
      </c>
      <c r="DF149" s="133">
        <v>0</v>
      </c>
      <c r="DG149" s="133">
        <v>0</v>
      </c>
      <c r="DH149" s="133">
        <v>0</v>
      </c>
      <c r="DI149" s="133">
        <v>0</v>
      </c>
      <c r="DJ149" s="133">
        <v>0</v>
      </c>
      <c r="DK149" s="133">
        <v>0</v>
      </c>
      <c r="DL149" s="133">
        <v>0</v>
      </c>
      <c r="DM149" s="133">
        <v>0</v>
      </c>
      <c r="DN149" s="133">
        <v>0</v>
      </c>
      <c r="DO149" s="133">
        <v>0</v>
      </c>
      <c r="DP149" s="133">
        <v>0</v>
      </c>
      <c r="DQ149" s="133">
        <v>0</v>
      </c>
      <c r="DR149" s="133">
        <v>0</v>
      </c>
      <c r="DS149" s="133">
        <v>0</v>
      </c>
      <c r="DU149" s="223"/>
      <c r="DV149" s="223"/>
      <c r="DW149" s="223"/>
      <c r="DX149" s="223"/>
      <c r="DY149" s="223"/>
      <c r="DZ149" s="223"/>
      <c r="EA149" s="223">
        <v>62622</v>
      </c>
      <c r="EB149" s="223">
        <v>344421</v>
      </c>
      <c r="EC149" s="223">
        <v>0</v>
      </c>
      <c r="ED149" s="223">
        <f t="shared" si="35"/>
        <v>0</v>
      </c>
      <c r="EE149" s="223">
        <f t="shared" si="36"/>
        <v>0</v>
      </c>
      <c r="EF149" s="147" t="str">
        <f t="shared" si="37"/>
        <v>ERROR</v>
      </c>
      <c r="EG149" s="223">
        <f t="shared" si="38"/>
        <v>407043</v>
      </c>
      <c r="EI149" s="223">
        <f t="shared" si="34"/>
        <v>164575.58431952662</v>
      </c>
      <c r="EJ149" s="223">
        <f>EI149*'Key assumptions'!$H$20*'Key assumptions'!$H$21</f>
        <v>6171.5844119822477</v>
      </c>
      <c r="EK149" s="279">
        <f t="shared" si="41"/>
        <v>0.23963133640552994</v>
      </c>
      <c r="EL149" s="223">
        <f t="shared" si="39"/>
        <v>1478.9050203828426</v>
      </c>
      <c r="ET149" s="133">
        <f t="shared" ref="ET149:EX158" si="43">COUNTIFS($H$6:$BL$6,ET$8,$H149:$BL149,"&lt;&gt;"&amp;0)</f>
        <v>4</v>
      </c>
      <c r="EU149" s="133">
        <f t="shared" si="43"/>
        <v>12</v>
      </c>
      <c r="EV149" s="133">
        <f t="shared" si="43"/>
        <v>6</v>
      </c>
      <c r="EW149" s="133">
        <f t="shared" si="43"/>
        <v>0</v>
      </c>
      <c r="EX149" s="133">
        <f t="shared" si="43"/>
        <v>0</v>
      </c>
      <c r="EY149" s="133">
        <f t="shared" si="40"/>
        <v>22</v>
      </c>
      <c r="FA149" s="223">
        <v>0</v>
      </c>
      <c r="FB149" s="223">
        <v>0</v>
      </c>
    </row>
    <row r="150" spans="1:158" ht="12.6" thickBot="1" x14ac:dyDescent="0.45">
      <c r="A150" s="133" t="str">
        <v>Project Development</v>
      </c>
      <c r="B150" s="133" t="str">
        <v>N/A</v>
      </c>
      <c r="C150" s="133" t="str">
        <v>Internal Labour</v>
      </c>
      <c r="D150" s="133">
        <v>636937</v>
      </c>
      <c r="E150" s="133" t="str">
        <v>Designer - Civil</v>
      </c>
      <c r="F150" s="133">
        <v>203.73</v>
      </c>
      <c r="G150" s="133">
        <v>89.239044008875723</v>
      </c>
      <c r="H150" s="133">
        <v>0</v>
      </c>
      <c r="I150" s="133">
        <v>0</v>
      </c>
      <c r="J150" s="133">
        <v>0</v>
      </c>
      <c r="K150" s="133">
        <v>0</v>
      </c>
      <c r="L150" s="133">
        <v>0</v>
      </c>
      <c r="M150" s="381" t="str">
        <v>[C-i-C]</v>
      </c>
      <c r="N150" s="381" t="str">
        <v>[C-i-C]</v>
      </c>
      <c r="O150" s="381" t="str">
        <v>[C-i-C]</v>
      </c>
      <c r="P150" s="381" t="str">
        <v>[C-i-C]</v>
      </c>
      <c r="Q150" s="381" t="str">
        <v>[C-i-C]</v>
      </c>
      <c r="R150" s="381" t="str">
        <v>[C-i-C]</v>
      </c>
      <c r="S150" s="381" t="str">
        <v>[C-i-C]</v>
      </c>
      <c r="T150" s="381" t="str">
        <v>[C-i-C]</v>
      </c>
      <c r="U150" s="381" t="str">
        <v>[C-i-C]</v>
      </c>
      <c r="V150" s="381" t="str">
        <v>[C-i-C]</v>
      </c>
      <c r="W150" s="381" t="str">
        <v>[C-i-C]</v>
      </c>
      <c r="X150" s="381" t="str">
        <v>[C-i-C]</v>
      </c>
      <c r="Y150" s="381" t="str">
        <v>[C-i-C]</v>
      </c>
      <c r="Z150" s="381" t="str">
        <v>[C-i-C]</v>
      </c>
      <c r="AA150" s="381" t="str">
        <v>[C-i-C]</v>
      </c>
      <c r="AB150" s="381" t="str">
        <v>[C-i-C]</v>
      </c>
      <c r="AC150" s="381" t="str">
        <v>[C-i-C]</v>
      </c>
      <c r="AD150" s="381" t="str">
        <v>[C-i-C]</v>
      </c>
      <c r="AE150" s="381" t="str">
        <v>[C-i-C]</v>
      </c>
      <c r="AF150" s="381" t="str">
        <v>[C-i-C]</v>
      </c>
      <c r="AG150" s="381" t="str">
        <v>[C-i-C]</v>
      </c>
      <c r="AH150" s="381" t="str">
        <v>[C-i-C]</v>
      </c>
      <c r="AI150" s="133">
        <v>0</v>
      </c>
      <c r="AJ150" s="133">
        <v>0</v>
      </c>
      <c r="AK150" s="133">
        <v>0</v>
      </c>
      <c r="AL150" s="133">
        <v>0</v>
      </c>
      <c r="AM150" s="133">
        <v>0</v>
      </c>
      <c r="AN150" s="133">
        <v>0</v>
      </c>
      <c r="AO150" s="133">
        <v>0</v>
      </c>
      <c r="AP150" s="133">
        <v>0</v>
      </c>
      <c r="AQ150" s="133">
        <v>0</v>
      </c>
      <c r="AR150" s="133">
        <v>0</v>
      </c>
      <c r="AS150" s="133">
        <v>0</v>
      </c>
      <c r="AT150" s="133">
        <v>0</v>
      </c>
      <c r="AU150" s="133">
        <v>0</v>
      </c>
      <c r="AV150" s="133">
        <v>0</v>
      </c>
      <c r="AW150" s="133">
        <v>0</v>
      </c>
      <c r="AX150" s="133">
        <v>0</v>
      </c>
      <c r="AY150" s="133">
        <v>0</v>
      </c>
      <c r="AZ150" s="133">
        <v>0</v>
      </c>
      <c r="BA150" s="133">
        <v>0</v>
      </c>
      <c r="BB150" s="133">
        <v>0</v>
      </c>
      <c r="BC150" s="133">
        <v>0</v>
      </c>
      <c r="BD150" s="133">
        <v>0</v>
      </c>
      <c r="BE150" s="133">
        <v>0</v>
      </c>
      <c r="BF150" s="133">
        <v>0</v>
      </c>
      <c r="BG150" s="133">
        <v>0</v>
      </c>
      <c r="BH150" s="133">
        <v>0</v>
      </c>
      <c r="BI150" s="133">
        <v>0</v>
      </c>
      <c r="BJ150" s="133">
        <v>0</v>
      </c>
      <c r="BK150" s="133">
        <v>0</v>
      </c>
      <c r="BL150" s="133">
        <v>0</v>
      </c>
      <c r="BM150" s="133">
        <v>0</v>
      </c>
      <c r="BN150" s="133">
        <v>0</v>
      </c>
      <c r="BO150" s="133">
        <v>0</v>
      </c>
      <c r="BP150" s="133">
        <v>0</v>
      </c>
      <c r="BQ150" s="133">
        <v>0</v>
      </c>
      <c r="BR150" s="133">
        <v>0</v>
      </c>
      <c r="BS150" s="381" t="str">
        <v>[C-i-C]</v>
      </c>
      <c r="BT150" s="381" t="str">
        <v>[C-i-C]</v>
      </c>
      <c r="BU150" s="381" t="str">
        <v>[C-i-C]</v>
      </c>
      <c r="BV150" s="381" t="str">
        <v>[C-i-C]</v>
      </c>
      <c r="BW150" s="381" t="str">
        <v>[C-i-C]</v>
      </c>
      <c r="BX150" s="381" t="str">
        <v>[C-i-C]</v>
      </c>
      <c r="BY150" s="381" t="str">
        <v>[C-i-C]</v>
      </c>
      <c r="BZ150" s="381" t="str">
        <v>[C-i-C]</v>
      </c>
      <c r="CA150" s="381" t="str">
        <v>[C-i-C]</v>
      </c>
      <c r="CB150" s="381" t="str">
        <v>[C-i-C]</v>
      </c>
      <c r="CC150" s="381" t="str">
        <v>[C-i-C]</v>
      </c>
      <c r="CD150" s="381" t="str">
        <v>[C-i-C]</v>
      </c>
      <c r="CE150" s="381" t="str">
        <v>[C-i-C]</v>
      </c>
      <c r="CF150" s="381" t="str">
        <v>[C-i-C]</v>
      </c>
      <c r="CG150" s="381" t="str">
        <v>[C-i-C]</v>
      </c>
      <c r="CH150" s="381" t="str">
        <v>[C-i-C]</v>
      </c>
      <c r="CI150" s="381" t="str">
        <v>[C-i-C]</v>
      </c>
      <c r="CJ150" s="381" t="str">
        <v>[C-i-C]</v>
      </c>
      <c r="CK150" s="381" t="str">
        <v>[C-i-C]</v>
      </c>
      <c r="CL150" s="381" t="str">
        <v>[C-i-C]</v>
      </c>
      <c r="CM150" s="381" t="str">
        <v>[C-i-C]</v>
      </c>
      <c r="CN150" s="381" t="str">
        <v>[C-i-C]</v>
      </c>
      <c r="CO150" s="133">
        <v>0</v>
      </c>
      <c r="CP150" s="133">
        <v>0</v>
      </c>
      <c r="CQ150" s="133">
        <v>0</v>
      </c>
      <c r="CR150" s="133">
        <v>0</v>
      </c>
      <c r="CS150" s="133">
        <v>0</v>
      </c>
      <c r="CT150" s="133">
        <v>0</v>
      </c>
      <c r="CU150" s="133">
        <v>0</v>
      </c>
      <c r="CV150" s="133">
        <v>0</v>
      </c>
      <c r="CW150" s="133">
        <v>0</v>
      </c>
      <c r="CX150" s="133">
        <v>0</v>
      </c>
      <c r="CY150" s="133">
        <v>0</v>
      </c>
      <c r="CZ150" s="133">
        <v>0</v>
      </c>
      <c r="DA150" s="133">
        <v>0</v>
      </c>
      <c r="DB150" s="133">
        <v>0</v>
      </c>
      <c r="DC150" s="133">
        <v>0</v>
      </c>
      <c r="DD150" s="133">
        <v>0</v>
      </c>
      <c r="DE150" s="133">
        <v>0</v>
      </c>
      <c r="DF150" s="133">
        <v>0</v>
      </c>
      <c r="DG150" s="133">
        <v>0</v>
      </c>
      <c r="DH150" s="133">
        <v>0</v>
      </c>
      <c r="DI150" s="133">
        <v>0</v>
      </c>
      <c r="DJ150" s="133">
        <v>0</v>
      </c>
      <c r="DK150" s="133">
        <v>0</v>
      </c>
      <c r="DL150" s="133">
        <v>0</v>
      </c>
      <c r="DM150" s="133">
        <v>0</v>
      </c>
      <c r="DN150" s="133">
        <v>0</v>
      </c>
      <c r="DO150" s="133">
        <v>0</v>
      </c>
      <c r="DP150" s="133">
        <v>0</v>
      </c>
      <c r="DQ150" s="133">
        <v>0</v>
      </c>
      <c r="DR150" s="133">
        <v>0</v>
      </c>
      <c r="DS150" s="133">
        <v>0</v>
      </c>
      <c r="DU150" s="223"/>
      <c r="DV150" s="223"/>
      <c r="DW150" s="223"/>
      <c r="DX150" s="223"/>
      <c r="DY150" s="223"/>
      <c r="DZ150" s="223"/>
      <c r="EA150" s="223">
        <v>18553.982142857141</v>
      </c>
      <c r="EB150" s="223">
        <v>62810.686607142852</v>
      </c>
      <c r="EC150" s="223">
        <v>0</v>
      </c>
      <c r="ED150" s="223">
        <f t="shared" si="35"/>
        <v>0</v>
      </c>
      <c r="EE150" s="223">
        <f t="shared" si="36"/>
        <v>0</v>
      </c>
      <c r="EF150" s="147" t="str">
        <f t="shared" si="37"/>
        <v>ERROR</v>
      </c>
      <c r="EG150" s="223">
        <f t="shared" si="38"/>
        <v>81364.668749999997</v>
      </c>
      <c r="EI150" s="223">
        <f t="shared" si="34"/>
        <v>160630.2792159763</v>
      </c>
      <c r="EJ150" s="223">
        <f>EI150*'Key assumptions'!$H$20*'Key assumptions'!$H$21</f>
        <v>6023.6354705991116</v>
      </c>
      <c r="EK150" s="279">
        <f t="shared" si="41"/>
        <v>0.23963133640552994</v>
      </c>
      <c r="EL150" s="223">
        <f t="shared" si="39"/>
        <v>1443.4518178394185</v>
      </c>
      <c r="ET150" s="133">
        <f t="shared" si="43"/>
        <v>4</v>
      </c>
      <c r="EU150" s="133">
        <f t="shared" si="43"/>
        <v>12</v>
      </c>
      <c r="EV150" s="133">
        <f t="shared" si="43"/>
        <v>6</v>
      </c>
      <c r="EW150" s="133">
        <f t="shared" si="43"/>
        <v>0</v>
      </c>
      <c r="EX150" s="133">
        <f t="shared" si="43"/>
        <v>0</v>
      </c>
      <c r="EY150" s="133">
        <f t="shared" si="40"/>
        <v>22</v>
      </c>
      <c r="FA150" s="223">
        <v>0</v>
      </c>
      <c r="FB150" s="223">
        <v>0</v>
      </c>
    </row>
    <row r="151" spans="1:158" ht="12.6" thickBot="1" x14ac:dyDescent="0.45">
      <c r="A151" s="133" t="str">
        <v>Project Development</v>
      </c>
      <c r="B151" s="133" t="str">
        <v>N/A</v>
      </c>
      <c r="C151" s="133" t="str">
        <v>Internal Labour</v>
      </c>
      <c r="D151" s="133">
        <v>636937</v>
      </c>
      <c r="E151" s="133" t="str">
        <v>Senior Designer - HV</v>
      </c>
      <c r="F151" s="133">
        <v>272.37</v>
      </c>
      <c r="G151" s="133">
        <v>121.7</v>
      </c>
      <c r="H151" s="133">
        <v>0</v>
      </c>
      <c r="I151" s="133">
        <v>0</v>
      </c>
      <c r="J151" s="133">
        <v>0</v>
      </c>
      <c r="K151" s="133">
        <v>0</v>
      </c>
      <c r="L151" s="133">
        <v>0</v>
      </c>
      <c r="M151" s="381" t="str">
        <v>[C-i-C]</v>
      </c>
      <c r="N151" s="381" t="str">
        <v>[C-i-C]</v>
      </c>
      <c r="O151" s="381" t="str">
        <v>[C-i-C]</v>
      </c>
      <c r="P151" s="381" t="str">
        <v>[C-i-C]</v>
      </c>
      <c r="Q151" s="381" t="str">
        <v>[C-i-C]</v>
      </c>
      <c r="R151" s="381" t="str">
        <v>[C-i-C]</v>
      </c>
      <c r="S151" s="381" t="str">
        <v>[C-i-C]</v>
      </c>
      <c r="T151" s="381" t="str">
        <v>[C-i-C]</v>
      </c>
      <c r="U151" s="381" t="str">
        <v>[C-i-C]</v>
      </c>
      <c r="V151" s="381" t="str">
        <v>[C-i-C]</v>
      </c>
      <c r="W151" s="381" t="str">
        <v>[C-i-C]</v>
      </c>
      <c r="X151" s="381" t="str">
        <v>[C-i-C]</v>
      </c>
      <c r="Y151" s="381" t="str">
        <v>[C-i-C]</v>
      </c>
      <c r="Z151" s="381" t="str">
        <v>[C-i-C]</v>
      </c>
      <c r="AA151" s="381" t="str">
        <v>[C-i-C]</v>
      </c>
      <c r="AB151" s="381" t="str">
        <v>[C-i-C]</v>
      </c>
      <c r="AC151" s="381" t="str">
        <v>[C-i-C]</v>
      </c>
      <c r="AD151" s="381" t="str">
        <v>[C-i-C]</v>
      </c>
      <c r="AE151" s="381" t="str">
        <v>[C-i-C]</v>
      </c>
      <c r="AF151" s="381" t="str">
        <v>[C-i-C]</v>
      </c>
      <c r="AG151" s="381" t="str">
        <v>[C-i-C]</v>
      </c>
      <c r="AH151" s="381" t="str">
        <v>[C-i-C]</v>
      </c>
      <c r="AI151" s="133">
        <v>0</v>
      </c>
      <c r="AJ151" s="133">
        <v>0</v>
      </c>
      <c r="AK151" s="133">
        <v>0</v>
      </c>
      <c r="AL151" s="133">
        <v>0</v>
      </c>
      <c r="AM151" s="133">
        <v>0</v>
      </c>
      <c r="AN151" s="133">
        <v>0</v>
      </c>
      <c r="AO151" s="133">
        <v>0</v>
      </c>
      <c r="AP151" s="133">
        <v>0</v>
      </c>
      <c r="AQ151" s="133">
        <v>0</v>
      </c>
      <c r="AR151" s="133">
        <v>0</v>
      </c>
      <c r="AS151" s="133">
        <v>0</v>
      </c>
      <c r="AT151" s="133">
        <v>0</v>
      </c>
      <c r="AU151" s="133">
        <v>0</v>
      </c>
      <c r="AV151" s="133">
        <v>0</v>
      </c>
      <c r="AW151" s="133">
        <v>0</v>
      </c>
      <c r="AX151" s="133">
        <v>0</v>
      </c>
      <c r="AY151" s="133">
        <v>0</v>
      </c>
      <c r="AZ151" s="133">
        <v>0</v>
      </c>
      <c r="BA151" s="133">
        <v>0</v>
      </c>
      <c r="BB151" s="133">
        <v>0</v>
      </c>
      <c r="BC151" s="133">
        <v>0</v>
      </c>
      <c r="BD151" s="133">
        <v>0</v>
      </c>
      <c r="BE151" s="133">
        <v>0</v>
      </c>
      <c r="BF151" s="133">
        <v>0</v>
      </c>
      <c r="BG151" s="133">
        <v>0</v>
      </c>
      <c r="BH151" s="133">
        <v>0</v>
      </c>
      <c r="BI151" s="133">
        <v>0</v>
      </c>
      <c r="BJ151" s="133">
        <v>0</v>
      </c>
      <c r="BK151" s="133">
        <v>0</v>
      </c>
      <c r="BL151" s="133">
        <v>0</v>
      </c>
      <c r="BM151" s="133">
        <v>0</v>
      </c>
      <c r="BN151" s="133">
        <v>0</v>
      </c>
      <c r="BO151" s="133">
        <v>0</v>
      </c>
      <c r="BP151" s="133">
        <v>0</v>
      </c>
      <c r="BQ151" s="133">
        <v>0</v>
      </c>
      <c r="BR151" s="133">
        <v>0</v>
      </c>
      <c r="BS151" s="381" t="str">
        <v>[C-i-C]</v>
      </c>
      <c r="BT151" s="381" t="str">
        <v>[C-i-C]</v>
      </c>
      <c r="BU151" s="381" t="str">
        <v>[C-i-C]</v>
      </c>
      <c r="BV151" s="381" t="str">
        <v>[C-i-C]</v>
      </c>
      <c r="BW151" s="381" t="str">
        <v>[C-i-C]</v>
      </c>
      <c r="BX151" s="381" t="str">
        <v>[C-i-C]</v>
      </c>
      <c r="BY151" s="381" t="str">
        <v>[C-i-C]</v>
      </c>
      <c r="BZ151" s="381" t="str">
        <v>[C-i-C]</v>
      </c>
      <c r="CA151" s="381" t="str">
        <v>[C-i-C]</v>
      </c>
      <c r="CB151" s="381" t="str">
        <v>[C-i-C]</v>
      </c>
      <c r="CC151" s="381" t="str">
        <v>[C-i-C]</v>
      </c>
      <c r="CD151" s="381" t="str">
        <v>[C-i-C]</v>
      </c>
      <c r="CE151" s="381" t="str">
        <v>[C-i-C]</v>
      </c>
      <c r="CF151" s="381" t="str">
        <v>[C-i-C]</v>
      </c>
      <c r="CG151" s="381" t="str">
        <v>[C-i-C]</v>
      </c>
      <c r="CH151" s="381" t="str">
        <v>[C-i-C]</v>
      </c>
      <c r="CI151" s="381" t="str">
        <v>[C-i-C]</v>
      </c>
      <c r="CJ151" s="381" t="str">
        <v>[C-i-C]</v>
      </c>
      <c r="CK151" s="381" t="str">
        <v>[C-i-C]</v>
      </c>
      <c r="CL151" s="381" t="str">
        <v>[C-i-C]</v>
      </c>
      <c r="CM151" s="381" t="str">
        <v>[C-i-C]</v>
      </c>
      <c r="CN151" s="381" t="str">
        <v>[C-i-C]</v>
      </c>
      <c r="CO151" s="133">
        <v>0</v>
      </c>
      <c r="CP151" s="133">
        <v>0</v>
      </c>
      <c r="CQ151" s="133">
        <v>0</v>
      </c>
      <c r="CR151" s="133">
        <v>0</v>
      </c>
      <c r="CS151" s="133">
        <v>0</v>
      </c>
      <c r="CT151" s="133">
        <v>0</v>
      </c>
      <c r="CU151" s="133">
        <v>0</v>
      </c>
      <c r="CV151" s="133">
        <v>0</v>
      </c>
      <c r="CW151" s="133">
        <v>0</v>
      </c>
      <c r="CX151" s="133">
        <v>0</v>
      </c>
      <c r="CY151" s="133">
        <v>0</v>
      </c>
      <c r="CZ151" s="133">
        <v>0</v>
      </c>
      <c r="DA151" s="133">
        <v>0</v>
      </c>
      <c r="DB151" s="133">
        <v>0</v>
      </c>
      <c r="DC151" s="133">
        <v>0</v>
      </c>
      <c r="DD151" s="133">
        <v>0</v>
      </c>
      <c r="DE151" s="133">
        <v>0</v>
      </c>
      <c r="DF151" s="133">
        <v>0</v>
      </c>
      <c r="DG151" s="133">
        <v>0</v>
      </c>
      <c r="DH151" s="133">
        <v>0</v>
      </c>
      <c r="DI151" s="133">
        <v>0</v>
      </c>
      <c r="DJ151" s="133">
        <v>0</v>
      </c>
      <c r="DK151" s="133">
        <v>0</v>
      </c>
      <c r="DL151" s="133">
        <v>0</v>
      </c>
      <c r="DM151" s="133">
        <v>0</v>
      </c>
      <c r="DN151" s="133">
        <v>0</v>
      </c>
      <c r="DO151" s="133">
        <v>0</v>
      </c>
      <c r="DP151" s="133">
        <v>0</v>
      </c>
      <c r="DQ151" s="133">
        <v>0</v>
      </c>
      <c r="DR151" s="133">
        <v>0</v>
      </c>
      <c r="DS151" s="133">
        <v>0</v>
      </c>
      <c r="DU151" s="223"/>
      <c r="DV151" s="223"/>
      <c r="DW151" s="223"/>
      <c r="DX151" s="223"/>
      <c r="DY151" s="223"/>
      <c r="DZ151" s="223"/>
      <c r="EA151" s="223">
        <v>33559.875</v>
      </c>
      <c r="EB151" s="223">
        <v>98053.2</v>
      </c>
      <c r="EC151" s="223">
        <v>0</v>
      </c>
      <c r="ED151" s="223">
        <f t="shared" si="35"/>
        <v>0</v>
      </c>
      <c r="EE151" s="223">
        <f t="shared" si="36"/>
        <v>0</v>
      </c>
      <c r="EF151" s="147" t="str">
        <f t="shared" si="37"/>
        <v>ERROR</v>
      </c>
      <c r="EG151" s="223">
        <f t="shared" si="38"/>
        <v>131613.07500000001</v>
      </c>
      <c r="EI151" s="223">
        <f t="shared" si="34"/>
        <v>219060</v>
      </c>
      <c r="EJ151" s="223">
        <f>EI151*'Key assumptions'!$H$20*'Key assumptions'!$H$21</f>
        <v>8214.75</v>
      </c>
      <c r="EK151" s="279">
        <f t="shared" si="41"/>
        <v>0.23963133640552994</v>
      </c>
      <c r="EL151" s="223">
        <f t="shared" si="39"/>
        <v>1968.5115207373271</v>
      </c>
      <c r="ET151" s="133">
        <f t="shared" si="43"/>
        <v>4</v>
      </c>
      <c r="EU151" s="133">
        <f t="shared" si="43"/>
        <v>12</v>
      </c>
      <c r="EV151" s="133">
        <f t="shared" si="43"/>
        <v>6</v>
      </c>
      <c r="EW151" s="133">
        <f t="shared" si="43"/>
        <v>0</v>
      </c>
      <c r="EX151" s="133">
        <f t="shared" si="43"/>
        <v>0</v>
      </c>
      <c r="EY151" s="133">
        <f t="shared" si="40"/>
        <v>22</v>
      </c>
      <c r="FA151" s="223">
        <v>0</v>
      </c>
      <c r="FB151" s="223">
        <v>0</v>
      </c>
    </row>
    <row r="152" spans="1:158" ht="12.6" thickBot="1" x14ac:dyDescent="0.45">
      <c r="A152" s="133" t="str">
        <v>Project Development</v>
      </c>
      <c r="B152" s="133" t="str">
        <v>N/A</v>
      </c>
      <c r="C152" s="133" t="str">
        <v>Internal Labour</v>
      </c>
      <c r="D152" s="133">
        <v>636937</v>
      </c>
      <c r="E152" s="133" t="str">
        <v>Senior Designer - HV</v>
      </c>
      <c r="F152" s="133">
        <v>272.37</v>
      </c>
      <c r="G152" s="133">
        <v>121.7</v>
      </c>
      <c r="H152" s="133">
        <v>0</v>
      </c>
      <c r="I152" s="133">
        <v>0</v>
      </c>
      <c r="J152" s="133">
        <v>0</v>
      </c>
      <c r="K152" s="133">
        <v>0</v>
      </c>
      <c r="L152" s="133">
        <v>0</v>
      </c>
      <c r="M152" s="381" t="str">
        <v>[C-i-C]</v>
      </c>
      <c r="N152" s="381" t="str">
        <v>[C-i-C]</v>
      </c>
      <c r="O152" s="381" t="str">
        <v>[C-i-C]</v>
      </c>
      <c r="P152" s="381" t="str">
        <v>[C-i-C]</v>
      </c>
      <c r="Q152" s="381" t="str">
        <v>[C-i-C]</v>
      </c>
      <c r="R152" s="381" t="str">
        <v>[C-i-C]</v>
      </c>
      <c r="S152" s="381" t="str">
        <v>[C-i-C]</v>
      </c>
      <c r="T152" s="381" t="str">
        <v>[C-i-C]</v>
      </c>
      <c r="U152" s="381" t="str">
        <v>[C-i-C]</v>
      </c>
      <c r="V152" s="381" t="str">
        <v>[C-i-C]</v>
      </c>
      <c r="W152" s="381" t="str">
        <v>[C-i-C]</v>
      </c>
      <c r="X152" s="381" t="str">
        <v>[C-i-C]</v>
      </c>
      <c r="Y152" s="381" t="str">
        <v>[C-i-C]</v>
      </c>
      <c r="Z152" s="381" t="str">
        <v>[C-i-C]</v>
      </c>
      <c r="AA152" s="381" t="str">
        <v>[C-i-C]</v>
      </c>
      <c r="AB152" s="381" t="str">
        <v>[C-i-C]</v>
      </c>
      <c r="AC152" s="381" t="str">
        <v>[C-i-C]</v>
      </c>
      <c r="AD152" s="381" t="str">
        <v>[C-i-C]</v>
      </c>
      <c r="AE152" s="381" t="str">
        <v>[C-i-C]</v>
      </c>
      <c r="AF152" s="381" t="str">
        <v>[C-i-C]</v>
      </c>
      <c r="AG152" s="381" t="str">
        <v>[C-i-C]</v>
      </c>
      <c r="AH152" s="381" t="str">
        <v>[C-i-C]</v>
      </c>
      <c r="AI152" s="133">
        <v>0</v>
      </c>
      <c r="AJ152" s="133">
        <v>0</v>
      </c>
      <c r="AK152" s="133">
        <v>0</v>
      </c>
      <c r="AL152" s="133">
        <v>0</v>
      </c>
      <c r="AM152" s="133">
        <v>0</v>
      </c>
      <c r="AN152" s="133">
        <v>0</v>
      </c>
      <c r="AO152" s="133">
        <v>0</v>
      </c>
      <c r="AP152" s="133">
        <v>0</v>
      </c>
      <c r="AQ152" s="133">
        <v>0</v>
      </c>
      <c r="AR152" s="133">
        <v>0</v>
      </c>
      <c r="AS152" s="133">
        <v>0</v>
      </c>
      <c r="AT152" s="133">
        <v>0</v>
      </c>
      <c r="AU152" s="133">
        <v>0</v>
      </c>
      <c r="AV152" s="133">
        <v>0</v>
      </c>
      <c r="AW152" s="133">
        <v>0</v>
      </c>
      <c r="AX152" s="133">
        <v>0</v>
      </c>
      <c r="AY152" s="133">
        <v>0</v>
      </c>
      <c r="AZ152" s="133">
        <v>0</v>
      </c>
      <c r="BA152" s="133">
        <v>0</v>
      </c>
      <c r="BB152" s="133">
        <v>0</v>
      </c>
      <c r="BC152" s="133">
        <v>0</v>
      </c>
      <c r="BD152" s="133">
        <v>0</v>
      </c>
      <c r="BE152" s="133">
        <v>0</v>
      </c>
      <c r="BF152" s="133">
        <v>0</v>
      </c>
      <c r="BG152" s="133">
        <v>0</v>
      </c>
      <c r="BH152" s="133">
        <v>0</v>
      </c>
      <c r="BI152" s="133">
        <v>0</v>
      </c>
      <c r="BJ152" s="133">
        <v>0</v>
      </c>
      <c r="BK152" s="133">
        <v>0</v>
      </c>
      <c r="BL152" s="133">
        <v>0</v>
      </c>
      <c r="BM152" s="133">
        <v>0</v>
      </c>
      <c r="BN152" s="133">
        <v>0</v>
      </c>
      <c r="BO152" s="133">
        <v>0</v>
      </c>
      <c r="BP152" s="133">
        <v>0</v>
      </c>
      <c r="BQ152" s="133">
        <v>0</v>
      </c>
      <c r="BR152" s="133">
        <v>0</v>
      </c>
      <c r="BS152" s="381" t="str">
        <v>[C-i-C]</v>
      </c>
      <c r="BT152" s="381" t="str">
        <v>[C-i-C]</v>
      </c>
      <c r="BU152" s="381" t="str">
        <v>[C-i-C]</v>
      </c>
      <c r="BV152" s="381" t="str">
        <v>[C-i-C]</v>
      </c>
      <c r="BW152" s="381" t="str">
        <v>[C-i-C]</v>
      </c>
      <c r="BX152" s="381" t="str">
        <v>[C-i-C]</v>
      </c>
      <c r="BY152" s="381" t="str">
        <v>[C-i-C]</v>
      </c>
      <c r="BZ152" s="381" t="str">
        <v>[C-i-C]</v>
      </c>
      <c r="CA152" s="381" t="str">
        <v>[C-i-C]</v>
      </c>
      <c r="CB152" s="381" t="str">
        <v>[C-i-C]</v>
      </c>
      <c r="CC152" s="381" t="str">
        <v>[C-i-C]</v>
      </c>
      <c r="CD152" s="381" t="str">
        <v>[C-i-C]</v>
      </c>
      <c r="CE152" s="381" t="str">
        <v>[C-i-C]</v>
      </c>
      <c r="CF152" s="381" t="str">
        <v>[C-i-C]</v>
      </c>
      <c r="CG152" s="381" t="str">
        <v>[C-i-C]</v>
      </c>
      <c r="CH152" s="381" t="str">
        <v>[C-i-C]</v>
      </c>
      <c r="CI152" s="381" t="str">
        <v>[C-i-C]</v>
      </c>
      <c r="CJ152" s="381" t="str">
        <v>[C-i-C]</v>
      </c>
      <c r="CK152" s="381" t="str">
        <v>[C-i-C]</v>
      </c>
      <c r="CL152" s="381" t="str">
        <v>[C-i-C]</v>
      </c>
      <c r="CM152" s="381" t="str">
        <v>[C-i-C]</v>
      </c>
      <c r="CN152" s="381" t="str">
        <v>[C-i-C]</v>
      </c>
      <c r="CO152" s="133">
        <v>0</v>
      </c>
      <c r="CP152" s="133">
        <v>0</v>
      </c>
      <c r="CQ152" s="133">
        <v>0</v>
      </c>
      <c r="CR152" s="133">
        <v>0</v>
      </c>
      <c r="CS152" s="133">
        <v>0</v>
      </c>
      <c r="CT152" s="133">
        <v>0</v>
      </c>
      <c r="CU152" s="133">
        <v>0</v>
      </c>
      <c r="CV152" s="133">
        <v>0</v>
      </c>
      <c r="CW152" s="133">
        <v>0</v>
      </c>
      <c r="CX152" s="133">
        <v>0</v>
      </c>
      <c r="CY152" s="133">
        <v>0</v>
      </c>
      <c r="CZ152" s="133">
        <v>0</v>
      </c>
      <c r="DA152" s="133">
        <v>0</v>
      </c>
      <c r="DB152" s="133">
        <v>0</v>
      </c>
      <c r="DC152" s="133">
        <v>0</v>
      </c>
      <c r="DD152" s="133">
        <v>0</v>
      </c>
      <c r="DE152" s="133">
        <v>0</v>
      </c>
      <c r="DF152" s="133">
        <v>0</v>
      </c>
      <c r="DG152" s="133">
        <v>0</v>
      </c>
      <c r="DH152" s="133">
        <v>0</v>
      </c>
      <c r="DI152" s="133">
        <v>0</v>
      </c>
      <c r="DJ152" s="133">
        <v>0</v>
      </c>
      <c r="DK152" s="133">
        <v>0</v>
      </c>
      <c r="DL152" s="133">
        <v>0</v>
      </c>
      <c r="DM152" s="133">
        <v>0</v>
      </c>
      <c r="DN152" s="133">
        <v>0</v>
      </c>
      <c r="DO152" s="133">
        <v>0</v>
      </c>
      <c r="DP152" s="133">
        <v>0</v>
      </c>
      <c r="DQ152" s="133">
        <v>0</v>
      </c>
      <c r="DR152" s="133">
        <v>0</v>
      </c>
      <c r="DS152" s="133">
        <v>0</v>
      </c>
      <c r="DU152" s="223"/>
      <c r="DV152" s="223"/>
      <c r="DW152" s="223"/>
      <c r="DX152" s="223"/>
      <c r="DY152" s="223"/>
      <c r="DZ152" s="223"/>
      <c r="EA152" s="223">
        <v>25724.373749999999</v>
      </c>
      <c r="EB152" s="223">
        <v>43773.750000000007</v>
      </c>
      <c r="EC152" s="223">
        <v>0</v>
      </c>
      <c r="ED152" s="223">
        <f t="shared" si="35"/>
        <v>0</v>
      </c>
      <c r="EE152" s="223">
        <f t="shared" si="36"/>
        <v>0</v>
      </c>
      <c r="EF152" s="147" t="str">
        <f t="shared" si="37"/>
        <v>ERROR</v>
      </c>
      <c r="EG152" s="223">
        <f t="shared" si="38"/>
        <v>69498.123749999999</v>
      </c>
      <c r="EI152" s="223">
        <f t="shared" si="34"/>
        <v>219060</v>
      </c>
      <c r="EJ152" s="223">
        <f>EI152*'Key assumptions'!$H$20*'Key assumptions'!$H$21</f>
        <v>8214.75</v>
      </c>
      <c r="EK152" s="279">
        <f t="shared" si="41"/>
        <v>0.23963133640552994</v>
      </c>
      <c r="EL152" s="223">
        <f t="shared" si="39"/>
        <v>1968.5115207373271</v>
      </c>
      <c r="ET152" s="133">
        <f t="shared" si="43"/>
        <v>4</v>
      </c>
      <c r="EU152" s="133">
        <f t="shared" si="43"/>
        <v>12</v>
      </c>
      <c r="EV152" s="133">
        <f t="shared" si="43"/>
        <v>6</v>
      </c>
      <c r="EW152" s="133">
        <f t="shared" si="43"/>
        <v>0</v>
      </c>
      <c r="EX152" s="133">
        <f t="shared" si="43"/>
        <v>0</v>
      </c>
      <c r="EY152" s="133">
        <f t="shared" si="40"/>
        <v>22</v>
      </c>
      <c r="FA152" s="223">
        <v>0</v>
      </c>
      <c r="FB152" s="223">
        <v>0</v>
      </c>
    </row>
    <row r="153" spans="1:158" ht="12.6" thickBot="1" x14ac:dyDescent="0.45">
      <c r="A153" s="133" t="str">
        <v>Project Development</v>
      </c>
      <c r="B153" s="133" t="str">
        <v>N/A</v>
      </c>
      <c r="C153" s="133" t="str">
        <v>Internal Labour</v>
      </c>
      <c r="D153" s="133">
        <v>636938</v>
      </c>
      <c r="E153" s="133" t="str">
        <v>Designer - Protection</v>
      </c>
      <c r="F153" s="133">
        <v>211.36</v>
      </c>
      <c r="G153" s="133">
        <v>92.578984837278099</v>
      </c>
      <c r="H153" s="133">
        <v>0</v>
      </c>
      <c r="I153" s="133">
        <v>0</v>
      </c>
      <c r="J153" s="133">
        <v>0</v>
      </c>
      <c r="K153" s="133">
        <v>0</v>
      </c>
      <c r="L153" s="133">
        <v>0</v>
      </c>
      <c r="M153" s="381" t="str">
        <v>[C-i-C]</v>
      </c>
      <c r="N153" s="381" t="str">
        <v>[C-i-C]</v>
      </c>
      <c r="O153" s="381" t="str">
        <v>[C-i-C]</v>
      </c>
      <c r="P153" s="381" t="str">
        <v>[C-i-C]</v>
      </c>
      <c r="Q153" s="381" t="str">
        <v>[C-i-C]</v>
      </c>
      <c r="R153" s="381" t="str">
        <v>[C-i-C]</v>
      </c>
      <c r="S153" s="381" t="str">
        <v>[C-i-C]</v>
      </c>
      <c r="T153" s="381" t="str">
        <v>[C-i-C]</v>
      </c>
      <c r="U153" s="381" t="str">
        <v>[C-i-C]</v>
      </c>
      <c r="V153" s="381" t="str">
        <v>[C-i-C]</v>
      </c>
      <c r="W153" s="381" t="str">
        <v>[C-i-C]</v>
      </c>
      <c r="X153" s="381" t="str">
        <v>[C-i-C]</v>
      </c>
      <c r="Y153" s="381" t="str">
        <v>[C-i-C]</v>
      </c>
      <c r="Z153" s="381" t="str">
        <v>[C-i-C]</v>
      </c>
      <c r="AA153" s="381" t="str">
        <v>[C-i-C]</v>
      </c>
      <c r="AB153" s="381" t="str">
        <v>[C-i-C]</v>
      </c>
      <c r="AC153" s="381" t="str">
        <v>[C-i-C]</v>
      </c>
      <c r="AD153" s="381" t="str">
        <v>[C-i-C]</v>
      </c>
      <c r="AE153" s="381" t="str">
        <v>[C-i-C]</v>
      </c>
      <c r="AF153" s="381" t="str">
        <v>[C-i-C]</v>
      </c>
      <c r="AG153" s="381" t="str">
        <v>[C-i-C]</v>
      </c>
      <c r="AH153" s="381" t="str">
        <v>[C-i-C]</v>
      </c>
      <c r="AI153" s="133">
        <v>0.4642857142857143</v>
      </c>
      <c r="AJ153" s="133">
        <v>0.5</v>
      </c>
      <c r="AK153" s="133">
        <v>0</v>
      </c>
      <c r="AL153" s="133">
        <v>0</v>
      </c>
      <c r="AM153" s="133">
        <v>0</v>
      </c>
      <c r="AN153" s="133">
        <v>0</v>
      </c>
      <c r="AO153" s="133">
        <v>0</v>
      </c>
      <c r="AP153" s="133">
        <v>0</v>
      </c>
      <c r="AQ153" s="133">
        <v>0</v>
      </c>
      <c r="AR153" s="133">
        <v>0</v>
      </c>
      <c r="AS153" s="133">
        <v>0</v>
      </c>
      <c r="AT153" s="133">
        <v>0</v>
      </c>
      <c r="AU153" s="133">
        <v>0</v>
      </c>
      <c r="AV153" s="133">
        <v>0</v>
      </c>
      <c r="AW153" s="133">
        <v>0</v>
      </c>
      <c r="AX153" s="133">
        <v>0</v>
      </c>
      <c r="AY153" s="133">
        <v>0</v>
      </c>
      <c r="AZ153" s="133">
        <v>0</v>
      </c>
      <c r="BA153" s="133">
        <v>0</v>
      </c>
      <c r="BB153" s="133">
        <v>0</v>
      </c>
      <c r="BC153" s="133">
        <v>0</v>
      </c>
      <c r="BD153" s="133">
        <v>0</v>
      </c>
      <c r="BE153" s="133">
        <v>0</v>
      </c>
      <c r="BF153" s="133">
        <v>0</v>
      </c>
      <c r="BG153" s="133">
        <v>0</v>
      </c>
      <c r="BH153" s="133">
        <v>0</v>
      </c>
      <c r="BI153" s="133">
        <v>0</v>
      </c>
      <c r="BJ153" s="133">
        <v>0</v>
      </c>
      <c r="BK153" s="133">
        <v>0</v>
      </c>
      <c r="BL153" s="133">
        <v>0</v>
      </c>
      <c r="BM153" s="133">
        <v>0</v>
      </c>
      <c r="BN153" s="133">
        <v>0</v>
      </c>
      <c r="BO153" s="133">
        <v>0</v>
      </c>
      <c r="BP153" s="133">
        <v>0</v>
      </c>
      <c r="BQ153" s="133">
        <v>0</v>
      </c>
      <c r="BR153" s="133">
        <v>0</v>
      </c>
      <c r="BS153" s="381" t="str">
        <v>[C-i-C]</v>
      </c>
      <c r="BT153" s="381" t="str">
        <v>[C-i-C]</v>
      </c>
      <c r="BU153" s="381" t="str">
        <v>[C-i-C]</v>
      </c>
      <c r="BV153" s="381" t="str">
        <v>[C-i-C]</v>
      </c>
      <c r="BW153" s="381" t="str">
        <v>[C-i-C]</v>
      </c>
      <c r="BX153" s="381" t="str">
        <v>[C-i-C]</v>
      </c>
      <c r="BY153" s="381" t="str">
        <v>[C-i-C]</v>
      </c>
      <c r="BZ153" s="381" t="str">
        <v>[C-i-C]</v>
      </c>
      <c r="CA153" s="381" t="str">
        <v>[C-i-C]</v>
      </c>
      <c r="CB153" s="381" t="str">
        <v>[C-i-C]</v>
      </c>
      <c r="CC153" s="381" t="str">
        <v>[C-i-C]</v>
      </c>
      <c r="CD153" s="381" t="str">
        <v>[C-i-C]</v>
      </c>
      <c r="CE153" s="381" t="str">
        <v>[C-i-C]</v>
      </c>
      <c r="CF153" s="381" t="str">
        <v>[C-i-C]</v>
      </c>
      <c r="CG153" s="381" t="str">
        <v>[C-i-C]</v>
      </c>
      <c r="CH153" s="381" t="str">
        <v>[C-i-C]</v>
      </c>
      <c r="CI153" s="381" t="str">
        <v>[C-i-C]</v>
      </c>
      <c r="CJ153" s="381" t="str">
        <v>[C-i-C]</v>
      </c>
      <c r="CK153" s="381" t="str">
        <v>[C-i-C]</v>
      </c>
      <c r="CL153" s="381" t="str">
        <v>[C-i-C]</v>
      </c>
      <c r="CM153" s="381" t="str">
        <v>[C-i-C]</v>
      </c>
      <c r="CN153" s="381" t="str">
        <v>[C-i-C]</v>
      </c>
      <c r="CO153" s="133">
        <v>14719.714285714288</v>
      </c>
      <c r="CP153" s="133">
        <v>15852.000000000002</v>
      </c>
      <c r="CQ153" s="133">
        <v>0</v>
      </c>
      <c r="CR153" s="133">
        <v>0</v>
      </c>
      <c r="CS153" s="133">
        <v>0</v>
      </c>
      <c r="CT153" s="133">
        <v>0</v>
      </c>
      <c r="CU153" s="133">
        <v>0</v>
      </c>
      <c r="CV153" s="133">
        <v>0</v>
      </c>
      <c r="CW153" s="133">
        <v>0</v>
      </c>
      <c r="CX153" s="133">
        <v>0</v>
      </c>
      <c r="CY153" s="133">
        <v>0</v>
      </c>
      <c r="CZ153" s="133">
        <v>0</v>
      </c>
      <c r="DA153" s="133">
        <v>0</v>
      </c>
      <c r="DB153" s="133">
        <v>0</v>
      </c>
      <c r="DC153" s="133">
        <v>0</v>
      </c>
      <c r="DD153" s="133">
        <v>0</v>
      </c>
      <c r="DE153" s="133">
        <v>0</v>
      </c>
      <c r="DF153" s="133">
        <v>0</v>
      </c>
      <c r="DG153" s="133">
        <v>0</v>
      </c>
      <c r="DH153" s="133">
        <v>0</v>
      </c>
      <c r="DI153" s="133">
        <v>0</v>
      </c>
      <c r="DJ153" s="133">
        <v>0</v>
      </c>
      <c r="DK153" s="133">
        <v>0</v>
      </c>
      <c r="DL153" s="133">
        <v>0</v>
      </c>
      <c r="DM153" s="133">
        <v>0</v>
      </c>
      <c r="DN153" s="133">
        <v>0</v>
      </c>
      <c r="DO153" s="133">
        <v>0</v>
      </c>
      <c r="DP153" s="133">
        <v>0</v>
      </c>
      <c r="DQ153" s="133">
        <v>0</v>
      </c>
      <c r="DR153" s="133">
        <v>0</v>
      </c>
      <c r="DS153" s="133">
        <v>0</v>
      </c>
      <c r="DU153" s="223"/>
      <c r="DV153" s="223"/>
      <c r="DW153" s="223"/>
      <c r="DX153" s="223"/>
      <c r="DY153" s="223"/>
      <c r="DZ153" s="223"/>
      <c r="EA153" s="223">
        <v>65219.657142857133</v>
      </c>
      <c r="EB153" s="223">
        <v>290318.05714285717</v>
      </c>
      <c r="EC153" s="223">
        <v>39630.000000000007</v>
      </c>
      <c r="ED153" s="223">
        <f t="shared" si="35"/>
        <v>0</v>
      </c>
      <c r="EE153" s="223">
        <f t="shared" si="36"/>
        <v>0</v>
      </c>
      <c r="EF153" s="147" t="str">
        <f t="shared" si="37"/>
        <v>ERROR</v>
      </c>
      <c r="EG153" s="223">
        <f t="shared" si="38"/>
        <v>395167.71428571432</v>
      </c>
      <c r="EI153" s="223">
        <f t="shared" si="34"/>
        <v>166642.17270710057</v>
      </c>
      <c r="EJ153" s="223">
        <f>EI153*'Key assumptions'!$H$20*'Key assumptions'!$H$21</f>
        <v>6249.0814765162713</v>
      </c>
      <c r="EK153" s="279">
        <f t="shared" si="41"/>
        <v>0.23963133640552994</v>
      </c>
      <c r="EL153" s="223">
        <f t="shared" si="39"/>
        <v>1497.4757455246363</v>
      </c>
      <c r="ET153" s="133">
        <f t="shared" si="43"/>
        <v>4</v>
      </c>
      <c r="EU153" s="133">
        <f t="shared" si="43"/>
        <v>12</v>
      </c>
      <c r="EV153" s="133">
        <f t="shared" si="43"/>
        <v>8</v>
      </c>
      <c r="EW153" s="133">
        <f t="shared" si="43"/>
        <v>0</v>
      </c>
      <c r="EX153" s="133">
        <f t="shared" si="43"/>
        <v>0</v>
      </c>
      <c r="EY153" s="133">
        <f t="shared" si="40"/>
        <v>24</v>
      </c>
      <c r="FA153" s="223">
        <v>9058.2857142857156</v>
      </c>
      <c r="FB153" s="223">
        <v>30571.71428571429</v>
      </c>
    </row>
    <row r="154" spans="1:158" ht="12.6" thickBot="1" x14ac:dyDescent="0.45">
      <c r="A154" s="133" t="str">
        <v>Project Development</v>
      </c>
      <c r="B154" s="133" t="str">
        <v>N/A</v>
      </c>
      <c r="C154" s="133" t="str">
        <v>Internal Labour</v>
      </c>
      <c r="D154" s="133">
        <v>636938</v>
      </c>
      <c r="E154" s="133" t="str">
        <v>Principal Design Engineer</v>
      </c>
      <c r="F154" s="133">
        <v>269.89999999999998</v>
      </c>
      <c r="G154" s="133">
        <v>120.6</v>
      </c>
      <c r="H154" s="133">
        <v>0</v>
      </c>
      <c r="I154" s="133">
        <v>0</v>
      </c>
      <c r="J154" s="133">
        <v>0</v>
      </c>
      <c r="K154" s="133">
        <v>0</v>
      </c>
      <c r="L154" s="133">
        <v>0</v>
      </c>
      <c r="M154" s="381" t="str">
        <v>[C-i-C]</v>
      </c>
      <c r="N154" s="381" t="str">
        <v>[C-i-C]</v>
      </c>
      <c r="O154" s="381" t="str">
        <v>[C-i-C]</v>
      </c>
      <c r="P154" s="381" t="str">
        <v>[C-i-C]</v>
      </c>
      <c r="Q154" s="381" t="str">
        <v>[C-i-C]</v>
      </c>
      <c r="R154" s="381" t="str">
        <v>[C-i-C]</v>
      </c>
      <c r="S154" s="381" t="str">
        <v>[C-i-C]</v>
      </c>
      <c r="T154" s="381" t="str">
        <v>[C-i-C]</v>
      </c>
      <c r="U154" s="381" t="str">
        <v>[C-i-C]</v>
      </c>
      <c r="V154" s="381" t="str">
        <v>[C-i-C]</v>
      </c>
      <c r="W154" s="381" t="str">
        <v>[C-i-C]</v>
      </c>
      <c r="X154" s="381" t="str">
        <v>[C-i-C]</v>
      </c>
      <c r="Y154" s="381" t="str">
        <v>[C-i-C]</v>
      </c>
      <c r="Z154" s="381" t="str">
        <v>[C-i-C]</v>
      </c>
      <c r="AA154" s="381" t="str">
        <v>[C-i-C]</v>
      </c>
      <c r="AB154" s="381" t="str">
        <v>[C-i-C]</v>
      </c>
      <c r="AC154" s="381" t="str">
        <v>[C-i-C]</v>
      </c>
      <c r="AD154" s="381" t="str">
        <v>[C-i-C]</v>
      </c>
      <c r="AE154" s="381" t="str">
        <v>[C-i-C]</v>
      </c>
      <c r="AF154" s="381" t="str">
        <v>[C-i-C]</v>
      </c>
      <c r="AG154" s="381" t="str">
        <v>[C-i-C]</v>
      </c>
      <c r="AH154" s="381" t="str">
        <v>[C-i-C]</v>
      </c>
      <c r="AI154" s="133">
        <v>0</v>
      </c>
      <c r="AJ154" s="133">
        <v>0</v>
      </c>
      <c r="AK154" s="133">
        <v>0</v>
      </c>
      <c r="AL154" s="133">
        <v>0</v>
      </c>
      <c r="AM154" s="133">
        <v>0</v>
      </c>
      <c r="AN154" s="133">
        <v>0</v>
      </c>
      <c r="AO154" s="133">
        <v>0</v>
      </c>
      <c r="AP154" s="133">
        <v>0</v>
      </c>
      <c r="AQ154" s="133">
        <v>0.5</v>
      </c>
      <c r="AR154" s="133">
        <v>0.5</v>
      </c>
      <c r="AS154" s="133">
        <v>0.5</v>
      </c>
      <c r="AT154" s="133">
        <v>0.5</v>
      </c>
      <c r="AU154" s="133">
        <v>0.5</v>
      </c>
      <c r="AV154" s="133">
        <v>0.5</v>
      </c>
      <c r="AW154" s="133">
        <v>0.5</v>
      </c>
      <c r="AX154" s="133">
        <v>0</v>
      </c>
      <c r="AY154" s="133">
        <v>0</v>
      </c>
      <c r="AZ154" s="133">
        <v>0</v>
      </c>
      <c r="BA154" s="133">
        <v>0</v>
      </c>
      <c r="BB154" s="133">
        <v>0</v>
      </c>
      <c r="BC154" s="133">
        <v>0</v>
      </c>
      <c r="BD154" s="133">
        <v>0</v>
      </c>
      <c r="BE154" s="133">
        <v>0</v>
      </c>
      <c r="BF154" s="133">
        <v>0</v>
      </c>
      <c r="BG154" s="133">
        <v>0</v>
      </c>
      <c r="BH154" s="133">
        <v>0</v>
      </c>
      <c r="BI154" s="133">
        <v>0</v>
      </c>
      <c r="BJ154" s="133">
        <v>0</v>
      </c>
      <c r="BK154" s="133">
        <v>0</v>
      </c>
      <c r="BL154" s="133">
        <v>0</v>
      </c>
      <c r="BM154" s="133">
        <v>0</v>
      </c>
      <c r="BN154" s="133">
        <v>0</v>
      </c>
      <c r="BO154" s="133">
        <v>0</v>
      </c>
      <c r="BP154" s="133">
        <v>0</v>
      </c>
      <c r="BQ154" s="133">
        <v>0</v>
      </c>
      <c r="BR154" s="133">
        <v>0</v>
      </c>
      <c r="BS154" s="381" t="str">
        <v>[C-i-C]</v>
      </c>
      <c r="BT154" s="381" t="str">
        <v>[C-i-C]</v>
      </c>
      <c r="BU154" s="381" t="str">
        <v>[C-i-C]</v>
      </c>
      <c r="BV154" s="381" t="str">
        <v>[C-i-C]</v>
      </c>
      <c r="BW154" s="381" t="str">
        <v>[C-i-C]</v>
      </c>
      <c r="BX154" s="381" t="str">
        <v>[C-i-C]</v>
      </c>
      <c r="BY154" s="381" t="str">
        <v>[C-i-C]</v>
      </c>
      <c r="BZ154" s="381" t="str">
        <v>[C-i-C]</v>
      </c>
      <c r="CA154" s="381" t="str">
        <v>[C-i-C]</v>
      </c>
      <c r="CB154" s="381" t="str">
        <v>[C-i-C]</v>
      </c>
      <c r="CC154" s="381" t="str">
        <v>[C-i-C]</v>
      </c>
      <c r="CD154" s="381" t="str">
        <v>[C-i-C]</v>
      </c>
      <c r="CE154" s="381" t="str">
        <v>[C-i-C]</v>
      </c>
      <c r="CF154" s="381" t="str">
        <v>[C-i-C]</v>
      </c>
      <c r="CG154" s="381" t="str">
        <v>[C-i-C]</v>
      </c>
      <c r="CH154" s="381" t="str">
        <v>[C-i-C]</v>
      </c>
      <c r="CI154" s="381" t="str">
        <v>[C-i-C]</v>
      </c>
      <c r="CJ154" s="381" t="str">
        <v>[C-i-C]</v>
      </c>
      <c r="CK154" s="381" t="str">
        <v>[C-i-C]</v>
      </c>
      <c r="CL154" s="381" t="str">
        <v>[C-i-C]</v>
      </c>
      <c r="CM154" s="381" t="str">
        <v>[C-i-C]</v>
      </c>
      <c r="CN154" s="381" t="str">
        <v>[C-i-C]</v>
      </c>
      <c r="CO154" s="133">
        <v>0</v>
      </c>
      <c r="CP154" s="133">
        <v>0</v>
      </c>
      <c r="CQ154" s="133">
        <v>0</v>
      </c>
      <c r="CR154" s="133">
        <v>0</v>
      </c>
      <c r="CS154" s="133">
        <v>0</v>
      </c>
      <c r="CT154" s="133">
        <v>0</v>
      </c>
      <c r="CU154" s="133">
        <v>0</v>
      </c>
      <c r="CV154" s="133">
        <v>0</v>
      </c>
      <c r="CW154" s="133">
        <v>20242.5</v>
      </c>
      <c r="CX154" s="133">
        <v>20242.5</v>
      </c>
      <c r="CY154" s="133">
        <v>20242.5</v>
      </c>
      <c r="CZ154" s="133">
        <v>20242.5</v>
      </c>
      <c r="DA154" s="133">
        <v>20242.5</v>
      </c>
      <c r="DB154" s="133">
        <v>20242.5</v>
      </c>
      <c r="DC154" s="133">
        <v>20242.5</v>
      </c>
      <c r="DD154" s="133">
        <v>0</v>
      </c>
      <c r="DE154" s="133">
        <v>0</v>
      </c>
      <c r="DF154" s="133">
        <v>0</v>
      </c>
      <c r="DG154" s="133">
        <v>0</v>
      </c>
      <c r="DH154" s="133">
        <v>0</v>
      </c>
      <c r="DI154" s="133">
        <v>0</v>
      </c>
      <c r="DJ154" s="133">
        <v>0</v>
      </c>
      <c r="DK154" s="133">
        <v>0</v>
      </c>
      <c r="DL154" s="133">
        <v>0</v>
      </c>
      <c r="DM154" s="133">
        <v>0</v>
      </c>
      <c r="DN154" s="133">
        <v>0</v>
      </c>
      <c r="DO154" s="133">
        <v>0</v>
      </c>
      <c r="DP154" s="133">
        <v>0</v>
      </c>
      <c r="DQ154" s="133">
        <v>0</v>
      </c>
      <c r="DR154" s="133">
        <v>0</v>
      </c>
      <c r="DS154" s="133">
        <v>0</v>
      </c>
      <c r="DU154" s="223"/>
      <c r="DV154" s="223"/>
      <c r="DW154" s="223"/>
      <c r="DX154" s="223"/>
      <c r="DY154" s="223"/>
      <c r="DZ154" s="223"/>
      <c r="EA154" s="223">
        <v>6940.2857142857138</v>
      </c>
      <c r="EB154" s="223">
        <v>19085.785714285706</v>
      </c>
      <c r="EC154" s="223">
        <v>0</v>
      </c>
      <c r="ED154" s="223">
        <f t="shared" si="35"/>
        <v>141697.5</v>
      </c>
      <c r="EE154" s="223">
        <f t="shared" si="36"/>
        <v>0</v>
      </c>
      <c r="EF154" s="147" t="str">
        <f t="shared" si="37"/>
        <v>ERROR</v>
      </c>
      <c r="EG154" s="223">
        <f t="shared" si="38"/>
        <v>167723.57142857142</v>
      </c>
      <c r="EI154" s="223">
        <f t="shared" si="34"/>
        <v>217080</v>
      </c>
      <c r="EJ154" s="223">
        <f>EI154*'Key assumptions'!$H$20*'Key assumptions'!$H$21</f>
        <v>8140.5</v>
      </c>
      <c r="EK154" s="279">
        <f t="shared" si="41"/>
        <v>0.23963133640552994</v>
      </c>
      <c r="EL154" s="223">
        <f t="shared" si="39"/>
        <v>1950.7188940092165</v>
      </c>
      <c r="ET154" s="133">
        <f t="shared" si="43"/>
        <v>4</v>
      </c>
      <c r="EU154" s="133">
        <f t="shared" si="43"/>
        <v>12</v>
      </c>
      <c r="EV154" s="133">
        <f t="shared" si="43"/>
        <v>6</v>
      </c>
      <c r="EW154" s="133">
        <f t="shared" si="43"/>
        <v>7</v>
      </c>
      <c r="EX154" s="133">
        <f t="shared" si="43"/>
        <v>0</v>
      </c>
      <c r="EY154" s="133">
        <f t="shared" si="40"/>
        <v>29</v>
      </c>
      <c r="FA154" s="223">
        <v>0</v>
      </c>
      <c r="FB154" s="223">
        <v>0</v>
      </c>
    </row>
    <row r="155" spans="1:158" ht="12.6" thickBot="1" x14ac:dyDescent="0.45">
      <c r="A155" s="133" t="str">
        <v>Project Development</v>
      </c>
      <c r="B155" s="133" t="str">
        <v>N/A</v>
      </c>
      <c r="C155" s="133" t="str">
        <v>Internal Labour</v>
      </c>
      <c r="D155" s="133">
        <v>636939</v>
      </c>
      <c r="E155" s="133" t="str">
        <v>Design - Control</v>
      </c>
      <c r="F155" s="133">
        <v>211.36</v>
      </c>
      <c r="G155" s="133">
        <v>92.578984837278099</v>
      </c>
      <c r="H155" s="133">
        <v>0</v>
      </c>
      <c r="I155" s="133">
        <v>0</v>
      </c>
      <c r="J155" s="133">
        <v>0</v>
      </c>
      <c r="K155" s="133">
        <v>0</v>
      </c>
      <c r="L155" s="133">
        <v>0</v>
      </c>
      <c r="M155" s="381" t="str">
        <v>[C-i-C]</v>
      </c>
      <c r="N155" s="381" t="str">
        <v>[C-i-C]</v>
      </c>
      <c r="O155" s="381" t="str">
        <v>[C-i-C]</v>
      </c>
      <c r="P155" s="381" t="str">
        <v>[C-i-C]</v>
      </c>
      <c r="Q155" s="381" t="str">
        <v>[C-i-C]</v>
      </c>
      <c r="R155" s="381" t="str">
        <v>[C-i-C]</v>
      </c>
      <c r="S155" s="381" t="str">
        <v>[C-i-C]</v>
      </c>
      <c r="T155" s="381" t="str">
        <v>[C-i-C]</v>
      </c>
      <c r="U155" s="381" t="str">
        <v>[C-i-C]</v>
      </c>
      <c r="V155" s="381" t="str">
        <v>[C-i-C]</v>
      </c>
      <c r="W155" s="381" t="str">
        <v>[C-i-C]</v>
      </c>
      <c r="X155" s="381" t="str">
        <v>[C-i-C]</v>
      </c>
      <c r="Y155" s="381" t="str">
        <v>[C-i-C]</v>
      </c>
      <c r="Z155" s="381" t="str">
        <v>[C-i-C]</v>
      </c>
      <c r="AA155" s="381" t="str">
        <v>[C-i-C]</v>
      </c>
      <c r="AB155" s="381" t="str">
        <v>[C-i-C]</v>
      </c>
      <c r="AC155" s="381" t="str">
        <v>[C-i-C]</v>
      </c>
      <c r="AD155" s="381" t="str">
        <v>[C-i-C]</v>
      </c>
      <c r="AE155" s="381" t="str">
        <v>[C-i-C]</v>
      </c>
      <c r="AF155" s="381" t="str">
        <v>[C-i-C]</v>
      </c>
      <c r="AG155" s="381" t="str">
        <v>[C-i-C]</v>
      </c>
      <c r="AH155" s="381" t="str">
        <v>[C-i-C]</v>
      </c>
      <c r="AI155" s="133">
        <v>0</v>
      </c>
      <c r="AJ155" s="133">
        <v>0</v>
      </c>
      <c r="AK155" s="133">
        <v>0</v>
      </c>
      <c r="AL155" s="133">
        <v>0</v>
      </c>
      <c r="AM155" s="133">
        <v>0</v>
      </c>
      <c r="AN155" s="133">
        <v>0</v>
      </c>
      <c r="AO155" s="133">
        <v>0.99285714285714288</v>
      </c>
      <c r="AP155" s="133">
        <v>0.95714285714285718</v>
      </c>
      <c r="AQ155" s="133">
        <v>0.6428571428571429</v>
      </c>
      <c r="AR155" s="133">
        <v>0</v>
      </c>
      <c r="AS155" s="133">
        <v>0</v>
      </c>
      <c r="AT155" s="133">
        <v>0</v>
      </c>
      <c r="AU155" s="133">
        <v>0</v>
      </c>
      <c r="AV155" s="133">
        <v>0</v>
      </c>
      <c r="AW155" s="133">
        <v>0</v>
      </c>
      <c r="AX155" s="133">
        <v>0</v>
      </c>
      <c r="AY155" s="133">
        <v>0</v>
      </c>
      <c r="AZ155" s="133">
        <v>0</v>
      </c>
      <c r="BA155" s="133">
        <v>0</v>
      </c>
      <c r="BB155" s="133">
        <v>0</v>
      </c>
      <c r="BC155" s="133">
        <v>0</v>
      </c>
      <c r="BD155" s="133">
        <v>0</v>
      </c>
      <c r="BE155" s="133">
        <v>0</v>
      </c>
      <c r="BF155" s="133">
        <v>0</v>
      </c>
      <c r="BG155" s="133">
        <v>0</v>
      </c>
      <c r="BH155" s="133">
        <v>0</v>
      </c>
      <c r="BI155" s="133">
        <v>0</v>
      </c>
      <c r="BJ155" s="133">
        <v>0</v>
      </c>
      <c r="BK155" s="133">
        <v>0</v>
      </c>
      <c r="BL155" s="133">
        <v>0</v>
      </c>
      <c r="BM155" s="133">
        <v>0</v>
      </c>
      <c r="BN155" s="133">
        <v>0</v>
      </c>
      <c r="BO155" s="133">
        <v>0</v>
      </c>
      <c r="BP155" s="133">
        <v>0</v>
      </c>
      <c r="BQ155" s="133">
        <v>0</v>
      </c>
      <c r="BR155" s="133">
        <v>0</v>
      </c>
      <c r="BS155" s="381" t="str">
        <v>[C-i-C]</v>
      </c>
      <c r="BT155" s="381" t="str">
        <v>[C-i-C]</v>
      </c>
      <c r="BU155" s="381" t="str">
        <v>[C-i-C]</v>
      </c>
      <c r="BV155" s="381" t="str">
        <v>[C-i-C]</v>
      </c>
      <c r="BW155" s="381" t="str">
        <v>[C-i-C]</v>
      </c>
      <c r="BX155" s="381" t="str">
        <v>[C-i-C]</v>
      </c>
      <c r="BY155" s="381" t="str">
        <v>[C-i-C]</v>
      </c>
      <c r="BZ155" s="381" t="str">
        <v>[C-i-C]</v>
      </c>
      <c r="CA155" s="381" t="str">
        <v>[C-i-C]</v>
      </c>
      <c r="CB155" s="381" t="str">
        <v>[C-i-C]</v>
      </c>
      <c r="CC155" s="381" t="str">
        <v>[C-i-C]</v>
      </c>
      <c r="CD155" s="381" t="str">
        <v>[C-i-C]</v>
      </c>
      <c r="CE155" s="381" t="str">
        <v>[C-i-C]</v>
      </c>
      <c r="CF155" s="381" t="str">
        <v>[C-i-C]</v>
      </c>
      <c r="CG155" s="381" t="str">
        <v>[C-i-C]</v>
      </c>
      <c r="CH155" s="381" t="str">
        <v>[C-i-C]</v>
      </c>
      <c r="CI155" s="381" t="str">
        <v>[C-i-C]</v>
      </c>
      <c r="CJ155" s="381" t="str">
        <v>[C-i-C]</v>
      </c>
      <c r="CK155" s="381" t="str">
        <v>[C-i-C]</v>
      </c>
      <c r="CL155" s="381" t="str">
        <v>[C-i-C]</v>
      </c>
      <c r="CM155" s="381" t="str">
        <v>[C-i-C]</v>
      </c>
      <c r="CN155" s="381" t="str">
        <v>[C-i-C]</v>
      </c>
      <c r="CO155" s="133">
        <v>0</v>
      </c>
      <c r="CP155" s="133">
        <v>0</v>
      </c>
      <c r="CQ155" s="133">
        <v>0</v>
      </c>
      <c r="CR155" s="133">
        <v>0</v>
      </c>
      <c r="CS155" s="133">
        <v>0</v>
      </c>
      <c r="CT155" s="133">
        <v>0</v>
      </c>
      <c r="CU155" s="133">
        <v>31477.542857142864</v>
      </c>
      <c r="CV155" s="133">
        <v>30345.257142857146</v>
      </c>
      <c r="CW155" s="133">
        <v>20381.142857142859</v>
      </c>
      <c r="CX155" s="133">
        <v>0</v>
      </c>
      <c r="CY155" s="133">
        <v>0</v>
      </c>
      <c r="CZ155" s="133">
        <v>0</v>
      </c>
      <c r="DA155" s="133">
        <v>0</v>
      </c>
      <c r="DB155" s="133">
        <v>0</v>
      </c>
      <c r="DC155" s="133">
        <v>0</v>
      </c>
      <c r="DD155" s="133">
        <v>0</v>
      </c>
      <c r="DE155" s="133">
        <v>0</v>
      </c>
      <c r="DF155" s="133">
        <v>0</v>
      </c>
      <c r="DG155" s="133">
        <v>0</v>
      </c>
      <c r="DH155" s="133">
        <v>0</v>
      </c>
      <c r="DI155" s="133">
        <v>0</v>
      </c>
      <c r="DJ155" s="133">
        <v>0</v>
      </c>
      <c r="DK155" s="133">
        <v>0</v>
      </c>
      <c r="DL155" s="133">
        <v>0</v>
      </c>
      <c r="DM155" s="133">
        <v>0</v>
      </c>
      <c r="DN155" s="133">
        <v>0</v>
      </c>
      <c r="DO155" s="133">
        <v>0</v>
      </c>
      <c r="DP155" s="133">
        <v>0</v>
      </c>
      <c r="DQ155" s="133">
        <v>0</v>
      </c>
      <c r="DR155" s="133">
        <v>0</v>
      </c>
      <c r="DS155" s="133">
        <v>0</v>
      </c>
      <c r="DU155" s="223"/>
      <c r="DV155" s="223"/>
      <c r="DW155" s="223"/>
      <c r="DX155" s="223"/>
      <c r="DY155" s="223"/>
      <c r="DZ155" s="223"/>
      <c r="EA155" s="223">
        <v>76995.42857142858</v>
      </c>
      <c r="EB155" s="223">
        <v>558443.31428571441</v>
      </c>
      <c r="EC155" s="223">
        <v>126816.00000000001</v>
      </c>
      <c r="ED155" s="223">
        <f t="shared" si="35"/>
        <v>82203.942857142873</v>
      </c>
      <c r="EE155" s="223">
        <f t="shared" si="36"/>
        <v>0</v>
      </c>
      <c r="EF155" s="147" t="str">
        <f t="shared" si="37"/>
        <v>ERROR</v>
      </c>
      <c r="EG155" s="223">
        <f t="shared" si="38"/>
        <v>844458.68571428594</v>
      </c>
      <c r="EI155" s="223">
        <f t="shared" si="34"/>
        <v>166642.17270710057</v>
      </c>
      <c r="EJ155" s="223">
        <f>EI155*'Key assumptions'!$H$20*'Key assumptions'!$H$21</f>
        <v>6249.0814765162713</v>
      </c>
      <c r="EK155" s="279">
        <f t="shared" si="41"/>
        <v>0.23963133640552994</v>
      </c>
      <c r="EL155" s="223">
        <f t="shared" si="39"/>
        <v>1497.4757455246363</v>
      </c>
      <c r="ET155" s="133">
        <f t="shared" si="43"/>
        <v>4</v>
      </c>
      <c r="EU155" s="133">
        <f t="shared" si="43"/>
        <v>12</v>
      </c>
      <c r="EV155" s="133">
        <f t="shared" si="43"/>
        <v>6</v>
      </c>
      <c r="EW155" s="133">
        <f t="shared" si="43"/>
        <v>3</v>
      </c>
      <c r="EX155" s="133">
        <f t="shared" si="43"/>
        <v>0</v>
      </c>
      <c r="EY155" s="133">
        <f t="shared" si="40"/>
        <v>25</v>
      </c>
      <c r="FA155" s="223">
        <v>126816.00000000001</v>
      </c>
      <c r="FB155" s="223">
        <v>0</v>
      </c>
    </row>
    <row r="156" spans="1:158" ht="12.6" thickBot="1" x14ac:dyDescent="0.45">
      <c r="A156" s="133" t="str">
        <v>Project Development</v>
      </c>
      <c r="B156" s="133" t="str">
        <v>N/A</v>
      </c>
      <c r="C156" s="133" t="str">
        <v>Internal Labour</v>
      </c>
      <c r="D156" s="133" t="str">
        <v>PT000699</v>
      </c>
      <c r="E156" s="133" t="str">
        <v>Designer - Telecommunications</v>
      </c>
      <c r="F156" s="133">
        <v>216.62</v>
      </c>
      <c r="G156" s="133">
        <v>94.875194156804724</v>
      </c>
      <c r="H156" s="133">
        <v>0</v>
      </c>
      <c r="I156" s="133">
        <v>0</v>
      </c>
      <c r="J156" s="133">
        <v>0</v>
      </c>
      <c r="K156" s="133">
        <v>0</v>
      </c>
      <c r="L156" s="133">
        <v>0</v>
      </c>
      <c r="M156" s="381" t="str">
        <v>[C-i-C]</v>
      </c>
      <c r="N156" s="381" t="str">
        <v>[C-i-C]</v>
      </c>
      <c r="O156" s="381" t="str">
        <v>[C-i-C]</v>
      </c>
      <c r="P156" s="381" t="str">
        <v>[C-i-C]</v>
      </c>
      <c r="Q156" s="381" t="str">
        <v>[C-i-C]</v>
      </c>
      <c r="R156" s="381" t="str">
        <v>[C-i-C]</v>
      </c>
      <c r="S156" s="381" t="str">
        <v>[C-i-C]</v>
      </c>
      <c r="T156" s="381" t="str">
        <v>[C-i-C]</v>
      </c>
      <c r="U156" s="381" t="str">
        <v>[C-i-C]</v>
      </c>
      <c r="V156" s="381" t="str">
        <v>[C-i-C]</v>
      </c>
      <c r="W156" s="381" t="str">
        <v>[C-i-C]</v>
      </c>
      <c r="X156" s="381" t="str">
        <v>[C-i-C]</v>
      </c>
      <c r="Y156" s="381" t="str">
        <v>[C-i-C]</v>
      </c>
      <c r="Z156" s="381" t="str">
        <v>[C-i-C]</v>
      </c>
      <c r="AA156" s="381" t="str">
        <v>[C-i-C]</v>
      </c>
      <c r="AB156" s="381" t="str">
        <v>[C-i-C]</v>
      </c>
      <c r="AC156" s="381" t="str">
        <v>[C-i-C]</v>
      </c>
      <c r="AD156" s="381" t="str">
        <v>[C-i-C]</v>
      </c>
      <c r="AE156" s="381" t="str">
        <v>[C-i-C]</v>
      </c>
      <c r="AF156" s="381" t="str">
        <v>[C-i-C]</v>
      </c>
      <c r="AG156" s="381" t="str">
        <v>[C-i-C]</v>
      </c>
      <c r="AH156" s="381" t="str">
        <v>[C-i-C]</v>
      </c>
      <c r="AI156" s="133">
        <v>0</v>
      </c>
      <c r="AJ156" s="133">
        <v>0</v>
      </c>
      <c r="AK156" s="133">
        <v>0</v>
      </c>
      <c r="AL156" s="133">
        <v>0</v>
      </c>
      <c r="AM156" s="133">
        <v>0</v>
      </c>
      <c r="AN156" s="133">
        <v>0</v>
      </c>
      <c r="AO156" s="133">
        <v>0</v>
      </c>
      <c r="AP156" s="133">
        <v>0</v>
      </c>
      <c r="AQ156" s="133">
        <v>0</v>
      </c>
      <c r="AR156" s="133">
        <v>0</v>
      </c>
      <c r="AS156" s="133">
        <v>0</v>
      </c>
      <c r="AT156" s="133">
        <v>0</v>
      </c>
      <c r="AU156" s="133">
        <v>0</v>
      </c>
      <c r="AV156" s="133">
        <v>0</v>
      </c>
      <c r="AW156" s="133">
        <v>0</v>
      </c>
      <c r="AX156" s="133">
        <v>0</v>
      </c>
      <c r="AY156" s="133">
        <v>0</v>
      </c>
      <c r="AZ156" s="133">
        <v>0</v>
      </c>
      <c r="BA156" s="133">
        <v>0</v>
      </c>
      <c r="BB156" s="133">
        <v>0</v>
      </c>
      <c r="BC156" s="133">
        <v>0</v>
      </c>
      <c r="BD156" s="133">
        <v>0</v>
      </c>
      <c r="BE156" s="133">
        <v>0</v>
      </c>
      <c r="BF156" s="133">
        <v>0</v>
      </c>
      <c r="BG156" s="133">
        <v>0</v>
      </c>
      <c r="BH156" s="133">
        <v>0</v>
      </c>
      <c r="BI156" s="133">
        <v>0</v>
      </c>
      <c r="BJ156" s="133">
        <v>0</v>
      </c>
      <c r="BK156" s="133">
        <v>0</v>
      </c>
      <c r="BL156" s="133">
        <v>0</v>
      </c>
      <c r="BM156" s="133">
        <v>0</v>
      </c>
      <c r="BN156" s="133">
        <v>0</v>
      </c>
      <c r="BO156" s="133">
        <v>0</v>
      </c>
      <c r="BP156" s="133">
        <v>0</v>
      </c>
      <c r="BQ156" s="133">
        <v>0</v>
      </c>
      <c r="BR156" s="133">
        <v>0</v>
      </c>
      <c r="BS156" s="381" t="str">
        <v>[C-i-C]</v>
      </c>
      <c r="BT156" s="381" t="str">
        <v>[C-i-C]</v>
      </c>
      <c r="BU156" s="381" t="str">
        <v>[C-i-C]</v>
      </c>
      <c r="BV156" s="381" t="str">
        <v>[C-i-C]</v>
      </c>
      <c r="BW156" s="381" t="str">
        <v>[C-i-C]</v>
      </c>
      <c r="BX156" s="381" t="str">
        <v>[C-i-C]</v>
      </c>
      <c r="BY156" s="381" t="str">
        <v>[C-i-C]</v>
      </c>
      <c r="BZ156" s="381" t="str">
        <v>[C-i-C]</v>
      </c>
      <c r="CA156" s="381" t="str">
        <v>[C-i-C]</v>
      </c>
      <c r="CB156" s="381" t="str">
        <v>[C-i-C]</v>
      </c>
      <c r="CC156" s="381" t="str">
        <v>[C-i-C]</v>
      </c>
      <c r="CD156" s="381" t="str">
        <v>[C-i-C]</v>
      </c>
      <c r="CE156" s="381" t="str">
        <v>[C-i-C]</v>
      </c>
      <c r="CF156" s="381" t="str">
        <v>[C-i-C]</v>
      </c>
      <c r="CG156" s="381" t="str">
        <v>[C-i-C]</v>
      </c>
      <c r="CH156" s="381" t="str">
        <v>[C-i-C]</v>
      </c>
      <c r="CI156" s="381" t="str">
        <v>[C-i-C]</v>
      </c>
      <c r="CJ156" s="381" t="str">
        <v>[C-i-C]</v>
      </c>
      <c r="CK156" s="381" t="str">
        <v>[C-i-C]</v>
      </c>
      <c r="CL156" s="381" t="str">
        <v>[C-i-C]</v>
      </c>
      <c r="CM156" s="381" t="str">
        <v>[C-i-C]</v>
      </c>
      <c r="CN156" s="381" t="str">
        <v>[C-i-C]</v>
      </c>
      <c r="CO156" s="133">
        <v>0</v>
      </c>
      <c r="CP156" s="133">
        <v>0</v>
      </c>
      <c r="CQ156" s="133">
        <v>0</v>
      </c>
      <c r="CR156" s="133">
        <v>0</v>
      </c>
      <c r="CS156" s="133">
        <v>0</v>
      </c>
      <c r="CT156" s="133">
        <v>0</v>
      </c>
      <c r="CU156" s="133">
        <v>0</v>
      </c>
      <c r="CV156" s="133">
        <v>0</v>
      </c>
      <c r="CW156" s="133">
        <v>0</v>
      </c>
      <c r="CX156" s="133">
        <v>0</v>
      </c>
      <c r="CY156" s="133">
        <v>0</v>
      </c>
      <c r="CZ156" s="133">
        <v>0</v>
      </c>
      <c r="DA156" s="133">
        <v>0</v>
      </c>
      <c r="DB156" s="133">
        <v>0</v>
      </c>
      <c r="DC156" s="133">
        <v>0</v>
      </c>
      <c r="DD156" s="133">
        <v>0</v>
      </c>
      <c r="DE156" s="133">
        <v>0</v>
      </c>
      <c r="DF156" s="133">
        <v>0</v>
      </c>
      <c r="DG156" s="133">
        <v>0</v>
      </c>
      <c r="DH156" s="133">
        <v>0</v>
      </c>
      <c r="DI156" s="133">
        <v>0</v>
      </c>
      <c r="DJ156" s="133">
        <v>0</v>
      </c>
      <c r="DK156" s="133">
        <v>0</v>
      </c>
      <c r="DL156" s="133">
        <v>0</v>
      </c>
      <c r="DM156" s="133">
        <v>0</v>
      </c>
      <c r="DN156" s="133">
        <v>0</v>
      </c>
      <c r="DO156" s="133">
        <v>0</v>
      </c>
      <c r="DP156" s="133">
        <v>0</v>
      </c>
      <c r="DQ156" s="133">
        <v>0</v>
      </c>
      <c r="DR156" s="133">
        <v>0</v>
      </c>
      <c r="DS156" s="133">
        <v>0</v>
      </c>
      <c r="DU156" s="223"/>
      <c r="DV156" s="223"/>
      <c r="DW156" s="223"/>
      <c r="DX156" s="223"/>
      <c r="DY156" s="223"/>
      <c r="DZ156" s="223"/>
      <c r="EA156" s="223">
        <v>25530.214285714286</v>
      </c>
      <c r="EB156" s="223">
        <v>257623.07142857142</v>
      </c>
      <c r="EC156" s="223">
        <v>80072.03571428571</v>
      </c>
      <c r="ED156" s="223">
        <f t="shared" si="35"/>
        <v>0</v>
      </c>
      <c r="EE156" s="223">
        <f t="shared" si="36"/>
        <v>0</v>
      </c>
      <c r="EF156" s="147" t="str">
        <f t="shared" si="37"/>
        <v>ERROR</v>
      </c>
      <c r="EG156" s="223">
        <f t="shared" si="38"/>
        <v>363225.32142857136</v>
      </c>
      <c r="EI156" s="223">
        <f t="shared" si="34"/>
        <v>170775.34948224848</v>
      </c>
      <c r="EJ156" s="223">
        <f>EI156*'Key assumptions'!$H$20*'Key assumptions'!$H$21</f>
        <v>6404.0756055843176</v>
      </c>
      <c r="EK156" s="279">
        <f t="shared" si="41"/>
        <v>0.23963133640552994</v>
      </c>
      <c r="EL156" s="223">
        <f t="shared" si="39"/>
        <v>1534.6171958082234</v>
      </c>
      <c r="ET156" s="133">
        <f t="shared" si="43"/>
        <v>4</v>
      </c>
      <c r="EU156" s="133">
        <f t="shared" si="43"/>
        <v>12</v>
      </c>
      <c r="EV156" s="133">
        <f t="shared" si="43"/>
        <v>6</v>
      </c>
      <c r="EW156" s="133">
        <f t="shared" si="43"/>
        <v>0</v>
      </c>
      <c r="EX156" s="133">
        <f t="shared" si="43"/>
        <v>0</v>
      </c>
      <c r="EY156" s="133">
        <f t="shared" si="40"/>
        <v>22</v>
      </c>
      <c r="FA156" s="223">
        <v>80072.03571428571</v>
      </c>
      <c r="FB156" s="223">
        <v>0</v>
      </c>
    </row>
    <row r="157" spans="1:158" ht="12.6" thickBot="1" x14ac:dyDescent="0.45">
      <c r="A157" s="133" t="str">
        <v>Project Development</v>
      </c>
      <c r="B157" s="133" t="str">
        <v>N/A</v>
      </c>
      <c r="C157" s="133" t="str">
        <v>Internal Labour</v>
      </c>
      <c r="D157" s="133" t="str">
        <v>PT000699</v>
      </c>
      <c r="E157" s="133" t="str">
        <v>Senior Project Manager (CWO REZ)</v>
      </c>
      <c r="F157" s="133">
        <v>304.81</v>
      </c>
      <c r="G157" s="133">
        <v>136.19999999999999</v>
      </c>
      <c r="H157" s="133">
        <v>0</v>
      </c>
      <c r="I157" s="133">
        <v>0</v>
      </c>
      <c r="J157" s="133">
        <v>0</v>
      </c>
      <c r="K157" s="133">
        <v>0</v>
      </c>
      <c r="L157" s="133">
        <v>0</v>
      </c>
      <c r="M157" s="381" t="str">
        <v>[C-i-C]</v>
      </c>
      <c r="N157" s="381" t="str">
        <v>[C-i-C]</v>
      </c>
      <c r="O157" s="381" t="str">
        <v>[C-i-C]</v>
      </c>
      <c r="P157" s="381" t="str">
        <v>[C-i-C]</v>
      </c>
      <c r="Q157" s="381" t="str">
        <v>[C-i-C]</v>
      </c>
      <c r="R157" s="381" t="str">
        <v>[C-i-C]</v>
      </c>
      <c r="S157" s="381" t="str">
        <v>[C-i-C]</v>
      </c>
      <c r="T157" s="381" t="str">
        <v>[C-i-C]</v>
      </c>
      <c r="U157" s="381" t="str">
        <v>[C-i-C]</v>
      </c>
      <c r="V157" s="381" t="str">
        <v>[C-i-C]</v>
      </c>
      <c r="W157" s="381" t="str">
        <v>[C-i-C]</v>
      </c>
      <c r="X157" s="381" t="str">
        <v>[C-i-C]</v>
      </c>
      <c r="Y157" s="381" t="str">
        <v>[C-i-C]</v>
      </c>
      <c r="Z157" s="381" t="str">
        <v>[C-i-C]</v>
      </c>
      <c r="AA157" s="381" t="str">
        <v>[C-i-C]</v>
      </c>
      <c r="AB157" s="381" t="str">
        <v>[C-i-C]</v>
      </c>
      <c r="AC157" s="381" t="str">
        <v>[C-i-C]</v>
      </c>
      <c r="AD157" s="381" t="str">
        <v>[C-i-C]</v>
      </c>
      <c r="AE157" s="381" t="str">
        <v>[C-i-C]</v>
      </c>
      <c r="AF157" s="381" t="str">
        <v>[C-i-C]</v>
      </c>
      <c r="AG157" s="381" t="str">
        <v>[C-i-C]</v>
      </c>
      <c r="AH157" s="381" t="str">
        <v>[C-i-C]</v>
      </c>
      <c r="AI157" s="133">
        <v>0</v>
      </c>
      <c r="AJ157" s="133">
        <v>0</v>
      </c>
      <c r="AK157" s="133">
        <v>0</v>
      </c>
      <c r="AL157" s="133">
        <v>0</v>
      </c>
      <c r="AM157" s="133">
        <v>0</v>
      </c>
      <c r="AN157" s="133">
        <v>0</v>
      </c>
      <c r="AO157" s="133">
        <v>0</v>
      </c>
      <c r="AP157" s="133">
        <v>0</v>
      </c>
      <c r="AQ157" s="133">
        <v>0</v>
      </c>
      <c r="AR157" s="133">
        <v>0</v>
      </c>
      <c r="AS157" s="133">
        <v>0</v>
      </c>
      <c r="AT157" s="133">
        <v>0</v>
      </c>
      <c r="AU157" s="133">
        <v>0</v>
      </c>
      <c r="AV157" s="133">
        <v>0</v>
      </c>
      <c r="AW157" s="133">
        <v>0</v>
      </c>
      <c r="AX157" s="133">
        <v>0</v>
      </c>
      <c r="AY157" s="133">
        <v>0</v>
      </c>
      <c r="AZ157" s="133">
        <v>0</v>
      </c>
      <c r="BA157" s="133">
        <v>0</v>
      </c>
      <c r="BB157" s="133">
        <v>0</v>
      </c>
      <c r="BC157" s="133">
        <v>0</v>
      </c>
      <c r="BD157" s="133">
        <v>0</v>
      </c>
      <c r="BE157" s="133">
        <v>0</v>
      </c>
      <c r="BF157" s="133">
        <v>0</v>
      </c>
      <c r="BG157" s="133">
        <v>0</v>
      </c>
      <c r="BH157" s="133">
        <v>0</v>
      </c>
      <c r="BI157" s="133">
        <v>0</v>
      </c>
      <c r="BJ157" s="133">
        <v>0</v>
      </c>
      <c r="BK157" s="133">
        <v>0</v>
      </c>
      <c r="BL157" s="133">
        <v>0</v>
      </c>
      <c r="BM157" s="133">
        <v>0</v>
      </c>
      <c r="BN157" s="133">
        <v>0</v>
      </c>
      <c r="BO157" s="133">
        <v>0</v>
      </c>
      <c r="BP157" s="133">
        <v>0</v>
      </c>
      <c r="BQ157" s="133">
        <v>0</v>
      </c>
      <c r="BR157" s="133">
        <v>0</v>
      </c>
      <c r="BS157" s="381" t="str">
        <v>[C-i-C]</v>
      </c>
      <c r="BT157" s="381" t="str">
        <v>[C-i-C]</v>
      </c>
      <c r="BU157" s="381" t="str">
        <v>[C-i-C]</v>
      </c>
      <c r="BV157" s="381" t="str">
        <v>[C-i-C]</v>
      </c>
      <c r="BW157" s="381" t="str">
        <v>[C-i-C]</v>
      </c>
      <c r="BX157" s="381" t="str">
        <v>[C-i-C]</v>
      </c>
      <c r="BY157" s="381" t="str">
        <v>[C-i-C]</v>
      </c>
      <c r="BZ157" s="381" t="str">
        <v>[C-i-C]</v>
      </c>
      <c r="CA157" s="381" t="str">
        <v>[C-i-C]</v>
      </c>
      <c r="CB157" s="381" t="str">
        <v>[C-i-C]</v>
      </c>
      <c r="CC157" s="381" t="str">
        <v>[C-i-C]</v>
      </c>
      <c r="CD157" s="381" t="str">
        <v>[C-i-C]</v>
      </c>
      <c r="CE157" s="381" t="str">
        <v>[C-i-C]</v>
      </c>
      <c r="CF157" s="381" t="str">
        <v>[C-i-C]</v>
      </c>
      <c r="CG157" s="381" t="str">
        <v>[C-i-C]</v>
      </c>
      <c r="CH157" s="381" t="str">
        <v>[C-i-C]</v>
      </c>
      <c r="CI157" s="381" t="str">
        <v>[C-i-C]</v>
      </c>
      <c r="CJ157" s="381" t="str">
        <v>[C-i-C]</v>
      </c>
      <c r="CK157" s="381" t="str">
        <v>[C-i-C]</v>
      </c>
      <c r="CL157" s="381" t="str">
        <v>[C-i-C]</v>
      </c>
      <c r="CM157" s="381" t="str">
        <v>[C-i-C]</v>
      </c>
      <c r="CN157" s="381" t="str">
        <v>[C-i-C]</v>
      </c>
      <c r="CO157" s="133">
        <v>0</v>
      </c>
      <c r="CP157" s="133">
        <v>0</v>
      </c>
      <c r="CQ157" s="133">
        <v>0</v>
      </c>
      <c r="CR157" s="133">
        <v>0</v>
      </c>
      <c r="CS157" s="133">
        <v>0</v>
      </c>
      <c r="CT157" s="133">
        <v>0</v>
      </c>
      <c r="CU157" s="133">
        <v>0</v>
      </c>
      <c r="CV157" s="133">
        <v>0</v>
      </c>
      <c r="CW157" s="133">
        <v>0</v>
      </c>
      <c r="CX157" s="133">
        <v>0</v>
      </c>
      <c r="CY157" s="133">
        <v>0</v>
      </c>
      <c r="CZ157" s="133">
        <v>0</v>
      </c>
      <c r="DA157" s="133">
        <v>0</v>
      </c>
      <c r="DB157" s="133">
        <v>0</v>
      </c>
      <c r="DC157" s="133">
        <v>0</v>
      </c>
      <c r="DD157" s="133">
        <v>0</v>
      </c>
      <c r="DE157" s="133">
        <v>0</v>
      </c>
      <c r="DF157" s="133">
        <v>0</v>
      </c>
      <c r="DG157" s="133">
        <v>0</v>
      </c>
      <c r="DH157" s="133">
        <v>0</v>
      </c>
      <c r="DI157" s="133">
        <v>0</v>
      </c>
      <c r="DJ157" s="133">
        <v>0</v>
      </c>
      <c r="DK157" s="133">
        <v>0</v>
      </c>
      <c r="DL157" s="133">
        <v>0</v>
      </c>
      <c r="DM157" s="133">
        <v>0</v>
      </c>
      <c r="DN157" s="133">
        <v>0</v>
      </c>
      <c r="DO157" s="133">
        <v>0</v>
      </c>
      <c r="DP157" s="133">
        <v>0</v>
      </c>
      <c r="DQ157" s="133">
        <v>0</v>
      </c>
      <c r="DR157" s="133">
        <v>0</v>
      </c>
      <c r="DS157" s="133">
        <v>0</v>
      </c>
      <c r="DU157" s="223"/>
      <c r="DV157" s="223"/>
      <c r="DW157" s="223"/>
      <c r="DX157" s="223"/>
      <c r="DY157" s="223"/>
      <c r="DZ157" s="223"/>
      <c r="EA157" s="223">
        <v>2286.0749999999998</v>
      </c>
      <c r="EB157" s="223">
        <v>11756.957142857142</v>
      </c>
      <c r="EC157" s="223">
        <v>4245.5678571428571</v>
      </c>
      <c r="ED157" s="223">
        <f t="shared" si="35"/>
        <v>0</v>
      </c>
      <c r="EE157" s="223">
        <f t="shared" si="36"/>
        <v>0</v>
      </c>
      <c r="EF157" s="147" t="str">
        <f t="shared" si="37"/>
        <v>ERROR</v>
      </c>
      <c r="EG157" s="223">
        <f t="shared" si="38"/>
        <v>18288.599999999999</v>
      </c>
      <c r="EI157" s="223">
        <f t="shared" si="34"/>
        <v>245160</v>
      </c>
      <c r="EJ157" s="223">
        <f>EI157*'Key assumptions'!$H$20*'Key assumptions'!$H$21</f>
        <v>9193.5</v>
      </c>
      <c r="EK157" s="279">
        <f t="shared" si="41"/>
        <v>0.23963133640552994</v>
      </c>
      <c r="EL157" s="223">
        <f t="shared" si="39"/>
        <v>2203.0506912442397</v>
      </c>
      <c r="ET157" s="133">
        <f t="shared" si="43"/>
        <v>4</v>
      </c>
      <c r="EU157" s="133">
        <f t="shared" si="43"/>
        <v>12</v>
      </c>
      <c r="EV157" s="133">
        <f t="shared" si="43"/>
        <v>6</v>
      </c>
      <c r="EW157" s="133">
        <f t="shared" si="43"/>
        <v>0</v>
      </c>
      <c r="EX157" s="133">
        <f t="shared" si="43"/>
        <v>0</v>
      </c>
      <c r="EY157" s="133">
        <f t="shared" si="40"/>
        <v>22</v>
      </c>
      <c r="FA157" s="223">
        <v>4245.5678571428571</v>
      </c>
      <c r="FB157" s="223">
        <v>0</v>
      </c>
    </row>
    <row r="158" spans="1:158" ht="12.6" thickBot="1" x14ac:dyDescent="0.45">
      <c r="A158" s="133" t="str">
        <v>Project Development</v>
      </c>
      <c r="B158" s="133" t="str">
        <v>N/A</v>
      </c>
      <c r="C158" s="133" t="str">
        <v>Internal Labour</v>
      </c>
      <c r="D158" s="133">
        <v>636940</v>
      </c>
      <c r="E158" s="133" t="str">
        <v>Designer - Automation</v>
      </c>
      <c r="F158" s="133">
        <v>190.85</v>
      </c>
      <c r="G158" s="133">
        <v>83.602893860946722</v>
      </c>
      <c r="H158" s="133">
        <v>0</v>
      </c>
      <c r="I158" s="133">
        <v>0</v>
      </c>
      <c r="J158" s="133">
        <v>0</v>
      </c>
      <c r="K158" s="133">
        <v>0</v>
      </c>
      <c r="L158" s="133">
        <v>0</v>
      </c>
      <c r="M158" s="381" t="str">
        <v>[C-i-C]</v>
      </c>
      <c r="N158" s="381" t="str">
        <v>[C-i-C]</v>
      </c>
      <c r="O158" s="381" t="str">
        <v>[C-i-C]</v>
      </c>
      <c r="P158" s="381" t="str">
        <v>[C-i-C]</v>
      </c>
      <c r="Q158" s="381" t="str">
        <v>[C-i-C]</v>
      </c>
      <c r="R158" s="381" t="str">
        <v>[C-i-C]</v>
      </c>
      <c r="S158" s="381" t="str">
        <v>[C-i-C]</v>
      </c>
      <c r="T158" s="381" t="str">
        <v>[C-i-C]</v>
      </c>
      <c r="U158" s="381" t="str">
        <v>[C-i-C]</v>
      </c>
      <c r="V158" s="381" t="str">
        <v>[C-i-C]</v>
      </c>
      <c r="W158" s="381" t="str">
        <v>[C-i-C]</v>
      </c>
      <c r="X158" s="381" t="str">
        <v>[C-i-C]</v>
      </c>
      <c r="Y158" s="381" t="str">
        <v>[C-i-C]</v>
      </c>
      <c r="Z158" s="381" t="str">
        <v>[C-i-C]</v>
      </c>
      <c r="AA158" s="381" t="str">
        <v>[C-i-C]</v>
      </c>
      <c r="AB158" s="381" t="str">
        <v>[C-i-C]</v>
      </c>
      <c r="AC158" s="381" t="str">
        <v>[C-i-C]</v>
      </c>
      <c r="AD158" s="381" t="str">
        <v>[C-i-C]</v>
      </c>
      <c r="AE158" s="381" t="str">
        <v>[C-i-C]</v>
      </c>
      <c r="AF158" s="381" t="str">
        <v>[C-i-C]</v>
      </c>
      <c r="AG158" s="381" t="str">
        <v>[C-i-C]</v>
      </c>
      <c r="AH158" s="381" t="str">
        <v>[C-i-C]</v>
      </c>
      <c r="AI158" s="133">
        <v>0</v>
      </c>
      <c r="AJ158" s="133">
        <v>0</v>
      </c>
      <c r="AK158" s="133">
        <v>0</v>
      </c>
      <c r="AL158" s="133">
        <v>0.14285714285714285</v>
      </c>
      <c r="AM158" s="133">
        <v>0.5</v>
      </c>
      <c r="AN158" s="133">
        <v>0.5</v>
      </c>
      <c r="AO158" s="133">
        <v>0.5357142857142857</v>
      </c>
      <c r="AP158" s="133">
        <v>0.42857142857142855</v>
      </c>
      <c r="AQ158" s="133">
        <v>0.40714285714285714</v>
      </c>
      <c r="AR158" s="133">
        <v>0.40714285714285714</v>
      </c>
      <c r="AS158" s="133">
        <v>0.40714285714285714</v>
      </c>
      <c r="AT158" s="133">
        <v>0.33571428571428569</v>
      </c>
      <c r="AU158" s="133">
        <v>0.27142857142857141</v>
      </c>
      <c r="AV158" s="133">
        <v>0</v>
      </c>
      <c r="AW158" s="133">
        <v>0</v>
      </c>
      <c r="AX158" s="133">
        <v>0</v>
      </c>
      <c r="AY158" s="133">
        <v>0</v>
      </c>
      <c r="AZ158" s="133">
        <v>0</v>
      </c>
      <c r="BA158" s="133">
        <v>0</v>
      </c>
      <c r="BB158" s="133">
        <v>0</v>
      </c>
      <c r="BC158" s="133">
        <v>0</v>
      </c>
      <c r="BD158" s="133">
        <v>0</v>
      </c>
      <c r="BE158" s="133">
        <v>0</v>
      </c>
      <c r="BF158" s="133">
        <v>0</v>
      </c>
      <c r="BG158" s="133">
        <v>0</v>
      </c>
      <c r="BH158" s="133">
        <v>0</v>
      </c>
      <c r="BI158" s="133">
        <v>0</v>
      </c>
      <c r="BJ158" s="133">
        <v>0</v>
      </c>
      <c r="BK158" s="133">
        <v>0</v>
      </c>
      <c r="BL158" s="133">
        <v>0</v>
      </c>
      <c r="BM158" s="133">
        <v>0</v>
      </c>
      <c r="BN158" s="133">
        <v>0</v>
      </c>
      <c r="BO158" s="133">
        <v>0</v>
      </c>
      <c r="BP158" s="133">
        <v>0</v>
      </c>
      <c r="BQ158" s="133">
        <v>0</v>
      </c>
      <c r="BR158" s="133">
        <v>0</v>
      </c>
      <c r="BS158" s="381" t="str">
        <v>[C-i-C]</v>
      </c>
      <c r="BT158" s="381" t="str">
        <v>[C-i-C]</v>
      </c>
      <c r="BU158" s="381" t="str">
        <v>[C-i-C]</v>
      </c>
      <c r="BV158" s="381" t="str">
        <v>[C-i-C]</v>
      </c>
      <c r="BW158" s="381" t="str">
        <v>[C-i-C]</v>
      </c>
      <c r="BX158" s="381" t="str">
        <v>[C-i-C]</v>
      </c>
      <c r="BY158" s="381" t="str">
        <v>[C-i-C]</v>
      </c>
      <c r="BZ158" s="381" t="str">
        <v>[C-i-C]</v>
      </c>
      <c r="CA158" s="381" t="str">
        <v>[C-i-C]</v>
      </c>
      <c r="CB158" s="381" t="str">
        <v>[C-i-C]</v>
      </c>
      <c r="CC158" s="381" t="str">
        <v>[C-i-C]</v>
      </c>
      <c r="CD158" s="381" t="str">
        <v>[C-i-C]</v>
      </c>
      <c r="CE158" s="381" t="str">
        <v>[C-i-C]</v>
      </c>
      <c r="CF158" s="381" t="str">
        <v>[C-i-C]</v>
      </c>
      <c r="CG158" s="381" t="str">
        <v>[C-i-C]</v>
      </c>
      <c r="CH158" s="381" t="str">
        <v>[C-i-C]</v>
      </c>
      <c r="CI158" s="381" t="str">
        <v>[C-i-C]</v>
      </c>
      <c r="CJ158" s="381" t="str">
        <v>[C-i-C]</v>
      </c>
      <c r="CK158" s="381" t="str">
        <v>[C-i-C]</v>
      </c>
      <c r="CL158" s="381" t="str">
        <v>[C-i-C]</v>
      </c>
      <c r="CM158" s="381" t="str">
        <v>[C-i-C]</v>
      </c>
      <c r="CN158" s="381" t="str">
        <v>[C-i-C]</v>
      </c>
      <c r="CO158" s="133">
        <v>0</v>
      </c>
      <c r="CP158" s="133">
        <v>0</v>
      </c>
      <c r="CQ158" s="133">
        <v>0</v>
      </c>
      <c r="CR158" s="133">
        <v>4089.6428571428569</v>
      </c>
      <c r="CS158" s="133">
        <v>14313.75</v>
      </c>
      <c r="CT158" s="133">
        <v>14313.75</v>
      </c>
      <c r="CU158" s="133">
        <v>15336.160714285712</v>
      </c>
      <c r="CV158" s="133">
        <v>12268.928571428569</v>
      </c>
      <c r="CW158" s="133">
        <v>11655.482142857143</v>
      </c>
      <c r="CX158" s="133">
        <v>11655.482142857143</v>
      </c>
      <c r="CY158" s="133">
        <v>11655.482142857143</v>
      </c>
      <c r="CZ158" s="133">
        <v>9610.6607142857119</v>
      </c>
      <c r="DA158" s="133">
        <v>7770.3214285714284</v>
      </c>
      <c r="DB158" s="133">
        <v>0</v>
      </c>
      <c r="DC158" s="133">
        <v>0</v>
      </c>
      <c r="DD158" s="133">
        <v>0</v>
      </c>
      <c r="DE158" s="133">
        <v>0</v>
      </c>
      <c r="DF158" s="133">
        <v>0</v>
      </c>
      <c r="DG158" s="133">
        <v>0</v>
      </c>
      <c r="DH158" s="133">
        <v>0</v>
      </c>
      <c r="DI158" s="133">
        <v>0</v>
      </c>
      <c r="DJ158" s="133">
        <v>0</v>
      </c>
      <c r="DK158" s="133">
        <v>0</v>
      </c>
      <c r="DL158" s="133">
        <v>0</v>
      </c>
      <c r="DM158" s="133">
        <v>0</v>
      </c>
      <c r="DN158" s="133">
        <v>0</v>
      </c>
      <c r="DO158" s="133">
        <v>0</v>
      </c>
      <c r="DP158" s="133">
        <v>0</v>
      </c>
      <c r="DQ158" s="133">
        <v>0</v>
      </c>
      <c r="DR158" s="133">
        <v>0</v>
      </c>
      <c r="DS158" s="133">
        <v>0</v>
      </c>
      <c r="DU158" s="223"/>
      <c r="DV158" s="223"/>
      <c r="DW158" s="223"/>
      <c r="DX158" s="223"/>
      <c r="DY158" s="223"/>
      <c r="DZ158" s="223"/>
      <c r="EA158" s="223">
        <v>4089.6428571428569</v>
      </c>
      <c r="EB158" s="223">
        <v>84655.607142857159</v>
      </c>
      <c r="EC158" s="223">
        <v>40896.428571428572</v>
      </c>
      <c r="ED158" s="223">
        <f t="shared" si="35"/>
        <v>79952.51785714287</v>
      </c>
      <c r="EE158" s="223">
        <f t="shared" si="36"/>
        <v>0</v>
      </c>
      <c r="EF158" s="147" t="str">
        <f t="shared" si="37"/>
        <v>ERROR</v>
      </c>
      <c r="EG158" s="223">
        <f t="shared" si="38"/>
        <v>209594.19642857145</v>
      </c>
      <c r="EI158" s="223">
        <f t="shared" si="34"/>
        <v>150485.2089497041</v>
      </c>
      <c r="EJ158" s="223">
        <f>EI158*'Key assumptions'!$H$20*'Key assumptions'!$H$21</f>
        <v>5643.1953356139038</v>
      </c>
      <c r="EK158" s="279">
        <f t="shared" si="41"/>
        <v>0.23963133640552994</v>
      </c>
      <c r="EL158" s="223">
        <f t="shared" si="39"/>
        <v>1352.2864398706129</v>
      </c>
      <c r="ET158" s="133">
        <f t="shared" si="43"/>
        <v>4</v>
      </c>
      <c r="EU158" s="133">
        <f t="shared" si="43"/>
        <v>12</v>
      </c>
      <c r="EV158" s="133">
        <f t="shared" si="43"/>
        <v>9</v>
      </c>
      <c r="EW158" s="133">
        <f t="shared" si="43"/>
        <v>7</v>
      </c>
      <c r="EX158" s="133">
        <f t="shared" si="43"/>
        <v>0</v>
      </c>
      <c r="EY158" s="133">
        <f t="shared" si="40"/>
        <v>32</v>
      </c>
      <c r="FA158" s="223">
        <v>8179.2857142857138</v>
      </c>
      <c r="FB158" s="223">
        <v>32717.142857142855</v>
      </c>
    </row>
    <row r="159" spans="1:158" ht="12.6" thickBot="1" x14ac:dyDescent="0.45">
      <c r="A159" s="133" t="str">
        <v>Project Development</v>
      </c>
      <c r="B159" s="133" t="str">
        <v>N/A</v>
      </c>
      <c r="C159" s="133" t="str">
        <v>Internal Labour</v>
      </c>
      <c r="D159" s="133">
        <v>636940</v>
      </c>
      <c r="E159" s="133" t="str">
        <v>Senior Project Manager (CWO REZ)</v>
      </c>
      <c r="F159" s="133">
        <v>304.81</v>
      </c>
      <c r="G159" s="133">
        <v>136.19999999999999</v>
      </c>
      <c r="H159" s="133">
        <v>0</v>
      </c>
      <c r="I159" s="133">
        <v>0</v>
      </c>
      <c r="J159" s="133">
        <v>0</v>
      </c>
      <c r="K159" s="133">
        <v>0</v>
      </c>
      <c r="L159" s="133">
        <v>0</v>
      </c>
      <c r="M159" s="381" t="str">
        <v>[C-i-C]</v>
      </c>
      <c r="N159" s="381" t="str">
        <v>[C-i-C]</v>
      </c>
      <c r="O159" s="381" t="str">
        <v>[C-i-C]</v>
      </c>
      <c r="P159" s="381" t="str">
        <v>[C-i-C]</v>
      </c>
      <c r="Q159" s="381" t="str">
        <v>[C-i-C]</v>
      </c>
      <c r="R159" s="381" t="str">
        <v>[C-i-C]</v>
      </c>
      <c r="S159" s="381" t="str">
        <v>[C-i-C]</v>
      </c>
      <c r="T159" s="381" t="str">
        <v>[C-i-C]</v>
      </c>
      <c r="U159" s="381" t="str">
        <v>[C-i-C]</v>
      </c>
      <c r="V159" s="381" t="str">
        <v>[C-i-C]</v>
      </c>
      <c r="W159" s="381" t="str">
        <v>[C-i-C]</v>
      </c>
      <c r="X159" s="381" t="str">
        <v>[C-i-C]</v>
      </c>
      <c r="Y159" s="381" t="str">
        <v>[C-i-C]</v>
      </c>
      <c r="Z159" s="381" t="str">
        <v>[C-i-C]</v>
      </c>
      <c r="AA159" s="381" t="str">
        <v>[C-i-C]</v>
      </c>
      <c r="AB159" s="381" t="str">
        <v>[C-i-C]</v>
      </c>
      <c r="AC159" s="381" t="str">
        <v>[C-i-C]</v>
      </c>
      <c r="AD159" s="381" t="str">
        <v>[C-i-C]</v>
      </c>
      <c r="AE159" s="381" t="str">
        <v>[C-i-C]</v>
      </c>
      <c r="AF159" s="381" t="str">
        <v>[C-i-C]</v>
      </c>
      <c r="AG159" s="381" t="str">
        <v>[C-i-C]</v>
      </c>
      <c r="AH159" s="381" t="str">
        <v>[C-i-C]</v>
      </c>
      <c r="AI159" s="133">
        <v>0</v>
      </c>
      <c r="AJ159" s="133">
        <v>0</v>
      </c>
      <c r="AK159" s="133">
        <v>0</v>
      </c>
      <c r="AL159" s="133">
        <v>0.14285714285714285</v>
      </c>
      <c r="AM159" s="133">
        <v>0.14285714285714285</v>
      </c>
      <c r="AN159" s="133">
        <v>7.1428571428571425E-2</v>
      </c>
      <c r="AO159" s="133">
        <v>7.1428571428571425E-2</v>
      </c>
      <c r="AP159" s="133">
        <v>1.4285714285714285E-2</v>
      </c>
      <c r="AQ159" s="133">
        <v>1.4285714285714285E-2</v>
      </c>
      <c r="AR159" s="133">
        <v>1.4285714285714285E-2</v>
      </c>
      <c r="AS159" s="133">
        <v>1.4285714285714285E-2</v>
      </c>
      <c r="AT159" s="133">
        <v>0</v>
      </c>
      <c r="AU159" s="133">
        <v>0</v>
      </c>
      <c r="AV159" s="133">
        <v>0</v>
      </c>
      <c r="AW159" s="133">
        <v>0</v>
      </c>
      <c r="AX159" s="133">
        <v>0</v>
      </c>
      <c r="AY159" s="133">
        <v>0</v>
      </c>
      <c r="AZ159" s="133">
        <v>0</v>
      </c>
      <c r="BA159" s="133">
        <v>0</v>
      </c>
      <c r="BB159" s="133">
        <v>0</v>
      </c>
      <c r="BC159" s="133">
        <v>0</v>
      </c>
      <c r="BD159" s="133">
        <v>0</v>
      </c>
      <c r="BE159" s="133">
        <v>0</v>
      </c>
      <c r="BF159" s="133">
        <v>0</v>
      </c>
      <c r="BG159" s="133">
        <v>0</v>
      </c>
      <c r="BH159" s="133">
        <v>0</v>
      </c>
      <c r="BI159" s="133">
        <v>0</v>
      </c>
      <c r="BJ159" s="133">
        <v>0</v>
      </c>
      <c r="BK159" s="133">
        <v>0</v>
      </c>
      <c r="BL159" s="133">
        <v>0</v>
      </c>
      <c r="BM159" s="133">
        <v>0</v>
      </c>
      <c r="BN159" s="133">
        <v>0</v>
      </c>
      <c r="BO159" s="133">
        <v>0</v>
      </c>
      <c r="BP159" s="133">
        <v>0</v>
      </c>
      <c r="BQ159" s="133">
        <v>0</v>
      </c>
      <c r="BR159" s="133">
        <v>0</v>
      </c>
      <c r="BS159" s="381" t="str">
        <v>[C-i-C]</v>
      </c>
      <c r="BT159" s="381" t="str">
        <v>[C-i-C]</v>
      </c>
      <c r="BU159" s="381" t="str">
        <v>[C-i-C]</v>
      </c>
      <c r="BV159" s="381" t="str">
        <v>[C-i-C]</v>
      </c>
      <c r="BW159" s="381" t="str">
        <v>[C-i-C]</v>
      </c>
      <c r="BX159" s="381" t="str">
        <v>[C-i-C]</v>
      </c>
      <c r="BY159" s="381" t="str">
        <v>[C-i-C]</v>
      </c>
      <c r="BZ159" s="381" t="str">
        <v>[C-i-C]</v>
      </c>
      <c r="CA159" s="381" t="str">
        <v>[C-i-C]</v>
      </c>
      <c r="CB159" s="381" t="str">
        <v>[C-i-C]</v>
      </c>
      <c r="CC159" s="381" t="str">
        <v>[C-i-C]</v>
      </c>
      <c r="CD159" s="381" t="str">
        <v>[C-i-C]</v>
      </c>
      <c r="CE159" s="381" t="str">
        <v>[C-i-C]</v>
      </c>
      <c r="CF159" s="381" t="str">
        <v>[C-i-C]</v>
      </c>
      <c r="CG159" s="381" t="str">
        <v>[C-i-C]</v>
      </c>
      <c r="CH159" s="381" t="str">
        <v>[C-i-C]</v>
      </c>
      <c r="CI159" s="381" t="str">
        <v>[C-i-C]</v>
      </c>
      <c r="CJ159" s="381" t="str">
        <v>[C-i-C]</v>
      </c>
      <c r="CK159" s="381" t="str">
        <v>[C-i-C]</v>
      </c>
      <c r="CL159" s="381" t="str">
        <v>[C-i-C]</v>
      </c>
      <c r="CM159" s="381" t="str">
        <v>[C-i-C]</v>
      </c>
      <c r="CN159" s="381" t="str">
        <v>[C-i-C]</v>
      </c>
      <c r="CO159" s="133">
        <v>0</v>
      </c>
      <c r="CP159" s="133">
        <v>0</v>
      </c>
      <c r="CQ159" s="133">
        <v>0</v>
      </c>
      <c r="CR159" s="133">
        <v>6531.6428571428569</v>
      </c>
      <c r="CS159" s="133">
        <v>6531.6428571428569</v>
      </c>
      <c r="CT159" s="133">
        <v>3265.8214285714284</v>
      </c>
      <c r="CU159" s="133">
        <v>3265.8214285714284</v>
      </c>
      <c r="CV159" s="133">
        <v>653.16428571428571</v>
      </c>
      <c r="CW159" s="133">
        <v>653.16428571428571</v>
      </c>
      <c r="CX159" s="133">
        <v>653.16428571428571</v>
      </c>
      <c r="CY159" s="133">
        <v>653.16428571428571</v>
      </c>
      <c r="CZ159" s="133">
        <v>0</v>
      </c>
      <c r="DA159" s="133">
        <v>0</v>
      </c>
      <c r="DB159" s="133">
        <v>0</v>
      </c>
      <c r="DC159" s="133">
        <v>0</v>
      </c>
      <c r="DD159" s="133">
        <v>0</v>
      </c>
      <c r="DE159" s="133">
        <v>0</v>
      </c>
      <c r="DF159" s="133">
        <v>0</v>
      </c>
      <c r="DG159" s="133">
        <v>0</v>
      </c>
      <c r="DH159" s="133">
        <v>0</v>
      </c>
      <c r="DI159" s="133">
        <v>0</v>
      </c>
      <c r="DJ159" s="133">
        <v>0</v>
      </c>
      <c r="DK159" s="133">
        <v>0</v>
      </c>
      <c r="DL159" s="133">
        <v>0</v>
      </c>
      <c r="DM159" s="133">
        <v>0</v>
      </c>
      <c r="DN159" s="133">
        <v>0</v>
      </c>
      <c r="DO159" s="133">
        <v>0</v>
      </c>
      <c r="DP159" s="133">
        <v>0</v>
      </c>
      <c r="DQ159" s="133">
        <v>0</v>
      </c>
      <c r="DR159" s="133">
        <v>0</v>
      </c>
      <c r="DS159" s="133">
        <v>0</v>
      </c>
      <c r="DU159" s="223"/>
      <c r="DV159" s="223"/>
      <c r="DW159" s="223"/>
      <c r="DX159" s="223"/>
      <c r="DY159" s="223"/>
      <c r="DZ159" s="223"/>
      <c r="EA159" s="223">
        <v>6531.6428571428569</v>
      </c>
      <c r="EB159" s="223">
        <v>22860.749999999996</v>
      </c>
      <c r="EC159" s="223">
        <v>29718.974999999999</v>
      </c>
      <c r="ED159" s="223">
        <f t="shared" si="35"/>
        <v>5878.4785714285717</v>
      </c>
      <c r="EE159" s="223">
        <f t="shared" si="36"/>
        <v>0</v>
      </c>
      <c r="EF159" s="147" t="str">
        <f t="shared" si="37"/>
        <v>ERROR</v>
      </c>
      <c r="EG159" s="223">
        <f t="shared" si="38"/>
        <v>64989.846428571429</v>
      </c>
      <c r="EI159" s="223">
        <f t="shared" si="34"/>
        <v>245160</v>
      </c>
      <c r="EJ159" s="223">
        <f>EI159*'Key assumptions'!$H$20*'Key assumptions'!$H$21</f>
        <v>9193.5</v>
      </c>
      <c r="EK159" s="279">
        <f t="shared" si="41"/>
        <v>0.23963133640552994</v>
      </c>
      <c r="EL159" s="223">
        <f t="shared" si="39"/>
        <v>2203.0506912442397</v>
      </c>
      <c r="ET159" s="133">
        <f t="shared" ref="ET159:EX168" si="44">COUNTIFS($H$6:$BL$6,ET$8,$H159:$BL159,"&lt;&gt;"&amp;0)</f>
        <v>4</v>
      </c>
      <c r="EU159" s="133">
        <f t="shared" si="44"/>
        <v>12</v>
      </c>
      <c r="EV159" s="133">
        <f t="shared" si="44"/>
        <v>9</v>
      </c>
      <c r="EW159" s="133">
        <f t="shared" si="44"/>
        <v>5</v>
      </c>
      <c r="EX159" s="133">
        <f t="shared" si="44"/>
        <v>0</v>
      </c>
      <c r="EY159" s="133">
        <f t="shared" si="40"/>
        <v>30</v>
      </c>
      <c r="FA159" s="223">
        <v>13389.867857142857</v>
      </c>
      <c r="FB159" s="223">
        <v>16329.107142857141</v>
      </c>
    </row>
    <row r="160" spans="1:158" ht="12.6" thickBot="1" x14ac:dyDescent="0.45">
      <c r="A160" s="133" t="str">
        <v>Construction Management</v>
      </c>
      <c r="B160" s="133" t="str">
        <v>N/A</v>
      </c>
      <c r="C160" s="133" t="str">
        <v>Internal Labour</v>
      </c>
      <c r="D160" s="133" t="str">
        <v>PT002811</v>
      </c>
      <c r="E160" s="133" t="str">
        <v>Asset Manager (Asset Management)</v>
      </c>
      <c r="F160" s="133">
        <v>229.47</v>
      </c>
      <c r="G160" s="133">
        <v>100.51134430473371</v>
      </c>
      <c r="H160" s="133">
        <v>0</v>
      </c>
      <c r="I160" s="133">
        <v>0</v>
      </c>
      <c r="J160" s="133">
        <v>0</v>
      </c>
      <c r="K160" s="133">
        <v>0</v>
      </c>
      <c r="L160" s="133">
        <v>0</v>
      </c>
      <c r="M160" s="381" t="str">
        <v>[C-i-C]</v>
      </c>
      <c r="N160" s="381" t="str">
        <v>[C-i-C]</v>
      </c>
      <c r="O160" s="381" t="str">
        <v>[C-i-C]</v>
      </c>
      <c r="P160" s="381" t="str">
        <v>[C-i-C]</v>
      </c>
      <c r="Q160" s="381" t="str">
        <v>[C-i-C]</v>
      </c>
      <c r="R160" s="381" t="str">
        <v>[C-i-C]</v>
      </c>
      <c r="S160" s="381" t="str">
        <v>[C-i-C]</v>
      </c>
      <c r="T160" s="381" t="str">
        <v>[C-i-C]</v>
      </c>
      <c r="U160" s="381" t="str">
        <v>[C-i-C]</v>
      </c>
      <c r="V160" s="381" t="str">
        <v>[C-i-C]</v>
      </c>
      <c r="W160" s="381" t="str">
        <v>[C-i-C]</v>
      </c>
      <c r="X160" s="381" t="str">
        <v>[C-i-C]</v>
      </c>
      <c r="Y160" s="381" t="str">
        <v>[C-i-C]</v>
      </c>
      <c r="Z160" s="381" t="str">
        <v>[C-i-C]</v>
      </c>
      <c r="AA160" s="381" t="str">
        <v>[C-i-C]</v>
      </c>
      <c r="AB160" s="381" t="str">
        <v>[C-i-C]</v>
      </c>
      <c r="AC160" s="381" t="str">
        <v>[C-i-C]</v>
      </c>
      <c r="AD160" s="381" t="str">
        <v>[C-i-C]</v>
      </c>
      <c r="AE160" s="381" t="str">
        <v>[C-i-C]</v>
      </c>
      <c r="AF160" s="381" t="str">
        <v>[C-i-C]</v>
      </c>
      <c r="AG160" s="381" t="str">
        <v>[C-i-C]</v>
      </c>
      <c r="AH160" s="381" t="str">
        <v>[C-i-C]</v>
      </c>
      <c r="AI160" s="133">
        <v>0.2</v>
      </c>
      <c r="AJ160" s="133">
        <v>0.2</v>
      </c>
      <c r="AK160" s="133">
        <v>0.2</v>
      </c>
      <c r="AL160" s="133">
        <v>0.2</v>
      </c>
      <c r="AM160" s="133">
        <v>0.2</v>
      </c>
      <c r="AN160" s="133">
        <v>0.2</v>
      </c>
      <c r="AO160" s="133">
        <v>0.2</v>
      </c>
      <c r="AP160" s="133">
        <v>0.2</v>
      </c>
      <c r="AQ160" s="133">
        <v>0.8</v>
      </c>
      <c r="AR160" s="133">
        <v>1</v>
      </c>
      <c r="AS160" s="133">
        <v>1</v>
      </c>
      <c r="AT160" s="133">
        <v>1</v>
      </c>
      <c r="AU160" s="133">
        <v>0.8</v>
      </c>
      <c r="AV160" s="133">
        <v>0.8</v>
      </c>
      <c r="AW160" s="133">
        <v>0.8</v>
      </c>
      <c r="AX160" s="133">
        <v>0</v>
      </c>
      <c r="AY160" s="133">
        <v>0</v>
      </c>
      <c r="AZ160" s="133">
        <v>0</v>
      </c>
      <c r="BA160" s="133">
        <v>0</v>
      </c>
      <c r="BB160" s="133">
        <v>0</v>
      </c>
      <c r="BC160" s="133">
        <v>0</v>
      </c>
      <c r="BD160" s="133">
        <v>0</v>
      </c>
      <c r="BE160" s="133">
        <v>0</v>
      </c>
      <c r="BF160" s="133">
        <v>0</v>
      </c>
      <c r="BG160" s="133">
        <v>0</v>
      </c>
      <c r="BH160" s="133">
        <v>0</v>
      </c>
      <c r="BI160" s="133">
        <v>0</v>
      </c>
      <c r="BJ160" s="133">
        <v>0</v>
      </c>
      <c r="BK160" s="133">
        <v>0</v>
      </c>
      <c r="BL160" s="133">
        <v>0</v>
      </c>
      <c r="BM160" s="133">
        <v>0</v>
      </c>
      <c r="BN160" s="133">
        <v>0</v>
      </c>
      <c r="BO160" s="133">
        <v>0</v>
      </c>
      <c r="BP160" s="133">
        <v>0</v>
      </c>
      <c r="BQ160" s="133">
        <v>0</v>
      </c>
      <c r="BR160" s="133">
        <v>0</v>
      </c>
      <c r="BS160" s="381" t="str">
        <v>[C-i-C]</v>
      </c>
      <c r="BT160" s="381" t="str">
        <v>[C-i-C]</v>
      </c>
      <c r="BU160" s="381" t="str">
        <v>[C-i-C]</v>
      </c>
      <c r="BV160" s="381" t="str">
        <v>[C-i-C]</v>
      </c>
      <c r="BW160" s="381" t="str">
        <v>[C-i-C]</v>
      </c>
      <c r="BX160" s="381" t="str">
        <v>[C-i-C]</v>
      </c>
      <c r="BY160" s="381" t="str">
        <v>[C-i-C]</v>
      </c>
      <c r="BZ160" s="381" t="str">
        <v>[C-i-C]</v>
      </c>
      <c r="CA160" s="381" t="str">
        <v>[C-i-C]</v>
      </c>
      <c r="CB160" s="381" t="str">
        <v>[C-i-C]</v>
      </c>
      <c r="CC160" s="381" t="str">
        <v>[C-i-C]</v>
      </c>
      <c r="CD160" s="381" t="str">
        <v>[C-i-C]</v>
      </c>
      <c r="CE160" s="381" t="str">
        <v>[C-i-C]</v>
      </c>
      <c r="CF160" s="381" t="str">
        <v>[C-i-C]</v>
      </c>
      <c r="CG160" s="381" t="str">
        <v>[C-i-C]</v>
      </c>
      <c r="CH160" s="381" t="str">
        <v>[C-i-C]</v>
      </c>
      <c r="CI160" s="381" t="str">
        <v>[C-i-C]</v>
      </c>
      <c r="CJ160" s="381" t="str">
        <v>[C-i-C]</v>
      </c>
      <c r="CK160" s="381" t="str">
        <v>[C-i-C]</v>
      </c>
      <c r="CL160" s="381" t="str">
        <v>[C-i-C]</v>
      </c>
      <c r="CM160" s="381" t="str">
        <v>[C-i-C]</v>
      </c>
      <c r="CN160" s="381" t="str">
        <v>[C-i-C]</v>
      </c>
      <c r="CO160" s="133">
        <v>6884.1</v>
      </c>
      <c r="CP160" s="133">
        <v>6884.1</v>
      </c>
      <c r="CQ160" s="133">
        <v>6884.1</v>
      </c>
      <c r="CR160" s="133">
        <v>6884.1</v>
      </c>
      <c r="CS160" s="133">
        <v>6884.1</v>
      </c>
      <c r="CT160" s="133">
        <v>6884.1</v>
      </c>
      <c r="CU160" s="133">
        <v>6884.1</v>
      </c>
      <c r="CV160" s="133">
        <v>6884.1</v>
      </c>
      <c r="CW160" s="133">
        <v>27536.400000000001</v>
      </c>
      <c r="CX160" s="133">
        <v>34420.5</v>
      </c>
      <c r="CY160" s="133">
        <v>34420.5</v>
      </c>
      <c r="CZ160" s="133">
        <v>34420.5</v>
      </c>
      <c r="DA160" s="133">
        <v>27536.400000000001</v>
      </c>
      <c r="DB160" s="133">
        <v>27536.400000000001</v>
      </c>
      <c r="DC160" s="133">
        <v>27536.400000000001</v>
      </c>
      <c r="DD160" s="133">
        <v>0</v>
      </c>
      <c r="DE160" s="133">
        <v>0</v>
      </c>
      <c r="DF160" s="133">
        <v>0</v>
      </c>
      <c r="DG160" s="133">
        <v>0</v>
      </c>
      <c r="DH160" s="133">
        <v>0</v>
      </c>
      <c r="DI160" s="133">
        <v>0</v>
      </c>
      <c r="DJ160" s="133">
        <v>0</v>
      </c>
      <c r="DK160" s="133">
        <v>0</v>
      </c>
      <c r="DL160" s="133">
        <v>0</v>
      </c>
      <c r="DM160" s="133">
        <v>0</v>
      </c>
      <c r="DN160" s="133">
        <v>0</v>
      </c>
      <c r="DO160" s="133">
        <v>0</v>
      </c>
      <c r="DP160" s="133">
        <v>0</v>
      </c>
      <c r="DQ160" s="133">
        <v>0</v>
      </c>
      <c r="DR160" s="133">
        <v>0</v>
      </c>
      <c r="DS160" s="133">
        <v>0</v>
      </c>
      <c r="DU160" s="223"/>
      <c r="DV160" s="223"/>
      <c r="DW160" s="223"/>
      <c r="DX160" s="223"/>
      <c r="DY160" s="223"/>
      <c r="DZ160" s="223"/>
      <c r="EA160" s="223">
        <v>88509.857142857145</v>
      </c>
      <c r="EB160" s="223">
        <v>82609.200000000012</v>
      </c>
      <c r="EC160" s="223">
        <v>82609.200000000012</v>
      </c>
      <c r="ED160" s="223">
        <f t="shared" si="35"/>
        <v>227175.3</v>
      </c>
      <c r="EE160" s="223">
        <f t="shared" si="36"/>
        <v>0</v>
      </c>
      <c r="EF160" s="147" t="str">
        <f t="shared" si="37"/>
        <v>ERROR</v>
      </c>
      <c r="EG160" s="223">
        <f t="shared" si="38"/>
        <v>480903.55714285717</v>
      </c>
      <c r="EI160" s="223">
        <f t="shared" si="34"/>
        <v>180920.41974852068</v>
      </c>
      <c r="EJ160" s="223">
        <f>EI160*'Key assumptions'!$H$20*'Key assumptions'!$H$21</f>
        <v>6784.5157405695254</v>
      </c>
      <c r="EK160" s="279">
        <f t="shared" si="41"/>
        <v>0.23963133640552994</v>
      </c>
      <c r="EL160" s="223">
        <f t="shared" si="39"/>
        <v>1625.782573777029</v>
      </c>
      <c r="ET160" s="133">
        <f t="shared" si="44"/>
        <v>4</v>
      </c>
      <c r="EU160" s="133">
        <f t="shared" si="44"/>
        <v>12</v>
      </c>
      <c r="EV160" s="133">
        <f t="shared" si="44"/>
        <v>12</v>
      </c>
      <c r="EW160" s="133">
        <f t="shared" si="44"/>
        <v>9</v>
      </c>
      <c r="EX160" s="133">
        <f t="shared" si="44"/>
        <v>0</v>
      </c>
      <c r="EY160" s="133">
        <f t="shared" si="40"/>
        <v>37</v>
      </c>
      <c r="FA160" s="223">
        <v>41304.6</v>
      </c>
      <c r="FB160" s="223">
        <v>41304.6</v>
      </c>
    </row>
    <row r="161" spans="1:158" ht="12.6" thickBot="1" x14ac:dyDescent="0.45">
      <c r="A161" s="133" t="str">
        <v>Construction Management</v>
      </c>
      <c r="B161" s="133" t="str">
        <v>N/A</v>
      </c>
      <c r="C161" s="133" t="str">
        <v>Internal Labour</v>
      </c>
      <c r="D161" s="133" t="str">
        <v>PT002811</v>
      </c>
      <c r="E161" s="133" t="str">
        <v>Asset Manager - Senior (Asset Management)</v>
      </c>
      <c r="F161" s="133">
        <v>300.33999999999997</v>
      </c>
      <c r="G161" s="133">
        <v>134.19999999999999</v>
      </c>
      <c r="H161" s="133">
        <v>0</v>
      </c>
      <c r="I161" s="133">
        <v>0</v>
      </c>
      <c r="J161" s="133">
        <v>0</v>
      </c>
      <c r="K161" s="133">
        <v>0</v>
      </c>
      <c r="L161" s="133">
        <v>0</v>
      </c>
      <c r="M161" s="381" t="str">
        <v>[C-i-C]</v>
      </c>
      <c r="N161" s="381" t="str">
        <v>[C-i-C]</v>
      </c>
      <c r="O161" s="381" t="str">
        <v>[C-i-C]</v>
      </c>
      <c r="P161" s="381" t="str">
        <v>[C-i-C]</v>
      </c>
      <c r="Q161" s="381" t="str">
        <v>[C-i-C]</v>
      </c>
      <c r="R161" s="381" t="str">
        <v>[C-i-C]</v>
      </c>
      <c r="S161" s="381" t="str">
        <v>[C-i-C]</v>
      </c>
      <c r="T161" s="381" t="str">
        <v>[C-i-C]</v>
      </c>
      <c r="U161" s="381" t="str">
        <v>[C-i-C]</v>
      </c>
      <c r="V161" s="381" t="str">
        <v>[C-i-C]</v>
      </c>
      <c r="W161" s="381" t="str">
        <v>[C-i-C]</v>
      </c>
      <c r="X161" s="381" t="str">
        <v>[C-i-C]</v>
      </c>
      <c r="Y161" s="381" t="str">
        <v>[C-i-C]</v>
      </c>
      <c r="Z161" s="381" t="str">
        <v>[C-i-C]</v>
      </c>
      <c r="AA161" s="381" t="str">
        <v>[C-i-C]</v>
      </c>
      <c r="AB161" s="381" t="str">
        <v>[C-i-C]</v>
      </c>
      <c r="AC161" s="381" t="str">
        <v>[C-i-C]</v>
      </c>
      <c r="AD161" s="381" t="str">
        <v>[C-i-C]</v>
      </c>
      <c r="AE161" s="381" t="str">
        <v>[C-i-C]</v>
      </c>
      <c r="AF161" s="381" t="str">
        <v>[C-i-C]</v>
      </c>
      <c r="AG161" s="381" t="str">
        <v>[C-i-C]</v>
      </c>
      <c r="AH161" s="381" t="str">
        <v>[C-i-C]</v>
      </c>
      <c r="AI161" s="133">
        <v>1</v>
      </c>
      <c r="AJ161" s="133">
        <v>1</v>
      </c>
      <c r="AK161" s="133">
        <v>1</v>
      </c>
      <c r="AL161" s="133">
        <v>1</v>
      </c>
      <c r="AM161" s="133">
        <v>1</v>
      </c>
      <c r="AN161" s="133">
        <v>1</v>
      </c>
      <c r="AO161" s="133">
        <v>1</v>
      </c>
      <c r="AP161" s="133">
        <v>1</v>
      </c>
      <c r="AQ161" s="133">
        <v>1</v>
      </c>
      <c r="AR161" s="133">
        <v>1</v>
      </c>
      <c r="AS161" s="133">
        <v>1</v>
      </c>
      <c r="AT161" s="133">
        <v>1</v>
      </c>
      <c r="AU161" s="133">
        <v>1</v>
      </c>
      <c r="AV161" s="133">
        <v>1</v>
      </c>
      <c r="AW161" s="133">
        <v>1</v>
      </c>
      <c r="AX161" s="133">
        <v>0</v>
      </c>
      <c r="AY161" s="133">
        <v>0</v>
      </c>
      <c r="AZ161" s="133">
        <v>0</v>
      </c>
      <c r="BA161" s="133">
        <v>0</v>
      </c>
      <c r="BB161" s="133">
        <v>0</v>
      </c>
      <c r="BC161" s="133">
        <v>0</v>
      </c>
      <c r="BD161" s="133">
        <v>0</v>
      </c>
      <c r="BE161" s="133">
        <v>0</v>
      </c>
      <c r="BF161" s="133">
        <v>0</v>
      </c>
      <c r="BG161" s="133">
        <v>0</v>
      </c>
      <c r="BH161" s="133">
        <v>0</v>
      </c>
      <c r="BI161" s="133">
        <v>0</v>
      </c>
      <c r="BJ161" s="133">
        <v>0</v>
      </c>
      <c r="BK161" s="133">
        <v>0</v>
      </c>
      <c r="BL161" s="133">
        <v>0</v>
      </c>
      <c r="BM161" s="133">
        <v>0</v>
      </c>
      <c r="BN161" s="133">
        <v>0</v>
      </c>
      <c r="BO161" s="133">
        <v>0</v>
      </c>
      <c r="BP161" s="133">
        <v>0</v>
      </c>
      <c r="BQ161" s="133">
        <v>0</v>
      </c>
      <c r="BR161" s="133">
        <v>0</v>
      </c>
      <c r="BS161" s="381" t="str">
        <v>[C-i-C]</v>
      </c>
      <c r="BT161" s="381" t="str">
        <v>[C-i-C]</v>
      </c>
      <c r="BU161" s="381" t="str">
        <v>[C-i-C]</v>
      </c>
      <c r="BV161" s="381" t="str">
        <v>[C-i-C]</v>
      </c>
      <c r="BW161" s="381" t="str">
        <v>[C-i-C]</v>
      </c>
      <c r="BX161" s="381" t="str">
        <v>[C-i-C]</v>
      </c>
      <c r="BY161" s="381" t="str">
        <v>[C-i-C]</v>
      </c>
      <c r="BZ161" s="381" t="str">
        <v>[C-i-C]</v>
      </c>
      <c r="CA161" s="381" t="str">
        <v>[C-i-C]</v>
      </c>
      <c r="CB161" s="381" t="str">
        <v>[C-i-C]</v>
      </c>
      <c r="CC161" s="381" t="str">
        <v>[C-i-C]</v>
      </c>
      <c r="CD161" s="381" t="str">
        <v>[C-i-C]</v>
      </c>
      <c r="CE161" s="381" t="str">
        <v>[C-i-C]</v>
      </c>
      <c r="CF161" s="381" t="str">
        <v>[C-i-C]</v>
      </c>
      <c r="CG161" s="381" t="str">
        <v>[C-i-C]</v>
      </c>
      <c r="CH161" s="381" t="str">
        <v>[C-i-C]</v>
      </c>
      <c r="CI161" s="381" t="str">
        <v>[C-i-C]</v>
      </c>
      <c r="CJ161" s="381" t="str">
        <v>[C-i-C]</v>
      </c>
      <c r="CK161" s="381" t="str">
        <v>[C-i-C]</v>
      </c>
      <c r="CL161" s="381" t="str">
        <v>[C-i-C]</v>
      </c>
      <c r="CM161" s="381" t="str">
        <v>[C-i-C]</v>
      </c>
      <c r="CN161" s="381" t="str">
        <v>[C-i-C]</v>
      </c>
      <c r="CO161" s="133">
        <v>45050.999999999993</v>
      </c>
      <c r="CP161" s="133">
        <v>45050.999999999993</v>
      </c>
      <c r="CQ161" s="133">
        <v>45050.999999999993</v>
      </c>
      <c r="CR161" s="133">
        <v>45050.999999999993</v>
      </c>
      <c r="CS161" s="133">
        <v>45050.999999999993</v>
      </c>
      <c r="CT161" s="133">
        <v>45050.999999999993</v>
      </c>
      <c r="CU161" s="133">
        <v>45050.999999999993</v>
      </c>
      <c r="CV161" s="133">
        <v>45050.999999999993</v>
      </c>
      <c r="CW161" s="133">
        <v>45050.999999999993</v>
      </c>
      <c r="CX161" s="133">
        <v>45050.999999999993</v>
      </c>
      <c r="CY161" s="133">
        <v>45050.999999999993</v>
      </c>
      <c r="CZ161" s="133">
        <v>45050.999999999993</v>
      </c>
      <c r="DA161" s="133">
        <v>45050.999999999993</v>
      </c>
      <c r="DB161" s="133">
        <v>45050.999999999993</v>
      </c>
      <c r="DC161" s="133">
        <v>45050.999999999993</v>
      </c>
      <c r="DD161" s="133">
        <v>0</v>
      </c>
      <c r="DE161" s="133">
        <v>0</v>
      </c>
      <c r="DF161" s="133">
        <v>0</v>
      </c>
      <c r="DG161" s="133">
        <v>0</v>
      </c>
      <c r="DH161" s="133">
        <v>0</v>
      </c>
      <c r="DI161" s="133">
        <v>0</v>
      </c>
      <c r="DJ161" s="133">
        <v>0</v>
      </c>
      <c r="DK161" s="133">
        <v>0</v>
      </c>
      <c r="DL161" s="133">
        <v>0</v>
      </c>
      <c r="DM161" s="133">
        <v>0</v>
      </c>
      <c r="DN161" s="133">
        <v>0</v>
      </c>
      <c r="DO161" s="133">
        <v>0</v>
      </c>
      <c r="DP161" s="133">
        <v>0</v>
      </c>
      <c r="DQ161" s="133">
        <v>0</v>
      </c>
      <c r="DR161" s="133">
        <v>0</v>
      </c>
      <c r="DS161" s="133">
        <v>0</v>
      </c>
      <c r="DU161" s="223"/>
      <c r="DV161" s="223"/>
      <c r="DW161" s="223"/>
      <c r="DX161" s="223"/>
      <c r="DY161" s="223"/>
      <c r="DZ161" s="223"/>
      <c r="EA161" s="223">
        <v>180203.99999999997</v>
      </c>
      <c r="EB161" s="223">
        <v>540611.99999999988</v>
      </c>
      <c r="EC161" s="223">
        <v>540611.99999999988</v>
      </c>
      <c r="ED161" s="223">
        <f t="shared" si="35"/>
        <v>405458.99999999994</v>
      </c>
      <c r="EE161" s="223">
        <f t="shared" si="36"/>
        <v>0</v>
      </c>
      <c r="EF161" s="147" t="str">
        <f t="shared" si="37"/>
        <v>ERROR</v>
      </c>
      <c r="EG161" s="223">
        <f t="shared" si="38"/>
        <v>1666886.9999999998</v>
      </c>
      <c r="EI161" s="223">
        <f t="shared" si="34"/>
        <v>241560</v>
      </c>
      <c r="EJ161" s="223">
        <f>EI161*'Key assumptions'!$H$20*'Key assumptions'!$H$21</f>
        <v>9058.5</v>
      </c>
      <c r="EK161" s="279">
        <f t="shared" si="41"/>
        <v>0.23963133640552994</v>
      </c>
      <c r="EL161" s="223">
        <f t="shared" si="39"/>
        <v>2170.7004608294928</v>
      </c>
      <c r="ET161" s="133">
        <f t="shared" si="44"/>
        <v>4</v>
      </c>
      <c r="EU161" s="133">
        <f t="shared" si="44"/>
        <v>12</v>
      </c>
      <c r="EV161" s="133">
        <f t="shared" si="44"/>
        <v>12</v>
      </c>
      <c r="EW161" s="133">
        <f t="shared" si="44"/>
        <v>9</v>
      </c>
      <c r="EX161" s="133">
        <f t="shared" si="44"/>
        <v>0</v>
      </c>
      <c r="EY161" s="133">
        <f t="shared" si="40"/>
        <v>37</v>
      </c>
      <c r="FA161" s="223">
        <v>270305.99999999994</v>
      </c>
      <c r="FB161" s="223">
        <v>270305.99999999994</v>
      </c>
    </row>
    <row r="162" spans="1:158" ht="12.6" thickBot="1" x14ac:dyDescent="0.45">
      <c r="A162" s="133" t="str">
        <v>Other support and corporate roles</v>
      </c>
      <c r="B162" s="133" t="str">
        <v>N/A</v>
      </c>
      <c r="C162" s="133" t="str">
        <v>Internal Labour</v>
      </c>
      <c r="D162" s="133" t="str">
        <v>PT002811</v>
      </c>
      <c r="E162" s="133" t="str">
        <v>GM - Regulation</v>
      </c>
      <c r="F162" s="133">
        <v>491.02</v>
      </c>
      <c r="G162" s="133">
        <v>219.4</v>
      </c>
      <c r="H162" s="133">
        <v>0</v>
      </c>
      <c r="I162" s="133">
        <v>0</v>
      </c>
      <c r="J162" s="133">
        <v>0</v>
      </c>
      <c r="K162" s="133">
        <v>0</v>
      </c>
      <c r="L162" s="133">
        <v>0</v>
      </c>
      <c r="M162" s="381" t="str">
        <v>[C-i-C]</v>
      </c>
      <c r="N162" s="381" t="str">
        <v>[C-i-C]</v>
      </c>
      <c r="O162" s="381" t="str">
        <v>[C-i-C]</v>
      </c>
      <c r="P162" s="381" t="str">
        <v>[C-i-C]</v>
      </c>
      <c r="Q162" s="381" t="str">
        <v>[C-i-C]</v>
      </c>
      <c r="R162" s="381" t="str">
        <v>[C-i-C]</v>
      </c>
      <c r="S162" s="381" t="str">
        <v>[C-i-C]</v>
      </c>
      <c r="T162" s="381" t="str">
        <v>[C-i-C]</v>
      </c>
      <c r="U162" s="381" t="str">
        <v>[C-i-C]</v>
      </c>
      <c r="V162" s="381" t="str">
        <v>[C-i-C]</v>
      </c>
      <c r="W162" s="381" t="str">
        <v>[C-i-C]</v>
      </c>
      <c r="X162" s="381" t="str">
        <v>[C-i-C]</v>
      </c>
      <c r="Y162" s="381" t="str">
        <v>[C-i-C]</v>
      </c>
      <c r="Z162" s="381" t="str">
        <v>[C-i-C]</v>
      </c>
      <c r="AA162" s="381" t="str">
        <v>[C-i-C]</v>
      </c>
      <c r="AB162" s="381" t="str">
        <v>[C-i-C]</v>
      </c>
      <c r="AC162" s="381" t="str">
        <v>[C-i-C]</v>
      </c>
      <c r="AD162" s="381" t="str">
        <v>[C-i-C]</v>
      </c>
      <c r="AE162" s="381" t="str">
        <v>[C-i-C]</v>
      </c>
      <c r="AF162" s="381" t="str">
        <v>[C-i-C]</v>
      </c>
      <c r="AG162" s="381" t="str">
        <v>[C-i-C]</v>
      </c>
      <c r="AH162" s="381" t="str">
        <v>[C-i-C]</v>
      </c>
      <c r="AI162" s="133">
        <v>0.05</v>
      </c>
      <c r="AJ162" s="133">
        <v>0.05</v>
      </c>
      <c r="AK162" s="133">
        <v>0.05</v>
      </c>
      <c r="AL162" s="133">
        <v>0.05</v>
      </c>
      <c r="AM162" s="133">
        <v>0.05</v>
      </c>
      <c r="AN162" s="133">
        <v>0.05</v>
      </c>
      <c r="AO162" s="133">
        <v>0.05</v>
      </c>
      <c r="AP162" s="133">
        <v>0.05</v>
      </c>
      <c r="AQ162" s="133">
        <v>0.5</v>
      </c>
      <c r="AR162" s="133">
        <v>0.5</v>
      </c>
      <c r="AS162" s="133">
        <v>0.5</v>
      </c>
      <c r="AT162" s="133">
        <v>0.5</v>
      </c>
      <c r="AU162" s="133">
        <v>0.5</v>
      </c>
      <c r="AV162" s="133">
        <v>0.5</v>
      </c>
      <c r="AW162" s="133">
        <v>0.5</v>
      </c>
      <c r="AX162" s="133">
        <v>0</v>
      </c>
      <c r="AY162" s="133">
        <v>0</v>
      </c>
      <c r="AZ162" s="133">
        <v>0</v>
      </c>
      <c r="BA162" s="133">
        <v>0</v>
      </c>
      <c r="BB162" s="133">
        <v>0</v>
      </c>
      <c r="BC162" s="133">
        <v>0</v>
      </c>
      <c r="BD162" s="133">
        <v>0</v>
      </c>
      <c r="BE162" s="133">
        <v>0</v>
      </c>
      <c r="BF162" s="133">
        <v>0</v>
      </c>
      <c r="BG162" s="133">
        <v>0</v>
      </c>
      <c r="BH162" s="133">
        <v>0</v>
      </c>
      <c r="BI162" s="133">
        <v>0</v>
      </c>
      <c r="BJ162" s="133">
        <v>0</v>
      </c>
      <c r="BK162" s="133">
        <v>0</v>
      </c>
      <c r="BL162" s="133">
        <v>0</v>
      </c>
      <c r="BM162" s="133">
        <v>0</v>
      </c>
      <c r="BN162" s="133">
        <v>0</v>
      </c>
      <c r="BO162" s="133">
        <v>0</v>
      </c>
      <c r="BP162" s="133">
        <v>0</v>
      </c>
      <c r="BQ162" s="133">
        <v>0</v>
      </c>
      <c r="BR162" s="133">
        <v>0</v>
      </c>
      <c r="BS162" s="381" t="str">
        <v>[C-i-C]</v>
      </c>
      <c r="BT162" s="381" t="str">
        <v>[C-i-C]</v>
      </c>
      <c r="BU162" s="381" t="str">
        <v>[C-i-C]</v>
      </c>
      <c r="BV162" s="381" t="str">
        <v>[C-i-C]</v>
      </c>
      <c r="BW162" s="381" t="str">
        <v>[C-i-C]</v>
      </c>
      <c r="BX162" s="381" t="str">
        <v>[C-i-C]</v>
      </c>
      <c r="BY162" s="381" t="str">
        <v>[C-i-C]</v>
      </c>
      <c r="BZ162" s="381" t="str">
        <v>[C-i-C]</v>
      </c>
      <c r="CA162" s="381" t="str">
        <v>[C-i-C]</v>
      </c>
      <c r="CB162" s="381" t="str">
        <v>[C-i-C]</v>
      </c>
      <c r="CC162" s="381" t="str">
        <v>[C-i-C]</v>
      </c>
      <c r="CD162" s="381" t="str">
        <v>[C-i-C]</v>
      </c>
      <c r="CE162" s="381" t="str">
        <v>[C-i-C]</v>
      </c>
      <c r="CF162" s="381" t="str">
        <v>[C-i-C]</v>
      </c>
      <c r="CG162" s="381" t="str">
        <v>[C-i-C]</v>
      </c>
      <c r="CH162" s="381" t="str">
        <v>[C-i-C]</v>
      </c>
      <c r="CI162" s="381" t="str">
        <v>[C-i-C]</v>
      </c>
      <c r="CJ162" s="381" t="str">
        <v>[C-i-C]</v>
      </c>
      <c r="CK162" s="381" t="str">
        <v>[C-i-C]</v>
      </c>
      <c r="CL162" s="381" t="str">
        <v>[C-i-C]</v>
      </c>
      <c r="CM162" s="381" t="str">
        <v>[C-i-C]</v>
      </c>
      <c r="CN162" s="381" t="str">
        <v>[C-i-C]</v>
      </c>
      <c r="CO162" s="133">
        <v>3682.65</v>
      </c>
      <c r="CP162" s="133">
        <v>3682.65</v>
      </c>
      <c r="CQ162" s="133">
        <v>3682.65</v>
      </c>
      <c r="CR162" s="133">
        <v>3682.65</v>
      </c>
      <c r="CS162" s="133">
        <v>3682.65</v>
      </c>
      <c r="CT162" s="133">
        <v>3682.65</v>
      </c>
      <c r="CU162" s="133">
        <v>3682.65</v>
      </c>
      <c r="CV162" s="133">
        <v>3682.65</v>
      </c>
      <c r="CW162" s="133">
        <v>36826.5</v>
      </c>
      <c r="CX162" s="133">
        <v>36826.5</v>
      </c>
      <c r="CY162" s="133">
        <v>36826.5</v>
      </c>
      <c r="CZ162" s="133">
        <v>36826.5</v>
      </c>
      <c r="DA162" s="133">
        <v>36826.5</v>
      </c>
      <c r="DB162" s="133">
        <v>36826.5</v>
      </c>
      <c r="DC162" s="133">
        <v>36826.5</v>
      </c>
      <c r="DD162" s="133">
        <v>0</v>
      </c>
      <c r="DE162" s="133">
        <v>0</v>
      </c>
      <c r="DF162" s="133">
        <v>0</v>
      </c>
      <c r="DG162" s="133">
        <v>0</v>
      </c>
      <c r="DH162" s="133">
        <v>0</v>
      </c>
      <c r="DI162" s="133">
        <v>0</v>
      </c>
      <c r="DJ162" s="133">
        <v>0</v>
      </c>
      <c r="DK162" s="133">
        <v>0</v>
      </c>
      <c r="DL162" s="133">
        <v>0</v>
      </c>
      <c r="DM162" s="133">
        <v>0</v>
      </c>
      <c r="DN162" s="133">
        <v>0</v>
      </c>
      <c r="DO162" s="133">
        <v>0</v>
      </c>
      <c r="DP162" s="133">
        <v>0</v>
      </c>
      <c r="DQ162" s="133">
        <v>0</v>
      </c>
      <c r="DR162" s="133">
        <v>0</v>
      </c>
      <c r="DS162" s="133">
        <v>0</v>
      </c>
      <c r="DU162" s="223"/>
      <c r="DV162" s="223"/>
      <c r="DW162" s="223"/>
      <c r="DX162" s="223"/>
      <c r="DY162" s="223"/>
      <c r="DZ162" s="223"/>
      <c r="EA162" s="223">
        <v>29461.200000000001</v>
      </c>
      <c r="EB162" s="223">
        <v>44191.80000000001</v>
      </c>
      <c r="EC162" s="223">
        <v>44191.80000000001</v>
      </c>
      <c r="ED162" s="223">
        <f t="shared" si="35"/>
        <v>265150.8</v>
      </c>
      <c r="EE162" s="223">
        <f t="shared" si="36"/>
        <v>0</v>
      </c>
      <c r="EF162" s="147" t="str">
        <f t="shared" si="37"/>
        <v>ERROR</v>
      </c>
      <c r="EG162" s="223">
        <f t="shared" si="38"/>
        <v>382995.6</v>
      </c>
      <c r="EI162" s="223">
        <f t="shared" si="34"/>
        <v>394920</v>
      </c>
      <c r="EJ162" s="223">
        <f>EI162*'Key assumptions'!$H$20*'Key assumptions'!$H$21</f>
        <v>14809.5</v>
      </c>
      <c r="EK162" s="279">
        <f t="shared" si="41"/>
        <v>0.23963133640552994</v>
      </c>
      <c r="EL162" s="223">
        <f t="shared" si="39"/>
        <v>3548.8202764976959</v>
      </c>
      <c r="ET162" s="133">
        <f t="shared" si="44"/>
        <v>4</v>
      </c>
      <c r="EU162" s="133">
        <f t="shared" si="44"/>
        <v>12</v>
      </c>
      <c r="EV162" s="133">
        <f t="shared" si="44"/>
        <v>12</v>
      </c>
      <c r="EW162" s="133">
        <f t="shared" si="44"/>
        <v>9</v>
      </c>
      <c r="EX162" s="133">
        <f t="shared" si="44"/>
        <v>0</v>
      </c>
      <c r="EY162" s="133">
        <f t="shared" si="40"/>
        <v>37</v>
      </c>
      <c r="FA162" s="223">
        <v>22095.9</v>
      </c>
      <c r="FB162" s="223">
        <v>22095.9</v>
      </c>
    </row>
    <row r="163" spans="1:158" ht="12.6" thickBot="1" x14ac:dyDescent="0.45">
      <c r="A163" s="133" t="str">
        <v>Construction Management</v>
      </c>
      <c r="B163" s="133" t="str">
        <v>N/A</v>
      </c>
      <c r="C163" s="133" t="str">
        <v>Internal Labour</v>
      </c>
      <c r="D163" s="133" t="str">
        <v>PT002811</v>
      </c>
      <c r="E163" s="133" t="str">
        <v>Asset Manager - Senior (Asset Management)</v>
      </c>
      <c r="F163" s="133">
        <v>300.33999999999997</v>
      </c>
      <c r="G163" s="133">
        <v>134.19999999999999</v>
      </c>
      <c r="H163" s="133">
        <v>0</v>
      </c>
      <c r="I163" s="133">
        <v>0</v>
      </c>
      <c r="J163" s="133">
        <v>0</v>
      </c>
      <c r="K163" s="133">
        <v>0</v>
      </c>
      <c r="L163" s="133">
        <v>0</v>
      </c>
      <c r="M163" s="381" t="str">
        <v>[C-i-C]</v>
      </c>
      <c r="N163" s="381" t="str">
        <v>[C-i-C]</v>
      </c>
      <c r="O163" s="381" t="str">
        <v>[C-i-C]</v>
      </c>
      <c r="P163" s="381" t="str">
        <v>[C-i-C]</v>
      </c>
      <c r="Q163" s="381" t="str">
        <v>[C-i-C]</v>
      </c>
      <c r="R163" s="381" t="str">
        <v>[C-i-C]</v>
      </c>
      <c r="S163" s="381" t="str">
        <v>[C-i-C]</v>
      </c>
      <c r="T163" s="381" t="str">
        <v>[C-i-C]</v>
      </c>
      <c r="U163" s="381" t="str">
        <v>[C-i-C]</v>
      </c>
      <c r="V163" s="381" t="str">
        <v>[C-i-C]</v>
      </c>
      <c r="W163" s="381" t="str">
        <v>[C-i-C]</v>
      </c>
      <c r="X163" s="381" t="str">
        <v>[C-i-C]</v>
      </c>
      <c r="Y163" s="381" t="str">
        <v>[C-i-C]</v>
      </c>
      <c r="Z163" s="381" t="str">
        <v>[C-i-C]</v>
      </c>
      <c r="AA163" s="381" t="str">
        <v>[C-i-C]</v>
      </c>
      <c r="AB163" s="381" t="str">
        <v>[C-i-C]</v>
      </c>
      <c r="AC163" s="381" t="str">
        <v>[C-i-C]</v>
      </c>
      <c r="AD163" s="381" t="str">
        <v>[C-i-C]</v>
      </c>
      <c r="AE163" s="381" t="str">
        <v>[C-i-C]</v>
      </c>
      <c r="AF163" s="381" t="str">
        <v>[C-i-C]</v>
      </c>
      <c r="AG163" s="381" t="str">
        <v>[C-i-C]</v>
      </c>
      <c r="AH163" s="381" t="str">
        <v>[C-i-C]</v>
      </c>
      <c r="AI163" s="133">
        <v>0</v>
      </c>
      <c r="AJ163" s="133">
        <v>0</v>
      </c>
      <c r="AK163" s="133">
        <v>0</v>
      </c>
      <c r="AL163" s="133">
        <v>0</v>
      </c>
      <c r="AM163" s="133">
        <v>0</v>
      </c>
      <c r="AN163" s="133">
        <v>0</v>
      </c>
      <c r="AO163" s="133">
        <v>0</v>
      </c>
      <c r="AP163" s="133">
        <v>0</v>
      </c>
      <c r="AQ163" s="133">
        <v>0</v>
      </c>
      <c r="AR163" s="133">
        <v>0</v>
      </c>
      <c r="AS163" s="133">
        <v>0</v>
      </c>
      <c r="AT163" s="133">
        <v>0</v>
      </c>
      <c r="AU163" s="133">
        <v>0</v>
      </c>
      <c r="AV163" s="133">
        <v>0</v>
      </c>
      <c r="AW163" s="133">
        <v>0</v>
      </c>
      <c r="AX163" s="133">
        <v>0</v>
      </c>
      <c r="AY163" s="133">
        <v>0</v>
      </c>
      <c r="AZ163" s="133">
        <v>0</v>
      </c>
      <c r="BA163" s="133">
        <v>0</v>
      </c>
      <c r="BB163" s="133">
        <v>0</v>
      </c>
      <c r="BC163" s="133">
        <v>0</v>
      </c>
      <c r="BD163" s="133">
        <v>0</v>
      </c>
      <c r="BE163" s="133">
        <v>0</v>
      </c>
      <c r="BF163" s="133">
        <v>0</v>
      </c>
      <c r="BG163" s="133">
        <v>0</v>
      </c>
      <c r="BH163" s="133">
        <v>0</v>
      </c>
      <c r="BI163" s="133">
        <v>0</v>
      </c>
      <c r="BJ163" s="133">
        <v>0</v>
      </c>
      <c r="BK163" s="133">
        <v>0</v>
      </c>
      <c r="BL163" s="133">
        <v>0</v>
      </c>
      <c r="BM163" s="133">
        <v>0</v>
      </c>
      <c r="BN163" s="133">
        <v>0</v>
      </c>
      <c r="BO163" s="133">
        <v>0</v>
      </c>
      <c r="BP163" s="133">
        <v>0</v>
      </c>
      <c r="BQ163" s="133">
        <v>0</v>
      </c>
      <c r="BR163" s="133">
        <v>0</v>
      </c>
      <c r="BS163" s="381" t="str">
        <v>[C-i-C]</v>
      </c>
      <c r="BT163" s="381" t="str">
        <v>[C-i-C]</v>
      </c>
      <c r="BU163" s="381" t="str">
        <v>[C-i-C]</v>
      </c>
      <c r="BV163" s="381" t="str">
        <v>[C-i-C]</v>
      </c>
      <c r="BW163" s="381" t="str">
        <v>[C-i-C]</v>
      </c>
      <c r="BX163" s="381" t="str">
        <v>[C-i-C]</v>
      </c>
      <c r="BY163" s="381" t="str">
        <v>[C-i-C]</v>
      </c>
      <c r="BZ163" s="381" t="str">
        <v>[C-i-C]</v>
      </c>
      <c r="CA163" s="381" t="str">
        <v>[C-i-C]</v>
      </c>
      <c r="CB163" s="381" t="str">
        <v>[C-i-C]</v>
      </c>
      <c r="CC163" s="381" t="str">
        <v>[C-i-C]</v>
      </c>
      <c r="CD163" s="381" t="str">
        <v>[C-i-C]</v>
      </c>
      <c r="CE163" s="381" t="str">
        <v>[C-i-C]</v>
      </c>
      <c r="CF163" s="381" t="str">
        <v>[C-i-C]</v>
      </c>
      <c r="CG163" s="381" t="str">
        <v>[C-i-C]</v>
      </c>
      <c r="CH163" s="381" t="str">
        <v>[C-i-C]</v>
      </c>
      <c r="CI163" s="381" t="str">
        <v>[C-i-C]</v>
      </c>
      <c r="CJ163" s="381" t="str">
        <v>[C-i-C]</v>
      </c>
      <c r="CK163" s="381" t="str">
        <v>[C-i-C]</v>
      </c>
      <c r="CL163" s="381" t="str">
        <v>[C-i-C]</v>
      </c>
      <c r="CM163" s="381" t="str">
        <v>[C-i-C]</v>
      </c>
      <c r="CN163" s="381" t="str">
        <v>[C-i-C]</v>
      </c>
      <c r="CO163" s="133">
        <v>0</v>
      </c>
      <c r="CP163" s="133">
        <v>0</v>
      </c>
      <c r="CQ163" s="133">
        <v>0</v>
      </c>
      <c r="CR163" s="133">
        <v>0</v>
      </c>
      <c r="CS163" s="133">
        <v>0</v>
      </c>
      <c r="CT163" s="133">
        <v>0</v>
      </c>
      <c r="CU163" s="133">
        <v>0</v>
      </c>
      <c r="CV163" s="133">
        <v>0</v>
      </c>
      <c r="CW163" s="133">
        <v>0</v>
      </c>
      <c r="CX163" s="133">
        <v>0</v>
      </c>
      <c r="CY163" s="133">
        <v>0</v>
      </c>
      <c r="CZ163" s="133">
        <v>0</v>
      </c>
      <c r="DA163" s="133">
        <v>0</v>
      </c>
      <c r="DB163" s="133">
        <v>0</v>
      </c>
      <c r="DC163" s="133">
        <v>0</v>
      </c>
      <c r="DD163" s="133">
        <v>0</v>
      </c>
      <c r="DE163" s="133">
        <v>0</v>
      </c>
      <c r="DF163" s="133">
        <v>0</v>
      </c>
      <c r="DG163" s="133">
        <v>0</v>
      </c>
      <c r="DH163" s="133">
        <v>0</v>
      </c>
      <c r="DI163" s="133">
        <v>0</v>
      </c>
      <c r="DJ163" s="133">
        <v>0</v>
      </c>
      <c r="DK163" s="133">
        <v>0</v>
      </c>
      <c r="DL163" s="133">
        <v>0</v>
      </c>
      <c r="DM163" s="133">
        <v>0</v>
      </c>
      <c r="DN163" s="133">
        <v>0</v>
      </c>
      <c r="DO163" s="133">
        <v>0</v>
      </c>
      <c r="DP163" s="133">
        <v>0</v>
      </c>
      <c r="DQ163" s="133">
        <v>0</v>
      </c>
      <c r="DR163" s="133">
        <v>0</v>
      </c>
      <c r="DS163" s="133">
        <v>0</v>
      </c>
      <c r="DU163" s="223"/>
      <c r="DV163" s="223"/>
      <c r="DW163" s="223"/>
      <c r="DX163" s="223"/>
      <c r="DY163" s="223"/>
      <c r="DZ163" s="223"/>
      <c r="EA163" s="223">
        <v>90101.999999999985</v>
      </c>
      <c r="EB163" s="223">
        <v>0</v>
      </c>
      <c r="EC163" s="223">
        <v>0</v>
      </c>
      <c r="ED163" s="223">
        <f t="shared" si="35"/>
        <v>0</v>
      </c>
      <c r="EE163" s="223">
        <f t="shared" si="36"/>
        <v>0</v>
      </c>
      <c r="EF163" s="147" t="str">
        <f t="shared" si="37"/>
        <v>ERROR</v>
      </c>
      <c r="EG163" s="223">
        <f t="shared" si="38"/>
        <v>90101.999999999985</v>
      </c>
      <c r="EI163" s="223">
        <f t="shared" si="34"/>
        <v>241560</v>
      </c>
      <c r="EJ163" s="223">
        <f>EI163*'Key assumptions'!$H$20*'Key assumptions'!$H$21</f>
        <v>9058.5</v>
      </c>
      <c r="EK163" s="279">
        <f t="shared" si="41"/>
        <v>0.23963133640552994</v>
      </c>
      <c r="EL163" s="223">
        <f t="shared" si="39"/>
        <v>2170.7004608294928</v>
      </c>
      <c r="ET163" s="133">
        <f t="shared" si="44"/>
        <v>4</v>
      </c>
      <c r="EU163" s="133">
        <f t="shared" si="44"/>
        <v>12</v>
      </c>
      <c r="EV163" s="133">
        <f t="shared" si="44"/>
        <v>6</v>
      </c>
      <c r="EW163" s="133">
        <f t="shared" si="44"/>
        <v>0</v>
      </c>
      <c r="EX163" s="133">
        <f t="shared" si="44"/>
        <v>0</v>
      </c>
      <c r="EY163" s="133">
        <f t="shared" si="40"/>
        <v>22</v>
      </c>
      <c r="FA163" s="223">
        <v>0</v>
      </c>
      <c r="FB163" s="223">
        <v>0</v>
      </c>
    </row>
    <row r="164" spans="1:158" ht="12.6" thickBot="1" x14ac:dyDescent="0.45">
      <c r="A164" s="133" t="str">
        <v>Project Development</v>
      </c>
      <c r="B164" s="133" t="str">
        <v>N/A</v>
      </c>
      <c r="C164" s="133" t="str">
        <v>Internal Labour</v>
      </c>
      <c r="D164" s="133" t="str">
        <v>PT003696 AI TL79</v>
      </c>
      <c r="E164" s="133" t="str">
        <v>Senior Design TL</v>
      </c>
      <c r="F164" s="133">
        <v>269.89999999999998</v>
      </c>
      <c r="G164" s="133">
        <v>120.6</v>
      </c>
      <c r="H164" s="133">
        <v>0</v>
      </c>
      <c r="I164" s="133">
        <v>0</v>
      </c>
      <c r="J164" s="133">
        <v>0</v>
      </c>
      <c r="K164" s="133">
        <v>0</v>
      </c>
      <c r="L164" s="133">
        <v>0</v>
      </c>
      <c r="M164" s="381" t="str">
        <v>[C-i-C]</v>
      </c>
      <c r="N164" s="381" t="str">
        <v>[C-i-C]</v>
      </c>
      <c r="O164" s="381" t="str">
        <v>[C-i-C]</v>
      </c>
      <c r="P164" s="381" t="str">
        <v>[C-i-C]</v>
      </c>
      <c r="Q164" s="381" t="str">
        <v>[C-i-C]</v>
      </c>
      <c r="R164" s="381" t="str">
        <v>[C-i-C]</v>
      </c>
      <c r="S164" s="381" t="str">
        <v>[C-i-C]</v>
      </c>
      <c r="T164" s="381" t="str">
        <v>[C-i-C]</v>
      </c>
      <c r="U164" s="381" t="str">
        <v>[C-i-C]</v>
      </c>
      <c r="V164" s="381" t="str">
        <v>[C-i-C]</v>
      </c>
      <c r="W164" s="381" t="str">
        <v>[C-i-C]</v>
      </c>
      <c r="X164" s="381" t="str">
        <v>[C-i-C]</v>
      </c>
      <c r="Y164" s="381" t="str">
        <v>[C-i-C]</v>
      </c>
      <c r="Z164" s="381" t="str">
        <v>[C-i-C]</v>
      </c>
      <c r="AA164" s="381" t="str">
        <v>[C-i-C]</v>
      </c>
      <c r="AB164" s="381" t="str">
        <v>[C-i-C]</v>
      </c>
      <c r="AC164" s="381" t="str">
        <v>[C-i-C]</v>
      </c>
      <c r="AD164" s="381" t="str">
        <v>[C-i-C]</v>
      </c>
      <c r="AE164" s="381" t="str">
        <v>[C-i-C]</v>
      </c>
      <c r="AF164" s="381" t="str">
        <v>[C-i-C]</v>
      </c>
      <c r="AG164" s="381" t="str">
        <v>[C-i-C]</v>
      </c>
      <c r="AH164" s="381" t="str">
        <v>[C-i-C]</v>
      </c>
      <c r="AI164" s="133">
        <v>0</v>
      </c>
      <c r="AJ164" s="133">
        <v>0</v>
      </c>
      <c r="AK164" s="133">
        <v>0</v>
      </c>
      <c r="AL164" s="133">
        <v>0</v>
      </c>
      <c r="AM164" s="133">
        <v>0</v>
      </c>
      <c r="AN164" s="133">
        <v>0</v>
      </c>
      <c r="AO164" s="133">
        <v>0</v>
      </c>
      <c r="AP164" s="133">
        <v>0</v>
      </c>
      <c r="AQ164" s="133">
        <v>0</v>
      </c>
      <c r="AR164" s="133">
        <v>0</v>
      </c>
      <c r="AS164" s="133">
        <v>0</v>
      </c>
      <c r="AT164" s="133">
        <v>0</v>
      </c>
      <c r="AU164" s="133">
        <v>0</v>
      </c>
      <c r="AV164" s="133">
        <v>0</v>
      </c>
      <c r="AW164" s="133">
        <v>0</v>
      </c>
      <c r="AX164" s="133">
        <v>0</v>
      </c>
      <c r="AY164" s="133">
        <v>0</v>
      </c>
      <c r="AZ164" s="133">
        <v>0</v>
      </c>
      <c r="BA164" s="133">
        <v>0</v>
      </c>
      <c r="BB164" s="133">
        <v>0</v>
      </c>
      <c r="BC164" s="133">
        <v>0</v>
      </c>
      <c r="BD164" s="133">
        <v>0</v>
      </c>
      <c r="BE164" s="133">
        <v>0</v>
      </c>
      <c r="BF164" s="133">
        <v>0</v>
      </c>
      <c r="BG164" s="133">
        <v>0</v>
      </c>
      <c r="BH164" s="133">
        <v>0</v>
      </c>
      <c r="BI164" s="133">
        <v>0</v>
      </c>
      <c r="BJ164" s="133">
        <v>0</v>
      </c>
      <c r="BK164" s="133">
        <v>0</v>
      </c>
      <c r="BL164" s="133">
        <v>0</v>
      </c>
      <c r="BM164" s="133">
        <v>0</v>
      </c>
      <c r="BN164" s="133">
        <v>0</v>
      </c>
      <c r="BO164" s="133">
        <v>0</v>
      </c>
      <c r="BP164" s="133">
        <v>0</v>
      </c>
      <c r="BQ164" s="133">
        <v>0</v>
      </c>
      <c r="BR164" s="133">
        <v>0</v>
      </c>
      <c r="BS164" s="381" t="str">
        <v>[C-i-C]</v>
      </c>
      <c r="BT164" s="381" t="str">
        <v>[C-i-C]</v>
      </c>
      <c r="BU164" s="381" t="str">
        <v>[C-i-C]</v>
      </c>
      <c r="BV164" s="381" t="str">
        <v>[C-i-C]</v>
      </c>
      <c r="BW164" s="381" t="str">
        <v>[C-i-C]</v>
      </c>
      <c r="BX164" s="381" t="str">
        <v>[C-i-C]</v>
      </c>
      <c r="BY164" s="381" t="str">
        <v>[C-i-C]</v>
      </c>
      <c r="BZ164" s="381" t="str">
        <v>[C-i-C]</v>
      </c>
      <c r="CA164" s="381" t="str">
        <v>[C-i-C]</v>
      </c>
      <c r="CB164" s="381" t="str">
        <v>[C-i-C]</v>
      </c>
      <c r="CC164" s="381" t="str">
        <v>[C-i-C]</v>
      </c>
      <c r="CD164" s="381" t="str">
        <v>[C-i-C]</v>
      </c>
      <c r="CE164" s="381" t="str">
        <v>[C-i-C]</v>
      </c>
      <c r="CF164" s="381" t="str">
        <v>[C-i-C]</v>
      </c>
      <c r="CG164" s="381" t="str">
        <v>[C-i-C]</v>
      </c>
      <c r="CH164" s="381" t="str">
        <v>[C-i-C]</v>
      </c>
      <c r="CI164" s="381" t="str">
        <v>[C-i-C]</v>
      </c>
      <c r="CJ164" s="381" t="str">
        <v>[C-i-C]</v>
      </c>
      <c r="CK164" s="381" t="str">
        <v>[C-i-C]</v>
      </c>
      <c r="CL164" s="381" t="str">
        <v>[C-i-C]</v>
      </c>
      <c r="CM164" s="381" t="str">
        <v>[C-i-C]</v>
      </c>
      <c r="CN164" s="381" t="str">
        <v>[C-i-C]</v>
      </c>
      <c r="CO164" s="133">
        <v>0</v>
      </c>
      <c r="CP164" s="133">
        <v>0</v>
      </c>
      <c r="CQ164" s="133">
        <v>0</v>
      </c>
      <c r="CR164" s="133">
        <v>0</v>
      </c>
      <c r="CS164" s="133">
        <v>0</v>
      </c>
      <c r="CT164" s="133">
        <v>0</v>
      </c>
      <c r="CU164" s="133">
        <v>0</v>
      </c>
      <c r="CV164" s="133">
        <v>0</v>
      </c>
      <c r="CW164" s="133">
        <v>0</v>
      </c>
      <c r="CX164" s="133">
        <v>0</v>
      </c>
      <c r="CY164" s="133">
        <v>0</v>
      </c>
      <c r="CZ164" s="133">
        <v>0</v>
      </c>
      <c r="DA164" s="133">
        <v>0</v>
      </c>
      <c r="DB164" s="133">
        <v>0</v>
      </c>
      <c r="DC164" s="133">
        <v>0</v>
      </c>
      <c r="DD164" s="133">
        <v>0</v>
      </c>
      <c r="DE164" s="133">
        <v>0</v>
      </c>
      <c r="DF164" s="133">
        <v>0</v>
      </c>
      <c r="DG164" s="133">
        <v>0</v>
      </c>
      <c r="DH164" s="133">
        <v>0</v>
      </c>
      <c r="DI164" s="133">
        <v>0</v>
      </c>
      <c r="DJ164" s="133">
        <v>0</v>
      </c>
      <c r="DK164" s="133">
        <v>0</v>
      </c>
      <c r="DL164" s="133">
        <v>0</v>
      </c>
      <c r="DM164" s="133">
        <v>0</v>
      </c>
      <c r="DN164" s="133">
        <v>0</v>
      </c>
      <c r="DO164" s="133">
        <v>0</v>
      </c>
      <c r="DP164" s="133">
        <v>0</v>
      </c>
      <c r="DQ164" s="133">
        <v>0</v>
      </c>
      <c r="DR164" s="133">
        <v>0</v>
      </c>
      <c r="DS164" s="133">
        <v>0</v>
      </c>
      <c r="DU164" s="223"/>
      <c r="DV164" s="223"/>
      <c r="DW164" s="223"/>
      <c r="DX164" s="223"/>
      <c r="DY164" s="223"/>
      <c r="DZ164" s="223"/>
      <c r="EA164" s="223">
        <v>20242.5</v>
      </c>
      <c r="EB164" s="223">
        <v>0</v>
      </c>
      <c r="EC164" s="223">
        <v>0</v>
      </c>
      <c r="ED164" s="223">
        <f t="shared" si="35"/>
        <v>0</v>
      </c>
      <c r="EE164" s="223">
        <f t="shared" si="36"/>
        <v>0</v>
      </c>
      <c r="EF164" s="147" t="str">
        <f t="shared" si="37"/>
        <v>ERROR</v>
      </c>
      <c r="EG164" s="223">
        <f t="shared" si="38"/>
        <v>20242.5</v>
      </c>
      <c r="EI164" s="223">
        <f t="shared" si="34"/>
        <v>217080</v>
      </c>
      <c r="EJ164" s="223">
        <f>EI164*'Key assumptions'!$H$20*'Key assumptions'!$H$21</f>
        <v>8140.5</v>
      </c>
      <c r="EK164" s="279">
        <f t="shared" si="41"/>
        <v>0.23963133640552994</v>
      </c>
      <c r="EL164" s="223">
        <f t="shared" si="39"/>
        <v>1950.7188940092165</v>
      </c>
      <c r="ET164" s="133">
        <f t="shared" si="44"/>
        <v>4</v>
      </c>
      <c r="EU164" s="133">
        <f t="shared" si="44"/>
        <v>12</v>
      </c>
      <c r="EV164" s="133">
        <f t="shared" si="44"/>
        <v>6</v>
      </c>
      <c r="EW164" s="133">
        <f t="shared" si="44"/>
        <v>0</v>
      </c>
      <c r="EX164" s="133">
        <f t="shared" si="44"/>
        <v>0</v>
      </c>
      <c r="EY164" s="133">
        <f t="shared" si="40"/>
        <v>22</v>
      </c>
      <c r="FA164" s="223">
        <v>0</v>
      </c>
      <c r="FB164" s="223">
        <v>0</v>
      </c>
    </row>
    <row r="165" spans="1:158" ht="12.6" thickBot="1" x14ac:dyDescent="0.45">
      <c r="A165" s="133" t="str">
        <v>Project Development</v>
      </c>
      <c r="B165" s="133" t="str">
        <v>N/A</v>
      </c>
      <c r="C165" s="133" t="str">
        <v>Internal Labour</v>
      </c>
      <c r="D165" s="133" t="str">
        <v>PT003696 AI TL79</v>
      </c>
      <c r="E165" s="133" t="str">
        <v>Senior Design TL</v>
      </c>
      <c r="F165" s="133">
        <v>269.89999999999998</v>
      </c>
      <c r="G165" s="133">
        <v>120.6</v>
      </c>
      <c r="H165" s="133">
        <v>0</v>
      </c>
      <c r="I165" s="133">
        <v>0</v>
      </c>
      <c r="J165" s="133">
        <v>0</v>
      </c>
      <c r="K165" s="133">
        <v>0</v>
      </c>
      <c r="L165" s="133">
        <v>0</v>
      </c>
      <c r="M165" s="381" t="str">
        <v>[C-i-C]</v>
      </c>
      <c r="N165" s="381" t="str">
        <v>[C-i-C]</v>
      </c>
      <c r="O165" s="381" t="str">
        <v>[C-i-C]</v>
      </c>
      <c r="P165" s="381" t="str">
        <v>[C-i-C]</v>
      </c>
      <c r="Q165" s="381" t="str">
        <v>[C-i-C]</v>
      </c>
      <c r="R165" s="381" t="str">
        <v>[C-i-C]</v>
      </c>
      <c r="S165" s="381" t="str">
        <v>[C-i-C]</v>
      </c>
      <c r="T165" s="381" t="str">
        <v>[C-i-C]</v>
      </c>
      <c r="U165" s="381" t="str">
        <v>[C-i-C]</v>
      </c>
      <c r="V165" s="381" t="str">
        <v>[C-i-C]</v>
      </c>
      <c r="W165" s="381" t="str">
        <v>[C-i-C]</v>
      </c>
      <c r="X165" s="381" t="str">
        <v>[C-i-C]</v>
      </c>
      <c r="Y165" s="381" t="str">
        <v>[C-i-C]</v>
      </c>
      <c r="Z165" s="381" t="str">
        <v>[C-i-C]</v>
      </c>
      <c r="AA165" s="381" t="str">
        <v>[C-i-C]</v>
      </c>
      <c r="AB165" s="381" t="str">
        <v>[C-i-C]</v>
      </c>
      <c r="AC165" s="381" t="str">
        <v>[C-i-C]</v>
      </c>
      <c r="AD165" s="381" t="str">
        <v>[C-i-C]</v>
      </c>
      <c r="AE165" s="381" t="str">
        <v>[C-i-C]</v>
      </c>
      <c r="AF165" s="381" t="str">
        <v>[C-i-C]</v>
      </c>
      <c r="AG165" s="381" t="str">
        <v>[C-i-C]</v>
      </c>
      <c r="AH165" s="381" t="str">
        <v>[C-i-C]</v>
      </c>
      <c r="AI165" s="133">
        <v>0</v>
      </c>
      <c r="AJ165" s="133">
        <v>0</v>
      </c>
      <c r="AK165" s="133">
        <v>0</v>
      </c>
      <c r="AL165" s="133">
        <v>0</v>
      </c>
      <c r="AM165" s="133">
        <v>0</v>
      </c>
      <c r="AN165" s="133">
        <v>0</v>
      </c>
      <c r="AO165" s="133">
        <v>0</v>
      </c>
      <c r="AP165" s="133">
        <v>0</v>
      </c>
      <c r="AQ165" s="133">
        <v>0</v>
      </c>
      <c r="AR165" s="133">
        <v>0</v>
      </c>
      <c r="AS165" s="133">
        <v>0</v>
      </c>
      <c r="AT165" s="133">
        <v>0</v>
      </c>
      <c r="AU165" s="133">
        <v>0</v>
      </c>
      <c r="AV165" s="133">
        <v>0</v>
      </c>
      <c r="AW165" s="133">
        <v>0</v>
      </c>
      <c r="AX165" s="133">
        <v>0</v>
      </c>
      <c r="AY165" s="133">
        <v>0</v>
      </c>
      <c r="AZ165" s="133">
        <v>0</v>
      </c>
      <c r="BA165" s="133">
        <v>0</v>
      </c>
      <c r="BB165" s="133">
        <v>0</v>
      </c>
      <c r="BC165" s="133">
        <v>0</v>
      </c>
      <c r="BD165" s="133">
        <v>0</v>
      </c>
      <c r="BE165" s="133">
        <v>0</v>
      </c>
      <c r="BF165" s="133">
        <v>0</v>
      </c>
      <c r="BG165" s="133">
        <v>0</v>
      </c>
      <c r="BH165" s="133">
        <v>0</v>
      </c>
      <c r="BI165" s="133">
        <v>0</v>
      </c>
      <c r="BJ165" s="133">
        <v>0</v>
      </c>
      <c r="BK165" s="133">
        <v>0</v>
      </c>
      <c r="BL165" s="133">
        <v>0</v>
      </c>
      <c r="BM165" s="133">
        <v>0</v>
      </c>
      <c r="BN165" s="133">
        <v>0</v>
      </c>
      <c r="BO165" s="133">
        <v>0</v>
      </c>
      <c r="BP165" s="133">
        <v>0</v>
      </c>
      <c r="BQ165" s="133">
        <v>0</v>
      </c>
      <c r="BR165" s="133">
        <v>0</v>
      </c>
      <c r="BS165" s="381" t="str">
        <v>[C-i-C]</v>
      </c>
      <c r="BT165" s="381" t="str">
        <v>[C-i-C]</v>
      </c>
      <c r="BU165" s="381" t="str">
        <v>[C-i-C]</v>
      </c>
      <c r="BV165" s="381" t="str">
        <v>[C-i-C]</v>
      </c>
      <c r="BW165" s="381" t="str">
        <v>[C-i-C]</v>
      </c>
      <c r="BX165" s="381" t="str">
        <v>[C-i-C]</v>
      </c>
      <c r="BY165" s="381" t="str">
        <v>[C-i-C]</v>
      </c>
      <c r="BZ165" s="381" t="str">
        <v>[C-i-C]</v>
      </c>
      <c r="CA165" s="381" t="str">
        <v>[C-i-C]</v>
      </c>
      <c r="CB165" s="381" t="str">
        <v>[C-i-C]</v>
      </c>
      <c r="CC165" s="381" t="str">
        <v>[C-i-C]</v>
      </c>
      <c r="CD165" s="381" t="str">
        <v>[C-i-C]</v>
      </c>
      <c r="CE165" s="381" t="str">
        <v>[C-i-C]</v>
      </c>
      <c r="CF165" s="381" t="str">
        <v>[C-i-C]</v>
      </c>
      <c r="CG165" s="381" t="str">
        <v>[C-i-C]</v>
      </c>
      <c r="CH165" s="381" t="str">
        <v>[C-i-C]</v>
      </c>
      <c r="CI165" s="381" t="str">
        <v>[C-i-C]</v>
      </c>
      <c r="CJ165" s="381" t="str">
        <v>[C-i-C]</v>
      </c>
      <c r="CK165" s="381" t="str">
        <v>[C-i-C]</v>
      </c>
      <c r="CL165" s="381" t="str">
        <v>[C-i-C]</v>
      </c>
      <c r="CM165" s="381" t="str">
        <v>[C-i-C]</v>
      </c>
      <c r="CN165" s="381" t="str">
        <v>[C-i-C]</v>
      </c>
      <c r="CO165" s="133">
        <v>0</v>
      </c>
      <c r="CP165" s="133">
        <v>0</v>
      </c>
      <c r="CQ165" s="133">
        <v>0</v>
      </c>
      <c r="CR165" s="133">
        <v>0</v>
      </c>
      <c r="CS165" s="133">
        <v>0</v>
      </c>
      <c r="CT165" s="133">
        <v>0</v>
      </c>
      <c r="CU165" s="133">
        <v>0</v>
      </c>
      <c r="CV165" s="133">
        <v>0</v>
      </c>
      <c r="CW165" s="133">
        <v>0</v>
      </c>
      <c r="CX165" s="133">
        <v>0</v>
      </c>
      <c r="CY165" s="133">
        <v>0</v>
      </c>
      <c r="CZ165" s="133">
        <v>0</v>
      </c>
      <c r="DA165" s="133">
        <v>0</v>
      </c>
      <c r="DB165" s="133">
        <v>0</v>
      </c>
      <c r="DC165" s="133">
        <v>0</v>
      </c>
      <c r="DD165" s="133">
        <v>0</v>
      </c>
      <c r="DE165" s="133">
        <v>0</v>
      </c>
      <c r="DF165" s="133">
        <v>0</v>
      </c>
      <c r="DG165" s="133">
        <v>0</v>
      </c>
      <c r="DH165" s="133">
        <v>0</v>
      </c>
      <c r="DI165" s="133">
        <v>0</v>
      </c>
      <c r="DJ165" s="133">
        <v>0</v>
      </c>
      <c r="DK165" s="133">
        <v>0</v>
      </c>
      <c r="DL165" s="133">
        <v>0</v>
      </c>
      <c r="DM165" s="133">
        <v>0</v>
      </c>
      <c r="DN165" s="133">
        <v>0</v>
      </c>
      <c r="DO165" s="133">
        <v>0</v>
      </c>
      <c r="DP165" s="133">
        <v>0</v>
      </c>
      <c r="DQ165" s="133">
        <v>0</v>
      </c>
      <c r="DR165" s="133">
        <v>0</v>
      </c>
      <c r="DS165" s="133">
        <v>0</v>
      </c>
      <c r="DU165" s="223"/>
      <c r="DV165" s="223"/>
      <c r="DW165" s="223"/>
      <c r="DX165" s="223"/>
      <c r="DY165" s="223"/>
      <c r="DZ165" s="223"/>
      <c r="EA165" s="223">
        <v>8675.3571428571413</v>
      </c>
      <c r="EB165" s="223">
        <v>0</v>
      </c>
      <c r="EC165" s="223">
        <v>0</v>
      </c>
      <c r="ED165" s="223">
        <f t="shared" si="35"/>
        <v>0</v>
      </c>
      <c r="EE165" s="223">
        <f t="shared" si="36"/>
        <v>0</v>
      </c>
      <c r="EF165" s="147" t="str">
        <f t="shared" si="37"/>
        <v>ERROR</v>
      </c>
      <c r="EG165" s="223">
        <f t="shared" si="38"/>
        <v>8675.3571428571413</v>
      </c>
      <c r="EI165" s="223">
        <f t="shared" si="34"/>
        <v>217080</v>
      </c>
      <c r="EJ165" s="223">
        <f>EI165*'Key assumptions'!$H$20*'Key assumptions'!$H$21</f>
        <v>8140.5</v>
      </c>
      <c r="EK165" s="279">
        <f t="shared" si="41"/>
        <v>0.23963133640552994</v>
      </c>
      <c r="EL165" s="223">
        <f t="shared" si="39"/>
        <v>1950.7188940092165</v>
      </c>
      <c r="ET165" s="133">
        <f t="shared" si="44"/>
        <v>4</v>
      </c>
      <c r="EU165" s="133">
        <f t="shared" si="44"/>
        <v>12</v>
      </c>
      <c r="EV165" s="133">
        <f t="shared" si="44"/>
        <v>6</v>
      </c>
      <c r="EW165" s="133">
        <f t="shared" si="44"/>
        <v>0</v>
      </c>
      <c r="EX165" s="133">
        <f t="shared" si="44"/>
        <v>0</v>
      </c>
      <c r="EY165" s="133">
        <f t="shared" si="40"/>
        <v>22</v>
      </c>
      <c r="FA165" s="223">
        <v>0</v>
      </c>
      <c r="FB165" s="223">
        <v>0</v>
      </c>
    </row>
    <row r="166" spans="1:158" ht="12.6" thickBot="1" x14ac:dyDescent="0.45">
      <c r="A166" s="133" t="str">
        <v>Other support and corporate roles</v>
      </c>
      <c r="B166" s="133" t="str">
        <v>N/A</v>
      </c>
      <c r="C166" s="133" t="str">
        <v>Internal Labour</v>
      </c>
      <c r="D166" s="133" t="str">
        <v>PT003696 AI TL79</v>
      </c>
      <c r="E166" s="133" t="str">
        <v>Resource/Outage Coordinator</v>
      </c>
      <c r="F166" s="133">
        <v>211.36</v>
      </c>
      <c r="G166" s="133">
        <v>92.578984837278099</v>
      </c>
      <c r="H166" s="133">
        <v>0</v>
      </c>
      <c r="I166" s="133">
        <v>0</v>
      </c>
      <c r="J166" s="133">
        <v>0</v>
      </c>
      <c r="K166" s="133">
        <v>0</v>
      </c>
      <c r="L166" s="133">
        <v>0</v>
      </c>
      <c r="M166" s="381" t="str">
        <v>[C-i-C]</v>
      </c>
      <c r="N166" s="381" t="str">
        <v>[C-i-C]</v>
      </c>
      <c r="O166" s="381" t="str">
        <v>[C-i-C]</v>
      </c>
      <c r="P166" s="381" t="str">
        <v>[C-i-C]</v>
      </c>
      <c r="Q166" s="381" t="str">
        <v>[C-i-C]</v>
      </c>
      <c r="R166" s="381" t="str">
        <v>[C-i-C]</v>
      </c>
      <c r="S166" s="381" t="str">
        <v>[C-i-C]</v>
      </c>
      <c r="T166" s="381" t="str">
        <v>[C-i-C]</v>
      </c>
      <c r="U166" s="381" t="str">
        <v>[C-i-C]</v>
      </c>
      <c r="V166" s="381" t="str">
        <v>[C-i-C]</v>
      </c>
      <c r="W166" s="381" t="str">
        <v>[C-i-C]</v>
      </c>
      <c r="X166" s="381" t="str">
        <v>[C-i-C]</v>
      </c>
      <c r="Y166" s="381" t="str">
        <v>[C-i-C]</v>
      </c>
      <c r="Z166" s="381" t="str">
        <v>[C-i-C]</v>
      </c>
      <c r="AA166" s="381" t="str">
        <v>[C-i-C]</v>
      </c>
      <c r="AB166" s="381" t="str">
        <v>[C-i-C]</v>
      </c>
      <c r="AC166" s="381" t="str">
        <v>[C-i-C]</v>
      </c>
      <c r="AD166" s="381" t="str">
        <v>[C-i-C]</v>
      </c>
      <c r="AE166" s="381" t="str">
        <v>[C-i-C]</v>
      </c>
      <c r="AF166" s="381" t="str">
        <v>[C-i-C]</v>
      </c>
      <c r="AG166" s="381" t="str">
        <v>[C-i-C]</v>
      </c>
      <c r="AH166" s="381" t="str">
        <v>[C-i-C]</v>
      </c>
      <c r="AI166" s="133">
        <v>0</v>
      </c>
      <c r="AJ166" s="133">
        <v>0</v>
      </c>
      <c r="AK166" s="133">
        <v>0</v>
      </c>
      <c r="AL166" s="133">
        <v>0</v>
      </c>
      <c r="AM166" s="133">
        <v>0</v>
      </c>
      <c r="AN166" s="133">
        <v>0</v>
      </c>
      <c r="AO166" s="133">
        <v>0</v>
      </c>
      <c r="AP166" s="133">
        <v>0</v>
      </c>
      <c r="AQ166" s="133">
        <v>0</v>
      </c>
      <c r="AR166" s="133">
        <v>0</v>
      </c>
      <c r="AS166" s="133">
        <v>0</v>
      </c>
      <c r="AT166" s="133">
        <v>0</v>
      </c>
      <c r="AU166" s="133">
        <v>0</v>
      </c>
      <c r="AV166" s="133">
        <v>0</v>
      </c>
      <c r="AW166" s="133">
        <v>0</v>
      </c>
      <c r="AX166" s="133">
        <v>0</v>
      </c>
      <c r="AY166" s="133">
        <v>0</v>
      </c>
      <c r="AZ166" s="133">
        <v>0</v>
      </c>
      <c r="BA166" s="133">
        <v>0</v>
      </c>
      <c r="BB166" s="133">
        <v>0</v>
      </c>
      <c r="BC166" s="133">
        <v>0</v>
      </c>
      <c r="BD166" s="133">
        <v>0</v>
      </c>
      <c r="BE166" s="133">
        <v>0</v>
      </c>
      <c r="BF166" s="133">
        <v>0</v>
      </c>
      <c r="BG166" s="133">
        <v>0</v>
      </c>
      <c r="BH166" s="133">
        <v>0</v>
      </c>
      <c r="BI166" s="133">
        <v>0</v>
      </c>
      <c r="BJ166" s="133">
        <v>0</v>
      </c>
      <c r="BK166" s="133">
        <v>0</v>
      </c>
      <c r="BL166" s="133">
        <v>0</v>
      </c>
      <c r="BM166" s="133">
        <v>0</v>
      </c>
      <c r="BN166" s="133">
        <v>0</v>
      </c>
      <c r="BO166" s="133">
        <v>0</v>
      </c>
      <c r="BP166" s="133">
        <v>0</v>
      </c>
      <c r="BQ166" s="133">
        <v>0</v>
      </c>
      <c r="BR166" s="133">
        <v>0</v>
      </c>
      <c r="BS166" s="381" t="str">
        <v>[C-i-C]</v>
      </c>
      <c r="BT166" s="381" t="str">
        <v>[C-i-C]</v>
      </c>
      <c r="BU166" s="381" t="str">
        <v>[C-i-C]</v>
      </c>
      <c r="BV166" s="381" t="str">
        <v>[C-i-C]</v>
      </c>
      <c r="BW166" s="381" t="str">
        <v>[C-i-C]</v>
      </c>
      <c r="BX166" s="381" t="str">
        <v>[C-i-C]</v>
      </c>
      <c r="BY166" s="381" t="str">
        <v>[C-i-C]</v>
      </c>
      <c r="BZ166" s="381" t="str">
        <v>[C-i-C]</v>
      </c>
      <c r="CA166" s="381" t="str">
        <v>[C-i-C]</v>
      </c>
      <c r="CB166" s="381" t="str">
        <v>[C-i-C]</v>
      </c>
      <c r="CC166" s="381" t="str">
        <v>[C-i-C]</v>
      </c>
      <c r="CD166" s="381" t="str">
        <v>[C-i-C]</v>
      </c>
      <c r="CE166" s="381" t="str">
        <v>[C-i-C]</v>
      </c>
      <c r="CF166" s="381" t="str">
        <v>[C-i-C]</v>
      </c>
      <c r="CG166" s="381" t="str">
        <v>[C-i-C]</v>
      </c>
      <c r="CH166" s="381" t="str">
        <v>[C-i-C]</v>
      </c>
      <c r="CI166" s="381" t="str">
        <v>[C-i-C]</v>
      </c>
      <c r="CJ166" s="381" t="str">
        <v>[C-i-C]</v>
      </c>
      <c r="CK166" s="381" t="str">
        <v>[C-i-C]</v>
      </c>
      <c r="CL166" s="381" t="str">
        <v>[C-i-C]</v>
      </c>
      <c r="CM166" s="381" t="str">
        <v>[C-i-C]</v>
      </c>
      <c r="CN166" s="381" t="str">
        <v>[C-i-C]</v>
      </c>
      <c r="CO166" s="133">
        <v>0</v>
      </c>
      <c r="CP166" s="133">
        <v>0</v>
      </c>
      <c r="CQ166" s="133">
        <v>0</v>
      </c>
      <c r="CR166" s="133">
        <v>0</v>
      </c>
      <c r="CS166" s="133">
        <v>0</v>
      </c>
      <c r="CT166" s="133">
        <v>0</v>
      </c>
      <c r="CU166" s="133">
        <v>0</v>
      </c>
      <c r="CV166" s="133">
        <v>0</v>
      </c>
      <c r="CW166" s="133">
        <v>0</v>
      </c>
      <c r="CX166" s="133">
        <v>0</v>
      </c>
      <c r="CY166" s="133">
        <v>0</v>
      </c>
      <c r="CZ166" s="133">
        <v>0</v>
      </c>
      <c r="DA166" s="133">
        <v>0</v>
      </c>
      <c r="DB166" s="133">
        <v>0</v>
      </c>
      <c r="DC166" s="133">
        <v>0</v>
      </c>
      <c r="DD166" s="133">
        <v>0</v>
      </c>
      <c r="DE166" s="133">
        <v>0</v>
      </c>
      <c r="DF166" s="133">
        <v>0</v>
      </c>
      <c r="DG166" s="133">
        <v>0</v>
      </c>
      <c r="DH166" s="133">
        <v>0</v>
      </c>
      <c r="DI166" s="133">
        <v>0</v>
      </c>
      <c r="DJ166" s="133">
        <v>0</v>
      </c>
      <c r="DK166" s="133">
        <v>0</v>
      </c>
      <c r="DL166" s="133">
        <v>0</v>
      </c>
      <c r="DM166" s="133">
        <v>0</v>
      </c>
      <c r="DN166" s="133">
        <v>0</v>
      </c>
      <c r="DO166" s="133">
        <v>0</v>
      </c>
      <c r="DP166" s="133">
        <v>0</v>
      </c>
      <c r="DQ166" s="133">
        <v>0</v>
      </c>
      <c r="DR166" s="133">
        <v>0</v>
      </c>
      <c r="DS166" s="133">
        <v>0</v>
      </c>
      <c r="DU166" s="223"/>
      <c r="DV166" s="223"/>
      <c r="DW166" s="223"/>
      <c r="DX166" s="223"/>
      <c r="DY166" s="223"/>
      <c r="DZ166" s="223"/>
      <c r="EA166" s="223">
        <v>0</v>
      </c>
      <c r="EB166" s="223">
        <v>4529.1428571428578</v>
      </c>
      <c r="EC166" s="223">
        <v>2264.5714285714289</v>
      </c>
      <c r="ED166" s="223">
        <f t="shared" si="35"/>
        <v>0</v>
      </c>
      <c r="EE166" s="223">
        <f t="shared" si="36"/>
        <v>0</v>
      </c>
      <c r="EF166" s="147" t="str">
        <f t="shared" si="37"/>
        <v>ERROR</v>
      </c>
      <c r="EG166" s="223">
        <f t="shared" si="38"/>
        <v>6793.7142857142862</v>
      </c>
      <c r="EI166" s="223">
        <f t="shared" si="34"/>
        <v>166642.17270710057</v>
      </c>
      <c r="EJ166" s="223">
        <f>EI166*'Key assumptions'!$H$20*'Key assumptions'!$H$21</f>
        <v>6249.0814765162713</v>
      </c>
      <c r="EK166" s="279">
        <f t="shared" si="41"/>
        <v>0.23963133640552994</v>
      </c>
      <c r="EL166" s="223">
        <f t="shared" si="39"/>
        <v>1497.4757455246363</v>
      </c>
      <c r="ET166" s="133">
        <f t="shared" si="44"/>
        <v>4</v>
      </c>
      <c r="EU166" s="133">
        <f t="shared" si="44"/>
        <v>12</v>
      </c>
      <c r="EV166" s="133">
        <f t="shared" si="44"/>
        <v>6</v>
      </c>
      <c r="EW166" s="133">
        <f t="shared" si="44"/>
        <v>0</v>
      </c>
      <c r="EX166" s="133">
        <f t="shared" si="44"/>
        <v>0</v>
      </c>
      <c r="EY166" s="133">
        <f t="shared" si="40"/>
        <v>22</v>
      </c>
      <c r="FA166" s="223">
        <v>2264.5714285714289</v>
      </c>
      <c r="FB166" s="223">
        <v>0</v>
      </c>
    </row>
    <row r="167" spans="1:158" ht="12.6" thickBot="1" x14ac:dyDescent="0.45">
      <c r="A167" s="133" t="str">
        <v>Construction Management</v>
      </c>
      <c r="B167" s="133" t="str">
        <v>N/A</v>
      </c>
      <c r="C167" s="133" t="str">
        <v>Internal Labour</v>
      </c>
      <c r="D167" s="133" t="str">
        <v>PT003696 AI TL79</v>
      </c>
      <c r="E167" s="133" t="str">
        <v>Project Manager (CWO REZ)</v>
      </c>
      <c r="F167" s="133">
        <v>224.23</v>
      </c>
      <c r="G167" s="133">
        <v>98.215134985207087</v>
      </c>
      <c r="H167" s="133">
        <v>0</v>
      </c>
      <c r="I167" s="133">
        <v>0</v>
      </c>
      <c r="J167" s="133">
        <v>0</v>
      </c>
      <c r="K167" s="133">
        <v>0</v>
      </c>
      <c r="L167" s="133">
        <v>0</v>
      </c>
      <c r="M167" s="381" t="str">
        <v>[C-i-C]</v>
      </c>
      <c r="N167" s="381" t="str">
        <v>[C-i-C]</v>
      </c>
      <c r="O167" s="381" t="str">
        <v>[C-i-C]</v>
      </c>
      <c r="P167" s="381" t="str">
        <v>[C-i-C]</v>
      </c>
      <c r="Q167" s="381" t="str">
        <v>[C-i-C]</v>
      </c>
      <c r="R167" s="381" t="str">
        <v>[C-i-C]</v>
      </c>
      <c r="S167" s="381" t="str">
        <v>[C-i-C]</v>
      </c>
      <c r="T167" s="381" t="str">
        <v>[C-i-C]</v>
      </c>
      <c r="U167" s="381" t="str">
        <v>[C-i-C]</v>
      </c>
      <c r="V167" s="381" t="str">
        <v>[C-i-C]</v>
      </c>
      <c r="W167" s="381" t="str">
        <v>[C-i-C]</v>
      </c>
      <c r="X167" s="381" t="str">
        <v>[C-i-C]</v>
      </c>
      <c r="Y167" s="381" t="str">
        <v>[C-i-C]</v>
      </c>
      <c r="Z167" s="381" t="str">
        <v>[C-i-C]</v>
      </c>
      <c r="AA167" s="381" t="str">
        <v>[C-i-C]</v>
      </c>
      <c r="AB167" s="381" t="str">
        <v>[C-i-C]</v>
      </c>
      <c r="AC167" s="381" t="str">
        <v>[C-i-C]</v>
      </c>
      <c r="AD167" s="381" t="str">
        <v>[C-i-C]</v>
      </c>
      <c r="AE167" s="381" t="str">
        <v>[C-i-C]</v>
      </c>
      <c r="AF167" s="381" t="str">
        <v>[C-i-C]</v>
      </c>
      <c r="AG167" s="381" t="str">
        <v>[C-i-C]</v>
      </c>
      <c r="AH167" s="381" t="str">
        <v>[C-i-C]</v>
      </c>
      <c r="AI167" s="133">
        <v>0</v>
      </c>
      <c r="AJ167" s="133">
        <v>0</v>
      </c>
      <c r="AK167" s="133">
        <v>0</v>
      </c>
      <c r="AL167" s="133">
        <v>0</v>
      </c>
      <c r="AM167" s="133">
        <v>0</v>
      </c>
      <c r="AN167" s="133">
        <v>0</v>
      </c>
      <c r="AO167" s="133">
        <v>0</v>
      </c>
      <c r="AP167" s="133">
        <v>0</v>
      </c>
      <c r="AQ167" s="133">
        <v>0</v>
      </c>
      <c r="AR167" s="133">
        <v>0</v>
      </c>
      <c r="AS167" s="133">
        <v>0</v>
      </c>
      <c r="AT167" s="133">
        <v>0</v>
      </c>
      <c r="AU167" s="133">
        <v>0</v>
      </c>
      <c r="AV167" s="133">
        <v>0</v>
      </c>
      <c r="AW167" s="133">
        <v>0</v>
      </c>
      <c r="AX167" s="133">
        <v>0</v>
      </c>
      <c r="AY167" s="133">
        <v>0</v>
      </c>
      <c r="AZ167" s="133">
        <v>0</v>
      </c>
      <c r="BA167" s="133">
        <v>0</v>
      </c>
      <c r="BB167" s="133">
        <v>0</v>
      </c>
      <c r="BC167" s="133">
        <v>0</v>
      </c>
      <c r="BD167" s="133">
        <v>0</v>
      </c>
      <c r="BE167" s="133">
        <v>0</v>
      </c>
      <c r="BF167" s="133">
        <v>0</v>
      </c>
      <c r="BG167" s="133">
        <v>0</v>
      </c>
      <c r="BH167" s="133">
        <v>0</v>
      </c>
      <c r="BI167" s="133">
        <v>0</v>
      </c>
      <c r="BJ167" s="133">
        <v>0</v>
      </c>
      <c r="BK167" s="133">
        <v>0</v>
      </c>
      <c r="BL167" s="133">
        <v>0</v>
      </c>
      <c r="BM167" s="133">
        <v>0</v>
      </c>
      <c r="BN167" s="133">
        <v>0</v>
      </c>
      <c r="BO167" s="133">
        <v>0</v>
      </c>
      <c r="BP167" s="133">
        <v>0</v>
      </c>
      <c r="BQ167" s="133">
        <v>0</v>
      </c>
      <c r="BR167" s="133">
        <v>0</v>
      </c>
      <c r="BS167" s="381" t="str">
        <v>[C-i-C]</v>
      </c>
      <c r="BT167" s="381" t="str">
        <v>[C-i-C]</v>
      </c>
      <c r="BU167" s="381" t="str">
        <v>[C-i-C]</v>
      </c>
      <c r="BV167" s="381" t="str">
        <v>[C-i-C]</v>
      </c>
      <c r="BW167" s="381" t="str">
        <v>[C-i-C]</v>
      </c>
      <c r="BX167" s="381" t="str">
        <v>[C-i-C]</v>
      </c>
      <c r="BY167" s="381" t="str">
        <v>[C-i-C]</v>
      </c>
      <c r="BZ167" s="381" t="str">
        <v>[C-i-C]</v>
      </c>
      <c r="CA167" s="381" t="str">
        <v>[C-i-C]</v>
      </c>
      <c r="CB167" s="381" t="str">
        <v>[C-i-C]</v>
      </c>
      <c r="CC167" s="381" t="str">
        <v>[C-i-C]</v>
      </c>
      <c r="CD167" s="381" t="str">
        <v>[C-i-C]</v>
      </c>
      <c r="CE167" s="381" t="str">
        <v>[C-i-C]</v>
      </c>
      <c r="CF167" s="381" t="str">
        <v>[C-i-C]</v>
      </c>
      <c r="CG167" s="381" t="str">
        <v>[C-i-C]</v>
      </c>
      <c r="CH167" s="381" t="str">
        <v>[C-i-C]</v>
      </c>
      <c r="CI167" s="381" t="str">
        <v>[C-i-C]</v>
      </c>
      <c r="CJ167" s="381" t="str">
        <v>[C-i-C]</v>
      </c>
      <c r="CK167" s="381" t="str">
        <v>[C-i-C]</v>
      </c>
      <c r="CL167" s="381" t="str">
        <v>[C-i-C]</v>
      </c>
      <c r="CM167" s="381" t="str">
        <v>[C-i-C]</v>
      </c>
      <c r="CN167" s="381" t="str">
        <v>[C-i-C]</v>
      </c>
      <c r="CO167" s="133">
        <v>0</v>
      </c>
      <c r="CP167" s="133">
        <v>0</v>
      </c>
      <c r="CQ167" s="133">
        <v>0</v>
      </c>
      <c r="CR167" s="133">
        <v>0</v>
      </c>
      <c r="CS167" s="133">
        <v>0</v>
      </c>
      <c r="CT167" s="133">
        <v>0</v>
      </c>
      <c r="CU167" s="133">
        <v>0</v>
      </c>
      <c r="CV167" s="133">
        <v>0</v>
      </c>
      <c r="CW167" s="133">
        <v>0</v>
      </c>
      <c r="CX167" s="133">
        <v>0</v>
      </c>
      <c r="CY167" s="133">
        <v>0</v>
      </c>
      <c r="CZ167" s="133">
        <v>0</v>
      </c>
      <c r="DA167" s="133">
        <v>0</v>
      </c>
      <c r="DB167" s="133">
        <v>0</v>
      </c>
      <c r="DC167" s="133">
        <v>0</v>
      </c>
      <c r="DD167" s="133">
        <v>0</v>
      </c>
      <c r="DE167" s="133">
        <v>0</v>
      </c>
      <c r="DF167" s="133">
        <v>0</v>
      </c>
      <c r="DG167" s="133">
        <v>0</v>
      </c>
      <c r="DH167" s="133">
        <v>0</v>
      </c>
      <c r="DI167" s="133">
        <v>0</v>
      </c>
      <c r="DJ167" s="133">
        <v>0</v>
      </c>
      <c r="DK167" s="133">
        <v>0</v>
      </c>
      <c r="DL167" s="133">
        <v>0</v>
      </c>
      <c r="DM167" s="133">
        <v>0</v>
      </c>
      <c r="DN167" s="133">
        <v>0</v>
      </c>
      <c r="DO167" s="133">
        <v>0</v>
      </c>
      <c r="DP167" s="133">
        <v>0</v>
      </c>
      <c r="DQ167" s="133">
        <v>0</v>
      </c>
      <c r="DR167" s="133">
        <v>0</v>
      </c>
      <c r="DS167" s="133">
        <v>0</v>
      </c>
      <c r="DU167" s="223"/>
      <c r="DV167" s="223"/>
      <c r="DW167" s="223"/>
      <c r="DX167" s="223"/>
      <c r="DY167" s="223"/>
      <c r="DZ167" s="223"/>
      <c r="EA167" s="223">
        <v>6726.9000000000005</v>
      </c>
      <c r="EB167" s="223">
        <v>10090.35</v>
      </c>
      <c r="EC167" s="223">
        <v>0</v>
      </c>
      <c r="ED167" s="223">
        <f t="shared" si="35"/>
        <v>0</v>
      </c>
      <c r="EE167" s="223">
        <f t="shared" si="36"/>
        <v>0</v>
      </c>
      <c r="EF167" s="147" t="str">
        <f t="shared" si="37"/>
        <v>ERROR</v>
      </c>
      <c r="EG167" s="223">
        <f t="shared" si="38"/>
        <v>16817.25</v>
      </c>
      <c r="EI167" s="223">
        <f t="shared" si="34"/>
        <v>176787.24297337275</v>
      </c>
      <c r="EJ167" s="223">
        <f>EI167*'Key assumptions'!$H$20*'Key assumptions'!$H$21</f>
        <v>6629.5216115014782</v>
      </c>
      <c r="EK167" s="279">
        <f t="shared" si="41"/>
        <v>0.23963133640552994</v>
      </c>
      <c r="EL167" s="223">
        <f t="shared" si="39"/>
        <v>1588.6411234934417</v>
      </c>
      <c r="ET167" s="133">
        <f t="shared" si="44"/>
        <v>4</v>
      </c>
      <c r="EU167" s="133">
        <f t="shared" si="44"/>
        <v>12</v>
      </c>
      <c r="EV167" s="133">
        <f t="shared" si="44"/>
        <v>6</v>
      </c>
      <c r="EW167" s="133">
        <f t="shared" si="44"/>
        <v>0</v>
      </c>
      <c r="EX167" s="133">
        <f t="shared" si="44"/>
        <v>0</v>
      </c>
      <c r="EY167" s="133">
        <f t="shared" si="40"/>
        <v>22</v>
      </c>
      <c r="FA167" s="223">
        <v>0</v>
      </c>
      <c r="FB167" s="223">
        <v>0</v>
      </c>
    </row>
    <row r="168" spans="1:158" ht="12.6" thickBot="1" x14ac:dyDescent="0.45">
      <c r="A168" s="133" t="str">
        <v>Construction Management</v>
      </c>
      <c r="B168" s="133" t="str">
        <v>N/A</v>
      </c>
      <c r="C168" s="133" t="str">
        <v>Internal Labour</v>
      </c>
      <c r="D168" s="133" t="str">
        <v>PT003696 AI TL79</v>
      </c>
      <c r="E168" s="133" t="str">
        <v>Construction Manager</v>
      </c>
      <c r="F168" s="133">
        <v>249.96</v>
      </c>
      <c r="G168" s="133">
        <v>109.48743528106507</v>
      </c>
      <c r="H168" s="133">
        <v>0</v>
      </c>
      <c r="I168" s="133">
        <v>0</v>
      </c>
      <c r="J168" s="133">
        <v>0</v>
      </c>
      <c r="K168" s="133">
        <v>0</v>
      </c>
      <c r="L168" s="133">
        <v>0</v>
      </c>
      <c r="M168" s="381" t="str">
        <v>[C-i-C]</v>
      </c>
      <c r="N168" s="381" t="str">
        <v>[C-i-C]</v>
      </c>
      <c r="O168" s="381" t="str">
        <v>[C-i-C]</v>
      </c>
      <c r="P168" s="381" t="str">
        <v>[C-i-C]</v>
      </c>
      <c r="Q168" s="381" t="str">
        <v>[C-i-C]</v>
      </c>
      <c r="R168" s="381" t="str">
        <v>[C-i-C]</v>
      </c>
      <c r="S168" s="381" t="str">
        <v>[C-i-C]</v>
      </c>
      <c r="T168" s="381" t="str">
        <v>[C-i-C]</v>
      </c>
      <c r="U168" s="381" t="str">
        <v>[C-i-C]</v>
      </c>
      <c r="V168" s="381" t="str">
        <v>[C-i-C]</v>
      </c>
      <c r="W168" s="381" t="str">
        <v>[C-i-C]</v>
      </c>
      <c r="X168" s="381" t="str">
        <v>[C-i-C]</v>
      </c>
      <c r="Y168" s="381" t="str">
        <v>[C-i-C]</v>
      </c>
      <c r="Z168" s="381" t="str">
        <v>[C-i-C]</v>
      </c>
      <c r="AA168" s="381" t="str">
        <v>[C-i-C]</v>
      </c>
      <c r="AB168" s="381" t="str">
        <v>[C-i-C]</v>
      </c>
      <c r="AC168" s="381" t="str">
        <v>[C-i-C]</v>
      </c>
      <c r="AD168" s="381" t="str">
        <v>[C-i-C]</v>
      </c>
      <c r="AE168" s="381" t="str">
        <v>[C-i-C]</v>
      </c>
      <c r="AF168" s="381" t="str">
        <v>[C-i-C]</v>
      </c>
      <c r="AG168" s="381" t="str">
        <v>[C-i-C]</v>
      </c>
      <c r="AH168" s="381" t="str">
        <v>[C-i-C]</v>
      </c>
      <c r="AI168" s="133">
        <v>0</v>
      </c>
      <c r="AJ168" s="133">
        <v>0</v>
      </c>
      <c r="AK168" s="133">
        <v>0.17142857142857143</v>
      </c>
      <c r="AL168" s="133">
        <v>0</v>
      </c>
      <c r="AM168" s="133">
        <v>0</v>
      </c>
      <c r="AN168" s="133">
        <v>0</v>
      </c>
      <c r="AO168" s="133">
        <v>0</v>
      </c>
      <c r="AP168" s="133">
        <v>0</v>
      </c>
      <c r="AQ168" s="133">
        <v>0</v>
      </c>
      <c r="AR168" s="133">
        <v>0</v>
      </c>
      <c r="AS168" s="133">
        <v>0</v>
      </c>
      <c r="AT168" s="133">
        <v>0</v>
      </c>
      <c r="AU168" s="133">
        <v>0</v>
      </c>
      <c r="AV168" s="133">
        <v>0</v>
      </c>
      <c r="AW168" s="133">
        <v>0</v>
      </c>
      <c r="AX168" s="133">
        <v>0</v>
      </c>
      <c r="AY168" s="133">
        <v>0</v>
      </c>
      <c r="AZ168" s="133">
        <v>0</v>
      </c>
      <c r="BA168" s="133">
        <v>0</v>
      </c>
      <c r="BB168" s="133">
        <v>0</v>
      </c>
      <c r="BC168" s="133">
        <v>0</v>
      </c>
      <c r="BD168" s="133">
        <v>0</v>
      </c>
      <c r="BE168" s="133">
        <v>0</v>
      </c>
      <c r="BF168" s="133">
        <v>0</v>
      </c>
      <c r="BG168" s="133">
        <v>0</v>
      </c>
      <c r="BH168" s="133">
        <v>0</v>
      </c>
      <c r="BI168" s="133">
        <v>0</v>
      </c>
      <c r="BJ168" s="133">
        <v>0</v>
      </c>
      <c r="BK168" s="133">
        <v>0</v>
      </c>
      <c r="BL168" s="133">
        <v>0</v>
      </c>
      <c r="BM168" s="133">
        <v>0</v>
      </c>
      <c r="BN168" s="133">
        <v>0</v>
      </c>
      <c r="BO168" s="133">
        <v>0</v>
      </c>
      <c r="BP168" s="133">
        <v>0</v>
      </c>
      <c r="BQ168" s="133">
        <v>0</v>
      </c>
      <c r="BR168" s="133">
        <v>0</v>
      </c>
      <c r="BS168" s="381" t="str">
        <v>[C-i-C]</v>
      </c>
      <c r="BT168" s="381" t="str">
        <v>[C-i-C]</v>
      </c>
      <c r="BU168" s="381" t="str">
        <v>[C-i-C]</v>
      </c>
      <c r="BV168" s="381" t="str">
        <v>[C-i-C]</v>
      </c>
      <c r="BW168" s="381" t="str">
        <v>[C-i-C]</v>
      </c>
      <c r="BX168" s="381" t="str">
        <v>[C-i-C]</v>
      </c>
      <c r="BY168" s="381" t="str">
        <v>[C-i-C]</v>
      </c>
      <c r="BZ168" s="381" t="str">
        <v>[C-i-C]</v>
      </c>
      <c r="CA168" s="381" t="str">
        <v>[C-i-C]</v>
      </c>
      <c r="CB168" s="381" t="str">
        <v>[C-i-C]</v>
      </c>
      <c r="CC168" s="381" t="str">
        <v>[C-i-C]</v>
      </c>
      <c r="CD168" s="381" t="str">
        <v>[C-i-C]</v>
      </c>
      <c r="CE168" s="381" t="str">
        <v>[C-i-C]</v>
      </c>
      <c r="CF168" s="381" t="str">
        <v>[C-i-C]</v>
      </c>
      <c r="CG168" s="381" t="str">
        <v>[C-i-C]</v>
      </c>
      <c r="CH168" s="381" t="str">
        <v>[C-i-C]</v>
      </c>
      <c r="CI168" s="381" t="str">
        <v>[C-i-C]</v>
      </c>
      <c r="CJ168" s="381" t="str">
        <v>[C-i-C]</v>
      </c>
      <c r="CK168" s="381" t="str">
        <v>[C-i-C]</v>
      </c>
      <c r="CL168" s="381" t="str">
        <v>[C-i-C]</v>
      </c>
      <c r="CM168" s="381" t="str">
        <v>[C-i-C]</v>
      </c>
      <c r="CN168" s="381" t="str">
        <v>[C-i-C]</v>
      </c>
      <c r="CO168" s="133">
        <v>0</v>
      </c>
      <c r="CP168" s="133">
        <v>0</v>
      </c>
      <c r="CQ168" s="133">
        <v>6427.5428571428574</v>
      </c>
      <c r="CR168" s="133">
        <v>0</v>
      </c>
      <c r="CS168" s="133">
        <v>0</v>
      </c>
      <c r="CT168" s="133">
        <v>0</v>
      </c>
      <c r="CU168" s="133">
        <v>0</v>
      </c>
      <c r="CV168" s="133">
        <v>0</v>
      </c>
      <c r="CW168" s="133">
        <v>0</v>
      </c>
      <c r="CX168" s="133">
        <v>0</v>
      </c>
      <c r="CY168" s="133">
        <v>0</v>
      </c>
      <c r="CZ168" s="133">
        <v>0</v>
      </c>
      <c r="DA168" s="133">
        <v>0</v>
      </c>
      <c r="DB168" s="133">
        <v>0</v>
      </c>
      <c r="DC168" s="133">
        <v>0</v>
      </c>
      <c r="DD168" s="133">
        <v>0</v>
      </c>
      <c r="DE168" s="133">
        <v>0</v>
      </c>
      <c r="DF168" s="133">
        <v>0</v>
      </c>
      <c r="DG168" s="133">
        <v>0</v>
      </c>
      <c r="DH168" s="133">
        <v>0</v>
      </c>
      <c r="DI168" s="133">
        <v>0</v>
      </c>
      <c r="DJ168" s="133">
        <v>0</v>
      </c>
      <c r="DK168" s="133">
        <v>0</v>
      </c>
      <c r="DL168" s="133">
        <v>0</v>
      </c>
      <c r="DM168" s="133">
        <v>0</v>
      </c>
      <c r="DN168" s="133">
        <v>0</v>
      </c>
      <c r="DO168" s="133">
        <v>0</v>
      </c>
      <c r="DP168" s="133">
        <v>0</v>
      </c>
      <c r="DQ168" s="133">
        <v>0</v>
      </c>
      <c r="DR168" s="133">
        <v>0</v>
      </c>
      <c r="DS168" s="133">
        <v>0</v>
      </c>
      <c r="DU168" s="223"/>
      <c r="DV168" s="223"/>
      <c r="DW168" s="223"/>
      <c r="DX168" s="223"/>
      <c r="DY168" s="223"/>
      <c r="DZ168" s="223"/>
      <c r="EA168" s="223">
        <v>0</v>
      </c>
      <c r="EB168" s="223">
        <v>27852.685714285712</v>
      </c>
      <c r="EC168" s="223">
        <v>15533.228571428572</v>
      </c>
      <c r="ED168" s="223">
        <f t="shared" si="35"/>
        <v>0</v>
      </c>
      <c r="EE168" s="223">
        <f t="shared" si="36"/>
        <v>0</v>
      </c>
      <c r="EF168" s="147" t="str">
        <f t="shared" si="37"/>
        <v>ERROR</v>
      </c>
      <c r="EG168" s="223">
        <f t="shared" si="38"/>
        <v>43385.914285714287</v>
      </c>
      <c r="EI168" s="223">
        <f t="shared" si="34"/>
        <v>197077.38350591713</v>
      </c>
      <c r="EJ168" s="223">
        <f>EI168*'Key assumptions'!$H$20*'Key assumptions'!$H$21</f>
        <v>7390.401881471892</v>
      </c>
      <c r="EK168" s="279">
        <f t="shared" si="41"/>
        <v>0.23963133640552994</v>
      </c>
      <c r="EL168" s="223">
        <f t="shared" si="39"/>
        <v>1770.9718794310525</v>
      </c>
      <c r="ET168" s="133">
        <f t="shared" si="44"/>
        <v>4</v>
      </c>
      <c r="EU168" s="133">
        <f t="shared" si="44"/>
        <v>12</v>
      </c>
      <c r="EV168" s="133">
        <f t="shared" si="44"/>
        <v>7</v>
      </c>
      <c r="EW168" s="133">
        <f t="shared" si="44"/>
        <v>0</v>
      </c>
      <c r="EX168" s="133">
        <f t="shared" si="44"/>
        <v>0</v>
      </c>
      <c r="EY168" s="133">
        <f t="shared" si="40"/>
        <v>23</v>
      </c>
      <c r="FA168" s="223">
        <v>9105.6857142857152</v>
      </c>
      <c r="FB168" s="223">
        <v>6427.5428571428574</v>
      </c>
    </row>
    <row r="169" spans="1:158" ht="12.6" thickBot="1" x14ac:dyDescent="0.45">
      <c r="A169" s="133" t="str">
        <v>Construction Management</v>
      </c>
      <c r="B169" s="133" t="str">
        <v>N/A</v>
      </c>
      <c r="C169" s="133" t="str">
        <v>Internal Labour</v>
      </c>
      <c r="D169" s="133" t="str">
        <v>PT003696 AI TL79</v>
      </c>
      <c r="E169" s="133" t="str">
        <v>Linesperson</v>
      </c>
      <c r="F169" s="133">
        <v>167.5</v>
      </c>
      <c r="G169" s="133">
        <v>73.374325073964485</v>
      </c>
      <c r="H169" s="133">
        <v>0</v>
      </c>
      <c r="I169" s="133">
        <v>0</v>
      </c>
      <c r="J169" s="133">
        <v>0</v>
      </c>
      <c r="K169" s="133">
        <v>0</v>
      </c>
      <c r="L169" s="133">
        <v>0</v>
      </c>
      <c r="M169" s="381" t="str">
        <v>[C-i-C]</v>
      </c>
      <c r="N169" s="381" t="str">
        <v>[C-i-C]</v>
      </c>
      <c r="O169" s="381" t="str">
        <v>[C-i-C]</v>
      </c>
      <c r="P169" s="381" t="str">
        <v>[C-i-C]</v>
      </c>
      <c r="Q169" s="381" t="str">
        <v>[C-i-C]</v>
      </c>
      <c r="R169" s="381" t="str">
        <v>[C-i-C]</v>
      </c>
      <c r="S169" s="381" t="str">
        <v>[C-i-C]</v>
      </c>
      <c r="T169" s="381" t="str">
        <v>[C-i-C]</v>
      </c>
      <c r="U169" s="381" t="str">
        <v>[C-i-C]</v>
      </c>
      <c r="V169" s="381" t="str">
        <v>[C-i-C]</v>
      </c>
      <c r="W169" s="381" t="str">
        <v>[C-i-C]</v>
      </c>
      <c r="X169" s="381" t="str">
        <v>[C-i-C]</v>
      </c>
      <c r="Y169" s="381" t="str">
        <v>[C-i-C]</v>
      </c>
      <c r="Z169" s="381" t="str">
        <v>[C-i-C]</v>
      </c>
      <c r="AA169" s="381" t="str">
        <v>[C-i-C]</v>
      </c>
      <c r="AB169" s="381" t="str">
        <v>[C-i-C]</v>
      </c>
      <c r="AC169" s="381" t="str">
        <v>[C-i-C]</v>
      </c>
      <c r="AD169" s="381" t="str">
        <v>[C-i-C]</v>
      </c>
      <c r="AE169" s="381" t="str">
        <v>[C-i-C]</v>
      </c>
      <c r="AF169" s="381" t="str">
        <v>[C-i-C]</v>
      </c>
      <c r="AG169" s="381" t="str">
        <v>[C-i-C]</v>
      </c>
      <c r="AH169" s="381" t="str">
        <v>[C-i-C]</v>
      </c>
      <c r="AI169" s="133">
        <v>0</v>
      </c>
      <c r="AJ169" s="133">
        <v>0</v>
      </c>
      <c r="AK169" s="133">
        <v>1.8</v>
      </c>
      <c r="AL169" s="133">
        <v>0</v>
      </c>
      <c r="AM169" s="133">
        <v>0</v>
      </c>
      <c r="AN169" s="133">
        <v>0</v>
      </c>
      <c r="AO169" s="133">
        <v>0</v>
      </c>
      <c r="AP169" s="133">
        <v>0</v>
      </c>
      <c r="AQ169" s="133">
        <v>0</v>
      </c>
      <c r="AR169" s="133">
        <v>0</v>
      </c>
      <c r="AS169" s="133">
        <v>0.2</v>
      </c>
      <c r="AT169" s="133">
        <v>2.25</v>
      </c>
      <c r="AU169" s="133">
        <v>1.75</v>
      </c>
      <c r="AV169" s="133">
        <v>0</v>
      </c>
      <c r="AW169" s="133">
        <v>0.2</v>
      </c>
      <c r="AX169" s="133">
        <v>0</v>
      </c>
      <c r="AY169" s="133">
        <v>0</v>
      </c>
      <c r="AZ169" s="133">
        <v>0</v>
      </c>
      <c r="BA169" s="133">
        <v>0</v>
      </c>
      <c r="BB169" s="133">
        <v>0</v>
      </c>
      <c r="BC169" s="133">
        <v>0</v>
      </c>
      <c r="BD169" s="133">
        <v>0</v>
      </c>
      <c r="BE169" s="133">
        <v>0</v>
      </c>
      <c r="BF169" s="133">
        <v>0</v>
      </c>
      <c r="BG169" s="133">
        <v>0</v>
      </c>
      <c r="BH169" s="133">
        <v>0</v>
      </c>
      <c r="BI169" s="133">
        <v>0</v>
      </c>
      <c r="BJ169" s="133">
        <v>0</v>
      </c>
      <c r="BK169" s="133">
        <v>0</v>
      </c>
      <c r="BL169" s="133">
        <v>0</v>
      </c>
      <c r="BM169" s="133">
        <v>0</v>
      </c>
      <c r="BN169" s="133">
        <v>0</v>
      </c>
      <c r="BO169" s="133">
        <v>0</v>
      </c>
      <c r="BP169" s="133">
        <v>0</v>
      </c>
      <c r="BQ169" s="133">
        <v>0</v>
      </c>
      <c r="BR169" s="133">
        <v>0</v>
      </c>
      <c r="BS169" s="381" t="str">
        <v>[C-i-C]</v>
      </c>
      <c r="BT169" s="381" t="str">
        <v>[C-i-C]</v>
      </c>
      <c r="BU169" s="381" t="str">
        <v>[C-i-C]</v>
      </c>
      <c r="BV169" s="381" t="str">
        <v>[C-i-C]</v>
      </c>
      <c r="BW169" s="381" t="str">
        <v>[C-i-C]</v>
      </c>
      <c r="BX169" s="381" t="str">
        <v>[C-i-C]</v>
      </c>
      <c r="BY169" s="381" t="str">
        <v>[C-i-C]</v>
      </c>
      <c r="BZ169" s="381" t="str">
        <v>[C-i-C]</v>
      </c>
      <c r="CA169" s="381" t="str">
        <v>[C-i-C]</v>
      </c>
      <c r="CB169" s="381" t="str">
        <v>[C-i-C]</v>
      </c>
      <c r="CC169" s="381" t="str">
        <v>[C-i-C]</v>
      </c>
      <c r="CD169" s="381" t="str">
        <v>[C-i-C]</v>
      </c>
      <c r="CE169" s="381" t="str">
        <v>[C-i-C]</v>
      </c>
      <c r="CF169" s="381" t="str">
        <v>[C-i-C]</v>
      </c>
      <c r="CG169" s="381" t="str">
        <v>[C-i-C]</v>
      </c>
      <c r="CH169" s="381" t="str">
        <v>[C-i-C]</v>
      </c>
      <c r="CI169" s="381" t="str">
        <v>[C-i-C]</v>
      </c>
      <c r="CJ169" s="381" t="str">
        <v>[C-i-C]</v>
      </c>
      <c r="CK169" s="381" t="str">
        <v>[C-i-C]</v>
      </c>
      <c r="CL169" s="381" t="str">
        <v>[C-i-C]</v>
      </c>
      <c r="CM169" s="381" t="str">
        <v>[C-i-C]</v>
      </c>
      <c r="CN169" s="381" t="str">
        <v>[C-i-C]</v>
      </c>
      <c r="CO169" s="133">
        <v>0</v>
      </c>
      <c r="CP169" s="133">
        <v>0</v>
      </c>
      <c r="CQ169" s="133">
        <v>45225</v>
      </c>
      <c r="CR169" s="133">
        <v>0</v>
      </c>
      <c r="CS169" s="133">
        <v>0</v>
      </c>
      <c r="CT169" s="133">
        <v>0</v>
      </c>
      <c r="CU169" s="133">
        <v>0</v>
      </c>
      <c r="CV169" s="133">
        <v>0</v>
      </c>
      <c r="CW169" s="133">
        <v>0</v>
      </c>
      <c r="CX169" s="133">
        <v>0</v>
      </c>
      <c r="CY169" s="133">
        <v>5025</v>
      </c>
      <c r="CZ169" s="133">
        <v>56531.25</v>
      </c>
      <c r="DA169" s="133">
        <v>43968.75</v>
      </c>
      <c r="DB169" s="133">
        <v>0</v>
      </c>
      <c r="DC169" s="133">
        <v>5025</v>
      </c>
      <c r="DD169" s="133">
        <v>0</v>
      </c>
      <c r="DE169" s="133">
        <v>0</v>
      </c>
      <c r="DF169" s="133">
        <v>0</v>
      </c>
      <c r="DG169" s="133">
        <v>0</v>
      </c>
      <c r="DH169" s="133">
        <v>0</v>
      </c>
      <c r="DI169" s="133">
        <v>0</v>
      </c>
      <c r="DJ169" s="133">
        <v>0</v>
      </c>
      <c r="DK169" s="133">
        <v>0</v>
      </c>
      <c r="DL169" s="133">
        <v>0</v>
      </c>
      <c r="DM169" s="133">
        <v>0</v>
      </c>
      <c r="DN169" s="133">
        <v>0</v>
      </c>
      <c r="DO169" s="133">
        <v>0</v>
      </c>
      <c r="DP169" s="133">
        <v>0</v>
      </c>
      <c r="DQ169" s="133">
        <v>0</v>
      </c>
      <c r="DR169" s="133">
        <v>0</v>
      </c>
      <c r="DS169" s="133">
        <v>0</v>
      </c>
      <c r="DU169" s="223"/>
      <c r="DV169" s="223"/>
      <c r="DW169" s="223"/>
      <c r="DX169" s="223"/>
      <c r="DY169" s="223"/>
      <c r="DZ169" s="223"/>
      <c r="EA169" s="223">
        <v>0</v>
      </c>
      <c r="EB169" s="223">
        <v>45225</v>
      </c>
      <c r="EC169" s="223">
        <v>90450</v>
      </c>
      <c r="ED169" s="223">
        <f t="shared" si="35"/>
        <v>110550</v>
      </c>
      <c r="EE169" s="223">
        <f t="shared" si="36"/>
        <v>0</v>
      </c>
      <c r="EF169" s="147" t="str">
        <f t="shared" si="37"/>
        <v>ERROR</v>
      </c>
      <c r="EG169" s="223">
        <f t="shared" si="38"/>
        <v>246225</v>
      </c>
      <c r="EI169" s="223">
        <f t="shared" si="34"/>
        <v>132073.78513313609</v>
      </c>
      <c r="EJ169" s="223">
        <f>EI169*'Key assumptions'!$H$20*'Key assumptions'!$H$21</f>
        <v>4952.7669424926034</v>
      </c>
      <c r="EK169" s="279">
        <f t="shared" si="41"/>
        <v>0.23963133640552994</v>
      </c>
      <c r="EL169" s="223">
        <f t="shared" si="39"/>
        <v>1186.838161334633</v>
      </c>
      <c r="ET169" s="133">
        <f t="shared" ref="ET169:EX178" si="45">COUNTIFS($H$6:$BL$6,ET$8,$H169:$BL169,"&lt;&gt;"&amp;0)</f>
        <v>4</v>
      </c>
      <c r="EU169" s="133">
        <f t="shared" si="45"/>
        <v>12</v>
      </c>
      <c r="EV169" s="133">
        <f t="shared" si="45"/>
        <v>7</v>
      </c>
      <c r="EW169" s="133">
        <f t="shared" si="45"/>
        <v>4</v>
      </c>
      <c r="EX169" s="133">
        <f t="shared" si="45"/>
        <v>0</v>
      </c>
      <c r="EY169" s="133">
        <f t="shared" si="40"/>
        <v>27</v>
      </c>
      <c r="FA169" s="223">
        <v>45225</v>
      </c>
      <c r="FB169" s="223">
        <v>45225</v>
      </c>
    </row>
    <row r="170" spans="1:158" ht="12.6" thickBot="1" x14ac:dyDescent="0.45">
      <c r="A170" s="133" t="str">
        <v>Construction Management</v>
      </c>
      <c r="B170" s="133" t="str">
        <v>N/A</v>
      </c>
      <c r="C170" s="133" t="str">
        <v>Internal Labour</v>
      </c>
      <c r="D170" s="133" t="str">
        <v>PT003696 AI TL79</v>
      </c>
      <c r="E170" s="133" t="str">
        <v>Site Manager Lines</v>
      </c>
      <c r="F170" s="133">
        <v>180.38</v>
      </c>
      <c r="G170" s="133">
        <v>79.010475221893486</v>
      </c>
      <c r="H170" s="133">
        <v>0</v>
      </c>
      <c r="I170" s="133">
        <v>0</v>
      </c>
      <c r="J170" s="133">
        <v>0</v>
      </c>
      <c r="K170" s="133">
        <v>0</v>
      </c>
      <c r="L170" s="133">
        <v>0</v>
      </c>
      <c r="M170" s="381" t="str">
        <v>[C-i-C]</v>
      </c>
      <c r="N170" s="381" t="str">
        <v>[C-i-C]</v>
      </c>
      <c r="O170" s="381" t="str">
        <v>[C-i-C]</v>
      </c>
      <c r="P170" s="381" t="str">
        <v>[C-i-C]</v>
      </c>
      <c r="Q170" s="381" t="str">
        <v>[C-i-C]</v>
      </c>
      <c r="R170" s="381" t="str">
        <v>[C-i-C]</v>
      </c>
      <c r="S170" s="381" t="str">
        <v>[C-i-C]</v>
      </c>
      <c r="T170" s="381" t="str">
        <v>[C-i-C]</v>
      </c>
      <c r="U170" s="381" t="str">
        <v>[C-i-C]</v>
      </c>
      <c r="V170" s="381" t="str">
        <v>[C-i-C]</v>
      </c>
      <c r="W170" s="381" t="str">
        <v>[C-i-C]</v>
      </c>
      <c r="X170" s="381" t="str">
        <v>[C-i-C]</v>
      </c>
      <c r="Y170" s="381" t="str">
        <v>[C-i-C]</v>
      </c>
      <c r="Z170" s="381" t="str">
        <v>[C-i-C]</v>
      </c>
      <c r="AA170" s="381" t="str">
        <v>[C-i-C]</v>
      </c>
      <c r="AB170" s="381" t="str">
        <v>[C-i-C]</v>
      </c>
      <c r="AC170" s="381" t="str">
        <v>[C-i-C]</v>
      </c>
      <c r="AD170" s="381" t="str">
        <v>[C-i-C]</v>
      </c>
      <c r="AE170" s="381" t="str">
        <v>[C-i-C]</v>
      </c>
      <c r="AF170" s="381" t="str">
        <v>[C-i-C]</v>
      </c>
      <c r="AG170" s="381" t="str">
        <v>[C-i-C]</v>
      </c>
      <c r="AH170" s="381" t="str">
        <v>[C-i-C]</v>
      </c>
      <c r="AI170" s="133">
        <v>0</v>
      </c>
      <c r="AJ170" s="133">
        <v>0</v>
      </c>
      <c r="AK170" s="133">
        <v>1.5</v>
      </c>
      <c r="AL170" s="133">
        <v>0</v>
      </c>
      <c r="AM170" s="133">
        <v>0</v>
      </c>
      <c r="AN170" s="133">
        <v>0</v>
      </c>
      <c r="AO170" s="133">
        <v>0</v>
      </c>
      <c r="AP170" s="133">
        <v>0</v>
      </c>
      <c r="AQ170" s="133">
        <v>0</v>
      </c>
      <c r="AR170" s="133">
        <v>0</v>
      </c>
      <c r="AS170" s="133">
        <v>0</v>
      </c>
      <c r="AT170" s="133">
        <v>0</v>
      </c>
      <c r="AU170" s="133">
        <v>0</v>
      </c>
      <c r="AV170" s="133">
        <v>0</v>
      </c>
      <c r="AW170" s="133">
        <v>0</v>
      </c>
      <c r="AX170" s="133">
        <v>0</v>
      </c>
      <c r="AY170" s="133">
        <v>0</v>
      </c>
      <c r="AZ170" s="133">
        <v>0</v>
      </c>
      <c r="BA170" s="133">
        <v>0</v>
      </c>
      <c r="BB170" s="133">
        <v>0</v>
      </c>
      <c r="BC170" s="133">
        <v>0</v>
      </c>
      <c r="BD170" s="133">
        <v>0</v>
      </c>
      <c r="BE170" s="133">
        <v>0</v>
      </c>
      <c r="BF170" s="133">
        <v>0</v>
      </c>
      <c r="BG170" s="133">
        <v>0</v>
      </c>
      <c r="BH170" s="133">
        <v>0</v>
      </c>
      <c r="BI170" s="133">
        <v>0</v>
      </c>
      <c r="BJ170" s="133">
        <v>0</v>
      </c>
      <c r="BK170" s="133">
        <v>0</v>
      </c>
      <c r="BL170" s="133">
        <v>0</v>
      </c>
      <c r="BM170" s="133">
        <v>0</v>
      </c>
      <c r="BN170" s="133">
        <v>0</v>
      </c>
      <c r="BO170" s="133">
        <v>0</v>
      </c>
      <c r="BP170" s="133">
        <v>0</v>
      </c>
      <c r="BQ170" s="133">
        <v>0</v>
      </c>
      <c r="BR170" s="133">
        <v>0</v>
      </c>
      <c r="BS170" s="381" t="str">
        <v>[C-i-C]</v>
      </c>
      <c r="BT170" s="381" t="str">
        <v>[C-i-C]</v>
      </c>
      <c r="BU170" s="381" t="str">
        <v>[C-i-C]</v>
      </c>
      <c r="BV170" s="381" t="str">
        <v>[C-i-C]</v>
      </c>
      <c r="BW170" s="381" t="str">
        <v>[C-i-C]</v>
      </c>
      <c r="BX170" s="381" t="str">
        <v>[C-i-C]</v>
      </c>
      <c r="BY170" s="381" t="str">
        <v>[C-i-C]</v>
      </c>
      <c r="BZ170" s="381" t="str">
        <v>[C-i-C]</v>
      </c>
      <c r="CA170" s="381" t="str">
        <v>[C-i-C]</v>
      </c>
      <c r="CB170" s="381" t="str">
        <v>[C-i-C]</v>
      </c>
      <c r="CC170" s="381" t="str">
        <v>[C-i-C]</v>
      </c>
      <c r="CD170" s="381" t="str">
        <v>[C-i-C]</v>
      </c>
      <c r="CE170" s="381" t="str">
        <v>[C-i-C]</v>
      </c>
      <c r="CF170" s="381" t="str">
        <v>[C-i-C]</v>
      </c>
      <c r="CG170" s="381" t="str">
        <v>[C-i-C]</v>
      </c>
      <c r="CH170" s="381" t="str">
        <v>[C-i-C]</v>
      </c>
      <c r="CI170" s="381" t="str">
        <v>[C-i-C]</v>
      </c>
      <c r="CJ170" s="381" t="str">
        <v>[C-i-C]</v>
      </c>
      <c r="CK170" s="381" t="str">
        <v>[C-i-C]</v>
      </c>
      <c r="CL170" s="381" t="str">
        <v>[C-i-C]</v>
      </c>
      <c r="CM170" s="381" t="str">
        <v>[C-i-C]</v>
      </c>
      <c r="CN170" s="381" t="str">
        <v>[C-i-C]</v>
      </c>
      <c r="CO170" s="133">
        <v>0</v>
      </c>
      <c r="CP170" s="133">
        <v>0</v>
      </c>
      <c r="CQ170" s="133">
        <v>40585.5</v>
      </c>
      <c r="CR170" s="133">
        <v>0</v>
      </c>
      <c r="CS170" s="133">
        <v>0</v>
      </c>
      <c r="CT170" s="133">
        <v>0</v>
      </c>
      <c r="CU170" s="133">
        <v>0</v>
      </c>
      <c r="CV170" s="133">
        <v>0</v>
      </c>
      <c r="CW170" s="133">
        <v>0</v>
      </c>
      <c r="CX170" s="133">
        <v>0</v>
      </c>
      <c r="CY170" s="133">
        <v>0</v>
      </c>
      <c r="CZ170" s="133">
        <v>0</v>
      </c>
      <c r="DA170" s="133">
        <v>0</v>
      </c>
      <c r="DB170" s="133">
        <v>0</v>
      </c>
      <c r="DC170" s="133">
        <v>0</v>
      </c>
      <c r="DD170" s="133">
        <v>0</v>
      </c>
      <c r="DE170" s="133">
        <v>0</v>
      </c>
      <c r="DF170" s="133">
        <v>0</v>
      </c>
      <c r="DG170" s="133">
        <v>0</v>
      </c>
      <c r="DH170" s="133">
        <v>0</v>
      </c>
      <c r="DI170" s="133">
        <v>0</v>
      </c>
      <c r="DJ170" s="133">
        <v>0</v>
      </c>
      <c r="DK170" s="133">
        <v>0</v>
      </c>
      <c r="DL170" s="133">
        <v>0</v>
      </c>
      <c r="DM170" s="133">
        <v>0</v>
      </c>
      <c r="DN170" s="133">
        <v>0</v>
      </c>
      <c r="DO170" s="133">
        <v>0</v>
      </c>
      <c r="DP170" s="133">
        <v>0</v>
      </c>
      <c r="DQ170" s="133">
        <v>0</v>
      </c>
      <c r="DR170" s="133">
        <v>0</v>
      </c>
      <c r="DS170" s="133">
        <v>0</v>
      </c>
      <c r="DU170" s="223"/>
      <c r="DV170" s="223"/>
      <c r="DW170" s="223"/>
      <c r="DX170" s="223"/>
      <c r="DY170" s="223"/>
      <c r="DZ170" s="223"/>
      <c r="EA170" s="223">
        <v>0</v>
      </c>
      <c r="EB170" s="223">
        <v>40585.5</v>
      </c>
      <c r="EC170" s="223">
        <v>81171</v>
      </c>
      <c r="ED170" s="223">
        <f t="shared" si="35"/>
        <v>0</v>
      </c>
      <c r="EE170" s="223">
        <f t="shared" si="36"/>
        <v>0</v>
      </c>
      <c r="EF170" s="147" t="str">
        <f t="shared" si="37"/>
        <v>ERROR</v>
      </c>
      <c r="EG170" s="223">
        <f t="shared" si="38"/>
        <v>121756.5</v>
      </c>
      <c r="EI170" s="223">
        <f t="shared" si="34"/>
        <v>142218.85539940829</v>
      </c>
      <c r="EJ170" s="223">
        <f>EI170*'Key assumptions'!$H$20*'Key assumptions'!$H$21</f>
        <v>5333.2070774778103</v>
      </c>
      <c r="EK170" s="279">
        <f t="shared" si="41"/>
        <v>0.23963133640552994</v>
      </c>
      <c r="EL170" s="223">
        <f t="shared" si="39"/>
        <v>1278.0035393034384</v>
      </c>
      <c r="ET170" s="133">
        <f t="shared" si="45"/>
        <v>4</v>
      </c>
      <c r="EU170" s="133">
        <f t="shared" si="45"/>
        <v>12</v>
      </c>
      <c r="EV170" s="133">
        <f t="shared" si="45"/>
        <v>7</v>
      </c>
      <c r="EW170" s="133">
        <f t="shared" si="45"/>
        <v>0</v>
      </c>
      <c r="EX170" s="133">
        <f t="shared" si="45"/>
        <v>0</v>
      </c>
      <c r="EY170" s="133">
        <f t="shared" si="40"/>
        <v>23</v>
      </c>
      <c r="FA170" s="223">
        <v>40585.5</v>
      </c>
      <c r="FB170" s="223">
        <v>40585.5</v>
      </c>
    </row>
    <row r="171" spans="1:158" ht="12.6" thickBot="1" x14ac:dyDescent="0.45">
      <c r="A171" s="133" t="str">
        <v>Construction Management</v>
      </c>
      <c r="B171" s="133" t="str">
        <v>N/A</v>
      </c>
      <c r="C171" s="133" t="str">
        <v>Internal Labour</v>
      </c>
      <c r="D171" s="133" t="str">
        <v>PT003696 AI TL79</v>
      </c>
      <c r="E171" s="133" t="str">
        <v>Substation Fitter</v>
      </c>
      <c r="F171" s="133">
        <v>159.88</v>
      </c>
      <c r="G171" s="133">
        <v>70.034384245562109</v>
      </c>
      <c r="H171" s="133">
        <v>0</v>
      </c>
      <c r="I171" s="133">
        <v>0</v>
      </c>
      <c r="J171" s="133">
        <v>0</v>
      </c>
      <c r="K171" s="133">
        <v>0</v>
      </c>
      <c r="L171" s="133">
        <v>0</v>
      </c>
      <c r="M171" s="381" t="str">
        <v>[C-i-C]</v>
      </c>
      <c r="N171" s="381" t="str">
        <v>[C-i-C]</v>
      </c>
      <c r="O171" s="381" t="str">
        <v>[C-i-C]</v>
      </c>
      <c r="P171" s="381" t="str">
        <v>[C-i-C]</v>
      </c>
      <c r="Q171" s="381" t="str">
        <v>[C-i-C]</v>
      </c>
      <c r="R171" s="381" t="str">
        <v>[C-i-C]</v>
      </c>
      <c r="S171" s="381" t="str">
        <v>[C-i-C]</v>
      </c>
      <c r="T171" s="381" t="str">
        <v>[C-i-C]</v>
      </c>
      <c r="U171" s="381" t="str">
        <v>[C-i-C]</v>
      </c>
      <c r="V171" s="381" t="str">
        <v>[C-i-C]</v>
      </c>
      <c r="W171" s="381" t="str">
        <v>[C-i-C]</v>
      </c>
      <c r="X171" s="381" t="str">
        <v>[C-i-C]</v>
      </c>
      <c r="Y171" s="381" t="str">
        <v>[C-i-C]</v>
      </c>
      <c r="Z171" s="381" t="str">
        <v>[C-i-C]</v>
      </c>
      <c r="AA171" s="381" t="str">
        <v>[C-i-C]</v>
      </c>
      <c r="AB171" s="381" t="str">
        <v>[C-i-C]</v>
      </c>
      <c r="AC171" s="381" t="str">
        <v>[C-i-C]</v>
      </c>
      <c r="AD171" s="381" t="str">
        <v>[C-i-C]</v>
      </c>
      <c r="AE171" s="381" t="str">
        <v>[C-i-C]</v>
      </c>
      <c r="AF171" s="381" t="str">
        <v>[C-i-C]</v>
      </c>
      <c r="AG171" s="381" t="str">
        <v>[C-i-C]</v>
      </c>
      <c r="AH171" s="381" t="str">
        <v>[C-i-C]</v>
      </c>
      <c r="AI171" s="133">
        <v>0</v>
      </c>
      <c r="AJ171" s="133">
        <v>0</v>
      </c>
      <c r="AK171" s="133">
        <v>2.4</v>
      </c>
      <c r="AL171" s="133">
        <v>0</v>
      </c>
      <c r="AM171" s="133">
        <v>0</v>
      </c>
      <c r="AN171" s="133">
        <v>0</v>
      </c>
      <c r="AO171" s="133">
        <v>0</v>
      </c>
      <c r="AP171" s="133">
        <v>0</v>
      </c>
      <c r="AQ171" s="133">
        <v>3.6</v>
      </c>
      <c r="AR171" s="133">
        <v>3.6</v>
      </c>
      <c r="AS171" s="133">
        <v>2.95</v>
      </c>
      <c r="AT171" s="133">
        <v>1</v>
      </c>
      <c r="AU171" s="133">
        <v>1</v>
      </c>
      <c r="AV171" s="133">
        <v>1</v>
      </c>
      <c r="AW171" s="133">
        <v>1.2</v>
      </c>
      <c r="AX171" s="133">
        <v>0</v>
      </c>
      <c r="AY171" s="133">
        <v>0</v>
      </c>
      <c r="AZ171" s="133">
        <v>0</v>
      </c>
      <c r="BA171" s="133">
        <v>0</v>
      </c>
      <c r="BB171" s="133">
        <v>0</v>
      </c>
      <c r="BC171" s="133">
        <v>0</v>
      </c>
      <c r="BD171" s="133">
        <v>0</v>
      </c>
      <c r="BE171" s="133">
        <v>0</v>
      </c>
      <c r="BF171" s="133">
        <v>0</v>
      </c>
      <c r="BG171" s="133">
        <v>0</v>
      </c>
      <c r="BH171" s="133">
        <v>0</v>
      </c>
      <c r="BI171" s="133">
        <v>0</v>
      </c>
      <c r="BJ171" s="133">
        <v>0</v>
      </c>
      <c r="BK171" s="133">
        <v>0</v>
      </c>
      <c r="BL171" s="133">
        <v>0</v>
      </c>
      <c r="BM171" s="133">
        <v>0</v>
      </c>
      <c r="BN171" s="133">
        <v>0</v>
      </c>
      <c r="BO171" s="133">
        <v>0</v>
      </c>
      <c r="BP171" s="133">
        <v>0</v>
      </c>
      <c r="BQ171" s="133">
        <v>0</v>
      </c>
      <c r="BR171" s="133">
        <v>0</v>
      </c>
      <c r="BS171" s="381" t="str">
        <v>[C-i-C]</v>
      </c>
      <c r="BT171" s="381" t="str">
        <v>[C-i-C]</v>
      </c>
      <c r="BU171" s="381" t="str">
        <v>[C-i-C]</v>
      </c>
      <c r="BV171" s="381" t="str">
        <v>[C-i-C]</v>
      </c>
      <c r="BW171" s="381" t="str">
        <v>[C-i-C]</v>
      </c>
      <c r="BX171" s="381" t="str">
        <v>[C-i-C]</v>
      </c>
      <c r="BY171" s="381" t="str">
        <v>[C-i-C]</v>
      </c>
      <c r="BZ171" s="381" t="str">
        <v>[C-i-C]</v>
      </c>
      <c r="CA171" s="381" t="str">
        <v>[C-i-C]</v>
      </c>
      <c r="CB171" s="381" t="str">
        <v>[C-i-C]</v>
      </c>
      <c r="CC171" s="381" t="str">
        <v>[C-i-C]</v>
      </c>
      <c r="CD171" s="381" t="str">
        <v>[C-i-C]</v>
      </c>
      <c r="CE171" s="381" t="str">
        <v>[C-i-C]</v>
      </c>
      <c r="CF171" s="381" t="str">
        <v>[C-i-C]</v>
      </c>
      <c r="CG171" s="381" t="str">
        <v>[C-i-C]</v>
      </c>
      <c r="CH171" s="381" t="str">
        <v>[C-i-C]</v>
      </c>
      <c r="CI171" s="381" t="str">
        <v>[C-i-C]</v>
      </c>
      <c r="CJ171" s="381" t="str">
        <v>[C-i-C]</v>
      </c>
      <c r="CK171" s="381" t="str">
        <v>[C-i-C]</v>
      </c>
      <c r="CL171" s="381" t="str">
        <v>[C-i-C]</v>
      </c>
      <c r="CM171" s="381" t="str">
        <v>[C-i-C]</v>
      </c>
      <c r="CN171" s="381" t="str">
        <v>[C-i-C]</v>
      </c>
      <c r="CO171" s="133">
        <v>0</v>
      </c>
      <c r="CP171" s="133">
        <v>0</v>
      </c>
      <c r="CQ171" s="133">
        <v>57556.799999999996</v>
      </c>
      <c r="CR171" s="133">
        <v>0</v>
      </c>
      <c r="CS171" s="133">
        <v>0</v>
      </c>
      <c r="CT171" s="133">
        <v>0</v>
      </c>
      <c r="CU171" s="133">
        <v>0</v>
      </c>
      <c r="CV171" s="133">
        <v>0</v>
      </c>
      <c r="CW171" s="133">
        <v>86335.2</v>
      </c>
      <c r="CX171" s="133">
        <v>86335.2</v>
      </c>
      <c r="CY171" s="133">
        <v>70746.900000000009</v>
      </c>
      <c r="CZ171" s="133">
        <v>23982</v>
      </c>
      <c r="DA171" s="133">
        <v>23982</v>
      </c>
      <c r="DB171" s="133">
        <v>23982</v>
      </c>
      <c r="DC171" s="133">
        <v>28778.399999999998</v>
      </c>
      <c r="DD171" s="133">
        <v>0</v>
      </c>
      <c r="DE171" s="133">
        <v>0</v>
      </c>
      <c r="DF171" s="133">
        <v>0</v>
      </c>
      <c r="DG171" s="133">
        <v>0</v>
      </c>
      <c r="DH171" s="133">
        <v>0</v>
      </c>
      <c r="DI171" s="133">
        <v>0</v>
      </c>
      <c r="DJ171" s="133">
        <v>0</v>
      </c>
      <c r="DK171" s="133">
        <v>0</v>
      </c>
      <c r="DL171" s="133">
        <v>0</v>
      </c>
      <c r="DM171" s="133">
        <v>0</v>
      </c>
      <c r="DN171" s="133">
        <v>0</v>
      </c>
      <c r="DO171" s="133">
        <v>0</v>
      </c>
      <c r="DP171" s="133">
        <v>0</v>
      </c>
      <c r="DQ171" s="133">
        <v>0</v>
      </c>
      <c r="DR171" s="133">
        <v>0</v>
      </c>
      <c r="DS171" s="133">
        <v>0</v>
      </c>
      <c r="DU171" s="223"/>
      <c r="DV171" s="223"/>
      <c r="DW171" s="223"/>
      <c r="DX171" s="223"/>
      <c r="DY171" s="223"/>
      <c r="DZ171" s="223"/>
      <c r="EA171" s="223">
        <v>0</v>
      </c>
      <c r="EB171" s="223">
        <v>57556.799999999996</v>
      </c>
      <c r="EC171" s="223">
        <v>115113.59999999999</v>
      </c>
      <c r="ED171" s="223">
        <f t="shared" si="35"/>
        <v>344141.7</v>
      </c>
      <c r="EE171" s="223">
        <f t="shared" si="36"/>
        <v>0</v>
      </c>
      <c r="EF171" s="147" t="str">
        <f t="shared" si="37"/>
        <v>ERROR</v>
      </c>
      <c r="EG171" s="223">
        <f t="shared" si="38"/>
        <v>516812.1</v>
      </c>
      <c r="EI171" s="223">
        <f t="shared" si="34"/>
        <v>126061.89164201179</v>
      </c>
      <c r="EJ171" s="223">
        <f>EI171*'Key assumptions'!$H$20*'Key assumptions'!$H$21</f>
        <v>4727.3209365754419</v>
      </c>
      <c r="EK171" s="279">
        <f t="shared" si="41"/>
        <v>0.23963133640552994</v>
      </c>
      <c r="EL171" s="223">
        <f t="shared" si="39"/>
        <v>1132.8142336494145</v>
      </c>
      <c r="ET171" s="133">
        <f t="shared" si="45"/>
        <v>4</v>
      </c>
      <c r="EU171" s="133">
        <f t="shared" si="45"/>
        <v>12</v>
      </c>
      <c r="EV171" s="133">
        <f t="shared" si="45"/>
        <v>7</v>
      </c>
      <c r="EW171" s="133">
        <f t="shared" si="45"/>
        <v>7</v>
      </c>
      <c r="EX171" s="133">
        <f t="shared" si="45"/>
        <v>0</v>
      </c>
      <c r="EY171" s="133">
        <f t="shared" si="40"/>
        <v>30</v>
      </c>
      <c r="FA171" s="223">
        <v>57556.799999999996</v>
      </c>
      <c r="FB171" s="223">
        <v>57556.799999999996</v>
      </c>
    </row>
    <row r="172" spans="1:158" ht="12.6" thickBot="1" x14ac:dyDescent="0.45">
      <c r="A172" s="133" t="str">
        <v>Project Development</v>
      </c>
      <c r="B172" s="133" t="str">
        <v>N/A</v>
      </c>
      <c r="C172" s="133" t="str">
        <v>Internal Labour</v>
      </c>
      <c r="D172" s="133" t="str">
        <v>PT003696 AI BCSS Design Review</v>
      </c>
      <c r="E172" s="133" t="str">
        <v>Senior Project Developer</v>
      </c>
      <c r="F172" s="133">
        <v>300.33999999999997</v>
      </c>
      <c r="G172" s="133">
        <v>134.19999999999999</v>
      </c>
      <c r="H172" s="133">
        <v>0</v>
      </c>
      <c r="I172" s="133">
        <v>0</v>
      </c>
      <c r="J172" s="133">
        <v>0</v>
      </c>
      <c r="K172" s="133">
        <v>0</v>
      </c>
      <c r="L172" s="133">
        <v>0</v>
      </c>
      <c r="M172" s="381" t="str">
        <v>[C-i-C]</v>
      </c>
      <c r="N172" s="381" t="str">
        <v>[C-i-C]</v>
      </c>
      <c r="O172" s="381" t="str">
        <v>[C-i-C]</v>
      </c>
      <c r="P172" s="381" t="str">
        <v>[C-i-C]</v>
      </c>
      <c r="Q172" s="381" t="str">
        <v>[C-i-C]</v>
      </c>
      <c r="R172" s="381" t="str">
        <v>[C-i-C]</v>
      </c>
      <c r="S172" s="381" t="str">
        <v>[C-i-C]</v>
      </c>
      <c r="T172" s="381" t="str">
        <v>[C-i-C]</v>
      </c>
      <c r="U172" s="381" t="str">
        <v>[C-i-C]</v>
      </c>
      <c r="V172" s="381" t="str">
        <v>[C-i-C]</v>
      </c>
      <c r="W172" s="381" t="str">
        <v>[C-i-C]</v>
      </c>
      <c r="X172" s="381" t="str">
        <v>[C-i-C]</v>
      </c>
      <c r="Y172" s="381" t="str">
        <v>[C-i-C]</v>
      </c>
      <c r="Z172" s="381" t="str">
        <v>[C-i-C]</v>
      </c>
      <c r="AA172" s="381" t="str">
        <v>[C-i-C]</v>
      </c>
      <c r="AB172" s="381" t="str">
        <v>[C-i-C]</v>
      </c>
      <c r="AC172" s="381" t="str">
        <v>[C-i-C]</v>
      </c>
      <c r="AD172" s="381" t="str">
        <v>[C-i-C]</v>
      </c>
      <c r="AE172" s="381" t="str">
        <v>[C-i-C]</v>
      </c>
      <c r="AF172" s="381" t="str">
        <v>[C-i-C]</v>
      </c>
      <c r="AG172" s="381" t="str">
        <v>[C-i-C]</v>
      </c>
      <c r="AH172" s="381" t="str">
        <v>[C-i-C]</v>
      </c>
      <c r="AI172" s="133">
        <v>0</v>
      </c>
      <c r="AJ172" s="133">
        <v>0</v>
      </c>
      <c r="AK172" s="133">
        <v>0</v>
      </c>
      <c r="AL172" s="133">
        <v>0</v>
      </c>
      <c r="AM172" s="133">
        <v>0</v>
      </c>
      <c r="AN172" s="133">
        <v>0</v>
      </c>
      <c r="AO172" s="133">
        <v>0</v>
      </c>
      <c r="AP172" s="133">
        <v>0</v>
      </c>
      <c r="AQ172" s="133">
        <v>0</v>
      </c>
      <c r="AR172" s="133">
        <v>0</v>
      </c>
      <c r="AS172" s="133">
        <v>0</v>
      </c>
      <c r="AT172" s="133">
        <v>0</v>
      </c>
      <c r="AU172" s="133">
        <v>0</v>
      </c>
      <c r="AV172" s="133">
        <v>0</v>
      </c>
      <c r="AW172" s="133">
        <v>0</v>
      </c>
      <c r="AX172" s="133">
        <v>0</v>
      </c>
      <c r="AY172" s="133">
        <v>0</v>
      </c>
      <c r="AZ172" s="133">
        <v>0</v>
      </c>
      <c r="BA172" s="133">
        <v>0</v>
      </c>
      <c r="BB172" s="133">
        <v>0</v>
      </c>
      <c r="BC172" s="133">
        <v>0</v>
      </c>
      <c r="BD172" s="133">
        <v>0</v>
      </c>
      <c r="BE172" s="133">
        <v>0</v>
      </c>
      <c r="BF172" s="133">
        <v>0</v>
      </c>
      <c r="BG172" s="133">
        <v>0</v>
      </c>
      <c r="BH172" s="133">
        <v>0</v>
      </c>
      <c r="BI172" s="133">
        <v>0</v>
      </c>
      <c r="BJ172" s="133">
        <v>0</v>
      </c>
      <c r="BK172" s="133">
        <v>0</v>
      </c>
      <c r="BL172" s="133">
        <v>0</v>
      </c>
      <c r="BM172" s="133">
        <v>0</v>
      </c>
      <c r="BN172" s="133">
        <v>0</v>
      </c>
      <c r="BO172" s="133">
        <v>0</v>
      </c>
      <c r="BP172" s="133">
        <v>0</v>
      </c>
      <c r="BQ172" s="133">
        <v>0</v>
      </c>
      <c r="BR172" s="133">
        <v>0</v>
      </c>
      <c r="BS172" s="381" t="str">
        <v>[C-i-C]</v>
      </c>
      <c r="BT172" s="381" t="str">
        <v>[C-i-C]</v>
      </c>
      <c r="BU172" s="381" t="str">
        <v>[C-i-C]</v>
      </c>
      <c r="BV172" s="381" t="str">
        <v>[C-i-C]</v>
      </c>
      <c r="BW172" s="381" t="str">
        <v>[C-i-C]</v>
      </c>
      <c r="BX172" s="381" t="str">
        <v>[C-i-C]</v>
      </c>
      <c r="BY172" s="381" t="str">
        <v>[C-i-C]</v>
      </c>
      <c r="BZ172" s="381" t="str">
        <v>[C-i-C]</v>
      </c>
      <c r="CA172" s="381" t="str">
        <v>[C-i-C]</v>
      </c>
      <c r="CB172" s="381" t="str">
        <v>[C-i-C]</v>
      </c>
      <c r="CC172" s="381" t="str">
        <v>[C-i-C]</v>
      </c>
      <c r="CD172" s="381" t="str">
        <v>[C-i-C]</v>
      </c>
      <c r="CE172" s="381" t="str">
        <v>[C-i-C]</v>
      </c>
      <c r="CF172" s="381" t="str">
        <v>[C-i-C]</v>
      </c>
      <c r="CG172" s="381" t="str">
        <v>[C-i-C]</v>
      </c>
      <c r="CH172" s="381" t="str">
        <v>[C-i-C]</v>
      </c>
      <c r="CI172" s="381" t="str">
        <v>[C-i-C]</v>
      </c>
      <c r="CJ172" s="381" t="str">
        <v>[C-i-C]</v>
      </c>
      <c r="CK172" s="381" t="str">
        <v>[C-i-C]</v>
      </c>
      <c r="CL172" s="381" t="str">
        <v>[C-i-C]</v>
      </c>
      <c r="CM172" s="381" t="str">
        <v>[C-i-C]</v>
      </c>
      <c r="CN172" s="381" t="str">
        <v>[C-i-C]</v>
      </c>
      <c r="CO172" s="133">
        <v>0</v>
      </c>
      <c r="CP172" s="133">
        <v>0</v>
      </c>
      <c r="CQ172" s="133">
        <v>0</v>
      </c>
      <c r="CR172" s="133">
        <v>0</v>
      </c>
      <c r="CS172" s="133">
        <v>0</v>
      </c>
      <c r="CT172" s="133">
        <v>0</v>
      </c>
      <c r="CU172" s="133">
        <v>0</v>
      </c>
      <c r="CV172" s="133">
        <v>0</v>
      </c>
      <c r="CW172" s="133">
        <v>0</v>
      </c>
      <c r="CX172" s="133">
        <v>0</v>
      </c>
      <c r="CY172" s="133">
        <v>0</v>
      </c>
      <c r="CZ172" s="133">
        <v>0</v>
      </c>
      <c r="DA172" s="133">
        <v>0</v>
      </c>
      <c r="DB172" s="133">
        <v>0</v>
      </c>
      <c r="DC172" s="133">
        <v>0</v>
      </c>
      <c r="DD172" s="133">
        <v>0</v>
      </c>
      <c r="DE172" s="133">
        <v>0</v>
      </c>
      <c r="DF172" s="133">
        <v>0</v>
      </c>
      <c r="DG172" s="133">
        <v>0</v>
      </c>
      <c r="DH172" s="133">
        <v>0</v>
      </c>
      <c r="DI172" s="133">
        <v>0</v>
      </c>
      <c r="DJ172" s="133">
        <v>0</v>
      </c>
      <c r="DK172" s="133">
        <v>0</v>
      </c>
      <c r="DL172" s="133">
        <v>0</v>
      </c>
      <c r="DM172" s="133">
        <v>0</v>
      </c>
      <c r="DN172" s="133">
        <v>0</v>
      </c>
      <c r="DO172" s="133">
        <v>0</v>
      </c>
      <c r="DP172" s="133">
        <v>0</v>
      </c>
      <c r="DQ172" s="133">
        <v>0</v>
      </c>
      <c r="DR172" s="133">
        <v>0</v>
      </c>
      <c r="DS172" s="133">
        <v>0</v>
      </c>
      <c r="DU172" s="223"/>
      <c r="DV172" s="223"/>
      <c r="DW172" s="223"/>
      <c r="DX172" s="223"/>
      <c r="DY172" s="223"/>
      <c r="DZ172" s="223"/>
      <c r="EA172" s="223">
        <v>4505.0999999999995</v>
      </c>
      <c r="EB172" s="223">
        <v>13515.3</v>
      </c>
      <c r="EC172" s="223">
        <v>0</v>
      </c>
      <c r="ED172" s="223">
        <f t="shared" si="35"/>
        <v>0</v>
      </c>
      <c r="EE172" s="223">
        <f t="shared" si="36"/>
        <v>0</v>
      </c>
      <c r="EF172" s="147" t="str">
        <f t="shared" si="37"/>
        <v>ERROR</v>
      </c>
      <c r="EG172" s="223">
        <f t="shared" si="38"/>
        <v>18020.399999999998</v>
      </c>
      <c r="EI172" s="223">
        <f t="shared" si="34"/>
        <v>241560</v>
      </c>
      <c r="EJ172" s="223">
        <f>EI172*'Key assumptions'!$H$20*'Key assumptions'!$H$21</f>
        <v>9058.5</v>
      </c>
      <c r="EK172" s="279">
        <f t="shared" si="41"/>
        <v>0.23963133640552994</v>
      </c>
      <c r="EL172" s="223">
        <f t="shared" si="39"/>
        <v>2170.7004608294928</v>
      </c>
      <c r="ET172" s="133">
        <f t="shared" si="45"/>
        <v>4</v>
      </c>
      <c r="EU172" s="133">
        <f t="shared" si="45"/>
        <v>12</v>
      </c>
      <c r="EV172" s="133">
        <f t="shared" si="45"/>
        <v>6</v>
      </c>
      <c r="EW172" s="133">
        <f t="shared" si="45"/>
        <v>0</v>
      </c>
      <c r="EX172" s="133">
        <f t="shared" si="45"/>
        <v>0</v>
      </c>
      <c r="EY172" s="133">
        <f t="shared" si="40"/>
        <v>22</v>
      </c>
      <c r="FA172" s="223">
        <v>0</v>
      </c>
      <c r="FB172" s="223">
        <v>0</v>
      </c>
    </row>
    <row r="173" spans="1:158" ht="12.6" thickBot="1" x14ac:dyDescent="0.45">
      <c r="A173" s="133" t="str">
        <v>Project Development</v>
      </c>
      <c r="B173" s="133" t="str">
        <v>N/A</v>
      </c>
      <c r="C173" s="133" t="str">
        <v>Internal Labour</v>
      </c>
      <c r="D173" s="133" t="str">
        <v>PT003696 AI BCSS Design Review</v>
      </c>
      <c r="E173" s="133" t="str">
        <v>Project Engineer (CWO REZ)</v>
      </c>
      <c r="F173" s="133">
        <v>206.11</v>
      </c>
      <c r="G173" s="133">
        <v>90.282775517751475</v>
      </c>
      <c r="H173" s="133">
        <v>0</v>
      </c>
      <c r="I173" s="133">
        <v>0</v>
      </c>
      <c r="J173" s="133">
        <v>0</v>
      </c>
      <c r="K173" s="133">
        <v>0</v>
      </c>
      <c r="L173" s="133">
        <v>0</v>
      </c>
      <c r="M173" s="381" t="str">
        <v>[C-i-C]</v>
      </c>
      <c r="N173" s="381" t="str">
        <v>[C-i-C]</v>
      </c>
      <c r="O173" s="381" t="str">
        <v>[C-i-C]</v>
      </c>
      <c r="P173" s="381" t="str">
        <v>[C-i-C]</v>
      </c>
      <c r="Q173" s="381" t="str">
        <v>[C-i-C]</v>
      </c>
      <c r="R173" s="381" t="str">
        <v>[C-i-C]</v>
      </c>
      <c r="S173" s="381" t="str">
        <v>[C-i-C]</v>
      </c>
      <c r="T173" s="381" t="str">
        <v>[C-i-C]</v>
      </c>
      <c r="U173" s="381" t="str">
        <v>[C-i-C]</v>
      </c>
      <c r="V173" s="381" t="str">
        <v>[C-i-C]</v>
      </c>
      <c r="W173" s="381" t="str">
        <v>[C-i-C]</v>
      </c>
      <c r="X173" s="381" t="str">
        <v>[C-i-C]</v>
      </c>
      <c r="Y173" s="381" t="str">
        <v>[C-i-C]</v>
      </c>
      <c r="Z173" s="381" t="str">
        <v>[C-i-C]</v>
      </c>
      <c r="AA173" s="381" t="str">
        <v>[C-i-C]</v>
      </c>
      <c r="AB173" s="381" t="str">
        <v>[C-i-C]</v>
      </c>
      <c r="AC173" s="381" t="str">
        <v>[C-i-C]</v>
      </c>
      <c r="AD173" s="381" t="str">
        <v>[C-i-C]</v>
      </c>
      <c r="AE173" s="381" t="str">
        <v>[C-i-C]</v>
      </c>
      <c r="AF173" s="381" t="str">
        <v>[C-i-C]</v>
      </c>
      <c r="AG173" s="381" t="str">
        <v>[C-i-C]</v>
      </c>
      <c r="AH173" s="381" t="str">
        <v>[C-i-C]</v>
      </c>
      <c r="AI173" s="133">
        <v>0</v>
      </c>
      <c r="AJ173" s="133">
        <v>0</v>
      </c>
      <c r="AK173" s="133">
        <v>0</v>
      </c>
      <c r="AL173" s="133">
        <v>0</v>
      </c>
      <c r="AM173" s="133">
        <v>0</v>
      </c>
      <c r="AN173" s="133">
        <v>0</v>
      </c>
      <c r="AO173" s="133">
        <v>0</v>
      </c>
      <c r="AP173" s="133">
        <v>0</v>
      </c>
      <c r="AQ173" s="133">
        <v>0</v>
      </c>
      <c r="AR173" s="133">
        <v>0</v>
      </c>
      <c r="AS173" s="133">
        <v>0</v>
      </c>
      <c r="AT173" s="133">
        <v>0</v>
      </c>
      <c r="AU173" s="133">
        <v>0</v>
      </c>
      <c r="AV173" s="133">
        <v>0</v>
      </c>
      <c r="AW173" s="133">
        <v>0</v>
      </c>
      <c r="AX173" s="133">
        <v>0</v>
      </c>
      <c r="AY173" s="133">
        <v>0</v>
      </c>
      <c r="AZ173" s="133">
        <v>0</v>
      </c>
      <c r="BA173" s="133">
        <v>0</v>
      </c>
      <c r="BB173" s="133">
        <v>0</v>
      </c>
      <c r="BC173" s="133">
        <v>0</v>
      </c>
      <c r="BD173" s="133">
        <v>0</v>
      </c>
      <c r="BE173" s="133">
        <v>0</v>
      </c>
      <c r="BF173" s="133">
        <v>0</v>
      </c>
      <c r="BG173" s="133">
        <v>0</v>
      </c>
      <c r="BH173" s="133">
        <v>0</v>
      </c>
      <c r="BI173" s="133">
        <v>0</v>
      </c>
      <c r="BJ173" s="133">
        <v>0</v>
      </c>
      <c r="BK173" s="133">
        <v>0</v>
      </c>
      <c r="BL173" s="133">
        <v>0</v>
      </c>
      <c r="BM173" s="133">
        <v>0</v>
      </c>
      <c r="BN173" s="133">
        <v>0</v>
      </c>
      <c r="BO173" s="133">
        <v>0</v>
      </c>
      <c r="BP173" s="133">
        <v>0</v>
      </c>
      <c r="BQ173" s="133">
        <v>0</v>
      </c>
      <c r="BR173" s="133">
        <v>0</v>
      </c>
      <c r="BS173" s="381" t="str">
        <v>[C-i-C]</v>
      </c>
      <c r="BT173" s="381" t="str">
        <v>[C-i-C]</v>
      </c>
      <c r="BU173" s="381" t="str">
        <v>[C-i-C]</v>
      </c>
      <c r="BV173" s="381" t="str">
        <v>[C-i-C]</v>
      </c>
      <c r="BW173" s="381" t="str">
        <v>[C-i-C]</v>
      </c>
      <c r="BX173" s="381" t="str">
        <v>[C-i-C]</v>
      </c>
      <c r="BY173" s="381" t="str">
        <v>[C-i-C]</v>
      </c>
      <c r="BZ173" s="381" t="str">
        <v>[C-i-C]</v>
      </c>
      <c r="CA173" s="381" t="str">
        <v>[C-i-C]</v>
      </c>
      <c r="CB173" s="381" t="str">
        <v>[C-i-C]</v>
      </c>
      <c r="CC173" s="381" t="str">
        <v>[C-i-C]</v>
      </c>
      <c r="CD173" s="381" t="str">
        <v>[C-i-C]</v>
      </c>
      <c r="CE173" s="381" t="str">
        <v>[C-i-C]</v>
      </c>
      <c r="CF173" s="381" t="str">
        <v>[C-i-C]</v>
      </c>
      <c r="CG173" s="381" t="str">
        <v>[C-i-C]</v>
      </c>
      <c r="CH173" s="381" t="str">
        <v>[C-i-C]</v>
      </c>
      <c r="CI173" s="381" t="str">
        <v>[C-i-C]</v>
      </c>
      <c r="CJ173" s="381" t="str">
        <v>[C-i-C]</v>
      </c>
      <c r="CK173" s="381" t="str">
        <v>[C-i-C]</v>
      </c>
      <c r="CL173" s="381" t="str">
        <v>[C-i-C]</v>
      </c>
      <c r="CM173" s="381" t="str">
        <v>[C-i-C]</v>
      </c>
      <c r="CN173" s="381" t="str">
        <v>[C-i-C]</v>
      </c>
      <c r="CO173" s="133">
        <v>0</v>
      </c>
      <c r="CP173" s="133">
        <v>0</v>
      </c>
      <c r="CQ173" s="133">
        <v>0</v>
      </c>
      <c r="CR173" s="133">
        <v>0</v>
      </c>
      <c r="CS173" s="133">
        <v>0</v>
      </c>
      <c r="CT173" s="133">
        <v>0</v>
      </c>
      <c r="CU173" s="133">
        <v>0</v>
      </c>
      <c r="CV173" s="133">
        <v>0</v>
      </c>
      <c r="CW173" s="133">
        <v>0</v>
      </c>
      <c r="CX173" s="133">
        <v>0</v>
      </c>
      <c r="CY173" s="133">
        <v>0</v>
      </c>
      <c r="CZ173" s="133">
        <v>0</v>
      </c>
      <c r="DA173" s="133">
        <v>0</v>
      </c>
      <c r="DB173" s="133">
        <v>0</v>
      </c>
      <c r="DC173" s="133">
        <v>0</v>
      </c>
      <c r="DD173" s="133">
        <v>0</v>
      </c>
      <c r="DE173" s="133">
        <v>0</v>
      </c>
      <c r="DF173" s="133">
        <v>0</v>
      </c>
      <c r="DG173" s="133">
        <v>0</v>
      </c>
      <c r="DH173" s="133">
        <v>0</v>
      </c>
      <c r="DI173" s="133">
        <v>0</v>
      </c>
      <c r="DJ173" s="133">
        <v>0</v>
      </c>
      <c r="DK173" s="133">
        <v>0</v>
      </c>
      <c r="DL173" s="133">
        <v>0</v>
      </c>
      <c r="DM173" s="133">
        <v>0</v>
      </c>
      <c r="DN173" s="133">
        <v>0</v>
      </c>
      <c r="DO173" s="133">
        <v>0</v>
      </c>
      <c r="DP173" s="133">
        <v>0</v>
      </c>
      <c r="DQ173" s="133">
        <v>0</v>
      </c>
      <c r="DR173" s="133">
        <v>0</v>
      </c>
      <c r="DS173" s="133">
        <v>0</v>
      </c>
      <c r="DU173" s="223"/>
      <c r="DV173" s="223"/>
      <c r="DW173" s="223"/>
      <c r="DX173" s="223"/>
      <c r="DY173" s="223"/>
      <c r="DZ173" s="223"/>
      <c r="EA173" s="223">
        <v>3091.6500000000005</v>
      </c>
      <c r="EB173" s="223">
        <v>4637.4750000000013</v>
      </c>
      <c r="EC173" s="223">
        <v>0</v>
      </c>
      <c r="ED173" s="223">
        <f t="shared" si="35"/>
        <v>0</v>
      </c>
      <c r="EE173" s="223">
        <f t="shared" si="36"/>
        <v>0</v>
      </c>
      <c r="EF173" s="147" t="str">
        <f t="shared" si="37"/>
        <v>ERROR</v>
      </c>
      <c r="EG173" s="223">
        <f t="shared" si="38"/>
        <v>7729.1250000000018</v>
      </c>
      <c r="EI173" s="223">
        <f t="shared" si="34"/>
        <v>162508.99593195264</v>
      </c>
      <c r="EJ173" s="223">
        <f>EI173*'Key assumptions'!$H$20*'Key assumptions'!$H$21</f>
        <v>6094.0873474482241</v>
      </c>
      <c r="EK173" s="279">
        <f t="shared" si="41"/>
        <v>0.23963133640552994</v>
      </c>
      <c r="EL173" s="223">
        <f t="shared" si="39"/>
        <v>1460.3342952410489</v>
      </c>
      <c r="ET173" s="133">
        <f t="shared" si="45"/>
        <v>4</v>
      </c>
      <c r="EU173" s="133">
        <f t="shared" si="45"/>
        <v>12</v>
      </c>
      <c r="EV173" s="133">
        <f t="shared" si="45"/>
        <v>6</v>
      </c>
      <c r="EW173" s="133">
        <f t="shared" si="45"/>
        <v>0</v>
      </c>
      <c r="EX173" s="133">
        <f t="shared" si="45"/>
        <v>0</v>
      </c>
      <c r="EY173" s="133">
        <f t="shared" si="40"/>
        <v>22</v>
      </c>
      <c r="FA173" s="223">
        <v>0</v>
      </c>
      <c r="FB173" s="223">
        <v>0</v>
      </c>
    </row>
    <row r="174" spans="1:158" ht="12.6" thickBot="1" x14ac:dyDescent="0.45">
      <c r="A174" s="133" t="str">
        <v>Project Development</v>
      </c>
      <c r="B174" s="133" t="str">
        <v>N/A</v>
      </c>
      <c r="C174" s="133" t="str">
        <v>Internal Labour</v>
      </c>
      <c r="D174" s="133" t="str">
        <v>PT003696 AI BCSS Design Review</v>
      </c>
      <c r="E174" s="133" t="str">
        <v>Designer - Protection</v>
      </c>
      <c r="F174" s="133">
        <v>211.36</v>
      </c>
      <c r="G174" s="133">
        <v>92.578984837278099</v>
      </c>
      <c r="H174" s="133">
        <v>0</v>
      </c>
      <c r="I174" s="133">
        <v>0</v>
      </c>
      <c r="J174" s="133">
        <v>0</v>
      </c>
      <c r="K174" s="133">
        <v>0</v>
      </c>
      <c r="L174" s="133">
        <v>0</v>
      </c>
      <c r="M174" s="381" t="str">
        <v>[C-i-C]</v>
      </c>
      <c r="N174" s="381" t="str">
        <v>[C-i-C]</v>
      </c>
      <c r="O174" s="381" t="str">
        <v>[C-i-C]</v>
      </c>
      <c r="P174" s="381" t="str">
        <v>[C-i-C]</v>
      </c>
      <c r="Q174" s="381" t="str">
        <v>[C-i-C]</v>
      </c>
      <c r="R174" s="381" t="str">
        <v>[C-i-C]</v>
      </c>
      <c r="S174" s="381" t="str">
        <v>[C-i-C]</v>
      </c>
      <c r="T174" s="381" t="str">
        <v>[C-i-C]</v>
      </c>
      <c r="U174" s="381" t="str">
        <v>[C-i-C]</v>
      </c>
      <c r="V174" s="381" t="str">
        <v>[C-i-C]</v>
      </c>
      <c r="W174" s="381" t="str">
        <v>[C-i-C]</v>
      </c>
      <c r="X174" s="381" t="str">
        <v>[C-i-C]</v>
      </c>
      <c r="Y174" s="381" t="str">
        <v>[C-i-C]</v>
      </c>
      <c r="Z174" s="381" t="str">
        <v>[C-i-C]</v>
      </c>
      <c r="AA174" s="381" t="str">
        <v>[C-i-C]</v>
      </c>
      <c r="AB174" s="381" t="str">
        <v>[C-i-C]</v>
      </c>
      <c r="AC174" s="381" t="str">
        <v>[C-i-C]</v>
      </c>
      <c r="AD174" s="381" t="str">
        <v>[C-i-C]</v>
      </c>
      <c r="AE174" s="381" t="str">
        <v>[C-i-C]</v>
      </c>
      <c r="AF174" s="381" t="str">
        <v>[C-i-C]</v>
      </c>
      <c r="AG174" s="381" t="str">
        <v>[C-i-C]</v>
      </c>
      <c r="AH174" s="381" t="str">
        <v>[C-i-C]</v>
      </c>
      <c r="AI174" s="133">
        <v>0</v>
      </c>
      <c r="AJ174" s="133">
        <v>0</v>
      </c>
      <c r="AK174" s="133">
        <v>0</v>
      </c>
      <c r="AL174" s="133">
        <v>0</v>
      </c>
      <c r="AM174" s="133">
        <v>0</v>
      </c>
      <c r="AN174" s="133">
        <v>0</v>
      </c>
      <c r="AO174" s="133">
        <v>0</v>
      </c>
      <c r="AP174" s="133">
        <v>0</v>
      </c>
      <c r="AQ174" s="133">
        <v>0.25</v>
      </c>
      <c r="AR174" s="133">
        <v>0</v>
      </c>
      <c r="AS174" s="133">
        <v>0</v>
      </c>
      <c r="AT174" s="133">
        <v>0</v>
      </c>
      <c r="AU174" s="133">
        <v>0</v>
      </c>
      <c r="AV174" s="133">
        <v>0</v>
      </c>
      <c r="AW174" s="133">
        <v>0</v>
      </c>
      <c r="AX174" s="133">
        <v>0</v>
      </c>
      <c r="AY174" s="133">
        <v>0</v>
      </c>
      <c r="AZ174" s="133">
        <v>0</v>
      </c>
      <c r="BA174" s="133">
        <v>0</v>
      </c>
      <c r="BB174" s="133">
        <v>0</v>
      </c>
      <c r="BC174" s="133">
        <v>0</v>
      </c>
      <c r="BD174" s="133">
        <v>0</v>
      </c>
      <c r="BE174" s="133">
        <v>0</v>
      </c>
      <c r="BF174" s="133">
        <v>0</v>
      </c>
      <c r="BG174" s="133">
        <v>0</v>
      </c>
      <c r="BH174" s="133">
        <v>0</v>
      </c>
      <c r="BI174" s="133">
        <v>0</v>
      </c>
      <c r="BJ174" s="133">
        <v>0</v>
      </c>
      <c r="BK174" s="133">
        <v>0</v>
      </c>
      <c r="BL174" s="133">
        <v>0</v>
      </c>
      <c r="BM174" s="133">
        <v>0</v>
      </c>
      <c r="BN174" s="133">
        <v>0</v>
      </c>
      <c r="BO174" s="133">
        <v>0</v>
      </c>
      <c r="BP174" s="133">
        <v>0</v>
      </c>
      <c r="BQ174" s="133">
        <v>0</v>
      </c>
      <c r="BR174" s="133">
        <v>0</v>
      </c>
      <c r="BS174" s="381" t="str">
        <v>[C-i-C]</v>
      </c>
      <c r="BT174" s="381" t="str">
        <v>[C-i-C]</v>
      </c>
      <c r="BU174" s="381" t="str">
        <v>[C-i-C]</v>
      </c>
      <c r="BV174" s="381" t="str">
        <v>[C-i-C]</v>
      </c>
      <c r="BW174" s="381" t="str">
        <v>[C-i-C]</v>
      </c>
      <c r="BX174" s="381" t="str">
        <v>[C-i-C]</v>
      </c>
      <c r="BY174" s="381" t="str">
        <v>[C-i-C]</v>
      </c>
      <c r="BZ174" s="381" t="str">
        <v>[C-i-C]</v>
      </c>
      <c r="CA174" s="381" t="str">
        <v>[C-i-C]</v>
      </c>
      <c r="CB174" s="381" t="str">
        <v>[C-i-C]</v>
      </c>
      <c r="CC174" s="381" t="str">
        <v>[C-i-C]</v>
      </c>
      <c r="CD174" s="381" t="str">
        <v>[C-i-C]</v>
      </c>
      <c r="CE174" s="381" t="str">
        <v>[C-i-C]</v>
      </c>
      <c r="CF174" s="381" t="str">
        <v>[C-i-C]</v>
      </c>
      <c r="CG174" s="381" t="str">
        <v>[C-i-C]</v>
      </c>
      <c r="CH174" s="381" t="str">
        <v>[C-i-C]</v>
      </c>
      <c r="CI174" s="381" t="str">
        <v>[C-i-C]</v>
      </c>
      <c r="CJ174" s="381" t="str">
        <v>[C-i-C]</v>
      </c>
      <c r="CK174" s="381" t="str">
        <v>[C-i-C]</v>
      </c>
      <c r="CL174" s="381" t="str">
        <v>[C-i-C]</v>
      </c>
      <c r="CM174" s="381" t="str">
        <v>[C-i-C]</v>
      </c>
      <c r="CN174" s="381" t="str">
        <v>[C-i-C]</v>
      </c>
      <c r="CO174" s="133">
        <v>0</v>
      </c>
      <c r="CP174" s="133">
        <v>0</v>
      </c>
      <c r="CQ174" s="133">
        <v>0</v>
      </c>
      <c r="CR174" s="133">
        <v>0</v>
      </c>
      <c r="CS174" s="133">
        <v>0</v>
      </c>
      <c r="CT174" s="133">
        <v>0</v>
      </c>
      <c r="CU174" s="133">
        <v>0</v>
      </c>
      <c r="CV174" s="133">
        <v>0</v>
      </c>
      <c r="CW174" s="133">
        <v>7926.0000000000009</v>
      </c>
      <c r="CX174" s="133">
        <v>0</v>
      </c>
      <c r="CY174" s="133">
        <v>0</v>
      </c>
      <c r="CZ174" s="133">
        <v>0</v>
      </c>
      <c r="DA174" s="133">
        <v>0</v>
      </c>
      <c r="DB174" s="133">
        <v>0</v>
      </c>
      <c r="DC174" s="133">
        <v>0</v>
      </c>
      <c r="DD174" s="133">
        <v>0</v>
      </c>
      <c r="DE174" s="133">
        <v>0</v>
      </c>
      <c r="DF174" s="133">
        <v>0</v>
      </c>
      <c r="DG174" s="133">
        <v>0</v>
      </c>
      <c r="DH174" s="133">
        <v>0</v>
      </c>
      <c r="DI174" s="133">
        <v>0</v>
      </c>
      <c r="DJ174" s="133">
        <v>0</v>
      </c>
      <c r="DK174" s="133">
        <v>0</v>
      </c>
      <c r="DL174" s="133">
        <v>0</v>
      </c>
      <c r="DM174" s="133">
        <v>0</v>
      </c>
      <c r="DN174" s="133">
        <v>0</v>
      </c>
      <c r="DO174" s="133">
        <v>0</v>
      </c>
      <c r="DP174" s="133">
        <v>0</v>
      </c>
      <c r="DQ174" s="133">
        <v>0</v>
      </c>
      <c r="DR174" s="133">
        <v>0</v>
      </c>
      <c r="DS174" s="133">
        <v>0</v>
      </c>
      <c r="DU174" s="223"/>
      <c r="DV174" s="223"/>
      <c r="DW174" s="223"/>
      <c r="DX174" s="223"/>
      <c r="DY174" s="223"/>
      <c r="DZ174" s="223"/>
      <c r="EA174" s="223">
        <v>54349.71428571429</v>
      </c>
      <c r="EB174" s="223">
        <v>115493.14285714287</v>
      </c>
      <c r="EC174" s="223">
        <v>0</v>
      </c>
      <c r="ED174" s="223">
        <f t="shared" si="35"/>
        <v>7926.0000000000009</v>
      </c>
      <c r="EE174" s="223">
        <f t="shared" si="36"/>
        <v>0</v>
      </c>
      <c r="EF174" s="147" t="str">
        <f t="shared" si="37"/>
        <v>ERROR</v>
      </c>
      <c r="EG174" s="223">
        <f t="shared" si="38"/>
        <v>177768.85714285716</v>
      </c>
      <c r="EI174" s="223">
        <f t="shared" si="34"/>
        <v>166642.17270710057</v>
      </c>
      <c r="EJ174" s="223">
        <f>EI174*'Key assumptions'!$H$20*'Key assumptions'!$H$21</f>
        <v>6249.0814765162713</v>
      </c>
      <c r="EK174" s="279">
        <f t="shared" si="41"/>
        <v>0.23963133640552994</v>
      </c>
      <c r="EL174" s="223">
        <f t="shared" si="39"/>
        <v>1497.4757455246363</v>
      </c>
      <c r="ET174" s="133">
        <f t="shared" si="45"/>
        <v>4</v>
      </c>
      <c r="EU174" s="133">
        <f t="shared" si="45"/>
        <v>12</v>
      </c>
      <c r="EV174" s="133">
        <f t="shared" si="45"/>
        <v>6</v>
      </c>
      <c r="EW174" s="133">
        <f t="shared" si="45"/>
        <v>1</v>
      </c>
      <c r="EX174" s="133">
        <f t="shared" si="45"/>
        <v>0</v>
      </c>
      <c r="EY174" s="133">
        <f t="shared" si="40"/>
        <v>23</v>
      </c>
      <c r="FA174" s="223">
        <v>0</v>
      </c>
      <c r="FB174" s="223">
        <v>0</v>
      </c>
    </row>
    <row r="175" spans="1:158" ht="12.6" thickBot="1" x14ac:dyDescent="0.45">
      <c r="A175" s="133" t="str">
        <v>Project Development</v>
      </c>
      <c r="B175" s="133" t="str">
        <v>N/A</v>
      </c>
      <c r="C175" s="133" t="str">
        <v>Internal Labour</v>
      </c>
      <c r="D175" s="133" t="str">
        <v>PT003696 AI BCSS Design Review</v>
      </c>
      <c r="E175" s="133" t="str">
        <v>Senior Project Manager (CWO REZ)</v>
      </c>
      <c r="F175" s="133">
        <v>304.81</v>
      </c>
      <c r="G175" s="133">
        <v>136.19999999999999</v>
      </c>
      <c r="H175" s="133">
        <v>0</v>
      </c>
      <c r="I175" s="133">
        <v>0</v>
      </c>
      <c r="J175" s="133">
        <v>0</v>
      </c>
      <c r="K175" s="133">
        <v>0</v>
      </c>
      <c r="L175" s="133">
        <v>0</v>
      </c>
      <c r="M175" s="381" t="str">
        <v>[C-i-C]</v>
      </c>
      <c r="N175" s="381" t="str">
        <v>[C-i-C]</v>
      </c>
      <c r="O175" s="381" t="str">
        <v>[C-i-C]</v>
      </c>
      <c r="P175" s="381" t="str">
        <v>[C-i-C]</v>
      </c>
      <c r="Q175" s="381" t="str">
        <v>[C-i-C]</v>
      </c>
      <c r="R175" s="381" t="str">
        <v>[C-i-C]</v>
      </c>
      <c r="S175" s="381" t="str">
        <v>[C-i-C]</v>
      </c>
      <c r="T175" s="381" t="str">
        <v>[C-i-C]</v>
      </c>
      <c r="U175" s="381" t="str">
        <v>[C-i-C]</v>
      </c>
      <c r="V175" s="381" t="str">
        <v>[C-i-C]</v>
      </c>
      <c r="W175" s="381" t="str">
        <v>[C-i-C]</v>
      </c>
      <c r="X175" s="381" t="str">
        <v>[C-i-C]</v>
      </c>
      <c r="Y175" s="381" t="str">
        <v>[C-i-C]</v>
      </c>
      <c r="Z175" s="381" t="str">
        <v>[C-i-C]</v>
      </c>
      <c r="AA175" s="381" t="str">
        <v>[C-i-C]</v>
      </c>
      <c r="AB175" s="381" t="str">
        <v>[C-i-C]</v>
      </c>
      <c r="AC175" s="381" t="str">
        <v>[C-i-C]</v>
      </c>
      <c r="AD175" s="381" t="str">
        <v>[C-i-C]</v>
      </c>
      <c r="AE175" s="381" t="str">
        <v>[C-i-C]</v>
      </c>
      <c r="AF175" s="381" t="str">
        <v>[C-i-C]</v>
      </c>
      <c r="AG175" s="381" t="str">
        <v>[C-i-C]</v>
      </c>
      <c r="AH175" s="381" t="str">
        <v>[C-i-C]</v>
      </c>
      <c r="AI175" s="133">
        <v>0</v>
      </c>
      <c r="AJ175" s="133">
        <v>0</v>
      </c>
      <c r="AK175" s="133">
        <v>0</v>
      </c>
      <c r="AL175" s="133">
        <v>0</v>
      </c>
      <c r="AM175" s="133">
        <v>0</v>
      </c>
      <c r="AN175" s="133">
        <v>0</v>
      </c>
      <c r="AO175" s="133">
        <v>0</v>
      </c>
      <c r="AP175" s="133">
        <v>0</v>
      </c>
      <c r="AQ175" s="133">
        <v>0</v>
      </c>
      <c r="AR175" s="133">
        <v>0</v>
      </c>
      <c r="AS175" s="133">
        <v>0</v>
      </c>
      <c r="AT175" s="133">
        <v>0</v>
      </c>
      <c r="AU175" s="133">
        <v>0</v>
      </c>
      <c r="AV175" s="133">
        <v>0</v>
      </c>
      <c r="AW175" s="133">
        <v>0</v>
      </c>
      <c r="AX175" s="133">
        <v>0</v>
      </c>
      <c r="AY175" s="133">
        <v>0</v>
      </c>
      <c r="AZ175" s="133">
        <v>0</v>
      </c>
      <c r="BA175" s="133">
        <v>0</v>
      </c>
      <c r="BB175" s="133">
        <v>0</v>
      </c>
      <c r="BC175" s="133">
        <v>0</v>
      </c>
      <c r="BD175" s="133">
        <v>0</v>
      </c>
      <c r="BE175" s="133">
        <v>0</v>
      </c>
      <c r="BF175" s="133">
        <v>0</v>
      </c>
      <c r="BG175" s="133">
        <v>0</v>
      </c>
      <c r="BH175" s="133">
        <v>0</v>
      </c>
      <c r="BI175" s="133">
        <v>0</v>
      </c>
      <c r="BJ175" s="133">
        <v>0</v>
      </c>
      <c r="BK175" s="133">
        <v>0</v>
      </c>
      <c r="BL175" s="133">
        <v>0</v>
      </c>
      <c r="BM175" s="133">
        <v>0</v>
      </c>
      <c r="BN175" s="133">
        <v>0</v>
      </c>
      <c r="BO175" s="133">
        <v>0</v>
      </c>
      <c r="BP175" s="133">
        <v>0</v>
      </c>
      <c r="BQ175" s="133">
        <v>0</v>
      </c>
      <c r="BR175" s="133">
        <v>0</v>
      </c>
      <c r="BS175" s="381" t="str">
        <v>[C-i-C]</v>
      </c>
      <c r="BT175" s="381" t="str">
        <v>[C-i-C]</v>
      </c>
      <c r="BU175" s="381" t="str">
        <v>[C-i-C]</v>
      </c>
      <c r="BV175" s="381" t="str">
        <v>[C-i-C]</v>
      </c>
      <c r="BW175" s="381" t="str">
        <v>[C-i-C]</v>
      </c>
      <c r="BX175" s="381" t="str">
        <v>[C-i-C]</v>
      </c>
      <c r="BY175" s="381" t="str">
        <v>[C-i-C]</v>
      </c>
      <c r="BZ175" s="381" t="str">
        <v>[C-i-C]</v>
      </c>
      <c r="CA175" s="381" t="str">
        <v>[C-i-C]</v>
      </c>
      <c r="CB175" s="381" t="str">
        <v>[C-i-C]</v>
      </c>
      <c r="CC175" s="381" t="str">
        <v>[C-i-C]</v>
      </c>
      <c r="CD175" s="381" t="str">
        <v>[C-i-C]</v>
      </c>
      <c r="CE175" s="381" t="str">
        <v>[C-i-C]</v>
      </c>
      <c r="CF175" s="381" t="str">
        <v>[C-i-C]</v>
      </c>
      <c r="CG175" s="381" t="str">
        <v>[C-i-C]</v>
      </c>
      <c r="CH175" s="381" t="str">
        <v>[C-i-C]</v>
      </c>
      <c r="CI175" s="381" t="str">
        <v>[C-i-C]</v>
      </c>
      <c r="CJ175" s="381" t="str">
        <v>[C-i-C]</v>
      </c>
      <c r="CK175" s="381" t="str">
        <v>[C-i-C]</v>
      </c>
      <c r="CL175" s="381" t="str">
        <v>[C-i-C]</v>
      </c>
      <c r="CM175" s="381" t="str">
        <v>[C-i-C]</v>
      </c>
      <c r="CN175" s="381" t="str">
        <v>[C-i-C]</v>
      </c>
      <c r="CO175" s="133">
        <v>0</v>
      </c>
      <c r="CP175" s="133">
        <v>0</v>
      </c>
      <c r="CQ175" s="133">
        <v>0</v>
      </c>
      <c r="CR175" s="133">
        <v>0</v>
      </c>
      <c r="CS175" s="133">
        <v>0</v>
      </c>
      <c r="CT175" s="133">
        <v>0</v>
      </c>
      <c r="CU175" s="133">
        <v>0</v>
      </c>
      <c r="CV175" s="133">
        <v>0</v>
      </c>
      <c r="CW175" s="133">
        <v>0</v>
      </c>
      <c r="CX175" s="133">
        <v>0</v>
      </c>
      <c r="CY175" s="133">
        <v>0</v>
      </c>
      <c r="CZ175" s="133">
        <v>0</v>
      </c>
      <c r="DA175" s="133">
        <v>0</v>
      </c>
      <c r="DB175" s="133">
        <v>0</v>
      </c>
      <c r="DC175" s="133">
        <v>0</v>
      </c>
      <c r="DD175" s="133">
        <v>0</v>
      </c>
      <c r="DE175" s="133">
        <v>0</v>
      </c>
      <c r="DF175" s="133">
        <v>0</v>
      </c>
      <c r="DG175" s="133">
        <v>0</v>
      </c>
      <c r="DH175" s="133">
        <v>0</v>
      </c>
      <c r="DI175" s="133">
        <v>0</v>
      </c>
      <c r="DJ175" s="133">
        <v>0</v>
      </c>
      <c r="DK175" s="133">
        <v>0</v>
      </c>
      <c r="DL175" s="133">
        <v>0</v>
      </c>
      <c r="DM175" s="133">
        <v>0</v>
      </c>
      <c r="DN175" s="133">
        <v>0</v>
      </c>
      <c r="DO175" s="133">
        <v>0</v>
      </c>
      <c r="DP175" s="133">
        <v>0</v>
      </c>
      <c r="DQ175" s="133">
        <v>0</v>
      </c>
      <c r="DR175" s="133">
        <v>0</v>
      </c>
      <c r="DS175" s="133">
        <v>0</v>
      </c>
      <c r="DU175" s="223"/>
      <c r="DV175" s="223"/>
      <c r="DW175" s="223"/>
      <c r="DX175" s="223"/>
      <c r="DY175" s="223"/>
      <c r="DZ175" s="223"/>
      <c r="EA175" s="223">
        <v>22860.75</v>
      </c>
      <c r="EB175" s="223">
        <v>68582.25</v>
      </c>
      <c r="EC175" s="223">
        <v>0</v>
      </c>
      <c r="ED175" s="223">
        <f t="shared" si="35"/>
        <v>0</v>
      </c>
      <c r="EE175" s="223">
        <f t="shared" si="36"/>
        <v>0</v>
      </c>
      <c r="EF175" s="147" t="str">
        <f t="shared" si="37"/>
        <v>ERROR</v>
      </c>
      <c r="EG175" s="223">
        <f t="shared" si="38"/>
        <v>91443</v>
      </c>
      <c r="EI175" s="223">
        <f t="shared" si="34"/>
        <v>245160</v>
      </c>
      <c r="EJ175" s="223">
        <f>EI175*'Key assumptions'!$H$20*'Key assumptions'!$H$21</f>
        <v>9193.5</v>
      </c>
      <c r="EK175" s="279">
        <f t="shared" si="41"/>
        <v>0.23963133640552994</v>
      </c>
      <c r="EL175" s="223">
        <f t="shared" si="39"/>
        <v>2203.0506912442397</v>
      </c>
      <c r="ET175" s="133">
        <f t="shared" si="45"/>
        <v>4</v>
      </c>
      <c r="EU175" s="133">
        <f t="shared" si="45"/>
        <v>12</v>
      </c>
      <c r="EV175" s="133">
        <f t="shared" si="45"/>
        <v>6</v>
      </c>
      <c r="EW175" s="133">
        <f t="shared" si="45"/>
        <v>0</v>
      </c>
      <c r="EX175" s="133">
        <f t="shared" si="45"/>
        <v>0</v>
      </c>
      <c r="EY175" s="133">
        <f t="shared" si="40"/>
        <v>22</v>
      </c>
      <c r="FA175" s="223">
        <v>0</v>
      </c>
      <c r="FB175" s="223">
        <v>0</v>
      </c>
    </row>
    <row r="176" spans="1:158" ht="12.6" thickBot="1" x14ac:dyDescent="0.45">
      <c r="A176" s="133" t="str">
        <v>Project Development</v>
      </c>
      <c r="B176" s="133" t="str">
        <v>N/A</v>
      </c>
      <c r="C176" s="133" t="str">
        <v>Internal Labour</v>
      </c>
      <c r="D176" s="133" t="str">
        <v>PT003696 AI BCSS Design Review</v>
      </c>
      <c r="E176" s="133" t="str">
        <v>Design - Control</v>
      </c>
      <c r="F176" s="133">
        <v>211.36</v>
      </c>
      <c r="G176" s="133">
        <v>92.578984837278099</v>
      </c>
      <c r="H176" s="133">
        <v>0</v>
      </c>
      <c r="I176" s="133">
        <v>0</v>
      </c>
      <c r="J176" s="133">
        <v>0</v>
      </c>
      <c r="K176" s="133">
        <v>0</v>
      </c>
      <c r="L176" s="133">
        <v>0</v>
      </c>
      <c r="M176" s="381" t="str">
        <v>[C-i-C]</v>
      </c>
      <c r="N176" s="381" t="str">
        <v>[C-i-C]</v>
      </c>
      <c r="O176" s="381" t="str">
        <v>[C-i-C]</v>
      </c>
      <c r="P176" s="381" t="str">
        <v>[C-i-C]</v>
      </c>
      <c r="Q176" s="381" t="str">
        <v>[C-i-C]</v>
      </c>
      <c r="R176" s="381" t="str">
        <v>[C-i-C]</v>
      </c>
      <c r="S176" s="381" t="str">
        <v>[C-i-C]</v>
      </c>
      <c r="T176" s="381" t="str">
        <v>[C-i-C]</v>
      </c>
      <c r="U176" s="381" t="str">
        <v>[C-i-C]</v>
      </c>
      <c r="V176" s="381" t="str">
        <v>[C-i-C]</v>
      </c>
      <c r="W176" s="381" t="str">
        <v>[C-i-C]</v>
      </c>
      <c r="X176" s="381" t="str">
        <v>[C-i-C]</v>
      </c>
      <c r="Y176" s="381" t="str">
        <v>[C-i-C]</v>
      </c>
      <c r="Z176" s="381" t="str">
        <v>[C-i-C]</v>
      </c>
      <c r="AA176" s="381" t="str">
        <v>[C-i-C]</v>
      </c>
      <c r="AB176" s="381" t="str">
        <v>[C-i-C]</v>
      </c>
      <c r="AC176" s="381" t="str">
        <v>[C-i-C]</v>
      </c>
      <c r="AD176" s="381" t="str">
        <v>[C-i-C]</v>
      </c>
      <c r="AE176" s="381" t="str">
        <v>[C-i-C]</v>
      </c>
      <c r="AF176" s="381" t="str">
        <v>[C-i-C]</v>
      </c>
      <c r="AG176" s="381" t="str">
        <v>[C-i-C]</v>
      </c>
      <c r="AH176" s="381" t="str">
        <v>[C-i-C]</v>
      </c>
      <c r="AI176" s="133">
        <v>0</v>
      </c>
      <c r="AJ176" s="133">
        <v>0</v>
      </c>
      <c r="AK176" s="133">
        <v>0</v>
      </c>
      <c r="AL176" s="133">
        <v>0</v>
      </c>
      <c r="AM176" s="133">
        <v>0</v>
      </c>
      <c r="AN176" s="133">
        <v>0</v>
      </c>
      <c r="AO176" s="133">
        <v>0</v>
      </c>
      <c r="AP176" s="133">
        <v>0</v>
      </c>
      <c r="AQ176" s="133">
        <v>0</v>
      </c>
      <c r="AR176" s="133">
        <v>0</v>
      </c>
      <c r="AS176" s="133">
        <v>0</v>
      </c>
      <c r="AT176" s="133">
        <v>0</v>
      </c>
      <c r="AU176" s="133">
        <v>0</v>
      </c>
      <c r="AV176" s="133">
        <v>0</v>
      </c>
      <c r="AW176" s="133">
        <v>0</v>
      </c>
      <c r="AX176" s="133">
        <v>0</v>
      </c>
      <c r="AY176" s="133">
        <v>0</v>
      </c>
      <c r="AZ176" s="133">
        <v>0</v>
      </c>
      <c r="BA176" s="133">
        <v>0</v>
      </c>
      <c r="BB176" s="133">
        <v>0</v>
      </c>
      <c r="BC176" s="133">
        <v>0</v>
      </c>
      <c r="BD176" s="133">
        <v>0</v>
      </c>
      <c r="BE176" s="133">
        <v>0</v>
      </c>
      <c r="BF176" s="133">
        <v>0</v>
      </c>
      <c r="BG176" s="133">
        <v>0</v>
      </c>
      <c r="BH176" s="133">
        <v>0</v>
      </c>
      <c r="BI176" s="133">
        <v>0</v>
      </c>
      <c r="BJ176" s="133">
        <v>0</v>
      </c>
      <c r="BK176" s="133">
        <v>0</v>
      </c>
      <c r="BL176" s="133">
        <v>0</v>
      </c>
      <c r="BM176" s="133">
        <v>0</v>
      </c>
      <c r="BN176" s="133">
        <v>0</v>
      </c>
      <c r="BO176" s="133">
        <v>0</v>
      </c>
      <c r="BP176" s="133">
        <v>0</v>
      </c>
      <c r="BQ176" s="133">
        <v>0</v>
      </c>
      <c r="BR176" s="133">
        <v>0</v>
      </c>
      <c r="BS176" s="381" t="str">
        <v>[C-i-C]</v>
      </c>
      <c r="BT176" s="381" t="str">
        <v>[C-i-C]</v>
      </c>
      <c r="BU176" s="381" t="str">
        <v>[C-i-C]</v>
      </c>
      <c r="BV176" s="381" t="str">
        <v>[C-i-C]</v>
      </c>
      <c r="BW176" s="381" t="str">
        <v>[C-i-C]</v>
      </c>
      <c r="BX176" s="381" t="str">
        <v>[C-i-C]</v>
      </c>
      <c r="BY176" s="381" t="str">
        <v>[C-i-C]</v>
      </c>
      <c r="BZ176" s="381" t="str">
        <v>[C-i-C]</v>
      </c>
      <c r="CA176" s="381" t="str">
        <v>[C-i-C]</v>
      </c>
      <c r="CB176" s="381" t="str">
        <v>[C-i-C]</v>
      </c>
      <c r="CC176" s="381" t="str">
        <v>[C-i-C]</v>
      </c>
      <c r="CD176" s="381" t="str">
        <v>[C-i-C]</v>
      </c>
      <c r="CE176" s="381" t="str">
        <v>[C-i-C]</v>
      </c>
      <c r="CF176" s="381" t="str">
        <v>[C-i-C]</v>
      </c>
      <c r="CG176" s="381" t="str">
        <v>[C-i-C]</v>
      </c>
      <c r="CH176" s="381" t="str">
        <v>[C-i-C]</v>
      </c>
      <c r="CI176" s="381" t="str">
        <v>[C-i-C]</v>
      </c>
      <c r="CJ176" s="381" t="str">
        <v>[C-i-C]</v>
      </c>
      <c r="CK176" s="381" t="str">
        <v>[C-i-C]</v>
      </c>
      <c r="CL176" s="381" t="str">
        <v>[C-i-C]</v>
      </c>
      <c r="CM176" s="381" t="str">
        <v>[C-i-C]</v>
      </c>
      <c r="CN176" s="381" t="str">
        <v>[C-i-C]</v>
      </c>
      <c r="CO176" s="133">
        <v>0</v>
      </c>
      <c r="CP176" s="133">
        <v>0</v>
      </c>
      <c r="CQ176" s="133">
        <v>0</v>
      </c>
      <c r="CR176" s="133">
        <v>0</v>
      </c>
      <c r="CS176" s="133">
        <v>0</v>
      </c>
      <c r="CT176" s="133">
        <v>0</v>
      </c>
      <c r="CU176" s="133">
        <v>0</v>
      </c>
      <c r="CV176" s="133">
        <v>0</v>
      </c>
      <c r="CW176" s="133">
        <v>0</v>
      </c>
      <c r="CX176" s="133">
        <v>0</v>
      </c>
      <c r="CY176" s="133">
        <v>0</v>
      </c>
      <c r="CZ176" s="133">
        <v>0</v>
      </c>
      <c r="DA176" s="133">
        <v>0</v>
      </c>
      <c r="DB176" s="133">
        <v>0</v>
      </c>
      <c r="DC176" s="133">
        <v>0</v>
      </c>
      <c r="DD176" s="133">
        <v>0</v>
      </c>
      <c r="DE176" s="133">
        <v>0</v>
      </c>
      <c r="DF176" s="133">
        <v>0</v>
      </c>
      <c r="DG176" s="133">
        <v>0</v>
      </c>
      <c r="DH176" s="133">
        <v>0</v>
      </c>
      <c r="DI176" s="133">
        <v>0</v>
      </c>
      <c r="DJ176" s="133">
        <v>0</v>
      </c>
      <c r="DK176" s="133">
        <v>0</v>
      </c>
      <c r="DL176" s="133">
        <v>0</v>
      </c>
      <c r="DM176" s="133">
        <v>0</v>
      </c>
      <c r="DN176" s="133">
        <v>0</v>
      </c>
      <c r="DO176" s="133">
        <v>0</v>
      </c>
      <c r="DP176" s="133">
        <v>0</v>
      </c>
      <c r="DQ176" s="133">
        <v>0</v>
      </c>
      <c r="DR176" s="133">
        <v>0</v>
      </c>
      <c r="DS176" s="133">
        <v>0</v>
      </c>
      <c r="DU176" s="223"/>
      <c r="DV176" s="223"/>
      <c r="DW176" s="223"/>
      <c r="DX176" s="223"/>
      <c r="DY176" s="223"/>
      <c r="DZ176" s="223"/>
      <c r="EA176" s="223">
        <v>15852.000000000002</v>
      </c>
      <c r="EB176" s="223">
        <v>64540.285714285717</v>
      </c>
      <c r="EC176" s="223">
        <v>0</v>
      </c>
      <c r="ED176" s="223">
        <f t="shared" si="35"/>
        <v>0</v>
      </c>
      <c r="EE176" s="223">
        <f t="shared" si="36"/>
        <v>0</v>
      </c>
      <c r="EF176" s="147" t="str">
        <f t="shared" si="37"/>
        <v>ERROR</v>
      </c>
      <c r="EG176" s="223">
        <f t="shared" si="38"/>
        <v>80392.285714285725</v>
      </c>
      <c r="EI176" s="223">
        <f t="shared" si="34"/>
        <v>166642.17270710057</v>
      </c>
      <c r="EJ176" s="223">
        <f>EI176*'Key assumptions'!$H$20*'Key assumptions'!$H$21</f>
        <v>6249.0814765162713</v>
      </c>
      <c r="EK176" s="279">
        <f t="shared" si="41"/>
        <v>0.23963133640552994</v>
      </c>
      <c r="EL176" s="223">
        <f t="shared" si="39"/>
        <v>1497.4757455246363</v>
      </c>
      <c r="ET176" s="133">
        <f t="shared" si="45"/>
        <v>4</v>
      </c>
      <c r="EU176" s="133">
        <f t="shared" si="45"/>
        <v>12</v>
      </c>
      <c r="EV176" s="133">
        <f t="shared" si="45"/>
        <v>6</v>
      </c>
      <c r="EW176" s="133">
        <f t="shared" si="45"/>
        <v>0</v>
      </c>
      <c r="EX176" s="133">
        <f t="shared" si="45"/>
        <v>0</v>
      </c>
      <c r="EY176" s="133">
        <f t="shared" si="40"/>
        <v>22</v>
      </c>
      <c r="FA176" s="223">
        <v>0</v>
      </c>
      <c r="FB176" s="223">
        <v>0</v>
      </c>
    </row>
    <row r="177" spans="1:158" ht="12.6" thickBot="1" x14ac:dyDescent="0.45">
      <c r="A177" s="133" t="str">
        <v>Project Development</v>
      </c>
      <c r="B177" s="133" t="str">
        <v>N/A</v>
      </c>
      <c r="C177" s="133" t="str">
        <v>Internal Labour</v>
      </c>
      <c r="D177" s="133" t="str">
        <v>PT003696 AI BCSS Design Review</v>
      </c>
      <c r="E177" s="133" t="str">
        <v>Designer - Telecommunications</v>
      </c>
      <c r="F177" s="133">
        <v>216.62</v>
      </c>
      <c r="G177" s="133">
        <v>94.875194156804724</v>
      </c>
      <c r="H177" s="133">
        <v>0</v>
      </c>
      <c r="I177" s="133">
        <v>0</v>
      </c>
      <c r="J177" s="133">
        <v>0</v>
      </c>
      <c r="K177" s="133">
        <v>0</v>
      </c>
      <c r="L177" s="133">
        <v>0</v>
      </c>
      <c r="M177" s="381" t="str">
        <v>[C-i-C]</v>
      </c>
      <c r="N177" s="381" t="str">
        <v>[C-i-C]</v>
      </c>
      <c r="O177" s="381" t="str">
        <v>[C-i-C]</v>
      </c>
      <c r="P177" s="381" t="str">
        <v>[C-i-C]</v>
      </c>
      <c r="Q177" s="381" t="str">
        <v>[C-i-C]</v>
      </c>
      <c r="R177" s="381" t="str">
        <v>[C-i-C]</v>
      </c>
      <c r="S177" s="381" t="str">
        <v>[C-i-C]</v>
      </c>
      <c r="T177" s="381" t="str">
        <v>[C-i-C]</v>
      </c>
      <c r="U177" s="381" t="str">
        <v>[C-i-C]</v>
      </c>
      <c r="V177" s="381" t="str">
        <v>[C-i-C]</v>
      </c>
      <c r="W177" s="381" t="str">
        <v>[C-i-C]</v>
      </c>
      <c r="X177" s="381" t="str">
        <v>[C-i-C]</v>
      </c>
      <c r="Y177" s="381" t="str">
        <v>[C-i-C]</v>
      </c>
      <c r="Z177" s="381" t="str">
        <v>[C-i-C]</v>
      </c>
      <c r="AA177" s="381" t="str">
        <v>[C-i-C]</v>
      </c>
      <c r="AB177" s="381" t="str">
        <v>[C-i-C]</v>
      </c>
      <c r="AC177" s="381" t="str">
        <v>[C-i-C]</v>
      </c>
      <c r="AD177" s="381" t="str">
        <v>[C-i-C]</v>
      </c>
      <c r="AE177" s="381" t="str">
        <v>[C-i-C]</v>
      </c>
      <c r="AF177" s="381" t="str">
        <v>[C-i-C]</v>
      </c>
      <c r="AG177" s="381" t="str">
        <v>[C-i-C]</v>
      </c>
      <c r="AH177" s="381" t="str">
        <v>[C-i-C]</v>
      </c>
      <c r="AI177" s="133">
        <v>0</v>
      </c>
      <c r="AJ177" s="133">
        <v>0</v>
      </c>
      <c r="AK177" s="133">
        <v>0</v>
      </c>
      <c r="AL177" s="133">
        <v>0</v>
      </c>
      <c r="AM177" s="133">
        <v>0</v>
      </c>
      <c r="AN177" s="133">
        <v>0</v>
      </c>
      <c r="AO177" s="133">
        <v>0</v>
      </c>
      <c r="AP177" s="133">
        <v>0</v>
      </c>
      <c r="AQ177" s="133">
        <v>0.25</v>
      </c>
      <c r="AR177" s="133">
        <v>0</v>
      </c>
      <c r="AS177" s="133">
        <v>0</v>
      </c>
      <c r="AT177" s="133">
        <v>0</v>
      </c>
      <c r="AU177" s="133">
        <v>0</v>
      </c>
      <c r="AV177" s="133">
        <v>0</v>
      </c>
      <c r="AW177" s="133">
        <v>0</v>
      </c>
      <c r="AX177" s="133">
        <v>0</v>
      </c>
      <c r="AY177" s="133">
        <v>0</v>
      </c>
      <c r="AZ177" s="133">
        <v>0</v>
      </c>
      <c r="BA177" s="133">
        <v>0</v>
      </c>
      <c r="BB177" s="133">
        <v>0</v>
      </c>
      <c r="BC177" s="133">
        <v>0</v>
      </c>
      <c r="BD177" s="133">
        <v>0</v>
      </c>
      <c r="BE177" s="133">
        <v>0</v>
      </c>
      <c r="BF177" s="133">
        <v>0</v>
      </c>
      <c r="BG177" s="133">
        <v>0</v>
      </c>
      <c r="BH177" s="133">
        <v>0</v>
      </c>
      <c r="BI177" s="133">
        <v>0</v>
      </c>
      <c r="BJ177" s="133">
        <v>0</v>
      </c>
      <c r="BK177" s="133">
        <v>0</v>
      </c>
      <c r="BL177" s="133">
        <v>0</v>
      </c>
      <c r="BM177" s="133">
        <v>0</v>
      </c>
      <c r="BN177" s="133">
        <v>0</v>
      </c>
      <c r="BO177" s="133">
        <v>0</v>
      </c>
      <c r="BP177" s="133">
        <v>0</v>
      </c>
      <c r="BQ177" s="133">
        <v>0</v>
      </c>
      <c r="BR177" s="133">
        <v>0</v>
      </c>
      <c r="BS177" s="381" t="str">
        <v>[C-i-C]</v>
      </c>
      <c r="BT177" s="381" t="str">
        <v>[C-i-C]</v>
      </c>
      <c r="BU177" s="381" t="str">
        <v>[C-i-C]</v>
      </c>
      <c r="BV177" s="381" t="str">
        <v>[C-i-C]</v>
      </c>
      <c r="BW177" s="381" t="str">
        <v>[C-i-C]</v>
      </c>
      <c r="BX177" s="381" t="str">
        <v>[C-i-C]</v>
      </c>
      <c r="BY177" s="381" t="str">
        <v>[C-i-C]</v>
      </c>
      <c r="BZ177" s="381" t="str">
        <v>[C-i-C]</v>
      </c>
      <c r="CA177" s="381" t="str">
        <v>[C-i-C]</v>
      </c>
      <c r="CB177" s="381" t="str">
        <v>[C-i-C]</v>
      </c>
      <c r="CC177" s="381" t="str">
        <v>[C-i-C]</v>
      </c>
      <c r="CD177" s="381" t="str">
        <v>[C-i-C]</v>
      </c>
      <c r="CE177" s="381" t="str">
        <v>[C-i-C]</v>
      </c>
      <c r="CF177" s="381" t="str">
        <v>[C-i-C]</v>
      </c>
      <c r="CG177" s="381" t="str">
        <v>[C-i-C]</v>
      </c>
      <c r="CH177" s="381" t="str">
        <v>[C-i-C]</v>
      </c>
      <c r="CI177" s="381" t="str">
        <v>[C-i-C]</v>
      </c>
      <c r="CJ177" s="381" t="str">
        <v>[C-i-C]</v>
      </c>
      <c r="CK177" s="381" t="str">
        <v>[C-i-C]</v>
      </c>
      <c r="CL177" s="381" t="str">
        <v>[C-i-C]</v>
      </c>
      <c r="CM177" s="381" t="str">
        <v>[C-i-C]</v>
      </c>
      <c r="CN177" s="381" t="str">
        <v>[C-i-C]</v>
      </c>
      <c r="CO177" s="133">
        <v>0</v>
      </c>
      <c r="CP177" s="133">
        <v>0</v>
      </c>
      <c r="CQ177" s="133">
        <v>0</v>
      </c>
      <c r="CR177" s="133">
        <v>0</v>
      </c>
      <c r="CS177" s="133">
        <v>0</v>
      </c>
      <c r="CT177" s="133">
        <v>0</v>
      </c>
      <c r="CU177" s="133">
        <v>0</v>
      </c>
      <c r="CV177" s="133">
        <v>0</v>
      </c>
      <c r="CW177" s="133">
        <v>8123.25</v>
      </c>
      <c r="CX177" s="133">
        <v>0</v>
      </c>
      <c r="CY177" s="133">
        <v>0</v>
      </c>
      <c r="CZ177" s="133">
        <v>0</v>
      </c>
      <c r="DA177" s="133">
        <v>0</v>
      </c>
      <c r="DB177" s="133">
        <v>0</v>
      </c>
      <c r="DC177" s="133">
        <v>0</v>
      </c>
      <c r="DD177" s="133">
        <v>0</v>
      </c>
      <c r="DE177" s="133">
        <v>0</v>
      </c>
      <c r="DF177" s="133">
        <v>0</v>
      </c>
      <c r="DG177" s="133">
        <v>0</v>
      </c>
      <c r="DH177" s="133">
        <v>0</v>
      </c>
      <c r="DI177" s="133">
        <v>0</v>
      </c>
      <c r="DJ177" s="133">
        <v>0</v>
      </c>
      <c r="DK177" s="133">
        <v>0</v>
      </c>
      <c r="DL177" s="133">
        <v>0</v>
      </c>
      <c r="DM177" s="133">
        <v>0</v>
      </c>
      <c r="DN177" s="133">
        <v>0</v>
      </c>
      <c r="DO177" s="133">
        <v>0</v>
      </c>
      <c r="DP177" s="133">
        <v>0</v>
      </c>
      <c r="DQ177" s="133">
        <v>0</v>
      </c>
      <c r="DR177" s="133">
        <v>0</v>
      </c>
      <c r="DS177" s="133">
        <v>0</v>
      </c>
      <c r="DU177" s="223"/>
      <c r="DV177" s="223"/>
      <c r="DW177" s="223"/>
      <c r="DX177" s="223"/>
      <c r="DY177" s="223"/>
      <c r="DZ177" s="223"/>
      <c r="EA177" s="223">
        <v>3249.3</v>
      </c>
      <c r="EB177" s="223">
        <v>9747.9000000000015</v>
      </c>
      <c r="EC177" s="223">
        <v>0</v>
      </c>
      <c r="ED177" s="223">
        <f t="shared" si="35"/>
        <v>8123.25</v>
      </c>
      <c r="EE177" s="223">
        <f t="shared" si="36"/>
        <v>0</v>
      </c>
      <c r="EF177" s="147" t="str">
        <f t="shared" si="37"/>
        <v>ERROR</v>
      </c>
      <c r="EG177" s="223">
        <f t="shared" si="38"/>
        <v>21120.45</v>
      </c>
      <c r="EI177" s="223">
        <f t="shared" si="34"/>
        <v>170775.34948224848</v>
      </c>
      <c r="EJ177" s="223">
        <f>EI177*'Key assumptions'!$H$20*'Key assumptions'!$H$21</f>
        <v>6404.0756055843176</v>
      </c>
      <c r="EK177" s="279">
        <f t="shared" si="41"/>
        <v>0.23963133640552994</v>
      </c>
      <c r="EL177" s="223">
        <f t="shared" si="39"/>
        <v>1534.6171958082234</v>
      </c>
      <c r="ET177" s="133">
        <f t="shared" si="45"/>
        <v>4</v>
      </c>
      <c r="EU177" s="133">
        <f t="shared" si="45"/>
        <v>12</v>
      </c>
      <c r="EV177" s="133">
        <f t="shared" si="45"/>
        <v>6</v>
      </c>
      <c r="EW177" s="133">
        <f t="shared" si="45"/>
        <v>1</v>
      </c>
      <c r="EX177" s="133">
        <f t="shared" si="45"/>
        <v>0</v>
      </c>
      <c r="EY177" s="133">
        <f t="shared" si="40"/>
        <v>23</v>
      </c>
      <c r="FA177" s="223">
        <v>0</v>
      </c>
      <c r="FB177" s="223">
        <v>0</v>
      </c>
    </row>
    <row r="178" spans="1:158" ht="12.6" thickBot="1" x14ac:dyDescent="0.45">
      <c r="A178" s="133" t="str">
        <v>Project Development</v>
      </c>
      <c r="B178" s="133" t="str">
        <v>N/A</v>
      </c>
      <c r="C178" s="133" t="str">
        <v>Internal Labour</v>
      </c>
      <c r="D178" s="133" t="str">
        <v>PT003696 AI BCSS Design Review</v>
      </c>
      <c r="E178" s="133" t="str">
        <v>Designer - Civil</v>
      </c>
      <c r="F178" s="133">
        <v>203.73</v>
      </c>
      <c r="G178" s="133">
        <v>89.239044008875723</v>
      </c>
      <c r="H178" s="133">
        <v>0</v>
      </c>
      <c r="I178" s="133">
        <v>0</v>
      </c>
      <c r="J178" s="133">
        <v>0</v>
      </c>
      <c r="K178" s="133">
        <v>0</v>
      </c>
      <c r="L178" s="133">
        <v>0</v>
      </c>
      <c r="M178" s="381" t="str">
        <v>[C-i-C]</v>
      </c>
      <c r="N178" s="381" t="str">
        <v>[C-i-C]</v>
      </c>
      <c r="O178" s="381" t="str">
        <v>[C-i-C]</v>
      </c>
      <c r="P178" s="381" t="str">
        <v>[C-i-C]</v>
      </c>
      <c r="Q178" s="381" t="str">
        <v>[C-i-C]</v>
      </c>
      <c r="R178" s="381" t="str">
        <v>[C-i-C]</v>
      </c>
      <c r="S178" s="381" t="str">
        <v>[C-i-C]</v>
      </c>
      <c r="T178" s="381" t="str">
        <v>[C-i-C]</v>
      </c>
      <c r="U178" s="381" t="str">
        <v>[C-i-C]</v>
      </c>
      <c r="V178" s="381" t="str">
        <v>[C-i-C]</v>
      </c>
      <c r="W178" s="381" t="str">
        <v>[C-i-C]</v>
      </c>
      <c r="X178" s="381" t="str">
        <v>[C-i-C]</v>
      </c>
      <c r="Y178" s="381" t="str">
        <v>[C-i-C]</v>
      </c>
      <c r="Z178" s="381" t="str">
        <v>[C-i-C]</v>
      </c>
      <c r="AA178" s="381" t="str">
        <v>[C-i-C]</v>
      </c>
      <c r="AB178" s="381" t="str">
        <v>[C-i-C]</v>
      </c>
      <c r="AC178" s="381" t="str">
        <v>[C-i-C]</v>
      </c>
      <c r="AD178" s="381" t="str">
        <v>[C-i-C]</v>
      </c>
      <c r="AE178" s="381" t="str">
        <v>[C-i-C]</v>
      </c>
      <c r="AF178" s="381" t="str">
        <v>[C-i-C]</v>
      </c>
      <c r="AG178" s="381" t="str">
        <v>[C-i-C]</v>
      </c>
      <c r="AH178" s="381" t="str">
        <v>[C-i-C]</v>
      </c>
      <c r="AI178" s="133">
        <v>0</v>
      </c>
      <c r="AJ178" s="133">
        <v>0</v>
      </c>
      <c r="AK178" s="133">
        <v>0</v>
      </c>
      <c r="AL178" s="133">
        <v>0</v>
      </c>
      <c r="AM178" s="133">
        <v>0</v>
      </c>
      <c r="AN178" s="133">
        <v>0</v>
      </c>
      <c r="AO178" s="133">
        <v>0</v>
      </c>
      <c r="AP178" s="133">
        <v>0</v>
      </c>
      <c r="AQ178" s="133">
        <v>0</v>
      </c>
      <c r="AR178" s="133">
        <v>0</v>
      </c>
      <c r="AS178" s="133">
        <v>0</v>
      </c>
      <c r="AT178" s="133">
        <v>0</v>
      </c>
      <c r="AU178" s="133">
        <v>0</v>
      </c>
      <c r="AV178" s="133">
        <v>0</v>
      </c>
      <c r="AW178" s="133">
        <v>0</v>
      </c>
      <c r="AX178" s="133">
        <v>0</v>
      </c>
      <c r="AY178" s="133">
        <v>0</v>
      </c>
      <c r="AZ178" s="133">
        <v>0</v>
      </c>
      <c r="BA178" s="133">
        <v>0</v>
      </c>
      <c r="BB178" s="133">
        <v>0</v>
      </c>
      <c r="BC178" s="133">
        <v>0</v>
      </c>
      <c r="BD178" s="133">
        <v>0</v>
      </c>
      <c r="BE178" s="133">
        <v>0</v>
      </c>
      <c r="BF178" s="133">
        <v>0</v>
      </c>
      <c r="BG178" s="133">
        <v>0</v>
      </c>
      <c r="BH178" s="133">
        <v>0</v>
      </c>
      <c r="BI178" s="133">
        <v>0</v>
      </c>
      <c r="BJ178" s="133">
        <v>0</v>
      </c>
      <c r="BK178" s="133">
        <v>0</v>
      </c>
      <c r="BL178" s="133">
        <v>0</v>
      </c>
      <c r="BM178" s="133">
        <v>0</v>
      </c>
      <c r="BN178" s="133">
        <v>0</v>
      </c>
      <c r="BO178" s="133">
        <v>0</v>
      </c>
      <c r="BP178" s="133">
        <v>0</v>
      </c>
      <c r="BQ178" s="133">
        <v>0</v>
      </c>
      <c r="BR178" s="133">
        <v>0</v>
      </c>
      <c r="BS178" s="381" t="str">
        <v>[C-i-C]</v>
      </c>
      <c r="BT178" s="381" t="str">
        <v>[C-i-C]</v>
      </c>
      <c r="BU178" s="381" t="str">
        <v>[C-i-C]</v>
      </c>
      <c r="BV178" s="381" t="str">
        <v>[C-i-C]</v>
      </c>
      <c r="BW178" s="381" t="str">
        <v>[C-i-C]</v>
      </c>
      <c r="BX178" s="381" t="str">
        <v>[C-i-C]</v>
      </c>
      <c r="BY178" s="381" t="str">
        <v>[C-i-C]</v>
      </c>
      <c r="BZ178" s="381" t="str">
        <v>[C-i-C]</v>
      </c>
      <c r="CA178" s="381" t="str">
        <v>[C-i-C]</v>
      </c>
      <c r="CB178" s="381" t="str">
        <v>[C-i-C]</v>
      </c>
      <c r="CC178" s="381" t="str">
        <v>[C-i-C]</v>
      </c>
      <c r="CD178" s="381" t="str">
        <v>[C-i-C]</v>
      </c>
      <c r="CE178" s="381" t="str">
        <v>[C-i-C]</v>
      </c>
      <c r="CF178" s="381" t="str">
        <v>[C-i-C]</v>
      </c>
      <c r="CG178" s="381" t="str">
        <v>[C-i-C]</v>
      </c>
      <c r="CH178" s="381" t="str">
        <v>[C-i-C]</v>
      </c>
      <c r="CI178" s="381" t="str">
        <v>[C-i-C]</v>
      </c>
      <c r="CJ178" s="381" t="str">
        <v>[C-i-C]</v>
      </c>
      <c r="CK178" s="381" t="str">
        <v>[C-i-C]</v>
      </c>
      <c r="CL178" s="381" t="str">
        <v>[C-i-C]</v>
      </c>
      <c r="CM178" s="381" t="str">
        <v>[C-i-C]</v>
      </c>
      <c r="CN178" s="381" t="str">
        <v>[C-i-C]</v>
      </c>
      <c r="CO178" s="133">
        <v>0</v>
      </c>
      <c r="CP178" s="133">
        <v>0</v>
      </c>
      <c r="CQ178" s="133">
        <v>0</v>
      </c>
      <c r="CR178" s="133">
        <v>0</v>
      </c>
      <c r="CS178" s="133">
        <v>0</v>
      </c>
      <c r="CT178" s="133">
        <v>0</v>
      </c>
      <c r="CU178" s="133">
        <v>0</v>
      </c>
      <c r="CV178" s="133">
        <v>0</v>
      </c>
      <c r="CW178" s="133">
        <v>0</v>
      </c>
      <c r="CX178" s="133">
        <v>0</v>
      </c>
      <c r="CY178" s="133">
        <v>0</v>
      </c>
      <c r="CZ178" s="133">
        <v>0</v>
      </c>
      <c r="DA178" s="133">
        <v>0</v>
      </c>
      <c r="DB178" s="133">
        <v>0</v>
      </c>
      <c r="DC178" s="133">
        <v>0</v>
      </c>
      <c r="DD178" s="133">
        <v>0</v>
      </c>
      <c r="DE178" s="133">
        <v>0</v>
      </c>
      <c r="DF178" s="133">
        <v>0</v>
      </c>
      <c r="DG178" s="133">
        <v>0</v>
      </c>
      <c r="DH178" s="133">
        <v>0</v>
      </c>
      <c r="DI178" s="133">
        <v>0</v>
      </c>
      <c r="DJ178" s="133">
        <v>0</v>
      </c>
      <c r="DK178" s="133">
        <v>0</v>
      </c>
      <c r="DL178" s="133">
        <v>0</v>
      </c>
      <c r="DM178" s="133">
        <v>0</v>
      </c>
      <c r="DN178" s="133">
        <v>0</v>
      </c>
      <c r="DO178" s="133">
        <v>0</v>
      </c>
      <c r="DP178" s="133">
        <v>0</v>
      </c>
      <c r="DQ178" s="133">
        <v>0</v>
      </c>
      <c r="DR178" s="133">
        <v>0</v>
      </c>
      <c r="DS178" s="133">
        <v>0</v>
      </c>
      <c r="DU178" s="223"/>
      <c r="DV178" s="223"/>
      <c r="DW178" s="223"/>
      <c r="DX178" s="223"/>
      <c r="DY178" s="223"/>
      <c r="DZ178" s="223"/>
      <c r="EA178" s="223">
        <v>6111.9000000000005</v>
      </c>
      <c r="EB178" s="223">
        <v>6111.9000000000005</v>
      </c>
      <c r="EC178" s="223">
        <v>0</v>
      </c>
      <c r="ED178" s="223">
        <f t="shared" si="35"/>
        <v>0</v>
      </c>
      <c r="EE178" s="223">
        <f t="shared" si="36"/>
        <v>0</v>
      </c>
      <c r="EF178" s="147" t="str">
        <f t="shared" si="37"/>
        <v>ERROR</v>
      </c>
      <c r="EG178" s="223">
        <f t="shared" si="38"/>
        <v>12223.800000000001</v>
      </c>
      <c r="EI178" s="223">
        <f t="shared" si="34"/>
        <v>160630.2792159763</v>
      </c>
      <c r="EJ178" s="223">
        <f>EI178*'Key assumptions'!$H$20*'Key assumptions'!$H$21</f>
        <v>6023.6354705991116</v>
      </c>
      <c r="EK178" s="279">
        <f t="shared" si="41"/>
        <v>0.23963133640552994</v>
      </c>
      <c r="EL178" s="223">
        <f t="shared" si="39"/>
        <v>1443.4518178394185</v>
      </c>
      <c r="ET178" s="133">
        <f t="shared" si="45"/>
        <v>4</v>
      </c>
      <c r="EU178" s="133">
        <f t="shared" si="45"/>
        <v>12</v>
      </c>
      <c r="EV178" s="133">
        <f t="shared" si="45"/>
        <v>6</v>
      </c>
      <c r="EW178" s="133">
        <f t="shared" si="45"/>
        <v>0</v>
      </c>
      <c r="EX178" s="133">
        <f t="shared" si="45"/>
        <v>0</v>
      </c>
      <c r="EY178" s="133">
        <f t="shared" si="40"/>
        <v>22</v>
      </c>
      <c r="FA178" s="223">
        <v>0</v>
      </c>
      <c r="FB178" s="223">
        <v>0</v>
      </c>
    </row>
    <row r="179" spans="1:158" ht="12.6" thickBot="1" x14ac:dyDescent="0.45">
      <c r="A179" s="133" t="str">
        <v>Project Development</v>
      </c>
      <c r="B179" s="133" t="str">
        <v>N/A</v>
      </c>
      <c r="C179" s="133" t="str">
        <v>Internal Labour</v>
      </c>
      <c r="D179" s="133" t="str">
        <v>PT003696 AI BCSS Design Review</v>
      </c>
      <c r="E179" s="133" t="str">
        <v>Senior Designer - HV</v>
      </c>
      <c r="F179" s="133">
        <v>272.37</v>
      </c>
      <c r="G179" s="133">
        <v>121.7</v>
      </c>
      <c r="H179" s="133">
        <v>0</v>
      </c>
      <c r="I179" s="133">
        <v>0</v>
      </c>
      <c r="J179" s="133">
        <v>0</v>
      </c>
      <c r="K179" s="133">
        <v>0</v>
      </c>
      <c r="L179" s="133">
        <v>0</v>
      </c>
      <c r="M179" s="381" t="str">
        <v>[C-i-C]</v>
      </c>
      <c r="N179" s="381" t="str">
        <v>[C-i-C]</v>
      </c>
      <c r="O179" s="381" t="str">
        <v>[C-i-C]</v>
      </c>
      <c r="P179" s="381" t="str">
        <v>[C-i-C]</v>
      </c>
      <c r="Q179" s="381" t="str">
        <v>[C-i-C]</v>
      </c>
      <c r="R179" s="381" t="str">
        <v>[C-i-C]</v>
      </c>
      <c r="S179" s="381" t="str">
        <v>[C-i-C]</v>
      </c>
      <c r="T179" s="381" t="str">
        <v>[C-i-C]</v>
      </c>
      <c r="U179" s="381" t="str">
        <v>[C-i-C]</v>
      </c>
      <c r="V179" s="381" t="str">
        <v>[C-i-C]</v>
      </c>
      <c r="W179" s="381" t="str">
        <v>[C-i-C]</v>
      </c>
      <c r="X179" s="381" t="str">
        <v>[C-i-C]</v>
      </c>
      <c r="Y179" s="381" t="str">
        <v>[C-i-C]</v>
      </c>
      <c r="Z179" s="381" t="str">
        <v>[C-i-C]</v>
      </c>
      <c r="AA179" s="381" t="str">
        <v>[C-i-C]</v>
      </c>
      <c r="AB179" s="381" t="str">
        <v>[C-i-C]</v>
      </c>
      <c r="AC179" s="381" t="str">
        <v>[C-i-C]</v>
      </c>
      <c r="AD179" s="381" t="str">
        <v>[C-i-C]</v>
      </c>
      <c r="AE179" s="381" t="str">
        <v>[C-i-C]</v>
      </c>
      <c r="AF179" s="381" t="str">
        <v>[C-i-C]</v>
      </c>
      <c r="AG179" s="381" t="str">
        <v>[C-i-C]</v>
      </c>
      <c r="AH179" s="381" t="str">
        <v>[C-i-C]</v>
      </c>
      <c r="AI179" s="133">
        <v>0</v>
      </c>
      <c r="AJ179" s="133">
        <v>0</v>
      </c>
      <c r="AK179" s="133">
        <v>0</v>
      </c>
      <c r="AL179" s="133">
        <v>0</v>
      </c>
      <c r="AM179" s="133">
        <v>0</v>
      </c>
      <c r="AN179" s="133">
        <v>0</v>
      </c>
      <c r="AO179" s="133">
        <v>0</v>
      </c>
      <c r="AP179" s="133">
        <v>0</v>
      </c>
      <c r="AQ179" s="133">
        <v>0</v>
      </c>
      <c r="AR179" s="133">
        <v>0</v>
      </c>
      <c r="AS179" s="133">
        <v>0</v>
      </c>
      <c r="AT179" s="133">
        <v>0</v>
      </c>
      <c r="AU179" s="133">
        <v>0</v>
      </c>
      <c r="AV179" s="133">
        <v>0</v>
      </c>
      <c r="AW179" s="133">
        <v>0</v>
      </c>
      <c r="AX179" s="133">
        <v>0</v>
      </c>
      <c r="AY179" s="133">
        <v>0</v>
      </c>
      <c r="AZ179" s="133">
        <v>0</v>
      </c>
      <c r="BA179" s="133">
        <v>0</v>
      </c>
      <c r="BB179" s="133">
        <v>0</v>
      </c>
      <c r="BC179" s="133">
        <v>0</v>
      </c>
      <c r="BD179" s="133">
        <v>0</v>
      </c>
      <c r="BE179" s="133">
        <v>0</v>
      </c>
      <c r="BF179" s="133">
        <v>0</v>
      </c>
      <c r="BG179" s="133">
        <v>0</v>
      </c>
      <c r="BH179" s="133">
        <v>0</v>
      </c>
      <c r="BI179" s="133">
        <v>0</v>
      </c>
      <c r="BJ179" s="133">
        <v>0</v>
      </c>
      <c r="BK179" s="133">
        <v>0</v>
      </c>
      <c r="BL179" s="133">
        <v>0</v>
      </c>
      <c r="BM179" s="133">
        <v>0</v>
      </c>
      <c r="BN179" s="133">
        <v>0</v>
      </c>
      <c r="BO179" s="133">
        <v>0</v>
      </c>
      <c r="BP179" s="133">
        <v>0</v>
      </c>
      <c r="BQ179" s="133">
        <v>0</v>
      </c>
      <c r="BR179" s="133">
        <v>0</v>
      </c>
      <c r="BS179" s="381" t="str">
        <v>[C-i-C]</v>
      </c>
      <c r="BT179" s="381" t="str">
        <v>[C-i-C]</v>
      </c>
      <c r="BU179" s="381" t="str">
        <v>[C-i-C]</v>
      </c>
      <c r="BV179" s="381" t="str">
        <v>[C-i-C]</v>
      </c>
      <c r="BW179" s="381" t="str">
        <v>[C-i-C]</v>
      </c>
      <c r="BX179" s="381" t="str">
        <v>[C-i-C]</v>
      </c>
      <c r="BY179" s="381" t="str">
        <v>[C-i-C]</v>
      </c>
      <c r="BZ179" s="381" t="str">
        <v>[C-i-C]</v>
      </c>
      <c r="CA179" s="381" t="str">
        <v>[C-i-C]</v>
      </c>
      <c r="CB179" s="381" t="str">
        <v>[C-i-C]</v>
      </c>
      <c r="CC179" s="381" t="str">
        <v>[C-i-C]</v>
      </c>
      <c r="CD179" s="381" t="str">
        <v>[C-i-C]</v>
      </c>
      <c r="CE179" s="381" t="str">
        <v>[C-i-C]</v>
      </c>
      <c r="CF179" s="381" t="str">
        <v>[C-i-C]</v>
      </c>
      <c r="CG179" s="381" t="str">
        <v>[C-i-C]</v>
      </c>
      <c r="CH179" s="381" t="str">
        <v>[C-i-C]</v>
      </c>
      <c r="CI179" s="381" t="str">
        <v>[C-i-C]</v>
      </c>
      <c r="CJ179" s="381" t="str">
        <v>[C-i-C]</v>
      </c>
      <c r="CK179" s="381" t="str">
        <v>[C-i-C]</v>
      </c>
      <c r="CL179" s="381" t="str">
        <v>[C-i-C]</v>
      </c>
      <c r="CM179" s="381" t="str">
        <v>[C-i-C]</v>
      </c>
      <c r="CN179" s="381" t="str">
        <v>[C-i-C]</v>
      </c>
      <c r="CO179" s="133">
        <v>0</v>
      </c>
      <c r="CP179" s="133">
        <v>0</v>
      </c>
      <c r="CQ179" s="133">
        <v>0</v>
      </c>
      <c r="CR179" s="133">
        <v>0</v>
      </c>
      <c r="CS179" s="133">
        <v>0</v>
      </c>
      <c r="CT179" s="133">
        <v>0</v>
      </c>
      <c r="CU179" s="133">
        <v>0</v>
      </c>
      <c r="CV179" s="133">
        <v>0</v>
      </c>
      <c r="CW179" s="133">
        <v>0</v>
      </c>
      <c r="CX179" s="133">
        <v>0</v>
      </c>
      <c r="CY179" s="133">
        <v>0</v>
      </c>
      <c r="CZ179" s="133">
        <v>0</v>
      </c>
      <c r="DA179" s="133">
        <v>0</v>
      </c>
      <c r="DB179" s="133">
        <v>0</v>
      </c>
      <c r="DC179" s="133">
        <v>0</v>
      </c>
      <c r="DD179" s="133">
        <v>0</v>
      </c>
      <c r="DE179" s="133">
        <v>0</v>
      </c>
      <c r="DF179" s="133">
        <v>0</v>
      </c>
      <c r="DG179" s="133">
        <v>0</v>
      </c>
      <c r="DH179" s="133">
        <v>0</v>
      </c>
      <c r="DI179" s="133">
        <v>0</v>
      </c>
      <c r="DJ179" s="133">
        <v>0</v>
      </c>
      <c r="DK179" s="133">
        <v>0</v>
      </c>
      <c r="DL179" s="133">
        <v>0</v>
      </c>
      <c r="DM179" s="133">
        <v>0</v>
      </c>
      <c r="DN179" s="133">
        <v>0</v>
      </c>
      <c r="DO179" s="133">
        <v>0</v>
      </c>
      <c r="DP179" s="133">
        <v>0</v>
      </c>
      <c r="DQ179" s="133">
        <v>0</v>
      </c>
      <c r="DR179" s="133">
        <v>0</v>
      </c>
      <c r="DS179" s="133">
        <v>0</v>
      </c>
      <c r="DU179" s="223"/>
      <c r="DV179" s="223"/>
      <c r="DW179" s="223"/>
      <c r="DX179" s="223"/>
      <c r="DY179" s="223"/>
      <c r="DZ179" s="223"/>
      <c r="EA179" s="223">
        <v>8754.75</v>
      </c>
      <c r="EB179" s="223">
        <v>12256.65</v>
      </c>
      <c r="EC179" s="223">
        <v>0</v>
      </c>
      <c r="ED179" s="223">
        <f t="shared" si="35"/>
        <v>0</v>
      </c>
      <c r="EE179" s="223">
        <f t="shared" si="36"/>
        <v>0</v>
      </c>
      <c r="EF179" s="147" t="str">
        <f t="shared" si="37"/>
        <v>ERROR</v>
      </c>
      <c r="EG179" s="223">
        <f t="shared" si="38"/>
        <v>21011.4</v>
      </c>
      <c r="EI179" s="223">
        <f t="shared" si="34"/>
        <v>219060</v>
      </c>
      <c r="EJ179" s="223">
        <f>EI179*'Key assumptions'!$H$20*'Key assumptions'!$H$21</f>
        <v>8214.75</v>
      </c>
      <c r="EK179" s="279">
        <f t="shared" si="41"/>
        <v>0.23963133640552994</v>
      </c>
      <c r="EL179" s="223">
        <f t="shared" si="39"/>
        <v>1968.5115207373271</v>
      </c>
      <c r="ET179" s="133">
        <f t="shared" ref="ET179:EX188" si="46">COUNTIFS($H$6:$BL$6,ET$8,$H179:$BL179,"&lt;&gt;"&amp;0)</f>
        <v>4</v>
      </c>
      <c r="EU179" s="133">
        <f t="shared" si="46"/>
        <v>12</v>
      </c>
      <c r="EV179" s="133">
        <f t="shared" si="46"/>
        <v>6</v>
      </c>
      <c r="EW179" s="133">
        <f t="shared" si="46"/>
        <v>0</v>
      </c>
      <c r="EX179" s="133">
        <f t="shared" si="46"/>
        <v>0</v>
      </c>
      <c r="EY179" s="133">
        <f t="shared" si="40"/>
        <v>22</v>
      </c>
      <c r="FA179" s="223">
        <v>0</v>
      </c>
      <c r="FB179" s="223">
        <v>0</v>
      </c>
    </row>
    <row r="180" spans="1:158" ht="12.6" thickBot="1" x14ac:dyDescent="0.45">
      <c r="A180" s="133" t="str">
        <v>Project Development</v>
      </c>
      <c r="B180" s="133" t="str">
        <v>N/A</v>
      </c>
      <c r="C180" s="133" t="str">
        <v>Internal Labour</v>
      </c>
      <c r="D180" s="133" t="str">
        <v>PT003696 AI BCSS Design Review</v>
      </c>
      <c r="E180" s="133" t="str">
        <v>Senior Designer - HV</v>
      </c>
      <c r="F180" s="133">
        <v>272.37</v>
      </c>
      <c r="G180" s="133">
        <v>121.7</v>
      </c>
      <c r="H180" s="133">
        <v>0</v>
      </c>
      <c r="I180" s="133">
        <v>0</v>
      </c>
      <c r="J180" s="133">
        <v>0</v>
      </c>
      <c r="K180" s="133">
        <v>0</v>
      </c>
      <c r="L180" s="133">
        <v>0</v>
      </c>
      <c r="M180" s="381" t="str">
        <v>[C-i-C]</v>
      </c>
      <c r="N180" s="381" t="str">
        <v>[C-i-C]</v>
      </c>
      <c r="O180" s="381" t="str">
        <v>[C-i-C]</v>
      </c>
      <c r="P180" s="381" t="str">
        <v>[C-i-C]</v>
      </c>
      <c r="Q180" s="381" t="str">
        <v>[C-i-C]</v>
      </c>
      <c r="R180" s="381" t="str">
        <v>[C-i-C]</v>
      </c>
      <c r="S180" s="381" t="str">
        <v>[C-i-C]</v>
      </c>
      <c r="T180" s="381" t="str">
        <v>[C-i-C]</v>
      </c>
      <c r="U180" s="381" t="str">
        <v>[C-i-C]</v>
      </c>
      <c r="V180" s="381" t="str">
        <v>[C-i-C]</v>
      </c>
      <c r="W180" s="381" t="str">
        <v>[C-i-C]</v>
      </c>
      <c r="X180" s="381" t="str">
        <v>[C-i-C]</v>
      </c>
      <c r="Y180" s="381" t="str">
        <v>[C-i-C]</v>
      </c>
      <c r="Z180" s="381" t="str">
        <v>[C-i-C]</v>
      </c>
      <c r="AA180" s="381" t="str">
        <v>[C-i-C]</v>
      </c>
      <c r="AB180" s="381" t="str">
        <v>[C-i-C]</v>
      </c>
      <c r="AC180" s="381" t="str">
        <v>[C-i-C]</v>
      </c>
      <c r="AD180" s="381" t="str">
        <v>[C-i-C]</v>
      </c>
      <c r="AE180" s="381" t="str">
        <v>[C-i-C]</v>
      </c>
      <c r="AF180" s="381" t="str">
        <v>[C-i-C]</v>
      </c>
      <c r="AG180" s="381" t="str">
        <v>[C-i-C]</v>
      </c>
      <c r="AH180" s="381" t="str">
        <v>[C-i-C]</v>
      </c>
      <c r="AI180" s="133">
        <v>0</v>
      </c>
      <c r="AJ180" s="133">
        <v>0</v>
      </c>
      <c r="AK180" s="133">
        <v>0</v>
      </c>
      <c r="AL180" s="133">
        <v>0</v>
      </c>
      <c r="AM180" s="133">
        <v>0</v>
      </c>
      <c r="AN180" s="133">
        <v>0</v>
      </c>
      <c r="AO180" s="133">
        <v>0</v>
      </c>
      <c r="AP180" s="133">
        <v>0</v>
      </c>
      <c r="AQ180" s="133">
        <v>0</v>
      </c>
      <c r="AR180" s="133">
        <v>0</v>
      </c>
      <c r="AS180" s="133">
        <v>0</v>
      </c>
      <c r="AT180" s="133">
        <v>0</v>
      </c>
      <c r="AU180" s="133">
        <v>0</v>
      </c>
      <c r="AV180" s="133">
        <v>0</v>
      </c>
      <c r="AW180" s="133">
        <v>0</v>
      </c>
      <c r="AX180" s="133">
        <v>0</v>
      </c>
      <c r="AY180" s="133">
        <v>0</v>
      </c>
      <c r="AZ180" s="133">
        <v>0</v>
      </c>
      <c r="BA180" s="133">
        <v>0</v>
      </c>
      <c r="BB180" s="133">
        <v>0</v>
      </c>
      <c r="BC180" s="133">
        <v>0</v>
      </c>
      <c r="BD180" s="133">
        <v>0</v>
      </c>
      <c r="BE180" s="133">
        <v>0</v>
      </c>
      <c r="BF180" s="133">
        <v>0</v>
      </c>
      <c r="BG180" s="133">
        <v>0</v>
      </c>
      <c r="BH180" s="133">
        <v>0</v>
      </c>
      <c r="BI180" s="133">
        <v>0</v>
      </c>
      <c r="BJ180" s="133">
        <v>0</v>
      </c>
      <c r="BK180" s="133">
        <v>0</v>
      </c>
      <c r="BL180" s="133">
        <v>0</v>
      </c>
      <c r="BM180" s="133">
        <v>0</v>
      </c>
      <c r="BN180" s="133">
        <v>0</v>
      </c>
      <c r="BO180" s="133">
        <v>0</v>
      </c>
      <c r="BP180" s="133">
        <v>0</v>
      </c>
      <c r="BQ180" s="133">
        <v>0</v>
      </c>
      <c r="BR180" s="133">
        <v>0</v>
      </c>
      <c r="BS180" s="381" t="str">
        <v>[C-i-C]</v>
      </c>
      <c r="BT180" s="381" t="str">
        <v>[C-i-C]</v>
      </c>
      <c r="BU180" s="381" t="str">
        <v>[C-i-C]</v>
      </c>
      <c r="BV180" s="381" t="str">
        <v>[C-i-C]</v>
      </c>
      <c r="BW180" s="381" t="str">
        <v>[C-i-C]</v>
      </c>
      <c r="BX180" s="381" t="str">
        <v>[C-i-C]</v>
      </c>
      <c r="BY180" s="381" t="str">
        <v>[C-i-C]</v>
      </c>
      <c r="BZ180" s="381" t="str">
        <v>[C-i-C]</v>
      </c>
      <c r="CA180" s="381" t="str">
        <v>[C-i-C]</v>
      </c>
      <c r="CB180" s="381" t="str">
        <v>[C-i-C]</v>
      </c>
      <c r="CC180" s="381" t="str">
        <v>[C-i-C]</v>
      </c>
      <c r="CD180" s="381" t="str">
        <v>[C-i-C]</v>
      </c>
      <c r="CE180" s="381" t="str">
        <v>[C-i-C]</v>
      </c>
      <c r="CF180" s="381" t="str">
        <v>[C-i-C]</v>
      </c>
      <c r="CG180" s="381" t="str">
        <v>[C-i-C]</v>
      </c>
      <c r="CH180" s="381" t="str">
        <v>[C-i-C]</v>
      </c>
      <c r="CI180" s="381" t="str">
        <v>[C-i-C]</v>
      </c>
      <c r="CJ180" s="381" t="str">
        <v>[C-i-C]</v>
      </c>
      <c r="CK180" s="381" t="str">
        <v>[C-i-C]</v>
      </c>
      <c r="CL180" s="381" t="str">
        <v>[C-i-C]</v>
      </c>
      <c r="CM180" s="381" t="str">
        <v>[C-i-C]</v>
      </c>
      <c r="CN180" s="381" t="str">
        <v>[C-i-C]</v>
      </c>
      <c r="CO180" s="133">
        <v>0</v>
      </c>
      <c r="CP180" s="133">
        <v>0</v>
      </c>
      <c r="CQ180" s="133">
        <v>0</v>
      </c>
      <c r="CR180" s="133">
        <v>0</v>
      </c>
      <c r="CS180" s="133">
        <v>0</v>
      </c>
      <c r="CT180" s="133">
        <v>0</v>
      </c>
      <c r="CU180" s="133">
        <v>0</v>
      </c>
      <c r="CV180" s="133">
        <v>0</v>
      </c>
      <c r="CW180" s="133">
        <v>0</v>
      </c>
      <c r="CX180" s="133">
        <v>0</v>
      </c>
      <c r="CY180" s="133">
        <v>0</v>
      </c>
      <c r="CZ180" s="133">
        <v>0</v>
      </c>
      <c r="DA180" s="133">
        <v>0</v>
      </c>
      <c r="DB180" s="133">
        <v>0</v>
      </c>
      <c r="DC180" s="133">
        <v>0</v>
      </c>
      <c r="DD180" s="133">
        <v>0</v>
      </c>
      <c r="DE180" s="133">
        <v>0</v>
      </c>
      <c r="DF180" s="133">
        <v>0</v>
      </c>
      <c r="DG180" s="133">
        <v>0</v>
      </c>
      <c r="DH180" s="133">
        <v>0</v>
      </c>
      <c r="DI180" s="133">
        <v>0</v>
      </c>
      <c r="DJ180" s="133">
        <v>0</v>
      </c>
      <c r="DK180" s="133">
        <v>0</v>
      </c>
      <c r="DL180" s="133">
        <v>0</v>
      </c>
      <c r="DM180" s="133">
        <v>0</v>
      </c>
      <c r="DN180" s="133">
        <v>0</v>
      </c>
      <c r="DO180" s="133">
        <v>0</v>
      </c>
      <c r="DP180" s="133">
        <v>0</v>
      </c>
      <c r="DQ180" s="133">
        <v>0</v>
      </c>
      <c r="DR180" s="133">
        <v>0</v>
      </c>
      <c r="DS180" s="133">
        <v>0</v>
      </c>
      <c r="DU180" s="223"/>
      <c r="DV180" s="223"/>
      <c r="DW180" s="223"/>
      <c r="DX180" s="223"/>
      <c r="DY180" s="223"/>
      <c r="DZ180" s="223"/>
      <c r="EA180" s="223">
        <v>12256.65</v>
      </c>
      <c r="EB180" s="223">
        <v>12256.65</v>
      </c>
      <c r="EC180" s="223">
        <v>0</v>
      </c>
      <c r="ED180" s="223">
        <f t="shared" si="35"/>
        <v>0</v>
      </c>
      <c r="EE180" s="223">
        <f t="shared" si="36"/>
        <v>0</v>
      </c>
      <c r="EF180" s="147" t="str">
        <f t="shared" si="37"/>
        <v>ERROR</v>
      </c>
      <c r="EG180" s="223">
        <f t="shared" si="38"/>
        <v>24513.3</v>
      </c>
      <c r="EI180" s="223">
        <f t="shared" si="34"/>
        <v>219060</v>
      </c>
      <c r="EJ180" s="223">
        <f>EI180*'Key assumptions'!$H$20*'Key assumptions'!$H$21</f>
        <v>8214.75</v>
      </c>
      <c r="EK180" s="279">
        <f t="shared" si="41"/>
        <v>0.23963133640552994</v>
      </c>
      <c r="EL180" s="223">
        <f t="shared" si="39"/>
        <v>1968.5115207373271</v>
      </c>
      <c r="ET180" s="133">
        <f t="shared" si="46"/>
        <v>4</v>
      </c>
      <c r="EU180" s="133">
        <f t="shared" si="46"/>
        <v>12</v>
      </c>
      <c r="EV180" s="133">
        <f t="shared" si="46"/>
        <v>6</v>
      </c>
      <c r="EW180" s="133">
        <f t="shared" si="46"/>
        <v>0</v>
      </c>
      <c r="EX180" s="133">
        <f t="shared" si="46"/>
        <v>0</v>
      </c>
      <c r="EY180" s="133">
        <f t="shared" si="40"/>
        <v>22</v>
      </c>
      <c r="FA180" s="223">
        <v>0</v>
      </c>
      <c r="FB180" s="223">
        <v>0</v>
      </c>
    </row>
    <row r="181" spans="1:158" ht="12.6" thickBot="1" x14ac:dyDescent="0.45">
      <c r="A181" s="133" t="str">
        <v>Project Development</v>
      </c>
      <c r="B181" s="133" t="str">
        <v>N/A</v>
      </c>
      <c r="C181" s="133" t="str">
        <v>Internal Labour</v>
      </c>
      <c r="D181" s="133" t="str">
        <v>PT003696 AI BCSS Design Review</v>
      </c>
      <c r="E181" s="133" t="str">
        <v>Senior Project Manager (CWO REZ)</v>
      </c>
      <c r="F181" s="133">
        <v>304.81</v>
      </c>
      <c r="G181" s="133">
        <v>136.19999999999999</v>
      </c>
      <c r="H181" s="133">
        <v>0</v>
      </c>
      <c r="I181" s="133">
        <v>0</v>
      </c>
      <c r="J181" s="133">
        <v>0</v>
      </c>
      <c r="K181" s="133">
        <v>0</v>
      </c>
      <c r="L181" s="133">
        <v>0</v>
      </c>
      <c r="M181" s="381" t="str">
        <v>[C-i-C]</v>
      </c>
      <c r="N181" s="381" t="str">
        <v>[C-i-C]</v>
      </c>
      <c r="O181" s="381" t="str">
        <v>[C-i-C]</v>
      </c>
      <c r="P181" s="381" t="str">
        <v>[C-i-C]</v>
      </c>
      <c r="Q181" s="381" t="str">
        <v>[C-i-C]</v>
      </c>
      <c r="R181" s="381" t="str">
        <v>[C-i-C]</v>
      </c>
      <c r="S181" s="381" t="str">
        <v>[C-i-C]</v>
      </c>
      <c r="T181" s="381" t="str">
        <v>[C-i-C]</v>
      </c>
      <c r="U181" s="381" t="str">
        <v>[C-i-C]</v>
      </c>
      <c r="V181" s="381" t="str">
        <v>[C-i-C]</v>
      </c>
      <c r="W181" s="381" t="str">
        <v>[C-i-C]</v>
      </c>
      <c r="X181" s="381" t="str">
        <v>[C-i-C]</v>
      </c>
      <c r="Y181" s="381" t="str">
        <v>[C-i-C]</v>
      </c>
      <c r="Z181" s="381" t="str">
        <v>[C-i-C]</v>
      </c>
      <c r="AA181" s="381" t="str">
        <v>[C-i-C]</v>
      </c>
      <c r="AB181" s="381" t="str">
        <v>[C-i-C]</v>
      </c>
      <c r="AC181" s="381" t="str">
        <v>[C-i-C]</v>
      </c>
      <c r="AD181" s="381" t="str">
        <v>[C-i-C]</v>
      </c>
      <c r="AE181" s="381" t="str">
        <v>[C-i-C]</v>
      </c>
      <c r="AF181" s="381" t="str">
        <v>[C-i-C]</v>
      </c>
      <c r="AG181" s="381" t="str">
        <v>[C-i-C]</v>
      </c>
      <c r="AH181" s="381" t="str">
        <v>[C-i-C]</v>
      </c>
      <c r="AI181" s="133">
        <v>0</v>
      </c>
      <c r="AJ181" s="133">
        <v>0</v>
      </c>
      <c r="AK181" s="133">
        <v>0</v>
      </c>
      <c r="AL181" s="133">
        <v>0</v>
      </c>
      <c r="AM181" s="133">
        <v>0</v>
      </c>
      <c r="AN181" s="133">
        <v>0</v>
      </c>
      <c r="AO181" s="133">
        <v>0</v>
      </c>
      <c r="AP181" s="133">
        <v>0</v>
      </c>
      <c r="AQ181" s="133">
        <v>0</v>
      </c>
      <c r="AR181" s="133">
        <v>0</v>
      </c>
      <c r="AS181" s="133">
        <v>0</v>
      </c>
      <c r="AT181" s="133">
        <v>0</v>
      </c>
      <c r="AU181" s="133">
        <v>0</v>
      </c>
      <c r="AV181" s="133">
        <v>0</v>
      </c>
      <c r="AW181" s="133">
        <v>0</v>
      </c>
      <c r="AX181" s="133">
        <v>0</v>
      </c>
      <c r="AY181" s="133">
        <v>0</v>
      </c>
      <c r="AZ181" s="133">
        <v>0</v>
      </c>
      <c r="BA181" s="133">
        <v>0</v>
      </c>
      <c r="BB181" s="133">
        <v>0</v>
      </c>
      <c r="BC181" s="133">
        <v>0</v>
      </c>
      <c r="BD181" s="133">
        <v>0</v>
      </c>
      <c r="BE181" s="133">
        <v>0</v>
      </c>
      <c r="BF181" s="133">
        <v>0</v>
      </c>
      <c r="BG181" s="133">
        <v>0</v>
      </c>
      <c r="BH181" s="133">
        <v>0</v>
      </c>
      <c r="BI181" s="133">
        <v>0</v>
      </c>
      <c r="BJ181" s="133">
        <v>0</v>
      </c>
      <c r="BK181" s="133">
        <v>0</v>
      </c>
      <c r="BL181" s="133">
        <v>0</v>
      </c>
      <c r="BM181" s="133">
        <v>0</v>
      </c>
      <c r="BN181" s="133">
        <v>0</v>
      </c>
      <c r="BO181" s="133">
        <v>0</v>
      </c>
      <c r="BP181" s="133">
        <v>0</v>
      </c>
      <c r="BQ181" s="133">
        <v>0</v>
      </c>
      <c r="BR181" s="133">
        <v>0</v>
      </c>
      <c r="BS181" s="381" t="str">
        <v>[C-i-C]</v>
      </c>
      <c r="BT181" s="381" t="str">
        <v>[C-i-C]</v>
      </c>
      <c r="BU181" s="381" t="str">
        <v>[C-i-C]</v>
      </c>
      <c r="BV181" s="381" t="str">
        <v>[C-i-C]</v>
      </c>
      <c r="BW181" s="381" t="str">
        <v>[C-i-C]</v>
      </c>
      <c r="BX181" s="381" t="str">
        <v>[C-i-C]</v>
      </c>
      <c r="BY181" s="381" t="str">
        <v>[C-i-C]</v>
      </c>
      <c r="BZ181" s="381" t="str">
        <v>[C-i-C]</v>
      </c>
      <c r="CA181" s="381" t="str">
        <v>[C-i-C]</v>
      </c>
      <c r="CB181" s="381" t="str">
        <v>[C-i-C]</v>
      </c>
      <c r="CC181" s="381" t="str">
        <v>[C-i-C]</v>
      </c>
      <c r="CD181" s="381" t="str">
        <v>[C-i-C]</v>
      </c>
      <c r="CE181" s="381" t="str">
        <v>[C-i-C]</v>
      </c>
      <c r="CF181" s="381" t="str">
        <v>[C-i-C]</v>
      </c>
      <c r="CG181" s="381" t="str">
        <v>[C-i-C]</v>
      </c>
      <c r="CH181" s="381" t="str">
        <v>[C-i-C]</v>
      </c>
      <c r="CI181" s="381" t="str">
        <v>[C-i-C]</v>
      </c>
      <c r="CJ181" s="381" t="str">
        <v>[C-i-C]</v>
      </c>
      <c r="CK181" s="381" t="str">
        <v>[C-i-C]</v>
      </c>
      <c r="CL181" s="381" t="str">
        <v>[C-i-C]</v>
      </c>
      <c r="CM181" s="381" t="str">
        <v>[C-i-C]</v>
      </c>
      <c r="CN181" s="381" t="str">
        <v>[C-i-C]</v>
      </c>
      <c r="CO181" s="133">
        <v>0</v>
      </c>
      <c r="CP181" s="133">
        <v>0</v>
      </c>
      <c r="CQ181" s="133">
        <v>0</v>
      </c>
      <c r="CR181" s="133">
        <v>0</v>
      </c>
      <c r="CS181" s="133">
        <v>0</v>
      </c>
      <c r="CT181" s="133">
        <v>0</v>
      </c>
      <c r="CU181" s="133">
        <v>0</v>
      </c>
      <c r="CV181" s="133">
        <v>0</v>
      </c>
      <c r="CW181" s="133">
        <v>0</v>
      </c>
      <c r="CX181" s="133">
        <v>0</v>
      </c>
      <c r="CY181" s="133">
        <v>0</v>
      </c>
      <c r="CZ181" s="133">
        <v>0</v>
      </c>
      <c r="DA181" s="133">
        <v>0</v>
      </c>
      <c r="DB181" s="133">
        <v>0</v>
      </c>
      <c r="DC181" s="133">
        <v>0</v>
      </c>
      <c r="DD181" s="133">
        <v>0</v>
      </c>
      <c r="DE181" s="133">
        <v>0</v>
      </c>
      <c r="DF181" s="133">
        <v>0</v>
      </c>
      <c r="DG181" s="133">
        <v>0</v>
      </c>
      <c r="DH181" s="133">
        <v>0</v>
      </c>
      <c r="DI181" s="133">
        <v>0</v>
      </c>
      <c r="DJ181" s="133">
        <v>0</v>
      </c>
      <c r="DK181" s="133">
        <v>0</v>
      </c>
      <c r="DL181" s="133">
        <v>0</v>
      </c>
      <c r="DM181" s="133">
        <v>0</v>
      </c>
      <c r="DN181" s="133">
        <v>0</v>
      </c>
      <c r="DO181" s="133">
        <v>0</v>
      </c>
      <c r="DP181" s="133">
        <v>0</v>
      </c>
      <c r="DQ181" s="133">
        <v>0</v>
      </c>
      <c r="DR181" s="133">
        <v>0</v>
      </c>
      <c r="DS181" s="133">
        <v>0</v>
      </c>
      <c r="DU181" s="223"/>
      <c r="DV181" s="223"/>
      <c r="DW181" s="223"/>
      <c r="DX181" s="223"/>
      <c r="DY181" s="223"/>
      <c r="DZ181" s="223"/>
      <c r="EA181" s="223">
        <v>6858.2249999999995</v>
      </c>
      <c r="EB181" s="223">
        <v>20574.674999999999</v>
      </c>
      <c r="EC181" s="223">
        <v>0</v>
      </c>
      <c r="ED181" s="223">
        <f t="shared" si="35"/>
        <v>0</v>
      </c>
      <c r="EE181" s="223">
        <f t="shared" si="36"/>
        <v>0</v>
      </c>
      <c r="EF181" s="147" t="str">
        <f t="shared" si="37"/>
        <v>ERROR</v>
      </c>
      <c r="EG181" s="223">
        <f t="shared" si="38"/>
        <v>27432.899999999998</v>
      </c>
      <c r="EI181" s="223">
        <f t="shared" si="34"/>
        <v>245160</v>
      </c>
      <c r="EJ181" s="223">
        <f>EI181*'Key assumptions'!$H$20*'Key assumptions'!$H$21</f>
        <v>9193.5</v>
      </c>
      <c r="EK181" s="279">
        <f t="shared" si="41"/>
        <v>0.23963133640552994</v>
      </c>
      <c r="EL181" s="223">
        <f t="shared" si="39"/>
        <v>2203.0506912442397</v>
      </c>
      <c r="ET181" s="133">
        <f t="shared" si="46"/>
        <v>4</v>
      </c>
      <c r="EU181" s="133">
        <f t="shared" si="46"/>
        <v>12</v>
      </c>
      <c r="EV181" s="133">
        <f t="shared" si="46"/>
        <v>6</v>
      </c>
      <c r="EW181" s="133">
        <f t="shared" si="46"/>
        <v>0</v>
      </c>
      <c r="EX181" s="133">
        <f t="shared" si="46"/>
        <v>0</v>
      </c>
      <c r="EY181" s="133">
        <f t="shared" si="40"/>
        <v>22</v>
      </c>
      <c r="FA181" s="223">
        <v>0</v>
      </c>
      <c r="FB181" s="223">
        <v>0</v>
      </c>
    </row>
    <row r="182" spans="1:158" ht="12.6" thickBot="1" x14ac:dyDescent="0.45">
      <c r="A182" s="133" t="str">
        <v>Project Development</v>
      </c>
      <c r="B182" s="133" t="str">
        <v>N/A</v>
      </c>
      <c r="C182" s="133" t="str">
        <v>Internal Labour</v>
      </c>
      <c r="D182" s="133" t="str">
        <v>PT004728 - 4</v>
      </c>
      <c r="E182" s="133" t="str">
        <v xml:space="preserve">	Network Planning - Senior</v>
      </c>
      <c r="F182" s="133">
        <v>307.27999999999997</v>
      </c>
      <c r="G182" s="133">
        <v>137.30000000000001</v>
      </c>
      <c r="H182" s="133">
        <v>0</v>
      </c>
      <c r="I182" s="133">
        <v>0</v>
      </c>
      <c r="J182" s="133">
        <v>0</v>
      </c>
      <c r="K182" s="133">
        <v>0</v>
      </c>
      <c r="L182" s="133">
        <v>0</v>
      </c>
      <c r="M182" s="381" t="str">
        <v>[C-i-C]</v>
      </c>
      <c r="N182" s="381" t="str">
        <v>[C-i-C]</v>
      </c>
      <c r="O182" s="381" t="str">
        <v>[C-i-C]</v>
      </c>
      <c r="P182" s="381" t="str">
        <v>[C-i-C]</v>
      </c>
      <c r="Q182" s="381" t="str">
        <v>[C-i-C]</v>
      </c>
      <c r="R182" s="381" t="str">
        <v>[C-i-C]</v>
      </c>
      <c r="S182" s="381" t="str">
        <v>[C-i-C]</v>
      </c>
      <c r="T182" s="381" t="str">
        <v>[C-i-C]</v>
      </c>
      <c r="U182" s="381" t="str">
        <v>[C-i-C]</v>
      </c>
      <c r="V182" s="381" t="str">
        <v>[C-i-C]</v>
      </c>
      <c r="W182" s="381" t="str">
        <v>[C-i-C]</v>
      </c>
      <c r="X182" s="381" t="str">
        <v>[C-i-C]</v>
      </c>
      <c r="Y182" s="381" t="str">
        <v>[C-i-C]</v>
      </c>
      <c r="Z182" s="381" t="str">
        <v>[C-i-C]</v>
      </c>
      <c r="AA182" s="381" t="str">
        <v>[C-i-C]</v>
      </c>
      <c r="AB182" s="381" t="str">
        <v>[C-i-C]</v>
      </c>
      <c r="AC182" s="381" t="str">
        <v>[C-i-C]</v>
      </c>
      <c r="AD182" s="381" t="str">
        <v>[C-i-C]</v>
      </c>
      <c r="AE182" s="381" t="str">
        <v>[C-i-C]</v>
      </c>
      <c r="AF182" s="381" t="str">
        <v>[C-i-C]</v>
      </c>
      <c r="AG182" s="381" t="str">
        <v>[C-i-C]</v>
      </c>
      <c r="AH182" s="381" t="str">
        <v>[C-i-C]</v>
      </c>
      <c r="AI182" s="133">
        <v>0</v>
      </c>
      <c r="AJ182" s="133">
        <v>0</v>
      </c>
      <c r="AK182" s="133">
        <v>0</v>
      </c>
      <c r="AL182" s="133">
        <v>0</v>
      </c>
      <c r="AM182" s="133">
        <v>0</v>
      </c>
      <c r="AN182" s="133">
        <v>0</v>
      </c>
      <c r="AO182" s="133">
        <v>0</v>
      </c>
      <c r="AP182" s="133">
        <v>0</v>
      </c>
      <c r="AQ182" s="133">
        <v>0</v>
      </c>
      <c r="AR182" s="133">
        <v>0</v>
      </c>
      <c r="AS182" s="133">
        <v>0</v>
      </c>
      <c r="AT182" s="133">
        <v>0</v>
      </c>
      <c r="AU182" s="133">
        <v>0</v>
      </c>
      <c r="AV182" s="133">
        <v>0</v>
      </c>
      <c r="AW182" s="133">
        <v>0</v>
      </c>
      <c r="AX182" s="133">
        <v>0</v>
      </c>
      <c r="AY182" s="133">
        <v>0</v>
      </c>
      <c r="AZ182" s="133">
        <v>0</v>
      </c>
      <c r="BA182" s="133">
        <v>0</v>
      </c>
      <c r="BB182" s="133">
        <v>0</v>
      </c>
      <c r="BC182" s="133">
        <v>0</v>
      </c>
      <c r="BD182" s="133">
        <v>0</v>
      </c>
      <c r="BE182" s="133">
        <v>0</v>
      </c>
      <c r="BF182" s="133">
        <v>0</v>
      </c>
      <c r="BG182" s="133">
        <v>0</v>
      </c>
      <c r="BH182" s="133">
        <v>0</v>
      </c>
      <c r="BI182" s="133">
        <v>0</v>
      </c>
      <c r="BJ182" s="133">
        <v>0</v>
      </c>
      <c r="BK182" s="133">
        <v>0</v>
      </c>
      <c r="BL182" s="133">
        <v>0</v>
      </c>
      <c r="BM182" s="133">
        <v>0</v>
      </c>
      <c r="BN182" s="133">
        <v>0</v>
      </c>
      <c r="BO182" s="133">
        <v>0</v>
      </c>
      <c r="BP182" s="133">
        <v>0</v>
      </c>
      <c r="BQ182" s="133">
        <v>0</v>
      </c>
      <c r="BR182" s="133">
        <v>0</v>
      </c>
      <c r="BS182" s="381" t="str">
        <v>[C-i-C]</v>
      </c>
      <c r="BT182" s="381" t="str">
        <v>[C-i-C]</v>
      </c>
      <c r="BU182" s="381" t="str">
        <v>[C-i-C]</v>
      </c>
      <c r="BV182" s="381" t="str">
        <v>[C-i-C]</v>
      </c>
      <c r="BW182" s="381" t="str">
        <v>[C-i-C]</v>
      </c>
      <c r="BX182" s="381" t="str">
        <v>[C-i-C]</v>
      </c>
      <c r="BY182" s="381" t="str">
        <v>[C-i-C]</v>
      </c>
      <c r="BZ182" s="381" t="str">
        <v>[C-i-C]</v>
      </c>
      <c r="CA182" s="381" t="str">
        <v>[C-i-C]</v>
      </c>
      <c r="CB182" s="381" t="str">
        <v>[C-i-C]</v>
      </c>
      <c r="CC182" s="381" t="str">
        <v>[C-i-C]</v>
      </c>
      <c r="CD182" s="381" t="str">
        <v>[C-i-C]</v>
      </c>
      <c r="CE182" s="381" t="str">
        <v>[C-i-C]</v>
      </c>
      <c r="CF182" s="381" t="str">
        <v>[C-i-C]</v>
      </c>
      <c r="CG182" s="381" t="str">
        <v>[C-i-C]</v>
      </c>
      <c r="CH182" s="381" t="str">
        <v>[C-i-C]</v>
      </c>
      <c r="CI182" s="381" t="str">
        <v>[C-i-C]</v>
      </c>
      <c r="CJ182" s="381" t="str">
        <v>[C-i-C]</v>
      </c>
      <c r="CK182" s="381" t="str">
        <v>[C-i-C]</v>
      </c>
      <c r="CL182" s="381" t="str">
        <v>[C-i-C]</v>
      </c>
      <c r="CM182" s="381" t="str">
        <v>[C-i-C]</v>
      </c>
      <c r="CN182" s="381" t="str">
        <v>[C-i-C]</v>
      </c>
      <c r="CO182" s="133">
        <v>0</v>
      </c>
      <c r="CP182" s="133">
        <v>0</v>
      </c>
      <c r="CQ182" s="133">
        <v>0</v>
      </c>
      <c r="CR182" s="133">
        <v>0</v>
      </c>
      <c r="CS182" s="133">
        <v>0</v>
      </c>
      <c r="CT182" s="133">
        <v>0</v>
      </c>
      <c r="CU182" s="133">
        <v>0</v>
      </c>
      <c r="CV182" s="133">
        <v>0</v>
      </c>
      <c r="CW182" s="133">
        <v>0</v>
      </c>
      <c r="CX182" s="133">
        <v>0</v>
      </c>
      <c r="CY182" s="133">
        <v>0</v>
      </c>
      <c r="CZ182" s="133">
        <v>0</v>
      </c>
      <c r="DA182" s="133">
        <v>0</v>
      </c>
      <c r="DB182" s="133">
        <v>0</v>
      </c>
      <c r="DC182" s="133">
        <v>0</v>
      </c>
      <c r="DD182" s="133">
        <v>0</v>
      </c>
      <c r="DE182" s="133">
        <v>0</v>
      </c>
      <c r="DF182" s="133">
        <v>0</v>
      </c>
      <c r="DG182" s="133">
        <v>0</v>
      </c>
      <c r="DH182" s="133">
        <v>0</v>
      </c>
      <c r="DI182" s="133">
        <v>0</v>
      </c>
      <c r="DJ182" s="133">
        <v>0</v>
      </c>
      <c r="DK182" s="133">
        <v>0</v>
      </c>
      <c r="DL182" s="133">
        <v>0</v>
      </c>
      <c r="DM182" s="133">
        <v>0</v>
      </c>
      <c r="DN182" s="133">
        <v>0</v>
      </c>
      <c r="DO182" s="133">
        <v>0</v>
      </c>
      <c r="DP182" s="133">
        <v>0</v>
      </c>
      <c r="DQ182" s="133">
        <v>0</v>
      </c>
      <c r="DR182" s="133">
        <v>0</v>
      </c>
      <c r="DS182" s="133">
        <v>0</v>
      </c>
      <c r="DU182" s="223"/>
      <c r="DV182" s="223"/>
      <c r="DW182" s="223"/>
      <c r="DX182" s="223"/>
      <c r="DY182" s="223"/>
      <c r="DZ182" s="223"/>
      <c r="EA182" s="223">
        <v>329.22857142857134</v>
      </c>
      <c r="EB182" s="223">
        <v>0</v>
      </c>
      <c r="EC182" s="223">
        <v>0</v>
      </c>
      <c r="ED182" s="223">
        <f t="shared" si="35"/>
        <v>0</v>
      </c>
      <c r="EE182" s="223">
        <f t="shared" si="36"/>
        <v>0</v>
      </c>
      <c r="EF182" s="147" t="str">
        <f t="shared" si="37"/>
        <v>ERROR</v>
      </c>
      <c r="EG182" s="223">
        <f t="shared" si="38"/>
        <v>329.22857142857134</v>
      </c>
      <c r="EI182" s="223">
        <f t="shared" si="34"/>
        <v>247140</v>
      </c>
      <c r="EJ182" s="223">
        <f>EI182*'Key assumptions'!$H$20*'Key assumptions'!$H$21</f>
        <v>9267.75</v>
      </c>
      <c r="EK182" s="279">
        <f t="shared" si="41"/>
        <v>0.23963133640552994</v>
      </c>
      <c r="EL182" s="223">
        <f t="shared" si="39"/>
        <v>2220.8433179723502</v>
      </c>
      <c r="ET182" s="133">
        <f t="shared" si="46"/>
        <v>4</v>
      </c>
      <c r="EU182" s="133">
        <f t="shared" si="46"/>
        <v>12</v>
      </c>
      <c r="EV182" s="133">
        <f t="shared" si="46"/>
        <v>6</v>
      </c>
      <c r="EW182" s="133">
        <f t="shared" si="46"/>
        <v>0</v>
      </c>
      <c r="EX182" s="133">
        <f t="shared" si="46"/>
        <v>0</v>
      </c>
      <c r="EY182" s="133">
        <f t="shared" si="40"/>
        <v>22</v>
      </c>
      <c r="FA182" s="223">
        <v>0</v>
      </c>
      <c r="FB182" s="223">
        <v>0</v>
      </c>
    </row>
    <row r="183" spans="1:158" ht="12.6" thickBot="1" x14ac:dyDescent="0.45">
      <c r="A183" s="133" t="str">
        <v>Project Development</v>
      </c>
      <c r="B183" s="133" t="str">
        <v>N/A</v>
      </c>
      <c r="C183" s="133" t="str">
        <v>Internal Labour</v>
      </c>
      <c r="D183" s="133" t="str">
        <v>PT004728 - 4</v>
      </c>
      <c r="E183" s="133" t="str">
        <v xml:space="preserve">	Network Planning - Senior</v>
      </c>
      <c r="F183" s="133">
        <v>307.27999999999997</v>
      </c>
      <c r="G183" s="133">
        <v>137.30000000000001</v>
      </c>
      <c r="H183" s="133">
        <v>0</v>
      </c>
      <c r="I183" s="133">
        <v>0</v>
      </c>
      <c r="J183" s="133">
        <v>0</v>
      </c>
      <c r="K183" s="133">
        <v>0</v>
      </c>
      <c r="L183" s="133">
        <v>0</v>
      </c>
      <c r="M183" s="381" t="str">
        <v>[C-i-C]</v>
      </c>
      <c r="N183" s="381" t="str">
        <v>[C-i-C]</v>
      </c>
      <c r="O183" s="381" t="str">
        <v>[C-i-C]</v>
      </c>
      <c r="P183" s="381" t="str">
        <v>[C-i-C]</v>
      </c>
      <c r="Q183" s="381" t="str">
        <v>[C-i-C]</v>
      </c>
      <c r="R183" s="381" t="str">
        <v>[C-i-C]</v>
      </c>
      <c r="S183" s="381" t="str">
        <v>[C-i-C]</v>
      </c>
      <c r="T183" s="381" t="str">
        <v>[C-i-C]</v>
      </c>
      <c r="U183" s="381" t="str">
        <v>[C-i-C]</v>
      </c>
      <c r="V183" s="381" t="str">
        <v>[C-i-C]</v>
      </c>
      <c r="W183" s="381" t="str">
        <v>[C-i-C]</v>
      </c>
      <c r="X183" s="381" t="str">
        <v>[C-i-C]</v>
      </c>
      <c r="Y183" s="381" t="str">
        <v>[C-i-C]</v>
      </c>
      <c r="Z183" s="381" t="str">
        <v>[C-i-C]</v>
      </c>
      <c r="AA183" s="381" t="str">
        <v>[C-i-C]</v>
      </c>
      <c r="AB183" s="381" t="str">
        <v>[C-i-C]</v>
      </c>
      <c r="AC183" s="381" t="str">
        <v>[C-i-C]</v>
      </c>
      <c r="AD183" s="381" t="str">
        <v>[C-i-C]</v>
      </c>
      <c r="AE183" s="381" t="str">
        <v>[C-i-C]</v>
      </c>
      <c r="AF183" s="381" t="str">
        <v>[C-i-C]</v>
      </c>
      <c r="AG183" s="381" t="str">
        <v>[C-i-C]</v>
      </c>
      <c r="AH183" s="381" t="str">
        <v>[C-i-C]</v>
      </c>
      <c r="AI183" s="133">
        <v>0</v>
      </c>
      <c r="AJ183" s="133">
        <v>0</v>
      </c>
      <c r="AK183" s="133">
        <v>0</v>
      </c>
      <c r="AL183" s="133">
        <v>0</v>
      </c>
      <c r="AM183" s="133">
        <v>0</v>
      </c>
      <c r="AN183" s="133">
        <v>0</v>
      </c>
      <c r="AO183" s="133">
        <v>0</v>
      </c>
      <c r="AP183" s="133">
        <v>0</v>
      </c>
      <c r="AQ183" s="133">
        <v>0</v>
      </c>
      <c r="AR183" s="133">
        <v>0</v>
      </c>
      <c r="AS183" s="133">
        <v>0</v>
      </c>
      <c r="AT183" s="133">
        <v>0</v>
      </c>
      <c r="AU183" s="133">
        <v>0</v>
      </c>
      <c r="AV183" s="133">
        <v>0</v>
      </c>
      <c r="AW183" s="133">
        <v>0</v>
      </c>
      <c r="AX183" s="133">
        <v>0</v>
      </c>
      <c r="AY183" s="133">
        <v>0</v>
      </c>
      <c r="AZ183" s="133">
        <v>0</v>
      </c>
      <c r="BA183" s="133">
        <v>0</v>
      </c>
      <c r="BB183" s="133">
        <v>0</v>
      </c>
      <c r="BC183" s="133">
        <v>0</v>
      </c>
      <c r="BD183" s="133">
        <v>0</v>
      </c>
      <c r="BE183" s="133">
        <v>0</v>
      </c>
      <c r="BF183" s="133">
        <v>0</v>
      </c>
      <c r="BG183" s="133">
        <v>0</v>
      </c>
      <c r="BH183" s="133">
        <v>0</v>
      </c>
      <c r="BI183" s="133">
        <v>0</v>
      </c>
      <c r="BJ183" s="133">
        <v>0</v>
      </c>
      <c r="BK183" s="133">
        <v>0</v>
      </c>
      <c r="BL183" s="133">
        <v>0</v>
      </c>
      <c r="BM183" s="133">
        <v>0</v>
      </c>
      <c r="BN183" s="133">
        <v>0</v>
      </c>
      <c r="BO183" s="133">
        <v>0</v>
      </c>
      <c r="BP183" s="133">
        <v>0</v>
      </c>
      <c r="BQ183" s="133">
        <v>0</v>
      </c>
      <c r="BR183" s="133">
        <v>0</v>
      </c>
      <c r="BS183" s="381" t="str">
        <v>[C-i-C]</v>
      </c>
      <c r="BT183" s="381" t="str">
        <v>[C-i-C]</v>
      </c>
      <c r="BU183" s="381" t="str">
        <v>[C-i-C]</v>
      </c>
      <c r="BV183" s="381" t="str">
        <v>[C-i-C]</v>
      </c>
      <c r="BW183" s="381" t="str">
        <v>[C-i-C]</v>
      </c>
      <c r="BX183" s="381" t="str">
        <v>[C-i-C]</v>
      </c>
      <c r="BY183" s="381" t="str">
        <v>[C-i-C]</v>
      </c>
      <c r="BZ183" s="381" t="str">
        <v>[C-i-C]</v>
      </c>
      <c r="CA183" s="381" t="str">
        <v>[C-i-C]</v>
      </c>
      <c r="CB183" s="381" t="str">
        <v>[C-i-C]</v>
      </c>
      <c r="CC183" s="381" t="str">
        <v>[C-i-C]</v>
      </c>
      <c r="CD183" s="381" t="str">
        <v>[C-i-C]</v>
      </c>
      <c r="CE183" s="381" t="str">
        <v>[C-i-C]</v>
      </c>
      <c r="CF183" s="381" t="str">
        <v>[C-i-C]</v>
      </c>
      <c r="CG183" s="381" t="str">
        <v>[C-i-C]</v>
      </c>
      <c r="CH183" s="381" t="str">
        <v>[C-i-C]</v>
      </c>
      <c r="CI183" s="381" t="str">
        <v>[C-i-C]</v>
      </c>
      <c r="CJ183" s="381" t="str">
        <v>[C-i-C]</v>
      </c>
      <c r="CK183" s="381" t="str">
        <v>[C-i-C]</v>
      </c>
      <c r="CL183" s="381" t="str">
        <v>[C-i-C]</v>
      </c>
      <c r="CM183" s="381" t="str">
        <v>[C-i-C]</v>
      </c>
      <c r="CN183" s="381" t="str">
        <v>[C-i-C]</v>
      </c>
      <c r="CO183" s="133">
        <v>0</v>
      </c>
      <c r="CP183" s="133">
        <v>0</v>
      </c>
      <c r="CQ183" s="133">
        <v>0</v>
      </c>
      <c r="CR183" s="133">
        <v>0</v>
      </c>
      <c r="CS183" s="133">
        <v>0</v>
      </c>
      <c r="CT183" s="133">
        <v>0</v>
      </c>
      <c r="CU183" s="133">
        <v>0</v>
      </c>
      <c r="CV183" s="133">
        <v>0</v>
      </c>
      <c r="CW183" s="133">
        <v>0</v>
      </c>
      <c r="CX183" s="133">
        <v>0</v>
      </c>
      <c r="CY183" s="133">
        <v>0</v>
      </c>
      <c r="CZ183" s="133">
        <v>0</v>
      </c>
      <c r="DA183" s="133">
        <v>0</v>
      </c>
      <c r="DB183" s="133">
        <v>0</v>
      </c>
      <c r="DC183" s="133">
        <v>0</v>
      </c>
      <c r="DD183" s="133">
        <v>0</v>
      </c>
      <c r="DE183" s="133">
        <v>0</v>
      </c>
      <c r="DF183" s="133">
        <v>0</v>
      </c>
      <c r="DG183" s="133">
        <v>0</v>
      </c>
      <c r="DH183" s="133">
        <v>0</v>
      </c>
      <c r="DI183" s="133">
        <v>0</v>
      </c>
      <c r="DJ183" s="133">
        <v>0</v>
      </c>
      <c r="DK183" s="133">
        <v>0</v>
      </c>
      <c r="DL183" s="133">
        <v>0</v>
      </c>
      <c r="DM183" s="133">
        <v>0</v>
      </c>
      <c r="DN183" s="133">
        <v>0</v>
      </c>
      <c r="DO183" s="133">
        <v>0</v>
      </c>
      <c r="DP183" s="133">
        <v>0</v>
      </c>
      <c r="DQ183" s="133">
        <v>0</v>
      </c>
      <c r="DR183" s="133">
        <v>0</v>
      </c>
      <c r="DS183" s="133">
        <v>0</v>
      </c>
      <c r="DU183" s="223"/>
      <c r="DV183" s="223"/>
      <c r="DW183" s="223"/>
      <c r="DX183" s="223"/>
      <c r="DY183" s="223"/>
      <c r="DZ183" s="223"/>
      <c r="EA183" s="223">
        <v>18436.8</v>
      </c>
      <c r="EB183" s="223">
        <v>23046</v>
      </c>
      <c r="EC183" s="223">
        <v>0</v>
      </c>
      <c r="ED183" s="223">
        <f t="shared" si="35"/>
        <v>0</v>
      </c>
      <c r="EE183" s="223">
        <f t="shared" si="36"/>
        <v>0</v>
      </c>
      <c r="EF183" s="147" t="str">
        <f t="shared" si="37"/>
        <v>ERROR</v>
      </c>
      <c r="EG183" s="223">
        <f t="shared" si="38"/>
        <v>41482.800000000003</v>
      </c>
      <c r="EI183" s="223">
        <f t="shared" si="34"/>
        <v>247140</v>
      </c>
      <c r="EJ183" s="223">
        <f>EI183*'Key assumptions'!$H$20*'Key assumptions'!$H$21</f>
        <v>9267.75</v>
      </c>
      <c r="EK183" s="279">
        <f t="shared" si="41"/>
        <v>0.23963133640552994</v>
      </c>
      <c r="EL183" s="223">
        <f t="shared" si="39"/>
        <v>2220.8433179723502</v>
      </c>
      <c r="ET183" s="133">
        <f t="shared" si="46"/>
        <v>4</v>
      </c>
      <c r="EU183" s="133">
        <f t="shared" si="46"/>
        <v>12</v>
      </c>
      <c r="EV183" s="133">
        <f t="shared" si="46"/>
        <v>6</v>
      </c>
      <c r="EW183" s="133">
        <f t="shared" si="46"/>
        <v>0</v>
      </c>
      <c r="EX183" s="133">
        <f t="shared" si="46"/>
        <v>0</v>
      </c>
      <c r="EY183" s="133">
        <f t="shared" si="40"/>
        <v>22</v>
      </c>
      <c r="FA183" s="223">
        <v>0</v>
      </c>
      <c r="FB183" s="223">
        <v>0</v>
      </c>
    </row>
    <row r="184" spans="1:158" ht="12.6" thickBot="1" x14ac:dyDescent="0.45">
      <c r="A184" s="133" t="str">
        <v>Project Development</v>
      </c>
      <c r="B184" s="133" t="str">
        <v>N/A</v>
      </c>
      <c r="C184" s="133" t="str">
        <v>Internal Labour</v>
      </c>
      <c r="D184" s="133" t="str">
        <v>PT004728 - 4</v>
      </c>
      <c r="E184" s="133" t="str">
        <v>Senior Project Developer</v>
      </c>
      <c r="F184" s="133">
        <v>300.33999999999997</v>
      </c>
      <c r="G184" s="133">
        <v>134.19999999999999</v>
      </c>
      <c r="H184" s="133">
        <v>0</v>
      </c>
      <c r="I184" s="133">
        <v>0</v>
      </c>
      <c r="J184" s="133">
        <v>0</v>
      </c>
      <c r="K184" s="133">
        <v>0</v>
      </c>
      <c r="L184" s="133">
        <v>0</v>
      </c>
      <c r="M184" s="381" t="str">
        <v>[C-i-C]</v>
      </c>
      <c r="N184" s="381" t="str">
        <v>[C-i-C]</v>
      </c>
      <c r="O184" s="381" t="str">
        <v>[C-i-C]</v>
      </c>
      <c r="P184" s="381" t="str">
        <v>[C-i-C]</v>
      </c>
      <c r="Q184" s="381" t="str">
        <v>[C-i-C]</v>
      </c>
      <c r="R184" s="381" t="str">
        <v>[C-i-C]</v>
      </c>
      <c r="S184" s="381" t="str">
        <v>[C-i-C]</v>
      </c>
      <c r="T184" s="381" t="str">
        <v>[C-i-C]</v>
      </c>
      <c r="U184" s="381" t="str">
        <v>[C-i-C]</v>
      </c>
      <c r="V184" s="381" t="str">
        <v>[C-i-C]</v>
      </c>
      <c r="W184" s="381" t="str">
        <v>[C-i-C]</v>
      </c>
      <c r="X184" s="381" t="str">
        <v>[C-i-C]</v>
      </c>
      <c r="Y184" s="381" t="str">
        <v>[C-i-C]</v>
      </c>
      <c r="Z184" s="381" t="str">
        <v>[C-i-C]</v>
      </c>
      <c r="AA184" s="381" t="str">
        <v>[C-i-C]</v>
      </c>
      <c r="AB184" s="381" t="str">
        <v>[C-i-C]</v>
      </c>
      <c r="AC184" s="381" t="str">
        <v>[C-i-C]</v>
      </c>
      <c r="AD184" s="381" t="str">
        <v>[C-i-C]</v>
      </c>
      <c r="AE184" s="381" t="str">
        <v>[C-i-C]</v>
      </c>
      <c r="AF184" s="381" t="str">
        <v>[C-i-C]</v>
      </c>
      <c r="AG184" s="381" t="str">
        <v>[C-i-C]</v>
      </c>
      <c r="AH184" s="381" t="str">
        <v>[C-i-C]</v>
      </c>
      <c r="AI184" s="133">
        <v>0.25</v>
      </c>
      <c r="AJ184" s="133">
        <v>0</v>
      </c>
      <c r="AK184" s="133">
        <v>0</v>
      </c>
      <c r="AL184" s="133">
        <v>0</v>
      </c>
      <c r="AM184" s="133">
        <v>0</v>
      </c>
      <c r="AN184" s="133">
        <v>0</v>
      </c>
      <c r="AO184" s="133">
        <v>0</v>
      </c>
      <c r="AP184" s="133">
        <v>0</v>
      </c>
      <c r="AQ184" s="133">
        <v>0</v>
      </c>
      <c r="AR184" s="133">
        <v>0</v>
      </c>
      <c r="AS184" s="133">
        <v>0</v>
      </c>
      <c r="AT184" s="133">
        <v>0</v>
      </c>
      <c r="AU184" s="133">
        <v>0</v>
      </c>
      <c r="AV184" s="133">
        <v>0</v>
      </c>
      <c r="AW184" s="133">
        <v>0</v>
      </c>
      <c r="AX184" s="133">
        <v>0</v>
      </c>
      <c r="AY184" s="133">
        <v>0</v>
      </c>
      <c r="AZ184" s="133">
        <v>0</v>
      </c>
      <c r="BA184" s="133">
        <v>0</v>
      </c>
      <c r="BB184" s="133">
        <v>0</v>
      </c>
      <c r="BC184" s="133">
        <v>0</v>
      </c>
      <c r="BD184" s="133">
        <v>0</v>
      </c>
      <c r="BE184" s="133">
        <v>0</v>
      </c>
      <c r="BF184" s="133">
        <v>0</v>
      </c>
      <c r="BG184" s="133">
        <v>0</v>
      </c>
      <c r="BH184" s="133">
        <v>0</v>
      </c>
      <c r="BI184" s="133">
        <v>0</v>
      </c>
      <c r="BJ184" s="133">
        <v>0</v>
      </c>
      <c r="BK184" s="133">
        <v>0</v>
      </c>
      <c r="BL184" s="133">
        <v>0</v>
      </c>
      <c r="BM184" s="133">
        <v>0</v>
      </c>
      <c r="BN184" s="133">
        <v>0</v>
      </c>
      <c r="BO184" s="133">
        <v>0</v>
      </c>
      <c r="BP184" s="133">
        <v>0</v>
      </c>
      <c r="BQ184" s="133">
        <v>0</v>
      </c>
      <c r="BR184" s="133">
        <v>0</v>
      </c>
      <c r="BS184" s="381" t="str">
        <v>[C-i-C]</v>
      </c>
      <c r="BT184" s="381" t="str">
        <v>[C-i-C]</v>
      </c>
      <c r="BU184" s="381" t="str">
        <v>[C-i-C]</v>
      </c>
      <c r="BV184" s="381" t="str">
        <v>[C-i-C]</v>
      </c>
      <c r="BW184" s="381" t="str">
        <v>[C-i-C]</v>
      </c>
      <c r="BX184" s="381" t="str">
        <v>[C-i-C]</v>
      </c>
      <c r="BY184" s="381" t="str">
        <v>[C-i-C]</v>
      </c>
      <c r="BZ184" s="381" t="str">
        <v>[C-i-C]</v>
      </c>
      <c r="CA184" s="381" t="str">
        <v>[C-i-C]</v>
      </c>
      <c r="CB184" s="381" t="str">
        <v>[C-i-C]</v>
      </c>
      <c r="CC184" s="381" t="str">
        <v>[C-i-C]</v>
      </c>
      <c r="CD184" s="381" t="str">
        <v>[C-i-C]</v>
      </c>
      <c r="CE184" s="381" t="str">
        <v>[C-i-C]</v>
      </c>
      <c r="CF184" s="381" t="str">
        <v>[C-i-C]</v>
      </c>
      <c r="CG184" s="381" t="str">
        <v>[C-i-C]</v>
      </c>
      <c r="CH184" s="381" t="str">
        <v>[C-i-C]</v>
      </c>
      <c r="CI184" s="381" t="str">
        <v>[C-i-C]</v>
      </c>
      <c r="CJ184" s="381" t="str">
        <v>[C-i-C]</v>
      </c>
      <c r="CK184" s="381" t="str">
        <v>[C-i-C]</v>
      </c>
      <c r="CL184" s="381" t="str">
        <v>[C-i-C]</v>
      </c>
      <c r="CM184" s="381" t="str">
        <v>[C-i-C]</v>
      </c>
      <c r="CN184" s="381" t="str">
        <v>[C-i-C]</v>
      </c>
      <c r="CO184" s="133">
        <v>11262.749999999998</v>
      </c>
      <c r="CP184" s="133">
        <v>0</v>
      </c>
      <c r="CQ184" s="133">
        <v>0</v>
      </c>
      <c r="CR184" s="133">
        <v>0</v>
      </c>
      <c r="CS184" s="133">
        <v>0</v>
      </c>
      <c r="CT184" s="133">
        <v>0</v>
      </c>
      <c r="CU184" s="133">
        <v>0</v>
      </c>
      <c r="CV184" s="133">
        <v>0</v>
      </c>
      <c r="CW184" s="133">
        <v>0</v>
      </c>
      <c r="CX184" s="133">
        <v>0</v>
      </c>
      <c r="CY184" s="133">
        <v>0</v>
      </c>
      <c r="CZ184" s="133">
        <v>0</v>
      </c>
      <c r="DA184" s="133">
        <v>0</v>
      </c>
      <c r="DB184" s="133">
        <v>0</v>
      </c>
      <c r="DC184" s="133">
        <v>0</v>
      </c>
      <c r="DD184" s="133">
        <v>0</v>
      </c>
      <c r="DE184" s="133">
        <v>0</v>
      </c>
      <c r="DF184" s="133">
        <v>0</v>
      </c>
      <c r="DG184" s="133">
        <v>0</v>
      </c>
      <c r="DH184" s="133">
        <v>0</v>
      </c>
      <c r="DI184" s="133">
        <v>0</v>
      </c>
      <c r="DJ184" s="133">
        <v>0</v>
      </c>
      <c r="DK184" s="133">
        <v>0</v>
      </c>
      <c r="DL184" s="133">
        <v>0</v>
      </c>
      <c r="DM184" s="133">
        <v>0</v>
      </c>
      <c r="DN184" s="133">
        <v>0</v>
      </c>
      <c r="DO184" s="133">
        <v>0</v>
      </c>
      <c r="DP184" s="133">
        <v>0</v>
      </c>
      <c r="DQ184" s="133">
        <v>0</v>
      </c>
      <c r="DR184" s="133">
        <v>0</v>
      </c>
      <c r="DS184" s="133">
        <v>0</v>
      </c>
      <c r="DU184" s="223"/>
      <c r="DV184" s="223"/>
      <c r="DW184" s="223"/>
      <c r="DX184" s="223"/>
      <c r="DY184" s="223"/>
      <c r="DZ184" s="223"/>
      <c r="EA184" s="223">
        <v>45050.999999999993</v>
      </c>
      <c r="EB184" s="223">
        <v>135152.99999999997</v>
      </c>
      <c r="EC184" s="223">
        <v>78839.249999999985</v>
      </c>
      <c r="ED184" s="223">
        <f t="shared" si="35"/>
        <v>0</v>
      </c>
      <c r="EE184" s="223">
        <f t="shared" si="36"/>
        <v>0</v>
      </c>
      <c r="EF184" s="147" t="str">
        <f t="shared" si="37"/>
        <v>ERROR</v>
      </c>
      <c r="EG184" s="223">
        <f t="shared" si="38"/>
        <v>259043.24999999994</v>
      </c>
      <c r="EI184" s="223">
        <f t="shared" si="34"/>
        <v>241560</v>
      </c>
      <c r="EJ184" s="223">
        <f>EI184*'Key assumptions'!$H$20*'Key assumptions'!$H$21</f>
        <v>9058.5</v>
      </c>
      <c r="EK184" s="279">
        <f t="shared" si="41"/>
        <v>0.23963133640552994</v>
      </c>
      <c r="EL184" s="223">
        <f t="shared" si="39"/>
        <v>2170.7004608294928</v>
      </c>
      <c r="ET184" s="133">
        <f t="shared" si="46"/>
        <v>4</v>
      </c>
      <c r="EU184" s="133">
        <f t="shared" si="46"/>
        <v>12</v>
      </c>
      <c r="EV184" s="133">
        <f t="shared" si="46"/>
        <v>7</v>
      </c>
      <c r="EW184" s="133">
        <f t="shared" si="46"/>
        <v>0</v>
      </c>
      <c r="EX184" s="133">
        <f t="shared" si="46"/>
        <v>0</v>
      </c>
      <c r="EY184" s="133">
        <f t="shared" si="40"/>
        <v>23</v>
      </c>
      <c r="FA184" s="223">
        <v>67576.499999999985</v>
      </c>
      <c r="FB184" s="223">
        <v>11262.749999999998</v>
      </c>
    </row>
    <row r="185" spans="1:158" ht="12.6" thickBot="1" x14ac:dyDescent="0.45">
      <c r="A185" s="133" t="str">
        <v>Project Development</v>
      </c>
      <c r="B185" s="133" t="str">
        <v>N/A</v>
      </c>
      <c r="C185" s="133" t="str">
        <v>Internal Labour</v>
      </c>
      <c r="D185" s="133" t="str">
        <v>PT004728 - 4</v>
      </c>
      <c r="E185" s="133" t="str">
        <v>Project Developer</v>
      </c>
      <c r="F185" s="133">
        <v>247.34</v>
      </c>
      <c r="G185" s="133">
        <v>108.33933062130176</v>
      </c>
      <c r="H185" s="133">
        <v>0</v>
      </c>
      <c r="I185" s="133">
        <v>0</v>
      </c>
      <c r="J185" s="133">
        <v>0</v>
      </c>
      <c r="K185" s="133">
        <v>0</v>
      </c>
      <c r="L185" s="133">
        <v>0</v>
      </c>
      <c r="M185" s="381" t="str">
        <v>[C-i-C]</v>
      </c>
      <c r="N185" s="381" t="str">
        <v>[C-i-C]</v>
      </c>
      <c r="O185" s="381" t="str">
        <v>[C-i-C]</v>
      </c>
      <c r="P185" s="381" t="str">
        <v>[C-i-C]</v>
      </c>
      <c r="Q185" s="381" t="str">
        <v>[C-i-C]</v>
      </c>
      <c r="R185" s="381" t="str">
        <v>[C-i-C]</v>
      </c>
      <c r="S185" s="381" t="str">
        <v>[C-i-C]</v>
      </c>
      <c r="T185" s="381" t="str">
        <v>[C-i-C]</v>
      </c>
      <c r="U185" s="381" t="str">
        <v>[C-i-C]</v>
      </c>
      <c r="V185" s="381" t="str">
        <v>[C-i-C]</v>
      </c>
      <c r="W185" s="381" t="str">
        <v>[C-i-C]</v>
      </c>
      <c r="X185" s="381" t="str">
        <v>[C-i-C]</v>
      </c>
      <c r="Y185" s="381" t="str">
        <v>[C-i-C]</v>
      </c>
      <c r="Z185" s="381" t="str">
        <v>[C-i-C]</v>
      </c>
      <c r="AA185" s="381" t="str">
        <v>[C-i-C]</v>
      </c>
      <c r="AB185" s="381" t="str">
        <v>[C-i-C]</v>
      </c>
      <c r="AC185" s="381" t="str">
        <v>[C-i-C]</v>
      </c>
      <c r="AD185" s="381" t="str">
        <v>[C-i-C]</v>
      </c>
      <c r="AE185" s="381" t="str">
        <v>[C-i-C]</v>
      </c>
      <c r="AF185" s="381" t="str">
        <v>[C-i-C]</v>
      </c>
      <c r="AG185" s="381" t="str">
        <v>[C-i-C]</v>
      </c>
      <c r="AH185" s="381" t="str">
        <v>[C-i-C]</v>
      </c>
      <c r="AI185" s="133">
        <v>1</v>
      </c>
      <c r="AJ185" s="133">
        <v>0</v>
      </c>
      <c r="AK185" s="133">
        <v>0</v>
      </c>
      <c r="AL185" s="133">
        <v>0</v>
      </c>
      <c r="AM185" s="133">
        <v>0</v>
      </c>
      <c r="AN185" s="133">
        <v>0</v>
      </c>
      <c r="AO185" s="133">
        <v>0</v>
      </c>
      <c r="AP185" s="133">
        <v>0</v>
      </c>
      <c r="AQ185" s="133">
        <v>0</v>
      </c>
      <c r="AR185" s="133">
        <v>0</v>
      </c>
      <c r="AS185" s="133">
        <v>0</v>
      </c>
      <c r="AT185" s="133">
        <v>0</v>
      </c>
      <c r="AU185" s="133">
        <v>0</v>
      </c>
      <c r="AV185" s="133">
        <v>0</v>
      </c>
      <c r="AW185" s="133">
        <v>0</v>
      </c>
      <c r="AX185" s="133">
        <v>0</v>
      </c>
      <c r="AY185" s="133">
        <v>0</v>
      </c>
      <c r="AZ185" s="133">
        <v>0</v>
      </c>
      <c r="BA185" s="133">
        <v>0</v>
      </c>
      <c r="BB185" s="133">
        <v>0</v>
      </c>
      <c r="BC185" s="133">
        <v>0</v>
      </c>
      <c r="BD185" s="133">
        <v>0</v>
      </c>
      <c r="BE185" s="133">
        <v>0</v>
      </c>
      <c r="BF185" s="133">
        <v>0</v>
      </c>
      <c r="BG185" s="133">
        <v>0</v>
      </c>
      <c r="BH185" s="133">
        <v>0</v>
      </c>
      <c r="BI185" s="133">
        <v>0</v>
      </c>
      <c r="BJ185" s="133">
        <v>0</v>
      </c>
      <c r="BK185" s="133">
        <v>0</v>
      </c>
      <c r="BL185" s="133">
        <v>0</v>
      </c>
      <c r="BM185" s="133">
        <v>0</v>
      </c>
      <c r="BN185" s="133">
        <v>0</v>
      </c>
      <c r="BO185" s="133">
        <v>0</v>
      </c>
      <c r="BP185" s="133">
        <v>0</v>
      </c>
      <c r="BQ185" s="133">
        <v>0</v>
      </c>
      <c r="BR185" s="133">
        <v>0</v>
      </c>
      <c r="BS185" s="381" t="str">
        <v>[C-i-C]</v>
      </c>
      <c r="BT185" s="381" t="str">
        <v>[C-i-C]</v>
      </c>
      <c r="BU185" s="381" t="str">
        <v>[C-i-C]</v>
      </c>
      <c r="BV185" s="381" t="str">
        <v>[C-i-C]</v>
      </c>
      <c r="BW185" s="381" t="str">
        <v>[C-i-C]</v>
      </c>
      <c r="BX185" s="381" t="str">
        <v>[C-i-C]</v>
      </c>
      <c r="BY185" s="381" t="str">
        <v>[C-i-C]</v>
      </c>
      <c r="BZ185" s="381" t="str">
        <v>[C-i-C]</v>
      </c>
      <c r="CA185" s="381" t="str">
        <v>[C-i-C]</v>
      </c>
      <c r="CB185" s="381" t="str">
        <v>[C-i-C]</v>
      </c>
      <c r="CC185" s="381" t="str">
        <v>[C-i-C]</v>
      </c>
      <c r="CD185" s="381" t="str">
        <v>[C-i-C]</v>
      </c>
      <c r="CE185" s="381" t="str">
        <v>[C-i-C]</v>
      </c>
      <c r="CF185" s="381" t="str">
        <v>[C-i-C]</v>
      </c>
      <c r="CG185" s="381" t="str">
        <v>[C-i-C]</v>
      </c>
      <c r="CH185" s="381" t="str">
        <v>[C-i-C]</v>
      </c>
      <c r="CI185" s="381" t="str">
        <v>[C-i-C]</v>
      </c>
      <c r="CJ185" s="381" t="str">
        <v>[C-i-C]</v>
      </c>
      <c r="CK185" s="381" t="str">
        <v>[C-i-C]</v>
      </c>
      <c r="CL185" s="381" t="str">
        <v>[C-i-C]</v>
      </c>
      <c r="CM185" s="381" t="str">
        <v>[C-i-C]</v>
      </c>
      <c r="CN185" s="381" t="str">
        <v>[C-i-C]</v>
      </c>
      <c r="CO185" s="133">
        <v>37101</v>
      </c>
      <c r="CP185" s="133">
        <v>0</v>
      </c>
      <c r="CQ185" s="133">
        <v>0</v>
      </c>
      <c r="CR185" s="133">
        <v>0</v>
      </c>
      <c r="CS185" s="133">
        <v>0</v>
      </c>
      <c r="CT185" s="133">
        <v>0</v>
      </c>
      <c r="CU185" s="133">
        <v>0</v>
      </c>
      <c r="CV185" s="133">
        <v>0</v>
      </c>
      <c r="CW185" s="133">
        <v>0</v>
      </c>
      <c r="CX185" s="133">
        <v>0</v>
      </c>
      <c r="CY185" s="133">
        <v>0</v>
      </c>
      <c r="CZ185" s="133">
        <v>0</v>
      </c>
      <c r="DA185" s="133">
        <v>0</v>
      </c>
      <c r="DB185" s="133">
        <v>0</v>
      </c>
      <c r="DC185" s="133">
        <v>0</v>
      </c>
      <c r="DD185" s="133">
        <v>0</v>
      </c>
      <c r="DE185" s="133">
        <v>0</v>
      </c>
      <c r="DF185" s="133">
        <v>0</v>
      </c>
      <c r="DG185" s="133">
        <v>0</v>
      </c>
      <c r="DH185" s="133">
        <v>0</v>
      </c>
      <c r="DI185" s="133">
        <v>0</v>
      </c>
      <c r="DJ185" s="133">
        <v>0</v>
      </c>
      <c r="DK185" s="133">
        <v>0</v>
      </c>
      <c r="DL185" s="133">
        <v>0</v>
      </c>
      <c r="DM185" s="133">
        <v>0</v>
      </c>
      <c r="DN185" s="133">
        <v>0</v>
      </c>
      <c r="DO185" s="133">
        <v>0</v>
      </c>
      <c r="DP185" s="133">
        <v>0</v>
      </c>
      <c r="DQ185" s="133">
        <v>0</v>
      </c>
      <c r="DR185" s="133">
        <v>0</v>
      </c>
      <c r="DS185" s="133">
        <v>0</v>
      </c>
      <c r="DU185" s="223"/>
      <c r="DV185" s="223"/>
      <c r="DW185" s="223"/>
      <c r="DX185" s="223"/>
      <c r="DY185" s="223"/>
      <c r="DZ185" s="223"/>
      <c r="EA185" s="223">
        <v>74202</v>
      </c>
      <c r="EB185" s="223">
        <v>408111</v>
      </c>
      <c r="EC185" s="223">
        <v>259707</v>
      </c>
      <c r="ED185" s="223">
        <f t="shared" si="35"/>
        <v>0</v>
      </c>
      <c r="EE185" s="223">
        <f t="shared" si="36"/>
        <v>0</v>
      </c>
      <c r="EF185" s="147" t="str">
        <f t="shared" si="37"/>
        <v>ERROR</v>
      </c>
      <c r="EG185" s="223">
        <f t="shared" si="38"/>
        <v>742020</v>
      </c>
      <c r="EI185" s="223">
        <f t="shared" si="34"/>
        <v>195010.79511834314</v>
      </c>
      <c r="EJ185" s="223">
        <f>EI185*'Key assumptions'!$H$20*'Key assumptions'!$H$21</f>
        <v>7312.9048169378675</v>
      </c>
      <c r="EK185" s="279">
        <f t="shared" si="41"/>
        <v>0.23963133640552994</v>
      </c>
      <c r="EL185" s="223">
        <f t="shared" si="39"/>
        <v>1752.4011542892586</v>
      </c>
      <c r="ET185" s="133">
        <f t="shared" si="46"/>
        <v>4</v>
      </c>
      <c r="EU185" s="133">
        <f t="shared" si="46"/>
        <v>12</v>
      </c>
      <c r="EV185" s="133">
        <f t="shared" si="46"/>
        <v>7</v>
      </c>
      <c r="EW185" s="133">
        <f t="shared" si="46"/>
        <v>0</v>
      </c>
      <c r="EX185" s="133">
        <f t="shared" si="46"/>
        <v>0</v>
      </c>
      <c r="EY185" s="133">
        <f t="shared" si="40"/>
        <v>23</v>
      </c>
      <c r="FA185" s="223">
        <v>222606</v>
      </c>
      <c r="FB185" s="223">
        <v>37101</v>
      </c>
    </row>
    <row r="186" spans="1:158" ht="12.6" thickBot="1" x14ac:dyDescent="0.45">
      <c r="A186" s="133" t="str">
        <v>Project Development</v>
      </c>
      <c r="B186" s="133" t="str">
        <v>N/A</v>
      </c>
      <c r="C186" s="133" t="str">
        <v>Internal Labour</v>
      </c>
      <c r="D186" s="133" t="str">
        <v>PT004728 - 4</v>
      </c>
      <c r="E186" s="133" t="str">
        <v>Principal Design Engineer</v>
      </c>
      <c r="F186" s="133">
        <v>269.89999999999998</v>
      </c>
      <c r="G186" s="133">
        <v>120.6</v>
      </c>
      <c r="H186" s="133">
        <v>0</v>
      </c>
      <c r="I186" s="133">
        <v>0</v>
      </c>
      <c r="J186" s="133">
        <v>0</v>
      </c>
      <c r="K186" s="133">
        <v>0</v>
      </c>
      <c r="L186" s="133">
        <v>0</v>
      </c>
      <c r="M186" s="381" t="str">
        <v>[C-i-C]</v>
      </c>
      <c r="N186" s="381" t="str">
        <v>[C-i-C]</v>
      </c>
      <c r="O186" s="381" t="str">
        <v>[C-i-C]</v>
      </c>
      <c r="P186" s="381" t="str">
        <v>[C-i-C]</v>
      </c>
      <c r="Q186" s="381" t="str">
        <v>[C-i-C]</v>
      </c>
      <c r="R186" s="381" t="str">
        <v>[C-i-C]</v>
      </c>
      <c r="S186" s="381" t="str">
        <v>[C-i-C]</v>
      </c>
      <c r="T186" s="381" t="str">
        <v>[C-i-C]</v>
      </c>
      <c r="U186" s="381" t="str">
        <v>[C-i-C]</v>
      </c>
      <c r="V186" s="381" t="str">
        <v>[C-i-C]</v>
      </c>
      <c r="W186" s="381" t="str">
        <v>[C-i-C]</v>
      </c>
      <c r="X186" s="381" t="str">
        <v>[C-i-C]</v>
      </c>
      <c r="Y186" s="381" t="str">
        <v>[C-i-C]</v>
      </c>
      <c r="Z186" s="381" t="str">
        <v>[C-i-C]</v>
      </c>
      <c r="AA186" s="381" t="str">
        <v>[C-i-C]</v>
      </c>
      <c r="AB186" s="381" t="str">
        <v>[C-i-C]</v>
      </c>
      <c r="AC186" s="381" t="str">
        <v>[C-i-C]</v>
      </c>
      <c r="AD186" s="381" t="str">
        <v>[C-i-C]</v>
      </c>
      <c r="AE186" s="381" t="str">
        <v>[C-i-C]</v>
      </c>
      <c r="AF186" s="381" t="str">
        <v>[C-i-C]</v>
      </c>
      <c r="AG186" s="381" t="str">
        <v>[C-i-C]</v>
      </c>
      <c r="AH186" s="381" t="str">
        <v>[C-i-C]</v>
      </c>
      <c r="AI186" s="133">
        <v>0</v>
      </c>
      <c r="AJ186" s="133">
        <v>0</v>
      </c>
      <c r="AK186" s="133">
        <v>0</v>
      </c>
      <c r="AL186" s="133">
        <v>0</v>
      </c>
      <c r="AM186" s="133">
        <v>0</v>
      </c>
      <c r="AN186" s="133">
        <v>0</v>
      </c>
      <c r="AO186" s="133">
        <v>0</v>
      </c>
      <c r="AP186" s="133">
        <v>0</v>
      </c>
      <c r="AQ186" s="133">
        <v>0</v>
      </c>
      <c r="AR186" s="133">
        <v>0</v>
      </c>
      <c r="AS186" s="133">
        <v>0</v>
      </c>
      <c r="AT186" s="133">
        <v>0</v>
      </c>
      <c r="AU186" s="133">
        <v>0</v>
      </c>
      <c r="AV186" s="133">
        <v>0</v>
      </c>
      <c r="AW186" s="133">
        <v>0</v>
      </c>
      <c r="AX186" s="133">
        <v>0</v>
      </c>
      <c r="AY186" s="133">
        <v>0</v>
      </c>
      <c r="AZ186" s="133">
        <v>0</v>
      </c>
      <c r="BA186" s="133">
        <v>0</v>
      </c>
      <c r="BB186" s="133">
        <v>0</v>
      </c>
      <c r="BC186" s="133">
        <v>0</v>
      </c>
      <c r="BD186" s="133">
        <v>0</v>
      </c>
      <c r="BE186" s="133">
        <v>0</v>
      </c>
      <c r="BF186" s="133">
        <v>0</v>
      </c>
      <c r="BG186" s="133">
        <v>0</v>
      </c>
      <c r="BH186" s="133">
        <v>0</v>
      </c>
      <c r="BI186" s="133">
        <v>0</v>
      </c>
      <c r="BJ186" s="133">
        <v>0</v>
      </c>
      <c r="BK186" s="133">
        <v>0</v>
      </c>
      <c r="BL186" s="133">
        <v>0</v>
      </c>
      <c r="BM186" s="133">
        <v>0</v>
      </c>
      <c r="BN186" s="133">
        <v>0</v>
      </c>
      <c r="BO186" s="133">
        <v>0</v>
      </c>
      <c r="BP186" s="133">
        <v>0</v>
      </c>
      <c r="BQ186" s="133">
        <v>0</v>
      </c>
      <c r="BR186" s="133">
        <v>0</v>
      </c>
      <c r="BS186" s="381" t="str">
        <v>[C-i-C]</v>
      </c>
      <c r="BT186" s="381" t="str">
        <v>[C-i-C]</v>
      </c>
      <c r="BU186" s="381" t="str">
        <v>[C-i-C]</v>
      </c>
      <c r="BV186" s="381" t="str">
        <v>[C-i-C]</v>
      </c>
      <c r="BW186" s="381" t="str">
        <v>[C-i-C]</v>
      </c>
      <c r="BX186" s="381" t="str">
        <v>[C-i-C]</v>
      </c>
      <c r="BY186" s="381" t="str">
        <v>[C-i-C]</v>
      </c>
      <c r="BZ186" s="381" t="str">
        <v>[C-i-C]</v>
      </c>
      <c r="CA186" s="381" t="str">
        <v>[C-i-C]</v>
      </c>
      <c r="CB186" s="381" t="str">
        <v>[C-i-C]</v>
      </c>
      <c r="CC186" s="381" t="str">
        <v>[C-i-C]</v>
      </c>
      <c r="CD186" s="381" t="str">
        <v>[C-i-C]</v>
      </c>
      <c r="CE186" s="381" t="str">
        <v>[C-i-C]</v>
      </c>
      <c r="CF186" s="381" t="str">
        <v>[C-i-C]</v>
      </c>
      <c r="CG186" s="381" t="str">
        <v>[C-i-C]</v>
      </c>
      <c r="CH186" s="381" t="str">
        <v>[C-i-C]</v>
      </c>
      <c r="CI186" s="381" t="str">
        <v>[C-i-C]</v>
      </c>
      <c r="CJ186" s="381" t="str">
        <v>[C-i-C]</v>
      </c>
      <c r="CK186" s="381" t="str">
        <v>[C-i-C]</v>
      </c>
      <c r="CL186" s="381" t="str">
        <v>[C-i-C]</v>
      </c>
      <c r="CM186" s="381" t="str">
        <v>[C-i-C]</v>
      </c>
      <c r="CN186" s="381" t="str">
        <v>[C-i-C]</v>
      </c>
      <c r="CO186" s="133">
        <v>0</v>
      </c>
      <c r="CP186" s="133">
        <v>0</v>
      </c>
      <c r="CQ186" s="133">
        <v>0</v>
      </c>
      <c r="CR186" s="133">
        <v>0</v>
      </c>
      <c r="CS186" s="133">
        <v>0</v>
      </c>
      <c r="CT186" s="133">
        <v>0</v>
      </c>
      <c r="CU186" s="133">
        <v>0</v>
      </c>
      <c r="CV186" s="133">
        <v>0</v>
      </c>
      <c r="CW186" s="133">
        <v>0</v>
      </c>
      <c r="CX186" s="133">
        <v>0</v>
      </c>
      <c r="CY186" s="133">
        <v>0</v>
      </c>
      <c r="CZ186" s="133">
        <v>0</v>
      </c>
      <c r="DA186" s="133">
        <v>0</v>
      </c>
      <c r="DB186" s="133">
        <v>0</v>
      </c>
      <c r="DC186" s="133">
        <v>0</v>
      </c>
      <c r="DD186" s="133">
        <v>0</v>
      </c>
      <c r="DE186" s="133">
        <v>0</v>
      </c>
      <c r="DF186" s="133">
        <v>0</v>
      </c>
      <c r="DG186" s="133">
        <v>0</v>
      </c>
      <c r="DH186" s="133">
        <v>0</v>
      </c>
      <c r="DI186" s="133">
        <v>0</v>
      </c>
      <c r="DJ186" s="133">
        <v>0</v>
      </c>
      <c r="DK186" s="133">
        <v>0</v>
      </c>
      <c r="DL186" s="133">
        <v>0</v>
      </c>
      <c r="DM186" s="133">
        <v>0</v>
      </c>
      <c r="DN186" s="133">
        <v>0</v>
      </c>
      <c r="DO186" s="133">
        <v>0</v>
      </c>
      <c r="DP186" s="133">
        <v>0</v>
      </c>
      <c r="DQ186" s="133">
        <v>0</v>
      </c>
      <c r="DR186" s="133">
        <v>0</v>
      </c>
      <c r="DS186" s="133">
        <v>0</v>
      </c>
      <c r="DU186" s="223"/>
      <c r="DV186" s="223"/>
      <c r="DW186" s="223"/>
      <c r="DX186" s="223"/>
      <c r="DY186" s="223"/>
      <c r="DZ186" s="223"/>
      <c r="EA186" s="223">
        <v>131576.25</v>
      </c>
      <c r="EB186" s="223">
        <v>485820</v>
      </c>
      <c r="EC186" s="223">
        <v>40485</v>
      </c>
      <c r="ED186" s="223">
        <f t="shared" si="35"/>
        <v>0</v>
      </c>
      <c r="EE186" s="223">
        <f t="shared" si="36"/>
        <v>0</v>
      </c>
      <c r="EF186" s="147" t="str">
        <f t="shared" si="37"/>
        <v>ERROR</v>
      </c>
      <c r="EG186" s="223">
        <f t="shared" si="38"/>
        <v>657881.25</v>
      </c>
      <c r="EI186" s="223">
        <f t="shared" si="34"/>
        <v>217080</v>
      </c>
      <c r="EJ186" s="223">
        <f>EI186*'Key assumptions'!$H$20*'Key assumptions'!$H$21</f>
        <v>8140.5</v>
      </c>
      <c r="EK186" s="279">
        <f t="shared" si="41"/>
        <v>0.23963133640552994</v>
      </c>
      <c r="EL186" s="223">
        <f t="shared" si="39"/>
        <v>1950.7188940092165</v>
      </c>
      <c r="ET186" s="133">
        <f t="shared" si="46"/>
        <v>4</v>
      </c>
      <c r="EU186" s="133">
        <f t="shared" si="46"/>
        <v>12</v>
      </c>
      <c r="EV186" s="133">
        <f t="shared" si="46"/>
        <v>6</v>
      </c>
      <c r="EW186" s="133">
        <f t="shared" si="46"/>
        <v>0</v>
      </c>
      <c r="EX186" s="133">
        <f t="shared" si="46"/>
        <v>0</v>
      </c>
      <c r="EY186" s="133">
        <f t="shared" si="40"/>
        <v>22</v>
      </c>
      <c r="FA186" s="223">
        <v>40485</v>
      </c>
      <c r="FB186" s="223">
        <v>0</v>
      </c>
    </row>
    <row r="187" spans="1:158" ht="12.6" thickBot="1" x14ac:dyDescent="0.45">
      <c r="A187" s="133" t="str">
        <v>Project Development</v>
      </c>
      <c r="B187" s="133" t="str">
        <v>N/A</v>
      </c>
      <c r="C187" s="133" t="str">
        <v>Internal Labour</v>
      </c>
      <c r="D187" s="133" t="str">
        <v>PT004728 - 4</v>
      </c>
      <c r="E187" s="133" t="str">
        <v>Designer - TL</v>
      </c>
      <c r="F187" s="133">
        <v>208.74</v>
      </c>
      <c r="G187" s="133">
        <v>91.43088017751478</v>
      </c>
      <c r="H187" s="133">
        <v>0</v>
      </c>
      <c r="I187" s="133">
        <v>0</v>
      </c>
      <c r="J187" s="133">
        <v>0</v>
      </c>
      <c r="K187" s="133">
        <v>0</v>
      </c>
      <c r="L187" s="133">
        <v>0</v>
      </c>
      <c r="M187" s="381" t="str">
        <v>[C-i-C]</v>
      </c>
      <c r="N187" s="381" t="str">
        <v>[C-i-C]</v>
      </c>
      <c r="O187" s="381" t="str">
        <v>[C-i-C]</v>
      </c>
      <c r="P187" s="381" t="str">
        <v>[C-i-C]</v>
      </c>
      <c r="Q187" s="381" t="str">
        <v>[C-i-C]</v>
      </c>
      <c r="R187" s="381" t="str">
        <v>[C-i-C]</v>
      </c>
      <c r="S187" s="381" t="str">
        <v>[C-i-C]</v>
      </c>
      <c r="T187" s="381" t="str">
        <v>[C-i-C]</v>
      </c>
      <c r="U187" s="381" t="str">
        <v>[C-i-C]</v>
      </c>
      <c r="V187" s="381" t="str">
        <v>[C-i-C]</v>
      </c>
      <c r="W187" s="381" t="str">
        <v>[C-i-C]</v>
      </c>
      <c r="X187" s="381" t="str">
        <v>[C-i-C]</v>
      </c>
      <c r="Y187" s="381" t="str">
        <v>[C-i-C]</v>
      </c>
      <c r="Z187" s="381" t="str">
        <v>[C-i-C]</v>
      </c>
      <c r="AA187" s="381" t="str">
        <v>[C-i-C]</v>
      </c>
      <c r="AB187" s="381" t="str">
        <v>[C-i-C]</v>
      </c>
      <c r="AC187" s="381" t="str">
        <v>[C-i-C]</v>
      </c>
      <c r="AD187" s="381" t="str">
        <v>[C-i-C]</v>
      </c>
      <c r="AE187" s="381" t="str">
        <v>[C-i-C]</v>
      </c>
      <c r="AF187" s="381" t="str">
        <v>[C-i-C]</v>
      </c>
      <c r="AG187" s="381" t="str">
        <v>[C-i-C]</v>
      </c>
      <c r="AH187" s="381" t="str">
        <v>[C-i-C]</v>
      </c>
      <c r="AI187" s="133">
        <v>0</v>
      </c>
      <c r="AJ187" s="133">
        <v>0</v>
      </c>
      <c r="AK187" s="133">
        <v>0</v>
      </c>
      <c r="AL187" s="133">
        <v>0</v>
      </c>
      <c r="AM187" s="133">
        <v>0</v>
      </c>
      <c r="AN187" s="133">
        <v>0</v>
      </c>
      <c r="AO187" s="133">
        <v>0</v>
      </c>
      <c r="AP187" s="133">
        <v>0</v>
      </c>
      <c r="AQ187" s="133">
        <v>0</v>
      </c>
      <c r="AR187" s="133">
        <v>0</v>
      </c>
      <c r="AS187" s="133">
        <v>0</v>
      </c>
      <c r="AT187" s="133">
        <v>0</v>
      </c>
      <c r="AU187" s="133">
        <v>0</v>
      </c>
      <c r="AV187" s="133">
        <v>0</v>
      </c>
      <c r="AW187" s="133">
        <v>0</v>
      </c>
      <c r="AX187" s="133">
        <v>0</v>
      </c>
      <c r="AY187" s="133">
        <v>0</v>
      </c>
      <c r="AZ187" s="133">
        <v>0</v>
      </c>
      <c r="BA187" s="133">
        <v>0</v>
      </c>
      <c r="BB187" s="133">
        <v>0</v>
      </c>
      <c r="BC187" s="133">
        <v>0</v>
      </c>
      <c r="BD187" s="133">
        <v>0</v>
      </c>
      <c r="BE187" s="133">
        <v>0</v>
      </c>
      <c r="BF187" s="133">
        <v>0</v>
      </c>
      <c r="BG187" s="133">
        <v>0</v>
      </c>
      <c r="BH187" s="133">
        <v>0</v>
      </c>
      <c r="BI187" s="133">
        <v>0</v>
      </c>
      <c r="BJ187" s="133">
        <v>0</v>
      </c>
      <c r="BK187" s="133">
        <v>0</v>
      </c>
      <c r="BL187" s="133">
        <v>0</v>
      </c>
      <c r="BM187" s="133">
        <v>0</v>
      </c>
      <c r="BN187" s="133">
        <v>0</v>
      </c>
      <c r="BO187" s="133">
        <v>0</v>
      </c>
      <c r="BP187" s="133">
        <v>0</v>
      </c>
      <c r="BQ187" s="133">
        <v>0</v>
      </c>
      <c r="BR187" s="133">
        <v>0</v>
      </c>
      <c r="BS187" s="381" t="str">
        <v>[C-i-C]</v>
      </c>
      <c r="BT187" s="381" t="str">
        <v>[C-i-C]</v>
      </c>
      <c r="BU187" s="381" t="str">
        <v>[C-i-C]</v>
      </c>
      <c r="BV187" s="381" t="str">
        <v>[C-i-C]</v>
      </c>
      <c r="BW187" s="381" t="str">
        <v>[C-i-C]</v>
      </c>
      <c r="BX187" s="381" t="str">
        <v>[C-i-C]</v>
      </c>
      <c r="BY187" s="381" t="str">
        <v>[C-i-C]</v>
      </c>
      <c r="BZ187" s="381" t="str">
        <v>[C-i-C]</v>
      </c>
      <c r="CA187" s="381" t="str">
        <v>[C-i-C]</v>
      </c>
      <c r="CB187" s="381" t="str">
        <v>[C-i-C]</v>
      </c>
      <c r="CC187" s="381" t="str">
        <v>[C-i-C]</v>
      </c>
      <c r="CD187" s="381" t="str">
        <v>[C-i-C]</v>
      </c>
      <c r="CE187" s="381" t="str">
        <v>[C-i-C]</v>
      </c>
      <c r="CF187" s="381" t="str">
        <v>[C-i-C]</v>
      </c>
      <c r="CG187" s="381" t="str">
        <v>[C-i-C]</v>
      </c>
      <c r="CH187" s="381" t="str">
        <v>[C-i-C]</v>
      </c>
      <c r="CI187" s="381" t="str">
        <v>[C-i-C]</v>
      </c>
      <c r="CJ187" s="381" t="str">
        <v>[C-i-C]</v>
      </c>
      <c r="CK187" s="381" t="str">
        <v>[C-i-C]</v>
      </c>
      <c r="CL187" s="381" t="str">
        <v>[C-i-C]</v>
      </c>
      <c r="CM187" s="381" t="str">
        <v>[C-i-C]</v>
      </c>
      <c r="CN187" s="381" t="str">
        <v>[C-i-C]</v>
      </c>
      <c r="CO187" s="133">
        <v>0</v>
      </c>
      <c r="CP187" s="133">
        <v>0</v>
      </c>
      <c r="CQ187" s="133">
        <v>0</v>
      </c>
      <c r="CR187" s="133">
        <v>0</v>
      </c>
      <c r="CS187" s="133">
        <v>0</v>
      </c>
      <c r="CT187" s="133">
        <v>0</v>
      </c>
      <c r="CU187" s="133">
        <v>0</v>
      </c>
      <c r="CV187" s="133">
        <v>0</v>
      </c>
      <c r="CW187" s="133">
        <v>0</v>
      </c>
      <c r="CX187" s="133">
        <v>0</v>
      </c>
      <c r="CY187" s="133">
        <v>0</v>
      </c>
      <c r="CZ187" s="133">
        <v>0</v>
      </c>
      <c r="DA187" s="133">
        <v>0</v>
      </c>
      <c r="DB187" s="133">
        <v>0</v>
      </c>
      <c r="DC187" s="133">
        <v>0</v>
      </c>
      <c r="DD187" s="133">
        <v>0</v>
      </c>
      <c r="DE187" s="133">
        <v>0</v>
      </c>
      <c r="DF187" s="133">
        <v>0</v>
      </c>
      <c r="DG187" s="133">
        <v>0</v>
      </c>
      <c r="DH187" s="133">
        <v>0</v>
      </c>
      <c r="DI187" s="133">
        <v>0</v>
      </c>
      <c r="DJ187" s="133">
        <v>0</v>
      </c>
      <c r="DK187" s="133">
        <v>0</v>
      </c>
      <c r="DL187" s="133">
        <v>0</v>
      </c>
      <c r="DM187" s="133">
        <v>0</v>
      </c>
      <c r="DN187" s="133">
        <v>0</v>
      </c>
      <c r="DO187" s="133">
        <v>0</v>
      </c>
      <c r="DP187" s="133">
        <v>0</v>
      </c>
      <c r="DQ187" s="133">
        <v>0</v>
      </c>
      <c r="DR187" s="133">
        <v>0</v>
      </c>
      <c r="DS187" s="133">
        <v>0</v>
      </c>
      <c r="DU187" s="223"/>
      <c r="DV187" s="223"/>
      <c r="DW187" s="223"/>
      <c r="DX187" s="223"/>
      <c r="DY187" s="223"/>
      <c r="DZ187" s="223"/>
      <c r="EA187" s="223">
        <v>101760.75</v>
      </c>
      <c r="EB187" s="223">
        <v>375732</v>
      </c>
      <c r="EC187" s="223">
        <v>31311</v>
      </c>
      <c r="ED187" s="223">
        <f t="shared" si="35"/>
        <v>0</v>
      </c>
      <c r="EE187" s="223">
        <f t="shared" si="36"/>
        <v>0</v>
      </c>
      <c r="EF187" s="147" t="str">
        <f t="shared" si="37"/>
        <v>ERROR</v>
      </c>
      <c r="EG187" s="223">
        <f t="shared" si="38"/>
        <v>508803.75</v>
      </c>
      <c r="EI187" s="223">
        <f t="shared" si="34"/>
        <v>164575.58431952662</v>
      </c>
      <c r="EJ187" s="223">
        <f>EI187*'Key assumptions'!$H$20*'Key assumptions'!$H$21</f>
        <v>6171.5844119822477</v>
      </c>
      <c r="EK187" s="279">
        <f t="shared" si="41"/>
        <v>0.23963133640552994</v>
      </c>
      <c r="EL187" s="223">
        <f t="shared" si="39"/>
        <v>1478.9050203828426</v>
      </c>
      <c r="ET187" s="133">
        <f t="shared" si="46"/>
        <v>4</v>
      </c>
      <c r="EU187" s="133">
        <f t="shared" si="46"/>
        <v>12</v>
      </c>
      <c r="EV187" s="133">
        <f t="shared" si="46"/>
        <v>6</v>
      </c>
      <c r="EW187" s="133">
        <f t="shared" si="46"/>
        <v>0</v>
      </c>
      <c r="EX187" s="133">
        <f t="shared" si="46"/>
        <v>0</v>
      </c>
      <c r="EY187" s="133">
        <f t="shared" si="40"/>
        <v>22</v>
      </c>
      <c r="FA187" s="223">
        <v>31311</v>
      </c>
      <c r="FB187" s="223">
        <v>0</v>
      </c>
    </row>
    <row r="188" spans="1:158" ht="12.6" thickBot="1" x14ac:dyDescent="0.45">
      <c r="A188" s="133" t="str">
        <v>Project Development</v>
      </c>
      <c r="B188" s="133" t="str">
        <v>N/A</v>
      </c>
      <c r="C188" s="133" t="str">
        <v>Internal Labour</v>
      </c>
      <c r="D188" s="133" t="str">
        <v>PT004728 - 4</v>
      </c>
      <c r="E188" s="133" t="str">
        <v>Principal Design Engineer</v>
      </c>
      <c r="F188" s="133">
        <v>269.89999999999998</v>
      </c>
      <c r="G188" s="133">
        <v>120.6</v>
      </c>
      <c r="H188" s="133">
        <v>0</v>
      </c>
      <c r="I188" s="133">
        <v>0</v>
      </c>
      <c r="J188" s="133">
        <v>0</v>
      </c>
      <c r="K188" s="133">
        <v>0</v>
      </c>
      <c r="L188" s="133">
        <v>0</v>
      </c>
      <c r="M188" s="381" t="str">
        <v>[C-i-C]</v>
      </c>
      <c r="N188" s="381" t="str">
        <v>[C-i-C]</v>
      </c>
      <c r="O188" s="381" t="str">
        <v>[C-i-C]</v>
      </c>
      <c r="P188" s="381" t="str">
        <v>[C-i-C]</v>
      </c>
      <c r="Q188" s="381" t="str">
        <v>[C-i-C]</v>
      </c>
      <c r="R188" s="381" t="str">
        <v>[C-i-C]</v>
      </c>
      <c r="S188" s="381" t="str">
        <v>[C-i-C]</v>
      </c>
      <c r="T188" s="381" t="str">
        <v>[C-i-C]</v>
      </c>
      <c r="U188" s="381" t="str">
        <v>[C-i-C]</v>
      </c>
      <c r="V188" s="381" t="str">
        <v>[C-i-C]</v>
      </c>
      <c r="W188" s="381" t="str">
        <v>[C-i-C]</v>
      </c>
      <c r="X188" s="381" t="str">
        <v>[C-i-C]</v>
      </c>
      <c r="Y188" s="381" t="str">
        <v>[C-i-C]</v>
      </c>
      <c r="Z188" s="381" t="str">
        <v>[C-i-C]</v>
      </c>
      <c r="AA188" s="381" t="str">
        <v>[C-i-C]</v>
      </c>
      <c r="AB188" s="381" t="str">
        <v>[C-i-C]</v>
      </c>
      <c r="AC188" s="381" t="str">
        <v>[C-i-C]</v>
      </c>
      <c r="AD188" s="381" t="str">
        <v>[C-i-C]</v>
      </c>
      <c r="AE188" s="381" t="str">
        <v>[C-i-C]</v>
      </c>
      <c r="AF188" s="381" t="str">
        <v>[C-i-C]</v>
      </c>
      <c r="AG188" s="381" t="str">
        <v>[C-i-C]</v>
      </c>
      <c r="AH188" s="381" t="str">
        <v>[C-i-C]</v>
      </c>
      <c r="AI188" s="133">
        <v>0</v>
      </c>
      <c r="AJ188" s="133">
        <v>0</v>
      </c>
      <c r="AK188" s="133">
        <v>0</v>
      </c>
      <c r="AL188" s="133">
        <v>0</v>
      </c>
      <c r="AM188" s="133">
        <v>0</v>
      </c>
      <c r="AN188" s="133">
        <v>0</v>
      </c>
      <c r="AO188" s="133">
        <v>0</v>
      </c>
      <c r="AP188" s="133">
        <v>0</v>
      </c>
      <c r="AQ188" s="133">
        <v>0</v>
      </c>
      <c r="AR188" s="133">
        <v>0</v>
      </c>
      <c r="AS188" s="133">
        <v>0</v>
      </c>
      <c r="AT188" s="133">
        <v>0</v>
      </c>
      <c r="AU188" s="133">
        <v>0</v>
      </c>
      <c r="AV188" s="133">
        <v>0</v>
      </c>
      <c r="AW188" s="133">
        <v>0</v>
      </c>
      <c r="AX188" s="133">
        <v>0</v>
      </c>
      <c r="AY188" s="133">
        <v>0</v>
      </c>
      <c r="AZ188" s="133">
        <v>0</v>
      </c>
      <c r="BA188" s="133">
        <v>0</v>
      </c>
      <c r="BB188" s="133">
        <v>0</v>
      </c>
      <c r="BC188" s="133">
        <v>0</v>
      </c>
      <c r="BD188" s="133">
        <v>0</v>
      </c>
      <c r="BE188" s="133">
        <v>0</v>
      </c>
      <c r="BF188" s="133">
        <v>0</v>
      </c>
      <c r="BG188" s="133">
        <v>0</v>
      </c>
      <c r="BH188" s="133">
        <v>0</v>
      </c>
      <c r="BI188" s="133">
        <v>0</v>
      </c>
      <c r="BJ188" s="133">
        <v>0</v>
      </c>
      <c r="BK188" s="133">
        <v>0</v>
      </c>
      <c r="BL188" s="133">
        <v>0</v>
      </c>
      <c r="BM188" s="133">
        <v>0</v>
      </c>
      <c r="BN188" s="133">
        <v>0</v>
      </c>
      <c r="BO188" s="133">
        <v>0</v>
      </c>
      <c r="BP188" s="133">
        <v>0</v>
      </c>
      <c r="BQ188" s="133">
        <v>0</v>
      </c>
      <c r="BR188" s="133">
        <v>0</v>
      </c>
      <c r="BS188" s="381" t="str">
        <v>[C-i-C]</v>
      </c>
      <c r="BT188" s="381" t="str">
        <v>[C-i-C]</v>
      </c>
      <c r="BU188" s="381" t="str">
        <v>[C-i-C]</v>
      </c>
      <c r="BV188" s="381" t="str">
        <v>[C-i-C]</v>
      </c>
      <c r="BW188" s="381" t="str">
        <v>[C-i-C]</v>
      </c>
      <c r="BX188" s="381" t="str">
        <v>[C-i-C]</v>
      </c>
      <c r="BY188" s="381" t="str">
        <v>[C-i-C]</v>
      </c>
      <c r="BZ188" s="381" t="str">
        <v>[C-i-C]</v>
      </c>
      <c r="CA188" s="381" t="str">
        <v>[C-i-C]</v>
      </c>
      <c r="CB188" s="381" t="str">
        <v>[C-i-C]</v>
      </c>
      <c r="CC188" s="381" t="str">
        <v>[C-i-C]</v>
      </c>
      <c r="CD188" s="381" t="str">
        <v>[C-i-C]</v>
      </c>
      <c r="CE188" s="381" t="str">
        <v>[C-i-C]</v>
      </c>
      <c r="CF188" s="381" t="str">
        <v>[C-i-C]</v>
      </c>
      <c r="CG188" s="381" t="str">
        <v>[C-i-C]</v>
      </c>
      <c r="CH188" s="381" t="str">
        <v>[C-i-C]</v>
      </c>
      <c r="CI188" s="381" t="str">
        <v>[C-i-C]</v>
      </c>
      <c r="CJ188" s="381" t="str">
        <v>[C-i-C]</v>
      </c>
      <c r="CK188" s="381" t="str">
        <v>[C-i-C]</v>
      </c>
      <c r="CL188" s="381" t="str">
        <v>[C-i-C]</v>
      </c>
      <c r="CM188" s="381" t="str">
        <v>[C-i-C]</v>
      </c>
      <c r="CN188" s="381" t="str">
        <v>[C-i-C]</v>
      </c>
      <c r="CO188" s="133">
        <v>0</v>
      </c>
      <c r="CP188" s="133">
        <v>0</v>
      </c>
      <c r="CQ188" s="133">
        <v>0</v>
      </c>
      <c r="CR188" s="133">
        <v>0</v>
      </c>
      <c r="CS188" s="133">
        <v>0</v>
      </c>
      <c r="CT188" s="133">
        <v>0</v>
      </c>
      <c r="CU188" s="133">
        <v>0</v>
      </c>
      <c r="CV188" s="133">
        <v>0</v>
      </c>
      <c r="CW188" s="133">
        <v>0</v>
      </c>
      <c r="CX188" s="133">
        <v>0</v>
      </c>
      <c r="CY188" s="133">
        <v>0</v>
      </c>
      <c r="CZ188" s="133">
        <v>0</v>
      </c>
      <c r="DA188" s="133">
        <v>0</v>
      </c>
      <c r="DB188" s="133">
        <v>0</v>
      </c>
      <c r="DC188" s="133">
        <v>0</v>
      </c>
      <c r="DD188" s="133">
        <v>0</v>
      </c>
      <c r="DE188" s="133">
        <v>0</v>
      </c>
      <c r="DF188" s="133">
        <v>0</v>
      </c>
      <c r="DG188" s="133">
        <v>0</v>
      </c>
      <c r="DH188" s="133">
        <v>0</v>
      </c>
      <c r="DI188" s="133">
        <v>0</v>
      </c>
      <c r="DJ188" s="133">
        <v>0</v>
      </c>
      <c r="DK188" s="133">
        <v>0</v>
      </c>
      <c r="DL188" s="133">
        <v>0</v>
      </c>
      <c r="DM188" s="133">
        <v>0</v>
      </c>
      <c r="DN188" s="133">
        <v>0</v>
      </c>
      <c r="DO188" s="133">
        <v>0</v>
      </c>
      <c r="DP188" s="133">
        <v>0</v>
      </c>
      <c r="DQ188" s="133">
        <v>0</v>
      </c>
      <c r="DR188" s="133">
        <v>0</v>
      </c>
      <c r="DS188" s="133">
        <v>0</v>
      </c>
      <c r="DU188" s="223"/>
      <c r="DV188" s="223"/>
      <c r="DW188" s="223"/>
      <c r="DX188" s="223"/>
      <c r="DY188" s="223"/>
      <c r="DZ188" s="223"/>
      <c r="EA188" s="223">
        <v>20242.5</v>
      </c>
      <c r="EB188" s="223">
        <v>30363.75</v>
      </c>
      <c r="EC188" s="223">
        <v>0</v>
      </c>
      <c r="ED188" s="223">
        <f t="shared" si="35"/>
        <v>0</v>
      </c>
      <c r="EE188" s="223">
        <f t="shared" si="36"/>
        <v>0</v>
      </c>
      <c r="EF188" s="147" t="str">
        <f t="shared" si="37"/>
        <v>ERROR</v>
      </c>
      <c r="EG188" s="223">
        <f t="shared" si="38"/>
        <v>50606.25</v>
      </c>
      <c r="EI188" s="223">
        <f t="shared" si="34"/>
        <v>217080</v>
      </c>
      <c r="EJ188" s="223">
        <f>EI188*'Key assumptions'!$H$20*'Key assumptions'!$H$21</f>
        <v>8140.5</v>
      </c>
      <c r="EK188" s="279">
        <f t="shared" si="41"/>
        <v>0.23963133640552994</v>
      </c>
      <c r="EL188" s="223">
        <f t="shared" si="39"/>
        <v>1950.7188940092165</v>
      </c>
      <c r="ET188" s="133">
        <f t="shared" si="46"/>
        <v>4</v>
      </c>
      <c r="EU188" s="133">
        <f t="shared" si="46"/>
        <v>12</v>
      </c>
      <c r="EV188" s="133">
        <f t="shared" si="46"/>
        <v>6</v>
      </c>
      <c r="EW188" s="133">
        <f t="shared" si="46"/>
        <v>0</v>
      </c>
      <c r="EX188" s="133">
        <f t="shared" si="46"/>
        <v>0</v>
      </c>
      <c r="EY188" s="133">
        <f t="shared" si="40"/>
        <v>22</v>
      </c>
      <c r="FA188" s="223">
        <v>0</v>
      </c>
      <c r="FB188" s="223">
        <v>0</v>
      </c>
    </row>
    <row r="189" spans="1:158" ht="12.6" thickBot="1" x14ac:dyDescent="0.45">
      <c r="A189" s="133" t="str">
        <v>Land and Environment</v>
      </c>
      <c r="B189" s="133" t="str">
        <v>N/A</v>
      </c>
      <c r="C189" s="133" t="str">
        <v>Internal Labour</v>
      </c>
      <c r="D189" s="133" t="str">
        <v>PT004728 - 4</v>
      </c>
      <c r="E189" s="133" t="str">
        <v>Environmental Planner</v>
      </c>
      <c r="F189" s="133">
        <v>293.18</v>
      </c>
      <c r="G189" s="133">
        <v>131</v>
      </c>
      <c r="H189" s="133">
        <v>0</v>
      </c>
      <c r="I189" s="133">
        <v>0</v>
      </c>
      <c r="J189" s="133">
        <v>0</v>
      </c>
      <c r="K189" s="133">
        <v>0</v>
      </c>
      <c r="L189" s="133">
        <v>0</v>
      </c>
      <c r="M189" s="381" t="str">
        <v>[C-i-C]</v>
      </c>
      <c r="N189" s="381" t="str">
        <v>[C-i-C]</v>
      </c>
      <c r="O189" s="381" t="str">
        <v>[C-i-C]</v>
      </c>
      <c r="P189" s="381" t="str">
        <v>[C-i-C]</v>
      </c>
      <c r="Q189" s="381" t="str">
        <v>[C-i-C]</v>
      </c>
      <c r="R189" s="381" t="str">
        <v>[C-i-C]</v>
      </c>
      <c r="S189" s="381" t="str">
        <v>[C-i-C]</v>
      </c>
      <c r="T189" s="381" t="str">
        <v>[C-i-C]</v>
      </c>
      <c r="U189" s="381" t="str">
        <v>[C-i-C]</v>
      </c>
      <c r="V189" s="381" t="str">
        <v>[C-i-C]</v>
      </c>
      <c r="W189" s="381" t="str">
        <v>[C-i-C]</v>
      </c>
      <c r="X189" s="381" t="str">
        <v>[C-i-C]</v>
      </c>
      <c r="Y189" s="381" t="str">
        <v>[C-i-C]</v>
      </c>
      <c r="Z189" s="381" t="str">
        <v>[C-i-C]</v>
      </c>
      <c r="AA189" s="381" t="str">
        <v>[C-i-C]</v>
      </c>
      <c r="AB189" s="381" t="str">
        <v>[C-i-C]</v>
      </c>
      <c r="AC189" s="381" t="str">
        <v>[C-i-C]</v>
      </c>
      <c r="AD189" s="381" t="str">
        <v>[C-i-C]</v>
      </c>
      <c r="AE189" s="381" t="str">
        <v>[C-i-C]</v>
      </c>
      <c r="AF189" s="381" t="str">
        <v>[C-i-C]</v>
      </c>
      <c r="AG189" s="381" t="str">
        <v>[C-i-C]</v>
      </c>
      <c r="AH189" s="381" t="str">
        <v>[C-i-C]</v>
      </c>
      <c r="AI189" s="133">
        <v>0.05</v>
      </c>
      <c r="AJ189" s="133">
        <v>0</v>
      </c>
      <c r="AK189" s="133">
        <v>0</v>
      </c>
      <c r="AL189" s="133">
        <v>0</v>
      </c>
      <c r="AM189" s="133">
        <v>0</v>
      </c>
      <c r="AN189" s="133">
        <v>0</v>
      </c>
      <c r="AO189" s="133">
        <v>0</v>
      </c>
      <c r="AP189" s="133">
        <v>0</v>
      </c>
      <c r="AQ189" s="133">
        <v>0</v>
      </c>
      <c r="AR189" s="133">
        <v>0</v>
      </c>
      <c r="AS189" s="133">
        <v>0</v>
      </c>
      <c r="AT189" s="133">
        <v>0</v>
      </c>
      <c r="AU189" s="133">
        <v>0</v>
      </c>
      <c r="AV189" s="133">
        <v>0</v>
      </c>
      <c r="AW189" s="133">
        <v>0</v>
      </c>
      <c r="AX189" s="133">
        <v>0</v>
      </c>
      <c r="AY189" s="133">
        <v>0</v>
      </c>
      <c r="AZ189" s="133">
        <v>0</v>
      </c>
      <c r="BA189" s="133">
        <v>0</v>
      </c>
      <c r="BB189" s="133">
        <v>0</v>
      </c>
      <c r="BC189" s="133">
        <v>0</v>
      </c>
      <c r="BD189" s="133">
        <v>0</v>
      </c>
      <c r="BE189" s="133">
        <v>0</v>
      </c>
      <c r="BF189" s="133">
        <v>0</v>
      </c>
      <c r="BG189" s="133">
        <v>0</v>
      </c>
      <c r="BH189" s="133">
        <v>0</v>
      </c>
      <c r="BI189" s="133">
        <v>0</v>
      </c>
      <c r="BJ189" s="133">
        <v>0</v>
      </c>
      <c r="BK189" s="133">
        <v>0</v>
      </c>
      <c r="BL189" s="133">
        <v>0</v>
      </c>
      <c r="BM189" s="133">
        <v>0</v>
      </c>
      <c r="BN189" s="133">
        <v>0</v>
      </c>
      <c r="BO189" s="133">
        <v>0</v>
      </c>
      <c r="BP189" s="133">
        <v>0</v>
      </c>
      <c r="BQ189" s="133">
        <v>0</v>
      </c>
      <c r="BR189" s="133">
        <v>0</v>
      </c>
      <c r="BS189" s="381" t="str">
        <v>[C-i-C]</v>
      </c>
      <c r="BT189" s="381" t="str">
        <v>[C-i-C]</v>
      </c>
      <c r="BU189" s="381" t="str">
        <v>[C-i-C]</v>
      </c>
      <c r="BV189" s="381" t="str">
        <v>[C-i-C]</v>
      </c>
      <c r="BW189" s="381" t="str">
        <v>[C-i-C]</v>
      </c>
      <c r="BX189" s="381" t="str">
        <v>[C-i-C]</v>
      </c>
      <c r="BY189" s="381" t="str">
        <v>[C-i-C]</v>
      </c>
      <c r="BZ189" s="381" t="str">
        <v>[C-i-C]</v>
      </c>
      <c r="CA189" s="381" t="str">
        <v>[C-i-C]</v>
      </c>
      <c r="CB189" s="381" t="str">
        <v>[C-i-C]</v>
      </c>
      <c r="CC189" s="381" t="str">
        <v>[C-i-C]</v>
      </c>
      <c r="CD189" s="381" t="str">
        <v>[C-i-C]</v>
      </c>
      <c r="CE189" s="381" t="str">
        <v>[C-i-C]</v>
      </c>
      <c r="CF189" s="381" t="str">
        <v>[C-i-C]</v>
      </c>
      <c r="CG189" s="381" t="str">
        <v>[C-i-C]</v>
      </c>
      <c r="CH189" s="381" t="str">
        <v>[C-i-C]</v>
      </c>
      <c r="CI189" s="381" t="str">
        <v>[C-i-C]</v>
      </c>
      <c r="CJ189" s="381" t="str">
        <v>[C-i-C]</v>
      </c>
      <c r="CK189" s="381" t="str">
        <v>[C-i-C]</v>
      </c>
      <c r="CL189" s="381" t="str">
        <v>[C-i-C]</v>
      </c>
      <c r="CM189" s="381" t="str">
        <v>[C-i-C]</v>
      </c>
      <c r="CN189" s="381" t="str">
        <v>[C-i-C]</v>
      </c>
      <c r="CO189" s="133">
        <v>2198.85</v>
      </c>
      <c r="CP189" s="133">
        <v>0</v>
      </c>
      <c r="CQ189" s="133">
        <v>0</v>
      </c>
      <c r="CR189" s="133">
        <v>0</v>
      </c>
      <c r="CS189" s="133">
        <v>0</v>
      </c>
      <c r="CT189" s="133">
        <v>0</v>
      </c>
      <c r="CU189" s="133">
        <v>0</v>
      </c>
      <c r="CV189" s="133">
        <v>0</v>
      </c>
      <c r="CW189" s="133">
        <v>0</v>
      </c>
      <c r="CX189" s="133">
        <v>0</v>
      </c>
      <c r="CY189" s="133">
        <v>0</v>
      </c>
      <c r="CZ189" s="133">
        <v>0</v>
      </c>
      <c r="DA189" s="133">
        <v>0</v>
      </c>
      <c r="DB189" s="133">
        <v>0</v>
      </c>
      <c r="DC189" s="133">
        <v>0</v>
      </c>
      <c r="DD189" s="133">
        <v>0</v>
      </c>
      <c r="DE189" s="133">
        <v>0</v>
      </c>
      <c r="DF189" s="133">
        <v>0</v>
      </c>
      <c r="DG189" s="133">
        <v>0</v>
      </c>
      <c r="DH189" s="133">
        <v>0</v>
      </c>
      <c r="DI189" s="133">
        <v>0</v>
      </c>
      <c r="DJ189" s="133">
        <v>0</v>
      </c>
      <c r="DK189" s="133">
        <v>0</v>
      </c>
      <c r="DL189" s="133">
        <v>0</v>
      </c>
      <c r="DM189" s="133">
        <v>0</v>
      </c>
      <c r="DN189" s="133">
        <v>0</v>
      </c>
      <c r="DO189" s="133">
        <v>0</v>
      </c>
      <c r="DP189" s="133">
        <v>0</v>
      </c>
      <c r="DQ189" s="133">
        <v>0</v>
      </c>
      <c r="DR189" s="133">
        <v>0</v>
      </c>
      <c r="DS189" s="133">
        <v>0</v>
      </c>
      <c r="DU189" s="223"/>
      <c r="DV189" s="223"/>
      <c r="DW189" s="223"/>
      <c r="DX189" s="223"/>
      <c r="DY189" s="223"/>
      <c r="DZ189" s="223"/>
      <c r="EA189" s="223">
        <v>13193.099999999999</v>
      </c>
      <c r="EB189" s="223">
        <v>179677.45714285719</v>
      </c>
      <c r="EC189" s="223">
        <v>102717.70714285714</v>
      </c>
      <c r="ED189" s="223">
        <f t="shared" si="35"/>
        <v>0</v>
      </c>
      <c r="EE189" s="223">
        <f t="shared" si="36"/>
        <v>0</v>
      </c>
      <c r="EF189" s="147" t="str">
        <f t="shared" si="37"/>
        <v>ERROR</v>
      </c>
      <c r="EG189" s="223">
        <f t="shared" si="38"/>
        <v>295588.26428571437</v>
      </c>
      <c r="EI189" s="223">
        <f t="shared" si="34"/>
        <v>235800</v>
      </c>
      <c r="EJ189" s="223">
        <f>EI189*'Key assumptions'!$H$20*'Key assumptions'!$H$21</f>
        <v>8842.5</v>
      </c>
      <c r="EK189" s="279">
        <f t="shared" si="41"/>
        <v>0.23963133640552994</v>
      </c>
      <c r="EL189" s="223">
        <f t="shared" si="39"/>
        <v>2118.9400921658985</v>
      </c>
      <c r="ET189" s="133">
        <f t="shared" ref="ET189:EX198" si="47">COUNTIFS($H$6:$BL$6,ET$8,$H189:$BL189,"&lt;&gt;"&amp;0)</f>
        <v>4</v>
      </c>
      <c r="EU189" s="133">
        <f t="shared" si="47"/>
        <v>12</v>
      </c>
      <c r="EV189" s="133">
        <f t="shared" si="47"/>
        <v>7</v>
      </c>
      <c r="EW189" s="133">
        <f t="shared" si="47"/>
        <v>0</v>
      </c>
      <c r="EX189" s="133">
        <f t="shared" si="47"/>
        <v>0</v>
      </c>
      <c r="EY189" s="133">
        <f t="shared" si="40"/>
        <v>23</v>
      </c>
      <c r="FA189" s="223">
        <v>100518.85714285713</v>
      </c>
      <c r="FB189" s="223">
        <v>2198.85</v>
      </c>
    </row>
    <row r="190" spans="1:158" ht="12.6" thickBot="1" x14ac:dyDescent="0.45">
      <c r="A190" s="133" t="str">
        <v>Land and Environment</v>
      </c>
      <c r="B190" s="133" t="str">
        <v>N/A</v>
      </c>
      <c r="C190" s="133" t="str">
        <v>Internal Labour</v>
      </c>
      <c r="D190" s="133" t="str">
        <v>PT004728 - 4</v>
      </c>
      <c r="E190" s="133" t="str">
        <v xml:space="preserve">	Environmental Officer - Senior</v>
      </c>
      <c r="F190" s="133">
        <v>293.18</v>
      </c>
      <c r="G190" s="133">
        <v>131</v>
      </c>
      <c r="H190" s="133">
        <v>0</v>
      </c>
      <c r="I190" s="133">
        <v>0</v>
      </c>
      <c r="J190" s="133">
        <v>0</v>
      </c>
      <c r="K190" s="133">
        <v>0</v>
      </c>
      <c r="L190" s="133">
        <v>0</v>
      </c>
      <c r="M190" s="381" t="str">
        <v>[C-i-C]</v>
      </c>
      <c r="N190" s="381" t="str">
        <v>[C-i-C]</v>
      </c>
      <c r="O190" s="381" t="str">
        <v>[C-i-C]</v>
      </c>
      <c r="P190" s="381" t="str">
        <v>[C-i-C]</v>
      </c>
      <c r="Q190" s="381" t="str">
        <v>[C-i-C]</v>
      </c>
      <c r="R190" s="381" t="str">
        <v>[C-i-C]</v>
      </c>
      <c r="S190" s="381" t="str">
        <v>[C-i-C]</v>
      </c>
      <c r="T190" s="381" t="str">
        <v>[C-i-C]</v>
      </c>
      <c r="U190" s="381" t="str">
        <v>[C-i-C]</v>
      </c>
      <c r="V190" s="381" t="str">
        <v>[C-i-C]</v>
      </c>
      <c r="W190" s="381" t="str">
        <v>[C-i-C]</v>
      </c>
      <c r="X190" s="381" t="str">
        <v>[C-i-C]</v>
      </c>
      <c r="Y190" s="381" t="str">
        <v>[C-i-C]</v>
      </c>
      <c r="Z190" s="381" t="str">
        <v>[C-i-C]</v>
      </c>
      <c r="AA190" s="381" t="str">
        <v>[C-i-C]</v>
      </c>
      <c r="AB190" s="381" t="str">
        <v>[C-i-C]</v>
      </c>
      <c r="AC190" s="381" t="str">
        <v>[C-i-C]</v>
      </c>
      <c r="AD190" s="381" t="str">
        <v>[C-i-C]</v>
      </c>
      <c r="AE190" s="381" t="str">
        <v>[C-i-C]</v>
      </c>
      <c r="AF190" s="381" t="str">
        <v>[C-i-C]</v>
      </c>
      <c r="AG190" s="381" t="str">
        <v>[C-i-C]</v>
      </c>
      <c r="AH190" s="381" t="str">
        <v>[C-i-C]</v>
      </c>
      <c r="AI190" s="133">
        <v>0.15</v>
      </c>
      <c r="AJ190" s="133">
        <v>0</v>
      </c>
      <c r="AK190" s="133">
        <v>0</v>
      </c>
      <c r="AL190" s="133">
        <v>0</v>
      </c>
      <c r="AM190" s="133">
        <v>0</v>
      </c>
      <c r="AN190" s="133">
        <v>0</v>
      </c>
      <c r="AO190" s="133">
        <v>0</v>
      </c>
      <c r="AP190" s="133">
        <v>0</v>
      </c>
      <c r="AQ190" s="133">
        <v>0</v>
      </c>
      <c r="AR190" s="133">
        <v>0</v>
      </c>
      <c r="AS190" s="133">
        <v>0</v>
      </c>
      <c r="AT190" s="133">
        <v>0</v>
      </c>
      <c r="AU190" s="133">
        <v>0</v>
      </c>
      <c r="AV190" s="133">
        <v>0</v>
      </c>
      <c r="AW190" s="133">
        <v>0</v>
      </c>
      <c r="AX190" s="133">
        <v>0</v>
      </c>
      <c r="AY190" s="133">
        <v>0</v>
      </c>
      <c r="AZ190" s="133">
        <v>0</v>
      </c>
      <c r="BA190" s="133">
        <v>0</v>
      </c>
      <c r="BB190" s="133">
        <v>0</v>
      </c>
      <c r="BC190" s="133">
        <v>0</v>
      </c>
      <c r="BD190" s="133">
        <v>0</v>
      </c>
      <c r="BE190" s="133">
        <v>0</v>
      </c>
      <c r="BF190" s="133">
        <v>0</v>
      </c>
      <c r="BG190" s="133">
        <v>0</v>
      </c>
      <c r="BH190" s="133">
        <v>0</v>
      </c>
      <c r="BI190" s="133">
        <v>0</v>
      </c>
      <c r="BJ190" s="133">
        <v>0</v>
      </c>
      <c r="BK190" s="133">
        <v>0</v>
      </c>
      <c r="BL190" s="133">
        <v>0</v>
      </c>
      <c r="BM190" s="133">
        <v>0</v>
      </c>
      <c r="BN190" s="133">
        <v>0</v>
      </c>
      <c r="BO190" s="133">
        <v>0</v>
      </c>
      <c r="BP190" s="133">
        <v>0</v>
      </c>
      <c r="BQ190" s="133">
        <v>0</v>
      </c>
      <c r="BR190" s="133">
        <v>0</v>
      </c>
      <c r="BS190" s="381" t="str">
        <v>[C-i-C]</v>
      </c>
      <c r="BT190" s="381" t="str">
        <v>[C-i-C]</v>
      </c>
      <c r="BU190" s="381" t="str">
        <v>[C-i-C]</v>
      </c>
      <c r="BV190" s="381" t="str">
        <v>[C-i-C]</v>
      </c>
      <c r="BW190" s="381" t="str">
        <v>[C-i-C]</v>
      </c>
      <c r="BX190" s="381" t="str">
        <v>[C-i-C]</v>
      </c>
      <c r="BY190" s="381" t="str">
        <v>[C-i-C]</v>
      </c>
      <c r="BZ190" s="381" t="str">
        <v>[C-i-C]</v>
      </c>
      <c r="CA190" s="381" t="str">
        <v>[C-i-C]</v>
      </c>
      <c r="CB190" s="381" t="str">
        <v>[C-i-C]</v>
      </c>
      <c r="CC190" s="381" t="str">
        <v>[C-i-C]</v>
      </c>
      <c r="CD190" s="381" t="str">
        <v>[C-i-C]</v>
      </c>
      <c r="CE190" s="381" t="str">
        <v>[C-i-C]</v>
      </c>
      <c r="CF190" s="381" t="str">
        <v>[C-i-C]</v>
      </c>
      <c r="CG190" s="381" t="str">
        <v>[C-i-C]</v>
      </c>
      <c r="CH190" s="381" t="str">
        <v>[C-i-C]</v>
      </c>
      <c r="CI190" s="381" t="str">
        <v>[C-i-C]</v>
      </c>
      <c r="CJ190" s="381" t="str">
        <v>[C-i-C]</v>
      </c>
      <c r="CK190" s="381" t="str">
        <v>[C-i-C]</v>
      </c>
      <c r="CL190" s="381" t="str">
        <v>[C-i-C]</v>
      </c>
      <c r="CM190" s="381" t="str">
        <v>[C-i-C]</v>
      </c>
      <c r="CN190" s="381" t="str">
        <v>[C-i-C]</v>
      </c>
      <c r="CO190" s="133">
        <v>6596.5499999999993</v>
      </c>
      <c r="CP190" s="133">
        <v>0</v>
      </c>
      <c r="CQ190" s="133">
        <v>0</v>
      </c>
      <c r="CR190" s="133">
        <v>0</v>
      </c>
      <c r="CS190" s="133">
        <v>0</v>
      </c>
      <c r="CT190" s="133">
        <v>0</v>
      </c>
      <c r="CU190" s="133">
        <v>0</v>
      </c>
      <c r="CV190" s="133">
        <v>0</v>
      </c>
      <c r="CW190" s="133">
        <v>0</v>
      </c>
      <c r="CX190" s="133">
        <v>0</v>
      </c>
      <c r="CY190" s="133">
        <v>0</v>
      </c>
      <c r="CZ190" s="133">
        <v>0</v>
      </c>
      <c r="DA190" s="133">
        <v>0</v>
      </c>
      <c r="DB190" s="133">
        <v>0</v>
      </c>
      <c r="DC190" s="133">
        <v>0</v>
      </c>
      <c r="DD190" s="133">
        <v>0</v>
      </c>
      <c r="DE190" s="133">
        <v>0</v>
      </c>
      <c r="DF190" s="133">
        <v>0</v>
      </c>
      <c r="DG190" s="133">
        <v>0</v>
      </c>
      <c r="DH190" s="133">
        <v>0</v>
      </c>
      <c r="DI190" s="133">
        <v>0</v>
      </c>
      <c r="DJ190" s="133">
        <v>0</v>
      </c>
      <c r="DK190" s="133">
        <v>0</v>
      </c>
      <c r="DL190" s="133">
        <v>0</v>
      </c>
      <c r="DM190" s="133">
        <v>0</v>
      </c>
      <c r="DN190" s="133">
        <v>0</v>
      </c>
      <c r="DO190" s="133">
        <v>0</v>
      </c>
      <c r="DP190" s="133">
        <v>0</v>
      </c>
      <c r="DQ190" s="133">
        <v>0</v>
      </c>
      <c r="DR190" s="133">
        <v>0</v>
      </c>
      <c r="DS190" s="133">
        <v>0</v>
      </c>
      <c r="DU190" s="223"/>
      <c r="DV190" s="223"/>
      <c r="DW190" s="223"/>
      <c r="DX190" s="223"/>
      <c r="DY190" s="223"/>
      <c r="DZ190" s="223"/>
      <c r="EA190" s="223">
        <v>0</v>
      </c>
      <c r="EB190" s="223">
        <v>16491.374999999996</v>
      </c>
      <c r="EC190" s="223">
        <v>20889.074999999997</v>
      </c>
      <c r="ED190" s="223">
        <f t="shared" si="35"/>
        <v>0</v>
      </c>
      <c r="EE190" s="223">
        <f t="shared" si="36"/>
        <v>0</v>
      </c>
      <c r="EF190" s="147" t="str">
        <f t="shared" si="37"/>
        <v>ERROR</v>
      </c>
      <c r="EG190" s="223">
        <f t="shared" si="38"/>
        <v>37380.449999999997</v>
      </c>
      <c r="EI190" s="223">
        <f t="shared" si="34"/>
        <v>235800</v>
      </c>
      <c r="EJ190" s="223">
        <f>EI190*'Key assumptions'!$H$20*'Key assumptions'!$H$21</f>
        <v>8842.5</v>
      </c>
      <c r="EK190" s="279">
        <f t="shared" si="41"/>
        <v>0.23963133640552994</v>
      </c>
      <c r="EL190" s="223">
        <f t="shared" si="39"/>
        <v>2118.9400921658985</v>
      </c>
      <c r="ET190" s="133">
        <f t="shared" si="47"/>
        <v>4</v>
      </c>
      <c r="EU190" s="133">
        <f t="shared" si="47"/>
        <v>12</v>
      </c>
      <c r="EV190" s="133">
        <f t="shared" si="47"/>
        <v>7</v>
      </c>
      <c r="EW190" s="133">
        <f t="shared" si="47"/>
        <v>0</v>
      </c>
      <c r="EX190" s="133">
        <f t="shared" si="47"/>
        <v>0</v>
      </c>
      <c r="EY190" s="133">
        <f t="shared" si="40"/>
        <v>23</v>
      </c>
      <c r="FA190" s="223">
        <v>14292.525</v>
      </c>
      <c r="FB190" s="223">
        <v>6596.5499999999993</v>
      </c>
    </row>
    <row r="191" spans="1:158" ht="12.6" thickBot="1" x14ac:dyDescent="0.45">
      <c r="A191" s="133" t="str">
        <v>Other support and corporate roles</v>
      </c>
      <c r="B191" s="133" t="str">
        <v>N/A</v>
      </c>
      <c r="C191" s="133" t="str">
        <v>Internal Labour</v>
      </c>
      <c r="D191" s="133" t="str">
        <v>PT004728 - 4</v>
      </c>
      <c r="E191" s="133" t="str">
        <v>GM - Regulation</v>
      </c>
      <c r="F191" s="133">
        <v>491.02</v>
      </c>
      <c r="G191" s="133">
        <v>219.4</v>
      </c>
      <c r="H191" s="133">
        <v>0</v>
      </c>
      <c r="I191" s="133">
        <v>0</v>
      </c>
      <c r="J191" s="133">
        <v>0</v>
      </c>
      <c r="K191" s="133">
        <v>0</v>
      </c>
      <c r="L191" s="133">
        <v>0</v>
      </c>
      <c r="M191" s="381" t="str">
        <v>[C-i-C]</v>
      </c>
      <c r="N191" s="381" t="str">
        <v>[C-i-C]</v>
      </c>
      <c r="O191" s="381" t="str">
        <v>[C-i-C]</v>
      </c>
      <c r="P191" s="381" t="str">
        <v>[C-i-C]</v>
      </c>
      <c r="Q191" s="381" t="str">
        <v>[C-i-C]</v>
      </c>
      <c r="R191" s="381" t="str">
        <v>[C-i-C]</v>
      </c>
      <c r="S191" s="381" t="str">
        <v>[C-i-C]</v>
      </c>
      <c r="T191" s="381" t="str">
        <v>[C-i-C]</v>
      </c>
      <c r="U191" s="381" t="str">
        <v>[C-i-C]</v>
      </c>
      <c r="V191" s="381" t="str">
        <v>[C-i-C]</v>
      </c>
      <c r="W191" s="381" t="str">
        <v>[C-i-C]</v>
      </c>
      <c r="X191" s="381" t="str">
        <v>[C-i-C]</v>
      </c>
      <c r="Y191" s="381" t="str">
        <v>[C-i-C]</v>
      </c>
      <c r="Z191" s="381" t="str">
        <v>[C-i-C]</v>
      </c>
      <c r="AA191" s="381" t="str">
        <v>[C-i-C]</v>
      </c>
      <c r="AB191" s="381" t="str">
        <v>[C-i-C]</v>
      </c>
      <c r="AC191" s="381" t="str">
        <v>[C-i-C]</v>
      </c>
      <c r="AD191" s="381" t="str">
        <v>[C-i-C]</v>
      </c>
      <c r="AE191" s="381" t="str">
        <v>[C-i-C]</v>
      </c>
      <c r="AF191" s="381" t="str">
        <v>[C-i-C]</v>
      </c>
      <c r="AG191" s="381" t="str">
        <v>[C-i-C]</v>
      </c>
      <c r="AH191" s="381" t="str">
        <v>[C-i-C]</v>
      </c>
      <c r="AI191" s="133">
        <v>0.1</v>
      </c>
      <c r="AJ191" s="133">
        <v>0</v>
      </c>
      <c r="AK191" s="133">
        <v>0</v>
      </c>
      <c r="AL191" s="133">
        <v>0</v>
      </c>
      <c r="AM191" s="133">
        <v>0</v>
      </c>
      <c r="AN191" s="133">
        <v>0</v>
      </c>
      <c r="AO191" s="133">
        <v>0</v>
      </c>
      <c r="AP191" s="133">
        <v>0</v>
      </c>
      <c r="AQ191" s="133">
        <v>0</v>
      </c>
      <c r="AR191" s="133">
        <v>0</v>
      </c>
      <c r="AS191" s="133">
        <v>0</v>
      </c>
      <c r="AT191" s="133">
        <v>0</v>
      </c>
      <c r="AU191" s="133">
        <v>0</v>
      </c>
      <c r="AV191" s="133">
        <v>0</v>
      </c>
      <c r="AW191" s="133">
        <v>0</v>
      </c>
      <c r="AX191" s="133">
        <v>0</v>
      </c>
      <c r="AY191" s="133">
        <v>0</v>
      </c>
      <c r="AZ191" s="133">
        <v>0</v>
      </c>
      <c r="BA191" s="133">
        <v>0</v>
      </c>
      <c r="BB191" s="133">
        <v>0</v>
      </c>
      <c r="BC191" s="133">
        <v>0</v>
      </c>
      <c r="BD191" s="133">
        <v>0</v>
      </c>
      <c r="BE191" s="133">
        <v>0</v>
      </c>
      <c r="BF191" s="133">
        <v>0</v>
      </c>
      <c r="BG191" s="133">
        <v>0</v>
      </c>
      <c r="BH191" s="133">
        <v>0</v>
      </c>
      <c r="BI191" s="133">
        <v>0</v>
      </c>
      <c r="BJ191" s="133">
        <v>0</v>
      </c>
      <c r="BK191" s="133">
        <v>0</v>
      </c>
      <c r="BL191" s="133">
        <v>0</v>
      </c>
      <c r="BM191" s="133">
        <v>0</v>
      </c>
      <c r="BN191" s="133">
        <v>0</v>
      </c>
      <c r="BO191" s="133">
        <v>0</v>
      </c>
      <c r="BP191" s="133">
        <v>0</v>
      </c>
      <c r="BQ191" s="133">
        <v>0</v>
      </c>
      <c r="BR191" s="133">
        <v>0</v>
      </c>
      <c r="BS191" s="381" t="str">
        <v>[C-i-C]</v>
      </c>
      <c r="BT191" s="381" t="str">
        <v>[C-i-C]</v>
      </c>
      <c r="BU191" s="381" t="str">
        <v>[C-i-C]</v>
      </c>
      <c r="BV191" s="381" t="str">
        <v>[C-i-C]</v>
      </c>
      <c r="BW191" s="381" t="str">
        <v>[C-i-C]</v>
      </c>
      <c r="BX191" s="381" t="str">
        <v>[C-i-C]</v>
      </c>
      <c r="BY191" s="381" t="str">
        <v>[C-i-C]</v>
      </c>
      <c r="BZ191" s="381" t="str">
        <v>[C-i-C]</v>
      </c>
      <c r="CA191" s="381" t="str">
        <v>[C-i-C]</v>
      </c>
      <c r="CB191" s="381" t="str">
        <v>[C-i-C]</v>
      </c>
      <c r="CC191" s="381" t="str">
        <v>[C-i-C]</v>
      </c>
      <c r="CD191" s="381" t="str">
        <v>[C-i-C]</v>
      </c>
      <c r="CE191" s="381" t="str">
        <v>[C-i-C]</v>
      </c>
      <c r="CF191" s="381" t="str">
        <v>[C-i-C]</v>
      </c>
      <c r="CG191" s="381" t="str">
        <v>[C-i-C]</v>
      </c>
      <c r="CH191" s="381" t="str">
        <v>[C-i-C]</v>
      </c>
      <c r="CI191" s="381" t="str">
        <v>[C-i-C]</v>
      </c>
      <c r="CJ191" s="381" t="str">
        <v>[C-i-C]</v>
      </c>
      <c r="CK191" s="381" t="str">
        <v>[C-i-C]</v>
      </c>
      <c r="CL191" s="381" t="str">
        <v>[C-i-C]</v>
      </c>
      <c r="CM191" s="381" t="str">
        <v>[C-i-C]</v>
      </c>
      <c r="CN191" s="381" t="str">
        <v>[C-i-C]</v>
      </c>
      <c r="CO191" s="133">
        <v>7365.3</v>
      </c>
      <c r="CP191" s="133">
        <v>0</v>
      </c>
      <c r="CQ191" s="133">
        <v>0</v>
      </c>
      <c r="CR191" s="133">
        <v>0</v>
      </c>
      <c r="CS191" s="133">
        <v>0</v>
      </c>
      <c r="CT191" s="133">
        <v>0</v>
      </c>
      <c r="CU191" s="133">
        <v>0</v>
      </c>
      <c r="CV191" s="133">
        <v>0</v>
      </c>
      <c r="CW191" s="133">
        <v>0</v>
      </c>
      <c r="CX191" s="133">
        <v>0</v>
      </c>
      <c r="CY191" s="133">
        <v>0</v>
      </c>
      <c r="CZ191" s="133">
        <v>0</v>
      </c>
      <c r="DA191" s="133">
        <v>0</v>
      </c>
      <c r="DB191" s="133">
        <v>0</v>
      </c>
      <c r="DC191" s="133">
        <v>0</v>
      </c>
      <c r="DD191" s="133">
        <v>0</v>
      </c>
      <c r="DE191" s="133">
        <v>0</v>
      </c>
      <c r="DF191" s="133">
        <v>0</v>
      </c>
      <c r="DG191" s="133">
        <v>0</v>
      </c>
      <c r="DH191" s="133">
        <v>0</v>
      </c>
      <c r="DI191" s="133">
        <v>0</v>
      </c>
      <c r="DJ191" s="133">
        <v>0</v>
      </c>
      <c r="DK191" s="133">
        <v>0</v>
      </c>
      <c r="DL191" s="133">
        <v>0</v>
      </c>
      <c r="DM191" s="133">
        <v>0</v>
      </c>
      <c r="DN191" s="133">
        <v>0</v>
      </c>
      <c r="DO191" s="133">
        <v>0</v>
      </c>
      <c r="DP191" s="133">
        <v>0</v>
      </c>
      <c r="DQ191" s="133">
        <v>0</v>
      </c>
      <c r="DR191" s="133">
        <v>0</v>
      </c>
      <c r="DS191" s="133">
        <v>0</v>
      </c>
      <c r="DU191" s="223"/>
      <c r="DV191" s="223"/>
      <c r="DW191" s="223"/>
      <c r="DX191" s="223"/>
      <c r="DY191" s="223"/>
      <c r="DZ191" s="223"/>
      <c r="EA191" s="223">
        <v>0</v>
      </c>
      <c r="EB191" s="223">
        <v>0</v>
      </c>
      <c r="EC191" s="223">
        <v>21043.714285714286</v>
      </c>
      <c r="ED191" s="223">
        <f t="shared" si="35"/>
        <v>0</v>
      </c>
      <c r="EE191" s="223">
        <f t="shared" si="36"/>
        <v>0</v>
      </c>
      <c r="EF191" s="147" t="str">
        <f t="shared" si="37"/>
        <v>ERROR</v>
      </c>
      <c r="EG191" s="223">
        <f t="shared" si="38"/>
        <v>21043.714285714286</v>
      </c>
      <c r="EI191" s="223">
        <f t="shared" si="34"/>
        <v>394920</v>
      </c>
      <c r="EJ191" s="223">
        <f>EI191*'Key assumptions'!$H$20*'Key assumptions'!$H$21</f>
        <v>14809.5</v>
      </c>
      <c r="EK191" s="279">
        <f t="shared" si="41"/>
        <v>0.23963133640552994</v>
      </c>
      <c r="EL191" s="223">
        <f t="shared" si="39"/>
        <v>3548.8202764976959</v>
      </c>
      <c r="ET191" s="133">
        <f t="shared" si="47"/>
        <v>4</v>
      </c>
      <c r="EU191" s="133">
        <f t="shared" si="47"/>
        <v>12</v>
      </c>
      <c r="EV191" s="133">
        <f t="shared" si="47"/>
        <v>7</v>
      </c>
      <c r="EW191" s="133">
        <f t="shared" si="47"/>
        <v>0</v>
      </c>
      <c r="EX191" s="133">
        <f t="shared" si="47"/>
        <v>0</v>
      </c>
      <c r="EY191" s="133">
        <f t="shared" si="40"/>
        <v>23</v>
      </c>
      <c r="FA191" s="223">
        <v>13678.414285714285</v>
      </c>
      <c r="FB191" s="223">
        <v>7365.3</v>
      </c>
    </row>
    <row r="192" spans="1:158" ht="12.6" thickBot="1" x14ac:dyDescent="0.45">
      <c r="A192" s="133" t="str">
        <v>Land and Environment</v>
      </c>
      <c r="B192" s="133" t="str">
        <v>N/A</v>
      </c>
      <c r="C192" s="133" t="str">
        <v>Internal Labour</v>
      </c>
      <c r="D192" s="133" t="str">
        <v>PT004728 - 4</v>
      </c>
      <c r="E192" s="133" t="str">
        <v xml:space="preserve">	Environmental Officer - Senior</v>
      </c>
      <c r="F192" s="133">
        <v>293.18</v>
      </c>
      <c r="G192" s="133">
        <v>131</v>
      </c>
      <c r="H192" s="133">
        <v>0</v>
      </c>
      <c r="I192" s="133">
        <v>0</v>
      </c>
      <c r="J192" s="133">
        <v>0</v>
      </c>
      <c r="K192" s="133">
        <v>0</v>
      </c>
      <c r="L192" s="133">
        <v>0</v>
      </c>
      <c r="M192" s="381" t="str">
        <v>[C-i-C]</v>
      </c>
      <c r="N192" s="381" t="str">
        <v>[C-i-C]</v>
      </c>
      <c r="O192" s="381" t="str">
        <v>[C-i-C]</v>
      </c>
      <c r="P192" s="381" t="str">
        <v>[C-i-C]</v>
      </c>
      <c r="Q192" s="381" t="str">
        <v>[C-i-C]</v>
      </c>
      <c r="R192" s="381" t="str">
        <v>[C-i-C]</v>
      </c>
      <c r="S192" s="381" t="str">
        <v>[C-i-C]</v>
      </c>
      <c r="T192" s="381" t="str">
        <v>[C-i-C]</v>
      </c>
      <c r="U192" s="381" t="str">
        <v>[C-i-C]</v>
      </c>
      <c r="V192" s="381" t="str">
        <v>[C-i-C]</v>
      </c>
      <c r="W192" s="381" t="str">
        <v>[C-i-C]</v>
      </c>
      <c r="X192" s="381" t="str">
        <v>[C-i-C]</v>
      </c>
      <c r="Y192" s="381" t="str">
        <v>[C-i-C]</v>
      </c>
      <c r="Z192" s="381" t="str">
        <v>[C-i-C]</v>
      </c>
      <c r="AA192" s="381" t="str">
        <v>[C-i-C]</v>
      </c>
      <c r="AB192" s="381" t="str">
        <v>[C-i-C]</v>
      </c>
      <c r="AC192" s="381" t="str">
        <v>[C-i-C]</v>
      </c>
      <c r="AD192" s="381" t="str">
        <v>[C-i-C]</v>
      </c>
      <c r="AE192" s="381" t="str">
        <v>[C-i-C]</v>
      </c>
      <c r="AF192" s="381" t="str">
        <v>[C-i-C]</v>
      </c>
      <c r="AG192" s="381" t="str">
        <v>[C-i-C]</v>
      </c>
      <c r="AH192" s="381" t="str">
        <v>[C-i-C]</v>
      </c>
      <c r="AI192" s="133">
        <v>0</v>
      </c>
      <c r="AJ192" s="133">
        <v>0</v>
      </c>
      <c r="AK192" s="133">
        <v>0</v>
      </c>
      <c r="AL192" s="133">
        <v>0</v>
      </c>
      <c r="AM192" s="133">
        <v>0</v>
      </c>
      <c r="AN192" s="133">
        <v>0</v>
      </c>
      <c r="AO192" s="133">
        <v>0</v>
      </c>
      <c r="AP192" s="133">
        <v>0</v>
      </c>
      <c r="AQ192" s="133">
        <v>0</v>
      </c>
      <c r="AR192" s="133">
        <v>0</v>
      </c>
      <c r="AS192" s="133">
        <v>0</v>
      </c>
      <c r="AT192" s="133">
        <v>0</v>
      </c>
      <c r="AU192" s="133">
        <v>0</v>
      </c>
      <c r="AV192" s="133">
        <v>0</v>
      </c>
      <c r="AW192" s="133">
        <v>0</v>
      </c>
      <c r="AX192" s="133">
        <v>0</v>
      </c>
      <c r="AY192" s="133">
        <v>0</v>
      </c>
      <c r="AZ192" s="133">
        <v>0</v>
      </c>
      <c r="BA192" s="133">
        <v>0</v>
      </c>
      <c r="BB192" s="133">
        <v>0</v>
      </c>
      <c r="BC192" s="133">
        <v>0</v>
      </c>
      <c r="BD192" s="133">
        <v>0</v>
      </c>
      <c r="BE192" s="133">
        <v>0</v>
      </c>
      <c r="BF192" s="133">
        <v>0</v>
      </c>
      <c r="BG192" s="133">
        <v>0</v>
      </c>
      <c r="BH192" s="133">
        <v>0</v>
      </c>
      <c r="BI192" s="133">
        <v>0</v>
      </c>
      <c r="BJ192" s="133">
        <v>0</v>
      </c>
      <c r="BK192" s="133">
        <v>0</v>
      </c>
      <c r="BL192" s="133">
        <v>0</v>
      </c>
      <c r="BM192" s="133">
        <v>0</v>
      </c>
      <c r="BN192" s="133">
        <v>0</v>
      </c>
      <c r="BO192" s="133">
        <v>0</v>
      </c>
      <c r="BP192" s="133">
        <v>0</v>
      </c>
      <c r="BQ192" s="133">
        <v>0</v>
      </c>
      <c r="BR192" s="133">
        <v>0</v>
      </c>
      <c r="BS192" s="381" t="str">
        <v>[C-i-C]</v>
      </c>
      <c r="BT192" s="381" t="str">
        <v>[C-i-C]</v>
      </c>
      <c r="BU192" s="381" t="str">
        <v>[C-i-C]</v>
      </c>
      <c r="BV192" s="381" t="str">
        <v>[C-i-C]</v>
      </c>
      <c r="BW192" s="381" t="str">
        <v>[C-i-C]</v>
      </c>
      <c r="BX192" s="381" t="str">
        <v>[C-i-C]</v>
      </c>
      <c r="BY192" s="381" t="str">
        <v>[C-i-C]</v>
      </c>
      <c r="BZ192" s="381" t="str">
        <v>[C-i-C]</v>
      </c>
      <c r="CA192" s="381" t="str">
        <v>[C-i-C]</v>
      </c>
      <c r="CB192" s="381" t="str">
        <v>[C-i-C]</v>
      </c>
      <c r="CC192" s="381" t="str">
        <v>[C-i-C]</v>
      </c>
      <c r="CD192" s="381" t="str">
        <v>[C-i-C]</v>
      </c>
      <c r="CE192" s="381" t="str">
        <v>[C-i-C]</v>
      </c>
      <c r="CF192" s="381" t="str">
        <v>[C-i-C]</v>
      </c>
      <c r="CG192" s="381" t="str">
        <v>[C-i-C]</v>
      </c>
      <c r="CH192" s="381" t="str">
        <v>[C-i-C]</v>
      </c>
      <c r="CI192" s="381" t="str">
        <v>[C-i-C]</v>
      </c>
      <c r="CJ192" s="381" t="str">
        <v>[C-i-C]</v>
      </c>
      <c r="CK192" s="381" t="str">
        <v>[C-i-C]</v>
      </c>
      <c r="CL192" s="381" t="str">
        <v>[C-i-C]</v>
      </c>
      <c r="CM192" s="381" t="str">
        <v>[C-i-C]</v>
      </c>
      <c r="CN192" s="381" t="str">
        <v>[C-i-C]</v>
      </c>
      <c r="CO192" s="133">
        <v>0</v>
      </c>
      <c r="CP192" s="133">
        <v>0</v>
      </c>
      <c r="CQ192" s="133">
        <v>0</v>
      </c>
      <c r="CR192" s="133">
        <v>0</v>
      </c>
      <c r="CS192" s="133">
        <v>0</v>
      </c>
      <c r="CT192" s="133">
        <v>0</v>
      </c>
      <c r="CU192" s="133">
        <v>0</v>
      </c>
      <c r="CV192" s="133">
        <v>0</v>
      </c>
      <c r="CW192" s="133">
        <v>0</v>
      </c>
      <c r="CX192" s="133">
        <v>0</v>
      </c>
      <c r="CY192" s="133">
        <v>0</v>
      </c>
      <c r="CZ192" s="133">
        <v>0</v>
      </c>
      <c r="DA192" s="133">
        <v>0</v>
      </c>
      <c r="DB192" s="133">
        <v>0</v>
      </c>
      <c r="DC192" s="133">
        <v>0</v>
      </c>
      <c r="DD192" s="133">
        <v>0</v>
      </c>
      <c r="DE192" s="133">
        <v>0</v>
      </c>
      <c r="DF192" s="133">
        <v>0</v>
      </c>
      <c r="DG192" s="133">
        <v>0</v>
      </c>
      <c r="DH192" s="133">
        <v>0</v>
      </c>
      <c r="DI192" s="133">
        <v>0</v>
      </c>
      <c r="DJ192" s="133">
        <v>0</v>
      </c>
      <c r="DK192" s="133">
        <v>0</v>
      </c>
      <c r="DL192" s="133">
        <v>0</v>
      </c>
      <c r="DM192" s="133">
        <v>0</v>
      </c>
      <c r="DN192" s="133">
        <v>0</v>
      </c>
      <c r="DO192" s="133">
        <v>0</v>
      </c>
      <c r="DP192" s="133">
        <v>0</v>
      </c>
      <c r="DQ192" s="133">
        <v>0</v>
      </c>
      <c r="DR192" s="133">
        <v>0</v>
      </c>
      <c r="DS192" s="133">
        <v>0</v>
      </c>
      <c r="DU192" s="223"/>
      <c r="DV192" s="223"/>
      <c r="DW192" s="223"/>
      <c r="DX192" s="223"/>
      <c r="DY192" s="223"/>
      <c r="DZ192" s="223"/>
      <c r="EA192" s="223">
        <v>0</v>
      </c>
      <c r="EB192" s="223">
        <v>13193.099999999999</v>
      </c>
      <c r="EC192" s="223">
        <v>16020.192857142858</v>
      </c>
      <c r="ED192" s="223">
        <f t="shared" si="35"/>
        <v>0</v>
      </c>
      <c r="EE192" s="223">
        <f t="shared" si="36"/>
        <v>0</v>
      </c>
      <c r="EF192" s="147" t="str">
        <f t="shared" si="37"/>
        <v>ERROR</v>
      </c>
      <c r="EG192" s="223">
        <f t="shared" si="38"/>
        <v>29213.292857142857</v>
      </c>
      <c r="EI192" s="223">
        <f t="shared" si="34"/>
        <v>235800</v>
      </c>
      <c r="EJ192" s="223">
        <f>EI192*'Key assumptions'!$H$20*'Key assumptions'!$H$21</f>
        <v>8842.5</v>
      </c>
      <c r="EK192" s="279">
        <f t="shared" si="41"/>
        <v>0.23963133640552994</v>
      </c>
      <c r="EL192" s="223">
        <f t="shared" si="39"/>
        <v>2118.9400921658985</v>
      </c>
      <c r="ET192" s="133">
        <f t="shared" si="47"/>
        <v>4</v>
      </c>
      <c r="EU192" s="133">
        <f t="shared" si="47"/>
        <v>12</v>
      </c>
      <c r="EV192" s="133">
        <f t="shared" si="47"/>
        <v>6</v>
      </c>
      <c r="EW192" s="133">
        <f t="shared" si="47"/>
        <v>0</v>
      </c>
      <c r="EX192" s="133">
        <f t="shared" si="47"/>
        <v>0</v>
      </c>
      <c r="EY192" s="133">
        <f t="shared" si="40"/>
        <v>22</v>
      </c>
      <c r="FA192" s="223">
        <v>16020.192857142858</v>
      </c>
      <c r="FB192" s="223">
        <v>0</v>
      </c>
    </row>
    <row r="193" spans="1:158" ht="12.6" thickBot="1" x14ac:dyDescent="0.45">
      <c r="A193" s="133" t="str">
        <v>Land and Environment</v>
      </c>
      <c r="B193" s="133" t="str">
        <v>N/A</v>
      </c>
      <c r="C193" s="133" t="str">
        <v>Internal Labour</v>
      </c>
      <c r="D193" s="133" t="str">
        <v>PT004728 - 4</v>
      </c>
      <c r="E193" s="133" t="str">
        <v>Environmental Officer - Senior</v>
      </c>
      <c r="F193" s="133">
        <v>293.18</v>
      </c>
      <c r="G193" s="133">
        <v>131</v>
      </c>
      <c r="H193" s="133">
        <v>0</v>
      </c>
      <c r="I193" s="133">
        <v>0</v>
      </c>
      <c r="J193" s="133">
        <v>0</v>
      </c>
      <c r="K193" s="133">
        <v>0</v>
      </c>
      <c r="L193" s="133">
        <v>0</v>
      </c>
      <c r="M193" s="381" t="str">
        <v>[C-i-C]</v>
      </c>
      <c r="N193" s="381" t="str">
        <v>[C-i-C]</v>
      </c>
      <c r="O193" s="381" t="str">
        <v>[C-i-C]</v>
      </c>
      <c r="P193" s="381" t="str">
        <v>[C-i-C]</v>
      </c>
      <c r="Q193" s="381" t="str">
        <v>[C-i-C]</v>
      </c>
      <c r="R193" s="381" t="str">
        <v>[C-i-C]</v>
      </c>
      <c r="S193" s="381" t="str">
        <v>[C-i-C]</v>
      </c>
      <c r="T193" s="381" t="str">
        <v>[C-i-C]</v>
      </c>
      <c r="U193" s="381" t="str">
        <v>[C-i-C]</v>
      </c>
      <c r="V193" s="381" t="str">
        <v>[C-i-C]</v>
      </c>
      <c r="W193" s="381" t="str">
        <v>[C-i-C]</v>
      </c>
      <c r="X193" s="381" t="str">
        <v>[C-i-C]</v>
      </c>
      <c r="Y193" s="381" t="str">
        <v>[C-i-C]</v>
      </c>
      <c r="Z193" s="381" t="str">
        <v>[C-i-C]</v>
      </c>
      <c r="AA193" s="381" t="str">
        <v>[C-i-C]</v>
      </c>
      <c r="AB193" s="381" t="str">
        <v>[C-i-C]</v>
      </c>
      <c r="AC193" s="381" t="str">
        <v>[C-i-C]</v>
      </c>
      <c r="AD193" s="381" t="str">
        <v>[C-i-C]</v>
      </c>
      <c r="AE193" s="381" t="str">
        <v>[C-i-C]</v>
      </c>
      <c r="AF193" s="381" t="str">
        <v>[C-i-C]</v>
      </c>
      <c r="AG193" s="381" t="str">
        <v>[C-i-C]</v>
      </c>
      <c r="AH193" s="381" t="str">
        <v>[C-i-C]</v>
      </c>
      <c r="AI193" s="133">
        <v>0</v>
      </c>
      <c r="AJ193" s="133">
        <v>0</v>
      </c>
      <c r="AK193" s="133">
        <v>0</v>
      </c>
      <c r="AL193" s="133">
        <v>0</v>
      </c>
      <c r="AM193" s="133">
        <v>0</v>
      </c>
      <c r="AN193" s="133">
        <v>0</v>
      </c>
      <c r="AO193" s="133">
        <v>0</v>
      </c>
      <c r="AP193" s="133">
        <v>0</v>
      </c>
      <c r="AQ193" s="133">
        <v>0</v>
      </c>
      <c r="AR193" s="133">
        <v>0</v>
      </c>
      <c r="AS193" s="133">
        <v>0</v>
      </c>
      <c r="AT193" s="133">
        <v>0</v>
      </c>
      <c r="AU193" s="133">
        <v>0</v>
      </c>
      <c r="AV193" s="133">
        <v>0</v>
      </c>
      <c r="AW193" s="133">
        <v>0</v>
      </c>
      <c r="AX193" s="133">
        <v>0</v>
      </c>
      <c r="AY193" s="133">
        <v>0</v>
      </c>
      <c r="AZ193" s="133">
        <v>0</v>
      </c>
      <c r="BA193" s="133">
        <v>0</v>
      </c>
      <c r="BB193" s="133">
        <v>0</v>
      </c>
      <c r="BC193" s="133">
        <v>0.5</v>
      </c>
      <c r="BD193" s="133">
        <v>0.5</v>
      </c>
      <c r="BE193" s="133">
        <v>0.5</v>
      </c>
      <c r="BF193" s="133">
        <v>0.5</v>
      </c>
      <c r="BG193" s="133">
        <v>0.5</v>
      </c>
      <c r="BH193" s="133">
        <v>0.5</v>
      </c>
      <c r="BI193" s="133">
        <v>0.5</v>
      </c>
      <c r="BJ193" s="133">
        <v>0</v>
      </c>
      <c r="BK193" s="133">
        <v>0</v>
      </c>
      <c r="BL193" s="133">
        <v>0</v>
      </c>
      <c r="BM193" s="133">
        <v>0</v>
      </c>
      <c r="BN193" s="133">
        <v>0</v>
      </c>
      <c r="BO193" s="133">
        <v>0</v>
      </c>
      <c r="BP193" s="133">
        <v>0</v>
      </c>
      <c r="BQ193" s="133">
        <v>0</v>
      </c>
      <c r="BR193" s="133">
        <v>0</v>
      </c>
      <c r="BS193" s="381" t="str">
        <v>[C-i-C]</v>
      </c>
      <c r="BT193" s="381" t="str">
        <v>[C-i-C]</v>
      </c>
      <c r="BU193" s="381" t="str">
        <v>[C-i-C]</v>
      </c>
      <c r="BV193" s="381" t="str">
        <v>[C-i-C]</v>
      </c>
      <c r="BW193" s="381" t="str">
        <v>[C-i-C]</v>
      </c>
      <c r="BX193" s="381" t="str">
        <v>[C-i-C]</v>
      </c>
      <c r="BY193" s="381" t="str">
        <v>[C-i-C]</v>
      </c>
      <c r="BZ193" s="381" t="str">
        <v>[C-i-C]</v>
      </c>
      <c r="CA193" s="381" t="str">
        <v>[C-i-C]</v>
      </c>
      <c r="CB193" s="381" t="str">
        <v>[C-i-C]</v>
      </c>
      <c r="CC193" s="381" t="str">
        <v>[C-i-C]</v>
      </c>
      <c r="CD193" s="381" t="str">
        <v>[C-i-C]</v>
      </c>
      <c r="CE193" s="381" t="str">
        <v>[C-i-C]</v>
      </c>
      <c r="CF193" s="381" t="str">
        <v>[C-i-C]</v>
      </c>
      <c r="CG193" s="381" t="str">
        <v>[C-i-C]</v>
      </c>
      <c r="CH193" s="381" t="str">
        <v>[C-i-C]</v>
      </c>
      <c r="CI193" s="381" t="str">
        <v>[C-i-C]</v>
      </c>
      <c r="CJ193" s="381" t="str">
        <v>[C-i-C]</v>
      </c>
      <c r="CK193" s="381" t="str">
        <v>[C-i-C]</v>
      </c>
      <c r="CL193" s="381" t="str">
        <v>[C-i-C]</v>
      </c>
      <c r="CM193" s="381" t="str">
        <v>[C-i-C]</v>
      </c>
      <c r="CN193" s="381" t="str">
        <v>[C-i-C]</v>
      </c>
      <c r="CO193" s="133">
        <v>0</v>
      </c>
      <c r="CP193" s="133">
        <v>0</v>
      </c>
      <c r="CQ193" s="133">
        <v>0</v>
      </c>
      <c r="CR193" s="133">
        <v>0</v>
      </c>
      <c r="CS193" s="133">
        <v>0</v>
      </c>
      <c r="CT193" s="133">
        <v>0</v>
      </c>
      <c r="CU193" s="133">
        <v>0</v>
      </c>
      <c r="CV193" s="133">
        <v>0</v>
      </c>
      <c r="CW193" s="133">
        <v>0</v>
      </c>
      <c r="CX193" s="133">
        <v>0</v>
      </c>
      <c r="CY193" s="133">
        <v>0</v>
      </c>
      <c r="CZ193" s="133">
        <v>0</v>
      </c>
      <c r="DA193" s="133">
        <v>0</v>
      </c>
      <c r="DB193" s="133">
        <v>0</v>
      </c>
      <c r="DC193" s="133">
        <v>0</v>
      </c>
      <c r="DD193" s="133">
        <v>0</v>
      </c>
      <c r="DE193" s="133">
        <v>0</v>
      </c>
      <c r="DF193" s="133">
        <v>0</v>
      </c>
      <c r="DG193" s="133">
        <v>0</v>
      </c>
      <c r="DH193" s="133">
        <v>0</v>
      </c>
      <c r="DI193" s="133">
        <v>21988.5</v>
      </c>
      <c r="DJ193" s="133">
        <v>21988.5</v>
      </c>
      <c r="DK193" s="133">
        <v>21988.5</v>
      </c>
      <c r="DL193" s="133">
        <v>21988.5</v>
      </c>
      <c r="DM193" s="133">
        <v>21988.5</v>
      </c>
      <c r="DN193" s="133">
        <v>21988.5</v>
      </c>
      <c r="DO193" s="133">
        <v>21988.5</v>
      </c>
      <c r="DP193" s="133">
        <v>0</v>
      </c>
      <c r="DQ193" s="133">
        <v>0</v>
      </c>
      <c r="DR193" s="133">
        <v>0</v>
      </c>
      <c r="DS193" s="133">
        <v>0</v>
      </c>
      <c r="DU193" s="223"/>
      <c r="DV193" s="223"/>
      <c r="DW193" s="223"/>
      <c r="DX193" s="223"/>
      <c r="DY193" s="223"/>
      <c r="DZ193" s="223"/>
      <c r="EA193" s="223">
        <v>0</v>
      </c>
      <c r="EB193" s="223">
        <v>29213.292857142857</v>
      </c>
      <c r="EC193" s="223">
        <v>0</v>
      </c>
      <c r="ED193" s="223">
        <f t="shared" si="35"/>
        <v>0</v>
      </c>
      <c r="EE193" s="223">
        <f t="shared" si="36"/>
        <v>153919.5</v>
      </c>
      <c r="EF193" s="147" t="str">
        <f t="shared" si="37"/>
        <v>ERROR</v>
      </c>
      <c r="EG193" s="223">
        <f t="shared" si="38"/>
        <v>183132.79285714286</v>
      </c>
      <c r="EI193" s="223">
        <f t="shared" si="34"/>
        <v>235800</v>
      </c>
      <c r="EJ193" s="223">
        <f>EI193*'Key assumptions'!$H$20*'Key assumptions'!$H$21</f>
        <v>8842.5</v>
      </c>
      <c r="EK193" s="279">
        <f t="shared" si="41"/>
        <v>0.23963133640552994</v>
      </c>
      <c r="EL193" s="223">
        <f t="shared" si="39"/>
        <v>2118.9400921658985</v>
      </c>
      <c r="ET193" s="133">
        <f t="shared" si="47"/>
        <v>4</v>
      </c>
      <c r="EU193" s="133">
        <f t="shared" si="47"/>
        <v>12</v>
      </c>
      <c r="EV193" s="133">
        <f t="shared" si="47"/>
        <v>6</v>
      </c>
      <c r="EW193" s="133">
        <f t="shared" si="47"/>
        <v>0</v>
      </c>
      <c r="EX193" s="133">
        <f t="shared" si="47"/>
        <v>3</v>
      </c>
      <c r="EY193" s="133">
        <f t="shared" si="40"/>
        <v>25</v>
      </c>
      <c r="FA193" s="223">
        <v>0</v>
      </c>
      <c r="FB193" s="223">
        <v>0</v>
      </c>
    </row>
    <row r="194" spans="1:158" ht="12.6" thickBot="1" x14ac:dyDescent="0.45">
      <c r="A194" s="133" t="str">
        <v>Other support and corporate roles</v>
      </c>
      <c r="B194" s="133" t="str">
        <v>N/A</v>
      </c>
      <c r="C194" s="133" t="str">
        <v>Internal Labour</v>
      </c>
      <c r="D194" s="133" t="str">
        <v>PT004728 - 4</v>
      </c>
      <c r="E194" s="133" t="str">
        <v>Safety Officer</v>
      </c>
      <c r="F194" s="133">
        <v>216.62</v>
      </c>
      <c r="G194" s="133">
        <v>94.875194156804724</v>
      </c>
      <c r="H194" s="133">
        <v>0</v>
      </c>
      <c r="I194" s="133">
        <v>0</v>
      </c>
      <c r="J194" s="133">
        <v>0</v>
      </c>
      <c r="K194" s="133">
        <v>0</v>
      </c>
      <c r="L194" s="133">
        <v>0</v>
      </c>
      <c r="M194" s="381" t="str">
        <v>[C-i-C]</v>
      </c>
      <c r="N194" s="381" t="str">
        <v>[C-i-C]</v>
      </c>
      <c r="O194" s="381" t="str">
        <v>[C-i-C]</v>
      </c>
      <c r="P194" s="381" t="str">
        <v>[C-i-C]</v>
      </c>
      <c r="Q194" s="381" t="str">
        <v>[C-i-C]</v>
      </c>
      <c r="R194" s="381" t="str">
        <v>[C-i-C]</v>
      </c>
      <c r="S194" s="381" t="str">
        <v>[C-i-C]</v>
      </c>
      <c r="T194" s="381" t="str">
        <v>[C-i-C]</v>
      </c>
      <c r="U194" s="381" t="str">
        <v>[C-i-C]</v>
      </c>
      <c r="V194" s="381" t="str">
        <v>[C-i-C]</v>
      </c>
      <c r="W194" s="381" t="str">
        <v>[C-i-C]</v>
      </c>
      <c r="X194" s="381" t="str">
        <v>[C-i-C]</v>
      </c>
      <c r="Y194" s="381" t="str">
        <v>[C-i-C]</v>
      </c>
      <c r="Z194" s="381" t="str">
        <v>[C-i-C]</v>
      </c>
      <c r="AA194" s="381" t="str">
        <v>[C-i-C]</v>
      </c>
      <c r="AB194" s="381" t="str">
        <v>[C-i-C]</v>
      </c>
      <c r="AC194" s="381" t="str">
        <v>[C-i-C]</v>
      </c>
      <c r="AD194" s="381" t="str">
        <v>[C-i-C]</v>
      </c>
      <c r="AE194" s="381" t="str">
        <v>[C-i-C]</v>
      </c>
      <c r="AF194" s="381" t="str">
        <v>[C-i-C]</v>
      </c>
      <c r="AG194" s="381" t="str">
        <v>[C-i-C]</v>
      </c>
      <c r="AH194" s="381" t="str">
        <v>[C-i-C]</v>
      </c>
      <c r="AI194" s="133">
        <v>0</v>
      </c>
      <c r="AJ194" s="133">
        <v>0</v>
      </c>
      <c r="AK194" s="133">
        <v>0</v>
      </c>
      <c r="AL194" s="133">
        <v>0</v>
      </c>
      <c r="AM194" s="133">
        <v>0</v>
      </c>
      <c r="AN194" s="133">
        <v>0</v>
      </c>
      <c r="AO194" s="133">
        <v>0</v>
      </c>
      <c r="AP194" s="133">
        <v>0</v>
      </c>
      <c r="AQ194" s="133">
        <v>0</v>
      </c>
      <c r="AR194" s="133">
        <v>0</v>
      </c>
      <c r="AS194" s="133">
        <v>0</v>
      </c>
      <c r="AT194" s="133">
        <v>0</v>
      </c>
      <c r="AU194" s="133">
        <v>0</v>
      </c>
      <c r="AV194" s="133">
        <v>0</v>
      </c>
      <c r="AW194" s="133">
        <v>0</v>
      </c>
      <c r="AX194" s="133">
        <v>0</v>
      </c>
      <c r="AY194" s="133">
        <v>0</v>
      </c>
      <c r="AZ194" s="133">
        <v>0</v>
      </c>
      <c r="BA194" s="133">
        <v>0</v>
      </c>
      <c r="BB194" s="133">
        <v>0</v>
      </c>
      <c r="BC194" s="133">
        <v>0</v>
      </c>
      <c r="BD194" s="133">
        <v>0</v>
      </c>
      <c r="BE194" s="133">
        <v>0</v>
      </c>
      <c r="BF194" s="133">
        <v>0</v>
      </c>
      <c r="BG194" s="133">
        <v>0</v>
      </c>
      <c r="BH194" s="133">
        <v>0</v>
      </c>
      <c r="BI194" s="133">
        <v>0</v>
      </c>
      <c r="BJ194" s="133">
        <v>0</v>
      </c>
      <c r="BK194" s="133">
        <v>0</v>
      </c>
      <c r="BL194" s="133">
        <v>0</v>
      </c>
      <c r="BM194" s="133">
        <v>0</v>
      </c>
      <c r="BN194" s="133">
        <v>0</v>
      </c>
      <c r="BO194" s="133">
        <v>0</v>
      </c>
      <c r="BP194" s="133">
        <v>0</v>
      </c>
      <c r="BQ194" s="133">
        <v>0</v>
      </c>
      <c r="BR194" s="133">
        <v>0</v>
      </c>
      <c r="BS194" s="381" t="str">
        <v>[C-i-C]</v>
      </c>
      <c r="BT194" s="381" t="str">
        <v>[C-i-C]</v>
      </c>
      <c r="BU194" s="381" t="str">
        <v>[C-i-C]</v>
      </c>
      <c r="BV194" s="381" t="str">
        <v>[C-i-C]</v>
      </c>
      <c r="BW194" s="381" t="str">
        <v>[C-i-C]</v>
      </c>
      <c r="BX194" s="381" t="str">
        <v>[C-i-C]</v>
      </c>
      <c r="BY194" s="381" t="str">
        <v>[C-i-C]</v>
      </c>
      <c r="BZ194" s="381" t="str">
        <v>[C-i-C]</v>
      </c>
      <c r="CA194" s="381" t="str">
        <v>[C-i-C]</v>
      </c>
      <c r="CB194" s="381" t="str">
        <v>[C-i-C]</v>
      </c>
      <c r="CC194" s="381" t="str">
        <v>[C-i-C]</v>
      </c>
      <c r="CD194" s="381" t="str">
        <v>[C-i-C]</v>
      </c>
      <c r="CE194" s="381" t="str">
        <v>[C-i-C]</v>
      </c>
      <c r="CF194" s="381" t="str">
        <v>[C-i-C]</v>
      </c>
      <c r="CG194" s="381" t="str">
        <v>[C-i-C]</v>
      </c>
      <c r="CH194" s="381" t="str">
        <v>[C-i-C]</v>
      </c>
      <c r="CI194" s="381" t="str">
        <v>[C-i-C]</v>
      </c>
      <c r="CJ194" s="381" t="str">
        <v>[C-i-C]</v>
      </c>
      <c r="CK194" s="381" t="str">
        <v>[C-i-C]</v>
      </c>
      <c r="CL194" s="381" t="str">
        <v>[C-i-C]</v>
      </c>
      <c r="CM194" s="381" t="str">
        <v>[C-i-C]</v>
      </c>
      <c r="CN194" s="381" t="str">
        <v>[C-i-C]</v>
      </c>
      <c r="CO194" s="133">
        <v>0</v>
      </c>
      <c r="CP194" s="133">
        <v>0</v>
      </c>
      <c r="CQ194" s="133">
        <v>0</v>
      </c>
      <c r="CR194" s="133">
        <v>0</v>
      </c>
      <c r="CS194" s="133">
        <v>0</v>
      </c>
      <c r="CT194" s="133">
        <v>0</v>
      </c>
      <c r="CU194" s="133">
        <v>0</v>
      </c>
      <c r="CV194" s="133">
        <v>0</v>
      </c>
      <c r="CW194" s="133">
        <v>0</v>
      </c>
      <c r="CX194" s="133">
        <v>0</v>
      </c>
      <c r="CY194" s="133">
        <v>0</v>
      </c>
      <c r="CZ194" s="133">
        <v>0</v>
      </c>
      <c r="DA194" s="133">
        <v>0</v>
      </c>
      <c r="DB194" s="133">
        <v>0</v>
      </c>
      <c r="DC194" s="133">
        <v>0</v>
      </c>
      <c r="DD194" s="133">
        <v>0</v>
      </c>
      <c r="DE194" s="133">
        <v>0</v>
      </c>
      <c r="DF194" s="133">
        <v>0</v>
      </c>
      <c r="DG194" s="133">
        <v>0</v>
      </c>
      <c r="DH194" s="133">
        <v>0</v>
      </c>
      <c r="DI194" s="133">
        <v>0</v>
      </c>
      <c r="DJ194" s="133">
        <v>0</v>
      </c>
      <c r="DK194" s="133">
        <v>0</v>
      </c>
      <c r="DL194" s="133">
        <v>0</v>
      </c>
      <c r="DM194" s="133">
        <v>0</v>
      </c>
      <c r="DN194" s="133">
        <v>0</v>
      </c>
      <c r="DO194" s="133">
        <v>0</v>
      </c>
      <c r="DP194" s="133">
        <v>0</v>
      </c>
      <c r="DQ194" s="133">
        <v>0</v>
      </c>
      <c r="DR194" s="133">
        <v>0</v>
      </c>
      <c r="DS194" s="133">
        <v>0</v>
      </c>
      <c r="DU194" s="223"/>
      <c r="DV194" s="223"/>
      <c r="DW194" s="223"/>
      <c r="DX194" s="223"/>
      <c r="DY194" s="223"/>
      <c r="DZ194" s="223"/>
      <c r="EA194" s="223">
        <v>0</v>
      </c>
      <c r="EB194" s="223">
        <v>36206.485714285714</v>
      </c>
      <c r="EC194" s="223">
        <v>9051.6214285714268</v>
      </c>
      <c r="ED194" s="223">
        <f t="shared" si="35"/>
        <v>0</v>
      </c>
      <c r="EE194" s="223">
        <f t="shared" si="36"/>
        <v>0</v>
      </c>
      <c r="EF194" s="147" t="str">
        <f t="shared" si="37"/>
        <v>ERROR</v>
      </c>
      <c r="EG194" s="223">
        <f t="shared" si="38"/>
        <v>45258.107142857145</v>
      </c>
      <c r="EI194" s="223">
        <f t="shared" si="34"/>
        <v>170775.34948224848</v>
      </c>
      <c r="EJ194" s="223">
        <f>EI194*'Key assumptions'!$H$20*'Key assumptions'!$H$21</f>
        <v>6404.0756055843176</v>
      </c>
      <c r="EK194" s="279">
        <f t="shared" si="41"/>
        <v>0.23963133640552994</v>
      </c>
      <c r="EL194" s="223">
        <f t="shared" si="39"/>
        <v>1534.6171958082234</v>
      </c>
      <c r="ET194" s="133">
        <f t="shared" si="47"/>
        <v>4</v>
      </c>
      <c r="EU194" s="133">
        <f t="shared" si="47"/>
        <v>12</v>
      </c>
      <c r="EV194" s="133">
        <f t="shared" si="47"/>
        <v>6</v>
      </c>
      <c r="EW194" s="133">
        <f t="shared" si="47"/>
        <v>0</v>
      </c>
      <c r="EX194" s="133">
        <f t="shared" si="47"/>
        <v>0</v>
      </c>
      <c r="EY194" s="133">
        <f t="shared" si="40"/>
        <v>22</v>
      </c>
      <c r="FA194" s="223">
        <v>9051.6214285714268</v>
      </c>
      <c r="FB194" s="223">
        <v>0</v>
      </c>
    </row>
    <row r="195" spans="1:158" ht="12.6" thickBot="1" x14ac:dyDescent="0.45">
      <c r="A195" s="133" t="str">
        <v>Community and Stakeholder Engagement</v>
      </c>
      <c r="B195" s="133" t="str">
        <v>N/A</v>
      </c>
      <c r="C195" s="133" t="str">
        <v>Internal Labour</v>
      </c>
      <c r="D195" s="133" t="str">
        <v>PT004728 - 4</v>
      </c>
      <c r="E195" s="133" t="str">
        <v>Community Engagement Specialist</v>
      </c>
      <c r="F195" s="133">
        <v>208.74</v>
      </c>
      <c r="G195" s="133">
        <v>91.43088017751478</v>
      </c>
      <c r="H195" s="133">
        <v>0</v>
      </c>
      <c r="I195" s="133">
        <v>0</v>
      </c>
      <c r="J195" s="133">
        <v>0</v>
      </c>
      <c r="K195" s="133">
        <v>0</v>
      </c>
      <c r="L195" s="133">
        <v>0</v>
      </c>
      <c r="M195" s="381" t="str">
        <v>[C-i-C]</v>
      </c>
      <c r="N195" s="381" t="str">
        <v>[C-i-C]</v>
      </c>
      <c r="O195" s="381" t="str">
        <v>[C-i-C]</v>
      </c>
      <c r="P195" s="381" t="str">
        <v>[C-i-C]</v>
      </c>
      <c r="Q195" s="381" t="str">
        <v>[C-i-C]</v>
      </c>
      <c r="R195" s="381" t="str">
        <v>[C-i-C]</v>
      </c>
      <c r="S195" s="381" t="str">
        <v>[C-i-C]</v>
      </c>
      <c r="T195" s="381" t="str">
        <v>[C-i-C]</v>
      </c>
      <c r="U195" s="381" t="str">
        <v>[C-i-C]</v>
      </c>
      <c r="V195" s="381" t="str">
        <v>[C-i-C]</v>
      </c>
      <c r="W195" s="381" t="str">
        <v>[C-i-C]</v>
      </c>
      <c r="X195" s="381" t="str">
        <v>[C-i-C]</v>
      </c>
      <c r="Y195" s="381" t="str">
        <v>[C-i-C]</v>
      </c>
      <c r="Z195" s="381" t="str">
        <v>[C-i-C]</v>
      </c>
      <c r="AA195" s="381" t="str">
        <v>[C-i-C]</v>
      </c>
      <c r="AB195" s="381" t="str">
        <v>[C-i-C]</v>
      </c>
      <c r="AC195" s="381" t="str">
        <v>[C-i-C]</v>
      </c>
      <c r="AD195" s="381" t="str">
        <v>[C-i-C]</v>
      </c>
      <c r="AE195" s="381" t="str">
        <v>[C-i-C]</v>
      </c>
      <c r="AF195" s="381" t="str">
        <v>[C-i-C]</v>
      </c>
      <c r="AG195" s="381" t="str">
        <v>[C-i-C]</v>
      </c>
      <c r="AH195" s="381" t="str">
        <v>[C-i-C]</v>
      </c>
      <c r="AI195" s="133">
        <v>0.11428571428571428</v>
      </c>
      <c r="AJ195" s="133">
        <v>0.11428571428571428</v>
      </c>
      <c r="AK195" s="133">
        <v>0.11428571428571428</v>
      </c>
      <c r="AL195" s="133">
        <v>0.11428571428571428</v>
      </c>
      <c r="AM195" s="133">
        <v>0.11428571428571428</v>
      </c>
      <c r="AN195" s="133">
        <v>0.11428571428571428</v>
      </c>
      <c r="AO195" s="133">
        <v>0.11428571428571428</v>
      </c>
      <c r="AP195" s="133">
        <v>0.11428571428571428</v>
      </c>
      <c r="AQ195" s="133">
        <v>0</v>
      </c>
      <c r="AR195" s="133">
        <v>0</v>
      </c>
      <c r="AS195" s="133">
        <v>0</v>
      </c>
      <c r="AT195" s="133">
        <v>0</v>
      </c>
      <c r="AU195" s="133">
        <v>0</v>
      </c>
      <c r="AV195" s="133">
        <v>0</v>
      </c>
      <c r="AW195" s="133">
        <v>0</v>
      </c>
      <c r="AX195" s="133">
        <v>0</v>
      </c>
      <c r="AY195" s="133">
        <v>0</v>
      </c>
      <c r="AZ195" s="133">
        <v>0</v>
      </c>
      <c r="BA195" s="133">
        <v>0</v>
      </c>
      <c r="BB195" s="133">
        <v>0</v>
      </c>
      <c r="BC195" s="133">
        <v>0</v>
      </c>
      <c r="BD195" s="133">
        <v>0</v>
      </c>
      <c r="BE195" s="133">
        <v>0</v>
      </c>
      <c r="BF195" s="133">
        <v>0</v>
      </c>
      <c r="BG195" s="133">
        <v>0</v>
      </c>
      <c r="BH195" s="133">
        <v>0</v>
      </c>
      <c r="BI195" s="133">
        <v>0</v>
      </c>
      <c r="BJ195" s="133">
        <v>0</v>
      </c>
      <c r="BK195" s="133">
        <v>0</v>
      </c>
      <c r="BL195" s="133">
        <v>0</v>
      </c>
      <c r="BM195" s="133">
        <v>0</v>
      </c>
      <c r="BN195" s="133">
        <v>0</v>
      </c>
      <c r="BO195" s="133">
        <v>0</v>
      </c>
      <c r="BP195" s="133">
        <v>0</v>
      </c>
      <c r="BQ195" s="133">
        <v>0</v>
      </c>
      <c r="BR195" s="133">
        <v>0</v>
      </c>
      <c r="BS195" s="381" t="str">
        <v>[C-i-C]</v>
      </c>
      <c r="BT195" s="381" t="str">
        <v>[C-i-C]</v>
      </c>
      <c r="BU195" s="381" t="str">
        <v>[C-i-C]</v>
      </c>
      <c r="BV195" s="381" t="str">
        <v>[C-i-C]</v>
      </c>
      <c r="BW195" s="381" t="str">
        <v>[C-i-C]</v>
      </c>
      <c r="BX195" s="381" t="str">
        <v>[C-i-C]</v>
      </c>
      <c r="BY195" s="381" t="str">
        <v>[C-i-C]</v>
      </c>
      <c r="BZ195" s="381" t="str">
        <v>[C-i-C]</v>
      </c>
      <c r="CA195" s="381" t="str">
        <v>[C-i-C]</v>
      </c>
      <c r="CB195" s="381" t="str">
        <v>[C-i-C]</v>
      </c>
      <c r="CC195" s="381" t="str">
        <v>[C-i-C]</v>
      </c>
      <c r="CD195" s="381" t="str">
        <v>[C-i-C]</v>
      </c>
      <c r="CE195" s="381" t="str">
        <v>[C-i-C]</v>
      </c>
      <c r="CF195" s="381" t="str">
        <v>[C-i-C]</v>
      </c>
      <c r="CG195" s="381" t="str">
        <v>[C-i-C]</v>
      </c>
      <c r="CH195" s="381" t="str">
        <v>[C-i-C]</v>
      </c>
      <c r="CI195" s="381" t="str">
        <v>[C-i-C]</v>
      </c>
      <c r="CJ195" s="381" t="str">
        <v>[C-i-C]</v>
      </c>
      <c r="CK195" s="381" t="str">
        <v>[C-i-C]</v>
      </c>
      <c r="CL195" s="381" t="str">
        <v>[C-i-C]</v>
      </c>
      <c r="CM195" s="381" t="str">
        <v>[C-i-C]</v>
      </c>
      <c r="CN195" s="381" t="str">
        <v>[C-i-C]</v>
      </c>
      <c r="CO195" s="133">
        <v>3578.4</v>
      </c>
      <c r="CP195" s="133">
        <v>3578.4</v>
      </c>
      <c r="CQ195" s="133">
        <v>3578.4</v>
      </c>
      <c r="CR195" s="133">
        <v>3578.4</v>
      </c>
      <c r="CS195" s="133">
        <v>3578.4</v>
      </c>
      <c r="CT195" s="133">
        <v>3578.4</v>
      </c>
      <c r="CU195" s="133">
        <v>3578.4</v>
      </c>
      <c r="CV195" s="133">
        <v>3578.4</v>
      </c>
      <c r="CW195" s="133">
        <v>0</v>
      </c>
      <c r="CX195" s="133">
        <v>0</v>
      </c>
      <c r="CY195" s="133">
        <v>0</v>
      </c>
      <c r="CZ195" s="133">
        <v>0</v>
      </c>
      <c r="DA195" s="133">
        <v>0</v>
      </c>
      <c r="DB195" s="133">
        <v>0</v>
      </c>
      <c r="DC195" s="133">
        <v>0</v>
      </c>
      <c r="DD195" s="133">
        <v>0</v>
      </c>
      <c r="DE195" s="133">
        <v>0</v>
      </c>
      <c r="DF195" s="133">
        <v>0</v>
      </c>
      <c r="DG195" s="133">
        <v>0</v>
      </c>
      <c r="DH195" s="133">
        <v>0</v>
      </c>
      <c r="DI195" s="133">
        <v>0</v>
      </c>
      <c r="DJ195" s="133">
        <v>0</v>
      </c>
      <c r="DK195" s="133">
        <v>0</v>
      </c>
      <c r="DL195" s="133">
        <v>0</v>
      </c>
      <c r="DM195" s="133">
        <v>0</v>
      </c>
      <c r="DN195" s="133">
        <v>0</v>
      </c>
      <c r="DO195" s="133">
        <v>0</v>
      </c>
      <c r="DP195" s="133">
        <v>0</v>
      </c>
      <c r="DQ195" s="133">
        <v>0</v>
      </c>
      <c r="DR195" s="133">
        <v>0</v>
      </c>
      <c r="DS195" s="133">
        <v>0</v>
      </c>
      <c r="DU195" s="223"/>
      <c r="DV195" s="223"/>
      <c r="DW195" s="223"/>
      <c r="DX195" s="223"/>
      <c r="DY195" s="223"/>
      <c r="DZ195" s="223"/>
      <c r="EA195" s="223">
        <v>28627.200000000001</v>
      </c>
      <c r="EB195" s="223">
        <v>48308.400000000009</v>
      </c>
      <c r="EC195" s="223">
        <v>42940.80000000001</v>
      </c>
      <c r="ED195" s="223">
        <f t="shared" si="35"/>
        <v>7156.8</v>
      </c>
      <c r="EE195" s="223">
        <f t="shared" si="36"/>
        <v>0</v>
      </c>
      <c r="EF195" s="147" t="str">
        <f t="shared" si="37"/>
        <v>ERROR</v>
      </c>
      <c r="EG195" s="223">
        <f t="shared" si="38"/>
        <v>127033.20000000003</v>
      </c>
      <c r="EI195" s="223">
        <f t="shared" si="34"/>
        <v>164575.58431952662</v>
      </c>
      <c r="EJ195" s="223">
        <f>EI195*'Key assumptions'!$H$20*'Key assumptions'!$H$21</f>
        <v>6171.5844119822477</v>
      </c>
      <c r="EK195" s="279">
        <f t="shared" si="41"/>
        <v>0.23963133640552994</v>
      </c>
      <c r="EL195" s="223">
        <f t="shared" si="39"/>
        <v>1478.9050203828426</v>
      </c>
      <c r="ET195" s="133">
        <f t="shared" si="47"/>
        <v>4</v>
      </c>
      <c r="EU195" s="133">
        <f t="shared" si="47"/>
        <v>12</v>
      </c>
      <c r="EV195" s="133">
        <f t="shared" si="47"/>
        <v>12</v>
      </c>
      <c r="EW195" s="133">
        <f t="shared" si="47"/>
        <v>2</v>
      </c>
      <c r="EX195" s="133">
        <f t="shared" si="47"/>
        <v>0</v>
      </c>
      <c r="EY195" s="133">
        <f t="shared" si="40"/>
        <v>30</v>
      </c>
      <c r="FA195" s="223">
        <v>21470.400000000001</v>
      </c>
      <c r="FB195" s="223">
        <v>21470.400000000001</v>
      </c>
    </row>
    <row r="196" spans="1:158" ht="12.6" thickBot="1" x14ac:dyDescent="0.45">
      <c r="A196" s="133" t="str">
        <v>Community and Stakeholder Engagement</v>
      </c>
      <c r="B196" s="133" t="str">
        <v>N/A</v>
      </c>
      <c r="C196" s="133" t="str">
        <v>Internal Labour</v>
      </c>
      <c r="D196" s="133" t="str">
        <v>PT004728 - 4</v>
      </c>
      <c r="E196" s="133" t="str">
        <v>Community Engagement Specialist</v>
      </c>
      <c r="F196" s="133">
        <v>208.74</v>
      </c>
      <c r="G196" s="133">
        <v>91.43088017751478</v>
      </c>
      <c r="H196" s="133">
        <v>0</v>
      </c>
      <c r="I196" s="133">
        <v>0</v>
      </c>
      <c r="J196" s="133">
        <v>0</v>
      </c>
      <c r="K196" s="133">
        <v>0</v>
      </c>
      <c r="L196" s="133">
        <v>0</v>
      </c>
      <c r="M196" s="381" t="str">
        <v>[C-i-C]</v>
      </c>
      <c r="N196" s="381" t="str">
        <v>[C-i-C]</v>
      </c>
      <c r="O196" s="381" t="str">
        <v>[C-i-C]</v>
      </c>
      <c r="P196" s="381" t="str">
        <v>[C-i-C]</v>
      </c>
      <c r="Q196" s="381" t="str">
        <v>[C-i-C]</v>
      </c>
      <c r="R196" s="381" t="str">
        <v>[C-i-C]</v>
      </c>
      <c r="S196" s="381" t="str">
        <v>[C-i-C]</v>
      </c>
      <c r="T196" s="381" t="str">
        <v>[C-i-C]</v>
      </c>
      <c r="U196" s="381" t="str">
        <v>[C-i-C]</v>
      </c>
      <c r="V196" s="381" t="str">
        <v>[C-i-C]</v>
      </c>
      <c r="W196" s="381" t="str">
        <v>[C-i-C]</v>
      </c>
      <c r="X196" s="381" t="str">
        <v>[C-i-C]</v>
      </c>
      <c r="Y196" s="381" t="str">
        <v>[C-i-C]</v>
      </c>
      <c r="Z196" s="381" t="str">
        <v>[C-i-C]</v>
      </c>
      <c r="AA196" s="381" t="str">
        <v>[C-i-C]</v>
      </c>
      <c r="AB196" s="381" t="str">
        <v>[C-i-C]</v>
      </c>
      <c r="AC196" s="381" t="str">
        <v>[C-i-C]</v>
      </c>
      <c r="AD196" s="381" t="str">
        <v>[C-i-C]</v>
      </c>
      <c r="AE196" s="381" t="str">
        <v>[C-i-C]</v>
      </c>
      <c r="AF196" s="381" t="str">
        <v>[C-i-C]</v>
      </c>
      <c r="AG196" s="381" t="str">
        <v>[C-i-C]</v>
      </c>
      <c r="AH196" s="381" t="str">
        <v>[C-i-C]</v>
      </c>
      <c r="AI196" s="133">
        <v>0.11428571428571428</v>
      </c>
      <c r="AJ196" s="133">
        <v>0.11428571428571428</v>
      </c>
      <c r="AK196" s="133">
        <v>0.11428571428571428</v>
      </c>
      <c r="AL196" s="133">
        <v>0.11428571428571428</v>
      </c>
      <c r="AM196" s="133">
        <v>0.11428571428571428</v>
      </c>
      <c r="AN196" s="133">
        <v>0.11428571428571428</v>
      </c>
      <c r="AO196" s="133">
        <v>0.11428571428571428</v>
      </c>
      <c r="AP196" s="133">
        <v>0.11428571428571428</v>
      </c>
      <c r="AQ196" s="133">
        <v>0</v>
      </c>
      <c r="AR196" s="133">
        <v>0</v>
      </c>
      <c r="AS196" s="133">
        <v>0</v>
      </c>
      <c r="AT196" s="133">
        <v>0</v>
      </c>
      <c r="AU196" s="133">
        <v>0</v>
      </c>
      <c r="AV196" s="133">
        <v>0</v>
      </c>
      <c r="AW196" s="133">
        <v>0</v>
      </c>
      <c r="AX196" s="133">
        <v>0</v>
      </c>
      <c r="AY196" s="133">
        <v>0</v>
      </c>
      <c r="AZ196" s="133">
        <v>0</v>
      </c>
      <c r="BA196" s="133">
        <v>0</v>
      </c>
      <c r="BB196" s="133">
        <v>0</v>
      </c>
      <c r="BC196" s="133">
        <v>0</v>
      </c>
      <c r="BD196" s="133">
        <v>0</v>
      </c>
      <c r="BE196" s="133">
        <v>0</v>
      </c>
      <c r="BF196" s="133">
        <v>0</v>
      </c>
      <c r="BG196" s="133">
        <v>0</v>
      </c>
      <c r="BH196" s="133">
        <v>0</v>
      </c>
      <c r="BI196" s="133">
        <v>0</v>
      </c>
      <c r="BJ196" s="133">
        <v>0</v>
      </c>
      <c r="BK196" s="133">
        <v>0</v>
      </c>
      <c r="BL196" s="133">
        <v>0</v>
      </c>
      <c r="BM196" s="133">
        <v>0</v>
      </c>
      <c r="BN196" s="133">
        <v>0</v>
      </c>
      <c r="BO196" s="133">
        <v>0</v>
      </c>
      <c r="BP196" s="133">
        <v>0</v>
      </c>
      <c r="BQ196" s="133">
        <v>0</v>
      </c>
      <c r="BR196" s="133">
        <v>0</v>
      </c>
      <c r="BS196" s="381" t="str">
        <v>[C-i-C]</v>
      </c>
      <c r="BT196" s="381" t="str">
        <v>[C-i-C]</v>
      </c>
      <c r="BU196" s="381" t="str">
        <v>[C-i-C]</v>
      </c>
      <c r="BV196" s="381" t="str">
        <v>[C-i-C]</v>
      </c>
      <c r="BW196" s="381" t="str">
        <v>[C-i-C]</v>
      </c>
      <c r="BX196" s="381" t="str">
        <v>[C-i-C]</v>
      </c>
      <c r="BY196" s="381" t="str">
        <v>[C-i-C]</v>
      </c>
      <c r="BZ196" s="381" t="str">
        <v>[C-i-C]</v>
      </c>
      <c r="CA196" s="381" t="str">
        <v>[C-i-C]</v>
      </c>
      <c r="CB196" s="381" t="str">
        <v>[C-i-C]</v>
      </c>
      <c r="CC196" s="381" t="str">
        <v>[C-i-C]</v>
      </c>
      <c r="CD196" s="381" t="str">
        <v>[C-i-C]</v>
      </c>
      <c r="CE196" s="381" t="str">
        <v>[C-i-C]</v>
      </c>
      <c r="CF196" s="381" t="str">
        <v>[C-i-C]</v>
      </c>
      <c r="CG196" s="381" t="str">
        <v>[C-i-C]</v>
      </c>
      <c r="CH196" s="381" t="str">
        <v>[C-i-C]</v>
      </c>
      <c r="CI196" s="381" t="str">
        <v>[C-i-C]</v>
      </c>
      <c r="CJ196" s="381" t="str">
        <v>[C-i-C]</v>
      </c>
      <c r="CK196" s="381" t="str">
        <v>[C-i-C]</v>
      </c>
      <c r="CL196" s="381" t="str">
        <v>[C-i-C]</v>
      </c>
      <c r="CM196" s="381" t="str">
        <v>[C-i-C]</v>
      </c>
      <c r="CN196" s="381" t="str">
        <v>[C-i-C]</v>
      </c>
      <c r="CO196" s="133">
        <v>3578.4</v>
      </c>
      <c r="CP196" s="133">
        <v>3578.4</v>
      </c>
      <c r="CQ196" s="133">
        <v>3578.4</v>
      </c>
      <c r="CR196" s="133">
        <v>3578.4</v>
      </c>
      <c r="CS196" s="133">
        <v>3578.4</v>
      </c>
      <c r="CT196" s="133">
        <v>3578.4</v>
      </c>
      <c r="CU196" s="133">
        <v>3578.4</v>
      </c>
      <c r="CV196" s="133">
        <v>3578.4</v>
      </c>
      <c r="CW196" s="133">
        <v>0</v>
      </c>
      <c r="CX196" s="133">
        <v>0</v>
      </c>
      <c r="CY196" s="133">
        <v>0</v>
      </c>
      <c r="CZ196" s="133">
        <v>0</v>
      </c>
      <c r="DA196" s="133">
        <v>0</v>
      </c>
      <c r="DB196" s="133">
        <v>0</v>
      </c>
      <c r="DC196" s="133">
        <v>0</v>
      </c>
      <c r="DD196" s="133">
        <v>0</v>
      </c>
      <c r="DE196" s="133">
        <v>0</v>
      </c>
      <c r="DF196" s="133">
        <v>0</v>
      </c>
      <c r="DG196" s="133">
        <v>0</v>
      </c>
      <c r="DH196" s="133">
        <v>0</v>
      </c>
      <c r="DI196" s="133">
        <v>0</v>
      </c>
      <c r="DJ196" s="133">
        <v>0</v>
      </c>
      <c r="DK196" s="133">
        <v>0</v>
      </c>
      <c r="DL196" s="133">
        <v>0</v>
      </c>
      <c r="DM196" s="133">
        <v>0</v>
      </c>
      <c r="DN196" s="133">
        <v>0</v>
      </c>
      <c r="DO196" s="133">
        <v>0</v>
      </c>
      <c r="DP196" s="133">
        <v>0</v>
      </c>
      <c r="DQ196" s="133">
        <v>0</v>
      </c>
      <c r="DR196" s="133">
        <v>0</v>
      </c>
      <c r="DS196" s="133">
        <v>0</v>
      </c>
      <c r="DU196" s="223"/>
      <c r="DV196" s="223"/>
      <c r="DW196" s="223"/>
      <c r="DX196" s="223"/>
      <c r="DY196" s="223"/>
      <c r="DZ196" s="223"/>
      <c r="EA196" s="223">
        <v>28627.200000000001</v>
      </c>
      <c r="EB196" s="223">
        <v>48308.400000000009</v>
      </c>
      <c r="EC196" s="223">
        <v>42940.80000000001</v>
      </c>
      <c r="ED196" s="223">
        <f t="shared" si="35"/>
        <v>7156.8</v>
      </c>
      <c r="EE196" s="223">
        <f t="shared" si="36"/>
        <v>0</v>
      </c>
      <c r="EF196" s="147" t="str">
        <f t="shared" si="37"/>
        <v>ERROR</v>
      </c>
      <c r="EG196" s="223">
        <f t="shared" si="38"/>
        <v>127033.20000000003</v>
      </c>
      <c r="EI196" s="223">
        <f t="shared" si="34"/>
        <v>164575.58431952662</v>
      </c>
      <c r="EJ196" s="223">
        <f>EI196*'Key assumptions'!$H$20*'Key assumptions'!$H$21</f>
        <v>6171.5844119822477</v>
      </c>
      <c r="EK196" s="279">
        <f t="shared" si="41"/>
        <v>0.23963133640552994</v>
      </c>
      <c r="EL196" s="223">
        <f t="shared" si="39"/>
        <v>1478.9050203828426</v>
      </c>
      <c r="ET196" s="133">
        <f t="shared" si="47"/>
        <v>4</v>
      </c>
      <c r="EU196" s="133">
        <f t="shared" si="47"/>
        <v>12</v>
      </c>
      <c r="EV196" s="133">
        <f t="shared" si="47"/>
        <v>12</v>
      </c>
      <c r="EW196" s="133">
        <f t="shared" si="47"/>
        <v>2</v>
      </c>
      <c r="EX196" s="133">
        <f t="shared" si="47"/>
        <v>0</v>
      </c>
      <c r="EY196" s="133">
        <f t="shared" si="40"/>
        <v>30</v>
      </c>
      <c r="FA196" s="223">
        <v>21470.400000000001</v>
      </c>
      <c r="FB196" s="223">
        <v>21470.400000000001</v>
      </c>
    </row>
    <row r="197" spans="1:158" ht="12.6" thickBot="1" x14ac:dyDescent="0.45">
      <c r="A197" s="133" t="str">
        <v>Community and Stakeholder Engagement</v>
      </c>
      <c r="B197" s="133" t="str">
        <v>N/A</v>
      </c>
      <c r="C197" s="133" t="str">
        <v>Internal Labour</v>
      </c>
      <c r="D197" s="133" t="str">
        <v>PT004728 - 4</v>
      </c>
      <c r="E197" s="133" t="str">
        <v>Community Engagement Specialist</v>
      </c>
      <c r="F197" s="133">
        <v>208.74</v>
      </c>
      <c r="G197" s="133">
        <v>91.43088017751478</v>
      </c>
      <c r="H197" s="133">
        <v>0</v>
      </c>
      <c r="I197" s="133">
        <v>0</v>
      </c>
      <c r="J197" s="133">
        <v>0</v>
      </c>
      <c r="K197" s="133">
        <v>0</v>
      </c>
      <c r="L197" s="133">
        <v>0</v>
      </c>
      <c r="M197" s="381" t="str">
        <v>[C-i-C]</v>
      </c>
      <c r="N197" s="381" t="str">
        <v>[C-i-C]</v>
      </c>
      <c r="O197" s="381" t="str">
        <v>[C-i-C]</v>
      </c>
      <c r="P197" s="381" t="str">
        <v>[C-i-C]</v>
      </c>
      <c r="Q197" s="381" t="str">
        <v>[C-i-C]</v>
      </c>
      <c r="R197" s="381" t="str">
        <v>[C-i-C]</v>
      </c>
      <c r="S197" s="381" t="str">
        <v>[C-i-C]</v>
      </c>
      <c r="T197" s="381" t="str">
        <v>[C-i-C]</v>
      </c>
      <c r="U197" s="381" t="str">
        <v>[C-i-C]</v>
      </c>
      <c r="V197" s="381" t="str">
        <v>[C-i-C]</v>
      </c>
      <c r="W197" s="381" t="str">
        <v>[C-i-C]</v>
      </c>
      <c r="X197" s="381" t="str">
        <v>[C-i-C]</v>
      </c>
      <c r="Y197" s="381" t="str">
        <v>[C-i-C]</v>
      </c>
      <c r="Z197" s="381" t="str">
        <v>[C-i-C]</v>
      </c>
      <c r="AA197" s="381" t="str">
        <v>[C-i-C]</v>
      </c>
      <c r="AB197" s="381" t="str">
        <v>[C-i-C]</v>
      </c>
      <c r="AC197" s="381" t="str">
        <v>[C-i-C]</v>
      </c>
      <c r="AD197" s="381" t="str">
        <v>[C-i-C]</v>
      </c>
      <c r="AE197" s="381" t="str">
        <v>[C-i-C]</v>
      </c>
      <c r="AF197" s="381" t="str">
        <v>[C-i-C]</v>
      </c>
      <c r="AG197" s="381" t="str">
        <v>[C-i-C]</v>
      </c>
      <c r="AH197" s="381" t="str">
        <v>[C-i-C]</v>
      </c>
      <c r="AI197" s="133">
        <v>0</v>
      </c>
      <c r="AJ197" s="133">
        <v>0</v>
      </c>
      <c r="AK197" s="133">
        <v>0</v>
      </c>
      <c r="AL197" s="133">
        <v>0</v>
      </c>
      <c r="AM197" s="133">
        <v>0</v>
      </c>
      <c r="AN197" s="133">
        <v>0</v>
      </c>
      <c r="AO197" s="133">
        <v>0</v>
      </c>
      <c r="AP197" s="133">
        <v>0</v>
      </c>
      <c r="AQ197" s="133">
        <v>0.21428571428571427</v>
      </c>
      <c r="AR197" s="133">
        <v>0.21428571428571427</v>
      </c>
      <c r="AS197" s="133">
        <v>0.21428571428571427</v>
      </c>
      <c r="AT197" s="133">
        <v>0.21428571428571427</v>
      </c>
      <c r="AU197" s="133">
        <v>0.21428571428571427</v>
      </c>
      <c r="AV197" s="133">
        <v>0.21428571428571427</v>
      </c>
      <c r="AW197" s="133">
        <v>0.21428571428571427</v>
      </c>
      <c r="AX197" s="133">
        <v>0.21428571428571427</v>
      </c>
      <c r="AY197" s="133">
        <v>0.21428571428571427</v>
      </c>
      <c r="AZ197" s="133">
        <v>0.21428571428571427</v>
      </c>
      <c r="BA197" s="133">
        <v>0.21428571428571427</v>
      </c>
      <c r="BB197" s="133">
        <v>0.21428571428571427</v>
      </c>
      <c r="BC197" s="133">
        <v>0.21428571428571427</v>
      </c>
      <c r="BD197" s="133">
        <v>0.21428571428571427</v>
      </c>
      <c r="BE197" s="133">
        <v>0.21428571428571427</v>
      </c>
      <c r="BF197" s="133">
        <v>0.21428571428571427</v>
      </c>
      <c r="BG197" s="133">
        <v>0.21428571428571427</v>
      </c>
      <c r="BH197" s="133">
        <v>0.21428571428571427</v>
      </c>
      <c r="BI197" s="133">
        <v>0</v>
      </c>
      <c r="BJ197" s="133">
        <v>0</v>
      </c>
      <c r="BK197" s="133">
        <v>0</v>
      </c>
      <c r="BL197" s="133">
        <v>0</v>
      </c>
      <c r="BM197" s="133">
        <v>0</v>
      </c>
      <c r="BN197" s="133">
        <v>0</v>
      </c>
      <c r="BO197" s="133">
        <v>0</v>
      </c>
      <c r="BP197" s="133">
        <v>0</v>
      </c>
      <c r="BQ197" s="133">
        <v>0</v>
      </c>
      <c r="BR197" s="133">
        <v>0</v>
      </c>
      <c r="BS197" s="381" t="str">
        <v>[C-i-C]</v>
      </c>
      <c r="BT197" s="381" t="str">
        <v>[C-i-C]</v>
      </c>
      <c r="BU197" s="381" t="str">
        <v>[C-i-C]</v>
      </c>
      <c r="BV197" s="381" t="str">
        <v>[C-i-C]</v>
      </c>
      <c r="BW197" s="381" t="str">
        <v>[C-i-C]</v>
      </c>
      <c r="BX197" s="381" t="str">
        <v>[C-i-C]</v>
      </c>
      <c r="BY197" s="381" t="str">
        <v>[C-i-C]</v>
      </c>
      <c r="BZ197" s="381" t="str">
        <v>[C-i-C]</v>
      </c>
      <c r="CA197" s="381" t="str">
        <v>[C-i-C]</v>
      </c>
      <c r="CB197" s="381" t="str">
        <v>[C-i-C]</v>
      </c>
      <c r="CC197" s="381" t="str">
        <v>[C-i-C]</v>
      </c>
      <c r="CD197" s="381" t="str">
        <v>[C-i-C]</v>
      </c>
      <c r="CE197" s="381" t="str">
        <v>[C-i-C]</v>
      </c>
      <c r="CF197" s="381" t="str">
        <v>[C-i-C]</v>
      </c>
      <c r="CG197" s="381" t="str">
        <v>[C-i-C]</v>
      </c>
      <c r="CH197" s="381" t="str">
        <v>[C-i-C]</v>
      </c>
      <c r="CI197" s="381" t="str">
        <v>[C-i-C]</v>
      </c>
      <c r="CJ197" s="381" t="str">
        <v>[C-i-C]</v>
      </c>
      <c r="CK197" s="381" t="str">
        <v>[C-i-C]</v>
      </c>
      <c r="CL197" s="381" t="str">
        <v>[C-i-C]</v>
      </c>
      <c r="CM197" s="381" t="str">
        <v>[C-i-C]</v>
      </c>
      <c r="CN197" s="381" t="str">
        <v>[C-i-C]</v>
      </c>
      <c r="CO197" s="133">
        <v>0</v>
      </c>
      <c r="CP197" s="133">
        <v>0</v>
      </c>
      <c r="CQ197" s="133">
        <v>0</v>
      </c>
      <c r="CR197" s="133">
        <v>0</v>
      </c>
      <c r="CS197" s="133">
        <v>0</v>
      </c>
      <c r="CT197" s="133">
        <v>0</v>
      </c>
      <c r="CU197" s="133">
        <v>0</v>
      </c>
      <c r="CV197" s="133">
        <v>0</v>
      </c>
      <c r="CW197" s="133">
        <v>6709.4999999999991</v>
      </c>
      <c r="CX197" s="133">
        <v>6709.4999999999991</v>
      </c>
      <c r="CY197" s="133">
        <v>6709.4999999999991</v>
      </c>
      <c r="CZ197" s="133">
        <v>6709.4999999999991</v>
      </c>
      <c r="DA197" s="133">
        <v>6709.4999999999991</v>
      </c>
      <c r="DB197" s="133">
        <v>6709.4999999999991</v>
      </c>
      <c r="DC197" s="133">
        <v>6709.4999999999991</v>
      </c>
      <c r="DD197" s="133">
        <v>6709.4999999999991</v>
      </c>
      <c r="DE197" s="133">
        <v>6709.4999999999991</v>
      </c>
      <c r="DF197" s="133">
        <v>6709.4999999999991</v>
      </c>
      <c r="DG197" s="133">
        <v>6709.4999999999991</v>
      </c>
      <c r="DH197" s="133">
        <v>6709.4999999999991</v>
      </c>
      <c r="DI197" s="133">
        <v>6709.4999999999991</v>
      </c>
      <c r="DJ197" s="133">
        <v>6709.4999999999991</v>
      </c>
      <c r="DK197" s="133">
        <v>6709.4999999999991</v>
      </c>
      <c r="DL197" s="133">
        <v>6709.4999999999991</v>
      </c>
      <c r="DM197" s="133">
        <v>6709.4999999999991</v>
      </c>
      <c r="DN197" s="133">
        <v>6709.4999999999991</v>
      </c>
      <c r="DO197" s="133">
        <v>0</v>
      </c>
      <c r="DP197" s="133">
        <v>0</v>
      </c>
      <c r="DQ197" s="133">
        <v>0</v>
      </c>
      <c r="DR197" s="133">
        <v>0</v>
      </c>
      <c r="DS197" s="133">
        <v>0</v>
      </c>
      <c r="DU197" s="223"/>
      <c r="DV197" s="223"/>
      <c r="DW197" s="223"/>
      <c r="DX197" s="223"/>
      <c r="DY197" s="223"/>
      <c r="DZ197" s="223"/>
      <c r="EA197" s="223">
        <v>0</v>
      </c>
      <c r="EB197" s="223">
        <v>0</v>
      </c>
      <c r="EC197" s="223">
        <v>0</v>
      </c>
      <c r="ED197" s="223">
        <f t="shared" si="35"/>
        <v>67094.999999999985</v>
      </c>
      <c r="EE197" s="223">
        <f t="shared" si="36"/>
        <v>53675.999999999993</v>
      </c>
      <c r="EF197" s="147" t="str">
        <f t="shared" si="37"/>
        <v>OK</v>
      </c>
      <c r="EG197" s="223">
        <f t="shared" si="38"/>
        <v>120770.99999999997</v>
      </c>
      <c r="EI197" s="223">
        <f t="shared" si="34"/>
        <v>164575.58431952662</v>
      </c>
      <c r="EJ197" s="223">
        <f>EI197*'Key assumptions'!$H$20*'Key assumptions'!$H$21</f>
        <v>6171.5844119822477</v>
      </c>
      <c r="EK197" s="279">
        <f t="shared" si="41"/>
        <v>0.23963133640552994</v>
      </c>
      <c r="EL197" s="223">
        <f t="shared" si="39"/>
        <v>1478.9050203828426</v>
      </c>
      <c r="ET197" s="133">
        <f t="shared" si="47"/>
        <v>4</v>
      </c>
      <c r="EU197" s="133">
        <f t="shared" si="47"/>
        <v>12</v>
      </c>
      <c r="EV197" s="133">
        <f t="shared" si="47"/>
        <v>6</v>
      </c>
      <c r="EW197" s="133">
        <f t="shared" si="47"/>
        <v>10</v>
      </c>
      <c r="EX197" s="133">
        <f t="shared" si="47"/>
        <v>5</v>
      </c>
      <c r="EY197" s="133">
        <f t="shared" si="40"/>
        <v>37</v>
      </c>
      <c r="FA197" s="223">
        <v>0</v>
      </c>
      <c r="FB197" s="223">
        <v>0</v>
      </c>
    </row>
    <row r="198" spans="1:158" ht="12.6" thickBot="1" x14ac:dyDescent="0.45">
      <c r="A198" s="133" t="str">
        <v>Land and Environment</v>
      </c>
      <c r="B198" s="133" t="str">
        <v>N/A</v>
      </c>
      <c r="C198" s="133" t="str">
        <v>Internal Labour</v>
      </c>
      <c r="D198" s="133" t="str">
        <v>PT004728 - 4</v>
      </c>
      <c r="E198" s="133" t="str">
        <v>Enviromental Planner</v>
      </c>
      <c r="F198" s="133">
        <v>211.36</v>
      </c>
      <c r="G198" s="133">
        <v>92.578984837278099</v>
      </c>
      <c r="H198" s="133">
        <v>0</v>
      </c>
      <c r="I198" s="133">
        <v>0</v>
      </c>
      <c r="J198" s="133">
        <v>0</v>
      </c>
      <c r="K198" s="133">
        <v>0</v>
      </c>
      <c r="L198" s="133">
        <v>0</v>
      </c>
      <c r="M198" s="381" t="str">
        <v>[C-i-C]</v>
      </c>
      <c r="N198" s="381" t="str">
        <v>[C-i-C]</v>
      </c>
      <c r="O198" s="381" t="str">
        <v>[C-i-C]</v>
      </c>
      <c r="P198" s="381" t="str">
        <v>[C-i-C]</v>
      </c>
      <c r="Q198" s="381" t="str">
        <v>[C-i-C]</v>
      </c>
      <c r="R198" s="381" t="str">
        <v>[C-i-C]</v>
      </c>
      <c r="S198" s="381" t="str">
        <v>[C-i-C]</v>
      </c>
      <c r="T198" s="381" t="str">
        <v>[C-i-C]</v>
      </c>
      <c r="U198" s="381" t="str">
        <v>[C-i-C]</v>
      </c>
      <c r="V198" s="381" t="str">
        <v>[C-i-C]</v>
      </c>
      <c r="W198" s="381" t="str">
        <v>[C-i-C]</v>
      </c>
      <c r="X198" s="381" t="str">
        <v>[C-i-C]</v>
      </c>
      <c r="Y198" s="381" t="str">
        <v>[C-i-C]</v>
      </c>
      <c r="Z198" s="381" t="str">
        <v>[C-i-C]</v>
      </c>
      <c r="AA198" s="381" t="str">
        <v>[C-i-C]</v>
      </c>
      <c r="AB198" s="381" t="str">
        <v>[C-i-C]</v>
      </c>
      <c r="AC198" s="381" t="str">
        <v>[C-i-C]</v>
      </c>
      <c r="AD198" s="381" t="str">
        <v>[C-i-C]</v>
      </c>
      <c r="AE198" s="381" t="str">
        <v>[C-i-C]</v>
      </c>
      <c r="AF198" s="381" t="str">
        <v>[C-i-C]</v>
      </c>
      <c r="AG198" s="381" t="str">
        <v>[C-i-C]</v>
      </c>
      <c r="AH198" s="381" t="str">
        <v>[C-i-C]</v>
      </c>
      <c r="AI198" s="133">
        <v>0</v>
      </c>
      <c r="AJ198" s="133">
        <v>0</v>
      </c>
      <c r="AK198" s="133">
        <v>0</v>
      </c>
      <c r="AL198" s="133">
        <v>0</v>
      </c>
      <c r="AM198" s="133">
        <v>0</v>
      </c>
      <c r="AN198" s="133">
        <v>0.25</v>
      </c>
      <c r="AO198" s="133">
        <v>0.25</v>
      </c>
      <c r="AP198" s="133">
        <v>0.25</v>
      </c>
      <c r="AQ198" s="133">
        <v>0.25</v>
      </c>
      <c r="AR198" s="133">
        <v>0.25</v>
      </c>
      <c r="AS198" s="133">
        <v>0.25</v>
      </c>
      <c r="AT198" s="133">
        <v>0.25</v>
      </c>
      <c r="AU198" s="133">
        <v>0.25</v>
      </c>
      <c r="AV198" s="133">
        <v>0.25</v>
      </c>
      <c r="AW198" s="133">
        <v>0.25</v>
      </c>
      <c r="AX198" s="133">
        <v>0.25</v>
      </c>
      <c r="AY198" s="133">
        <v>0.25</v>
      </c>
      <c r="AZ198" s="133">
        <v>0.5</v>
      </c>
      <c r="BA198" s="133">
        <v>0.5</v>
      </c>
      <c r="BB198" s="133">
        <v>0.5</v>
      </c>
      <c r="BC198" s="133">
        <v>0.5</v>
      </c>
      <c r="BD198" s="133">
        <v>0.5</v>
      </c>
      <c r="BE198" s="133">
        <v>0.5</v>
      </c>
      <c r="BF198" s="133">
        <v>0.5</v>
      </c>
      <c r="BG198" s="133">
        <v>0.5</v>
      </c>
      <c r="BH198" s="133">
        <v>0.5</v>
      </c>
      <c r="BI198" s="133">
        <v>0</v>
      </c>
      <c r="BJ198" s="133">
        <v>0</v>
      </c>
      <c r="BK198" s="133">
        <v>0</v>
      </c>
      <c r="BL198" s="133">
        <v>0</v>
      </c>
      <c r="BM198" s="133">
        <v>0</v>
      </c>
      <c r="BN198" s="133">
        <v>0</v>
      </c>
      <c r="BO198" s="133">
        <v>0</v>
      </c>
      <c r="BP198" s="133">
        <v>0</v>
      </c>
      <c r="BQ198" s="133">
        <v>0</v>
      </c>
      <c r="BR198" s="133">
        <v>0</v>
      </c>
      <c r="BS198" s="381" t="str">
        <v>[C-i-C]</v>
      </c>
      <c r="BT198" s="381" t="str">
        <v>[C-i-C]</v>
      </c>
      <c r="BU198" s="381" t="str">
        <v>[C-i-C]</v>
      </c>
      <c r="BV198" s="381" t="str">
        <v>[C-i-C]</v>
      </c>
      <c r="BW198" s="381" t="str">
        <v>[C-i-C]</v>
      </c>
      <c r="BX198" s="381" t="str">
        <v>[C-i-C]</v>
      </c>
      <c r="BY198" s="381" t="str">
        <v>[C-i-C]</v>
      </c>
      <c r="BZ198" s="381" t="str">
        <v>[C-i-C]</v>
      </c>
      <c r="CA198" s="381" t="str">
        <v>[C-i-C]</v>
      </c>
      <c r="CB198" s="381" t="str">
        <v>[C-i-C]</v>
      </c>
      <c r="CC198" s="381" t="str">
        <v>[C-i-C]</v>
      </c>
      <c r="CD198" s="381" t="str">
        <v>[C-i-C]</v>
      </c>
      <c r="CE198" s="381" t="str">
        <v>[C-i-C]</v>
      </c>
      <c r="CF198" s="381" t="str">
        <v>[C-i-C]</v>
      </c>
      <c r="CG198" s="381" t="str">
        <v>[C-i-C]</v>
      </c>
      <c r="CH198" s="381" t="str">
        <v>[C-i-C]</v>
      </c>
      <c r="CI198" s="381" t="str">
        <v>[C-i-C]</v>
      </c>
      <c r="CJ198" s="381" t="str">
        <v>[C-i-C]</v>
      </c>
      <c r="CK198" s="381" t="str">
        <v>[C-i-C]</v>
      </c>
      <c r="CL198" s="381" t="str">
        <v>[C-i-C]</v>
      </c>
      <c r="CM198" s="381" t="str">
        <v>[C-i-C]</v>
      </c>
      <c r="CN198" s="381" t="str">
        <v>[C-i-C]</v>
      </c>
      <c r="CO198" s="133">
        <v>0</v>
      </c>
      <c r="CP198" s="133">
        <v>0</v>
      </c>
      <c r="CQ198" s="133">
        <v>0</v>
      </c>
      <c r="CR198" s="133">
        <v>0</v>
      </c>
      <c r="CS198" s="133">
        <v>0</v>
      </c>
      <c r="CT198" s="133">
        <v>7926.0000000000009</v>
      </c>
      <c r="CU198" s="133">
        <v>7926.0000000000009</v>
      </c>
      <c r="CV198" s="133">
        <v>7926.0000000000009</v>
      </c>
      <c r="CW198" s="133">
        <v>7926.0000000000009</v>
      </c>
      <c r="CX198" s="133">
        <v>7926.0000000000009</v>
      </c>
      <c r="CY198" s="133">
        <v>7926.0000000000009</v>
      </c>
      <c r="CZ198" s="133">
        <v>7926.0000000000009</v>
      </c>
      <c r="DA198" s="133">
        <v>7926.0000000000009</v>
      </c>
      <c r="DB198" s="133">
        <v>7926.0000000000009</v>
      </c>
      <c r="DC198" s="133">
        <v>7926.0000000000009</v>
      </c>
      <c r="DD198" s="133">
        <v>7926.0000000000009</v>
      </c>
      <c r="DE198" s="133">
        <v>7926.0000000000009</v>
      </c>
      <c r="DF198" s="133">
        <v>15852.000000000002</v>
      </c>
      <c r="DG198" s="133">
        <v>15852.000000000002</v>
      </c>
      <c r="DH198" s="133">
        <v>15852.000000000002</v>
      </c>
      <c r="DI198" s="133">
        <v>15852.000000000002</v>
      </c>
      <c r="DJ198" s="133">
        <v>15852.000000000002</v>
      </c>
      <c r="DK198" s="133">
        <v>15852.000000000002</v>
      </c>
      <c r="DL198" s="133">
        <v>15852.000000000002</v>
      </c>
      <c r="DM198" s="133">
        <v>15852.000000000002</v>
      </c>
      <c r="DN198" s="133">
        <v>15852.000000000002</v>
      </c>
      <c r="DO198" s="133">
        <v>0</v>
      </c>
      <c r="DP198" s="133">
        <v>0</v>
      </c>
      <c r="DQ198" s="133">
        <v>0</v>
      </c>
      <c r="DR198" s="133">
        <v>0</v>
      </c>
      <c r="DS198" s="133">
        <v>0</v>
      </c>
      <c r="DU198" s="223"/>
      <c r="DV198" s="223"/>
      <c r="DW198" s="223"/>
      <c r="DX198" s="223"/>
      <c r="DY198" s="223"/>
      <c r="DZ198" s="223"/>
      <c r="EA198" s="223">
        <v>0</v>
      </c>
      <c r="EB198" s="223">
        <v>0</v>
      </c>
      <c r="EC198" s="223">
        <v>7926.0000000000009</v>
      </c>
      <c r="ED198" s="223">
        <f t="shared" si="35"/>
        <v>103038.00000000001</v>
      </c>
      <c r="EE198" s="223">
        <f t="shared" si="36"/>
        <v>126816.00000000001</v>
      </c>
      <c r="EF198" s="147" t="str">
        <f t="shared" si="37"/>
        <v>OK</v>
      </c>
      <c r="EG198" s="223">
        <f t="shared" si="38"/>
        <v>237780.00000000003</v>
      </c>
      <c r="EI198" s="223">
        <f t="shared" si="34"/>
        <v>166642.17270710057</v>
      </c>
      <c r="EJ198" s="223">
        <f>EI198*'Key assumptions'!$H$20*'Key assumptions'!$H$21</f>
        <v>6249.0814765162713</v>
      </c>
      <c r="EK198" s="279">
        <f t="shared" si="41"/>
        <v>0.23963133640552994</v>
      </c>
      <c r="EL198" s="223">
        <f t="shared" si="39"/>
        <v>1497.4757455246363</v>
      </c>
      <c r="ET198" s="133">
        <f t="shared" si="47"/>
        <v>4</v>
      </c>
      <c r="EU198" s="133">
        <f t="shared" si="47"/>
        <v>12</v>
      </c>
      <c r="EV198" s="133">
        <f t="shared" si="47"/>
        <v>7</v>
      </c>
      <c r="EW198" s="133">
        <f t="shared" si="47"/>
        <v>12</v>
      </c>
      <c r="EX198" s="133">
        <f t="shared" si="47"/>
        <v>5</v>
      </c>
      <c r="EY198" s="133">
        <f t="shared" si="40"/>
        <v>40</v>
      </c>
      <c r="FA198" s="223">
        <v>0</v>
      </c>
      <c r="FB198" s="223">
        <v>7926.0000000000009</v>
      </c>
    </row>
    <row r="199" spans="1:158" ht="12.6" thickBot="1" x14ac:dyDescent="0.45">
      <c r="A199" s="133" t="str">
        <v>Land and Environment</v>
      </c>
      <c r="B199" s="133" t="str">
        <v>N/A</v>
      </c>
      <c r="C199" s="133" t="str">
        <v>Internal Labour</v>
      </c>
      <c r="D199" s="133" t="str">
        <v>PT004728 - 4</v>
      </c>
      <c r="E199" s="133" t="str">
        <v>Property Officer - Senior</v>
      </c>
      <c r="F199" s="133">
        <v>293.18</v>
      </c>
      <c r="G199" s="133">
        <v>131</v>
      </c>
      <c r="H199" s="133">
        <v>0</v>
      </c>
      <c r="I199" s="133">
        <v>0</v>
      </c>
      <c r="J199" s="133">
        <v>0</v>
      </c>
      <c r="K199" s="133">
        <v>0</v>
      </c>
      <c r="L199" s="133">
        <v>0</v>
      </c>
      <c r="M199" s="381" t="str">
        <v>[C-i-C]</v>
      </c>
      <c r="N199" s="381" t="str">
        <v>[C-i-C]</v>
      </c>
      <c r="O199" s="381" t="str">
        <v>[C-i-C]</v>
      </c>
      <c r="P199" s="381" t="str">
        <v>[C-i-C]</v>
      </c>
      <c r="Q199" s="381" t="str">
        <v>[C-i-C]</v>
      </c>
      <c r="R199" s="381" t="str">
        <v>[C-i-C]</v>
      </c>
      <c r="S199" s="381" t="str">
        <v>[C-i-C]</v>
      </c>
      <c r="T199" s="381" t="str">
        <v>[C-i-C]</v>
      </c>
      <c r="U199" s="381" t="str">
        <v>[C-i-C]</v>
      </c>
      <c r="V199" s="381" t="str">
        <v>[C-i-C]</v>
      </c>
      <c r="W199" s="381" t="str">
        <v>[C-i-C]</v>
      </c>
      <c r="X199" s="381" t="str">
        <v>[C-i-C]</v>
      </c>
      <c r="Y199" s="381" t="str">
        <v>[C-i-C]</v>
      </c>
      <c r="Z199" s="381" t="str">
        <v>[C-i-C]</v>
      </c>
      <c r="AA199" s="381" t="str">
        <v>[C-i-C]</v>
      </c>
      <c r="AB199" s="381" t="str">
        <v>[C-i-C]</v>
      </c>
      <c r="AC199" s="381" t="str">
        <v>[C-i-C]</v>
      </c>
      <c r="AD199" s="381" t="str">
        <v>[C-i-C]</v>
      </c>
      <c r="AE199" s="381" t="str">
        <v>[C-i-C]</v>
      </c>
      <c r="AF199" s="381" t="str">
        <v>[C-i-C]</v>
      </c>
      <c r="AG199" s="381" t="str">
        <v>[C-i-C]</v>
      </c>
      <c r="AH199" s="381" t="str">
        <v>[C-i-C]</v>
      </c>
      <c r="AI199" s="133">
        <v>0.5714285714285714</v>
      </c>
      <c r="AJ199" s="133">
        <v>0.5714285714285714</v>
      </c>
      <c r="AK199" s="133">
        <v>0.09</v>
      </c>
      <c r="AL199" s="133">
        <v>0.09</v>
      </c>
      <c r="AM199" s="133">
        <v>0.09</v>
      </c>
      <c r="AN199" s="133">
        <v>0.09</v>
      </c>
      <c r="AO199" s="133">
        <v>0.09</v>
      </c>
      <c r="AP199" s="133">
        <v>0.09</v>
      </c>
      <c r="AQ199" s="133">
        <v>0.09</v>
      </c>
      <c r="AR199" s="133">
        <v>0.09</v>
      </c>
      <c r="AS199" s="133">
        <v>0.09</v>
      </c>
      <c r="AT199" s="133">
        <v>0.09</v>
      </c>
      <c r="AU199" s="133">
        <v>0.09</v>
      </c>
      <c r="AV199" s="133">
        <v>0.09</v>
      </c>
      <c r="AW199" s="133">
        <v>0.09</v>
      </c>
      <c r="AX199" s="133">
        <v>0.09</v>
      </c>
      <c r="AY199" s="133">
        <v>0.09</v>
      </c>
      <c r="AZ199" s="133">
        <v>0.09</v>
      </c>
      <c r="BA199" s="133">
        <v>0.09</v>
      </c>
      <c r="BB199" s="133">
        <v>0.09</v>
      </c>
      <c r="BC199" s="133">
        <v>0.09</v>
      </c>
      <c r="BD199" s="133">
        <v>0.09</v>
      </c>
      <c r="BE199" s="133">
        <v>0.09</v>
      </c>
      <c r="BF199" s="133">
        <v>0.09</v>
      </c>
      <c r="BG199" s="133">
        <v>0.09</v>
      </c>
      <c r="BH199" s="133">
        <v>0.09</v>
      </c>
      <c r="BI199" s="133">
        <v>0</v>
      </c>
      <c r="BJ199" s="133">
        <v>0</v>
      </c>
      <c r="BK199" s="133">
        <v>0</v>
      </c>
      <c r="BL199" s="133">
        <v>0</v>
      </c>
      <c r="BM199" s="133">
        <v>0</v>
      </c>
      <c r="BN199" s="133">
        <v>0</v>
      </c>
      <c r="BO199" s="133">
        <v>0</v>
      </c>
      <c r="BP199" s="133">
        <v>0</v>
      </c>
      <c r="BQ199" s="133">
        <v>0</v>
      </c>
      <c r="BR199" s="133">
        <v>0</v>
      </c>
      <c r="BS199" s="381" t="str">
        <v>[C-i-C]</v>
      </c>
      <c r="BT199" s="381" t="str">
        <v>[C-i-C]</v>
      </c>
      <c r="BU199" s="381" t="str">
        <v>[C-i-C]</v>
      </c>
      <c r="BV199" s="381" t="str">
        <v>[C-i-C]</v>
      </c>
      <c r="BW199" s="381" t="str">
        <v>[C-i-C]</v>
      </c>
      <c r="BX199" s="381" t="str">
        <v>[C-i-C]</v>
      </c>
      <c r="BY199" s="381" t="str">
        <v>[C-i-C]</v>
      </c>
      <c r="BZ199" s="381" t="str">
        <v>[C-i-C]</v>
      </c>
      <c r="CA199" s="381" t="str">
        <v>[C-i-C]</v>
      </c>
      <c r="CB199" s="381" t="str">
        <v>[C-i-C]</v>
      </c>
      <c r="CC199" s="381" t="str">
        <v>[C-i-C]</v>
      </c>
      <c r="CD199" s="381" t="str">
        <v>[C-i-C]</v>
      </c>
      <c r="CE199" s="381" t="str">
        <v>[C-i-C]</v>
      </c>
      <c r="CF199" s="381" t="str">
        <v>[C-i-C]</v>
      </c>
      <c r="CG199" s="381" t="str">
        <v>[C-i-C]</v>
      </c>
      <c r="CH199" s="381" t="str">
        <v>[C-i-C]</v>
      </c>
      <c r="CI199" s="381" t="str">
        <v>[C-i-C]</v>
      </c>
      <c r="CJ199" s="381" t="str">
        <v>[C-i-C]</v>
      </c>
      <c r="CK199" s="381" t="str">
        <v>[C-i-C]</v>
      </c>
      <c r="CL199" s="381" t="str">
        <v>[C-i-C]</v>
      </c>
      <c r="CM199" s="381" t="str">
        <v>[C-i-C]</v>
      </c>
      <c r="CN199" s="381" t="str">
        <v>[C-i-C]</v>
      </c>
      <c r="CO199" s="133">
        <v>25129.714285714286</v>
      </c>
      <c r="CP199" s="133">
        <v>25129.714285714286</v>
      </c>
      <c r="CQ199" s="133">
        <v>3957.93</v>
      </c>
      <c r="CR199" s="133">
        <v>3957.93</v>
      </c>
      <c r="CS199" s="133">
        <v>3957.93</v>
      </c>
      <c r="CT199" s="133">
        <v>3957.93</v>
      </c>
      <c r="CU199" s="133">
        <v>3957.93</v>
      </c>
      <c r="CV199" s="133">
        <v>3957.93</v>
      </c>
      <c r="CW199" s="133">
        <v>3957.93</v>
      </c>
      <c r="CX199" s="133">
        <v>3957.93</v>
      </c>
      <c r="CY199" s="133">
        <v>3957.93</v>
      </c>
      <c r="CZ199" s="133">
        <v>3957.93</v>
      </c>
      <c r="DA199" s="133">
        <v>3957.93</v>
      </c>
      <c r="DB199" s="133">
        <v>3957.93</v>
      </c>
      <c r="DC199" s="133">
        <v>3957.93</v>
      </c>
      <c r="DD199" s="133">
        <v>3957.93</v>
      </c>
      <c r="DE199" s="133">
        <v>3957.93</v>
      </c>
      <c r="DF199" s="133">
        <v>3957.93</v>
      </c>
      <c r="DG199" s="133">
        <v>3957.93</v>
      </c>
      <c r="DH199" s="133">
        <v>3957.93</v>
      </c>
      <c r="DI199" s="133">
        <v>3957.93</v>
      </c>
      <c r="DJ199" s="133">
        <v>3957.93</v>
      </c>
      <c r="DK199" s="133">
        <v>3957.93</v>
      </c>
      <c r="DL199" s="133">
        <v>3957.93</v>
      </c>
      <c r="DM199" s="133">
        <v>3957.93</v>
      </c>
      <c r="DN199" s="133">
        <v>3957.93</v>
      </c>
      <c r="DO199" s="133">
        <v>0</v>
      </c>
      <c r="DP199" s="133">
        <v>0</v>
      </c>
      <c r="DQ199" s="133">
        <v>0</v>
      </c>
      <c r="DR199" s="133">
        <v>0</v>
      </c>
      <c r="DS199" s="133">
        <v>0</v>
      </c>
      <c r="DU199" s="223"/>
      <c r="DV199" s="223"/>
      <c r="DW199" s="223"/>
      <c r="DX199" s="223"/>
      <c r="DY199" s="223"/>
      <c r="DZ199" s="223"/>
      <c r="EA199" s="223">
        <v>62824.28571428571</v>
      </c>
      <c r="EB199" s="223">
        <v>216743.78571428568</v>
      </c>
      <c r="EC199" s="223">
        <v>216869.43428571426</v>
      </c>
      <c r="ED199" s="223">
        <f t="shared" si="35"/>
        <v>47495.159999999996</v>
      </c>
      <c r="EE199" s="223">
        <f t="shared" si="36"/>
        <v>31663.439999999999</v>
      </c>
      <c r="EF199" s="147" t="str">
        <f t="shared" si="37"/>
        <v>ERROR</v>
      </c>
      <c r="EG199" s="223">
        <f t="shared" si="38"/>
        <v>575596.10571428563</v>
      </c>
      <c r="EI199" s="223">
        <f t="shared" si="34"/>
        <v>235800</v>
      </c>
      <c r="EJ199" s="223">
        <f>EI199*'Key assumptions'!$H$20*'Key assumptions'!$H$21</f>
        <v>8842.5</v>
      </c>
      <c r="EK199" s="279">
        <f t="shared" si="41"/>
        <v>0.23963133640552994</v>
      </c>
      <c r="EL199" s="223">
        <f t="shared" si="39"/>
        <v>2118.9400921658985</v>
      </c>
      <c r="ET199" s="133">
        <f t="shared" ref="ET199:EX208" si="48">COUNTIFS($H$6:$BL$6,ET$8,$H199:$BL199,"&lt;&gt;"&amp;0)</f>
        <v>4</v>
      </c>
      <c r="EU199" s="133">
        <f t="shared" si="48"/>
        <v>12</v>
      </c>
      <c r="EV199" s="133">
        <f t="shared" si="48"/>
        <v>12</v>
      </c>
      <c r="EW199" s="133">
        <f t="shared" si="48"/>
        <v>12</v>
      </c>
      <c r="EX199" s="133">
        <f t="shared" si="48"/>
        <v>5</v>
      </c>
      <c r="EY199" s="133">
        <f t="shared" si="40"/>
        <v>45</v>
      </c>
      <c r="FA199" s="223">
        <v>150778.28571428571</v>
      </c>
      <c r="FB199" s="223">
        <v>66091.148571428566</v>
      </c>
    </row>
    <row r="200" spans="1:158" ht="12.6" thickBot="1" x14ac:dyDescent="0.45">
      <c r="A200" s="133" t="str">
        <v>Land and Environment</v>
      </c>
      <c r="B200" s="133" t="str">
        <v>N/A</v>
      </c>
      <c r="C200" s="133" t="str">
        <v>Internal Labour</v>
      </c>
      <c r="D200" s="133" t="str">
        <v>PT004728 - 4</v>
      </c>
      <c r="E200" s="133" t="str">
        <v>Property Officer / Land Economist</v>
      </c>
      <c r="F200" s="133">
        <v>208.74</v>
      </c>
      <c r="G200" s="133">
        <v>91.43088017751478</v>
      </c>
      <c r="H200" s="133">
        <v>0</v>
      </c>
      <c r="I200" s="133">
        <v>0</v>
      </c>
      <c r="J200" s="133">
        <v>0</v>
      </c>
      <c r="K200" s="133">
        <v>0</v>
      </c>
      <c r="L200" s="133">
        <v>0</v>
      </c>
      <c r="M200" s="381" t="str">
        <v>[C-i-C]</v>
      </c>
      <c r="N200" s="381" t="str">
        <v>[C-i-C]</v>
      </c>
      <c r="O200" s="381" t="str">
        <v>[C-i-C]</v>
      </c>
      <c r="P200" s="381" t="str">
        <v>[C-i-C]</v>
      </c>
      <c r="Q200" s="381" t="str">
        <v>[C-i-C]</v>
      </c>
      <c r="R200" s="381" t="str">
        <v>[C-i-C]</v>
      </c>
      <c r="S200" s="381" t="str">
        <v>[C-i-C]</v>
      </c>
      <c r="T200" s="381" t="str">
        <v>[C-i-C]</v>
      </c>
      <c r="U200" s="381" t="str">
        <v>[C-i-C]</v>
      </c>
      <c r="V200" s="381" t="str">
        <v>[C-i-C]</v>
      </c>
      <c r="W200" s="381" t="str">
        <v>[C-i-C]</v>
      </c>
      <c r="X200" s="381" t="str">
        <v>[C-i-C]</v>
      </c>
      <c r="Y200" s="381" t="str">
        <v>[C-i-C]</v>
      </c>
      <c r="Z200" s="381" t="str">
        <v>[C-i-C]</v>
      </c>
      <c r="AA200" s="381" t="str">
        <v>[C-i-C]</v>
      </c>
      <c r="AB200" s="381" t="str">
        <v>[C-i-C]</v>
      </c>
      <c r="AC200" s="381" t="str">
        <v>[C-i-C]</v>
      </c>
      <c r="AD200" s="381" t="str">
        <v>[C-i-C]</v>
      </c>
      <c r="AE200" s="381" t="str">
        <v>[C-i-C]</v>
      </c>
      <c r="AF200" s="381" t="str">
        <v>[C-i-C]</v>
      </c>
      <c r="AG200" s="381" t="str">
        <v>[C-i-C]</v>
      </c>
      <c r="AH200" s="381" t="str">
        <v>[C-i-C]</v>
      </c>
      <c r="AI200" s="133">
        <v>0.5714285714285714</v>
      </c>
      <c r="AJ200" s="133">
        <v>0.5714285714285714</v>
      </c>
      <c r="AK200" s="133">
        <v>0.5714285714285714</v>
      </c>
      <c r="AL200" s="133">
        <v>0.5714285714285714</v>
      </c>
      <c r="AM200" s="133">
        <v>0.5714285714285714</v>
      </c>
      <c r="AN200" s="133">
        <v>0.5714285714285714</v>
      </c>
      <c r="AO200" s="133">
        <v>0.5714285714285714</v>
      </c>
      <c r="AP200" s="133">
        <v>0.5714285714285714</v>
      </c>
      <c r="AQ200" s="133">
        <v>0.5714285714285714</v>
      </c>
      <c r="AR200" s="133">
        <v>0.5714285714285714</v>
      </c>
      <c r="AS200" s="133">
        <v>0.5714285714285714</v>
      </c>
      <c r="AT200" s="133">
        <v>0.5714285714285714</v>
      </c>
      <c r="AU200" s="133">
        <v>0.5714285714285714</v>
      </c>
      <c r="AV200" s="133">
        <v>0.5714285714285714</v>
      </c>
      <c r="AW200" s="133">
        <v>0.5714285714285714</v>
      </c>
      <c r="AX200" s="133">
        <v>0.5714285714285714</v>
      </c>
      <c r="AY200" s="133">
        <v>0.5714285714285714</v>
      </c>
      <c r="AZ200" s="133">
        <v>0.6</v>
      </c>
      <c r="BA200" s="133">
        <v>0.6</v>
      </c>
      <c r="BB200" s="133">
        <v>0.6</v>
      </c>
      <c r="BC200" s="133">
        <v>0.6</v>
      </c>
      <c r="BD200" s="133">
        <v>0.6</v>
      </c>
      <c r="BE200" s="133">
        <v>0.6</v>
      </c>
      <c r="BF200" s="133">
        <v>0.12000000000000001</v>
      </c>
      <c r="BG200" s="133">
        <v>0.12000000000000001</v>
      </c>
      <c r="BH200" s="133">
        <v>0.12000000000000001</v>
      </c>
      <c r="BI200" s="133">
        <v>0</v>
      </c>
      <c r="BJ200" s="133">
        <v>0</v>
      </c>
      <c r="BK200" s="133">
        <v>0</v>
      </c>
      <c r="BL200" s="133">
        <v>0</v>
      </c>
      <c r="BM200" s="133">
        <v>0</v>
      </c>
      <c r="BN200" s="133">
        <v>0</v>
      </c>
      <c r="BO200" s="133">
        <v>0</v>
      </c>
      <c r="BP200" s="133">
        <v>0</v>
      </c>
      <c r="BQ200" s="133">
        <v>0</v>
      </c>
      <c r="BR200" s="133">
        <v>0</v>
      </c>
      <c r="BS200" s="381" t="str">
        <v>[C-i-C]</v>
      </c>
      <c r="BT200" s="381" t="str">
        <v>[C-i-C]</v>
      </c>
      <c r="BU200" s="381" t="str">
        <v>[C-i-C]</v>
      </c>
      <c r="BV200" s="381" t="str">
        <v>[C-i-C]</v>
      </c>
      <c r="BW200" s="381" t="str">
        <v>[C-i-C]</v>
      </c>
      <c r="BX200" s="381" t="str">
        <v>[C-i-C]</v>
      </c>
      <c r="BY200" s="381" t="str">
        <v>[C-i-C]</v>
      </c>
      <c r="BZ200" s="381" t="str">
        <v>[C-i-C]</v>
      </c>
      <c r="CA200" s="381" t="str">
        <v>[C-i-C]</v>
      </c>
      <c r="CB200" s="381" t="str">
        <v>[C-i-C]</v>
      </c>
      <c r="CC200" s="381" t="str">
        <v>[C-i-C]</v>
      </c>
      <c r="CD200" s="381" t="str">
        <v>[C-i-C]</v>
      </c>
      <c r="CE200" s="381" t="str">
        <v>[C-i-C]</v>
      </c>
      <c r="CF200" s="381" t="str">
        <v>[C-i-C]</v>
      </c>
      <c r="CG200" s="381" t="str">
        <v>[C-i-C]</v>
      </c>
      <c r="CH200" s="381" t="str">
        <v>[C-i-C]</v>
      </c>
      <c r="CI200" s="381" t="str">
        <v>[C-i-C]</v>
      </c>
      <c r="CJ200" s="381" t="str">
        <v>[C-i-C]</v>
      </c>
      <c r="CK200" s="381" t="str">
        <v>[C-i-C]</v>
      </c>
      <c r="CL200" s="381" t="str">
        <v>[C-i-C]</v>
      </c>
      <c r="CM200" s="381" t="str">
        <v>[C-i-C]</v>
      </c>
      <c r="CN200" s="381" t="str">
        <v>[C-i-C]</v>
      </c>
      <c r="CO200" s="133">
        <v>17892</v>
      </c>
      <c r="CP200" s="133">
        <v>17892</v>
      </c>
      <c r="CQ200" s="133">
        <v>17892</v>
      </c>
      <c r="CR200" s="133">
        <v>17892</v>
      </c>
      <c r="CS200" s="133">
        <v>17892</v>
      </c>
      <c r="CT200" s="133">
        <v>17892</v>
      </c>
      <c r="CU200" s="133">
        <v>17892</v>
      </c>
      <c r="CV200" s="133">
        <v>17892</v>
      </c>
      <c r="CW200" s="133">
        <v>17892</v>
      </c>
      <c r="CX200" s="133">
        <v>17892</v>
      </c>
      <c r="CY200" s="133">
        <v>17892</v>
      </c>
      <c r="CZ200" s="133">
        <v>17892</v>
      </c>
      <c r="DA200" s="133">
        <v>17892</v>
      </c>
      <c r="DB200" s="133">
        <v>17892</v>
      </c>
      <c r="DC200" s="133">
        <v>17892</v>
      </c>
      <c r="DD200" s="133">
        <v>17892</v>
      </c>
      <c r="DE200" s="133">
        <v>17892</v>
      </c>
      <c r="DF200" s="133">
        <v>18786.599999999999</v>
      </c>
      <c r="DG200" s="133">
        <v>18786.599999999999</v>
      </c>
      <c r="DH200" s="133">
        <v>18786.599999999999</v>
      </c>
      <c r="DI200" s="133">
        <v>18786.599999999999</v>
      </c>
      <c r="DJ200" s="133">
        <v>18786.599999999999</v>
      </c>
      <c r="DK200" s="133">
        <v>18786.599999999999</v>
      </c>
      <c r="DL200" s="133">
        <v>3757.3200000000006</v>
      </c>
      <c r="DM200" s="133">
        <v>3757.3200000000006</v>
      </c>
      <c r="DN200" s="133">
        <v>3757.3200000000006</v>
      </c>
      <c r="DO200" s="133">
        <v>0</v>
      </c>
      <c r="DP200" s="133">
        <v>0</v>
      </c>
      <c r="DQ200" s="133">
        <v>0</v>
      </c>
      <c r="DR200" s="133">
        <v>0</v>
      </c>
      <c r="DS200" s="133">
        <v>0</v>
      </c>
      <c r="DU200" s="223"/>
      <c r="DV200" s="223"/>
      <c r="DW200" s="223"/>
      <c r="DX200" s="223"/>
      <c r="DY200" s="223"/>
      <c r="DZ200" s="223"/>
      <c r="EA200" s="223">
        <v>0</v>
      </c>
      <c r="EB200" s="223">
        <v>53676</v>
      </c>
      <c r="EC200" s="223">
        <v>214704</v>
      </c>
      <c r="ED200" s="223">
        <f t="shared" si="35"/>
        <v>215598.6</v>
      </c>
      <c r="EE200" s="223">
        <f t="shared" si="36"/>
        <v>105204.96000000002</v>
      </c>
      <c r="EF200" s="147" t="str">
        <f t="shared" si="37"/>
        <v>ERROR</v>
      </c>
      <c r="EG200" s="223">
        <f t="shared" si="38"/>
        <v>589183.56000000006</v>
      </c>
      <c r="EI200" s="223">
        <f t="shared" si="34"/>
        <v>164575.58431952662</v>
      </c>
      <c r="EJ200" s="223">
        <f>EI200*'Key assumptions'!$H$20*'Key assumptions'!$H$21</f>
        <v>6171.5844119822477</v>
      </c>
      <c r="EK200" s="279">
        <f t="shared" si="41"/>
        <v>0.23963133640552994</v>
      </c>
      <c r="EL200" s="223">
        <f t="shared" si="39"/>
        <v>1478.9050203828426</v>
      </c>
      <c r="ET200" s="133">
        <f t="shared" si="48"/>
        <v>4</v>
      </c>
      <c r="EU200" s="133">
        <f t="shared" si="48"/>
        <v>12</v>
      </c>
      <c r="EV200" s="133">
        <f t="shared" si="48"/>
        <v>12</v>
      </c>
      <c r="EW200" s="133">
        <f t="shared" si="48"/>
        <v>12</v>
      </c>
      <c r="EX200" s="133">
        <f t="shared" si="48"/>
        <v>5</v>
      </c>
      <c r="EY200" s="133">
        <f t="shared" si="40"/>
        <v>45</v>
      </c>
      <c r="FA200" s="223">
        <v>107352</v>
      </c>
      <c r="FB200" s="223">
        <v>107352</v>
      </c>
    </row>
    <row r="201" spans="1:158" ht="12.6" thickBot="1" x14ac:dyDescent="0.45">
      <c r="A201" s="133" t="str">
        <v>Land and Environment</v>
      </c>
      <c r="B201" s="133" t="str">
        <v>N/A</v>
      </c>
      <c r="C201" s="133" t="str">
        <v>Internal Labour</v>
      </c>
      <c r="D201" s="133" t="str">
        <v>PT004728 - 4</v>
      </c>
      <c r="E201" s="133" t="str">
        <v>Property Officer</v>
      </c>
      <c r="F201" s="133">
        <v>208.74</v>
      </c>
      <c r="G201" s="133">
        <v>91.43088017751478</v>
      </c>
      <c r="H201" s="133">
        <v>0</v>
      </c>
      <c r="I201" s="133">
        <v>0</v>
      </c>
      <c r="J201" s="133">
        <v>0</v>
      </c>
      <c r="K201" s="133">
        <v>0</v>
      </c>
      <c r="L201" s="133">
        <v>0</v>
      </c>
      <c r="M201" s="381" t="str">
        <v>[C-i-C]</v>
      </c>
      <c r="N201" s="381" t="str">
        <v>[C-i-C]</v>
      </c>
      <c r="O201" s="381" t="str">
        <v>[C-i-C]</v>
      </c>
      <c r="P201" s="381" t="str">
        <v>[C-i-C]</v>
      </c>
      <c r="Q201" s="381" t="str">
        <v>[C-i-C]</v>
      </c>
      <c r="R201" s="381" t="str">
        <v>[C-i-C]</v>
      </c>
      <c r="S201" s="381" t="str">
        <v>[C-i-C]</v>
      </c>
      <c r="T201" s="381" t="str">
        <v>[C-i-C]</v>
      </c>
      <c r="U201" s="381" t="str">
        <v>[C-i-C]</v>
      </c>
      <c r="V201" s="381" t="str">
        <v>[C-i-C]</v>
      </c>
      <c r="W201" s="381" t="str">
        <v>[C-i-C]</v>
      </c>
      <c r="X201" s="381" t="str">
        <v>[C-i-C]</v>
      </c>
      <c r="Y201" s="381" t="str">
        <v>[C-i-C]</v>
      </c>
      <c r="Z201" s="381" t="str">
        <v>[C-i-C]</v>
      </c>
      <c r="AA201" s="381" t="str">
        <v>[C-i-C]</v>
      </c>
      <c r="AB201" s="381" t="str">
        <v>[C-i-C]</v>
      </c>
      <c r="AC201" s="381" t="str">
        <v>[C-i-C]</v>
      </c>
      <c r="AD201" s="381" t="str">
        <v>[C-i-C]</v>
      </c>
      <c r="AE201" s="381" t="str">
        <v>[C-i-C]</v>
      </c>
      <c r="AF201" s="381" t="str">
        <v>[C-i-C]</v>
      </c>
      <c r="AG201" s="381" t="str">
        <v>[C-i-C]</v>
      </c>
      <c r="AH201" s="381" t="str">
        <v>[C-i-C]</v>
      </c>
      <c r="AI201" s="133">
        <v>0.6</v>
      </c>
      <c r="AJ201" s="133">
        <v>0.6</v>
      </c>
      <c r="AK201" s="133">
        <v>3.0000000000000002E-2</v>
      </c>
      <c r="AL201" s="133">
        <v>3.0000000000000002E-2</v>
      </c>
      <c r="AM201" s="133">
        <v>3.0000000000000002E-2</v>
      </c>
      <c r="AN201" s="133">
        <v>3.0000000000000002E-2</v>
      </c>
      <c r="AO201" s="133">
        <v>3.0000000000000002E-2</v>
      </c>
      <c r="AP201" s="133">
        <v>3.0000000000000002E-2</v>
      </c>
      <c r="AQ201" s="133">
        <v>3.0000000000000002E-2</v>
      </c>
      <c r="AR201" s="133">
        <v>3.0000000000000002E-2</v>
      </c>
      <c r="AS201" s="133">
        <v>3.0000000000000002E-2</v>
      </c>
      <c r="AT201" s="133">
        <v>3.0000000000000002E-2</v>
      </c>
      <c r="AU201" s="133">
        <v>3.0000000000000002E-2</v>
      </c>
      <c r="AV201" s="133">
        <v>3.0000000000000002E-2</v>
      </c>
      <c r="AW201" s="133">
        <v>3.0000000000000002E-2</v>
      </c>
      <c r="AX201" s="133">
        <v>3.0000000000000002E-2</v>
      </c>
      <c r="AY201" s="133">
        <v>3.0000000000000002E-2</v>
      </c>
      <c r="AZ201" s="133">
        <v>3.0000000000000002E-2</v>
      </c>
      <c r="BA201" s="133">
        <v>3.0000000000000002E-2</v>
      </c>
      <c r="BB201" s="133">
        <v>3.0000000000000002E-2</v>
      </c>
      <c r="BC201" s="133">
        <v>3.0000000000000002E-2</v>
      </c>
      <c r="BD201" s="133">
        <v>3.0000000000000002E-2</v>
      </c>
      <c r="BE201" s="133">
        <v>3.0000000000000002E-2</v>
      </c>
      <c r="BF201" s="133">
        <v>3.0000000000000002E-2</v>
      </c>
      <c r="BG201" s="133">
        <v>3.0000000000000002E-2</v>
      </c>
      <c r="BH201" s="133">
        <v>3.0000000000000002E-2</v>
      </c>
      <c r="BI201" s="133">
        <v>0</v>
      </c>
      <c r="BJ201" s="133">
        <v>0</v>
      </c>
      <c r="BK201" s="133">
        <v>0</v>
      </c>
      <c r="BL201" s="133">
        <v>0</v>
      </c>
      <c r="BM201" s="133">
        <v>0</v>
      </c>
      <c r="BN201" s="133">
        <v>0</v>
      </c>
      <c r="BO201" s="133">
        <v>0</v>
      </c>
      <c r="BP201" s="133">
        <v>0</v>
      </c>
      <c r="BQ201" s="133">
        <v>0</v>
      </c>
      <c r="BR201" s="133">
        <v>0</v>
      </c>
      <c r="BS201" s="381" t="str">
        <v>[C-i-C]</v>
      </c>
      <c r="BT201" s="381" t="str">
        <v>[C-i-C]</v>
      </c>
      <c r="BU201" s="381" t="str">
        <v>[C-i-C]</v>
      </c>
      <c r="BV201" s="381" t="str">
        <v>[C-i-C]</v>
      </c>
      <c r="BW201" s="381" t="str">
        <v>[C-i-C]</v>
      </c>
      <c r="BX201" s="381" t="str">
        <v>[C-i-C]</v>
      </c>
      <c r="BY201" s="381" t="str">
        <v>[C-i-C]</v>
      </c>
      <c r="BZ201" s="381" t="str">
        <v>[C-i-C]</v>
      </c>
      <c r="CA201" s="381" t="str">
        <v>[C-i-C]</v>
      </c>
      <c r="CB201" s="381" t="str">
        <v>[C-i-C]</v>
      </c>
      <c r="CC201" s="381" t="str">
        <v>[C-i-C]</v>
      </c>
      <c r="CD201" s="381" t="str">
        <v>[C-i-C]</v>
      </c>
      <c r="CE201" s="381" t="str">
        <v>[C-i-C]</v>
      </c>
      <c r="CF201" s="381" t="str">
        <v>[C-i-C]</v>
      </c>
      <c r="CG201" s="381" t="str">
        <v>[C-i-C]</v>
      </c>
      <c r="CH201" s="381" t="str">
        <v>[C-i-C]</v>
      </c>
      <c r="CI201" s="381" t="str">
        <v>[C-i-C]</v>
      </c>
      <c r="CJ201" s="381" t="str">
        <v>[C-i-C]</v>
      </c>
      <c r="CK201" s="381" t="str">
        <v>[C-i-C]</v>
      </c>
      <c r="CL201" s="381" t="str">
        <v>[C-i-C]</v>
      </c>
      <c r="CM201" s="381" t="str">
        <v>[C-i-C]</v>
      </c>
      <c r="CN201" s="381" t="str">
        <v>[C-i-C]</v>
      </c>
      <c r="CO201" s="133">
        <v>18786.599999999999</v>
      </c>
      <c r="CP201" s="133">
        <v>18786.599999999999</v>
      </c>
      <c r="CQ201" s="133">
        <v>939.33000000000015</v>
      </c>
      <c r="CR201" s="133">
        <v>939.33000000000015</v>
      </c>
      <c r="CS201" s="133">
        <v>939.33000000000015</v>
      </c>
      <c r="CT201" s="133">
        <v>939.33000000000015</v>
      </c>
      <c r="CU201" s="133">
        <v>939.33000000000015</v>
      </c>
      <c r="CV201" s="133">
        <v>939.33000000000015</v>
      </c>
      <c r="CW201" s="133">
        <v>939.33000000000015</v>
      </c>
      <c r="CX201" s="133">
        <v>939.33000000000015</v>
      </c>
      <c r="CY201" s="133">
        <v>939.33000000000015</v>
      </c>
      <c r="CZ201" s="133">
        <v>939.33000000000015</v>
      </c>
      <c r="DA201" s="133">
        <v>939.33000000000015</v>
      </c>
      <c r="DB201" s="133">
        <v>939.33000000000015</v>
      </c>
      <c r="DC201" s="133">
        <v>939.33000000000015</v>
      </c>
      <c r="DD201" s="133">
        <v>939.33000000000015</v>
      </c>
      <c r="DE201" s="133">
        <v>939.33000000000015</v>
      </c>
      <c r="DF201" s="133">
        <v>939.33000000000015</v>
      </c>
      <c r="DG201" s="133">
        <v>939.33000000000015</v>
      </c>
      <c r="DH201" s="133">
        <v>939.33000000000015</v>
      </c>
      <c r="DI201" s="133">
        <v>939.33000000000015</v>
      </c>
      <c r="DJ201" s="133">
        <v>939.33000000000015</v>
      </c>
      <c r="DK201" s="133">
        <v>939.33000000000015</v>
      </c>
      <c r="DL201" s="133">
        <v>939.33000000000015</v>
      </c>
      <c r="DM201" s="133">
        <v>939.33000000000015</v>
      </c>
      <c r="DN201" s="133">
        <v>939.33000000000015</v>
      </c>
      <c r="DO201" s="133">
        <v>0</v>
      </c>
      <c r="DP201" s="133">
        <v>0</v>
      </c>
      <c r="DQ201" s="133">
        <v>0</v>
      </c>
      <c r="DR201" s="133">
        <v>0</v>
      </c>
      <c r="DS201" s="133">
        <v>0</v>
      </c>
      <c r="DU201" s="223"/>
      <c r="DV201" s="223"/>
      <c r="DW201" s="223"/>
      <c r="DX201" s="223"/>
      <c r="DY201" s="223"/>
      <c r="DZ201" s="223"/>
      <c r="EA201" s="223">
        <v>75146.399999999994</v>
      </c>
      <c r="EB201" s="223">
        <v>225439.20000000004</v>
      </c>
      <c r="EC201" s="223">
        <v>154050.11999999997</v>
      </c>
      <c r="ED201" s="223">
        <f t="shared" si="35"/>
        <v>11271.960000000001</v>
      </c>
      <c r="EE201" s="223">
        <f t="shared" si="36"/>
        <v>7514.64</v>
      </c>
      <c r="EF201" s="147" t="str">
        <f t="shared" si="37"/>
        <v>ERROR</v>
      </c>
      <c r="EG201" s="223">
        <f t="shared" si="38"/>
        <v>473422.32</v>
      </c>
      <c r="EI201" s="223">
        <f t="shared" ref="EI201:EI264" si="49">G201*avg_hrs*12</f>
        <v>164575.58431952662</v>
      </c>
      <c r="EJ201" s="223">
        <f>EI201*'Key assumptions'!$H$20*'Key assumptions'!$H$21</f>
        <v>6171.5844119822477</v>
      </c>
      <c r="EK201" s="279">
        <f t="shared" si="41"/>
        <v>0.23963133640552994</v>
      </c>
      <c r="EL201" s="223">
        <f t="shared" si="39"/>
        <v>1478.9050203828426</v>
      </c>
      <c r="ET201" s="133">
        <f t="shared" si="48"/>
        <v>4</v>
      </c>
      <c r="EU201" s="133">
        <f t="shared" si="48"/>
        <v>12</v>
      </c>
      <c r="EV201" s="133">
        <f t="shared" si="48"/>
        <v>12</v>
      </c>
      <c r="EW201" s="133">
        <f t="shared" si="48"/>
        <v>12</v>
      </c>
      <c r="EX201" s="133">
        <f t="shared" si="48"/>
        <v>5</v>
      </c>
      <c r="EY201" s="133">
        <f t="shared" si="40"/>
        <v>45</v>
      </c>
      <c r="FA201" s="223">
        <v>112719.6</v>
      </c>
      <c r="FB201" s="223">
        <v>41330.520000000004</v>
      </c>
    </row>
    <row r="202" spans="1:158" ht="12.6" thickBot="1" x14ac:dyDescent="0.45">
      <c r="A202" s="133" t="str">
        <v>Land and Environment</v>
      </c>
      <c r="B202" s="133" t="str">
        <v>N/A</v>
      </c>
      <c r="C202" s="133" t="str">
        <v>Internal Labour</v>
      </c>
      <c r="D202" s="133" t="str">
        <v>PT004728 - 4</v>
      </c>
      <c r="E202" s="133" t="str">
        <v>Survey Officer - Senior</v>
      </c>
      <c r="F202" s="133">
        <v>208.74</v>
      </c>
      <c r="G202" s="133">
        <v>91.43088017751478</v>
      </c>
      <c r="H202" s="133">
        <v>0</v>
      </c>
      <c r="I202" s="133">
        <v>0</v>
      </c>
      <c r="J202" s="133">
        <v>0</v>
      </c>
      <c r="K202" s="133">
        <v>0</v>
      </c>
      <c r="L202" s="133">
        <v>0</v>
      </c>
      <c r="M202" s="381" t="str">
        <v>[C-i-C]</v>
      </c>
      <c r="N202" s="381" t="str">
        <v>[C-i-C]</v>
      </c>
      <c r="O202" s="381" t="str">
        <v>[C-i-C]</v>
      </c>
      <c r="P202" s="381" t="str">
        <v>[C-i-C]</v>
      </c>
      <c r="Q202" s="381" t="str">
        <v>[C-i-C]</v>
      </c>
      <c r="R202" s="381" t="str">
        <v>[C-i-C]</v>
      </c>
      <c r="S202" s="381" t="str">
        <v>[C-i-C]</v>
      </c>
      <c r="T202" s="381" t="str">
        <v>[C-i-C]</v>
      </c>
      <c r="U202" s="381" t="str">
        <v>[C-i-C]</v>
      </c>
      <c r="V202" s="381" t="str">
        <v>[C-i-C]</v>
      </c>
      <c r="W202" s="381" t="str">
        <v>[C-i-C]</v>
      </c>
      <c r="X202" s="381" t="str">
        <v>[C-i-C]</v>
      </c>
      <c r="Y202" s="381" t="str">
        <v>[C-i-C]</v>
      </c>
      <c r="Z202" s="381" t="str">
        <v>[C-i-C]</v>
      </c>
      <c r="AA202" s="381" t="str">
        <v>[C-i-C]</v>
      </c>
      <c r="AB202" s="381" t="str">
        <v>[C-i-C]</v>
      </c>
      <c r="AC202" s="381" t="str">
        <v>[C-i-C]</v>
      </c>
      <c r="AD202" s="381" t="str">
        <v>[C-i-C]</v>
      </c>
      <c r="AE202" s="381" t="str">
        <v>[C-i-C]</v>
      </c>
      <c r="AF202" s="381" t="str">
        <v>[C-i-C]</v>
      </c>
      <c r="AG202" s="381" t="str">
        <v>[C-i-C]</v>
      </c>
      <c r="AH202" s="381" t="str">
        <v>[C-i-C]</v>
      </c>
      <c r="AI202" s="133">
        <v>0</v>
      </c>
      <c r="AJ202" s="133">
        <v>0</v>
      </c>
      <c r="AK202" s="133">
        <v>0</v>
      </c>
      <c r="AL202" s="133">
        <v>0</v>
      </c>
      <c r="AM202" s="133">
        <v>0</v>
      </c>
      <c r="AN202" s="133">
        <v>0</v>
      </c>
      <c r="AO202" s="133">
        <v>0</v>
      </c>
      <c r="AP202" s="133">
        <v>0</v>
      </c>
      <c r="AQ202" s="133">
        <v>0</v>
      </c>
      <c r="AR202" s="133">
        <v>0</v>
      </c>
      <c r="AS202" s="133">
        <v>0</v>
      </c>
      <c r="AT202" s="133">
        <v>0</v>
      </c>
      <c r="AU202" s="133">
        <v>0</v>
      </c>
      <c r="AV202" s="133">
        <v>0</v>
      </c>
      <c r="AW202" s="133">
        <v>0</v>
      </c>
      <c r="AX202" s="133">
        <v>0</v>
      </c>
      <c r="AY202" s="133">
        <v>0</v>
      </c>
      <c r="AZ202" s="133">
        <v>0</v>
      </c>
      <c r="BA202" s="133">
        <v>0</v>
      </c>
      <c r="BB202" s="133">
        <v>0</v>
      </c>
      <c r="BC202" s="133">
        <v>0</v>
      </c>
      <c r="BD202" s="133">
        <v>0</v>
      </c>
      <c r="BE202" s="133">
        <v>0</v>
      </c>
      <c r="BF202" s="133">
        <v>0</v>
      </c>
      <c r="BG202" s="133">
        <v>0</v>
      </c>
      <c r="BH202" s="133">
        <v>0</v>
      </c>
      <c r="BI202" s="133">
        <v>0</v>
      </c>
      <c r="BJ202" s="133">
        <v>0</v>
      </c>
      <c r="BK202" s="133">
        <v>0</v>
      </c>
      <c r="BL202" s="133">
        <v>0</v>
      </c>
      <c r="BM202" s="133">
        <v>0</v>
      </c>
      <c r="BN202" s="133">
        <v>0</v>
      </c>
      <c r="BO202" s="133">
        <v>0</v>
      </c>
      <c r="BP202" s="133">
        <v>0</v>
      </c>
      <c r="BQ202" s="133">
        <v>0</v>
      </c>
      <c r="BR202" s="133">
        <v>0</v>
      </c>
      <c r="BS202" s="381" t="str">
        <v>[C-i-C]</v>
      </c>
      <c r="BT202" s="381" t="str">
        <v>[C-i-C]</v>
      </c>
      <c r="BU202" s="381" t="str">
        <v>[C-i-C]</v>
      </c>
      <c r="BV202" s="381" t="str">
        <v>[C-i-C]</v>
      </c>
      <c r="BW202" s="381" t="str">
        <v>[C-i-C]</v>
      </c>
      <c r="BX202" s="381" t="str">
        <v>[C-i-C]</v>
      </c>
      <c r="BY202" s="381" t="str">
        <v>[C-i-C]</v>
      </c>
      <c r="BZ202" s="381" t="str">
        <v>[C-i-C]</v>
      </c>
      <c r="CA202" s="381" t="str">
        <v>[C-i-C]</v>
      </c>
      <c r="CB202" s="381" t="str">
        <v>[C-i-C]</v>
      </c>
      <c r="CC202" s="381" t="str">
        <v>[C-i-C]</v>
      </c>
      <c r="CD202" s="381" t="str">
        <v>[C-i-C]</v>
      </c>
      <c r="CE202" s="381" t="str">
        <v>[C-i-C]</v>
      </c>
      <c r="CF202" s="381" t="str">
        <v>[C-i-C]</v>
      </c>
      <c r="CG202" s="381" t="str">
        <v>[C-i-C]</v>
      </c>
      <c r="CH202" s="381" t="str">
        <v>[C-i-C]</v>
      </c>
      <c r="CI202" s="381" t="str">
        <v>[C-i-C]</v>
      </c>
      <c r="CJ202" s="381" t="str">
        <v>[C-i-C]</v>
      </c>
      <c r="CK202" s="381" t="str">
        <v>[C-i-C]</v>
      </c>
      <c r="CL202" s="381" t="str">
        <v>[C-i-C]</v>
      </c>
      <c r="CM202" s="381" t="str">
        <v>[C-i-C]</v>
      </c>
      <c r="CN202" s="381" t="str">
        <v>[C-i-C]</v>
      </c>
      <c r="CO202" s="133">
        <v>0</v>
      </c>
      <c r="CP202" s="133">
        <v>0</v>
      </c>
      <c r="CQ202" s="133">
        <v>0</v>
      </c>
      <c r="CR202" s="133">
        <v>0</v>
      </c>
      <c r="CS202" s="133">
        <v>0</v>
      </c>
      <c r="CT202" s="133">
        <v>0</v>
      </c>
      <c r="CU202" s="133">
        <v>0</v>
      </c>
      <c r="CV202" s="133">
        <v>0</v>
      </c>
      <c r="CW202" s="133">
        <v>0</v>
      </c>
      <c r="CX202" s="133">
        <v>0</v>
      </c>
      <c r="CY202" s="133">
        <v>0</v>
      </c>
      <c r="CZ202" s="133">
        <v>0</v>
      </c>
      <c r="DA202" s="133">
        <v>0</v>
      </c>
      <c r="DB202" s="133">
        <v>0</v>
      </c>
      <c r="DC202" s="133">
        <v>0</v>
      </c>
      <c r="DD202" s="133">
        <v>0</v>
      </c>
      <c r="DE202" s="133">
        <v>0</v>
      </c>
      <c r="DF202" s="133">
        <v>0</v>
      </c>
      <c r="DG202" s="133">
        <v>0</v>
      </c>
      <c r="DH202" s="133">
        <v>0</v>
      </c>
      <c r="DI202" s="133">
        <v>0</v>
      </c>
      <c r="DJ202" s="133">
        <v>0</v>
      </c>
      <c r="DK202" s="133">
        <v>0</v>
      </c>
      <c r="DL202" s="133">
        <v>0</v>
      </c>
      <c r="DM202" s="133">
        <v>0</v>
      </c>
      <c r="DN202" s="133">
        <v>0</v>
      </c>
      <c r="DO202" s="133">
        <v>0</v>
      </c>
      <c r="DP202" s="133">
        <v>0</v>
      </c>
      <c r="DQ202" s="133">
        <v>0</v>
      </c>
      <c r="DR202" s="133">
        <v>0</v>
      </c>
      <c r="DS202" s="133">
        <v>0</v>
      </c>
      <c r="DU202" s="223"/>
      <c r="DV202" s="223"/>
      <c r="DW202" s="223"/>
      <c r="DX202" s="223"/>
      <c r="DY202" s="223"/>
      <c r="DZ202" s="223"/>
      <c r="EA202" s="223">
        <v>31311</v>
      </c>
      <c r="EB202" s="223">
        <v>45400.950000000012</v>
      </c>
      <c r="EC202" s="223">
        <v>16102.799999999997</v>
      </c>
      <c r="ED202" s="223">
        <f t="shared" ref="ED202:ED265" si="50">SUM(CU202:DF202)</f>
        <v>0</v>
      </c>
      <c r="EE202" s="223">
        <f t="shared" ref="EE202:EE265" si="51">SUM(DG202:DR202)</f>
        <v>0</v>
      </c>
      <c r="EF202" s="147" t="str">
        <f t="shared" ref="EF202:EF265" si="52">IF(ROUND(EG202-SUM(BN202:DR202),3)=0,"OK","ERROR")</f>
        <v>ERROR</v>
      </c>
      <c r="EG202" s="223">
        <f t="shared" ref="EG202:EG265" si="53">SUM(DU202:EE202)</f>
        <v>92814.750000000015</v>
      </c>
      <c r="EI202" s="223">
        <f t="shared" si="49"/>
        <v>164575.58431952662</v>
      </c>
      <c r="EJ202" s="223">
        <f>EI202*'Key assumptions'!$H$20*'Key assumptions'!$H$21</f>
        <v>6171.5844119822477</v>
      </c>
      <c r="EK202" s="279">
        <f t="shared" si="41"/>
        <v>0.23963133640552994</v>
      </c>
      <c r="EL202" s="223">
        <f t="shared" ref="EL202:EL265" si="54">EJ202*EK202</f>
        <v>1478.9050203828426</v>
      </c>
      <c r="ET202" s="133">
        <f t="shared" si="48"/>
        <v>4</v>
      </c>
      <c r="EU202" s="133">
        <f t="shared" si="48"/>
        <v>12</v>
      </c>
      <c r="EV202" s="133">
        <f t="shared" si="48"/>
        <v>6</v>
      </c>
      <c r="EW202" s="133">
        <f t="shared" si="48"/>
        <v>0</v>
      </c>
      <c r="EX202" s="133">
        <f t="shared" si="48"/>
        <v>0</v>
      </c>
      <c r="EY202" s="133">
        <f t="shared" ref="EY202:EY265" si="55">SUM(ET202:EX202)</f>
        <v>22</v>
      </c>
      <c r="FA202" s="223">
        <v>16102.799999999997</v>
      </c>
      <c r="FB202" s="223">
        <v>0</v>
      </c>
    </row>
    <row r="203" spans="1:158" ht="12.6" thickBot="1" x14ac:dyDescent="0.45">
      <c r="A203" s="133" t="str">
        <v>Land and Environment</v>
      </c>
      <c r="B203" s="133" t="str">
        <v>N/A</v>
      </c>
      <c r="C203" s="133" t="str">
        <v>Internal Labour</v>
      </c>
      <c r="D203" s="133" t="str">
        <v>PT004728 - 4</v>
      </c>
      <c r="E203" s="133" t="str">
        <v>Survey Officer - Senior</v>
      </c>
      <c r="F203" s="133">
        <v>208.74</v>
      </c>
      <c r="G203" s="133">
        <v>91.43088017751478</v>
      </c>
      <c r="H203" s="133">
        <v>0</v>
      </c>
      <c r="I203" s="133">
        <v>0</v>
      </c>
      <c r="J203" s="133">
        <v>0</v>
      </c>
      <c r="K203" s="133">
        <v>0</v>
      </c>
      <c r="L203" s="133">
        <v>0</v>
      </c>
      <c r="M203" s="381" t="str">
        <v>[C-i-C]</v>
      </c>
      <c r="N203" s="381" t="str">
        <v>[C-i-C]</v>
      </c>
      <c r="O203" s="381" t="str">
        <v>[C-i-C]</v>
      </c>
      <c r="P203" s="381" t="str">
        <v>[C-i-C]</v>
      </c>
      <c r="Q203" s="381" t="str">
        <v>[C-i-C]</v>
      </c>
      <c r="R203" s="381" t="str">
        <v>[C-i-C]</v>
      </c>
      <c r="S203" s="381" t="str">
        <v>[C-i-C]</v>
      </c>
      <c r="T203" s="381" t="str">
        <v>[C-i-C]</v>
      </c>
      <c r="U203" s="381" t="str">
        <v>[C-i-C]</v>
      </c>
      <c r="V203" s="381" t="str">
        <v>[C-i-C]</v>
      </c>
      <c r="W203" s="381" t="str">
        <v>[C-i-C]</v>
      </c>
      <c r="X203" s="381" t="str">
        <v>[C-i-C]</v>
      </c>
      <c r="Y203" s="381" t="str">
        <v>[C-i-C]</v>
      </c>
      <c r="Z203" s="381" t="str">
        <v>[C-i-C]</v>
      </c>
      <c r="AA203" s="381" t="str">
        <v>[C-i-C]</v>
      </c>
      <c r="AB203" s="381" t="str">
        <v>[C-i-C]</v>
      </c>
      <c r="AC203" s="381" t="str">
        <v>[C-i-C]</v>
      </c>
      <c r="AD203" s="381" t="str">
        <v>[C-i-C]</v>
      </c>
      <c r="AE203" s="381" t="str">
        <v>[C-i-C]</v>
      </c>
      <c r="AF203" s="381" t="str">
        <v>[C-i-C]</v>
      </c>
      <c r="AG203" s="381" t="str">
        <v>[C-i-C]</v>
      </c>
      <c r="AH203" s="381" t="str">
        <v>[C-i-C]</v>
      </c>
      <c r="AI203" s="133">
        <v>0</v>
      </c>
      <c r="AJ203" s="133">
        <v>0</v>
      </c>
      <c r="AK203" s="133">
        <v>0</v>
      </c>
      <c r="AL203" s="133">
        <v>0</v>
      </c>
      <c r="AM203" s="133">
        <v>0</v>
      </c>
      <c r="AN203" s="133">
        <v>0</v>
      </c>
      <c r="AO203" s="133">
        <v>0</v>
      </c>
      <c r="AP203" s="133">
        <v>0</v>
      </c>
      <c r="AQ203" s="133">
        <v>0</v>
      </c>
      <c r="AR203" s="133">
        <v>0</v>
      </c>
      <c r="AS203" s="133">
        <v>0</v>
      </c>
      <c r="AT203" s="133">
        <v>0</v>
      </c>
      <c r="AU203" s="133">
        <v>0</v>
      </c>
      <c r="AV203" s="133">
        <v>0</v>
      </c>
      <c r="AW203" s="133">
        <v>0</v>
      </c>
      <c r="AX203" s="133">
        <v>0</v>
      </c>
      <c r="AY203" s="133">
        <v>0</v>
      </c>
      <c r="AZ203" s="133">
        <v>0</v>
      </c>
      <c r="BA203" s="133">
        <v>0</v>
      </c>
      <c r="BB203" s="133">
        <v>0</v>
      </c>
      <c r="BC203" s="133">
        <v>0</v>
      </c>
      <c r="BD203" s="133">
        <v>0</v>
      </c>
      <c r="BE203" s="133">
        <v>0</v>
      </c>
      <c r="BF203" s="133">
        <v>0</v>
      </c>
      <c r="BG203" s="133">
        <v>0</v>
      </c>
      <c r="BH203" s="133">
        <v>0</v>
      </c>
      <c r="BI203" s="133">
        <v>0</v>
      </c>
      <c r="BJ203" s="133">
        <v>0</v>
      </c>
      <c r="BK203" s="133">
        <v>0</v>
      </c>
      <c r="BL203" s="133">
        <v>0</v>
      </c>
      <c r="BM203" s="133">
        <v>0</v>
      </c>
      <c r="BN203" s="133">
        <v>0</v>
      </c>
      <c r="BO203" s="133">
        <v>0</v>
      </c>
      <c r="BP203" s="133">
        <v>0</v>
      </c>
      <c r="BQ203" s="133">
        <v>0</v>
      </c>
      <c r="BR203" s="133">
        <v>0</v>
      </c>
      <c r="BS203" s="381" t="str">
        <v>[C-i-C]</v>
      </c>
      <c r="BT203" s="381" t="str">
        <v>[C-i-C]</v>
      </c>
      <c r="BU203" s="381" t="str">
        <v>[C-i-C]</v>
      </c>
      <c r="BV203" s="381" t="str">
        <v>[C-i-C]</v>
      </c>
      <c r="BW203" s="381" t="str">
        <v>[C-i-C]</v>
      </c>
      <c r="BX203" s="381" t="str">
        <v>[C-i-C]</v>
      </c>
      <c r="BY203" s="381" t="str">
        <v>[C-i-C]</v>
      </c>
      <c r="BZ203" s="381" t="str">
        <v>[C-i-C]</v>
      </c>
      <c r="CA203" s="381" t="str">
        <v>[C-i-C]</v>
      </c>
      <c r="CB203" s="381" t="str">
        <v>[C-i-C]</v>
      </c>
      <c r="CC203" s="381" t="str">
        <v>[C-i-C]</v>
      </c>
      <c r="CD203" s="381" t="str">
        <v>[C-i-C]</v>
      </c>
      <c r="CE203" s="381" t="str">
        <v>[C-i-C]</v>
      </c>
      <c r="CF203" s="381" t="str">
        <v>[C-i-C]</v>
      </c>
      <c r="CG203" s="381" t="str">
        <v>[C-i-C]</v>
      </c>
      <c r="CH203" s="381" t="str">
        <v>[C-i-C]</v>
      </c>
      <c r="CI203" s="381" t="str">
        <v>[C-i-C]</v>
      </c>
      <c r="CJ203" s="381" t="str">
        <v>[C-i-C]</v>
      </c>
      <c r="CK203" s="381" t="str">
        <v>[C-i-C]</v>
      </c>
      <c r="CL203" s="381" t="str">
        <v>[C-i-C]</v>
      </c>
      <c r="CM203" s="381" t="str">
        <v>[C-i-C]</v>
      </c>
      <c r="CN203" s="381" t="str">
        <v>[C-i-C]</v>
      </c>
      <c r="CO203" s="133">
        <v>0</v>
      </c>
      <c r="CP203" s="133">
        <v>0</v>
      </c>
      <c r="CQ203" s="133">
        <v>0</v>
      </c>
      <c r="CR203" s="133">
        <v>0</v>
      </c>
      <c r="CS203" s="133">
        <v>0</v>
      </c>
      <c r="CT203" s="133">
        <v>0</v>
      </c>
      <c r="CU203" s="133">
        <v>0</v>
      </c>
      <c r="CV203" s="133">
        <v>0</v>
      </c>
      <c r="CW203" s="133">
        <v>0</v>
      </c>
      <c r="CX203" s="133">
        <v>0</v>
      </c>
      <c r="CY203" s="133">
        <v>0</v>
      </c>
      <c r="CZ203" s="133">
        <v>0</v>
      </c>
      <c r="DA203" s="133">
        <v>0</v>
      </c>
      <c r="DB203" s="133">
        <v>0</v>
      </c>
      <c r="DC203" s="133">
        <v>0</v>
      </c>
      <c r="DD203" s="133">
        <v>0</v>
      </c>
      <c r="DE203" s="133">
        <v>0</v>
      </c>
      <c r="DF203" s="133">
        <v>0</v>
      </c>
      <c r="DG203" s="133">
        <v>0</v>
      </c>
      <c r="DH203" s="133">
        <v>0</v>
      </c>
      <c r="DI203" s="133">
        <v>0</v>
      </c>
      <c r="DJ203" s="133">
        <v>0</v>
      </c>
      <c r="DK203" s="133">
        <v>0</v>
      </c>
      <c r="DL203" s="133">
        <v>0</v>
      </c>
      <c r="DM203" s="133">
        <v>0</v>
      </c>
      <c r="DN203" s="133">
        <v>0</v>
      </c>
      <c r="DO203" s="133">
        <v>0</v>
      </c>
      <c r="DP203" s="133">
        <v>0</v>
      </c>
      <c r="DQ203" s="133">
        <v>0</v>
      </c>
      <c r="DR203" s="133">
        <v>0</v>
      </c>
      <c r="DS203" s="133">
        <v>0</v>
      </c>
      <c r="DU203" s="223"/>
      <c r="DV203" s="223"/>
      <c r="DW203" s="223"/>
      <c r="DX203" s="223"/>
      <c r="DY203" s="223"/>
      <c r="DZ203" s="223"/>
      <c r="EA203" s="223">
        <v>84987</v>
      </c>
      <c r="EB203" s="223">
        <v>46966.500000000007</v>
      </c>
      <c r="EC203" s="223">
        <v>0</v>
      </c>
      <c r="ED203" s="223">
        <f t="shared" si="50"/>
        <v>0</v>
      </c>
      <c r="EE203" s="223">
        <f t="shared" si="51"/>
        <v>0</v>
      </c>
      <c r="EF203" s="147" t="str">
        <f t="shared" si="52"/>
        <v>ERROR</v>
      </c>
      <c r="EG203" s="223">
        <f t="shared" si="53"/>
        <v>131953.5</v>
      </c>
      <c r="EI203" s="223">
        <f t="shared" si="49"/>
        <v>164575.58431952662</v>
      </c>
      <c r="EJ203" s="223">
        <f>EI203*'Key assumptions'!$H$20*'Key assumptions'!$H$21</f>
        <v>6171.5844119822477</v>
      </c>
      <c r="EK203" s="279">
        <f t="shared" ref="EK203:EK266" si="56">EK202</f>
        <v>0.23963133640552994</v>
      </c>
      <c r="EL203" s="223">
        <f t="shared" si="54"/>
        <v>1478.9050203828426</v>
      </c>
      <c r="ET203" s="133">
        <f t="shared" si="48"/>
        <v>4</v>
      </c>
      <c r="EU203" s="133">
        <f t="shared" si="48"/>
        <v>12</v>
      </c>
      <c r="EV203" s="133">
        <f t="shared" si="48"/>
        <v>6</v>
      </c>
      <c r="EW203" s="133">
        <f t="shared" si="48"/>
        <v>0</v>
      </c>
      <c r="EX203" s="133">
        <f t="shared" si="48"/>
        <v>0</v>
      </c>
      <c r="EY203" s="133">
        <f t="shared" si="55"/>
        <v>22</v>
      </c>
      <c r="FA203" s="223">
        <v>0</v>
      </c>
      <c r="FB203" s="223">
        <v>0</v>
      </c>
    </row>
    <row r="204" spans="1:158" ht="12.6" thickBot="1" x14ac:dyDescent="0.45">
      <c r="A204" s="133" t="str">
        <v>Land and Environment</v>
      </c>
      <c r="B204" s="133" t="str">
        <v>N/A</v>
      </c>
      <c r="C204" s="133" t="str">
        <v>Internal Labour</v>
      </c>
      <c r="D204" s="133" t="str">
        <v>PT004728 - 4</v>
      </c>
      <c r="E204" s="133" t="str">
        <v>Property Officer - Senior</v>
      </c>
      <c r="F204" s="133">
        <v>293.18</v>
      </c>
      <c r="G204" s="133">
        <v>131</v>
      </c>
      <c r="H204" s="133">
        <v>0</v>
      </c>
      <c r="I204" s="133">
        <v>0</v>
      </c>
      <c r="J204" s="133">
        <v>0</v>
      </c>
      <c r="K204" s="133">
        <v>0</v>
      </c>
      <c r="L204" s="133">
        <v>0</v>
      </c>
      <c r="M204" s="381" t="str">
        <v>[C-i-C]</v>
      </c>
      <c r="N204" s="381" t="str">
        <v>[C-i-C]</v>
      </c>
      <c r="O204" s="381" t="str">
        <v>[C-i-C]</v>
      </c>
      <c r="P204" s="381" t="str">
        <v>[C-i-C]</v>
      </c>
      <c r="Q204" s="381" t="str">
        <v>[C-i-C]</v>
      </c>
      <c r="R204" s="381" t="str">
        <v>[C-i-C]</v>
      </c>
      <c r="S204" s="381" t="str">
        <v>[C-i-C]</v>
      </c>
      <c r="T204" s="381" t="str">
        <v>[C-i-C]</v>
      </c>
      <c r="U204" s="381" t="str">
        <v>[C-i-C]</v>
      </c>
      <c r="V204" s="381" t="str">
        <v>[C-i-C]</v>
      </c>
      <c r="W204" s="381" t="str">
        <v>[C-i-C]</v>
      </c>
      <c r="X204" s="381" t="str">
        <v>[C-i-C]</v>
      </c>
      <c r="Y204" s="381" t="str">
        <v>[C-i-C]</v>
      </c>
      <c r="Z204" s="381" t="str">
        <v>[C-i-C]</v>
      </c>
      <c r="AA204" s="381" t="str">
        <v>[C-i-C]</v>
      </c>
      <c r="AB204" s="381" t="str">
        <v>[C-i-C]</v>
      </c>
      <c r="AC204" s="381" t="str">
        <v>[C-i-C]</v>
      </c>
      <c r="AD204" s="381" t="str">
        <v>[C-i-C]</v>
      </c>
      <c r="AE204" s="381" t="str">
        <v>[C-i-C]</v>
      </c>
      <c r="AF204" s="381" t="str">
        <v>[C-i-C]</v>
      </c>
      <c r="AG204" s="381" t="str">
        <v>[C-i-C]</v>
      </c>
      <c r="AH204" s="381" t="str">
        <v>[C-i-C]</v>
      </c>
      <c r="AI204" s="133">
        <v>8.5714285714285715E-2</v>
      </c>
      <c r="AJ204" s="133">
        <v>8.5714285714285715E-2</v>
      </c>
      <c r="AK204" s="133">
        <v>5.7142857142857141E-2</v>
      </c>
      <c r="AL204" s="133">
        <v>5.7142857142857141E-2</v>
      </c>
      <c r="AM204" s="133">
        <v>5.7142857142857141E-2</v>
      </c>
      <c r="AN204" s="133">
        <v>5.7142857142857141E-2</v>
      </c>
      <c r="AO204" s="133">
        <v>5.7142857142857141E-2</v>
      </c>
      <c r="AP204" s="133">
        <v>5.7142857142857141E-2</v>
      </c>
      <c r="AQ204" s="133">
        <v>5.7142857142857141E-2</v>
      </c>
      <c r="AR204" s="133">
        <v>5.7142857142857141E-2</v>
      </c>
      <c r="AS204" s="133">
        <v>5.7142857142857141E-2</v>
      </c>
      <c r="AT204" s="133">
        <v>5.7142857142857141E-2</v>
      </c>
      <c r="AU204" s="133">
        <v>5.7142857142857141E-2</v>
      </c>
      <c r="AV204" s="133">
        <v>5.7142857142857141E-2</v>
      </c>
      <c r="AW204" s="133">
        <v>5.7142857142857141E-2</v>
      </c>
      <c r="AX204" s="133">
        <v>5.7142857142857141E-2</v>
      </c>
      <c r="AY204" s="133">
        <v>5.7142857142857141E-2</v>
      </c>
      <c r="AZ204" s="133">
        <v>5.7142857142857141E-2</v>
      </c>
      <c r="BA204" s="133">
        <v>5.7142857142857141E-2</v>
      </c>
      <c r="BB204" s="133">
        <v>5.7142857142857141E-2</v>
      </c>
      <c r="BC204" s="133">
        <v>5.7142857142857141E-2</v>
      </c>
      <c r="BD204" s="133">
        <v>5.7142857142857141E-2</v>
      </c>
      <c r="BE204" s="133">
        <v>5.7142857142857141E-2</v>
      </c>
      <c r="BF204" s="133">
        <v>5.7142857142857141E-2</v>
      </c>
      <c r="BG204" s="133">
        <v>5.7142857142857141E-2</v>
      </c>
      <c r="BH204" s="133">
        <v>5.7142857142857141E-2</v>
      </c>
      <c r="BI204" s="133">
        <v>0</v>
      </c>
      <c r="BJ204" s="133">
        <v>0</v>
      </c>
      <c r="BK204" s="133">
        <v>0</v>
      </c>
      <c r="BL204" s="133">
        <v>0</v>
      </c>
      <c r="BM204" s="133">
        <v>0</v>
      </c>
      <c r="BN204" s="133">
        <v>0</v>
      </c>
      <c r="BO204" s="133">
        <v>0</v>
      </c>
      <c r="BP204" s="133">
        <v>0</v>
      </c>
      <c r="BQ204" s="133">
        <v>0</v>
      </c>
      <c r="BR204" s="133">
        <v>0</v>
      </c>
      <c r="BS204" s="381" t="str">
        <v>[C-i-C]</v>
      </c>
      <c r="BT204" s="381" t="str">
        <v>[C-i-C]</v>
      </c>
      <c r="BU204" s="381" t="str">
        <v>[C-i-C]</v>
      </c>
      <c r="BV204" s="381" t="str">
        <v>[C-i-C]</v>
      </c>
      <c r="BW204" s="381" t="str">
        <v>[C-i-C]</v>
      </c>
      <c r="BX204" s="381" t="str">
        <v>[C-i-C]</v>
      </c>
      <c r="BY204" s="381" t="str">
        <v>[C-i-C]</v>
      </c>
      <c r="BZ204" s="381" t="str">
        <v>[C-i-C]</v>
      </c>
      <c r="CA204" s="381" t="str">
        <v>[C-i-C]</v>
      </c>
      <c r="CB204" s="381" t="str">
        <v>[C-i-C]</v>
      </c>
      <c r="CC204" s="381" t="str">
        <v>[C-i-C]</v>
      </c>
      <c r="CD204" s="381" t="str">
        <v>[C-i-C]</v>
      </c>
      <c r="CE204" s="381" t="str">
        <v>[C-i-C]</v>
      </c>
      <c r="CF204" s="381" t="str">
        <v>[C-i-C]</v>
      </c>
      <c r="CG204" s="381" t="str">
        <v>[C-i-C]</v>
      </c>
      <c r="CH204" s="381" t="str">
        <v>[C-i-C]</v>
      </c>
      <c r="CI204" s="381" t="str">
        <v>[C-i-C]</v>
      </c>
      <c r="CJ204" s="381" t="str">
        <v>[C-i-C]</v>
      </c>
      <c r="CK204" s="381" t="str">
        <v>[C-i-C]</v>
      </c>
      <c r="CL204" s="381" t="str">
        <v>[C-i-C]</v>
      </c>
      <c r="CM204" s="381" t="str">
        <v>[C-i-C]</v>
      </c>
      <c r="CN204" s="381" t="str">
        <v>[C-i-C]</v>
      </c>
      <c r="CO204" s="133">
        <v>3769.457142857143</v>
      </c>
      <c r="CP204" s="133">
        <v>3769.457142857143</v>
      </c>
      <c r="CQ204" s="133">
        <v>2512.971428571429</v>
      </c>
      <c r="CR204" s="133">
        <v>2512.971428571429</v>
      </c>
      <c r="CS204" s="133">
        <v>2512.971428571429</v>
      </c>
      <c r="CT204" s="133">
        <v>2512.971428571429</v>
      </c>
      <c r="CU204" s="133">
        <v>2512.971428571429</v>
      </c>
      <c r="CV204" s="133">
        <v>2512.971428571429</v>
      </c>
      <c r="CW204" s="133">
        <v>2512.971428571429</v>
      </c>
      <c r="CX204" s="133">
        <v>2512.971428571429</v>
      </c>
      <c r="CY204" s="133">
        <v>2512.971428571429</v>
      </c>
      <c r="CZ204" s="133">
        <v>2512.971428571429</v>
      </c>
      <c r="DA204" s="133">
        <v>2512.971428571429</v>
      </c>
      <c r="DB204" s="133">
        <v>2512.971428571429</v>
      </c>
      <c r="DC204" s="133">
        <v>2512.971428571429</v>
      </c>
      <c r="DD204" s="133">
        <v>2512.971428571429</v>
      </c>
      <c r="DE204" s="133">
        <v>2512.971428571429</v>
      </c>
      <c r="DF204" s="133">
        <v>2512.971428571429</v>
      </c>
      <c r="DG204" s="133">
        <v>2512.971428571429</v>
      </c>
      <c r="DH204" s="133">
        <v>2512.971428571429</v>
      </c>
      <c r="DI204" s="133">
        <v>2512.971428571429</v>
      </c>
      <c r="DJ204" s="133">
        <v>2512.971428571429</v>
      </c>
      <c r="DK204" s="133">
        <v>2512.971428571429</v>
      </c>
      <c r="DL204" s="133">
        <v>2512.971428571429</v>
      </c>
      <c r="DM204" s="133">
        <v>2512.971428571429</v>
      </c>
      <c r="DN204" s="133">
        <v>2512.971428571429</v>
      </c>
      <c r="DO204" s="133">
        <v>0</v>
      </c>
      <c r="DP204" s="133">
        <v>0</v>
      </c>
      <c r="DQ204" s="133">
        <v>0</v>
      </c>
      <c r="DR204" s="133">
        <v>0</v>
      </c>
      <c r="DS204" s="133">
        <v>0</v>
      </c>
      <c r="DU204" s="223"/>
      <c r="DV204" s="223"/>
      <c r="DW204" s="223"/>
      <c r="DX204" s="223"/>
      <c r="DY204" s="223"/>
      <c r="DZ204" s="223"/>
      <c r="EA204" s="223">
        <v>15077.828571428572</v>
      </c>
      <c r="EB204" s="223">
        <v>45233.485714285714</v>
      </c>
      <c r="EC204" s="223">
        <v>40207.542857142864</v>
      </c>
      <c r="ED204" s="223">
        <f t="shared" si="50"/>
        <v>30155.657142857148</v>
      </c>
      <c r="EE204" s="223">
        <f t="shared" si="51"/>
        <v>20103.771428571432</v>
      </c>
      <c r="EF204" s="147" t="str">
        <f t="shared" si="52"/>
        <v>ERROR</v>
      </c>
      <c r="EG204" s="223">
        <f t="shared" si="53"/>
        <v>150778.28571428574</v>
      </c>
      <c r="EI204" s="223">
        <f t="shared" si="49"/>
        <v>235800</v>
      </c>
      <c r="EJ204" s="223">
        <f>EI204*'Key assumptions'!$H$20*'Key assumptions'!$H$21</f>
        <v>8842.5</v>
      </c>
      <c r="EK204" s="279">
        <f t="shared" si="56"/>
        <v>0.23963133640552994</v>
      </c>
      <c r="EL204" s="223">
        <f t="shared" si="54"/>
        <v>2118.9400921658985</v>
      </c>
      <c r="ET204" s="133">
        <f t="shared" si="48"/>
        <v>4</v>
      </c>
      <c r="EU204" s="133">
        <f t="shared" si="48"/>
        <v>12</v>
      </c>
      <c r="EV204" s="133">
        <f t="shared" si="48"/>
        <v>12</v>
      </c>
      <c r="EW204" s="133">
        <f t="shared" si="48"/>
        <v>12</v>
      </c>
      <c r="EX204" s="133">
        <f t="shared" si="48"/>
        <v>5</v>
      </c>
      <c r="EY204" s="133">
        <f t="shared" si="55"/>
        <v>45</v>
      </c>
      <c r="FA204" s="223">
        <v>22616.742857142857</v>
      </c>
      <c r="FB204" s="223">
        <v>17590.800000000003</v>
      </c>
    </row>
    <row r="205" spans="1:158" ht="12.6" thickBot="1" x14ac:dyDescent="0.45">
      <c r="A205" s="133" t="str">
        <v>Project Management</v>
      </c>
      <c r="B205" s="133" t="str">
        <v>N/A</v>
      </c>
      <c r="C205" s="133" t="str">
        <v>Internal Labour</v>
      </c>
      <c r="D205" s="133" t="str">
        <v>PT004728 - 4</v>
      </c>
      <c r="E205" s="133" t="str">
        <v>Project Director (CWO REZ)</v>
      </c>
      <c r="F205" s="133">
        <v>491.02</v>
      </c>
      <c r="G205" s="133">
        <v>219.4</v>
      </c>
      <c r="H205" s="133">
        <v>0</v>
      </c>
      <c r="I205" s="133">
        <v>0</v>
      </c>
      <c r="J205" s="133">
        <v>0</v>
      </c>
      <c r="K205" s="133">
        <v>0</v>
      </c>
      <c r="L205" s="133">
        <v>0</v>
      </c>
      <c r="M205" s="381" t="str">
        <v>[C-i-C]</v>
      </c>
      <c r="N205" s="381" t="str">
        <v>[C-i-C]</v>
      </c>
      <c r="O205" s="381" t="str">
        <v>[C-i-C]</v>
      </c>
      <c r="P205" s="381" t="str">
        <v>[C-i-C]</v>
      </c>
      <c r="Q205" s="381" t="str">
        <v>[C-i-C]</v>
      </c>
      <c r="R205" s="381" t="str">
        <v>[C-i-C]</v>
      </c>
      <c r="S205" s="381" t="str">
        <v>[C-i-C]</v>
      </c>
      <c r="T205" s="381" t="str">
        <v>[C-i-C]</v>
      </c>
      <c r="U205" s="381" t="str">
        <v>[C-i-C]</v>
      </c>
      <c r="V205" s="381" t="str">
        <v>[C-i-C]</v>
      </c>
      <c r="W205" s="381" t="str">
        <v>[C-i-C]</v>
      </c>
      <c r="X205" s="381" t="str">
        <v>[C-i-C]</v>
      </c>
      <c r="Y205" s="381" t="str">
        <v>[C-i-C]</v>
      </c>
      <c r="Z205" s="381" t="str">
        <v>[C-i-C]</v>
      </c>
      <c r="AA205" s="381" t="str">
        <v>[C-i-C]</v>
      </c>
      <c r="AB205" s="381" t="str">
        <v>[C-i-C]</v>
      </c>
      <c r="AC205" s="381" t="str">
        <v>[C-i-C]</v>
      </c>
      <c r="AD205" s="381" t="str">
        <v>[C-i-C]</v>
      </c>
      <c r="AE205" s="381" t="str">
        <v>[C-i-C]</v>
      </c>
      <c r="AF205" s="381" t="str">
        <v>[C-i-C]</v>
      </c>
      <c r="AG205" s="381" t="str">
        <v>[C-i-C]</v>
      </c>
      <c r="AH205" s="381" t="str">
        <v>[C-i-C]</v>
      </c>
      <c r="AI205" s="133">
        <v>0</v>
      </c>
      <c r="AJ205" s="133">
        <v>0</v>
      </c>
      <c r="AK205" s="133">
        <v>0</v>
      </c>
      <c r="AL205" s="133">
        <v>0</v>
      </c>
      <c r="AM205" s="133">
        <v>0</v>
      </c>
      <c r="AN205" s="133">
        <v>0</v>
      </c>
      <c r="AO205" s="133">
        <v>0</v>
      </c>
      <c r="AP205" s="133">
        <v>0</v>
      </c>
      <c r="AQ205" s="133">
        <v>0</v>
      </c>
      <c r="AR205" s="133">
        <v>0</v>
      </c>
      <c r="AS205" s="133">
        <v>0</v>
      </c>
      <c r="AT205" s="133">
        <v>0</v>
      </c>
      <c r="AU205" s="133">
        <v>0</v>
      </c>
      <c r="AV205" s="133">
        <v>0</v>
      </c>
      <c r="AW205" s="133">
        <v>0</v>
      </c>
      <c r="AX205" s="133">
        <v>0</v>
      </c>
      <c r="AY205" s="133">
        <v>1</v>
      </c>
      <c r="AZ205" s="133">
        <v>1</v>
      </c>
      <c r="BA205" s="133">
        <v>1</v>
      </c>
      <c r="BB205" s="133">
        <v>1</v>
      </c>
      <c r="BC205" s="133">
        <v>1</v>
      </c>
      <c r="BD205" s="133">
        <v>1</v>
      </c>
      <c r="BE205" s="133">
        <v>1</v>
      </c>
      <c r="BF205" s="133">
        <v>1</v>
      </c>
      <c r="BG205" s="133">
        <v>1</v>
      </c>
      <c r="BH205" s="133">
        <v>1</v>
      </c>
      <c r="BI205" s="133">
        <v>1</v>
      </c>
      <c r="BJ205" s="133">
        <v>0</v>
      </c>
      <c r="BK205" s="133">
        <v>0</v>
      </c>
      <c r="BL205" s="133">
        <v>0</v>
      </c>
      <c r="BM205" s="133">
        <v>0</v>
      </c>
      <c r="BN205" s="133">
        <v>0</v>
      </c>
      <c r="BO205" s="133">
        <v>0</v>
      </c>
      <c r="BP205" s="133">
        <v>0</v>
      </c>
      <c r="BQ205" s="133">
        <v>0</v>
      </c>
      <c r="BR205" s="133">
        <v>0</v>
      </c>
      <c r="BS205" s="381" t="str">
        <v>[C-i-C]</v>
      </c>
      <c r="BT205" s="381" t="str">
        <v>[C-i-C]</v>
      </c>
      <c r="BU205" s="381" t="str">
        <v>[C-i-C]</v>
      </c>
      <c r="BV205" s="381" t="str">
        <v>[C-i-C]</v>
      </c>
      <c r="BW205" s="381" t="str">
        <v>[C-i-C]</v>
      </c>
      <c r="BX205" s="381" t="str">
        <v>[C-i-C]</v>
      </c>
      <c r="BY205" s="381" t="str">
        <v>[C-i-C]</v>
      </c>
      <c r="BZ205" s="381" t="str">
        <v>[C-i-C]</v>
      </c>
      <c r="CA205" s="381" t="str">
        <v>[C-i-C]</v>
      </c>
      <c r="CB205" s="381" t="str">
        <v>[C-i-C]</v>
      </c>
      <c r="CC205" s="381" t="str">
        <v>[C-i-C]</v>
      </c>
      <c r="CD205" s="381" t="str">
        <v>[C-i-C]</v>
      </c>
      <c r="CE205" s="381" t="str">
        <v>[C-i-C]</v>
      </c>
      <c r="CF205" s="381" t="str">
        <v>[C-i-C]</v>
      </c>
      <c r="CG205" s="381" t="str">
        <v>[C-i-C]</v>
      </c>
      <c r="CH205" s="381" t="str">
        <v>[C-i-C]</v>
      </c>
      <c r="CI205" s="381" t="str">
        <v>[C-i-C]</v>
      </c>
      <c r="CJ205" s="381" t="str">
        <v>[C-i-C]</v>
      </c>
      <c r="CK205" s="381" t="str">
        <v>[C-i-C]</v>
      </c>
      <c r="CL205" s="381" t="str">
        <v>[C-i-C]</v>
      </c>
      <c r="CM205" s="381" t="str">
        <v>[C-i-C]</v>
      </c>
      <c r="CN205" s="381" t="str">
        <v>[C-i-C]</v>
      </c>
      <c r="CO205" s="133">
        <v>0</v>
      </c>
      <c r="CP205" s="133">
        <v>0</v>
      </c>
      <c r="CQ205" s="133">
        <v>0</v>
      </c>
      <c r="CR205" s="133">
        <v>0</v>
      </c>
      <c r="CS205" s="133">
        <v>0</v>
      </c>
      <c r="CT205" s="133">
        <v>0</v>
      </c>
      <c r="CU205" s="133">
        <v>0</v>
      </c>
      <c r="CV205" s="133">
        <v>0</v>
      </c>
      <c r="CW205" s="133">
        <v>0</v>
      </c>
      <c r="CX205" s="133">
        <v>0</v>
      </c>
      <c r="CY205" s="133">
        <v>0</v>
      </c>
      <c r="CZ205" s="133">
        <v>0</v>
      </c>
      <c r="DA205" s="133">
        <v>0</v>
      </c>
      <c r="DB205" s="133">
        <v>0</v>
      </c>
      <c r="DC205" s="133">
        <v>0</v>
      </c>
      <c r="DD205" s="133">
        <v>0</v>
      </c>
      <c r="DE205" s="133">
        <v>73653</v>
      </c>
      <c r="DF205" s="133">
        <v>73653</v>
      </c>
      <c r="DG205" s="133">
        <v>73653</v>
      </c>
      <c r="DH205" s="133">
        <v>73653</v>
      </c>
      <c r="DI205" s="133">
        <v>73653</v>
      </c>
      <c r="DJ205" s="133">
        <v>73653</v>
      </c>
      <c r="DK205" s="133">
        <v>73653</v>
      </c>
      <c r="DL205" s="133">
        <v>73653</v>
      </c>
      <c r="DM205" s="133">
        <v>73653</v>
      </c>
      <c r="DN205" s="133">
        <v>73653</v>
      </c>
      <c r="DO205" s="133">
        <v>73653</v>
      </c>
      <c r="DP205" s="133">
        <v>0</v>
      </c>
      <c r="DQ205" s="133">
        <v>0</v>
      </c>
      <c r="DR205" s="133">
        <v>0</v>
      </c>
      <c r="DS205" s="133">
        <v>0</v>
      </c>
      <c r="DU205" s="223"/>
      <c r="DV205" s="223"/>
      <c r="DW205" s="223"/>
      <c r="DX205" s="223"/>
      <c r="DY205" s="223"/>
      <c r="DZ205" s="223"/>
      <c r="EA205" s="223">
        <v>0</v>
      </c>
      <c r="EB205" s="223">
        <v>0</v>
      </c>
      <c r="EC205" s="223">
        <v>0</v>
      </c>
      <c r="ED205" s="223">
        <f t="shared" si="50"/>
        <v>147306</v>
      </c>
      <c r="EE205" s="223">
        <f t="shared" si="51"/>
        <v>662877</v>
      </c>
      <c r="EF205" s="147" t="str">
        <f t="shared" si="52"/>
        <v>OK</v>
      </c>
      <c r="EG205" s="223">
        <f t="shared" si="53"/>
        <v>810183</v>
      </c>
      <c r="EI205" s="223">
        <f t="shared" si="49"/>
        <v>394920</v>
      </c>
      <c r="EJ205" s="223">
        <f>EI205*'Key assumptions'!$H$20*'Key assumptions'!$H$21</f>
        <v>14809.5</v>
      </c>
      <c r="EK205" s="279">
        <f t="shared" si="56"/>
        <v>0.23963133640552994</v>
      </c>
      <c r="EL205" s="223">
        <f t="shared" si="54"/>
        <v>3548.8202764976959</v>
      </c>
      <c r="ET205" s="133">
        <f t="shared" si="48"/>
        <v>4</v>
      </c>
      <c r="EU205" s="133">
        <f t="shared" si="48"/>
        <v>12</v>
      </c>
      <c r="EV205" s="133">
        <f t="shared" si="48"/>
        <v>6</v>
      </c>
      <c r="EW205" s="133">
        <f t="shared" si="48"/>
        <v>2</v>
      </c>
      <c r="EX205" s="133">
        <f t="shared" si="48"/>
        <v>5</v>
      </c>
      <c r="EY205" s="133">
        <f t="shared" si="55"/>
        <v>29</v>
      </c>
      <c r="FA205" s="223">
        <v>0</v>
      </c>
      <c r="FB205" s="223">
        <v>0</v>
      </c>
    </row>
    <row r="206" spans="1:158" ht="12.6" thickBot="1" x14ac:dyDescent="0.45">
      <c r="A206" s="133" t="str">
        <v>Project Management</v>
      </c>
      <c r="B206" s="133" t="str">
        <v>N/A</v>
      </c>
      <c r="C206" s="133" t="str">
        <v>Internal Labour</v>
      </c>
      <c r="D206" s="133" t="str">
        <v>PT004728 - 4</v>
      </c>
      <c r="E206" s="133" t="str">
        <v>Senior Project Manager (CWO REZ)</v>
      </c>
      <c r="F206" s="133">
        <v>304.81</v>
      </c>
      <c r="G206" s="133">
        <v>136.19999999999999</v>
      </c>
      <c r="H206" s="133">
        <v>0</v>
      </c>
      <c r="I206" s="133">
        <v>0</v>
      </c>
      <c r="J206" s="133">
        <v>0</v>
      </c>
      <c r="K206" s="133">
        <v>0</v>
      </c>
      <c r="L206" s="133">
        <v>0</v>
      </c>
      <c r="M206" s="381" t="str">
        <v>[C-i-C]</v>
      </c>
      <c r="N206" s="381" t="str">
        <v>[C-i-C]</v>
      </c>
      <c r="O206" s="381" t="str">
        <v>[C-i-C]</v>
      </c>
      <c r="P206" s="381" t="str">
        <v>[C-i-C]</v>
      </c>
      <c r="Q206" s="381" t="str">
        <v>[C-i-C]</v>
      </c>
      <c r="R206" s="381" t="str">
        <v>[C-i-C]</v>
      </c>
      <c r="S206" s="381" t="str">
        <v>[C-i-C]</v>
      </c>
      <c r="T206" s="381" t="str">
        <v>[C-i-C]</v>
      </c>
      <c r="U206" s="381" t="str">
        <v>[C-i-C]</v>
      </c>
      <c r="V206" s="381" t="str">
        <v>[C-i-C]</v>
      </c>
      <c r="W206" s="381" t="str">
        <v>[C-i-C]</v>
      </c>
      <c r="X206" s="381" t="str">
        <v>[C-i-C]</v>
      </c>
      <c r="Y206" s="381" t="str">
        <v>[C-i-C]</v>
      </c>
      <c r="Z206" s="381" t="str">
        <v>[C-i-C]</v>
      </c>
      <c r="AA206" s="381" t="str">
        <v>[C-i-C]</v>
      </c>
      <c r="AB206" s="381" t="str">
        <v>[C-i-C]</v>
      </c>
      <c r="AC206" s="381" t="str">
        <v>[C-i-C]</v>
      </c>
      <c r="AD206" s="381" t="str">
        <v>[C-i-C]</v>
      </c>
      <c r="AE206" s="381" t="str">
        <v>[C-i-C]</v>
      </c>
      <c r="AF206" s="381" t="str">
        <v>[C-i-C]</v>
      </c>
      <c r="AG206" s="381" t="str">
        <v>[C-i-C]</v>
      </c>
      <c r="AH206" s="381" t="str">
        <v>[C-i-C]</v>
      </c>
      <c r="AI206" s="133">
        <v>0</v>
      </c>
      <c r="AJ206" s="133">
        <v>0</v>
      </c>
      <c r="AK206" s="133">
        <v>0</v>
      </c>
      <c r="AL206" s="133">
        <v>0</v>
      </c>
      <c r="AM206" s="133">
        <v>0</v>
      </c>
      <c r="AN206" s="133">
        <v>0</v>
      </c>
      <c r="AO206" s="133">
        <v>0</v>
      </c>
      <c r="AP206" s="133">
        <v>0</v>
      </c>
      <c r="AQ206" s="133">
        <v>0</v>
      </c>
      <c r="AR206" s="133">
        <v>0</v>
      </c>
      <c r="AS206" s="133">
        <v>0</v>
      </c>
      <c r="AT206" s="133">
        <v>0</v>
      </c>
      <c r="AU206" s="133">
        <v>0</v>
      </c>
      <c r="AV206" s="133">
        <v>0</v>
      </c>
      <c r="AW206" s="133">
        <v>0</v>
      </c>
      <c r="AX206" s="133">
        <v>1</v>
      </c>
      <c r="AY206" s="133">
        <v>1</v>
      </c>
      <c r="AZ206" s="133">
        <v>1</v>
      </c>
      <c r="BA206" s="133">
        <v>1</v>
      </c>
      <c r="BB206" s="133">
        <v>1</v>
      </c>
      <c r="BC206" s="133">
        <v>1</v>
      </c>
      <c r="BD206" s="133">
        <v>1</v>
      </c>
      <c r="BE206" s="133">
        <v>1</v>
      </c>
      <c r="BF206" s="133">
        <v>1</v>
      </c>
      <c r="BG206" s="133">
        <v>1</v>
      </c>
      <c r="BH206" s="133">
        <v>1</v>
      </c>
      <c r="BI206" s="133">
        <v>1</v>
      </c>
      <c r="BJ206" s="133">
        <v>0</v>
      </c>
      <c r="BK206" s="133">
        <v>0</v>
      </c>
      <c r="BL206" s="133">
        <v>0</v>
      </c>
      <c r="BM206" s="133">
        <v>0</v>
      </c>
      <c r="BN206" s="133">
        <v>0</v>
      </c>
      <c r="BO206" s="133">
        <v>0</v>
      </c>
      <c r="BP206" s="133">
        <v>0</v>
      </c>
      <c r="BQ206" s="133">
        <v>0</v>
      </c>
      <c r="BR206" s="133">
        <v>0</v>
      </c>
      <c r="BS206" s="381" t="str">
        <v>[C-i-C]</v>
      </c>
      <c r="BT206" s="381" t="str">
        <v>[C-i-C]</v>
      </c>
      <c r="BU206" s="381" t="str">
        <v>[C-i-C]</v>
      </c>
      <c r="BV206" s="381" t="str">
        <v>[C-i-C]</v>
      </c>
      <c r="BW206" s="381" t="str">
        <v>[C-i-C]</v>
      </c>
      <c r="BX206" s="381" t="str">
        <v>[C-i-C]</v>
      </c>
      <c r="BY206" s="381" t="str">
        <v>[C-i-C]</v>
      </c>
      <c r="BZ206" s="381" t="str">
        <v>[C-i-C]</v>
      </c>
      <c r="CA206" s="381" t="str">
        <v>[C-i-C]</v>
      </c>
      <c r="CB206" s="381" t="str">
        <v>[C-i-C]</v>
      </c>
      <c r="CC206" s="381" t="str">
        <v>[C-i-C]</v>
      </c>
      <c r="CD206" s="381" t="str">
        <v>[C-i-C]</v>
      </c>
      <c r="CE206" s="381" t="str">
        <v>[C-i-C]</v>
      </c>
      <c r="CF206" s="381" t="str">
        <v>[C-i-C]</v>
      </c>
      <c r="CG206" s="381" t="str">
        <v>[C-i-C]</v>
      </c>
      <c r="CH206" s="381" t="str">
        <v>[C-i-C]</v>
      </c>
      <c r="CI206" s="381" t="str">
        <v>[C-i-C]</v>
      </c>
      <c r="CJ206" s="381" t="str">
        <v>[C-i-C]</v>
      </c>
      <c r="CK206" s="381" t="str">
        <v>[C-i-C]</v>
      </c>
      <c r="CL206" s="381" t="str">
        <v>[C-i-C]</v>
      </c>
      <c r="CM206" s="381" t="str">
        <v>[C-i-C]</v>
      </c>
      <c r="CN206" s="381" t="str">
        <v>[C-i-C]</v>
      </c>
      <c r="CO206" s="133">
        <v>0</v>
      </c>
      <c r="CP206" s="133">
        <v>0</v>
      </c>
      <c r="CQ206" s="133">
        <v>0</v>
      </c>
      <c r="CR206" s="133">
        <v>0</v>
      </c>
      <c r="CS206" s="133">
        <v>0</v>
      </c>
      <c r="CT206" s="133">
        <v>0</v>
      </c>
      <c r="CU206" s="133">
        <v>0</v>
      </c>
      <c r="CV206" s="133">
        <v>0</v>
      </c>
      <c r="CW206" s="133">
        <v>0</v>
      </c>
      <c r="CX206" s="133">
        <v>0</v>
      </c>
      <c r="CY206" s="133">
        <v>0</v>
      </c>
      <c r="CZ206" s="133">
        <v>0</v>
      </c>
      <c r="DA206" s="133">
        <v>0</v>
      </c>
      <c r="DB206" s="133">
        <v>0</v>
      </c>
      <c r="DC206" s="133">
        <v>0</v>
      </c>
      <c r="DD206" s="133">
        <v>45721.5</v>
      </c>
      <c r="DE206" s="133">
        <v>45721.5</v>
      </c>
      <c r="DF206" s="133">
        <v>45721.5</v>
      </c>
      <c r="DG206" s="133">
        <v>45721.5</v>
      </c>
      <c r="DH206" s="133">
        <v>45721.5</v>
      </c>
      <c r="DI206" s="133">
        <v>45721.5</v>
      </c>
      <c r="DJ206" s="133">
        <v>45721.5</v>
      </c>
      <c r="DK206" s="133">
        <v>45721.5</v>
      </c>
      <c r="DL206" s="133">
        <v>45721.5</v>
      </c>
      <c r="DM206" s="133">
        <v>45721.5</v>
      </c>
      <c r="DN206" s="133">
        <v>45721.5</v>
      </c>
      <c r="DO206" s="133">
        <v>45721.5</v>
      </c>
      <c r="DP206" s="133">
        <v>0</v>
      </c>
      <c r="DQ206" s="133">
        <v>0</v>
      </c>
      <c r="DR206" s="133">
        <v>0</v>
      </c>
      <c r="DS206" s="133">
        <v>0</v>
      </c>
      <c r="DU206" s="223"/>
      <c r="DV206" s="223"/>
      <c r="DW206" s="223"/>
      <c r="DX206" s="223"/>
      <c r="DY206" s="223"/>
      <c r="DZ206" s="223"/>
      <c r="EA206" s="223">
        <v>0</v>
      </c>
      <c r="EB206" s="223">
        <v>0</v>
      </c>
      <c r="EC206" s="223">
        <v>0</v>
      </c>
      <c r="ED206" s="223">
        <f t="shared" si="50"/>
        <v>137164.5</v>
      </c>
      <c r="EE206" s="223">
        <f t="shared" si="51"/>
        <v>411493.5</v>
      </c>
      <c r="EF206" s="147" t="str">
        <f t="shared" si="52"/>
        <v>OK</v>
      </c>
      <c r="EG206" s="223">
        <f t="shared" si="53"/>
        <v>548658</v>
      </c>
      <c r="EI206" s="223">
        <f t="shared" si="49"/>
        <v>245160</v>
      </c>
      <c r="EJ206" s="223">
        <f>EI206*'Key assumptions'!$H$20*'Key assumptions'!$H$21</f>
        <v>9193.5</v>
      </c>
      <c r="EK206" s="279">
        <f t="shared" si="56"/>
        <v>0.23963133640552994</v>
      </c>
      <c r="EL206" s="223">
        <f t="shared" si="54"/>
        <v>2203.0506912442397</v>
      </c>
      <c r="ET206" s="133">
        <f t="shared" si="48"/>
        <v>4</v>
      </c>
      <c r="EU206" s="133">
        <f t="shared" si="48"/>
        <v>12</v>
      </c>
      <c r="EV206" s="133">
        <f t="shared" si="48"/>
        <v>6</v>
      </c>
      <c r="EW206" s="133">
        <f t="shared" si="48"/>
        <v>3</v>
      </c>
      <c r="EX206" s="133">
        <f t="shared" si="48"/>
        <v>5</v>
      </c>
      <c r="EY206" s="133">
        <f t="shared" si="55"/>
        <v>30</v>
      </c>
      <c r="FA206" s="223">
        <v>0</v>
      </c>
      <c r="FB206" s="223">
        <v>0</v>
      </c>
    </row>
    <row r="207" spans="1:158" ht="12.6" thickBot="1" x14ac:dyDescent="0.45">
      <c r="A207" s="133" t="str">
        <v>Project Management</v>
      </c>
      <c r="B207" s="133" t="str">
        <v>N/A</v>
      </c>
      <c r="C207" s="133" t="str">
        <v>Internal Labour</v>
      </c>
      <c r="D207" s="133" t="str">
        <v>PT004728 - 4</v>
      </c>
      <c r="E207" s="133" t="str">
        <v>Project Manager (CWO REZ)</v>
      </c>
      <c r="F207" s="133">
        <v>224.23</v>
      </c>
      <c r="G207" s="133">
        <v>98.215134985207087</v>
      </c>
      <c r="H207" s="133">
        <v>0</v>
      </c>
      <c r="I207" s="133">
        <v>0</v>
      </c>
      <c r="J207" s="133">
        <v>0</v>
      </c>
      <c r="K207" s="133">
        <v>0</v>
      </c>
      <c r="L207" s="133">
        <v>0</v>
      </c>
      <c r="M207" s="381" t="str">
        <v>[C-i-C]</v>
      </c>
      <c r="N207" s="381" t="str">
        <v>[C-i-C]</v>
      </c>
      <c r="O207" s="381" t="str">
        <v>[C-i-C]</v>
      </c>
      <c r="P207" s="381" t="str">
        <v>[C-i-C]</v>
      </c>
      <c r="Q207" s="381" t="str">
        <v>[C-i-C]</v>
      </c>
      <c r="R207" s="381" t="str">
        <v>[C-i-C]</v>
      </c>
      <c r="S207" s="381" t="str">
        <v>[C-i-C]</v>
      </c>
      <c r="T207" s="381" t="str">
        <v>[C-i-C]</v>
      </c>
      <c r="U207" s="381" t="str">
        <v>[C-i-C]</v>
      </c>
      <c r="V207" s="381" t="str">
        <v>[C-i-C]</v>
      </c>
      <c r="W207" s="381" t="str">
        <v>[C-i-C]</v>
      </c>
      <c r="X207" s="381" t="str">
        <v>[C-i-C]</v>
      </c>
      <c r="Y207" s="381" t="str">
        <v>[C-i-C]</v>
      </c>
      <c r="Z207" s="381" t="str">
        <v>[C-i-C]</v>
      </c>
      <c r="AA207" s="381" t="str">
        <v>[C-i-C]</v>
      </c>
      <c r="AB207" s="381" t="str">
        <v>[C-i-C]</v>
      </c>
      <c r="AC207" s="381" t="str">
        <v>[C-i-C]</v>
      </c>
      <c r="AD207" s="381" t="str">
        <v>[C-i-C]</v>
      </c>
      <c r="AE207" s="381" t="str">
        <v>[C-i-C]</v>
      </c>
      <c r="AF207" s="381" t="str">
        <v>[C-i-C]</v>
      </c>
      <c r="AG207" s="381" t="str">
        <v>[C-i-C]</v>
      </c>
      <c r="AH207" s="381" t="str">
        <v>[C-i-C]</v>
      </c>
      <c r="AI207" s="133">
        <v>1</v>
      </c>
      <c r="AJ207" s="133">
        <v>1</v>
      </c>
      <c r="AK207" s="133">
        <v>1</v>
      </c>
      <c r="AL207" s="133">
        <v>1</v>
      </c>
      <c r="AM207" s="133">
        <v>1</v>
      </c>
      <c r="AN207" s="133">
        <v>1</v>
      </c>
      <c r="AO207" s="133">
        <v>1</v>
      </c>
      <c r="AP207" s="133">
        <v>1</v>
      </c>
      <c r="AQ207" s="133">
        <v>1</v>
      </c>
      <c r="AR207" s="133">
        <v>1</v>
      </c>
      <c r="AS207" s="133">
        <v>1</v>
      </c>
      <c r="AT207" s="133">
        <v>1</v>
      </c>
      <c r="AU207" s="133">
        <v>1</v>
      </c>
      <c r="AV207" s="133">
        <v>1</v>
      </c>
      <c r="AW207" s="133">
        <v>1</v>
      </c>
      <c r="AX207" s="133">
        <v>1</v>
      </c>
      <c r="AY207" s="133">
        <v>1</v>
      </c>
      <c r="AZ207" s="133">
        <v>1</v>
      </c>
      <c r="BA207" s="133">
        <v>1</v>
      </c>
      <c r="BB207" s="133">
        <v>1</v>
      </c>
      <c r="BC207" s="133">
        <v>1</v>
      </c>
      <c r="BD207" s="133">
        <v>1</v>
      </c>
      <c r="BE207" s="133">
        <v>1</v>
      </c>
      <c r="BF207" s="133">
        <v>1</v>
      </c>
      <c r="BG207" s="133">
        <v>1</v>
      </c>
      <c r="BH207" s="133">
        <v>1</v>
      </c>
      <c r="BI207" s="133">
        <v>1</v>
      </c>
      <c r="BJ207" s="133">
        <v>0</v>
      </c>
      <c r="BK207" s="133">
        <v>0</v>
      </c>
      <c r="BL207" s="133">
        <v>0</v>
      </c>
      <c r="BM207" s="133">
        <v>0</v>
      </c>
      <c r="BN207" s="133">
        <v>0</v>
      </c>
      <c r="BO207" s="133">
        <v>0</v>
      </c>
      <c r="BP207" s="133">
        <v>0</v>
      </c>
      <c r="BQ207" s="133">
        <v>0</v>
      </c>
      <c r="BR207" s="133">
        <v>0</v>
      </c>
      <c r="BS207" s="381" t="str">
        <v>[C-i-C]</v>
      </c>
      <c r="BT207" s="381" t="str">
        <v>[C-i-C]</v>
      </c>
      <c r="BU207" s="381" t="str">
        <v>[C-i-C]</v>
      </c>
      <c r="BV207" s="381" t="str">
        <v>[C-i-C]</v>
      </c>
      <c r="BW207" s="381" t="str">
        <v>[C-i-C]</v>
      </c>
      <c r="BX207" s="381" t="str">
        <v>[C-i-C]</v>
      </c>
      <c r="BY207" s="381" t="str">
        <v>[C-i-C]</v>
      </c>
      <c r="BZ207" s="381" t="str">
        <v>[C-i-C]</v>
      </c>
      <c r="CA207" s="381" t="str">
        <v>[C-i-C]</v>
      </c>
      <c r="CB207" s="381" t="str">
        <v>[C-i-C]</v>
      </c>
      <c r="CC207" s="381" t="str">
        <v>[C-i-C]</v>
      </c>
      <c r="CD207" s="381" t="str">
        <v>[C-i-C]</v>
      </c>
      <c r="CE207" s="381" t="str">
        <v>[C-i-C]</v>
      </c>
      <c r="CF207" s="381" t="str">
        <v>[C-i-C]</v>
      </c>
      <c r="CG207" s="381" t="str">
        <v>[C-i-C]</v>
      </c>
      <c r="CH207" s="381" t="str">
        <v>[C-i-C]</v>
      </c>
      <c r="CI207" s="381" t="str">
        <v>[C-i-C]</v>
      </c>
      <c r="CJ207" s="381" t="str">
        <v>[C-i-C]</v>
      </c>
      <c r="CK207" s="381" t="str">
        <v>[C-i-C]</v>
      </c>
      <c r="CL207" s="381" t="str">
        <v>[C-i-C]</v>
      </c>
      <c r="CM207" s="381" t="str">
        <v>[C-i-C]</v>
      </c>
      <c r="CN207" s="381" t="str">
        <v>[C-i-C]</v>
      </c>
      <c r="CO207" s="133">
        <v>33634.5</v>
      </c>
      <c r="CP207" s="133">
        <v>33634.5</v>
      </c>
      <c r="CQ207" s="133">
        <v>33634.5</v>
      </c>
      <c r="CR207" s="133">
        <v>33634.5</v>
      </c>
      <c r="CS207" s="133">
        <v>33634.5</v>
      </c>
      <c r="CT207" s="133">
        <v>33634.5</v>
      </c>
      <c r="CU207" s="133">
        <v>33634.5</v>
      </c>
      <c r="CV207" s="133">
        <v>33634.5</v>
      </c>
      <c r="CW207" s="133">
        <v>33634.5</v>
      </c>
      <c r="CX207" s="133">
        <v>33634.5</v>
      </c>
      <c r="CY207" s="133">
        <v>33634.5</v>
      </c>
      <c r="CZ207" s="133">
        <v>33634.5</v>
      </c>
      <c r="DA207" s="133">
        <v>33634.5</v>
      </c>
      <c r="DB207" s="133">
        <v>33634.5</v>
      </c>
      <c r="DC207" s="133">
        <v>33634.5</v>
      </c>
      <c r="DD207" s="133">
        <v>33634.5</v>
      </c>
      <c r="DE207" s="133">
        <v>33634.5</v>
      </c>
      <c r="DF207" s="133">
        <v>33634.5</v>
      </c>
      <c r="DG207" s="133">
        <v>33634.5</v>
      </c>
      <c r="DH207" s="133">
        <v>33634.5</v>
      </c>
      <c r="DI207" s="133">
        <v>33634.5</v>
      </c>
      <c r="DJ207" s="133">
        <v>33634.5</v>
      </c>
      <c r="DK207" s="133">
        <v>33634.5</v>
      </c>
      <c r="DL207" s="133">
        <v>33634.5</v>
      </c>
      <c r="DM207" s="133">
        <v>33634.5</v>
      </c>
      <c r="DN207" s="133">
        <v>33634.5</v>
      </c>
      <c r="DO207" s="133">
        <v>33634.5</v>
      </c>
      <c r="DP207" s="133">
        <v>0</v>
      </c>
      <c r="DQ207" s="133">
        <v>0</v>
      </c>
      <c r="DR207" s="133">
        <v>0</v>
      </c>
      <c r="DS207" s="133">
        <v>0</v>
      </c>
      <c r="DU207" s="223"/>
      <c r="DV207" s="223"/>
      <c r="DW207" s="223"/>
      <c r="DX207" s="223"/>
      <c r="DY207" s="223"/>
      <c r="DZ207" s="223"/>
      <c r="EA207" s="223">
        <v>0</v>
      </c>
      <c r="EB207" s="223">
        <v>336345</v>
      </c>
      <c r="EC207" s="223">
        <v>403614</v>
      </c>
      <c r="ED207" s="223">
        <f t="shared" si="50"/>
        <v>403614</v>
      </c>
      <c r="EE207" s="223">
        <f t="shared" si="51"/>
        <v>302710.5</v>
      </c>
      <c r="EF207" s="147" t="str">
        <f t="shared" si="52"/>
        <v>ERROR</v>
      </c>
      <c r="EG207" s="223">
        <f t="shared" si="53"/>
        <v>1446283.5</v>
      </c>
      <c r="EI207" s="223">
        <f t="shared" si="49"/>
        <v>176787.24297337275</v>
      </c>
      <c r="EJ207" s="223">
        <f>EI207*'Key assumptions'!$H$20*'Key assumptions'!$H$21</f>
        <v>6629.5216115014782</v>
      </c>
      <c r="EK207" s="279">
        <f t="shared" si="56"/>
        <v>0.23963133640552994</v>
      </c>
      <c r="EL207" s="223">
        <f t="shared" si="54"/>
        <v>1588.6411234934417</v>
      </c>
      <c r="ET207" s="133">
        <f t="shared" si="48"/>
        <v>4</v>
      </c>
      <c r="EU207" s="133">
        <f t="shared" si="48"/>
        <v>12</v>
      </c>
      <c r="EV207" s="133">
        <f t="shared" si="48"/>
        <v>12</v>
      </c>
      <c r="EW207" s="133">
        <f t="shared" si="48"/>
        <v>12</v>
      </c>
      <c r="EX207" s="133">
        <f t="shared" si="48"/>
        <v>5</v>
      </c>
      <c r="EY207" s="133">
        <f t="shared" si="55"/>
        <v>45</v>
      </c>
      <c r="FA207" s="223">
        <v>201807</v>
      </c>
      <c r="FB207" s="223">
        <v>201807</v>
      </c>
    </row>
    <row r="208" spans="1:158" ht="12.6" thickBot="1" x14ac:dyDescent="0.45">
      <c r="A208" s="133" t="str">
        <v>Construction Management</v>
      </c>
      <c r="B208" s="133" t="str">
        <v>N/A</v>
      </c>
      <c r="C208" s="133" t="str">
        <v>Internal Labour</v>
      </c>
      <c r="D208" s="133" t="str">
        <v>PT004728 - 4</v>
      </c>
      <c r="E208" s="133" t="str">
        <v>L4 Manager</v>
      </c>
      <c r="F208" s="133">
        <v>353.83</v>
      </c>
      <c r="G208" s="133">
        <v>158.1</v>
      </c>
      <c r="H208" s="133">
        <v>0</v>
      </c>
      <c r="I208" s="133">
        <v>0</v>
      </c>
      <c r="J208" s="133">
        <v>0</v>
      </c>
      <c r="K208" s="133">
        <v>0</v>
      </c>
      <c r="L208" s="133">
        <v>0</v>
      </c>
      <c r="M208" s="381" t="str">
        <v>[C-i-C]</v>
      </c>
      <c r="N208" s="381" t="str">
        <v>[C-i-C]</v>
      </c>
      <c r="O208" s="381" t="str">
        <v>[C-i-C]</v>
      </c>
      <c r="P208" s="381" t="str">
        <v>[C-i-C]</v>
      </c>
      <c r="Q208" s="381" t="str">
        <v>[C-i-C]</v>
      </c>
      <c r="R208" s="381" t="str">
        <v>[C-i-C]</v>
      </c>
      <c r="S208" s="381" t="str">
        <v>[C-i-C]</v>
      </c>
      <c r="T208" s="381" t="str">
        <v>[C-i-C]</v>
      </c>
      <c r="U208" s="381" t="str">
        <v>[C-i-C]</v>
      </c>
      <c r="V208" s="381" t="str">
        <v>[C-i-C]</v>
      </c>
      <c r="W208" s="381" t="str">
        <v>[C-i-C]</v>
      </c>
      <c r="X208" s="381" t="str">
        <v>[C-i-C]</v>
      </c>
      <c r="Y208" s="381" t="str">
        <v>[C-i-C]</v>
      </c>
      <c r="Z208" s="381" t="str">
        <v>[C-i-C]</v>
      </c>
      <c r="AA208" s="381" t="str">
        <v>[C-i-C]</v>
      </c>
      <c r="AB208" s="381" t="str">
        <v>[C-i-C]</v>
      </c>
      <c r="AC208" s="381" t="str">
        <v>[C-i-C]</v>
      </c>
      <c r="AD208" s="381" t="str">
        <v>[C-i-C]</v>
      </c>
      <c r="AE208" s="381" t="str">
        <v>[C-i-C]</v>
      </c>
      <c r="AF208" s="381" t="str">
        <v>[C-i-C]</v>
      </c>
      <c r="AG208" s="381" t="str">
        <v>[C-i-C]</v>
      </c>
      <c r="AH208" s="381" t="str">
        <v>[C-i-C]</v>
      </c>
      <c r="AI208" s="133">
        <v>0</v>
      </c>
      <c r="AJ208" s="133">
        <v>0</v>
      </c>
      <c r="AK208" s="133">
        <v>0</v>
      </c>
      <c r="AL208" s="133">
        <v>0</v>
      </c>
      <c r="AM208" s="133">
        <v>0.39599999999999991</v>
      </c>
      <c r="AN208" s="133">
        <v>0.39599999999999991</v>
      </c>
      <c r="AO208" s="133">
        <v>0.39599999999999991</v>
      </c>
      <c r="AP208" s="133">
        <v>0.39599999999999991</v>
      </c>
      <c r="AQ208" s="133">
        <v>0.39599999999999991</v>
      </c>
      <c r="AR208" s="133">
        <v>0.39599999999999991</v>
      </c>
      <c r="AS208" s="133">
        <v>0.39599999999999991</v>
      </c>
      <c r="AT208" s="133">
        <v>0.39599999999999991</v>
      </c>
      <c r="AU208" s="133">
        <v>0.39599999999999991</v>
      </c>
      <c r="AV208" s="133">
        <v>0.39599999999999991</v>
      </c>
      <c r="AW208" s="133">
        <v>0.39599999999999991</v>
      </c>
      <c r="AX208" s="133">
        <v>0.39599999999999991</v>
      </c>
      <c r="AY208" s="133">
        <v>0.39599999999999991</v>
      </c>
      <c r="AZ208" s="133">
        <v>0.65999999999999992</v>
      </c>
      <c r="BA208" s="133">
        <v>0.65999999999999992</v>
      </c>
      <c r="BB208" s="133">
        <v>0.65999999999999992</v>
      </c>
      <c r="BC208" s="133">
        <v>0.65999999999999992</v>
      </c>
      <c r="BD208" s="133">
        <v>0.65999999999999992</v>
      </c>
      <c r="BE208" s="133">
        <v>0.65999999999999992</v>
      </c>
      <c r="BF208" s="133">
        <v>0.65999999999999992</v>
      </c>
      <c r="BG208" s="133">
        <v>0.65999999999999992</v>
      </c>
      <c r="BH208" s="133">
        <v>0.65999999999999992</v>
      </c>
      <c r="BI208" s="133">
        <v>0</v>
      </c>
      <c r="BJ208" s="133">
        <v>0</v>
      </c>
      <c r="BK208" s="133">
        <v>0</v>
      </c>
      <c r="BL208" s="133">
        <v>0</v>
      </c>
      <c r="BM208" s="133">
        <v>0</v>
      </c>
      <c r="BN208" s="133">
        <v>0</v>
      </c>
      <c r="BO208" s="133">
        <v>0</v>
      </c>
      <c r="BP208" s="133">
        <v>0</v>
      </c>
      <c r="BQ208" s="133">
        <v>0</v>
      </c>
      <c r="BR208" s="133">
        <v>0</v>
      </c>
      <c r="BS208" s="381" t="str">
        <v>[C-i-C]</v>
      </c>
      <c r="BT208" s="381" t="str">
        <v>[C-i-C]</v>
      </c>
      <c r="BU208" s="381" t="str">
        <v>[C-i-C]</v>
      </c>
      <c r="BV208" s="381" t="str">
        <v>[C-i-C]</v>
      </c>
      <c r="BW208" s="381" t="str">
        <v>[C-i-C]</v>
      </c>
      <c r="BX208" s="381" t="str">
        <v>[C-i-C]</v>
      </c>
      <c r="BY208" s="381" t="str">
        <v>[C-i-C]</v>
      </c>
      <c r="BZ208" s="381" t="str">
        <v>[C-i-C]</v>
      </c>
      <c r="CA208" s="381" t="str">
        <v>[C-i-C]</v>
      </c>
      <c r="CB208" s="381" t="str">
        <v>[C-i-C]</v>
      </c>
      <c r="CC208" s="381" t="str">
        <v>[C-i-C]</v>
      </c>
      <c r="CD208" s="381" t="str">
        <v>[C-i-C]</v>
      </c>
      <c r="CE208" s="381" t="str">
        <v>[C-i-C]</v>
      </c>
      <c r="CF208" s="381" t="str">
        <v>[C-i-C]</v>
      </c>
      <c r="CG208" s="381" t="str">
        <v>[C-i-C]</v>
      </c>
      <c r="CH208" s="381" t="str">
        <v>[C-i-C]</v>
      </c>
      <c r="CI208" s="381" t="str">
        <v>[C-i-C]</v>
      </c>
      <c r="CJ208" s="381" t="str">
        <v>[C-i-C]</v>
      </c>
      <c r="CK208" s="381" t="str">
        <v>[C-i-C]</v>
      </c>
      <c r="CL208" s="381" t="str">
        <v>[C-i-C]</v>
      </c>
      <c r="CM208" s="381" t="str">
        <v>[C-i-C]</v>
      </c>
      <c r="CN208" s="381" t="str">
        <v>[C-i-C]</v>
      </c>
      <c r="CO208" s="133">
        <v>0</v>
      </c>
      <c r="CP208" s="133">
        <v>0</v>
      </c>
      <c r="CQ208" s="133">
        <v>0</v>
      </c>
      <c r="CR208" s="133">
        <v>0</v>
      </c>
      <c r="CS208" s="133">
        <v>21017.501999999997</v>
      </c>
      <c r="CT208" s="133">
        <v>21017.501999999997</v>
      </c>
      <c r="CU208" s="133">
        <v>21017.501999999997</v>
      </c>
      <c r="CV208" s="133">
        <v>21017.501999999997</v>
      </c>
      <c r="CW208" s="133">
        <v>21017.501999999997</v>
      </c>
      <c r="CX208" s="133">
        <v>21017.501999999997</v>
      </c>
      <c r="CY208" s="133">
        <v>21017.501999999997</v>
      </c>
      <c r="CZ208" s="133">
        <v>21017.501999999997</v>
      </c>
      <c r="DA208" s="133">
        <v>21017.501999999997</v>
      </c>
      <c r="DB208" s="133">
        <v>21017.501999999997</v>
      </c>
      <c r="DC208" s="133">
        <v>21017.501999999997</v>
      </c>
      <c r="DD208" s="133">
        <v>21017.501999999997</v>
      </c>
      <c r="DE208" s="133">
        <v>21017.501999999997</v>
      </c>
      <c r="DF208" s="133">
        <v>35029.169999999991</v>
      </c>
      <c r="DG208" s="133">
        <v>35029.169999999991</v>
      </c>
      <c r="DH208" s="133">
        <v>35029.169999999991</v>
      </c>
      <c r="DI208" s="133">
        <v>35029.169999999991</v>
      </c>
      <c r="DJ208" s="133">
        <v>35029.169999999991</v>
      </c>
      <c r="DK208" s="133">
        <v>35029.169999999991</v>
      </c>
      <c r="DL208" s="133">
        <v>35029.169999999991</v>
      </c>
      <c r="DM208" s="133">
        <v>35029.169999999991</v>
      </c>
      <c r="DN208" s="133">
        <v>35029.169999999991</v>
      </c>
      <c r="DO208" s="133">
        <v>0</v>
      </c>
      <c r="DP208" s="133">
        <v>0</v>
      </c>
      <c r="DQ208" s="133">
        <v>0</v>
      </c>
      <c r="DR208" s="133">
        <v>0</v>
      </c>
      <c r="DS208" s="133">
        <v>0</v>
      </c>
      <c r="DU208" s="223"/>
      <c r="DV208" s="223"/>
      <c r="DW208" s="223"/>
      <c r="DX208" s="223"/>
      <c r="DY208" s="223"/>
      <c r="DZ208" s="223"/>
      <c r="EA208" s="223">
        <v>0</v>
      </c>
      <c r="EB208" s="223">
        <v>0</v>
      </c>
      <c r="EC208" s="223">
        <v>42035.003999999994</v>
      </c>
      <c r="ED208" s="223">
        <f t="shared" si="50"/>
        <v>266221.69199999998</v>
      </c>
      <c r="EE208" s="223">
        <f t="shared" si="51"/>
        <v>280233.35999999993</v>
      </c>
      <c r="EF208" s="147" t="str">
        <f t="shared" si="52"/>
        <v>OK</v>
      </c>
      <c r="EG208" s="223">
        <f t="shared" si="53"/>
        <v>588490.05599999987</v>
      </c>
      <c r="EI208" s="223">
        <f t="shared" si="49"/>
        <v>284580</v>
      </c>
      <c r="EJ208" s="223">
        <f>EI208*'Key assumptions'!$H$20*'Key assumptions'!$H$21</f>
        <v>10671.75</v>
      </c>
      <c r="EK208" s="279">
        <f t="shared" si="56"/>
        <v>0.23963133640552994</v>
      </c>
      <c r="EL208" s="223">
        <f t="shared" si="54"/>
        <v>2557.2857142857142</v>
      </c>
      <c r="ET208" s="133">
        <f t="shared" si="48"/>
        <v>4</v>
      </c>
      <c r="EU208" s="133">
        <f t="shared" si="48"/>
        <v>12</v>
      </c>
      <c r="EV208" s="133">
        <f t="shared" si="48"/>
        <v>8</v>
      </c>
      <c r="EW208" s="133">
        <f t="shared" si="48"/>
        <v>12</v>
      </c>
      <c r="EX208" s="133">
        <f t="shared" si="48"/>
        <v>5</v>
      </c>
      <c r="EY208" s="133">
        <f t="shared" si="55"/>
        <v>41</v>
      </c>
      <c r="FA208" s="223">
        <v>0</v>
      </c>
      <c r="FB208" s="223">
        <v>42035.003999999994</v>
      </c>
    </row>
    <row r="209" spans="1:158" ht="12.6" thickBot="1" x14ac:dyDescent="0.45">
      <c r="A209" s="133" t="str">
        <v>Construction Management</v>
      </c>
      <c r="B209" s="133" t="str">
        <v>N/A</v>
      </c>
      <c r="C209" s="133" t="str">
        <v>Internal Labour</v>
      </c>
      <c r="D209" s="133" t="str">
        <v>PT004728 - 4</v>
      </c>
      <c r="E209" s="133" t="str">
        <v>Construction Manager</v>
      </c>
      <c r="F209" s="133">
        <v>249.96</v>
      </c>
      <c r="G209" s="133">
        <v>109.48743528106507</v>
      </c>
      <c r="H209" s="133">
        <v>0</v>
      </c>
      <c r="I209" s="133">
        <v>0</v>
      </c>
      <c r="J209" s="133">
        <v>0</v>
      </c>
      <c r="K209" s="133">
        <v>0</v>
      </c>
      <c r="L209" s="133">
        <v>0</v>
      </c>
      <c r="M209" s="381" t="str">
        <v>[C-i-C]</v>
      </c>
      <c r="N209" s="381" t="str">
        <v>[C-i-C]</v>
      </c>
      <c r="O209" s="381" t="str">
        <v>[C-i-C]</v>
      </c>
      <c r="P209" s="381" t="str">
        <v>[C-i-C]</v>
      </c>
      <c r="Q209" s="381" t="str">
        <v>[C-i-C]</v>
      </c>
      <c r="R209" s="381" t="str">
        <v>[C-i-C]</v>
      </c>
      <c r="S209" s="381" t="str">
        <v>[C-i-C]</v>
      </c>
      <c r="T209" s="381" t="str">
        <v>[C-i-C]</v>
      </c>
      <c r="U209" s="381" t="str">
        <v>[C-i-C]</v>
      </c>
      <c r="V209" s="381" t="str">
        <v>[C-i-C]</v>
      </c>
      <c r="W209" s="381" t="str">
        <v>[C-i-C]</v>
      </c>
      <c r="X209" s="381" t="str">
        <v>[C-i-C]</v>
      </c>
      <c r="Y209" s="381" t="str">
        <v>[C-i-C]</v>
      </c>
      <c r="Z209" s="381" t="str">
        <v>[C-i-C]</v>
      </c>
      <c r="AA209" s="381" t="str">
        <v>[C-i-C]</v>
      </c>
      <c r="AB209" s="381" t="str">
        <v>[C-i-C]</v>
      </c>
      <c r="AC209" s="381" t="str">
        <v>[C-i-C]</v>
      </c>
      <c r="AD209" s="381" t="str">
        <v>[C-i-C]</v>
      </c>
      <c r="AE209" s="381" t="str">
        <v>[C-i-C]</v>
      </c>
      <c r="AF209" s="381" t="str">
        <v>[C-i-C]</v>
      </c>
      <c r="AG209" s="381" t="str">
        <v>[C-i-C]</v>
      </c>
      <c r="AH209" s="381" t="str">
        <v>[C-i-C]</v>
      </c>
      <c r="AI209" s="133">
        <v>0</v>
      </c>
      <c r="AJ209" s="133">
        <v>0</v>
      </c>
      <c r="AK209" s="133">
        <v>0</v>
      </c>
      <c r="AL209" s="133">
        <v>0</v>
      </c>
      <c r="AM209" s="133">
        <v>0.66666666666666663</v>
      </c>
      <c r="AN209" s="133">
        <v>0.66666666666666663</v>
      </c>
      <c r="AO209" s="133">
        <v>0.66666666666666663</v>
      </c>
      <c r="AP209" s="133">
        <v>0.66666666666666663</v>
      </c>
      <c r="AQ209" s="133">
        <v>0.66666666666666663</v>
      </c>
      <c r="AR209" s="133">
        <v>0.66666666666666663</v>
      </c>
      <c r="AS209" s="133">
        <v>0.66666666666666663</v>
      </c>
      <c r="AT209" s="133">
        <v>0.66666666666666663</v>
      </c>
      <c r="AU209" s="133">
        <v>0.66666666666666663</v>
      </c>
      <c r="AV209" s="133">
        <v>0.66666666666666663</v>
      </c>
      <c r="AW209" s="133">
        <v>0.66666666666666663</v>
      </c>
      <c r="AX209" s="133">
        <v>0.66666666666666663</v>
      </c>
      <c r="AY209" s="133">
        <v>0.66666666666666663</v>
      </c>
      <c r="AZ209" s="133">
        <v>0.66666666666666663</v>
      </c>
      <c r="BA209" s="133">
        <v>0.66666666666666663</v>
      </c>
      <c r="BB209" s="133">
        <v>0.66666666666666663</v>
      </c>
      <c r="BC209" s="133">
        <v>0.66666666666666663</v>
      </c>
      <c r="BD209" s="133">
        <v>0.66666666666666663</v>
      </c>
      <c r="BE209" s="133">
        <v>0.66666666666666663</v>
      </c>
      <c r="BF209" s="133">
        <v>0.66666666666666663</v>
      </c>
      <c r="BG209" s="133">
        <v>0.66666666666666663</v>
      </c>
      <c r="BH209" s="133">
        <v>0.66666666666666663</v>
      </c>
      <c r="BI209" s="133">
        <v>0.66666666666666663</v>
      </c>
      <c r="BJ209" s="133">
        <v>0</v>
      </c>
      <c r="BK209" s="133">
        <v>0</v>
      </c>
      <c r="BL209" s="133">
        <v>0</v>
      </c>
      <c r="BM209" s="133">
        <v>0</v>
      </c>
      <c r="BN209" s="133">
        <v>0</v>
      </c>
      <c r="BO209" s="133">
        <v>0</v>
      </c>
      <c r="BP209" s="133">
        <v>0</v>
      </c>
      <c r="BQ209" s="133">
        <v>0</v>
      </c>
      <c r="BR209" s="133">
        <v>0</v>
      </c>
      <c r="BS209" s="381" t="str">
        <v>[C-i-C]</v>
      </c>
      <c r="BT209" s="381" t="str">
        <v>[C-i-C]</v>
      </c>
      <c r="BU209" s="381" t="str">
        <v>[C-i-C]</v>
      </c>
      <c r="BV209" s="381" t="str">
        <v>[C-i-C]</v>
      </c>
      <c r="BW209" s="381" t="str">
        <v>[C-i-C]</v>
      </c>
      <c r="BX209" s="381" t="str">
        <v>[C-i-C]</v>
      </c>
      <c r="BY209" s="381" t="str">
        <v>[C-i-C]</v>
      </c>
      <c r="BZ209" s="381" t="str">
        <v>[C-i-C]</v>
      </c>
      <c r="CA209" s="381" t="str">
        <v>[C-i-C]</v>
      </c>
      <c r="CB209" s="381" t="str">
        <v>[C-i-C]</v>
      </c>
      <c r="CC209" s="381" t="str">
        <v>[C-i-C]</v>
      </c>
      <c r="CD209" s="381" t="str">
        <v>[C-i-C]</v>
      </c>
      <c r="CE209" s="381" t="str">
        <v>[C-i-C]</v>
      </c>
      <c r="CF209" s="381" t="str">
        <v>[C-i-C]</v>
      </c>
      <c r="CG209" s="381" t="str">
        <v>[C-i-C]</v>
      </c>
      <c r="CH209" s="381" t="str">
        <v>[C-i-C]</v>
      </c>
      <c r="CI209" s="381" t="str">
        <v>[C-i-C]</v>
      </c>
      <c r="CJ209" s="381" t="str">
        <v>[C-i-C]</v>
      </c>
      <c r="CK209" s="381" t="str">
        <v>[C-i-C]</v>
      </c>
      <c r="CL209" s="381" t="str">
        <v>[C-i-C]</v>
      </c>
      <c r="CM209" s="381" t="str">
        <v>[C-i-C]</v>
      </c>
      <c r="CN209" s="381" t="str">
        <v>[C-i-C]</v>
      </c>
      <c r="CO209" s="133">
        <v>0</v>
      </c>
      <c r="CP209" s="133">
        <v>0</v>
      </c>
      <c r="CQ209" s="133">
        <v>0</v>
      </c>
      <c r="CR209" s="133">
        <v>0</v>
      </c>
      <c r="CS209" s="133">
        <v>24995.999999999996</v>
      </c>
      <c r="CT209" s="133">
        <v>24995.999999999996</v>
      </c>
      <c r="CU209" s="133">
        <v>24995.999999999996</v>
      </c>
      <c r="CV209" s="133">
        <v>24995.999999999996</v>
      </c>
      <c r="CW209" s="133">
        <v>24995.999999999996</v>
      </c>
      <c r="CX209" s="133">
        <v>24995.999999999996</v>
      </c>
      <c r="CY209" s="133">
        <v>24995.999999999996</v>
      </c>
      <c r="CZ209" s="133">
        <v>24995.999999999996</v>
      </c>
      <c r="DA209" s="133">
        <v>24995.999999999996</v>
      </c>
      <c r="DB209" s="133">
        <v>24995.999999999996</v>
      </c>
      <c r="DC209" s="133">
        <v>24995.999999999996</v>
      </c>
      <c r="DD209" s="133">
        <v>24995.999999999996</v>
      </c>
      <c r="DE209" s="133">
        <v>24995.999999999996</v>
      </c>
      <c r="DF209" s="133">
        <v>24995.999999999996</v>
      </c>
      <c r="DG209" s="133">
        <v>24995.999999999996</v>
      </c>
      <c r="DH209" s="133">
        <v>24995.999999999996</v>
      </c>
      <c r="DI209" s="133">
        <v>24995.999999999996</v>
      </c>
      <c r="DJ209" s="133">
        <v>24995.999999999996</v>
      </c>
      <c r="DK209" s="133">
        <v>24995.999999999996</v>
      </c>
      <c r="DL209" s="133">
        <v>24995.999999999996</v>
      </c>
      <c r="DM209" s="133">
        <v>24995.999999999996</v>
      </c>
      <c r="DN209" s="133">
        <v>24995.999999999996</v>
      </c>
      <c r="DO209" s="133">
        <v>24995.999999999996</v>
      </c>
      <c r="DP209" s="133">
        <v>0</v>
      </c>
      <c r="DQ209" s="133">
        <v>0</v>
      </c>
      <c r="DR209" s="133">
        <v>0</v>
      </c>
      <c r="DS209" s="133">
        <v>0</v>
      </c>
      <c r="DU209" s="223"/>
      <c r="DV209" s="223"/>
      <c r="DW209" s="223"/>
      <c r="DX209" s="223"/>
      <c r="DY209" s="223"/>
      <c r="DZ209" s="223"/>
      <c r="EA209" s="223">
        <v>0</v>
      </c>
      <c r="EB209" s="223">
        <v>0</v>
      </c>
      <c r="EC209" s="223">
        <v>49991.999999999993</v>
      </c>
      <c r="ED209" s="223">
        <f t="shared" si="50"/>
        <v>299951.99999999994</v>
      </c>
      <c r="EE209" s="223">
        <f t="shared" si="51"/>
        <v>224963.99999999997</v>
      </c>
      <c r="EF209" s="147" t="str">
        <f t="shared" si="52"/>
        <v>OK</v>
      </c>
      <c r="EG209" s="223">
        <f t="shared" si="53"/>
        <v>574907.99999999988</v>
      </c>
      <c r="EI209" s="223">
        <f t="shared" si="49"/>
        <v>197077.38350591713</v>
      </c>
      <c r="EJ209" s="223">
        <f>EI209*'Key assumptions'!$H$20*'Key assumptions'!$H$21</f>
        <v>7390.401881471892</v>
      </c>
      <c r="EK209" s="279">
        <f t="shared" si="56"/>
        <v>0.23963133640552994</v>
      </c>
      <c r="EL209" s="223">
        <f t="shared" si="54"/>
        <v>1770.9718794310525</v>
      </c>
      <c r="ET209" s="133">
        <f t="shared" ref="ET209:EX218" si="57">COUNTIFS($H$6:$BL$6,ET$8,$H209:$BL209,"&lt;&gt;"&amp;0)</f>
        <v>4</v>
      </c>
      <c r="EU209" s="133">
        <f t="shared" si="57"/>
        <v>12</v>
      </c>
      <c r="EV209" s="133">
        <f t="shared" si="57"/>
        <v>8</v>
      </c>
      <c r="EW209" s="133">
        <f t="shared" si="57"/>
        <v>12</v>
      </c>
      <c r="EX209" s="133">
        <f t="shared" si="57"/>
        <v>5</v>
      </c>
      <c r="EY209" s="133">
        <f t="shared" si="55"/>
        <v>41</v>
      </c>
      <c r="FA209" s="223">
        <v>0</v>
      </c>
      <c r="FB209" s="223">
        <v>49991.999999999993</v>
      </c>
    </row>
    <row r="210" spans="1:158" ht="12.6" thickBot="1" x14ac:dyDescent="0.45">
      <c r="A210" s="133" t="str">
        <v>Construction Management</v>
      </c>
      <c r="B210" s="133" t="str">
        <v>N/A</v>
      </c>
      <c r="C210" s="133" t="str">
        <v>Internal Labour</v>
      </c>
      <c r="D210" s="133" t="str">
        <v>PT004728 - 4</v>
      </c>
      <c r="E210" s="133" t="str">
        <v>Site Manager Lines</v>
      </c>
      <c r="F210" s="133">
        <v>180.38</v>
      </c>
      <c r="G210" s="133">
        <v>79.010475221893486</v>
      </c>
      <c r="H210" s="133">
        <v>0</v>
      </c>
      <c r="I210" s="133">
        <v>0</v>
      </c>
      <c r="J210" s="133">
        <v>0</v>
      </c>
      <c r="K210" s="133">
        <v>0</v>
      </c>
      <c r="L210" s="133">
        <v>0</v>
      </c>
      <c r="M210" s="381" t="str">
        <v>[C-i-C]</v>
      </c>
      <c r="N210" s="381" t="str">
        <v>[C-i-C]</v>
      </c>
      <c r="O210" s="381" t="str">
        <v>[C-i-C]</v>
      </c>
      <c r="P210" s="381" t="str">
        <v>[C-i-C]</v>
      </c>
      <c r="Q210" s="381" t="str">
        <v>[C-i-C]</v>
      </c>
      <c r="R210" s="381" t="str">
        <v>[C-i-C]</v>
      </c>
      <c r="S210" s="381" t="str">
        <v>[C-i-C]</v>
      </c>
      <c r="T210" s="381" t="str">
        <v>[C-i-C]</v>
      </c>
      <c r="U210" s="381" t="str">
        <v>[C-i-C]</v>
      </c>
      <c r="V210" s="381" t="str">
        <v>[C-i-C]</v>
      </c>
      <c r="W210" s="381" t="str">
        <v>[C-i-C]</v>
      </c>
      <c r="X210" s="381" t="str">
        <v>[C-i-C]</v>
      </c>
      <c r="Y210" s="381" t="str">
        <v>[C-i-C]</v>
      </c>
      <c r="Z210" s="381" t="str">
        <v>[C-i-C]</v>
      </c>
      <c r="AA210" s="381" t="str">
        <v>[C-i-C]</v>
      </c>
      <c r="AB210" s="381" t="str">
        <v>[C-i-C]</v>
      </c>
      <c r="AC210" s="381" t="str">
        <v>[C-i-C]</v>
      </c>
      <c r="AD210" s="381" t="str">
        <v>[C-i-C]</v>
      </c>
      <c r="AE210" s="381" t="str">
        <v>[C-i-C]</v>
      </c>
      <c r="AF210" s="381" t="str">
        <v>[C-i-C]</v>
      </c>
      <c r="AG210" s="381" t="str">
        <v>[C-i-C]</v>
      </c>
      <c r="AH210" s="381" t="str">
        <v>[C-i-C]</v>
      </c>
      <c r="AI210" s="133">
        <v>0</v>
      </c>
      <c r="AJ210" s="133">
        <v>0</v>
      </c>
      <c r="AK210" s="133">
        <v>0</v>
      </c>
      <c r="AL210" s="133">
        <v>0</v>
      </c>
      <c r="AM210" s="133">
        <v>0.66666666666666663</v>
      </c>
      <c r="AN210" s="133">
        <v>0.66666666666666663</v>
      </c>
      <c r="AO210" s="133">
        <v>0.66666666666666663</v>
      </c>
      <c r="AP210" s="133">
        <v>0.66666666666666663</v>
      </c>
      <c r="AQ210" s="133">
        <v>0.66666666666666663</v>
      </c>
      <c r="AR210" s="133">
        <v>0.66666666666666663</v>
      </c>
      <c r="AS210" s="133">
        <v>0.66666666666666663</v>
      </c>
      <c r="AT210" s="133">
        <v>0.66666666666666663</v>
      </c>
      <c r="AU210" s="133">
        <v>0.66666666666666663</v>
      </c>
      <c r="AV210" s="133">
        <v>0.66666666666666663</v>
      </c>
      <c r="AW210" s="133">
        <v>0.66666666666666663</v>
      </c>
      <c r="AX210" s="133">
        <v>0.66666666666666663</v>
      </c>
      <c r="AY210" s="133">
        <v>0.66666666666666663</v>
      </c>
      <c r="AZ210" s="133">
        <v>0.66666666666666663</v>
      </c>
      <c r="BA210" s="133">
        <v>0.66666666666666663</v>
      </c>
      <c r="BB210" s="133">
        <v>0.66666666666666663</v>
      </c>
      <c r="BC210" s="133">
        <v>0.66666666666666663</v>
      </c>
      <c r="BD210" s="133">
        <v>0.66666666666666663</v>
      </c>
      <c r="BE210" s="133">
        <v>0.66666666666666663</v>
      </c>
      <c r="BF210" s="133">
        <v>0.66666666666666663</v>
      </c>
      <c r="BG210" s="133">
        <v>0.66666666666666663</v>
      </c>
      <c r="BH210" s="133">
        <v>0.66666666666666663</v>
      </c>
      <c r="BI210" s="133">
        <v>0.66666666666666663</v>
      </c>
      <c r="BJ210" s="133">
        <v>0</v>
      </c>
      <c r="BK210" s="133">
        <v>0</v>
      </c>
      <c r="BL210" s="133">
        <v>0</v>
      </c>
      <c r="BM210" s="133">
        <v>0</v>
      </c>
      <c r="BN210" s="133">
        <v>0</v>
      </c>
      <c r="BO210" s="133">
        <v>0</v>
      </c>
      <c r="BP210" s="133">
        <v>0</v>
      </c>
      <c r="BQ210" s="133">
        <v>0</v>
      </c>
      <c r="BR210" s="133">
        <v>0</v>
      </c>
      <c r="BS210" s="381" t="str">
        <v>[C-i-C]</v>
      </c>
      <c r="BT210" s="381" t="str">
        <v>[C-i-C]</v>
      </c>
      <c r="BU210" s="381" t="str">
        <v>[C-i-C]</v>
      </c>
      <c r="BV210" s="381" t="str">
        <v>[C-i-C]</v>
      </c>
      <c r="BW210" s="381" t="str">
        <v>[C-i-C]</v>
      </c>
      <c r="BX210" s="381" t="str">
        <v>[C-i-C]</v>
      </c>
      <c r="BY210" s="381" t="str">
        <v>[C-i-C]</v>
      </c>
      <c r="BZ210" s="381" t="str">
        <v>[C-i-C]</v>
      </c>
      <c r="CA210" s="381" t="str">
        <v>[C-i-C]</v>
      </c>
      <c r="CB210" s="381" t="str">
        <v>[C-i-C]</v>
      </c>
      <c r="CC210" s="381" t="str">
        <v>[C-i-C]</v>
      </c>
      <c r="CD210" s="381" t="str">
        <v>[C-i-C]</v>
      </c>
      <c r="CE210" s="381" t="str">
        <v>[C-i-C]</v>
      </c>
      <c r="CF210" s="381" t="str">
        <v>[C-i-C]</v>
      </c>
      <c r="CG210" s="381" t="str">
        <v>[C-i-C]</v>
      </c>
      <c r="CH210" s="381" t="str">
        <v>[C-i-C]</v>
      </c>
      <c r="CI210" s="381" t="str">
        <v>[C-i-C]</v>
      </c>
      <c r="CJ210" s="381" t="str">
        <v>[C-i-C]</v>
      </c>
      <c r="CK210" s="381" t="str">
        <v>[C-i-C]</v>
      </c>
      <c r="CL210" s="381" t="str">
        <v>[C-i-C]</v>
      </c>
      <c r="CM210" s="381" t="str">
        <v>[C-i-C]</v>
      </c>
      <c r="CN210" s="381" t="str">
        <v>[C-i-C]</v>
      </c>
      <c r="CO210" s="133">
        <v>0</v>
      </c>
      <c r="CP210" s="133">
        <v>0</v>
      </c>
      <c r="CQ210" s="133">
        <v>0</v>
      </c>
      <c r="CR210" s="133">
        <v>0</v>
      </c>
      <c r="CS210" s="133">
        <v>18038</v>
      </c>
      <c r="CT210" s="133">
        <v>18038</v>
      </c>
      <c r="CU210" s="133">
        <v>18038</v>
      </c>
      <c r="CV210" s="133">
        <v>18038</v>
      </c>
      <c r="CW210" s="133">
        <v>18038</v>
      </c>
      <c r="CX210" s="133">
        <v>18038</v>
      </c>
      <c r="CY210" s="133">
        <v>18038</v>
      </c>
      <c r="CZ210" s="133">
        <v>18038</v>
      </c>
      <c r="DA210" s="133">
        <v>18038</v>
      </c>
      <c r="DB210" s="133">
        <v>18038</v>
      </c>
      <c r="DC210" s="133">
        <v>18038</v>
      </c>
      <c r="DD210" s="133">
        <v>18038</v>
      </c>
      <c r="DE210" s="133">
        <v>18038</v>
      </c>
      <c r="DF210" s="133">
        <v>18038</v>
      </c>
      <c r="DG210" s="133">
        <v>18038</v>
      </c>
      <c r="DH210" s="133">
        <v>18038</v>
      </c>
      <c r="DI210" s="133">
        <v>18038</v>
      </c>
      <c r="DJ210" s="133">
        <v>18038</v>
      </c>
      <c r="DK210" s="133">
        <v>18038</v>
      </c>
      <c r="DL210" s="133">
        <v>18038</v>
      </c>
      <c r="DM210" s="133">
        <v>18038</v>
      </c>
      <c r="DN210" s="133">
        <v>18038</v>
      </c>
      <c r="DO210" s="133">
        <v>18038</v>
      </c>
      <c r="DP210" s="133">
        <v>0</v>
      </c>
      <c r="DQ210" s="133">
        <v>0</v>
      </c>
      <c r="DR210" s="133">
        <v>0</v>
      </c>
      <c r="DS210" s="133">
        <v>0</v>
      </c>
      <c r="DU210" s="223"/>
      <c r="DV210" s="223"/>
      <c r="DW210" s="223"/>
      <c r="DX210" s="223"/>
      <c r="DY210" s="223"/>
      <c r="DZ210" s="223"/>
      <c r="EA210" s="223">
        <v>0</v>
      </c>
      <c r="EB210" s="223">
        <v>0</v>
      </c>
      <c r="EC210" s="223">
        <v>36076</v>
      </c>
      <c r="ED210" s="223">
        <f t="shared" si="50"/>
        <v>216456</v>
      </c>
      <c r="EE210" s="223">
        <f t="shared" si="51"/>
        <v>162342</v>
      </c>
      <c r="EF210" s="147" t="str">
        <f t="shared" si="52"/>
        <v>OK</v>
      </c>
      <c r="EG210" s="223">
        <f t="shared" si="53"/>
        <v>414874</v>
      </c>
      <c r="EI210" s="223">
        <f t="shared" si="49"/>
        <v>142218.85539940829</v>
      </c>
      <c r="EJ210" s="223">
        <f>EI210*'Key assumptions'!$H$20*'Key assumptions'!$H$21</f>
        <v>5333.2070774778103</v>
      </c>
      <c r="EK210" s="279">
        <f t="shared" si="56"/>
        <v>0.23963133640552994</v>
      </c>
      <c r="EL210" s="223">
        <f t="shared" si="54"/>
        <v>1278.0035393034384</v>
      </c>
      <c r="ET210" s="133">
        <f t="shared" si="57"/>
        <v>4</v>
      </c>
      <c r="EU210" s="133">
        <f t="shared" si="57"/>
        <v>12</v>
      </c>
      <c r="EV210" s="133">
        <f t="shared" si="57"/>
        <v>8</v>
      </c>
      <c r="EW210" s="133">
        <f t="shared" si="57"/>
        <v>12</v>
      </c>
      <c r="EX210" s="133">
        <f t="shared" si="57"/>
        <v>5</v>
      </c>
      <c r="EY210" s="133">
        <f t="shared" si="55"/>
        <v>41</v>
      </c>
      <c r="FA210" s="223">
        <v>0</v>
      </c>
      <c r="FB210" s="223">
        <v>36076</v>
      </c>
    </row>
    <row r="211" spans="1:158" ht="12.6" thickBot="1" x14ac:dyDescent="0.45">
      <c r="A211" s="133" t="str">
        <v>Construction Management</v>
      </c>
      <c r="B211" s="133" t="str">
        <v>N/A</v>
      </c>
      <c r="C211" s="133" t="str">
        <v>Internal Labour</v>
      </c>
      <c r="D211" s="133" t="str">
        <v>PT004728 - 4</v>
      </c>
      <c r="E211" s="133" t="str">
        <v>Site Manager Lines</v>
      </c>
      <c r="F211" s="133">
        <v>180.38</v>
      </c>
      <c r="G211" s="133">
        <v>79.010475221893486</v>
      </c>
      <c r="H211" s="133">
        <v>0</v>
      </c>
      <c r="I211" s="133">
        <v>0</v>
      </c>
      <c r="J211" s="133">
        <v>0</v>
      </c>
      <c r="K211" s="133">
        <v>0</v>
      </c>
      <c r="L211" s="133">
        <v>0</v>
      </c>
      <c r="M211" s="381" t="str">
        <v>[C-i-C]</v>
      </c>
      <c r="N211" s="381" t="str">
        <v>[C-i-C]</v>
      </c>
      <c r="O211" s="381" t="str">
        <v>[C-i-C]</v>
      </c>
      <c r="P211" s="381" t="str">
        <v>[C-i-C]</v>
      </c>
      <c r="Q211" s="381" t="str">
        <v>[C-i-C]</v>
      </c>
      <c r="R211" s="381" t="str">
        <v>[C-i-C]</v>
      </c>
      <c r="S211" s="381" t="str">
        <v>[C-i-C]</v>
      </c>
      <c r="T211" s="381" t="str">
        <v>[C-i-C]</v>
      </c>
      <c r="U211" s="381" t="str">
        <v>[C-i-C]</v>
      </c>
      <c r="V211" s="381" t="str">
        <v>[C-i-C]</v>
      </c>
      <c r="W211" s="381" t="str">
        <v>[C-i-C]</v>
      </c>
      <c r="X211" s="381" t="str">
        <v>[C-i-C]</v>
      </c>
      <c r="Y211" s="381" t="str">
        <v>[C-i-C]</v>
      </c>
      <c r="Z211" s="381" t="str">
        <v>[C-i-C]</v>
      </c>
      <c r="AA211" s="381" t="str">
        <v>[C-i-C]</v>
      </c>
      <c r="AB211" s="381" t="str">
        <v>[C-i-C]</v>
      </c>
      <c r="AC211" s="381" t="str">
        <v>[C-i-C]</v>
      </c>
      <c r="AD211" s="381" t="str">
        <v>[C-i-C]</v>
      </c>
      <c r="AE211" s="381" t="str">
        <v>[C-i-C]</v>
      </c>
      <c r="AF211" s="381" t="str">
        <v>[C-i-C]</v>
      </c>
      <c r="AG211" s="381" t="str">
        <v>[C-i-C]</v>
      </c>
      <c r="AH211" s="381" t="str">
        <v>[C-i-C]</v>
      </c>
      <c r="AI211" s="133">
        <v>0</v>
      </c>
      <c r="AJ211" s="133">
        <v>0</v>
      </c>
      <c r="AK211" s="133">
        <v>0</v>
      </c>
      <c r="AL211" s="133">
        <v>0</v>
      </c>
      <c r="AM211" s="133">
        <v>0.66666666666666663</v>
      </c>
      <c r="AN211" s="133">
        <v>0.66666666666666663</v>
      </c>
      <c r="AO211" s="133">
        <v>0.66666666666666663</v>
      </c>
      <c r="AP211" s="133">
        <v>0.66666666666666663</v>
      </c>
      <c r="AQ211" s="133">
        <v>0.66666666666666663</v>
      </c>
      <c r="AR211" s="133">
        <v>0.66666666666666663</v>
      </c>
      <c r="AS211" s="133">
        <v>0.66666666666666663</v>
      </c>
      <c r="AT211" s="133">
        <v>0.66666666666666663</v>
      </c>
      <c r="AU211" s="133">
        <v>0.66666666666666663</v>
      </c>
      <c r="AV211" s="133">
        <v>0.66666666666666663</v>
      </c>
      <c r="AW211" s="133">
        <v>0.66666666666666663</v>
      </c>
      <c r="AX211" s="133">
        <v>0.66666666666666663</v>
      </c>
      <c r="AY211" s="133">
        <v>0.66666666666666663</v>
      </c>
      <c r="AZ211" s="133">
        <v>0.66666666666666663</v>
      </c>
      <c r="BA211" s="133">
        <v>0.66666666666666663</v>
      </c>
      <c r="BB211" s="133">
        <v>0.66666666666666663</v>
      </c>
      <c r="BC211" s="133">
        <v>0.66666666666666663</v>
      </c>
      <c r="BD211" s="133">
        <v>0</v>
      </c>
      <c r="BE211" s="133">
        <v>0</v>
      </c>
      <c r="BF211" s="133">
        <v>0</v>
      </c>
      <c r="BG211" s="133">
        <v>0</v>
      </c>
      <c r="BH211" s="133">
        <v>0</v>
      </c>
      <c r="BI211" s="133">
        <v>0</v>
      </c>
      <c r="BJ211" s="133">
        <v>0</v>
      </c>
      <c r="BK211" s="133">
        <v>0</v>
      </c>
      <c r="BL211" s="133">
        <v>0</v>
      </c>
      <c r="BM211" s="133">
        <v>0</v>
      </c>
      <c r="BN211" s="133">
        <v>0</v>
      </c>
      <c r="BO211" s="133">
        <v>0</v>
      </c>
      <c r="BP211" s="133">
        <v>0</v>
      </c>
      <c r="BQ211" s="133">
        <v>0</v>
      </c>
      <c r="BR211" s="133">
        <v>0</v>
      </c>
      <c r="BS211" s="381" t="str">
        <v>[C-i-C]</v>
      </c>
      <c r="BT211" s="381" t="str">
        <v>[C-i-C]</v>
      </c>
      <c r="BU211" s="381" t="str">
        <v>[C-i-C]</v>
      </c>
      <c r="BV211" s="381" t="str">
        <v>[C-i-C]</v>
      </c>
      <c r="BW211" s="381" t="str">
        <v>[C-i-C]</v>
      </c>
      <c r="BX211" s="381" t="str">
        <v>[C-i-C]</v>
      </c>
      <c r="BY211" s="381" t="str">
        <v>[C-i-C]</v>
      </c>
      <c r="BZ211" s="381" t="str">
        <v>[C-i-C]</v>
      </c>
      <c r="CA211" s="381" t="str">
        <v>[C-i-C]</v>
      </c>
      <c r="CB211" s="381" t="str">
        <v>[C-i-C]</v>
      </c>
      <c r="CC211" s="381" t="str">
        <v>[C-i-C]</v>
      </c>
      <c r="CD211" s="381" t="str">
        <v>[C-i-C]</v>
      </c>
      <c r="CE211" s="381" t="str">
        <v>[C-i-C]</v>
      </c>
      <c r="CF211" s="381" t="str">
        <v>[C-i-C]</v>
      </c>
      <c r="CG211" s="381" t="str">
        <v>[C-i-C]</v>
      </c>
      <c r="CH211" s="381" t="str">
        <v>[C-i-C]</v>
      </c>
      <c r="CI211" s="381" t="str">
        <v>[C-i-C]</v>
      </c>
      <c r="CJ211" s="381" t="str">
        <v>[C-i-C]</v>
      </c>
      <c r="CK211" s="381" t="str">
        <v>[C-i-C]</v>
      </c>
      <c r="CL211" s="381" t="str">
        <v>[C-i-C]</v>
      </c>
      <c r="CM211" s="381" t="str">
        <v>[C-i-C]</v>
      </c>
      <c r="CN211" s="381" t="str">
        <v>[C-i-C]</v>
      </c>
      <c r="CO211" s="133">
        <v>0</v>
      </c>
      <c r="CP211" s="133">
        <v>0</v>
      </c>
      <c r="CQ211" s="133">
        <v>0</v>
      </c>
      <c r="CR211" s="133">
        <v>0</v>
      </c>
      <c r="CS211" s="133">
        <v>18038</v>
      </c>
      <c r="CT211" s="133">
        <v>18038</v>
      </c>
      <c r="CU211" s="133">
        <v>18038</v>
      </c>
      <c r="CV211" s="133">
        <v>18038</v>
      </c>
      <c r="CW211" s="133">
        <v>18038</v>
      </c>
      <c r="CX211" s="133">
        <v>18038</v>
      </c>
      <c r="CY211" s="133">
        <v>18038</v>
      </c>
      <c r="CZ211" s="133">
        <v>18038</v>
      </c>
      <c r="DA211" s="133">
        <v>18038</v>
      </c>
      <c r="DB211" s="133">
        <v>18038</v>
      </c>
      <c r="DC211" s="133">
        <v>18038</v>
      </c>
      <c r="DD211" s="133">
        <v>18038</v>
      </c>
      <c r="DE211" s="133">
        <v>18038</v>
      </c>
      <c r="DF211" s="133">
        <v>18038</v>
      </c>
      <c r="DG211" s="133">
        <v>18038</v>
      </c>
      <c r="DH211" s="133">
        <v>18038</v>
      </c>
      <c r="DI211" s="133">
        <v>18038</v>
      </c>
      <c r="DJ211" s="133">
        <v>0</v>
      </c>
      <c r="DK211" s="133">
        <v>0</v>
      </c>
      <c r="DL211" s="133">
        <v>0</v>
      </c>
      <c r="DM211" s="133">
        <v>0</v>
      </c>
      <c r="DN211" s="133">
        <v>0</v>
      </c>
      <c r="DO211" s="133">
        <v>0</v>
      </c>
      <c r="DP211" s="133">
        <v>0</v>
      </c>
      <c r="DQ211" s="133">
        <v>0</v>
      </c>
      <c r="DR211" s="133">
        <v>0</v>
      </c>
      <c r="DS211" s="133">
        <v>0</v>
      </c>
      <c r="DU211" s="223"/>
      <c r="DV211" s="223"/>
      <c r="DW211" s="223"/>
      <c r="DX211" s="223"/>
      <c r="DY211" s="223"/>
      <c r="DZ211" s="223"/>
      <c r="EA211" s="223">
        <v>0</v>
      </c>
      <c r="EB211" s="223">
        <v>0</v>
      </c>
      <c r="EC211" s="223">
        <v>36076</v>
      </c>
      <c r="ED211" s="223">
        <f t="shared" si="50"/>
        <v>216456</v>
      </c>
      <c r="EE211" s="223">
        <f t="shared" si="51"/>
        <v>54114</v>
      </c>
      <c r="EF211" s="147" t="str">
        <f t="shared" si="52"/>
        <v>OK</v>
      </c>
      <c r="EG211" s="223">
        <f t="shared" si="53"/>
        <v>306646</v>
      </c>
      <c r="EI211" s="223">
        <f t="shared" si="49"/>
        <v>142218.85539940829</v>
      </c>
      <c r="EJ211" s="223">
        <f>EI211*'Key assumptions'!$H$20*'Key assumptions'!$H$21</f>
        <v>5333.2070774778103</v>
      </c>
      <c r="EK211" s="279">
        <f t="shared" si="56"/>
        <v>0.23963133640552994</v>
      </c>
      <c r="EL211" s="223">
        <f t="shared" si="54"/>
        <v>1278.0035393034384</v>
      </c>
      <c r="ET211" s="133">
        <f t="shared" si="57"/>
        <v>4</v>
      </c>
      <c r="EU211" s="133">
        <f t="shared" si="57"/>
        <v>12</v>
      </c>
      <c r="EV211" s="133">
        <f t="shared" si="57"/>
        <v>8</v>
      </c>
      <c r="EW211" s="133">
        <f t="shared" si="57"/>
        <v>12</v>
      </c>
      <c r="EX211" s="133">
        <f t="shared" si="57"/>
        <v>3</v>
      </c>
      <c r="EY211" s="133">
        <f t="shared" si="55"/>
        <v>39</v>
      </c>
      <c r="FA211" s="223">
        <v>0</v>
      </c>
      <c r="FB211" s="223">
        <v>36076</v>
      </c>
    </row>
    <row r="212" spans="1:158" ht="12.6" thickBot="1" x14ac:dyDescent="0.45">
      <c r="A212" s="133" t="str">
        <v>Construction Management</v>
      </c>
      <c r="B212" s="133" t="str">
        <v>N/A</v>
      </c>
      <c r="C212" s="133" t="str">
        <v>Internal Labour</v>
      </c>
      <c r="D212" s="133" t="str">
        <v>PT004728 - 4</v>
      </c>
      <c r="E212" s="133" t="str">
        <v>Site Manager Lines</v>
      </c>
      <c r="F212" s="133">
        <v>180.38</v>
      </c>
      <c r="G212" s="133">
        <v>79.010475221893486</v>
      </c>
      <c r="H212" s="133">
        <v>0</v>
      </c>
      <c r="I212" s="133">
        <v>0</v>
      </c>
      <c r="J212" s="133">
        <v>0</v>
      </c>
      <c r="K212" s="133">
        <v>0</v>
      </c>
      <c r="L212" s="133">
        <v>0</v>
      </c>
      <c r="M212" s="381" t="str">
        <v>[C-i-C]</v>
      </c>
      <c r="N212" s="381" t="str">
        <v>[C-i-C]</v>
      </c>
      <c r="O212" s="381" t="str">
        <v>[C-i-C]</v>
      </c>
      <c r="P212" s="381" t="str">
        <v>[C-i-C]</v>
      </c>
      <c r="Q212" s="381" t="str">
        <v>[C-i-C]</v>
      </c>
      <c r="R212" s="381" t="str">
        <v>[C-i-C]</v>
      </c>
      <c r="S212" s="381" t="str">
        <v>[C-i-C]</v>
      </c>
      <c r="T212" s="381" t="str">
        <v>[C-i-C]</v>
      </c>
      <c r="U212" s="381" t="str">
        <v>[C-i-C]</v>
      </c>
      <c r="V212" s="381" t="str">
        <v>[C-i-C]</v>
      </c>
      <c r="W212" s="381" t="str">
        <v>[C-i-C]</v>
      </c>
      <c r="X212" s="381" t="str">
        <v>[C-i-C]</v>
      </c>
      <c r="Y212" s="381" t="str">
        <v>[C-i-C]</v>
      </c>
      <c r="Z212" s="381" t="str">
        <v>[C-i-C]</v>
      </c>
      <c r="AA212" s="381" t="str">
        <v>[C-i-C]</v>
      </c>
      <c r="AB212" s="381" t="str">
        <v>[C-i-C]</v>
      </c>
      <c r="AC212" s="381" t="str">
        <v>[C-i-C]</v>
      </c>
      <c r="AD212" s="381" t="str">
        <v>[C-i-C]</v>
      </c>
      <c r="AE212" s="381" t="str">
        <v>[C-i-C]</v>
      </c>
      <c r="AF212" s="381" t="str">
        <v>[C-i-C]</v>
      </c>
      <c r="AG212" s="381" t="str">
        <v>[C-i-C]</v>
      </c>
      <c r="AH212" s="381" t="str">
        <v>[C-i-C]</v>
      </c>
      <c r="AI212" s="133">
        <v>0</v>
      </c>
      <c r="AJ212" s="133">
        <v>0</v>
      </c>
      <c r="AK212" s="133">
        <v>0</v>
      </c>
      <c r="AL212" s="133">
        <v>0</v>
      </c>
      <c r="AM212" s="133">
        <v>0.66666666666666663</v>
      </c>
      <c r="AN212" s="133">
        <v>0.66666666666666663</v>
      </c>
      <c r="AO212" s="133">
        <v>0.66666666666666663</v>
      </c>
      <c r="AP212" s="133">
        <v>0.66666666666666663</v>
      </c>
      <c r="AQ212" s="133">
        <v>0.66666666666666663</v>
      </c>
      <c r="AR212" s="133">
        <v>0.66666666666666663</v>
      </c>
      <c r="AS212" s="133">
        <v>0.66666666666666663</v>
      </c>
      <c r="AT212" s="133">
        <v>0.66666666666666663</v>
      </c>
      <c r="AU212" s="133">
        <v>0.66666666666666663</v>
      </c>
      <c r="AV212" s="133">
        <v>0.66666666666666663</v>
      </c>
      <c r="AW212" s="133">
        <v>0.66666666666666663</v>
      </c>
      <c r="AX212" s="133">
        <v>0.66666666666666663</v>
      </c>
      <c r="AY212" s="133">
        <v>0.66666666666666663</v>
      </c>
      <c r="AZ212" s="133">
        <v>0.66666666666666663</v>
      </c>
      <c r="BA212" s="133">
        <v>0.66666666666666663</v>
      </c>
      <c r="BB212" s="133">
        <v>0.66666666666666663</v>
      </c>
      <c r="BC212" s="133">
        <v>0.66666666666666663</v>
      </c>
      <c r="BD212" s="133">
        <v>0</v>
      </c>
      <c r="BE212" s="133">
        <v>0</v>
      </c>
      <c r="BF212" s="133">
        <v>0</v>
      </c>
      <c r="BG212" s="133">
        <v>0</v>
      </c>
      <c r="BH212" s="133">
        <v>0</v>
      </c>
      <c r="BI212" s="133">
        <v>0</v>
      </c>
      <c r="BJ212" s="133">
        <v>0</v>
      </c>
      <c r="BK212" s="133">
        <v>0</v>
      </c>
      <c r="BL212" s="133">
        <v>0</v>
      </c>
      <c r="BM212" s="133">
        <v>0</v>
      </c>
      <c r="BN212" s="133">
        <v>0</v>
      </c>
      <c r="BO212" s="133">
        <v>0</v>
      </c>
      <c r="BP212" s="133">
        <v>0</v>
      </c>
      <c r="BQ212" s="133">
        <v>0</v>
      </c>
      <c r="BR212" s="133">
        <v>0</v>
      </c>
      <c r="BS212" s="381" t="str">
        <v>[C-i-C]</v>
      </c>
      <c r="BT212" s="381" t="str">
        <v>[C-i-C]</v>
      </c>
      <c r="BU212" s="381" t="str">
        <v>[C-i-C]</v>
      </c>
      <c r="BV212" s="381" t="str">
        <v>[C-i-C]</v>
      </c>
      <c r="BW212" s="381" t="str">
        <v>[C-i-C]</v>
      </c>
      <c r="BX212" s="381" t="str">
        <v>[C-i-C]</v>
      </c>
      <c r="BY212" s="381" t="str">
        <v>[C-i-C]</v>
      </c>
      <c r="BZ212" s="381" t="str">
        <v>[C-i-C]</v>
      </c>
      <c r="CA212" s="381" t="str">
        <v>[C-i-C]</v>
      </c>
      <c r="CB212" s="381" t="str">
        <v>[C-i-C]</v>
      </c>
      <c r="CC212" s="381" t="str">
        <v>[C-i-C]</v>
      </c>
      <c r="CD212" s="381" t="str">
        <v>[C-i-C]</v>
      </c>
      <c r="CE212" s="381" t="str">
        <v>[C-i-C]</v>
      </c>
      <c r="CF212" s="381" t="str">
        <v>[C-i-C]</v>
      </c>
      <c r="CG212" s="381" t="str">
        <v>[C-i-C]</v>
      </c>
      <c r="CH212" s="381" t="str">
        <v>[C-i-C]</v>
      </c>
      <c r="CI212" s="381" t="str">
        <v>[C-i-C]</v>
      </c>
      <c r="CJ212" s="381" t="str">
        <v>[C-i-C]</v>
      </c>
      <c r="CK212" s="381" t="str">
        <v>[C-i-C]</v>
      </c>
      <c r="CL212" s="381" t="str">
        <v>[C-i-C]</v>
      </c>
      <c r="CM212" s="381" t="str">
        <v>[C-i-C]</v>
      </c>
      <c r="CN212" s="381" t="str">
        <v>[C-i-C]</v>
      </c>
      <c r="CO212" s="133">
        <v>0</v>
      </c>
      <c r="CP212" s="133">
        <v>0</v>
      </c>
      <c r="CQ212" s="133">
        <v>0</v>
      </c>
      <c r="CR212" s="133">
        <v>0</v>
      </c>
      <c r="CS212" s="133">
        <v>18038</v>
      </c>
      <c r="CT212" s="133">
        <v>18038</v>
      </c>
      <c r="CU212" s="133">
        <v>18038</v>
      </c>
      <c r="CV212" s="133">
        <v>18038</v>
      </c>
      <c r="CW212" s="133">
        <v>18038</v>
      </c>
      <c r="CX212" s="133">
        <v>18038</v>
      </c>
      <c r="CY212" s="133">
        <v>18038</v>
      </c>
      <c r="CZ212" s="133">
        <v>18038</v>
      </c>
      <c r="DA212" s="133">
        <v>18038</v>
      </c>
      <c r="DB212" s="133">
        <v>18038</v>
      </c>
      <c r="DC212" s="133">
        <v>18038</v>
      </c>
      <c r="DD212" s="133">
        <v>18038</v>
      </c>
      <c r="DE212" s="133">
        <v>18038</v>
      </c>
      <c r="DF212" s="133">
        <v>18038</v>
      </c>
      <c r="DG212" s="133">
        <v>18038</v>
      </c>
      <c r="DH212" s="133">
        <v>18038</v>
      </c>
      <c r="DI212" s="133">
        <v>18038</v>
      </c>
      <c r="DJ212" s="133">
        <v>0</v>
      </c>
      <c r="DK212" s="133">
        <v>0</v>
      </c>
      <c r="DL212" s="133">
        <v>0</v>
      </c>
      <c r="DM212" s="133">
        <v>0</v>
      </c>
      <c r="DN212" s="133">
        <v>0</v>
      </c>
      <c r="DO212" s="133">
        <v>0</v>
      </c>
      <c r="DP212" s="133">
        <v>0</v>
      </c>
      <c r="DQ212" s="133">
        <v>0</v>
      </c>
      <c r="DR212" s="133">
        <v>0</v>
      </c>
      <c r="DS212" s="133">
        <v>0</v>
      </c>
      <c r="DU212" s="223"/>
      <c r="DV212" s="223"/>
      <c r="DW212" s="223"/>
      <c r="DX212" s="223"/>
      <c r="DY212" s="223"/>
      <c r="DZ212" s="223"/>
      <c r="EA212" s="223">
        <v>0</v>
      </c>
      <c r="EB212" s="223">
        <v>0</v>
      </c>
      <c r="EC212" s="223">
        <v>36076</v>
      </c>
      <c r="ED212" s="223">
        <f t="shared" si="50"/>
        <v>216456</v>
      </c>
      <c r="EE212" s="223">
        <f t="shared" si="51"/>
        <v>54114</v>
      </c>
      <c r="EF212" s="147" t="str">
        <f t="shared" si="52"/>
        <v>OK</v>
      </c>
      <c r="EG212" s="223">
        <f t="shared" si="53"/>
        <v>306646</v>
      </c>
      <c r="EI212" s="223">
        <f t="shared" si="49"/>
        <v>142218.85539940829</v>
      </c>
      <c r="EJ212" s="223">
        <f>EI212*'Key assumptions'!$H$20*'Key assumptions'!$H$21</f>
        <v>5333.2070774778103</v>
      </c>
      <c r="EK212" s="279">
        <f t="shared" si="56"/>
        <v>0.23963133640552994</v>
      </c>
      <c r="EL212" s="223">
        <f t="shared" si="54"/>
        <v>1278.0035393034384</v>
      </c>
      <c r="ET212" s="133">
        <f t="shared" si="57"/>
        <v>4</v>
      </c>
      <c r="EU212" s="133">
        <f t="shared" si="57"/>
        <v>12</v>
      </c>
      <c r="EV212" s="133">
        <f t="shared" si="57"/>
        <v>8</v>
      </c>
      <c r="EW212" s="133">
        <f t="shared" si="57"/>
        <v>12</v>
      </c>
      <c r="EX212" s="133">
        <f t="shared" si="57"/>
        <v>3</v>
      </c>
      <c r="EY212" s="133">
        <f t="shared" si="55"/>
        <v>39</v>
      </c>
      <c r="FA212" s="223">
        <v>0</v>
      </c>
      <c r="FB212" s="223">
        <v>36076</v>
      </c>
    </row>
    <row r="213" spans="1:158" ht="12.6" thickBot="1" x14ac:dyDescent="0.45">
      <c r="A213" s="133" t="str">
        <v>Other support and corporate roles</v>
      </c>
      <c r="B213" s="133" t="str">
        <v>N/A</v>
      </c>
      <c r="C213" s="133" t="str">
        <v>Internal Labour</v>
      </c>
      <c r="D213" s="133" t="str">
        <v>PT004728 - 4</v>
      </c>
      <c r="E213" s="133" t="str">
        <v>Safety Officer</v>
      </c>
      <c r="F213" s="133">
        <v>216.62</v>
      </c>
      <c r="G213" s="133">
        <v>94.875194156804724</v>
      </c>
      <c r="H213" s="133">
        <v>0</v>
      </c>
      <c r="I213" s="133">
        <v>0</v>
      </c>
      <c r="J213" s="133">
        <v>0</v>
      </c>
      <c r="K213" s="133">
        <v>0</v>
      </c>
      <c r="L213" s="133">
        <v>0</v>
      </c>
      <c r="M213" s="381" t="str">
        <v>[C-i-C]</v>
      </c>
      <c r="N213" s="381" t="str">
        <v>[C-i-C]</v>
      </c>
      <c r="O213" s="381" t="str">
        <v>[C-i-C]</v>
      </c>
      <c r="P213" s="381" t="str">
        <v>[C-i-C]</v>
      </c>
      <c r="Q213" s="381" t="str">
        <v>[C-i-C]</v>
      </c>
      <c r="R213" s="381" t="str">
        <v>[C-i-C]</v>
      </c>
      <c r="S213" s="381" t="str">
        <v>[C-i-C]</v>
      </c>
      <c r="T213" s="381" t="str">
        <v>[C-i-C]</v>
      </c>
      <c r="U213" s="381" t="str">
        <v>[C-i-C]</v>
      </c>
      <c r="V213" s="381" t="str">
        <v>[C-i-C]</v>
      </c>
      <c r="W213" s="381" t="str">
        <v>[C-i-C]</v>
      </c>
      <c r="X213" s="381" t="str">
        <v>[C-i-C]</v>
      </c>
      <c r="Y213" s="381" t="str">
        <v>[C-i-C]</v>
      </c>
      <c r="Z213" s="381" t="str">
        <v>[C-i-C]</v>
      </c>
      <c r="AA213" s="381" t="str">
        <v>[C-i-C]</v>
      </c>
      <c r="AB213" s="381" t="str">
        <v>[C-i-C]</v>
      </c>
      <c r="AC213" s="381" t="str">
        <v>[C-i-C]</v>
      </c>
      <c r="AD213" s="381" t="str">
        <v>[C-i-C]</v>
      </c>
      <c r="AE213" s="381" t="str">
        <v>[C-i-C]</v>
      </c>
      <c r="AF213" s="381" t="str">
        <v>[C-i-C]</v>
      </c>
      <c r="AG213" s="381" t="str">
        <v>[C-i-C]</v>
      </c>
      <c r="AH213" s="381" t="str">
        <v>[C-i-C]</v>
      </c>
      <c r="AI213" s="133">
        <v>0.18</v>
      </c>
      <c r="AJ213" s="133">
        <v>0.18</v>
      </c>
      <c r="AK213" s="133">
        <v>0.18</v>
      </c>
      <c r="AL213" s="133">
        <v>0.18</v>
      </c>
      <c r="AM213" s="133">
        <v>0.18</v>
      </c>
      <c r="AN213" s="133">
        <v>0.18</v>
      </c>
      <c r="AO213" s="133">
        <v>0.18</v>
      </c>
      <c r="AP213" s="133">
        <v>0.18</v>
      </c>
      <c r="AQ213" s="133">
        <v>0.27857142857142858</v>
      </c>
      <c r="AR213" s="133">
        <v>0.27857142857142858</v>
      </c>
      <c r="AS213" s="133">
        <v>0.27857142857142858</v>
      </c>
      <c r="AT213" s="133">
        <v>0.27857142857142858</v>
      </c>
      <c r="AU213" s="133">
        <v>0.27857142857142858</v>
      </c>
      <c r="AV213" s="133">
        <v>0.27857142857142858</v>
      </c>
      <c r="AW213" s="133">
        <v>0.27857142857142858</v>
      </c>
      <c r="AX213" s="133">
        <v>0.18</v>
      </c>
      <c r="AY213" s="133">
        <v>0.65999999999999992</v>
      </c>
      <c r="AZ213" s="133">
        <v>0.65999999999999992</v>
      </c>
      <c r="BA213" s="133">
        <v>0.65999999999999992</v>
      </c>
      <c r="BB213" s="133">
        <v>0.65999999999999992</v>
      </c>
      <c r="BC213" s="133">
        <v>0.65999999999999992</v>
      </c>
      <c r="BD213" s="133">
        <v>0</v>
      </c>
      <c r="BE213" s="133">
        <v>0</v>
      </c>
      <c r="BF213" s="133">
        <v>0</v>
      </c>
      <c r="BG213" s="133">
        <v>0</v>
      </c>
      <c r="BH213" s="133">
        <v>0</v>
      </c>
      <c r="BI213" s="133">
        <v>0</v>
      </c>
      <c r="BJ213" s="133">
        <v>0</v>
      </c>
      <c r="BK213" s="133">
        <v>0</v>
      </c>
      <c r="BL213" s="133">
        <v>0</v>
      </c>
      <c r="BM213" s="133">
        <v>0</v>
      </c>
      <c r="BN213" s="133">
        <v>0</v>
      </c>
      <c r="BO213" s="133">
        <v>0</v>
      </c>
      <c r="BP213" s="133">
        <v>0</v>
      </c>
      <c r="BQ213" s="133">
        <v>0</v>
      </c>
      <c r="BR213" s="133">
        <v>0</v>
      </c>
      <c r="BS213" s="381" t="str">
        <v>[C-i-C]</v>
      </c>
      <c r="BT213" s="381" t="str">
        <v>[C-i-C]</v>
      </c>
      <c r="BU213" s="381" t="str">
        <v>[C-i-C]</v>
      </c>
      <c r="BV213" s="381" t="str">
        <v>[C-i-C]</v>
      </c>
      <c r="BW213" s="381" t="str">
        <v>[C-i-C]</v>
      </c>
      <c r="BX213" s="381" t="str">
        <v>[C-i-C]</v>
      </c>
      <c r="BY213" s="381" t="str">
        <v>[C-i-C]</v>
      </c>
      <c r="BZ213" s="381" t="str">
        <v>[C-i-C]</v>
      </c>
      <c r="CA213" s="381" t="str">
        <v>[C-i-C]</v>
      </c>
      <c r="CB213" s="381" t="str">
        <v>[C-i-C]</v>
      </c>
      <c r="CC213" s="381" t="str">
        <v>[C-i-C]</v>
      </c>
      <c r="CD213" s="381" t="str">
        <v>[C-i-C]</v>
      </c>
      <c r="CE213" s="381" t="str">
        <v>[C-i-C]</v>
      </c>
      <c r="CF213" s="381" t="str">
        <v>[C-i-C]</v>
      </c>
      <c r="CG213" s="381" t="str">
        <v>[C-i-C]</v>
      </c>
      <c r="CH213" s="381" t="str">
        <v>[C-i-C]</v>
      </c>
      <c r="CI213" s="381" t="str">
        <v>[C-i-C]</v>
      </c>
      <c r="CJ213" s="381" t="str">
        <v>[C-i-C]</v>
      </c>
      <c r="CK213" s="381" t="str">
        <v>[C-i-C]</v>
      </c>
      <c r="CL213" s="381" t="str">
        <v>[C-i-C]</v>
      </c>
      <c r="CM213" s="381" t="str">
        <v>[C-i-C]</v>
      </c>
      <c r="CN213" s="381" t="str">
        <v>[C-i-C]</v>
      </c>
      <c r="CO213" s="133">
        <v>5848.74</v>
      </c>
      <c r="CP213" s="133">
        <v>5848.74</v>
      </c>
      <c r="CQ213" s="133">
        <v>5848.74</v>
      </c>
      <c r="CR213" s="133">
        <v>5848.74</v>
      </c>
      <c r="CS213" s="133">
        <v>5848.74</v>
      </c>
      <c r="CT213" s="133">
        <v>5848.74</v>
      </c>
      <c r="CU213" s="133">
        <v>5848.74</v>
      </c>
      <c r="CV213" s="133">
        <v>5848.74</v>
      </c>
      <c r="CW213" s="133">
        <v>9051.6214285714286</v>
      </c>
      <c r="CX213" s="133">
        <v>9051.6214285714286</v>
      </c>
      <c r="CY213" s="133">
        <v>9051.6214285714286</v>
      </c>
      <c r="CZ213" s="133">
        <v>9051.6214285714286</v>
      </c>
      <c r="DA213" s="133">
        <v>9051.6214285714286</v>
      </c>
      <c r="DB213" s="133">
        <v>9051.6214285714286</v>
      </c>
      <c r="DC213" s="133">
        <v>9051.6214285714286</v>
      </c>
      <c r="DD213" s="133">
        <v>5848.74</v>
      </c>
      <c r="DE213" s="133">
        <v>21445.379999999997</v>
      </c>
      <c r="DF213" s="133">
        <v>21445.379999999997</v>
      </c>
      <c r="DG213" s="133">
        <v>21445.379999999997</v>
      </c>
      <c r="DH213" s="133">
        <v>21445.379999999997</v>
      </c>
      <c r="DI213" s="133">
        <v>21445.379999999997</v>
      </c>
      <c r="DJ213" s="133">
        <v>0</v>
      </c>
      <c r="DK213" s="133">
        <v>0</v>
      </c>
      <c r="DL213" s="133">
        <v>0</v>
      </c>
      <c r="DM213" s="133">
        <v>0</v>
      </c>
      <c r="DN213" s="133">
        <v>0</v>
      </c>
      <c r="DO213" s="133">
        <v>0</v>
      </c>
      <c r="DP213" s="133">
        <v>0</v>
      </c>
      <c r="DQ213" s="133">
        <v>0</v>
      </c>
      <c r="DR213" s="133">
        <v>0</v>
      </c>
      <c r="DS213" s="133">
        <v>0</v>
      </c>
      <c r="DU213" s="223"/>
      <c r="DV213" s="223"/>
      <c r="DW213" s="223"/>
      <c r="DX213" s="223"/>
      <c r="DY213" s="223"/>
      <c r="DZ213" s="223"/>
      <c r="EA213" s="223">
        <v>0</v>
      </c>
      <c r="EB213" s="223">
        <v>0</v>
      </c>
      <c r="EC213" s="223">
        <v>64336.139999999985</v>
      </c>
      <c r="ED213" s="223">
        <f t="shared" si="50"/>
        <v>123798.33000000002</v>
      </c>
      <c r="EE213" s="223">
        <f t="shared" si="51"/>
        <v>64336.139999999992</v>
      </c>
      <c r="EF213" s="147" t="str">
        <f t="shared" si="52"/>
        <v>ERROR</v>
      </c>
      <c r="EG213" s="223">
        <f t="shared" si="53"/>
        <v>252470.61</v>
      </c>
      <c r="EI213" s="223">
        <f t="shared" si="49"/>
        <v>170775.34948224848</v>
      </c>
      <c r="EJ213" s="223">
        <f>EI213*'Key assumptions'!$H$20*'Key assumptions'!$H$21</f>
        <v>6404.0756055843176</v>
      </c>
      <c r="EK213" s="279">
        <f t="shared" si="56"/>
        <v>0.23963133640552994</v>
      </c>
      <c r="EL213" s="223">
        <f t="shared" si="54"/>
        <v>1534.6171958082234</v>
      </c>
      <c r="ET213" s="133">
        <f t="shared" si="57"/>
        <v>4</v>
      </c>
      <c r="EU213" s="133">
        <f t="shared" si="57"/>
        <v>12</v>
      </c>
      <c r="EV213" s="133">
        <f t="shared" si="57"/>
        <v>12</v>
      </c>
      <c r="EW213" s="133">
        <f t="shared" si="57"/>
        <v>12</v>
      </c>
      <c r="EX213" s="133">
        <f t="shared" si="57"/>
        <v>3</v>
      </c>
      <c r="EY213" s="133">
        <f t="shared" si="55"/>
        <v>43</v>
      </c>
      <c r="FA213" s="223">
        <v>29243.699999999997</v>
      </c>
      <c r="FB213" s="223">
        <v>35092.439999999995</v>
      </c>
    </row>
    <row r="214" spans="1:158" ht="12.6" thickBot="1" x14ac:dyDescent="0.45">
      <c r="A214" s="133" t="str">
        <v>Project Controls</v>
      </c>
      <c r="B214" s="133" t="str">
        <v>N/A</v>
      </c>
      <c r="C214" s="133" t="str">
        <v>Internal Labour</v>
      </c>
      <c r="D214" s="133" t="str">
        <v>PT004728 - 4</v>
      </c>
      <c r="E214" s="133" t="str">
        <v>L5 Manager</v>
      </c>
      <c r="F214" s="133">
        <v>318.92</v>
      </c>
      <c r="G214" s="133">
        <v>142.5</v>
      </c>
      <c r="H214" s="133">
        <v>0</v>
      </c>
      <c r="I214" s="133">
        <v>0</v>
      </c>
      <c r="J214" s="133">
        <v>0</v>
      </c>
      <c r="K214" s="133">
        <v>0</v>
      </c>
      <c r="L214" s="133">
        <v>0</v>
      </c>
      <c r="M214" s="381" t="str">
        <v>[C-i-C]</v>
      </c>
      <c r="N214" s="381" t="str">
        <v>[C-i-C]</v>
      </c>
      <c r="O214" s="381" t="str">
        <v>[C-i-C]</v>
      </c>
      <c r="P214" s="381" t="str">
        <v>[C-i-C]</v>
      </c>
      <c r="Q214" s="381" t="str">
        <v>[C-i-C]</v>
      </c>
      <c r="R214" s="381" t="str">
        <v>[C-i-C]</v>
      </c>
      <c r="S214" s="381" t="str">
        <v>[C-i-C]</v>
      </c>
      <c r="T214" s="381" t="str">
        <v>[C-i-C]</v>
      </c>
      <c r="U214" s="381" t="str">
        <v>[C-i-C]</v>
      </c>
      <c r="V214" s="381" t="str">
        <v>[C-i-C]</v>
      </c>
      <c r="W214" s="381" t="str">
        <v>[C-i-C]</v>
      </c>
      <c r="X214" s="381" t="str">
        <v>[C-i-C]</v>
      </c>
      <c r="Y214" s="381" t="str">
        <v>[C-i-C]</v>
      </c>
      <c r="Z214" s="381" t="str">
        <v>[C-i-C]</v>
      </c>
      <c r="AA214" s="381" t="str">
        <v>[C-i-C]</v>
      </c>
      <c r="AB214" s="381" t="str">
        <v>[C-i-C]</v>
      </c>
      <c r="AC214" s="381" t="str">
        <v>[C-i-C]</v>
      </c>
      <c r="AD214" s="381" t="str">
        <v>[C-i-C]</v>
      </c>
      <c r="AE214" s="381" t="str">
        <v>[C-i-C]</v>
      </c>
      <c r="AF214" s="381" t="str">
        <v>[C-i-C]</v>
      </c>
      <c r="AG214" s="381" t="str">
        <v>[C-i-C]</v>
      </c>
      <c r="AH214" s="381" t="str">
        <v>[C-i-C]</v>
      </c>
      <c r="AI214" s="133">
        <v>0</v>
      </c>
      <c r="AJ214" s="133">
        <v>0</v>
      </c>
      <c r="AK214" s="133">
        <v>0</v>
      </c>
      <c r="AL214" s="133">
        <v>0</v>
      </c>
      <c r="AM214" s="133">
        <v>0</v>
      </c>
      <c r="AN214" s="133">
        <v>0</v>
      </c>
      <c r="AO214" s="133">
        <v>0</v>
      </c>
      <c r="AP214" s="133">
        <v>0</v>
      </c>
      <c r="AQ214" s="133">
        <v>0</v>
      </c>
      <c r="AR214" s="133">
        <v>0</v>
      </c>
      <c r="AS214" s="133">
        <v>0</v>
      </c>
      <c r="AT214" s="133">
        <v>0</v>
      </c>
      <c r="AU214" s="133">
        <v>0</v>
      </c>
      <c r="AV214" s="133">
        <v>0</v>
      </c>
      <c r="AW214" s="133">
        <v>0</v>
      </c>
      <c r="AX214" s="133">
        <v>0</v>
      </c>
      <c r="AY214" s="133">
        <v>0</v>
      </c>
      <c r="AZ214" s="133">
        <v>0</v>
      </c>
      <c r="BA214" s="133">
        <v>0</v>
      </c>
      <c r="BB214" s="133">
        <v>0</v>
      </c>
      <c r="BC214" s="133">
        <v>0</v>
      </c>
      <c r="BD214" s="133">
        <v>0</v>
      </c>
      <c r="BE214" s="133">
        <v>0</v>
      </c>
      <c r="BF214" s="133">
        <v>0</v>
      </c>
      <c r="BG214" s="133">
        <v>0</v>
      </c>
      <c r="BH214" s="133">
        <v>0</v>
      </c>
      <c r="BI214" s="133">
        <v>0</v>
      </c>
      <c r="BJ214" s="133">
        <v>0</v>
      </c>
      <c r="BK214" s="133">
        <v>0</v>
      </c>
      <c r="BL214" s="133">
        <v>0</v>
      </c>
      <c r="BM214" s="133">
        <v>0</v>
      </c>
      <c r="BN214" s="133">
        <v>0</v>
      </c>
      <c r="BO214" s="133">
        <v>0</v>
      </c>
      <c r="BP214" s="133">
        <v>0</v>
      </c>
      <c r="BQ214" s="133">
        <v>0</v>
      </c>
      <c r="BR214" s="133">
        <v>0</v>
      </c>
      <c r="BS214" s="381" t="str">
        <v>[C-i-C]</v>
      </c>
      <c r="BT214" s="381" t="str">
        <v>[C-i-C]</v>
      </c>
      <c r="BU214" s="381" t="str">
        <v>[C-i-C]</v>
      </c>
      <c r="BV214" s="381" t="str">
        <v>[C-i-C]</v>
      </c>
      <c r="BW214" s="381" t="str">
        <v>[C-i-C]</v>
      </c>
      <c r="BX214" s="381" t="str">
        <v>[C-i-C]</v>
      </c>
      <c r="BY214" s="381" t="str">
        <v>[C-i-C]</v>
      </c>
      <c r="BZ214" s="381" t="str">
        <v>[C-i-C]</v>
      </c>
      <c r="CA214" s="381" t="str">
        <v>[C-i-C]</v>
      </c>
      <c r="CB214" s="381" t="str">
        <v>[C-i-C]</v>
      </c>
      <c r="CC214" s="381" t="str">
        <v>[C-i-C]</v>
      </c>
      <c r="CD214" s="381" t="str">
        <v>[C-i-C]</v>
      </c>
      <c r="CE214" s="381" t="str">
        <v>[C-i-C]</v>
      </c>
      <c r="CF214" s="381" t="str">
        <v>[C-i-C]</v>
      </c>
      <c r="CG214" s="381" t="str">
        <v>[C-i-C]</v>
      </c>
      <c r="CH214" s="381" t="str">
        <v>[C-i-C]</v>
      </c>
      <c r="CI214" s="381" t="str">
        <v>[C-i-C]</v>
      </c>
      <c r="CJ214" s="381" t="str">
        <v>[C-i-C]</v>
      </c>
      <c r="CK214" s="381" t="str">
        <v>[C-i-C]</v>
      </c>
      <c r="CL214" s="381" t="str">
        <v>[C-i-C]</v>
      </c>
      <c r="CM214" s="381" t="str">
        <v>[C-i-C]</v>
      </c>
      <c r="CN214" s="381" t="str">
        <v>[C-i-C]</v>
      </c>
      <c r="CO214" s="133">
        <v>0</v>
      </c>
      <c r="CP214" s="133">
        <v>0</v>
      </c>
      <c r="CQ214" s="133">
        <v>0</v>
      </c>
      <c r="CR214" s="133">
        <v>0</v>
      </c>
      <c r="CS214" s="133">
        <v>0</v>
      </c>
      <c r="CT214" s="133">
        <v>0</v>
      </c>
      <c r="CU214" s="133">
        <v>0</v>
      </c>
      <c r="CV214" s="133">
        <v>0</v>
      </c>
      <c r="CW214" s="133">
        <v>0</v>
      </c>
      <c r="CX214" s="133">
        <v>0</v>
      </c>
      <c r="CY214" s="133">
        <v>0</v>
      </c>
      <c r="CZ214" s="133">
        <v>0</v>
      </c>
      <c r="DA214" s="133">
        <v>0</v>
      </c>
      <c r="DB214" s="133">
        <v>0</v>
      </c>
      <c r="DC214" s="133">
        <v>0</v>
      </c>
      <c r="DD214" s="133">
        <v>0</v>
      </c>
      <c r="DE214" s="133">
        <v>0</v>
      </c>
      <c r="DF214" s="133">
        <v>0</v>
      </c>
      <c r="DG214" s="133">
        <v>0</v>
      </c>
      <c r="DH214" s="133">
        <v>0</v>
      </c>
      <c r="DI214" s="133">
        <v>0</v>
      </c>
      <c r="DJ214" s="133">
        <v>0</v>
      </c>
      <c r="DK214" s="133">
        <v>0</v>
      </c>
      <c r="DL214" s="133">
        <v>0</v>
      </c>
      <c r="DM214" s="133">
        <v>0</v>
      </c>
      <c r="DN214" s="133">
        <v>0</v>
      </c>
      <c r="DO214" s="133">
        <v>0</v>
      </c>
      <c r="DP214" s="133">
        <v>0</v>
      </c>
      <c r="DQ214" s="133">
        <v>0</v>
      </c>
      <c r="DR214" s="133">
        <v>0</v>
      </c>
      <c r="DS214" s="133">
        <v>0</v>
      </c>
      <c r="DU214" s="223"/>
      <c r="DV214" s="223"/>
      <c r="DW214" s="223"/>
      <c r="DX214" s="223"/>
      <c r="DY214" s="223"/>
      <c r="DZ214" s="223"/>
      <c r="EA214" s="223">
        <v>143514</v>
      </c>
      <c r="EB214" s="223">
        <v>0</v>
      </c>
      <c r="EC214" s="223">
        <v>0</v>
      </c>
      <c r="ED214" s="223">
        <f t="shared" si="50"/>
        <v>0</v>
      </c>
      <c r="EE214" s="223">
        <f t="shared" si="51"/>
        <v>0</v>
      </c>
      <c r="EF214" s="147" t="str">
        <f t="shared" si="52"/>
        <v>ERROR</v>
      </c>
      <c r="EG214" s="223">
        <f t="shared" si="53"/>
        <v>143514</v>
      </c>
      <c r="EI214" s="223">
        <f t="shared" si="49"/>
        <v>256500</v>
      </c>
      <c r="EJ214" s="223">
        <f>EI214*'Key assumptions'!$H$20*'Key assumptions'!$H$21</f>
        <v>9618.75</v>
      </c>
      <c r="EK214" s="279">
        <f t="shared" si="56"/>
        <v>0.23963133640552994</v>
      </c>
      <c r="EL214" s="223">
        <f t="shared" si="54"/>
        <v>2304.953917050691</v>
      </c>
      <c r="ET214" s="133">
        <f t="shared" si="57"/>
        <v>4</v>
      </c>
      <c r="EU214" s="133">
        <f t="shared" si="57"/>
        <v>12</v>
      </c>
      <c r="EV214" s="133">
        <f t="shared" si="57"/>
        <v>6</v>
      </c>
      <c r="EW214" s="133">
        <f t="shared" si="57"/>
        <v>0</v>
      </c>
      <c r="EX214" s="133">
        <f t="shared" si="57"/>
        <v>0</v>
      </c>
      <c r="EY214" s="133">
        <f t="shared" si="55"/>
        <v>22</v>
      </c>
      <c r="FA214" s="223">
        <v>0</v>
      </c>
      <c r="FB214" s="223">
        <v>0</v>
      </c>
    </row>
    <row r="215" spans="1:158" ht="12.6" thickBot="1" x14ac:dyDescent="0.45">
      <c r="A215" s="133" t="str">
        <v>Project Controls</v>
      </c>
      <c r="B215" s="133" t="str">
        <v>N/A</v>
      </c>
      <c r="C215" s="133" t="str">
        <v>Internal Labour</v>
      </c>
      <c r="D215" s="133" t="str">
        <v>PT004728 - 4</v>
      </c>
      <c r="E215" s="133" t="str">
        <v>Project Controls Lead</v>
      </c>
      <c r="F215" s="133">
        <v>302.58</v>
      </c>
      <c r="G215" s="133">
        <v>135.19999999999999</v>
      </c>
      <c r="H215" s="133">
        <v>0</v>
      </c>
      <c r="I215" s="133">
        <v>0</v>
      </c>
      <c r="J215" s="133">
        <v>0</v>
      </c>
      <c r="K215" s="133">
        <v>0</v>
      </c>
      <c r="L215" s="133">
        <v>0</v>
      </c>
      <c r="M215" s="381" t="str">
        <v>[C-i-C]</v>
      </c>
      <c r="N215" s="381" t="str">
        <v>[C-i-C]</v>
      </c>
      <c r="O215" s="381" t="str">
        <v>[C-i-C]</v>
      </c>
      <c r="P215" s="381" t="str">
        <v>[C-i-C]</v>
      </c>
      <c r="Q215" s="381" t="str">
        <v>[C-i-C]</v>
      </c>
      <c r="R215" s="381" t="str">
        <v>[C-i-C]</v>
      </c>
      <c r="S215" s="381" t="str">
        <v>[C-i-C]</v>
      </c>
      <c r="T215" s="381" t="str">
        <v>[C-i-C]</v>
      </c>
      <c r="U215" s="381" t="str">
        <v>[C-i-C]</v>
      </c>
      <c r="V215" s="381" t="str">
        <v>[C-i-C]</v>
      </c>
      <c r="W215" s="381" t="str">
        <v>[C-i-C]</v>
      </c>
      <c r="X215" s="381" t="str">
        <v>[C-i-C]</v>
      </c>
      <c r="Y215" s="381" t="str">
        <v>[C-i-C]</v>
      </c>
      <c r="Z215" s="381" t="str">
        <v>[C-i-C]</v>
      </c>
      <c r="AA215" s="381" t="str">
        <v>[C-i-C]</v>
      </c>
      <c r="AB215" s="381" t="str">
        <v>[C-i-C]</v>
      </c>
      <c r="AC215" s="381" t="str">
        <v>[C-i-C]</v>
      </c>
      <c r="AD215" s="381" t="str">
        <v>[C-i-C]</v>
      </c>
      <c r="AE215" s="381" t="str">
        <v>[C-i-C]</v>
      </c>
      <c r="AF215" s="381" t="str">
        <v>[C-i-C]</v>
      </c>
      <c r="AG215" s="381" t="str">
        <v>[C-i-C]</v>
      </c>
      <c r="AH215" s="381" t="str">
        <v>[C-i-C]</v>
      </c>
      <c r="AI215" s="133">
        <v>0</v>
      </c>
      <c r="AJ215" s="133">
        <v>0</v>
      </c>
      <c r="AK215" s="133">
        <v>0</v>
      </c>
      <c r="AL215" s="133">
        <v>0</v>
      </c>
      <c r="AM215" s="133">
        <v>0</v>
      </c>
      <c r="AN215" s="133">
        <v>0</v>
      </c>
      <c r="AO215" s="133">
        <v>0</v>
      </c>
      <c r="AP215" s="133">
        <v>0</v>
      </c>
      <c r="AQ215" s="133">
        <v>0</v>
      </c>
      <c r="AR215" s="133">
        <v>0</v>
      </c>
      <c r="AS215" s="133">
        <v>0</v>
      </c>
      <c r="AT215" s="133">
        <v>0</v>
      </c>
      <c r="AU215" s="133">
        <v>0</v>
      </c>
      <c r="AV215" s="133">
        <v>0</v>
      </c>
      <c r="AW215" s="133">
        <v>0</v>
      </c>
      <c r="AX215" s="133">
        <v>0</v>
      </c>
      <c r="AY215" s="133">
        <v>0.25</v>
      </c>
      <c r="AZ215" s="133">
        <v>0.25</v>
      </c>
      <c r="BA215" s="133">
        <v>0.25</v>
      </c>
      <c r="BB215" s="133">
        <v>0.25</v>
      </c>
      <c r="BC215" s="133">
        <v>0.25</v>
      </c>
      <c r="BD215" s="133">
        <v>0</v>
      </c>
      <c r="BE215" s="133">
        <v>0</v>
      </c>
      <c r="BF215" s="133">
        <v>0</v>
      </c>
      <c r="BG215" s="133">
        <v>0</v>
      </c>
      <c r="BH215" s="133">
        <v>0</v>
      </c>
      <c r="BI215" s="133">
        <v>0</v>
      </c>
      <c r="BJ215" s="133">
        <v>0</v>
      </c>
      <c r="BK215" s="133">
        <v>0</v>
      </c>
      <c r="BL215" s="133">
        <v>0</v>
      </c>
      <c r="BM215" s="133">
        <v>0</v>
      </c>
      <c r="BN215" s="133">
        <v>0</v>
      </c>
      <c r="BO215" s="133">
        <v>0</v>
      </c>
      <c r="BP215" s="133">
        <v>0</v>
      </c>
      <c r="BQ215" s="133">
        <v>0</v>
      </c>
      <c r="BR215" s="133">
        <v>0</v>
      </c>
      <c r="BS215" s="381" t="str">
        <v>[C-i-C]</v>
      </c>
      <c r="BT215" s="381" t="str">
        <v>[C-i-C]</v>
      </c>
      <c r="BU215" s="381" t="str">
        <v>[C-i-C]</v>
      </c>
      <c r="BV215" s="381" t="str">
        <v>[C-i-C]</v>
      </c>
      <c r="BW215" s="381" t="str">
        <v>[C-i-C]</v>
      </c>
      <c r="BX215" s="381" t="str">
        <v>[C-i-C]</v>
      </c>
      <c r="BY215" s="381" t="str">
        <v>[C-i-C]</v>
      </c>
      <c r="BZ215" s="381" t="str">
        <v>[C-i-C]</v>
      </c>
      <c r="CA215" s="381" t="str">
        <v>[C-i-C]</v>
      </c>
      <c r="CB215" s="381" t="str">
        <v>[C-i-C]</v>
      </c>
      <c r="CC215" s="381" t="str">
        <v>[C-i-C]</v>
      </c>
      <c r="CD215" s="381" t="str">
        <v>[C-i-C]</v>
      </c>
      <c r="CE215" s="381" t="str">
        <v>[C-i-C]</v>
      </c>
      <c r="CF215" s="381" t="str">
        <v>[C-i-C]</v>
      </c>
      <c r="CG215" s="381" t="str">
        <v>[C-i-C]</v>
      </c>
      <c r="CH215" s="381" t="str">
        <v>[C-i-C]</v>
      </c>
      <c r="CI215" s="381" t="str">
        <v>[C-i-C]</v>
      </c>
      <c r="CJ215" s="381" t="str">
        <v>[C-i-C]</v>
      </c>
      <c r="CK215" s="381" t="str">
        <v>[C-i-C]</v>
      </c>
      <c r="CL215" s="381" t="str">
        <v>[C-i-C]</v>
      </c>
      <c r="CM215" s="381" t="str">
        <v>[C-i-C]</v>
      </c>
      <c r="CN215" s="381" t="str">
        <v>[C-i-C]</v>
      </c>
      <c r="CO215" s="133">
        <v>0</v>
      </c>
      <c r="CP215" s="133">
        <v>0</v>
      </c>
      <c r="CQ215" s="133">
        <v>0</v>
      </c>
      <c r="CR215" s="133">
        <v>0</v>
      </c>
      <c r="CS215" s="133">
        <v>0</v>
      </c>
      <c r="CT215" s="133">
        <v>0</v>
      </c>
      <c r="CU215" s="133">
        <v>0</v>
      </c>
      <c r="CV215" s="133">
        <v>0</v>
      </c>
      <c r="CW215" s="133">
        <v>0</v>
      </c>
      <c r="CX215" s="133">
        <v>0</v>
      </c>
      <c r="CY215" s="133">
        <v>0</v>
      </c>
      <c r="CZ215" s="133">
        <v>0</v>
      </c>
      <c r="DA215" s="133">
        <v>0</v>
      </c>
      <c r="DB215" s="133">
        <v>0</v>
      </c>
      <c r="DC215" s="133">
        <v>0</v>
      </c>
      <c r="DD215" s="133">
        <v>0</v>
      </c>
      <c r="DE215" s="133">
        <v>11346.75</v>
      </c>
      <c r="DF215" s="133">
        <v>11346.75</v>
      </c>
      <c r="DG215" s="133">
        <v>11346.75</v>
      </c>
      <c r="DH215" s="133">
        <v>11346.75</v>
      </c>
      <c r="DI215" s="133">
        <v>11346.75</v>
      </c>
      <c r="DJ215" s="133">
        <v>0</v>
      </c>
      <c r="DK215" s="133">
        <v>0</v>
      </c>
      <c r="DL215" s="133">
        <v>0</v>
      </c>
      <c r="DM215" s="133">
        <v>0</v>
      </c>
      <c r="DN215" s="133">
        <v>0</v>
      </c>
      <c r="DO215" s="133">
        <v>0</v>
      </c>
      <c r="DP215" s="133">
        <v>0</v>
      </c>
      <c r="DQ215" s="133">
        <v>0</v>
      </c>
      <c r="DR215" s="133">
        <v>0</v>
      </c>
      <c r="DS215" s="133">
        <v>0</v>
      </c>
      <c r="DU215" s="223"/>
      <c r="DV215" s="223"/>
      <c r="DW215" s="223"/>
      <c r="DX215" s="223"/>
      <c r="DY215" s="223"/>
      <c r="DZ215" s="223"/>
      <c r="EA215" s="223">
        <v>0</v>
      </c>
      <c r="EB215" s="223">
        <v>0</v>
      </c>
      <c r="EC215" s="223">
        <v>0</v>
      </c>
      <c r="ED215" s="223">
        <f t="shared" si="50"/>
        <v>22693.5</v>
      </c>
      <c r="EE215" s="223">
        <f t="shared" si="51"/>
        <v>34040.25</v>
      </c>
      <c r="EF215" s="147" t="str">
        <f t="shared" si="52"/>
        <v>OK</v>
      </c>
      <c r="EG215" s="223">
        <f t="shared" si="53"/>
        <v>56733.75</v>
      </c>
      <c r="EI215" s="223">
        <f t="shared" si="49"/>
        <v>243360</v>
      </c>
      <c r="EJ215" s="223">
        <f>EI215*'Key assumptions'!$H$20*'Key assumptions'!$H$21</f>
        <v>9126</v>
      </c>
      <c r="EK215" s="279">
        <f t="shared" si="56"/>
        <v>0.23963133640552994</v>
      </c>
      <c r="EL215" s="223">
        <f t="shared" si="54"/>
        <v>2186.8755760368663</v>
      </c>
      <c r="ET215" s="133">
        <f t="shared" si="57"/>
        <v>4</v>
      </c>
      <c r="EU215" s="133">
        <f t="shared" si="57"/>
        <v>12</v>
      </c>
      <c r="EV215" s="133">
        <f t="shared" si="57"/>
        <v>6</v>
      </c>
      <c r="EW215" s="133">
        <f t="shared" si="57"/>
        <v>2</v>
      </c>
      <c r="EX215" s="133">
        <f t="shared" si="57"/>
        <v>3</v>
      </c>
      <c r="EY215" s="133">
        <f t="shared" si="55"/>
        <v>27</v>
      </c>
      <c r="FA215" s="223">
        <v>0</v>
      </c>
      <c r="FB215" s="223">
        <v>0</v>
      </c>
    </row>
    <row r="216" spans="1:158" ht="12.6" thickBot="1" x14ac:dyDescent="0.45">
      <c r="A216" s="133" t="str">
        <v>Project Controls</v>
      </c>
      <c r="B216" s="133" t="str">
        <v>N/A</v>
      </c>
      <c r="C216" s="133" t="str">
        <v>Internal Labour</v>
      </c>
      <c r="D216" s="133" t="str">
        <v>PT004728 - 4</v>
      </c>
      <c r="E216" s="133" t="str">
        <v>Program &amp; Risk Planner</v>
      </c>
      <c r="F216" s="133">
        <v>272.37</v>
      </c>
      <c r="G216" s="133">
        <v>121.7</v>
      </c>
      <c r="H216" s="133">
        <v>0</v>
      </c>
      <c r="I216" s="133">
        <v>0</v>
      </c>
      <c r="J216" s="133">
        <v>0</v>
      </c>
      <c r="K216" s="133">
        <v>0</v>
      </c>
      <c r="L216" s="133">
        <v>0</v>
      </c>
      <c r="M216" s="381" t="str">
        <v>[C-i-C]</v>
      </c>
      <c r="N216" s="381" t="str">
        <v>[C-i-C]</v>
      </c>
      <c r="O216" s="381" t="str">
        <v>[C-i-C]</v>
      </c>
      <c r="P216" s="381" t="str">
        <v>[C-i-C]</v>
      </c>
      <c r="Q216" s="381" t="str">
        <v>[C-i-C]</v>
      </c>
      <c r="R216" s="381" t="str">
        <v>[C-i-C]</v>
      </c>
      <c r="S216" s="381" t="str">
        <v>[C-i-C]</v>
      </c>
      <c r="T216" s="381" t="str">
        <v>[C-i-C]</v>
      </c>
      <c r="U216" s="381" t="str">
        <v>[C-i-C]</v>
      </c>
      <c r="V216" s="381" t="str">
        <v>[C-i-C]</v>
      </c>
      <c r="W216" s="381" t="str">
        <v>[C-i-C]</v>
      </c>
      <c r="X216" s="381" t="str">
        <v>[C-i-C]</v>
      </c>
      <c r="Y216" s="381" t="str">
        <v>[C-i-C]</v>
      </c>
      <c r="Z216" s="381" t="str">
        <v>[C-i-C]</v>
      </c>
      <c r="AA216" s="381" t="str">
        <v>[C-i-C]</v>
      </c>
      <c r="AB216" s="381" t="str">
        <v>[C-i-C]</v>
      </c>
      <c r="AC216" s="381" t="str">
        <v>[C-i-C]</v>
      </c>
      <c r="AD216" s="381" t="str">
        <v>[C-i-C]</v>
      </c>
      <c r="AE216" s="381" t="str">
        <v>[C-i-C]</v>
      </c>
      <c r="AF216" s="381" t="str">
        <v>[C-i-C]</v>
      </c>
      <c r="AG216" s="381" t="str">
        <v>[C-i-C]</v>
      </c>
      <c r="AH216" s="381" t="str">
        <v>[C-i-C]</v>
      </c>
      <c r="AI216" s="133">
        <v>0</v>
      </c>
      <c r="AJ216" s="133">
        <v>0</v>
      </c>
      <c r="AK216" s="133">
        <v>0</v>
      </c>
      <c r="AL216" s="133">
        <v>0</v>
      </c>
      <c r="AM216" s="133">
        <v>0</v>
      </c>
      <c r="AN216" s="133">
        <v>0</v>
      </c>
      <c r="AO216" s="133">
        <v>0</v>
      </c>
      <c r="AP216" s="133">
        <v>0</v>
      </c>
      <c r="AQ216" s="133">
        <v>0</v>
      </c>
      <c r="AR216" s="133">
        <v>0</v>
      </c>
      <c r="AS216" s="133">
        <v>0</v>
      </c>
      <c r="AT216" s="133">
        <v>0</v>
      </c>
      <c r="AU216" s="133">
        <v>0</v>
      </c>
      <c r="AV216" s="133">
        <v>0</v>
      </c>
      <c r="AW216" s="133">
        <v>0</v>
      </c>
      <c r="AX216" s="133">
        <v>0</v>
      </c>
      <c r="AY216" s="133">
        <v>0.25</v>
      </c>
      <c r="AZ216" s="133">
        <v>0.25</v>
      </c>
      <c r="BA216" s="133">
        <v>0.25</v>
      </c>
      <c r="BB216" s="133">
        <v>0.25</v>
      </c>
      <c r="BC216" s="133">
        <v>0.25</v>
      </c>
      <c r="BD216" s="133">
        <v>0</v>
      </c>
      <c r="BE216" s="133">
        <v>0</v>
      </c>
      <c r="BF216" s="133">
        <v>0</v>
      </c>
      <c r="BG216" s="133">
        <v>0</v>
      </c>
      <c r="BH216" s="133">
        <v>0</v>
      </c>
      <c r="BI216" s="133">
        <v>0</v>
      </c>
      <c r="BJ216" s="133">
        <v>0</v>
      </c>
      <c r="BK216" s="133">
        <v>0</v>
      </c>
      <c r="BL216" s="133">
        <v>0</v>
      </c>
      <c r="BM216" s="133">
        <v>0</v>
      </c>
      <c r="BN216" s="133">
        <v>0</v>
      </c>
      <c r="BO216" s="133">
        <v>0</v>
      </c>
      <c r="BP216" s="133">
        <v>0</v>
      </c>
      <c r="BQ216" s="133">
        <v>0</v>
      </c>
      <c r="BR216" s="133">
        <v>0</v>
      </c>
      <c r="BS216" s="381" t="str">
        <v>[C-i-C]</v>
      </c>
      <c r="BT216" s="381" t="str">
        <v>[C-i-C]</v>
      </c>
      <c r="BU216" s="381" t="str">
        <v>[C-i-C]</v>
      </c>
      <c r="BV216" s="381" t="str">
        <v>[C-i-C]</v>
      </c>
      <c r="BW216" s="381" t="str">
        <v>[C-i-C]</v>
      </c>
      <c r="BX216" s="381" t="str">
        <v>[C-i-C]</v>
      </c>
      <c r="BY216" s="381" t="str">
        <v>[C-i-C]</v>
      </c>
      <c r="BZ216" s="381" t="str">
        <v>[C-i-C]</v>
      </c>
      <c r="CA216" s="381" t="str">
        <v>[C-i-C]</v>
      </c>
      <c r="CB216" s="381" t="str">
        <v>[C-i-C]</v>
      </c>
      <c r="CC216" s="381" t="str">
        <v>[C-i-C]</v>
      </c>
      <c r="CD216" s="381" t="str">
        <v>[C-i-C]</v>
      </c>
      <c r="CE216" s="381" t="str">
        <v>[C-i-C]</v>
      </c>
      <c r="CF216" s="381" t="str">
        <v>[C-i-C]</v>
      </c>
      <c r="CG216" s="381" t="str">
        <v>[C-i-C]</v>
      </c>
      <c r="CH216" s="381" t="str">
        <v>[C-i-C]</v>
      </c>
      <c r="CI216" s="381" t="str">
        <v>[C-i-C]</v>
      </c>
      <c r="CJ216" s="381" t="str">
        <v>[C-i-C]</v>
      </c>
      <c r="CK216" s="381" t="str">
        <v>[C-i-C]</v>
      </c>
      <c r="CL216" s="381" t="str">
        <v>[C-i-C]</v>
      </c>
      <c r="CM216" s="381" t="str">
        <v>[C-i-C]</v>
      </c>
      <c r="CN216" s="381" t="str">
        <v>[C-i-C]</v>
      </c>
      <c r="CO216" s="133">
        <v>0</v>
      </c>
      <c r="CP216" s="133">
        <v>0</v>
      </c>
      <c r="CQ216" s="133">
        <v>0</v>
      </c>
      <c r="CR216" s="133">
        <v>0</v>
      </c>
      <c r="CS216" s="133">
        <v>0</v>
      </c>
      <c r="CT216" s="133">
        <v>0</v>
      </c>
      <c r="CU216" s="133">
        <v>0</v>
      </c>
      <c r="CV216" s="133">
        <v>0</v>
      </c>
      <c r="CW216" s="133">
        <v>0</v>
      </c>
      <c r="CX216" s="133">
        <v>0</v>
      </c>
      <c r="CY216" s="133">
        <v>0</v>
      </c>
      <c r="CZ216" s="133">
        <v>0</v>
      </c>
      <c r="DA216" s="133">
        <v>0</v>
      </c>
      <c r="DB216" s="133">
        <v>0</v>
      </c>
      <c r="DC216" s="133">
        <v>0</v>
      </c>
      <c r="DD216" s="133">
        <v>0</v>
      </c>
      <c r="DE216" s="133">
        <v>10213.875</v>
      </c>
      <c r="DF216" s="133">
        <v>10213.875</v>
      </c>
      <c r="DG216" s="133">
        <v>10213.875</v>
      </c>
      <c r="DH216" s="133">
        <v>10213.875</v>
      </c>
      <c r="DI216" s="133">
        <v>10213.875</v>
      </c>
      <c r="DJ216" s="133">
        <v>0</v>
      </c>
      <c r="DK216" s="133">
        <v>0</v>
      </c>
      <c r="DL216" s="133">
        <v>0</v>
      </c>
      <c r="DM216" s="133">
        <v>0</v>
      </c>
      <c r="DN216" s="133">
        <v>0</v>
      </c>
      <c r="DO216" s="133">
        <v>0</v>
      </c>
      <c r="DP216" s="133">
        <v>0</v>
      </c>
      <c r="DQ216" s="133">
        <v>0</v>
      </c>
      <c r="DR216" s="133">
        <v>0</v>
      </c>
      <c r="DS216" s="133">
        <v>0</v>
      </c>
      <c r="DU216" s="223"/>
      <c r="DV216" s="223"/>
      <c r="DW216" s="223"/>
      <c r="DX216" s="223"/>
      <c r="DY216" s="223"/>
      <c r="DZ216" s="223"/>
      <c r="EA216" s="223">
        <v>0</v>
      </c>
      <c r="EB216" s="223">
        <v>0</v>
      </c>
      <c r="EC216" s="223">
        <v>0</v>
      </c>
      <c r="ED216" s="223">
        <f t="shared" si="50"/>
        <v>20427.75</v>
      </c>
      <c r="EE216" s="223">
        <f t="shared" si="51"/>
        <v>30641.625</v>
      </c>
      <c r="EF216" s="147" t="str">
        <f t="shared" si="52"/>
        <v>OK</v>
      </c>
      <c r="EG216" s="223">
        <f t="shared" si="53"/>
        <v>51069.375</v>
      </c>
      <c r="EI216" s="223">
        <f t="shared" si="49"/>
        <v>219060</v>
      </c>
      <c r="EJ216" s="223">
        <f>EI216*'Key assumptions'!$H$20*'Key assumptions'!$H$21</f>
        <v>8214.75</v>
      </c>
      <c r="EK216" s="279">
        <f t="shared" si="56"/>
        <v>0.23963133640552994</v>
      </c>
      <c r="EL216" s="223">
        <f t="shared" si="54"/>
        <v>1968.5115207373271</v>
      </c>
      <c r="ET216" s="133">
        <f t="shared" si="57"/>
        <v>4</v>
      </c>
      <c r="EU216" s="133">
        <f t="shared" si="57"/>
        <v>12</v>
      </c>
      <c r="EV216" s="133">
        <f t="shared" si="57"/>
        <v>6</v>
      </c>
      <c r="EW216" s="133">
        <f t="shared" si="57"/>
        <v>2</v>
      </c>
      <c r="EX216" s="133">
        <f t="shared" si="57"/>
        <v>3</v>
      </c>
      <c r="EY216" s="133">
        <f t="shared" si="55"/>
        <v>27</v>
      </c>
      <c r="FA216" s="223">
        <v>0</v>
      </c>
      <c r="FB216" s="223">
        <v>0</v>
      </c>
    </row>
    <row r="217" spans="1:158" ht="12.6" thickBot="1" x14ac:dyDescent="0.45">
      <c r="A217" s="133" t="str">
        <v>Project Management</v>
      </c>
      <c r="B217" s="133" t="str">
        <v>N/A</v>
      </c>
      <c r="C217" s="133" t="str">
        <v>Internal Labour</v>
      </c>
      <c r="D217" s="133" t="str">
        <v>PT004728 - 4</v>
      </c>
      <c r="E217" s="133" t="str">
        <v>Site Manager Lines</v>
      </c>
      <c r="F217" s="133">
        <v>180.38</v>
      </c>
      <c r="G217" s="133">
        <v>79.010475221893486</v>
      </c>
      <c r="H217" s="133">
        <v>0</v>
      </c>
      <c r="I217" s="133">
        <v>0</v>
      </c>
      <c r="J217" s="133">
        <v>0</v>
      </c>
      <c r="K217" s="133">
        <v>0</v>
      </c>
      <c r="L217" s="133">
        <v>0</v>
      </c>
      <c r="M217" s="381" t="str">
        <v>[C-i-C]</v>
      </c>
      <c r="N217" s="381" t="str">
        <v>[C-i-C]</v>
      </c>
      <c r="O217" s="381" t="str">
        <v>[C-i-C]</v>
      </c>
      <c r="P217" s="381" t="str">
        <v>[C-i-C]</v>
      </c>
      <c r="Q217" s="381" t="str">
        <v>[C-i-C]</v>
      </c>
      <c r="R217" s="381" t="str">
        <v>[C-i-C]</v>
      </c>
      <c r="S217" s="381" t="str">
        <v>[C-i-C]</v>
      </c>
      <c r="T217" s="381" t="str">
        <v>[C-i-C]</v>
      </c>
      <c r="U217" s="381" t="str">
        <v>[C-i-C]</v>
      </c>
      <c r="V217" s="381" t="str">
        <v>[C-i-C]</v>
      </c>
      <c r="W217" s="381" t="str">
        <v>[C-i-C]</v>
      </c>
      <c r="X217" s="381" t="str">
        <v>[C-i-C]</v>
      </c>
      <c r="Y217" s="381" t="str">
        <v>[C-i-C]</v>
      </c>
      <c r="Z217" s="381" t="str">
        <v>[C-i-C]</v>
      </c>
      <c r="AA217" s="381" t="str">
        <v>[C-i-C]</v>
      </c>
      <c r="AB217" s="381" t="str">
        <v>[C-i-C]</v>
      </c>
      <c r="AC217" s="381" t="str">
        <v>[C-i-C]</v>
      </c>
      <c r="AD217" s="381" t="str">
        <v>[C-i-C]</v>
      </c>
      <c r="AE217" s="381" t="str">
        <v>[C-i-C]</v>
      </c>
      <c r="AF217" s="381" t="str">
        <v>[C-i-C]</v>
      </c>
      <c r="AG217" s="381" t="str">
        <v>[C-i-C]</v>
      </c>
      <c r="AH217" s="381" t="str">
        <v>[C-i-C]</v>
      </c>
      <c r="AI217" s="133">
        <v>0</v>
      </c>
      <c r="AJ217" s="133">
        <v>0</v>
      </c>
      <c r="AK217" s="133">
        <v>0</v>
      </c>
      <c r="AL217" s="133">
        <v>0</v>
      </c>
      <c r="AM217" s="133">
        <v>0</v>
      </c>
      <c r="AN217" s="133">
        <v>0</v>
      </c>
      <c r="AO217" s="133">
        <v>0</v>
      </c>
      <c r="AP217" s="133">
        <v>0</v>
      </c>
      <c r="AQ217" s="133">
        <v>0</v>
      </c>
      <c r="AR217" s="133">
        <v>0</v>
      </c>
      <c r="AS217" s="133">
        <v>0</v>
      </c>
      <c r="AT217" s="133">
        <v>0</v>
      </c>
      <c r="AU217" s="133">
        <v>0</v>
      </c>
      <c r="AV217" s="133">
        <v>0</v>
      </c>
      <c r="AW217" s="133">
        <v>0</v>
      </c>
      <c r="AX217" s="133">
        <v>0</v>
      </c>
      <c r="AY217" s="133">
        <v>0</v>
      </c>
      <c r="AZ217" s="133">
        <v>0</v>
      </c>
      <c r="BA217" s="133">
        <v>0</v>
      </c>
      <c r="BB217" s="133">
        <v>0</v>
      </c>
      <c r="BC217" s="133">
        <v>0</v>
      </c>
      <c r="BD217" s="133">
        <v>0</v>
      </c>
      <c r="BE217" s="133">
        <v>0</v>
      </c>
      <c r="BF217" s="133">
        <v>0</v>
      </c>
      <c r="BG217" s="133">
        <v>0</v>
      </c>
      <c r="BH217" s="133">
        <v>0</v>
      </c>
      <c r="BI217" s="133">
        <v>0</v>
      </c>
      <c r="BJ217" s="133">
        <v>0</v>
      </c>
      <c r="BK217" s="133">
        <v>0</v>
      </c>
      <c r="BL217" s="133">
        <v>0</v>
      </c>
      <c r="BM217" s="133">
        <v>0</v>
      </c>
      <c r="BN217" s="133">
        <v>0</v>
      </c>
      <c r="BO217" s="133">
        <v>0</v>
      </c>
      <c r="BP217" s="133">
        <v>0</v>
      </c>
      <c r="BQ217" s="133">
        <v>0</v>
      </c>
      <c r="BR217" s="133">
        <v>0</v>
      </c>
      <c r="BS217" s="381" t="str">
        <v>[C-i-C]</v>
      </c>
      <c r="BT217" s="381" t="str">
        <v>[C-i-C]</v>
      </c>
      <c r="BU217" s="381" t="str">
        <v>[C-i-C]</v>
      </c>
      <c r="BV217" s="381" t="str">
        <v>[C-i-C]</v>
      </c>
      <c r="BW217" s="381" t="str">
        <v>[C-i-C]</v>
      </c>
      <c r="BX217" s="381" t="str">
        <v>[C-i-C]</v>
      </c>
      <c r="BY217" s="381" t="str">
        <v>[C-i-C]</v>
      </c>
      <c r="BZ217" s="381" t="str">
        <v>[C-i-C]</v>
      </c>
      <c r="CA217" s="381" t="str">
        <v>[C-i-C]</v>
      </c>
      <c r="CB217" s="381" t="str">
        <v>[C-i-C]</v>
      </c>
      <c r="CC217" s="381" t="str">
        <v>[C-i-C]</v>
      </c>
      <c r="CD217" s="381" t="str">
        <v>[C-i-C]</v>
      </c>
      <c r="CE217" s="381" t="str">
        <v>[C-i-C]</v>
      </c>
      <c r="CF217" s="381" t="str">
        <v>[C-i-C]</v>
      </c>
      <c r="CG217" s="381" t="str">
        <v>[C-i-C]</v>
      </c>
      <c r="CH217" s="381" t="str">
        <v>[C-i-C]</v>
      </c>
      <c r="CI217" s="381" t="str">
        <v>[C-i-C]</v>
      </c>
      <c r="CJ217" s="381" t="str">
        <v>[C-i-C]</v>
      </c>
      <c r="CK217" s="381" t="str">
        <v>[C-i-C]</v>
      </c>
      <c r="CL217" s="381" t="str">
        <v>[C-i-C]</v>
      </c>
      <c r="CM217" s="381" t="str">
        <v>[C-i-C]</v>
      </c>
      <c r="CN217" s="381" t="str">
        <v>[C-i-C]</v>
      </c>
      <c r="CO217" s="133">
        <v>0</v>
      </c>
      <c r="CP217" s="133">
        <v>0</v>
      </c>
      <c r="CQ217" s="133">
        <v>0</v>
      </c>
      <c r="CR217" s="133">
        <v>0</v>
      </c>
      <c r="CS217" s="133">
        <v>0</v>
      </c>
      <c r="CT217" s="133">
        <v>0</v>
      </c>
      <c r="CU217" s="133">
        <v>0</v>
      </c>
      <c r="CV217" s="133">
        <v>0</v>
      </c>
      <c r="CW217" s="133">
        <v>0</v>
      </c>
      <c r="CX217" s="133">
        <v>0</v>
      </c>
      <c r="CY217" s="133">
        <v>0</v>
      </c>
      <c r="CZ217" s="133">
        <v>0</v>
      </c>
      <c r="DA217" s="133">
        <v>0</v>
      </c>
      <c r="DB217" s="133">
        <v>0</v>
      </c>
      <c r="DC217" s="133">
        <v>0</v>
      </c>
      <c r="DD217" s="133">
        <v>0</v>
      </c>
      <c r="DE217" s="133">
        <v>0</v>
      </c>
      <c r="DF217" s="133">
        <v>0</v>
      </c>
      <c r="DG217" s="133">
        <v>0</v>
      </c>
      <c r="DH217" s="133">
        <v>0</v>
      </c>
      <c r="DI217" s="133">
        <v>0</v>
      </c>
      <c r="DJ217" s="133">
        <v>0</v>
      </c>
      <c r="DK217" s="133">
        <v>0</v>
      </c>
      <c r="DL217" s="133">
        <v>0</v>
      </c>
      <c r="DM217" s="133">
        <v>0</v>
      </c>
      <c r="DN217" s="133">
        <v>0</v>
      </c>
      <c r="DO217" s="133">
        <v>0</v>
      </c>
      <c r="DP217" s="133">
        <v>0</v>
      </c>
      <c r="DQ217" s="133">
        <v>0</v>
      </c>
      <c r="DR217" s="133">
        <v>0</v>
      </c>
      <c r="DS217" s="133">
        <v>0</v>
      </c>
      <c r="DU217" s="223"/>
      <c r="DV217" s="223"/>
      <c r="DW217" s="223"/>
      <c r="DX217" s="223"/>
      <c r="DY217" s="223"/>
      <c r="DZ217" s="223"/>
      <c r="EA217" s="223">
        <v>0</v>
      </c>
      <c r="EB217" s="223">
        <v>216456</v>
      </c>
      <c r="EC217" s="223">
        <v>27057</v>
      </c>
      <c r="ED217" s="223">
        <f t="shared" si="50"/>
        <v>0</v>
      </c>
      <c r="EE217" s="223">
        <f t="shared" si="51"/>
        <v>0</v>
      </c>
      <c r="EF217" s="147" t="str">
        <f t="shared" si="52"/>
        <v>ERROR</v>
      </c>
      <c r="EG217" s="223">
        <f t="shared" si="53"/>
        <v>243513</v>
      </c>
      <c r="EI217" s="223">
        <f t="shared" si="49"/>
        <v>142218.85539940829</v>
      </c>
      <c r="EJ217" s="223">
        <f>EI217*'Key assumptions'!$H$20*'Key assumptions'!$H$21</f>
        <v>5333.2070774778103</v>
      </c>
      <c r="EK217" s="279">
        <f t="shared" si="56"/>
        <v>0.23963133640552994</v>
      </c>
      <c r="EL217" s="223">
        <f t="shared" si="54"/>
        <v>1278.0035393034384</v>
      </c>
      <c r="ET217" s="133">
        <f t="shared" si="57"/>
        <v>4</v>
      </c>
      <c r="EU217" s="133">
        <f t="shared" si="57"/>
        <v>12</v>
      </c>
      <c r="EV217" s="133">
        <f t="shared" si="57"/>
        <v>6</v>
      </c>
      <c r="EW217" s="133">
        <f t="shared" si="57"/>
        <v>0</v>
      </c>
      <c r="EX217" s="133">
        <f t="shared" si="57"/>
        <v>0</v>
      </c>
      <c r="EY217" s="133">
        <f t="shared" si="55"/>
        <v>22</v>
      </c>
      <c r="FA217" s="223">
        <v>27057</v>
      </c>
      <c r="FB217" s="223">
        <v>0</v>
      </c>
    </row>
    <row r="218" spans="1:158" ht="12.6" thickBot="1" x14ac:dyDescent="0.45">
      <c r="A218" s="133" t="str">
        <v>Project Management</v>
      </c>
      <c r="B218" s="133" t="str">
        <v>N/A</v>
      </c>
      <c r="C218" s="133" t="str">
        <v>Internal Labour</v>
      </c>
      <c r="D218" s="133" t="str">
        <v>PT004728 - 4</v>
      </c>
      <c r="E218" s="133" t="str">
        <v>Asset Manager - Senior (Asset Management)</v>
      </c>
      <c r="F218" s="133">
        <v>300.33999999999997</v>
      </c>
      <c r="G218" s="133">
        <v>134.19999999999999</v>
      </c>
      <c r="H218" s="133">
        <v>0</v>
      </c>
      <c r="I218" s="133">
        <v>0</v>
      </c>
      <c r="J218" s="133">
        <v>0</v>
      </c>
      <c r="K218" s="133">
        <v>0</v>
      </c>
      <c r="L218" s="133">
        <v>0</v>
      </c>
      <c r="M218" s="381" t="str">
        <v>[C-i-C]</v>
      </c>
      <c r="N218" s="381" t="str">
        <v>[C-i-C]</v>
      </c>
      <c r="O218" s="381" t="str">
        <v>[C-i-C]</v>
      </c>
      <c r="P218" s="381" t="str">
        <v>[C-i-C]</v>
      </c>
      <c r="Q218" s="381" t="str">
        <v>[C-i-C]</v>
      </c>
      <c r="R218" s="381" t="str">
        <v>[C-i-C]</v>
      </c>
      <c r="S218" s="381" t="str">
        <v>[C-i-C]</v>
      </c>
      <c r="T218" s="381" t="str">
        <v>[C-i-C]</v>
      </c>
      <c r="U218" s="381" t="str">
        <v>[C-i-C]</v>
      </c>
      <c r="V218" s="381" t="str">
        <v>[C-i-C]</v>
      </c>
      <c r="W218" s="381" t="str">
        <v>[C-i-C]</v>
      </c>
      <c r="X218" s="381" t="str">
        <v>[C-i-C]</v>
      </c>
      <c r="Y218" s="381" t="str">
        <v>[C-i-C]</v>
      </c>
      <c r="Z218" s="381" t="str">
        <v>[C-i-C]</v>
      </c>
      <c r="AA218" s="381" t="str">
        <v>[C-i-C]</v>
      </c>
      <c r="AB218" s="381" t="str">
        <v>[C-i-C]</v>
      </c>
      <c r="AC218" s="381" t="str">
        <v>[C-i-C]</v>
      </c>
      <c r="AD218" s="381" t="str">
        <v>[C-i-C]</v>
      </c>
      <c r="AE218" s="381" t="str">
        <v>[C-i-C]</v>
      </c>
      <c r="AF218" s="381" t="str">
        <v>[C-i-C]</v>
      </c>
      <c r="AG218" s="381" t="str">
        <v>[C-i-C]</v>
      </c>
      <c r="AH218" s="381" t="str">
        <v>[C-i-C]</v>
      </c>
      <c r="AI218" s="133">
        <v>0</v>
      </c>
      <c r="AJ218" s="133">
        <v>0</v>
      </c>
      <c r="AK218" s="133">
        <v>0</v>
      </c>
      <c r="AL218" s="133">
        <v>0</v>
      </c>
      <c r="AM218" s="133">
        <v>0</v>
      </c>
      <c r="AN218" s="133">
        <v>0</v>
      </c>
      <c r="AO218" s="133">
        <v>0</v>
      </c>
      <c r="AP218" s="133">
        <v>0</v>
      </c>
      <c r="AQ218" s="133">
        <v>0</v>
      </c>
      <c r="AR218" s="133">
        <v>0</v>
      </c>
      <c r="AS218" s="133">
        <v>0</v>
      </c>
      <c r="AT218" s="133">
        <v>0</v>
      </c>
      <c r="AU218" s="133">
        <v>0</v>
      </c>
      <c r="AV218" s="133">
        <v>0</v>
      </c>
      <c r="AW218" s="133">
        <v>0</v>
      </c>
      <c r="AX218" s="133">
        <v>0</v>
      </c>
      <c r="AY218" s="133">
        <v>0</v>
      </c>
      <c r="AZ218" s="133">
        <v>0</v>
      </c>
      <c r="BA218" s="133">
        <v>0</v>
      </c>
      <c r="BB218" s="133">
        <v>0</v>
      </c>
      <c r="BC218" s="133">
        <v>0</v>
      </c>
      <c r="BD218" s="133">
        <v>0</v>
      </c>
      <c r="BE218" s="133">
        <v>0</v>
      </c>
      <c r="BF218" s="133">
        <v>0</v>
      </c>
      <c r="BG218" s="133">
        <v>0</v>
      </c>
      <c r="BH218" s="133">
        <v>0</v>
      </c>
      <c r="BI218" s="133">
        <v>0</v>
      </c>
      <c r="BJ218" s="133">
        <v>0</v>
      </c>
      <c r="BK218" s="133">
        <v>0</v>
      </c>
      <c r="BL218" s="133">
        <v>0</v>
      </c>
      <c r="BM218" s="133">
        <v>0</v>
      </c>
      <c r="BN218" s="133">
        <v>0</v>
      </c>
      <c r="BO218" s="133">
        <v>0</v>
      </c>
      <c r="BP218" s="133">
        <v>0</v>
      </c>
      <c r="BQ218" s="133">
        <v>0</v>
      </c>
      <c r="BR218" s="133">
        <v>0</v>
      </c>
      <c r="BS218" s="381" t="str">
        <v>[C-i-C]</v>
      </c>
      <c r="BT218" s="381" t="str">
        <v>[C-i-C]</v>
      </c>
      <c r="BU218" s="381" t="str">
        <v>[C-i-C]</v>
      </c>
      <c r="BV218" s="381" t="str">
        <v>[C-i-C]</v>
      </c>
      <c r="BW218" s="381" t="str">
        <v>[C-i-C]</v>
      </c>
      <c r="BX218" s="381" t="str">
        <v>[C-i-C]</v>
      </c>
      <c r="BY218" s="381" t="str">
        <v>[C-i-C]</v>
      </c>
      <c r="BZ218" s="381" t="str">
        <v>[C-i-C]</v>
      </c>
      <c r="CA218" s="381" t="str">
        <v>[C-i-C]</v>
      </c>
      <c r="CB218" s="381" t="str">
        <v>[C-i-C]</v>
      </c>
      <c r="CC218" s="381" t="str">
        <v>[C-i-C]</v>
      </c>
      <c r="CD218" s="381" t="str">
        <v>[C-i-C]</v>
      </c>
      <c r="CE218" s="381" t="str">
        <v>[C-i-C]</v>
      </c>
      <c r="CF218" s="381" t="str">
        <v>[C-i-C]</v>
      </c>
      <c r="CG218" s="381" t="str">
        <v>[C-i-C]</v>
      </c>
      <c r="CH218" s="381" t="str">
        <v>[C-i-C]</v>
      </c>
      <c r="CI218" s="381" t="str">
        <v>[C-i-C]</v>
      </c>
      <c r="CJ218" s="381" t="str">
        <v>[C-i-C]</v>
      </c>
      <c r="CK218" s="381" t="str">
        <v>[C-i-C]</v>
      </c>
      <c r="CL218" s="381" t="str">
        <v>[C-i-C]</v>
      </c>
      <c r="CM218" s="381" t="str">
        <v>[C-i-C]</v>
      </c>
      <c r="CN218" s="381" t="str">
        <v>[C-i-C]</v>
      </c>
      <c r="CO218" s="133">
        <v>0</v>
      </c>
      <c r="CP218" s="133">
        <v>0</v>
      </c>
      <c r="CQ218" s="133">
        <v>0</v>
      </c>
      <c r="CR218" s="133">
        <v>0</v>
      </c>
      <c r="CS218" s="133">
        <v>0</v>
      </c>
      <c r="CT218" s="133">
        <v>0</v>
      </c>
      <c r="CU218" s="133">
        <v>0</v>
      </c>
      <c r="CV218" s="133">
        <v>0</v>
      </c>
      <c r="CW218" s="133">
        <v>0</v>
      </c>
      <c r="CX218" s="133">
        <v>0</v>
      </c>
      <c r="CY218" s="133">
        <v>0</v>
      </c>
      <c r="CZ218" s="133">
        <v>0</v>
      </c>
      <c r="DA218" s="133">
        <v>0</v>
      </c>
      <c r="DB218" s="133">
        <v>0</v>
      </c>
      <c r="DC218" s="133">
        <v>0</v>
      </c>
      <c r="DD218" s="133">
        <v>0</v>
      </c>
      <c r="DE218" s="133">
        <v>0</v>
      </c>
      <c r="DF218" s="133">
        <v>0</v>
      </c>
      <c r="DG218" s="133">
        <v>0</v>
      </c>
      <c r="DH218" s="133">
        <v>0</v>
      </c>
      <c r="DI218" s="133">
        <v>0</v>
      </c>
      <c r="DJ218" s="133">
        <v>0</v>
      </c>
      <c r="DK218" s="133">
        <v>0</v>
      </c>
      <c r="DL218" s="133">
        <v>0</v>
      </c>
      <c r="DM218" s="133">
        <v>0</v>
      </c>
      <c r="DN218" s="133">
        <v>0</v>
      </c>
      <c r="DO218" s="133">
        <v>0</v>
      </c>
      <c r="DP218" s="133">
        <v>0</v>
      </c>
      <c r="DQ218" s="133">
        <v>0</v>
      </c>
      <c r="DR218" s="133">
        <v>0</v>
      </c>
      <c r="DS218" s="133">
        <v>0</v>
      </c>
      <c r="DU218" s="223"/>
      <c r="DV218" s="223"/>
      <c r="DW218" s="223"/>
      <c r="DX218" s="223"/>
      <c r="DY218" s="223"/>
      <c r="DZ218" s="223"/>
      <c r="EA218" s="223">
        <v>18020.399999999998</v>
      </c>
      <c r="EB218" s="223">
        <v>27030.599999999995</v>
      </c>
      <c r="EC218" s="223">
        <v>0</v>
      </c>
      <c r="ED218" s="223">
        <f t="shared" si="50"/>
        <v>0</v>
      </c>
      <c r="EE218" s="223">
        <f t="shared" si="51"/>
        <v>0</v>
      </c>
      <c r="EF218" s="147" t="str">
        <f t="shared" si="52"/>
        <v>ERROR</v>
      </c>
      <c r="EG218" s="223">
        <f t="shared" si="53"/>
        <v>45050.999999999993</v>
      </c>
      <c r="EI218" s="223">
        <f t="shared" si="49"/>
        <v>241560</v>
      </c>
      <c r="EJ218" s="223">
        <f>EI218*'Key assumptions'!$H$20*'Key assumptions'!$H$21</f>
        <v>9058.5</v>
      </c>
      <c r="EK218" s="279">
        <f t="shared" si="56"/>
        <v>0.23963133640552994</v>
      </c>
      <c r="EL218" s="223">
        <f t="shared" si="54"/>
        <v>2170.7004608294928</v>
      </c>
      <c r="ET218" s="133">
        <f t="shared" si="57"/>
        <v>4</v>
      </c>
      <c r="EU218" s="133">
        <f t="shared" si="57"/>
        <v>12</v>
      </c>
      <c r="EV218" s="133">
        <f t="shared" si="57"/>
        <v>6</v>
      </c>
      <c r="EW218" s="133">
        <f t="shared" si="57"/>
        <v>0</v>
      </c>
      <c r="EX218" s="133">
        <f t="shared" si="57"/>
        <v>0</v>
      </c>
      <c r="EY218" s="133">
        <f t="shared" si="55"/>
        <v>22</v>
      </c>
      <c r="FA218" s="223">
        <v>0</v>
      </c>
      <c r="FB218" s="223">
        <v>0</v>
      </c>
    </row>
    <row r="219" spans="1:158" ht="12.6" thickBot="1" x14ac:dyDescent="0.45">
      <c r="A219" s="133" t="str">
        <v>Project Management</v>
      </c>
      <c r="B219" s="133" t="str">
        <v>N/A</v>
      </c>
      <c r="C219" s="133" t="str">
        <v>Internal Labour</v>
      </c>
      <c r="D219" s="133" t="str">
        <v>PT004728 - 4</v>
      </c>
      <c r="E219" s="133" t="str">
        <v>L4 Manager</v>
      </c>
      <c r="F219" s="133">
        <v>353.83</v>
      </c>
      <c r="G219" s="133">
        <v>158.1</v>
      </c>
      <c r="H219" s="133">
        <v>0</v>
      </c>
      <c r="I219" s="133">
        <v>0</v>
      </c>
      <c r="J219" s="133">
        <v>0</v>
      </c>
      <c r="K219" s="133">
        <v>0</v>
      </c>
      <c r="L219" s="133">
        <v>0</v>
      </c>
      <c r="M219" s="381" t="str">
        <v>[C-i-C]</v>
      </c>
      <c r="N219" s="381" t="str">
        <v>[C-i-C]</v>
      </c>
      <c r="O219" s="381" t="str">
        <v>[C-i-C]</v>
      </c>
      <c r="P219" s="381" t="str">
        <v>[C-i-C]</v>
      </c>
      <c r="Q219" s="381" t="str">
        <v>[C-i-C]</v>
      </c>
      <c r="R219" s="381" t="str">
        <v>[C-i-C]</v>
      </c>
      <c r="S219" s="381" t="str">
        <v>[C-i-C]</v>
      </c>
      <c r="T219" s="381" t="str">
        <v>[C-i-C]</v>
      </c>
      <c r="U219" s="381" t="str">
        <v>[C-i-C]</v>
      </c>
      <c r="V219" s="381" t="str">
        <v>[C-i-C]</v>
      </c>
      <c r="W219" s="381" t="str">
        <v>[C-i-C]</v>
      </c>
      <c r="X219" s="381" t="str">
        <v>[C-i-C]</v>
      </c>
      <c r="Y219" s="381" t="str">
        <v>[C-i-C]</v>
      </c>
      <c r="Z219" s="381" t="str">
        <v>[C-i-C]</v>
      </c>
      <c r="AA219" s="381" t="str">
        <v>[C-i-C]</v>
      </c>
      <c r="AB219" s="381" t="str">
        <v>[C-i-C]</v>
      </c>
      <c r="AC219" s="381" t="str">
        <v>[C-i-C]</v>
      </c>
      <c r="AD219" s="381" t="str">
        <v>[C-i-C]</v>
      </c>
      <c r="AE219" s="381" t="str">
        <v>[C-i-C]</v>
      </c>
      <c r="AF219" s="381" t="str">
        <v>[C-i-C]</v>
      </c>
      <c r="AG219" s="381" t="str">
        <v>[C-i-C]</v>
      </c>
      <c r="AH219" s="381" t="str">
        <v>[C-i-C]</v>
      </c>
      <c r="AI219" s="133">
        <v>0</v>
      </c>
      <c r="AJ219" s="133">
        <v>0</v>
      </c>
      <c r="AK219" s="133">
        <v>0</v>
      </c>
      <c r="AL219" s="133">
        <v>0</v>
      </c>
      <c r="AM219" s="133">
        <v>0</v>
      </c>
      <c r="AN219" s="133">
        <v>0</v>
      </c>
      <c r="AO219" s="133">
        <v>0</v>
      </c>
      <c r="AP219" s="133">
        <v>0</v>
      </c>
      <c r="AQ219" s="133">
        <v>0</v>
      </c>
      <c r="AR219" s="133">
        <v>0</v>
      </c>
      <c r="AS219" s="133">
        <v>0</v>
      </c>
      <c r="AT219" s="133">
        <v>0</v>
      </c>
      <c r="AU219" s="133">
        <v>0</v>
      </c>
      <c r="AV219" s="133">
        <v>0</v>
      </c>
      <c r="AW219" s="133">
        <v>0</v>
      </c>
      <c r="AX219" s="133">
        <v>0</v>
      </c>
      <c r="AY219" s="133">
        <v>0</v>
      </c>
      <c r="AZ219" s="133">
        <v>0</v>
      </c>
      <c r="BA219" s="133">
        <v>0</v>
      </c>
      <c r="BB219" s="133">
        <v>0</v>
      </c>
      <c r="BC219" s="133">
        <v>0</v>
      </c>
      <c r="BD219" s="133">
        <v>0</v>
      </c>
      <c r="BE219" s="133">
        <v>0</v>
      </c>
      <c r="BF219" s="133">
        <v>0</v>
      </c>
      <c r="BG219" s="133">
        <v>0</v>
      </c>
      <c r="BH219" s="133">
        <v>0</v>
      </c>
      <c r="BI219" s="133">
        <v>0</v>
      </c>
      <c r="BJ219" s="133">
        <v>0</v>
      </c>
      <c r="BK219" s="133">
        <v>0</v>
      </c>
      <c r="BL219" s="133">
        <v>0</v>
      </c>
      <c r="BM219" s="133">
        <v>0</v>
      </c>
      <c r="BN219" s="133">
        <v>0</v>
      </c>
      <c r="BO219" s="133">
        <v>0</v>
      </c>
      <c r="BP219" s="133">
        <v>0</v>
      </c>
      <c r="BQ219" s="133">
        <v>0</v>
      </c>
      <c r="BR219" s="133">
        <v>0</v>
      </c>
      <c r="BS219" s="381" t="str">
        <v>[C-i-C]</v>
      </c>
      <c r="BT219" s="381" t="str">
        <v>[C-i-C]</v>
      </c>
      <c r="BU219" s="381" t="str">
        <v>[C-i-C]</v>
      </c>
      <c r="BV219" s="381" t="str">
        <v>[C-i-C]</v>
      </c>
      <c r="BW219" s="381" t="str">
        <v>[C-i-C]</v>
      </c>
      <c r="BX219" s="381" t="str">
        <v>[C-i-C]</v>
      </c>
      <c r="BY219" s="381" t="str">
        <v>[C-i-C]</v>
      </c>
      <c r="BZ219" s="381" t="str">
        <v>[C-i-C]</v>
      </c>
      <c r="CA219" s="381" t="str">
        <v>[C-i-C]</v>
      </c>
      <c r="CB219" s="381" t="str">
        <v>[C-i-C]</v>
      </c>
      <c r="CC219" s="381" t="str">
        <v>[C-i-C]</v>
      </c>
      <c r="CD219" s="381" t="str">
        <v>[C-i-C]</v>
      </c>
      <c r="CE219" s="381" t="str">
        <v>[C-i-C]</v>
      </c>
      <c r="CF219" s="381" t="str">
        <v>[C-i-C]</v>
      </c>
      <c r="CG219" s="381" t="str">
        <v>[C-i-C]</v>
      </c>
      <c r="CH219" s="381" t="str">
        <v>[C-i-C]</v>
      </c>
      <c r="CI219" s="381" t="str">
        <v>[C-i-C]</v>
      </c>
      <c r="CJ219" s="381" t="str">
        <v>[C-i-C]</v>
      </c>
      <c r="CK219" s="381" t="str">
        <v>[C-i-C]</v>
      </c>
      <c r="CL219" s="381" t="str">
        <v>[C-i-C]</v>
      </c>
      <c r="CM219" s="381" t="str">
        <v>[C-i-C]</v>
      </c>
      <c r="CN219" s="381" t="str">
        <v>[C-i-C]</v>
      </c>
      <c r="CO219" s="133">
        <v>0</v>
      </c>
      <c r="CP219" s="133">
        <v>0</v>
      </c>
      <c r="CQ219" s="133">
        <v>0</v>
      </c>
      <c r="CR219" s="133">
        <v>0</v>
      </c>
      <c r="CS219" s="133">
        <v>0</v>
      </c>
      <c r="CT219" s="133">
        <v>0</v>
      </c>
      <c r="CU219" s="133">
        <v>0</v>
      </c>
      <c r="CV219" s="133">
        <v>0</v>
      </c>
      <c r="CW219" s="133">
        <v>0</v>
      </c>
      <c r="CX219" s="133">
        <v>0</v>
      </c>
      <c r="CY219" s="133">
        <v>0</v>
      </c>
      <c r="CZ219" s="133">
        <v>0</v>
      </c>
      <c r="DA219" s="133">
        <v>0</v>
      </c>
      <c r="DB219" s="133">
        <v>0</v>
      </c>
      <c r="DC219" s="133">
        <v>0</v>
      </c>
      <c r="DD219" s="133">
        <v>0</v>
      </c>
      <c r="DE219" s="133">
        <v>0</v>
      </c>
      <c r="DF219" s="133">
        <v>0</v>
      </c>
      <c r="DG219" s="133">
        <v>0</v>
      </c>
      <c r="DH219" s="133">
        <v>0</v>
      </c>
      <c r="DI219" s="133">
        <v>0</v>
      </c>
      <c r="DJ219" s="133">
        <v>0</v>
      </c>
      <c r="DK219" s="133">
        <v>0</v>
      </c>
      <c r="DL219" s="133">
        <v>0</v>
      </c>
      <c r="DM219" s="133">
        <v>0</v>
      </c>
      <c r="DN219" s="133">
        <v>0</v>
      </c>
      <c r="DO219" s="133">
        <v>0</v>
      </c>
      <c r="DP219" s="133">
        <v>0</v>
      </c>
      <c r="DQ219" s="133">
        <v>0</v>
      </c>
      <c r="DR219" s="133">
        <v>0</v>
      </c>
      <c r="DS219" s="133">
        <v>0</v>
      </c>
      <c r="DU219" s="223"/>
      <c r="DV219" s="223"/>
      <c r="DW219" s="223"/>
      <c r="DX219" s="223"/>
      <c r="DY219" s="223"/>
      <c r="DZ219" s="223"/>
      <c r="EA219" s="223">
        <v>0</v>
      </c>
      <c r="EB219" s="223">
        <v>26537.25</v>
      </c>
      <c r="EC219" s="223">
        <v>0</v>
      </c>
      <c r="ED219" s="223">
        <f t="shared" si="50"/>
        <v>0</v>
      </c>
      <c r="EE219" s="223">
        <f t="shared" si="51"/>
        <v>0</v>
      </c>
      <c r="EF219" s="147" t="str">
        <f t="shared" si="52"/>
        <v>ERROR</v>
      </c>
      <c r="EG219" s="223">
        <f t="shared" si="53"/>
        <v>26537.25</v>
      </c>
      <c r="EI219" s="223">
        <f t="shared" si="49"/>
        <v>284580</v>
      </c>
      <c r="EJ219" s="223">
        <f>EI219*'Key assumptions'!$H$20*'Key assumptions'!$H$21</f>
        <v>10671.75</v>
      </c>
      <c r="EK219" s="279">
        <f t="shared" si="56"/>
        <v>0.23963133640552994</v>
      </c>
      <c r="EL219" s="223">
        <f t="shared" si="54"/>
        <v>2557.2857142857142</v>
      </c>
      <c r="ET219" s="133">
        <f t="shared" ref="ET219:EX228" si="58">COUNTIFS($H$6:$BL$6,ET$8,$H219:$BL219,"&lt;&gt;"&amp;0)</f>
        <v>4</v>
      </c>
      <c r="EU219" s="133">
        <f t="shared" si="58"/>
        <v>12</v>
      </c>
      <c r="EV219" s="133">
        <f t="shared" si="58"/>
        <v>6</v>
      </c>
      <c r="EW219" s="133">
        <f t="shared" si="58"/>
        <v>0</v>
      </c>
      <c r="EX219" s="133">
        <f t="shared" si="58"/>
        <v>0</v>
      </c>
      <c r="EY219" s="133">
        <f t="shared" si="55"/>
        <v>22</v>
      </c>
      <c r="FA219" s="223">
        <v>0</v>
      </c>
      <c r="FB219" s="223">
        <v>0</v>
      </c>
    </row>
    <row r="220" spans="1:158" ht="12.6" thickBot="1" x14ac:dyDescent="0.45">
      <c r="A220" s="133" t="str">
        <v>Project Management</v>
      </c>
      <c r="B220" s="133" t="str">
        <v>N/A</v>
      </c>
      <c r="C220" s="133" t="str">
        <v>Internal Labour</v>
      </c>
      <c r="D220" s="133" t="str">
        <v>PT004728 - 4</v>
      </c>
      <c r="E220" s="133" t="str">
        <v>L4 Manager</v>
      </c>
      <c r="F220" s="133">
        <v>353.83</v>
      </c>
      <c r="G220" s="133">
        <v>158.1</v>
      </c>
      <c r="H220" s="133">
        <v>0</v>
      </c>
      <c r="I220" s="133">
        <v>0</v>
      </c>
      <c r="J220" s="133">
        <v>0</v>
      </c>
      <c r="K220" s="133">
        <v>0</v>
      </c>
      <c r="L220" s="133">
        <v>0</v>
      </c>
      <c r="M220" s="381" t="str">
        <v>[C-i-C]</v>
      </c>
      <c r="N220" s="381" t="str">
        <v>[C-i-C]</v>
      </c>
      <c r="O220" s="381" t="str">
        <v>[C-i-C]</v>
      </c>
      <c r="P220" s="381" t="str">
        <v>[C-i-C]</v>
      </c>
      <c r="Q220" s="381" t="str">
        <v>[C-i-C]</v>
      </c>
      <c r="R220" s="381" t="str">
        <v>[C-i-C]</v>
      </c>
      <c r="S220" s="381" t="str">
        <v>[C-i-C]</v>
      </c>
      <c r="T220" s="381" t="str">
        <v>[C-i-C]</v>
      </c>
      <c r="U220" s="381" t="str">
        <v>[C-i-C]</v>
      </c>
      <c r="V220" s="381" t="str">
        <v>[C-i-C]</v>
      </c>
      <c r="W220" s="381" t="str">
        <v>[C-i-C]</v>
      </c>
      <c r="X220" s="381" t="str">
        <v>[C-i-C]</v>
      </c>
      <c r="Y220" s="381" t="str">
        <v>[C-i-C]</v>
      </c>
      <c r="Z220" s="381" t="str">
        <v>[C-i-C]</v>
      </c>
      <c r="AA220" s="381" t="str">
        <v>[C-i-C]</v>
      </c>
      <c r="AB220" s="381" t="str">
        <v>[C-i-C]</v>
      </c>
      <c r="AC220" s="381" t="str">
        <v>[C-i-C]</v>
      </c>
      <c r="AD220" s="381" t="str">
        <v>[C-i-C]</v>
      </c>
      <c r="AE220" s="381" t="str">
        <v>[C-i-C]</v>
      </c>
      <c r="AF220" s="381" t="str">
        <v>[C-i-C]</v>
      </c>
      <c r="AG220" s="381" t="str">
        <v>[C-i-C]</v>
      </c>
      <c r="AH220" s="381" t="str">
        <v>[C-i-C]</v>
      </c>
      <c r="AI220" s="133">
        <v>0</v>
      </c>
      <c r="AJ220" s="133">
        <v>0</v>
      </c>
      <c r="AK220" s="133">
        <v>0</v>
      </c>
      <c r="AL220" s="133">
        <v>0</v>
      </c>
      <c r="AM220" s="133">
        <v>0</v>
      </c>
      <c r="AN220" s="133">
        <v>0</v>
      </c>
      <c r="AO220" s="133">
        <v>0</v>
      </c>
      <c r="AP220" s="133">
        <v>0</v>
      </c>
      <c r="AQ220" s="133">
        <v>0</v>
      </c>
      <c r="AR220" s="133">
        <v>0</v>
      </c>
      <c r="AS220" s="133">
        <v>0</v>
      </c>
      <c r="AT220" s="133">
        <v>0</v>
      </c>
      <c r="AU220" s="133">
        <v>0</v>
      </c>
      <c r="AV220" s="133">
        <v>0</v>
      </c>
      <c r="AW220" s="133">
        <v>0</v>
      </c>
      <c r="AX220" s="133">
        <v>0</v>
      </c>
      <c r="AY220" s="133">
        <v>0</v>
      </c>
      <c r="AZ220" s="133">
        <v>0</v>
      </c>
      <c r="BA220" s="133">
        <v>0</v>
      </c>
      <c r="BB220" s="133">
        <v>0</v>
      </c>
      <c r="BC220" s="133">
        <v>0</v>
      </c>
      <c r="BD220" s="133">
        <v>0</v>
      </c>
      <c r="BE220" s="133">
        <v>0</v>
      </c>
      <c r="BF220" s="133">
        <v>0</v>
      </c>
      <c r="BG220" s="133">
        <v>0</v>
      </c>
      <c r="BH220" s="133">
        <v>0</v>
      </c>
      <c r="BI220" s="133">
        <v>0</v>
      </c>
      <c r="BJ220" s="133">
        <v>0</v>
      </c>
      <c r="BK220" s="133">
        <v>0</v>
      </c>
      <c r="BL220" s="133">
        <v>0</v>
      </c>
      <c r="BM220" s="133">
        <v>0</v>
      </c>
      <c r="BN220" s="133">
        <v>0</v>
      </c>
      <c r="BO220" s="133">
        <v>0</v>
      </c>
      <c r="BP220" s="133">
        <v>0</v>
      </c>
      <c r="BQ220" s="133">
        <v>0</v>
      </c>
      <c r="BR220" s="133">
        <v>0</v>
      </c>
      <c r="BS220" s="381" t="str">
        <v>[C-i-C]</v>
      </c>
      <c r="BT220" s="381" t="str">
        <v>[C-i-C]</v>
      </c>
      <c r="BU220" s="381" t="str">
        <v>[C-i-C]</v>
      </c>
      <c r="BV220" s="381" t="str">
        <v>[C-i-C]</v>
      </c>
      <c r="BW220" s="381" t="str">
        <v>[C-i-C]</v>
      </c>
      <c r="BX220" s="381" t="str">
        <v>[C-i-C]</v>
      </c>
      <c r="BY220" s="381" t="str">
        <v>[C-i-C]</v>
      </c>
      <c r="BZ220" s="381" t="str">
        <v>[C-i-C]</v>
      </c>
      <c r="CA220" s="381" t="str">
        <v>[C-i-C]</v>
      </c>
      <c r="CB220" s="381" t="str">
        <v>[C-i-C]</v>
      </c>
      <c r="CC220" s="381" t="str">
        <v>[C-i-C]</v>
      </c>
      <c r="CD220" s="381" t="str">
        <v>[C-i-C]</v>
      </c>
      <c r="CE220" s="381" t="str">
        <v>[C-i-C]</v>
      </c>
      <c r="CF220" s="381" t="str">
        <v>[C-i-C]</v>
      </c>
      <c r="CG220" s="381" t="str">
        <v>[C-i-C]</v>
      </c>
      <c r="CH220" s="381" t="str">
        <v>[C-i-C]</v>
      </c>
      <c r="CI220" s="381" t="str">
        <v>[C-i-C]</v>
      </c>
      <c r="CJ220" s="381" t="str">
        <v>[C-i-C]</v>
      </c>
      <c r="CK220" s="381" t="str">
        <v>[C-i-C]</v>
      </c>
      <c r="CL220" s="381" t="str">
        <v>[C-i-C]</v>
      </c>
      <c r="CM220" s="381" t="str">
        <v>[C-i-C]</v>
      </c>
      <c r="CN220" s="381" t="str">
        <v>[C-i-C]</v>
      </c>
      <c r="CO220" s="133">
        <v>0</v>
      </c>
      <c r="CP220" s="133">
        <v>0</v>
      </c>
      <c r="CQ220" s="133">
        <v>0</v>
      </c>
      <c r="CR220" s="133">
        <v>0</v>
      </c>
      <c r="CS220" s="133">
        <v>0</v>
      </c>
      <c r="CT220" s="133">
        <v>0</v>
      </c>
      <c r="CU220" s="133">
        <v>0</v>
      </c>
      <c r="CV220" s="133">
        <v>0</v>
      </c>
      <c r="CW220" s="133">
        <v>0</v>
      </c>
      <c r="CX220" s="133">
        <v>0</v>
      </c>
      <c r="CY220" s="133">
        <v>0</v>
      </c>
      <c r="CZ220" s="133">
        <v>0</v>
      </c>
      <c r="DA220" s="133">
        <v>0</v>
      </c>
      <c r="DB220" s="133">
        <v>0</v>
      </c>
      <c r="DC220" s="133">
        <v>0</v>
      </c>
      <c r="DD220" s="133">
        <v>0</v>
      </c>
      <c r="DE220" s="133">
        <v>0</v>
      </c>
      <c r="DF220" s="133">
        <v>0</v>
      </c>
      <c r="DG220" s="133">
        <v>0</v>
      </c>
      <c r="DH220" s="133">
        <v>0</v>
      </c>
      <c r="DI220" s="133">
        <v>0</v>
      </c>
      <c r="DJ220" s="133">
        <v>0</v>
      </c>
      <c r="DK220" s="133">
        <v>0</v>
      </c>
      <c r="DL220" s="133">
        <v>0</v>
      </c>
      <c r="DM220" s="133">
        <v>0</v>
      </c>
      <c r="DN220" s="133">
        <v>0</v>
      </c>
      <c r="DO220" s="133">
        <v>0</v>
      </c>
      <c r="DP220" s="133">
        <v>0</v>
      </c>
      <c r="DQ220" s="133">
        <v>0</v>
      </c>
      <c r="DR220" s="133">
        <v>0</v>
      </c>
      <c r="DS220" s="133">
        <v>0</v>
      </c>
      <c r="DU220" s="223"/>
      <c r="DV220" s="223"/>
      <c r="DW220" s="223"/>
      <c r="DX220" s="223"/>
      <c r="DY220" s="223"/>
      <c r="DZ220" s="223"/>
      <c r="EA220" s="223">
        <v>0</v>
      </c>
      <c r="EB220" s="223">
        <v>26537.25</v>
      </c>
      <c r="EC220" s="223">
        <v>0</v>
      </c>
      <c r="ED220" s="223">
        <f t="shared" si="50"/>
        <v>0</v>
      </c>
      <c r="EE220" s="223">
        <f t="shared" si="51"/>
        <v>0</v>
      </c>
      <c r="EF220" s="147" t="str">
        <f t="shared" si="52"/>
        <v>ERROR</v>
      </c>
      <c r="EG220" s="223">
        <f t="shared" si="53"/>
        <v>26537.25</v>
      </c>
      <c r="EI220" s="223">
        <f t="shared" si="49"/>
        <v>284580</v>
      </c>
      <c r="EJ220" s="223">
        <f>EI220*'Key assumptions'!$H$20*'Key assumptions'!$H$21</f>
        <v>10671.75</v>
      </c>
      <c r="EK220" s="279">
        <f t="shared" si="56"/>
        <v>0.23963133640552994</v>
      </c>
      <c r="EL220" s="223">
        <f t="shared" si="54"/>
        <v>2557.2857142857142</v>
      </c>
      <c r="ET220" s="133">
        <f t="shared" si="58"/>
        <v>4</v>
      </c>
      <c r="EU220" s="133">
        <f t="shared" si="58"/>
        <v>12</v>
      </c>
      <c r="EV220" s="133">
        <f t="shared" si="58"/>
        <v>6</v>
      </c>
      <c r="EW220" s="133">
        <f t="shared" si="58"/>
        <v>0</v>
      </c>
      <c r="EX220" s="133">
        <f t="shared" si="58"/>
        <v>0</v>
      </c>
      <c r="EY220" s="133">
        <f t="shared" si="55"/>
        <v>22</v>
      </c>
      <c r="FA220" s="223">
        <v>0</v>
      </c>
      <c r="FB220" s="223">
        <v>0</v>
      </c>
    </row>
    <row r="221" spans="1:158" ht="12.6" thickBot="1" x14ac:dyDescent="0.45">
      <c r="A221" s="133" t="str">
        <v>Project Development</v>
      </c>
      <c r="B221" s="133" t="str">
        <v>N/A</v>
      </c>
      <c r="C221" s="133" t="str">
        <v>Internal Labour</v>
      </c>
      <c r="D221" s="133" t="str">
        <v>PT004729</v>
      </c>
      <c r="E221" s="133" t="str">
        <v>Senior Project Manager (CWO REZ)</v>
      </c>
      <c r="F221" s="133">
        <v>307.27999999999997</v>
      </c>
      <c r="G221" s="133">
        <v>137.30000000000001</v>
      </c>
      <c r="H221" s="133">
        <v>0</v>
      </c>
      <c r="I221" s="133">
        <v>0</v>
      </c>
      <c r="J221" s="133">
        <v>0</v>
      </c>
      <c r="K221" s="133">
        <v>0</v>
      </c>
      <c r="L221" s="133">
        <v>0</v>
      </c>
      <c r="M221" s="381" t="str">
        <v>[C-i-C]</v>
      </c>
      <c r="N221" s="381" t="str">
        <v>[C-i-C]</v>
      </c>
      <c r="O221" s="381" t="str">
        <v>[C-i-C]</v>
      </c>
      <c r="P221" s="381" t="str">
        <v>[C-i-C]</v>
      </c>
      <c r="Q221" s="381" t="str">
        <v>[C-i-C]</v>
      </c>
      <c r="R221" s="381" t="str">
        <v>[C-i-C]</v>
      </c>
      <c r="S221" s="381" t="str">
        <v>[C-i-C]</v>
      </c>
      <c r="T221" s="381" t="str">
        <v>[C-i-C]</v>
      </c>
      <c r="U221" s="381" t="str">
        <v>[C-i-C]</v>
      </c>
      <c r="V221" s="381" t="str">
        <v>[C-i-C]</v>
      </c>
      <c r="W221" s="381" t="str">
        <v>[C-i-C]</v>
      </c>
      <c r="X221" s="381" t="str">
        <v>[C-i-C]</v>
      </c>
      <c r="Y221" s="381" t="str">
        <v>[C-i-C]</v>
      </c>
      <c r="Z221" s="381" t="str">
        <v>[C-i-C]</v>
      </c>
      <c r="AA221" s="381" t="str">
        <v>[C-i-C]</v>
      </c>
      <c r="AB221" s="381" t="str">
        <v>[C-i-C]</v>
      </c>
      <c r="AC221" s="381" t="str">
        <v>[C-i-C]</v>
      </c>
      <c r="AD221" s="381" t="str">
        <v>[C-i-C]</v>
      </c>
      <c r="AE221" s="381" t="str">
        <v>[C-i-C]</v>
      </c>
      <c r="AF221" s="381" t="str">
        <v>[C-i-C]</v>
      </c>
      <c r="AG221" s="381" t="str">
        <v>[C-i-C]</v>
      </c>
      <c r="AH221" s="381" t="str">
        <v>[C-i-C]</v>
      </c>
      <c r="AI221" s="133">
        <v>0</v>
      </c>
      <c r="AJ221" s="133">
        <v>0</v>
      </c>
      <c r="AK221" s="133">
        <v>0</v>
      </c>
      <c r="AL221" s="133">
        <v>0</v>
      </c>
      <c r="AM221" s="133">
        <v>0</v>
      </c>
      <c r="AN221" s="133">
        <v>0</v>
      </c>
      <c r="AO221" s="133">
        <v>0</v>
      </c>
      <c r="AP221" s="133">
        <v>0</v>
      </c>
      <c r="AQ221" s="133">
        <v>0</v>
      </c>
      <c r="AR221" s="133">
        <v>0</v>
      </c>
      <c r="AS221" s="133">
        <v>0</v>
      </c>
      <c r="AT221" s="133">
        <v>0</v>
      </c>
      <c r="AU221" s="133">
        <v>0</v>
      </c>
      <c r="AV221" s="133">
        <v>0</v>
      </c>
      <c r="AW221" s="133">
        <v>0</v>
      </c>
      <c r="AX221" s="133">
        <v>0</v>
      </c>
      <c r="AY221" s="133">
        <v>0</v>
      </c>
      <c r="AZ221" s="133">
        <v>0</v>
      </c>
      <c r="BA221" s="133">
        <v>0</v>
      </c>
      <c r="BB221" s="133">
        <v>0</v>
      </c>
      <c r="BC221" s="133">
        <v>0</v>
      </c>
      <c r="BD221" s="133">
        <v>0</v>
      </c>
      <c r="BE221" s="133">
        <v>0</v>
      </c>
      <c r="BF221" s="133">
        <v>0</v>
      </c>
      <c r="BG221" s="133">
        <v>0</v>
      </c>
      <c r="BH221" s="133">
        <v>0</v>
      </c>
      <c r="BI221" s="133">
        <v>0</v>
      </c>
      <c r="BJ221" s="133">
        <v>0</v>
      </c>
      <c r="BK221" s="133">
        <v>0</v>
      </c>
      <c r="BL221" s="133">
        <v>0</v>
      </c>
      <c r="BM221" s="133">
        <v>0</v>
      </c>
      <c r="BN221" s="133">
        <v>0</v>
      </c>
      <c r="BO221" s="133">
        <v>0</v>
      </c>
      <c r="BP221" s="133">
        <v>0</v>
      </c>
      <c r="BQ221" s="133">
        <v>0</v>
      </c>
      <c r="BR221" s="133">
        <v>0</v>
      </c>
      <c r="BS221" s="381" t="str">
        <v>[C-i-C]</v>
      </c>
      <c r="BT221" s="381" t="str">
        <v>[C-i-C]</v>
      </c>
      <c r="BU221" s="381" t="str">
        <v>[C-i-C]</v>
      </c>
      <c r="BV221" s="381" t="str">
        <v>[C-i-C]</v>
      </c>
      <c r="BW221" s="381" t="str">
        <v>[C-i-C]</v>
      </c>
      <c r="BX221" s="381" t="str">
        <v>[C-i-C]</v>
      </c>
      <c r="BY221" s="381" t="str">
        <v>[C-i-C]</v>
      </c>
      <c r="BZ221" s="381" t="str">
        <v>[C-i-C]</v>
      </c>
      <c r="CA221" s="381" t="str">
        <v>[C-i-C]</v>
      </c>
      <c r="CB221" s="381" t="str">
        <v>[C-i-C]</v>
      </c>
      <c r="CC221" s="381" t="str">
        <v>[C-i-C]</v>
      </c>
      <c r="CD221" s="381" t="str">
        <v>[C-i-C]</v>
      </c>
      <c r="CE221" s="381" t="str">
        <v>[C-i-C]</v>
      </c>
      <c r="CF221" s="381" t="str">
        <v>[C-i-C]</v>
      </c>
      <c r="CG221" s="381" t="str">
        <v>[C-i-C]</v>
      </c>
      <c r="CH221" s="381" t="str">
        <v>[C-i-C]</v>
      </c>
      <c r="CI221" s="381" t="str">
        <v>[C-i-C]</v>
      </c>
      <c r="CJ221" s="381" t="str">
        <v>[C-i-C]</v>
      </c>
      <c r="CK221" s="381" t="str">
        <v>[C-i-C]</v>
      </c>
      <c r="CL221" s="381" t="str">
        <v>[C-i-C]</v>
      </c>
      <c r="CM221" s="381" t="str">
        <v>[C-i-C]</v>
      </c>
      <c r="CN221" s="381" t="str">
        <v>[C-i-C]</v>
      </c>
      <c r="CO221" s="133">
        <v>0</v>
      </c>
      <c r="CP221" s="133">
        <v>0</v>
      </c>
      <c r="CQ221" s="133">
        <v>0</v>
      </c>
      <c r="CR221" s="133">
        <v>0</v>
      </c>
      <c r="CS221" s="133">
        <v>0</v>
      </c>
      <c r="CT221" s="133">
        <v>0</v>
      </c>
      <c r="CU221" s="133">
        <v>0</v>
      </c>
      <c r="CV221" s="133">
        <v>0</v>
      </c>
      <c r="CW221" s="133">
        <v>0</v>
      </c>
      <c r="CX221" s="133">
        <v>0</v>
      </c>
      <c r="CY221" s="133">
        <v>0</v>
      </c>
      <c r="CZ221" s="133">
        <v>0</v>
      </c>
      <c r="DA221" s="133">
        <v>0</v>
      </c>
      <c r="DB221" s="133">
        <v>0</v>
      </c>
      <c r="DC221" s="133">
        <v>0</v>
      </c>
      <c r="DD221" s="133">
        <v>0</v>
      </c>
      <c r="DE221" s="133">
        <v>0</v>
      </c>
      <c r="DF221" s="133">
        <v>0</v>
      </c>
      <c r="DG221" s="133">
        <v>0</v>
      </c>
      <c r="DH221" s="133">
        <v>0</v>
      </c>
      <c r="DI221" s="133">
        <v>0</v>
      </c>
      <c r="DJ221" s="133">
        <v>0</v>
      </c>
      <c r="DK221" s="133">
        <v>0</v>
      </c>
      <c r="DL221" s="133">
        <v>0</v>
      </c>
      <c r="DM221" s="133">
        <v>0</v>
      </c>
      <c r="DN221" s="133">
        <v>0</v>
      </c>
      <c r="DO221" s="133">
        <v>0</v>
      </c>
      <c r="DP221" s="133">
        <v>0</v>
      </c>
      <c r="DQ221" s="133">
        <v>0</v>
      </c>
      <c r="DR221" s="133">
        <v>0</v>
      </c>
      <c r="DS221" s="133">
        <v>0</v>
      </c>
      <c r="DU221" s="223"/>
      <c r="DV221" s="223"/>
      <c r="DW221" s="223"/>
      <c r="DX221" s="223"/>
      <c r="DY221" s="223"/>
      <c r="DZ221" s="223"/>
      <c r="EA221" s="223">
        <v>10535.314285714283</v>
      </c>
      <c r="EB221" s="223">
        <v>9876.8571428571413</v>
      </c>
      <c r="EC221" s="223">
        <v>0</v>
      </c>
      <c r="ED221" s="223">
        <f t="shared" si="50"/>
        <v>0</v>
      </c>
      <c r="EE221" s="223">
        <f t="shared" si="51"/>
        <v>0</v>
      </c>
      <c r="EF221" s="147" t="str">
        <f t="shared" si="52"/>
        <v>ERROR</v>
      </c>
      <c r="EG221" s="223">
        <f t="shared" si="53"/>
        <v>20412.171428571426</v>
      </c>
      <c r="EI221" s="223">
        <f t="shared" si="49"/>
        <v>247140</v>
      </c>
      <c r="EJ221" s="223">
        <f>EI221*'Key assumptions'!$H$20*'Key assumptions'!$H$21</f>
        <v>9267.75</v>
      </c>
      <c r="EK221" s="279">
        <f t="shared" si="56"/>
        <v>0.23963133640552994</v>
      </c>
      <c r="EL221" s="223">
        <f t="shared" si="54"/>
        <v>2220.8433179723502</v>
      </c>
      <c r="ET221" s="133">
        <f t="shared" si="58"/>
        <v>4</v>
      </c>
      <c r="EU221" s="133">
        <f t="shared" si="58"/>
        <v>12</v>
      </c>
      <c r="EV221" s="133">
        <f t="shared" si="58"/>
        <v>6</v>
      </c>
      <c r="EW221" s="133">
        <f t="shared" si="58"/>
        <v>0</v>
      </c>
      <c r="EX221" s="133">
        <f t="shared" si="58"/>
        <v>0</v>
      </c>
      <c r="EY221" s="133">
        <f t="shared" si="55"/>
        <v>22</v>
      </c>
      <c r="FA221" s="223">
        <v>0</v>
      </c>
      <c r="FB221" s="223">
        <v>0</v>
      </c>
    </row>
    <row r="222" spans="1:158" ht="12.6" thickBot="1" x14ac:dyDescent="0.45">
      <c r="A222" s="133" t="str">
        <v>Project Development</v>
      </c>
      <c r="B222" s="133" t="str">
        <v>N/A</v>
      </c>
      <c r="C222" s="133" t="str">
        <v>Internal Labour</v>
      </c>
      <c r="D222" s="133" t="str">
        <v>PT004729</v>
      </c>
      <c r="E222" s="133" t="str">
        <v>Senior Project Manager (CWO REZ)</v>
      </c>
      <c r="F222" s="133">
        <v>307.27999999999997</v>
      </c>
      <c r="G222" s="133">
        <v>137.30000000000001</v>
      </c>
      <c r="H222" s="133">
        <v>0</v>
      </c>
      <c r="I222" s="133">
        <v>0</v>
      </c>
      <c r="J222" s="133">
        <v>0</v>
      </c>
      <c r="K222" s="133">
        <v>0</v>
      </c>
      <c r="L222" s="133">
        <v>0</v>
      </c>
      <c r="M222" s="381" t="str">
        <v>[C-i-C]</v>
      </c>
      <c r="N222" s="381" t="str">
        <v>[C-i-C]</v>
      </c>
      <c r="O222" s="381" t="str">
        <v>[C-i-C]</v>
      </c>
      <c r="P222" s="381" t="str">
        <v>[C-i-C]</v>
      </c>
      <c r="Q222" s="381" t="str">
        <v>[C-i-C]</v>
      </c>
      <c r="R222" s="381" t="str">
        <v>[C-i-C]</v>
      </c>
      <c r="S222" s="381" t="str">
        <v>[C-i-C]</v>
      </c>
      <c r="T222" s="381" t="str">
        <v>[C-i-C]</v>
      </c>
      <c r="U222" s="381" t="str">
        <v>[C-i-C]</v>
      </c>
      <c r="V222" s="381" t="str">
        <v>[C-i-C]</v>
      </c>
      <c r="W222" s="381" t="str">
        <v>[C-i-C]</v>
      </c>
      <c r="X222" s="381" t="str">
        <v>[C-i-C]</v>
      </c>
      <c r="Y222" s="381" t="str">
        <v>[C-i-C]</v>
      </c>
      <c r="Z222" s="381" t="str">
        <v>[C-i-C]</v>
      </c>
      <c r="AA222" s="381" t="str">
        <v>[C-i-C]</v>
      </c>
      <c r="AB222" s="381" t="str">
        <v>[C-i-C]</v>
      </c>
      <c r="AC222" s="381" t="str">
        <v>[C-i-C]</v>
      </c>
      <c r="AD222" s="381" t="str">
        <v>[C-i-C]</v>
      </c>
      <c r="AE222" s="381" t="str">
        <v>[C-i-C]</v>
      </c>
      <c r="AF222" s="381" t="str">
        <v>[C-i-C]</v>
      </c>
      <c r="AG222" s="381" t="str">
        <v>[C-i-C]</v>
      </c>
      <c r="AH222" s="381" t="str">
        <v>[C-i-C]</v>
      </c>
      <c r="AI222" s="133">
        <v>0</v>
      </c>
      <c r="AJ222" s="133">
        <v>0</v>
      </c>
      <c r="AK222" s="133">
        <v>0</v>
      </c>
      <c r="AL222" s="133">
        <v>0</v>
      </c>
      <c r="AM222" s="133">
        <v>0</v>
      </c>
      <c r="AN222" s="133">
        <v>0</v>
      </c>
      <c r="AO222" s="133">
        <v>0</v>
      </c>
      <c r="AP222" s="133">
        <v>0</v>
      </c>
      <c r="AQ222" s="133">
        <v>0</v>
      </c>
      <c r="AR222" s="133">
        <v>0</v>
      </c>
      <c r="AS222" s="133">
        <v>0</v>
      </c>
      <c r="AT222" s="133">
        <v>0</v>
      </c>
      <c r="AU222" s="133">
        <v>0</v>
      </c>
      <c r="AV222" s="133">
        <v>0</v>
      </c>
      <c r="AW222" s="133">
        <v>0</v>
      </c>
      <c r="AX222" s="133">
        <v>0</v>
      </c>
      <c r="AY222" s="133">
        <v>0</v>
      </c>
      <c r="AZ222" s="133">
        <v>0</v>
      </c>
      <c r="BA222" s="133">
        <v>0</v>
      </c>
      <c r="BB222" s="133">
        <v>0</v>
      </c>
      <c r="BC222" s="133">
        <v>0</v>
      </c>
      <c r="BD222" s="133">
        <v>0</v>
      </c>
      <c r="BE222" s="133">
        <v>0</v>
      </c>
      <c r="BF222" s="133">
        <v>0</v>
      </c>
      <c r="BG222" s="133">
        <v>0</v>
      </c>
      <c r="BH222" s="133">
        <v>0</v>
      </c>
      <c r="BI222" s="133">
        <v>0</v>
      </c>
      <c r="BJ222" s="133">
        <v>0</v>
      </c>
      <c r="BK222" s="133">
        <v>0</v>
      </c>
      <c r="BL222" s="133">
        <v>0</v>
      </c>
      <c r="BM222" s="133">
        <v>0</v>
      </c>
      <c r="BN222" s="133">
        <v>0</v>
      </c>
      <c r="BO222" s="133">
        <v>0</v>
      </c>
      <c r="BP222" s="133">
        <v>0</v>
      </c>
      <c r="BQ222" s="133">
        <v>0</v>
      </c>
      <c r="BR222" s="133">
        <v>0</v>
      </c>
      <c r="BS222" s="381" t="str">
        <v>[C-i-C]</v>
      </c>
      <c r="BT222" s="381" t="str">
        <v>[C-i-C]</v>
      </c>
      <c r="BU222" s="381" t="str">
        <v>[C-i-C]</v>
      </c>
      <c r="BV222" s="381" t="str">
        <v>[C-i-C]</v>
      </c>
      <c r="BW222" s="381" t="str">
        <v>[C-i-C]</v>
      </c>
      <c r="BX222" s="381" t="str">
        <v>[C-i-C]</v>
      </c>
      <c r="BY222" s="381" t="str">
        <v>[C-i-C]</v>
      </c>
      <c r="BZ222" s="381" t="str">
        <v>[C-i-C]</v>
      </c>
      <c r="CA222" s="381" t="str">
        <v>[C-i-C]</v>
      </c>
      <c r="CB222" s="381" t="str">
        <v>[C-i-C]</v>
      </c>
      <c r="CC222" s="381" t="str">
        <v>[C-i-C]</v>
      </c>
      <c r="CD222" s="381" t="str">
        <v>[C-i-C]</v>
      </c>
      <c r="CE222" s="381" t="str">
        <v>[C-i-C]</v>
      </c>
      <c r="CF222" s="381" t="str">
        <v>[C-i-C]</v>
      </c>
      <c r="CG222" s="381" t="str">
        <v>[C-i-C]</v>
      </c>
      <c r="CH222" s="381" t="str">
        <v>[C-i-C]</v>
      </c>
      <c r="CI222" s="381" t="str">
        <v>[C-i-C]</v>
      </c>
      <c r="CJ222" s="381" t="str">
        <v>[C-i-C]</v>
      </c>
      <c r="CK222" s="381" t="str">
        <v>[C-i-C]</v>
      </c>
      <c r="CL222" s="381" t="str">
        <v>[C-i-C]</v>
      </c>
      <c r="CM222" s="381" t="str">
        <v>[C-i-C]</v>
      </c>
      <c r="CN222" s="381" t="str">
        <v>[C-i-C]</v>
      </c>
      <c r="CO222" s="133">
        <v>0</v>
      </c>
      <c r="CP222" s="133">
        <v>0</v>
      </c>
      <c r="CQ222" s="133">
        <v>0</v>
      </c>
      <c r="CR222" s="133">
        <v>0</v>
      </c>
      <c r="CS222" s="133">
        <v>0</v>
      </c>
      <c r="CT222" s="133">
        <v>0</v>
      </c>
      <c r="CU222" s="133">
        <v>0</v>
      </c>
      <c r="CV222" s="133">
        <v>0</v>
      </c>
      <c r="CW222" s="133">
        <v>0</v>
      </c>
      <c r="CX222" s="133">
        <v>0</v>
      </c>
      <c r="CY222" s="133">
        <v>0</v>
      </c>
      <c r="CZ222" s="133">
        <v>0</v>
      </c>
      <c r="DA222" s="133">
        <v>0</v>
      </c>
      <c r="DB222" s="133">
        <v>0</v>
      </c>
      <c r="DC222" s="133">
        <v>0</v>
      </c>
      <c r="DD222" s="133">
        <v>0</v>
      </c>
      <c r="DE222" s="133">
        <v>0</v>
      </c>
      <c r="DF222" s="133">
        <v>0</v>
      </c>
      <c r="DG222" s="133">
        <v>0</v>
      </c>
      <c r="DH222" s="133">
        <v>0</v>
      </c>
      <c r="DI222" s="133">
        <v>0</v>
      </c>
      <c r="DJ222" s="133">
        <v>0</v>
      </c>
      <c r="DK222" s="133">
        <v>0</v>
      </c>
      <c r="DL222" s="133">
        <v>0</v>
      </c>
      <c r="DM222" s="133">
        <v>0</v>
      </c>
      <c r="DN222" s="133">
        <v>0</v>
      </c>
      <c r="DO222" s="133">
        <v>0</v>
      </c>
      <c r="DP222" s="133">
        <v>0</v>
      </c>
      <c r="DQ222" s="133">
        <v>0</v>
      </c>
      <c r="DR222" s="133">
        <v>0</v>
      </c>
      <c r="DS222" s="133">
        <v>0</v>
      </c>
      <c r="DU222" s="223"/>
      <c r="DV222" s="223"/>
      <c r="DW222" s="223"/>
      <c r="DX222" s="223"/>
      <c r="DY222" s="223"/>
      <c r="DZ222" s="223"/>
      <c r="EA222" s="223">
        <v>10535.314285714283</v>
      </c>
      <c r="EB222" s="223">
        <v>9876.8571428571413</v>
      </c>
      <c r="EC222" s="223">
        <v>0</v>
      </c>
      <c r="ED222" s="223">
        <f t="shared" si="50"/>
        <v>0</v>
      </c>
      <c r="EE222" s="223">
        <f t="shared" si="51"/>
        <v>0</v>
      </c>
      <c r="EF222" s="147" t="str">
        <f t="shared" si="52"/>
        <v>ERROR</v>
      </c>
      <c r="EG222" s="223">
        <f t="shared" si="53"/>
        <v>20412.171428571426</v>
      </c>
      <c r="EI222" s="223">
        <f t="shared" si="49"/>
        <v>247140</v>
      </c>
      <c r="EJ222" s="223">
        <f>EI222*'Key assumptions'!$H$20*'Key assumptions'!$H$21</f>
        <v>9267.75</v>
      </c>
      <c r="EK222" s="279">
        <f t="shared" si="56"/>
        <v>0.23963133640552994</v>
      </c>
      <c r="EL222" s="223">
        <f t="shared" si="54"/>
        <v>2220.8433179723502</v>
      </c>
      <c r="ET222" s="133">
        <f t="shared" si="58"/>
        <v>4</v>
      </c>
      <c r="EU222" s="133">
        <f t="shared" si="58"/>
        <v>12</v>
      </c>
      <c r="EV222" s="133">
        <f t="shared" si="58"/>
        <v>6</v>
      </c>
      <c r="EW222" s="133">
        <f t="shared" si="58"/>
        <v>0</v>
      </c>
      <c r="EX222" s="133">
        <f t="shared" si="58"/>
        <v>0</v>
      </c>
      <c r="EY222" s="133">
        <f t="shared" si="55"/>
        <v>22</v>
      </c>
      <c r="FA222" s="223">
        <v>0</v>
      </c>
      <c r="FB222" s="223">
        <v>0</v>
      </c>
    </row>
    <row r="223" spans="1:158" ht="12.6" thickBot="1" x14ac:dyDescent="0.45">
      <c r="A223" s="133" t="str">
        <v>Project Development</v>
      </c>
      <c r="B223" s="133" t="str">
        <v>N/A</v>
      </c>
      <c r="C223" s="133" t="str">
        <v>Internal Labour</v>
      </c>
      <c r="D223" s="133" t="str">
        <v>PT004729</v>
      </c>
      <c r="E223" s="133" t="str">
        <v>Senior Project Manager (CWO REZ)</v>
      </c>
      <c r="F223" s="133">
        <v>307.27999999999997</v>
      </c>
      <c r="G223" s="133">
        <v>137.30000000000001</v>
      </c>
      <c r="H223" s="133">
        <v>0</v>
      </c>
      <c r="I223" s="133">
        <v>0</v>
      </c>
      <c r="J223" s="133">
        <v>0</v>
      </c>
      <c r="K223" s="133">
        <v>0</v>
      </c>
      <c r="L223" s="133">
        <v>0</v>
      </c>
      <c r="M223" s="381" t="str">
        <v>[C-i-C]</v>
      </c>
      <c r="N223" s="381" t="str">
        <v>[C-i-C]</v>
      </c>
      <c r="O223" s="381" t="str">
        <v>[C-i-C]</v>
      </c>
      <c r="P223" s="381" t="str">
        <v>[C-i-C]</v>
      </c>
      <c r="Q223" s="381" t="str">
        <v>[C-i-C]</v>
      </c>
      <c r="R223" s="381" t="str">
        <v>[C-i-C]</v>
      </c>
      <c r="S223" s="381" t="str">
        <v>[C-i-C]</v>
      </c>
      <c r="T223" s="381" t="str">
        <v>[C-i-C]</v>
      </c>
      <c r="U223" s="381" t="str">
        <v>[C-i-C]</v>
      </c>
      <c r="V223" s="381" t="str">
        <v>[C-i-C]</v>
      </c>
      <c r="W223" s="381" t="str">
        <v>[C-i-C]</v>
      </c>
      <c r="X223" s="381" t="str">
        <v>[C-i-C]</v>
      </c>
      <c r="Y223" s="381" t="str">
        <v>[C-i-C]</v>
      </c>
      <c r="Z223" s="381" t="str">
        <v>[C-i-C]</v>
      </c>
      <c r="AA223" s="381" t="str">
        <v>[C-i-C]</v>
      </c>
      <c r="AB223" s="381" t="str">
        <v>[C-i-C]</v>
      </c>
      <c r="AC223" s="381" t="str">
        <v>[C-i-C]</v>
      </c>
      <c r="AD223" s="381" t="str">
        <v>[C-i-C]</v>
      </c>
      <c r="AE223" s="381" t="str">
        <v>[C-i-C]</v>
      </c>
      <c r="AF223" s="381" t="str">
        <v>[C-i-C]</v>
      </c>
      <c r="AG223" s="381" t="str">
        <v>[C-i-C]</v>
      </c>
      <c r="AH223" s="381" t="str">
        <v>[C-i-C]</v>
      </c>
      <c r="AI223" s="133">
        <v>0</v>
      </c>
      <c r="AJ223" s="133">
        <v>0</v>
      </c>
      <c r="AK223" s="133">
        <v>0</v>
      </c>
      <c r="AL223" s="133">
        <v>0</v>
      </c>
      <c r="AM223" s="133">
        <v>0</v>
      </c>
      <c r="AN223" s="133">
        <v>0</v>
      </c>
      <c r="AO223" s="133">
        <v>0</v>
      </c>
      <c r="AP223" s="133">
        <v>0</v>
      </c>
      <c r="AQ223" s="133">
        <v>0</v>
      </c>
      <c r="AR223" s="133">
        <v>0</v>
      </c>
      <c r="AS223" s="133">
        <v>0</v>
      </c>
      <c r="AT223" s="133">
        <v>0</v>
      </c>
      <c r="AU223" s="133">
        <v>0</v>
      </c>
      <c r="AV223" s="133">
        <v>0</v>
      </c>
      <c r="AW223" s="133">
        <v>0</v>
      </c>
      <c r="AX223" s="133">
        <v>0</v>
      </c>
      <c r="AY223" s="133">
        <v>0</v>
      </c>
      <c r="AZ223" s="133">
        <v>0</v>
      </c>
      <c r="BA223" s="133">
        <v>0</v>
      </c>
      <c r="BB223" s="133">
        <v>0</v>
      </c>
      <c r="BC223" s="133">
        <v>0</v>
      </c>
      <c r="BD223" s="133">
        <v>0</v>
      </c>
      <c r="BE223" s="133">
        <v>0</v>
      </c>
      <c r="BF223" s="133">
        <v>0</v>
      </c>
      <c r="BG223" s="133">
        <v>0</v>
      </c>
      <c r="BH223" s="133">
        <v>0</v>
      </c>
      <c r="BI223" s="133">
        <v>0</v>
      </c>
      <c r="BJ223" s="133">
        <v>0</v>
      </c>
      <c r="BK223" s="133">
        <v>0</v>
      </c>
      <c r="BL223" s="133">
        <v>0</v>
      </c>
      <c r="BM223" s="133">
        <v>0</v>
      </c>
      <c r="BN223" s="133">
        <v>0</v>
      </c>
      <c r="BO223" s="133">
        <v>0</v>
      </c>
      <c r="BP223" s="133">
        <v>0</v>
      </c>
      <c r="BQ223" s="133">
        <v>0</v>
      </c>
      <c r="BR223" s="133">
        <v>0</v>
      </c>
      <c r="BS223" s="381" t="str">
        <v>[C-i-C]</v>
      </c>
      <c r="BT223" s="381" t="str">
        <v>[C-i-C]</v>
      </c>
      <c r="BU223" s="381" t="str">
        <v>[C-i-C]</v>
      </c>
      <c r="BV223" s="381" t="str">
        <v>[C-i-C]</v>
      </c>
      <c r="BW223" s="381" t="str">
        <v>[C-i-C]</v>
      </c>
      <c r="BX223" s="381" t="str">
        <v>[C-i-C]</v>
      </c>
      <c r="BY223" s="381" t="str">
        <v>[C-i-C]</v>
      </c>
      <c r="BZ223" s="381" t="str">
        <v>[C-i-C]</v>
      </c>
      <c r="CA223" s="381" t="str">
        <v>[C-i-C]</v>
      </c>
      <c r="CB223" s="381" t="str">
        <v>[C-i-C]</v>
      </c>
      <c r="CC223" s="381" t="str">
        <v>[C-i-C]</v>
      </c>
      <c r="CD223" s="381" t="str">
        <v>[C-i-C]</v>
      </c>
      <c r="CE223" s="381" t="str">
        <v>[C-i-C]</v>
      </c>
      <c r="CF223" s="381" t="str">
        <v>[C-i-C]</v>
      </c>
      <c r="CG223" s="381" t="str">
        <v>[C-i-C]</v>
      </c>
      <c r="CH223" s="381" t="str">
        <v>[C-i-C]</v>
      </c>
      <c r="CI223" s="381" t="str">
        <v>[C-i-C]</v>
      </c>
      <c r="CJ223" s="381" t="str">
        <v>[C-i-C]</v>
      </c>
      <c r="CK223" s="381" t="str">
        <v>[C-i-C]</v>
      </c>
      <c r="CL223" s="381" t="str">
        <v>[C-i-C]</v>
      </c>
      <c r="CM223" s="381" t="str">
        <v>[C-i-C]</v>
      </c>
      <c r="CN223" s="381" t="str">
        <v>[C-i-C]</v>
      </c>
      <c r="CO223" s="133">
        <v>0</v>
      </c>
      <c r="CP223" s="133">
        <v>0</v>
      </c>
      <c r="CQ223" s="133">
        <v>0</v>
      </c>
      <c r="CR223" s="133">
        <v>0</v>
      </c>
      <c r="CS223" s="133">
        <v>0</v>
      </c>
      <c r="CT223" s="133">
        <v>0</v>
      </c>
      <c r="CU223" s="133">
        <v>0</v>
      </c>
      <c r="CV223" s="133">
        <v>0</v>
      </c>
      <c r="CW223" s="133">
        <v>0</v>
      </c>
      <c r="CX223" s="133">
        <v>0</v>
      </c>
      <c r="CY223" s="133">
        <v>0</v>
      </c>
      <c r="CZ223" s="133">
        <v>0</v>
      </c>
      <c r="DA223" s="133">
        <v>0</v>
      </c>
      <c r="DB223" s="133">
        <v>0</v>
      </c>
      <c r="DC223" s="133">
        <v>0</v>
      </c>
      <c r="DD223" s="133">
        <v>0</v>
      </c>
      <c r="DE223" s="133">
        <v>0</v>
      </c>
      <c r="DF223" s="133">
        <v>0</v>
      </c>
      <c r="DG223" s="133">
        <v>0</v>
      </c>
      <c r="DH223" s="133">
        <v>0</v>
      </c>
      <c r="DI223" s="133">
        <v>0</v>
      </c>
      <c r="DJ223" s="133">
        <v>0</v>
      </c>
      <c r="DK223" s="133">
        <v>0</v>
      </c>
      <c r="DL223" s="133">
        <v>0</v>
      </c>
      <c r="DM223" s="133">
        <v>0</v>
      </c>
      <c r="DN223" s="133">
        <v>0</v>
      </c>
      <c r="DO223" s="133">
        <v>0</v>
      </c>
      <c r="DP223" s="133">
        <v>0</v>
      </c>
      <c r="DQ223" s="133">
        <v>0</v>
      </c>
      <c r="DR223" s="133">
        <v>0</v>
      </c>
      <c r="DS223" s="133">
        <v>0</v>
      </c>
      <c r="DU223" s="223"/>
      <c r="DV223" s="223"/>
      <c r="DW223" s="223"/>
      <c r="DX223" s="223"/>
      <c r="DY223" s="223"/>
      <c r="DZ223" s="223"/>
      <c r="EA223" s="223">
        <v>15802.971428571427</v>
      </c>
      <c r="EB223" s="223">
        <v>14815.285714285712</v>
      </c>
      <c r="EC223" s="223">
        <v>0</v>
      </c>
      <c r="ED223" s="223">
        <f t="shared" si="50"/>
        <v>0</v>
      </c>
      <c r="EE223" s="223">
        <f t="shared" si="51"/>
        <v>0</v>
      </c>
      <c r="EF223" s="147" t="str">
        <f t="shared" si="52"/>
        <v>ERROR</v>
      </c>
      <c r="EG223" s="223">
        <f t="shared" si="53"/>
        <v>30618.257142857139</v>
      </c>
      <c r="EI223" s="223">
        <f t="shared" si="49"/>
        <v>247140</v>
      </c>
      <c r="EJ223" s="223">
        <f>EI223*'Key assumptions'!$H$20*'Key assumptions'!$H$21</f>
        <v>9267.75</v>
      </c>
      <c r="EK223" s="279">
        <f t="shared" si="56"/>
        <v>0.23963133640552994</v>
      </c>
      <c r="EL223" s="223">
        <f t="shared" si="54"/>
        <v>2220.8433179723502</v>
      </c>
      <c r="ET223" s="133">
        <f t="shared" si="58"/>
        <v>4</v>
      </c>
      <c r="EU223" s="133">
        <f t="shared" si="58"/>
        <v>12</v>
      </c>
      <c r="EV223" s="133">
        <f t="shared" si="58"/>
        <v>6</v>
      </c>
      <c r="EW223" s="133">
        <f t="shared" si="58"/>
        <v>0</v>
      </c>
      <c r="EX223" s="133">
        <f t="shared" si="58"/>
        <v>0</v>
      </c>
      <c r="EY223" s="133">
        <f t="shared" si="55"/>
        <v>22</v>
      </c>
      <c r="FA223" s="223">
        <v>0</v>
      </c>
      <c r="FB223" s="223">
        <v>0</v>
      </c>
    </row>
    <row r="224" spans="1:158" ht="12.6" thickBot="1" x14ac:dyDescent="0.45">
      <c r="A224" s="133" t="str">
        <v>Project Development</v>
      </c>
      <c r="B224" s="133" t="str">
        <v>N/A</v>
      </c>
      <c r="C224" s="133" t="str">
        <v>Internal Labour</v>
      </c>
      <c r="D224" s="133" t="str">
        <v>PT004729</v>
      </c>
      <c r="E224" s="133" t="str">
        <v>Senior Project Manager (CWO REZ)</v>
      </c>
      <c r="F224" s="133">
        <v>307.27999999999997</v>
      </c>
      <c r="G224" s="133">
        <v>137.30000000000001</v>
      </c>
      <c r="H224" s="133">
        <v>0</v>
      </c>
      <c r="I224" s="133">
        <v>0</v>
      </c>
      <c r="J224" s="133">
        <v>0</v>
      </c>
      <c r="K224" s="133">
        <v>0</v>
      </c>
      <c r="L224" s="133">
        <v>0</v>
      </c>
      <c r="M224" s="381" t="str">
        <v>[C-i-C]</v>
      </c>
      <c r="N224" s="381" t="str">
        <v>[C-i-C]</v>
      </c>
      <c r="O224" s="381" t="str">
        <v>[C-i-C]</v>
      </c>
      <c r="P224" s="381" t="str">
        <v>[C-i-C]</v>
      </c>
      <c r="Q224" s="381" t="str">
        <v>[C-i-C]</v>
      </c>
      <c r="R224" s="381" t="str">
        <v>[C-i-C]</v>
      </c>
      <c r="S224" s="381" t="str">
        <v>[C-i-C]</v>
      </c>
      <c r="T224" s="381" t="str">
        <v>[C-i-C]</v>
      </c>
      <c r="U224" s="381" t="str">
        <v>[C-i-C]</v>
      </c>
      <c r="V224" s="381" t="str">
        <v>[C-i-C]</v>
      </c>
      <c r="W224" s="381" t="str">
        <v>[C-i-C]</v>
      </c>
      <c r="X224" s="381" t="str">
        <v>[C-i-C]</v>
      </c>
      <c r="Y224" s="381" t="str">
        <v>[C-i-C]</v>
      </c>
      <c r="Z224" s="381" t="str">
        <v>[C-i-C]</v>
      </c>
      <c r="AA224" s="381" t="str">
        <v>[C-i-C]</v>
      </c>
      <c r="AB224" s="381" t="str">
        <v>[C-i-C]</v>
      </c>
      <c r="AC224" s="381" t="str">
        <v>[C-i-C]</v>
      </c>
      <c r="AD224" s="381" t="str">
        <v>[C-i-C]</v>
      </c>
      <c r="AE224" s="381" t="str">
        <v>[C-i-C]</v>
      </c>
      <c r="AF224" s="381" t="str">
        <v>[C-i-C]</v>
      </c>
      <c r="AG224" s="381" t="str">
        <v>[C-i-C]</v>
      </c>
      <c r="AH224" s="381" t="str">
        <v>[C-i-C]</v>
      </c>
      <c r="AI224" s="133">
        <v>0</v>
      </c>
      <c r="AJ224" s="133">
        <v>0</v>
      </c>
      <c r="AK224" s="133">
        <v>0</v>
      </c>
      <c r="AL224" s="133">
        <v>0</v>
      </c>
      <c r="AM224" s="133">
        <v>0</v>
      </c>
      <c r="AN224" s="133">
        <v>0</v>
      </c>
      <c r="AO224" s="133">
        <v>0</v>
      </c>
      <c r="AP224" s="133">
        <v>0</v>
      </c>
      <c r="AQ224" s="133">
        <v>0</v>
      </c>
      <c r="AR224" s="133">
        <v>0</v>
      </c>
      <c r="AS224" s="133">
        <v>0</v>
      </c>
      <c r="AT224" s="133">
        <v>0</v>
      </c>
      <c r="AU224" s="133">
        <v>0</v>
      </c>
      <c r="AV224" s="133">
        <v>0</v>
      </c>
      <c r="AW224" s="133">
        <v>0</v>
      </c>
      <c r="AX224" s="133">
        <v>0</v>
      </c>
      <c r="AY224" s="133">
        <v>0</v>
      </c>
      <c r="AZ224" s="133">
        <v>0</v>
      </c>
      <c r="BA224" s="133">
        <v>0</v>
      </c>
      <c r="BB224" s="133">
        <v>0</v>
      </c>
      <c r="BC224" s="133">
        <v>0</v>
      </c>
      <c r="BD224" s="133">
        <v>0</v>
      </c>
      <c r="BE224" s="133">
        <v>0</v>
      </c>
      <c r="BF224" s="133">
        <v>0</v>
      </c>
      <c r="BG224" s="133">
        <v>0</v>
      </c>
      <c r="BH224" s="133">
        <v>0</v>
      </c>
      <c r="BI224" s="133">
        <v>0</v>
      </c>
      <c r="BJ224" s="133">
        <v>0</v>
      </c>
      <c r="BK224" s="133">
        <v>0</v>
      </c>
      <c r="BL224" s="133">
        <v>0</v>
      </c>
      <c r="BM224" s="133">
        <v>0</v>
      </c>
      <c r="BN224" s="133">
        <v>0</v>
      </c>
      <c r="BO224" s="133">
        <v>0</v>
      </c>
      <c r="BP224" s="133">
        <v>0</v>
      </c>
      <c r="BQ224" s="133">
        <v>0</v>
      </c>
      <c r="BR224" s="133">
        <v>0</v>
      </c>
      <c r="BS224" s="381" t="str">
        <v>[C-i-C]</v>
      </c>
      <c r="BT224" s="381" t="str">
        <v>[C-i-C]</v>
      </c>
      <c r="BU224" s="381" t="str">
        <v>[C-i-C]</v>
      </c>
      <c r="BV224" s="381" t="str">
        <v>[C-i-C]</v>
      </c>
      <c r="BW224" s="381" t="str">
        <v>[C-i-C]</v>
      </c>
      <c r="BX224" s="381" t="str">
        <v>[C-i-C]</v>
      </c>
      <c r="BY224" s="381" t="str">
        <v>[C-i-C]</v>
      </c>
      <c r="BZ224" s="381" t="str">
        <v>[C-i-C]</v>
      </c>
      <c r="CA224" s="381" t="str">
        <v>[C-i-C]</v>
      </c>
      <c r="CB224" s="381" t="str">
        <v>[C-i-C]</v>
      </c>
      <c r="CC224" s="381" t="str">
        <v>[C-i-C]</v>
      </c>
      <c r="CD224" s="381" t="str">
        <v>[C-i-C]</v>
      </c>
      <c r="CE224" s="381" t="str">
        <v>[C-i-C]</v>
      </c>
      <c r="CF224" s="381" t="str">
        <v>[C-i-C]</v>
      </c>
      <c r="CG224" s="381" t="str">
        <v>[C-i-C]</v>
      </c>
      <c r="CH224" s="381" t="str">
        <v>[C-i-C]</v>
      </c>
      <c r="CI224" s="381" t="str">
        <v>[C-i-C]</v>
      </c>
      <c r="CJ224" s="381" t="str">
        <v>[C-i-C]</v>
      </c>
      <c r="CK224" s="381" t="str">
        <v>[C-i-C]</v>
      </c>
      <c r="CL224" s="381" t="str">
        <v>[C-i-C]</v>
      </c>
      <c r="CM224" s="381" t="str">
        <v>[C-i-C]</v>
      </c>
      <c r="CN224" s="381" t="str">
        <v>[C-i-C]</v>
      </c>
      <c r="CO224" s="133">
        <v>0</v>
      </c>
      <c r="CP224" s="133">
        <v>0</v>
      </c>
      <c r="CQ224" s="133">
        <v>0</v>
      </c>
      <c r="CR224" s="133">
        <v>0</v>
      </c>
      <c r="CS224" s="133">
        <v>0</v>
      </c>
      <c r="CT224" s="133">
        <v>0</v>
      </c>
      <c r="CU224" s="133">
        <v>0</v>
      </c>
      <c r="CV224" s="133">
        <v>0</v>
      </c>
      <c r="CW224" s="133">
        <v>0</v>
      </c>
      <c r="CX224" s="133">
        <v>0</v>
      </c>
      <c r="CY224" s="133">
        <v>0</v>
      </c>
      <c r="CZ224" s="133">
        <v>0</v>
      </c>
      <c r="DA224" s="133">
        <v>0</v>
      </c>
      <c r="DB224" s="133">
        <v>0</v>
      </c>
      <c r="DC224" s="133">
        <v>0</v>
      </c>
      <c r="DD224" s="133">
        <v>0</v>
      </c>
      <c r="DE224" s="133">
        <v>0</v>
      </c>
      <c r="DF224" s="133">
        <v>0</v>
      </c>
      <c r="DG224" s="133">
        <v>0</v>
      </c>
      <c r="DH224" s="133">
        <v>0</v>
      </c>
      <c r="DI224" s="133">
        <v>0</v>
      </c>
      <c r="DJ224" s="133">
        <v>0</v>
      </c>
      <c r="DK224" s="133">
        <v>0</v>
      </c>
      <c r="DL224" s="133">
        <v>0</v>
      </c>
      <c r="DM224" s="133">
        <v>0</v>
      </c>
      <c r="DN224" s="133">
        <v>0</v>
      </c>
      <c r="DO224" s="133">
        <v>0</v>
      </c>
      <c r="DP224" s="133">
        <v>0</v>
      </c>
      <c r="DQ224" s="133">
        <v>0</v>
      </c>
      <c r="DR224" s="133">
        <v>0</v>
      </c>
      <c r="DS224" s="133">
        <v>0</v>
      </c>
      <c r="DU224" s="223"/>
      <c r="DV224" s="223"/>
      <c r="DW224" s="223"/>
      <c r="DX224" s="223"/>
      <c r="DY224" s="223"/>
      <c r="DZ224" s="223"/>
      <c r="EA224" s="223">
        <v>10535.314285714283</v>
      </c>
      <c r="EB224" s="223">
        <v>9876.8571428571413</v>
      </c>
      <c r="EC224" s="223">
        <v>0</v>
      </c>
      <c r="ED224" s="223">
        <f t="shared" si="50"/>
        <v>0</v>
      </c>
      <c r="EE224" s="223">
        <f t="shared" si="51"/>
        <v>0</v>
      </c>
      <c r="EF224" s="147" t="str">
        <f t="shared" si="52"/>
        <v>ERROR</v>
      </c>
      <c r="EG224" s="223">
        <f t="shared" si="53"/>
        <v>20412.171428571426</v>
      </c>
      <c r="EI224" s="223">
        <f t="shared" si="49"/>
        <v>247140</v>
      </c>
      <c r="EJ224" s="223">
        <f>EI224*'Key assumptions'!$H$20*'Key assumptions'!$H$21</f>
        <v>9267.75</v>
      </c>
      <c r="EK224" s="279">
        <f t="shared" si="56"/>
        <v>0.23963133640552994</v>
      </c>
      <c r="EL224" s="223">
        <f t="shared" si="54"/>
        <v>2220.8433179723502</v>
      </c>
      <c r="ET224" s="133">
        <f t="shared" si="58"/>
        <v>4</v>
      </c>
      <c r="EU224" s="133">
        <f t="shared" si="58"/>
        <v>12</v>
      </c>
      <c r="EV224" s="133">
        <f t="shared" si="58"/>
        <v>6</v>
      </c>
      <c r="EW224" s="133">
        <f t="shared" si="58"/>
        <v>0</v>
      </c>
      <c r="EX224" s="133">
        <f t="shared" si="58"/>
        <v>0</v>
      </c>
      <c r="EY224" s="133">
        <f t="shared" si="55"/>
        <v>22</v>
      </c>
      <c r="FA224" s="223">
        <v>0</v>
      </c>
      <c r="FB224" s="223">
        <v>0</v>
      </c>
    </row>
    <row r="225" spans="1:158" ht="12.6" thickBot="1" x14ac:dyDescent="0.45">
      <c r="A225" s="133" t="str">
        <v>Other support and corporate roles</v>
      </c>
      <c r="B225" s="133" t="str">
        <v>N/A</v>
      </c>
      <c r="C225" s="133" t="str">
        <v>Internal Labour</v>
      </c>
      <c r="D225" s="133" t="str">
        <v>PT007456</v>
      </c>
      <c r="E225" s="133" t="str">
        <v>L4 Manager</v>
      </c>
      <c r="F225" s="133">
        <v>353.83</v>
      </c>
      <c r="G225" s="133">
        <v>158.1</v>
      </c>
      <c r="H225" s="133">
        <v>0</v>
      </c>
      <c r="I225" s="133">
        <v>0</v>
      </c>
      <c r="J225" s="133">
        <v>0</v>
      </c>
      <c r="K225" s="133">
        <v>0</v>
      </c>
      <c r="L225" s="133">
        <v>0</v>
      </c>
      <c r="M225" s="381" t="str">
        <v>[C-i-C]</v>
      </c>
      <c r="N225" s="381" t="str">
        <v>[C-i-C]</v>
      </c>
      <c r="O225" s="381" t="str">
        <v>[C-i-C]</v>
      </c>
      <c r="P225" s="381" t="str">
        <v>[C-i-C]</v>
      </c>
      <c r="Q225" s="381" t="str">
        <v>[C-i-C]</v>
      </c>
      <c r="R225" s="381" t="str">
        <v>[C-i-C]</v>
      </c>
      <c r="S225" s="381" t="str">
        <v>[C-i-C]</v>
      </c>
      <c r="T225" s="381" t="str">
        <v>[C-i-C]</v>
      </c>
      <c r="U225" s="381" t="str">
        <v>[C-i-C]</v>
      </c>
      <c r="V225" s="381" t="str">
        <v>[C-i-C]</v>
      </c>
      <c r="W225" s="381" t="str">
        <v>[C-i-C]</v>
      </c>
      <c r="X225" s="381" t="str">
        <v>[C-i-C]</v>
      </c>
      <c r="Y225" s="381" t="str">
        <v>[C-i-C]</v>
      </c>
      <c r="Z225" s="381" t="str">
        <v>[C-i-C]</v>
      </c>
      <c r="AA225" s="381" t="str">
        <v>[C-i-C]</v>
      </c>
      <c r="AB225" s="381" t="str">
        <v>[C-i-C]</v>
      </c>
      <c r="AC225" s="381" t="str">
        <v>[C-i-C]</v>
      </c>
      <c r="AD225" s="381" t="str">
        <v>[C-i-C]</v>
      </c>
      <c r="AE225" s="381" t="str">
        <v>[C-i-C]</v>
      </c>
      <c r="AF225" s="381" t="str">
        <v>[C-i-C]</v>
      </c>
      <c r="AG225" s="381" t="str">
        <v>[C-i-C]</v>
      </c>
      <c r="AH225" s="381" t="str">
        <v>[C-i-C]</v>
      </c>
      <c r="AI225" s="133">
        <v>3.7074765475053946</v>
      </c>
      <c r="AJ225" s="133">
        <v>3.7074765475053946</v>
      </c>
      <c r="AK225" s="133">
        <v>3.7074765475053946</v>
      </c>
      <c r="AL225" s="133">
        <v>3.7074765475053946</v>
      </c>
      <c r="AM225" s="133">
        <v>3.7074765475053946</v>
      </c>
      <c r="AN225" s="133">
        <v>3.7074765475053946</v>
      </c>
      <c r="AO225" s="133">
        <v>3.8187008439305568</v>
      </c>
      <c r="AP225" s="133">
        <v>3.8187008439305568</v>
      </c>
      <c r="AQ225" s="133">
        <v>3.8187008439305568</v>
      </c>
      <c r="AR225" s="133">
        <v>3.8187008439305568</v>
      </c>
      <c r="AS225" s="133">
        <v>3.8187008439305568</v>
      </c>
      <c r="AT225" s="133">
        <v>3.8187008439305568</v>
      </c>
      <c r="AU225" s="133">
        <v>3.8187008439305568</v>
      </c>
      <c r="AV225" s="133">
        <v>3.8187008439305568</v>
      </c>
      <c r="AW225" s="133">
        <v>3.8187008439305568</v>
      </c>
      <c r="AX225" s="133">
        <v>3.8187008439305568</v>
      </c>
      <c r="AY225" s="133">
        <v>3.8187008439305568</v>
      </c>
      <c r="AZ225" s="133">
        <v>3.8187008439305568</v>
      </c>
      <c r="BA225" s="133">
        <v>3.9332618692484735</v>
      </c>
      <c r="BB225" s="133">
        <v>3.9332618692484735</v>
      </c>
      <c r="BC225" s="133">
        <v>3.9332618692484735</v>
      </c>
      <c r="BD225" s="133">
        <v>3.9332618692484735</v>
      </c>
      <c r="BE225" s="133">
        <v>3.9332618692484735</v>
      </c>
      <c r="BF225" s="133">
        <v>3.9332618692484735</v>
      </c>
      <c r="BG225" s="133">
        <v>3.9332618692484735</v>
      </c>
      <c r="BH225" s="133">
        <v>3.9332618692484735</v>
      </c>
      <c r="BI225" s="133">
        <v>0</v>
      </c>
      <c r="BJ225" s="133">
        <v>0</v>
      </c>
      <c r="BK225" s="133">
        <v>0</v>
      </c>
      <c r="BL225" s="133">
        <v>0</v>
      </c>
      <c r="BM225" s="133">
        <v>0</v>
      </c>
      <c r="BN225" s="133">
        <v>0</v>
      </c>
      <c r="BO225" s="133">
        <v>0</v>
      </c>
      <c r="BP225" s="133">
        <v>0</v>
      </c>
      <c r="BQ225" s="133">
        <v>0</v>
      </c>
      <c r="BR225" s="133">
        <v>0</v>
      </c>
      <c r="BS225" s="381" t="str">
        <v>[C-i-C]</v>
      </c>
      <c r="BT225" s="381" t="str">
        <v>[C-i-C]</v>
      </c>
      <c r="BU225" s="381" t="str">
        <v>[C-i-C]</v>
      </c>
      <c r="BV225" s="381" t="str">
        <v>[C-i-C]</v>
      </c>
      <c r="BW225" s="381" t="str">
        <v>[C-i-C]</v>
      </c>
      <c r="BX225" s="381" t="str">
        <v>[C-i-C]</v>
      </c>
      <c r="BY225" s="381" t="str">
        <v>[C-i-C]</v>
      </c>
      <c r="BZ225" s="381" t="str">
        <v>[C-i-C]</v>
      </c>
      <c r="CA225" s="381" t="str">
        <v>[C-i-C]</v>
      </c>
      <c r="CB225" s="381" t="str">
        <v>[C-i-C]</v>
      </c>
      <c r="CC225" s="381" t="str">
        <v>[C-i-C]</v>
      </c>
      <c r="CD225" s="381" t="str">
        <v>[C-i-C]</v>
      </c>
      <c r="CE225" s="381" t="str">
        <v>[C-i-C]</v>
      </c>
      <c r="CF225" s="381" t="str">
        <v>[C-i-C]</v>
      </c>
      <c r="CG225" s="381" t="str">
        <v>[C-i-C]</v>
      </c>
      <c r="CH225" s="381" t="str">
        <v>[C-i-C]</v>
      </c>
      <c r="CI225" s="381" t="str">
        <v>[C-i-C]</v>
      </c>
      <c r="CJ225" s="381" t="str">
        <v>[C-i-C]</v>
      </c>
      <c r="CK225" s="381" t="str">
        <v>[C-i-C]</v>
      </c>
      <c r="CL225" s="381" t="str">
        <v>[C-i-C]</v>
      </c>
      <c r="CM225" s="381" t="str">
        <v>[C-i-C]</v>
      </c>
      <c r="CN225" s="381" t="str">
        <v>[C-i-C]</v>
      </c>
      <c r="CO225" s="133">
        <v>196772.46402057508</v>
      </c>
      <c r="CP225" s="133">
        <v>196772.46402057508</v>
      </c>
      <c r="CQ225" s="133">
        <v>196772.46402057508</v>
      </c>
      <c r="CR225" s="133">
        <v>196772.46402057508</v>
      </c>
      <c r="CS225" s="133">
        <v>196772.46402057508</v>
      </c>
      <c r="CT225" s="133">
        <v>196772.46402057508</v>
      </c>
      <c r="CU225" s="133">
        <v>202675.63794119234</v>
      </c>
      <c r="CV225" s="133">
        <v>202675.63794119234</v>
      </c>
      <c r="CW225" s="133">
        <v>202675.63794119234</v>
      </c>
      <c r="CX225" s="133">
        <v>202675.63794119234</v>
      </c>
      <c r="CY225" s="133">
        <v>202675.63794119234</v>
      </c>
      <c r="CZ225" s="133">
        <v>202675.63794119234</v>
      </c>
      <c r="DA225" s="133">
        <v>202675.63794119234</v>
      </c>
      <c r="DB225" s="133">
        <v>202675.63794119234</v>
      </c>
      <c r="DC225" s="133">
        <v>202675.63794119234</v>
      </c>
      <c r="DD225" s="133">
        <v>202675.63794119234</v>
      </c>
      <c r="DE225" s="133">
        <v>202675.63794119234</v>
      </c>
      <c r="DF225" s="133">
        <v>202675.63794119234</v>
      </c>
      <c r="DG225" s="133">
        <v>208755.90707942809</v>
      </c>
      <c r="DH225" s="133">
        <v>208755.90707942809</v>
      </c>
      <c r="DI225" s="133">
        <v>208755.90707942809</v>
      </c>
      <c r="DJ225" s="133">
        <v>208755.90707942809</v>
      </c>
      <c r="DK225" s="133">
        <v>208755.90707942809</v>
      </c>
      <c r="DL225" s="133">
        <v>208755.90707942809</v>
      </c>
      <c r="DM225" s="133">
        <v>208755.90707942809</v>
      </c>
      <c r="DN225" s="133">
        <v>208755.90707942809</v>
      </c>
      <c r="DO225" s="133">
        <v>0</v>
      </c>
      <c r="DP225" s="133">
        <v>0</v>
      </c>
      <c r="DQ225" s="133">
        <v>0</v>
      </c>
      <c r="DR225" s="133">
        <v>0</v>
      </c>
      <c r="DS225" s="133">
        <v>0</v>
      </c>
      <c r="DU225" s="223"/>
      <c r="DV225" s="223"/>
      <c r="DW225" s="223"/>
      <c r="DX225" s="223"/>
      <c r="DY225" s="223"/>
      <c r="DZ225" s="223"/>
      <c r="EA225" s="223">
        <v>741907.67846385157</v>
      </c>
      <c r="EB225" s="223">
        <v>2292494.726453301</v>
      </c>
      <c r="EC225" s="223">
        <v>2361269.568246901</v>
      </c>
      <c r="ED225" s="223">
        <f t="shared" si="50"/>
        <v>2432107.655294308</v>
      </c>
      <c r="EE225" s="223">
        <f t="shared" si="51"/>
        <v>1670047.2566354247</v>
      </c>
      <c r="EF225" s="147" t="str">
        <f t="shared" si="52"/>
        <v>ERROR</v>
      </c>
      <c r="EG225" s="223">
        <f t="shared" si="53"/>
        <v>9497826.8850937858</v>
      </c>
      <c r="EI225" s="223">
        <f t="shared" si="49"/>
        <v>284580</v>
      </c>
      <c r="EJ225" s="223">
        <f>EI225*'Key assumptions'!$H$20*'Key assumptions'!$H$21</f>
        <v>10671.75</v>
      </c>
      <c r="EK225" s="279">
        <f t="shared" si="56"/>
        <v>0.23963133640552994</v>
      </c>
      <c r="EL225" s="223">
        <f t="shared" si="54"/>
        <v>2557.2857142857142</v>
      </c>
      <c r="ET225" s="133">
        <f t="shared" si="58"/>
        <v>4</v>
      </c>
      <c r="EU225" s="133">
        <f t="shared" si="58"/>
        <v>12</v>
      </c>
      <c r="EV225" s="133">
        <f t="shared" si="58"/>
        <v>12</v>
      </c>
      <c r="EW225" s="133">
        <f t="shared" si="58"/>
        <v>12</v>
      </c>
      <c r="EX225" s="133">
        <f t="shared" si="58"/>
        <v>5</v>
      </c>
      <c r="EY225" s="133">
        <f t="shared" si="55"/>
        <v>45</v>
      </c>
      <c r="FA225" s="223">
        <v>1180634.7841234505</v>
      </c>
      <c r="FB225" s="223">
        <v>1180634.7841234505</v>
      </c>
    </row>
    <row r="226" spans="1:158" ht="12.6" thickBot="1" x14ac:dyDescent="0.45">
      <c r="A226" s="133" t="str">
        <v>Project Management</v>
      </c>
      <c r="B226" s="133" t="str">
        <v>N/A</v>
      </c>
      <c r="C226" s="133" t="str">
        <v>Internal Labour</v>
      </c>
      <c r="D226" s="133" t="str">
        <v>PT003696 AI BCSS Handover</v>
      </c>
      <c r="E226" s="133" t="str">
        <v>Project Manager (CWO REZ)</v>
      </c>
      <c r="F226" s="133">
        <v>224.23</v>
      </c>
      <c r="G226" s="133">
        <v>98.215134985207087</v>
      </c>
      <c r="H226" s="133">
        <v>0</v>
      </c>
      <c r="I226" s="133">
        <v>0</v>
      </c>
      <c r="J226" s="133">
        <v>0</v>
      </c>
      <c r="K226" s="133">
        <v>0</v>
      </c>
      <c r="L226" s="133">
        <v>0</v>
      </c>
      <c r="M226" s="381" t="str">
        <v>[C-i-C]</v>
      </c>
      <c r="N226" s="381" t="str">
        <v>[C-i-C]</v>
      </c>
      <c r="O226" s="381" t="str">
        <v>[C-i-C]</v>
      </c>
      <c r="P226" s="381" t="str">
        <v>[C-i-C]</v>
      </c>
      <c r="Q226" s="381" t="str">
        <v>[C-i-C]</v>
      </c>
      <c r="R226" s="381" t="str">
        <v>[C-i-C]</v>
      </c>
      <c r="S226" s="381" t="str">
        <v>[C-i-C]</v>
      </c>
      <c r="T226" s="381" t="str">
        <v>[C-i-C]</v>
      </c>
      <c r="U226" s="381" t="str">
        <v>[C-i-C]</v>
      </c>
      <c r="V226" s="381" t="str">
        <v>[C-i-C]</v>
      </c>
      <c r="W226" s="381" t="str">
        <v>[C-i-C]</v>
      </c>
      <c r="X226" s="381" t="str">
        <v>[C-i-C]</v>
      </c>
      <c r="Y226" s="381" t="str">
        <v>[C-i-C]</v>
      </c>
      <c r="Z226" s="381" t="str">
        <v>[C-i-C]</v>
      </c>
      <c r="AA226" s="381" t="str">
        <v>[C-i-C]</v>
      </c>
      <c r="AB226" s="381" t="str">
        <v>[C-i-C]</v>
      </c>
      <c r="AC226" s="381" t="str">
        <v>[C-i-C]</v>
      </c>
      <c r="AD226" s="381" t="str">
        <v>[C-i-C]</v>
      </c>
      <c r="AE226" s="381" t="str">
        <v>[C-i-C]</v>
      </c>
      <c r="AF226" s="381" t="str">
        <v>[C-i-C]</v>
      </c>
      <c r="AG226" s="381" t="str">
        <v>[C-i-C]</v>
      </c>
      <c r="AH226" s="381" t="str">
        <v>[C-i-C]</v>
      </c>
      <c r="AI226" s="133">
        <v>0</v>
      </c>
      <c r="AJ226" s="133">
        <v>0</v>
      </c>
      <c r="AK226" s="133">
        <v>0</v>
      </c>
      <c r="AL226" s="133">
        <v>0</v>
      </c>
      <c r="AM226" s="133">
        <v>0</v>
      </c>
      <c r="AN226" s="133">
        <v>0</v>
      </c>
      <c r="AO226" s="133">
        <v>0</v>
      </c>
      <c r="AP226" s="133">
        <v>0</v>
      </c>
      <c r="AQ226" s="133">
        <v>0</v>
      </c>
      <c r="AR226" s="133">
        <v>0</v>
      </c>
      <c r="AS226" s="133">
        <v>0</v>
      </c>
      <c r="AT226" s="133">
        <v>0</v>
      </c>
      <c r="AU226" s="133">
        <v>0</v>
      </c>
      <c r="AV226" s="133">
        <v>0</v>
      </c>
      <c r="AW226" s="133">
        <v>0</v>
      </c>
      <c r="AX226" s="133">
        <v>0</v>
      </c>
      <c r="AY226" s="133">
        <v>0</v>
      </c>
      <c r="AZ226" s="133">
        <v>0</v>
      </c>
      <c r="BA226" s="133">
        <v>0</v>
      </c>
      <c r="BB226" s="133">
        <v>0</v>
      </c>
      <c r="BC226" s="133">
        <v>0</v>
      </c>
      <c r="BD226" s="133">
        <v>0</v>
      </c>
      <c r="BE226" s="133">
        <v>0</v>
      </c>
      <c r="BF226" s="133">
        <v>0</v>
      </c>
      <c r="BG226" s="133">
        <v>0</v>
      </c>
      <c r="BH226" s="133">
        <v>0</v>
      </c>
      <c r="BI226" s="133">
        <v>0</v>
      </c>
      <c r="BJ226" s="133">
        <v>0</v>
      </c>
      <c r="BK226" s="133">
        <v>0</v>
      </c>
      <c r="BL226" s="133">
        <v>0</v>
      </c>
      <c r="BM226" s="133">
        <v>0</v>
      </c>
      <c r="BN226" s="133">
        <v>0</v>
      </c>
      <c r="BO226" s="133">
        <v>0</v>
      </c>
      <c r="BP226" s="133">
        <v>0</v>
      </c>
      <c r="BQ226" s="133">
        <v>0</v>
      </c>
      <c r="BR226" s="133">
        <v>0</v>
      </c>
      <c r="BS226" s="381" t="str">
        <v>[C-i-C]</v>
      </c>
      <c r="BT226" s="381" t="str">
        <v>[C-i-C]</v>
      </c>
      <c r="BU226" s="381" t="str">
        <v>[C-i-C]</v>
      </c>
      <c r="BV226" s="381" t="str">
        <v>[C-i-C]</v>
      </c>
      <c r="BW226" s="381" t="str">
        <v>[C-i-C]</v>
      </c>
      <c r="BX226" s="381" t="str">
        <v>[C-i-C]</v>
      </c>
      <c r="BY226" s="381" t="str">
        <v>[C-i-C]</v>
      </c>
      <c r="BZ226" s="381" t="str">
        <v>[C-i-C]</v>
      </c>
      <c r="CA226" s="381" t="str">
        <v>[C-i-C]</v>
      </c>
      <c r="CB226" s="381" t="str">
        <v>[C-i-C]</v>
      </c>
      <c r="CC226" s="381" t="str">
        <v>[C-i-C]</v>
      </c>
      <c r="CD226" s="381" t="str">
        <v>[C-i-C]</v>
      </c>
      <c r="CE226" s="381" t="str">
        <v>[C-i-C]</v>
      </c>
      <c r="CF226" s="381" t="str">
        <v>[C-i-C]</v>
      </c>
      <c r="CG226" s="381" t="str">
        <v>[C-i-C]</v>
      </c>
      <c r="CH226" s="381" t="str">
        <v>[C-i-C]</v>
      </c>
      <c r="CI226" s="381" t="str">
        <v>[C-i-C]</v>
      </c>
      <c r="CJ226" s="381" t="str">
        <v>[C-i-C]</v>
      </c>
      <c r="CK226" s="381" t="str">
        <v>[C-i-C]</v>
      </c>
      <c r="CL226" s="381" t="str">
        <v>[C-i-C]</v>
      </c>
      <c r="CM226" s="381" t="str">
        <v>[C-i-C]</v>
      </c>
      <c r="CN226" s="381" t="str">
        <v>[C-i-C]</v>
      </c>
      <c r="CO226" s="133">
        <v>0</v>
      </c>
      <c r="CP226" s="133">
        <v>0</v>
      </c>
      <c r="CQ226" s="133">
        <v>0</v>
      </c>
      <c r="CR226" s="133">
        <v>0</v>
      </c>
      <c r="CS226" s="133">
        <v>0</v>
      </c>
      <c r="CT226" s="133">
        <v>0</v>
      </c>
      <c r="CU226" s="133">
        <v>0</v>
      </c>
      <c r="CV226" s="133">
        <v>0</v>
      </c>
      <c r="CW226" s="133">
        <v>0</v>
      </c>
      <c r="CX226" s="133">
        <v>0</v>
      </c>
      <c r="CY226" s="133">
        <v>0</v>
      </c>
      <c r="CZ226" s="133">
        <v>0</v>
      </c>
      <c r="DA226" s="133">
        <v>0</v>
      </c>
      <c r="DB226" s="133">
        <v>0</v>
      </c>
      <c r="DC226" s="133">
        <v>0</v>
      </c>
      <c r="DD226" s="133">
        <v>0</v>
      </c>
      <c r="DE226" s="133">
        <v>0</v>
      </c>
      <c r="DF226" s="133">
        <v>0</v>
      </c>
      <c r="DG226" s="133">
        <v>0</v>
      </c>
      <c r="DH226" s="133">
        <v>0</v>
      </c>
      <c r="DI226" s="133">
        <v>0</v>
      </c>
      <c r="DJ226" s="133">
        <v>0</v>
      </c>
      <c r="DK226" s="133">
        <v>0</v>
      </c>
      <c r="DL226" s="133">
        <v>0</v>
      </c>
      <c r="DM226" s="133">
        <v>0</v>
      </c>
      <c r="DN226" s="133">
        <v>0</v>
      </c>
      <c r="DO226" s="133">
        <v>0</v>
      </c>
      <c r="DP226" s="133">
        <v>0</v>
      </c>
      <c r="DQ226" s="133">
        <v>0</v>
      </c>
      <c r="DR226" s="133">
        <v>0</v>
      </c>
      <c r="DS226" s="133">
        <v>0</v>
      </c>
      <c r="DU226" s="223"/>
      <c r="DV226" s="223"/>
      <c r="DW226" s="223"/>
      <c r="DX226" s="223"/>
      <c r="DY226" s="223"/>
      <c r="DZ226" s="223"/>
      <c r="EA226" s="223">
        <v>0</v>
      </c>
      <c r="EB226" s="223">
        <v>0</v>
      </c>
      <c r="EC226" s="223">
        <v>0</v>
      </c>
      <c r="ED226" s="223">
        <f t="shared" si="50"/>
        <v>0</v>
      </c>
      <c r="EE226" s="223">
        <f t="shared" si="51"/>
        <v>0</v>
      </c>
      <c r="EF226" s="147" t="str">
        <f t="shared" si="52"/>
        <v>OK</v>
      </c>
      <c r="EG226" s="223">
        <f t="shared" si="53"/>
        <v>0</v>
      </c>
      <c r="EI226" s="223">
        <f t="shared" si="49"/>
        <v>176787.24297337275</v>
      </c>
      <c r="EJ226" s="223">
        <f>EI226*'Key assumptions'!$H$20*'Key assumptions'!$H$21</f>
        <v>6629.5216115014782</v>
      </c>
      <c r="EK226" s="279">
        <f t="shared" si="56"/>
        <v>0.23963133640552994</v>
      </c>
      <c r="EL226" s="223">
        <f t="shared" si="54"/>
        <v>1588.6411234934417</v>
      </c>
      <c r="ET226" s="133">
        <f t="shared" si="58"/>
        <v>4</v>
      </c>
      <c r="EU226" s="133">
        <f t="shared" si="58"/>
        <v>12</v>
      </c>
      <c r="EV226" s="133">
        <f t="shared" si="58"/>
        <v>6</v>
      </c>
      <c r="EW226" s="133">
        <f t="shared" si="58"/>
        <v>0</v>
      </c>
      <c r="EX226" s="133">
        <f t="shared" si="58"/>
        <v>0</v>
      </c>
      <c r="EY226" s="133">
        <f t="shared" si="55"/>
        <v>22</v>
      </c>
      <c r="FA226" s="223">
        <v>0</v>
      </c>
      <c r="FB226" s="223">
        <v>0</v>
      </c>
    </row>
    <row r="227" spans="1:158" ht="12.6" thickBot="1" x14ac:dyDescent="0.45">
      <c r="A227" s="133" t="str">
        <v>Project Management</v>
      </c>
      <c r="B227" s="133" t="str">
        <v>N/A</v>
      </c>
      <c r="C227" s="133" t="str">
        <v>Internal Labour</v>
      </c>
      <c r="D227" s="133" t="str">
        <v>PT003696 AI BCSS Handover</v>
      </c>
      <c r="E227" s="133" t="str">
        <v>Project Manager (CWO REZ) - Travel Outside Hours</v>
      </c>
      <c r="F227" s="133">
        <v>224.23</v>
      </c>
      <c r="G227" s="133">
        <v>98.215134985207087</v>
      </c>
      <c r="H227" s="133">
        <v>0</v>
      </c>
      <c r="I227" s="133">
        <v>0</v>
      </c>
      <c r="J227" s="133">
        <v>0</v>
      </c>
      <c r="K227" s="133">
        <v>0</v>
      </c>
      <c r="L227" s="133">
        <v>0</v>
      </c>
      <c r="M227" s="381" t="str">
        <v>[C-i-C]</v>
      </c>
      <c r="N227" s="381" t="str">
        <v>[C-i-C]</v>
      </c>
      <c r="O227" s="381" t="str">
        <v>[C-i-C]</v>
      </c>
      <c r="P227" s="381" t="str">
        <v>[C-i-C]</v>
      </c>
      <c r="Q227" s="381" t="str">
        <v>[C-i-C]</v>
      </c>
      <c r="R227" s="381" t="str">
        <v>[C-i-C]</v>
      </c>
      <c r="S227" s="381" t="str">
        <v>[C-i-C]</v>
      </c>
      <c r="T227" s="381" t="str">
        <v>[C-i-C]</v>
      </c>
      <c r="U227" s="381" t="str">
        <v>[C-i-C]</v>
      </c>
      <c r="V227" s="381" t="str">
        <v>[C-i-C]</v>
      </c>
      <c r="W227" s="381" t="str">
        <v>[C-i-C]</v>
      </c>
      <c r="X227" s="381" t="str">
        <v>[C-i-C]</v>
      </c>
      <c r="Y227" s="381" t="str">
        <v>[C-i-C]</v>
      </c>
      <c r="Z227" s="381" t="str">
        <v>[C-i-C]</v>
      </c>
      <c r="AA227" s="381" t="str">
        <v>[C-i-C]</v>
      </c>
      <c r="AB227" s="381" t="str">
        <v>[C-i-C]</v>
      </c>
      <c r="AC227" s="381" t="str">
        <v>[C-i-C]</v>
      </c>
      <c r="AD227" s="381" t="str">
        <v>[C-i-C]</v>
      </c>
      <c r="AE227" s="381" t="str">
        <v>[C-i-C]</v>
      </c>
      <c r="AF227" s="381" t="str">
        <v>[C-i-C]</v>
      </c>
      <c r="AG227" s="381" t="str">
        <v>[C-i-C]</v>
      </c>
      <c r="AH227" s="381" t="str">
        <v>[C-i-C]</v>
      </c>
      <c r="AI227" s="133">
        <v>0</v>
      </c>
      <c r="AJ227" s="133">
        <v>0</v>
      </c>
      <c r="AK227" s="133">
        <v>0</v>
      </c>
      <c r="AL227" s="133">
        <v>0</v>
      </c>
      <c r="AM227" s="133">
        <v>0</v>
      </c>
      <c r="AN227" s="133">
        <v>0</v>
      </c>
      <c r="AO227" s="133">
        <v>0</v>
      </c>
      <c r="AP227" s="133">
        <v>0</v>
      </c>
      <c r="AQ227" s="133">
        <v>0</v>
      </c>
      <c r="AR227" s="133">
        <v>0</v>
      </c>
      <c r="AS227" s="133">
        <v>0</v>
      </c>
      <c r="AT227" s="133">
        <v>0</v>
      </c>
      <c r="AU227" s="133">
        <v>0</v>
      </c>
      <c r="AV227" s="133">
        <v>0</v>
      </c>
      <c r="AW227" s="133">
        <v>0</v>
      </c>
      <c r="AX227" s="133">
        <v>0</v>
      </c>
      <c r="AY227" s="133">
        <v>0</v>
      </c>
      <c r="AZ227" s="133">
        <v>0</v>
      </c>
      <c r="BA227" s="133">
        <v>0</v>
      </c>
      <c r="BB227" s="133">
        <v>0</v>
      </c>
      <c r="BC227" s="133">
        <v>0</v>
      </c>
      <c r="BD227" s="133">
        <v>0</v>
      </c>
      <c r="BE227" s="133">
        <v>0</v>
      </c>
      <c r="BF227" s="133">
        <v>0</v>
      </c>
      <c r="BG227" s="133">
        <v>0</v>
      </c>
      <c r="BH227" s="133">
        <v>0</v>
      </c>
      <c r="BI227" s="133">
        <v>0</v>
      </c>
      <c r="BJ227" s="133">
        <v>0</v>
      </c>
      <c r="BK227" s="133">
        <v>0</v>
      </c>
      <c r="BL227" s="133">
        <v>0</v>
      </c>
      <c r="BM227" s="133">
        <v>0</v>
      </c>
      <c r="BN227" s="133">
        <v>0</v>
      </c>
      <c r="BO227" s="133">
        <v>0</v>
      </c>
      <c r="BP227" s="133">
        <v>0</v>
      </c>
      <c r="BQ227" s="133">
        <v>0</v>
      </c>
      <c r="BR227" s="133">
        <v>0</v>
      </c>
      <c r="BS227" s="381" t="str">
        <v>[C-i-C]</v>
      </c>
      <c r="BT227" s="381" t="str">
        <v>[C-i-C]</v>
      </c>
      <c r="BU227" s="381" t="str">
        <v>[C-i-C]</v>
      </c>
      <c r="BV227" s="381" t="str">
        <v>[C-i-C]</v>
      </c>
      <c r="BW227" s="381" t="str">
        <v>[C-i-C]</v>
      </c>
      <c r="BX227" s="381" t="str">
        <v>[C-i-C]</v>
      </c>
      <c r="BY227" s="381" t="str">
        <v>[C-i-C]</v>
      </c>
      <c r="BZ227" s="381" t="str">
        <v>[C-i-C]</v>
      </c>
      <c r="CA227" s="381" t="str">
        <v>[C-i-C]</v>
      </c>
      <c r="CB227" s="381" t="str">
        <v>[C-i-C]</v>
      </c>
      <c r="CC227" s="381" t="str">
        <v>[C-i-C]</v>
      </c>
      <c r="CD227" s="381" t="str">
        <v>[C-i-C]</v>
      </c>
      <c r="CE227" s="381" t="str">
        <v>[C-i-C]</v>
      </c>
      <c r="CF227" s="381" t="str">
        <v>[C-i-C]</v>
      </c>
      <c r="CG227" s="381" t="str">
        <v>[C-i-C]</v>
      </c>
      <c r="CH227" s="381" t="str">
        <v>[C-i-C]</v>
      </c>
      <c r="CI227" s="381" t="str">
        <v>[C-i-C]</v>
      </c>
      <c r="CJ227" s="381" t="str">
        <v>[C-i-C]</v>
      </c>
      <c r="CK227" s="381" t="str">
        <v>[C-i-C]</v>
      </c>
      <c r="CL227" s="381" t="str">
        <v>[C-i-C]</v>
      </c>
      <c r="CM227" s="381" t="str">
        <v>[C-i-C]</v>
      </c>
      <c r="CN227" s="381" t="str">
        <v>[C-i-C]</v>
      </c>
      <c r="CO227" s="133">
        <v>0</v>
      </c>
      <c r="CP227" s="133">
        <v>0</v>
      </c>
      <c r="CQ227" s="133">
        <v>0</v>
      </c>
      <c r="CR227" s="133">
        <v>0</v>
      </c>
      <c r="CS227" s="133">
        <v>0</v>
      </c>
      <c r="CT227" s="133">
        <v>0</v>
      </c>
      <c r="CU227" s="133">
        <v>0</v>
      </c>
      <c r="CV227" s="133">
        <v>0</v>
      </c>
      <c r="CW227" s="133">
        <v>0</v>
      </c>
      <c r="CX227" s="133">
        <v>0</v>
      </c>
      <c r="CY227" s="133">
        <v>0</v>
      </c>
      <c r="CZ227" s="133">
        <v>0</v>
      </c>
      <c r="DA227" s="133">
        <v>0</v>
      </c>
      <c r="DB227" s="133">
        <v>0</v>
      </c>
      <c r="DC227" s="133">
        <v>0</v>
      </c>
      <c r="DD227" s="133">
        <v>0</v>
      </c>
      <c r="DE227" s="133">
        <v>0</v>
      </c>
      <c r="DF227" s="133">
        <v>0</v>
      </c>
      <c r="DG227" s="133">
        <v>0</v>
      </c>
      <c r="DH227" s="133">
        <v>0</v>
      </c>
      <c r="DI227" s="133">
        <v>0</v>
      </c>
      <c r="DJ227" s="133">
        <v>0</v>
      </c>
      <c r="DK227" s="133">
        <v>0</v>
      </c>
      <c r="DL227" s="133">
        <v>0</v>
      </c>
      <c r="DM227" s="133">
        <v>0</v>
      </c>
      <c r="DN227" s="133">
        <v>0</v>
      </c>
      <c r="DO227" s="133">
        <v>0</v>
      </c>
      <c r="DP227" s="133">
        <v>0</v>
      </c>
      <c r="DQ227" s="133">
        <v>0</v>
      </c>
      <c r="DR227" s="133">
        <v>0</v>
      </c>
      <c r="DS227" s="133">
        <v>0</v>
      </c>
      <c r="DU227" s="223"/>
      <c r="DV227" s="223"/>
      <c r="DW227" s="223"/>
      <c r="DX227" s="223"/>
      <c r="DY227" s="223"/>
      <c r="DZ227" s="223"/>
      <c r="EA227" s="223">
        <v>0</v>
      </c>
      <c r="EB227" s="223">
        <v>0</v>
      </c>
      <c r="EC227" s="223">
        <v>0</v>
      </c>
      <c r="ED227" s="223">
        <f t="shared" si="50"/>
        <v>0</v>
      </c>
      <c r="EE227" s="223">
        <f t="shared" si="51"/>
        <v>0</v>
      </c>
      <c r="EF227" s="147" t="str">
        <f t="shared" si="52"/>
        <v>OK</v>
      </c>
      <c r="EG227" s="223">
        <f t="shared" si="53"/>
        <v>0</v>
      </c>
      <c r="EI227" s="223">
        <f t="shared" si="49"/>
        <v>176787.24297337275</v>
      </c>
      <c r="EJ227" s="223">
        <f>EI227*'Key assumptions'!$H$20*'Key assumptions'!$H$21</f>
        <v>6629.5216115014782</v>
      </c>
      <c r="EK227" s="279">
        <f t="shared" si="56"/>
        <v>0.23963133640552994</v>
      </c>
      <c r="EL227" s="223">
        <f t="shared" si="54"/>
        <v>1588.6411234934417</v>
      </c>
      <c r="ET227" s="133">
        <f t="shared" si="58"/>
        <v>4</v>
      </c>
      <c r="EU227" s="133">
        <f t="shared" si="58"/>
        <v>12</v>
      </c>
      <c r="EV227" s="133">
        <f t="shared" si="58"/>
        <v>6</v>
      </c>
      <c r="EW227" s="133">
        <f t="shared" si="58"/>
        <v>0</v>
      </c>
      <c r="EX227" s="133">
        <f t="shared" si="58"/>
        <v>0</v>
      </c>
      <c r="EY227" s="133">
        <f t="shared" si="55"/>
        <v>22</v>
      </c>
      <c r="FA227" s="223">
        <v>0</v>
      </c>
      <c r="FB227" s="223">
        <v>0</v>
      </c>
    </row>
    <row r="228" spans="1:158" ht="12.6" thickBot="1" x14ac:dyDescent="0.45">
      <c r="A228" s="133" t="str">
        <v>Project Management</v>
      </c>
      <c r="B228" s="133" t="str">
        <v>N/A</v>
      </c>
      <c r="C228" s="133" t="str">
        <v>Internal Labour</v>
      </c>
      <c r="D228" s="133" t="str">
        <v>PT003696 AI BCSS Handover</v>
      </c>
      <c r="E228" s="133" t="str">
        <v>Project Engineer (CWO REZ)</v>
      </c>
      <c r="F228" s="133">
        <v>206.11</v>
      </c>
      <c r="G228" s="133">
        <v>90.282775517751475</v>
      </c>
      <c r="H228" s="133">
        <v>0</v>
      </c>
      <c r="I228" s="133">
        <v>0</v>
      </c>
      <c r="J228" s="133">
        <v>0</v>
      </c>
      <c r="K228" s="133">
        <v>0</v>
      </c>
      <c r="L228" s="133">
        <v>0</v>
      </c>
      <c r="M228" s="381" t="str">
        <v>[C-i-C]</v>
      </c>
      <c r="N228" s="381" t="str">
        <v>[C-i-C]</v>
      </c>
      <c r="O228" s="381" t="str">
        <v>[C-i-C]</v>
      </c>
      <c r="P228" s="381" t="str">
        <v>[C-i-C]</v>
      </c>
      <c r="Q228" s="381" t="str">
        <v>[C-i-C]</v>
      </c>
      <c r="R228" s="381" t="str">
        <v>[C-i-C]</v>
      </c>
      <c r="S228" s="381" t="str">
        <v>[C-i-C]</v>
      </c>
      <c r="T228" s="381" t="str">
        <v>[C-i-C]</v>
      </c>
      <c r="U228" s="381" t="str">
        <v>[C-i-C]</v>
      </c>
      <c r="V228" s="381" t="str">
        <v>[C-i-C]</v>
      </c>
      <c r="W228" s="381" t="str">
        <v>[C-i-C]</v>
      </c>
      <c r="X228" s="381" t="str">
        <v>[C-i-C]</v>
      </c>
      <c r="Y228" s="381" t="str">
        <v>[C-i-C]</v>
      </c>
      <c r="Z228" s="381" t="str">
        <v>[C-i-C]</v>
      </c>
      <c r="AA228" s="381" t="str">
        <v>[C-i-C]</v>
      </c>
      <c r="AB228" s="381" t="str">
        <v>[C-i-C]</v>
      </c>
      <c r="AC228" s="381" t="str">
        <v>[C-i-C]</v>
      </c>
      <c r="AD228" s="381" t="str">
        <v>[C-i-C]</v>
      </c>
      <c r="AE228" s="381" t="str">
        <v>[C-i-C]</v>
      </c>
      <c r="AF228" s="381" t="str">
        <v>[C-i-C]</v>
      </c>
      <c r="AG228" s="381" t="str">
        <v>[C-i-C]</v>
      </c>
      <c r="AH228" s="381" t="str">
        <v>[C-i-C]</v>
      </c>
      <c r="AI228" s="133">
        <v>0</v>
      </c>
      <c r="AJ228" s="133">
        <v>0</v>
      </c>
      <c r="AK228" s="133">
        <v>0</v>
      </c>
      <c r="AL228" s="133">
        <v>0</v>
      </c>
      <c r="AM228" s="133">
        <v>0</v>
      </c>
      <c r="AN228" s="133">
        <v>0</v>
      </c>
      <c r="AO228" s="133">
        <v>0</v>
      </c>
      <c r="AP228" s="133">
        <v>0</v>
      </c>
      <c r="AQ228" s="133">
        <v>0</v>
      </c>
      <c r="AR228" s="133">
        <v>0</v>
      </c>
      <c r="AS228" s="133">
        <v>0</v>
      </c>
      <c r="AT228" s="133">
        <v>0</v>
      </c>
      <c r="AU228" s="133">
        <v>0</v>
      </c>
      <c r="AV228" s="133">
        <v>0</v>
      </c>
      <c r="AW228" s="133">
        <v>0</v>
      </c>
      <c r="AX228" s="133">
        <v>0</v>
      </c>
      <c r="AY228" s="133">
        <v>0</v>
      </c>
      <c r="AZ228" s="133">
        <v>0</v>
      </c>
      <c r="BA228" s="133">
        <v>0</v>
      </c>
      <c r="BB228" s="133">
        <v>0</v>
      </c>
      <c r="BC228" s="133">
        <v>0</v>
      </c>
      <c r="BD228" s="133">
        <v>0</v>
      </c>
      <c r="BE228" s="133">
        <v>0</v>
      </c>
      <c r="BF228" s="133">
        <v>0</v>
      </c>
      <c r="BG228" s="133">
        <v>0</v>
      </c>
      <c r="BH228" s="133">
        <v>0</v>
      </c>
      <c r="BI228" s="133">
        <v>0</v>
      </c>
      <c r="BJ228" s="133">
        <v>0</v>
      </c>
      <c r="BK228" s="133">
        <v>0</v>
      </c>
      <c r="BL228" s="133">
        <v>0</v>
      </c>
      <c r="BM228" s="133">
        <v>0</v>
      </c>
      <c r="BN228" s="133">
        <v>0</v>
      </c>
      <c r="BO228" s="133">
        <v>0</v>
      </c>
      <c r="BP228" s="133">
        <v>0</v>
      </c>
      <c r="BQ228" s="133">
        <v>0</v>
      </c>
      <c r="BR228" s="133">
        <v>0</v>
      </c>
      <c r="BS228" s="381" t="str">
        <v>[C-i-C]</v>
      </c>
      <c r="BT228" s="381" t="str">
        <v>[C-i-C]</v>
      </c>
      <c r="BU228" s="381" t="str">
        <v>[C-i-C]</v>
      </c>
      <c r="BV228" s="381" t="str">
        <v>[C-i-C]</v>
      </c>
      <c r="BW228" s="381" t="str">
        <v>[C-i-C]</v>
      </c>
      <c r="BX228" s="381" t="str">
        <v>[C-i-C]</v>
      </c>
      <c r="BY228" s="381" t="str">
        <v>[C-i-C]</v>
      </c>
      <c r="BZ228" s="381" t="str">
        <v>[C-i-C]</v>
      </c>
      <c r="CA228" s="381" t="str">
        <v>[C-i-C]</v>
      </c>
      <c r="CB228" s="381" t="str">
        <v>[C-i-C]</v>
      </c>
      <c r="CC228" s="381" t="str">
        <v>[C-i-C]</v>
      </c>
      <c r="CD228" s="381" t="str">
        <v>[C-i-C]</v>
      </c>
      <c r="CE228" s="381" t="str">
        <v>[C-i-C]</v>
      </c>
      <c r="CF228" s="381" t="str">
        <v>[C-i-C]</v>
      </c>
      <c r="CG228" s="381" t="str">
        <v>[C-i-C]</v>
      </c>
      <c r="CH228" s="381" t="str">
        <v>[C-i-C]</v>
      </c>
      <c r="CI228" s="381" t="str">
        <v>[C-i-C]</v>
      </c>
      <c r="CJ228" s="381" t="str">
        <v>[C-i-C]</v>
      </c>
      <c r="CK228" s="381" t="str">
        <v>[C-i-C]</v>
      </c>
      <c r="CL228" s="381" t="str">
        <v>[C-i-C]</v>
      </c>
      <c r="CM228" s="381" t="str">
        <v>[C-i-C]</v>
      </c>
      <c r="CN228" s="381" t="str">
        <v>[C-i-C]</v>
      </c>
      <c r="CO228" s="133">
        <v>0</v>
      </c>
      <c r="CP228" s="133">
        <v>0</v>
      </c>
      <c r="CQ228" s="133">
        <v>0</v>
      </c>
      <c r="CR228" s="133">
        <v>0</v>
      </c>
      <c r="CS228" s="133">
        <v>0</v>
      </c>
      <c r="CT228" s="133">
        <v>0</v>
      </c>
      <c r="CU228" s="133">
        <v>0</v>
      </c>
      <c r="CV228" s="133">
        <v>0</v>
      </c>
      <c r="CW228" s="133">
        <v>0</v>
      </c>
      <c r="CX228" s="133">
        <v>0</v>
      </c>
      <c r="CY228" s="133">
        <v>0</v>
      </c>
      <c r="CZ228" s="133">
        <v>0</v>
      </c>
      <c r="DA228" s="133">
        <v>0</v>
      </c>
      <c r="DB228" s="133">
        <v>0</v>
      </c>
      <c r="DC228" s="133">
        <v>0</v>
      </c>
      <c r="DD228" s="133">
        <v>0</v>
      </c>
      <c r="DE228" s="133">
        <v>0</v>
      </c>
      <c r="DF228" s="133">
        <v>0</v>
      </c>
      <c r="DG228" s="133">
        <v>0</v>
      </c>
      <c r="DH228" s="133">
        <v>0</v>
      </c>
      <c r="DI228" s="133">
        <v>0</v>
      </c>
      <c r="DJ228" s="133">
        <v>0</v>
      </c>
      <c r="DK228" s="133">
        <v>0</v>
      </c>
      <c r="DL228" s="133">
        <v>0</v>
      </c>
      <c r="DM228" s="133">
        <v>0</v>
      </c>
      <c r="DN228" s="133">
        <v>0</v>
      </c>
      <c r="DO228" s="133">
        <v>0</v>
      </c>
      <c r="DP228" s="133">
        <v>0</v>
      </c>
      <c r="DQ228" s="133">
        <v>0</v>
      </c>
      <c r="DR228" s="133">
        <v>0</v>
      </c>
      <c r="DS228" s="133">
        <v>0</v>
      </c>
      <c r="DU228" s="223"/>
      <c r="DV228" s="223"/>
      <c r="DW228" s="223"/>
      <c r="DX228" s="223"/>
      <c r="DY228" s="223"/>
      <c r="DZ228" s="223"/>
      <c r="EA228" s="223">
        <v>0</v>
      </c>
      <c r="EB228" s="223">
        <v>0</v>
      </c>
      <c r="EC228" s="223">
        <v>0</v>
      </c>
      <c r="ED228" s="223">
        <f t="shared" si="50"/>
        <v>0</v>
      </c>
      <c r="EE228" s="223">
        <f t="shared" si="51"/>
        <v>0</v>
      </c>
      <c r="EF228" s="147" t="str">
        <f t="shared" si="52"/>
        <v>OK</v>
      </c>
      <c r="EG228" s="223">
        <f t="shared" si="53"/>
        <v>0</v>
      </c>
      <c r="EI228" s="223">
        <f t="shared" si="49"/>
        <v>162508.99593195264</v>
      </c>
      <c r="EJ228" s="223">
        <f>EI228*'Key assumptions'!$H$20*'Key assumptions'!$H$21</f>
        <v>6094.0873474482241</v>
      </c>
      <c r="EK228" s="279">
        <f t="shared" si="56"/>
        <v>0.23963133640552994</v>
      </c>
      <c r="EL228" s="223">
        <f t="shared" si="54"/>
        <v>1460.3342952410489</v>
      </c>
      <c r="ET228" s="133">
        <f t="shared" si="58"/>
        <v>4</v>
      </c>
      <c r="EU228" s="133">
        <f t="shared" si="58"/>
        <v>12</v>
      </c>
      <c r="EV228" s="133">
        <f t="shared" si="58"/>
        <v>6</v>
      </c>
      <c r="EW228" s="133">
        <f t="shared" si="58"/>
        <v>0</v>
      </c>
      <c r="EX228" s="133">
        <f t="shared" si="58"/>
        <v>0</v>
      </c>
      <c r="EY228" s="133">
        <f t="shared" si="55"/>
        <v>22</v>
      </c>
      <c r="FA228" s="223">
        <v>0</v>
      </c>
      <c r="FB228" s="223">
        <v>0</v>
      </c>
    </row>
    <row r="229" spans="1:158" ht="12.6" thickBot="1" x14ac:dyDescent="0.45">
      <c r="A229" s="133" t="str">
        <v>Project Management</v>
      </c>
      <c r="B229" s="133" t="str">
        <v>N/A</v>
      </c>
      <c r="C229" s="133" t="str">
        <v>Internal Labour</v>
      </c>
      <c r="D229" s="133" t="str">
        <v>PT003696 AI BCSS Handover</v>
      </c>
      <c r="E229" s="133" t="str">
        <v>Project Engineer (CWO REZ) - Travel Outside Hours</v>
      </c>
      <c r="F229" s="133">
        <v>206.11</v>
      </c>
      <c r="G229" s="133">
        <v>90.282775517751475</v>
      </c>
      <c r="H229" s="133">
        <v>0</v>
      </c>
      <c r="I229" s="133">
        <v>0</v>
      </c>
      <c r="J229" s="133">
        <v>0</v>
      </c>
      <c r="K229" s="133">
        <v>0</v>
      </c>
      <c r="L229" s="133">
        <v>0</v>
      </c>
      <c r="M229" s="381" t="str">
        <v>[C-i-C]</v>
      </c>
      <c r="N229" s="381" t="str">
        <v>[C-i-C]</v>
      </c>
      <c r="O229" s="381" t="str">
        <v>[C-i-C]</v>
      </c>
      <c r="P229" s="381" t="str">
        <v>[C-i-C]</v>
      </c>
      <c r="Q229" s="381" t="str">
        <v>[C-i-C]</v>
      </c>
      <c r="R229" s="381" t="str">
        <v>[C-i-C]</v>
      </c>
      <c r="S229" s="381" t="str">
        <v>[C-i-C]</v>
      </c>
      <c r="T229" s="381" t="str">
        <v>[C-i-C]</v>
      </c>
      <c r="U229" s="381" t="str">
        <v>[C-i-C]</v>
      </c>
      <c r="V229" s="381" t="str">
        <v>[C-i-C]</v>
      </c>
      <c r="W229" s="381" t="str">
        <v>[C-i-C]</v>
      </c>
      <c r="X229" s="381" t="str">
        <v>[C-i-C]</v>
      </c>
      <c r="Y229" s="381" t="str">
        <v>[C-i-C]</v>
      </c>
      <c r="Z229" s="381" t="str">
        <v>[C-i-C]</v>
      </c>
      <c r="AA229" s="381" t="str">
        <v>[C-i-C]</v>
      </c>
      <c r="AB229" s="381" t="str">
        <v>[C-i-C]</v>
      </c>
      <c r="AC229" s="381" t="str">
        <v>[C-i-C]</v>
      </c>
      <c r="AD229" s="381" t="str">
        <v>[C-i-C]</v>
      </c>
      <c r="AE229" s="381" t="str">
        <v>[C-i-C]</v>
      </c>
      <c r="AF229" s="381" t="str">
        <v>[C-i-C]</v>
      </c>
      <c r="AG229" s="381" t="str">
        <v>[C-i-C]</v>
      </c>
      <c r="AH229" s="381" t="str">
        <v>[C-i-C]</v>
      </c>
      <c r="AI229" s="133">
        <v>0</v>
      </c>
      <c r="AJ229" s="133">
        <v>0</v>
      </c>
      <c r="AK229" s="133">
        <v>0</v>
      </c>
      <c r="AL229" s="133">
        <v>0</v>
      </c>
      <c r="AM229" s="133">
        <v>0</v>
      </c>
      <c r="AN229" s="133">
        <v>0</v>
      </c>
      <c r="AO229" s="133">
        <v>0</v>
      </c>
      <c r="AP229" s="133">
        <v>0</v>
      </c>
      <c r="AQ229" s="133">
        <v>0</v>
      </c>
      <c r="AR229" s="133">
        <v>0</v>
      </c>
      <c r="AS229" s="133">
        <v>0</v>
      </c>
      <c r="AT229" s="133">
        <v>0</v>
      </c>
      <c r="AU229" s="133">
        <v>0</v>
      </c>
      <c r="AV229" s="133">
        <v>0</v>
      </c>
      <c r="AW229" s="133">
        <v>0</v>
      </c>
      <c r="AX229" s="133">
        <v>0</v>
      </c>
      <c r="AY229" s="133">
        <v>0</v>
      </c>
      <c r="AZ229" s="133">
        <v>0</v>
      </c>
      <c r="BA229" s="133">
        <v>0</v>
      </c>
      <c r="BB229" s="133">
        <v>0</v>
      </c>
      <c r="BC229" s="133">
        <v>0</v>
      </c>
      <c r="BD229" s="133">
        <v>0</v>
      </c>
      <c r="BE229" s="133">
        <v>0</v>
      </c>
      <c r="BF229" s="133">
        <v>0</v>
      </c>
      <c r="BG229" s="133">
        <v>0</v>
      </c>
      <c r="BH229" s="133">
        <v>0</v>
      </c>
      <c r="BI229" s="133">
        <v>0</v>
      </c>
      <c r="BJ229" s="133">
        <v>0</v>
      </c>
      <c r="BK229" s="133">
        <v>0</v>
      </c>
      <c r="BL229" s="133">
        <v>0</v>
      </c>
      <c r="BM229" s="133">
        <v>0</v>
      </c>
      <c r="BN229" s="133">
        <v>0</v>
      </c>
      <c r="BO229" s="133">
        <v>0</v>
      </c>
      <c r="BP229" s="133">
        <v>0</v>
      </c>
      <c r="BQ229" s="133">
        <v>0</v>
      </c>
      <c r="BR229" s="133">
        <v>0</v>
      </c>
      <c r="BS229" s="381" t="str">
        <v>[C-i-C]</v>
      </c>
      <c r="BT229" s="381" t="str">
        <v>[C-i-C]</v>
      </c>
      <c r="BU229" s="381" t="str">
        <v>[C-i-C]</v>
      </c>
      <c r="BV229" s="381" t="str">
        <v>[C-i-C]</v>
      </c>
      <c r="BW229" s="381" t="str">
        <v>[C-i-C]</v>
      </c>
      <c r="BX229" s="381" t="str">
        <v>[C-i-C]</v>
      </c>
      <c r="BY229" s="381" t="str">
        <v>[C-i-C]</v>
      </c>
      <c r="BZ229" s="381" t="str">
        <v>[C-i-C]</v>
      </c>
      <c r="CA229" s="381" t="str">
        <v>[C-i-C]</v>
      </c>
      <c r="CB229" s="381" t="str">
        <v>[C-i-C]</v>
      </c>
      <c r="CC229" s="381" t="str">
        <v>[C-i-C]</v>
      </c>
      <c r="CD229" s="381" t="str">
        <v>[C-i-C]</v>
      </c>
      <c r="CE229" s="381" t="str">
        <v>[C-i-C]</v>
      </c>
      <c r="CF229" s="381" t="str">
        <v>[C-i-C]</v>
      </c>
      <c r="CG229" s="381" t="str">
        <v>[C-i-C]</v>
      </c>
      <c r="CH229" s="381" t="str">
        <v>[C-i-C]</v>
      </c>
      <c r="CI229" s="381" t="str">
        <v>[C-i-C]</v>
      </c>
      <c r="CJ229" s="381" t="str">
        <v>[C-i-C]</v>
      </c>
      <c r="CK229" s="381" t="str">
        <v>[C-i-C]</v>
      </c>
      <c r="CL229" s="381" t="str">
        <v>[C-i-C]</v>
      </c>
      <c r="CM229" s="381" t="str">
        <v>[C-i-C]</v>
      </c>
      <c r="CN229" s="381" t="str">
        <v>[C-i-C]</v>
      </c>
      <c r="CO229" s="133">
        <v>0</v>
      </c>
      <c r="CP229" s="133">
        <v>0</v>
      </c>
      <c r="CQ229" s="133">
        <v>0</v>
      </c>
      <c r="CR229" s="133">
        <v>0</v>
      </c>
      <c r="CS229" s="133">
        <v>0</v>
      </c>
      <c r="CT229" s="133">
        <v>0</v>
      </c>
      <c r="CU229" s="133">
        <v>0</v>
      </c>
      <c r="CV229" s="133">
        <v>0</v>
      </c>
      <c r="CW229" s="133">
        <v>0</v>
      </c>
      <c r="CX229" s="133">
        <v>0</v>
      </c>
      <c r="CY229" s="133">
        <v>0</v>
      </c>
      <c r="CZ229" s="133">
        <v>0</v>
      </c>
      <c r="DA229" s="133">
        <v>0</v>
      </c>
      <c r="DB229" s="133">
        <v>0</v>
      </c>
      <c r="DC229" s="133">
        <v>0</v>
      </c>
      <c r="DD229" s="133">
        <v>0</v>
      </c>
      <c r="DE229" s="133">
        <v>0</v>
      </c>
      <c r="DF229" s="133">
        <v>0</v>
      </c>
      <c r="DG229" s="133">
        <v>0</v>
      </c>
      <c r="DH229" s="133">
        <v>0</v>
      </c>
      <c r="DI229" s="133">
        <v>0</v>
      </c>
      <c r="DJ229" s="133">
        <v>0</v>
      </c>
      <c r="DK229" s="133">
        <v>0</v>
      </c>
      <c r="DL229" s="133">
        <v>0</v>
      </c>
      <c r="DM229" s="133">
        <v>0</v>
      </c>
      <c r="DN229" s="133">
        <v>0</v>
      </c>
      <c r="DO229" s="133">
        <v>0</v>
      </c>
      <c r="DP229" s="133">
        <v>0</v>
      </c>
      <c r="DQ229" s="133">
        <v>0</v>
      </c>
      <c r="DR229" s="133">
        <v>0</v>
      </c>
      <c r="DS229" s="133">
        <v>0</v>
      </c>
      <c r="DU229" s="223"/>
      <c r="DV229" s="223"/>
      <c r="DW229" s="223"/>
      <c r="DX229" s="223"/>
      <c r="DY229" s="223"/>
      <c r="DZ229" s="223"/>
      <c r="EA229" s="223">
        <v>0</v>
      </c>
      <c r="EB229" s="223">
        <v>0</v>
      </c>
      <c r="EC229" s="223">
        <v>0</v>
      </c>
      <c r="ED229" s="223">
        <f t="shared" si="50"/>
        <v>0</v>
      </c>
      <c r="EE229" s="223">
        <f t="shared" si="51"/>
        <v>0</v>
      </c>
      <c r="EF229" s="147" t="str">
        <f t="shared" si="52"/>
        <v>OK</v>
      </c>
      <c r="EG229" s="223">
        <f t="shared" si="53"/>
        <v>0</v>
      </c>
      <c r="EI229" s="223">
        <f t="shared" si="49"/>
        <v>162508.99593195264</v>
      </c>
      <c r="EJ229" s="223">
        <f>EI229*'Key assumptions'!$H$20*'Key assumptions'!$H$21</f>
        <v>6094.0873474482241</v>
      </c>
      <c r="EK229" s="279">
        <f t="shared" si="56"/>
        <v>0.23963133640552994</v>
      </c>
      <c r="EL229" s="223">
        <f t="shared" si="54"/>
        <v>1460.3342952410489</v>
      </c>
      <c r="ET229" s="133">
        <f t="shared" ref="ET229:EX238" si="59">COUNTIFS($H$6:$BL$6,ET$8,$H229:$BL229,"&lt;&gt;"&amp;0)</f>
        <v>4</v>
      </c>
      <c r="EU229" s="133">
        <f t="shared" si="59"/>
        <v>12</v>
      </c>
      <c r="EV229" s="133">
        <f t="shared" si="59"/>
        <v>6</v>
      </c>
      <c r="EW229" s="133">
        <f t="shared" si="59"/>
        <v>0</v>
      </c>
      <c r="EX229" s="133">
        <f t="shared" si="59"/>
        <v>0</v>
      </c>
      <c r="EY229" s="133">
        <f t="shared" si="55"/>
        <v>22</v>
      </c>
      <c r="FA229" s="223">
        <v>0</v>
      </c>
      <c r="FB229" s="223">
        <v>0</v>
      </c>
    </row>
    <row r="230" spans="1:158" ht="12.6" thickBot="1" x14ac:dyDescent="0.45">
      <c r="A230" s="133" t="str">
        <v>Construction Management</v>
      </c>
      <c r="B230" s="133" t="str">
        <v>N/A</v>
      </c>
      <c r="C230" s="133" t="str">
        <v>Internal Labour</v>
      </c>
      <c r="D230" s="133" t="str">
        <v>PT003696 AI BCSS Handover</v>
      </c>
      <c r="E230" s="133" t="str">
        <v>Construction Manager</v>
      </c>
      <c r="F230" s="133">
        <v>249.96</v>
      </c>
      <c r="G230" s="133">
        <v>109.48743528106507</v>
      </c>
      <c r="H230" s="133">
        <v>0</v>
      </c>
      <c r="I230" s="133">
        <v>0</v>
      </c>
      <c r="J230" s="133">
        <v>0</v>
      </c>
      <c r="K230" s="133">
        <v>0</v>
      </c>
      <c r="L230" s="133">
        <v>0</v>
      </c>
      <c r="M230" s="381" t="str">
        <v>[C-i-C]</v>
      </c>
      <c r="N230" s="381" t="str">
        <v>[C-i-C]</v>
      </c>
      <c r="O230" s="381" t="str">
        <v>[C-i-C]</v>
      </c>
      <c r="P230" s="381" t="str">
        <v>[C-i-C]</v>
      </c>
      <c r="Q230" s="381" t="str">
        <v>[C-i-C]</v>
      </c>
      <c r="R230" s="381" t="str">
        <v>[C-i-C]</v>
      </c>
      <c r="S230" s="381" t="str">
        <v>[C-i-C]</v>
      </c>
      <c r="T230" s="381" t="str">
        <v>[C-i-C]</v>
      </c>
      <c r="U230" s="381" t="str">
        <v>[C-i-C]</v>
      </c>
      <c r="V230" s="381" t="str">
        <v>[C-i-C]</v>
      </c>
      <c r="W230" s="381" t="str">
        <v>[C-i-C]</v>
      </c>
      <c r="X230" s="381" t="str">
        <v>[C-i-C]</v>
      </c>
      <c r="Y230" s="381" t="str">
        <v>[C-i-C]</v>
      </c>
      <c r="Z230" s="381" t="str">
        <v>[C-i-C]</v>
      </c>
      <c r="AA230" s="381" t="str">
        <v>[C-i-C]</v>
      </c>
      <c r="AB230" s="381" t="str">
        <v>[C-i-C]</v>
      </c>
      <c r="AC230" s="381" t="str">
        <v>[C-i-C]</v>
      </c>
      <c r="AD230" s="381" t="str">
        <v>[C-i-C]</v>
      </c>
      <c r="AE230" s="381" t="str">
        <v>[C-i-C]</v>
      </c>
      <c r="AF230" s="381" t="str">
        <v>[C-i-C]</v>
      </c>
      <c r="AG230" s="381" t="str">
        <v>[C-i-C]</v>
      </c>
      <c r="AH230" s="381" t="str">
        <v>[C-i-C]</v>
      </c>
      <c r="AI230" s="133">
        <v>0</v>
      </c>
      <c r="AJ230" s="133">
        <v>0</v>
      </c>
      <c r="AK230" s="133">
        <v>0</v>
      </c>
      <c r="AL230" s="133">
        <v>0</v>
      </c>
      <c r="AM230" s="133">
        <v>0</v>
      </c>
      <c r="AN230" s="133">
        <v>0</v>
      </c>
      <c r="AO230" s="133">
        <v>0</v>
      </c>
      <c r="AP230" s="133">
        <v>0</v>
      </c>
      <c r="AQ230" s="133">
        <v>0</v>
      </c>
      <c r="AR230" s="133">
        <v>0</v>
      </c>
      <c r="AS230" s="133">
        <v>0</v>
      </c>
      <c r="AT230" s="133">
        <v>0</v>
      </c>
      <c r="AU230" s="133">
        <v>0</v>
      </c>
      <c r="AV230" s="133">
        <v>0</v>
      </c>
      <c r="AW230" s="133">
        <v>0</v>
      </c>
      <c r="AX230" s="133">
        <v>0</v>
      </c>
      <c r="AY230" s="133">
        <v>0</v>
      </c>
      <c r="AZ230" s="133">
        <v>0</v>
      </c>
      <c r="BA230" s="133">
        <v>0</v>
      </c>
      <c r="BB230" s="133">
        <v>0</v>
      </c>
      <c r="BC230" s="133">
        <v>0</v>
      </c>
      <c r="BD230" s="133">
        <v>0</v>
      </c>
      <c r="BE230" s="133">
        <v>0</v>
      </c>
      <c r="BF230" s="133">
        <v>0</v>
      </c>
      <c r="BG230" s="133">
        <v>0</v>
      </c>
      <c r="BH230" s="133">
        <v>0</v>
      </c>
      <c r="BI230" s="133">
        <v>0</v>
      </c>
      <c r="BJ230" s="133">
        <v>0</v>
      </c>
      <c r="BK230" s="133">
        <v>0</v>
      </c>
      <c r="BL230" s="133">
        <v>0</v>
      </c>
      <c r="BM230" s="133">
        <v>0</v>
      </c>
      <c r="BN230" s="133">
        <v>0</v>
      </c>
      <c r="BO230" s="133">
        <v>0</v>
      </c>
      <c r="BP230" s="133">
        <v>0</v>
      </c>
      <c r="BQ230" s="133">
        <v>0</v>
      </c>
      <c r="BR230" s="133">
        <v>0</v>
      </c>
      <c r="BS230" s="381" t="str">
        <v>[C-i-C]</v>
      </c>
      <c r="BT230" s="381" t="str">
        <v>[C-i-C]</v>
      </c>
      <c r="BU230" s="381" t="str">
        <v>[C-i-C]</v>
      </c>
      <c r="BV230" s="381" t="str">
        <v>[C-i-C]</v>
      </c>
      <c r="BW230" s="381" t="str">
        <v>[C-i-C]</v>
      </c>
      <c r="BX230" s="381" t="str">
        <v>[C-i-C]</v>
      </c>
      <c r="BY230" s="381" t="str">
        <v>[C-i-C]</v>
      </c>
      <c r="BZ230" s="381" t="str">
        <v>[C-i-C]</v>
      </c>
      <c r="CA230" s="381" t="str">
        <v>[C-i-C]</v>
      </c>
      <c r="CB230" s="381" t="str">
        <v>[C-i-C]</v>
      </c>
      <c r="CC230" s="381" t="str">
        <v>[C-i-C]</v>
      </c>
      <c r="CD230" s="381" t="str">
        <v>[C-i-C]</v>
      </c>
      <c r="CE230" s="381" t="str">
        <v>[C-i-C]</v>
      </c>
      <c r="CF230" s="381" t="str">
        <v>[C-i-C]</v>
      </c>
      <c r="CG230" s="381" t="str">
        <v>[C-i-C]</v>
      </c>
      <c r="CH230" s="381" t="str">
        <v>[C-i-C]</v>
      </c>
      <c r="CI230" s="381" t="str">
        <v>[C-i-C]</v>
      </c>
      <c r="CJ230" s="381" t="str">
        <v>[C-i-C]</v>
      </c>
      <c r="CK230" s="381" t="str">
        <v>[C-i-C]</v>
      </c>
      <c r="CL230" s="381" t="str">
        <v>[C-i-C]</v>
      </c>
      <c r="CM230" s="381" t="str">
        <v>[C-i-C]</v>
      </c>
      <c r="CN230" s="381" t="str">
        <v>[C-i-C]</v>
      </c>
      <c r="CO230" s="133">
        <v>0</v>
      </c>
      <c r="CP230" s="133">
        <v>0</v>
      </c>
      <c r="CQ230" s="133">
        <v>0</v>
      </c>
      <c r="CR230" s="133">
        <v>0</v>
      </c>
      <c r="CS230" s="133">
        <v>0</v>
      </c>
      <c r="CT230" s="133">
        <v>0</v>
      </c>
      <c r="CU230" s="133">
        <v>0</v>
      </c>
      <c r="CV230" s="133">
        <v>0</v>
      </c>
      <c r="CW230" s="133">
        <v>0</v>
      </c>
      <c r="CX230" s="133">
        <v>0</v>
      </c>
      <c r="CY230" s="133">
        <v>0</v>
      </c>
      <c r="CZ230" s="133">
        <v>0</v>
      </c>
      <c r="DA230" s="133">
        <v>0</v>
      </c>
      <c r="DB230" s="133">
        <v>0</v>
      </c>
      <c r="DC230" s="133">
        <v>0</v>
      </c>
      <c r="DD230" s="133">
        <v>0</v>
      </c>
      <c r="DE230" s="133">
        <v>0</v>
      </c>
      <c r="DF230" s="133">
        <v>0</v>
      </c>
      <c r="DG230" s="133">
        <v>0</v>
      </c>
      <c r="DH230" s="133">
        <v>0</v>
      </c>
      <c r="DI230" s="133">
        <v>0</v>
      </c>
      <c r="DJ230" s="133">
        <v>0</v>
      </c>
      <c r="DK230" s="133">
        <v>0</v>
      </c>
      <c r="DL230" s="133">
        <v>0</v>
      </c>
      <c r="DM230" s="133">
        <v>0</v>
      </c>
      <c r="DN230" s="133">
        <v>0</v>
      </c>
      <c r="DO230" s="133">
        <v>0</v>
      </c>
      <c r="DP230" s="133">
        <v>0</v>
      </c>
      <c r="DQ230" s="133">
        <v>0</v>
      </c>
      <c r="DR230" s="133">
        <v>0</v>
      </c>
      <c r="DS230" s="133">
        <v>0</v>
      </c>
      <c r="DU230" s="223"/>
      <c r="DV230" s="223"/>
      <c r="DW230" s="223"/>
      <c r="DX230" s="223"/>
      <c r="DY230" s="223"/>
      <c r="DZ230" s="223"/>
      <c r="EA230" s="223">
        <v>0</v>
      </c>
      <c r="EB230" s="223">
        <v>0</v>
      </c>
      <c r="EC230" s="223">
        <v>0</v>
      </c>
      <c r="ED230" s="223">
        <f t="shared" si="50"/>
        <v>0</v>
      </c>
      <c r="EE230" s="223">
        <f t="shared" si="51"/>
        <v>0</v>
      </c>
      <c r="EF230" s="147" t="str">
        <f t="shared" si="52"/>
        <v>OK</v>
      </c>
      <c r="EG230" s="223">
        <f t="shared" si="53"/>
        <v>0</v>
      </c>
      <c r="EI230" s="223">
        <f t="shared" si="49"/>
        <v>197077.38350591713</v>
      </c>
      <c r="EJ230" s="223">
        <f>EI230*'Key assumptions'!$H$20*'Key assumptions'!$H$21</f>
        <v>7390.401881471892</v>
      </c>
      <c r="EK230" s="279">
        <f t="shared" si="56"/>
        <v>0.23963133640552994</v>
      </c>
      <c r="EL230" s="223">
        <f t="shared" si="54"/>
        <v>1770.9718794310525</v>
      </c>
      <c r="ET230" s="133">
        <f t="shared" si="59"/>
        <v>4</v>
      </c>
      <c r="EU230" s="133">
        <f t="shared" si="59"/>
        <v>12</v>
      </c>
      <c r="EV230" s="133">
        <f t="shared" si="59"/>
        <v>6</v>
      </c>
      <c r="EW230" s="133">
        <f t="shared" si="59"/>
        <v>0</v>
      </c>
      <c r="EX230" s="133">
        <f t="shared" si="59"/>
        <v>0</v>
      </c>
      <c r="EY230" s="133">
        <f t="shared" si="55"/>
        <v>22</v>
      </c>
      <c r="FA230" s="223">
        <v>0</v>
      </c>
      <c r="FB230" s="223">
        <v>0</v>
      </c>
    </row>
    <row r="231" spans="1:158" ht="12.6" thickBot="1" x14ac:dyDescent="0.45">
      <c r="A231" s="133" t="str">
        <v>Construction Management</v>
      </c>
      <c r="B231" s="133" t="str">
        <v>N/A</v>
      </c>
      <c r="C231" s="133" t="str">
        <v>Internal Labour</v>
      </c>
      <c r="D231" s="133" t="str">
        <v>PT003696 AI BCSS Handover</v>
      </c>
      <c r="E231" s="133" t="str">
        <v>Construction Manager - Travel Outside Hours</v>
      </c>
      <c r="F231" s="133">
        <v>249.96</v>
      </c>
      <c r="G231" s="133">
        <v>109.48743528106507</v>
      </c>
      <c r="H231" s="133">
        <v>0</v>
      </c>
      <c r="I231" s="133">
        <v>0</v>
      </c>
      <c r="J231" s="133">
        <v>0</v>
      </c>
      <c r="K231" s="133">
        <v>0</v>
      </c>
      <c r="L231" s="133">
        <v>0</v>
      </c>
      <c r="M231" s="381" t="str">
        <v>[C-i-C]</v>
      </c>
      <c r="N231" s="381" t="str">
        <v>[C-i-C]</v>
      </c>
      <c r="O231" s="381" t="str">
        <v>[C-i-C]</v>
      </c>
      <c r="P231" s="381" t="str">
        <v>[C-i-C]</v>
      </c>
      <c r="Q231" s="381" t="str">
        <v>[C-i-C]</v>
      </c>
      <c r="R231" s="381" t="str">
        <v>[C-i-C]</v>
      </c>
      <c r="S231" s="381" t="str">
        <v>[C-i-C]</v>
      </c>
      <c r="T231" s="381" t="str">
        <v>[C-i-C]</v>
      </c>
      <c r="U231" s="381" t="str">
        <v>[C-i-C]</v>
      </c>
      <c r="V231" s="381" t="str">
        <v>[C-i-C]</v>
      </c>
      <c r="W231" s="381" t="str">
        <v>[C-i-C]</v>
      </c>
      <c r="X231" s="381" t="str">
        <v>[C-i-C]</v>
      </c>
      <c r="Y231" s="381" t="str">
        <v>[C-i-C]</v>
      </c>
      <c r="Z231" s="381" t="str">
        <v>[C-i-C]</v>
      </c>
      <c r="AA231" s="381" t="str">
        <v>[C-i-C]</v>
      </c>
      <c r="AB231" s="381" t="str">
        <v>[C-i-C]</v>
      </c>
      <c r="AC231" s="381" t="str">
        <v>[C-i-C]</v>
      </c>
      <c r="AD231" s="381" t="str">
        <v>[C-i-C]</v>
      </c>
      <c r="AE231" s="381" t="str">
        <v>[C-i-C]</v>
      </c>
      <c r="AF231" s="381" t="str">
        <v>[C-i-C]</v>
      </c>
      <c r="AG231" s="381" t="str">
        <v>[C-i-C]</v>
      </c>
      <c r="AH231" s="381" t="str">
        <v>[C-i-C]</v>
      </c>
      <c r="AI231" s="133">
        <v>0</v>
      </c>
      <c r="AJ231" s="133">
        <v>0</v>
      </c>
      <c r="AK231" s="133">
        <v>0</v>
      </c>
      <c r="AL231" s="133">
        <v>0</v>
      </c>
      <c r="AM231" s="133">
        <v>0</v>
      </c>
      <c r="AN231" s="133">
        <v>0</v>
      </c>
      <c r="AO231" s="133">
        <v>0</v>
      </c>
      <c r="AP231" s="133">
        <v>0</v>
      </c>
      <c r="AQ231" s="133">
        <v>0</v>
      </c>
      <c r="AR231" s="133">
        <v>0</v>
      </c>
      <c r="AS231" s="133">
        <v>0</v>
      </c>
      <c r="AT231" s="133">
        <v>0</v>
      </c>
      <c r="AU231" s="133">
        <v>0</v>
      </c>
      <c r="AV231" s="133">
        <v>0</v>
      </c>
      <c r="AW231" s="133">
        <v>0</v>
      </c>
      <c r="AX231" s="133">
        <v>0</v>
      </c>
      <c r="AY231" s="133">
        <v>0</v>
      </c>
      <c r="AZ231" s="133">
        <v>0</v>
      </c>
      <c r="BA231" s="133">
        <v>0</v>
      </c>
      <c r="BB231" s="133">
        <v>0</v>
      </c>
      <c r="BC231" s="133">
        <v>0</v>
      </c>
      <c r="BD231" s="133">
        <v>0</v>
      </c>
      <c r="BE231" s="133">
        <v>0</v>
      </c>
      <c r="BF231" s="133">
        <v>0</v>
      </c>
      <c r="BG231" s="133">
        <v>0</v>
      </c>
      <c r="BH231" s="133">
        <v>0</v>
      </c>
      <c r="BI231" s="133">
        <v>0</v>
      </c>
      <c r="BJ231" s="133">
        <v>0</v>
      </c>
      <c r="BK231" s="133">
        <v>0</v>
      </c>
      <c r="BL231" s="133">
        <v>0</v>
      </c>
      <c r="BM231" s="133">
        <v>0</v>
      </c>
      <c r="BN231" s="133">
        <v>0</v>
      </c>
      <c r="BO231" s="133">
        <v>0</v>
      </c>
      <c r="BP231" s="133">
        <v>0</v>
      </c>
      <c r="BQ231" s="133">
        <v>0</v>
      </c>
      <c r="BR231" s="133">
        <v>0</v>
      </c>
      <c r="BS231" s="381" t="str">
        <v>[C-i-C]</v>
      </c>
      <c r="BT231" s="381" t="str">
        <v>[C-i-C]</v>
      </c>
      <c r="BU231" s="381" t="str">
        <v>[C-i-C]</v>
      </c>
      <c r="BV231" s="381" t="str">
        <v>[C-i-C]</v>
      </c>
      <c r="BW231" s="381" t="str">
        <v>[C-i-C]</v>
      </c>
      <c r="BX231" s="381" t="str">
        <v>[C-i-C]</v>
      </c>
      <c r="BY231" s="381" t="str">
        <v>[C-i-C]</v>
      </c>
      <c r="BZ231" s="381" t="str">
        <v>[C-i-C]</v>
      </c>
      <c r="CA231" s="381" t="str">
        <v>[C-i-C]</v>
      </c>
      <c r="CB231" s="381" t="str">
        <v>[C-i-C]</v>
      </c>
      <c r="CC231" s="381" t="str">
        <v>[C-i-C]</v>
      </c>
      <c r="CD231" s="381" t="str">
        <v>[C-i-C]</v>
      </c>
      <c r="CE231" s="381" t="str">
        <v>[C-i-C]</v>
      </c>
      <c r="CF231" s="381" t="str">
        <v>[C-i-C]</v>
      </c>
      <c r="CG231" s="381" t="str">
        <v>[C-i-C]</v>
      </c>
      <c r="CH231" s="381" t="str">
        <v>[C-i-C]</v>
      </c>
      <c r="CI231" s="381" t="str">
        <v>[C-i-C]</v>
      </c>
      <c r="CJ231" s="381" t="str">
        <v>[C-i-C]</v>
      </c>
      <c r="CK231" s="381" t="str">
        <v>[C-i-C]</v>
      </c>
      <c r="CL231" s="381" t="str">
        <v>[C-i-C]</v>
      </c>
      <c r="CM231" s="381" t="str">
        <v>[C-i-C]</v>
      </c>
      <c r="CN231" s="381" t="str">
        <v>[C-i-C]</v>
      </c>
      <c r="CO231" s="133">
        <v>0</v>
      </c>
      <c r="CP231" s="133">
        <v>0</v>
      </c>
      <c r="CQ231" s="133">
        <v>0</v>
      </c>
      <c r="CR231" s="133">
        <v>0</v>
      </c>
      <c r="CS231" s="133">
        <v>0</v>
      </c>
      <c r="CT231" s="133">
        <v>0</v>
      </c>
      <c r="CU231" s="133">
        <v>0</v>
      </c>
      <c r="CV231" s="133">
        <v>0</v>
      </c>
      <c r="CW231" s="133">
        <v>0</v>
      </c>
      <c r="CX231" s="133">
        <v>0</v>
      </c>
      <c r="CY231" s="133">
        <v>0</v>
      </c>
      <c r="CZ231" s="133">
        <v>0</v>
      </c>
      <c r="DA231" s="133">
        <v>0</v>
      </c>
      <c r="DB231" s="133">
        <v>0</v>
      </c>
      <c r="DC231" s="133">
        <v>0</v>
      </c>
      <c r="DD231" s="133">
        <v>0</v>
      </c>
      <c r="DE231" s="133">
        <v>0</v>
      </c>
      <c r="DF231" s="133">
        <v>0</v>
      </c>
      <c r="DG231" s="133">
        <v>0</v>
      </c>
      <c r="DH231" s="133">
        <v>0</v>
      </c>
      <c r="DI231" s="133">
        <v>0</v>
      </c>
      <c r="DJ231" s="133">
        <v>0</v>
      </c>
      <c r="DK231" s="133">
        <v>0</v>
      </c>
      <c r="DL231" s="133">
        <v>0</v>
      </c>
      <c r="DM231" s="133">
        <v>0</v>
      </c>
      <c r="DN231" s="133">
        <v>0</v>
      </c>
      <c r="DO231" s="133">
        <v>0</v>
      </c>
      <c r="DP231" s="133">
        <v>0</v>
      </c>
      <c r="DQ231" s="133">
        <v>0</v>
      </c>
      <c r="DR231" s="133">
        <v>0</v>
      </c>
      <c r="DS231" s="133">
        <v>0</v>
      </c>
      <c r="DU231" s="223"/>
      <c r="DV231" s="223"/>
      <c r="DW231" s="223"/>
      <c r="DX231" s="223"/>
      <c r="DY231" s="223"/>
      <c r="DZ231" s="223"/>
      <c r="EA231" s="223">
        <v>0</v>
      </c>
      <c r="EB231" s="223">
        <v>0</v>
      </c>
      <c r="EC231" s="223">
        <v>0</v>
      </c>
      <c r="ED231" s="223">
        <f t="shared" si="50"/>
        <v>0</v>
      </c>
      <c r="EE231" s="223">
        <f t="shared" si="51"/>
        <v>0</v>
      </c>
      <c r="EF231" s="147" t="str">
        <f t="shared" si="52"/>
        <v>OK</v>
      </c>
      <c r="EG231" s="223">
        <f t="shared" si="53"/>
        <v>0</v>
      </c>
      <c r="EI231" s="223">
        <f t="shared" si="49"/>
        <v>197077.38350591713</v>
      </c>
      <c r="EJ231" s="223">
        <f>EI231*'Key assumptions'!$H$20*'Key assumptions'!$H$21</f>
        <v>7390.401881471892</v>
      </c>
      <c r="EK231" s="279">
        <f t="shared" si="56"/>
        <v>0.23963133640552994</v>
      </c>
      <c r="EL231" s="223">
        <f t="shared" si="54"/>
        <v>1770.9718794310525</v>
      </c>
      <c r="ET231" s="133">
        <f t="shared" si="59"/>
        <v>4</v>
      </c>
      <c r="EU231" s="133">
        <f t="shared" si="59"/>
        <v>12</v>
      </c>
      <c r="EV231" s="133">
        <f t="shared" si="59"/>
        <v>6</v>
      </c>
      <c r="EW231" s="133">
        <f t="shared" si="59"/>
        <v>0</v>
      </c>
      <c r="EX231" s="133">
        <f t="shared" si="59"/>
        <v>0</v>
      </c>
      <c r="EY231" s="133">
        <f t="shared" si="55"/>
        <v>22</v>
      </c>
      <c r="FA231" s="223">
        <v>0</v>
      </c>
      <c r="FB231" s="223">
        <v>0</v>
      </c>
    </row>
    <row r="232" spans="1:158" ht="12.6" thickBot="1" x14ac:dyDescent="0.45">
      <c r="A232" s="133" t="str">
        <v>Construction Management</v>
      </c>
      <c r="B232" s="133" t="str">
        <v>N/A</v>
      </c>
      <c r="C232" s="133" t="str">
        <v>Internal Labour</v>
      </c>
      <c r="D232" s="133" t="str">
        <v>PT003696 AI BCSS Handover</v>
      </c>
      <c r="E232" s="133" t="str">
        <v>Senior Site Manager Subs</v>
      </c>
      <c r="F232" s="133">
        <v>216.62</v>
      </c>
      <c r="G232" s="133">
        <v>94.875194156804724</v>
      </c>
      <c r="H232" s="133">
        <v>0</v>
      </c>
      <c r="I232" s="133">
        <v>0</v>
      </c>
      <c r="J232" s="133">
        <v>0</v>
      </c>
      <c r="K232" s="133">
        <v>0</v>
      </c>
      <c r="L232" s="133">
        <v>0</v>
      </c>
      <c r="M232" s="381" t="str">
        <v>[C-i-C]</v>
      </c>
      <c r="N232" s="381" t="str">
        <v>[C-i-C]</v>
      </c>
      <c r="O232" s="381" t="str">
        <v>[C-i-C]</v>
      </c>
      <c r="P232" s="381" t="str">
        <v>[C-i-C]</v>
      </c>
      <c r="Q232" s="381" t="str">
        <v>[C-i-C]</v>
      </c>
      <c r="R232" s="381" t="str">
        <v>[C-i-C]</v>
      </c>
      <c r="S232" s="381" t="str">
        <v>[C-i-C]</v>
      </c>
      <c r="T232" s="381" t="str">
        <v>[C-i-C]</v>
      </c>
      <c r="U232" s="381" t="str">
        <v>[C-i-C]</v>
      </c>
      <c r="V232" s="381" t="str">
        <v>[C-i-C]</v>
      </c>
      <c r="W232" s="381" t="str">
        <v>[C-i-C]</v>
      </c>
      <c r="X232" s="381" t="str">
        <v>[C-i-C]</v>
      </c>
      <c r="Y232" s="381" t="str">
        <v>[C-i-C]</v>
      </c>
      <c r="Z232" s="381" t="str">
        <v>[C-i-C]</v>
      </c>
      <c r="AA232" s="381" t="str">
        <v>[C-i-C]</v>
      </c>
      <c r="AB232" s="381" t="str">
        <v>[C-i-C]</v>
      </c>
      <c r="AC232" s="381" t="str">
        <v>[C-i-C]</v>
      </c>
      <c r="AD232" s="381" t="str">
        <v>[C-i-C]</v>
      </c>
      <c r="AE232" s="381" t="str">
        <v>[C-i-C]</v>
      </c>
      <c r="AF232" s="381" t="str">
        <v>[C-i-C]</v>
      </c>
      <c r="AG232" s="381" t="str">
        <v>[C-i-C]</v>
      </c>
      <c r="AH232" s="381" t="str">
        <v>[C-i-C]</v>
      </c>
      <c r="AI232" s="133">
        <v>0</v>
      </c>
      <c r="AJ232" s="133">
        <v>0</v>
      </c>
      <c r="AK232" s="133">
        <v>0</v>
      </c>
      <c r="AL232" s="133">
        <v>0</v>
      </c>
      <c r="AM232" s="133">
        <v>0</v>
      </c>
      <c r="AN232" s="133">
        <v>0</v>
      </c>
      <c r="AO232" s="133">
        <v>0</v>
      </c>
      <c r="AP232" s="133">
        <v>0</v>
      </c>
      <c r="AQ232" s="133">
        <v>0</v>
      </c>
      <c r="AR232" s="133">
        <v>0</v>
      </c>
      <c r="AS232" s="133">
        <v>0</v>
      </c>
      <c r="AT232" s="133">
        <v>0</v>
      </c>
      <c r="AU232" s="133">
        <v>0</v>
      </c>
      <c r="AV232" s="133">
        <v>0</v>
      </c>
      <c r="AW232" s="133">
        <v>0</v>
      </c>
      <c r="AX232" s="133">
        <v>0</v>
      </c>
      <c r="AY232" s="133">
        <v>0</v>
      </c>
      <c r="AZ232" s="133">
        <v>0</v>
      </c>
      <c r="BA232" s="133">
        <v>0</v>
      </c>
      <c r="BB232" s="133">
        <v>0</v>
      </c>
      <c r="BC232" s="133">
        <v>0</v>
      </c>
      <c r="BD232" s="133">
        <v>0</v>
      </c>
      <c r="BE232" s="133">
        <v>0</v>
      </c>
      <c r="BF232" s="133">
        <v>0</v>
      </c>
      <c r="BG232" s="133">
        <v>0</v>
      </c>
      <c r="BH232" s="133">
        <v>0</v>
      </c>
      <c r="BI232" s="133">
        <v>0</v>
      </c>
      <c r="BJ232" s="133">
        <v>0</v>
      </c>
      <c r="BK232" s="133">
        <v>0</v>
      </c>
      <c r="BL232" s="133">
        <v>0</v>
      </c>
      <c r="BM232" s="133">
        <v>0</v>
      </c>
      <c r="BN232" s="133">
        <v>0</v>
      </c>
      <c r="BO232" s="133">
        <v>0</v>
      </c>
      <c r="BP232" s="133">
        <v>0</v>
      </c>
      <c r="BQ232" s="133">
        <v>0</v>
      </c>
      <c r="BR232" s="133">
        <v>0</v>
      </c>
      <c r="BS232" s="381" t="str">
        <v>[C-i-C]</v>
      </c>
      <c r="BT232" s="381" t="str">
        <v>[C-i-C]</v>
      </c>
      <c r="BU232" s="381" t="str">
        <v>[C-i-C]</v>
      </c>
      <c r="BV232" s="381" t="str">
        <v>[C-i-C]</v>
      </c>
      <c r="BW232" s="381" t="str">
        <v>[C-i-C]</v>
      </c>
      <c r="BX232" s="381" t="str">
        <v>[C-i-C]</v>
      </c>
      <c r="BY232" s="381" t="str">
        <v>[C-i-C]</v>
      </c>
      <c r="BZ232" s="381" t="str">
        <v>[C-i-C]</v>
      </c>
      <c r="CA232" s="381" t="str">
        <v>[C-i-C]</v>
      </c>
      <c r="CB232" s="381" t="str">
        <v>[C-i-C]</v>
      </c>
      <c r="CC232" s="381" t="str">
        <v>[C-i-C]</v>
      </c>
      <c r="CD232" s="381" t="str">
        <v>[C-i-C]</v>
      </c>
      <c r="CE232" s="381" t="str">
        <v>[C-i-C]</v>
      </c>
      <c r="CF232" s="381" t="str">
        <v>[C-i-C]</v>
      </c>
      <c r="CG232" s="381" t="str">
        <v>[C-i-C]</v>
      </c>
      <c r="CH232" s="381" t="str">
        <v>[C-i-C]</v>
      </c>
      <c r="CI232" s="381" t="str">
        <v>[C-i-C]</v>
      </c>
      <c r="CJ232" s="381" t="str">
        <v>[C-i-C]</v>
      </c>
      <c r="CK232" s="381" t="str">
        <v>[C-i-C]</v>
      </c>
      <c r="CL232" s="381" t="str">
        <v>[C-i-C]</v>
      </c>
      <c r="CM232" s="381" t="str">
        <v>[C-i-C]</v>
      </c>
      <c r="CN232" s="381" t="str">
        <v>[C-i-C]</v>
      </c>
      <c r="CO232" s="133">
        <v>0</v>
      </c>
      <c r="CP232" s="133">
        <v>0</v>
      </c>
      <c r="CQ232" s="133">
        <v>0</v>
      </c>
      <c r="CR232" s="133">
        <v>0</v>
      </c>
      <c r="CS232" s="133">
        <v>0</v>
      </c>
      <c r="CT232" s="133">
        <v>0</v>
      </c>
      <c r="CU232" s="133">
        <v>0</v>
      </c>
      <c r="CV232" s="133">
        <v>0</v>
      </c>
      <c r="CW232" s="133">
        <v>0</v>
      </c>
      <c r="CX232" s="133">
        <v>0</v>
      </c>
      <c r="CY232" s="133">
        <v>0</v>
      </c>
      <c r="CZ232" s="133">
        <v>0</v>
      </c>
      <c r="DA232" s="133">
        <v>0</v>
      </c>
      <c r="DB232" s="133">
        <v>0</v>
      </c>
      <c r="DC232" s="133">
        <v>0</v>
      </c>
      <c r="DD232" s="133">
        <v>0</v>
      </c>
      <c r="DE232" s="133">
        <v>0</v>
      </c>
      <c r="DF232" s="133">
        <v>0</v>
      </c>
      <c r="DG232" s="133">
        <v>0</v>
      </c>
      <c r="DH232" s="133">
        <v>0</v>
      </c>
      <c r="DI232" s="133">
        <v>0</v>
      </c>
      <c r="DJ232" s="133">
        <v>0</v>
      </c>
      <c r="DK232" s="133">
        <v>0</v>
      </c>
      <c r="DL232" s="133">
        <v>0</v>
      </c>
      <c r="DM232" s="133">
        <v>0</v>
      </c>
      <c r="DN232" s="133">
        <v>0</v>
      </c>
      <c r="DO232" s="133">
        <v>0</v>
      </c>
      <c r="DP232" s="133">
        <v>0</v>
      </c>
      <c r="DQ232" s="133">
        <v>0</v>
      </c>
      <c r="DR232" s="133">
        <v>0</v>
      </c>
      <c r="DS232" s="133">
        <v>0</v>
      </c>
      <c r="DU232" s="223"/>
      <c r="DV232" s="223"/>
      <c r="DW232" s="223"/>
      <c r="DX232" s="223"/>
      <c r="DY232" s="223"/>
      <c r="DZ232" s="223"/>
      <c r="EA232" s="223">
        <v>0</v>
      </c>
      <c r="EB232" s="223">
        <v>0</v>
      </c>
      <c r="EC232" s="223">
        <v>0</v>
      </c>
      <c r="ED232" s="223">
        <f t="shared" si="50"/>
        <v>0</v>
      </c>
      <c r="EE232" s="223">
        <f t="shared" si="51"/>
        <v>0</v>
      </c>
      <c r="EF232" s="147" t="str">
        <f t="shared" si="52"/>
        <v>OK</v>
      </c>
      <c r="EG232" s="223">
        <f t="shared" si="53"/>
        <v>0</v>
      </c>
      <c r="EI232" s="223">
        <f t="shared" si="49"/>
        <v>170775.34948224848</v>
      </c>
      <c r="EJ232" s="223">
        <f>EI232*'Key assumptions'!$H$20*'Key assumptions'!$H$21</f>
        <v>6404.0756055843176</v>
      </c>
      <c r="EK232" s="279">
        <f t="shared" si="56"/>
        <v>0.23963133640552994</v>
      </c>
      <c r="EL232" s="223">
        <f t="shared" si="54"/>
        <v>1534.6171958082234</v>
      </c>
      <c r="ET232" s="133">
        <f t="shared" si="59"/>
        <v>4</v>
      </c>
      <c r="EU232" s="133">
        <f t="shared" si="59"/>
        <v>12</v>
      </c>
      <c r="EV232" s="133">
        <f t="shared" si="59"/>
        <v>6</v>
      </c>
      <c r="EW232" s="133">
        <f t="shared" si="59"/>
        <v>0</v>
      </c>
      <c r="EX232" s="133">
        <f t="shared" si="59"/>
        <v>0</v>
      </c>
      <c r="EY232" s="133">
        <f t="shared" si="55"/>
        <v>22</v>
      </c>
      <c r="FA232" s="223">
        <v>0</v>
      </c>
      <c r="FB232" s="223">
        <v>0</v>
      </c>
    </row>
    <row r="233" spans="1:158" ht="12.6" thickBot="1" x14ac:dyDescent="0.45">
      <c r="A233" s="133" t="str">
        <v>Construction Management</v>
      </c>
      <c r="B233" s="133" t="str">
        <v>N/A</v>
      </c>
      <c r="C233" s="133" t="str">
        <v>Internal Labour</v>
      </c>
      <c r="D233" s="133" t="str">
        <v>PT003696 AI BCSS Handover</v>
      </c>
      <c r="E233" s="133" t="str">
        <v>Senior Site Manager Subs - Travel Outside Hours</v>
      </c>
      <c r="F233" s="133">
        <v>216.62</v>
      </c>
      <c r="G233" s="133">
        <v>94.875194156804724</v>
      </c>
      <c r="H233" s="133">
        <v>0</v>
      </c>
      <c r="I233" s="133">
        <v>0</v>
      </c>
      <c r="J233" s="133">
        <v>0</v>
      </c>
      <c r="K233" s="133">
        <v>0</v>
      </c>
      <c r="L233" s="133">
        <v>0</v>
      </c>
      <c r="M233" s="381" t="str">
        <v>[C-i-C]</v>
      </c>
      <c r="N233" s="381" t="str">
        <v>[C-i-C]</v>
      </c>
      <c r="O233" s="381" t="str">
        <v>[C-i-C]</v>
      </c>
      <c r="P233" s="381" t="str">
        <v>[C-i-C]</v>
      </c>
      <c r="Q233" s="381" t="str">
        <v>[C-i-C]</v>
      </c>
      <c r="R233" s="381" t="str">
        <v>[C-i-C]</v>
      </c>
      <c r="S233" s="381" t="str">
        <v>[C-i-C]</v>
      </c>
      <c r="T233" s="381" t="str">
        <v>[C-i-C]</v>
      </c>
      <c r="U233" s="381" t="str">
        <v>[C-i-C]</v>
      </c>
      <c r="V233" s="381" t="str">
        <v>[C-i-C]</v>
      </c>
      <c r="W233" s="381" t="str">
        <v>[C-i-C]</v>
      </c>
      <c r="X233" s="381" t="str">
        <v>[C-i-C]</v>
      </c>
      <c r="Y233" s="381" t="str">
        <v>[C-i-C]</v>
      </c>
      <c r="Z233" s="381" t="str">
        <v>[C-i-C]</v>
      </c>
      <c r="AA233" s="381" t="str">
        <v>[C-i-C]</v>
      </c>
      <c r="AB233" s="381" t="str">
        <v>[C-i-C]</v>
      </c>
      <c r="AC233" s="381" t="str">
        <v>[C-i-C]</v>
      </c>
      <c r="AD233" s="381" t="str">
        <v>[C-i-C]</v>
      </c>
      <c r="AE233" s="381" t="str">
        <v>[C-i-C]</v>
      </c>
      <c r="AF233" s="381" t="str">
        <v>[C-i-C]</v>
      </c>
      <c r="AG233" s="381" t="str">
        <v>[C-i-C]</v>
      </c>
      <c r="AH233" s="381" t="str">
        <v>[C-i-C]</v>
      </c>
      <c r="AI233" s="133">
        <v>0</v>
      </c>
      <c r="AJ233" s="133">
        <v>0</v>
      </c>
      <c r="AK233" s="133">
        <v>0</v>
      </c>
      <c r="AL233" s="133">
        <v>0</v>
      </c>
      <c r="AM233" s="133">
        <v>0</v>
      </c>
      <c r="AN233" s="133">
        <v>0</v>
      </c>
      <c r="AO233" s="133">
        <v>0</v>
      </c>
      <c r="AP233" s="133">
        <v>0</v>
      </c>
      <c r="AQ233" s="133">
        <v>0</v>
      </c>
      <c r="AR233" s="133">
        <v>0</v>
      </c>
      <c r="AS233" s="133">
        <v>0</v>
      </c>
      <c r="AT233" s="133">
        <v>0</v>
      </c>
      <c r="AU233" s="133">
        <v>0</v>
      </c>
      <c r="AV233" s="133">
        <v>0</v>
      </c>
      <c r="AW233" s="133">
        <v>0</v>
      </c>
      <c r="AX233" s="133">
        <v>0</v>
      </c>
      <c r="AY233" s="133">
        <v>0</v>
      </c>
      <c r="AZ233" s="133">
        <v>0</v>
      </c>
      <c r="BA233" s="133">
        <v>0</v>
      </c>
      <c r="BB233" s="133">
        <v>0</v>
      </c>
      <c r="BC233" s="133">
        <v>0</v>
      </c>
      <c r="BD233" s="133">
        <v>0</v>
      </c>
      <c r="BE233" s="133">
        <v>0</v>
      </c>
      <c r="BF233" s="133">
        <v>0</v>
      </c>
      <c r="BG233" s="133">
        <v>0</v>
      </c>
      <c r="BH233" s="133">
        <v>0</v>
      </c>
      <c r="BI233" s="133">
        <v>0</v>
      </c>
      <c r="BJ233" s="133">
        <v>0</v>
      </c>
      <c r="BK233" s="133">
        <v>0</v>
      </c>
      <c r="BL233" s="133">
        <v>0</v>
      </c>
      <c r="BM233" s="133">
        <v>0</v>
      </c>
      <c r="BN233" s="133">
        <v>0</v>
      </c>
      <c r="BO233" s="133">
        <v>0</v>
      </c>
      <c r="BP233" s="133">
        <v>0</v>
      </c>
      <c r="BQ233" s="133">
        <v>0</v>
      </c>
      <c r="BR233" s="133">
        <v>0</v>
      </c>
      <c r="BS233" s="381" t="str">
        <v>[C-i-C]</v>
      </c>
      <c r="BT233" s="381" t="str">
        <v>[C-i-C]</v>
      </c>
      <c r="BU233" s="381" t="str">
        <v>[C-i-C]</v>
      </c>
      <c r="BV233" s="381" t="str">
        <v>[C-i-C]</v>
      </c>
      <c r="BW233" s="381" t="str">
        <v>[C-i-C]</v>
      </c>
      <c r="BX233" s="381" t="str">
        <v>[C-i-C]</v>
      </c>
      <c r="BY233" s="381" t="str">
        <v>[C-i-C]</v>
      </c>
      <c r="BZ233" s="381" t="str">
        <v>[C-i-C]</v>
      </c>
      <c r="CA233" s="381" t="str">
        <v>[C-i-C]</v>
      </c>
      <c r="CB233" s="381" t="str">
        <v>[C-i-C]</v>
      </c>
      <c r="CC233" s="381" t="str">
        <v>[C-i-C]</v>
      </c>
      <c r="CD233" s="381" t="str">
        <v>[C-i-C]</v>
      </c>
      <c r="CE233" s="381" t="str">
        <v>[C-i-C]</v>
      </c>
      <c r="CF233" s="381" t="str">
        <v>[C-i-C]</v>
      </c>
      <c r="CG233" s="381" t="str">
        <v>[C-i-C]</v>
      </c>
      <c r="CH233" s="381" t="str">
        <v>[C-i-C]</v>
      </c>
      <c r="CI233" s="381" t="str">
        <v>[C-i-C]</v>
      </c>
      <c r="CJ233" s="381" t="str">
        <v>[C-i-C]</v>
      </c>
      <c r="CK233" s="381" t="str">
        <v>[C-i-C]</v>
      </c>
      <c r="CL233" s="381" t="str">
        <v>[C-i-C]</v>
      </c>
      <c r="CM233" s="381" t="str">
        <v>[C-i-C]</v>
      </c>
      <c r="CN233" s="381" t="str">
        <v>[C-i-C]</v>
      </c>
      <c r="CO233" s="133">
        <v>0</v>
      </c>
      <c r="CP233" s="133">
        <v>0</v>
      </c>
      <c r="CQ233" s="133">
        <v>0</v>
      </c>
      <c r="CR233" s="133">
        <v>0</v>
      </c>
      <c r="CS233" s="133">
        <v>0</v>
      </c>
      <c r="CT233" s="133">
        <v>0</v>
      </c>
      <c r="CU233" s="133">
        <v>0</v>
      </c>
      <c r="CV233" s="133">
        <v>0</v>
      </c>
      <c r="CW233" s="133">
        <v>0</v>
      </c>
      <c r="CX233" s="133">
        <v>0</v>
      </c>
      <c r="CY233" s="133">
        <v>0</v>
      </c>
      <c r="CZ233" s="133">
        <v>0</v>
      </c>
      <c r="DA233" s="133">
        <v>0</v>
      </c>
      <c r="DB233" s="133">
        <v>0</v>
      </c>
      <c r="DC233" s="133">
        <v>0</v>
      </c>
      <c r="DD233" s="133">
        <v>0</v>
      </c>
      <c r="DE233" s="133">
        <v>0</v>
      </c>
      <c r="DF233" s="133">
        <v>0</v>
      </c>
      <c r="DG233" s="133">
        <v>0</v>
      </c>
      <c r="DH233" s="133">
        <v>0</v>
      </c>
      <c r="DI233" s="133">
        <v>0</v>
      </c>
      <c r="DJ233" s="133">
        <v>0</v>
      </c>
      <c r="DK233" s="133">
        <v>0</v>
      </c>
      <c r="DL233" s="133">
        <v>0</v>
      </c>
      <c r="DM233" s="133">
        <v>0</v>
      </c>
      <c r="DN233" s="133">
        <v>0</v>
      </c>
      <c r="DO233" s="133">
        <v>0</v>
      </c>
      <c r="DP233" s="133">
        <v>0</v>
      </c>
      <c r="DQ233" s="133">
        <v>0</v>
      </c>
      <c r="DR233" s="133">
        <v>0</v>
      </c>
      <c r="DS233" s="133">
        <v>0</v>
      </c>
      <c r="DU233" s="223"/>
      <c r="DV233" s="223"/>
      <c r="DW233" s="223"/>
      <c r="DX233" s="223"/>
      <c r="DY233" s="223"/>
      <c r="DZ233" s="223"/>
      <c r="EA233" s="223">
        <v>0</v>
      </c>
      <c r="EB233" s="223">
        <v>0</v>
      </c>
      <c r="EC233" s="223">
        <v>0</v>
      </c>
      <c r="ED233" s="223">
        <f t="shared" si="50"/>
        <v>0</v>
      </c>
      <c r="EE233" s="223">
        <f t="shared" si="51"/>
        <v>0</v>
      </c>
      <c r="EF233" s="147" t="str">
        <f t="shared" si="52"/>
        <v>OK</v>
      </c>
      <c r="EG233" s="223">
        <f t="shared" si="53"/>
        <v>0</v>
      </c>
      <c r="EI233" s="223">
        <f t="shared" si="49"/>
        <v>170775.34948224848</v>
      </c>
      <c r="EJ233" s="223">
        <f>EI233*'Key assumptions'!$H$20*'Key assumptions'!$H$21</f>
        <v>6404.0756055843176</v>
      </c>
      <c r="EK233" s="279">
        <f t="shared" si="56"/>
        <v>0.23963133640552994</v>
      </c>
      <c r="EL233" s="223">
        <f t="shared" si="54"/>
        <v>1534.6171958082234</v>
      </c>
      <c r="ET233" s="133">
        <f t="shared" si="59"/>
        <v>4</v>
      </c>
      <c r="EU233" s="133">
        <f t="shared" si="59"/>
        <v>12</v>
      </c>
      <c r="EV233" s="133">
        <f t="shared" si="59"/>
        <v>6</v>
      </c>
      <c r="EW233" s="133">
        <f t="shared" si="59"/>
        <v>0</v>
      </c>
      <c r="EX233" s="133">
        <f t="shared" si="59"/>
        <v>0</v>
      </c>
      <c r="EY233" s="133">
        <f t="shared" si="55"/>
        <v>22</v>
      </c>
      <c r="FA233" s="223">
        <v>0</v>
      </c>
      <c r="FB233" s="223">
        <v>0</v>
      </c>
    </row>
    <row r="234" spans="1:158" ht="12.6" thickBot="1" x14ac:dyDescent="0.45">
      <c r="A234" s="133" t="str">
        <v>Construction Management</v>
      </c>
      <c r="B234" s="133" t="str">
        <v>N/A</v>
      </c>
      <c r="C234" s="133" t="str">
        <v>Internal Labour</v>
      </c>
      <c r="D234" s="133" t="str">
        <v>PT003696 AI BCSS Handover</v>
      </c>
      <c r="E234" s="133" t="str">
        <v>Site Manager Subs</v>
      </c>
      <c r="F234" s="133">
        <v>203.73</v>
      </c>
      <c r="G234" s="133">
        <v>89.239044008875723</v>
      </c>
      <c r="H234" s="133">
        <v>0</v>
      </c>
      <c r="I234" s="133">
        <v>0</v>
      </c>
      <c r="J234" s="133">
        <v>0</v>
      </c>
      <c r="K234" s="133">
        <v>0</v>
      </c>
      <c r="L234" s="133">
        <v>0</v>
      </c>
      <c r="M234" s="381" t="str">
        <v>[C-i-C]</v>
      </c>
      <c r="N234" s="381" t="str">
        <v>[C-i-C]</v>
      </c>
      <c r="O234" s="381" t="str">
        <v>[C-i-C]</v>
      </c>
      <c r="P234" s="381" t="str">
        <v>[C-i-C]</v>
      </c>
      <c r="Q234" s="381" t="str">
        <v>[C-i-C]</v>
      </c>
      <c r="R234" s="381" t="str">
        <v>[C-i-C]</v>
      </c>
      <c r="S234" s="381" t="str">
        <v>[C-i-C]</v>
      </c>
      <c r="T234" s="381" t="str">
        <v>[C-i-C]</v>
      </c>
      <c r="U234" s="381" t="str">
        <v>[C-i-C]</v>
      </c>
      <c r="V234" s="381" t="str">
        <v>[C-i-C]</v>
      </c>
      <c r="W234" s="381" t="str">
        <v>[C-i-C]</v>
      </c>
      <c r="X234" s="381" t="str">
        <v>[C-i-C]</v>
      </c>
      <c r="Y234" s="381" t="str">
        <v>[C-i-C]</v>
      </c>
      <c r="Z234" s="381" t="str">
        <v>[C-i-C]</v>
      </c>
      <c r="AA234" s="381" t="str">
        <v>[C-i-C]</v>
      </c>
      <c r="AB234" s="381" t="str">
        <v>[C-i-C]</v>
      </c>
      <c r="AC234" s="381" t="str">
        <v>[C-i-C]</v>
      </c>
      <c r="AD234" s="381" t="str">
        <v>[C-i-C]</v>
      </c>
      <c r="AE234" s="381" t="str">
        <v>[C-i-C]</v>
      </c>
      <c r="AF234" s="381" t="str">
        <v>[C-i-C]</v>
      </c>
      <c r="AG234" s="381" t="str">
        <v>[C-i-C]</v>
      </c>
      <c r="AH234" s="381" t="str">
        <v>[C-i-C]</v>
      </c>
      <c r="AI234" s="133">
        <v>0</v>
      </c>
      <c r="AJ234" s="133">
        <v>0</v>
      </c>
      <c r="AK234" s="133">
        <v>0</v>
      </c>
      <c r="AL234" s="133">
        <v>0</v>
      </c>
      <c r="AM234" s="133">
        <v>0</v>
      </c>
      <c r="AN234" s="133">
        <v>0</v>
      </c>
      <c r="AO234" s="133">
        <v>0</v>
      </c>
      <c r="AP234" s="133">
        <v>0</v>
      </c>
      <c r="AQ234" s="133">
        <v>0</v>
      </c>
      <c r="AR234" s="133">
        <v>0</v>
      </c>
      <c r="AS234" s="133">
        <v>0</v>
      </c>
      <c r="AT234" s="133">
        <v>0</v>
      </c>
      <c r="AU234" s="133">
        <v>0</v>
      </c>
      <c r="AV234" s="133">
        <v>0</v>
      </c>
      <c r="AW234" s="133">
        <v>0</v>
      </c>
      <c r="AX234" s="133">
        <v>0</v>
      </c>
      <c r="AY234" s="133">
        <v>0</v>
      </c>
      <c r="AZ234" s="133">
        <v>0</v>
      </c>
      <c r="BA234" s="133">
        <v>0</v>
      </c>
      <c r="BB234" s="133">
        <v>0</v>
      </c>
      <c r="BC234" s="133">
        <v>0</v>
      </c>
      <c r="BD234" s="133">
        <v>0</v>
      </c>
      <c r="BE234" s="133">
        <v>0</v>
      </c>
      <c r="BF234" s="133">
        <v>0</v>
      </c>
      <c r="BG234" s="133">
        <v>0</v>
      </c>
      <c r="BH234" s="133">
        <v>0</v>
      </c>
      <c r="BI234" s="133">
        <v>0</v>
      </c>
      <c r="BJ234" s="133">
        <v>0</v>
      </c>
      <c r="BK234" s="133">
        <v>0</v>
      </c>
      <c r="BL234" s="133">
        <v>0</v>
      </c>
      <c r="BM234" s="133">
        <v>0</v>
      </c>
      <c r="BN234" s="133">
        <v>0</v>
      </c>
      <c r="BO234" s="133">
        <v>0</v>
      </c>
      <c r="BP234" s="133">
        <v>0</v>
      </c>
      <c r="BQ234" s="133">
        <v>0</v>
      </c>
      <c r="BR234" s="133">
        <v>0</v>
      </c>
      <c r="BS234" s="381" t="str">
        <v>[C-i-C]</v>
      </c>
      <c r="BT234" s="381" t="str">
        <v>[C-i-C]</v>
      </c>
      <c r="BU234" s="381" t="str">
        <v>[C-i-C]</v>
      </c>
      <c r="BV234" s="381" t="str">
        <v>[C-i-C]</v>
      </c>
      <c r="BW234" s="381" t="str">
        <v>[C-i-C]</v>
      </c>
      <c r="BX234" s="381" t="str">
        <v>[C-i-C]</v>
      </c>
      <c r="BY234" s="381" t="str">
        <v>[C-i-C]</v>
      </c>
      <c r="BZ234" s="381" t="str">
        <v>[C-i-C]</v>
      </c>
      <c r="CA234" s="381" t="str">
        <v>[C-i-C]</v>
      </c>
      <c r="CB234" s="381" t="str">
        <v>[C-i-C]</v>
      </c>
      <c r="CC234" s="381" t="str">
        <v>[C-i-C]</v>
      </c>
      <c r="CD234" s="381" t="str">
        <v>[C-i-C]</v>
      </c>
      <c r="CE234" s="381" t="str">
        <v>[C-i-C]</v>
      </c>
      <c r="CF234" s="381" t="str">
        <v>[C-i-C]</v>
      </c>
      <c r="CG234" s="381" t="str">
        <v>[C-i-C]</v>
      </c>
      <c r="CH234" s="381" t="str">
        <v>[C-i-C]</v>
      </c>
      <c r="CI234" s="381" t="str">
        <v>[C-i-C]</v>
      </c>
      <c r="CJ234" s="381" t="str">
        <v>[C-i-C]</v>
      </c>
      <c r="CK234" s="381" t="str">
        <v>[C-i-C]</v>
      </c>
      <c r="CL234" s="381" t="str">
        <v>[C-i-C]</v>
      </c>
      <c r="CM234" s="381" t="str">
        <v>[C-i-C]</v>
      </c>
      <c r="CN234" s="381" t="str">
        <v>[C-i-C]</v>
      </c>
      <c r="CO234" s="133">
        <v>0</v>
      </c>
      <c r="CP234" s="133">
        <v>0</v>
      </c>
      <c r="CQ234" s="133">
        <v>0</v>
      </c>
      <c r="CR234" s="133">
        <v>0</v>
      </c>
      <c r="CS234" s="133">
        <v>0</v>
      </c>
      <c r="CT234" s="133">
        <v>0</v>
      </c>
      <c r="CU234" s="133">
        <v>0</v>
      </c>
      <c r="CV234" s="133">
        <v>0</v>
      </c>
      <c r="CW234" s="133">
        <v>0</v>
      </c>
      <c r="CX234" s="133">
        <v>0</v>
      </c>
      <c r="CY234" s="133">
        <v>0</v>
      </c>
      <c r="CZ234" s="133">
        <v>0</v>
      </c>
      <c r="DA234" s="133">
        <v>0</v>
      </c>
      <c r="DB234" s="133">
        <v>0</v>
      </c>
      <c r="DC234" s="133">
        <v>0</v>
      </c>
      <c r="DD234" s="133">
        <v>0</v>
      </c>
      <c r="DE234" s="133">
        <v>0</v>
      </c>
      <c r="DF234" s="133">
        <v>0</v>
      </c>
      <c r="DG234" s="133">
        <v>0</v>
      </c>
      <c r="DH234" s="133">
        <v>0</v>
      </c>
      <c r="DI234" s="133">
        <v>0</v>
      </c>
      <c r="DJ234" s="133">
        <v>0</v>
      </c>
      <c r="DK234" s="133">
        <v>0</v>
      </c>
      <c r="DL234" s="133">
        <v>0</v>
      </c>
      <c r="DM234" s="133">
        <v>0</v>
      </c>
      <c r="DN234" s="133">
        <v>0</v>
      </c>
      <c r="DO234" s="133">
        <v>0</v>
      </c>
      <c r="DP234" s="133">
        <v>0</v>
      </c>
      <c r="DQ234" s="133">
        <v>0</v>
      </c>
      <c r="DR234" s="133">
        <v>0</v>
      </c>
      <c r="DS234" s="133">
        <v>0</v>
      </c>
      <c r="DU234" s="223"/>
      <c r="DV234" s="223"/>
      <c r="DW234" s="223"/>
      <c r="DX234" s="223"/>
      <c r="DY234" s="223"/>
      <c r="DZ234" s="223"/>
      <c r="EA234" s="223">
        <v>0</v>
      </c>
      <c r="EB234" s="223">
        <v>0</v>
      </c>
      <c r="EC234" s="223">
        <v>0</v>
      </c>
      <c r="ED234" s="223">
        <f t="shared" si="50"/>
        <v>0</v>
      </c>
      <c r="EE234" s="223">
        <f t="shared" si="51"/>
        <v>0</v>
      </c>
      <c r="EF234" s="147" t="str">
        <f t="shared" si="52"/>
        <v>OK</v>
      </c>
      <c r="EG234" s="223">
        <f t="shared" si="53"/>
        <v>0</v>
      </c>
      <c r="EI234" s="223">
        <f t="shared" si="49"/>
        <v>160630.2792159763</v>
      </c>
      <c r="EJ234" s="223">
        <f>EI234*'Key assumptions'!$H$20*'Key assumptions'!$H$21</f>
        <v>6023.6354705991116</v>
      </c>
      <c r="EK234" s="279">
        <f t="shared" si="56"/>
        <v>0.23963133640552994</v>
      </c>
      <c r="EL234" s="223">
        <f t="shared" si="54"/>
        <v>1443.4518178394185</v>
      </c>
      <c r="ET234" s="133">
        <f t="shared" si="59"/>
        <v>4</v>
      </c>
      <c r="EU234" s="133">
        <f t="shared" si="59"/>
        <v>12</v>
      </c>
      <c r="EV234" s="133">
        <f t="shared" si="59"/>
        <v>6</v>
      </c>
      <c r="EW234" s="133">
        <f t="shared" si="59"/>
        <v>0</v>
      </c>
      <c r="EX234" s="133">
        <f t="shared" si="59"/>
        <v>0</v>
      </c>
      <c r="EY234" s="133">
        <f t="shared" si="55"/>
        <v>22</v>
      </c>
      <c r="FA234" s="223">
        <v>0</v>
      </c>
      <c r="FB234" s="223">
        <v>0</v>
      </c>
    </row>
    <row r="235" spans="1:158" ht="12.6" thickBot="1" x14ac:dyDescent="0.45">
      <c r="A235" s="133" t="str">
        <v>Construction Management</v>
      </c>
      <c r="B235" s="133" t="str">
        <v>N/A</v>
      </c>
      <c r="C235" s="133" t="str">
        <v>Internal Labour</v>
      </c>
      <c r="D235" s="133" t="str">
        <v>PT003696 AI BCSS Handover</v>
      </c>
      <c r="E235" s="133" t="str">
        <v>Site Manager Subs - Travel Outside Hours</v>
      </c>
      <c r="F235" s="133">
        <v>203.73</v>
      </c>
      <c r="G235" s="133">
        <v>89.239044008875723</v>
      </c>
      <c r="H235" s="133">
        <v>0</v>
      </c>
      <c r="I235" s="133">
        <v>0</v>
      </c>
      <c r="J235" s="133">
        <v>0</v>
      </c>
      <c r="K235" s="133">
        <v>0</v>
      </c>
      <c r="L235" s="133">
        <v>0</v>
      </c>
      <c r="M235" s="381" t="str">
        <v>[C-i-C]</v>
      </c>
      <c r="N235" s="381" t="str">
        <v>[C-i-C]</v>
      </c>
      <c r="O235" s="381" t="str">
        <v>[C-i-C]</v>
      </c>
      <c r="P235" s="381" t="str">
        <v>[C-i-C]</v>
      </c>
      <c r="Q235" s="381" t="str">
        <v>[C-i-C]</v>
      </c>
      <c r="R235" s="381" t="str">
        <v>[C-i-C]</v>
      </c>
      <c r="S235" s="381" t="str">
        <v>[C-i-C]</v>
      </c>
      <c r="T235" s="381" t="str">
        <v>[C-i-C]</v>
      </c>
      <c r="U235" s="381" t="str">
        <v>[C-i-C]</v>
      </c>
      <c r="V235" s="381" t="str">
        <v>[C-i-C]</v>
      </c>
      <c r="W235" s="381" t="str">
        <v>[C-i-C]</v>
      </c>
      <c r="X235" s="381" t="str">
        <v>[C-i-C]</v>
      </c>
      <c r="Y235" s="381" t="str">
        <v>[C-i-C]</v>
      </c>
      <c r="Z235" s="381" t="str">
        <v>[C-i-C]</v>
      </c>
      <c r="AA235" s="381" t="str">
        <v>[C-i-C]</v>
      </c>
      <c r="AB235" s="381" t="str">
        <v>[C-i-C]</v>
      </c>
      <c r="AC235" s="381" t="str">
        <v>[C-i-C]</v>
      </c>
      <c r="AD235" s="381" t="str">
        <v>[C-i-C]</v>
      </c>
      <c r="AE235" s="381" t="str">
        <v>[C-i-C]</v>
      </c>
      <c r="AF235" s="381" t="str">
        <v>[C-i-C]</v>
      </c>
      <c r="AG235" s="381" t="str">
        <v>[C-i-C]</v>
      </c>
      <c r="AH235" s="381" t="str">
        <v>[C-i-C]</v>
      </c>
      <c r="AI235" s="133">
        <v>0</v>
      </c>
      <c r="AJ235" s="133">
        <v>0</v>
      </c>
      <c r="AK235" s="133">
        <v>0</v>
      </c>
      <c r="AL235" s="133">
        <v>0</v>
      </c>
      <c r="AM235" s="133">
        <v>0</v>
      </c>
      <c r="AN235" s="133">
        <v>0</v>
      </c>
      <c r="AO235" s="133">
        <v>0</v>
      </c>
      <c r="AP235" s="133">
        <v>0</v>
      </c>
      <c r="AQ235" s="133">
        <v>0</v>
      </c>
      <c r="AR235" s="133">
        <v>0</v>
      </c>
      <c r="AS235" s="133">
        <v>0</v>
      </c>
      <c r="AT235" s="133">
        <v>0</v>
      </c>
      <c r="AU235" s="133">
        <v>0</v>
      </c>
      <c r="AV235" s="133">
        <v>0</v>
      </c>
      <c r="AW235" s="133">
        <v>0</v>
      </c>
      <c r="AX235" s="133">
        <v>0</v>
      </c>
      <c r="AY235" s="133">
        <v>0</v>
      </c>
      <c r="AZ235" s="133">
        <v>0</v>
      </c>
      <c r="BA235" s="133">
        <v>0</v>
      </c>
      <c r="BB235" s="133">
        <v>0</v>
      </c>
      <c r="BC235" s="133">
        <v>0</v>
      </c>
      <c r="BD235" s="133">
        <v>0</v>
      </c>
      <c r="BE235" s="133">
        <v>0</v>
      </c>
      <c r="BF235" s="133">
        <v>0</v>
      </c>
      <c r="BG235" s="133">
        <v>0</v>
      </c>
      <c r="BH235" s="133">
        <v>0</v>
      </c>
      <c r="BI235" s="133">
        <v>0</v>
      </c>
      <c r="BJ235" s="133">
        <v>0</v>
      </c>
      <c r="BK235" s="133">
        <v>0</v>
      </c>
      <c r="BL235" s="133">
        <v>0</v>
      </c>
      <c r="BM235" s="133">
        <v>0</v>
      </c>
      <c r="BN235" s="133">
        <v>0</v>
      </c>
      <c r="BO235" s="133">
        <v>0</v>
      </c>
      <c r="BP235" s="133">
        <v>0</v>
      </c>
      <c r="BQ235" s="133">
        <v>0</v>
      </c>
      <c r="BR235" s="133">
        <v>0</v>
      </c>
      <c r="BS235" s="381" t="str">
        <v>[C-i-C]</v>
      </c>
      <c r="BT235" s="381" t="str">
        <v>[C-i-C]</v>
      </c>
      <c r="BU235" s="381" t="str">
        <v>[C-i-C]</v>
      </c>
      <c r="BV235" s="381" t="str">
        <v>[C-i-C]</v>
      </c>
      <c r="BW235" s="381" t="str">
        <v>[C-i-C]</v>
      </c>
      <c r="BX235" s="381" t="str">
        <v>[C-i-C]</v>
      </c>
      <c r="BY235" s="381" t="str">
        <v>[C-i-C]</v>
      </c>
      <c r="BZ235" s="381" t="str">
        <v>[C-i-C]</v>
      </c>
      <c r="CA235" s="381" t="str">
        <v>[C-i-C]</v>
      </c>
      <c r="CB235" s="381" t="str">
        <v>[C-i-C]</v>
      </c>
      <c r="CC235" s="381" t="str">
        <v>[C-i-C]</v>
      </c>
      <c r="CD235" s="381" t="str">
        <v>[C-i-C]</v>
      </c>
      <c r="CE235" s="381" t="str">
        <v>[C-i-C]</v>
      </c>
      <c r="CF235" s="381" t="str">
        <v>[C-i-C]</v>
      </c>
      <c r="CG235" s="381" t="str">
        <v>[C-i-C]</v>
      </c>
      <c r="CH235" s="381" t="str">
        <v>[C-i-C]</v>
      </c>
      <c r="CI235" s="381" t="str">
        <v>[C-i-C]</v>
      </c>
      <c r="CJ235" s="381" t="str">
        <v>[C-i-C]</v>
      </c>
      <c r="CK235" s="381" t="str">
        <v>[C-i-C]</v>
      </c>
      <c r="CL235" s="381" t="str">
        <v>[C-i-C]</v>
      </c>
      <c r="CM235" s="381" t="str">
        <v>[C-i-C]</v>
      </c>
      <c r="CN235" s="381" t="str">
        <v>[C-i-C]</v>
      </c>
      <c r="CO235" s="133">
        <v>0</v>
      </c>
      <c r="CP235" s="133">
        <v>0</v>
      </c>
      <c r="CQ235" s="133">
        <v>0</v>
      </c>
      <c r="CR235" s="133">
        <v>0</v>
      </c>
      <c r="CS235" s="133">
        <v>0</v>
      </c>
      <c r="CT235" s="133">
        <v>0</v>
      </c>
      <c r="CU235" s="133">
        <v>0</v>
      </c>
      <c r="CV235" s="133">
        <v>0</v>
      </c>
      <c r="CW235" s="133">
        <v>0</v>
      </c>
      <c r="CX235" s="133">
        <v>0</v>
      </c>
      <c r="CY235" s="133">
        <v>0</v>
      </c>
      <c r="CZ235" s="133">
        <v>0</v>
      </c>
      <c r="DA235" s="133">
        <v>0</v>
      </c>
      <c r="DB235" s="133">
        <v>0</v>
      </c>
      <c r="DC235" s="133">
        <v>0</v>
      </c>
      <c r="DD235" s="133">
        <v>0</v>
      </c>
      <c r="DE235" s="133">
        <v>0</v>
      </c>
      <c r="DF235" s="133">
        <v>0</v>
      </c>
      <c r="DG235" s="133">
        <v>0</v>
      </c>
      <c r="DH235" s="133">
        <v>0</v>
      </c>
      <c r="DI235" s="133">
        <v>0</v>
      </c>
      <c r="DJ235" s="133">
        <v>0</v>
      </c>
      <c r="DK235" s="133">
        <v>0</v>
      </c>
      <c r="DL235" s="133">
        <v>0</v>
      </c>
      <c r="DM235" s="133">
        <v>0</v>
      </c>
      <c r="DN235" s="133">
        <v>0</v>
      </c>
      <c r="DO235" s="133">
        <v>0</v>
      </c>
      <c r="DP235" s="133">
        <v>0</v>
      </c>
      <c r="DQ235" s="133">
        <v>0</v>
      </c>
      <c r="DR235" s="133">
        <v>0</v>
      </c>
      <c r="DS235" s="133">
        <v>0</v>
      </c>
      <c r="DU235" s="223"/>
      <c r="DV235" s="223"/>
      <c r="DW235" s="223"/>
      <c r="DX235" s="223"/>
      <c r="DY235" s="223"/>
      <c r="DZ235" s="223"/>
      <c r="EA235" s="223">
        <v>0</v>
      </c>
      <c r="EB235" s="223">
        <v>0</v>
      </c>
      <c r="EC235" s="223">
        <v>0</v>
      </c>
      <c r="ED235" s="223">
        <f t="shared" si="50"/>
        <v>0</v>
      </c>
      <c r="EE235" s="223">
        <f t="shared" si="51"/>
        <v>0</v>
      </c>
      <c r="EF235" s="147" t="str">
        <f t="shared" si="52"/>
        <v>OK</v>
      </c>
      <c r="EG235" s="223">
        <f t="shared" si="53"/>
        <v>0</v>
      </c>
      <c r="EI235" s="223">
        <f t="shared" si="49"/>
        <v>160630.2792159763</v>
      </c>
      <c r="EJ235" s="223">
        <f>EI235*'Key assumptions'!$H$20*'Key assumptions'!$H$21</f>
        <v>6023.6354705991116</v>
      </c>
      <c r="EK235" s="279">
        <f t="shared" si="56"/>
        <v>0.23963133640552994</v>
      </c>
      <c r="EL235" s="223">
        <f t="shared" si="54"/>
        <v>1443.4518178394185</v>
      </c>
      <c r="ET235" s="133">
        <f t="shared" si="59"/>
        <v>4</v>
      </c>
      <c r="EU235" s="133">
        <f t="shared" si="59"/>
        <v>12</v>
      </c>
      <c r="EV235" s="133">
        <f t="shared" si="59"/>
        <v>6</v>
      </c>
      <c r="EW235" s="133">
        <f t="shared" si="59"/>
        <v>0</v>
      </c>
      <c r="EX235" s="133">
        <f t="shared" si="59"/>
        <v>0</v>
      </c>
      <c r="EY235" s="133">
        <f t="shared" si="55"/>
        <v>22</v>
      </c>
      <c r="FA235" s="223">
        <v>0</v>
      </c>
      <c r="FB235" s="223">
        <v>0</v>
      </c>
    </row>
    <row r="236" spans="1:158" ht="12.6" thickBot="1" x14ac:dyDescent="0.45">
      <c r="A236" s="133" t="str">
        <v>Project Development</v>
      </c>
      <c r="B236" s="133" t="str">
        <v>N/A</v>
      </c>
      <c r="C236" s="133" t="str">
        <v>Internal Labour</v>
      </c>
      <c r="D236" s="133" t="str">
        <v>PT003696 AI BCSS Handover</v>
      </c>
      <c r="E236" s="133" t="str">
        <v>Principal Design Engineer</v>
      </c>
      <c r="F236" s="133">
        <v>269.89999999999998</v>
      </c>
      <c r="G236" s="133">
        <v>120.6</v>
      </c>
      <c r="H236" s="133">
        <v>0</v>
      </c>
      <c r="I236" s="133">
        <v>0</v>
      </c>
      <c r="J236" s="133">
        <v>0</v>
      </c>
      <c r="K236" s="133">
        <v>0</v>
      </c>
      <c r="L236" s="133">
        <v>0</v>
      </c>
      <c r="M236" s="381" t="str">
        <v>[C-i-C]</v>
      </c>
      <c r="N236" s="381" t="str">
        <v>[C-i-C]</v>
      </c>
      <c r="O236" s="381" t="str">
        <v>[C-i-C]</v>
      </c>
      <c r="P236" s="381" t="str">
        <v>[C-i-C]</v>
      </c>
      <c r="Q236" s="381" t="str">
        <v>[C-i-C]</v>
      </c>
      <c r="R236" s="381" t="str">
        <v>[C-i-C]</v>
      </c>
      <c r="S236" s="381" t="str">
        <v>[C-i-C]</v>
      </c>
      <c r="T236" s="381" t="str">
        <v>[C-i-C]</v>
      </c>
      <c r="U236" s="381" t="str">
        <v>[C-i-C]</v>
      </c>
      <c r="V236" s="381" t="str">
        <v>[C-i-C]</v>
      </c>
      <c r="W236" s="381" t="str">
        <v>[C-i-C]</v>
      </c>
      <c r="X236" s="381" t="str">
        <v>[C-i-C]</v>
      </c>
      <c r="Y236" s="381" t="str">
        <v>[C-i-C]</v>
      </c>
      <c r="Z236" s="381" t="str">
        <v>[C-i-C]</v>
      </c>
      <c r="AA236" s="381" t="str">
        <v>[C-i-C]</v>
      </c>
      <c r="AB236" s="381" t="str">
        <v>[C-i-C]</v>
      </c>
      <c r="AC236" s="381" t="str">
        <v>[C-i-C]</v>
      </c>
      <c r="AD236" s="381" t="str">
        <v>[C-i-C]</v>
      </c>
      <c r="AE236" s="381" t="str">
        <v>[C-i-C]</v>
      </c>
      <c r="AF236" s="381" t="str">
        <v>[C-i-C]</v>
      </c>
      <c r="AG236" s="381" t="str">
        <v>[C-i-C]</v>
      </c>
      <c r="AH236" s="381" t="str">
        <v>[C-i-C]</v>
      </c>
      <c r="AI236" s="133">
        <v>0</v>
      </c>
      <c r="AJ236" s="133">
        <v>0</v>
      </c>
      <c r="AK236" s="133">
        <v>0</v>
      </c>
      <c r="AL236" s="133">
        <v>0</v>
      </c>
      <c r="AM236" s="133">
        <v>0</v>
      </c>
      <c r="AN236" s="133">
        <v>0</v>
      </c>
      <c r="AO236" s="133">
        <v>0</v>
      </c>
      <c r="AP236" s="133">
        <v>0</v>
      </c>
      <c r="AQ236" s="133">
        <v>0</v>
      </c>
      <c r="AR236" s="133">
        <v>0</v>
      </c>
      <c r="AS236" s="133">
        <v>0</v>
      </c>
      <c r="AT236" s="133">
        <v>0</v>
      </c>
      <c r="AU236" s="133">
        <v>0</v>
      </c>
      <c r="AV236" s="133">
        <v>0</v>
      </c>
      <c r="AW236" s="133">
        <v>0</v>
      </c>
      <c r="AX236" s="133">
        <v>0</v>
      </c>
      <c r="AY236" s="133">
        <v>0</v>
      </c>
      <c r="AZ236" s="133">
        <v>0</v>
      </c>
      <c r="BA236" s="133">
        <v>0</v>
      </c>
      <c r="BB236" s="133">
        <v>0</v>
      </c>
      <c r="BC236" s="133">
        <v>0</v>
      </c>
      <c r="BD236" s="133">
        <v>0</v>
      </c>
      <c r="BE236" s="133">
        <v>0</v>
      </c>
      <c r="BF236" s="133">
        <v>0</v>
      </c>
      <c r="BG236" s="133">
        <v>0</v>
      </c>
      <c r="BH236" s="133">
        <v>0</v>
      </c>
      <c r="BI236" s="133">
        <v>0</v>
      </c>
      <c r="BJ236" s="133">
        <v>0</v>
      </c>
      <c r="BK236" s="133">
        <v>0</v>
      </c>
      <c r="BL236" s="133">
        <v>0</v>
      </c>
      <c r="BM236" s="133">
        <v>0</v>
      </c>
      <c r="BN236" s="133">
        <v>0</v>
      </c>
      <c r="BO236" s="133">
        <v>0</v>
      </c>
      <c r="BP236" s="133">
        <v>0</v>
      </c>
      <c r="BQ236" s="133">
        <v>0</v>
      </c>
      <c r="BR236" s="133">
        <v>0</v>
      </c>
      <c r="BS236" s="381" t="str">
        <v>[C-i-C]</v>
      </c>
      <c r="BT236" s="381" t="str">
        <v>[C-i-C]</v>
      </c>
      <c r="BU236" s="381" t="str">
        <v>[C-i-C]</v>
      </c>
      <c r="BV236" s="381" t="str">
        <v>[C-i-C]</v>
      </c>
      <c r="BW236" s="381" t="str">
        <v>[C-i-C]</v>
      </c>
      <c r="BX236" s="381" t="str">
        <v>[C-i-C]</v>
      </c>
      <c r="BY236" s="381" t="str">
        <v>[C-i-C]</v>
      </c>
      <c r="BZ236" s="381" t="str">
        <v>[C-i-C]</v>
      </c>
      <c r="CA236" s="381" t="str">
        <v>[C-i-C]</v>
      </c>
      <c r="CB236" s="381" t="str">
        <v>[C-i-C]</v>
      </c>
      <c r="CC236" s="381" t="str">
        <v>[C-i-C]</v>
      </c>
      <c r="CD236" s="381" t="str">
        <v>[C-i-C]</v>
      </c>
      <c r="CE236" s="381" t="str">
        <v>[C-i-C]</v>
      </c>
      <c r="CF236" s="381" t="str">
        <v>[C-i-C]</v>
      </c>
      <c r="CG236" s="381" t="str">
        <v>[C-i-C]</v>
      </c>
      <c r="CH236" s="381" t="str">
        <v>[C-i-C]</v>
      </c>
      <c r="CI236" s="381" t="str">
        <v>[C-i-C]</v>
      </c>
      <c r="CJ236" s="381" t="str">
        <v>[C-i-C]</v>
      </c>
      <c r="CK236" s="381" t="str">
        <v>[C-i-C]</v>
      </c>
      <c r="CL236" s="381" t="str">
        <v>[C-i-C]</v>
      </c>
      <c r="CM236" s="381" t="str">
        <v>[C-i-C]</v>
      </c>
      <c r="CN236" s="381" t="str">
        <v>[C-i-C]</v>
      </c>
      <c r="CO236" s="133">
        <v>0</v>
      </c>
      <c r="CP236" s="133">
        <v>0</v>
      </c>
      <c r="CQ236" s="133">
        <v>0</v>
      </c>
      <c r="CR236" s="133">
        <v>0</v>
      </c>
      <c r="CS236" s="133">
        <v>0</v>
      </c>
      <c r="CT236" s="133">
        <v>0</v>
      </c>
      <c r="CU236" s="133">
        <v>0</v>
      </c>
      <c r="CV236" s="133">
        <v>0</v>
      </c>
      <c r="CW236" s="133">
        <v>0</v>
      </c>
      <c r="CX236" s="133">
        <v>0</v>
      </c>
      <c r="CY236" s="133">
        <v>0</v>
      </c>
      <c r="CZ236" s="133">
        <v>0</v>
      </c>
      <c r="DA236" s="133">
        <v>0</v>
      </c>
      <c r="DB236" s="133">
        <v>0</v>
      </c>
      <c r="DC236" s="133">
        <v>0</v>
      </c>
      <c r="DD236" s="133">
        <v>0</v>
      </c>
      <c r="DE236" s="133">
        <v>0</v>
      </c>
      <c r="DF236" s="133">
        <v>0</v>
      </c>
      <c r="DG236" s="133">
        <v>0</v>
      </c>
      <c r="DH236" s="133">
        <v>0</v>
      </c>
      <c r="DI236" s="133">
        <v>0</v>
      </c>
      <c r="DJ236" s="133">
        <v>0</v>
      </c>
      <c r="DK236" s="133">
        <v>0</v>
      </c>
      <c r="DL236" s="133">
        <v>0</v>
      </c>
      <c r="DM236" s="133">
        <v>0</v>
      </c>
      <c r="DN236" s="133">
        <v>0</v>
      </c>
      <c r="DO236" s="133">
        <v>0</v>
      </c>
      <c r="DP236" s="133">
        <v>0</v>
      </c>
      <c r="DQ236" s="133">
        <v>0</v>
      </c>
      <c r="DR236" s="133">
        <v>0</v>
      </c>
      <c r="DS236" s="133">
        <v>0</v>
      </c>
      <c r="DU236" s="223"/>
      <c r="DV236" s="223"/>
      <c r="DW236" s="223"/>
      <c r="DX236" s="223"/>
      <c r="DY236" s="223"/>
      <c r="DZ236" s="223"/>
      <c r="EA236" s="223">
        <v>0</v>
      </c>
      <c r="EB236" s="223">
        <v>0</v>
      </c>
      <c r="EC236" s="223">
        <v>0</v>
      </c>
      <c r="ED236" s="223">
        <f t="shared" si="50"/>
        <v>0</v>
      </c>
      <c r="EE236" s="223">
        <f t="shared" si="51"/>
        <v>0</v>
      </c>
      <c r="EF236" s="147" t="str">
        <f t="shared" si="52"/>
        <v>OK</v>
      </c>
      <c r="EG236" s="223">
        <f t="shared" si="53"/>
        <v>0</v>
      </c>
      <c r="EI236" s="223">
        <f t="shared" si="49"/>
        <v>217080</v>
      </c>
      <c r="EJ236" s="223">
        <f>EI236*'Key assumptions'!$H$20*'Key assumptions'!$H$21</f>
        <v>8140.5</v>
      </c>
      <c r="EK236" s="279">
        <f t="shared" si="56"/>
        <v>0.23963133640552994</v>
      </c>
      <c r="EL236" s="223">
        <f t="shared" si="54"/>
        <v>1950.7188940092165</v>
      </c>
      <c r="ET236" s="133">
        <f t="shared" si="59"/>
        <v>4</v>
      </c>
      <c r="EU236" s="133">
        <f t="shared" si="59"/>
        <v>12</v>
      </c>
      <c r="EV236" s="133">
        <f t="shared" si="59"/>
        <v>6</v>
      </c>
      <c r="EW236" s="133">
        <f t="shared" si="59"/>
        <v>0</v>
      </c>
      <c r="EX236" s="133">
        <f t="shared" si="59"/>
        <v>0</v>
      </c>
      <c r="EY236" s="133">
        <f t="shared" si="55"/>
        <v>22</v>
      </c>
      <c r="FA236" s="223">
        <v>0</v>
      </c>
      <c r="FB236" s="223">
        <v>0</v>
      </c>
    </row>
    <row r="237" spans="1:158" ht="12.6" thickBot="1" x14ac:dyDescent="0.45">
      <c r="A237" s="133" t="str">
        <v>Project Development</v>
      </c>
      <c r="B237" s="133" t="str">
        <v>N/A</v>
      </c>
      <c r="C237" s="133" t="str">
        <v>Internal Labour</v>
      </c>
      <c r="D237" s="133" t="str">
        <v>PT003696 AI BCSS Handover</v>
      </c>
      <c r="E237" s="133" t="str">
        <v>Principal Design Engineer</v>
      </c>
      <c r="F237" s="133">
        <v>269.89999999999998</v>
      </c>
      <c r="G237" s="133">
        <v>120.6</v>
      </c>
      <c r="H237" s="133">
        <v>0</v>
      </c>
      <c r="I237" s="133">
        <v>0</v>
      </c>
      <c r="J237" s="133">
        <v>0</v>
      </c>
      <c r="K237" s="133">
        <v>0</v>
      </c>
      <c r="L237" s="133">
        <v>0</v>
      </c>
      <c r="M237" s="381" t="str">
        <v>[C-i-C]</v>
      </c>
      <c r="N237" s="381" t="str">
        <v>[C-i-C]</v>
      </c>
      <c r="O237" s="381" t="str">
        <v>[C-i-C]</v>
      </c>
      <c r="P237" s="381" t="str">
        <v>[C-i-C]</v>
      </c>
      <c r="Q237" s="381" t="str">
        <v>[C-i-C]</v>
      </c>
      <c r="R237" s="381" t="str">
        <v>[C-i-C]</v>
      </c>
      <c r="S237" s="381" t="str">
        <v>[C-i-C]</v>
      </c>
      <c r="T237" s="381" t="str">
        <v>[C-i-C]</v>
      </c>
      <c r="U237" s="381" t="str">
        <v>[C-i-C]</v>
      </c>
      <c r="V237" s="381" t="str">
        <v>[C-i-C]</v>
      </c>
      <c r="W237" s="381" t="str">
        <v>[C-i-C]</v>
      </c>
      <c r="X237" s="381" t="str">
        <v>[C-i-C]</v>
      </c>
      <c r="Y237" s="381" t="str">
        <v>[C-i-C]</v>
      </c>
      <c r="Z237" s="381" t="str">
        <v>[C-i-C]</v>
      </c>
      <c r="AA237" s="381" t="str">
        <v>[C-i-C]</v>
      </c>
      <c r="AB237" s="381" t="str">
        <v>[C-i-C]</v>
      </c>
      <c r="AC237" s="381" t="str">
        <v>[C-i-C]</v>
      </c>
      <c r="AD237" s="381" t="str">
        <v>[C-i-C]</v>
      </c>
      <c r="AE237" s="381" t="str">
        <v>[C-i-C]</v>
      </c>
      <c r="AF237" s="381" t="str">
        <v>[C-i-C]</v>
      </c>
      <c r="AG237" s="381" t="str">
        <v>[C-i-C]</v>
      </c>
      <c r="AH237" s="381" t="str">
        <v>[C-i-C]</v>
      </c>
      <c r="AI237" s="133">
        <v>0</v>
      </c>
      <c r="AJ237" s="133">
        <v>0</v>
      </c>
      <c r="AK237" s="133">
        <v>0</v>
      </c>
      <c r="AL237" s="133">
        <v>0</v>
      </c>
      <c r="AM237" s="133">
        <v>0</v>
      </c>
      <c r="AN237" s="133">
        <v>0</v>
      </c>
      <c r="AO237" s="133">
        <v>0</v>
      </c>
      <c r="AP237" s="133">
        <v>0</v>
      </c>
      <c r="AQ237" s="133">
        <v>0</v>
      </c>
      <c r="AR237" s="133">
        <v>0</v>
      </c>
      <c r="AS237" s="133">
        <v>0</v>
      </c>
      <c r="AT237" s="133">
        <v>0</v>
      </c>
      <c r="AU237" s="133">
        <v>0</v>
      </c>
      <c r="AV237" s="133">
        <v>0</v>
      </c>
      <c r="AW237" s="133">
        <v>0</v>
      </c>
      <c r="AX237" s="133">
        <v>0</v>
      </c>
      <c r="AY237" s="133">
        <v>0</v>
      </c>
      <c r="AZ237" s="133">
        <v>0</v>
      </c>
      <c r="BA237" s="133">
        <v>0</v>
      </c>
      <c r="BB237" s="133">
        <v>0</v>
      </c>
      <c r="BC237" s="133">
        <v>0</v>
      </c>
      <c r="BD237" s="133">
        <v>0</v>
      </c>
      <c r="BE237" s="133">
        <v>0</v>
      </c>
      <c r="BF237" s="133">
        <v>0</v>
      </c>
      <c r="BG237" s="133">
        <v>0</v>
      </c>
      <c r="BH237" s="133">
        <v>0</v>
      </c>
      <c r="BI237" s="133">
        <v>0</v>
      </c>
      <c r="BJ237" s="133">
        <v>0</v>
      </c>
      <c r="BK237" s="133">
        <v>0</v>
      </c>
      <c r="BL237" s="133">
        <v>0</v>
      </c>
      <c r="BM237" s="133">
        <v>0</v>
      </c>
      <c r="BN237" s="133">
        <v>0</v>
      </c>
      <c r="BO237" s="133">
        <v>0</v>
      </c>
      <c r="BP237" s="133">
        <v>0</v>
      </c>
      <c r="BQ237" s="133">
        <v>0</v>
      </c>
      <c r="BR237" s="133">
        <v>0</v>
      </c>
      <c r="BS237" s="381" t="str">
        <v>[C-i-C]</v>
      </c>
      <c r="BT237" s="381" t="str">
        <v>[C-i-C]</v>
      </c>
      <c r="BU237" s="381" t="str">
        <v>[C-i-C]</v>
      </c>
      <c r="BV237" s="381" t="str">
        <v>[C-i-C]</v>
      </c>
      <c r="BW237" s="381" t="str">
        <v>[C-i-C]</v>
      </c>
      <c r="BX237" s="381" t="str">
        <v>[C-i-C]</v>
      </c>
      <c r="BY237" s="381" t="str">
        <v>[C-i-C]</v>
      </c>
      <c r="BZ237" s="381" t="str">
        <v>[C-i-C]</v>
      </c>
      <c r="CA237" s="381" t="str">
        <v>[C-i-C]</v>
      </c>
      <c r="CB237" s="381" t="str">
        <v>[C-i-C]</v>
      </c>
      <c r="CC237" s="381" t="str">
        <v>[C-i-C]</v>
      </c>
      <c r="CD237" s="381" t="str">
        <v>[C-i-C]</v>
      </c>
      <c r="CE237" s="381" t="str">
        <v>[C-i-C]</v>
      </c>
      <c r="CF237" s="381" t="str">
        <v>[C-i-C]</v>
      </c>
      <c r="CG237" s="381" t="str">
        <v>[C-i-C]</v>
      </c>
      <c r="CH237" s="381" t="str">
        <v>[C-i-C]</v>
      </c>
      <c r="CI237" s="381" t="str">
        <v>[C-i-C]</v>
      </c>
      <c r="CJ237" s="381" t="str">
        <v>[C-i-C]</v>
      </c>
      <c r="CK237" s="381" t="str">
        <v>[C-i-C]</v>
      </c>
      <c r="CL237" s="381" t="str">
        <v>[C-i-C]</v>
      </c>
      <c r="CM237" s="381" t="str">
        <v>[C-i-C]</v>
      </c>
      <c r="CN237" s="381" t="str">
        <v>[C-i-C]</v>
      </c>
      <c r="CO237" s="133">
        <v>0</v>
      </c>
      <c r="CP237" s="133">
        <v>0</v>
      </c>
      <c r="CQ237" s="133">
        <v>0</v>
      </c>
      <c r="CR237" s="133">
        <v>0</v>
      </c>
      <c r="CS237" s="133">
        <v>0</v>
      </c>
      <c r="CT237" s="133">
        <v>0</v>
      </c>
      <c r="CU237" s="133">
        <v>0</v>
      </c>
      <c r="CV237" s="133">
        <v>0</v>
      </c>
      <c r="CW237" s="133">
        <v>0</v>
      </c>
      <c r="CX237" s="133">
        <v>0</v>
      </c>
      <c r="CY237" s="133">
        <v>0</v>
      </c>
      <c r="CZ237" s="133">
        <v>0</v>
      </c>
      <c r="DA237" s="133">
        <v>0</v>
      </c>
      <c r="DB237" s="133">
        <v>0</v>
      </c>
      <c r="DC237" s="133">
        <v>0</v>
      </c>
      <c r="DD237" s="133">
        <v>0</v>
      </c>
      <c r="DE237" s="133">
        <v>0</v>
      </c>
      <c r="DF237" s="133">
        <v>0</v>
      </c>
      <c r="DG237" s="133">
        <v>0</v>
      </c>
      <c r="DH237" s="133">
        <v>0</v>
      </c>
      <c r="DI237" s="133">
        <v>0</v>
      </c>
      <c r="DJ237" s="133">
        <v>0</v>
      </c>
      <c r="DK237" s="133">
        <v>0</v>
      </c>
      <c r="DL237" s="133">
        <v>0</v>
      </c>
      <c r="DM237" s="133">
        <v>0</v>
      </c>
      <c r="DN237" s="133">
        <v>0</v>
      </c>
      <c r="DO237" s="133">
        <v>0</v>
      </c>
      <c r="DP237" s="133">
        <v>0</v>
      </c>
      <c r="DQ237" s="133">
        <v>0</v>
      </c>
      <c r="DR237" s="133">
        <v>0</v>
      </c>
      <c r="DS237" s="133">
        <v>0</v>
      </c>
      <c r="DU237" s="223"/>
      <c r="DV237" s="223"/>
      <c r="DW237" s="223"/>
      <c r="DX237" s="223"/>
      <c r="DY237" s="223"/>
      <c r="DZ237" s="223"/>
      <c r="EA237" s="223">
        <v>0</v>
      </c>
      <c r="EB237" s="223">
        <v>0</v>
      </c>
      <c r="EC237" s="223">
        <v>0</v>
      </c>
      <c r="ED237" s="223">
        <f t="shared" si="50"/>
        <v>0</v>
      </c>
      <c r="EE237" s="223">
        <f t="shared" si="51"/>
        <v>0</v>
      </c>
      <c r="EF237" s="147" t="str">
        <f t="shared" si="52"/>
        <v>OK</v>
      </c>
      <c r="EG237" s="223">
        <f t="shared" si="53"/>
        <v>0</v>
      </c>
      <c r="EI237" s="223">
        <f t="shared" si="49"/>
        <v>217080</v>
      </c>
      <c r="EJ237" s="223">
        <f>EI237*'Key assumptions'!$H$20*'Key assumptions'!$H$21</f>
        <v>8140.5</v>
      </c>
      <c r="EK237" s="279">
        <f t="shared" si="56"/>
        <v>0.23963133640552994</v>
      </c>
      <c r="EL237" s="223">
        <f t="shared" si="54"/>
        <v>1950.7188940092165</v>
      </c>
      <c r="ET237" s="133">
        <f t="shared" si="59"/>
        <v>4</v>
      </c>
      <c r="EU237" s="133">
        <f t="shared" si="59"/>
        <v>12</v>
      </c>
      <c r="EV237" s="133">
        <f t="shared" si="59"/>
        <v>6</v>
      </c>
      <c r="EW237" s="133">
        <f t="shared" si="59"/>
        <v>0</v>
      </c>
      <c r="EX237" s="133">
        <f t="shared" si="59"/>
        <v>0</v>
      </c>
      <c r="EY237" s="133">
        <f t="shared" si="55"/>
        <v>22</v>
      </c>
      <c r="FA237" s="223">
        <v>0</v>
      </c>
      <c r="FB237" s="223">
        <v>0</v>
      </c>
    </row>
    <row r="238" spans="1:158" ht="12.6" thickBot="1" x14ac:dyDescent="0.45">
      <c r="A238" s="133" t="str">
        <v>Project Development</v>
      </c>
      <c r="B238" s="133" t="str">
        <v>N/A</v>
      </c>
      <c r="C238" s="133" t="str">
        <v>Internal Labour</v>
      </c>
      <c r="D238" s="133" t="str">
        <v>PT003696 AI BCSS Handover</v>
      </c>
      <c r="E238" s="133" t="str">
        <v>Principal Design Engineer - Travel Outside Hours</v>
      </c>
      <c r="F238" s="133">
        <v>269.89999999999998</v>
      </c>
      <c r="G238" s="133">
        <v>120.6</v>
      </c>
      <c r="H238" s="133">
        <v>0</v>
      </c>
      <c r="I238" s="133">
        <v>0</v>
      </c>
      <c r="J238" s="133">
        <v>0</v>
      </c>
      <c r="K238" s="133">
        <v>0</v>
      </c>
      <c r="L238" s="133">
        <v>0</v>
      </c>
      <c r="M238" s="381" t="str">
        <v>[C-i-C]</v>
      </c>
      <c r="N238" s="381" t="str">
        <v>[C-i-C]</v>
      </c>
      <c r="O238" s="381" t="str">
        <v>[C-i-C]</v>
      </c>
      <c r="P238" s="381" t="str">
        <v>[C-i-C]</v>
      </c>
      <c r="Q238" s="381" t="str">
        <v>[C-i-C]</v>
      </c>
      <c r="R238" s="381" t="str">
        <v>[C-i-C]</v>
      </c>
      <c r="S238" s="381" t="str">
        <v>[C-i-C]</v>
      </c>
      <c r="T238" s="381" t="str">
        <v>[C-i-C]</v>
      </c>
      <c r="U238" s="381" t="str">
        <v>[C-i-C]</v>
      </c>
      <c r="V238" s="381" t="str">
        <v>[C-i-C]</v>
      </c>
      <c r="W238" s="381" t="str">
        <v>[C-i-C]</v>
      </c>
      <c r="X238" s="381" t="str">
        <v>[C-i-C]</v>
      </c>
      <c r="Y238" s="381" t="str">
        <v>[C-i-C]</v>
      </c>
      <c r="Z238" s="381" t="str">
        <v>[C-i-C]</v>
      </c>
      <c r="AA238" s="381" t="str">
        <v>[C-i-C]</v>
      </c>
      <c r="AB238" s="381" t="str">
        <v>[C-i-C]</v>
      </c>
      <c r="AC238" s="381" t="str">
        <v>[C-i-C]</v>
      </c>
      <c r="AD238" s="381" t="str">
        <v>[C-i-C]</v>
      </c>
      <c r="AE238" s="381" t="str">
        <v>[C-i-C]</v>
      </c>
      <c r="AF238" s="381" t="str">
        <v>[C-i-C]</v>
      </c>
      <c r="AG238" s="381" t="str">
        <v>[C-i-C]</v>
      </c>
      <c r="AH238" s="381" t="str">
        <v>[C-i-C]</v>
      </c>
      <c r="AI238" s="133">
        <v>0</v>
      </c>
      <c r="AJ238" s="133">
        <v>0</v>
      </c>
      <c r="AK238" s="133">
        <v>0</v>
      </c>
      <c r="AL238" s="133">
        <v>0</v>
      </c>
      <c r="AM238" s="133">
        <v>0</v>
      </c>
      <c r="AN238" s="133">
        <v>0</v>
      </c>
      <c r="AO238" s="133">
        <v>0</v>
      </c>
      <c r="AP238" s="133">
        <v>0</v>
      </c>
      <c r="AQ238" s="133">
        <v>0</v>
      </c>
      <c r="AR238" s="133">
        <v>0</v>
      </c>
      <c r="AS238" s="133">
        <v>0</v>
      </c>
      <c r="AT238" s="133">
        <v>0</v>
      </c>
      <c r="AU238" s="133">
        <v>0</v>
      </c>
      <c r="AV238" s="133">
        <v>0</v>
      </c>
      <c r="AW238" s="133">
        <v>0</v>
      </c>
      <c r="AX238" s="133">
        <v>0</v>
      </c>
      <c r="AY238" s="133">
        <v>0</v>
      </c>
      <c r="AZ238" s="133">
        <v>0</v>
      </c>
      <c r="BA238" s="133">
        <v>0</v>
      </c>
      <c r="BB238" s="133">
        <v>0</v>
      </c>
      <c r="BC238" s="133">
        <v>0</v>
      </c>
      <c r="BD238" s="133">
        <v>0</v>
      </c>
      <c r="BE238" s="133">
        <v>0</v>
      </c>
      <c r="BF238" s="133">
        <v>0</v>
      </c>
      <c r="BG238" s="133">
        <v>0</v>
      </c>
      <c r="BH238" s="133">
        <v>0</v>
      </c>
      <c r="BI238" s="133">
        <v>0</v>
      </c>
      <c r="BJ238" s="133">
        <v>0</v>
      </c>
      <c r="BK238" s="133">
        <v>0</v>
      </c>
      <c r="BL238" s="133">
        <v>0</v>
      </c>
      <c r="BM238" s="133">
        <v>0</v>
      </c>
      <c r="BN238" s="133">
        <v>0</v>
      </c>
      <c r="BO238" s="133">
        <v>0</v>
      </c>
      <c r="BP238" s="133">
        <v>0</v>
      </c>
      <c r="BQ238" s="133">
        <v>0</v>
      </c>
      <c r="BR238" s="133">
        <v>0</v>
      </c>
      <c r="BS238" s="381" t="str">
        <v>[C-i-C]</v>
      </c>
      <c r="BT238" s="381" t="str">
        <v>[C-i-C]</v>
      </c>
      <c r="BU238" s="381" t="str">
        <v>[C-i-C]</v>
      </c>
      <c r="BV238" s="381" t="str">
        <v>[C-i-C]</v>
      </c>
      <c r="BW238" s="381" t="str">
        <v>[C-i-C]</v>
      </c>
      <c r="BX238" s="381" t="str">
        <v>[C-i-C]</v>
      </c>
      <c r="BY238" s="381" t="str">
        <v>[C-i-C]</v>
      </c>
      <c r="BZ238" s="381" t="str">
        <v>[C-i-C]</v>
      </c>
      <c r="CA238" s="381" t="str">
        <v>[C-i-C]</v>
      </c>
      <c r="CB238" s="381" t="str">
        <v>[C-i-C]</v>
      </c>
      <c r="CC238" s="381" t="str">
        <v>[C-i-C]</v>
      </c>
      <c r="CD238" s="381" t="str">
        <v>[C-i-C]</v>
      </c>
      <c r="CE238" s="381" t="str">
        <v>[C-i-C]</v>
      </c>
      <c r="CF238" s="381" t="str">
        <v>[C-i-C]</v>
      </c>
      <c r="CG238" s="381" t="str">
        <v>[C-i-C]</v>
      </c>
      <c r="CH238" s="381" t="str">
        <v>[C-i-C]</v>
      </c>
      <c r="CI238" s="381" t="str">
        <v>[C-i-C]</v>
      </c>
      <c r="CJ238" s="381" t="str">
        <v>[C-i-C]</v>
      </c>
      <c r="CK238" s="381" t="str">
        <v>[C-i-C]</v>
      </c>
      <c r="CL238" s="381" t="str">
        <v>[C-i-C]</v>
      </c>
      <c r="CM238" s="381" t="str">
        <v>[C-i-C]</v>
      </c>
      <c r="CN238" s="381" t="str">
        <v>[C-i-C]</v>
      </c>
      <c r="CO238" s="133">
        <v>0</v>
      </c>
      <c r="CP238" s="133">
        <v>0</v>
      </c>
      <c r="CQ238" s="133">
        <v>0</v>
      </c>
      <c r="CR238" s="133">
        <v>0</v>
      </c>
      <c r="CS238" s="133">
        <v>0</v>
      </c>
      <c r="CT238" s="133">
        <v>0</v>
      </c>
      <c r="CU238" s="133">
        <v>0</v>
      </c>
      <c r="CV238" s="133">
        <v>0</v>
      </c>
      <c r="CW238" s="133">
        <v>0</v>
      </c>
      <c r="CX238" s="133">
        <v>0</v>
      </c>
      <c r="CY238" s="133">
        <v>0</v>
      </c>
      <c r="CZ238" s="133">
        <v>0</v>
      </c>
      <c r="DA238" s="133">
        <v>0</v>
      </c>
      <c r="DB238" s="133">
        <v>0</v>
      </c>
      <c r="DC238" s="133">
        <v>0</v>
      </c>
      <c r="DD238" s="133">
        <v>0</v>
      </c>
      <c r="DE238" s="133">
        <v>0</v>
      </c>
      <c r="DF238" s="133">
        <v>0</v>
      </c>
      <c r="DG238" s="133">
        <v>0</v>
      </c>
      <c r="DH238" s="133">
        <v>0</v>
      </c>
      <c r="DI238" s="133">
        <v>0</v>
      </c>
      <c r="DJ238" s="133">
        <v>0</v>
      </c>
      <c r="DK238" s="133">
        <v>0</v>
      </c>
      <c r="DL238" s="133">
        <v>0</v>
      </c>
      <c r="DM238" s="133">
        <v>0</v>
      </c>
      <c r="DN238" s="133">
        <v>0</v>
      </c>
      <c r="DO238" s="133">
        <v>0</v>
      </c>
      <c r="DP238" s="133">
        <v>0</v>
      </c>
      <c r="DQ238" s="133">
        <v>0</v>
      </c>
      <c r="DR238" s="133">
        <v>0</v>
      </c>
      <c r="DS238" s="133">
        <v>0</v>
      </c>
      <c r="DU238" s="223"/>
      <c r="DV238" s="223"/>
      <c r="DW238" s="223"/>
      <c r="DX238" s="223"/>
      <c r="DY238" s="223"/>
      <c r="DZ238" s="223"/>
      <c r="EA238" s="223">
        <v>0</v>
      </c>
      <c r="EB238" s="223">
        <v>0</v>
      </c>
      <c r="EC238" s="223">
        <v>0</v>
      </c>
      <c r="ED238" s="223">
        <f t="shared" si="50"/>
        <v>0</v>
      </c>
      <c r="EE238" s="223">
        <f t="shared" si="51"/>
        <v>0</v>
      </c>
      <c r="EF238" s="147" t="str">
        <f t="shared" si="52"/>
        <v>OK</v>
      </c>
      <c r="EG238" s="223">
        <f t="shared" si="53"/>
        <v>0</v>
      </c>
      <c r="EI238" s="223">
        <f t="shared" si="49"/>
        <v>217080</v>
      </c>
      <c r="EJ238" s="223">
        <f>EI238*'Key assumptions'!$H$20*'Key assumptions'!$H$21</f>
        <v>8140.5</v>
      </c>
      <c r="EK238" s="279">
        <f t="shared" si="56"/>
        <v>0.23963133640552994</v>
      </c>
      <c r="EL238" s="223">
        <f t="shared" si="54"/>
        <v>1950.7188940092165</v>
      </c>
      <c r="ET238" s="133">
        <f t="shared" si="59"/>
        <v>4</v>
      </c>
      <c r="EU238" s="133">
        <f t="shared" si="59"/>
        <v>12</v>
      </c>
      <c r="EV238" s="133">
        <f t="shared" si="59"/>
        <v>6</v>
      </c>
      <c r="EW238" s="133">
        <f t="shared" si="59"/>
        <v>0</v>
      </c>
      <c r="EX238" s="133">
        <f t="shared" si="59"/>
        <v>0</v>
      </c>
      <c r="EY238" s="133">
        <f t="shared" si="55"/>
        <v>22</v>
      </c>
      <c r="FA238" s="223">
        <v>0</v>
      </c>
      <c r="FB238" s="223">
        <v>0</v>
      </c>
    </row>
    <row r="239" spans="1:158" ht="12.6" thickBot="1" x14ac:dyDescent="0.45">
      <c r="A239" s="133" t="str">
        <v>Project Development</v>
      </c>
      <c r="B239" s="133" t="str">
        <v>N/A</v>
      </c>
      <c r="C239" s="133" t="str">
        <v>Internal Labour</v>
      </c>
      <c r="D239" s="133" t="str">
        <v>PT003696 AI BCSS Handover</v>
      </c>
      <c r="E239" s="133" t="str">
        <v>Designer - Protection</v>
      </c>
      <c r="F239" s="133">
        <v>300.33999999999997</v>
      </c>
      <c r="G239" s="133">
        <v>134.19999999999999</v>
      </c>
      <c r="H239" s="133">
        <v>0</v>
      </c>
      <c r="I239" s="133">
        <v>0</v>
      </c>
      <c r="J239" s="133">
        <v>0</v>
      </c>
      <c r="K239" s="133">
        <v>0</v>
      </c>
      <c r="L239" s="133">
        <v>0</v>
      </c>
      <c r="M239" s="381" t="str">
        <v>[C-i-C]</v>
      </c>
      <c r="N239" s="381" t="str">
        <v>[C-i-C]</v>
      </c>
      <c r="O239" s="381" t="str">
        <v>[C-i-C]</v>
      </c>
      <c r="P239" s="381" t="str">
        <v>[C-i-C]</v>
      </c>
      <c r="Q239" s="381" t="str">
        <v>[C-i-C]</v>
      </c>
      <c r="R239" s="381" t="str">
        <v>[C-i-C]</v>
      </c>
      <c r="S239" s="381" t="str">
        <v>[C-i-C]</v>
      </c>
      <c r="T239" s="381" t="str">
        <v>[C-i-C]</v>
      </c>
      <c r="U239" s="381" t="str">
        <v>[C-i-C]</v>
      </c>
      <c r="V239" s="381" t="str">
        <v>[C-i-C]</v>
      </c>
      <c r="W239" s="381" t="str">
        <v>[C-i-C]</v>
      </c>
      <c r="X239" s="381" t="str">
        <v>[C-i-C]</v>
      </c>
      <c r="Y239" s="381" t="str">
        <v>[C-i-C]</v>
      </c>
      <c r="Z239" s="381" t="str">
        <v>[C-i-C]</v>
      </c>
      <c r="AA239" s="381" t="str">
        <v>[C-i-C]</v>
      </c>
      <c r="AB239" s="381" t="str">
        <v>[C-i-C]</v>
      </c>
      <c r="AC239" s="381" t="str">
        <v>[C-i-C]</v>
      </c>
      <c r="AD239" s="381" t="str">
        <v>[C-i-C]</v>
      </c>
      <c r="AE239" s="381" t="str">
        <v>[C-i-C]</v>
      </c>
      <c r="AF239" s="381" t="str">
        <v>[C-i-C]</v>
      </c>
      <c r="AG239" s="381" t="str">
        <v>[C-i-C]</v>
      </c>
      <c r="AH239" s="381" t="str">
        <v>[C-i-C]</v>
      </c>
      <c r="AI239" s="133">
        <v>0</v>
      </c>
      <c r="AJ239" s="133">
        <v>0</v>
      </c>
      <c r="AK239" s="133">
        <v>0</v>
      </c>
      <c r="AL239" s="133">
        <v>0</v>
      </c>
      <c r="AM239" s="133">
        <v>0</v>
      </c>
      <c r="AN239" s="133">
        <v>0</v>
      </c>
      <c r="AO239" s="133">
        <v>0</v>
      </c>
      <c r="AP239" s="133">
        <v>0</v>
      </c>
      <c r="AQ239" s="133">
        <v>0</v>
      </c>
      <c r="AR239" s="133">
        <v>0</v>
      </c>
      <c r="AS239" s="133">
        <v>0</v>
      </c>
      <c r="AT239" s="133">
        <v>0</v>
      </c>
      <c r="AU239" s="133">
        <v>0</v>
      </c>
      <c r="AV239" s="133">
        <v>0</v>
      </c>
      <c r="AW239" s="133">
        <v>0</v>
      </c>
      <c r="AX239" s="133">
        <v>0</v>
      </c>
      <c r="AY239" s="133">
        <v>0</v>
      </c>
      <c r="AZ239" s="133">
        <v>0</v>
      </c>
      <c r="BA239" s="133">
        <v>0</v>
      </c>
      <c r="BB239" s="133">
        <v>0</v>
      </c>
      <c r="BC239" s="133">
        <v>0</v>
      </c>
      <c r="BD239" s="133">
        <v>0</v>
      </c>
      <c r="BE239" s="133">
        <v>0</v>
      </c>
      <c r="BF239" s="133">
        <v>0</v>
      </c>
      <c r="BG239" s="133">
        <v>0</v>
      </c>
      <c r="BH239" s="133">
        <v>0</v>
      </c>
      <c r="BI239" s="133">
        <v>0</v>
      </c>
      <c r="BJ239" s="133">
        <v>0</v>
      </c>
      <c r="BK239" s="133">
        <v>0</v>
      </c>
      <c r="BL239" s="133">
        <v>0</v>
      </c>
      <c r="BM239" s="133">
        <v>0</v>
      </c>
      <c r="BN239" s="133">
        <v>0</v>
      </c>
      <c r="BO239" s="133">
        <v>0</v>
      </c>
      <c r="BP239" s="133">
        <v>0</v>
      </c>
      <c r="BQ239" s="133">
        <v>0</v>
      </c>
      <c r="BR239" s="133">
        <v>0</v>
      </c>
      <c r="BS239" s="381" t="str">
        <v>[C-i-C]</v>
      </c>
      <c r="BT239" s="381" t="str">
        <v>[C-i-C]</v>
      </c>
      <c r="BU239" s="381" t="str">
        <v>[C-i-C]</v>
      </c>
      <c r="BV239" s="381" t="str">
        <v>[C-i-C]</v>
      </c>
      <c r="BW239" s="381" t="str">
        <v>[C-i-C]</v>
      </c>
      <c r="BX239" s="381" t="str">
        <v>[C-i-C]</v>
      </c>
      <c r="BY239" s="381" t="str">
        <v>[C-i-C]</v>
      </c>
      <c r="BZ239" s="381" t="str">
        <v>[C-i-C]</v>
      </c>
      <c r="CA239" s="381" t="str">
        <v>[C-i-C]</v>
      </c>
      <c r="CB239" s="381" t="str">
        <v>[C-i-C]</v>
      </c>
      <c r="CC239" s="381" t="str">
        <v>[C-i-C]</v>
      </c>
      <c r="CD239" s="381" t="str">
        <v>[C-i-C]</v>
      </c>
      <c r="CE239" s="381" t="str">
        <v>[C-i-C]</v>
      </c>
      <c r="CF239" s="381" t="str">
        <v>[C-i-C]</v>
      </c>
      <c r="CG239" s="381" t="str">
        <v>[C-i-C]</v>
      </c>
      <c r="CH239" s="381" t="str">
        <v>[C-i-C]</v>
      </c>
      <c r="CI239" s="381" t="str">
        <v>[C-i-C]</v>
      </c>
      <c r="CJ239" s="381" t="str">
        <v>[C-i-C]</v>
      </c>
      <c r="CK239" s="381" t="str">
        <v>[C-i-C]</v>
      </c>
      <c r="CL239" s="381" t="str">
        <v>[C-i-C]</v>
      </c>
      <c r="CM239" s="381" t="str">
        <v>[C-i-C]</v>
      </c>
      <c r="CN239" s="381" t="str">
        <v>[C-i-C]</v>
      </c>
      <c r="CO239" s="133">
        <v>0</v>
      </c>
      <c r="CP239" s="133">
        <v>0</v>
      </c>
      <c r="CQ239" s="133">
        <v>0</v>
      </c>
      <c r="CR239" s="133">
        <v>0</v>
      </c>
      <c r="CS239" s="133">
        <v>0</v>
      </c>
      <c r="CT239" s="133">
        <v>0</v>
      </c>
      <c r="CU239" s="133">
        <v>0</v>
      </c>
      <c r="CV239" s="133">
        <v>0</v>
      </c>
      <c r="CW239" s="133">
        <v>0</v>
      </c>
      <c r="CX239" s="133">
        <v>0</v>
      </c>
      <c r="CY239" s="133">
        <v>0</v>
      </c>
      <c r="CZ239" s="133">
        <v>0</v>
      </c>
      <c r="DA239" s="133">
        <v>0</v>
      </c>
      <c r="DB239" s="133">
        <v>0</v>
      </c>
      <c r="DC239" s="133">
        <v>0</v>
      </c>
      <c r="DD239" s="133">
        <v>0</v>
      </c>
      <c r="DE239" s="133">
        <v>0</v>
      </c>
      <c r="DF239" s="133">
        <v>0</v>
      </c>
      <c r="DG239" s="133">
        <v>0</v>
      </c>
      <c r="DH239" s="133">
        <v>0</v>
      </c>
      <c r="DI239" s="133">
        <v>0</v>
      </c>
      <c r="DJ239" s="133">
        <v>0</v>
      </c>
      <c r="DK239" s="133">
        <v>0</v>
      </c>
      <c r="DL239" s="133">
        <v>0</v>
      </c>
      <c r="DM239" s="133">
        <v>0</v>
      </c>
      <c r="DN239" s="133">
        <v>0</v>
      </c>
      <c r="DO239" s="133">
        <v>0</v>
      </c>
      <c r="DP239" s="133">
        <v>0</v>
      </c>
      <c r="DQ239" s="133">
        <v>0</v>
      </c>
      <c r="DR239" s="133">
        <v>0</v>
      </c>
      <c r="DS239" s="133">
        <v>0</v>
      </c>
      <c r="DU239" s="223"/>
      <c r="DV239" s="223"/>
      <c r="DW239" s="223"/>
      <c r="DX239" s="223"/>
      <c r="DY239" s="223"/>
      <c r="DZ239" s="223"/>
      <c r="EA239" s="223">
        <v>64358.57142857142</v>
      </c>
      <c r="EB239" s="223">
        <v>96537.85714285713</v>
      </c>
      <c r="EC239" s="223">
        <v>0</v>
      </c>
      <c r="ED239" s="223">
        <f t="shared" si="50"/>
        <v>0</v>
      </c>
      <c r="EE239" s="223">
        <f t="shared" si="51"/>
        <v>0</v>
      </c>
      <c r="EF239" s="147" t="str">
        <f t="shared" si="52"/>
        <v>ERROR</v>
      </c>
      <c r="EG239" s="223">
        <f t="shared" si="53"/>
        <v>160896.42857142855</v>
      </c>
      <c r="EI239" s="223">
        <f t="shared" si="49"/>
        <v>241560</v>
      </c>
      <c r="EJ239" s="223">
        <f>EI239*'Key assumptions'!$H$20*'Key assumptions'!$H$21</f>
        <v>9058.5</v>
      </c>
      <c r="EK239" s="279">
        <f t="shared" si="56"/>
        <v>0.23963133640552994</v>
      </c>
      <c r="EL239" s="223">
        <f t="shared" si="54"/>
        <v>2170.7004608294928</v>
      </c>
      <c r="ET239" s="133">
        <f t="shared" ref="ET239:EX248" si="60">COUNTIFS($H$6:$BL$6,ET$8,$H239:$BL239,"&lt;&gt;"&amp;0)</f>
        <v>4</v>
      </c>
      <c r="EU239" s="133">
        <f t="shared" si="60"/>
        <v>12</v>
      </c>
      <c r="EV239" s="133">
        <f t="shared" si="60"/>
        <v>6</v>
      </c>
      <c r="EW239" s="133">
        <f t="shared" si="60"/>
        <v>0</v>
      </c>
      <c r="EX239" s="133">
        <f t="shared" si="60"/>
        <v>0</v>
      </c>
      <c r="EY239" s="133">
        <f t="shared" si="55"/>
        <v>22</v>
      </c>
      <c r="FA239" s="223">
        <v>0</v>
      </c>
      <c r="FB239" s="223">
        <v>0</v>
      </c>
    </row>
    <row r="240" spans="1:158" ht="12.6" thickBot="1" x14ac:dyDescent="0.45">
      <c r="A240" s="133" t="str">
        <v>Project Development</v>
      </c>
      <c r="B240" s="133" t="str">
        <v>N/A</v>
      </c>
      <c r="C240" s="133" t="str">
        <v>Internal Labour</v>
      </c>
      <c r="D240" s="133" t="str">
        <v>PT003696 AI BCSS Handover</v>
      </c>
      <c r="E240" s="133" t="str">
        <v>Designer - Protection - Travel Outside Hours</v>
      </c>
      <c r="F240" s="133">
        <v>300.33999999999997</v>
      </c>
      <c r="G240" s="133">
        <v>134.19999999999999</v>
      </c>
      <c r="H240" s="133">
        <v>0</v>
      </c>
      <c r="I240" s="133">
        <v>0</v>
      </c>
      <c r="J240" s="133">
        <v>0</v>
      </c>
      <c r="K240" s="133">
        <v>0</v>
      </c>
      <c r="L240" s="133">
        <v>0</v>
      </c>
      <c r="M240" s="381" t="str">
        <v>[C-i-C]</v>
      </c>
      <c r="N240" s="381" t="str">
        <v>[C-i-C]</v>
      </c>
      <c r="O240" s="381" t="str">
        <v>[C-i-C]</v>
      </c>
      <c r="P240" s="381" t="str">
        <v>[C-i-C]</v>
      </c>
      <c r="Q240" s="381" t="str">
        <v>[C-i-C]</v>
      </c>
      <c r="R240" s="381" t="str">
        <v>[C-i-C]</v>
      </c>
      <c r="S240" s="381" t="str">
        <v>[C-i-C]</v>
      </c>
      <c r="T240" s="381" t="str">
        <v>[C-i-C]</v>
      </c>
      <c r="U240" s="381" t="str">
        <v>[C-i-C]</v>
      </c>
      <c r="V240" s="381" t="str">
        <v>[C-i-C]</v>
      </c>
      <c r="W240" s="381" t="str">
        <v>[C-i-C]</v>
      </c>
      <c r="X240" s="381" t="str">
        <v>[C-i-C]</v>
      </c>
      <c r="Y240" s="381" t="str">
        <v>[C-i-C]</v>
      </c>
      <c r="Z240" s="381" t="str">
        <v>[C-i-C]</v>
      </c>
      <c r="AA240" s="381" t="str">
        <v>[C-i-C]</v>
      </c>
      <c r="AB240" s="381" t="str">
        <v>[C-i-C]</v>
      </c>
      <c r="AC240" s="381" t="str">
        <v>[C-i-C]</v>
      </c>
      <c r="AD240" s="381" t="str">
        <v>[C-i-C]</v>
      </c>
      <c r="AE240" s="381" t="str">
        <v>[C-i-C]</v>
      </c>
      <c r="AF240" s="381" t="str">
        <v>[C-i-C]</v>
      </c>
      <c r="AG240" s="381" t="str">
        <v>[C-i-C]</v>
      </c>
      <c r="AH240" s="381" t="str">
        <v>[C-i-C]</v>
      </c>
      <c r="AI240" s="133">
        <v>0</v>
      </c>
      <c r="AJ240" s="133">
        <v>0</v>
      </c>
      <c r="AK240" s="133">
        <v>0</v>
      </c>
      <c r="AL240" s="133">
        <v>0</v>
      </c>
      <c r="AM240" s="133">
        <v>0</v>
      </c>
      <c r="AN240" s="133">
        <v>0</v>
      </c>
      <c r="AO240" s="133">
        <v>0</v>
      </c>
      <c r="AP240" s="133">
        <v>0</v>
      </c>
      <c r="AQ240" s="133">
        <v>0</v>
      </c>
      <c r="AR240" s="133">
        <v>0</v>
      </c>
      <c r="AS240" s="133">
        <v>0</v>
      </c>
      <c r="AT240" s="133">
        <v>0</v>
      </c>
      <c r="AU240" s="133">
        <v>0</v>
      </c>
      <c r="AV240" s="133">
        <v>0</v>
      </c>
      <c r="AW240" s="133">
        <v>0</v>
      </c>
      <c r="AX240" s="133">
        <v>0</v>
      </c>
      <c r="AY240" s="133">
        <v>0</v>
      </c>
      <c r="AZ240" s="133">
        <v>0</v>
      </c>
      <c r="BA240" s="133">
        <v>0</v>
      </c>
      <c r="BB240" s="133">
        <v>0</v>
      </c>
      <c r="BC240" s="133">
        <v>0</v>
      </c>
      <c r="BD240" s="133">
        <v>0</v>
      </c>
      <c r="BE240" s="133">
        <v>0</v>
      </c>
      <c r="BF240" s="133">
        <v>0</v>
      </c>
      <c r="BG240" s="133">
        <v>0</v>
      </c>
      <c r="BH240" s="133">
        <v>0</v>
      </c>
      <c r="BI240" s="133">
        <v>0</v>
      </c>
      <c r="BJ240" s="133">
        <v>0</v>
      </c>
      <c r="BK240" s="133">
        <v>0</v>
      </c>
      <c r="BL240" s="133">
        <v>0</v>
      </c>
      <c r="BM240" s="133">
        <v>0</v>
      </c>
      <c r="BN240" s="133">
        <v>0</v>
      </c>
      <c r="BO240" s="133">
        <v>0</v>
      </c>
      <c r="BP240" s="133">
        <v>0</v>
      </c>
      <c r="BQ240" s="133">
        <v>0</v>
      </c>
      <c r="BR240" s="133">
        <v>0</v>
      </c>
      <c r="BS240" s="381" t="str">
        <v>[C-i-C]</v>
      </c>
      <c r="BT240" s="381" t="str">
        <v>[C-i-C]</v>
      </c>
      <c r="BU240" s="381" t="str">
        <v>[C-i-C]</v>
      </c>
      <c r="BV240" s="381" t="str">
        <v>[C-i-C]</v>
      </c>
      <c r="BW240" s="381" t="str">
        <v>[C-i-C]</v>
      </c>
      <c r="BX240" s="381" t="str">
        <v>[C-i-C]</v>
      </c>
      <c r="BY240" s="381" t="str">
        <v>[C-i-C]</v>
      </c>
      <c r="BZ240" s="381" t="str">
        <v>[C-i-C]</v>
      </c>
      <c r="CA240" s="381" t="str">
        <v>[C-i-C]</v>
      </c>
      <c r="CB240" s="381" t="str">
        <v>[C-i-C]</v>
      </c>
      <c r="CC240" s="381" t="str">
        <v>[C-i-C]</v>
      </c>
      <c r="CD240" s="381" t="str">
        <v>[C-i-C]</v>
      </c>
      <c r="CE240" s="381" t="str">
        <v>[C-i-C]</v>
      </c>
      <c r="CF240" s="381" t="str">
        <v>[C-i-C]</v>
      </c>
      <c r="CG240" s="381" t="str">
        <v>[C-i-C]</v>
      </c>
      <c r="CH240" s="381" t="str">
        <v>[C-i-C]</v>
      </c>
      <c r="CI240" s="381" t="str">
        <v>[C-i-C]</v>
      </c>
      <c r="CJ240" s="381" t="str">
        <v>[C-i-C]</v>
      </c>
      <c r="CK240" s="381" t="str">
        <v>[C-i-C]</v>
      </c>
      <c r="CL240" s="381" t="str">
        <v>[C-i-C]</v>
      </c>
      <c r="CM240" s="381" t="str">
        <v>[C-i-C]</v>
      </c>
      <c r="CN240" s="381" t="str">
        <v>[C-i-C]</v>
      </c>
      <c r="CO240" s="133">
        <v>0</v>
      </c>
      <c r="CP240" s="133">
        <v>0</v>
      </c>
      <c r="CQ240" s="133">
        <v>0</v>
      </c>
      <c r="CR240" s="133">
        <v>0</v>
      </c>
      <c r="CS240" s="133">
        <v>0</v>
      </c>
      <c r="CT240" s="133">
        <v>0</v>
      </c>
      <c r="CU240" s="133">
        <v>0</v>
      </c>
      <c r="CV240" s="133">
        <v>0</v>
      </c>
      <c r="CW240" s="133">
        <v>0</v>
      </c>
      <c r="CX240" s="133">
        <v>0</v>
      </c>
      <c r="CY240" s="133">
        <v>0</v>
      </c>
      <c r="CZ240" s="133">
        <v>0</v>
      </c>
      <c r="DA240" s="133">
        <v>0</v>
      </c>
      <c r="DB240" s="133">
        <v>0</v>
      </c>
      <c r="DC240" s="133">
        <v>0</v>
      </c>
      <c r="DD240" s="133">
        <v>0</v>
      </c>
      <c r="DE240" s="133">
        <v>0</v>
      </c>
      <c r="DF240" s="133">
        <v>0</v>
      </c>
      <c r="DG240" s="133">
        <v>0</v>
      </c>
      <c r="DH240" s="133">
        <v>0</v>
      </c>
      <c r="DI240" s="133">
        <v>0</v>
      </c>
      <c r="DJ240" s="133">
        <v>0</v>
      </c>
      <c r="DK240" s="133">
        <v>0</v>
      </c>
      <c r="DL240" s="133">
        <v>0</v>
      </c>
      <c r="DM240" s="133">
        <v>0</v>
      </c>
      <c r="DN240" s="133">
        <v>0</v>
      </c>
      <c r="DO240" s="133">
        <v>0</v>
      </c>
      <c r="DP240" s="133">
        <v>0</v>
      </c>
      <c r="DQ240" s="133">
        <v>0</v>
      </c>
      <c r="DR240" s="133">
        <v>0</v>
      </c>
      <c r="DS240" s="133">
        <v>0</v>
      </c>
      <c r="DU240" s="223"/>
      <c r="DV240" s="223"/>
      <c r="DW240" s="223"/>
      <c r="DX240" s="223"/>
      <c r="DY240" s="223"/>
      <c r="DZ240" s="223"/>
      <c r="EA240" s="223">
        <v>0</v>
      </c>
      <c r="EB240" s="223">
        <v>0</v>
      </c>
      <c r="EC240" s="223">
        <v>0</v>
      </c>
      <c r="ED240" s="223">
        <f t="shared" si="50"/>
        <v>0</v>
      </c>
      <c r="EE240" s="223">
        <f t="shared" si="51"/>
        <v>0</v>
      </c>
      <c r="EF240" s="147" t="str">
        <f t="shared" si="52"/>
        <v>OK</v>
      </c>
      <c r="EG240" s="223">
        <f t="shared" si="53"/>
        <v>0</v>
      </c>
      <c r="EI240" s="223">
        <f t="shared" si="49"/>
        <v>241560</v>
      </c>
      <c r="EJ240" s="223">
        <f>EI240*'Key assumptions'!$H$20*'Key assumptions'!$H$21</f>
        <v>9058.5</v>
      </c>
      <c r="EK240" s="279">
        <f t="shared" si="56"/>
        <v>0.23963133640552994</v>
      </c>
      <c r="EL240" s="223">
        <f t="shared" si="54"/>
        <v>2170.7004608294928</v>
      </c>
      <c r="ET240" s="133">
        <f t="shared" si="60"/>
        <v>4</v>
      </c>
      <c r="EU240" s="133">
        <f t="shared" si="60"/>
        <v>12</v>
      </c>
      <c r="EV240" s="133">
        <f t="shared" si="60"/>
        <v>6</v>
      </c>
      <c r="EW240" s="133">
        <f t="shared" si="60"/>
        <v>0</v>
      </c>
      <c r="EX240" s="133">
        <f t="shared" si="60"/>
        <v>0</v>
      </c>
      <c r="EY240" s="133">
        <f t="shared" si="55"/>
        <v>22</v>
      </c>
      <c r="FA240" s="223">
        <v>0</v>
      </c>
      <c r="FB240" s="223">
        <v>0</v>
      </c>
    </row>
    <row r="241" spans="1:158" ht="12.6" thickBot="1" x14ac:dyDescent="0.45">
      <c r="A241" s="133" t="str">
        <v>Project Development</v>
      </c>
      <c r="B241" s="133" t="str">
        <v>N/A</v>
      </c>
      <c r="C241" s="133" t="str">
        <v>Internal Labour</v>
      </c>
      <c r="D241" s="133" t="str">
        <v>PT003696 AI BCSS Handover</v>
      </c>
      <c r="E241" s="133" t="str">
        <v>Design - Control</v>
      </c>
      <c r="F241" s="133">
        <v>211.36</v>
      </c>
      <c r="G241" s="133">
        <v>92.578984837278099</v>
      </c>
      <c r="H241" s="133">
        <v>0</v>
      </c>
      <c r="I241" s="133">
        <v>0</v>
      </c>
      <c r="J241" s="133">
        <v>0</v>
      </c>
      <c r="K241" s="133">
        <v>0</v>
      </c>
      <c r="L241" s="133">
        <v>0</v>
      </c>
      <c r="M241" s="381" t="str">
        <v>[C-i-C]</v>
      </c>
      <c r="N241" s="381" t="str">
        <v>[C-i-C]</v>
      </c>
      <c r="O241" s="381" t="str">
        <v>[C-i-C]</v>
      </c>
      <c r="P241" s="381" t="str">
        <v>[C-i-C]</v>
      </c>
      <c r="Q241" s="381" t="str">
        <v>[C-i-C]</v>
      </c>
      <c r="R241" s="381" t="str">
        <v>[C-i-C]</v>
      </c>
      <c r="S241" s="381" t="str">
        <v>[C-i-C]</v>
      </c>
      <c r="T241" s="381" t="str">
        <v>[C-i-C]</v>
      </c>
      <c r="U241" s="381" t="str">
        <v>[C-i-C]</v>
      </c>
      <c r="V241" s="381" t="str">
        <v>[C-i-C]</v>
      </c>
      <c r="W241" s="381" t="str">
        <v>[C-i-C]</v>
      </c>
      <c r="X241" s="381" t="str">
        <v>[C-i-C]</v>
      </c>
      <c r="Y241" s="381" t="str">
        <v>[C-i-C]</v>
      </c>
      <c r="Z241" s="381" t="str">
        <v>[C-i-C]</v>
      </c>
      <c r="AA241" s="381" t="str">
        <v>[C-i-C]</v>
      </c>
      <c r="AB241" s="381" t="str">
        <v>[C-i-C]</v>
      </c>
      <c r="AC241" s="381" t="str">
        <v>[C-i-C]</v>
      </c>
      <c r="AD241" s="381" t="str">
        <v>[C-i-C]</v>
      </c>
      <c r="AE241" s="381" t="str">
        <v>[C-i-C]</v>
      </c>
      <c r="AF241" s="381" t="str">
        <v>[C-i-C]</v>
      </c>
      <c r="AG241" s="381" t="str">
        <v>[C-i-C]</v>
      </c>
      <c r="AH241" s="381" t="str">
        <v>[C-i-C]</v>
      </c>
      <c r="AI241" s="133">
        <v>0</v>
      </c>
      <c r="AJ241" s="133">
        <v>0</v>
      </c>
      <c r="AK241" s="133">
        <v>0</v>
      </c>
      <c r="AL241" s="133">
        <v>0</v>
      </c>
      <c r="AM241" s="133">
        <v>0</v>
      </c>
      <c r="AN241" s="133">
        <v>0</v>
      </c>
      <c r="AO241" s="133">
        <v>0</v>
      </c>
      <c r="AP241" s="133">
        <v>0</v>
      </c>
      <c r="AQ241" s="133">
        <v>0</v>
      </c>
      <c r="AR241" s="133">
        <v>0</v>
      </c>
      <c r="AS241" s="133">
        <v>0</v>
      </c>
      <c r="AT241" s="133">
        <v>0</v>
      </c>
      <c r="AU241" s="133">
        <v>0</v>
      </c>
      <c r="AV241" s="133">
        <v>0</v>
      </c>
      <c r="AW241" s="133">
        <v>0</v>
      </c>
      <c r="AX241" s="133">
        <v>0</v>
      </c>
      <c r="AY241" s="133">
        <v>0</v>
      </c>
      <c r="AZ241" s="133">
        <v>0</v>
      </c>
      <c r="BA241" s="133">
        <v>0</v>
      </c>
      <c r="BB241" s="133">
        <v>0</v>
      </c>
      <c r="BC241" s="133">
        <v>0</v>
      </c>
      <c r="BD241" s="133">
        <v>0</v>
      </c>
      <c r="BE241" s="133">
        <v>0</v>
      </c>
      <c r="BF241" s="133">
        <v>0</v>
      </c>
      <c r="BG241" s="133">
        <v>0</v>
      </c>
      <c r="BH241" s="133">
        <v>0</v>
      </c>
      <c r="BI241" s="133">
        <v>0</v>
      </c>
      <c r="BJ241" s="133">
        <v>0</v>
      </c>
      <c r="BK241" s="133">
        <v>0</v>
      </c>
      <c r="BL241" s="133">
        <v>0</v>
      </c>
      <c r="BM241" s="133">
        <v>0</v>
      </c>
      <c r="BN241" s="133">
        <v>0</v>
      </c>
      <c r="BO241" s="133">
        <v>0</v>
      </c>
      <c r="BP241" s="133">
        <v>0</v>
      </c>
      <c r="BQ241" s="133">
        <v>0</v>
      </c>
      <c r="BR241" s="133">
        <v>0</v>
      </c>
      <c r="BS241" s="381" t="str">
        <v>[C-i-C]</v>
      </c>
      <c r="BT241" s="381" t="str">
        <v>[C-i-C]</v>
      </c>
      <c r="BU241" s="381" t="str">
        <v>[C-i-C]</v>
      </c>
      <c r="BV241" s="381" t="str">
        <v>[C-i-C]</v>
      </c>
      <c r="BW241" s="381" t="str">
        <v>[C-i-C]</v>
      </c>
      <c r="BX241" s="381" t="str">
        <v>[C-i-C]</v>
      </c>
      <c r="BY241" s="381" t="str">
        <v>[C-i-C]</v>
      </c>
      <c r="BZ241" s="381" t="str">
        <v>[C-i-C]</v>
      </c>
      <c r="CA241" s="381" t="str">
        <v>[C-i-C]</v>
      </c>
      <c r="CB241" s="381" t="str">
        <v>[C-i-C]</v>
      </c>
      <c r="CC241" s="381" t="str">
        <v>[C-i-C]</v>
      </c>
      <c r="CD241" s="381" t="str">
        <v>[C-i-C]</v>
      </c>
      <c r="CE241" s="381" t="str">
        <v>[C-i-C]</v>
      </c>
      <c r="CF241" s="381" t="str">
        <v>[C-i-C]</v>
      </c>
      <c r="CG241" s="381" t="str">
        <v>[C-i-C]</v>
      </c>
      <c r="CH241" s="381" t="str">
        <v>[C-i-C]</v>
      </c>
      <c r="CI241" s="381" t="str">
        <v>[C-i-C]</v>
      </c>
      <c r="CJ241" s="381" t="str">
        <v>[C-i-C]</v>
      </c>
      <c r="CK241" s="381" t="str">
        <v>[C-i-C]</v>
      </c>
      <c r="CL241" s="381" t="str">
        <v>[C-i-C]</v>
      </c>
      <c r="CM241" s="381" t="str">
        <v>[C-i-C]</v>
      </c>
      <c r="CN241" s="381" t="str">
        <v>[C-i-C]</v>
      </c>
      <c r="CO241" s="133">
        <v>0</v>
      </c>
      <c r="CP241" s="133">
        <v>0</v>
      </c>
      <c r="CQ241" s="133">
        <v>0</v>
      </c>
      <c r="CR241" s="133">
        <v>0</v>
      </c>
      <c r="CS241" s="133">
        <v>0</v>
      </c>
      <c r="CT241" s="133">
        <v>0</v>
      </c>
      <c r="CU241" s="133">
        <v>0</v>
      </c>
      <c r="CV241" s="133">
        <v>0</v>
      </c>
      <c r="CW241" s="133">
        <v>0</v>
      </c>
      <c r="CX241" s="133">
        <v>0</v>
      </c>
      <c r="CY241" s="133">
        <v>0</v>
      </c>
      <c r="CZ241" s="133">
        <v>0</v>
      </c>
      <c r="DA241" s="133">
        <v>0</v>
      </c>
      <c r="DB241" s="133">
        <v>0</v>
      </c>
      <c r="DC241" s="133">
        <v>0</v>
      </c>
      <c r="DD241" s="133">
        <v>0</v>
      </c>
      <c r="DE241" s="133">
        <v>0</v>
      </c>
      <c r="DF241" s="133">
        <v>0</v>
      </c>
      <c r="DG241" s="133">
        <v>0</v>
      </c>
      <c r="DH241" s="133">
        <v>0</v>
      </c>
      <c r="DI241" s="133">
        <v>0</v>
      </c>
      <c r="DJ241" s="133">
        <v>0</v>
      </c>
      <c r="DK241" s="133">
        <v>0</v>
      </c>
      <c r="DL241" s="133">
        <v>0</v>
      </c>
      <c r="DM241" s="133">
        <v>0</v>
      </c>
      <c r="DN241" s="133">
        <v>0</v>
      </c>
      <c r="DO241" s="133">
        <v>0</v>
      </c>
      <c r="DP241" s="133">
        <v>0</v>
      </c>
      <c r="DQ241" s="133">
        <v>0</v>
      </c>
      <c r="DR241" s="133">
        <v>0</v>
      </c>
      <c r="DS241" s="133">
        <v>0</v>
      </c>
      <c r="DU241" s="223"/>
      <c r="DV241" s="223"/>
      <c r="DW241" s="223"/>
      <c r="DX241" s="223"/>
      <c r="DY241" s="223"/>
      <c r="DZ241" s="223"/>
      <c r="EA241" s="223">
        <v>0</v>
      </c>
      <c r="EB241" s="223">
        <v>16984.285714285717</v>
      </c>
      <c r="EC241" s="223">
        <v>0</v>
      </c>
      <c r="ED241" s="223">
        <f t="shared" si="50"/>
        <v>0</v>
      </c>
      <c r="EE241" s="223">
        <f t="shared" si="51"/>
        <v>0</v>
      </c>
      <c r="EF241" s="147" t="str">
        <f t="shared" si="52"/>
        <v>ERROR</v>
      </c>
      <c r="EG241" s="223">
        <f t="shared" si="53"/>
        <v>16984.285714285717</v>
      </c>
      <c r="EI241" s="223">
        <f t="shared" si="49"/>
        <v>166642.17270710057</v>
      </c>
      <c r="EJ241" s="223">
        <f>EI241*'Key assumptions'!$H$20*'Key assumptions'!$H$21</f>
        <v>6249.0814765162713</v>
      </c>
      <c r="EK241" s="279">
        <f t="shared" si="56"/>
        <v>0.23963133640552994</v>
      </c>
      <c r="EL241" s="223">
        <f t="shared" si="54"/>
        <v>1497.4757455246363</v>
      </c>
      <c r="ET241" s="133">
        <f t="shared" si="60"/>
        <v>4</v>
      </c>
      <c r="EU241" s="133">
        <f t="shared" si="60"/>
        <v>12</v>
      </c>
      <c r="EV241" s="133">
        <f t="shared" si="60"/>
        <v>6</v>
      </c>
      <c r="EW241" s="133">
        <f t="shared" si="60"/>
        <v>0</v>
      </c>
      <c r="EX241" s="133">
        <f t="shared" si="60"/>
        <v>0</v>
      </c>
      <c r="EY241" s="133">
        <f t="shared" si="55"/>
        <v>22</v>
      </c>
      <c r="FA241" s="223">
        <v>0</v>
      </c>
      <c r="FB241" s="223">
        <v>0</v>
      </c>
    </row>
    <row r="242" spans="1:158" ht="12.6" thickBot="1" x14ac:dyDescent="0.45">
      <c r="A242" s="133" t="str">
        <v>Project Development</v>
      </c>
      <c r="B242" s="133" t="str">
        <v>N/A</v>
      </c>
      <c r="C242" s="133" t="str">
        <v>Internal Labour</v>
      </c>
      <c r="D242" s="133" t="str">
        <v>PT003696 AI BCSS Handover</v>
      </c>
      <c r="E242" s="133" t="str">
        <v>Designer - Telecommunications</v>
      </c>
      <c r="F242" s="133">
        <v>216.62</v>
      </c>
      <c r="G242" s="133">
        <v>94.875194156804724</v>
      </c>
      <c r="H242" s="133">
        <v>0</v>
      </c>
      <c r="I242" s="133">
        <v>0</v>
      </c>
      <c r="J242" s="133">
        <v>0</v>
      </c>
      <c r="K242" s="133">
        <v>0</v>
      </c>
      <c r="L242" s="133">
        <v>0</v>
      </c>
      <c r="M242" s="381" t="str">
        <v>[C-i-C]</v>
      </c>
      <c r="N242" s="381" t="str">
        <v>[C-i-C]</v>
      </c>
      <c r="O242" s="381" t="str">
        <v>[C-i-C]</v>
      </c>
      <c r="P242" s="381" t="str">
        <v>[C-i-C]</v>
      </c>
      <c r="Q242" s="381" t="str">
        <v>[C-i-C]</v>
      </c>
      <c r="R242" s="381" t="str">
        <v>[C-i-C]</v>
      </c>
      <c r="S242" s="381" t="str">
        <v>[C-i-C]</v>
      </c>
      <c r="T242" s="381" t="str">
        <v>[C-i-C]</v>
      </c>
      <c r="U242" s="381" t="str">
        <v>[C-i-C]</v>
      </c>
      <c r="V242" s="381" t="str">
        <v>[C-i-C]</v>
      </c>
      <c r="W242" s="381" t="str">
        <v>[C-i-C]</v>
      </c>
      <c r="X242" s="381" t="str">
        <v>[C-i-C]</v>
      </c>
      <c r="Y242" s="381" t="str">
        <v>[C-i-C]</v>
      </c>
      <c r="Z242" s="381" t="str">
        <v>[C-i-C]</v>
      </c>
      <c r="AA242" s="381" t="str">
        <v>[C-i-C]</v>
      </c>
      <c r="AB242" s="381" t="str">
        <v>[C-i-C]</v>
      </c>
      <c r="AC242" s="381" t="str">
        <v>[C-i-C]</v>
      </c>
      <c r="AD242" s="381" t="str">
        <v>[C-i-C]</v>
      </c>
      <c r="AE242" s="381" t="str">
        <v>[C-i-C]</v>
      </c>
      <c r="AF242" s="381" t="str">
        <v>[C-i-C]</v>
      </c>
      <c r="AG242" s="381" t="str">
        <v>[C-i-C]</v>
      </c>
      <c r="AH242" s="381" t="str">
        <v>[C-i-C]</v>
      </c>
      <c r="AI242" s="133">
        <v>0</v>
      </c>
      <c r="AJ242" s="133">
        <v>0</v>
      </c>
      <c r="AK242" s="133">
        <v>0</v>
      </c>
      <c r="AL242" s="133">
        <v>0</v>
      </c>
      <c r="AM242" s="133">
        <v>0</v>
      </c>
      <c r="AN242" s="133">
        <v>0</v>
      </c>
      <c r="AO242" s="133">
        <v>0</v>
      </c>
      <c r="AP242" s="133">
        <v>0</v>
      </c>
      <c r="AQ242" s="133">
        <v>0</v>
      </c>
      <c r="AR242" s="133">
        <v>0</v>
      </c>
      <c r="AS242" s="133">
        <v>0</v>
      </c>
      <c r="AT242" s="133">
        <v>0</v>
      </c>
      <c r="AU242" s="133">
        <v>0</v>
      </c>
      <c r="AV242" s="133">
        <v>0</v>
      </c>
      <c r="AW242" s="133">
        <v>0</v>
      </c>
      <c r="AX242" s="133">
        <v>0</v>
      </c>
      <c r="AY242" s="133">
        <v>0</v>
      </c>
      <c r="AZ242" s="133">
        <v>0</v>
      </c>
      <c r="BA242" s="133">
        <v>0</v>
      </c>
      <c r="BB242" s="133">
        <v>0</v>
      </c>
      <c r="BC242" s="133">
        <v>0</v>
      </c>
      <c r="BD242" s="133">
        <v>0</v>
      </c>
      <c r="BE242" s="133">
        <v>0</v>
      </c>
      <c r="BF242" s="133">
        <v>0</v>
      </c>
      <c r="BG242" s="133">
        <v>0</v>
      </c>
      <c r="BH242" s="133">
        <v>0</v>
      </c>
      <c r="BI242" s="133">
        <v>0</v>
      </c>
      <c r="BJ242" s="133">
        <v>0</v>
      </c>
      <c r="BK242" s="133">
        <v>0</v>
      </c>
      <c r="BL242" s="133">
        <v>0</v>
      </c>
      <c r="BM242" s="133">
        <v>0</v>
      </c>
      <c r="BN242" s="133">
        <v>0</v>
      </c>
      <c r="BO242" s="133">
        <v>0</v>
      </c>
      <c r="BP242" s="133">
        <v>0</v>
      </c>
      <c r="BQ242" s="133">
        <v>0</v>
      </c>
      <c r="BR242" s="133">
        <v>0</v>
      </c>
      <c r="BS242" s="381" t="str">
        <v>[C-i-C]</v>
      </c>
      <c r="BT242" s="381" t="str">
        <v>[C-i-C]</v>
      </c>
      <c r="BU242" s="381" t="str">
        <v>[C-i-C]</v>
      </c>
      <c r="BV242" s="381" t="str">
        <v>[C-i-C]</v>
      </c>
      <c r="BW242" s="381" t="str">
        <v>[C-i-C]</v>
      </c>
      <c r="BX242" s="381" t="str">
        <v>[C-i-C]</v>
      </c>
      <c r="BY242" s="381" t="str">
        <v>[C-i-C]</v>
      </c>
      <c r="BZ242" s="381" t="str">
        <v>[C-i-C]</v>
      </c>
      <c r="CA242" s="381" t="str">
        <v>[C-i-C]</v>
      </c>
      <c r="CB242" s="381" t="str">
        <v>[C-i-C]</v>
      </c>
      <c r="CC242" s="381" t="str">
        <v>[C-i-C]</v>
      </c>
      <c r="CD242" s="381" t="str">
        <v>[C-i-C]</v>
      </c>
      <c r="CE242" s="381" t="str">
        <v>[C-i-C]</v>
      </c>
      <c r="CF242" s="381" t="str">
        <v>[C-i-C]</v>
      </c>
      <c r="CG242" s="381" t="str">
        <v>[C-i-C]</v>
      </c>
      <c r="CH242" s="381" t="str">
        <v>[C-i-C]</v>
      </c>
      <c r="CI242" s="381" t="str">
        <v>[C-i-C]</v>
      </c>
      <c r="CJ242" s="381" t="str">
        <v>[C-i-C]</v>
      </c>
      <c r="CK242" s="381" t="str">
        <v>[C-i-C]</v>
      </c>
      <c r="CL242" s="381" t="str">
        <v>[C-i-C]</v>
      </c>
      <c r="CM242" s="381" t="str">
        <v>[C-i-C]</v>
      </c>
      <c r="CN242" s="381" t="str">
        <v>[C-i-C]</v>
      </c>
      <c r="CO242" s="133">
        <v>0</v>
      </c>
      <c r="CP242" s="133">
        <v>0</v>
      </c>
      <c r="CQ242" s="133">
        <v>0</v>
      </c>
      <c r="CR242" s="133">
        <v>0</v>
      </c>
      <c r="CS242" s="133">
        <v>0</v>
      </c>
      <c r="CT242" s="133">
        <v>0</v>
      </c>
      <c r="CU242" s="133">
        <v>0</v>
      </c>
      <c r="CV242" s="133">
        <v>0</v>
      </c>
      <c r="CW242" s="133">
        <v>0</v>
      </c>
      <c r="CX242" s="133">
        <v>0</v>
      </c>
      <c r="CY242" s="133">
        <v>0</v>
      </c>
      <c r="CZ242" s="133">
        <v>0</v>
      </c>
      <c r="DA242" s="133">
        <v>0</v>
      </c>
      <c r="DB242" s="133">
        <v>0</v>
      </c>
      <c r="DC242" s="133">
        <v>0</v>
      </c>
      <c r="DD242" s="133">
        <v>0</v>
      </c>
      <c r="DE242" s="133">
        <v>0</v>
      </c>
      <c r="DF242" s="133">
        <v>0</v>
      </c>
      <c r="DG242" s="133">
        <v>0</v>
      </c>
      <c r="DH242" s="133">
        <v>0</v>
      </c>
      <c r="DI242" s="133">
        <v>0</v>
      </c>
      <c r="DJ242" s="133">
        <v>0</v>
      </c>
      <c r="DK242" s="133">
        <v>0</v>
      </c>
      <c r="DL242" s="133">
        <v>0</v>
      </c>
      <c r="DM242" s="133">
        <v>0</v>
      </c>
      <c r="DN242" s="133">
        <v>0</v>
      </c>
      <c r="DO242" s="133">
        <v>0</v>
      </c>
      <c r="DP242" s="133">
        <v>0</v>
      </c>
      <c r="DQ242" s="133">
        <v>0</v>
      </c>
      <c r="DR242" s="133">
        <v>0</v>
      </c>
      <c r="DS242" s="133">
        <v>0</v>
      </c>
      <c r="DU242" s="223"/>
      <c r="DV242" s="223"/>
      <c r="DW242" s="223"/>
      <c r="DX242" s="223"/>
      <c r="DY242" s="223"/>
      <c r="DZ242" s="223"/>
      <c r="EA242" s="223">
        <v>0</v>
      </c>
      <c r="EB242" s="223">
        <v>0</v>
      </c>
      <c r="EC242" s="223">
        <v>0</v>
      </c>
      <c r="ED242" s="223">
        <f t="shared" si="50"/>
        <v>0</v>
      </c>
      <c r="EE242" s="223">
        <f t="shared" si="51"/>
        <v>0</v>
      </c>
      <c r="EF242" s="147" t="str">
        <f t="shared" si="52"/>
        <v>OK</v>
      </c>
      <c r="EG242" s="223">
        <f t="shared" si="53"/>
        <v>0</v>
      </c>
      <c r="EI242" s="223">
        <f t="shared" si="49"/>
        <v>170775.34948224848</v>
      </c>
      <c r="EJ242" s="223">
        <f>EI242*'Key assumptions'!$H$20*'Key assumptions'!$H$21</f>
        <v>6404.0756055843176</v>
      </c>
      <c r="EK242" s="279">
        <f t="shared" si="56"/>
        <v>0.23963133640552994</v>
      </c>
      <c r="EL242" s="223">
        <f t="shared" si="54"/>
        <v>1534.6171958082234</v>
      </c>
      <c r="ET242" s="133">
        <f t="shared" si="60"/>
        <v>4</v>
      </c>
      <c r="EU242" s="133">
        <f t="shared" si="60"/>
        <v>12</v>
      </c>
      <c r="EV242" s="133">
        <f t="shared" si="60"/>
        <v>6</v>
      </c>
      <c r="EW242" s="133">
        <f t="shared" si="60"/>
        <v>0</v>
      </c>
      <c r="EX242" s="133">
        <f t="shared" si="60"/>
        <v>0</v>
      </c>
      <c r="EY242" s="133">
        <f t="shared" si="55"/>
        <v>22</v>
      </c>
      <c r="FA242" s="223">
        <v>0</v>
      </c>
      <c r="FB242" s="223">
        <v>0</v>
      </c>
    </row>
    <row r="243" spans="1:158" ht="12.6" thickBot="1" x14ac:dyDescent="0.45">
      <c r="A243" s="133" t="str">
        <v>Project Development</v>
      </c>
      <c r="B243" s="133" t="str">
        <v>N/A</v>
      </c>
      <c r="C243" s="133" t="str">
        <v>Internal Labour</v>
      </c>
      <c r="D243" s="133" t="str">
        <v>PT003696 AI BCSS Handover</v>
      </c>
      <c r="E243" s="133" t="str">
        <v>Designer - Telecommunications - Travel Outside Hours</v>
      </c>
      <c r="F243" s="133">
        <v>216.62</v>
      </c>
      <c r="G243" s="133">
        <v>94.875194156804724</v>
      </c>
      <c r="H243" s="133">
        <v>0</v>
      </c>
      <c r="I243" s="133">
        <v>0</v>
      </c>
      <c r="J243" s="133">
        <v>0</v>
      </c>
      <c r="K243" s="133">
        <v>0</v>
      </c>
      <c r="L243" s="133">
        <v>0</v>
      </c>
      <c r="M243" s="381" t="str">
        <v>[C-i-C]</v>
      </c>
      <c r="N243" s="381" t="str">
        <v>[C-i-C]</v>
      </c>
      <c r="O243" s="381" t="str">
        <v>[C-i-C]</v>
      </c>
      <c r="P243" s="381" t="str">
        <v>[C-i-C]</v>
      </c>
      <c r="Q243" s="381" t="str">
        <v>[C-i-C]</v>
      </c>
      <c r="R243" s="381" t="str">
        <v>[C-i-C]</v>
      </c>
      <c r="S243" s="381" t="str">
        <v>[C-i-C]</v>
      </c>
      <c r="T243" s="381" t="str">
        <v>[C-i-C]</v>
      </c>
      <c r="U243" s="381" t="str">
        <v>[C-i-C]</v>
      </c>
      <c r="V243" s="381" t="str">
        <v>[C-i-C]</v>
      </c>
      <c r="W243" s="381" t="str">
        <v>[C-i-C]</v>
      </c>
      <c r="X243" s="381" t="str">
        <v>[C-i-C]</v>
      </c>
      <c r="Y243" s="381" t="str">
        <v>[C-i-C]</v>
      </c>
      <c r="Z243" s="381" t="str">
        <v>[C-i-C]</v>
      </c>
      <c r="AA243" s="381" t="str">
        <v>[C-i-C]</v>
      </c>
      <c r="AB243" s="381" t="str">
        <v>[C-i-C]</v>
      </c>
      <c r="AC243" s="381" t="str">
        <v>[C-i-C]</v>
      </c>
      <c r="AD243" s="381" t="str">
        <v>[C-i-C]</v>
      </c>
      <c r="AE243" s="381" t="str">
        <v>[C-i-C]</v>
      </c>
      <c r="AF243" s="381" t="str">
        <v>[C-i-C]</v>
      </c>
      <c r="AG243" s="381" t="str">
        <v>[C-i-C]</v>
      </c>
      <c r="AH243" s="381" t="str">
        <v>[C-i-C]</v>
      </c>
      <c r="AI243" s="133">
        <v>0</v>
      </c>
      <c r="AJ243" s="133">
        <v>0</v>
      </c>
      <c r="AK243" s="133">
        <v>0</v>
      </c>
      <c r="AL243" s="133">
        <v>0</v>
      </c>
      <c r="AM243" s="133">
        <v>0</v>
      </c>
      <c r="AN243" s="133">
        <v>0</v>
      </c>
      <c r="AO243" s="133">
        <v>0</v>
      </c>
      <c r="AP243" s="133">
        <v>0</v>
      </c>
      <c r="AQ243" s="133">
        <v>0</v>
      </c>
      <c r="AR243" s="133">
        <v>0</v>
      </c>
      <c r="AS243" s="133">
        <v>0</v>
      </c>
      <c r="AT243" s="133">
        <v>0</v>
      </c>
      <c r="AU243" s="133">
        <v>0</v>
      </c>
      <c r="AV243" s="133">
        <v>0</v>
      </c>
      <c r="AW243" s="133">
        <v>0</v>
      </c>
      <c r="AX243" s="133">
        <v>0</v>
      </c>
      <c r="AY243" s="133">
        <v>0</v>
      </c>
      <c r="AZ243" s="133">
        <v>0</v>
      </c>
      <c r="BA243" s="133">
        <v>0</v>
      </c>
      <c r="BB243" s="133">
        <v>0</v>
      </c>
      <c r="BC243" s="133">
        <v>0</v>
      </c>
      <c r="BD243" s="133">
        <v>0</v>
      </c>
      <c r="BE243" s="133">
        <v>0</v>
      </c>
      <c r="BF243" s="133">
        <v>0</v>
      </c>
      <c r="BG243" s="133">
        <v>0</v>
      </c>
      <c r="BH243" s="133">
        <v>0</v>
      </c>
      <c r="BI243" s="133">
        <v>0</v>
      </c>
      <c r="BJ243" s="133">
        <v>0</v>
      </c>
      <c r="BK243" s="133">
        <v>0</v>
      </c>
      <c r="BL243" s="133">
        <v>0</v>
      </c>
      <c r="BM243" s="133">
        <v>0</v>
      </c>
      <c r="BN243" s="133">
        <v>0</v>
      </c>
      <c r="BO243" s="133">
        <v>0</v>
      </c>
      <c r="BP243" s="133">
        <v>0</v>
      </c>
      <c r="BQ243" s="133">
        <v>0</v>
      </c>
      <c r="BR243" s="133">
        <v>0</v>
      </c>
      <c r="BS243" s="381" t="str">
        <v>[C-i-C]</v>
      </c>
      <c r="BT243" s="381" t="str">
        <v>[C-i-C]</v>
      </c>
      <c r="BU243" s="381" t="str">
        <v>[C-i-C]</v>
      </c>
      <c r="BV243" s="381" t="str">
        <v>[C-i-C]</v>
      </c>
      <c r="BW243" s="381" t="str">
        <v>[C-i-C]</v>
      </c>
      <c r="BX243" s="381" t="str">
        <v>[C-i-C]</v>
      </c>
      <c r="BY243" s="381" t="str">
        <v>[C-i-C]</v>
      </c>
      <c r="BZ243" s="381" t="str">
        <v>[C-i-C]</v>
      </c>
      <c r="CA243" s="381" t="str">
        <v>[C-i-C]</v>
      </c>
      <c r="CB243" s="381" t="str">
        <v>[C-i-C]</v>
      </c>
      <c r="CC243" s="381" t="str">
        <v>[C-i-C]</v>
      </c>
      <c r="CD243" s="381" t="str">
        <v>[C-i-C]</v>
      </c>
      <c r="CE243" s="381" t="str">
        <v>[C-i-C]</v>
      </c>
      <c r="CF243" s="381" t="str">
        <v>[C-i-C]</v>
      </c>
      <c r="CG243" s="381" t="str">
        <v>[C-i-C]</v>
      </c>
      <c r="CH243" s="381" t="str">
        <v>[C-i-C]</v>
      </c>
      <c r="CI243" s="381" t="str">
        <v>[C-i-C]</v>
      </c>
      <c r="CJ243" s="381" t="str">
        <v>[C-i-C]</v>
      </c>
      <c r="CK243" s="381" t="str">
        <v>[C-i-C]</v>
      </c>
      <c r="CL243" s="381" t="str">
        <v>[C-i-C]</v>
      </c>
      <c r="CM243" s="381" t="str">
        <v>[C-i-C]</v>
      </c>
      <c r="CN243" s="381" t="str">
        <v>[C-i-C]</v>
      </c>
      <c r="CO243" s="133">
        <v>0</v>
      </c>
      <c r="CP243" s="133">
        <v>0</v>
      </c>
      <c r="CQ243" s="133">
        <v>0</v>
      </c>
      <c r="CR243" s="133">
        <v>0</v>
      </c>
      <c r="CS243" s="133">
        <v>0</v>
      </c>
      <c r="CT243" s="133">
        <v>0</v>
      </c>
      <c r="CU243" s="133">
        <v>0</v>
      </c>
      <c r="CV243" s="133">
        <v>0</v>
      </c>
      <c r="CW243" s="133">
        <v>0</v>
      </c>
      <c r="CX243" s="133">
        <v>0</v>
      </c>
      <c r="CY243" s="133">
        <v>0</v>
      </c>
      <c r="CZ243" s="133">
        <v>0</v>
      </c>
      <c r="DA243" s="133">
        <v>0</v>
      </c>
      <c r="DB243" s="133">
        <v>0</v>
      </c>
      <c r="DC243" s="133">
        <v>0</v>
      </c>
      <c r="DD243" s="133">
        <v>0</v>
      </c>
      <c r="DE243" s="133">
        <v>0</v>
      </c>
      <c r="DF243" s="133">
        <v>0</v>
      </c>
      <c r="DG243" s="133">
        <v>0</v>
      </c>
      <c r="DH243" s="133">
        <v>0</v>
      </c>
      <c r="DI243" s="133">
        <v>0</v>
      </c>
      <c r="DJ243" s="133">
        <v>0</v>
      </c>
      <c r="DK243" s="133">
        <v>0</v>
      </c>
      <c r="DL243" s="133">
        <v>0</v>
      </c>
      <c r="DM243" s="133">
        <v>0</v>
      </c>
      <c r="DN243" s="133">
        <v>0</v>
      </c>
      <c r="DO243" s="133">
        <v>0</v>
      </c>
      <c r="DP243" s="133">
        <v>0</v>
      </c>
      <c r="DQ243" s="133">
        <v>0</v>
      </c>
      <c r="DR243" s="133">
        <v>0</v>
      </c>
      <c r="DS243" s="133">
        <v>0</v>
      </c>
      <c r="DU243" s="223"/>
      <c r="DV243" s="223"/>
      <c r="DW243" s="223"/>
      <c r="DX243" s="223"/>
      <c r="DY243" s="223"/>
      <c r="DZ243" s="223"/>
      <c r="EA243" s="223">
        <v>0</v>
      </c>
      <c r="EB243" s="223">
        <v>0</v>
      </c>
      <c r="EC243" s="223">
        <v>0</v>
      </c>
      <c r="ED243" s="223">
        <f t="shared" si="50"/>
        <v>0</v>
      </c>
      <c r="EE243" s="223">
        <f t="shared" si="51"/>
        <v>0</v>
      </c>
      <c r="EF243" s="147" t="str">
        <f t="shared" si="52"/>
        <v>OK</v>
      </c>
      <c r="EG243" s="223">
        <f t="shared" si="53"/>
        <v>0</v>
      </c>
      <c r="EI243" s="223">
        <f t="shared" si="49"/>
        <v>170775.34948224848</v>
      </c>
      <c r="EJ243" s="223">
        <f>EI243*'Key assumptions'!$H$20*'Key assumptions'!$H$21</f>
        <v>6404.0756055843176</v>
      </c>
      <c r="EK243" s="279">
        <f t="shared" si="56"/>
        <v>0.23963133640552994</v>
      </c>
      <c r="EL243" s="223">
        <f t="shared" si="54"/>
        <v>1534.6171958082234</v>
      </c>
      <c r="ET243" s="133">
        <f t="shared" si="60"/>
        <v>4</v>
      </c>
      <c r="EU243" s="133">
        <f t="shared" si="60"/>
        <v>12</v>
      </c>
      <c r="EV243" s="133">
        <f t="shared" si="60"/>
        <v>6</v>
      </c>
      <c r="EW243" s="133">
        <f t="shared" si="60"/>
        <v>0</v>
      </c>
      <c r="EX243" s="133">
        <f t="shared" si="60"/>
        <v>0</v>
      </c>
      <c r="EY243" s="133">
        <f t="shared" si="55"/>
        <v>22</v>
      </c>
      <c r="FA243" s="223">
        <v>0</v>
      </c>
      <c r="FB243" s="223">
        <v>0</v>
      </c>
    </row>
    <row r="244" spans="1:158" ht="12.6" thickBot="1" x14ac:dyDescent="0.45">
      <c r="A244" s="133" t="str">
        <v>Project Development</v>
      </c>
      <c r="B244" s="133" t="str">
        <v>N/A</v>
      </c>
      <c r="C244" s="133" t="str">
        <v>Internal Labour</v>
      </c>
      <c r="D244" s="133" t="str">
        <v>PT003696 AI BCSS Handover</v>
      </c>
      <c r="E244" s="133" t="str">
        <v>Designer - Automation</v>
      </c>
      <c r="F244" s="133">
        <v>190.85</v>
      </c>
      <c r="G244" s="133">
        <v>83.602893860946722</v>
      </c>
      <c r="H244" s="133">
        <v>0</v>
      </c>
      <c r="I244" s="133">
        <v>0</v>
      </c>
      <c r="J244" s="133">
        <v>0</v>
      </c>
      <c r="K244" s="133">
        <v>0</v>
      </c>
      <c r="L244" s="133">
        <v>0</v>
      </c>
      <c r="M244" s="381" t="str">
        <v>[C-i-C]</v>
      </c>
      <c r="N244" s="381" t="str">
        <v>[C-i-C]</v>
      </c>
      <c r="O244" s="381" t="str">
        <v>[C-i-C]</v>
      </c>
      <c r="P244" s="381" t="str">
        <v>[C-i-C]</v>
      </c>
      <c r="Q244" s="381" t="str">
        <v>[C-i-C]</v>
      </c>
      <c r="R244" s="381" t="str">
        <v>[C-i-C]</v>
      </c>
      <c r="S244" s="381" t="str">
        <v>[C-i-C]</v>
      </c>
      <c r="T244" s="381" t="str">
        <v>[C-i-C]</v>
      </c>
      <c r="U244" s="381" t="str">
        <v>[C-i-C]</v>
      </c>
      <c r="V244" s="381" t="str">
        <v>[C-i-C]</v>
      </c>
      <c r="W244" s="381" t="str">
        <v>[C-i-C]</v>
      </c>
      <c r="X244" s="381" t="str">
        <v>[C-i-C]</v>
      </c>
      <c r="Y244" s="381" t="str">
        <v>[C-i-C]</v>
      </c>
      <c r="Z244" s="381" t="str">
        <v>[C-i-C]</v>
      </c>
      <c r="AA244" s="381" t="str">
        <v>[C-i-C]</v>
      </c>
      <c r="AB244" s="381" t="str">
        <v>[C-i-C]</v>
      </c>
      <c r="AC244" s="381" t="str">
        <v>[C-i-C]</v>
      </c>
      <c r="AD244" s="381" t="str">
        <v>[C-i-C]</v>
      </c>
      <c r="AE244" s="381" t="str">
        <v>[C-i-C]</v>
      </c>
      <c r="AF244" s="381" t="str">
        <v>[C-i-C]</v>
      </c>
      <c r="AG244" s="381" t="str">
        <v>[C-i-C]</v>
      </c>
      <c r="AH244" s="381" t="str">
        <v>[C-i-C]</v>
      </c>
      <c r="AI244" s="133">
        <v>0</v>
      </c>
      <c r="AJ244" s="133">
        <v>0</v>
      </c>
      <c r="AK244" s="133">
        <v>0</v>
      </c>
      <c r="AL244" s="133">
        <v>0</v>
      </c>
      <c r="AM244" s="133">
        <v>0</v>
      </c>
      <c r="AN244" s="133">
        <v>0</v>
      </c>
      <c r="AO244" s="133">
        <v>0</v>
      </c>
      <c r="AP244" s="133">
        <v>0</v>
      </c>
      <c r="AQ244" s="133">
        <v>0</v>
      </c>
      <c r="AR244" s="133">
        <v>0</v>
      </c>
      <c r="AS244" s="133">
        <v>0</v>
      </c>
      <c r="AT244" s="133">
        <v>0</v>
      </c>
      <c r="AU244" s="133">
        <v>0</v>
      </c>
      <c r="AV244" s="133">
        <v>0</v>
      </c>
      <c r="AW244" s="133">
        <v>0</v>
      </c>
      <c r="AX244" s="133">
        <v>0</v>
      </c>
      <c r="AY244" s="133">
        <v>0</v>
      </c>
      <c r="AZ244" s="133">
        <v>0</v>
      </c>
      <c r="BA244" s="133">
        <v>0</v>
      </c>
      <c r="BB244" s="133">
        <v>0</v>
      </c>
      <c r="BC244" s="133">
        <v>0</v>
      </c>
      <c r="BD244" s="133">
        <v>0</v>
      </c>
      <c r="BE244" s="133">
        <v>0</v>
      </c>
      <c r="BF244" s="133">
        <v>0</v>
      </c>
      <c r="BG244" s="133">
        <v>0</v>
      </c>
      <c r="BH244" s="133">
        <v>0</v>
      </c>
      <c r="BI244" s="133">
        <v>0</v>
      </c>
      <c r="BJ244" s="133">
        <v>0</v>
      </c>
      <c r="BK244" s="133">
        <v>0</v>
      </c>
      <c r="BL244" s="133">
        <v>0</v>
      </c>
      <c r="BM244" s="133">
        <v>0</v>
      </c>
      <c r="BN244" s="133">
        <v>0</v>
      </c>
      <c r="BO244" s="133">
        <v>0</v>
      </c>
      <c r="BP244" s="133">
        <v>0</v>
      </c>
      <c r="BQ244" s="133">
        <v>0</v>
      </c>
      <c r="BR244" s="133">
        <v>0</v>
      </c>
      <c r="BS244" s="381" t="str">
        <v>[C-i-C]</v>
      </c>
      <c r="BT244" s="381" t="str">
        <v>[C-i-C]</v>
      </c>
      <c r="BU244" s="381" t="str">
        <v>[C-i-C]</v>
      </c>
      <c r="BV244" s="381" t="str">
        <v>[C-i-C]</v>
      </c>
      <c r="BW244" s="381" t="str">
        <v>[C-i-C]</v>
      </c>
      <c r="BX244" s="381" t="str">
        <v>[C-i-C]</v>
      </c>
      <c r="BY244" s="381" t="str">
        <v>[C-i-C]</v>
      </c>
      <c r="BZ244" s="381" t="str">
        <v>[C-i-C]</v>
      </c>
      <c r="CA244" s="381" t="str">
        <v>[C-i-C]</v>
      </c>
      <c r="CB244" s="381" t="str">
        <v>[C-i-C]</v>
      </c>
      <c r="CC244" s="381" t="str">
        <v>[C-i-C]</v>
      </c>
      <c r="CD244" s="381" t="str">
        <v>[C-i-C]</v>
      </c>
      <c r="CE244" s="381" t="str">
        <v>[C-i-C]</v>
      </c>
      <c r="CF244" s="381" t="str">
        <v>[C-i-C]</v>
      </c>
      <c r="CG244" s="381" t="str">
        <v>[C-i-C]</v>
      </c>
      <c r="CH244" s="381" t="str">
        <v>[C-i-C]</v>
      </c>
      <c r="CI244" s="381" t="str">
        <v>[C-i-C]</v>
      </c>
      <c r="CJ244" s="381" t="str">
        <v>[C-i-C]</v>
      </c>
      <c r="CK244" s="381" t="str">
        <v>[C-i-C]</v>
      </c>
      <c r="CL244" s="381" t="str">
        <v>[C-i-C]</v>
      </c>
      <c r="CM244" s="381" t="str">
        <v>[C-i-C]</v>
      </c>
      <c r="CN244" s="381" t="str">
        <v>[C-i-C]</v>
      </c>
      <c r="CO244" s="133">
        <v>0</v>
      </c>
      <c r="CP244" s="133">
        <v>0</v>
      </c>
      <c r="CQ244" s="133">
        <v>0</v>
      </c>
      <c r="CR244" s="133">
        <v>0</v>
      </c>
      <c r="CS244" s="133">
        <v>0</v>
      </c>
      <c r="CT244" s="133">
        <v>0</v>
      </c>
      <c r="CU244" s="133">
        <v>0</v>
      </c>
      <c r="CV244" s="133">
        <v>0</v>
      </c>
      <c r="CW244" s="133">
        <v>0</v>
      </c>
      <c r="CX244" s="133">
        <v>0</v>
      </c>
      <c r="CY244" s="133">
        <v>0</v>
      </c>
      <c r="CZ244" s="133">
        <v>0</v>
      </c>
      <c r="DA244" s="133">
        <v>0</v>
      </c>
      <c r="DB244" s="133">
        <v>0</v>
      </c>
      <c r="DC244" s="133">
        <v>0</v>
      </c>
      <c r="DD244" s="133">
        <v>0</v>
      </c>
      <c r="DE244" s="133">
        <v>0</v>
      </c>
      <c r="DF244" s="133">
        <v>0</v>
      </c>
      <c r="DG244" s="133">
        <v>0</v>
      </c>
      <c r="DH244" s="133">
        <v>0</v>
      </c>
      <c r="DI244" s="133">
        <v>0</v>
      </c>
      <c r="DJ244" s="133">
        <v>0</v>
      </c>
      <c r="DK244" s="133">
        <v>0</v>
      </c>
      <c r="DL244" s="133">
        <v>0</v>
      </c>
      <c r="DM244" s="133">
        <v>0</v>
      </c>
      <c r="DN244" s="133">
        <v>0</v>
      </c>
      <c r="DO244" s="133">
        <v>0</v>
      </c>
      <c r="DP244" s="133">
        <v>0</v>
      </c>
      <c r="DQ244" s="133">
        <v>0</v>
      </c>
      <c r="DR244" s="133">
        <v>0</v>
      </c>
      <c r="DS244" s="133">
        <v>0</v>
      </c>
      <c r="DU244" s="223"/>
      <c r="DV244" s="223"/>
      <c r="DW244" s="223"/>
      <c r="DX244" s="223"/>
      <c r="DY244" s="223"/>
      <c r="DZ244" s="223"/>
      <c r="EA244" s="223">
        <v>0</v>
      </c>
      <c r="EB244" s="223">
        <v>5112.0535714285716</v>
      </c>
      <c r="EC244" s="223">
        <v>0</v>
      </c>
      <c r="ED244" s="223">
        <f t="shared" si="50"/>
        <v>0</v>
      </c>
      <c r="EE244" s="223">
        <f t="shared" si="51"/>
        <v>0</v>
      </c>
      <c r="EF244" s="147" t="str">
        <f t="shared" si="52"/>
        <v>ERROR</v>
      </c>
      <c r="EG244" s="223">
        <f t="shared" si="53"/>
        <v>5112.0535714285716</v>
      </c>
      <c r="EI244" s="223">
        <f t="shared" si="49"/>
        <v>150485.2089497041</v>
      </c>
      <c r="EJ244" s="223">
        <f>EI244*'Key assumptions'!$H$20*'Key assumptions'!$H$21</f>
        <v>5643.1953356139038</v>
      </c>
      <c r="EK244" s="279">
        <f t="shared" si="56"/>
        <v>0.23963133640552994</v>
      </c>
      <c r="EL244" s="223">
        <f t="shared" si="54"/>
        <v>1352.2864398706129</v>
      </c>
      <c r="ET244" s="133">
        <f t="shared" si="60"/>
        <v>4</v>
      </c>
      <c r="EU244" s="133">
        <f t="shared" si="60"/>
        <v>12</v>
      </c>
      <c r="EV244" s="133">
        <f t="shared" si="60"/>
        <v>6</v>
      </c>
      <c r="EW244" s="133">
        <f t="shared" si="60"/>
        <v>0</v>
      </c>
      <c r="EX244" s="133">
        <f t="shared" si="60"/>
        <v>0</v>
      </c>
      <c r="EY244" s="133">
        <f t="shared" si="55"/>
        <v>22</v>
      </c>
      <c r="FA244" s="223">
        <v>0</v>
      </c>
      <c r="FB244" s="223">
        <v>0</v>
      </c>
    </row>
    <row r="245" spans="1:158" ht="12.6" thickBot="1" x14ac:dyDescent="0.45">
      <c r="A245" s="133" t="str">
        <v>Construction Management</v>
      </c>
      <c r="B245" s="133" t="str">
        <v>N/A</v>
      </c>
      <c r="C245" s="133" t="str">
        <v>Internal Labour</v>
      </c>
      <c r="D245" s="133" t="str">
        <v>PT003696 AI BCSS Handover</v>
      </c>
      <c r="E245" s="133" t="str">
        <v>Commissioning Engineer</v>
      </c>
      <c r="F245" s="133">
        <v>216.62</v>
      </c>
      <c r="G245" s="133">
        <v>94.875194156804724</v>
      </c>
      <c r="H245" s="133">
        <v>0</v>
      </c>
      <c r="I245" s="133">
        <v>0</v>
      </c>
      <c r="J245" s="133">
        <v>0</v>
      </c>
      <c r="K245" s="133">
        <v>0</v>
      </c>
      <c r="L245" s="133">
        <v>0</v>
      </c>
      <c r="M245" s="381" t="str">
        <v>[C-i-C]</v>
      </c>
      <c r="N245" s="381" t="str">
        <v>[C-i-C]</v>
      </c>
      <c r="O245" s="381" t="str">
        <v>[C-i-C]</v>
      </c>
      <c r="P245" s="381" t="str">
        <v>[C-i-C]</v>
      </c>
      <c r="Q245" s="381" t="str">
        <v>[C-i-C]</v>
      </c>
      <c r="R245" s="381" t="str">
        <v>[C-i-C]</v>
      </c>
      <c r="S245" s="381" t="str">
        <v>[C-i-C]</v>
      </c>
      <c r="T245" s="381" t="str">
        <v>[C-i-C]</v>
      </c>
      <c r="U245" s="381" t="str">
        <v>[C-i-C]</v>
      </c>
      <c r="V245" s="381" t="str">
        <v>[C-i-C]</v>
      </c>
      <c r="W245" s="381" t="str">
        <v>[C-i-C]</v>
      </c>
      <c r="X245" s="381" t="str">
        <v>[C-i-C]</v>
      </c>
      <c r="Y245" s="381" t="str">
        <v>[C-i-C]</v>
      </c>
      <c r="Z245" s="381" t="str">
        <v>[C-i-C]</v>
      </c>
      <c r="AA245" s="381" t="str">
        <v>[C-i-C]</v>
      </c>
      <c r="AB245" s="381" t="str">
        <v>[C-i-C]</v>
      </c>
      <c r="AC245" s="381" t="str">
        <v>[C-i-C]</v>
      </c>
      <c r="AD245" s="381" t="str">
        <v>[C-i-C]</v>
      </c>
      <c r="AE245" s="381" t="str">
        <v>[C-i-C]</v>
      </c>
      <c r="AF245" s="381" t="str">
        <v>[C-i-C]</v>
      </c>
      <c r="AG245" s="381" t="str">
        <v>[C-i-C]</v>
      </c>
      <c r="AH245" s="381" t="str">
        <v>[C-i-C]</v>
      </c>
      <c r="AI245" s="133">
        <v>0</v>
      </c>
      <c r="AJ245" s="133">
        <v>0</v>
      </c>
      <c r="AK245" s="133">
        <v>0</v>
      </c>
      <c r="AL245" s="133">
        <v>0</v>
      </c>
      <c r="AM245" s="133">
        <v>0</v>
      </c>
      <c r="AN245" s="133">
        <v>0</v>
      </c>
      <c r="AO245" s="133">
        <v>0</v>
      </c>
      <c r="AP245" s="133">
        <v>0</v>
      </c>
      <c r="AQ245" s="133">
        <v>0</v>
      </c>
      <c r="AR245" s="133">
        <v>0</v>
      </c>
      <c r="AS245" s="133">
        <v>0</v>
      </c>
      <c r="AT245" s="133">
        <v>0</v>
      </c>
      <c r="AU245" s="133">
        <v>0</v>
      </c>
      <c r="AV245" s="133">
        <v>0</v>
      </c>
      <c r="AW245" s="133">
        <v>0</v>
      </c>
      <c r="AX245" s="133">
        <v>0</v>
      </c>
      <c r="AY245" s="133">
        <v>0</v>
      </c>
      <c r="AZ245" s="133">
        <v>0</v>
      </c>
      <c r="BA245" s="133">
        <v>0</v>
      </c>
      <c r="BB245" s="133">
        <v>0</v>
      </c>
      <c r="BC245" s="133">
        <v>0</v>
      </c>
      <c r="BD245" s="133">
        <v>0</v>
      </c>
      <c r="BE245" s="133">
        <v>0</v>
      </c>
      <c r="BF245" s="133">
        <v>0</v>
      </c>
      <c r="BG245" s="133">
        <v>0</v>
      </c>
      <c r="BH245" s="133">
        <v>0</v>
      </c>
      <c r="BI245" s="133">
        <v>0</v>
      </c>
      <c r="BJ245" s="133">
        <v>0</v>
      </c>
      <c r="BK245" s="133">
        <v>0</v>
      </c>
      <c r="BL245" s="133">
        <v>0</v>
      </c>
      <c r="BM245" s="133">
        <v>0</v>
      </c>
      <c r="BN245" s="133">
        <v>0</v>
      </c>
      <c r="BO245" s="133">
        <v>0</v>
      </c>
      <c r="BP245" s="133">
        <v>0</v>
      </c>
      <c r="BQ245" s="133">
        <v>0</v>
      </c>
      <c r="BR245" s="133">
        <v>0</v>
      </c>
      <c r="BS245" s="381" t="str">
        <v>[C-i-C]</v>
      </c>
      <c r="BT245" s="381" t="str">
        <v>[C-i-C]</v>
      </c>
      <c r="BU245" s="381" t="str">
        <v>[C-i-C]</v>
      </c>
      <c r="BV245" s="381" t="str">
        <v>[C-i-C]</v>
      </c>
      <c r="BW245" s="381" t="str">
        <v>[C-i-C]</v>
      </c>
      <c r="BX245" s="381" t="str">
        <v>[C-i-C]</v>
      </c>
      <c r="BY245" s="381" t="str">
        <v>[C-i-C]</v>
      </c>
      <c r="BZ245" s="381" t="str">
        <v>[C-i-C]</v>
      </c>
      <c r="CA245" s="381" t="str">
        <v>[C-i-C]</v>
      </c>
      <c r="CB245" s="381" t="str">
        <v>[C-i-C]</v>
      </c>
      <c r="CC245" s="381" t="str">
        <v>[C-i-C]</v>
      </c>
      <c r="CD245" s="381" t="str">
        <v>[C-i-C]</v>
      </c>
      <c r="CE245" s="381" t="str">
        <v>[C-i-C]</v>
      </c>
      <c r="CF245" s="381" t="str">
        <v>[C-i-C]</v>
      </c>
      <c r="CG245" s="381" t="str">
        <v>[C-i-C]</v>
      </c>
      <c r="CH245" s="381" t="str">
        <v>[C-i-C]</v>
      </c>
      <c r="CI245" s="381" t="str">
        <v>[C-i-C]</v>
      </c>
      <c r="CJ245" s="381" t="str">
        <v>[C-i-C]</v>
      </c>
      <c r="CK245" s="381" t="str">
        <v>[C-i-C]</v>
      </c>
      <c r="CL245" s="381" t="str">
        <v>[C-i-C]</v>
      </c>
      <c r="CM245" s="381" t="str">
        <v>[C-i-C]</v>
      </c>
      <c r="CN245" s="381" t="str">
        <v>[C-i-C]</v>
      </c>
      <c r="CO245" s="133">
        <v>0</v>
      </c>
      <c r="CP245" s="133">
        <v>0</v>
      </c>
      <c r="CQ245" s="133">
        <v>0</v>
      </c>
      <c r="CR245" s="133">
        <v>0</v>
      </c>
      <c r="CS245" s="133">
        <v>0</v>
      </c>
      <c r="CT245" s="133">
        <v>0</v>
      </c>
      <c r="CU245" s="133">
        <v>0</v>
      </c>
      <c r="CV245" s="133">
        <v>0</v>
      </c>
      <c r="CW245" s="133">
        <v>0</v>
      </c>
      <c r="CX245" s="133">
        <v>0</v>
      </c>
      <c r="CY245" s="133">
        <v>0</v>
      </c>
      <c r="CZ245" s="133">
        <v>0</v>
      </c>
      <c r="DA245" s="133">
        <v>0</v>
      </c>
      <c r="DB245" s="133">
        <v>0</v>
      </c>
      <c r="DC245" s="133">
        <v>0</v>
      </c>
      <c r="DD245" s="133">
        <v>0</v>
      </c>
      <c r="DE245" s="133">
        <v>0</v>
      </c>
      <c r="DF245" s="133">
        <v>0</v>
      </c>
      <c r="DG245" s="133">
        <v>0</v>
      </c>
      <c r="DH245" s="133">
        <v>0</v>
      </c>
      <c r="DI245" s="133">
        <v>0</v>
      </c>
      <c r="DJ245" s="133">
        <v>0</v>
      </c>
      <c r="DK245" s="133">
        <v>0</v>
      </c>
      <c r="DL245" s="133">
        <v>0</v>
      </c>
      <c r="DM245" s="133">
        <v>0</v>
      </c>
      <c r="DN245" s="133">
        <v>0</v>
      </c>
      <c r="DO245" s="133">
        <v>0</v>
      </c>
      <c r="DP245" s="133">
        <v>0</v>
      </c>
      <c r="DQ245" s="133">
        <v>0</v>
      </c>
      <c r="DR245" s="133">
        <v>0</v>
      </c>
      <c r="DS245" s="133">
        <v>0</v>
      </c>
      <c r="DU245" s="223"/>
      <c r="DV245" s="223"/>
      <c r="DW245" s="223"/>
      <c r="DX245" s="223"/>
      <c r="DY245" s="223"/>
      <c r="DZ245" s="223"/>
      <c r="EA245" s="223">
        <v>0</v>
      </c>
      <c r="EB245" s="223">
        <v>0</v>
      </c>
      <c r="EC245" s="223">
        <v>0</v>
      </c>
      <c r="ED245" s="223">
        <f t="shared" si="50"/>
        <v>0</v>
      </c>
      <c r="EE245" s="223">
        <f t="shared" si="51"/>
        <v>0</v>
      </c>
      <c r="EF245" s="147" t="str">
        <f t="shared" si="52"/>
        <v>OK</v>
      </c>
      <c r="EG245" s="223">
        <f t="shared" si="53"/>
        <v>0</v>
      </c>
      <c r="EI245" s="223">
        <f t="shared" si="49"/>
        <v>170775.34948224848</v>
      </c>
      <c r="EJ245" s="223">
        <f>EI245*'Key assumptions'!$H$20*'Key assumptions'!$H$21</f>
        <v>6404.0756055843176</v>
      </c>
      <c r="EK245" s="279">
        <f t="shared" si="56"/>
        <v>0.23963133640552994</v>
      </c>
      <c r="EL245" s="223">
        <f t="shared" si="54"/>
        <v>1534.6171958082234</v>
      </c>
      <c r="ET245" s="133">
        <f t="shared" si="60"/>
        <v>4</v>
      </c>
      <c r="EU245" s="133">
        <f t="shared" si="60"/>
        <v>12</v>
      </c>
      <c r="EV245" s="133">
        <f t="shared" si="60"/>
        <v>6</v>
      </c>
      <c r="EW245" s="133">
        <f t="shared" si="60"/>
        <v>0</v>
      </c>
      <c r="EX245" s="133">
        <f t="shared" si="60"/>
        <v>0</v>
      </c>
      <c r="EY245" s="133">
        <f t="shared" si="55"/>
        <v>22</v>
      </c>
      <c r="FA245" s="223">
        <v>0</v>
      </c>
      <c r="FB245" s="223">
        <v>0</v>
      </c>
    </row>
    <row r="246" spans="1:158" ht="12.6" thickBot="1" x14ac:dyDescent="0.45">
      <c r="A246" s="133" t="str">
        <v>Construction Management</v>
      </c>
      <c r="B246" s="133" t="str">
        <v>N/A</v>
      </c>
      <c r="C246" s="133" t="str">
        <v>Internal Labour</v>
      </c>
      <c r="D246" s="133" t="str">
        <v>PT003696 AI BCSS Handover</v>
      </c>
      <c r="E246" s="133" t="str">
        <v>Commissioning Engineer - Travel Outside Hours</v>
      </c>
      <c r="F246" s="133">
        <v>216.62</v>
      </c>
      <c r="G246" s="133">
        <v>94.875194156804724</v>
      </c>
      <c r="H246" s="133">
        <v>0</v>
      </c>
      <c r="I246" s="133">
        <v>0</v>
      </c>
      <c r="J246" s="133">
        <v>0</v>
      </c>
      <c r="K246" s="133">
        <v>0</v>
      </c>
      <c r="L246" s="133">
        <v>0</v>
      </c>
      <c r="M246" s="381" t="str">
        <v>[C-i-C]</v>
      </c>
      <c r="N246" s="381" t="str">
        <v>[C-i-C]</v>
      </c>
      <c r="O246" s="381" t="str">
        <v>[C-i-C]</v>
      </c>
      <c r="P246" s="381" t="str">
        <v>[C-i-C]</v>
      </c>
      <c r="Q246" s="381" t="str">
        <v>[C-i-C]</v>
      </c>
      <c r="R246" s="381" t="str">
        <v>[C-i-C]</v>
      </c>
      <c r="S246" s="381" t="str">
        <v>[C-i-C]</v>
      </c>
      <c r="T246" s="381" t="str">
        <v>[C-i-C]</v>
      </c>
      <c r="U246" s="381" t="str">
        <v>[C-i-C]</v>
      </c>
      <c r="V246" s="381" t="str">
        <v>[C-i-C]</v>
      </c>
      <c r="W246" s="381" t="str">
        <v>[C-i-C]</v>
      </c>
      <c r="X246" s="381" t="str">
        <v>[C-i-C]</v>
      </c>
      <c r="Y246" s="381" t="str">
        <v>[C-i-C]</v>
      </c>
      <c r="Z246" s="381" t="str">
        <v>[C-i-C]</v>
      </c>
      <c r="AA246" s="381" t="str">
        <v>[C-i-C]</v>
      </c>
      <c r="AB246" s="381" t="str">
        <v>[C-i-C]</v>
      </c>
      <c r="AC246" s="381" t="str">
        <v>[C-i-C]</v>
      </c>
      <c r="AD246" s="381" t="str">
        <v>[C-i-C]</v>
      </c>
      <c r="AE246" s="381" t="str">
        <v>[C-i-C]</v>
      </c>
      <c r="AF246" s="381" t="str">
        <v>[C-i-C]</v>
      </c>
      <c r="AG246" s="381" t="str">
        <v>[C-i-C]</v>
      </c>
      <c r="AH246" s="381" t="str">
        <v>[C-i-C]</v>
      </c>
      <c r="AI246" s="133">
        <v>0</v>
      </c>
      <c r="AJ246" s="133">
        <v>0</v>
      </c>
      <c r="AK246" s="133">
        <v>0</v>
      </c>
      <c r="AL246" s="133">
        <v>0</v>
      </c>
      <c r="AM246" s="133">
        <v>0</v>
      </c>
      <c r="AN246" s="133">
        <v>0</v>
      </c>
      <c r="AO246" s="133">
        <v>0</v>
      </c>
      <c r="AP246" s="133">
        <v>0</v>
      </c>
      <c r="AQ246" s="133">
        <v>0</v>
      </c>
      <c r="AR246" s="133">
        <v>0</v>
      </c>
      <c r="AS246" s="133">
        <v>0</v>
      </c>
      <c r="AT246" s="133">
        <v>0</v>
      </c>
      <c r="AU246" s="133">
        <v>0</v>
      </c>
      <c r="AV246" s="133">
        <v>0</v>
      </c>
      <c r="AW246" s="133">
        <v>0</v>
      </c>
      <c r="AX246" s="133">
        <v>0</v>
      </c>
      <c r="AY246" s="133">
        <v>0</v>
      </c>
      <c r="AZ246" s="133">
        <v>0</v>
      </c>
      <c r="BA246" s="133">
        <v>0</v>
      </c>
      <c r="BB246" s="133">
        <v>0</v>
      </c>
      <c r="BC246" s="133">
        <v>0</v>
      </c>
      <c r="BD246" s="133">
        <v>0</v>
      </c>
      <c r="BE246" s="133">
        <v>0</v>
      </c>
      <c r="BF246" s="133">
        <v>0</v>
      </c>
      <c r="BG246" s="133">
        <v>0</v>
      </c>
      <c r="BH246" s="133">
        <v>0</v>
      </c>
      <c r="BI246" s="133">
        <v>0</v>
      </c>
      <c r="BJ246" s="133">
        <v>0</v>
      </c>
      <c r="BK246" s="133">
        <v>0</v>
      </c>
      <c r="BL246" s="133">
        <v>0</v>
      </c>
      <c r="BM246" s="133">
        <v>0</v>
      </c>
      <c r="BN246" s="133">
        <v>0</v>
      </c>
      <c r="BO246" s="133">
        <v>0</v>
      </c>
      <c r="BP246" s="133">
        <v>0</v>
      </c>
      <c r="BQ246" s="133">
        <v>0</v>
      </c>
      <c r="BR246" s="133">
        <v>0</v>
      </c>
      <c r="BS246" s="381" t="str">
        <v>[C-i-C]</v>
      </c>
      <c r="BT246" s="381" t="str">
        <v>[C-i-C]</v>
      </c>
      <c r="BU246" s="381" t="str">
        <v>[C-i-C]</v>
      </c>
      <c r="BV246" s="381" t="str">
        <v>[C-i-C]</v>
      </c>
      <c r="BW246" s="381" t="str">
        <v>[C-i-C]</v>
      </c>
      <c r="BX246" s="381" t="str">
        <v>[C-i-C]</v>
      </c>
      <c r="BY246" s="381" t="str">
        <v>[C-i-C]</v>
      </c>
      <c r="BZ246" s="381" t="str">
        <v>[C-i-C]</v>
      </c>
      <c r="CA246" s="381" t="str">
        <v>[C-i-C]</v>
      </c>
      <c r="CB246" s="381" t="str">
        <v>[C-i-C]</v>
      </c>
      <c r="CC246" s="381" t="str">
        <v>[C-i-C]</v>
      </c>
      <c r="CD246" s="381" t="str">
        <v>[C-i-C]</v>
      </c>
      <c r="CE246" s="381" t="str">
        <v>[C-i-C]</v>
      </c>
      <c r="CF246" s="381" t="str">
        <v>[C-i-C]</v>
      </c>
      <c r="CG246" s="381" t="str">
        <v>[C-i-C]</v>
      </c>
      <c r="CH246" s="381" t="str">
        <v>[C-i-C]</v>
      </c>
      <c r="CI246" s="381" t="str">
        <v>[C-i-C]</v>
      </c>
      <c r="CJ246" s="381" t="str">
        <v>[C-i-C]</v>
      </c>
      <c r="CK246" s="381" t="str">
        <v>[C-i-C]</v>
      </c>
      <c r="CL246" s="381" t="str">
        <v>[C-i-C]</v>
      </c>
      <c r="CM246" s="381" t="str">
        <v>[C-i-C]</v>
      </c>
      <c r="CN246" s="381" t="str">
        <v>[C-i-C]</v>
      </c>
      <c r="CO246" s="133">
        <v>0</v>
      </c>
      <c r="CP246" s="133">
        <v>0</v>
      </c>
      <c r="CQ246" s="133">
        <v>0</v>
      </c>
      <c r="CR246" s="133">
        <v>0</v>
      </c>
      <c r="CS246" s="133">
        <v>0</v>
      </c>
      <c r="CT246" s="133">
        <v>0</v>
      </c>
      <c r="CU246" s="133">
        <v>0</v>
      </c>
      <c r="CV246" s="133">
        <v>0</v>
      </c>
      <c r="CW246" s="133">
        <v>0</v>
      </c>
      <c r="CX246" s="133">
        <v>0</v>
      </c>
      <c r="CY246" s="133">
        <v>0</v>
      </c>
      <c r="CZ246" s="133">
        <v>0</v>
      </c>
      <c r="DA246" s="133">
        <v>0</v>
      </c>
      <c r="DB246" s="133">
        <v>0</v>
      </c>
      <c r="DC246" s="133">
        <v>0</v>
      </c>
      <c r="DD246" s="133">
        <v>0</v>
      </c>
      <c r="DE246" s="133">
        <v>0</v>
      </c>
      <c r="DF246" s="133">
        <v>0</v>
      </c>
      <c r="DG246" s="133">
        <v>0</v>
      </c>
      <c r="DH246" s="133">
        <v>0</v>
      </c>
      <c r="DI246" s="133">
        <v>0</v>
      </c>
      <c r="DJ246" s="133">
        <v>0</v>
      </c>
      <c r="DK246" s="133">
        <v>0</v>
      </c>
      <c r="DL246" s="133">
        <v>0</v>
      </c>
      <c r="DM246" s="133">
        <v>0</v>
      </c>
      <c r="DN246" s="133">
        <v>0</v>
      </c>
      <c r="DO246" s="133">
        <v>0</v>
      </c>
      <c r="DP246" s="133">
        <v>0</v>
      </c>
      <c r="DQ246" s="133">
        <v>0</v>
      </c>
      <c r="DR246" s="133">
        <v>0</v>
      </c>
      <c r="DS246" s="133">
        <v>0</v>
      </c>
      <c r="DU246" s="223"/>
      <c r="DV246" s="223"/>
      <c r="DW246" s="223"/>
      <c r="DX246" s="223"/>
      <c r="DY246" s="223"/>
      <c r="DZ246" s="223"/>
      <c r="EA246" s="223">
        <v>0</v>
      </c>
      <c r="EB246" s="223">
        <v>0</v>
      </c>
      <c r="EC246" s="223">
        <v>0</v>
      </c>
      <c r="ED246" s="223">
        <f t="shared" si="50"/>
        <v>0</v>
      </c>
      <c r="EE246" s="223">
        <f t="shared" si="51"/>
        <v>0</v>
      </c>
      <c r="EF246" s="147" t="str">
        <f t="shared" si="52"/>
        <v>OK</v>
      </c>
      <c r="EG246" s="223">
        <f t="shared" si="53"/>
        <v>0</v>
      </c>
      <c r="EI246" s="223">
        <f t="shared" si="49"/>
        <v>170775.34948224848</v>
      </c>
      <c r="EJ246" s="223">
        <f>EI246*'Key assumptions'!$H$20*'Key assumptions'!$H$21</f>
        <v>6404.0756055843176</v>
      </c>
      <c r="EK246" s="279">
        <f t="shared" si="56"/>
        <v>0.23963133640552994</v>
      </c>
      <c r="EL246" s="223">
        <f t="shared" si="54"/>
        <v>1534.6171958082234</v>
      </c>
      <c r="ET246" s="133">
        <f t="shared" si="60"/>
        <v>4</v>
      </c>
      <c r="EU246" s="133">
        <f t="shared" si="60"/>
        <v>12</v>
      </c>
      <c r="EV246" s="133">
        <f t="shared" si="60"/>
        <v>6</v>
      </c>
      <c r="EW246" s="133">
        <f t="shared" si="60"/>
        <v>0</v>
      </c>
      <c r="EX246" s="133">
        <f t="shared" si="60"/>
        <v>0</v>
      </c>
      <c r="EY246" s="133">
        <f t="shared" si="55"/>
        <v>22</v>
      </c>
      <c r="FA246" s="223">
        <v>0</v>
      </c>
      <c r="FB246" s="223">
        <v>0</v>
      </c>
    </row>
    <row r="247" spans="1:158" ht="12.6" thickBot="1" x14ac:dyDescent="0.45">
      <c r="A247" s="133" t="str">
        <v>Construction Management</v>
      </c>
      <c r="B247" s="133" t="str">
        <v>N/A</v>
      </c>
      <c r="C247" s="133" t="str">
        <v>Internal Labour</v>
      </c>
      <c r="D247" s="133" t="str">
        <v>PT003696 AI BCSS Handover</v>
      </c>
      <c r="E247" s="133" t="str">
        <v>Commissioning Engineer</v>
      </c>
      <c r="F247" s="133">
        <v>216.62</v>
      </c>
      <c r="G247" s="133">
        <v>94.875194156804724</v>
      </c>
      <c r="H247" s="133">
        <v>0</v>
      </c>
      <c r="I247" s="133">
        <v>0</v>
      </c>
      <c r="J247" s="133">
        <v>0</v>
      </c>
      <c r="K247" s="133">
        <v>0</v>
      </c>
      <c r="L247" s="133">
        <v>0</v>
      </c>
      <c r="M247" s="381" t="str">
        <v>[C-i-C]</v>
      </c>
      <c r="N247" s="381" t="str">
        <v>[C-i-C]</v>
      </c>
      <c r="O247" s="381" t="str">
        <v>[C-i-C]</v>
      </c>
      <c r="P247" s="381" t="str">
        <v>[C-i-C]</v>
      </c>
      <c r="Q247" s="381" t="str">
        <v>[C-i-C]</v>
      </c>
      <c r="R247" s="381" t="str">
        <v>[C-i-C]</v>
      </c>
      <c r="S247" s="381" t="str">
        <v>[C-i-C]</v>
      </c>
      <c r="T247" s="381" t="str">
        <v>[C-i-C]</v>
      </c>
      <c r="U247" s="381" t="str">
        <v>[C-i-C]</v>
      </c>
      <c r="V247" s="381" t="str">
        <v>[C-i-C]</v>
      </c>
      <c r="W247" s="381" t="str">
        <v>[C-i-C]</v>
      </c>
      <c r="X247" s="381" t="str">
        <v>[C-i-C]</v>
      </c>
      <c r="Y247" s="381" t="str">
        <v>[C-i-C]</v>
      </c>
      <c r="Z247" s="381" t="str">
        <v>[C-i-C]</v>
      </c>
      <c r="AA247" s="381" t="str">
        <v>[C-i-C]</v>
      </c>
      <c r="AB247" s="381" t="str">
        <v>[C-i-C]</v>
      </c>
      <c r="AC247" s="381" t="str">
        <v>[C-i-C]</v>
      </c>
      <c r="AD247" s="381" t="str">
        <v>[C-i-C]</v>
      </c>
      <c r="AE247" s="381" t="str">
        <v>[C-i-C]</v>
      </c>
      <c r="AF247" s="381" t="str">
        <v>[C-i-C]</v>
      </c>
      <c r="AG247" s="381" t="str">
        <v>[C-i-C]</v>
      </c>
      <c r="AH247" s="381" t="str">
        <v>[C-i-C]</v>
      </c>
      <c r="AI247" s="133">
        <v>0</v>
      </c>
      <c r="AJ247" s="133">
        <v>0</v>
      </c>
      <c r="AK247" s="133">
        <v>0</v>
      </c>
      <c r="AL247" s="133">
        <v>0</v>
      </c>
      <c r="AM247" s="133">
        <v>0</v>
      </c>
      <c r="AN247" s="133">
        <v>0</v>
      </c>
      <c r="AO247" s="133">
        <v>0</v>
      </c>
      <c r="AP247" s="133">
        <v>0</v>
      </c>
      <c r="AQ247" s="133">
        <v>0</v>
      </c>
      <c r="AR247" s="133">
        <v>0</v>
      </c>
      <c r="AS247" s="133">
        <v>0</v>
      </c>
      <c r="AT247" s="133">
        <v>0</v>
      </c>
      <c r="AU247" s="133">
        <v>0</v>
      </c>
      <c r="AV247" s="133">
        <v>0</v>
      </c>
      <c r="AW247" s="133">
        <v>0</v>
      </c>
      <c r="AX247" s="133">
        <v>0</v>
      </c>
      <c r="AY247" s="133">
        <v>0</v>
      </c>
      <c r="AZ247" s="133">
        <v>0</v>
      </c>
      <c r="BA247" s="133">
        <v>0</v>
      </c>
      <c r="BB247" s="133">
        <v>0</v>
      </c>
      <c r="BC247" s="133">
        <v>0</v>
      </c>
      <c r="BD247" s="133">
        <v>0</v>
      </c>
      <c r="BE247" s="133">
        <v>0</v>
      </c>
      <c r="BF247" s="133">
        <v>0</v>
      </c>
      <c r="BG247" s="133">
        <v>0</v>
      </c>
      <c r="BH247" s="133">
        <v>0</v>
      </c>
      <c r="BI247" s="133">
        <v>0</v>
      </c>
      <c r="BJ247" s="133">
        <v>0</v>
      </c>
      <c r="BK247" s="133">
        <v>0</v>
      </c>
      <c r="BL247" s="133">
        <v>0</v>
      </c>
      <c r="BM247" s="133">
        <v>0</v>
      </c>
      <c r="BN247" s="133">
        <v>0</v>
      </c>
      <c r="BO247" s="133">
        <v>0</v>
      </c>
      <c r="BP247" s="133">
        <v>0</v>
      </c>
      <c r="BQ247" s="133">
        <v>0</v>
      </c>
      <c r="BR247" s="133">
        <v>0</v>
      </c>
      <c r="BS247" s="381" t="str">
        <v>[C-i-C]</v>
      </c>
      <c r="BT247" s="381" t="str">
        <v>[C-i-C]</v>
      </c>
      <c r="BU247" s="381" t="str">
        <v>[C-i-C]</v>
      </c>
      <c r="BV247" s="381" t="str">
        <v>[C-i-C]</v>
      </c>
      <c r="BW247" s="381" t="str">
        <v>[C-i-C]</v>
      </c>
      <c r="BX247" s="381" t="str">
        <v>[C-i-C]</v>
      </c>
      <c r="BY247" s="381" t="str">
        <v>[C-i-C]</v>
      </c>
      <c r="BZ247" s="381" t="str">
        <v>[C-i-C]</v>
      </c>
      <c r="CA247" s="381" t="str">
        <v>[C-i-C]</v>
      </c>
      <c r="CB247" s="381" t="str">
        <v>[C-i-C]</v>
      </c>
      <c r="CC247" s="381" t="str">
        <v>[C-i-C]</v>
      </c>
      <c r="CD247" s="381" t="str">
        <v>[C-i-C]</v>
      </c>
      <c r="CE247" s="381" t="str">
        <v>[C-i-C]</v>
      </c>
      <c r="CF247" s="381" t="str">
        <v>[C-i-C]</v>
      </c>
      <c r="CG247" s="381" t="str">
        <v>[C-i-C]</v>
      </c>
      <c r="CH247" s="381" t="str">
        <v>[C-i-C]</v>
      </c>
      <c r="CI247" s="381" t="str">
        <v>[C-i-C]</v>
      </c>
      <c r="CJ247" s="381" t="str">
        <v>[C-i-C]</v>
      </c>
      <c r="CK247" s="381" t="str">
        <v>[C-i-C]</v>
      </c>
      <c r="CL247" s="381" t="str">
        <v>[C-i-C]</v>
      </c>
      <c r="CM247" s="381" t="str">
        <v>[C-i-C]</v>
      </c>
      <c r="CN247" s="381" t="str">
        <v>[C-i-C]</v>
      </c>
      <c r="CO247" s="133">
        <v>0</v>
      </c>
      <c r="CP247" s="133">
        <v>0</v>
      </c>
      <c r="CQ247" s="133">
        <v>0</v>
      </c>
      <c r="CR247" s="133">
        <v>0</v>
      </c>
      <c r="CS247" s="133">
        <v>0</v>
      </c>
      <c r="CT247" s="133">
        <v>0</v>
      </c>
      <c r="CU247" s="133">
        <v>0</v>
      </c>
      <c r="CV247" s="133">
        <v>0</v>
      </c>
      <c r="CW247" s="133">
        <v>0</v>
      </c>
      <c r="CX247" s="133">
        <v>0</v>
      </c>
      <c r="CY247" s="133">
        <v>0</v>
      </c>
      <c r="CZ247" s="133">
        <v>0</v>
      </c>
      <c r="DA247" s="133">
        <v>0</v>
      </c>
      <c r="DB247" s="133">
        <v>0</v>
      </c>
      <c r="DC247" s="133">
        <v>0</v>
      </c>
      <c r="DD247" s="133">
        <v>0</v>
      </c>
      <c r="DE247" s="133">
        <v>0</v>
      </c>
      <c r="DF247" s="133">
        <v>0</v>
      </c>
      <c r="DG247" s="133">
        <v>0</v>
      </c>
      <c r="DH247" s="133">
        <v>0</v>
      </c>
      <c r="DI247" s="133">
        <v>0</v>
      </c>
      <c r="DJ247" s="133">
        <v>0</v>
      </c>
      <c r="DK247" s="133">
        <v>0</v>
      </c>
      <c r="DL247" s="133">
        <v>0</v>
      </c>
      <c r="DM247" s="133">
        <v>0</v>
      </c>
      <c r="DN247" s="133">
        <v>0</v>
      </c>
      <c r="DO247" s="133">
        <v>0</v>
      </c>
      <c r="DP247" s="133">
        <v>0</v>
      </c>
      <c r="DQ247" s="133">
        <v>0</v>
      </c>
      <c r="DR247" s="133">
        <v>0</v>
      </c>
      <c r="DS247" s="133">
        <v>0</v>
      </c>
      <c r="DU247" s="223"/>
      <c r="DV247" s="223"/>
      <c r="DW247" s="223"/>
      <c r="DX247" s="223"/>
      <c r="DY247" s="223"/>
      <c r="DZ247" s="223"/>
      <c r="EA247" s="223">
        <v>0</v>
      </c>
      <c r="EB247" s="223">
        <v>0</v>
      </c>
      <c r="EC247" s="223">
        <v>0</v>
      </c>
      <c r="ED247" s="223">
        <f t="shared" si="50"/>
        <v>0</v>
      </c>
      <c r="EE247" s="223">
        <f t="shared" si="51"/>
        <v>0</v>
      </c>
      <c r="EF247" s="147" t="str">
        <f t="shared" si="52"/>
        <v>OK</v>
      </c>
      <c r="EG247" s="223">
        <f t="shared" si="53"/>
        <v>0</v>
      </c>
      <c r="EI247" s="223">
        <f t="shared" si="49"/>
        <v>170775.34948224848</v>
      </c>
      <c r="EJ247" s="223">
        <f>EI247*'Key assumptions'!$H$20*'Key assumptions'!$H$21</f>
        <v>6404.0756055843176</v>
      </c>
      <c r="EK247" s="279">
        <f t="shared" si="56"/>
        <v>0.23963133640552994</v>
      </c>
      <c r="EL247" s="223">
        <f t="shared" si="54"/>
        <v>1534.6171958082234</v>
      </c>
      <c r="ET247" s="133">
        <f t="shared" si="60"/>
        <v>4</v>
      </c>
      <c r="EU247" s="133">
        <f t="shared" si="60"/>
        <v>12</v>
      </c>
      <c r="EV247" s="133">
        <f t="shared" si="60"/>
        <v>6</v>
      </c>
      <c r="EW247" s="133">
        <f t="shared" si="60"/>
        <v>0</v>
      </c>
      <c r="EX247" s="133">
        <f t="shared" si="60"/>
        <v>0</v>
      </c>
      <c r="EY247" s="133">
        <f t="shared" si="55"/>
        <v>22</v>
      </c>
      <c r="FA247" s="223">
        <v>0</v>
      </c>
      <c r="FB247" s="223">
        <v>0</v>
      </c>
    </row>
    <row r="248" spans="1:158" ht="12.6" thickBot="1" x14ac:dyDescent="0.45">
      <c r="A248" s="133" t="str">
        <v>Construction Management</v>
      </c>
      <c r="B248" s="133" t="str">
        <v>N/A</v>
      </c>
      <c r="C248" s="133" t="str">
        <v>Internal Labour</v>
      </c>
      <c r="D248" s="133" t="str">
        <v>PT003696 AI BCSS Handover</v>
      </c>
      <c r="E248" s="133" t="str">
        <v>L5 Manager</v>
      </c>
      <c r="F248" s="133">
        <v>318.92</v>
      </c>
      <c r="G248" s="133">
        <v>142.5</v>
      </c>
      <c r="H248" s="133">
        <v>0</v>
      </c>
      <c r="I248" s="133">
        <v>0</v>
      </c>
      <c r="J248" s="133">
        <v>0</v>
      </c>
      <c r="K248" s="133">
        <v>0</v>
      </c>
      <c r="L248" s="133">
        <v>0</v>
      </c>
      <c r="M248" s="381" t="str">
        <v>[C-i-C]</v>
      </c>
      <c r="N248" s="381" t="str">
        <v>[C-i-C]</v>
      </c>
      <c r="O248" s="381" t="str">
        <v>[C-i-C]</v>
      </c>
      <c r="P248" s="381" t="str">
        <v>[C-i-C]</v>
      </c>
      <c r="Q248" s="381" t="str">
        <v>[C-i-C]</v>
      </c>
      <c r="R248" s="381" t="str">
        <v>[C-i-C]</v>
      </c>
      <c r="S248" s="381" t="str">
        <v>[C-i-C]</v>
      </c>
      <c r="T248" s="381" t="str">
        <v>[C-i-C]</v>
      </c>
      <c r="U248" s="381" t="str">
        <v>[C-i-C]</v>
      </c>
      <c r="V248" s="381" t="str">
        <v>[C-i-C]</v>
      </c>
      <c r="W248" s="381" t="str">
        <v>[C-i-C]</v>
      </c>
      <c r="X248" s="381" t="str">
        <v>[C-i-C]</v>
      </c>
      <c r="Y248" s="381" t="str">
        <v>[C-i-C]</v>
      </c>
      <c r="Z248" s="381" t="str">
        <v>[C-i-C]</v>
      </c>
      <c r="AA248" s="381" t="str">
        <v>[C-i-C]</v>
      </c>
      <c r="AB248" s="381" t="str">
        <v>[C-i-C]</v>
      </c>
      <c r="AC248" s="381" t="str">
        <v>[C-i-C]</v>
      </c>
      <c r="AD248" s="381" t="str">
        <v>[C-i-C]</v>
      </c>
      <c r="AE248" s="381" t="str">
        <v>[C-i-C]</v>
      </c>
      <c r="AF248" s="381" t="str">
        <v>[C-i-C]</v>
      </c>
      <c r="AG248" s="381" t="str">
        <v>[C-i-C]</v>
      </c>
      <c r="AH248" s="381" t="str">
        <v>[C-i-C]</v>
      </c>
      <c r="AI248" s="133">
        <v>0</v>
      </c>
      <c r="AJ248" s="133">
        <v>0</v>
      </c>
      <c r="AK248" s="133">
        <v>0</v>
      </c>
      <c r="AL248" s="133">
        <v>0</v>
      </c>
      <c r="AM248" s="133">
        <v>0</v>
      </c>
      <c r="AN248" s="133">
        <v>0</v>
      </c>
      <c r="AO248" s="133">
        <v>0</v>
      </c>
      <c r="AP248" s="133">
        <v>0</v>
      </c>
      <c r="AQ248" s="133">
        <v>0</v>
      </c>
      <c r="AR248" s="133">
        <v>0</v>
      </c>
      <c r="AS248" s="133">
        <v>0</v>
      </c>
      <c r="AT248" s="133">
        <v>0</v>
      </c>
      <c r="AU248" s="133">
        <v>0</v>
      </c>
      <c r="AV248" s="133">
        <v>0</v>
      </c>
      <c r="AW248" s="133">
        <v>0</v>
      </c>
      <c r="AX248" s="133">
        <v>0</v>
      </c>
      <c r="AY248" s="133">
        <v>0</v>
      </c>
      <c r="AZ248" s="133">
        <v>0</v>
      </c>
      <c r="BA248" s="133">
        <v>0</v>
      </c>
      <c r="BB248" s="133">
        <v>0</v>
      </c>
      <c r="BC248" s="133">
        <v>0</v>
      </c>
      <c r="BD248" s="133">
        <v>0</v>
      </c>
      <c r="BE248" s="133">
        <v>0</v>
      </c>
      <c r="BF248" s="133">
        <v>0</v>
      </c>
      <c r="BG248" s="133">
        <v>0</v>
      </c>
      <c r="BH248" s="133">
        <v>0</v>
      </c>
      <c r="BI248" s="133">
        <v>0</v>
      </c>
      <c r="BJ248" s="133">
        <v>0</v>
      </c>
      <c r="BK248" s="133">
        <v>0</v>
      </c>
      <c r="BL248" s="133">
        <v>0</v>
      </c>
      <c r="BM248" s="133">
        <v>0</v>
      </c>
      <c r="BN248" s="133">
        <v>0</v>
      </c>
      <c r="BO248" s="133">
        <v>0</v>
      </c>
      <c r="BP248" s="133">
        <v>0</v>
      </c>
      <c r="BQ248" s="133">
        <v>0</v>
      </c>
      <c r="BR248" s="133">
        <v>0</v>
      </c>
      <c r="BS248" s="381" t="str">
        <v>[C-i-C]</v>
      </c>
      <c r="BT248" s="381" t="str">
        <v>[C-i-C]</v>
      </c>
      <c r="BU248" s="381" t="str">
        <v>[C-i-C]</v>
      </c>
      <c r="BV248" s="381" t="str">
        <v>[C-i-C]</v>
      </c>
      <c r="BW248" s="381" t="str">
        <v>[C-i-C]</v>
      </c>
      <c r="BX248" s="381" t="str">
        <v>[C-i-C]</v>
      </c>
      <c r="BY248" s="381" t="str">
        <v>[C-i-C]</v>
      </c>
      <c r="BZ248" s="381" t="str">
        <v>[C-i-C]</v>
      </c>
      <c r="CA248" s="381" t="str">
        <v>[C-i-C]</v>
      </c>
      <c r="CB248" s="381" t="str">
        <v>[C-i-C]</v>
      </c>
      <c r="CC248" s="381" t="str">
        <v>[C-i-C]</v>
      </c>
      <c r="CD248" s="381" t="str">
        <v>[C-i-C]</v>
      </c>
      <c r="CE248" s="381" t="str">
        <v>[C-i-C]</v>
      </c>
      <c r="CF248" s="381" t="str">
        <v>[C-i-C]</v>
      </c>
      <c r="CG248" s="381" t="str">
        <v>[C-i-C]</v>
      </c>
      <c r="CH248" s="381" t="str">
        <v>[C-i-C]</v>
      </c>
      <c r="CI248" s="381" t="str">
        <v>[C-i-C]</v>
      </c>
      <c r="CJ248" s="381" t="str">
        <v>[C-i-C]</v>
      </c>
      <c r="CK248" s="381" t="str">
        <v>[C-i-C]</v>
      </c>
      <c r="CL248" s="381" t="str">
        <v>[C-i-C]</v>
      </c>
      <c r="CM248" s="381" t="str">
        <v>[C-i-C]</v>
      </c>
      <c r="CN248" s="381" t="str">
        <v>[C-i-C]</v>
      </c>
      <c r="CO248" s="133">
        <v>0</v>
      </c>
      <c r="CP248" s="133">
        <v>0</v>
      </c>
      <c r="CQ248" s="133">
        <v>0</v>
      </c>
      <c r="CR248" s="133">
        <v>0</v>
      </c>
      <c r="CS248" s="133">
        <v>0</v>
      </c>
      <c r="CT248" s="133">
        <v>0</v>
      </c>
      <c r="CU248" s="133">
        <v>0</v>
      </c>
      <c r="CV248" s="133">
        <v>0</v>
      </c>
      <c r="CW248" s="133">
        <v>0</v>
      </c>
      <c r="CX248" s="133">
        <v>0</v>
      </c>
      <c r="CY248" s="133">
        <v>0</v>
      </c>
      <c r="CZ248" s="133">
        <v>0</v>
      </c>
      <c r="DA248" s="133">
        <v>0</v>
      </c>
      <c r="DB248" s="133">
        <v>0</v>
      </c>
      <c r="DC248" s="133">
        <v>0</v>
      </c>
      <c r="DD248" s="133">
        <v>0</v>
      </c>
      <c r="DE248" s="133">
        <v>0</v>
      </c>
      <c r="DF248" s="133">
        <v>0</v>
      </c>
      <c r="DG248" s="133">
        <v>0</v>
      </c>
      <c r="DH248" s="133">
        <v>0</v>
      </c>
      <c r="DI248" s="133">
        <v>0</v>
      </c>
      <c r="DJ248" s="133">
        <v>0</v>
      </c>
      <c r="DK248" s="133">
        <v>0</v>
      </c>
      <c r="DL248" s="133">
        <v>0</v>
      </c>
      <c r="DM248" s="133">
        <v>0</v>
      </c>
      <c r="DN248" s="133">
        <v>0</v>
      </c>
      <c r="DO248" s="133">
        <v>0</v>
      </c>
      <c r="DP248" s="133">
        <v>0</v>
      </c>
      <c r="DQ248" s="133">
        <v>0</v>
      </c>
      <c r="DR248" s="133">
        <v>0</v>
      </c>
      <c r="DS248" s="133">
        <v>0</v>
      </c>
      <c r="DU248" s="223"/>
      <c r="DV248" s="223"/>
      <c r="DW248" s="223"/>
      <c r="DX248" s="223"/>
      <c r="DY248" s="223"/>
      <c r="DZ248" s="223"/>
      <c r="EA248" s="223">
        <v>0</v>
      </c>
      <c r="EB248" s="223">
        <v>0</v>
      </c>
      <c r="EC248" s="223">
        <v>0</v>
      </c>
      <c r="ED248" s="223">
        <f t="shared" si="50"/>
        <v>0</v>
      </c>
      <c r="EE248" s="223">
        <f t="shared" si="51"/>
        <v>0</v>
      </c>
      <c r="EF248" s="147" t="str">
        <f t="shared" si="52"/>
        <v>OK</v>
      </c>
      <c r="EG248" s="223">
        <f t="shared" si="53"/>
        <v>0</v>
      </c>
      <c r="EI248" s="223">
        <f t="shared" si="49"/>
        <v>256500</v>
      </c>
      <c r="EJ248" s="223">
        <f>EI248*'Key assumptions'!$H$20*'Key assumptions'!$H$21</f>
        <v>9618.75</v>
      </c>
      <c r="EK248" s="279">
        <f t="shared" si="56"/>
        <v>0.23963133640552994</v>
      </c>
      <c r="EL248" s="223">
        <f t="shared" si="54"/>
        <v>2304.953917050691</v>
      </c>
      <c r="ET248" s="133">
        <f t="shared" si="60"/>
        <v>4</v>
      </c>
      <c r="EU248" s="133">
        <f t="shared" si="60"/>
        <v>12</v>
      </c>
      <c r="EV248" s="133">
        <f t="shared" si="60"/>
        <v>6</v>
      </c>
      <c r="EW248" s="133">
        <f t="shared" si="60"/>
        <v>0</v>
      </c>
      <c r="EX248" s="133">
        <f t="shared" si="60"/>
        <v>0</v>
      </c>
      <c r="EY248" s="133">
        <f t="shared" si="55"/>
        <v>22</v>
      </c>
      <c r="FA248" s="223">
        <v>0</v>
      </c>
      <c r="FB248" s="223">
        <v>0</v>
      </c>
    </row>
    <row r="249" spans="1:158" ht="12.6" thickBot="1" x14ac:dyDescent="0.45">
      <c r="A249" s="133" t="str">
        <v>Construction Management</v>
      </c>
      <c r="B249" s="133" t="str">
        <v>N/A</v>
      </c>
      <c r="C249" s="133" t="str">
        <v>Internal Labour</v>
      </c>
      <c r="D249" s="133" t="str">
        <v>PT003696 AI BCSS Handover</v>
      </c>
      <c r="E249" s="133" t="str">
        <v>Secondary Systems Technician</v>
      </c>
      <c r="F249" s="133">
        <v>195.86</v>
      </c>
      <c r="G249" s="133">
        <v>85.794730029585793</v>
      </c>
      <c r="H249" s="133">
        <v>0</v>
      </c>
      <c r="I249" s="133">
        <v>0</v>
      </c>
      <c r="J249" s="133">
        <v>0</v>
      </c>
      <c r="K249" s="133">
        <v>0</v>
      </c>
      <c r="L249" s="133">
        <v>0</v>
      </c>
      <c r="M249" s="381" t="str">
        <v>[C-i-C]</v>
      </c>
      <c r="N249" s="381" t="str">
        <v>[C-i-C]</v>
      </c>
      <c r="O249" s="381" t="str">
        <v>[C-i-C]</v>
      </c>
      <c r="P249" s="381" t="str">
        <v>[C-i-C]</v>
      </c>
      <c r="Q249" s="381" t="str">
        <v>[C-i-C]</v>
      </c>
      <c r="R249" s="381" t="str">
        <v>[C-i-C]</v>
      </c>
      <c r="S249" s="381" t="str">
        <v>[C-i-C]</v>
      </c>
      <c r="T249" s="381" t="str">
        <v>[C-i-C]</v>
      </c>
      <c r="U249" s="381" t="str">
        <v>[C-i-C]</v>
      </c>
      <c r="V249" s="381" t="str">
        <v>[C-i-C]</v>
      </c>
      <c r="W249" s="381" t="str">
        <v>[C-i-C]</v>
      </c>
      <c r="X249" s="381" t="str">
        <v>[C-i-C]</v>
      </c>
      <c r="Y249" s="381" t="str">
        <v>[C-i-C]</v>
      </c>
      <c r="Z249" s="381" t="str">
        <v>[C-i-C]</v>
      </c>
      <c r="AA249" s="381" t="str">
        <v>[C-i-C]</v>
      </c>
      <c r="AB249" s="381" t="str">
        <v>[C-i-C]</v>
      </c>
      <c r="AC249" s="381" t="str">
        <v>[C-i-C]</v>
      </c>
      <c r="AD249" s="381" t="str">
        <v>[C-i-C]</v>
      </c>
      <c r="AE249" s="381" t="str">
        <v>[C-i-C]</v>
      </c>
      <c r="AF249" s="381" t="str">
        <v>[C-i-C]</v>
      </c>
      <c r="AG249" s="381" t="str">
        <v>[C-i-C]</v>
      </c>
      <c r="AH249" s="381" t="str">
        <v>[C-i-C]</v>
      </c>
      <c r="AI249" s="133">
        <v>0</v>
      </c>
      <c r="AJ249" s="133">
        <v>0</v>
      </c>
      <c r="AK249" s="133">
        <v>0</v>
      </c>
      <c r="AL249" s="133">
        <v>0</v>
      </c>
      <c r="AM249" s="133">
        <v>0</v>
      </c>
      <c r="AN249" s="133">
        <v>0</v>
      </c>
      <c r="AO249" s="133">
        <v>0</v>
      </c>
      <c r="AP249" s="133">
        <v>0</v>
      </c>
      <c r="AQ249" s="133">
        <v>0</v>
      </c>
      <c r="AR249" s="133">
        <v>0</v>
      </c>
      <c r="AS249" s="133">
        <v>0</v>
      </c>
      <c r="AT249" s="133">
        <v>0</v>
      </c>
      <c r="AU249" s="133">
        <v>0</v>
      </c>
      <c r="AV249" s="133">
        <v>0</v>
      </c>
      <c r="AW249" s="133">
        <v>0</v>
      </c>
      <c r="AX249" s="133">
        <v>0</v>
      </c>
      <c r="AY249" s="133">
        <v>0</v>
      </c>
      <c r="AZ249" s="133">
        <v>0</v>
      </c>
      <c r="BA249" s="133">
        <v>0</v>
      </c>
      <c r="BB249" s="133">
        <v>0</v>
      </c>
      <c r="BC249" s="133">
        <v>0</v>
      </c>
      <c r="BD249" s="133">
        <v>0</v>
      </c>
      <c r="BE249" s="133">
        <v>0</v>
      </c>
      <c r="BF249" s="133">
        <v>0</v>
      </c>
      <c r="BG249" s="133">
        <v>0</v>
      </c>
      <c r="BH249" s="133">
        <v>0</v>
      </c>
      <c r="BI249" s="133">
        <v>0</v>
      </c>
      <c r="BJ249" s="133">
        <v>0</v>
      </c>
      <c r="BK249" s="133">
        <v>0</v>
      </c>
      <c r="BL249" s="133">
        <v>0</v>
      </c>
      <c r="BM249" s="133">
        <v>0</v>
      </c>
      <c r="BN249" s="133">
        <v>0</v>
      </c>
      <c r="BO249" s="133">
        <v>0</v>
      </c>
      <c r="BP249" s="133">
        <v>0</v>
      </c>
      <c r="BQ249" s="133">
        <v>0</v>
      </c>
      <c r="BR249" s="133">
        <v>0</v>
      </c>
      <c r="BS249" s="381" t="str">
        <v>[C-i-C]</v>
      </c>
      <c r="BT249" s="381" t="str">
        <v>[C-i-C]</v>
      </c>
      <c r="BU249" s="381" t="str">
        <v>[C-i-C]</v>
      </c>
      <c r="BV249" s="381" t="str">
        <v>[C-i-C]</v>
      </c>
      <c r="BW249" s="381" t="str">
        <v>[C-i-C]</v>
      </c>
      <c r="BX249" s="381" t="str">
        <v>[C-i-C]</v>
      </c>
      <c r="BY249" s="381" t="str">
        <v>[C-i-C]</v>
      </c>
      <c r="BZ249" s="381" t="str">
        <v>[C-i-C]</v>
      </c>
      <c r="CA249" s="381" t="str">
        <v>[C-i-C]</v>
      </c>
      <c r="CB249" s="381" t="str">
        <v>[C-i-C]</v>
      </c>
      <c r="CC249" s="381" t="str">
        <v>[C-i-C]</v>
      </c>
      <c r="CD249" s="381" t="str">
        <v>[C-i-C]</v>
      </c>
      <c r="CE249" s="381" t="str">
        <v>[C-i-C]</v>
      </c>
      <c r="CF249" s="381" t="str">
        <v>[C-i-C]</v>
      </c>
      <c r="CG249" s="381" t="str">
        <v>[C-i-C]</v>
      </c>
      <c r="CH249" s="381" t="str">
        <v>[C-i-C]</v>
      </c>
      <c r="CI249" s="381" t="str">
        <v>[C-i-C]</v>
      </c>
      <c r="CJ249" s="381" t="str">
        <v>[C-i-C]</v>
      </c>
      <c r="CK249" s="381" t="str">
        <v>[C-i-C]</v>
      </c>
      <c r="CL249" s="381" t="str">
        <v>[C-i-C]</v>
      </c>
      <c r="CM249" s="381" t="str">
        <v>[C-i-C]</v>
      </c>
      <c r="CN249" s="381" t="str">
        <v>[C-i-C]</v>
      </c>
      <c r="CO249" s="133">
        <v>0</v>
      </c>
      <c r="CP249" s="133">
        <v>0</v>
      </c>
      <c r="CQ249" s="133">
        <v>0</v>
      </c>
      <c r="CR249" s="133">
        <v>0</v>
      </c>
      <c r="CS249" s="133">
        <v>0</v>
      </c>
      <c r="CT249" s="133">
        <v>0</v>
      </c>
      <c r="CU249" s="133">
        <v>0</v>
      </c>
      <c r="CV249" s="133">
        <v>0</v>
      </c>
      <c r="CW249" s="133">
        <v>0</v>
      </c>
      <c r="CX249" s="133">
        <v>0</v>
      </c>
      <c r="CY249" s="133">
        <v>0</v>
      </c>
      <c r="CZ249" s="133">
        <v>0</v>
      </c>
      <c r="DA249" s="133">
        <v>0</v>
      </c>
      <c r="DB249" s="133">
        <v>0</v>
      </c>
      <c r="DC249" s="133">
        <v>0</v>
      </c>
      <c r="DD249" s="133">
        <v>0</v>
      </c>
      <c r="DE249" s="133">
        <v>0</v>
      </c>
      <c r="DF249" s="133">
        <v>0</v>
      </c>
      <c r="DG249" s="133">
        <v>0</v>
      </c>
      <c r="DH249" s="133">
        <v>0</v>
      </c>
      <c r="DI249" s="133">
        <v>0</v>
      </c>
      <c r="DJ249" s="133">
        <v>0</v>
      </c>
      <c r="DK249" s="133">
        <v>0</v>
      </c>
      <c r="DL249" s="133">
        <v>0</v>
      </c>
      <c r="DM249" s="133">
        <v>0</v>
      </c>
      <c r="DN249" s="133">
        <v>0</v>
      </c>
      <c r="DO249" s="133">
        <v>0</v>
      </c>
      <c r="DP249" s="133">
        <v>0</v>
      </c>
      <c r="DQ249" s="133">
        <v>0</v>
      </c>
      <c r="DR249" s="133">
        <v>0</v>
      </c>
      <c r="DS249" s="133">
        <v>0</v>
      </c>
      <c r="DU249" s="223"/>
      <c r="DV249" s="223"/>
      <c r="DW249" s="223"/>
      <c r="DX249" s="223"/>
      <c r="DY249" s="223"/>
      <c r="DZ249" s="223"/>
      <c r="EA249" s="223">
        <v>0</v>
      </c>
      <c r="EB249" s="223">
        <v>0</v>
      </c>
      <c r="EC249" s="223">
        <v>0</v>
      </c>
      <c r="ED249" s="223">
        <f t="shared" si="50"/>
        <v>0</v>
      </c>
      <c r="EE249" s="223">
        <f t="shared" si="51"/>
        <v>0</v>
      </c>
      <c r="EF249" s="147" t="str">
        <f t="shared" si="52"/>
        <v>OK</v>
      </c>
      <c r="EG249" s="223">
        <f t="shared" si="53"/>
        <v>0</v>
      </c>
      <c r="EI249" s="223">
        <f t="shared" si="49"/>
        <v>154430.51405325445</v>
      </c>
      <c r="EJ249" s="223">
        <f>EI249*'Key assumptions'!$H$20*'Key assumptions'!$H$21</f>
        <v>5791.1442769970417</v>
      </c>
      <c r="EK249" s="279">
        <f t="shared" si="56"/>
        <v>0.23963133640552994</v>
      </c>
      <c r="EL249" s="223">
        <f t="shared" si="54"/>
        <v>1387.7396424140377</v>
      </c>
      <c r="ET249" s="133">
        <f t="shared" ref="ET249:EX258" si="61">COUNTIFS($H$6:$BL$6,ET$8,$H249:$BL249,"&lt;&gt;"&amp;0)</f>
        <v>4</v>
      </c>
      <c r="EU249" s="133">
        <f t="shared" si="61"/>
        <v>12</v>
      </c>
      <c r="EV249" s="133">
        <f t="shared" si="61"/>
        <v>6</v>
      </c>
      <c r="EW249" s="133">
        <f t="shared" si="61"/>
        <v>0</v>
      </c>
      <c r="EX249" s="133">
        <f t="shared" si="61"/>
        <v>0</v>
      </c>
      <c r="EY249" s="133">
        <f t="shared" si="55"/>
        <v>22</v>
      </c>
      <c r="FA249" s="223">
        <v>0</v>
      </c>
      <c r="FB249" s="223">
        <v>0</v>
      </c>
    </row>
    <row r="250" spans="1:158" ht="12.6" thickBot="1" x14ac:dyDescent="0.45">
      <c r="A250" s="133" t="str">
        <v>Construction Management</v>
      </c>
      <c r="B250" s="133" t="str">
        <v>N/A</v>
      </c>
      <c r="C250" s="133" t="str">
        <v>Internal Labour</v>
      </c>
      <c r="D250" s="133" t="str">
        <v>PT003696 AI BCSS Handover</v>
      </c>
      <c r="E250" s="133" t="str">
        <v>Secondary Systems Technician - Travel Outside Hours</v>
      </c>
      <c r="F250" s="133">
        <v>195.86</v>
      </c>
      <c r="G250" s="133">
        <v>85.794730029585793</v>
      </c>
      <c r="H250" s="133">
        <v>0</v>
      </c>
      <c r="I250" s="133">
        <v>0</v>
      </c>
      <c r="J250" s="133">
        <v>0</v>
      </c>
      <c r="K250" s="133">
        <v>0</v>
      </c>
      <c r="L250" s="133">
        <v>0</v>
      </c>
      <c r="M250" s="381" t="str">
        <v>[C-i-C]</v>
      </c>
      <c r="N250" s="381" t="str">
        <v>[C-i-C]</v>
      </c>
      <c r="O250" s="381" t="str">
        <v>[C-i-C]</v>
      </c>
      <c r="P250" s="381" t="str">
        <v>[C-i-C]</v>
      </c>
      <c r="Q250" s="381" t="str">
        <v>[C-i-C]</v>
      </c>
      <c r="R250" s="381" t="str">
        <v>[C-i-C]</v>
      </c>
      <c r="S250" s="381" t="str">
        <v>[C-i-C]</v>
      </c>
      <c r="T250" s="381" t="str">
        <v>[C-i-C]</v>
      </c>
      <c r="U250" s="381" t="str">
        <v>[C-i-C]</v>
      </c>
      <c r="V250" s="381" t="str">
        <v>[C-i-C]</v>
      </c>
      <c r="W250" s="381" t="str">
        <v>[C-i-C]</v>
      </c>
      <c r="X250" s="381" t="str">
        <v>[C-i-C]</v>
      </c>
      <c r="Y250" s="381" t="str">
        <v>[C-i-C]</v>
      </c>
      <c r="Z250" s="381" t="str">
        <v>[C-i-C]</v>
      </c>
      <c r="AA250" s="381" t="str">
        <v>[C-i-C]</v>
      </c>
      <c r="AB250" s="381" t="str">
        <v>[C-i-C]</v>
      </c>
      <c r="AC250" s="381" t="str">
        <v>[C-i-C]</v>
      </c>
      <c r="AD250" s="381" t="str">
        <v>[C-i-C]</v>
      </c>
      <c r="AE250" s="381" t="str">
        <v>[C-i-C]</v>
      </c>
      <c r="AF250" s="381" t="str">
        <v>[C-i-C]</v>
      </c>
      <c r="AG250" s="381" t="str">
        <v>[C-i-C]</v>
      </c>
      <c r="AH250" s="381" t="str">
        <v>[C-i-C]</v>
      </c>
      <c r="AI250" s="133">
        <v>0</v>
      </c>
      <c r="AJ250" s="133">
        <v>0</v>
      </c>
      <c r="AK250" s="133">
        <v>0</v>
      </c>
      <c r="AL250" s="133">
        <v>0</v>
      </c>
      <c r="AM250" s="133">
        <v>0</v>
      </c>
      <c r="AN250" s="133">
        <v>0</v>
      </c>
      <c r="AO250" s="133">
        <v>0</v>
      </c>
      <c r="AP250" s="133">
        <v>0</v>
      </c>
      <c r="AQ250" s="133">
        <v>0</v>
      </c>
      <c r="AR250" s="133">
        <v>0</v>
      </c>
      <c r="AS250" s="133">
        <v>0</v>
      </c>
      <c r="AT250" s="133">
        <v>0</v>
      </c>
      <c r="AU250" s="133">
        <v>0</v>
      </c>
      <c r="AV250" s="133">
        <v>0</v>
      </c>
      <c r="AW250" s="133">
        <v>0</v>
      </c>
      <c r="AX250" s="133">
        <v>0</v>
      </c>
      <c r="AY250" s="133">
        <v>0</v>
      </c>
      <c r="AZ250" s="133">
        <v>0</v>
      </c>
      <c r="BA250" s="133">
        <v>0</v>
      </c>
      <c r="BB250" s="133">
        <v>0</v>
      </c>
      <c r="BC250" s="133">
        <v>0</v>
      </c>
      <c r="BD250" s="133">
        <v>0</v>
      </c>
      <c r="BE250" s="133">
        <v>0</v>
      </c>
      <c r="BF250" s="133">
        <v>0</v>
      </c>
      <c r="BG250" s="133">
        <v>0</v>
      </c>
      <c r="BH250" s="133">
        <v>0</v>
      </c>
      <c r="BI250" s="133">
        <v>0</v>
      </c>
      <c r="BJ250" s="133">
        <v>0</v>
      </c>
      <c r="BK250" s="133">
        <v>0</v>
      </c>
      <c r="BL250" s="133">
        <v>0</v>
      </c>
      <c r="BM250" s="133">
        <v>0</v>
      </c>
      <c r="BN250" s="133">
        <v>0</v>
      </c>
      <c r="BO250" s="133">
        <v>0</v>
      </c>
      <c r="BP250" s="133">
        <v>0</v>
      </c>
      <c r="BQ250" s="133">
        <v>0</v>
      </c>
      <c r="BR250" s="133">
        <v>0</v>
      </c>
      <c r="BS250" s="381" t="str">
        <v>[C-i-C]</v>
      </c>
      <c r="BT250" s="381" t="str">
        <v>[C-i-C]</v>
      </c>
      <c r="BU250" s="381" t="str">
        <v>[C-i-C]</v>
      </c>
      <c r="BV250" s="381" t="str">
        <v>[C-i-C]</v>
      </c>
      <c r="BW250" s="381" t="str">
        <v>[C-i-C]</v>
      </c>
      <c r="BX250" s="381" t="str">
        <v>[C-i-C]</v>
      </c>
      <c r="BY250" s="381" t="str">
        <v>[C-i-C]</v>
      </c>
      <c r="BZ250" s="381" t="str">
        <v>[C-i-C]</v>
      </c>
      <c r="CA250" s="381" t="str">
        <v>[C-i-C]</v>
      </c>
      <c r="CB250" s="381" t="str">
        <v>[C-i-C]</v>
      </c>
      <c r="CC250" s="381" t="str">
        <v>[C-i-C]</v>
      </c>
      <c r="CD250" s="381" t="str">
        <v>[C-i-C]</v>
      </c>
      <c r="CE250" s="381" t="str">
        <v>[C-i-C]</v>
      </c>
      <c r="CF250" s="381" t="str">
        <v>[C-i-C]</v>
      </c>
      <c r="CG250" s="381" t="str">
        <v>[C-i-C]</v>
      </c>
      <c r="CH250" s="381" t="str">
        <v>[C-i-C]</v>
      </c>
      <c r="CI250" s="381" t="str">
        <v>[C-i-C]</v>
      </c>
      <c r="CJ250" s="381" t="str">
        <v>[C-i-C]</v>
      </c>
      <c r="CK250" s="381" t="str">
        <v>[C-i-C]</v>
      </c>
      <c r="CL250" s="381" t="str">
        <v>[C-i-C]</v>
      </c>
      <c r="CM250" s="381" t="str">
        <v>[C-i-C]</v>
      </c>
      <c r="CN250" s="381" t="str">
        <v>[C-i-C]</v>
      </c>
      <c r="CO250" s="133">
        <v>0</v>
      </c>
      <c r="CP250" s="133">
        <v>0</v>
      </c>
      <c r="CQ250" s="133">
        <v>0</v>
      </c>
      <c r="CR250" s="133">
        <v>0</v>
      </c>
      <c r="CS250" s="133">
        <v>0</v>
      </c>
      <c r="CT250" s="133">
        <v>0</v>
      </c>
      <c r="CU250" s="133">
        <v>0</v>
      </c>
      <c r="CV250" s="133">
        <v>0</v>
      </c>
      <c r="CW250" s="133">
        <v>0</v>
      </c>
      <c r="CX250" s="133">
        <v>0</v>
      </c>
      <c r="CY250" s="133">
        <v>0</v>
      </c>
      <c r="CZ250" s="133">
        <v>0</v>
      </c>
      <c r="DA250" s="133">
        <v>0</v>
      </c>
      <c r="DB250" s="133">
        <v>0</v>
      </c>
      <c r="DC250" s="133">
        <v>0</v>
      </c>
      <c r="DD250" s="133">
        <v>0</v>
      </c>
      <c r="DE250" s="133">
        <v>0</v>
      </c>
      <c r="DF250" s="133">
        <v>0</v>
      </c>
      <c r="DG250" s="133">
        <v>0</v>
      </c>
      <c r="DH250" s="133">
        <v>0</v>
      </c>
      <c r="DI250" s="133">
        <v>0</v>
      </c>
      <c r="DJ250" s="133">
        <v>0</v>
      </c>
      <c r="DK250" s="133">
        <v>0</v>
      </c>
      <c r="DL250" s="133">
        <v>0</v>
      </c>
      <c r="DM250" s="133">
        <v>0</v>
      </c>
      <c r="DN250" s="133">
        <v>0</v>
      </c>
      <c r="DO250" s="133">
        <v>0</v>
      </c>
      <c r="DP250" s="133">
        <v>0</v>
      </c>
      <c r="DQ250" s="133">
        <v>0</v>
      </c>
      <c r="DR250" s="133">
        <v>0</v>
      </c>
      <c r="DS250" s="133">
        <v>0</v>
      </c>
      <c r="DU250" s="223"/>
      <c r="DV250" s="223"/>
      <c r="DW250" s="223"/>
      <c r="DX250" s="223"/>
      <c r="DY250" s="223"/>
      <c r="DZ250" s="223"/>
      <c r="EA250" s="223">
        <v>0</v>
      </c>
      <c r="EB250" s="223">
        <v>0</v>
      </c>
      <c r="EC250" s="223">
        <v>0</v>
      </c>
      <c r="ED250" s="223">
        <f t="shared" si="50"/>
        <v>0</v>
      </c>
      <c r="EE250" s="223">
        <f t="shared" si="51"/>
        <v>0</v>
      </c>
      <c r="EF250" s="147" t="str">
        <f t="shared" si="52"/>
        <v>OK</v>
      </c>
      <c r="EG250" s="223">
        <f t="shared" si="53"/>
        <v>0</v>
      </c>
      <c r="EI250" s="223">
        <f t="shared" si="49"/>
        <v>154430.51405325445</v>
      </c>
      <c r="EJ250" s="223">
        <f>EI250*'Key assumptions'!$H$20*'Key assumptions'!$H$21</f>
        <v>5791.1442769970417</v>
      </c>
      <c r="EK250" s="279">
        <f t="shared" si="56"/>
        <v>0.23963133640552994</v>
      </c>
      <c r="EL250" s="223">
        <f t="shared" si="54"/>
        <v>1387.7396424140377</v>
      </c>
      <c r="ET250" s="133">
        <f t="shared" si="61"/>
        <v>4</v>
      </c>
      <c r="EU250" s="133">
        <f t="shared" si="61"/>
        <v>12</v>
      </c>
      <c r="EV250" s="133">
        <f t="shared" si="61"/>
        <v>6</v>
      </c>
      <c r="EW250" s="133">
        <f t="shared" si="61"/>
        <v>0</v>
      </c>
      <c r="EX250" s="133">
        <f t="shared" si="61"/>
        <v>0</v>
      </c>
      <c r="EY250" s="133">
        <f t="shared" si="55"/>
        <v>22</v>
      </c>
      <c r="FA250" s="223">
        <v>0</v>
      </c>
      <c r="FB250" s="223">
        <v>0</v>
      </c>
    </row>
    <row r="251" spans="1:158" ht="12.6" thickBot="1" x14ac:dyDescent="0.45">
      <c r="A251" s="133" t="str">
        <v>Construction Management</v>
      </c>
      <c r="B251" s="133" t="str">
        <v>N/A</v>
      </c>
      <c r="C251" s="133" t="str">
        <v>Internal Labour</v>
      </c>
      <c r="D251" s="133" t="str">
        <v>PT003696 AI BCSS Handover</v>
      </c>
      <c r="E251" s="133" t="str">
        <v>Control Technician</v>
      </c>
      <c r="F251" s="133">
        <v>224.23</v>
      </c>
      <c r="G251" s="133">
        <v>98.215134985207087</v>
      </c>
      <c r="H251" s="133">
        <v>0</v>
      </c>
      <c r="I251" s="133">
        <v>0</v>
      </c>
      <c r="J251" s="133">
        <v>0</v>
      </c>
      <c r="K251" s="133">
        <v>0</v>
      </c>
      <c r="L251" s="133">
        <v>0</v>
      </c>
      <c r="M251" s="381" t="str">
        <v>[C-i-C]</v>
      </c>
      <c r="N251" s="381" t="str">
        <v>[C-i-C]</v>
      </c>
      <c r="O251" s="381" t="str">
        <v>[C-i-C]</v>
      </c>
      <c r="P251" s="381" t="str">
        <v>[C-i-C]</v>
      </c>
      <c r="Q251" s="381" t="str">
        <v>[C-i-C]</v>
      </c>
      <c r="R251" s="381" t="str">
        <v>[C-i-C]</v>
      </c>
      <c r="S251" s="381" t="str">
        <v>[C-i-C]</v>
      </c>
      <c r="T251" s="381" t="str">
        <v>[C-i-C]</v>
      </c>
      <c r="U251" s="381" t="str">
        <v>[C-i-C]</v>
      </c>
      <c r="V251" s="381" t="str">
        <v>[C-i-C]</v>
      </c>
      <c r="W251" s="381" t="str">
        <v>[C-i-C]</v>
      </c>
      <c r="X251" s="381" t="str">
        <v>[C-i-C]</v>
      </c>
      <c r="Y251" s="381" t="str">
        <v>[C-i-C]</v>
      </c>
      <c r="Z251" s="381" t="str">
        <v>[C-i-C]</v>
      </c>
      <c r="AA251" s="381" t="str">
        <v>[C-i-C]</v>
      </c>
      <c r="AB251" s="381" t="str">
        <v>[C-i-C]</v>
      </c>
      <c r="AC251" s="381" t="str">
        <v>[C-i-C]</v>
      </c>
      <c r="AD251" s="381" t="str">
        <v>[C-i-C]</v>
      </c>
      <c r="AE251" s="381" t="str">
        <v>[C-i-C]</v>
      </c>
      <c r="AF251" s="381" t="str">
        <v>[C-i-C]</v>
      </c>
      <c r="AG251" s="381" t="str">
        <v>[C-i-C]</v>
      </c>
      <c r="AH251" s="381" t="str">
        <v>[C-i-C]</v>
      </c>
      <c r="AI251" s="133">
        <v>0</v>
      </c>
      <c r="AJ251" s="133">
        <v>0</v>
      </c>
      <c r="AK251" s="133">
        <v>0</v>
      </c>
      <c r="AL251" s="133">
        <v>0</v>
      </c>
      <c r="AM251" s="133">
        <v>0</v>
      </c>
      <c r="AN251" s="133">
        <v>0</v>
      </c>
      <c r="AO251" s="133">
        <v>0</v>
      </c>
      <c r="AP251" s="133">
        <v>0</v>
      </c>
      <c r="AQ251" s="133">
        <v>0</v>
      </c>
      <c r="AR251" s="133">
        <v>0</v>
      </c>
      <c r="AS251" s="133">
        <v>0</v>
      </c>
      <c r="AT251" s="133">
        <v>0</v>
      </c>
      <c r="AU251" s="133">
        <v>0</v>
      </c>
      <c r="AV251" s="133">
        <v>0</v>
      </c>
      <c r="AW251" s="133">
        <v>0</v>
      </c>
      <c r="AX251" s="133">
        <v>0</v>
      </c>
      <c r="AY251" s="133">
        <v>0</v>
      </c>
      <c r="AZ251" s="133">
        <v>0</v>
      </c>
      <c r="BA251" s="133">
        <v>0</v>
      </c>
      <c r="BB251" s="133">
        <v>0</v>
      </c>
      <c r="BC251" s="133">
        <v>0</v>
      </c>
      <c r="BD251" s="133">
        <v>0</v>
      </c>
      <c r="BE251" s="133">
        <v>0</v>
      </c>
      <c r="BF251" s="133">
        <v>0</v>
      </c>
      <c r="BG251" s="133">
        <v>0</v>
      </c>
      <c r="BH251" s="133">
        <v>0</v>
      </c>
      <c r="BI251" s="133">
        <v>0</v>
      </c>
      <c r="BJ251" s="133">
        <v>0</v>
      </c>
      <c r="BK251" s="133">
        <v>0</v>
      </c>
      <c r="BL251" s="133">
        <v>0</v>
      </c>
      <c r="BM251" s="133">
        <v>0</v>
      </c>
      <c r="BN251" s="133">
        <v>0</v>
      </c>
      <c r="BO251" s="133">
        <v>0</v>
      </c>
      <c r="BP251" s="133">
        <v>0</v>
      </c>
      <c r="BQ251" s="133">
        <v>0</v>
      </c>
      <c r="BR251" s="133">
        <v>0</v>
      </c>
      <c r="BS251" s="381" t="str">
        <v>[C-i-C]</v>
      </c>
      <c r="BT251" s="381" t="str">
        <v>[C-i-C]</v>
      </c>
      <c r="BU251" s="381" t="str">
        <v>[C-i-C]</v>
      </c>
      <c r="BV251" s="381" t="str">
        <v>[C-i-C]</v>
      </c>
      <c r="BW251" s="381" t="str">
        <v>[C-i-C]</v>
      </c>
      <c r="BX251" s="381" t="str">
        <v>[C-i-C]</v>
      </c>
      <c r="BY251" s="381" t="str">
        <v>[C-i-C]</v>
      </c>
      <c r="BZ251" s="381" t="str">
        <v>[C-i-C]</v>
      </c>
      <c r="CA251" s="381" t="str">
        <v>[C-i-C]</v>
      </c>
      <c r="CB251" s="381" t="str">
        <v>[C-i-C]</v>
      </c>
      <c r="CC251" s="381" t="str">
        <v>[C-i-C]</v>
      </c>
      <c r="CD251" s="381" t="str">
        <v>[C-i-C]</v>
      </c>
      <c r="CE251" s="381" t="str">
        <v>[C-i-C]</v>
      </c>
      <c r="CF251" s="381" t="str">
        <v>[C-i-C]</v>
      </c>
      <c r="CG251" s="381" t="str">
        <v>[C-i-C]</v>
      </c>
      <c r="CH251" s="381" t="str">
        <v>[C-i-C]</v>
      </c>
      <c r="CI251" s="381" t="str">
        <v>[C-i-C]</v>
      </c>
      <c r="CJ251" s="381" t="str">
        <v>[C-i-C]</v>
      </c>
      <c r="CK251" s="381" t="str">
        <v>[C-i-C]</v>
      </c>
      <c r="CL251" s="381" t="str">
        <v>[C-i-C]</v>
      </c>
      <c r="CM251" s="381" t="str">
        <v>[C-i-C]</v>
      </c>
      <c r="CN251" s="381" t="str">
        <v>[C-i-C]</v>
      </c>
      <c r="CO251" s="133">
        <v>0</v>
      </c>
      <c r="CP251" s="133">
        <v>0</v>
      </c>
      <c r="CQ251" s="133">
        <v>0</v>
      </c>
      <c r="CR251" s="133">
        <v>0</v>
      </c>
      <c r="CS251" s="133">
        <v>0</v>
      </c>
      <c r="CT251" s="133">
        <v>0</v>
      </c>
      <c r="CU251" s="133">
        <v>0</v>
      </c>
      <c r="CV251" s="133">
        <v>0</v>
      </c>
      <c r="CW251" s="133">
        <v>0</v>
      </c>
      <c r="CX251" s="133">
        <v>0</v>
      </c>
      <c r="CY251" s="133">
        <v>0</v>
      </c>
      <c r="CZ251" s="133">
        <v>0</v>
      </c>
      <c r="DA251" s="133">
        <v>0</v>
      </c>
      <c r="DB251" s="133">
        <v>0</v>
      </c>
      <c r="DC251" s="133">
        <v>0</v>
      </c>
      <c r="DD251" s="133">
        <v>0</v>
      </c>
      <c r="DE251" s="133">
        <v>0</v>
      </c>
      <c r="DF251" s="133">
        <v>0</v>
      </c>
      <c r="DG251" s="133">
        <v>0</v>
      </c>
      <c r="DH251" s="133">
        <v>0</v>
      </c>
      <c r="DI251" s="133">
        <v>0</v>
      </c>
      <c r="DJ251" s="133">
        <v>0</v>
      </c>
      <c r="DK251" s="133">
        <v>0</v>
      </c>
      <c r="DL251" s="133">
        <v>0</v>
      </c>
      <c r="DM251" s="133">
        <v>0</v>
      </c>
      <c r="DN251" s="133">
        <v>0</v>
      </c>
      <c r="DO251" s="133">
        <v>0</v>
      </c>
      <c r="DP251" s="133">
        <v>0</v>
      </c>
      <c r="DQ251" s="133">
        <v>0</v>
      </c>
      <c r="DR251" s="133">
        <v>0</v>
      </c>
      <c r="DS251" s="133">
        <v>0</v>
      </c>
      <c r="DU251" s="223"/>
      <c r="DV251" s="223"/>
      <c r="DW251" s="223"/>
      <c r="DX251" s="223"/>
      <c r="DY251" s="223"/>
      <c r="DZ251" s="223"/>
      <c r="EA251" s="223">
        <v>0</v>
      </c>
      <c r="EB251" s="223">
        <v>0</v>
      </c>
      <c r="EC251" s="223">
        <v>0</v>
      </c>
      <c r="ED251" s="223">
        <f t="shared" si="50"/>
        <v>0</v>
      </c>
      <c r="EE251" s="223">
        <f t="shared" si="51"/>
        <v>0</v>
      </c>
      <c r="EF251" s="147" t="str">
        <f t="shared" si="52"/>
        <v>OK</v>
      </c>
      <c r="EG251" s="223">
        <f t="shared" si="53"/>
        <v>0</v>
      </c>
      <c r="EI251" s="223">
        <f t="shared" si="49"/>
        <v>176787.24297337275</v>
      </c>
      <c r="EJ251" s="223">
        <f>EI251*'Key assumptions'!$H$20*'Key assumptions'!$H$21</f>
        <v>6629.5216115014782</v>
      </c>
      <c r="EK251" s="279">
        <f t="shared" si="56"/>
        <v>0.23963133640552994</v>
      </c>
      <c r="EL251" s="223">
        <f t="shared" si="54"/>
        <v>1588.6411234934417</v>
      </c>
      <c r="ET251" s="133">
        <f t="shared" si="61"/>
        <v>4</v>
      </c>
      <c r="EU251" s="133">
        <f t="shared" si="61"/>
        <v>12</v>
      </c>
      <c r="EV251" s="133">
        <f t="shared" si="61"/>
        <v>6</v>
      </c>
      <c r="EW251" s="133">
        <f t="shared" si="61"/>
        <v>0</v>
      </c>
      <c r="EX251" s="133">
        <f t="shared" si="61"/>
        <v>0</v>
      </c>
      <c r="EY251" s="133">
        <f t="shared" si="55"/>
        <v>22</v>
      </c>
      <c r="FA251" s="223">
        <v>0</v>
      </c>
      <c r="FB251" s="223">
        <v>0</v>
      </c>
    </row>
    <row r="252" spans="1:158" ht="12.6" thickBot="1" x14ac:dyDescent="0.45">
      <c r="A252" s="133" t="str">
        <v>Construction Management</v>
      </c>
      <c r="B252" s="133" t="str">
        <v>N/A</v>
      </c>
      <c r="C252" s="133" t="str">
        <v>Internal Labour</v>
      </c>
      <c r="D252" s="133" t="str">
        <v>PT003696 AI BCSS Handover</v>
      </c>
      <c r="E252" s="133" t="str">
        <v>Control Technician - Travel Outside Hours</v>
      </c>
      <c r="F252" s="133">
        <v>224.23</v>
      </c>
      <c r="G252" s="133">
        <v>98.215134985207087</v>
      </c>
      <c r="H252" s="133">
        <v>0</v>
      </c>
      <c r="I252" s="133">
        <v>0</v>
      </c>
      <c r="J252" s="133">
        <v>0</v>
      </c>
      <c r="K252" s="133">
        <v>0</v>
      </c>
      <c r="L252" s="133">
        <v>0</v>
      </c>
      <c r="M252" s="381" t="str">
        <v>[C-i-C]</v>
      </c>
      <c r="N252" s="381" t="str">
        <v>[C-i-C]</v>
      </c>
      <c r="O252" s="381" t="str">
        <v>[C-i-C]</v>
      </c>
      <c r="P252" s="381" t="str">
        <v>[C-i-C]</v>
      </c>
      <c r="Q252" s="381" t="str">
        <v>[C-i-C]</v>
      </c>
      <c r="R252" s="381" t="str">
        <v>[C-i-C]</v>
      </c>
      <c r="S252" s="381" t="str">
        <v>[C-i-C]</v>
      </c>
      <c r="T252" s="381" t="str">
        <v>[C-i-C]</v>
      </c>
      <c r="U252" s="381" t="str">
        <v>[C-i-C]</v>
      </c>
      <c r="V252" s="381" t="str">
        <v>[C-i-C]</v>
      </c>
      <c r="W252" s="381" t="str">
        <v>[C-i-C]</v>
      </c>
      <c r="X252" s="381" t="str">
        <v>[C-i-C]</v>
      </c>
      <c r="Y252" s="381" t="str">
        <v>[C-i-C]</v>
      </c>
      <c r="Z252" s="381" t="str">
        <v>[C-i-C]</v>
      </c>
      <c r="AA252" s="381" t="str">
        <v>[C-i-C]</v>
      </c>
      <c r="AB252" s="381" t="str">
        <v>[C-i-C]</v>
      </c>
      <c r="AC252" s="381" t="str">
        <v>[C-i-C]</v>
      </c>
      <c r="AD252" s="381" t="str">
        <v>[C-i-C]</v>
      </c>
      <c r="AE252" s="381" t="str">
        <v>[C-i-C]</v>
      </c>
      <c r="AF252" s="381" t="str">
        <v>[C-i-C]</v>
      </c>
      <c r="AG252" s="381" t="str">
        <v>[C-i-C]</v>
      </c>
      <c r="AH252" s="381" t="str">
        <v>[C-i-C]</v>
      </c>
      <c r="AI252" s="133">
        <v>0</v>
      </c>
      <c r="AJ252" s="133">
        <v>0</v>
      </c>
      <c r="AK252" s="133">
        <v>0</v>
      </c>
      <c r="AL252" s="133">
        <v>0</v>
      </c>
      <c r="AM252" s="133">
        <v>0</v>
      </c>
      <c r="AN252" s="133">
        <v>0</v>
      </c>
      <c r="AO252" s="133">
        <v>0</v>
      </c>
      <c r="AP252" s="133">
        <v>0</v>
      </c>
      <c r="AQ252" s="133">
        <v>0</v>
      </c>
      <c r="AR252" s="133">
        <v>0</v>
      </c>
      <c r="AS252" s="133">
        <v>0</v>
      </c>
      <c r="AT252" s="133">
        <v>0</v>
      </c>
      <c r="AU252" s="133">
        <v>0</v>
      </c>
      <c r="AV252" s="133">
        <v>0</v>
      </c>
      <c r="AW252" s="133">
        <v>0</v>
      </c>
      <c r="AX252" s="133">
        <v>0</v>
      </c>
      <c r="AY252" s="133">
        <v>0</v>
      </c>
      <c r="AZ252" s="133">
        <v>0</v>
      </c>
      <c r="BA252" s="133">
        <v>0</v>
      </c>
      <c r="BB252" s="133">
        <v>0</v>
      </c>
      <c r="BC252" s="133">
        <v>0</v>
      </c>
      <c r="BD252" s="133">
        <v>0</v>
      </c>
      <c r="BE252" s="133">
        <v>0</v>
      </c>
      <c r="BF252" s="133">
        <v>0</v>
      </c>
      <c r="BG252" s="133">
        <v>0</v>
      </c>
      <c r="BH252" s="133">
        <v>0</v>
      </c>
      <c r="BI252" s="133">
        <v>0</v>
      </c>
      <c r="BJ252" s="133">
        <v>0</v>
      </c>
      <c r="BK252" s="133">
        <v>0</v>
      </c>
      <c r="BL252" s="133">
        <v>0</v>
      </c>
      <c r="BM252" s="133">
        <v>0</v>
      </c>
      <c r="BN252" s="133">
        <v>0</v>
      </c>
      <c r="BO252" s="133">
        <v>0</v>
      </c>
      <c r="BP252" s="133">
        <v>0</v>
      </c>
      <c r="BQ252" s="133">
        <v>0</v>
      </c>
      <c r="BR252" s="133">
        <v>0</v>
      </c>
      <c r="BS252" s="381" t="str">
        <v>[C-i-C]</v>
      </c>
      <c r="BT252" s="381" t="str">
        <v>[C-i-C]</v>
      </c>
      <c r="BU252" s="381" t="str">
        <v>[C-i-C]</v>
      </c>
      <c r="BV252" s="381" t="str">
        <v>[C-i-C]</v>
      </c>
      <c r="BW252" s="381" t="str">
        <v>[C-i-C]</v>
      </c>
      <c r="BX252" s="381" t="str">
        <v>[C-i-C]</v>
      </c>
      <c r="BY252" s="381" t="str">
        <v>[C-i-C]</v>
      </c>
      <c r="BZ252" s="381" t="str">
        <v>[C-i-C]</v>
      </c>
      <c r="CA252" s="381" t="str">
        <v>[C-i-C]</v>
      </c>
      <c r="CB252" s="381" t="str">
        <v>[C-i-C]</v>
      </c>
      <c r="CC252" s="381" t="str">
        <v>[C-i-C]</v>
      </c>
      <c r="CD252" s="381" t="str">
        <v>[C-i-C]</v>
      </c>
      <c r="CE252" s="381" t="str">
        <v>[C-i-C]</v>
      </c>
      <c r="CF252" s="381" t="str">
        <v>[C-i-C]</v>
      </c>
      <c r="CG252" s="381" t="str">
        <v>[C-i-C]</v>
      </c>
      <c r="CH252" s="381" t="str">
        <v>[C-i-C]</v>
      </c>
      <c r="CI252" s="381" t="str">
        <v>[C-i-C]</v>
      </c>
      <c r="CJ252" s="381" t="str">
        <v>[C-i-C]</v>
      </c>
      <c r="CK252" s="381" t="str">
        <v>[C-i-C]</v>
      </c>
      <c r="CL252" s="381" t="str">
        <v>[C-i-C]</v>
      </c>
      <c r="CM252" s="381" t="str">
        <v>[C-i-C]</v>
      </c>
      <c r="CN252" s="381" t="str">
        <v>[C-i-C]</v>
      </c>
      <c r="CO252" s="133">
        <v>0</v>
      </c>
      <c r="CP252" s="133">
        <v>0</v>
      </c>
      <c r="CQ252" s="133">
        <v>0</v>
      </c>
      <c r="CR252" s="133">
        <v>0</v>
      </c>
      <c r="CS252" s="133">
        <v>0</v>
      </c>
      <c r="CT252" s="133">
        <v>0</v>
      </c>
      <c r="CU252" s="133">
        <v>0</v>
      </c>
      <c r="CV252" s="133">
        <v>0</v>
      </c>
      <c r="CW252" s="133">
        <v>0</v>
      </c>
      <c r="CX252" s="133">
        <v>0</v>
      </c>
      <c r="CY252" s="133">
        <v>0</v>
      </c>
      <c r="CZ252" s="133">
        <v>0</v>
      </c>
      <c r="DA252" s="133">
        <v>0</v>
      </c>
      <c r="DB252" s="133">
        <v>0</v>
      </c>
      <c r="DC252" s="133">
        <v>0</v>
      </c>
      <c r="DD252" s="133">
        <v>0</v>
      </c>
      <c r="DE252" s="133">
        <v>0</v>
      </c>
      <c r="DF252" s="133">
        <v>0</v>
      </c>
      <c r="DG252" s="133">
        <v>0</v>
      </c>
      <c r="DH252" s="133">
        <v>0</v>
      </c>
      <c r="DI252" s="133">
        <v>0</v>
      </c>
      <c r="DJ252" s="133">
        <v>0</v>
      </c>
      <c r="DK252" s="133">
        <v>0</v>
      </c>
      <c r="DL252" s="133">
        <v>0</v>
      </c>
      <c r="DM252" s="133">
        <v>0</v>
      </c>
      <c r="DN252" s="133">
        <v>0</v>
      </c>
      <c r="DO252" s="133">
        <v>0</v>
      </c>
      <c r="DP252" s="133">
        <v>0</v>
      </c>
      <c r="DQ252" s="133">
        <v>0</v>
      </c>
      <c r="DR252" s="133">
        <v>0</v>
      </c>
      <c r="DS252" s="133">
        <v>0</v>
      </c>
      <c r="DU252" s="223"/>
      <c r="DV252" s="223"/>
      <c r="DW252" s="223"/>
      <c r="DX252" s="223"/>
      <c r="DY252" s="223"/>
      <c r="DZ252" s="223"/>
      <c r="EA252" s="223">
        <v>0</v>
      </c>
      <c r="EB252" s="223">
        <v>0</v>
      </c>
      <c r="EC252" s="223">
        <v>0</v>
      </c>
      <c r="ED252" s="223">
        <f t="shared" si="50"/>
        <v>0</v>
      </c>
      <c r="EE252" s="223">
        <f t="shared" si="51"/>
        <v>0</v>
      </c>
      <c r="EF252" s="147" t="str">
        <f t="shared" si="52"/>
        <v>OK</v>
      </c>
      <c r="EG252" s="223">
        <f t="shared" si="53"/>
        <v>0</v>
      </c>
      <c r="EI252" s="223">
        <f t="shared" si="49"/>
        <v>176787.24297337275</v>
      </c>
      <c r="EJ252" s="223">
        <f>EI252*'Key assumptions'!$H$20*'Key assumptions'!$H$21</f>
        <v>6629.5216115014782</v>
      </c>
      <c r="EK252" s="279">
        <f t="shared" si="56"/>
        <v>0.23963133640552994</v>
      </c>
      <c r="EL252" s="223">
        <f t="shared" si="54"/>
        <v>1588.6411234934417</v>
      </c>
      <c r="ET252" s="133">
        <f t="shared" si="61"/>
        <v>4</v>
      </c>
      <c r="EU252" s="133">
        <f t="shared" si="61"/>
        <v>12</v>
      </c>
      <c r="EV252" s="133">
        <f t="shared" si="61"/>
        <v>6</v>
      </c>
      <c r="EW252" s="133">
        <f t="shared" si="61"/>
        <v>0</v>
      </c>
      <c r="EX252" s="133">
        <f t="shared" si="61"/>
        <v>0</v>
      </c>
      <c r="EY252" s="133">
        <f t="shared" si="55"/>
        <v>22</v>
      </c>
      <c r="FA252" s="223">
        <v>0</v>
      </c>
      <c r="FB252" s="223">
        <v>0</v>
      </c>
    </row>
    <row r="253" spans="1:158" ht="12.6" thickBot="1" x14ac:dyDescent="0.45">
      <c r="A253" s="133" t="str">
        <v>Construction Management</v>
      </c>
      <c r="B253" s="133" t="str">
        <v>N/A</v>
      </c>
      <c r="C253" s="133" t="str">
        <v>Internal Labour</v>
      </c>
      <c r="D253" s="133" t="str">
        <v>PT003696 AI BCSS Handover</v>
      </c>
      <c r="E253" s="133" t="str">
        <v>Substation Fitter</v>
      </c>
      <c r="F253" s="133">
        <v>159.88</v>
      </c>
      <c r="G253" s="133">
        <v>70.034384245562109</v>
      </c>
      <c r="H253" s="133">
        <v>0</v>
      </c>
      <c r="I253" s="133">
        <v>0</v>
      </c>
      <c r="J253" s="133">
        <v>0</v>
      </c>
      <c r="K253" s="133">
        <v>0</v>
      </c>
      <c r="L253" s="133">
        <v>0</v>
      </c>
      <c r="M253" s="381" t="str">
        <v>[C-i-C]</v>
      </c>
      <c r="N253" s="381" t="str">
        <v>[C-i-C]</v>
      </c>
      <c r="O253" s="381" t="str">
        <v>[C-i-C]</v>
      </c>
      <c r="P253" s="381" t="str">
        <v>[C-i-C]</v>
      </c>
      <c r="Q253" s="381" t="str">
        <v>[C-i-C]</v>
      </c>
      <c r="R253" s="381" t="str">
        <v>[C-i-C]</v>
      </c>
      <c r="S253" s="381" t="str">
        <v>[C-i-C]</v>
      </c>
      <c r="T253" s="381" t="str">
        <v>[C-i-C]</v>
      </c>
      <c r="U253" s="381" t="str">
        <v>[C-i-C]</v>
      </c>
      <c r="V253" s="381" t="str">
        <v>[C-i-C]</v>
      </c>
      <c r="W253" s="381" t="str">
        <v>[C-i-C]</v>
      </c>
      <c r="X253" s="381" t="str">
        <v>[C-i-C]</v>
      </c>
      <c r="Y253" s="381" t="str">
        <v>[C-i-C]</v>
      </c>
      <c r="Z253" s="381" t="str">
        <v>[C-i-C]</v>
      </c>
      <c r="AA253" s="381" t="str">
        <v>[C-i-C]</v>
      </c>
      <c r="AB253" s="381" t="str">
        <v>[C-i-C]</v>
      </c>
      <c r="AC253" s="381" t="str">
        <v>[C-i-C]</v>
      </c>
      <c r="AD253" s="381" t="str">
        <v>[C-i-C]</v>
      </c>
      <c r="AE253" s="381" t="str">
        <v>[C-i-C]</v>
      </c>
      <c r="AF253" s="381" t="str">
        <v>[C-i-C]</v>
      </c>
      <c r="AG253" s="381" t="str">
        <v>[C-i-C]</v>
      </c>
      <c r="AH253" s="381" t="str">
        <v>[C-i-C]</v>
      </c>
      <c r="AI253" s="133">
        <v>0</v>
      </c>
      <c r="AJ253" s="133">
        <v>0</v>
      </c>
      <c r="AK253" s="133">
        <v>0</v>
      </c>
      <c r="AL253" s="133">
        <v>0</v>
      </c>
      <c r="AM253" s="133">
        <v>0</v>
      </c>
      <c r="AN253" s="133">
        <v>0</v>
      </c>
      <c r="AO253" s="133">
        <v>0</v>
      </c>
      <c r="AP253" s="133">
        <v>0</v>
      </c>
      <c r="AQ253" s="133">
        <v>0</v>
      </c>
      <c r="AR253" s="133">
        <v>0</v>
      </c>
      <c r="AS253" s="133">
        <v>0</v>
      </c>
      <c r="AT253" s="133">
        <v>0</v>
      </c>
      <c r="AU253" s="133">
        <v>0</v>
      </c>
      <c r="AV253" s="133">
        <v>0</v>
      </c>
      <c r="AW253" s="133">
        <v>0</v>
      </c>
      <c r="AX253" s="133">
        <v>0</v>
      </c>
      <c r="AY253" s="133">
        <v>0</v>
      </c>
      <c r="AZ253" s="133">
        <v>0</v>
      </c>
      <c r="BA253" s="133">
        <v>0</v>
      </c>
      <c r="BB253" s="133">
        <v>0</v>
      </c>
      <c r="BC253" s="133">
        <v>0</v>
      </c>
      <c r="BD253" s="133">
        <v>0</v>
      </c>
      <c r="BE253" s="133">
        <v>0</v>
      </c>
      <c r="BF253" s="133">
        <v>0</v>
      </c>
      <c r="BG253" s="133">
        <v>0</v>
      </c>
      <c r="BH253" s="133">
        <v>0</v>
      </c>
      <c r="BI253" s="133">
        <v>0</v>
      </c>
      <c r="BJ253" s="133">
        <v>0</v>
      </c>
      <c r="BK253" s="133">
        <v>0</v>
      </c>
      <c r="BL253" s="133">
        <v>0</v>
      </c>
      <c r="BM253" s="133">
        <v>0</v>
      </c>
      <c r="BN253" s="133">
        <v>0</v>
      </c>
      <c r="BO253" s="133">
        <v>0</v>
      </c>
      <c r="BP253" s="133">
        <v>0</v>
      </c>
      <c r="BQ253" s="133">
        <v>0</v>
      </c>
      <c r="BR253" s="133">
        <v>0</v>
      </c>
      <c r="BS253" s="381" t="str">
        <v>[C-i-C]</v>
      </c>
      <c r="BT253" s="381" t="str">
        <v>[C-i-C]</v>
      </c>
      <c r="BU253" s="381" t="str">
        <v>[C-i-C]</v>
      </c>
      <c r="BV253" s="381" t="str">
        <v>[C-i-C]</v>
      </c>
      <c r="BW253" s="381" t="str">
        <v>[C-i-C]</v>
      </c>
      <c r="BX253" s="381" t="str">
        <v>[C-i-C]</v>
      </c>
      <c r="BY253" s="381" t="str">
        <v>[C-i-C]</v>
      </c>
      <c r="BZ253" s="381" t="str">
        <v>[C-i-C]</v>
      </c>
      <c r="CA253" s="381" t="str">
        <v>[C-i-C]</v>
      </c>
      <c r="CB253" s="381" t="str">
        <v>[C-i-C]</v>
      </c>
      <c r="CC253" s="381" t="str">
        <v>[C-i-C]</v>
      </c>
      <c r="CD253" s="381" t="str">
        <v>[C-i-C]</v>
      </c>
      <c r="CE253" s="381" t="str">
        <v>[C-i-C]</v>
      </c>
      <c r="CF253" s="381" t="str">
        <v>[C-i-C]</v>
      </c>
      <c r="CG253" s="381" t="str">
        <v>[C-i-C]</v>
      </c>
      <c r="CH253" s="381" t="str">
        <v>[C-i-C]</v>
      </c>
      <c r="CI253" s="381" t="str">
        <v>[C-i-C]</v>
      </c>
      <c r="CJ253" s="381" t="str">
        <v>[C-i-C]</v>
      </c>
      <c r="CK253" s="381" t="str">
        <v>[C-i-C]</v>
      </c>
      <c r="CL253" s="381" t="str">
        <v>[C-i-C]</v>
      </c>
      <c r="CM253" s="381" t="str">
        <v>[C-i-C]</v>
      </c>
      <c r="CN253" s="381" t="str">
        <v>[C-i-C]</v>
      </c>
      <c r="CO253" s="133">
        <v>0</v>
      </c>
      <c r="CP253" s="133">
        <v>0</v>
      </c>
      <c r="CQ253" s="133">
        <v>0</v>
      </c>
      <c r="CR253" s="133">
        <v>0</v>
      </c>
      <c r="CS253" s="133">
        <v>0</v>
      </c>
      <c r="CT253" s="133">
        <v>0</v>
      </c>
      <c r="CU253" s="133">
        <v>0</v>
      </c>
      <c r="CV253" s="133">
        <v>0</v>
      </c>
      <c r="CW253" s="133">
        <v>0</v>
      </c>
      <c r="CX253" s="133">
        <v>0</v>
      </c>
      <c r="CY253" s="133">
        <v>0</v>
      </c>
      <c r="CZ253" s="133">
        <v>0</v>
      </c>
      <c r="DA253" s="133">
        <v>0</v>
      </c>
      <c r="DB253" s="133">
        <v>0</v>
      </c>
      <c r="DC253" s="133">
        <v>0</v>
      </c>
      <c r="DD253" s="133">
        <v>0</v>
      </c>
      <c r="DE253" s="133">
        <v>0</v>
      </c>
      <c r="DF253" s="133">
        <v>0</v>
      </c>
      <c r="DG253" s="133">
        <v>0</v>
      </c>
      <c r="DH253" s="133">
        <v>0</v>
      </c>
      <c r="DI253" s="133">
        <v>0</v>
      </c>
      <c r="DJ253" s="133">
        <v>0</v>
      </c>
      <c r="DK253" s="133">
        <v>0</v>
      </c>
      <c r="DL253" s="133">
        <v>0</v>
      </c>
      <c r="DM253" s="133">
        <v>0</v>
      </c>
      <c r="DN253" s="133">
        <v>0</v>
      </c>
      <c r="DO253" s="133">
        <v>0</v>
      </c>
      <c r="DP253" s="133">
        <v>0</v>
      </c>
      <c r="DQ253" s="133">
        <v>0</v>
      </c>
      <c r="DR253" s="133">
        <v>0</v>
      </c>
      <c r="DS253" s="133">
        <v>0</v>
      </c>
      <c r="DU253" s="223"/>
      <c r="DV253" s="223"/>
      <c r="DW253" s="223"/>
      <c r="DX253" s="223"/>
      <c r="DY253" s="223"/>
      <c r="DZ253" s="223"/>
      <c r="EA253" s="223">
        <v>0</v>
      </c>
      <c r="EB253" s="223">
        <v>0</v>
      </c>
      <c r="EC253" s="223">
        <v>0</v>
      </c>
      <c r="ED253" s="223">
        <f t="shared" si="50"/>
        <v>0</v>
      </c>
      <c r="EE253" s="223">
        <f t="shared" si="51"/>
        <v>0</v>
      </c>
      <c r="EF253" s="147" t="str">
        <f t="shared" si="52"/>
        <v>OK</v>
      </c>
      <c r="EG253" s="223">
        <f t="shared" si="53"/>
        <v>0</v>
      </c>
      <c r="EI253" s="223">
        <f t="shared" si="49"/>
        <v>126061.89164201179</v>
      </c>
      <c r="EJ253" s="223">
        <f>EI253*'Key assumptions'!$H$20*'Key assumptions'!$H$21</f>
        <v>4727.3209365754419</v>
      </c>
      <c r="EK253" s="279">
        <f t="shared" si="56"/>
        <v>0.23963133640552994</v>
      </c>
      <c r="EL253" s="223">
        <f t="shared" si="54"/>
        <v>1132.8142336494145</v>
      </c>
      <c r="ET253" s="133">
        <f t="shared" si="61"/>
        <v>4</v>
      </c>
      <c r="EU253" s="133">
        <f t="shared" si="61"/>
        <v>12</v>
      </c>
      <c r="EV253" s="133">
        <f t="shared" si="61"/>
        <v>6</v>
      </c>
      <c r="EW253" s="133">
        <f t="shared" si="61"/>
        <v>0</v>
      </c>
      <c r="EX253" s="133">
        <f t="shared" si="61"/>
        <v>0</v>
      </c>
      <c r="EY253" s="133">
        <f t="shared" si="55"/>
        <v>22</v>
      </c>
      <c r="FA253" s="223">
        <v>0</v>
      </c>
      <c r="FB253" s="223">
        <v>0</v>
      </c>
    </row>
    <row r="254" spans="1:158" ht="12.6" thickBot="1" x14ac:dyDescent="0.45">
      <c r="A254" s="133" t="str">
        <v>Construction Management</v>
      </c>
      <c r="B254" s="133" t="str">
        <v>N/A</v>
      </c>
      <c r="C254" s="133" t="str">
        <v>Internal Labour</v>
      </c>
      <c r="D254" s="133" t="str">
        <v>PT003696 AI BCSS Handover</v>
      </c>
      <c r="E254" s="133" t="str">
        <v>Substation Fitter - Travel Outside Hours</v>
      </c>
      <c r="F254" s="133">
        <v>159.88</v>
      </c>
      <c r="G254" s="133">
        <v>70.034384245562109</v>
      </c>
      <c r="H254" s="133">
        <v>0</v>
      </c>
      <c r="I254" s="133">
        <v>0</v>
      </c>
      <c r="J254" s="133">
        <v>0</v>
      </c>
      <c r="K254" s="133">
        <v>0</v>
      </c>
      <c r="L254" s="133">
        <v>0</v>
      </c>
      <c r="M254" s="381" t="str">
        <v>[C-i-C]</v>
      </c>
      <c r="N254" s="381" t="str">
        <v>[C-i-C]</v>
      </c>
      <c r="O254" s="381" t="str">
        <v>[C-i-C]</v>
      </c>
      <c r="P254" s="381" t="str">
        <v>[C-i-C]</v>
      </c>
      <c r="Q254" s="381" t="str">
        <v>[C-i-C]</v>
      </c>
      <c r="R254" s="381" t="str">
        <v>[C-i-C]</v>
      </c>
      <c r="S254" s="381" t="str">
        <v>[C-i-C]</v>
      </c>
      <c r="T254" s="381" t="str">
        <v>[C-i-C]</v>
      </c>
      <c r="U254" s="381" t="str">
        <v>[C-i-C]</v>
      </c>
      <c r="V254" s="381" t="str">
        <v>[C-i-C]</v>
      </c>
      <c r="W254" s="381" t="str">
        <v>[C-i-C]</v>
      </c>
      <c r="X254" s="381" t="str">
        <v>[C-i-C]</v>
      </c>
      <c r="Y254" s="381" t="str">
        <v>[C-i-C]</v>
      </c>
      <c r="Z254" s="381" t="str">
        <v>[C-i-C]</v>
      </c>
      <c r="AA254" s="381" t="str">
        <v>[C-i-C]</v>
      </c>
      <c r="AB254" s="381" t="str">
        <v>[C-i-C]</v>
      </c>
      <c r="AC254" s="381" t="str">
        <v>[C-i-C]</v>
      </c>
      <c r="AD254" s="381" t="str">
        <v>[C-i-C]</v>
      </c>
      <c r="AE254" s="381" t="str">
        <v>[C-i-C]</v>
      </c>
      <c r="AF254" s="381" t="str">
        <v>[C-i-C]</v>
      </c>
      <c r="AG254" s="381" t="str">
        <v>[C-i-C]</v>
      </c>
      <c r="AH254" s="381" t="str">
        <v>[C-i-C]</v>
      </c>
      <c r="AI254" s="133">
        <v>0</v>
      </c>
      <c r="AJ254" s="133">
        <v>0</v>
      </c>
      <c r="AK254" s="133">
        <v>0</v>
      </c>
      <c r="AL254" s="133">
        <v>0</v>
      </c>
      <c r="AM254" s="133">
        <v>0</v>
      </c>
      <c r="AN254" s="133">
        <v>0</v>
      </c>
      <c r="AO254" s="133">
        <v>0</v>
      </c>
      <c r="AP254" s="133">
        <v>0</v>
      </c>
      <c r="AQ254" s="133">
        <v>0</v>
      </c>
      <c r="AR254" s="133">
        <v>0</v>
      </c>
      <c r="AS254" s="133">
        <v>0</v>
      </c>
      <c r="AT254" s="133">
        <v>0</v>
      </c>
      <c r="AU254" s="133">
        <v>0</v>
      </c>
      <c r="AV254" s="133">
        <v>0</v>
      </c>
      <c r="AW254" s="133">
        <v>0</v>
      </c>
      <c r="AX254" s="133">
        <v>0</v>
      </c>
      <c r="AY254" s="133">
        <v>0</v>
      </c>
      <c r="AZ254" s="133">
        <v>0</v>
      </c>
      <c r="BA254" s="133">
        <v>0</v>
      </c>
      <c r="BB254" s="133">
        <v>0</v>
      </c>
      <c r="BC254" s="133">
        <v>0</v>
      </c>
      <c r="BD254" s="133">
        <v>0</v>
      </c>
      <c r="BE254" s="133">
        <v>0</v>
      </c>
      <c r="BF254" s="133">
        <v>0</v>
      </c>
      <c r="BG254" s="133">
        <v>0</v>
      </c>
      <c r="BH254" s="133">
        <v>0</v>
      </c>
      <c r="BI254" s="133">
        <v>0</v>
      </c>
      <c r="BJ254" s="133">
        <v>0</v>
      </c>
      <c r="BK254" s="133">
        <v>0</v>
      </c>
      <c r="BL254" s="133">
        <v>0</v>
      </c>
      <c r="BM254" s="133">
        <v>0</v>
      </c>
      <c r="BN254" s="133">
        <v>0</v>
      </c>
      <c r="BO254" s="133">
        <v>0</v>
      </c>
      <c r="BP254" s="133">
        <v>0</v>
      </c>
      <c r="BQ254" s="133">
        <v>0</v>
      </c>
      <c r="BR254" s="133">
        <v>0</v>
      </c>
      <c r="BS254" s="381" t="str">
        <v>[C-i-C]</v>
      </c>
      <c r="BT254" s="381" t="str">
        <v>[C-i-C]</v>
      </c>
      <c r="BU254" s="381" t="str">
        <v>[C-i-C]</v>
      </c>
      <c r="BV254" s="381" t="str">
        <v>[C-i-C]</v>
      </c>
      <c r="BW254" s="381" t="str">
        <v>[C-i-C]</v>
      </c>
      <c r="BX254" s="381" t="str">
        <v>[C-i-C]</v>
      </c>
      <c r="BY254" s="381" t="str">
        <v>[C-i-C]</v>
      </c>
      <c r="BZ254" s="381" t="str">
        <v>[C-i-C]</v>
      </c>
      <c r="CA254" s="381" t="str">
        <v>[C-i-C]</v>
      </c>
      <c r="CB254" s="381" t="str">
        <v>[C-i-C]</v>
      </c>
      <c r="CC254" s="381" t="str">
        <v>[C-i-C]</v>
      </c>
      <c r="CD254" s="381" t="str">
        <v>[C-i-C]</v>
      </c>
      <c r="CE254" s="381" t="str">
        <v>[C-i-C]</v>
      </c>
      <c r="CF254" s="381" t="str">
        <v>[C-i-C]</v>
      </c>
      <c r="CG254" s="381" t="str">
        <v>[C-i-C]</v>
      </c>
      <c r="CH254" s="381" t="str">
        <v>[C-i-C]</v>
      </c>
      <c r="CI254" s="381" t="str">
        <v>[C-i-C]</v>
      </c>
      <c r="CJ254" s="381" t="str">
        <v>[C-i-C]</v>
      </c>
      <c r="CK254" s="381" t="str">
        <v>[C-i-C]</v>
      </c>
      <c r="CL254" s="381" t="str">
        <v>[C-i-C]</v>
      </c>
      <c r="CM254" s="381" t="str">
        <v>[C-i-C]</v>
      </c>
      <c r="CN254" s="381" t="str">
        <v>[C-i-C]</v>
      </c>
      <c r="CO254" s="133">
        <v>0</v>
      </c>
      <c r="CP254" s="133">
        <v>0</v>
      </c>
      <c r="CQ254" s="133">
        <v>0</v>
      </c>
      <c r="CR254" s="133">
        <v>0</v>
      </c>
      <c r="CS254" s="133">
        <v>0</v>
      </c>
      <c r="CT254" s="133">
        <v>0</v>
      </c>
      <c r="CU254" s="133">
        <v>0</v>
      </c>
      <c r="CV254" s="133">
        <v>0</v>
      </c>
      <c r="CW254" s="133">
        <v>0</v>
      </c>
      <c r="CX254" s="133">
        <v>0</v>
      </c>
      <c r="CY254" s="133">
        <v>0</v>
      </c>
      <c r="CZ254" s="133">
        <v>0</v>
      </c>
      <c r="DA254" s="133">
        <v>0</v>
      </c>
      <c r="DB254" s="133">
        <v>0</v>
      </c>
      <c r="DC254" s="133">
        <v>0</v>
      </c>
      <c r="DD254" s="133">
        <v>0</v>
      </c>
      <c r="DE254" s="133">
        <v>0</v>
      </c>
      <c r="DF254" s="133">
        <v>0</v>
      </c>
      <c r="DG254" s="133">
        <v>0</v>
      </c>
      <c r="DH254" s="133">
        <v>0</v>
      </c>
      <c r="DI254" s="133">
        <v>0</v>
      </c>
      <c r="DJ254" s="133">
        <v>0</v>
      </c>
      <c r="DK254" s="133">
        <v>0</v>
      </c>
      <c r="DL254" s="133">
        <v>0</v>
      </c>
      <c r="DM254" s="133">
        <v>0</v>
      </c>
      <c r="DN254" s="133">
        <v>0</v>
      </c>
      <c r="DO254" s="133">
        <v>0</v>
      </c>
      <c r="DP254" s="133">
        <v>0</v>
      </c>
      <c r="DQ254" s="133">
        <v>0</v>
      </c>
      <c r="DR254" s="133">
        <v>0</v>
      </c>
      <c r="DS254" s="133">
        <v>0</v>
      </c>
      <c r="DU254" s="223"/>
      <c r="DV254" s="223"/>
      <c r="DW254" s="223"/>
      <c r="DX254" s="223"/>
      <c r="DY254" s="223"/>
      <c r="DZ254" s="223"/>
      <c r="EA254" s="223">
        <v>0</v>
      </c>
      <c r="EB254" s="223">
        <v>0</v>
      </c>
      <c r="EC254" s="223">
        <v>0</v>
      </c>
      <c r="ED254" s="223">
        <f t="shared" si="50"/>
        <v>0</v>
      </c>
      <c r="EE254" s="223">
        <f t="shared" si="51"/>
        <v>0</v>
      </c>
      <c r="EF254" s="147" t="str">
        <f t="shared" si="52"/>
        <v>OK</v>
      </c>
      <c r="EG254" s="223">
        <f t="shared" si="53"/>
        <v>0</v>
      </c>
      <c r="EI254" s="223">
        <f t="shared" si="49"/>
        <v>126061.89164201179</v>
      </c>
      <c r="EJ254" s="223">
        <f>EI254*'Key assumptions'!$H$20*'Key assumptions'!$H$21</f>
        <v>4727.3209365754419</v>
      </c>
      <c r="EK254" s="279">
        <f t="shared" si="56"/>
        <v>0.23963133640552994</v>
      </c>
      <c r="EL254" s="223">
        <f t="shared" si="54"/>
        <v>1132.8142336494145</v>
      </c>
      <c r="ET254" s="133">
        <f t="shared" si="61"/>
        <v>4</v>
      </c>
      <c r="EU254" s="133">
        <f t="shared" si="61"/>
        <v>12</v>
      </c>
      <c r="EV254" s="133">
        <f t="shared" si="61"/>
        <v>6</v>
      </c>
      <c r="EW254" s="133">
        <f t="shared" si="61"/>
        <v>0</v>
      </c>
      <c r="EX254" s="133">
        <f t="shared" si="61"/>
        <v>0</v>
      </c>
      <c r="EY254" s="133">
        <f t="shared" si="55"/>
        <v>22</v>
      </c>
      <c r="FA254" s="223">
        <v>0</v>
      </c>
      <c r="FB254" s="223">
        <v>0</v>
      </c>
    </row>
    <row r="255" spans="1:158" ht="12.6" thickBot="1" x14ac:dyDescent="0.45">
      <c r="A255" s="133" t="str">
        <v>Construction Management</v>
      </c>
      <c r="B255" s="133" t="str">
        <v>N/A</v>
      </c>
      <c r="C255" s="133" t="str">
        <v>Internal Labour</v>
      </c>
      <c r="D255" s="133" t="str">
        <v>PT003696 AI BCSS Handover</v>
      </c>
      <c r="E255" s="133" t="str">
        <v>Telecommunication Technician</v>
      </c>
      <c r="F255" s="133">
        <v>188</v>
      </c>
      <c r="G255" s="133">
        <v>82.350416050295848</v>
      </c>
      <c r="H255" s="133">
        <v>0</v>
      </c>
      <c r="I255" s="133">
        <v>0</v>
      </c>
      <c r="J255" s="133">
        <v>0</v>
      </c>
      <c r="K255" s="133">
        <v>0</v>
      </c>
      <c r="L255" s="133">
        <v>0</v>
      </c>
      <c r="M255" s="381" t="str">
        <v>[C-i-C]</v>
      </c>
      <c r="N255" s="381" t="str">
        <v>[C-i-C]</v>
      </c>
      <c r="O255" s="381" t="str">
        <v>[C-i-C]</v>
      </c>
      <c r="P255" s="381" t="str">
        <v>[C-i-C]</v>
      </c>
      <c r="Q255" s="381" t="str">
        <v>[C-i-C]</v>
      </c>
      <c r="R255" s="381" t="str">
        <v>[C-i-C]</v>
      </c>
      <c r="S255" s="381" t="str">
        <v>[C-i-C]</v>
      </c>
      <c r="T255" s="381" t="str">
        <v>[C-i-C]</v>
      </c>
      <c r="U255" s="381" t="str">
        <v>[C-i-C]</v>
      </c>
      <c r="V255" s="381" t="str">
        <v>[C-i-C]</v>
      </c>
      <c r="W255" s="381" t="str">
        <v>[C-i-C]</v>
      </c>
      <c r="X255" s="381" t="str">
        <v>[C-i-C]</v>
      </c>
      <c r="Y255" s="381" t="str">
        <v>[C-i-C]</v>
      </c>
      <c r="Z255" s="381" t="str">
        <v>[C-i-C]</v>
      </c>
      <c r="AA255" s="381" t="str">
        <v>[C-i-C]</v>
      </c>
      <c r="AB255" s="381" t="str">
        <v>[C-i-C]</v>
      </c>
      <c r="AC255" s="381" t="str">
        <v>[C-i-C]</v>
      </c>
      <c r="AD255" s="381" t="str">
        <v>[C-i-C]</v>
      </c>
      <c r="AE255" s="381" t="str">
        <v>[C-i-C]</v>
      </c>
      <c r="AF255" s="381" t="str">
        <v>[C-i-C]</v>
      </c>
      <c r="AG255" s="381" t="str">
        <v>[C-i-C]</v>
      </c>
      <c r="AH255" s="381" t="str">
        <v>[C-i-C]</v>
      </c>
      <c r="AI255" s="133">
        <v>0</v>
      </c>
      <c r="AJ255" s="133">
        <v>0</v>
      </c>
      <c r="AK255" s="133">
        <v>0</v>
      </c>
      <c r="AL255" s="133">
        <v>0</v>
      </c>
      <c r="AM255" s="133">
        <v>0</v>
      </c>
      <c r="AN255" s="133">
        <v>0</v>
      </c>
      <c r="AO255" s="133">
        <v>0</v>
      </c>
      <c r="AP255" s="133">
        <v>0</v>
      </c>
      <c r="AQ255" s="133">
        <v>0</v>
      </c>
      <c r="AR255" s="133">
        <v>0</v>
      </c>
      <c r="AS255" s="133">
        <v>0</v>
      </c>
      <c r="AT255" s="133">
        <v>0</v>
      </c>
      <c r="AU255" s="133">
        <v>0</v>
      </c>
      <c r="AV255" s="133">
        <v>0</v>
      </c>
      <c r="AW255" s="133">
        <v>0</v>
      </c>
      <c r="AX255" s="133">
        <v>0</v>
      </c>
      <c r="AY255" s="133">
        <v>0</v>
      </c>
      <c r="AZ255" s="133">
        <v>0</v>
      </c>
      <c r="BA255" s="133">
        <v>0</v>
      </c>
      <c r="BB255" s="133">
        <v>0</v>
      </c>
      <c r="BC255" s="133">
        <v>0</v>
      </c>
      <c r="BD255" s="133">
        <v>0</v>
      </c>
      <c r="BE255" s="133">
        <v>0</v>
      </c>
      <c r="BF255" s="133">
        <v>0</v>
      </c>
      <c r="BG255" s="133">
        <v>0</v>
      </c>
      <c r="BH255" s="133">
        <v>0</v>
      </c>
      <c r="BI255" s="133">
        <v>0</v>
      </c>
      <c r="BJ255" s="133">
        <v>0</v>
      </c>
      <c r="BK255" s="133">
        <v>0</v>
      </c>
      <c r="BL255" s="133">
        <v>0</v>
      </c>
      <c r="BM255" s="133">
        <v>0</v>
      </c>
      <c r="BN255" s="133">
        <v>0</v>
      </c>
      <c r="BO255" s="133">
        <v>0</v>
      </c>
      <c r="BP255" s="133">
        <v>0</v>
      </c>
      <c r="BQ255" s="133">
        <v>0</v>
      </c>
      <c r="BR255" s="133">
        <v>0</v>
      </c>
      <c r="BS255" s="381" t="str">
        <v>[C-i-C]</v>
      </c>
      <c r="BT255" s="381" t="str">
        <v>[C-i-C]</v>
      </c>
      <c r="BU255" s="381" t="str">
        <v>[C-i-C]</v>
      </c>
      <c r="BV255" s="381" t="str">
        <v>[C-i-C]</v>
      </c>
      <c r="BW255" s="381" t="str">
        <v>[C-i-C]</v>
      </c>
      <c r="BX255" s="381" t="str">
        <v>[C-i-C]</v>
      </c>
      <c r="BY255" s="381" t="str">
        <v>[C-i-C]</v>
      </c>
      <c r="BZ255" s="381" t="str">
        <v>[C-i-C]</v>
      </c>
      <c r="CA255" s="381" t="str">
        <v>[C-i-C]</v>
      </c>
      <c r="CB255" s="381" t="str">
        <v>[C-i-C]</v>
      </c>
      <c r="CC255" s="381" t="str">
        <v>[C-i-C]</v>
      </c>
      <c r="CD255" s="381" t="str">
        <v>[C-i-C]</v>
      </c>
      <c r="CE255" s="381" t="str">
        <v>[C-i-C]</v>
      </c>
      <c r="CF255" s="381" t="str">
        <v>[C-i-C]</v>
      </c>
      <c r="CG255" s="381" t="str">
        <v>[C-i-C]</v>
      </c>
      <c r="CH255" s="381" t="str">
        <v>[C-i-C]</v>
      </c>
      <c r="CI255" s="381" t="str">
        <v>[C-i-C]</v>
      </c>
      <c r="CJ255" s="381" t="str">
        <v>[C-i-C]</v>
      </c>
      <c r="CK255" s="381" t="str">
        <v>[C-i-C]</v>
      </c>
      <c r="CL255" s="381" t="str">
        <v>[C-i-C]</v>
      </c>
      <c r="CM255" s="381" t="str">
        <v>[C-i-C]</v>
      </c>
      <c r="CN255" s="381" t="str">
        <v>[C-i-C]</v>
      </c>
      <c r="CO255" s="133">
        <v>0</v>
      </c>
      <c r="CP255" s="133">
        <v>0</v>
      </c>
      <c r="CQ255" s="133">
        <v>0</v>
      </c>
      <c r="CR255" s="133">
        <v>0</v>
      </c>
      <c r="CS255" s="133">
        <v>0</v>
      </c>
      <c r="CT255" s="133">
        <v>0</v>
      </c>
      <c r="CU255" s="133">
        <v>0</v>
      </c>
      <c r="CV255" s="133">
        <v>0</v>
      </c>
      <c r="CW255" s="133">
        <v>0</v>
      </c>
      <c r="CX255" s="133">
        <v>0</v>
      </c>
      <c r="CY255" s="133">
        <v>0</v>
      </c>
      <c r="CZ255" s="133">
        <v>0</v>
      </c>
      <c r="DA255" s="133">
        <v>0</v>
      </c>
      <c r="DB255" s="133">
        <v>0</v>
      </c>
      <c r="DC255" s="133">
        <v>0</v>
      </c>
      <c r="DD255" s="133">
        <v>0</v>
      </c>
      <c r="DE255" s="133">
        <v>0</v>
      </c>
      <c r="DF255" s="133">
        <v>0</v>
      </c>
      <c r="DG255" s="133">
        <v>0</v>
      </c>
      <c r="DH255" s="133">
        <v>0</v>
      </c>
      <c r="DI255" s="133">
        <v>0</v>
      </c>
      <c r="DJ255" s="133">
        <v>0</v>
      </c>
      <c r="DK255" s="133">
        <v>0</v>
      </c>
      <c r="DL255" s="133">
        <v>0</v>
      </c>
      <c r="DM255" s="133">
        <v>0</v>
      </c>
      <c r="DN255" s="133">
        <v>0</v>
      </c>
      <c r="DO255" s="133">
        <v>0</v>
      </c>
      <c r="DP255" s="133">
        <v>0</v>
      </c>
      <c r="DQ255" s="133">
        <v>0</v>
      </c>
      <c r="DR255" s="133">
        <v>0</v>
      </c>
      <c r="DS255" s="133">
        <v>0</v>
      </c>
      <c r="DU255" s="223"/>
      <c r="DV255" s="223"/>
      <c r="DW255" s="223"/>
      <c r="DX255" s="223"/>
      <c r="DY255" s="223"/>
      <c r="DZ255" s="223"/>
      <c r="EA255" s="223">
        <v>0</v>
      </c>
      <c r="EB255" s="223">
        <v>0</v>
      </c>
      <c r="EC255" s="223">
        <v>0</v>
      </c>
      <c r="ED255" s="223">
        <f t="shared" si="50"/>
        <v>0</v>
      </c>
      <c r="EE255" s="223">
        <f t="shared" si="51"/>
        <v>0</v>
      </c>
      <c r="EF255" s="147" t="str">
        <f t="shared" si="52"/>
        <v>OK</v>
      </c>
      <c r="EG255" s="223">
        <f t="shared" si="53"/>
        <v>0</v>
      </c>
      <c r="EI255" s="223">
        <f t="shared" si="49"/>
        <v>148230.74889053253</v>
      </c>
      <c r="EJ255" s="223">
        <f>EI255*'Key assumptions'!$H$20*'Key assumptions'!$H$21</f>
        <v>5558.6530833949701</v>
      </c>
      <c r="EK255" s="279">
        <f t="shared" si="56"/>
        <v>0.23963133640552994</v>
      </c>
      <c r="EL255" s="223">
        <f t="shared" si="54"/>
        <v>1332.0274669886564</v>
      </c>
      <c r="ET255" s="133">
        <f t="shared" si="61"/>
        <v>4</v>
      </c>
      <c r="EU255" s="133">
        <f t="shared" si="61"/>
        <v>12</v>
      </c>
      <c r="EV255" s="133">
        <f t="shared" si="61"/>
        <v>6</v>
      </c>
      <c r="EW255" s="133">
        <f t="shared" si="61"/>
        <v>0</v>
      </c>
      <c r="EX255" s="133">
        <f t="shared" si="61"/>
        <v>0</v>
      </c>
      <c r="EY255" s="133">
        <f t="shared" si="55"/>
        <v>22</v>
      </c>
      <c r="FA255" s="223">
        <v>0</v>
      </c>
      <c r="FB255" s="223">
        <v>0</v>
      </c>
    </row>
    <row r="256" spans="1:158" ht="12.6" thickBot="1" x14ac:dyDescent="0.45">
      <c r="A256" s="133" t="str">
        <v>Construction Management</v>
      </c>
      <c r="B256" s="133" t="str">
        <v>N/A</v>
      </c>
      <c r="C256" s="133" t="str">
        <v>Internal Labour</v>
      </c>
      <c r="D256" s="133" t="str">
        <v>PT003696 AI BCSS Handover</v>
      </c>
      <c r="E256" s="133" t="str">
        <v>Telecommunication Technician - Travel Outside Hours</v>
      </c>
      <c r="F256" s="133">
        <v>188</v>
      </c>
      <c r="G256" s="133">
        <v>82.350416050295848</v>
      </c>
      <c r="H256" s="133">
        <v>0</v>
      </c>
      <c r="I256" s="133">
        <v>0</v>
      </c>
      <c r="J256" s="133">
        <v>0</v>
      </c>
      <c r="K256" s="133">
        <v>0</v>
      </c>
      <c r="L256" s="133">
        <v>0</v>
      </c>
      <c r="M256" s="381" t="str">
        <v>[C-i-C]</v>
      </c>
      <c r="N256" s="381" t="str">
        <v>[C-i-C]</v>
      </c>
      <c r="O256" s="381" t="str">
        <v>[C-i-C]</v>
      </c>
      <c r="P256" s="381" t="str">
        <v>[C-i-C]</v>
      </c>
      <c r="Q256" s="381" t="str">
        <v>[C-i-C]</v>
      </c>
      <c r="R256" s="381" t="str">
        <v>[C-i-C]</v>
      </c>
      <c r="S256" s="381" t="str">
        <v>[C-i-C]</v>
      </c>
      <c r="T256" s="381" t="str">
        <v>[C-i-C]</v>
      </c>
      <c r="U256" s="381" t="str">
        <v>[C-i-C]</v>
      </c>
      <c r="V256" s="381" t="str">
        <v>[C-i-C]</v>
      </c>
      <c r="W256" s="381" t="str">
        <v>[C-i-C]</v>
      </c>
      <c r="X256" s="381" t="str">
        <v>[C-i-C]</v>
      </c>
      <c r="Y256" s="381" t="str">
        <v>[C-i-C]</v>
      </c>
      <c r="Z256" s="381" t="str">
        <v>[C-i-C]</v>
      </c>
      <c r="AA256" s="381" t="str">
        <v>[C-i-C]</v>
      </c>
      <c r="AB256" s="381" t="str">
        <v>[C-i-C]</v>
      </c>
      <c r="AC256" s="381" t="str">
        <v>[C-i-C]</v>
      </c>
      <c r="AD256" s="381" t="str">
        <v>[C-i-C]</v>
      </c>
      <c r="AE256" s="381" t="str">
        <v>[C-i-C]</v>
      </c>
      <c r="AF256" s="381" t="str">
        <v>[C-i-C]</v>
      </c>
      <c r="AG256" s="381" t="str">
        <v>[C-i-C]</v>
      </c>
      <c r="AH256" s="381" t="str">
        <v>[C-i-C]</v>
      </c>
      <c r="AI256" s="133">
        <v>0</v>
      </c>
      <c r="AJ256" s="133">
        <v>0</v>
      </c>
      <c r="AK256" s="133">
        <v>0</v>
      </c>
      <c r="AL256" s="133">
        <v>0</v>
      </c>
      <c r="AM256" s="133">
        <v>0</v>
      </c>
      <c r="AN256" s="133">
        <v>0</v>
      </c>
      <c r="AO256" s="133">
        <v>0</v>
      </c>
      <c r="AP256" s="133">
        <v>0</v>
      </c>
      <c r="AQ256" s="133">
        <v>0</v>
      </c>
      <c r="AR256" s="133">
        <v>0</v>
      </c>
      <c r="AS256" s="133">
        <v>0</v>
      </c>
      <c r="AT256" s="133">
        <v>0</v>
      </c>
      <c r="AU256" s="133">
        <v>0</v>
      </c>
      <c r="AV256" s="133">
        <v>0</v>
      </c>
      <c r="AW256" s="133">
        <v>0</v>
      </c>
      <c r="AX256" s="133">
        <v>0</v>
      </c>
      <c r="AY256" s="133">
        <v>0</v>
      </c>
      <c r="AZ256" s="133">
        <v>0</v>
      </c>
      <c r="BA256" s="133">
        <v>0</v>
      </c>
      <c r="BB256" s="133">
        <v>0</v>
      </c>
      <c r="BC256" s="133">
        <v>0</v>
      </c>
      <c r="BD256" s="133">
        <v>0</v>
      </c>
      <c r="BE256" s="133">
        <v>0</v>
      </c>
      <c r="BF256" s="133">
        <v>0</v>
      </c>
      <c r="BG256" s="133">
        <v>0</v>
      </c>
      <c r="BH256" s="133">
        <v>0</v>
      </c>
      <c r="BI256" s="133">
        <v>0</v>
      </c>
      <c r="BJ256" s="133">
        <v>0</v>
      </c>
      <c r="BK256" s="133">
        <v>0</v>
      </c>
      <c r="BL256" s="133">
        <v>0</v>
      </c>
      <c r="BM256" s="133">
        <v>0</v>
      </c>
      <c r="BN256" s="133">
        <v>0</v>
      </c>
      <c r="BO256" s="133">
        <v>0</v>
      </c>
      <c r="BP256" s="133">
        <v>0</v>
      </c>
      <c r="BQ256" s="133">
        <v>0</v>
      </c>
      <c r="BR256" s="133">
        <v>0</v>
      </c>
      <c r="BS256" s="381" t="str">
        <v>[C-i-C]</v>
      </c>
      <c r="BT256" s="381" t="str">
        <v>[C-i-C]</v>
      </c>
      <c r="BU256" s="381" t="str">
        <v>[C-i-C]</v>
      </c>
      <c r="BV256" s="381" t="str">
        <v>[C-i-C]</v>
      </c>
      <c r="BW256" s="381" t="str">
        <v>[C-i-C]</v>
      </c>
      <c r="BX256" s="381" t="str">
        <v>[C-i-C]</v>
      </c>
      <c r="BY256" s="381" t="str">
        <v>[C-i-C]</v>
      </c>
      <c r="BZ256" s="381" t="str">
        <v>[C-i-C]</v>
      </c>
      <c r="CA256" s="381" t="str">
        <v>[C-i-C]</v>
      </c>
      <c r="CB256" s="381" t="str">
        <v>[C-i-C]</v>
      </c>
      <c r="CC256" s="381" t="str">
        <v>[C-i-C]</v>
      </c>
      <c r="CD256" s="381" t="str">
        <v>[C-i-C]</v>
      </c>
      <c r="CE256" s="381" t="str">
        <v>[C-i-C]</v>
      </c>
      <c r="CF256" s="381" t="str">
        <v>[C-i-C]</v>
      </c>
      <c r="CG256" s="381" t="str">
        <v>[C-i-C]</v>
      </c>
      <c r="CH256" s="381" t="str">
        <v>[C-i-C]</v>
      </c>
      <c r="CI256" s="381" t="str">
        <v>[C-i-C]</v>
      </c>
      <c r="CJ256" s="381" t="str">
        <v>[C-i-C]</v>
      </c>
      <c r="CK256" s="381" t="str">
        <v>[C-i-C]</v>
      </c>
      <c r="CL256" s="381" t="str">
        <v>[C-i-C]</v>
      </c>
      <c r="CM256" s="381" t="str">
        <v>[C-i-C]</v>
      </c>
      <c r="CN256" s="381" t="str">
        <v>[C-i-C]</v>
      </c>
      <c r="CO256" s="133">
        <v>0</v>
      </c>
      <c r="CP256" s="133">
        <v>0</v>
      </c>
      <c r="CQ256" s="133">
        <v>0</v>
      </c>
      <c r="CR256" s="133">
        <v>0</v>
      </c>
      <c r="CS256" s="133">
        <v>0</v>
      </c>
      <c r="CT256" s="133">
        <v>0</v>
      </c>
      <c r="CU256" s="133">
        <v>0</v>
      </c>
      <c r="CV256" s="133">
        <v>0</v>
      </c>
      <c r="CW256" s="133">
        <v>0</v>
      </c>
      <c r="CX256" s="133">
        <v>0</v>
      </c>
      <c r="CY256" s="133">
        <v>0</v>
      </c>
      <c r="CZ256" s="133">
        <v>0</v>
      </c>
      <c r="DA256" s="133">
        <v>0</v>
      </c>
      <c r="DB256" s="133">
        <v>0</v>
      </c>
      <c r="DC256" s="133">
        <v>0</v>
      </c>
      <c r="DD256" s="133">
        <v>0</v>
      </c>
      <c r="DE256" s="133">
        <v>0</v>
      </c>
      <c r="DF256" s="133">
        <v>0</v>
      </c>
      <c r="DG256" s="133">
        <v>0</v>
      </c>
      <c r="DH256" s="133">
        <v>0</v>
      </c>
      <c r="DI256" s="133">
        <v>0</v>
      </c>
      <c r="DJ256" s="133">
        <v>0</v>
      </c>
      <c r="DK256" s="133">
        <v>0</v>
      </c>
      <c r="DL256" s="133">
        <v>0</v>
      </c>
      <c r="DM256" s="133">
        <v>0</v>
      </c>
      <c r="DN256" s="133">
        <v>0</v>
      </c>
      <c r="DO256" s="133">
        <v>0</v>
      </c>
      <c r="DP256" s="133">
        <v>0</v>
      </c>
      <c r="DQ256" s="133">
        <v>0</v>
      </c>
      <c r="DR256" s="133">
        <v>0</v>
      </c>
      <c r="DS256" s="133">
        <v>0</v>
      </c>
      <c r="DU256" s="223"/>
      <c r="DV256" s="223"/>
      <c r="DW256" s="223"/>
      <c r="DX256" s="223"/>
      <c r="DY256" s="223"/>
      <c r="DZ256" s="223"/>
      <c r="EA256" s="223">
        <v>0</v>
      </c>
      <c r="EB256" s="223">
        <v>0</v>
      </c>
      <c r="EC256" s="223">
        <v>0</v>
      </c>
      <c r="ED256" s="223">
        <f t="shared" si="50"/>
        <v>0</v>
      </c>
      <c r="EE256" s="223">
        <f t="shared" si="51"/>
        <v>0</v>
      </c>
      <c r="EF256" s="147" t="str">
        <f t="shared" si="52"/>
        <v>OK</v>
      </c>
      <c r="EG256" s="223">
        <f t="shared" si="53"/>
        <v>0</v>
      </c>
      <c r="EI256" s="223">
        <f t="shared" si="49"/>
        <v>148230.74889053253</v>
      </c>
      <c r="EJ256" s="223">
        <f>EI256*'Key assumptions'!$H$20*'Key assumptions'!$H$21</f>
        <v>5558.6530833949701</v>
      </c>
      <c r="EK256" s="279">
        <f t="shared" si="56"/>
        <v>0.23963133640552994</v>
      </c>
      <c r="EL256" s="223">
        <f t="shared" si="54"/>
        <v>1332.0274669886564</v>
      </c>
      <c r="ET256" s="133">
        <f t="shared" si="61"/>
        <v>4</v>
      </c>
      <c r="EU256" s="133">
        <f t="shared" si="61"/>
        <v>12</v>
      </c>
      <c r="EV256" s="133">
        <f t="shared" si="61"/>
        <v>6</v>
      </c>
      <c r="EW256" s="133">
        <f t="shared" si="61"/>
        <v>0</v>
      </c>
      <c r="EX256" s="133">
        <f t="shared" si="61"/>
        <v>0</v>
      </c>
      <c r="EY256" s="133">
        <f t="shared" si="55"/>
        <v>22</v>
      </c>
      <c r="FA256" s="223">
        <v>0</v>
      </c>
      <c r="FB256" s="223">
        <v>0</v>
      </c>
    </row>
    <row r="257" spans="1:158" ht="12.6" thickBot="1" x14ac:dyDescent="0.45">
      <c r="A257" s="133" t="str">
        <v>Construction Management</v>
      </c>
      <c r="B257" s="133" t="str">
        <v>N/A</v>
      </c>
      <c r="C257" s="133" t="str">
        <v>Internal Labour</v>
      </c>
      <c r="D257" s="133" t="str">
        <v>PT003696 AI BCSS Handover</v>
      </c>
      <c r="E257" s="133" t="str">
        <v>Secondary Systems Technician</v>
      </c>
      <c r="F257" s="133">
        <v>195.86</v>
      </c>
      <c r="G257" s="133">
        <v>85.794730029585793</v>
      </c>
      <c r="H257" s="133">
        <v>0</v>
      </c>
      <c r="I257" s="133">
        <v>0</v>
      </c>
      <c r="J257" s="133">
        <v>0</v>
      </c>
      <c r="K257" s="133">
        <v>0</v>
      </c>
      <c r="L257" s="133">
        <v>0</v>
      </c>
      <c r="M257" s="381" t="str">
        <v>[C-i-C]</v>
      </c>
      <c r="N257" s="381" t="str">
        <v>[C-i-C]</v>
      </c>
      <c r="O257" s="381" t="str">
        <v>[C-i-C]</v>
      </c>
      <c r="P257" s="381" t="str">
        <v>[C-i-C]</v>
      </c>
      <c r="Q257" s="381" t="str">
        <v>[C-i-C]</v>
      </c>
      <c r="R257" s="381" t="str">
        <v>[C-i-C]</v>
      </c>
      <c r="S257" s="381" t="str">
        <v>[C-i-C]</v>
      </c>
      <c r="T257" s="381" t="str">
        <v>[C-i-C]</v>
      </c>
      <c r="U257" s="381" t="str">
        <v>[C-i-C]</v>
      </c>
      <c r="V257" s="381" t="str">
        <v>[C-i-C]</v>
      </c>
      <c r="W257" s="381" t="str">
        <v>[C-i-C]</v>
      </c>
      <c r="X257" s="381" t="str">
        <v>[C-i-C]</v>
      </c>
      <c r="Y257" s="381" t="str">
        <v>[C-i-C]</v>
      </c>
      <c r="Z257" s="381" t="str">
        <v>[C-i-C]</v>
      </c>
      <c r="AA257" s="381" t="str">
        <v>[C-i-C]</v>
      </c>
      <c r="AB257" s="381" t="str">
        <v>[C-i-C]</v>
      </c>
      <c r="AC257" s="381" t="str">
        <v>[C-i-C]</v>
      </c>
      <c r="AD257" s="381" t="str">
        <v>[C-i-C]</v>
      </c>
      <c r="AE257" s="381" t="str">
        <v>[C-i-C]</v>
      </c>
      <c r="AF257" s="381" t="str">
        <v>[C-i-C]</v>
      </c>
      <c r="AG257" s="381" t="str">
        <v>[C-i-C]</v>
      </c>
      <c r="AH257" s="381" t="str">
        <v>[C-i-C]</v>
      </c>
      <c r="AI257" s="133">
        <v>0</v>
      </c>
      <c r="AJ257" s="133">
        <v>0</v>
      </c>
      <c r="AK257" s="133">
        <v>0</v>
      </c>
      <c r="AL257" s="133">
        <v>0</v>
      </c>
      <c r="AM257" s="133">
        <v>0</v>
      </c>
      <c r="AN257" s="133">
        <v>0</v>
      </c>
      <c r="AO257" s="133">
        <v>0</v>
      </c>
      <c r="AP257" s="133">
        <v>0</v>
      </c>
      <c r="AQ257" s="133">
        <v>0</v>
      </c>
      <c r="AR257" s="133">
        <v>0</v>
      </c>
      <c r="AS257" s="133">
        <v>0</v>
      </c>
      <c r="AT257" s="133">
        <v>0</v>
      </c>
      <c r="AU257" s="133">
        <v>0</v>
      </c>
      <c r="AV257" s="133">
        <v>0</v>
      </c>
      <c r="AW257" s="133">
        <v>0</v>
      </c>
      <c r="AX257" s="133">
        <v>0</v>
      </c>
      <c r="AY257" s="133">
        <v>0</v>
      </c>
      <c r="AZ257" s="133">
        <v>0</v>
      </c>
      <c r="BA257" s="133">
        <v>0</v>
      </c>
      <c r="BB257" s="133">
        <v>0</v>
      </c>
      <c r="BC257" s="133">
        <v>0</v>
      </c>
      <c r="BD257" s="133">
        <v>0</v>
      </c>
      <c r="BE257" s="133">
        <v>0</v>
      </c>
      <c r="BF257" s="133">
        <v>0</v>
      </c>
      <c r="BG257" s="133">
        <v>0</v>
      </c>
      <c r="BH257" s="133">
        <v>0</v>
      </c>
      <c r="BI257" s="133">
        <v>0</v>
      </c>
      <c r="BJ257" s="133">
        <v>0</v>
      </c>
      <c r="BK257" s="133">
        <v>0</v>
      </c>
      <c r="BL257" s="133">
        <v>0</v>
      </c>
      <c r="BM257" s="133">
        <v>0</v>
      </c>
      <c r="BN257" s="133">
        <v>0</v>
      </c>
      <c r="BO257" s="133">
        <v>0</v>
      </c>
      <c r="BP257" s="133">
        <v>0</v>
      </c>
      <c r="BQ257" s="133">
        <v>0</v>
      </c>
      <c r="BR257" s="133">
        <v>0</v>
      </c>
      <c r="BS257" s="381" t="str">
        <v>[C-i-C]</v>
      </c>
      <c r="BT257" s="381" t="str">
        <v>[C-i-C]</v>
      </c>
      <c r="BU257" s="381" t="str">
        <v>[C-i-C]</v>
      </c>
      <c r="BV257" s="381" t="str">
        <v>[C-i-C]</v>
      </c>
      <c r="BW257" s="381" t="str">
        <v>[C-i-C]</v>
      </c>
      <c r="BX257" s="381" t="str">
        <v>[C-i-C]</v>
      </c>
      <c r="BY257" s="381" t="str">
        <v>[C-i-C]</v>
      </c>
      <c r="BZ257" s="381" t="str">
        <v>[C-i-C]</v>
      </c>
      <c r="CA257" s="381" t="str">
        <v>[C-i-C]</v>
      </c>
      <c r="CB257" s="381" t="str">
        <v>[C-i-C]</v>
      </c>
      <c r="CC257" s="381" t="str">
        <v>[C-i-C]</v>
      </c>
      <c r="CD257" s="381" t="str">
        <v>[C-i-C]</v>
      </c>
      <c r="CE257" s="381" t="str">
        <v>[C-i-C]</v>
      </c>
      <c r="CF257" s="381" t="str">
        <v>[C-i-C]</v>
      </c>
      <c r="CG257" s="381" t="str">
        <v>[C-i-C]</v>
      </c>
      <c r="CH257" s="381" t="str">
        <v>[C-i-C]</v>
      </c>
      <c r="CI257" s="381" t="str">
        <v>[C-i-C]</v>
      </c>
      <c r="CJ257" s="381" t="str">
        <v>[C-i-C]</v>
      </c>
      <c r="CK257" s="381" t="str">
        <v>[C-i-C]</v>
      </c>
      <c r="CL257" s="381" t="str">
        <v>[C-i-C]</v>
      </c>
      <c r="CM257" s="381" t="str">
        <v>[C-i-C]</v>
      </c>
      <c r="CN257" s="381" t="str">
        <v>[C-i-C]</v>
      </c>
      <c r="CO257" s="133">
        <v>0</v>
      </c>
      <c r="CP257" s="133">
        <v>0</v>
      </c>
      <c r="CQ257" s="133">
        <v>0</v>
      </c>
      <c r="CR257" s="133">
        <v>0</v>
      </c>
      <c r="CS257" s="133">
        <v>0</v>
      </c>
      <c r="CT257" s="133">
        <v>0</v>
      </c>
      <c r="CU257" s="133">
        <v>0</v>
      </c>
      <c r="CV257" s="133">
        <v>0</v>
      </c>
      <c r="CW257" s="133">
        <v>0</v>
      </c>
      <c r="CX257" s="133">
        <v>0</v>
      </c>
      <c r="CY257" s="133">
        <v>0</v>
      </c>
      <c r="CZ257" s="133">
        <v>0</v>
      </c>
      <c r="DA257" s="133">
        <v>0</v>
      </c>
      <c r="DB257" s="133">
        <v>0</v>
      </c>
      <c r="DC257" s="133">
        <v>0</v>
      </c>
      <c r="DD257" s="133">
        <v>0</v>
      </c>
      <c r="DE257" s="133">
        <v>0</v>
      </c>
      <c r="DF257" s="133">
        <v>0</v>
      </c>
      <c r="DG257" s="133">
        <v>0</v>
      </c>
      <c r="DH257" s="133">
        <v>0</v>
      </c>
      <c r="DI257" s="133">
        <v>0</v>
      </c>
      <c r="DJ257" s="133">
        <v>0</v>
      </c>
      <c r="DK257" s="133">
        <v>0</v>
      </c>
      <c r="DL257" s="133">
        <v>0</v>
      </c>
      <c r="DM257" s="133">
        <v>0</v>
      </c>
      <c r="DN257" s="133">
        <v>0</v>
      </c>
      <c r="DO257" s="133">
        <v>0</v>
      </c>
      <c r="DP257" s="133">
        <v>0</v>
      </c>
      <c r="DQ257" s="133">
        <v>0</v>
      </c>
      <c r="DR257" s="133">
        <v>0</v>
      </c>
      <c r="DS257" s="133">
        <v>0</v>
      </c>
      <c r="DU257" s="223"/>
      <c r="DV257" s="223"/>
      <c r="DW257" s="223"/>
      <c r="DX257" s="223"/>
      <c r="DY257" s="223"/>
      <c r="DZ257" s="223"/>
      <c r="EA257" s="223">
        <v>0</v>
      </c>
      <c r="EB257" s="223">
        <v>0</v>
      </c>
      <c r="EC257" s="223">
        <v>0</v>
      </c>
      <c r="ED257" s="223">
        <f t="shared" si="50"/>
        <v>0</v>
      </c>
      <c r="EE257" s="223">
        <f t="shared" si="51"/>
        <v>0</v>
      </c>
      <c r="EF257" s="147" t="str">
        <f t="shared" si="52"/>
        <v>OK</v>
      </c>
      <c r="EG257" s="223">
        <f t="shared" si="53"/>
        <v>0</v>
      </c>
      <c r="EI257" s="223">
        <f t="shared" si="49"/>
        <v>154430.51405325445</v>
      </c>
      <c r="EJ257" s="223">
        <f>EI257*'Key assumptions'!$H$20*'Key assumptions'!$H$21</f>
        <v>5791.1442769970417</v>
      </c>
      <c r="EK257" s="279">
        <f t="shared" si="56"/>
        <v>0.23963133640552994</v>
      </c>
      <c r="EL257" s="223">
        <f t="shared" si="54"/>
        <v>1387.7396424140377</v>
      </c>
      <c r="ET257" s="133">
        <f t="shared" si="61"/>
        <v>4</v>
      </c>
      <c r="EU257" s="133">
        <f t="shared" si="61"/>
        <v>12</v>
      </c>
      <c r="EV257" s="133">
        <f t="shared" si="61"/>
        <v>6</v>
      </c>
      <c r="EW257" s="133">
        <f t="shared" si="61"/>
        <v>0</v>
      </c>
      <c r="EX257" s="133">
        <f t="shared" si="61"/>
        <v>0</v>
      </c>
      <c r="EY257" s="133">
        <f t="shared" si="55"/>
        <v>22</v>
      </c>
      <c r="FA257" s="223">
        <v>0</v>
      </c>
      <c r="FB257" s="223">
        <v>0</v>
      </c>
    </row>
    <row r="258" spans="1:158" ht="12.6" thickBot="1" x14ac:dyDescent="0.45">
      <c r="A258" s="133" t="str">
        <v>Construction Management</v>
      </c>
      <c r="B258" s="133" t="str">
        <v>N/A</v>
      </c>
      <c r="C258" s="133" t="str">
        <v>Internal Labour</v>
      </c>
      <c r="D258" s="133" t="str">
        <v>PT003696 AI BCSS Handover</v>
      </c>
      <c r="E258" s="133" t="str">
        <v>Secondary Systems Technician - Travel Outside Hours</v>
      </c>
      <c r="F258" s="133">
        <v>195.86</v>
      </c>
      <c r="G258" s="133">
        <v>85.794730029585793</v>
      </c>
      <c r="H258" s="133">
        <v>0</v>
      </c>
      <c r="I258" s="133">
        <v>0</v>
      </c>
      <c r="J258" s="133">
        <v>0</v>
      </c>
      <c r="K258" s="133">
        <v>0</v>
      </c>
      <c r="L258" s="133">
        <v>0</v>
      </c>
      <c r="M258" s="381" t="str">
        <v>[C-i-C]</v>
      </c>
      <c r="N258" s="381" t="str">
        <v>[C-i-C]</v>
      </c>
      <c r="O258" s="381" t="str">
        <v>[C-i-C]</v>
      </c>
      <c r="P258" s="381" t="str">
        <v>[C-i-C]</v>
      </c>
      <c r="Q258" s="381" t="str">
        <v>[C-i-C]</v>
      </c>
      <c r="R258" s="381" t="str">
        <v>[C-i-C]</v>
      </c>
      <c r="S258" s="381" t="str">
        <v>[C-i-C]</v>
      </c>
      <c r="T258" s="381" t="str">
        <v>[C-i-C]</v>
      </c>
      <c r="U258" s="381" t="str">
        <v>[C-i-C]</v>
      </c>
      <c r="V258" s="381" t="str">
        <v>[C-i-C]</v>
      </c>
      <c r="W258" s="381" t="str">
        <v>[C-i-C]</v>
      </c>
      <c r="X258" s="381" t="str">
        <v>[C-i-C]</v>
      </c>
      <c r="Y258" s="381" t="str">
        <v>[C-i-C]</v>
      </c>
      <c r="Z258" s="381" t="str">
        <v>[C-i-C]</v>
      </c>
      <c r="AA258" s="381" t="str">
        <v>[C-i-C]</v>
      </c>
      <c r="AB258" s="381" t="str">
        <v>[C-i-C]</v>
      </c>
      <c r="AC258" s="381" t="str">
        <v>[C-i-C]</v>
      </c>
      <c r="AD258" s="381" t="str">
        <v>[C-i-C]</v>
      </c>
      <c r="AE258" s="381" t="str">
        <v>[C-i-C]</v>
      </c>
      <c r="AF258" s="381" t="str">
        <v>[C-i-C]</v>
      </c>
      <c r="AG258" s="381" t="str">
        <v>[C-i-C]</v>
      </c>
      <c r="AH258" s="381" t="str">
        <v>[C-i-C]</v>
      </c>
      <c r="AI258" s="133">
        <v>0</v>
      </c>
      <c r="AJ258" s="133">
        <v>0</v>
      </c>
      <c r="AK258" s="133">
        <v>0</v>
      </c>
      <c r="AL258" s="133">
        <v>0</v>
      </c>
      <c r="AM258" s="133">
        <v>0</v>
      </c>
      <c r="AN258" s="133">
        <v>0</v>
      </c>
      <c r="AO258" s="133">
        <v>0</v>
      </c>
      <c r="AP258" s="133">
        <v>0</v>
      </c>
      <c r="AQ258" s="133">
        <v>0</v>
      </c>
      <c r="AR258" s="133">
        <v>0</v>
      </c>
      <c r="AS258" s="133">
        <v>0</v>
      </c>
      <c r="AT258" s="133">
        <v>0</v>
      </c>
      <c r="AU258" s="133">
        <v>0</v>
      </c>
      <c r="AV258" s="133">
        <v>0</v>
      </c>
      <c r="AW258" s="133">
        <v>0</v>
      </c>
      <c r="AX258" s="133">
        <v>0</v>
      </c>
      <c r="AY258" s="133">
        <v>0</v>
      </c>
      <c r="AZ258" s="133">
        <v>0</v>
      </c>
      <c r="BA258" s="133">
        <v>0</v>
      </c>
      <c r="BB258" s="133">
        <v>0</v>
      </c>
      <c r="BC258" s="133">
        <v>0</v>
      </c>
      <c r="BD258" s="133">
        <v>0</v>
      </c>
      <c r="BE258" s="133">
        <v>0</v>
      </c>
      <c r="BF258" s="133">
        <v>0</v>
      </c>
      <c r="BG258" s="133">
        <v>0</v>
      </c>
      <c r="BH258" s="133">
        <v>0</v>
      </c>
      <c r="BI258" s="133">
        <v>0</v>
      </c>
      <c r="BJ258" s="133">
        <v>0</v>
      </c>
      <c r="BK258" s="133">
        <v>0</v>
      </c>
      <c r="BL258" s="133">
        <v>0</v>
      </c>
      <c r="BM258" s="133">
        <v>0</v>
      </c>
      <c r="BN258" s="133">
        <v>0</v>
      </c>
      <c r="BO258" s="133">
        <v>0</v>
      </c>
      <c r="BP258" s="133">
        <v>0</v>
      </c>
      <c r="BQ258" s="133">
        <v>0</v>
      </c>
      <c r="BR258" s="133">
        <v>0</v>
      </c>
      <c r="BS258" s="381" t="str">
        <v>[C-i-C]</v>
      </c>
      <c r="BT258" s="381" t="str">
        <v>[C-i-C]</v>
      </c>
      <c r="BU258" s="381" t="str">
        <v>[C-i-C]</v>
      </c>
      <c r="BV258" s="381" t="str">
        <v>[C-i-C]</v>
      </c>
      <c r="BW258" s="381" t="str">
        <v>[C-i-C]</v>
      </c>
      <c r="BX258" s="381" t="str">
        <v>[C-i-C]</v>
      </c>
      <c r="BY258" s="381" t="str">
        <v>[C-i-C]</v>
      </c>
      <c r="BZ258" s="381" t="str">
        <v>[C-i-C]</v>
      </c>
      <c r="CA258" s="381" t="str">
        <v>[C-i-C]</v>
      </c>
      <c r="CB258" s="381" t="str">
        <v>[C-i-C]</v>
      </c>
      <c r="CC258" s="381" t="str">
        <v>[C-i-C]</v>
      </c>
      <c r="CD258" s="381" t="str">
        <v>[C-i-C]</v>
      </c>
      <c r="CE258" s="381" t="str">
        <v>[C-i-C]</v>
      </c>
      <c r="CF258" s="381" t="str">
        <v>[C-i-C]</v>
      </c>
      <c r="CG258" s="381" t="str">
        <v>[C-i-C]</v>
      </c>
      <c r="CH258" s="381" t="str">
        <v>[C-i-C]</v>
      </c>
      <c r="CI258" s="381" t="str">
        <v>[C-i-C]</v>
      </c>
      <c r="CJ258" s="381" t="str">
        <v>[C-i-C]</v>
      </c>
      <c r="CK258" s="381" t="str">
        <v>[C-i-C]</v>
      </c>
      <c r="CL258" s="381" t="str">
        <v>[C-i-C]</v>
      </c>
      <c r="CM258" s="381" t="str">
        <v>[C-i-C]</v>
      </c>
      <c r="CN258" s="381" t="str">
        <v>[C-i-C]</v>
      </c>
      <c r="CO258" s="133">
        <v>0</v>
      </c>
      <c r="CP258" s="133">
        <v>0</v>
      </c>
      <c r="CQ258" s="133">
        <v>0</v>
      </c>
      <c r="CR258" s="133">
        <v>0</v>
      </c>
      <c r="CS258" s="133">
        <v>0</v>
      </c>
      <c r="CT258" s="133">
        <v>0</v>
      </c>
      <c r="CU258" s="133">
        <v>0</v>
      </c>
      <c r="CV258" s="133">
        <v>0</v>
      </c>
      <c r="CW258" s="133">
        <v>0</v>
      </c>
      <c r="CX258" s="133">
        <v>0</v>
      </c>
      <c r="CY258" s="133">
        <v>0</v>
      </c>
      <c r="CZ258" s="133">
        <v>0</v>
      </c>
      <c r="DA258" s="133">
        <v>0</v>
      </c>
      <c r="DB258" s="133">
        <v>0</v>
      </c>
      <c r="DC258" s="133">
        <v>0</v>
      </c>
      <c r="DD258" s="133">
        <v>0</v>
      </c>
      <c r="DE258" s="133">
        <v>0</v>
      </c>
      <c r="DF258" s="133">
        <v>0</v>
      </c>
      <c r="DG258" s="133">
        <v>0</v>
      </c>
      <c r="DH258" s="133">
        <v>0</v>
      </c>
      <c r="DI258" s="133">
        <v>0</v>
      </c>
      <c r="DJ258" s="133">
        <v>0</v>
      </c>
      <c r="DK258" s="133">
        <v>0</v>
      </c>
      <c r="DL258" s="133">
        <v>0</v>
      </c>
      <c r="DM258" s="133">
        <v>0</v>
      </c>
      <c r="DN258" s="133">
        <v>0</v>
      </c>
      <c r="DO258" s="133">
        <v>0</v>
      </c>
      <c r="DP258" s="133">
        <v>0</v>
      </c>
      <c r="DQ258" s="133">
        <v>0</v>
      </c>
      <c r="DR258" s="133">
        <v>0</v>
      </c>
      <c r="DS258" s="133">
        <v>0</v>
      </c>
      <c r="DU258" s="223"/>
      <c r="DV258" s="223"/>
      <c r="DW258" s="223"/>
      <c r="DX258" s="223"/>
      <c r="DY258" s="223"/>
      <c r="DZ258" s="223"/>
      <c r="EA258" s="223">
        <v>0</v>
      </c>
      <c r="EB258" s="223">
        <v>0</v>
      </c>
      <c r="EC258" s="223">
        <v>0</v>
      </c>
      <c r="ED258" s="223">
        <f t="shared" si="50"/>
        <v>0</v>
      </c>
      <c r="EE258" s="223">
        <f t="shared" si="51"/>
        <v>0</v>
      </c>
      <c r="EF258" s="147" t="str">
        <f t="shared" si="52"/>
        <v>OK</v>
      </c>
      <c r="EG258" s="223">
        <f t="shared" si="53"/>
        <v>0</v>
      </c>
      <c r="EI258" s="223">
        <f t="shared" si="49"/>
        <v>154430.51405325445</v>
      </c>
      <c r="EJ258" s="223">
        <f>EI258*'Key assumptions'!$H$20*'Key assumptions'!$H$21</f>
        <v>5791.1442769970417</v>
      </c>
      <c r="EK258" s="279">
        <f t="shared" si="56"/>
        <v>0.23963133640552994</v>
      </c>
      <c r="EL258" s="223">
        <f t="shared" si="54"/>
        <v>1387.7396424140377</v>
      </c>
      <c r="ET258" s="133">
        <f t="shared" si="61"/>
        <v>4</v>
      </c>
      <c r="EU258" s="133">
        <f t="shared" si="61"/>
        <v>12</v>
      </c>
      <c r="EV258" s="133">
        <f t="shared" si="61"/>
        <v>6</v>
      </c>
      <c r="EW258" s="133">
        <f t="shared" si="61"/>
        <v>0</v>
      </c>
      <c r="EX258" s="133">
        <f t="shared" si="61"/>
        <v>0</v>
      </c>
      <c r="EY258" s="133">
        <f t="shared" si="55"/>
        <v>22</v>
      </c>
      <c r="FA258" s="223">
        <v>0</v>
      </c>
      <c r="FB258" s="223">
        <v>0</v>
      </c>
    </row>
    <row r="259" spans="1:158" ht="12.6" thickBot="1" x14ac:dyDescent="0.45">
      <c r="A259" s="133" t="str">
        <v>Construction Management</v>
      </c>
      <c r="B259" s="133" t="str">
        <v>N/A</v>
      </c>
      <c r="C259" s="133" t="str">
        <v>Internal Labour</v>
      </c>
      <c r="D259" s="133" t="str">
        <v>PT003696 AI BCSS Handover</v>
      </c>
      <c r="E259" s="133" t="str">
        <v>Secondary Systems Technician</v>
      </c>
      <c r="F259" s="133">
        <v>195.86</v>
      </c>
      <c r="G259" s="133">
        <v>85.794730029585793</v>
      </c>
      <c r="H259" s="133">
        <v>0</v>
      </c>
      <c r="I259" s="133">
        <v>0</v>
      </c>
      <c r="J259" s="133">
        <v>0</v>
      </c>
      <c r="K259" s="133">
        <v>0</v>
      </c>
      <c r="L259" s="133">
        <v>0</v>
      </c>
      <c r="M259" s="381" t="str">
        <v>[C-i-C]</v>
      </c>
      <c r="N259" s="381" t="str">
        <v>[C-i-C]</v>
      </c>
      <c r="O259" s="381" t="str">
        <v>[C-i-C]</v>
      </c>
      <c r="P259" s="381" t="str">
        <v>[C-i-C]</v>
      </c>
      <c r="Q259" s="381" t="str">
        <v>[C-i-C]</v>
      </c>
      <c r="R259" s="381" t="str">
        <v>[C-i-C]</v>
      </c>
      <c r="S259" s="381" t="str">
        <v>[C-i-C]</v>
      </c>
      <c r="T259" s="381" t="str">
        <v>[C-i-C]</v>
      </c>
      <c r="U259" s="381" t="str">
        <v>[C-i-C]</v>
      </c>
      <c r="V259" s="381" t="str">
        <v>[C-i-C]</v>
      </c>
      <c r="W259" s="381" t="str">
        <v>[C-i-C]</v>
      </c>
      <c r="X259" s="381" t="str">
        <v>[C-i-C]</v>
      </c>
      <c r="Y259" s="381" t="str">
        <v>[C-i-C]</v>
      </c>
      <c r="Z259" s="381" t="str">
        <v>[C-i-C]</v>
      </c>
      <c r="AA259" s="381" t="str">
        <v>[C-i-C]</v>
      </c>
      <c r="AB259" s="381" t="str">
        <v>[C-i-C]</v>
      </c>
      <c r="AC259" s="381" t="str">
        <v>[C-i-C]</v>
      </c>
      <c r="AD259" s="381" t="str">
        <v>[C-i-C]</v>
      </c>
      <c r="AE259" s="381" t="str">
        <v>[C-i-C]</v>
      </c>
      <c r="AF259" s="381" t="str">
        <v>[C-i-C]</v>
      </c>
      <c r="AG259" s="381" t="str">
        <v>[C-i-C]</v>
      </c>
      <c r="AH259" s="381" t="str">
        <v>[C-i-C]</v>
      </c>
      <c r="AI259" s="133">
        <v>0</v>
      </c>
      <c r="AJ259" s="133">
        <v>0</v>
      </c>
      <c r="AK259" s="133">
        <v>0</v>
      </c>
      <c r="AL259" s="133">
        <v>0</v>
      </c>
      <c r="AM259" s="133">
        <v>0</v>
      </c>
      <c r="AN259" s="133">
        <v>0</v>
      </c>
      <c r="AO259" s="133">
        <v>0</v>
      </c>
      <c r="AP259" s="133">
        <v>0</v>
      </c>
      <c r="AQ259" s="133">
        <v>0</v>
      </c>
      <c r="AR259" s="133">
        <v>0</v>
      </c>
      <c r="AS259" s="133">
        <v>0</v>
      </c>
      <c r="AT259" s="133">
        <v>0</v>
      </c>
      <c r="AU259" s="133">
        <v>0</v>
      </c>
      <c r="AV259" s="133">
        <v>0</v>
      </c>
      <c r="AW259" s="133">
        <v>0</v>
      </c>
      <c r="AX259" s="133">
        <v>0</v>
      </c>
      <c r="AY259" s="133">
        <v>0</v>
      </c>
      <c r="AZ259" s="133">
        <v>0</v>
      </c>
      <c r="BA259" s="133">
        <v>0</v>
      </c>
      <c r="BB259" s="133">
        <v>0</v>
      </c>
      <c r="BC259" s="133">
        <v>0</v>
      </c>
      <c r="BD259" s="133">
        <v>0</v>
      </c>
      <c r="BE259" s="133">
        <v>0</v>
      </c>
      <c r="BF259" s="133">
        <v>0</v>
      </c>
      <c r="BG259" s="133">
        <v>0</v>
      </c>
      <c r="BH259" s="133">
        <v>0</v>
      </c>
      <c r="BI259" s="133">
        <v>0</v>
      </c>
      <c r="BJ259" s="133">
        <v>0</v>
      </c>
      <c r="BK259" s="133">
        <v>0</v>
      </c>
      <c r="BL259" s="133">
        <v>0</v>
      </c>
      <c r="BM259" s="133">
        <v>0</v>
      </c>
      <c r="BN259" s="133">
        <v>0</v>
      </c>
      <c r="BO259" s="133">
        <v>0</v>
      </c>
      <c r="BP259" s="133">
        <v>0</v>
      </c>
      <c r="BQ259" s="133">
        <v>0</v>
      </c>
      <c r="BR259" s="133">
        <v>0</v>
      </c>
      <c r="BS259" s="381" t="str">
        <v>[C-i-C]</v>
      </c>
      <c r="BT259" s="381" t="str">
        <v>[C-i-C]</v>
      </c>
      <c r="BU259" s="381" t="str">
        <v>[C-i-C]</v>
      </c>
      <c r="BV259" s="381" t="str">
        <v>[C-i-C]</v>
      </c>
      <c r="BW259" s="381" t="str">
        <v>[C-i-C]</v>
      </c>
      <c r="BX259" s="381" t="str">
        <v>[C-i-C]</v>
      </c>
      <c r="BY259" s="381" t="str">
        <v>[C-i-C]</v>
      </c>
      <c r="BZ259" s="381" t="str">
        <v>[C-i-C]</v>
      </c>
      <c r="CA259" s="381" t="str">
        <v>[C-i-C]</v>
      </c>
      <c r="CB259" s="381" t="str">
        <v>[C-i-C]</v>
      </c>
      <c r="CC259" s="381" t="str">
        <v>[C-i-C]</v>
      </c>
      <c r="CD259" s="381" t="str">
        <v>[C-i-C]</v>
      </c>
      <c r="CE259" s="381" t="str">
        <v>[C-i-C]</v>
      </c>
      <c r="CF259" s="381" t="str">
        <v>[C-i-C]</v>
      </c>
      <c r="CG259" s="381" t="str">
        <v>[C-i-C]</v>
      </c>
      <c r="CH259" s="381" t="str">
        <v>[C-i-C]</v>
      </c>
      <c r="CI259" s="381" t="str">
        <v>[C-i-C]</v>
      </c>
      <c r="CJ259" s="381" t="str">
        <v>[C-i-C]</v>
      </c>
      <c r="CK259" s="381" t="str">
        <v>[C-i-C]</v>
      </c>
      <c r="CL259" s="381" t="str">
        <v>[C-i-C]</v>
      </c>
      <c r="CM259" s="381" t="str">
        <v>[C-i-C]</v>
      </c>
      <c r="CN259" s="381" t="str">
        <v>[C-i-C]</v>
      </c>
      <c r="CO259" s="133">
        <v>0</v>
      </c>
      <c r="CP259" s="133">
        <v>0</v>
      </c>
      <c r="CQ259" s="133">
        <v>0</v>
      </c>
      <c r="CR259" s="133">
        <v>0</v>
      </c>
      <c r="CS259" s="133">
        <v>0</v>
      </c>
      <c r="CT259" s="133">
        <v>0</v>
      </c>
      <c r="CU259" s="133">
        <v>0</v>
      </c>
      <c r="CV259" s="133">
        <v>0</v>
      </c>
      <c r="CW259" s="133">
        <v>0</v>
      </c>
      <c r="CX259" s="133">
        <v>0</v>
      </c>
      <c r="CY259" s="133">
        <v>0</v>
      </c>
      <c r="CZ259" s="133">
        <v>0</v>
      </c>
      <c r="DA259" s="133">
        <v>0</v>
      </c>
      <c r="DB259" s="133">
        <v>0</v>
      </c>
      <c r="DC259" s="133">
        <v>0</v>
      </c>
      <c r="DD259" s="133">
        <v>0</v>
      </c>
      <c r="DE259" s="133">
        <v>0</v>
      </c>
      <c r="DF259" s="133">
        <v>0</v>
      </c>
      <c r="DG259" s="133">
        <v>0</v>
      </c>
      <c r="DH259" s="133">
        <v>0</v>
      </c>
      <c r="DI259" s="133">
        <v>0</v>
      </c>
      <c r="DJ259" s="133">
        <v>0</v>
      </c>
      <c r="DK259" s="133">
        <v>0</v>
      </c>
      <c r="DL259" s="133">
        <v>0</v>
      </c>
      <c r="DM259" s="133">
        <v>0</v>
      </c>
      <c r="DN259" s="133">
        <v>0</v>
      </c>
      <c r="DO259" s="133">
        <v>0</v>
      </c>
      <c r="DP259" s="133">
        <v>0</v>
      </c>
      <c r="DQ259" s="133">
        <v>0</v>
      </c>
      <c r="DR259" s="133">
        <v>0</v>
      </c>
      <c r="DS259" s="133">
        <v>0</v>
      </c>
      <c r="DU259" s="223"/>
      <c r="DV259" s="223"/>
      <c r="DW259" s="223"/>
      <c r="DX259" s="223"/>
      <c r="DY259" s="223"/>
      <c r="DZ259" s="223"/>
      <c r="EA259" s="223">
        <v>0</v>
      </c>
      <c r="EB259" s="223">
        <v>0</v>
      </c>
      <c r="EC259" s="223">
        <v>0</v>
      </c>
      <c r="ED259" s="223">
        <f t="shared" si="50"/>
        <v>0</v>
      </c>
      <c r="EE259" s="223">
        <f t="shared" si="51"/>
        <v>0</v>
      </c>
      <c r="EF259" s="147" t="str">
        <f t="shared" si="52"/>
        <v>OK</v>
      </c>
      <c r="EG259" s="223">
        <f t="shared" si="53"/>
        <v>0</v>
      </c>
      <c r="EI259" s="223">
        <f t="shared" si="49"/>
        <v>154430.51405325445</v>
      </c>
      <c r="EJ259" s="223">
        <f>EI259*'Key assumptions'!$H$20*'Key assumptions'!$H$21</f>
        <v>5791.1442769970417</v>
      </c>
      <c r="EK259" s="279">
        <f t="shared" si="56"/>
        <v>0.23963133640552994</v>
      </c>
      <c r="EL259" s="223">
        <f t="shared" si="54"/>
        <v>1387.7396424140377</v>
      </c>
      <c r="ET259" s="133">
        <f t="shared" ref="ET259:EX268" si="62">COUNTIFS($H$6:$BL$6,ET$8,$H259:$BL259,"&lt;&gt;"&amp;0)</f>
        <v>4</v>
      </c>
      <c r="EU259" s="133">
        <f t="shared" si="62"/>
        <v>12</v>
      </c>
      <c r="EV259" s="133">
        <f t="shared" si="62"/>
        <v>6</v>
      </c>
      <c r="EW259" s="133">
        <f t="shared" si="62"/>
        <v>0</v>
      </c>
      <c r="EX259" s="133">
        <f t="shared" si="62"/>
        <v>0</v>
      </c>
      <c r="EY259" s="133">
        <f t="shared" si="55"/>
        <v>22</v>
      </c>
      <c r="FA259" s="223">
        <v>0</v>
      </c>
      <c r="FB259" s="223">
        <v>0</v>
      </c>
    </row>
    <row r="260" spans="1:158" ht="12.6" thickBot="1" x14ac:dyDescent="0.45">
      <c r="A260" s="133" t="str">
        <v>Construction Management</v>
      </c>
      <c r="B260" s="133" t="str">
        <v>N/A</v>
      </c>
      <c r="C260" s="133" t="str">
        <v>Internal Labour</v>
      </c>
      <c r="D260" s="133" t="str">
        <v>PT003696 AI BCSS Handover</v>
      </c>
      <c r="E260" s="133" t="str">
        <v>Secondary Systems Technician - Travel Outside Hours</v>
      </c>
      <c r="F260" s="133">
        <v>195.86</v>
      </c>
      <c r="G260" s="133">
        <v>85.794730029585793</v>
      </c>
      <c r="H260" s="133">
        <v>0</v>
      </c>
      <c r="I260" s="133">
        <v>0</v>
      </c>
      <c r="J260" s="133">
        <v>0</v>
      </c>
      <c r="K260" s="133">
        <v>0</v>
      </c>
      <c r="L260" s="133">
        <v>0</v>
      </c>
      <c r="M260" s="381" t="str">
        <v>[C-i-C]</v>
      </c>
      <c r="N260" s="381" t="str">
        <v>[C-i-C]</v>
      </c>
      <c r="O260" s="381" t="str">
        <v>[C-i-C]</v>
      </c>
      <c r="P260" s="381" t="str">
        <v>[C-i-C]</v>
      </c>
      <c r="Q260" s="381" t="str">
        <v>[C-i-C]</v>
      </c>
      <c r="R260" s="381" t="str">
        <v>[C-i-C]</v>
      </c>
      <c r="S260" s="381" t="str">
        <v>[C-i-C]</v>
      </c>
      <c r="T260" s="381" t="str">
        <v>[C-i-C]</v>
      </c>
      <c r="U260" s="381" t="str">
        <v>[C-i-C]</v>
      </c>
      <c r="V260" s="381" t="str">
        <v>[C-i-C]</v>
      </c>
      <c r="W260" s="381" t="str">
        <v>[C-i-C]</v>
      </c>
      <c r="X260" s="381" t="str">
        <v>[C-i-C]</v>
      </c>
      <c r="Y260" s="381" t="str">
        <v>[C-i-C]</v>
      </c>
      <c r="Z260" s="381" t="str">
        <v>[C-i-C]</v>
      </c>
      <c r="AA260" s="381" t="str">
        <v>[C-i-C]</v>
      </c>
      <c r="AB260" s="381" t="str">
        <v>[C-i-C]</v>
      </c>
      <c r="AC260" s="381" t="str">
        <v>[C-i-C]</v>
      </c>
      <c r="AD260" s="381" t="str">
        <v>[C-i-C]</v>
      </c>
      <c r="AE260" s="381" t="str">
        <v>[C-i-C]</v>
      </c>
      <c r="AF260" s="381" t="str">
        <v>[C-i-C]</v>
      </c>
      <c r="AG260" s="381" t="str">
        <v>[C-i-C]</v>
      </c>
      <c r="AH260" s="381" t="str">
        <v>[C-i-C]</v>
      </c>
      <c r="AI260" s="133">
        <v>0</v>
      </c>
      <c r="AJ260" s="133">
        <v>0</v>
      </c>
      <c r="AK260" s="133">
        <v>0</v>
      </c>
      <c r="AL260" s="133">
        <v>0</v>
      </c>
      <c r="AM260" s="133">
        <v>0</v>
      </c>
      <c r="AN260" s="133">
        <v>0</v>
      </c>
      <c r="AO260" s="133">
        <v>0</v>
      </c>
      <c r="AP260" s="133">
        <v>0</v>
      </c>
      <c r="AQ260" s="133">
        <v>0</v>
      </c>
      <c r="AR260" s="133">
        <v>0</v>
      </c>
      <c r="AS260" s="133">
        <v>0</v>
      </c>
      <c r="AT260" s="133">
        <v>0</v>
      </c>
      <c r="AU260" s="133">
        <v>0</v>
      </c>
      <c r="AV260" s="133">
        <v>0</v>
      </c>
      <c r="AW260" s="133">
        <v>0</v>
      </c>
      <c r="AX260" s="133">
        <v>0</v>
      </c>
      <c r="AY260" s="133">
        <v>0</v>
      </c>
      <c r="AZ260" s="133">
        <v>0</v>
      </c>
      <c r="BA260" s="133">
        <v>0</v>
      </c>
      <c r="BB260" s="133">
        <v>0</v>
      </c>
      <c r="BC260" s="133">
        <v>0</v>
      </c>
      <c r="BD260" s="133">
        <v>0</v>
      </c>
      <c r="BE260" s="133">
        <v>0</v>
      </c>
      <c r="BF260" s="133">
        <v>0</v>
      </c>
      <c r="BG260" s="133">
        <v>0</v>
      </c>
      <c r="BH260" s="133">
        <v>0</v>
      </c>
      <c r="BI260" s="133">
        <v>0</v>
      </c>
      <c r="BJ260" s="133">
        <v>0</v>
      </c>
      <c r="BK260" s="133">
        <v>0</v>
      </c>
      <c r="BL260" s="133">
        <v>0</v>
      </c>
      <c r="BM260" s="133">
        <v>0</v>
      </c>
      <c r="BN260" s="133">
        <v>0</v>
      </c>
      <c r="BO260" s="133">
        <v>0</v>
      </c>
      <c r="BP260" s="133">
        <v>0</v>
      </c>
      <c r="BQ260" s="133">
        <v>0</v>
      </c>
      <c r="BR260" s="133">
        <v>0</v>
      </c>
      <c r="BS260" s="381" t="str">
        <v>[C-i-C]</v>
      </c>
      <c r="BT260" s="381" t="str">
        <v>[C-i-C]</v>
      </c>
      <c r="BU260" s="381" t="str">
        <v>[C-i-C]</v>
      </c>
      <c r="BV260" s="381" t="str">
        <v>[C-i-C]</v>
      </c>
      <c r="BW260" s="381" t="str">
        <v>[C-i-C]</v>
      </c>
      <c r="BX260" s="381" t="str">
        <v>[C-i-C]</v>
      </c>
      <c r="BY260" s="381" t="str">
        <v>[C-i-C]</v>
      </c>
      <c r="BZ260" s="381" t="str">
        <v>[C-i-C]</v>
      </c>
      <c r="CA260" s="381" t="str">
        <v>[C-i-C]</v>
      </c>
      <c r="CB260" s="381" t="str">
        <v>[C-i-C]</v>
      </c>
      <c r="CC260" s="381" t="str">
        <v>[C-i-C]</v>
      </c>
      <c r="CD260" s="381" t="str">
        <v>[C-i-C]</v>
      </c>
      <c r="CE260" s="381" t="str">
        <v>[C-i-C]</v>
      </c>
      <c r="CF260" s="381" t="str">
        <v>[C-i-C]</v>
      </c>
      <c r="CG260" s="381" t="str">
        <v>[C-i-C]</v>
      </c>
      <c r="CH260" s="381" t="str">
        <v>[C-i-C]</v>
      </c>
      <c r="CI260" s="381" t="str">
        <v>[C-i-C]</v>
      </c>
      <c r="CJ260" s="381" t="str">
        <v>[C-i-C]</v>
      </c>
      <c r="CK260" s="381" t="str">
        <v>[C-i-C]</v>
      </c>
      <c r="CL260" s="381" t="str">
        <v>[C-i-C]</v>
      </c>
      <c r="CM260" s="381" t="str">
        <v>[C-i-C]</v>
      </c>
      <c r="CN260" s="381" t="str">
        <v>[C-i-C]</v>
      </c>
      <c r="CO260" s="133">
        <v>0</v>
      </c>
      <c r="CP260" s="133">
        <v>0</v>
      </c>
      <c r="CQ260" s="133">
        <v>0</v>
      </c>
      <c r="CR260" s="133">
        <v>0</v>
      </c>
      <c r="CS260" s="133">
        <v>0</v>
      </c>
      <c r="CT260" s="133">
        <v>0</v>
      </c>
      <c r="CU260" s="133">
        <v>0</v>
      </c>
      <c r="CV260" s="133">
        <v>0</v>
      </c>
      <c r="CW260" s="133">
        <v>0</v>
      </c>
      <c r="CX260" s="133">
        <v>0</v>
      </c>
      <c r="CY260" s="133">
        <v>0</v>
      </c>
      <c r="CZ260" s="133">
        <v>0</v>
      </c>
      <c r="DA260" s="133">
        <v>0</v>
      </c>
      <c r="DB260" s="133">
        <v>0</v>
      </c>
      <c r="DC260" s="133">
        <v>0</v>
      </c>
      <c r="DD260" s="133">
        <v>0</v>
      </c>
      <c r="DE260" s="133">
        <v>0</v>
      </c>
      <c r="DF260" s="133">
        <v>0</v>
      </c>
      <c r="DG260" s="133">
        <v>0</v>
      </c>
      <c r="DH260" s="133">
        <v>0</v>
      </c>
      <c r="DI260" s="133">
        <v>0</v>
      </c>
      <c r="DJ260" s="133">
        <v>0</v>
      </c>
      <c r="DK260" s="133">
        <v>0</v>
      </c>
      <c r="DL260" s="133">
        <v>0</v>
      </c>
      <c r="DM260" s="133">
        <v>0</v>
      </c>
      <c r="DN260" s="133">
        <v>0</v>
      </c>
      <c r="DO260" s="133">
        <v>0</v>
      </c>
      <c r="DP260" s="133">
        <v>0</v>
      </c>
      <c r="DQ260" s="133">
        <v>0</v>
      </c>
      <c r="DR260" s="133">
        <v>0</v>
      </c>
      <c r="DS260" s="133">
        <v>0</v>
      </c>
      <c r="DU260" s="223"/>
      <c r="DV260" s="223"/>
      <c r="DW260" s="223"/>
      <c r="DX260" s="223"/>
      <c r="DY260" s="223"/>
      <c r="DZ260" s="223"/>
      <c r="EA260" s="223">
        <v>0</v>
      </c>
      <c r="EB260" s="223">
        <v>0</v>
      </c>
      <c r="EC260" s="223">
        <v>0</v>
      </c>
      <c r="ED260" s="223">
        <f t="shared" si="50"/>
        <v>0</v>
      </c>
      <c r="EE260" s="223">
        <f t="shared" si="51"/>
        <v>0</v>
      </c>
      <c r="EF260" s="147" t="str">
        <f t="shared" si="52"/>
        <v>OK</v>
      </c>
      <c r="EG260" s="223">
        <f t="shared" si="53"/>
        <v>0</v>
      </c>
      <c r="EI260" s="223">
        <f t="shared" si="49"/>
        <v>154430.51405325445</v>
      </c>
      <c r="EJ260" s="223">
        <f>EI260*'Key assumptions'!$H$20*'Key assumptions'!$H$21</f>
        <v>5791.1442769970417</v>
      </c>
      <c r="EK260" s="279">
        <f t="shared" si="56"/>
        <v>0.23963133640552994</v>
      </c>
      <c r="EL260" s="223">
        <f t="shared" si="54"/>
        <v>1387.7396424140377</v>
      </c>
      <c r="ET260" s="133">
        <f t="shared" si="62"/>
        <v>4</v>
      </c>
      <c r="EU260" s="133">
        <f t="shared" si="62"/>
        <v>12</v>
      </c>
      <c r="EV260" s="133">
        <f t="shared" si="62"/>
        <v>6</v>
      </c>
      <c r="EW260" s="133">
        <f t="shared" si="62"/>
        <v>0</v>
      </c>
      <c r="EX260" s="133">
        <f t="shared" si="62"/>
        <v>0</v>
      </c>
      <c r="EY260" s="133">
        <f t="shared" si="55"/>
        <v>22</v>
      </c>
      <c r="FA260" s="223">
        <v>0</v>
      </c>
      <c r="FB260" s="223">
        <v>0</v>
      </c>
    </row>
    <row r="261" spans="1:158" ht="12.6" thickBot="1" x14ac:dyDescent="0.45">
      <c r="A261" s="133" t="str">
        <v>Construction Management</v>
      </c>
      <c r="B261" s="133" t="str">
        <v>N/A</v>
      </c>
      <c r="C261" s="133" t="str">
        <v>Internal Labour</v>
      </c>
      <c r="D261" s="133" t="str">
        <v>PT003696 AI BCSS Handover</v>
      </c>
      <c r="E261" s="133" t="str">
        <v>Control Technician</v>
      </c>
      <c r="F261" s="133">
        <v>224.23</v>
      </c>
      <c r="G261" s="133">
        <v>98.215134985207087</v>
      </c>
      <c r="H261" s="133">
        <v>0</v>
      </c>
      <c r="I261" s="133">
        <v>0</v>
      </c>
      <c r="J261" s="133">
        <v>0</v>
      </c>
      <c r="K261" s="133">
        <v>0</v>
      </c>
      <c r="L261" s="133">
        <v>0</v>
      </c>
      <c r="M261" s="381" t="str">
        <v>[C-i-C]</v>
      </c>
      <c r="N261" s="381" t="str">
        <v>[C-i-C]</v>
      </c>
      <c r="O261" s="381" t="str">
        <v>[C-i-C]</v>
      </c>
      <c r="P261" s="381" t="str">
        <v>[C-i-C]</v>
      </c>
      <c r="Q261" s="381" t="str">
        <v>[C-i-C]</v>
      </c>
      <c r="R261" s="381" t="str">
        <v>[C-i-C]</v>
      </c>
      <c r="S261" s="381" t="str">
        <v>[C-i-C]</v>
      </c>
      <c r="T261" s="381" t="str">
        <v>[C-i-C]</v>
      </c>
      <c r="U261" s="381" t="str">
        <v>[C-i-C]</v>
      </c>
      <c r="V261" s="381" t="str">
        <v>[C-i-C]</v>
      </c>
      <c r="W261" s="381" t="str">
        <v>[C-i-C]</v>
      </c>
      <c r="X261" s="381" t="str">
        <v>[C-i-C]</v>
      </c>
      <c r="Y261" s="381" t="str">
        <v>[C-i-C]</v>
      </c>
      <c r="Z261" s="381" t="str">
        <v>[C-i-C]</v>
      </c>
      <c r="AA261" s="381" t="str">
        <v>[C-i-C]</v>
      </c>
      <c r="AB261" s="381" t="str">
        <v>[C-i-C]</v>
      </c>
      <c r="AC261" s="381" t="str">
        <v>[C-i-C]</v>
      </c>
      <c r="AD261" s="381" t="str">
        <v>[C-i-C]</v>
      </c>
      <c r="AE261" s="381" t="str">
        <v>[C-i-C]</v>
      </c>
      <c r="AF261" s="381" t="str">
        <v>[C-i-C]</v>
      </c>
      <c r="AG261" s="381" t="str">
        <v>[C-i-C]</v>
      </c>
      <c r="AH261" s="381" t="str">
        <v>[C-i-C]</v>
      </c>
      <c r="AI261" s="133">
        <v>0</v>
      </c>
      <c r="AJ261" s="133">
        <v>0</v>
      </c>
      <c r="AK261" s="133">
        <v>0</v>
      </c>
      <c r="AL261" s="133">
        <v>0</v>
      </c>
      <c r="AM261" s="133">
        <v>0</v>
      </c>
      <c r="AN261" s="133">
        <v>0</v>
      </c>
      <c r="AO261" s="133">
        <v>0</v>
      </c>
      <c r="AP261" s="133">
        <v>0</v>
      </c>
      <c r="AQ261" s="133">
        <v>0</v>
      </c>
      <c r="AR261" s="133">
        <v>0</v>
      </c>
      <c r="AS261" s="133">
        <v>0</v>
      </c>
      <c r="AT261" s="133">
        <v>0</v>
      </c>
      <c r="AU261" s="133">
        <v>0</v>
      </c>
      <c r="AV261" s="133">
        <v>0</v>
      </c>
      <c r="AW261" s="133">
        <v>0</v>
      </c>
      <c r="AX261" s="133">
        <v>0</v>
      </c>
      <c r="AY261" s="133">
        <v>0</v>
      </c>
      <c r="AZ261" s="133">
        <v>0</v>
      </c>
      <c r="BA261" s="133">
        <v>0</v>
      </c>
      <c r="BB261" s="133">
        <v>0</v>
      </c>
      <c r="BC261" s="133">
        <v>0</v>
      </c>
      <c r="BD261" s="133">
        <v>0</v>
      </c>
      <c r="BE261" s="133">
        <v>0</v>
      </c>
      <c r="BF261" s="133">
        <v>0</v>
      </c>
      <c r="BG261" s="133">
        <v>0</v>
      </c>
      <c r="BH261" s="133">
        <v>0</v>
      </c>
      <c r="BI261" s="133">
        <v>0</v>
      </c>
      <c r="BJ261" s="133">
        <v>0</v>
      </c>
      <c r="BK261" s="133">
        <v>0</v>
      </c>
      <c r="BL261" s="133">
        <v>0</v>
      </c>
      <c r="BM261" s="133">
        <v>0</v>
      </c>
      <c r="BN261" s="133">
        <v>0</v>
      </c>
      <c r="BO261" s="133">
        <v>0</v>
      </c>
      <c r="BP261" s="133">
        <v>0</v>
      </c>
      <c r="BQ261" s="133">
        <v>0</v>
      </c>
      <c r="BR261" s="133">
        <v>0</v>
      </c>
      <c r="BS261" s="381" t="str">
        <v>[C-i-C]</v>
      </c>
      <c r="BT261" s="381" t="str">
        <v>[C-i-C]</v>
      </c>
      <c r="BU261" s="381" t="str">
        <v>[C-i-C]</v>
      </c>
      <c r="BV261" s="381" t="str">
        <v>[C-i-C]</v>
      </c>
      <c r="BW261" s="381" t="str">
        <v>[C-i-C]</v>
      </c>
      <c r="BX261" s="381" t="str">
        <v>[C-i-C]</v>
      </c>
      <c r="BY261" s="381" t="str">
        <v>[C-i-C]</v>
      </c>
      <c r="BZ261" s="381" t="str">
        <v>[C-i-C]</v>
      </c>
      <c r="CA261" s="381" t="str">
        <v>[C-i-C]</v>
      </c>
      <c r="CB261" s="381" t="str">
        <v>[C-i-C]</v>
      </c>
      <c r="CC261" s="381" t="str">
        <v>[C-i-C]</v>
      </c>
      <c r="CD261" s="381" t="str">
        <v>[C-i-C]</v>
      </c>
      <c r="CE261" s="381" t="str">
        <v>[C-i-C]</v>
      </c>
      <c r="CF261" s="381" t="str">
        <v>[C-i-C]</v>
      </c>
      <c r="CG261" s="381" t="str">
        <v>[C-i-C]</v>
      </c>
      <c r="CH261" s="381" t="str">
        <v>[C-i-C]</v>
      </c>
      <c r="CI261" s="381" t="str">
        <v>[C-i-C]</v>
      </c>
      <c r="CJ261" s="381" t="str">
        <v>[C-i-C]</v>
      </c>
      <c r="CK261" s="381" t="str">
        <v>[C-i-C]</v>
      </c>
      <c r="CL261" s="381" t="str">
        <v>[C-i-C]</v>
      </c>
      <c r="CM261" s="381" t="str">
        <v>[C-i-C]</v>
      </c>
      <c r="CN261" s="381" t="str">
        <v>[C-i-C]</v>
      </c>
      <c r="CO261" s="133">
        <v>0</v>
      </c>
      <c r="CP261" s="133">
        <v>0</v>
      </c>
      <c r="CQ261" s="133">
        <v>0</v>
      </c>
      <c r="CR261" s="133">
        <v>0</v>
      </c>
      <c r="CS261" s="133">
        <v>0</v>
      </c>
      <c r="CT261" s="133">
        <v>0</v>
      </c>
      <c r="CU261" s="133">
        <v>0</v>
      </c>
      <c r="CV261" s="133">
        <v>0</v>
      </c>
      <c r="CW261" s="133">
        <v>0</v>
      </c>
      <c r="CX261" s="133">
        <v>0</v>
      </c>
      <c r="CY261" s="133">
        <v>0</v>
      </c>
      <c r="CZ261" s="133">
        <v>0</v>
      </c>
      <c r="DA261" s="133">
        <v>0</v>
      </c>
      <c r="DB261" s="133">
        <v>0</v>
      </c>
      <c r="DC261" s="133">
        <v>0</v>
      </c>
      <c r="DD261" s="133">
        <v>0</v>
      </c>
      <c r="DE261" s="133">
        <v>0</v>
      </c>
      <c r="DF261" s="133">
        <v>0</v>
      </c>
      <c r="DG261" s="133">
        <v>0</v>
      </c>
      <c r="DH261" s="133">
        <v>0</v>
      </c>
      <c r="DI261" s="133">
        <v>0</v>
      </c>
      <c r="DJ261" s="133">
        <v>0</v>
      </c>
      <c r="DK261" s="133">
        <v>0</v>
      </c>
      <c r="DL261" s="133">
        <v>0</v>
      </c>
      <c r="DM261" s="133">
        <v>0</v>
      </c>
      <c r="DN261" s="133">
        <v>0</v>
      </c>
      <c r="DO261" s="133">
        <v>0</v>
      </c>
      <c r="DP261" s="133">
        <v>0</v>
      </c>
      <c r="DQ261" s="133">
        <v>0</v>
      </c>
      <c r="DR261" s="133">
        <v>0</v>
      </c>
      <c r="DS261" s="133">
        <v>0</v>
      </c>
      <c r="DU261" s="223"/>
      <c r="DV261" s="223"/>
      <c r="DW261" s="223"/>
      <c r="DX261" s="223"/>
      <c r="DY261" s="223"/>
      <c r="DZ261" s="223"/>
      <c r="EA261" s="223">
        <v>0</v>
      </c>
      <c r="EB261" s="223">
        <v>0</v>
      </c>
      <c r="EC261" s="223">
        <v>0</v>
      </c>
      <c r="ED261" s="223">
        <f t="shared" si="50"/>
        <v>0</v>
      </c>
      <c r="EE261" s="223">
        <f t="shared" si="51"/>
        <v>0</v>
      </c>
      <c r="EF261" s="147" t="str">
        <f t="shared" si="52"/>
        <v>OK</v>
      </c>
      <c r="EG261" s="223">
        <f t="shared" si="53"/>
        <v>0</v>
      </c>
      <c r="EI261" s="223">
        <f t="shared" si="49"/>
        <v>176787.24297337275</v>
      </c>
      <c r="EJ261" s="223">
        <f>EI261*'Key assumptions'!$H$20*'Key assumptions'!$H$21</f>
        <v>6629.5216115014782</v>
      </c>
      <c r="EK261" s="279">
        <f t="shared" si="56"/>
        <v>0.23963133640552994</v>
      </c>
      <c r="EL261" s="223">
        <f t="shared" si="54"/>
        <v>1588.6411234934417</v>
      </c>
      <c r="ET261" s="133">
        <f t="shared" si="62"/>
        <v>4</v>
      </c>
      <c r="EU261" s="133">
        <f t="shared" si="62"/>
        <v>12</v>
      </c>
      <c r="EV261" s="133">
        <f t="shared" si="62"/>
        <v>6</v>
      </c>
      <c r="EW261" s="133">
        <f t="shared" si="62"/>
        <v>0</v>
      </c>
      <c r="EX261" s="133">
        <f t="shared" si="62"/>
        <v>0</v>
      </c>
      <c r="EY261" s="133">
        <f t="shared" si="55"/>
        <v>22</v>
      </c>
      <c r="FA261" s="223">
        <v>0</v>
      </c>
      <c r="FB261" s="223">
        <v>0</v>
      </c>
    </row>
    <row r="262" spans="1:158" ht="12.6" thickBot="1" x14ac:dyDescent="0.45">
      <c r="A262" s="133" t="str">
        <v>Construction Management</v>
      </c>
      <c r="B262" s="133" t="str">
        <v>N/A</v>
      </c>
      <c r="C262" s="133" t="str">
        <v>Internal Labour</v>
      </c>
      <c r="D262" s="133" t="str">
        <v>PT003696 AI BCSS Handover</v>
      </c>
      <c r="E262" s="133" t="str">
        <v>Control Technician - Travel Outside Hours</v>
      </c>
      <c r="F262" s="133">
        <v>224.23</v>
      </c>
      <c r="G262" s="133">
        <v>98.215134985207087</v>
      </c>
      <c r="H262" s="133">
        <v>0</v>
      </c>
      <c r="I262" s="133">
        <v>0</v>
      </c>
      <c r="J262" s="133">
        <v>0</v>
      </c>
      <c r="K262" s="133">
        <v>0</v>
      </c>
      <c r="L262" s="133">
        <v>0</v>
      </c>
      <c r="M262" s="381" t="str">
        <v>[C-i-C]</v>
      </c>
      <c r="N262" s="381" t="str">
        <v>[C-i-C]</v>
      </c>
      <c r="O262" s="381" t="str">
        <v>[C-i-C]</v>
      </c>
      <c r="P262" s="381" t="str">
        <v>[C-i-C]</v>
      </c>
      <c r="Q262" s="381" t="str">
        <v>[C-i-C]</v>
      </c>
      <c r="R262" s="381" t="str">
        <v>[C-i-C]</v>
      </c>
      <c r="S262" s="381" t="str">
        <v>[C-i-C]</v>
      </c>
      <c r="T262" s="381" t="str">
        <v>[C-i-C]</v>
      </c>
      <c r="U262" s="381" t="str">
        <v>[C-i-C]</v>
      </c>
      <c r="V262" s="381" t="str">
        <v>[C-i-C]</v>
      </c>
      <c r="W262" s="381" t="str">
        <v>[C-i-C]</v>
      </c>
      <c r="X262" s="381" t="str">
        <v>[C-i-C]</v>
      </c>
      <c r="Y262" s="381" t="str">
        <v>[C-i-C]</v>
      </c>
      <c r="Z262" s="381" t="str">
        <v>[C-i-C]</v>
      </c>
      <c r="AA262" s="381" t="str">
        <v>[C-i-C]</v>
      </c>
      <c r="AB262" s="381" t="str">
        <v>[C-i-C]</v>
      </c>
      <c r="AC262" s="381" t="str">
        <v>[C-i-C]</v>
      </c>
      <c r="AD262" s="381" t="str">
        <v>[C-i-C]</v>
      </c>
      <c r="AE262" s="381" t="str">
        <v>[C-i-C]</v>
      </c>
      <c r="AF262" s="381" t="str">
        <v>[C-i-C]</v>
      </c>
      <c r="AG262" s="381" t="str">
        <v>[C-i-C]</v>
      </c>
      <c r="AH262" s="381" t="str">
        <v>[C-i-C]</v>
      </c>
      <c r="AI262" s="133">
        <v>0</v>
      </c>
      <c r="AJ262" s="133">
        <v>0</v>
      </c>
      <c r="AK262" s="133">
        <v>0</v>
      </c>
      <c r="AL262" s="133">
        <v>0</v>
      </c>
      <c r="AM262" s="133">
        <v>0</v>
      </c>
      <c r="AN262" s="133">
        <v>0</v>
      </c>
      <c r="AO262" s="133">
        <v>0</v>
      </c>
      <c r="AP262" s="133">
        <v>0</v>
      </c>
      <c r="AQ262" s="133">
        <v>0</v>
      </c>
      <c r="AR262" s="133">
        <v>0</v>
      </c>
      <c r="AS262" s="133">
        <v>0</v>
      </c>
      <c r="AT262" s="133">
        <v>0</v>
      </c>
      <c r="AU262" s="133">
        <v>0</v>
      </c>
      <c r="AV262" s="133">
        <v>0</v>
      </c>
      <c r="AW262" s="133">
        <v>0</v>
      </c>
      <c r="AX262" s="133">
        <v>0</v>
      </c>
      <c r="AY262" s="133">
        <v>0</v>
      </c>
      <c r="AZ262" s="133">
        <v>0</v>
      </c>
      <c r="BA262" s="133">
        <v>0</v>
      </c>
      <c r="BB262" s="133">
        <v>0</v>
      </c>
      <c r="BC262" s="133">
        <v>0</v>
      </c>
      <c r="BD262" s="133">
        <v>0</v>
      </c>
      <c r="BE262" s="133">
        <v>0</v>
      </c>
      <c r="BF262" s="133">
        <v>0</v>
      </c>
      <c r="BG262" s="133">
        <v>0</v>
      </c>
      <c r="BH262" s="133">
        <v>0</v>
      </c>
      <c r="BI262" s="133">
        <v>0</v>
      </c>
      <c r="BJ262" s="133">
        <v>0</v>
      </c>
      <c r="BK262" s="133">
        <v>0</v>
      </c>
      <c r="BL262" s="133">
        <v>0</v>
      </c>
      <c r="BM262" s="133">
        <v>0</v>
      </c>
      <c r="BN262" s="133">
        <v>0</v>
      </c>
      <c r="BO262" s="133">
        <v>0</v>
      </c>
      <c r="BP262" s="133">
        <v>0</v>
      </c>
      <c r="BQ262" s="133">
        <v>0</v>
      </c>
      <c r="BR262" s="133">
        <v>0</v>
      </c>
      <c r="BS262" s="381" t="str">
        <v>[C-i-C]</v>
      </c>
      <c r="BT262" s="381" t="str">
        <v>[C-i-C]</v>
      </c>
      <c r="BU262" s="381" t="str">
        <v>[C-i-C]</v>
      </c>
      <c r="BV262" s="381" t="str">
        <v>[C-i-C]</v>
      </c>
      <c r="BW262" s="381" t="str">
        <v>[C-i-C]</v>
      </c>
      <c r="BX262" s="381" t="str">
        <v>[C-i-C]</v>
      </c>
      <c r="BY262" s="381" t="str">
        <v>[C-i-C]</v>
      </c>
      <c r="BZ262" s="381" t="str">
        <v>[C-i-C]</v>
      </c>
      <c r="CA262" s="381" t="str">
        <v>[C-i-C]</v>
      </c>
      <c r="CB262" s="381" t="str">
        <v>[C-i-C]</v>
      </c>
      <c r="CC262" s="381" t="str">
        <v>[C-i-C]</v>
      </c>
      <c r="CD262" s="381" t="str">
        <v>[C-i-C]</v>
      </c>
      <c r="CE262" s="381" t="str">
        <v>[C-i-C]</v>
      </c>
      <c r="CF262" s="381" t="str">
        <v>[C-i-C]</v>
      </c>
      <c r="CG262" s="381" t="str">
        <v>[C-i-C]</v>
      </c>
      <c r="CH262" s="381" t="str">
        <v>[C-i-C]</v>
      </c>
      <c r="CI262" s="381" t="str">
        <v>[C-i-C]</v>
      </c>
      <c r="CJ262" s="381" t="str">
        <v>[C-i-C]</v>
      </c>
      <c r="CK262" s="381" t="str">
        <v>[C-i-C]</v>
      </c>
      <c r="CL262" s="381" t="str">
        <v>[C-i-C]</v>
      </c>
      <c r="CM262" s="381" t="str">
        <v>[C-i-C]</v>
      </c>
      <c r="CN262" s="381" t="str">
        <v>[C-i-C]</v>
      </c>
      <c r="CO262" s="133">
        <v>0</v>
      </c>
      <c r="CP262" s="133">
        <v>0</v>
      </c>
      <c r="CQ262" s="133">
        <v>0</v>
      </c>
      <c r="CR262" s="133">
        <v>0</v>
      </c>
      <c r="CS262" s="133">
        <v>0</v>
      </c>
      <c r="CT262" s="133">
        <v>0</v>
      </c>
      <c r="CU262" s="133">
        <v>0</v>
      </c>
      <c r="CV262" s="133">
        <v>0</v>
      </c>
      <c r="CW262" s="133">
        <v>0</v>
      </c>
      <c r="CX262" s="133">
        <v>0</v>
      </c>
      <c r="CY262" s="133">
        <v>0</v>
      </c>
      <c r="CZ262" s="133">
        <v>0</v>
      </c>
      <c r="DA262" s="133">
        <v>0</v>
      </c>
      <c r="DB262" s="133">
        <v>0</v>
      </c>
      <c r="DC262" s="133">
        <v>0</v>
      </c>
      <c r="DD262" s="133">
        <v>0</v>
      </c>
      <c r="DE262" s="133">
        <v>0</v>
      </c>
      <c r="DF262" s="133">
        <v>0</v>
      </c>
      <c r="DG262" s="133">
        <v>0</v>
      </c>
      <c r="DH262" s="133">
        <v>0</v>
      </c>
      <c r="DI262" s="133">
        <v>0</v>
      </c>
      <c r="DJ262" s="133">
        <v>0</v>
      </c>
      <c r="DK262" s="133">
        <v>0</v>
      </c>
      <c r="DL262" s="133">
        <v>0</v>
      </c>
      <c r="DM262" s="133">
        <v>0</v>
      </c>
      <c r="DN262" s="133">
        <v>0</v>
      </c>
      <c r="DO262" s="133">
        <v>0</v>
      </c>
      <c r="DP262" s="133">
        <v>0</v>
      </c>
      <c r="DQ262" s="133">
        <v>0</v>
      </c>
      <c r="DR262" s="133">
        <v>0</v>
      </c>
      <c r="DS262" s="133">
        <v>0</v>
      </c>
      <c r="DU262" s="223"/>
      <c r="DV262" s="223"/>
      <c r="DW262" s="223"/>
      <c r="DX262" s="223"/>
      <c r="DY262" s="223"/>
      <c r="DZ262" s="223"/>
      <c r="EA262" s="223">
        <v>0</v>
      </c>
      <c r="EB262" s="223">
        <v>0</v>
      </c>
      <c r="EC262" s="223">
        <v>0</v>
      </c>
      <c r="ED262" s="223">
        <f t="shared" si="50"/>
        <v>0</v>
      </c>
      <c r="EE262" s="223">
        <f t="shared" si="51"/>
        <v>0</v>
      </c>
      <c r="EF262" s="147" t="str">
        <f t="shared" si="52"/>
        <v>OK</v>
      </c>
      <c r="EG262" s="223">
        <f t="shared" si="53"/>
        <v>0</v>
      </c>
      <c r="EI262" s="223">
        <f t="shared" si="49"/>
        <v>176787.24297337275</v>
      </c>
      <c r="EJ262" s="223">
        <f>EI262*'Key assumptions'!$H$20*'Key assumptions'!$H$21</f>
        <v>6629.5216115014782</v>
      </c>
      <c r="EK262" s="279">
        <f t="shared" si="56"/>
        <v>0.23963133640552994</v>
      </c>
      <c r="EL262" s="223">
        <f t="shared" si="54"/>
        <v>1588.6411234934417</v>
      </c>
      <c r="ET262" s="133">
        <f t="shared" si="62"/>
        <v>4</v>
      </c>
      <c r="EU262" s="133">
        <f t="shared" si="62"/>
        <v>12</v>
      </c>
      <c r="EV262" s="133">
        <f t="shared" si="62"/>
        <v>6</v>
      </c>
      <c r="EW262" s="133">
        <f t="shared" si="62"/>
        <v>0</v>
      </c>
      <c r="EX262" s="133">
        <f t="shared" si="62"/>
        <v>0</v>
      </c>
      <c r="EY262" s="133">
        <f t="shared" si="55"/>
        <v>22</v>
      </c>
      <c r="FA262" s="223">
        <v>0</v>
      </c>
      <c r="FB262" s="223">
        <v>0</v>
      </c>
    </row>
    <row r="263" spans="1:158" ht="12.6" thickBot="1" x14ac:dyDescent="0.45">
      <c r="A263" s="133" t="str">
        <v>Construction Management</v>
      </c>
      <c r="B263" s="133" t="str">
        <v>N/A</v>
      </c>
      <c r="C263" s="133" t="str">
        <v>Internal Labour</v>
      </c>
      <c r="D263" s="133" t="str">
        <v>PT003696 AI BCSS Handover</v>
      </c>
      <c r="E263" s="133" t="str">
        <v>Control Technician</v>
      </c>
      <c r="F263" s="133">
        <v>224.23</v>
      </c>
      <c r="G263" s="133">
        <v>98.215134985207087</v>
      </c>
      <c r="H263" s="133">
        <v>0</v>
      </c>
      <c r="I263" s="133">
        <v>0</v>
      </c>
      <c r="J263" s="133">
        <v>0</v>
      </c>
      <c r="K263" s="133">
        <v>0</v>
      </c>
      <c r="L263" s="133">
        <v>0</v>
      </c>
      <c r="M263" s="381" t="str">
        <v>[C-i-C]</v>
      </c>
      <c r="N263" s="381" t="str">
        <v>[C-i-C]</v>
      </c>
      <c r="O263" s="381" t="str">
        <v>[C-i-C]</v>
      </c>
      <c r="P263" s="381" t="str">
        <v>[C-i-C]</v>
      </c>
      <c r="Q263" s="381" t="str">
        <v>[C-i-C]</v>
      </c>
      <c r="R263" s="381" t="str">
        <v>[C-i-C]</v>
      </c>
      <c r="S263" s="381" t="str">
        <v>[C-i-C]</v>
      </c>
      <c r="T263" s="381" t="str">
        <v>[C-i-C]</v>
      </c>
      <c r="U263" s="381" t="str">
        <v>[C-i-C]</v>
      </c>
      <c r="V263" s="381" t="str">
        <v>[C-i-C]</v>
      </c>
      <c r="W263" s="381" t="str">
        <v>[C-i-C]</v>
      </c>
      <c r="X263" s="381" t="str">
        <v>[C-i-C]</v>
      </c>
      <c r="Y263" s="381" t="str">
        <v>[C-i-C]</v>
      </c>
      <c r="Z263" s="381" t="str">
        <v>[C-i-C]</v>
      </c>
      <c r="AA263" s="381" t="str">
        <v>[C-i-C]</v>
      </c>
      <c r="AB263" s="381" t="str">
        <v>[C-i-C]</v>
      </c>
      <c r="AC263" s="381" t="str">
        <v>[C-i-C]</v>
      </c>
      <c r="AD263" s="381" t="str">
        <v>[C-i-C]</v>
      </c>
      <c r="AE263" s="381" t="str">
        <v>[C-i-C]</v>
      </c>
      <c r="AF263" s="381" t="str">
        <v>[C-i-C]</v>
      </c>
      <c r="AG263" s="381" t="str">
        <v>[C-i-C]</v>
      </c>
      <c r="AH263" s="381" t="str">
        <v>[C-i-C]</v>
      </c>
      <c r="AI263" s="133">
        <v>0</v>
      </c>
      <c r="AJ263" s="133">
        <v>0</v>
      </c>
      <c r="AK263" s="133">
        <v>0</v>
      </c>
      <c r="AL263" s="133">
        <v>0</v>
      </c>
      <c r="AM263" s="133">
        <v>0</v>
      </c>
      <c r="AN263" s="133">
        <v>0</v>
      </c>
      <c r="AO263" s="133">
        <v>0</v>
      </c>
      <c r="AP263" s="133">
        <v>0</v>
      </c>
      <c r="AQ263" s="133">
        <v>0</v>
      </c>
      <c r="AR263" s="133">
        <v>0</v>
      </c>
      <c r="AS263" s="133">
        <v>0</v>
      </c>
      <c r="AT263" s="133">
        <v>0</v>
      </c>
      <c r="AU263" s="133">
        <v>0</v>
      </c>
      <c r="AV263" s="133">
        <v>0</v>
      </c>
      <c r="AW263" s="133">
        <v>0</v>
      </c>
      <c r="AX263" s="133">
        <v>0</v>
      </c>
      <c r="AY263" s="133">
        <v>0</v>
      </c>
      <c r="AZ263" s="133">
        <v>0</v>
      </c>
      <c r="BA263" s="133">
        <v>0</v>
      </c>
      <c r="BB263" s="133">
        <v>0</v>
      </c>
      <c r="BC263" s="133">
        <v>0</v>
      </c>
      <c r="BD263" s="133">
        <v>0</v>
      </c>
      <c r="BE263" s="133">
        <v>0</v>
      </c>
      <c r="BF263" s="133">
        <v>0</v>
      </c>
      <c r="BG263" s="133">
        <v>0</v>
      </c>
      <c r="BH263" s="133">
        <v>0</v>
      </c>
      <c r="BI263" s="133">
        <v>0</v>
      </c>
      <c r="BJ263" s="133">
        <v>0</v>
      </c>
      <c r="BK263" s="133">
        <v>0</v>
      </c>
      <c r="BL263" s="133">
        <v>0</v>
      </c>
      <c r="BM263" s="133">
        <v>0</v>
      </c>
      <c r="BN263" s="133">
        <v>0</v>
      </c>
      <c r="BO263" s="133">
        <v>0</v>
      </c>
      <c r="BP263" s="133">
        <v>0</v>
      </c>
      <c r="BQ263" s="133">
        <v>0</v>
      </c>
      <c r="BR263" s="133">
        <v>0</v>
      </c>
      <c r="BS263" s="381" t="str">
        <v>[C-i-C]</v>
      </c>
      <c r="BT263" s="381" t="str">
        <v>[C-i-C]</v>
      </c>
      <c r="BU263" s="381" t="str">
        <v>[C-i-C]</v>
      </c>
      <c r="BV263" s="381" t="str">
        <v>[C-i-C]</v>
      </c>
      <c r="BW263" s="381" t="str">
        <v>[C-i-C]</v>
      </c>
      <c r="BX263" s="381" t="str">
        <v>[C-i-C]</v>
      </c>
      <c r="BY263" s="381" t="str">
        <v>[C-i-C]</v>
      </c>
      <c r="BZ263" s="381" t="str">
        <v>[C-i-C]</v>
      </c>
      <c r="CA263" s="381" t="str">
        <v>[C-i-C]</v>
      </c>
      <c r="CB263" s="381" t="str">
        <v>[C-i-C]</v>
      </c>
      <c r="CC263" s="381" t="str">
        <v>[C-i-C]</v>
      </c>
      <c r="CD263" s="381" t="str">
        <v>[C-i-C]</v>
      </c>
      <c r="CE263" s="381" t="str">
        <v>[C-i-C]</v>
      </c>
      <c r="CF263" s="381" t="str">
        <v>[C-i-C]</v>
      </c>
      <c r="CG263" s="381" t="str">
        <v>[C-i-C]</v>
      </c>
      <c r="CH263" s="381" t="str">
        <v>[C-i-C]</v>
      </c>
      <c r="CI263" s="381" t="str">
        <v>[C-i-C]</v>
      </c>
      <c r="CJ263" s="381" t="str">
        <v>[C-i-C]</v>
      </c>
      <c r="CK263" s="381" t="str">
        <v>[C-i-C]</v>
      </c>
      <c r="CL263" s="381" t="str">
        <v>[C-i-C]</v>
      </c>
      <c r="CM263" s="381" t="str">
        <v>[C-i-C]</v>
      </c>
      <c r="CN263" s="381" t="str">
        <v>[C-i-C]</v>
      </c>
      <c r="CO263" s="133">
        <v>0</v>
      </c>
      <c r="CP263" s="133">
        <v>0</v>
      </c>
      <c r="CQ263" s="133">
        <v>0</v>
      </c>
      <c r="CR263" s="133">
        <v>0</v>
      </c>
      <c r="CS263" s="133">
        <v>0</v>
      </c>
      <c r="CT263" s="133">
        <v>0</v>
      </c>
      <c r="CU263" s="133">
        <v>0</v>
      </c>
      <c r="CV263" s="133">
        <v>0</v>
      </c>
      <c r="CW263" s="133">
        <v>0</v>
      </c>
      <c r="CX263" s="133">
        <v>0</v>
      </c>
      <c r="CY263" s="133">
        <v>0</v>
      </c>
      <c r="CZ263" s="133">
        <v>0</v>
      </c>
      <c r="DA263" s="133">
        <v>0</v>
      </c>
      <c r="DB263" s="133">
        <v>0</v>
      </c>
      <c r="DC263" s="133">
        <v>0</v>
      </c>
      <c r="DD263" s="133">
        <v>0</v>
      </c>
      <c r="DE263" s="133">
        <v>0</v>
      </c>
      <c r="DF263" s="133">
        <v>0</v>
      </c>
      <c r="DG263" s="133">
        <v>0</v>
      </c>
      <c r="DH263" s="133">
        <v>0</v>
      </c>
      <c r="DI263" s="133">
        <v>0</v>
      </c>
      <c r="DJ263" s="133">
        <v>0</v>
      </c>
      <c r="DK263" s="133">
        <v>0</v>
      </c>
      <c r="DL263" s="133">
        <v>0</v>
      </c>
      <c r="DM263" s="133">
        <v>0</v>
      </c>
      <c r="DN263" s="133">
        <v>0</v>
      </c>
      <c r="DO263" s="133">
        <v>0</v>
      </c>
      <c r="DP263" s="133">
        <v>0</v>
      </c>
      <c r="DQ263" s="133">
        <v>0</v>
      </c>
      <c r="DR263" s="133">
        <v>0</v>
      </c>
      <c r="DS263" s="133">
        <v>0</v>
      </c>
      <c r="DU263" s="223"/>
      <c r="DV263" s="223"/>
      <c r="DW263" s="223"/>
      <c r="DX263" s="223"/>
      <c r="DY263" s="223"/>
      <c r="DZ263" s="223"/>
      <c r="EA263" s="223">
        <v>0</v>
      </c>
      <c r="EB263" s="223">
        <v>0</v>
      </c>
      <c r="EC263" s="223">
        <v>0</v>
      </c>
      <c r="ED263" s="223">
        <f t="shared" si="50"/>
        <v>0</v>
      </c>
      <c r="EE263" s="223">
        <f t="shared" si="51"/>
        <v>0</v>
      </c>
      <c r="EF263" s="147" t="str">
        <f t="shared" si="52"/>
        <v>OK</v>
      </c>
      <c r="EG263" s="223">
        <f t="shared" si="53"/>
        <v>0</v>
      </c>
      <c r="EI263" s="223">
        <f t="shared" si="49"/>
        <v>176787.24297337275</v>
      </c>
      <c r="EJ263" s="223">
        <f>EI263*'Key assumptions'!$H$20*'Key assumptions'!$H$21</f>
        <v>6629.5216115014782</v>
      </c>
      <c r="EK263" s="279">
        <f t="shared" si="56"/>
        <v>0.23963133640552994</v>
      </c>
      <c r="EL263" s="223">
        <f t="shared" si="54"/>
        <v>1588.6411234934417</v>
      </c>
      <c r="ET263" s="133">
        <f t="shared" si="62"/>
        <v>4</v>
      </c>
      <c r="EU263" s="133">
        <f t="shared" si="62"/>
        <v>12</v>
      </c>
      <c r="EV263" s="133">
        <f t="shared" si="62"/>
        <v>6</v>
      </c>
      <c r="EW263" s="133">
        <f t="shared" si="62"/>
        <v>0</v>
      </c>
      <c r="EX263" s="133">
        <f t="shared" si="62"/>
        <v>0</v>
      </c>
      <c r="EY263" s="133">
        <f t="shared" si="55"/>
        <v>22</v>
      </c>
      <c r="FA263" s="223">
        <v>0</v>
      </c>
      <c r="FB263" s="223">
        <v>0</v>
      </c>
    </row>
    <row r="264" spans="1:158" ht="12.6" thickBot="1" x14ac:dyDescent="0.45">
      <c r="A264" s="133" t="str">
        <v>Construction Management</v>
      </c>
      <c r="B264" s="133" t="str">
        <v>N/A</v>
      </c>
      <c r="C264" s="133" t="str">
        <v>Internal Labour</v>
      </c>
      <c r="D264" s="133" t="str">
        <v>PT003696 AI BCSS Handover</v>
      </c>
      <c r="E264" s="133" t="str">
        <v>Control Technician - Travel Outside Hours</v>
      </c>
      <c r="F264" s="133">
        <v>224.23</v>
      </c>
      <c r="G264" s="133">
        <v>98.215134985207087</v>
      </c>
      <c r="H264" s="133">
        <v>0</v>
      </c>
      <c r="I264" s="133">
        <v>0</v>
      </c>
      <c r="J264" s="133">
        <v>0</v>
      </c>
      <c r="K264" s="133">
        <v>0</v>
      </c>
      <c r="L264" s="133">
        <v>0</v>
      </c>
      <c r="M264" s="381" t="str">
        <v>[C-i-C]</v>
      </c>
      <c r="N264" s="381" t="str">
        <v>[C-i-C]</v>
      </c>
      <c r="O264" s="381" t="str">
        <v>[C-i-C]</v>
      </c>
      <c r="P264" s="381" t="str">
        <v>[C-i-C]</v>
      </c>
      <c r="Q264" s="381" t="str">
        <v>[C-i-C]</v>
      </c>
      <c r="R264" s="381" t="str">
        <v>[C-i-C]</v>
      </c>
      <c r="S264" s="381" t="str">
        <v>[C-i-C]</v>
      </c>
      <c r="T264" s="381" t="str">
        <v>[C-i-C]</v>
      </c>
      <c r="U264" s="381" t="str">
        <v>[C-i-C]</v>
      </c>
      <c r="V264" s="381" t="str">
        <v>[C-i-C]</v>
      </c>
      <c r="W264" s="381" t="str">
        <v>[C-i-C]</v>
      </c>
      <c r="X264" s="381" t="str">
        <v>[C-i-C]</v>
      </c>
      <c r="Y264" s="381" t="str">
        <v>[C-i-C]</v>
      </c>
      <c r="Z264" s="381" t="str">
        <v>[C-i-C]</v>
      </c>
      <c r="AA264" s="381" t="str">
        <v>[C-i-C]</v>
      </c>
      <c r="AB264" s="381" t="str">
        <v>[C-i-C]</v>
      </c>
      <c r="AC264" s="381" t="str">
        <v>[C-i-C]</v>
      </c>
      <c r="AD264" s="381" t="str">
        <v>[C-i-C]</v>
      </c>
      <c r="AE264" s="381" t="str">
        <v>[C-i-C]</v>
      </c>
      <c r="AF264" s="381" t="str">
        <v>[C-i-C]</v>
      </c>
      <c r="AG264" s="381" t="str">
        <v>[C-i-C]</v>
      </c>
      <c r="AH264" s="381" t="str">
        <v>[C-i-C]</v>
      </c>
      <c r="AI264" s="133">
        <v>0</v>
      </c>
      <c r="AJ264" s="133">
        <v>0</v>
      </c>
      <c r="AK264" s="133">
        <v>0</v>
      </c>
      <c r="AL264" s="133">
        <v>0</v>
      </c>
      <c r="AM264" s="133">
        <v>0</v>
      </c>
      <c r="AN264" s="133">
        <v>0</v>
      </c>
      <c r="AO264" s="133">
        <v>0</v>
      </c>
      <c r="AP264" s="133">
        <v>0</v>
      </c>
      <c r="AQ264" s="133">
        <v>0</v>
      </c>
      <c r="AR264" s="133">
        <v>0</v>
      </c>
      <c r="AS264" s="133">
        <v>0</v>
      </c>
      <c r="AT264" s="133">
        <v>0</v>
      </c>
      <c r="AU264" s="133">
        <v>0</v>
      </c>
      <c r="AV264" s="133">
        <v>0</v>
      </c>
      <c r="AW264" s="133">
        <v>0</v>
      </c>
      <c r="AX264" s="133">
        <v>0</v>
      </c>
      <c r="AY264" s="133">
        <v>0</v>
      </c>
      <c r="AZ264" s="133">
        <v>0</v>
      </c>
      <c r="BA264" s="133">
        <v>0</v>
      </c>
      <c r="BB264" s="133">
        <v>0</v>
      </c>
      <c r="BC264" s="133">
        <v>0</v>
      </c>
      <c r="BD264" s="133">
        <v>0</v>
      </c>
      <c r="BE264" s="133">
        <v>0</v>
      </c>
      <c r="BF264" s="133">
        <v>0</v>
      </c>
      <c r="BG264" s="133">
        <v>0</v>
      </c>
      <c r="BH264" s="133">
        <v>0</v>
      </c>
      <c r="BI264" s="133">
        <v>0</v>
      </c>
      <c r="BJ264" s="133">
        <v>0</v>
      </c>
      <c r="BK264" s="133">
        <v>0</v>
      </c>
      <c r="BL264" s="133">
        <v>0</v>
      </c>
      <c r="BM264" s="133">
        <v>0</v>
      </c>
      <c r="BN264" s="133">
        <v>0</v>
      </c>
      <c r="BO264" s="133">
        <v>0</v>
      </c>
      <c r="BP264" s="133">
        <v>0</v>
      </c>
      <c r="BQ264" s="133">
        <v>0</v>
      </c>
      <c r="BR264" s="133">
        <v>0</v>
      </c>
      <c r="BS264" s="381" t="str">
        <v>[C-i-C]</v>
      </c>
      <c r="BT264" s="381" t="str">
        <v>[C-i-C]</v>
      </c>
      <c r="BU264" s="381" t="str">
        <v>[C-i-C]</v>
      </c>
      <c r="BV264" s="381" t="str">
        <v>[C-i-C]</v>
      </c>
      <c r="BW264" s="381" t="str">
        <v>[C-i-C]</v>
      </c>
      <c r="BX264" s="381" t="str">
        <v>[C-i-C]</v>
      </c>
      <c r="BY264" s="381" t="str">
        <v>[C-i-C]</v>
      </c>
      <c r="BZ264" s="381" t="str">
        <v>[C-i-C]</v>
      </c>
      <c r="CA264" s="381" t="str">
        <v>[C-i-C]</v>
      </c>
      <c r="CB264" s="381" t="str">
        <v>[C-i-C]</v>
      </c>
      <c r="CC264" s="381" t="str">
        <v>[C-i-C]</v>
      </c>
      <c r="CD264" s="381" t="str">
        <v>[C-i-C]</v>
      </c>
      <c r="CE264" s="381" t="str">
        <v>[C-i-C]</v>
      </c>
      <c r="CF264" s="381" t="str">
        <v>[C-i-C]</v>
      </c>
      <c r="CG264" s="381" t="str">
        <v>[C-i-C]</v>
      </c>
      <c r="CH264" s="381" t="str">
        <v>[C-i-C]</v>
      </c>
      <c r="CI264" s="381" t="str">
        <v>[C-i-C]</v>
      </c>
      <c r="CJ264" s="381" t="str">
        <v>[C-i-C]</v>
      </c>
      <c r="CK264" s="381" t="str">
        <v>[C-i-C]</v>
      </c>
      <c r="CL264" s="381" t="str">
        <v>[C-i-C]</v>
      </c>
      <c r="CM264" s="381" t="str">
        <v>[C-i-C]</v>
      </c>
      <c r="CN264" s="381" t="str">
        <v>[C-i-C]</v>
      </c>
      <c r="CO264" s="133">
        <v>0</v>
      </c>
      <c r="CP264" s="133">
        <v>0</v>
      </c>
      <c r="CQ264" s="133">
        <v>0</v>
      </c>
      <c r="CR264" s="133">
        <v>0</v>
      </c>
      <c r="CS264" s="133">
        <v>0</v>
      </c>
      <c r="CT264" s="133">
        <v>0</v>
      </c>
      <c r="CU264" s="133">
        <v>0</v>
      </c>
      <c r="CV264" s="133">
        <v>0</v>
      </c>
      <c r="CW264" s="133">
        <v>0</v>
      </c>
      <c r="CX264" s="133">
        <v>0</v>
      </c>
      <c r="CY264" s="133">
        <v>0</v>
      </c>
      <c r="CZ264" s="133">
        <v>0</v>
      </c>
      <c r="DA264" s="133">
        <v>0</v>
      </c>
      <c r="DB264" s="133">
        <v>0</v>
      </c>
      <c r="DC264" s="133">
        <v>0</v>
      </c>
      <c r="DD264" s="133">
        <v>0</v>
      </c>
      <c r="DE264" s="133">
        <v>0</v>
      </c>
      <c r="DF264" s="133">
        <v>0</v>
      </c>
      <c r="DG264" s="133">
        <v>0</v>
      </c>
      <c r="DH264" s="133">
        <v>0</v>
      </c>
      <c r="DI264" s="133">
        <v>0</v>
      </c>
      <c r="DJ264" s="133">
        <v>0</v>
      </c>
      <c r="DK264" s="133">
        <v>0</v>
      </c>
      <c r="DL264" s="133">
        <v>0</v>
      </c>
      <c r="DM264" s="133">
        <v>0</v>
      </c>
      <c r="DN264" s="133">
        <v>0</v>
      </c>
      <c r="DO264" s="133">
        <v>0</v>
      </c>
      <c r="DP264" s="133">
        <v>0</v>
      </c>
      <c r="DQ264" s="133">
        <v>0</v>
      </c>
      <c r="DR264" s="133">
        <v>0</v>
      </c>
      <c r="DS264" s="133">
        <v>0</v>
      </c>
      <c r="DU264" s="223"/>
      <c r="DV264" s="223"/>
      <c r="DW264" s="223"/>
      <c r="DX264" s="223"/>
      <c r="DY264" s="223"/>
      <c r="DZ264" s="223"/>
      <c r="EA264" s="223">
        <v>0</v>
      </c>
      <c r="EB264" s="223">
        <v>0</v>
      </c>
      <c r="EC264" s="223">
        <v>0</v>
      </c>
      <c r="ED264" s="223">
        <f t="shared" si="50"/>
        <v>0</v>
      </c>
      <c r="EE264" s="223">
        <f t="shared" si="51"/>
        <v>0</v>
      </c>
      <c r="EF264" s="147" t="str">
        <f t="shared" si="52"/>
        <v>OK</v>
      </c>
      <c r="EG264" s="223">
        <f t="shared" si="53"/>
        <v>0</v>
      </c>
      <c r="EI264" s="223">
        <f t="shared" si="49"/>
        <v>176787.24297337275</v>
      </c>
      <c r="EJ264" s="223">
        <f>EI264*'Key assumptions'!$H$20*'Key assumptions'!$H$21</f>
        <v>6629.5216115014782</v>
      </c>
      <c r="EK264" s="279">
        <f t="shared" si="56"/>
        <v>0.23963133640552994</v>
      </c>
      <c r="EL264" s="223">
        <f t="shared" si="54"/>
        <v>1588.6411234934417</v>
      </c>
      <c r="ET264" s="133">
        <f t="shared" si="62"/>
        <v>4</v>
      </c>
      <c r="EU264" s="133">
        <f t="shared" si="62"/>
        <v>12</v>
      </c>
      <c r="EV264" s="133">
        <f t="shared" si="62"/>
        <v>6</v>
      </c>
      <c r="EW264" s="133">
        <f t="shared" si="62"/>
        <v>0</v>
      </c>
      <c r="EX264" s="133">
        <f t="shared" si="62"/>
        <v>0</v>
      </c>
      <c r="EY264" s="133">
        <f t="shared" si="55"/>
        <v>22</v>
      </c>
      <c r="FA264" s="223">
        <v>0</v>
      </c>
      <c r="FB264" s="223">
        <v>0</v>
      </c>
    </row>
    <row r="265" spans="1:158" ht="12.6" thickBot="1" x14ac:dyDescent="0.45">
      <c r="A265" s="133" t="str">
        <v>Construction Management</v>
      </c>
      <c r="B265" s="133" t="str">
        <v>N/A</v>
      </c>
      <c r="C265" s="133" t="str">
        <v>Internal Labour</v>
      </c>
      <c r="D265" s="133" t="str">
        <v>PT003696 AI BCSS Handover</v>
      </c>
      <c r="E265" s="133" t="str">
        <v>Substation Fitter</v>
      </c>
      <c r="F265" s="133">
        <v>159.88</v>
      </c>
      <c r="G265" s="133">
        <v>70.034384245562109</v>
      </c>
      <c r="H265" s="133">
        <v>0</v>
      </c>
      <c r="I265" s="133">
        <v>0</v>
      </c>
      <c r="J265" s="133">
        <v>0</v>
      </c>
      <c r="K265" s="133">
        <v>0</v>
      </c>
      <c r="L265" s="133">
        <v>0</v>
      </c>
      <c r="M265" s="381" t="str">
        <v>[C-i-C]</v>
      </c>
      <c r="N265" s="381" t="str">
        <v>[C-i-C]</v>
      </c>
      <c r="O265" s="381" t="str">
        <v>[C-i-C]</v>
      </c>
      <c r="P265" s="381" t="str">
        <v>[C-i-C]</v>
      </c>
      <c r="Q265" s="381" t="str">
        <v>[C-i-C]</v>
      </c>
      <c r="R265" s="381" t="str">
        <v>[C-i-C]</v>
      </c>
      <c r="S265" s="381" t="str">
        <v>[C-i-C]</v>
      </c>
      <c r="T265" s="381" t="str">
        <v>[C-i-C]</v>
      </c>
      <c r="U265" s="381" t="str">
        <v>[C-i-C]</v>
      </c>
      <c r="V265" s="381" t="str">
        <v>[C-i-C]</v>
      </c>
      <c r="W265" s="381" t="str">
        <v>[C-i-C]</v>
      </c>
      <c r="X265" s="381" t="str">
        <v>[C-i-C]</v>
      </c>
      <c r="Y265" s="381" t="str">
        <v>[C-i-C]</v>
      </c>
      <c r="Z265" s="381" t="str">
        <v>[C-i-C]</v>
      </c>
      <c r="AA265" s="381" t="str">
        <v>[C-i-C]</v>
      </c>
      <c r="AB265" s="381" t="str">
        <v>[C-i-C]</v>
      </c>
      <c r="AC265" s="381" t="str">
        <v>[C-i-C]</v>
      </c>
      <c r="AD265" s="381" t="str">
        <v>[C-i-C]</v>
      </c>
      <c r="AE265" s="381" t="str">
        <v>[C-i-C]</v>
      </c>
      <c r="AF265" s="381" t="str">
        <v>[C-i-C]</v>
      </c>
      <c r="AG265" s="381" t="str">
        <v>[C-i-C]</v>
      </c>
      <c r="AH265" s="381" t="str">
        <v>[C-i-C]</v>
      </c>
      <c r="AI265" s="133">
        <v>0</v>
      </c>
      <c r="AJ265" s="133">
        <v>0</v>
      </c>
      <c r="AK265" s="133">
        <v>0</v>
      </c>
      <c r="AL265" s="133">
        <v>0</v>
      </c>
      <c r="AM265" s="133">
        <v>0</v>
      </c>
      <c r="AN265" s="133">
        <v>0</v>
      </c>
      <c r="AO265" s="133">
        <v>0</v>
      </c>
      <c r="AP265" s="133">
        <v>0</v>
      </c>
      <c r="AQ265" s="133">
        <v>0</v>
      </c>
      <c r="AR265" s="133">
        <v>0</v>
      </c>
      <c r="AS265" s="133">
        <v>0</v>
      </c>
      <c r="AT265" s="133">
        <v>0</v>
      </c>
      <c r="AU265" s="133">
        <v>0</v>
      </c>
      <c r="AV265" s="133">
        <v>0</v>
      </c>
      <c r="AW265" s="133">
        <v>0</v>
      </c>
      <c r="AX265" s="133">
        <v>0</v>
      </c>
      <c r="AY265" s="133">
        <v>0</v>
      </c>
      <c r="AZ265" s="133">
        <v>0</v>
      </c>
      <c r="BA265" s="133">
        <v>0</v>
      </c>
      <c r="BB265" s="133">
        <v>0</v>
      </c>
      <c r="BC265" s="133">
        <v>0</v>
      </c>
      <c r="BD265" s="133">
        <v>0</v>
      </c>
      <c r="BE265" s="133">
        <v>0</v>
      </c>
      <c r="BF265" s="133">
        <v>0</v>
      </c>
      <c r="BG265" s="133">
        <v>0</v>
      </c>
      <c r="BH265" s="133">
        <v>0</v>
      </c>
      <c r="BI265" s="133">
        <v>0</v>
      </c>
      <c r="BJ265" s="133">
        <v>0</v>
      </c>
      <c r="BK265" s="133">
        <v>0</v>
      </c>
      <c r="BL265" s="133">
        <v>0</v>
      </c>
      <c r="BM265" s="133">
        <v>0</v>
      </c>
      <c r="BN265" s="133">
        <v>0</v>
      </c>
      <c r="BO265" s="133">
        <v>0</v>
      </c>
      <c r="BP265" s="133">
        <v>0</v>
      </c>
      <c r="BQ265" s="133">
        <v>0</v>
      </c>
      <c r="BR265" s="133">
        <v>0</v>
      </c>
      <c r="BS265" s="381" t="str">
        <v>[C-i-C]</v>
      </c>
      <c r="BT265" s="381" t="str">
        <v>[C-i-C]</v>
      </c>
      <c r="BU265" s="381" t="str">
        <v>[C-i-C]</v>
      </c>
      <c r="BV265" s="381" t="str">
        <v>[C-i-C]</v>
      </c>
      <c r="BW265" s="381" t="str">
        <v>[C-i-C]</v>
      </c>
      <c r="BX265" s="381" t="str">
        <v>[C-i-C]</v>
      </c>
      <c r="BY265" s="381" t="str">
        <v>[C-i-C]</v>
      </c>
      <c r="BZ265" s="381" t="str">
        <v>[C-i-C]</v>
      </c>
      <c r="CA265" s="381" t="str">
        <v>[C-i-C]</v>
      </c>
      <c r="CB265" s="381" t="str">
        <v>[C-i-C]</v>
      </c>
      <c r="CC265" s="381" t="str">
        <v>[C-i-C]</v>
      </c>
      <c r="CD265" s="381" t="str">
        <v>[C-i-C]</v>
      </c>
      <c r="CE265" s="381" t="str">
        <v>[C-i-C]</v>
      </c>
      <c r="CF265" s="381" t="str">
        <v>[C-i-C]</v>
      </c>
      <c r="CG265" s="381" t="str">
        <v>[C-i-C]</v>
      </c>
      <c r="CH265" s="381" t="str">
        <v>[C-i-C]</v>
      </c>
      <c r="CI265" s="381" t="str">
        <v>[C-i-C]</v>
      </c>
      <c r="CJ265" s="381" t="str">
        <v>[C-i-C]</v>
      </c>
      <c r="CK265" s="381" t="str">
        <v>[C-i-C]</v>
      </c>
      <c r="CL265" s="381" t="str">
        <v>[C-i-C]</v>
      </c>
      <c r="CM265" s="381" t="str">
        <v>[C-i-C]</v>
      </c>
      <c r="CN265" s="381" t="str">
        <v>[C-i-C]</v>
      </c>
      <c r="CO265" s="133">
        <v>0</v>
      </c>
      <c r="CP265" s="133">
        <v>0</v>
      </c>
      <c r="CQ265" s="133">
        <v>0</v>
      </c>
      <c r="CR265" s="133">
        <v>0</v>
      </c>
      <c r="CS265" s="133">
        <v>0</v>
      </c>
      <c r="CT265" s="133">
        <v>0</v>
      </c>
      <c r="CU265" s="133">
        <v>0</v>
      </c>
      <c r="CV265" s="133">
        <v>0</v>
      </c>
      <c r="CW265" s="133">
        <v>0</v>
      </c>
      <c r="CX265" s="133">
        <v>0</v>
      </c>
      <c r="CY265" s="133">
        <v>0</v>
      </c>
      <c r="CZ265" s="133">
        <v>0</v>
      </c>
      <c r="DA265" s="133">
        <v>0</v>
      </c>
      <c r="DB265" s="133">
        <v>0</v>
      </c>
      <c r="DC265" s="133">
        <v>0</v>
      </c>
      <c r="DD265" s="133">
        <v>0</v>
      </c>
      <c r="DE265" s="133">
        <v>0</v>
      </c>
      <c r="DF265" s="133">
        <v>0</v>
      </c>
      <c r="DG265" s="133">
        <v>0</v>
      </c>
      <c r="DH265" s="133">
        <v>0</v>
      </c>
      <c r="DI265" s="133">
        <v>0</v>
      </c>
      <c r="DJ265" s="133">
        <v>0</v>
      </c>
      <c r="DK265" s="133">
        <v>0</v>
      </c>
      <c r="DL265" s="133">
        <v>0</v>
      </c>
      <c r="DM265" s="133">
        <v>0</v>
      </c>
      <c r="DN265" s="133">
        <v>0</v>
      </c>
      <c r="DO265" s="133">
        <v>0</v>
      </c>
      <c r="DP265" s="133">
        <v>0</v>
      </c>
      <c r="DQ265" s="133">
        <v>0</v>
      </c>
      <c r="DR265" s="133">
        <v>0</v>
      </c>
      <c r="DS265" s="133">
        <v>0</v>
      </c>
      <c r="DU265" s="223"/>
      <c r="DV265" s="223"/>
      <c r="DW265" s="223"/>
      <c r="DX265" s="223"/>
      <c r="DY265" s="223"/>
      <c r="DZ265" s="223"/>
      <c r="EA265" s="223">
        <v>0</v>
      </c>
      <c r="EB265" s="223">
        <v>0</v>
      </c>
      <c r="EC265" s="223">
        <v>0</v>
      </c>
      <c r="ED265" s="223">
        <f t="shared" si="50"/>
        <v>0</v>
      </c>
      <c r="EE265" s="223">
        <f t="shared" si="51"/>
        <v>0</v>
      </c>
      <c r="EF265" s="147" t="str">
        <f t="shared" si="52"/>
        <v>OK</v>
      </c>
      <c r="EG265" s="223">
        <f t="shared" si="53"/>
        <v>0</v>
      </c>
      <c r="EI265" s="223">
        <f t="shared" ref="EI265:EI280" si="63">G265*avg_hrs*12</f>
        <v>126061.89164201179</v>
      </c>
      <c r="EJ265" s="223">
        <f>EI265*'Key assumptions'!$H$20*'Key assumptions'!$H$21</f>
        <v>4727.3209365754419</v>
      </c>
      <c r="EK265" s="279">
        <f t="shared" si="56"/>
        <v>0.23963133640552994</v>
      </c>
      <c r="EL265" s="223">
        <f t="shared" si="54"/>
        <v>1132.8142336494145</v>
      </c>
      <c r="ET265" s="133">
        <f t="shared" si="62"/>
        <v>4</v>
      </c>
      <c r="EU265" s="133">
        <f t="shared" si="62"/>
        <v>12</v>
      </c>
      <c r="EV265" s="133">
        <f t="shared" si="62"/>
        <v>6</v>
      </c>
      <c r="EW265" s="133">
        <f t="shared" si="62"/>
        <v>0</v>
      </c>
      <c r="EX265" s="133">
        <f t="shared" si="62"/>
        <v>0</v>
      </c>
      <c r="EY265" s="133">
        <f t="shared" si="55"/>
        <v>22</v>
      </c>
      <c r="FA265" s="223">
        <v>0</v>
      </c>
      <c r="FB265" s="223">
        <v>0</v>
      </c>
    </row>
    <row r="266" spans="1:158" ht="12.6" thickBot="1" x14ac:dyDescent="0.45">
      <c r="A266" s="133" t="str">
        <v>Construction Management</v>
      </c>
      <c r="B266" s="133" t="str">
        <v>N/A</v>
      </c>
      <c r="C266" s="133" t="str">
        <v>Internal Labour</v>
      </c>
      <c r="D266" s="133" t="str">
        <v>PT003696 AI BCSS Handover</v>
      </c>
      <c r="E266" s="133" t="str">
        <v>Substation Fitter - Travel Outside Hours</v>
      </c>
      <c r="F266" s="133">
        <v>159.88</v>
      </c>
      <c r="G266" s="133">
        <v>70.034384245562109</v>
      </c>
      <c r="H266" s="133">
        <v>0</v>
      </c>
      <c r="I266" s="133">
        <v>0</v>
      </c>
      <c r="J266" s="133">
        <v>0</v>
      </c>
      <c r="K266" s="133">
        <v>0</v>
      </c>
      <c r="L266" s="133">
        <v>0</v>
      </c>
      <c r="M266" s="381" t="str">
        <v>[C-i-C]</v>
      </c>
      <c r="N266" s="381" t="str">
        <v>[C-i-C]</v>
      </c>
      <c r="O266" s="381" t="str">
        <v>[C-i-C]</v>
      </c>
      <c r="P266" s="381" t="str">
        <v>[C-i-C]</v>
      </c>
      <c r="Q266" s="381" t="str">
        <v>[C-i-C]</v>
      </c>
      <c r="R266" s="381" t="str">
        <v>[C-i-C]</v>
      </c>
      <c r="S266" s="381" t="str">
        <v>[C-i-C]</v>
      </c>
      <c r="T266" s="381" t="str">
        <v>[C-i-C]</v>
      </c>
      <c r="U266" s="381" t="str">
        <v>[C-i-C]</v>
      </c>
      <c r="V266" s="381" t="str">
        <v>[C-i-C]</v>
      </c>
      <c r="W266" s="381" t="str">
        <v>[C-i-C]</v>
      </c>
      <c r="X266" s="381" t="str">
        <v>[C-i-C]</v>
      </c>
      <c r="Y266" s="381" t="str">
        <v>[C-i-C]</v>
      </c>
      <c r="Z266" s="381" t="str">
        <v>[C-i-C]</v>
      </c>
      <c r="AA266" s="381" t="str">
        <v>[C-i-C]</v>
      </c>
      <c r="AB266" s="381" t="str">
        <v>[C-i-C]</v>
      </c>
      <c r="AC266" s="381" t="str">
        <v>[C-i-C]</v>
      </c>
      <c r="AD266" s="381" t="str">
        <v>[C-i-C]</v>
      </c>
      <c r="AE266" s="381" t="str">
        <v>[C-i-C]</v>
      </c>
      <c r="AF266" s="381" t="str">
        <v>[C-i-C]</v>
      </c>
      <c r="AG266" s="381" t="str">
        <v>[C-i-C]</v>
      </c>
      <c r="AH266" s="381" t="str">
        <v>[C-i-C]</v>
      </c>
      <c r="AI266" s="133">
        <v>0</v>
      </c>
      <c r="AJ266" s="133">
        <v>0</v>
      </c>
      <c r="AK266" s="133">
        <v>0</v>
      </c>
      <c r="AL266" s="133">
        <v>0</v>
      </c>
      <c r="AM266" s="133">
        <v>0</v>
      </c>
      <c r="AN266" s="133">
        <v>0</v>
      </c>
      <c r="AO266" s="133">
        <v>0</v>
      </c>
      <c r="AP266" s="133">
        <v>0</v>
      </c>
      <c r="AQ266" s="133">
        <v>0</v>
      </c>
      <c r="AR266" s="133">
        <v>0</v>
      </c>
      <c r="AS266" s="133">
        <v>0</v>
      </c>
      <c r="AT266" s="133">
        <v>0</v>
      </c>
      <c r="AU266" s="133">
        <v>0</v>
      </c>
      <c r="AV266" s="133">
        <v>0</v>
      </c>
      <c r="AW266" s="133">
        <v>0</v>
      </c>
      <c r="AX266" s="133">
        <v>0</v>
      </c>
      <c r="AY266" s="133">
        <v>0</v>
      </c>
      <c r="AZ266" s="133">
        <v>0</v>
      </c>
      <c r="BA266" s="133">
        <v>0</v>
      </c>
      <c r="BB266" s="133">
        <v>0</v>
      </c>
      <c r="BC266" s="133">
        <v>0</v>
      </c>
      <c r="BD266" s="133">
        <v>0</v>
      </c>
      <c r="BE266" s="133">
        <v>0</v>
      </c>
      <c r="BF266" s="133">
        <v>0</v>
      </c>
      <c r="BG266" s="133">
        <v>0</v>
      </c>
      <c r="BH266" s="133">
        <v>0</v>
      </c>
      <c r="BI266" s="133">
        <v>0</v>
      </c>
      <c r="BJ266" s="133">
        <v>0</v>
      </c>
      <c r="BK266" s="133">
        <v>0</v>
      </c>
      <c r="BL266" s="133">
        <v>0</v>
      </c>
      <c r="BM266" s="133">
        <v>0</v>
      </c>
      <c r="BN266" s="133">
        <v>0</v>
      </c>
      <c r="BO266" s="133">
        <v>0</v>
      </c>
      <c r="BP266" s="133">
        <v>0</v>
      </c>
      <c r="BQ266" s="133">
        <v>0</v>
      </c>
      <c r="BR266" s="133">
        <v>0</v>
      </c>
      <c r="BS266" s="381" t="str">
        <v>[C-i-C]</v>
      </c>
      <c r="BT266" s="381" t="str">
        <v>[C-i-C]</v>
      </c>
      <c r="BU266" s="381" t="str">
        <v>[C-i-C]</v>
      </c>
      <c r="BV266" s="381" t="str">
        <v>[C-i-C]</v>
      </c>
      <c r="BW266" s="381" t="str">
        <v>[C-i-C]</v>
      </c>
      <c r="BX266" s="381" t="str">
        <v>[C-i-C]</v>
      </c>
      <c r="BY266" s="381" t="str">
        <v>[C-i-C]</v>
      </c>
      <c r="BZ266" s="381" t="str">
        <v>[C-i-C]</v>
      </c>
      <c r="CA266" s="381" t="str">
        <v>[C-i-C]</v>
      </c>
      <c r="CB266" s="381" t="str">
        <v>[C-i-C]</v>
      </c>
      <c r="CC266" s="381" t="str">
        <v>[C-i-C]</v>
      </c>
      <c r="CD266" s="381" t="str">
        <v>[C-i-C]</v>
      </c>
      <c r="CE266" s="381" t="str">
        <v>[C-i-C]</v>
      </c>
      <c r="CF266" s="381" t="str">
        <v>[C-i-C]</v>
      </c>
      <c r="CG266" s="381" t="str">
        <v>[C-i-C]</v>
      </c>
      <c r="CH266" s="381" t="str">
        <v>[C-i-C]</v>
      </c>
      <c r="CI266" s="381" t="str">
        <v>[C-i-C]</v>
      </c>
      <c r="CJ266" s="381" t="str">
        <v>[C-i-C]</v>
      </c>
      <c r="CK266" s="381" t="str">
        <v>[C-i-C]</v>
      </c>
      <c r="CL266" s="381" t="str">
        <v>[C-i-C]</v>
      </c>
      <c r="CM266" s="381" t="str">
        <v>[C-i-C]</v>
      </c>
      <c r="CN266" s="381" t="str">
        <v>[C-i-C]</v>
      </c>
      <c r="CO266" s="133">
        <v>0</v>
      </c>
      <c r="CP266" s="133">
        <v>0</v>
      </c>
      <c r="CQ266" s="133">
        <v>0</v>
      </c>
      <c r="CR266" s="133">
        <v>0</v>
      </c>
      <c r="CS266" s="133">
        <v>0</v>
      </c>
      <c r="CT266" s="133">
        <v>0</v>
      </c>
      <c r="CU266" s="133">
        <v>0</v>
      </c>
      <c r="CV266" s="133">
        <v>0</v>
      </c>
      <c r="CW266" s="133">
        <v>0</v>
      </c>
      <c r="CX266" s="133">
        <v>0</v>
      </c>
      <c r="CY266" s="133">
        <v>0</v>
      </c>
      <c r="CZ266" s="133">
        <v>0</v>
      </c>
      <c r="DA266" s="133">
        <v>0</v>
      </c>
      <c r="DB266" s="133">
        <v>0</v>
      </c>
      <c r="DC266" s="133">
        <v>0</v>
      </c>
      <c r="DD266" s="133">
        <v>0</v>
      </c>
      <c r="DE266" s="133">
        <v>0</v>
      </c>
      <c r="DF266" s="133">
        <v>0</v>
      </c>
      <c r="DG266" s="133">
        <v>0</v>
      </c>
      <c r="DH266" s="133">
        <v>0</v>
      </c>
      <c r="DI266" s="133">
        <v>0</v>
      </c>
      <c r="DJ266" s="133">
        <v>0</v>
      </c>
      <c r="DK266" s="133">
        <v>0</v>
      </c>
      <c r="DL266" s="133">
        <v>0</v>
      </c>
      <c r="DM266" s="133">
        <v>0</v>
      </c>
      <c r="DN266" s="133">
        <v>0</v>
      </c>
      <c r="DO266" s="133">
        <v>0</v>
      </c>
      <c r="DP266" s="133">
        <v>0</v>
      </c>
      <c r="DQ266" s="133">
        <v>0</v>
      </c>
      <c r="DR266" s="133">
        <v>0</v>
      </c>
      <c r="DS266" s="133">
        <v>0</v>
      </c>
      <c r="DU266" s="223"/>
      <c r="DV266" s="223"/>
      <c r="DW266" s="223"/>
      <c r="DX266" s="223"/>
      <c r="DY266" s="223"/>
      <c r="DZ266" s="223"/>
      <c r="EA266" s="223">
        <v>0</v>
      </c>
      <c r="EB266" s="223">
        <v>0</v>
      </c>
      <c r="EC266" s="223">
        <v>0</v>
      </c>
      <c r="ED266" s="223">
        <f t="shared" ref="ED266:ED280" si="64">SUM(CU266:DF266)</f>
        <v>0</v>
      </c>
      <c r="EE266" s="223">
        <f t="shared" ref="EE266:EE280" si="65">SUM(DG266:DR266)</f>
        <v>0</v>
      </c>
      <c r="EF266" s="147" t="str">
        <f t="shared" ref="EF266:EF280" si="66">IF(ROUND(EG266-SUM(BN266:DR266),3)=0,"OK","ERROR")</f>
        <v>OK</v>
      </c>
      <c r="EG266" s="223">
        <f t="shared" ref="EG266:EG280" si="67">SUM(DU266:EE266)</f>
        <v>0</v>
      </c>
      <c r="EI266" s="223">
        <f t="shared" si="63"/>
        <v>126061.89164201179</v>
      </c>
      <c r="EJ266" s="223">
        <f>EI266*'Key assumptions'!$H$20*'Key assumptions'!$H$21</f>
        <v>4727.3209365754419</v>
      </c>
      <c r="EK266" s="279">
        <f t="shared" si="56"/>
        <v>0.23963133640552994</v>
      </c>
      <c r="EL266" s="223">
        <f t="shared" ref="EL266:EL280" si="68">EJ266*EK266</f>
        <v>1132.8142336494145</v>
      </c>
      <c r="ET266" s="133">
        <f t="shared" si="62"/>
        <v>4</v>
      </c>
      <c r="EU266" s="133">
        <f t="shared" si="62"/>
        <v>12</v>
      </c>
      <c r="EV266" s="133">
        <f t="shared" si="62"/>
        <v>6</v>
      </c>
      <c r="EW266" s="133">
        <f t="shared" si="62"/>
        <v>0</v>
      </c>
      <c r="EX266" s="133">
        <f t="shared" si="62"/>
        <v>0</v>
      </c>
      <c r="EY266" s="133">
        <f t="shared" ref="EY266:EY280" si="69">SUM(ET266:EX266)</f>
        <v>22</v>
      </c>
      <c r="FA266" s="223">
        <v>0</v>
      </c>
      <c r="FB266" s="223">
        <v>0</v>
      </c>
    </row>
    <row r="267" spans="1:158" ht="12.6" thickBot="1" x14ac:dyDescent="0.45">
      <c r="A267" s="133" t="str">
        <v>Construction Management</v>
      </c>
      <c r="B267" s="133" t="str">
        <v>N/A</v>
      </c>
      <c r="C267" s="133" t="str">
        <v>Internal Labour</v>
      </c>
      <c r="D267" s="133" t="str">
        <v>PT003696 AI BCSS Handover</v>
      </c>
      <c r="E267" s="133" t="str">
        <v>Linesperson</v>
      </c>
      <c r="F267" s="133">
        <v>167.5</v>
      </c>
      <c r="G267" s="133">
        <v>73.374325073964485</v>
      </c>
      <c r="H267" s="133">
        <v>0</v>
      </c>
      <c r="I267" s="133">
        <v>0</v>
      </c>
      <c r="J267" s="133">
        <v>0</v>
      </c>
      <c r="K267" s="133">
        <v>0</v>
      </c>
      <c r="L267" s="133">
        <v>0</v>
      </c>
      <c r="M267" s="381" t="str">
        <v>[C-i-C]</v>
      </c>
      <c r="N267" s="381" t="str">
        <v>[C-i-C]</v>
      </c>
      <c r="O267" s="381" t="str">
        <v>[C-i-C]</v>
      </c>
      <c r="P267" s="381" t="str">
        <v>[C-i-C]</v>
      </c>
      <c r="Q267" s="381" t="str">
        <v>[C-i-C]</v>
      </c>
      <c r="R267" s="381" t="str">
        <v>[C-i-C]</v>
      </c>
      <c r="S267" s="381" t="str">
        <v>[C-i-C]</v>
      </c>
      <c r="T267" s="381" t="str">
        <v>[C-i-C]</v>
      </c>
      <c r="U267" s="381" t="str">
        <v>[C-i-C]</v>
      </c>
      <c r="V267" s="381" t="str">
        <v>[C-i-C]</v>
      </c>
      <c r="W267" s="381" t="str">
        <v>[C-i-C]</v>
      </c>
      <c r="X267" s="381" t="str">
        <v>[C-i-C]</v>
      </c>
      <c r="Y267" s="381" t="str">
        <v>[C-i-C]</v>
      </c>
      <c r="Z267" s="381" t="str">
        <v>[C-i-C]</v>
      </c>
      <c r="AA267" s="381" t="str">
        <v>[C-i-C]</v>
      </c>
      <c r="AB267" s="381" t="str">
        <v>[C-i-C]</v>
      </c>
      <c r="AC267" s="381" t="str">
        <v>[C-i-C]</v>
      </c>
      <c r="AD267" s="381" t="str">
        <v>[C-i-C]</v>
      </c>
      <c r="AE267" s="381" t="str">
        <v>[C-i-C]</v>
      </c>
      <c r="AF267" s="381" t="str">
        <v>[C-i-C]</v>
      </c>
      <c r="AG267" s="381" t="str">
        <v>[C-i-C]</v>
      </c>
      <c r="AH267" s="381" t="str">
        <v>[C-i-C]</v>
      </c>
      <c r="AI267" s="133">
        <v>0</v>
      </c>
      <c r="AJ267" s="133">
        <v>0</v>
      </c>
      <c r="AK267" s="133">
        <v>0</v>
      </c>
      <c r="AL267" s="133">
        <v>0</v>
      </c>
      <c r="AM267" s="133">
        <v>0</v>
      </c>
      <c r="AN267" s="133">
        <v>0</v>
      </c>
      <c r="AO267" s="133">
        <v>0</v>
      </c>
      <c r="AP267" s="133">
        <v>0</v>
      </c>
      <c r="AQ267" s="133">
        <v>0</v>
      </c>
      <c r="AR267" s="133">
        <v>0</v>
      </c>
      <c r="AS267" s="133">
        <v>0</v>
      </c>
      <c r="AT267" s="133">
        <v>0</v>
      </c>
      <c r="AU267" s="133">
        <v>0</v>
      </c>
      <c r="AV267" s="133">
        <v>0</v>
      </c>
      <c r="AW267" s="133">
        <v>0</v>
      </c>
      <c r="AX267" s="133">
        <v>0</v>
      </c>
      <c r="AY267" s="133">
        <v>0</v>
      </c>
      <c r="AZ267" s="133">
        <v>0</v>
      </c>
      <c r="BA267" s="133">
        <v>0</v>
      </c>
      <c r="BB267" s="133">
        <v>0</v>
      </c>
      <c r="BC267" s="133">
        <v>0</v>
      </c>
      <c r="BD267" s="133">
        <v>0</v>
      </c>
      <c r="BE267" s="133">
        <v>0</v>
      </c>
      <c r="BF267" s="133">
        <v>0</v>
      </c>
      <c r="BG267" s="133">
        <v>0</v>
      </c>
      <c r="BH267" s="133">
        <v>0</v>
      </c>
      <c r="BI267" s="133">
        <v>0</v>
      </c>
      <c r="BJ267" s="133">
        <v>0</v>
      </c>
      <c r="BK267" s="133">
        <v>0</v>
      </c>
      <c r="BL267" s="133">
        <v>0</v>
      </c>
      <c r="BM267" s="133">
        <v>0</v>
      </c>
      <c r="BN267" s="133">
        <v>0</v>
      </c>
      <c r="BO267" s="133">
        <v>0</v>
      </c>
      <c r="BP267" s="133">
        <v>0</v>
      </c>
      <c r="BQ267" s="133">
        <v>0</v>
      </c>
      <c r="BR267" s="133">
        <v>0</v>
      </c>
      <c r="BS267" s="381" t="str">
        <v>[C-i-C]</v>
      </c>
      <c r="BT267" s="381" t="str">
        <v>[C-i-C]</v>
      </c>
      <c r="BU267" s="381" t="str">
        <v>[C-i-C]</v>
      </c>
      <c r="BV267" s="381" t="str">
        <v>[C-i-C]</v>
      </c>
      <c r="BW267" s="381" t="str">
        <v>[C-i-C]</v>
      </c>
      <c r="BX267" s="381" t="str">
        <v>[C-i-C]</v>
      </c>
      <c r="BY267" s="381" t="str">
        <v>[C-i-C]</v>
      </c>
      <c r="BZ267" s="381" t="str">
        <v>[C-i-C]</v>
      </c>
      <c r="CA267" s="381" t="str">
        <v>[C-i-C]</v>
      </c>
      <c r="CB267" s="381" t="str">
        <v>[C-i-C]</v>
      </c>
      <c r="CC267" s="381" t="str">
        <v>[C-i-C]</v>
      </c>
      <c r="CD267" s="381" t="str">
        <v>[C-i-C]</v>
      </c>
      <c r="CE267" s="381" t="str">
        <v>[C-i-C]</v>
      </c>
      <c r="CF267" s="381" t="str">
        <v>[C-i-C]</v>
      </c>
      <c r="CG267" s="381" t="str">
        <v>[C-i-C]</v>
      </c>
      <c r="CH267" s="381" t="str">
        <v>[C-i-C]</v>
      </c>
      <c r="CI267" s="381" t="str">
        <v>[C-i-C]</v>
      </c>
      <c r="CJ267" s="381" t="str">
        <v>[C-i-C]</v>
      </c>
      <c r="CK267" s="381" t="str">
        <v>[C-i-C]</v>
      </c>
      <c r="CL267" s="381" t="str">
        <v>[C-i-C]</v>
      </c>
      <c r="CM267" s="381" t="str">
        <v>[C-i-C]</v>
      </c>
      <c r="CN267" s="381" t="str">
        <v>[C-i-C]</v>
      </c>
      <c r="CO267" s="133">
        <v>0</v>
      </c>
      <c r="CP267" s="133">
        <v>0</v>
      </c>
      <c r="CQ267" s="133">
        <v>0</v>
      </c>
      <c r="CR267" s="133">
        <v>0</v>
      </c>
      <c r="CS267" s="133">
        <v>0</v>
      </c>
      <c r="CT267" s="133">
        <v>0</v>
      </c>
      <c r="CU267" s="133">
        <v>0</v>
      </c>
      <c r="CV267" s="133">
        <v>0</v>
      </c>
      <c r="CW267" s="133">
        <v>0</v>
      </c>
      <c r="CX267" s="133">
        <v>0</v>
      </c>
      <c r="CY267" s="133">
        <v>0</v>
      </c>
      <c r="CZ267" s="133">
        <v>0</v>
      </c>
      <c r="DA267" s="133">
        <v>0</v>
      </c>
      <c r="DB267" s="133">
        <v>0</v>
      </c>
      <c r="DC267" s="133">
        <v>0</v>
      </c>
      <c r="DD267" s="133">
        <v>0</v>
      </c>
      <c r="DE267" s="133">
        <v>0</v>
      </c>
      <c r="DF267" s="133">
        <v>0</v>
      </c>
      <c r="DG267" s="133">
        <v>0</v>
      </c>
      <c r="DH267" s="133">
        <v>0</v>
      </c>
      <c r="DI267" s="133">
        <v>0</v>
      </c>
      <c r="DJ267" s="133">
        <v>0</v>
      </c>
      <c r="DK267" s="133">
        <v>0</v>
      </c>
      <c r="DL267" s="133">
        <v>0</v>
      </c>
      <c r="DM267" s="133">
        <v>0</v>
      </c>
      <c r="DN267" s="133">
        <v>0</v>
      </c>
      <c r="DO267" s="133">
        <v>0</v>
      </c>
      <c r="DP267" s="133">
        <v>0</v>
      </c>
      <c r="DQ267" s="133">
        <v>0</v>
      </c>
      <c r="DR267" s="133">
        <v>0</v>
      </c>
      <c r="DS267" s="133">
        <v>0</v>
      </c>
      <c r="DU267" s="223"/>
      <c r="DV267" s="223"/>
      <c r="DW267" s="223"/>
      <c r="DX267" s="223"/>
      <c r="DY267" s="223"/>
      <c r="DZ267" s="223"/>
      <c r="EA267" s="223">
        <v>0</v>
      </c>
      <c r="EB267" s="223">
        <v>0</v>
      </c>
      <c r="EC267" s="223">
        <v>0</v>
      </c>
      <c r="ED267" s="223">
        <f t="shared" si="64"/>
        <v>0</v>
      </c>
      <c r="EE267" s="223">
        <f t="shared" si="65"/>
        <v>0</v>
      </c>
      <c r="EF267" s="147" t="str">
        <f t="shared" si="66"/>
        <v>OK</v>
      </c>
      <c r="EG267" s="223">
        <f t="shared" si="67"/>
        <v>0</v>
      </c>
      <c r="EI267" s="223">
        <f t="shared" si="63"/>
        <v>132073.78513313609</v>
      </c>
      <c r="EJ267" s="223">
        <f>EI267*'Key assumptions'!$H$20*'Key assumptions'!$H$21</f>
        <v>4952.7669424926034</v>
      </c>
      <c r="EK267" s="279">
        <f t="shared" ref="EK267:EK280" si="70">EK266</f>
        <v>0.23963133640552994</v>
      </c>
      <c r="EL267" s="223">
        <f t="shared" si="68"/>
        <v>1186.838161334633</v>
      </c>
      <c r="ET267" s="133">
        <f t="shared" si="62"/>
        <v>4</v>
      </c>
      <c r="EU267" s="133">
        <f t="shared" si="62"/>
        <v>12</v>
      </c>
      <c r="EV267" s="133">
        <f t="shared" si="62"/>
        <v>6</v>
      </c>
      <c r="EW267" s="133">
        <f t="shared" si="62"/>
        <v>0</v>
      </c>
      <c r="EX267" s="133">
        <f t="shared" si="62"/>
        <v>0</v>
      </c>
      <c r="EY267" s="133">
        <f t="shared" si="69"/>
        <v>22</v>
      </c>
      <c r="FA267" s="223">
        <v>0</v>
      </c>
      <c r="FB267" s="223">
        <v>0</v>
      </c>
    </row>
    <row r="268" spans="1:158" ht="12.6" thickBot="1" x14ac:dyDescent="0.45">
      <c r="A268" s="133" t="str">
        <v>Construction Management</v>
      </c>
      <c r="B268" s="133" t="str">
        <v>N/A</v>
      </c>
      <c r="C268" s="133" t="str">
        <v>Internal Labour</v>
      </c>
      <c r="D268" s="133" t="str">
        <v>PT003696 AI BCSS Handover</v>
      </c>
      <c r="E268" s="133" t="str">
        <v>Linesperson - Travel Outside Hours</v>
      </c>
      <c r="F268" s="133">
        <v>167.5</v>
      </c>
      <c r="G268" s="133">
        <v>73.374325073964485</v>
      </c>
      <c r="H268" s="133">
        <v>0</v>
      </c>
      <c r="I268" s="133">
        <v>0</v>
      </c>
      <c r="J268" s="133">
        <v>0</v>
      </c>
      <c r="K268" s="133">
        <v>0</v>
      </c>
      <c r="L268" s="133">
        <v>0</v>
      </c>
      <c r="M268" s="381" t="str">
        <v>[C-i-C]</v>
      </c>
      <c r="N268" s="381" t="str">
        <v>[C-i-C]</v>
      </c>
      <c r="O268" s="381" t="str">
        <v>[C-i-C]</v>
      </c>
      <c r="P268" s="381" t="str">
        <v>[C-i-C]</v>
      </c>
      <c r="Q268" s="381" t="str">
        <v>[C-i-C]</v>
      </c>
      <c r="R268" s="381" t="str">
        <v>[C-i-C]</v>
      </c>
      <c r="S268" s="381" t="str">
        <v>[C-i-C]</v>
      </c>
      <c r="T268" s="381" t="str">
        <v>[C-i-C]</v>
      </c>
      <c r="U268" s="381" t="str">
        <v>[C-i-C]</v>
      </c>
      <c r="V268" s="381" t="str">
        <v>[C-i-C]</v>
      </c>
      <c r="W268" s="381" t="str">
        <v>[C-i-C]</v>
      </c>
      <c r="X268" s="381" t="str">
        <v>[C-i-C]</v>
      </c>
      <c r="Y268" s="381" t="str">
        <v>[C-i-C]</v>
      </c>
      <c r="Z268" s="381" t="str">
        <v>[C-i-C]</v>
      </c>
      <c r="AA268" s="381" t="str">
        <v>[C-i-C]</v>
      </c>
      <c r="AB268" s="381" t="str">
        <v>[C-i-C]</v>
      </c>
      <c r="AC268" s="381" t="str">
        <v>[C-i-C]</v>
      </c>
      <c r="AD268" s="381" t="str">
        <v>[C-i-C]</v>
      </c>
      <c r="AE268" s="381" t="str">
        <v>[C-i-C]</v>
      </c>
      <c r="AF268" s="381" t="str">
        <v>[C-i-C]</v>
      </c>
      <c r="AG268" s="381" t="str">
        <v>[C-i-C]</v>
      </c>
      <c r="AH268" s="381" t="str">
        <v>[C-i-C]</v>
      </c>
      <c r="AI268" s="133">
        <v>0</v>
      </c>
      <c r="AJ268" s="133">
        <v>0</v>
      </c>
      <c r="AK268" s="133">
        <v>0</v>
      </c>
      <c r="AL268" s="133">
        <v>0</v>
      </c>
      <c r="AM268" s="133">
        <v>0</v>
      </c>
      <c r="AN268" s="133">
        <v>0</v>
      </c>
      <c r="AO268" s="133">
        <v>0</v>
      </c>
      <c r="AP268" s="133">
        <v>0</v>
      </c>
      <c r="AQ268" s="133">
        <v>0</v>
      </c>
      <c r="AR268" s="133">
        <v>0</v>
      </c>
      <c r="AS268" s="133">
        <v>0</v>
      </c>
      <c r="AT268" s="133">
        <v>0</v>
      </c>
      <c r="AU268" s="133">
        <v>0</v>
      </c>
      <c r="AV268" s="133">
        <v>0</v>
      </c>
      <c r="AW268" s="133">
        <v>0</v>
      </c>
      <c r="AX268" s="133">
        <v>0</v>
      </c>
      <c r="AY268" s="133">
        <v>0</v>
      </c>
      <c r="AZ268" s="133">
        <v>0</v>
      </c>
      <c r="BA268" s="133">
        <v>0</v>
      </c>
      <c r="BB268" s="133">
        <v>0</v>
      </c>
      <c r="BC268" s="133">
        <v>0</v>
      </c>
      <c r="BD268" s="133">
        <v>0</v>
      </c>
      <c r="BE268" s="133">
        <v>0</v>
      </c>
      <c r="BF268" s="133">
        <v>0</v>
      </c>
      <c r="BG268" s="133">
        <v>0</v>
      </c>
      <c r="BH268" s="133">
        <v>0</v>
      </c>
      <c r="BI268" s="133">
        <v>0</v>
      </c>
      <c r="BJ268" s="133">
        <v>0</v>
      </c>
      <c r="BK268" s="133">
        <v>0</v>
      </c>
      <c r="BL268" s="133">
        <v>0</v>
      </c>
      <c r="BM268" s="133">
        <v>0</v>
      </c>
      <c r="BN268" s="133">
        <v>0</v>
      </c>
      <c r="BO268" s="133">
        <v>0</v>
      </c>
      <c r="BP268" s="133">
        <v>0</v>
      </c>
      <c r="BQ268" s="133">
        <v>0</v>
      </c>
      <c r="BR268" s="133">
        <v>0</v>
      </c>
      <c r="BS268" s="381" t="str">
        <v>[C-i-C]</v>
      </c>
      <c r="BT268" s="381" t="str">
        <v>[C-i-C]</v>
      </c>
      <c r="BU268" s="381" t="str">
        <v>[C-i-C]</v>
      </c>
      <c r="BV268" s="381" t="str">
        <v>[C-i-C]</v>
      </c>
      <c r="BW268" s="381" t="str">
        <v>[C-i-C]</v>
      </c>
      <c r="BX268" s="381" t="str">
        <v>[C-i-C]</v>
      </c>
      <c r="BY268" s="381" t="str">
        <v>[C-i-C]</v>
      </c>
      <c r="BZ268" s="381" t="str">
        <v>[C-i-C]</v>
      </c>
      <c r="CA268" s="381" t="str">
        <v>[C-i-C]</v>
      </c>
      <c r="CB268" s="381" t="str">
        <v>[C-i-C]</v>
      </c>
      <c r="CC268" s="381" t="str">
        <v>[C-i-C]</v>
      </c>
      <c r="CD268" s="381" t="str">
        <v>[C-i-C]</v>
      </c>
      <c r="CE268" s="381" t="str">
        <v>[C-i-C]</v>
      </c>
      <c r="CF268" s="381" t="str">
        <v>[C-i-C]</v>
      </c>
      <c r="CG268" s="381" t="str">
        <v>[C-i-C]</v>
      </c>
      <c r="CH268" s="381" t="str">
        <v>[C-i-C]</v>
      </c>
      <c r="CI268" s="381" t="str">
        <v>[C-i-C]</v>
      </c>
      <c r="CJ268" s="381" t="str">
        <v>[C-i-C]</v>
      </c>
      <c r="CK268" s="381" t="str">
        <v>[C-i-C]</v>
      </c>
      <c r="CL268" s="381" t="str">
        <v>[C-i-C]</v>
      </c>
      <c r="CM268" s="381" t="str">
        <v>[C-i-C]</v>
      </c>
      <c r="CN268" s="381" t="str">
        <v>[C-i-C]</v>
      </c>
      <c r="CO268" s="133">
        <v>0</v>
      </c>
      <c r="CP268" s="133">
        <v>0</v>
      </c>
      <c r="CQ268" s="133">
        <v>0</v>
      </c>
      <c r="CR268" s="133">
        <v>0</v>
      </c>
      <c r="CS268" s="133">
        <v>0</v>
      </c>
      <c r="CT268" s="133">
        <v>0</v>
      </c>
      <c r="CU268" s="133">
        <v>0</v>
      </c>
      <c r="CV268" s="133">
        <v>0</v>
      </c>
      <c r="CW268" s="133">
        <v>0</v>
      </c>
      <c r="CX268" s="133">
        <v>0</v>
      </c>
      <c r="CY268" s="133">
        <v>0</v>
      </c>
      <c r="CZ268" s="133">
        <v>0</v>
      </c>
      <c r="DA268" s="133">
        <v>0</v>
      </c>
      <c r="DB268" s="133">
        <v>0</v>
      </c>
      <c r="DC268" s="133">
        <v>0</v>
      </c>
      <c r="DD268" s="133">
        <v>0</v>
      </c>
      <c r="DE268" s="133">
        <v>0</v>
      </c>
      <c r="DF268" s="133">
        <v>0</v>
      </c>
      <c r="DG268" s="133">
        <v>0</v>
      </c>
      <c r="DH268" s="133">
        <v>0</v>
      </c>
      <c r="DI268" s="133">
        <v>0</v>
      </c>
      <c r="DJ268" s="133">
        <v>0</v>
      </c>
      <c r="DK268" s="133">
        <v>0</v>
      </c>
      <c r="DL268" s="133">
        <v>0</v>
      </c>
      <c r="DM268" s="133">
        <v>0</v>
      </c>
      <c r="DN268" s="133">
        <v>0</v>
      </c>
      <c r="DO268" s="133">
        <v>0</v>
      </c>
      <c r="DP268" s="133">
        <v>0</v>
      </c>
      <c r="DQ268" s="133">
        <v>0</v>
      </c>
      <c r="DR268" s="133">
        <v>0</v>
      </c>
      <c r="DS268" s="133">
        <v>0</v>
      </c>
      <c r="DU268" s="223"/>
      <c r="DV268" s="223"/>
      <c r="DW268" s="223"/>
      <c r="DX268" s="223"/>
      <c r="DY268" s="223"/>
      <c r="DZ268" s="223"/>
      <c r="EA268" s="223">
        <v>0</v>
      </c>
      <c r="EB268" s="223">
        <v>0</v>
      </c>
      <c r="EC268" s="223">
        <v>0</v>
      </c>
      <c r="ED268" s="223">
        <f t="shared" si="64"/>
        <v>0</v>
      </c>
      <c r="EE268" s="223">
        <f t="shared" si="65"/>
        <v>0</v>
      </c>
      <c r="EF268" s="147" t="str">
        <f t="shared" si="66"/>
        <v>OK</v>
      </c>
      <c r="EG268" s="223">
        <f t="shared" si="67"/>
        <v>0</v>
      </c>
      <c r="EI268" s="223">
        <f t="shared" si="63"/>
        <v>132073.78513313609</v>
      </c>
      <c r="EJ268" s="223">
        <f>EI268*'Key assumptions'!$H$20*'Key assumptions'!$H$21</f>
        <v>4952.7669424926034</v>
      </c>
      <c r="EK268" s="279">
        <f t="shared" si="70"/>
        <v>0.23963133640552994</v>
      </c>
      <c r="EL268" s="223">
        <f t="shared" si="68"/>
        <v>1186.838161334633</v>
      </c>
      <c r="ET268" s="133">
        <f t="shared" si="62"/>
        <v>4</v>
      </c>
      <c r="EU268" s="133">
        <f t="shared" si="62"/>
        <v>12</v>
      </c>
      <c r="EV268" s="133">
        <f t="shared" si="62"/>
        <v>6</v>
      </c>
      <c r="EW268" s="133">
        <f t="shared" si="62"/>
        <v>0</v>
      </c>
      <c r="EX268" s="133">
        <f t="shared" si="62"/>
        <v>0</v>
      </c>
      <c r="EY268" s="133">
        <f t="shared" si="69"/>
        <v>22</v>
      </c>
      <c r="FA268" s="223">
        <v>0</v>
      </c>
      <c r="FB268" s="223">
        <v>0</v>
      </c>
    </row>
    <row r="269" spans="1:158" ht="12.6" thickBot="1" x14ac:dyDescent="0.45">
      <c r="A269" s="133" t="str">
        <v>Construction Management</v>
      </c>
      <c r="B269" s="133" t="str">
        <v>N/A</v>
      </c>
      <c r="C269" s="133" t="str">
        <v>Internal Labour</v>
      </c>
      <c r="D269" s="133" t="str">
        <v>PT003696 AI BCSS Handover</v>
      </c>
      <c r="E269" s="133" t="str">
        <v>Apprentice</v>
      </c>
      <c r="F269" s="133">
        <v>90.32</v>
      </c>
      <c r="G269" s="133">
        <v>39.557424186390527</v>
      </c>
      <c r="H269" s="133">
        <v>0</v>
      </c>
      <c r="I269" s="133">
        <v>0</v>
      </c>
      <c r="J269" s="133">
        <v>0</v>
      </c>
      <c r="K269" s="133">
        <v>0</v>
      </c>
      <c r="L269" s="133">
        <v>0</v>
      </c>
      <c r="M269" s="381" t="str">
        <v>[C-i-C]</v>
      </c>
      <c r="N269" s="381" t="str">
        <v>[C-i-C]</v>
      </c>
      <c r="O269" s="381" t="str">
        <v>[C-i-C]</v>
      </c>
      <c r="P269" s="381" t="str">
        <v>[C-i-C]</v>
      </c>
      <c r="Q269" s="381" t="str">
        <v>[C-i-C]</v>
      </c>
      <c r="R269" s="381" t="str">
        <v>[C-i-C]</v>
      </c>
      <c r="S269" s="381" t="str">
        <v>[C-i-C]</v>
      </c>
      <c r="T269" s="381" t="str">
        <v>[C-i-C]</v>
      </c>
      <c r="U269" s="381" t="str">
        <v>[C-i-C]</v>
      </c>
      <c r="V269" s="381" t="str">
        <v>[C-i-C]</v>
      </c>
      <c r="W269" s="381" t="str">
        <v>[C-i-C]</v>
      </c>
      <c r="X269" s="381" t="str">
        <v>[C-i-C]</v>
      </c>
      <c r="Y269" s="381" t="str">
        <v>[C-i-C]</v>
      </c>
      <c r="Z269" s="381" t="str">
        <v>[C-i-C]</v>
      </c>
      <c r="AA269" s="381" t="str">
        <v>[C-i-C]</v>
      </c>
      <c r="AB269" s="381" t="str">
        <v>[C-i-C]</v>
      </c>
      <c r="AC269" s="381" t="str">
        <v>[C-i-C]</v>
      </c>
      <c r="AD269" s="381" t="str">
        <v>[C-i-C]</v>
      </c>
      <c r="AE269" s="381" t="str">
        <v>[C-i-C]</v>
      </c>
      <c r="AF269" s="381" t="str">
        <v>[C-i-C]</v>
      </c>
      <c r="AG269" s="381" t="str">
        <v>[C-i-C]</v>
      </c>
      <c r="AH269" s="381" t="str">
        <v>[C-i-C]</v>
      </c>
      <c r="AI269" s="133">
        <v>0</v>
      </c>
      <c r="AJ269" s="133">
        <v>0</v>
      </c>
      <c r="AK269" s="133">
        <v>0</v>
      </c>
      <c r="AL269" s="133">
        <v>0</v>
      </c>
      <c r="AM269" s="133">
        <v>0</v>
      </c>
      <c r="AN269" s="133">
        <v>0</v>
      </c>
      <c r="AO269" s="133">
        <v>0</v>
      </c>
      <c r="AP269" s="133">
        <v>0</v>
      </c>
      <c r="AQ269" s="133">
        <v>0</v>
      </c>
      <c r="AR269" s="133">
        <v>0</v>
      </c>
      <c r="AS269" s="133">
        <v>0</v>
      </c>
      <c r="AT269" s="133">
        <v>0</v>
      </c>
      <c r="AU269" s="133">
        <v>0</v>
      </c>
      <c r="AV269" s="133">
        <v>0</v>
      </c>
      <c r="AW269" s="133">
        <v>0</v>
      </c>
      <c r="AX269" s="133">
        <v>0</v>
      </c>
      <c r="AY269" s="133">
        <v>0</v>
      </c>
      <c r="AZ269" s="133">
        <v>0</v>
      </c>
      <c r="BA269" s="133">
        <v>0</v>
      </c>
      <c r="BB269" s="133">
        <v>0</v>
      </c>
      <c r="BC269" s="133">
        <v>0</v>
      </c>
      <c r="BD269" s="133">
        <v>0</v>
      </c>
      <c r="BE269" s="133">
        <v>0</v>
      </c>
      <c r="BF269" s="133">
        <v>0</v>
      </c>
      <c r="BG269" s="133">
        <v>0</v>
      </c>
      <c r="BH269" s="133">
        <v>0</v>
      </c>
      <c r="BI269" s="133">
        <v>0</v>
      </c>
      <c r="BJ269" s="133">
        <v>0</v>
      </c>
      <c r="BK269" s="133">
        <v>0</v>
      </c>
      <c r="BL269" s="133">
        <v>0</v>
      </c>
      <c r="BM269" s="133">
        <v>0</v>
      </c>
      <c r="BN269" s="133">
        <v>0</v>
      </c>
      <c r="BO269" s="133">
        <v>0</v>
      </c>
      <c r="BP269" s="133">
        <v>0</v>
      </c>
      <c r="BQ269" s="133">
        <v>0</v>
      </c>
      <c r="BR269" s="133">
        <v>0</v>
      </c>
      <c r="BS269" s="381" t="str">
        <v>[C-i-C]</v>
      </c>
      <c r="BT269" s="381" t="str">
        <v>[C-i-C]</v>
      </c>
      <c r="BU269" s="381" t="str">
        <v>[C-i-C]</v>
      </c>
      <c r="BV269" s="381" t="str">
        <v>[C-i-C]</v>
      </c>
      <c r="BW269" s="381" t="str">
        <v>[C-i-C]</v>
      </c>
      <c r="BX269" s="381" t="str">
        <v>[C-i-C]</v>
      </c>
      <c r="BY269" s="381" t="str">
        <v>[C-i-C]</v>
      </c>
      <c r="BZ269" s="381" t="str">
        <v>[C-i-C]</v>
      </c>
      <c r="CA269" s="381" t="str">
        <v>[C-i-C]</v>
      </c>
      <c r="CB269" s="381" t="str">
        <v>[C-i-C]</v>
      </c>
      <c r="CC269" s="381" t="str">
        <v>[C-i-C]</v>
      </c>
      <c r="CD269" s="381" t="str">
        <v>[C-i-C]</v>
      </c>
      <c r="CE269" s="381" t="str">
        <v>[C-i-C]</v>
      </c>
      <c r="CF269" s="381" t="str">
        <v>[C-i-C]</v>
      </c>
      <c r="CG269" s="381" t="str">
        <v>[C-i-C]</v>
      </c>
      <c r="CH269" s="381" t="str">
        <v>[C-i-C]</v>
      </c>
      <c r="CI269" s="381" t="str">
        <v>[C-i-C]</v>
      </c>
      <c r="CJ269" s="381" t="str">
        <v>[C-i-C]</v>
      </c>
      <c r="CK269" s="381" t="str">
        <v>[C-i-C]</v>
      </c>
      <c r="CL269" s="381" t="str">
        <v>[C-i-C]</v>
      </c>
      <c r="CM269" s="381" t="str">
        <v>[C-i-C]</v>
      </c>
      <c r="CN269" s="381" t="str">
        <v>[C-i-C]</v>
      </c>
      <c r="CO269" s="133">
        <v>0</v>
      </c>
      <c r="CP269" s="133">
        <v>0</v>
      </c>
      <c r="CQ269" s="133">
        <v>0</v>
      </c>
      <c r="CR269" s="133">
        <v>0</v>
      </c>
      <c r="CS269" s="133">
        <v>0</v>
      </c>
      <c r="CT269" s="133">
        <v>0</v>
      </c>
      <c r="CU269" s="133">
        <v>0</v>
      </c>
      <c r="CV269" s="133">
        <v>0</v>
      </c>
      <c r="CW269" s="133">
        <v>0</v>
      </c>
      <c r="CX269" s="133">
        <v>0</v>
      </c>
      <c r="CY269" s="133">
        <v>0</v>
      </c>
      <c r="CZ269" s="133">
        <v>0</v>
      </c>
      <c r="DA269" s="133">
        <v>0</v>
      </c>
      <c r="DB269" s="133">
        <v>0</v>
      </c>
      <c r="DC269" s="133">
        <v>0</v>
      </c>
      <c r="DD269" s="133">
        <v>0</v>
      </c>
      <c r="DE269" s="133">
        <v>0</v>
      </c>
      <c r="DF269" s="133">
        <v>0</v>
      </c>
      <c r="DG269" s="133">
        <v>0</v>
      </c>
      <c r="DH269" s="133">
        <v>0</v>
      </c>
      <c r="DI269" s="133">
        <v>0</v>
      </c>
      <c r="DJ269" s="133">
        <v>0</v>
      </c>
      <c r="DK269" s="133">
        <v>0</v>
      </c>
      <c r="DL269" s="133">
        <v>0</v>
      </c>
      <c r="DM269" s="133">
        <v>0</v>
      </c>
      <c r="DN269" s="133">
        <v>0</v>
      </c>
      <c r="DO269" s="133">
        <v>0</v>
      </c>
      <c r="DP269" s="133">
        <v>0</v>
      </c>
      <c r="DQ269" s="133">
        <v>0</v>
      </c>
      <c r="DR269" s="133">
        <v>0</v>
      </c>
      <c r="DS269" s="133">
        <v>0</v>
      </c>
      <c r="DU269" s="223"/>
      <c r="DV269" s="223"/>
      <c r="DW269" s="223"/>
      <c r="DX269" s="223"/>
      <c r="DY269" s="223"/>
      <c r="DZ269" s="223"/>
      <c r="EA269" s="223">
        <v>0</v>
      </c>
      <c r="EB269" s="223">
        <v>0</v>
      </c>
      <c r="EC269" s="223">
        <v>0</v>
      </c>
      <c r="ED269" s="223">
        <f t="shared" si="64"/>
        <v>0</v>
      </c>
      <c r="EE269" s="223">
        <f t="shared" si="65"/>
        <v>0</v>
      </c>
      <c r="EF269" s="147" t="str">
        <f t="shared" si="66"/>
        <v>OK</v>
      </c>
      <c r="EG269" s="223">
        <f t="shared" si="67"/>
        <v>0</v>
      </c>
      <c r="EI269" s="223">
        <f t="shared" si="63"/>
        <v>71203.363535502955</v>
      </c>
      <c r="EJ269" s="223">
        <f>EI269*'Key assumptions'!$H$20*'Key assumptions'!$H$21</f>
        <v>2670.1261325813607</v>
      </c>
      <c r="EK269" s="279">
        <f t="shared" si="70"/>
        <v>0.23963133640552994</v>
      </c>
      <c r="EL269" s="223">
        <f t="shared" si="68"/>
        <v>639.84589352180069</v>
      </c>
      <c r="ET269" s="133">
        <f t="shared" ref="ET269:EX278" si="71">COUNTIFS($H$6:$BL$6,ET$8,$H269:$BL269,"&lt;&gt;"&amp;0)</f>
        <v>4</v>
      </c>
      <c r="EU269" s="133">
        <f t="shared" si="71"/>
        <v>12</v>
      </c>
      <c r="EV269" s="133">
        <f t="shared" si="71"/>
        <v>6</v>
      </c>
      <c r="EW269" s="133">
        <f t="shared" si="71"/>
        <v>0</v>
      </c>
      <c r="EX269" s="133">
        <f t="shared" si="71"/>
        <v>0</v>
      </c>
      <c r="EY269" s="133">
        <f t="shared" si="69"/>
        <v>22</v>
      </c>
      <c r="FA269" s="223">
        <v>0</v>
      </c>
      <c r="FB269" s="223">
        <v>0</v>
      </c>
    </row>
    <row r="270" spans="1:158" ht="12.6" thickBot="1" x14ac:dyDescent="0.45">
      <c r="A270" s="133" t="str">
        <v>Construction Management</v>
      </c>
      <c r="B270" s="133" t="str">
        <v>N/A</v>
      </c>
      <c r="C270" s="133" t="str">
        <v>Internal Labour</v>
      </c>
      <c r="D270" s="133" t="str">
        <v>PT003696 AI BCSS Handover</v>
      </c>
      <c r="E270" s="133" t="str">
        <v>Apprentice - Travel Outside Hours</v>
      </c>
      <c r="F270" s="133">
        <v>90.32</v>
      </c>
      <c r="G270" s="133">
        <v>39.557424186390527</v>
      </c>
      <c r="H270" s="133">
        <v>0</v>
      </c>
      <c r="I270" s="133">
        <v>0</v>
      </c>
      <c r="J270" s="133">
        <v>0</v>
      </c>
      <c r="K270" s="133">
        <v>0</v>
      </c>
      <c r="L270" s="133">
        <v>0</v>
      </c>
      <c r="M270" s="381" t="str">
        <v>[C-i-C]</v>
      </c>
      <c r="N270" s="381" t="str">
        <v>[C-i-C]</v>
      </c>
      <c r="O270" s="381" t="str">
        <v>[C-i-C]</v>
      </c>
      <c r="P270" s="381" t="str">
        <v>[C-i-C]</v>
      </c>
      <c r="Q270" s="381" t="str">
        <v>[C-i-C]</v>
      </c>
      <c r="R270" s="381" t="str">
        <v>[C-i-C]</v>
      </c>
      <c r="S270" s="381" t="str">
        <v>[C-i-C]</v>
      </c>
      <c r="T270" s="381" t="str">
        <v>[C-i-C]</v>
      </c>
      <c r="U270" s="381" t="str">
        <v>[C-i-C]</v>
      </c>
      <c r="V270" s="381" t="str">
        <v>[C-i-C]</v>
      </c>
      <c r="W270" s="381" t="str">
        <v>[C-i-C]</v>
      </c>
      <c r="X270" s="381" t="str">
        <v>[C-i-C]</v>
      </c>
      <c r="Y270" s="381" t="str">
        <v>[C-i-C]</v>
      </c>
      <c r="Z270" s="381" t="str">
        <v>[C-i-C]</v>
      </c>
      <c r="AA270" s="381" t="str">
        <v>[C-i-C]</v>
      </c>
      <c r="AB270" s="381" t="str">
        <v>[C-i-C]</v>
      </c>
      <c r="AC270" s="381" t="str">
        <v>[C-i-C]</v>
      </c>
      <c r="AD270" s="381" t="str">
        <v>[C-i-C]</v>
      </c>
      <c r="AE270" s="381" t="str">
        <v>[C-i-C]</v>
      </c>
      <c r="AF270" s="381" t="str">
        <v>[C-i-C]</v>
      </c>
      <c r="AG270" s="381" t="str">
        <v>[C-i-C]</v>
      </c>
      <c r="AH270" s="381" t="str">
        <v>[C-i-C]</v>
      </c>
      <c r="AI270" s="133">
        <v>0</v>
      </c>
      <c r="AJ270" s="133">
        <v>0</v>
      </c>
      <c r="AK270" s="133">
        <v>0</v>
      </c>
      <c r="AL270" s="133">
        <v>0</v>
      </c>
      <c r="AM270" s="133">
        <v>0</v>
      </c>
      <c r="AN270" s="133">
        <v>0</v>
      </c>
      <c r="AO270" s="133">
        <v>0</v>
      </c>
      <c r="AP270" s="133">
        <v>0</v>
      </c>
      <c r="AQ270" s="133">
        <v>0</v>
      </c>
      <c r="AR270" s="133">
        <v>0</v>
      </c>
      <c r="AS270" s="133">
        <v>0</v>
      </c>
      <c r="AT270" s="133">
        <v>0</v>
      </c>
      <c r="AU270" s="133">
        <v>0</v>
      </c>
      <c r="AV270" s="133">
        <v>0</v>
      </c>
      <c r="AW270" s="133">
        <v>0</v>
      </c>
      <c r="AX270" s="133">
        <v>0</v>
      </c>
      <c r="AY270" s="133">
        <v>0</v>
      </c>
      <c r="AZ270" s="133">
        <v>0</v>
      </c>
      <c r="BA270" s="133">
        <v>0</v>
      </c>
      <c r="BB270" s="133">
        <v>0</v>
      </c>
      <c r="BC270" s="133">
        <v>0</v>
      </c>
      <c r="BD270" s="133">
        <v>0</v>
      </c>
      <c r="BE270" s="133">
        <v>0</v>
      </c>
      <c r="BF270" s="133">
        <v>0</v>
      </c>
      <c r="BG270" s="133">
        <v>0</v>
      </c>
      <c r="BH270" s="133">
        <v>0</v>
      </c>
      <c r="BI270" s="133">
        <v>0</v>
      </c>
      <c r="BJ270" s="133">
        <v>0</v>
      </c>
      <c r="BK270" s="133">
        <v>0</v>
      </c>
      <c r="BL270" s="133">
        <v>0</v>
      </c>
      <c r="BM270" s="133">
        <v>0</v>
      </c>
      <c r="BN270" s="133">
        <v>0</v>
      </c>
      <c r="BO270" s="133">
        <v>0</v>
      </c>
      <c r="BP270" s="133">
        <v>0</v>
      </c>
      <c r="BQ270" s="133">
        <v>0</v>
      </c>
      <c r="BR270" s="133">
        <v>0</v>
      </c>
      <c r="BS270" s="381" t="str">
        <v>[C-i-C]</v>
      </c>
      <c r="BT270" s="381" t="str">
        <v>[C-i-C]</v>
      </c>
      <c r="BU270" s="381" t="str">
        <v>[C-i-C]</v>
      </c>
      <c r="BV270" s="381" t="str">
        <v>[C-i-C]</v>
      </c>
      <c r="BW270" s="381" t="str">
        <v>[C-i-C]</v>
      </c>
      <c r="BX270" s="381" t="str">
        <v>[C-i-C]</v>
      </c>
      <c r="BY270" s="381" t="str">
        <v>[C-i-C]</v>
      </c>
      <c r="BZ270" s="381" t="str">
        <v>[C-i-C]</v>
      </c>
      <c r="CA270" s="381" t="str">
        <v>[C-i-C]</v>
      </c>
      <c r="CB270" s="381" t="str">
        <v>[C-i-C]</v>
      </c>
      <c r="CC270" s="381" t="str">
        <v>[C-i-C]</v>
      </c>
      <c r="CD270" s="381" t="str">
        <v>[C-i-C]</v>
      </c>
      <c r="CE270" s="381" t="str">
        <v>[C-i-C]</v>
      </c>
      <c r="CF270" s="381" t="str">
        <v>[C-i-C]</v>
      </c>
      <c r="CG270" s="381" t="str">
        <v>[C-i-C]</v>
      </c>
      <c r="CH270" s="381" t="str">
        <v>[C-i-C]</v>
      </c>
      <c r="CI270" s="381" t="str">
        <v>[C-i-C]</v>
      </c>
      <c r="CJ270" s="381" t="str">
        <v>[C-i-C]</v>
      </c>
      <c r="CK270" s="381" t="str">
        <v>[C-i-C]</v>
      </c>
      <c r="CL270" s="381" t="str">
        <v>[C-i-C]</v>
      </c>
      <c r="CM270" s="381" t="str">
        <v>[C-i-C]</v>
      </c>
      <c r="CN270" s="381" t="str">
        <v>[C-i-C]</v>
      </c>
      <c r="CO270" s="133">
        <v>0</v>
      </c>
      <c r="CP270" s="133">
        <v>0</v>
      </c>
      <c r="CQ270" s="133">
        <v>0</v>
      </c>
      <c r="CR270" s="133">
        <v>0</v>
      </c>
      <c r="CS270" s="133">
        <v>0</v>
      </c>
      <c r="CT270" s="133">
        <v>0</v>
      </c>
      <c r="CU270" s="133">
        <v>0</v>
      </c>
      <c r="CV270" s="133">
        <v>0</v>
      </c>
      <c r="CW270" s="133">
        <v>0</v>
      </c>
      <c r="CX270" s="133">
        <v>0</v>
      </c>
      <c r="CY270" s="133">
        <v>0</v>
      </c>
      <c r="CZ270" s="133">
        <v>0</v>
      </c>
      <c r="DA270" s="133">
        <v>0</v>
      </c>
      <c r="DB270" s="133">
        <v>0</v>
      </c>
      <c r="DC270" s="133">
        <v>0</v>
      </c>
      <c r="DD270" s="133">
        <v>0</v>
      </c>
      <c r="DE270" s="133">
        <v>0</v>
      </c>
      <c r="DF270" s="133">
        <v>0</v>
      </c>
      <c r="DG270" s="133">
        <v>0</v>
      </c>
      <c r="DH270" s="133">
        <v>0</v>
      </c>
      <c r="DI270" s="133">
        <v>0</v>
      </c>
      <c r="DJ270" s="133">
        <v>0</v>
      </c>
      <c r="DK270" s="133">
        <v>0</v>
      </c>
      <c r="DL270" s="133">
        <v>0</v>
      </c>
      <c r="DM270" s="133">
        <v>0</v>
      </c>
      <c r="DN270" s="133">
        <v>0</v>
      </c>
      <c r="DO270" s="133">
        <v>0</v>
      </c>
      <c r="DP270" s="133">
        <v>0</v>
      </c>
      <c r="DQ270" s="133">
        <v>0</v>
      </c>
      <c r="DR270" s="133">
        <v>0</v>
      </c>
      <c r="DS270" s="133">
        <v>0</v>
      </c>
      <c r="DU270" s="223"/>
      <c r="DV270" s="223"/>
      <c r="DW270" s="223"/>
      <c r="DX270" s="223"/>
      <c r="DY270" s="223"/>
      <c r="DZ270" s="223"/>
      <c r="EA270" s="223">
        <v>0</v>
      </c>
      <c r="EB270" s="223">
        <v>0</v>
      </c>
      <c r="EC270" s="223">
        <v>0</v>
      </c>
      <c r="ED270" s="223">
        <f t="shared" si="64"/>
        <v>0</v>
      </c>
      <c r="EE270" s="223">
        <f t="shared" si="65"/>
        <v>0</v>
      </c>
      <c r="EF270" s="147" t="str">
        <f t="shared" si="66"/>
        <v>OK</v>
      </c>
      <c r="EG270" s="223">
        <f t="shared" si="67"/>
        <v>0</v>
      </c>
      <c r="EI270" s="223">
        <f t="shared" si="63"/>
        <v>71203.363535502955</v>
      </c>
      <c r="EJ270" s="223">
        <f>EI270*'Key assumptions'!$H$20*'Key assumptions'!$H$21</f>
        <v>2670.1261325813607</v>
      </c>
      <c r="EK270" s="279">
        <f t="shared" si="70"/>
        <v>0.23963133640552994</v>
      </c>
      <c r="EL270" s="223">
        <f t="shared" si="68"/>
        <v>639.84589352180069</v>
      </c>
      <c r="ET270" s="133">
        <f t="shared" si="71"/>
        <v>4</v>
      </c>
      <c r="EU270" s="133">
        <f t="shared" si="71"/>
        <v>12</v>
      </c>
      <c r="EV270" s="133">
        <f t="shared" si="71"/>
        <v>6</v>
      </c>
      <c r="EW270" s="133">
        <f t="shared" si="71"/>
        <v>0</v>
      </c>
      <c r="EX270" s="133">
        <f t="shared" si="71"/>
        <v>0</v>
      </c>
      <c r="EY270" s="133">
        <f t="shared" si="69"/>
        <v>22</v>
      </c>
      <c r="FA270" s="223">
        <v>0</v>
      </c>
      <c r="FB270" s="223">
        <v>0</v>
      </c>
    </row>
    <row r="271" spans="1:158" ht="12.6" thickBot="1" x14ac:dyDescent="0.45">
      <c r="A271" s="133" t="str">
        <v>Project Management</v>
      </c>
      <c r="B271" s="133" t="str">
        <v>N/A</v>
      </c>
      <c r="C271" s="133" t="str">
        <v>Internal Labour</v>
      </c>
      <c r="D271" s="133" t="str">
        <v>PT003696 AI BCSS Handover</v>
      </c>
      <c r="E271" s="133" t="str">
        <v>SCADA Officer</v>
      </c>
      <c r="F271" s="133">
        <v>203.73</v>
      </c>
      <c r="G271" s="133">
        <v>89.239044008875723</v>
      </c>
      <c r="H271" s="133">
        <v>0</v>
      </c>
      <c r="I271" s="133">
        <v>0</v>
      </c>
      <c r="J271" s="133">
        <v>0</v>
      </c>
      <c r="K271" s="133">
        <v>0</v>
      </c>
      <c r="L271" s="133">
        <v>0</v>
      </c>
      <c r="M271" s="381" t="str">
        <v>[C-i-C]</v>
      </c>
      <c r="N271" s="381" t="str">
        <v>[C-i-C]</v>
      </c>
      <c r="O271" s="381" t="str">
        <v>[C-i-C]</v>
      </c>
      <c r="P271" s="381" t="str">
        <v>[C-i-C]</v>
      </c>
      <c r="Q271" s="381" t="str">
        <v>[C-i-C]</v>
      </c>
      <c r="R271" s="381" t="str">
        <v>[C-i-C]</v>
      </c>
      <c r="S271" s="381" t="str">
        <v>[C-i-C]</v>
      </c>
      <c r="T271" s="381" t="str">
        <v>[C-i-C]</v>
      </c>
      <c r="U271" s="381" t="str">
        <v>[C-i-C]</v>
      </c>
      <c r="V271" s="381" t="str">
        <v>[C-i-C]</v>
      </c>
      <c r="W271" s="381" t="str">
        <v>[C-i-C]</v>
      </c>
      <c r="X271" s="381" t="str">
        <v>[C-i-C]</v>
      </c>
      <c r="Y271" s="381" t="str">
        <v>[C-i-C]</v>
      </c>
      <c r="Z271" s="381" t="str">
        <v>[C-i-C]</v>
      </c>
      <c r="AA271" s="381" t="str">
        <v>[C-i-C]</v>
      </c>
      <c r="AB271" s="381" t="str">
        <v>[C-i-C]</v>
      </c>
      <c r="AC271" s="381" t="str">
        <v>[C-i-C]</v>
      </c>
      <c r="AD271" s="381" t="str">
        <v>[C-i-C]</v>
      </c>
      <c r="AE271" s="381" t="str">
        <v>[C-i-C]</v>
      </c>
      <c r="AF271" s="381" t="str">
        <v>[C-i-C]</v>
      </c>
      <c r="AG271" s="381" t="str">
        <v>[C-i-C]</v>
      </c>
      <c r="AH271" s="381" t="str">
        <v>[C-i-C]</v>
      </c>
      <c r="AI271" s="133">
        <v>0</v>
      </c>
      <c r="AJ271" s="133">
        <v>0</v>
      </c>
      <c r="AK271" s="133">
        <v>0</v>
      </c>
      <c r="AL271" s="133">
        <v>0</v>
      </c>
      <c r="AM271" s="133">
        <v>0</v>
      </c>
      <c r="AN271" s="133">
        <v>0</v>
      </c>
      <c r="AO271" s="133">
        <v>0</v>
      </c>
      <c r="AP271" s="133">
        <v>0</v>
      </c>
      <c r="AQ271" s="133">
        <v>0</v>
      </c>
      <c r="AR271" s="133">
        <v>0</v>
      </c>
      <c r="AS271" s="133">
        <v>0</v>
      </c>
      <c r="AT271" s="133">
        <v>0</v>
      </c>
      <c r="AU271" s="133">
        <v>0</v>
      </c>
      <c r="AV271" s="133">
        <v>0</v>
      </c>
      <c r="AW271" s="133">
        <v>0</v>
      </c>
      <c r="AX271" s="133">
        <v>0</v>
      </c>
      <c r="AY271" s="133">
        <v>0</v>
      </c>
      <c r="AZ271" s="133">
        <v>0</v>
      </c>
      <c r="BA271" s="133">
        <v>0</v>
      </c>
      <c r="BB271" s="133">
        <v>0</v>
      </c>
      <c r="BC271" s="133">
        <v>0</v>
      </c>
      <c r="BD271" s="133">
        <v>0</v>
      </c>
      <c r="BE271" s="133">
        <v>0</v>
      </c>
      <c r="BF271" s="133">
        <v>0</v>
      </c>
      <c r="BG271" s="133">
        <v>0</v>
      </c>
      <c r="BH271" s="133">
        <v>0</v>
      </c>
      <c r="BI271" s="133">
        <v>0</v>
      </c>
      <c r="BJ271" s="133">
        <v>0</v>
      </c>
      <c r="BK271" s="133">
        <v>0</v>
      </c>
      <c r="BL271" s="133">
        <v>0</v>
      </c>
      <c r="BM271" s="133">
        <v>0</v>
      </c>
      <c r="BN271" s="133">
        <v>0</v>
      </c>
      <c r="BO271" s="133">
        <v>0</v>
      </c>
      <c r="BP271" s="133">
        <v>0</v>
      </c>
      <c r="BQ271" s="133">
        <v>0</v>
      </c>
      <c r="BR271" s="133">
        <v>0</v>
      </c>
      <c r="BS271" s="381" t="str">
        <v>[C-i-C]</v>
      </c>
      <c r="BT271" s="381" t="str">
        <v>[C-i-C]</v>
      </c>
      <c r="BU271" s="381" t="str">
        <v>[C-i-C]</v>
      </c>
      <c r="BV271" s="381" t="str">
        <v>[C-i-C]</v>
      </c>
      <c r="BW271" s="381" t="str">
        <v>[C-i-C]</v>
      </c>
      <c r="BX271" s="381" t="str">
        <v>[C-i-C]</v>
      </c>
      <c r="BY271" s="381" t="str">
        <v>[C-i-C]</v>
      </c>
      <c r="BZ271" s="381" t="str">
        <v>[C-i-C]</v>
      </c>
      <c r="CA271" s="381" t="str">
        <v>[C-i-C]</v>
      </c>
      <c r="CB271" s="381" t="str">
        <v>[C-i-C]</v>
      </c>
      <c r="CC271" s="381" t="str">
        <v>[C-i-C]</v>
      </c>
      <c r="CD271" s="381" t="str">
        <v>[C-i-C]</v>
      </c>
      <c r="CE271" s="381" t="str">
        <v>[C-i-C]</v>
      </c>
      <c r="CF271" s="381" t="str">
        <v>[C-i-C]</v>
      </c>
      <c r="CG271" s="381" t="str">
        <v>[C-i-C]</v>
      </c>
      <c r="CH271" s="381" t="str">
        <v>[C-i-C]</v>
      </c>
      <c r="CI271" s="381" t="str">
        <v>[C-i-C]</v>
      </c>
      <c r="CJ271" s="381" t="str">
        <v>[C-i-C]</v>
      </c>
      <c r="CK271" s="381" t="str">
        <v>[C-i-C]</v>
      </c>
      <c r="CL271" s="381" t="str">
        <v>[C-i-C]</v>
      </c>
      <c r="CM271" s="381" t="str">
        <v>[C-i-C]</v>
      </c>
      <c r="CN271" s="381" t="str">
        <v>[C-i-C]</v>
      </c>
      <c r="CO271" s="133">
        <v>0</v>
      </c>
      <c r="CP271" s="133">
        <v>0</v>
      </c>
      <c r="CQ271" s="133">
        <v>0</v>
      </c>
      <c r="CR271" s="133">
        <v>0</v>
      </c>
      <c r="CS271" s="133">
        <v>0</v>
      </c>
      <c r="CT271" s="133">
        <v>0</v>
      </c>
      <c r="CU271" s="133">
        <v>0</v>
      </c>
      <c r="CV271" s="133">
        <v>0</v>
      </c>
      <c r="CW271" s="133">
        <v>0</v>
      </c>
      <c r="CX271" s="133">
        <v>0</v>
      </c>
      <c r="CY271" s="133">
        <v>0</v>
      </c>
      <c r="CZ271" s="133">
        <v>0</v>
      </c>
      <c r="DA271" s="133">
        <v>0</v>
      </c>
      <c r="DB271" s="133">
        <v>0</v>
      </c>
      <c r="DC271" s="133">
        <v>0</v>
      </c>
      <c r="DD271" s="133">
        <v>0</v>
      </c>
      <c r="DE271" s="133">
        <v>0</v>
      </c>
      <c r="DF271" s="133">
        <v>0</v>
      </c>
      <c r="DG271" s="133">
        <v>0</v>
      </c>
      <c r="DH271" s="133">
        <v>0</v>
      </c>
      <c r="DI271" s="133">
        <v>0</v>
      </c>
      <c r="DJ271" s="133">
        <v>0</v>
      </c>
      <c r="DK271" s="133">
        <v>0</v>
      </c>
      <c r="DL271" s="133">
        <v>0</v>
      </c>
      <c r="DM271" s="133">
        <v>0</v>
      </c>
      <c r="DN271" s="133">
        <v>0</v>
      </c>
      <c r="DO271" s="133">
        <v>0</v>
      </c>
      <c r="DP271" s="133">
        <v>0</v>
      </c>
      <c r="DQ271" s="133">
        <v>0</v>
      </c>
      <c r="DR271" s="133">
        <v>0</v>
      </c>
      <c r="DS271" s="133">
        <v>0</v>
      </c>
      <c r="DU271" s="223"/>
      <c r="DV271" s="223"/>
      <c r="DW271" s="223"/>
      <c r="DX271" s="223"/>
      <c r="DY271" s="223"/>
      <c r="DZ271" s="223"/>
      <c r="EA271" s="223">
        <v>0</v>
      </c>
      <c r="EB271" s="223">
        <v>0</v>
      </c>
      <c r="EC271" s="223">
        <v>0</v>
      </c>
      <c r="ED271" s="223">
        <f t="shared" si="64"/>
        <v>0</v>
      </c>
      <c r="EE271" s="223">
        <f t="shared" si="65"/>
        <v>0</v>
      </c>
      <c r="EF271" s="147" t="str">
        <f t="shared" si="66"/>
        <v>OK</v>
      </c>
      <c r="EG271" s="223">
        <f t="shared" si="67"/>
        <v>0</v>
      </c>
      <c r="EI271" s="223">
        <f t="shared" si="63"/>
        <v>160630.2792159763</v>
      </c>
      <c r="EJ271" s="223">
        <f>EI271*'Key assumptions'!$H$20*'Key assumptions'!$H$21</f>
        <v>6023.6354705991116</v>
      </c>
      <c r="EK271" s="279">
        <f t="shared" si="70"/>
        <v>0.23963133640552994</v>
      </c>
      <c r="EL271" s="223">
        <f t="shared" si="68"/>
        <v>1443.4518178394185</v>
      </c>
      <c r="ET271" s="133">
        <f t="shared" si="71"/>
        <v>4</v>
      </c>
      <c r="EU271" s="133">
        <f t="shared" si="71"/>
        <v>12</v>
      </c>
      <c r="EV271" s="133">
        <f t="shared" si="71"/>
        <v>6</v>
      </c>
      <c r="EW271" s="133">
        <f t="shared" si="71"/>
        <v>0</v>
      </c>
      <c r="EX271" s="133">
        <f t="shared" si="71"/>
        <v>0</v>
      </c>
      <c r="EY271" s="133">
        <f t="shared" si="69"/>
        <v>22</v>
      </c>
      <c r="FA271" s="223">
        <v>0</v>
      </c>
      <c r="FB271" s="223">
        <v>0</v>
      </c>
    </row>
    <row r="272" spans="1:158" ht="12.6" thickBot="1" x14ac:dyDescent="0.45">
      <c r="A272" s="133" t="str">
        <v>Other support and corporate roles</v>
      </c>
      <c r="B272" s="133" t="str">
        <v>N/A</v>
      </c>
      <c r="C272" s="133" t="str">
        <v>Internal Labour</v>
      </c>
      <c r="D272" s="133" t="str">
        <v>PT003696 AI BCSS Handover</v>
      </c>
      <c r="E272" s="133" t="str">
        <v>Safety Officer</v>
      </c>
      <c r="F272" s="133">
        <v>216.62</v>
      </c>
      <c r="G272" s="133">
        <v>94.875194156804724</v>
      </c>
      <c r="H272" s="133">
        <v>0</v>
      </c>
      <c r="I272" s="133">
        <v>0</v>
      </c>
      <c r="J272" s="133">
        <v>0</v>
      </c>
      <c r="K272" s="133">
        <v>0</v>
      </c>
      <c r="L272" s="133">
        <v>0</v>
      </c>
      <c r="M272" s="381" t="str">
        <v>[C-i-C]</v>
      </c>
      <c r="N272" s="381" t="str">
        <v>[C-i-C]</v>
      </c>
      <c r="O272" s="381" t="str">
        <v>[C-i-C]</v>
      </c>
      <c r="P272" s="381" t="str">
        <v>[C-i-C]</v>
      </c>
      <c r="Q272" s="381" t="str">
        <v>[C-i-C]</v>
      </c>
      <c r="R272" s="381" t="str">
        <v>[C-i-C]</v>
      </c>
      <c r="S272" s="381" t="str">
        <v>[C-i-C]</v>
      </c>
      <c r="T272" s="381" t="str">
        <v>[C-i-C]</v>
      </c>
      <c r="U272" s="381" t="str">
        <v>[C-i-C]</v>
      </c>
      <c r="V272" s="381" t="str">
        <v>[C-i-C]</v>
      </c>
      <c r="W272" s="381" t="str">
        <v>[C-i-C]</v>
      </c>
      <c r="X272" s="381" t="str">
        <v>[C-i-C]</v>
      </c>
      <c r="Y272" s="381" t="str">
        <v>[C-i-C]</v>
      </c>
      <c r="Z272" s="381" t="str">
        <v>[C-i-C]</v>
      </c>
      <c r="AA272" s="381" t="str">
        <v>[C-i-C]</v>
      </c>
      <c r="AB272" s="381" t="str">
        <v>[C-i-C]</v>
      </c>
      <c r="AC272" s="381" t="str">
        <v>[C-i-C]</v>
      </c>
      <c r="AD272" s="381" t="str">
        <v>[C-i-C]</v>
      </c>
      <c r="AE272" s="381" t="str">
        <v>[C-i-C]</v>
      </c>
      <c r="AF272" s="381" t="str">
        <v>[C-i-C]</v>
      </c>
      <c r="AG272" s="381" t="str">
        <v>[C-i-C]</v>
      </c>
      <c r="AH272" s="381" t="str">
        <v>[C-i-C]</v>
      </c>
      <c r="AI272" s="133">
        <v>0</v>
      </c>
      <c r="AJ272" s="133">
        <v>0</v>
      </c>
      <c r="AK272" s="133">
        <v>0</v>
      </c>
      <c r="AL272" s="133">
        <v>0</v>
      </c>
      <c r="AM272" s="133">
        <v>0</v>
      </c>
      <c r="AN272" s="133">
        <v>0</v>
      </c>
      <c r="AO272" s="133">
        <v>0</v>
      </c>
      <c r="AP272" s="133">
        <v>0</v>
      </c>
      <c r="AQ272" s="133">
        <v>0</v>
      </c>
      <c r="AR272" s="133">
        <v>0</v>
      </c>
      <c r="AS272" s="133">
        <v>0</v>
      </c>
      <c r="AT272" s="133">
        <v>0</v>
      </c>
      <c r="AU272" s="133">
        <v>0</v>
      </c>
      <c r="AV272" s="133">
        <v>0</v>
      </c>
      <c r="AW272" s="133">
        <v>0</v>
      </c>
      <c r="AX272" s="133">
        <v>0</v>
      </c>
      <c r="AY272" s="133">
        <v>0</v>
      </c>
      <c r="AZ272" s="133">
        <v>0</v>
      </c>
      <c r="BA272" s="133">
        <v>0</v>
      </c>
      <c r="BB272" s="133">
        <v>0</v>
      </c>
      <c r="BC272" s="133">
        <v>0</v>
      </c>
      <c r="BD272" s="133">
        <v>0</v>
      </c>
      <c r="BE272" s="133">
        <v>0</v>
      </c>
      <c r="BF272" s="133">
        <v>0</v>
      </c>
      <c r="BG272" s="133">
        <v>0</v>
      </c>
      <c r="BH272" s="133">
        <v>0</v>
      </c>
      <c r="BI272" s="133">
        <v>0</v>
      </c>
      <c r="BJ272" s="133">
        <v>0</v>
      </c>
      <c r="BK272" s="133">
        <v>0</v>
      </c>
      <c r="BL272" s="133">
        <v>0</v>
      </c>
      <c r="BM272" s="133">
        <v>0</v>
      </c>
      <c r="BN272" s="133">
        <v>0</v>
      </c>
      <c r="BO272" s="133">
        <v>0</v>
      </c>
      <c r="BP272" s="133">
        <v>0</v>
      </c>
      <c r="BQ272" s="133">
        <v>0</v>
      </c>
      <c r="BR272" s="133">
        <v>0</v>
      </c>
      <c r="BS272" s="381" t="str">
        <v>[C-i-C]</v>
      </c>
      <c r="BT272" s="381" t="str">
        <v>[C-i-C]</v>
      </c>
      <c r="BU272" s="381" t="str">
        <v>[C-i-C]</v>
      </c>
      <c r="BV272" s="381" t="str">
        <v>[C-i-C]</v>
      </c>
      <c r="BW272" s="381" t="str">
        <v>[C-i-C]</v>
      </c>
      <c r="BX272" s="381" t="str">
        <v>[C-i-C]</v>
      </c>
      <c r="BY272" s="381" t="str">
        <v>[C-i-C]</v>
      </c>
      <c r="BZ272" s="381" t="str">
        <v>[C-i-C]</v>
      </c>
      <c r="CA272" s="381" t="str">
        <v>[C-i-C]</v>
      </c>
      <c r="CB272" s="381" t="str">
        <v>[C-i-C]</v>
      </c>
      <c r="CC272" s="381" t="str">
        <v>[C-i-C]</v>
      </c>
      <c r="CD272" s="381" t="str">
        <v>[C-i-C]</v>
      </c>
      <c r="CE272" s="381" t="str">
        <v>[C-i-C]</v>
      </c>
      <c r="CF272" s="381" t="str">
        <v>[C-i-C]</v>
      </c>
      <c r="CG272" s="381" t="str">
        <v>[C-i-C]</v>
      </c>
      <c r="CH272" s="381" t="str">
        <v>[C-i-C]</v>
      </c>
      <c r="CI272" s="381" t="str">
        <v>[C-i-C]</v>
      </c>
      <c r="CJ272" s="381" t="str">
        <v>[C-i-C]</v>
      </c>
      <c r="CK272" s="381" t="str">
        <v>[C-i-C]</v>
      </c>
      <c r="CL272" s="381" t="str">
        <v>[C-i-C]</v>
      </c>
      <c r="CM272" s="381" t="str">
        <v>[C-i-C]</v>
      </c>
      <c r="CN272" s="381" t="str">
        <v>[C-i-C]</v>
      </c>
      <c r="CO272" s="133">
        <v>0</v>
      </c>
      <c r="CP272" s="133">
        <v>0</v>
      </c>
      <c r="CQ272" s="133">
        <v>0</v>
      </c>
      <c r="CR272" s="133">
        <v>0</v>
      </c>
      <c r="CS272" s="133">
        <v>0</v>
      </c>
      <c r="CT272" s="133">
        <v>0</v>
      </c>
      <c r="CU272" s="133">
        <v>0</v>
      </c>
      <c r="CV272" s="133">
        <v>0</v>
      </c>
      <c r="CW272" s="133">
        <v>0</v>
      </c>
      <c r="CX272" s="133">
        <v>0</v>
      </c>
      <c r="CY272" s="133">
        <v>0</v>
      </c>
      <c r="CZ272" s="133">
        <v>0</v>
      </c>
      <c r="DA272" s="133">
        <v>0</v>
      </c>
      <c r="DB272" s="133">
        <v>0</v>
      </c>
      <c r="DC272" s="133">
        <v>0</v>
      </c>
      <c r="DD272" s="133">
        <v>0</v>
      </c>
      <c r="DE272" s="133">
        <v>0</v>
      </c>
      <c r="DF272" s="133">
        <v>0</v>
      </c>
      <c r="DG272" s="133">
        <v>0</v>
      </c>
      <c r="DH272" s="133">
        <v>0</v>
      </c>
      <c r="DI272" s="133">
        <v>0</v>
      </c>
      <c r="DJ272" s="133">
        <v>0</v>
      </c>
      <c r="DK272" s="133">
        <v>0</v>
      </c>
      <c r="DL272" s="133">
        <v>0</v>
      </c>
      <c r="DM272" s="133">
        <v>0</v>
      </c>
      <c r="DN272" s="133">
        <v>0</v>
      </c>
      <c r="DO272" s="133">
        <v>0</v>
      </c>
      <c r="DP272" s="133">
        <v>0</v>
      </c>
      <c r="DQ272" s="133">
        <v>0</v>
      </c>
      <c r="DR272" s="133">
        <v>0</v>
      </c>
      <c r="DS272" s="133">
        <v>0</v>
      </c>
      <c r="DU272" s="223"/>
      <c r="DV272" s="223"/>
      <c r="DW272" s="223"/>
      <c r="DX272" s="223"/>
      <c r="DY272" s="223"/>
      <c r="DZ272" s="223"/>
      <c r="EA272" s="223">
        <v>0</v>
      </c>
      <c r="EB272" s="223">
        <v>0</v>
      </c>
      <c r="EC272" s="223">
        <v>0</v>
      </c>
      <c r="ED272" s="223">
        <f t="shared" si="64"/>
        <v>0</v>
      </c>
      <c r="EE272" s="223">
        <f t="shared" si="65"/>
        <v>0</v>
      </c>
      <c r="EF272" s="147" t="str">
        <f t="shared" si="66"/>
        <v>OK</v>
      </c>
      <c r="EG272" s="223">
        <f t="shared" si="67"/>
        <v>0</v>
      </c>
      <c r="EI272" s="223">
        <f t="shared" si="63"/>
        <v>170775.34948224848</v>
      </c>
      <c r="EJ272" s="223">
        <f>EI272*'Key assumptions'!$H$20*'Key assumptions'!$H$21</f>
        <v>6404.0756055843176</v>
      </c>
      <c r="EK272" s="279">
        <f t="shared" si="70"/>
        <v>0.23963133640552994</v>
      </c>
      <c r="EL272" s="223">
        <f t="shared" si="68"/>
        <v>1534.6171958082234</v>
      </c>
      <c r="ET272" s="133">
        <f t="shared" si="71"/>
        <v>4</v>
      </c>
      <c r="EU272" s="133">
        <f t="shared" si="71"/>
        <v>12</v>
      </c>
      <c r="EV272" s="133">
        <f t="shared" si="71"/>
        <v>6</v>
      </c>
      <c r="EW272" s="133">
        <f t="shared" si="71"/>
        <v>0</v>
      </c>
      <c r="EX272" s="133">
        <f t="shared" si="71"/>
        <v>0</v>
      </c>
      <c r="EY272" s="133">
        <f t="shared" si="69"/>
        <v>22</v>
      </c>
      <c r="FA272" s="223">
        <v>0</v>
      </c>
      <c r="FB272" s="223">
        <v>0</v>
      </c>
    </row>
    <row r="273" spans="1:158" ht="12.6" thickBot="1" x14ac:dyDescent="0.45">
      <c r="A273" s="133" t="str">
        <v>Other support and corporate roles</v>
      </c>
      <c r="B273" s="133" t="str">
        <v>N/A</v>
      </c>
      <c r="C273" s="133" t="str">
        <v>Internal Labour</v>
      </c>
      <c r="D273" s="133" t="str">
        <v>PT003696 AI BCSS Handover</v>
      </c>
      <c r="E273" s="133" t="str">
        <v>Safety Officer - Travel Outside Hours</v>
      </c>
      <c r="F273" s="133">
        <v>216.62</v>
      </c>
      <c r="G273" s="133">
        <v>94.875194156804724</v>
      </c>
      <c r="H273" s="133">
        <v>0</v>
      </c>
      <c r="I273" s="133">
        <v>0</v>
      </c>
      <c r="J273" s="133">
        <v>0</v>
      </c>
      <c r="K273" s="133">
        <v>0</v>
      </c>
      <c r="L273" s="133">
        <v>0</v>
      </c>
      <c r="M273" s="381" t="str">
        <v>[C-i-C]</v>
      </c>
      <c r="N273" s="381" t="str">
        <v>[C-i-C]</v>
      </c>
      <c r="O273" s="381" t="str">
        <v>[C-i-C]</v>
      </c>
      <c r="P273" s="381" t="str">
        <v>[C-i-C]</v>
      </c>
      <c r="Q273" s="381" t="str">
        <v>[C-i-C]</v>
      </c>
      <c r="R273" s="381" t="str">
        <v>[C-i-C]</v>
      </c>
      <c r="S273" s="381" t="str">
        <v>[C-i-C]</v>
      </c>
      <c r="T273" s="381" t="str">
        <v>[C-i-C]</v>
      </c>
      <c r="U273" s="381" t="str">
        <v>[C-i-C]</v>
      </c>
      <c r="V273" s="381" t="str">
        <v>[C-i-C]</v>
      </c>
      <c r="W273" s="381" t="str">
        <v>[C-i-C]</v>
      </c>
      <c r="X273" s="381" t="str">
        <v>[C-i-C]</v>
      </c>
      <c r="Y273" s="381" t="str">
        <v>[C-i-C]</v>
      </c>
      <c r="Z273" s="381" t="str">
        <v>[C-i-C]</v>
      </c>
      <c r="AA273" s="381" t="str">
        <v>[C-i-C]</v>
      </c>
      <c r="AB273" s="381" t="str">
        <v>[C-i-C]</v>
      </c>
      <c r="AC273" s="381" t="str">
        <v>[C-i-C]</v>
      </c>
      <c r="AD273" s="381" t="str">
        <v>[C-i-C]</v>
      </c>
      <c r="AE273" s="381" t="str">
        <v>[C-i-C]</v>
      </c>
      <c r="AF273" s="381" t="str">
        <v>[C-i-C]</v>
      </c>
      <c r="AG273" s="381" t="str">
        <v>[C-i-C]</v>
      </c>
      <c r="AH273" s="381" t="str">
        <v>[C-i-C]</v>
      </c>
      <c r="AI273" s="133">
        <v>0</v>
      </c>
      <c r="AJ273" s="133">
        <v>0</v>
      </c>
      <c r="AK273" s="133">
        <v>0</v>
      </c>
      <c r="AL273" s="133">
        <v>0</v>
      </c>
      <c r="AM273" s="133">
        <v>0</v>
      </c>
      <c r="AN273" s="133">
        <v>0</v>
      </c>
      <c r="AO273" s="133">
        <v>0</v>
      </c>
      <c r="AP273" s="133">
        <v>0</v>
      </c>
      <c r="AQ273" s="133">
        <v>0</v>
      </c>
      <c r="AR273" s="133">
        <v>0</v>
      </c>
      <c r="AS273" s="133">
        <v>0</v>
      </c>
      <c r="AT273" s="133">
        <v>0</v>
      </c>
      <c r="AU273" s="133">
        <v>0</v>
      </c>
      <c r="AV273" s="133">
        <v>0</v>
      </c>
      <c r="AW273" s="133">
        <v>0</v>
      </c>
      <c r="AX273" s="133">
        <v>0</v>
      </c>
      <c r="AY273" s="133">
        <v>0</v>
      </c>
      <c r="AZ273" s="133">
        <v>0</v>
      </c>
      <c r="BA273" s="133">
        <v>0</v>
      </c>
      <c r="BB273" s="133">
        <v>0</v>
      </c>
      <c r="BC273" s="133">
        <v>0</v>
      </c>
      <c r="BD273" s="133">
        <v>0</v>
      </c>
      <c r="BE273" s="133">
        <v>0</v>
      </c>
      <c r="BF273" s="133">
        <v>0</v>
      </c>
      <c r="BG273" s="133">
        <v>0</v>
      </c>
      <c r="BH273" s="133">
        <v>0</v>
      </c>
      <c r="BI273" s="133">
        <v>0</v>
      </c>
      <c r="BJ273" s="133">
        <v>0</v>
      </c>
      <c r="BK273" s="133">
        <v>0</v>
      </c>
      <c r="BL273" s="133">
        <v>0</v>
      </c>
      <c r="BM273" s="133">
        <v>0</v>
      </c>
      <c r="BN273" s="133">
        <v>0</v>
      </c>
      <c r="BO273" s="133">
        <v>0</v>
      </c>
      <c r="BP273" s="133">
        <v>0</v>
      </c>
      <c r="BQ273" s="133">
        <v>0</v>
      </c>
      <c r="BR273" s="133">
        <v>0</v>
      </c>
      <c r="BS273" s="381" t="str">
        <v>[C-i-C]</v>
      </c>
      <c r="BT273" s="381" t="str">
        <v>[C-i-C]</v>
      </c>
      <c r="BU273" s="381" t="str">
        <v>[C-i-C]</v>
      </c>
      <c r="BV273" s="381" t="str">
        <v>[C-i-C]</v>
      </c>
      <c r="BW273" s="381" t="str">
        <v>[C-i-C]</v>
      </c>
      <c r="BX273" s="381" t="str">
        <v>[C-i-C]</v>
      </c>
      <c r="BY273" s="381" t="str">
        <v>[C-i-C]</v>
      </c>
      <c r="BZ273" s="381" t="str">
        <v>[C-i-C]</v>
      </c>
      <c r="CA273" s="381" t="str">
        <v>[C-i-C]</v>
      </c>
      <c r="CB273" s="381" t="str">
        <v>[C-i-C]</v>
      </c>
      <c r="CC273" s="381" t="str">
        <v>[C-i-C]</v>
      </c>
      <c r="CD273" s="381" t="str">
        <v>[C-i-C]</v>
      </c>
      <c r="CE273" s="381" t="str">
        <v>[C-i-C]</v>
      </c>
      <c r="CF273" s="381" t="str">
        <v>[C-i-C]</v>
      </c>
      <c r="CG273" s="381" t="str">
        <v>[C-i-C]</v>
      </c>
      <c r="CH273" s="381" t="str">
        <v>[C-i-C]</v>
      </c>
      <c r="CI273" s="381" t="str">
        <v>[C-i-C]</v>
      </c>
      <c r="CJ273" s="381" t="str">
        <v>[C-i-C]</v>
      </c>
      <c r="CK273" s="381" t="str">
        <v>[C-i-C]</v>
      </c>
      <c r="CL273" s="381" t="str">
        <v>[C-i-C]</v>
      </c>
      <c r="CM273" s="381" t="str">
        <v>[C-i-C]</v>
      </c>
      <c r="CN273" s="381" t="str">
        <v>[C-i-C]</v>
      </c>
      <c r="CO273" s="133">
        <v>0</v>
      </c>
      <c r="CP273" s="133">
        <v>0</v>
      </c>
      <c r="CQ273" s="133">
        <v>0</v>
      </c>
      <c r="CR273" s="133">
        <v>0</v>
      </c>
      <c r="CS273" s="133">
        <v>0</v>
      </c>
      <c r="CT273" s="133">
        <v>0</v>
      </c>
      <c r="CU273" s="133">
        <v>0</v>
      </c>
      <c r="CV273" s="133">
        <v>0</v>
      </c>
      <c r="CW273" s="133">
        <v>0</v>
      </c>
      <c r="CX273" s="133">
        <v>0</v>
      </c>
      <c r="CY273" s="133">
        <v>0</v>
      </c>
      <c r="CZ273" s="133">
        <v>0</v>
      </c>
      <c r="DA273" s="133">
        <v>0</v>
      </c>
      <c r="DB273" s="133">
        <v>0</v>
      </c>
      <c r="DC273" s="133">
        <v>0</v>
      </c>
      <c r="DD273" s="133">
        <v>0</v>
      </c>
      <c r="DE273" s="133">
        <v>0</v>
      </c>
      <c r="DF273" s="133">
        <v>0</v>
      </c>
      <c r="DG273" s="133">
        <v>0</v>
      </c>
      <c r="DH273" s="133">
        <v>0</v>
      </c>
      <c r="DI273" s="133">
        <v>0</v>
      </c>
      <c r="DJ273" s="133">
        <v>0</v>
      </c>
      <c r="DK273" s="133">
        <v>0</v>
      </c>
      <c r="DL273" s="133">
        <v>0</v>
      </c>
      <c r="DM273" s="133">
        <v>0</v>
      </c>
      <c r="DN273" s="133">
        <v>0</v>
      </c>
      <c r="DO273" s="133">
        <v>0</v>
      </c>
      <c r="DP273" s="133">
        <v>0</v>
      </c>
      <c r="DQ273" s="133">
        <v>0</v>
      </c>
      <c r="DR273" s="133">
        <v>0</v>
      </c>
      <c r="DS273" s="133">
        <v>0</v>
      </c>
      <c r="DU273" s="223"/>
      <c r="DV273" s="223"/>
      <c r="DW273" s="223"/>
      <c r="DX273" s="223"/>
      <c r="DY273" s="223"/>
      <c r="DZ273" s="223"/>
      <c r="EA273" s="223">
        <v>0</v>
      </c>
      <c r="EB273" s="223">
        <v>0</v>
      </c>
      <c r="EC273" s="223">
        <v>0</v>
      </c>
      <c r="ED273" s="223">
        <f t="shared" si="64"/>
        <v>0</v>
      </c>
      <c r="EE273" s="223">
        <f t="shared" si="65"/>
        <v>0</v>
      </c>
      <c r="EF273" s="147" t="str">
        <f t="shared" si="66"/>
        <v>OK</v>
      </c>
      <c r="EG273" s="223">
        <f t="shared" si="67"/>
        <v>0</v>
      </c>
      <c r="EI273" s="223">
        <f t="shared" si="63"/>
        <v>170775.34948224848</v>
      </c>
      <c r="EJ273" s="223">
        <f>EI273*'Key assumptions'!$H$20*'Key assumptions'!$H$21</f>
        <v>6404.0756055843176</v>
      </c>
      <c r="EK273" s="279">
        <f t="shared" si="70"/>
        <v>0.23963133640552994</v>
      </c>
      <c r="EL273" s="223">
        <f t="shared" si="68"/>
        <v>1534.6171958082234</v>
      </c>
      <c r="ET273" s="133">
        <f t="shared" si="71"/>
        <v>4</v>
      </c>
      <c r="EU273" s="133">
        <f t="shared" si="71"/>
        <v>12</v>
      </c>
      <c r="EV273" s="133">
        <f t="shared" si="71"/>
        <v>6</v>
      </c>
      <c r="EW273" s="133">
        <f t="shared" si="71"/>
        <v>0</v>
      </c>
      <c r="EX273" s="133">
        <f t="shared" si="71"/>
        <v>0</v>
      </c>
      <c r="EY273" s="133">
        <f t="shared" si="69"/>
        <v>22</v>
      </c>
      <c r="FA273" s="223">
        <v>0</v>
      </c>
      <c r="FB273" s="223">
        <v>0</v>
      </c>
    </row>
    <row r="274" spans="1:158" ht="12.6" thickBot="1" x14ac:dyDescent="0.45">
      <c r="A274" s="133" t="str">
        <v>Construction Management</v>
      </c>
      <c r="B274" s="133" t="str">
        <v>N/A</v>
      </c>
      <c r="C274" s="133" t="str">
        <v>Internal Labour</v>
      </c>
      <c r="D274" s="133" t="str">
        <v>PT003696 AI BCSS Handover</v>
      </c>
      <c r="E274" s="133" t="str">
        <v>Secondary Systems Technician</v>
      </c>
      <c r="F274" s="133">
        <v>195.86</v>
      </c>
      <c r="G274" s="133">
        <v>85.794730029585793</v>
      </c>
      <c r="H274" s="133">
        <v>0</v>
      </c>
      <c r="I274" s="133">
        <v>0</v>
      </c>
      <c r="J274" s="133">
        <v>0</v>
      </c>
      <c r="K274" s="133">
        <v>0</v>
      </c>
      <c r="L274" s="133">
        <v>0</v>
      </c>
      <c r="M274" s="381" t="str">
        <v>[C-i-C]</v>
      </c>
      <c r="N274" s="381" t="str">
        <v>[C-i-C]</v>
      </c>
      <c r="O274" s="381" t="str">
        <v>[C-i-C]</v>
      </c>
      <c r="P274" s="381" t="str">
        <v>[C-i-C]</v>
      </c>
      <c r="Q274" s="381" t="str">
        <v>[C-i-C]</v>
      </c>
      <c r="R274" s="381" t="str">
        <v>[C-i-C]</v>
      </c>
      <c r="S274" s="381" t="str">
        <v>[C-i-C]</v>
      </c>
      <c r="T274" s="381" t="str">
        <v>[C-i-C]</v>
      </c>
      <c r="U274" s="381" t="str">
        <v>[C-i-C]</v>
      </c>
      <c r="V274" s="381" t="str">
        <v>[C-i-C]</v>
      </c>
      <c r="W274" s="381" t="str">
        <v>[C-i-C]</v>
      </c>
      <c r="X274" s="381" t="str">
        <v>[C-i-C]</v>
      </c>
      <c r="Y274" s="381" t="str">
        <v>[C-i-C]</v>
      </c>
      <c r="Z274" s="381" t="str">
        <v>[C-i-C]</v>
      </c>
      <c r="AA274" s="381" t="str">
        <v>[C-i-C]</v>
      </c>
      <c r="AB274" s="381" t="str">
        <v>[C-i-C]</v>
      </c>
      <c r="AC274" s="381" t="str">
        <v>[C-i-C]</v>
      </c>
      <c r="AD274" s="381" t="str">
        <v>[C-i-C]</v>
      </c>
      <c r="AE274" s="381" t="str">
        <v>[C-i-C]</v>
      </c>
      <c r="AF274" s="381" t="str">
        <v>[C-i-C]</v>
      </c>
      <c r="AG274" s="381" t="str">
        <v>[C-i-C]</v>
      </c>
      <c r="AH274" s="381" t="str">
        <v>[C-i-C]</v>
      </c>
      <c r="AI274" s="133">
        <v>0</v>
      </c>
      <c r="AJ274" s="133">
        <v>0</v>
      </c>
      <c r="AK274" s="133">
        <v>0</v>
      </c>
      <c r="AL274" s="133">
        <v>0</v>
      </c>
      <c r="AM274" s="133">
        <v>0</v>
      </c>
      <c r="AN274" s="133">
        <v>0</v>
      </c>
      <c r="AO274" s="133">
        <v>0</v>
      </c>
      <c r="AP274" s="133">
        <v>0</v>
      </c>
      <c r="AQ274" s="133">
        <v>0</v>
      </c>
      <c r="AR274" s="133">
        <v>0</v>
      </c>
      <c r="AS274" s="133">
        <v>0</v>
      </c>
      <c r="AT274" s="133">
        <v>0</v>
      </c>
      <c r="AU274" s="133">
        <v>0</v>
      </c>
      <c r="AV274" s="133">
        <v>0</v>
      </c>
      <c r="AW274" s="133">
        <v>0</v>
      </c>
      <c r="AX274" s="133">
        <v>0</v>
      </c>
      <c r="AY274" s="133">
        <v>0</v>
      </c>
      <c r="AZ274" s="133">
        <v>0</v>
      </c>
      <c r="BA274" s="133">
        <v>0</v>
      </c>
      <c r="BB274" s="133">
        <v>0</v>
      </c>
      <c r="BC274" s="133">
        <v>0</v>
      </c>
      <c r="BD274" s="133">
        <v>0</v>
      </c>
      <c r="BE274" s="133">
        <v>0</v>
      </c>
      <c r="BF274" s="133">
        <v>0</v>
      </c>
      <c r="BG274" s="133">
        <v>0</v>
      </c>
      <c r="BH274" s="133">
        <v>0</v>
      </c>
      <c r="BI274" s="133">
        <v>0</v>
      </c>
      <c r="BJ274" s="133">
        <v>0</v>
      </c>
      <c r="BK274" s="133">
        <v>0</v>
      </c>
      <c r="BL274" s="133">
        <v>0</v>
      </c>
      <c r="BM274" s="133">
        <v>0</v>
      </c>
      <c r="BN274" s="133">
        <v>0</v>
      </c>
      <c r="BO274" s="133">
        <v>0</v>
      </c>
      <c r="BP274" s="133">
        <v>0</v>
      </c>
      <c r="BQ274" s="133">
        <v>0</v>
      </c>
      <c r="BR274" s="133">
        <v>0</v>
      </c>
      <c r="BS274" s="381" t="str">
        <v>[C-i-C]</v>
      </c>
      <c r="BT274" s="381" t="str">
        <v>[C-i-C]</v>
      </c>
      <c r="BU274" s="381" t="str">
        <v>[C-i-C]</v>
      </c>
      <c r="BV274" s="381" t="str">
        <v>[C-i-C]</v>
      </c>
      <c r="BW274" s="381" t="str">
        <v>[C-i-C]</v>
      </c>
      <c r="BX274" s="381" t="str">
        <v>[C-i-C]</v>
      </c>
      <c r="BY274" s="381" t="str">
        <v>[C-i-C]</v>
      </c>
      <c r="BZ274" s="381" t="str">
        <v>[C-i-C]</v>
      </c>
      <c r="CA274" s="381" t="str">
        <v>[C-i-C]</v>
      </c>
      <c r="CB274" s="381" t="str">
        <v>[C-i-C]</v>
      </c>
      <c r="CC274" s="381" t="str">
        <v>[C-i-C]</v>
      </c>
      <c r="CD274" s="381" t="str">
        <v>[C-i-C]</v>
      </c>
      <c r="CE274" s="381" t="str">
        <v>[C-i-C]</v>
      </c>
      <c r="CF274" s="381" t="str">
        <v>[C-i-C]</v>
      </c>
      <c r="CG274" s="381" t="str">
        <v>[C-i-C]</v>
      </c>
      <c r="CH274" s="381" t="str">
        <v>[C-i-C]</v>
      </c>
      <c r="CI274" s="381" t="str">
        <v>[C-i-C]</v>
      </c>
      <c r="CJ274" s="381" t="str">
        <v>[C-i-C]</v>
      </c>
      <c r="CK274" s="381" t="str">
        <v>[C-i-C]</v>
      </c>
      <c r="CL274" s="381" t="str">
        <v>[C-i-C]</v>
      </c>
      <c r="CM274" s="381" t="str">
        <v>[C-i-C]</v>
      </c>
      <c r="CN274" s="381" t="str">
        <v>[C-i-C]</v>
      </c>
      <c r="CO274" s="133">
        <v>0</v>
      </c>
      <c r="CP274" s="133">
        <v>0</v>
      </c>
      <c r="CQ274" s="133">
        <v>0</v>
      </c>
      <c r="CR274" s="133">
        <v>0</v>
      </c>
      <c r="CS274" s="133">
        <v>0</v>
      </c>
      <c r="CT274" s="133">
        <v>0</v>
      </c>
      <c r="CU274" s="133">
        <v>0</v>
      </c>
      <c r="CV274" s="133">
        <v>0</v>
      </c>
      <c r="CW274" s="133">
        <v>0</v>
      </c>
      <c r="CX274" s="133">
        <v>0</v>
      </c>
      <c r="CY274" s="133">
        <v>0</v>
      </c>
      <c r="CZ274" s="133">
        <v>0</v>
      </c>
      <c r="DA274" s="133">
        <v>0</v>
      </c>
      <c r="DB274" s="133">
        <v>0</v>
      </c>
      <c r="DC274" s="133">
        <v>0</v>
      </c>
      <c r="DD274" s="133">
        <v>0</v>
      </c>
      <c r="DE274" s="133">
        <v>0</v>
      </c>
      <c r="DF274" s="133">
        <v>0</v>
      </c>
      <c r="DG274" s="133">
        <v>0</v>
      </c>
      <c r="DH274" s="133">
        <v>0</v>
      </c>
      <c r="DI274" s="133">
        <v>0</v>
      </c>
      <c r="DJ274" s="133">
        <v>0</v>
      </c>
      <c r="DK274" s="133">
        <v>0</v>
      </c>
      <c r="DL274" s="133">
        <v>0</v>
      </c>
      <c r="DM274" s="133">
        <v>0</v>
      </c>
      <c r="DN274" s="133">
        <v>0</v>
      </c>
      <c r="DO274" s="133">
        <v>0</v>
      </c>
      <c r="DP274" s="133">
        <v>0</v>
      </c>
      <c r="DQ274" s="133">
        <v>0</v>
      </c>
      <c r="DR274" s="133">
        <v>0</v>
      </c>
      <c r="DS274" s="133">
        <v>0</v>
      </c>
      <c r="DU274" s="223"/>
      <c r="DV274" s="223"/>
      <c r="DW274" s="223"/>
      <c r="DX274" s="223"/>
      <c r="DY274" s="223"/>
      <c r="DZ274" s="223"/>
      <c r="EA274" s="223">
        <v>0</v>
      </c>
      <c r="EB274" s="223">
        <v>0</v>
      </c>
      <c r="EC274" s="223">
        <v>0</v>
      </c>
      <c r="ED274" s="223">
        <f t="shared" si="64"/>
        <v>0</v>
      </c>
      <c r="EE274" s="223">
        <f t="shared" si="65"/>
        <v>0</v>
      </c>
      <c r="EF274" s="147" t="str">
        <f t="shared" si="66"/>
        <v>OK</v>
      </c>
      <c r="EG274" s="223">
        <f t="shared" si="67"/>
        <v>0</v>
      </c>
      <c r="EI274" s="223">
        <f t="shared" si="63"/>
        <v>154430.51405325445</v>
      </c>
      <c r="EJ274" s="223">
        <f>EI274*'Key assumptions'!$H$20*'Key assumptions'!$H$21</f>
        <v>5791.1442769970417</v>
      </c>
      <c r="EK274" s="279">
        <f t="shared" si="70"/>
        <v>0.23963133640552994</v>
      </c>
      <c r="EL274" s="223">
        <f t="shared" si="68"/>
        <v>1387.7396424140377</v>
      </c>
      <c r="ET274" s="133">
        <f t="shared" si="71"/>
        <v>4</v>
      </c>
      <c r="EU274" s="133">
        <f t="shared" si="71"/>
        <v>12</v>
      </c>
      <c r="EV274" s="133">
        <f t="shared" si="71"/>
        <v>6</v>
      </c>
      <c r="EW274" s="133">
        <f t="shared" si="71"/>
        <v>0</v>
      </c>
      <c r="EX274" s="133">
        <f t="shared" si="71"/>
        <v>0</v>
      </c>
      <c r="EY274" s="133">
        <f t="shared" si="69"/>
        <v>22</v>
      </c>
      <c r="FA274" s="223">
        <v>0</v>
      </c>
      <c r="FB274" s="223">
        <v>0</v>
      </c>
    </row>
    <row r="275" spans="1:158" ht="12.6" thickBot="1" x14ac:dyDescent="0.45">
      <c r="A275" s="133" t="str">
        <v>Commercial Management</v>
      </c>
      <c r="B275" s="133" t="str">
        <v>N/A</v>
      </c>
      <c r="C275" s="133" t="str">
        <v>Internal Labour</v>
      </c>
      <c r="D275" s="133" t="str">
        <v>PT003696 AI BCSS Handover</v>
      </c>
      <c r="E275" s="133" t="str">
        <v>L5 Manager</v>
      </c>
      <c r="F275" s="133">
        <v>318.92</v>
      </c>
      <c r="G275" s="133">
        <v>142.5</v>
      </c>
      <c r="H275" s="133">
        <v>0</v>
      </c>
      <c r="I275" s="133">
        <v>0</v>
      </c>
      <c r="J275" s="133">
        <v>0</v>
      </c>
      <c r="K275" s="133">
        <v>0</v>
      </c>
      <c r="L275" s="133">
        <v>0</v>
      </c>
      <c r="M275" s="381" t="str">
        <v>[C-i-C]</v>
      </c>
      <c r="N275" s="381" t="str">
        <v>[C-i-C]</v>
      </c>
      <c r="O275" s="381" t="str">
        <v>[C-i-C]</v>
      </c>
      <c r="P275" s="381" t="str">
        <v>[C-i-C]</v>
      </c>
      <c r="Q275" s="381" t="str">
        <v>[C-i-C]</v>
      </c>
      <c r="R275" s="381" t="str">
        <v>[C-i-C]</v>
      </c>
      <c r="S275" s="381" t="str">
        <v>[C-i-C]</v>
      </c>
      <c r="T275" s="381" t="str">
        <v>[C-i-C]</v>
      </c>
      <c r="U275" s="381" t="str">
        <v>[C-i-C]</v>
      </c>
      <c r="V275" s="381" t="str">
        <v>[C-i-C]</v>
      </c>
      <c r="W275" s="381" t="str">
        <v>[C-i-C]</v>
      </c>
      <c r="X275" s="381" t="str">
        <v>[C-i-C]</v>
      </c>
      <c r="Y275" s="381" t="str">
        <v>[C-i-C]</v>
      </c>
      <c r="Z275" s="381" t="str">
        <v>[C-i-C]</v>
      </c>
      <c r="AA275" s="381" t="str">
        <v>[C-i-C]</v>
      </c>
      <c r="AB275" s="381" t="str">
        <v>[C-i-C]</v>
      </c>
      <c r="AC275" s="381" t="str">
        <v>[C-i-C]</v>
      </c>
      <c r="AD275" s="381" t="str">
        <v>[C-i-C]</v>
      </c>
      <c r="AE275" s="381" t="str">
        <v>[C-i-C]</v>
      </c>
      <c r="AF275" s="381" t="str">
        <v>[C-i-C]</v>
      </c>
      <c r="AG275" s="381" t="str">
        <v>[C-i-C]</v>
      </c>
      <c r="AH275" s="381" t="str">
        <v>[C-i-C]</v>
      </c>
      <c r="AI275" s="133">
        <v>0</v>
      </c>
      <c r="AJ275" s="133">
        <v>0</v>
      </c>
      <c r="AK275" s="133">
        <v>0</v>
      </c>
      <c r="AL275" s="133">
        <v>0</v>
      </c>
      <c r="AM275" s="133">
        <v>0</v>
      </c>
      <c r="AN275" s="133">
        <v>0</v>
      </c>
      <c r="AO275" s="133">
        <v>0</v>
      </c>
      <c r="AP275" s="133">
        <v>0</v>
      </c>
      <c r="AQ275" s="133">
        <v>0</v>
      </c>
      <c r="AR275" s="133">
        <v>0</v>
      </c>
      <c r="AS275" s="133">
        <v>0</v>
      </c>
      <c r="AT275" s="133">
        <v>0</v>
      </c>
      <c r="AU275" s="133">
        <v>0</v>
      </c>
      <c r="AV275" s="133">
        <v>0</v>
      </c>
      <c r="AW275" s="133">
        <v>0</v>
      </c>
      <c r="AX275" s="133">
        <v>0</v>
      </c>
      <c r="AY275" s="133">
        <v>0</v>
      </c>
      <c r="AZ275" s="133">
        <v>0</v>
      </c>
      <c r="BA275" s="133">
        <v>0</v>
      </c>
      <c r="BB275" s="133">
        <v>0</v>
      </c>
      <c r="BC275" s="133">
        <v>0</v>
      </c>
      <c r="BD275" s="133">
        <v>0</v>
      </c>
      <c r="BE275" s="133">
        <v>0</v>
      </c>
      <c r="BF275" s="133">
        <v>0</v>
      </c>
      <c r="BG275" s="133">
        <v>0</v>
      </c>
      <c r="BH275" s="133">
        <v>0</v>
      </c>
      <c r="BI275" s="133">
        <v>0</v>
      </c>
      <c r="BJ275" s="133">
        <v>0</v>
      </c>
      <c r="BK275" s="133">
        <v>0</v>
      </c>
      <c r="BL275" s="133">
        <v>0</v>
      </c>
      <c r="BM275" s="133">
        <v>0</v>
      </c>
      <c r="BN275" s="133">
        <v>0</v>
      </c>
      <c r="BO275" s="133">
        <v>0</v>
      </c>
      <c r="BP275" s="133">
        <v>0</v>
      </c>
      <c r="BQ275" s="133">
        <v>0</v>
      </c>
      <c r="BR275" s="133">
        <v>0</v>
      </c>
      <c r="BS275" s="381" t="str">
        <v>[C-i-C]</v>
      </c>
      <c r="BT275" s="381" t="str">
        <v>[C-i-C]</v>
      </c>
      <c r="BU275" s="381" t="str">
        <v>[C-i-C]</v>
      </c>
      <c r="BV275" s="381" t="str">
        <v>[C-i-C]</v>
      </c>
      <c r="BW275" s="381" t="str">
        <v>[C-i-C]</v>
      </c>
      <c r="BX275" s="381" t="str">
        <v>[C-i-C]</v>
      </c>
      <c r="BY275" s="381" t="str">
        <v>[C-i-C]</v>
      </c>
      <c r="BZ275" s="381" t="str">
        <v>[C-i-C]</v>
      </c>
      <c r="CA275" s="381" t="str">
        <v>[C-i-C]</v>
      </c>
      <c r="CB275" s="381" t="str">
        <v>[C-i-C]</v>
      </c>
      <c r="CC275" s="381" t="str">
        <v>[C-i-C]</v>
      </c>
      <c r="CD275" s="381" t="str">
        <v>[C-i-C]</v>
      </c>
      <c r="CE275" s="381" t="str">
        <v>[C-i-C]</v>
      </c>
      <c r="CF275" s="381" t="str">
        <v>[C-i-C]</v>
      </c>
      <c r="CG275" s="381" t="str">
        <v>[C-i-C]</v>
      </c>
      <c r="CH275" s="381" t="str">
        <v>[C-i-C]</v>
      </c>
      <c r="CI275" s="381" t="str">
        <v>[C-i-C]</v>
      </c>
      <c r="CJ275" s="381" t="str">
        <v>[C-i-C]</v>
      </c>
      <c r="CK275" s="381" t="str">
        <v>[C-i-C]</v>
      </c>
      <c r="CL275" s="381" t="str">
        <v>[C-i-C]</v>
      </c>
      <c r="CM275" s="381" t="str">
        <v>[C-i-C]</v>
      </c>
      <c r="CN275" s="381" t="str">
        <v>[C-i-C]</v>
      </c>
      <c r="CO275" s="133">
        <v>0</v>
      </c>
      <c r="CP275" s="133">
        <v>0</v>
      </c>
      <c r="CQ275" s="133">
        <v>0</v>
      </c>
      <c r="CR275" s="133">
        <v>0</v>
      </c>
      <c r="CS275" s="133">
        <v>0</v>
      </c>
      <c r="CT275" s="133">
        <v>0</v>
      </c>
      <c r="CU275" s="133">
        <v>0</v>
      </c>
      <c r="CV275" s="133">
        <v>0</v>
      </c>
      <c r="CW275" s="133">
        <v>0</v>
      </c>
      <c r="CX275" s="133">
        <v>0</v>
      </c>
      <c r="CY275" s="133">
        <v>0</v>
      </c>
      <c r="CZ275" s="133">
        <v>0</v>
      </c>
      <c r="DA275" s="133">
        <v>0</v>
      </c>
      <c r="DB275" s="133">
        <v>0</v>
      </c>
      <c r="DC275" s="133">
        <v>0</v>
      </c>
      <c r="DD275" s="133">
        <v>0</v>
      </c>
      <c r="DE275" s="133">
        <v>0</v>
      </c>
      <c r="DF275" s="133">
        <v>0</v>
      </c>
      <c r="DG275" s="133">
        <v>0</v>
      </c>
      <c r="DH275" s="133">
        <v>0</v>
      </c>
      <c r="DI275" s="133">
        <v>0</v>
      </c>
      <c r="DJ275" s="133">
        <v>0</v>
      </c>
      <c r="DK275" s="133">
        <v>0</v>
      </c>
      <c r="DL275" s="133">
        <v>0</v>
      </c>
      <c r="DM275" s="133">
        <v>0</v>
      </c>
      <c r="DN275" s="133">
        <v>0</v>
      </c>
      <c r="DO275" s="133">
        <v>0</v>
      </c>
      <c r="DP275" s="133">
        <v>0</v>
      </c>
      <c r="DQ275" s="133">
        <v>0</v>
      </c>
      <c r="DR275" s="133">
        <v>0</v>
      </c>
      <c r="DS275" s="133">
        <v>0</v>
      </c>
      <c r="DU275" s="223"/>
      <c r="DV275" s="223"/>
      <c r="DW275" s="223"/>
      <c r="DX275" s="223"/>
      <c r="DY275" s="223"/>
      <c r="DZ275" s="223"/>
      <c r="EA275" s="223">
        <v>0</v>
      </c>
      <c r="EB275" s="223">
        <v>0</v>
      </c>
      <c r="EC275" s="223">
        <v>0</v>
      </c>
      <c r="ED275" s="223">
        <f t="shared" si="64"/>
        <v>0</v>
      </c>
      <c r="EE275" s="223">
        <f t="shared" si="65"/>
        <v>0</v>
      </c>
      <c r="EF275" s="147" t="str">
        <f t="shared" si="66"/>
        <v>OK</v>
      </c>
      <c r="EG275" s="223">
        <f t="shared" si="67"/>
        <v>0</v>
      </c>
      <c r="EI275" s="223">
        <f t="shared" si="63"/>
        <v>256500</v>
      </c>
      <c r="EJ275" s="223">
        <f>EI275*'Key assumptions'!$H$20*'Key assumptions'!$H$21</f>
        <v>9618.75</v>
      </c>
      <c r="EK275" s="279">
        <f t="shared" si="70"/>
        <v>0.23963133640552994</v>
      </c>
      <c r="EL275" s="223">
        <f t="shared" si="68"/>
        <v>2304.953917050691</v>
      </c>
      <c r="ET275" s="133">
        <f t="shared" si="71"/>
        <v>4</v>
      </c>
      <c r="EU275" s="133">
        <f t="shared" si="71"/>
        <v>12</v>
      </c>
      <c r="EV275" s="133">
        <f t="shared" si="71"/>
        <v>6</v>
      </c>
      <c r="EW275" s="133">
        <f t="shared" si="71"/>
        <v>0</v>
      </c>
      <c r="EX275" s="133">
        <f t="shared" si="71"/>
        <v>0</v>
      </c>
      <c r="EY275" s="133">
        <f t="shared" si="69"/>
        <v>22</v>
      </c>
      <c r="FA275" s="223">
        <v>0</v>
      </c>
      <c r="FB275" s="223">
        <v>0</v>
      </c>
    </row>
    <row r="276" spans="1:158" ht="12.6" thickBot="1" x14ac:dyDescent="0.45">
      <c r="A276" s="133" t="str">
        <v>Commercial Management</v>
      </c>
      <c r="B276" s="133" t="str">
        <v>N/A</v>
      </c>
      <c r="C276" s="133" t="str">
        <v>Internal Labour</v>
      </c>
      <c r="D276" s="133" t="str">
        <v>PT003696 AI BCSS Handover</v>
      </c>
      <c r="E276" s="133" t="str">
        <v>Senior Contract Manager</v>
      </c>
      <c r="F276" s="133">
        <v>286.24</v>
      </c>
      <c r="G276" s="133">
        <v>127.9</v>
      </c>
      <c r="H276" s="133">
        <v>0</v>
      </c>
      <c r="I276" s="133">
        <v>0</v>
      </c>
      <c r="J276" s="133">
        <v>0</v>
      </c>
      <c r="K276" s="133">
        <v>0</v>
      </c>
      <c r="L276" s="133">
        <v>0</v>
      </c>
      <c r="M276" s="381" t="str">
        <v>[C-i-C]</v>
      </c>
      <c r="N276" s="381" t="str">
        <v>[C-i-C]</v>
      </c>
      <c r="O276" s="381" t="str">
        <v>[C-i-C]</v>
      </c>
      <c r="P276" s="381" t="str">
        <v>[C-i-C]</v>
      </c>
      <c r="Q276" s="381" t="str">
        <v>[C-i-C]</v>
      </c>
      <c r="R276" s="381" t="str">
        <v>[C-i-C]</v>
      </c>
      <c r="S276" s="381" t="str">
        <v>[C-i-C]</v>
      </c>
      <c r="T276" s="381" t="str">
        <v>[C-i-C]</v>
      </c>
      <c r="U276" s="381" t="str">
        <v>[C-i-C]</v>
      </c>
      <c r="V276" s="381" t="str">
        <v>[C-i-C]</v>
      </c>
      <c r="W276" s="381" t="str">
        <v>[C-i-C]</v>
      </c>
      <c r="X276" s="381" t="str">
        <v>[C-i-C]</v>
      </c>
      <c r="Y276" s="381" t="str">
        <v>[C-i-C]</v>
      </c>
      <c r="Z276" s="381" t="str">
        <v>[C-i-C]</v>
      </c>
      <c r="AA276" s="381" t="str">
        <v>[C-i-C]</v>
      </c>
      <c r="AB276" s="381" t="str">
        <v>[C-i-C]</v>
      </c>
      <c r="AC276" s="381" t="str">
        <v>[C-i-C]</v>
      </c>
      <c r="AD276" s="381" t="str">
        <v>[C-i-C]</v>
      </c>
      <c r="AE276" s="381" t="str">
        <v>[C-i-C]</v>
      </c>
      <c r="AF276" s="381" t="str">
        <v>[C-i-C]</v>
      </c>
      <c r="AG276" s="381" t="str">
        <v>[C-i-C]</v>
      </c>
      <c r="AH276" s="381" t="str">
        <v>[C-i-C]</v>
      </c>
      <c r="AI276" s="133">
        <v>0</v>
      </c>
      <c r="AJ276" s="133">
        <v>0</v>
      </c>
      <c r="AK276" s="133">
        <v>0</v>
      </c>
      <c r="AL276" s="133">
        <v>0</v>
      </c>
      <c r="AM276" s="133">
        <v>0</v>
      </c>
      <c r="AN276" s="133">
        <v>0</v>
      </c>
      <c r="AO276" s="133">
        <v>0</v>
      </c>
      <c r="AP276" s="133">
        <v>0</v>
      </c>
      <c r="AQ276" s="133">
        <v>0</v>
      </c>
      <c r="AR276" s="133">
        <v>0</v>
      </c>
      <c r="AS276" s="133">
        <v>0</v>
      </c>
      <c r="AT276" s="133">
        <v>0</v>
      </c>
      <c r="AU276" s="133">
        <v>0</v>
      </c>
      <c r="AV276" s="133">
        <v>0</v>
      </c>
      <c r="AW276" s="133">
        <v>0</v>
      </c>
      <c r="AX276" s="133">
        <v>0</v>
      </c>
      <c r="AY276" s="133">
        <v>0</v>
      </c>
      <c r="AZ276" s="133">
        <v>0</v>
      </c>
      <c r="BA276" s="133">
        <v>0</v>
      </c>
      <c r="BB276" s="133">
        <v>0</v>
      </c>
      <c r="BC276" s="133">
        <v>0</v>
      </c>
      <c r="BD276" s="133">
        <v>0</v>
      </c>
      <c r="BE276" s="133">
        <v>0</v>
      </c>
      <c r="BF276" s="133">
        <v>0</v>
      </c>
      <c r="BG276" s="133">
        <v>0</v>
      </c>
      <c r="BH276" s="133">
        <v>0</v>
      </c>
      <c r="BI276" s="133">
        <v>0</v>
      </c>
      <c r="BJ276" s="133">
        <v>0</v>
      </c>
      <c r="BK276" s="133">
        <v>0</v>
      </c>
      <c r="BL276" s="133">
        <v>0</v>
      </c>
      <c r="BM276" s="133">
        <v>0</v>
      </c>
      <c r="BN276" s="133">
        <v>0</v>
      </c>
      <c r="BO276" s="133">
        <v>0</v>
      </c>
      <c r="BP276" s="133">
        <v>0</v>
      </c>
      <c r="BQ276" s="133">
        <v>0</v>
      </c>
      <c r="BR276" s="133">
        <v>0</v>
      </c>
      <c r="BS276" s="381" t="str">
        <v>[C-i-C]</v>
      </c>
      <c r="BT276" s="381" t="str">
        <v>[C-i-C]</v>
      </c>
      <c r="BU276" s="381" t="str">
        <v>[C-i-C]</v>
      </c>
      <c r="BV276" s="381" t="str">
        <v>[C-i-C]</v>
      </c>
      <c r="BW276" s="381" t="str">
        <v>[C-i-C]</v>
      </c>
      <c r="BX276" s="381" t="str">
        <v>[C-i-C]</v>
      </c>
      <c r="BY276" s="381" t="str">
        <v>[C-i-C]</v>
      </c>
      <c r="BZ276" s="381" t="str">
        <v>[C-i-C]</v>
      </c>
      <c r="CA276" s="381" t="str">
        <v>[C-i-C]</v>
      </c>
      <c r="CB276" s="381" t="str">
        <v>[C-i-C]</v>
      </c>
      <c r="CC276" s="381" t="str">
        <v>[C-i-C]</v>
      </c>
      <c r="CD276" s="381" t="str">
        <v>[C-i-C]</v>
      </c>
      <c r="CE276" s="381" t="str">
        <v>[C-i-C]</v>
      </c>
      <c r="CF276" s="381" t="str">
        <v>[C-i-C]</v>
      </c>
      <c r="CG276" s="381" t="str">
        <v>[C-i-C]</v>
      </c>
      <c r="CH276" s="381" t="str">
        <v>[C-i-C]</v>
      </c>
      <c r="CI276" s="381" t="str">
        <v>[C-i-C]</v>
      </c>
      <c r="CJ276" s="381" t="str">
        <v>[C-i-C]</v>
      </c>
      <c r="CK276" s="381" t="str">
        <v>[C-i-C]</v>
      </c>
      <c r="CL276" s="381" t="str">
        <v>[C-i-C]</v>
      </c>
      <c r="CM276" s="381" t="str">
        <v>[C-i-C]</v>
      </c>
      <c r="CN276" s="381" t="str">
        <v>[C-i-C]</v>
      </c>
      <c r="CO276" s="133">
        <v>0</v>
      </c>
      <c r="CP276" s="133">
        <v>0</v>
      </c>
      <c r="CQ276" s="133">
        <v>0</v>
      </c>
      <c r="CR276" s="133">
        <v>0</v>
      </c>
      <c r="CS276" s="133">
        <v>0</v>
      </c>
      <c r="CT276" s="133">
        <v>0</v>
      </c>
      <c r="CU276" s="133">
        <v>0</v>
      </c>
      <c r="CV276" s="133">
        <v>0</v>
      </c>
      <c r="CW276" s="133">
        <v>0</v>
      </c>
      <c r="CX276" s="133">
        <v>0</v>
      </c>
      <c r="CY276" s="133">
        <v>0</v>
      </c>
      <c r="CZ276" s="133">
        <v>0</v>
      </c>
      <c r="DA276" s="133">
        <v>0</v>
      </c>
      <c r="DB276" s="133">
        <v>0</v>
      </c>
      <c r="DC276" s="133">
        <v>0</v>
      </c>
      <c r="DD276" s="133">
        <v>0</v>
      </c>
      <c r="DE276" s="133">
        <v>0</v>
      </c>
      <c r="DF276" s="133">
        <v>0</v>
      </c>
      <c r="DG276" s="133">
        <v>0</v>
      </c>
      <c r="DH276" s="133">
        <v>0</v>
      </c>
      <c r="DI276" s="133">
        <v>0</v>
      </c>
      <c r="DJ276" s="133">
        <v>0</v>
      </c>
      <c r="DK276" s="133">
        <v>0</v>
      </c>
      <c r="DL276" s="133">
        <v>0</v>
      </c>
      <c r="DM276" s="133">
        <v>0</v>
      </c>
      <c r="DN276" s="133">
        <v>0</v>
      </c>
      <c r="DO276" s="133">
        <v>0</v>
      </c>
      <c r="DP276" s="133">
        <v>0</v>
      </c>
      <c r="DQ276" s="133">
        <v>0</v>
      </c>
      <c r="DR276" s="133">
        <v>0</v>
      </c>
      <c r="DS276" s="133">
        <v>0</v>
      </c>
      <c r="DU276" s="223"/>
      <c r="DV276" s="223"/>
      <c r="DW276" s="223"/>
      <c r="DX276" s="223"/>
      <c r="DY276" s="223"/>
      <c r="DZ276" s="223"/>
      <c r="EA276" s="223">
        <v>0</v>
      </c>
      <c r="EB276" s="223">
        <v>0</v>
      </c>
      <c r="EC276" s="223">
        <v>0</v>
      </c>
      <c r="ED276" s="223">
        <f t="shared" si="64"/>
        <v>0</v>
      </c>
      <c r="EE276" s="223">
        <f t="shared" si="65"/>
        <v>0</v>
      </c>
      <c r="EF276" s="147" t="str">
        <f t="shared" si="66"/>
        <v>OK</v>
      </c>
      <c r="EG276" s="223">
        <f t="shared" si="67"/>
        <v>0</v>
      </c>
      <c r="EI276" s="223">
        <f t="shared" si="63"/>
        <v>230220</v>
      </c>
      <c r="EJ276" s="223">
        <f>EI276*'Key assumptions'!$H$20*'Key assumptions'!$H$21</f>
        <v>8633.25</v>
      </c>
      <c r="EK276" s="279">
        <f t="shared" si="70"/>
        <v>0.23963133640552994</v>
      </c>
      <c r="EL276" s="223">
        <f t="shared" si="68"/>
        <v>2068.7972350230416</v>
      </c>
      <c r="ET276" s="133">
        <f t="shared" si="71"/>
        <v>4</v>
      </c>
      <c r="EU276" s="133">
        <f t="shared" si="71"/>
        <v>12</v>
      </c>
      <c r="EV276" s="133">
        <f t="shared" si="71"/>
        <v>6</v>
      </c>
      <c r="EW276" s="133">
        <f t="shared" si="71"/>
        <v>0</v>
      </c>
      <c r="EX276" s="133">
        <f t="shared" si="71"/>
        <v>0</v>
      </c>
      <c r="EY276" s="133">
        <f t="shared" si="69"/>
        <v>22</v>
      </c>
      <c r="FA276" s="223">
        <v>0</v>
      </c>
      <c r="FB276" s="223">
        <v>0</v>
      </c>
    </row>
    <row r="277" spans="1:158" ht="12.6" thickBot="1" x14ac:dyDescent="0.45">
      <c r="A277" s="133" t="str">
        <v>Commercial Management</v>
      </c>
      <c r="B277" s="133" t="str">
        <v>N/A</v>
      </c>
      <c r="C277" s="133" t="str">
        <v>Internal Labour</v>
      </c>
      <c r="D277" s="133" t="str">
        <v>PT003696 AI BCSS Handover</v>
      </c>
      <c r="E277" s="133" t="str">
        <v>Contract Manager</v>
      </c>
      <c r="F277" s="133">
        <v>203.73</v>
      </c>
      <c r="G277" s="133">
        <v>89.239044008875723</v>
      </c>
      <c r="H277" s="133">
        <v>0</v>
      </c>
      <c r="I277" s="133">
        <v>0</v>
      </c>
      <c r="J277" s="133">
        <v>0</v>
      </c>
      <c r="K277" s="133">
        <v>0</v>
      </c>
      <c r="L277" s="133">
        <v>0</v>
      </c>
      <c r="M277" s="381" t="str">
        <v>[C-i-C]</v>
      </c>
      <c r="N277" s="381" t="str">
        <v>[C-i-C]</v>
      </c>
      <c r="O277" s="381" t="str">
        <v>[C-i-C]</v>
      </c>
      <c r="P277" s="381" t="str">
        <v>[C-i-C]</v>
      </c>
      <c r="Q277" s="381" t="str">
        <v>[C-i-C]</v>
      </c>
      <c r="R277" s="381" t="str">
        <v>[C-i-C]</v>
      </c>
      <c r="S277" s="381" t="str">
        <v>[C-i-C]</v>
      </c>
      <c r="T277" s="381" t="str">
        <v>[C-i-C]</v>
      </c>
      <c r="U277" s="381" t="str">
        <v>[C-i-C]</v>
      </c>
      <c r="V277" s="381" t="str">
        <v>[C-i-C]</v>
      </c>
      <c r="W277" s="381" t="str">
        <v>[C-i-C]</v>
      </c>
      <c r="X277" s="381" t="str">
        <v>[C-i-C]</v>
      </c>
      <c r="Y277" s="381" t="str">
        <v>[C-i-C]</v>
      </c>
      <c r="Z277" s="381" t="str">
        <v>[C-i-C]</v>
      </c>
      <c r="AA277" s="381" t="str">
        <v>[C-i-C]</v>
      </c>
      <c r="AB277" s="381" t="str">
        <v>[C-i-C]</v>
      </c>
      <c r="AC277" s="381" t="str">
        <v>[C-i-C]</v>
      </c>
      <c r="AD277" s="381" t="str">
        <v>[C-i-C]</v>
      </c>
      <c r="AE277" s="381" t="str">
        <v>[C-i-C]</v>
      </c>
      <c r="AF277" s="381" t="str">
        <v>[C-i-C]</v>
      </c>
      <c r="AG277" s="381" t="str">
        <v>[C-i-C]</v>
      </c>
      <c r="AH277" s="381" t="str">
        <v>[C-i-C]</v>
      </c>
      <c r="AI277" s="133">
        <v>0</v>
      </c>
      <c r="AJ277" s="133">
        <v>0</v>
      </c>
      <c r="AK277" s="133">
        <v>0</v>
      </c>
      <c r="AL277" s="133">
        <v>0</v>
      </c>
      <c r="AM277" s="133">
        <v>0</v>
      </c>
      <c r="AN277" s="133">
        <v>0</v>
      </c>
      <c r="AO277" s="133">
        <v>0</v>
      </c>
      <c r="AP277" s="133">
        <v>0</v>
      </c>
      <c r="AQ277" s="133">
        <v>0</v>
      </c>
      <c r="AR277" s="133">
        <v>0</v>
      </c>
      <c r="AS277" s="133">
        <v>0</v>
      </c>
      <c r="AT277" s="133">
        <v>0</v>
      </c>
      <c r="AU277" s="133">
        <v>0</v>
      </c>
      <c r="AV277" s="133">
        <v>0</v>
      </c>
      <c r="AW277" s="133">
        <v>0</v>
      </c>
      <c r="AX277" s="133">
        <v>0</v>
      </c>
      <c r="AY277" s="133">
        <v>0</v>
      </c>
      <c r="AZ277" s="133">
        <v>0</v>
      </c>
      <c r="BA277" s="133">
        <v>0</v>
      </c>
      <c r="BB277" s="133">
        <v>0</v>
      </c>
      <c r="BC277" s="133">
        <v>0</v>
      </c>
      <c r="BD277" s="133">
        <v>0</v>
      </c>
      <c r="BE277" s="133">
        <v>0</v>
      </c>
      <c r="BF277" s="133">
        <v>0</v>
      </c>
      <c r="BG277" s="133">
        <v>0</v>
      </c>
      <c r="BH277" s="133">
        <v>0</v>
      </c>
      <c r="BI277" s="133">
        <v>0</v>
      </c>
      <c r="BJ277" s="133">
        <v>0</v>
      </c>
      <c r="BK277" s="133">
        <v>0</v>
      </c>
      <c r="BL277" s="133">
        <v>0</v>
      </c>
      <c r="BM277" s="133">
        <v>0</v>
      </c>
      <c r="BN277" s="133">
        <v>0</v>
      </c>
      <c r="BO277" s="133">
        <v>0</v>
      </c>
      <c r="BP277" s="133">
        <v>0</v>
      </c>
      <c r="BQ277" s="133">
        <v>0</v>
      </c>
      <c r="BR277" s="133">
        <v>0</v>
      </c>
      <c r="BS277" s="381" t="str">
        <v>[C-i-C]</v>
      </c>
      <c r="BT277" s="381" t="str">
        <v>[C-i-C]</v>
      </c>
      <c r="BU277" s="381" t="str">
        <v>[C-i-C]</v>
      </c>
      <c r="BV277" s="381" t="str">
        <v>[C-i-C]</v>
      </c>
      <c r="BW277" s="381" t="str">
        <v>[C-i-C]</v>
      </c>
      <c r="BX277" s="381" t="str">
        <v>[C-i-C]</v>
      </c>
      <c r="BY277" s="381" t="str">
        <v>[C-i-C]</v>
      </c>
      <c r="BZ277" s="381" t="str">
        <v>[C-i-C]</v>
      </c>
      <c r="CA277" s="381" t="str">
        <v>[C-i-C]</v>
      </c>
      <c r="CB277" s="381" t="str">
        <v>[C-i-C]</v>
      </c>
      <c r="CC277" s="381" t="str">
        <v>[C-i-C]</v>
      </c>
      <c r="CD277" s="381" t="str">
        <v>[C-i-C]</v>
      </c>
      <c r="CE277" s="381" t="str">
        <v>[C-i-C]</v>
      </c>
      <c r="CF277" s="381" t="str">
        <v>[C-i-C]</v>
      </c>
      <c r="CG277" s="381" t="str">
        <v>[C-i-C]</v>
      </c>
      <c r="CH277" s="381" t="str">
        <v>[C-i-C]</v>
      </c>
      <c r="CI277" s="381" t="str">
        <v>[C-i-C]</v>
      </c>
      <c r="CJ277" s="381" t="str">
        <v>[C-i-C]</v>
      </c>
      <c r="CK277" s="381" t="str">
        <v>[C-i-C]</v>
      </c>
      <c r="CL277" s="381" t="str">
        <v>[C-i-C]</v>
      </c>
      <c r="CM277" s="381" t="str">
        <v>[C-i-C]</v>
      </c>
      <c r="CN277" s="381" t="str">
        <v>[C-i-C]</v>
      </c>
      <c r="CO277" s="133">
        <v>0</v>
      </c>
      <c r="CP277" s="133">
        <v>0</v>
      </c>
      <c r="CQ277" s="133">
        <v>0</v>
      </c>
      <c r="CR277" s="133">
        <v>0</v>
      </c>
      <c r="CS277" s="133">
        <v>0</v>
      </c>
      <c r="CT277" s="133">
        <v>0</v>
      </c>
      <c r="CU277" s="133">
        <v>0</v>
      </c>
      <c r="CV277" s="133">
        <v>0</v>
      </c>
      <c r="CW277" s="133">
        <v>0</v>
      </c>
      <c r="CX277" s="133">
        <v>0</v>
      </c>
      <c r="CY277" s="133">
        <v>0</v>
      </c>
      <c r="CZ277" s="133">
        <v>0</v>
      </c>
      <c r="DA277" s="133">
        <v>0</v>
      </c>
      <c r="DB277" s="133">
        <v>0</v>
      </c>
      <c r="DC277" s="133">
        <v>0</v>
      </c>
      <c r="DD277" s="133">
        <v>0</v>
      </c>
      <c r="DE277" s="133">
        <v>0</v>
      </c>
      <c r="DF277" s="133">
        <v>0</v>
      </c>
      <c r="DG277" s="133">
        <v>0</v>
      </c>
      <c r="DH277" s="133">
        <v>0</v>
      </c>
      <c r="DI277" s="133">
        <v>0</v>
      </c>
      <c r="DJ277" s="133">
        <v>0</v>
      </c>
      <c r="DK277" s="133">
        <v>0</v>
      </c>
      <c r="DL277" s="133">
        <v>0</v>
      </c>
      <c r="DM277" s="133">
        <v>0</v>
      </c>
      <c r="DN277" s="133">
        <v>0</v>
      </c>
      <c r="DO277" s="133">
        <v>0</v>
      </c>
      <c r="DP277" s="133">
        <v>0</v>
      </c>
      <c r="DQ277" s="133">
        <v>0</v>
      </c>
      <c r="DR277" s="133">
        <v>0</v>
      </c>
      <c r="DS277" s="133">
        <v>0</v>
      </c>
      <c r="DU277" s="223"/>
      <c r="DV277" s="223"/>
      <c r="DW277" s="223"/>
      <c r="DX277" s="223"/>
      <c r="DY277" s="223"/>
      <c r="DZ277" s="223"/>
      <c r="EA277" s="223">
        <v>0</v>
      </c>
      <c r="EB277" s="223">
        <v>0</v>
      </c>
      <c r="EC277" s="223">
        <v>0</v>
      </c>
      <c r="ED277" s="223">
        <f t="shared" si="64"/>
        <v>0</v>
      </c>
      <c r="EE277" s="223">
        <f t="shared" si="65"/>
        <v>0</v>
      </c>
      <c r="EF277" s="147" t="str">
        <f t="shared" si="66"/>
        <v>OK</v>
      </c>
      <c r="EG277" s="223">
        <f t="shared" si="67"/>
        <v>0</v>
      </c>
      <c r="EI277" s="223">
        <f t="shared" si="63"/>
        <v>160630.2792159763</v>
      </c>
      <c r="EJ277" s="223">
        <f>EI277*'Key assumptions'!$H$20*'Key assumptions'!$H$21</f>
        <v>6023.6354705991116</v>
      </c>
      <c r="EK277" s="279">
        <f t="shared" si="70"/>
        <v>0.23963133640552994</v>
      </c>
      <c r="EL277" s="223">
        <f t="shared" si="68"/>
        <v>1443.4518178394185</v>
      </c>
      <c r="ET277" s="133">
        <f t="shared" si="71"/>
        <v>4</v>
      </c>
      <c r="EU277" s="133">
        <f t="shared" si="71"/>
        <v>12</v>
      </c>
      <c r="EV277" s="133">
        <f t="shared" si="71"/>
        <v>6</v>
      </c>
      <c r="EW277" s="133">
        <f t="shared" si="71"/>
        <v>0</v>
      </c>
      <c r="EX277" s="133">
        <f t="shared" si="71"/>
        <v>0</v>
      </c>
      <c r="EY277" s="133">
        <f t="shared" si="69"/>
        <v>22</v>
      </c>
      <c r="FA277" s="223">
        <v>0</v>
      </c>
      <c r="FB277" s="223">
        <v>0</v>
      </c>
    </row>
    <row r="278" spans="1:158" ht="12.6" thickBot="1" x14ac:dyDescent="0.45">
      <c r="A278" s="133" t="str">
        <v>Commercial Management</v>
      </c>
      <c r="B278" s="133" t="str">
        <v>N/A</v>
      </c>
      <c r="C278" s="133" t="str">
        <v>Internal Labour</v>
      </c>
      <c r="D278" s="133" t="str">
        <v>PT003696 AI BCSS Handover</v>
      </c>
      <c r="E278" s="133" t="str">
        <v>Senior Contract Manager</v>
      </c>
      <c r="F278" s="133">
        <v>286.24</v>
      </c>
      <c r="G278" s="133">
        <v>127.9</v>
      </c>
      <c r="H278" s="133">
        <v>0</v>
      </c>
      <c r="I278" s="133">
        <v>0</v>
      </c>
      <c r="J278" s="133">
        <v>0</v>
      </c>
      <c r="K278" s="133">
        <v>0</v>
      </c>
      <c r="L278" s="133">
        <v>0</v>
      </c>
      <c r="M278" s="381" t="str">
        <v>[C-i-C]</v>
      </c>
      <c r="N278" s="381" t="str">
        <v>[C-i-C]</v>
      </c>
      <c r="O278" s="381" t="str">
        <v>[C-i-C]</v>
      </c>
      <c r="P278" s="381" t="str">
        <v>[C-i-C]</v>
      </c>
      <c r="Q278" s="381" t="str">
        <v>[C-i-C]</v>
      </c>
      <c r="R278" s="381" t="str">
        <v>[C-i-C]</v>
      </c>
      <c r="S278" s="381" t="str">
        <v>[C-i-C]</v>
      </c>
      <c r="T278" s="381" t="str">
        <v>[C-i-C]</v>
      </c>
      <c r="U278" s="381" t="str">
        <v>[C-i-C]</v>
      </c>
      <c r="V278" s="381" t="str">
        <v>[C-i-C]</v>
      </c>
      <c r="W278" s="381" t="str">
        <v>[C-i-C]</v>
      </c>
      <c r="X278" s="381" t="str">
        <v>[C-i-C]</v>
      </c>
      <c r="Y278" s="381" t="str">
        <v>[C-i-C]</v>
      </c>
      <c r="Z278" s="381" t="str">
        <v>[C-i-C]</v>
      </c>
      <c r="AA278" s="381" t="str">
        <v>[C-i-C]</v>
      </c>
      <c r="AB278" s="381" t="str">
        <v>[C-i-C]</v>
      </c>
      <c r="AC278" s="381" t="str">
        <v>[C-i-C]</v>
      </c>
      <c r="AD278" s="381" t="str">
        <v>[C-i-C]</v>
      </c>
      <c r="AE278" s="381" t="str">
        <v>[C-i-C]</v>
      </c>
      <c r="AF278" s="381" t="str">
        <v>[C-i-C]</v>
      </c>
      <c r="AG278" s="381" t="str">
        <v>[C-i-C]</v>
      </c>
      <c r="AH278" s="381" t="str">
        <v>[C-i-C]</v>
      </c>
      <c r="AI278" s="133">
        <v>0</v>
      </c>
      <c r="AJ278" s="133">
        <v>0</v>
      </c>
      <c r="AK278" s="133">
        <v>0</v>
      </c>
      <c r="AL278" s="133">
        <v>0</v>
      </c>
      <c r="AM278" s="133">
        <v>0</v>
      </c>
      <c r="AN278" s="133">
        <v>0</v>
      </c>
      <c r="AO278" s="133">
        <v>0</v>
      </c>
      <c r="AP278" s="133">
        <v>0</v>
      </c>
      <c r="AQ278" s="133">
        <v>0</v>
      </c>
      <c r="AR278" s="133">
        <v>0</v>
      </c>
      <c r="AS278" s="133">
        <v>0</v>
      </c>
      <c r="AT278" s="133">
        <v>0</v>
      </c>
      <c r="AU278" s="133">
        <v>0</v>
      </c>
      <c r="AV278" s="133">
        <v>0</v>
      </c>
      <c r="AW278" s="133">
        <v>0</v>
      </c>
      <c r="AX278" s="133">
        <v>0</v>
      </c>
      <c r="AY278" s="133">
        <v>0</v>
      </c>
      <c r="AZ278" s="133">
        <v>0</v>
      </c>
      <c r="BA278" s="133">
        <v>0</v>
      </c>
      <c r="BB278" s="133">
        <v>0</v>
      </c>
      <c r="BC278" s="133">
        <v>0</v>
      </c>
      <c r="BD278" s="133">
        <v>0</v>
      </c>
      <c r="BE278" s="133">
        <v>0</v>
      </c>
      <c r="BF278" s="133">
        <v>0</v>
      </c>
      <c r="BG278" s="133">
        <v>0</v>
      </c>
      <c r="BH278" s="133">
        <v>0</v>
      </c>
      <c r="BI278" s="133">
        <v>0</v>
      </c>
      <c r="BJ278" s="133">
        <v>0</v>
      </c>
      <c r="BK278" s="133">
        <v>0</v>
      </c>
      <c r="BL278" s="133">
        <v>0</v>
      </c>
      <c r="BM278" s="133">
        <v>0</v>
      </c>
      <c r="BN278" s="133">
        <v>0</v>
      </c>
      <c r="BO278" s="133">
        <v>0</v>
      </c>
      <c r="BP278" s="133">
        <v>0</v>
      </c>
      <c r="BQ278" s="133">
        <v>0</v>
      </c>
      <c r="BR278" s="133">
        <v>0</v>
      </c>
      <c r="BS278" s="381" t="str">
        <v>[C-i-C]</v>
      </c>
      <c r="BT278" s="381" t="str">
        <v>[C-i-C]</v>
      </c>
      <c r="BU278" s="381" t="str">
        <v>[C-i-C]</v>
      </c>
      <c r="BV278" s="381" t="str">
        <v>[C-i-C]</v>
      </c>
      <c r="BW278" s="381" t="str">
        <v>[C-i-C]</v>
      </c>
      <c r="BX278" s="381" t="str">
        <v>[C-i-C]</v>
      </c>
      <c r="BY278" s="381" t="str">
        <v>[C-i-C]</v>
      </c>
      <c r="BZ278" s="381" t="str">
        <v>[C-i-C]</v>
      </c>
      <c r="CA278" s="381" t="str">
        <v>[C-i-C]</v>
      </c>
      <c r="CB278" s="381" t="str">
        <v>[C-i-C]</v>
      </c>
      <c r="CC278" s="381" t="str">
        <v>[C-i-C]</v>
      </c>
      <c r="CD278" s="381" t="str">
        <v>[C-i-C]</v>
      </c>
      <c r="CE278" s="381" t="str">
        <v>[C-i-C]</v>
      </c>
      <c r="CF278" s="381" t="str">
        <v>[C-i-C]</v>
      </c>
      <c r="CG278" s="381" t="str">
        <v>[C-i-C]</v>
      </c>
      <c r="CH278" s="381" t="str">
        <v>[C-i-C]</v>
      </c>
      <c r="CI278" s="381" t="str">
        <v>[C-i-C]</v>
      </c>
      <c r="CJ278" s="381" t="str">
        <v>[C-i-C]</v>
      </c>
      <c r="CK278" s="381" t="str">
        <v>[C-i-C]</v>
      </c>
      <c r="CL278" s="381" t="str">
        <v>[C-i-C]</v>
      </c>
      <c r="CM278" s="381" t="str">
        <v>[C-i-C]</v>
      </c>
      <c r="CN278" s="381" t="str">
        <v>[C-i-C]</v>
      </c>
      <c r="CO278" s="133">
        <v>0</v>
      </c>
      <c r="CP278" s="133">
        <v>0</v>
      </c>
      <c r="CQ278" s="133">
        <v>0</v>
      </c>
      <c r="CR278" s="133">
        <v>0</v>
      </c>
      <c r="CS278" s="133">
        <v>0</v>
      </c>
      <c r="CT278" s="133">
        <v>0</v>
      </c>
      <c r="CU278" s="133">
        <v>0</v>
      </c>
      <c r="CV278" s="133">
        <v>0</v>
      </c>
      <c r="CW278" s="133">
        <v>0</v>
      </c>
      <c r="CX278" s="133">
        <v>0</v>
      </c>
      <c r="CY278" s="133">
        <v>0</v>
      </c>
      <c r="CZ278" s="133">
        <v>0</v>
      </c>
      <c r="DA278" s="133">
        <v>0</v>
      </c>
      <c r="DB278" s="133">
        <v>0</v>
      </c>
      <c r="DC278" s="133">
        <v>0</v>
      </c>
      <c r="DD278" s="133">
        <v>0</v>
      </c>
      <c r="DE278" s="133">
        <v>0</v>
      </c>
      <c r="DF278" s="133">
        <v>0</v>
      </c>
      <c r="DG278" s="133">
        <v>0</v>
      </c>
      <c r="DH278" s="133">
        <v>0</v>
      </c>
      <c r="DI278" s="133">
        <v>0</v>
      </c>
      <c r="DJ278" s="133">
        <v>0</v>
      </c>
      <c r="DK278" s="133">
        <v>0</v>
      </c>
      <c r="DL278" s="133">
        <v>0</v>
      </c>
      <c r="DM278" s="133">
        <v>0</v>
      </c>
      <c r="DN278" s="133">
        <v>0</v>
      </c>
      <c r="DO278" s="133">
        <v>0</v>
      </c>
      <c r="DP278" s="133">
        <v>0</v>
      </c>
      <c r="DQ278" s="133">
        <v>0</v>
      </c>
      <c r="DR278" s="133">
        <v>0</v>
      </c>
      <c r="DS278" s="133">
        <v>0</v>
      </c>
      <c r="DU278" s="223"/>
      <c r="DV278" s="223"/>
      <c r="DW278" s="223"/>
      <c r="DX278" s="223"/>
      <c r="DY278" s="223"/>
      <c r="DZ278" s="223"/>
      <c r="EA278" s="223">
        <v>0</v>
      </c>
      <c r="EB278" s="223">
        <v>0</v>
      </c>
      <c r="EC278" s="223">
        <v>0</v>
      </c>
      <c r="ED278" s="223">
        <f t="shared" si="64"/>
        <v>0</v>
      </c>
      <c r="EE278" s="223">
        <f t="shared" si="65"/>
        <v>0</v>
      </c>
      <c r="EF278" s="147" t="str">
        <f t="shared" si="66"/>
        <v>OK</v>
      </c>
      <c r="EG278" s="223">
        <f t="shared" si="67"/>
        <v>0</v>
      </c>
      <c r="EI278" s="223">
        <f t="shared" si="63"/>
        <v>230220</v>
      </c>
      <c r="EJ278" s="223">
        <f>EI278*'Key assumptions'!$H$20*'Key assumptions'!$H$21</f>
        <v>8633.25</v>
      </c>
      <c r="EK278" s="279">
        <f t="shared" si="70"/>
        <v>0.23963133640552994</v>
      </c>
      <c r="EL278" s="223">
        <f t="shared" si="68"/>
        <v>2068.7972350230416</v>
      </c>
      <c r="ET278" s="133">
        <f t="shared" si="71"/>
        <v>4</v>
      </c>
      <c r="EU278" s="133">
        <f t="shared" si="71"/>
        <v>12</v>
      </c>
      <c r="EV278" s="133">
        <f t="shared" si="71"/>
        <v>6</v>
      </c>
      <c r="EW278" s="133">
        <f t="shared" si="71"/>
        <v>0</v>
      </c>
      <c r="EX278" s="133">
        <f t="shared" si="71"/>
        <v>0</v>
      </c>
      <c r="EY278" s="133">
        <f t="shared" si="69"/>
        <v>22</v>
      </c>
      <c r="FA278" s="223">
        <v>0</v>
      </c>
      <c r="FB278" s="223">
        <v>0</v>
      </c>
    </row>
    <row r="279" spans="1:158" ht="12.6" thickBot="1" x14ac:dyDescent="0.45">
      <c r="A279" s="133" t="str">
        <v>Commercial Management</v>
      </c>
      <c r="B279" s="133" t="str">
        <v>N/A</v>
      </c>
      <c r="C279" s="133" t="str">
        <v>Internal Labour</v>
      </c>
      <c r="D279" s="133" t="str">
        <v>PT003696 AI BCSS Handover</v>
      </c>
      <c r="E279" s="133" t="str">
        <v>Contract Manager</v>
      </c>
      <c r="F279" s="133">
        <v>203.73</v>
      </c>
      <c r="G279" s="133">
        <v>89.239044008875723</v>
      </c>
      <c r="H279" s="133">
        <v>0</v>
      </c>
      <c r="I279" s="133">
        <v>0</v>
      </c>
      <c r="J279" s="133">
        <v>0</v>
      </c>
      <c r="K279" s="133">
        <v>0</v>
      </c>
      <c r="L279" s="133">
        <v>0</v>
      </c>
      <c r="M279" s="381" t="str">
        <v>[C-i-C]</v>
      </c>
      <c r="N279" s="381" t="str">
        <v>[C-i-C]</v>
      </c>
      <c r="O279" s="381" t="str">
        <v>[C-i-C]</v>
      </c>
      <c r="P279" s="381" t="str">
        <v>[C-i-C]</v>
      </c>
      <c r="Q279" s="381" t="str">
        <v>[C-i-C]</v>
      </c>
      <c r="R279" s="381" t="str">
        <v>[C-i-C]</v>
      </c>
      <c r="S279" s="381" t="str">
        <v>[C-i-C]</v>
      </c>
      <c r="T279" s="381" t="str">
        <v>[C-i-C]</v>
      </c>
      <c r="U279" s="381" t="str">
        <v>[C-i-C]</v>
      </c>
      <c r="V279" s="381" t="str">
        <v>[C-i-C]</v>
      </c>
      <c r="W279" s="381" t="str">
        <v>[C-i-C]</v>
      </c>
      <c r="X279" s="381" t="str">
        <v>[C-i-C]</v>
      </c>
      <c r="Y279" s="381" t="str">
        <v>[C-i-C]</v>
      </c>
      <c r="Z279" s="381" t="str">
        <v>[C-i-C]</v>
      </c>
      <c r="AA279" s="381" t="str">
        <v>[C-i-C]</v>
      </c>
      <c r="AB279" s="381" t="str">
        <v>[C-i-C]</v>
      </c>
      <c r="AC279" s="381" t="str">
        <v>[C-i-C]</v>
      </c>
      <c r="AD279" s="381" t="str">
        <v>[C-i-C]</v>
      </c>
      <c r="AE279" s="381" t="str">
        <v>[C-i-C]</v>
      </c>
      <c r="AF279" s="381" t="str">
        <v>[C-i-C]</v>
      </c>
      <c r="AG279" s="381" t="str">
        <v>[C-i-C]</v>
      </c>
      <c r="AH279" s="381" t="str">
        <v>[C-i-C]</v>
      </c>
      <c r="AI279" s="133">
        <v>0</v>
      </c>
      <c r="AJ279" s="133">
        <v>0</v>
      </c>
      <c r="AK279" s="133">
        <v>0</v>
      </c>
      <c r="AL279" s="133">
        <v>0</v>
      </c>
      <c r="AM279" s="133">
        <v>0</v>
      </c>
      <c r="AN279" s="133">
        <v>0</v>
      </c>
      <c r="AO279" s="133">
        <v>0</v>
      </c>
      <c r="AP279" s="133">
        <v>0</v>
      </c>
      <c r="AQ279" s="133">
        <v>0</v>
      </c>
      <c r="AR279" s="133">
        <v>0</v>
      </c>
      <c r="AS279" s="133">
        <v>0</v>
      </c>
      <c r="AT279" s="133">
        <v>0</v>
      </c>
      <c r="AU279" s="133">
        <v>0</v>
      </c>
      <c r="AV279" s="133">
        <v>0</v>
      </c>
      <c r="AW279" s="133">
        <v>0</v>
      </c>
      <c r="AX279" s="133">
        <v>0</v>
      </c>
      <c r="AY279" s="133">
        <v>0</v>
      </c>
      <c r="AZ279" s="133">
        <v>0</v>
      </c>
      <c r="BA279" s="133">
        <v>0</v>
      </c>
      <c r="BB279" s="133">
        <v>0</v>
      </c>
      <c r="BC279" s="133">
        <v>0</v>
      </c>
      <c r="BD279" s="133">
        <v>0</v>
      </c>
      <c r="BE279" s="133">
        <v>0</v>
      </c>
      <c r="BF279" s="133">
        <v>0</v>
      </c>
      <c r="BG279" s="133">
        <v>0</v>
      </c>
      <c r="BH279" s="133">
        <v>0</v>
      </c>
      <c r="BI279" s="133">
        <v>0</v>
      </c>
      <c r="BJ279" s="133">
        <v>0</v>
      </c>
      <c r="BK279" s="133">
        <v>0</v>
      </c>
      <c r="BL279" s="133">
        <v>0</v>
      </c>
      <c r="BM279" s="133">
        <v>0</v>
      </c>
      <c r="BN279" s="133">
        <v>0</v>
      </c>
      <c r="BO279" s="133">
        <v>0</v>
      </c>
      <c r="BP279" s="133">
        <v>0</v>
      </c>
      <c r="BQ279" s="133">
        <v>0</v>
      </c>
      <c r="BR279" s="133">
        <v>0</v>
      </c>
      <c r="BS279" s="381" t="str">
        <v>[C-i-C]</v>
      </c>
      <c r="BT279" s="381" t="str">
        <v>[C-i-C]</v>
      </c>
      <c r="BU279" s="381" t="str">
        <v>[C-i-C]</v>
      </c>
      <c r="BV279" s="381" t="str">
        <v>[C-i-C]</v>
      </c>
      <c r="BW279" s="381" t="str">
        <v>[C-i-C]</v>
      </c>
      <c r="BX279" s="381" t="str">
        <v>[C-i-C]</v>
      </c>
      <c r="BY279" s="381" t="str">
        <v>[C-i-C]</v>
      </c>
      <c r="BZ279" s="381" t="str">
        <v>[C-i-C]</v>
      </c>
      <c r="CA279" s="381" t="str">
        <v>[C-i-C]</v>
      </c>
      <c r="CB279" s="381" t="str">
        <v>[C-i-C]</v>
      </c>
      <c r="CC279" s="381" t="str">
        <v>[C-i-C]</v>
      </c>
      <c r="CD279" s="381" t="str">
        <v>[C-i-C]</v>
      </c>
      <c r="CE279" s="381" t="str">
        <v>[C-i-C]</v>
      </c>
      <c r="CF279" s="381" t="str">
        <v>[C-i-C]</v>
      </c>
      <c r="CG279" s="381" t="str">
        <v>[C-i-C]</v>
      </c>
      <c r="CH279" s="381" t="str">
        <v>[C-i-C]</v>
      </c>
      <c r="CI279" s="381" t="str">
        <v>[C-i-C]</v>
      </c>
      <c r="CJ279" s="381" t="str">
        <v>[C-i-C]</v>
      </c>
      <c r="CK279" s="381" t="str">
        <v>[C-i-C]</v>
      </c>
      <c r="CL279" s="381" t="str">
        <v>[C-i-C]</v>
      </c>
      <c r="CM279" s="381" t="str">
        <v>[C-i-C]</v>
      </c>
      <c r="CN279" s="381" t="str">
        <v>[C-i-C]</v>
      </c>
      <c r="CO279" s="133">
        <v>0</v>
      </c>
      <c r="CP279" s="133">
        <v>0</v>
      </c>
      <c r="CQ279" s="133">
        <v>0</v>
      </c>
      <c r="CR279" s="133">
        <v>0</v>
      </c>
      <c r="CS279" s="133">
        <v>0</v>
      </c>
      <c r="CT279" s="133">
        <v>0</v>
      </c>
      <c r="CU279" s="133">
        <v>0</v>
      </c>
      <c r="CV279" s="133">
        <v>0</v>
      </c>
      <c r="CW279" s="133">
        <v>0</v>
      </c>
      <c r="CX279" s="133">
        <v>0</v>
      </c>
      <c r="CY279" s="133">
        <v>0</v>
      </c>
      <c r="CZ279" s="133">
        <v>0</v>
      </c>
      <c r="DA279" s="133">
        <v>0</v>
      </c>
      <c r="DB279" s="133">
        <v>0</v>
      </c>
      <c r="DC279" s="133">
        <v>0</v>
      </c>
      <c r="DD279" s="133">
        <v>0</v>
      </c>
      <c r="DE279" s="133">
        <v>0</v>
      </c>
      <c r="DF279" s="133">
        <v>0</v>
      </c>
      <c r="DG279" s="133">
        <v>0</v>
      </c>
      <c r="DH279" s="133">
        <v>0</v>
      </c>
      <c r="DI279" s="133">
        <v>0</v>
      </c>
      <c r="DJ279" s="133">
        <v>0</v>
      </c>
      <c r="DK279" s="133">
        <v>0</v>
      </c>
      <c r="DL279" s="133">
        <v>0</v>
      </c>
      <c r="DM279" s="133">
        <v>0</v>
      </c>
      <c r="DN279" s="133">
        <v>0</v>
      </c>
      <c r="DO279" s="133">
        <v>0</v>
      </c>
      <c r="DP279" s="133">
        <v>0</v>
      </c>
      <c r="DQ279" s="133">
        <v>0</v>
      </c>
      <c r="DR279" s="133">
        <v>0</v>
      </c>
      <c r="DS279" s="133">
        <v>0</v>
      </c>
      <c r="DU279" s="223"/>
      <c r="DV279" s="223"/>
      <c r="DW279" s="223"/>
      <c r="DX279" s="223"/>
      <c r="DY279" s="223"/>
      <c r="DZ279" s="223"/>
      <c r="EA279" s="223">
        <v>0</v>
      </c>
      <c r="EB279" s="223">
        <v>0</v>
      </c>
      <c r="EC279" s="223">
        <v>0</v>
      </c>
      <c r="ED279" s="223">
        <f t="shared" si="64"/>
        <v>0</v>
      </c>
      <c r="EE279" s="223">
        <f t="shared" si="65"/>
        <v>0</v>
      </c>
      <c r="EF279" s="147" t="str">
        <f t="shared" si="66"/>
        <v>OK</v>
      </c>
      <c r="EG279" s="223">
        <f t="shared" si="67"/>
        <v>0</v>
      </c>
      <c r="EI279" s="223">
        <f t="shared" si="63"/>
        <v>160630.2792159763</v>
      </c>
      <c r="EJ279" s="223">
        <f>EI279*'Key assumptions'!$H$20*'Key assumptions'!$H$21</f>
        <v>6023.6354705991116</v>
      </c>
      <c r="EK279" s="279">
        <f t="shared" si="70"/>
        <v>0.23963133640552994</v>
      </c>
      <c r="EL279" s="223">
        <f t="shared" si="68"/>
        <v>1443.4518178394185</v>
      </c>
      <c r="ET279" s="133">
        <f t="shared" ref="ET279:EX280" si="72">COUNTIFS($H$6:$BL$6,ET$8,$H279:$BL279,"&lt;&gt;"&amp;0)</f>
        <v>4</v>
      </c>
      <c r="EU279" s="133">
        <f t="shared" si="72"/>
        <v>12</v>
      </c>
      <c r="EV279" s="133">
        <f t="shared" si="72"/>
        <v>6</v>
      </c>
      <c r="EW279" s="133">
        <f t="shared" si="72"/>
        <v>0</v>
      </c>
      <c r="EX279" s="133">
        <f t="shared" si="72"/>
        <v>0</v>
      </c>
      <c r="EY279" s="133">
        <f t="shared" si="69"/>
        <v>22</v>
      </c>
      <c r="FA279" s="223">
        <v>0</v>
      </c>
      <c r="FB279" s="223">
        <v>0</v>
      </c>
    </row>
    <row r="280" spans="1:158" ht="12.6" thickBot="1" x14ac:dyDescent="0.45">
      <c r="A280" s="133" t="str">
        <v>Other support and corporate roles</v>
      </c>
      <c r="B280" s="133" t="str">
        <v>N/A</v>
      </c>
      <c r="C280" s="133" t="str">
        <v>Internal Labour</v>
      </c>
      <c r="D280" s="133" t="str">
        <v>PT003696 AI BCSS Handover</v>
      </c>
      <c r="E280" s="133" t="str">
        <v>Project Admin (close out, etc.)</v>
      </c>
      <c r="F280" s="133">
        <v>172.76</v>
      </c>
      <c r="G280" s="133">
        <v>75.67053439349111</v>
      </c>
      <c r="H280" s="133">
        <v>0</v>
      </c>
      <c r="I280" s="133">
        <v>0</v>
      </c>
      <c r="J280" s="133">
        <v>0</v>
      </c>
      <c r="K280" s="133">
        <v>0</v>
      </c>
      <c r="L280" s="133">
        <v>0</v>
      </c>
      <c r="M280" s="381" t="str">
        <v>[C-i-C]</v>
      </c>
      <c r="N280" s="381" t="str">
        <v>[C-i-C]</v>
      </c>
      <c r="O280" s="381" t="str">
        <v>[C-i-C]</v>
      </c>
      <c r="P280" s="381" t="str">
        <v>[C-i-C]</v>
      </c>
      <c r="Q280" s="381" t="str">
        <v>[C-i-C]</v>
      </c>
      <c r="R280" s="381" t="str">
        <v>[C-i-C]</v>
      </c>
      <c r="S280" s="381" t="str">
        <v>[C-i-C]</v>
      </c>
      <c r="T280" s="381" t="str">
        <v>[C-i-C]</v>
      </c>
      <c r="U280" s="381" t="str">
        <v>[C-i-C]</v>
      </c>
      <c r="V280" s="381" t="str">
        <v>[C-i-C]</v>
      </c>
      <c r="W280" s="381" t="str">
        <v>[C-i-C]</v>
      </c>
      <c r="X280" s="381" t="str">
        <v>[C-i-C]</v>
      </c>
      <c r="Y280" s="381" t="str">
        <v>[C-i-C]</v>
      </c>
      <c r="Z280" s="381" t="str">
        <v>[C-i-C]</v>
      </c>
      <c r="AA280" s="381" t="str">
        <v>[C-i-C]</v>
      </c>
      <c r="AB280" s="381" t="str">
        <v>[C-i-C]</v>
      </c>
      <c r="AC280" s="381" t="str">
        <v>[C-i-C]</v>
      </c>
      <c r="AD280" s="381" t="str">
        <v>[C-i-C]</v>
      </c>
      <c r="AE280" s="381" t="str">
        <v>[C-i-C]</v>
      </c>
      <c r="AF280" s="381" t="str">
        <v>[C-i-C]</v>
      </c>
      <c r="AG280" s="381" t="str">
        <v>[C-i-C]</v>
      </c>
      <c r="AH280" s="381" t="str">
        <v>[C-i-C]</v>
      </c>
      <c r="AI280" s="133">
        <v>0</v>
      </c>
      <c r="AJ280" s="133">
        <v>0</v>
      </c>
      <c r="AK280" s="133">
        <v>0</v>
      </c>
      <c r="AL280" s="133">
        <v>0</v>
      </c>
      <c r="AM280" s="133">
        <v>0</v>
      </c>
      <c r="AN280" s="133">
        <v>0</v>
      </c>
      <c r="AO280" s="133">
        <v>0</v>
      </c>
      <c r="AP280" s="133">
        <v>0</v>
      </c>
      <c r="AQ280" s="133">
        <v>0</v>
      </c>
      <c r="AR280" s="133">
        <v>0</v>
      </c>
      <c r="AS280" s="133">
        <v>0</v>
      </c>
      <c r="AT280" s="133">
        <v>0</v>
      </c>
      <c r="AU280" s="133">
        <v>0</v>
      </c>
      <c r="AV280" s="133">
        <v>0</v>
      </c>
      <c r="AW280" s="133">
        <v>0</v>
      </c>
      <c r="AX280" s="133">
        <v>0</v>
      </c>
      <c r="AY280" s="133">
        <v>0</v>
      </c>
      <c r="AZ280" s="133">
        <v>0</v>
      </c>
      <c r="BA280" s="133">
        <v>0</v>
      </c>
      <c r="BB280" s="133">
        <v>0</v>
      </c>
      <c r="BC280" s="133">
        <v>0</v>
      </c>
      <c r="BD280" s="133">
        <v>0</v>
      </c>
      <c r="BE280" s="133">
        <v>0</v>
      </c>
      <c r="BF280" s="133">
        <v>0</v>
      </c>
      <c r="BG280" s="133">
        <v>0</v>
      </c>
      <c r="BH280" s="133">
        <v>0</v>
      </c>
      <c r="BI280" s="133">
        <v>0</v>
      </c>
      <c r="BJ280" s="133">
        <v>0</v>
      </c>
      <c r="BK280" s="133">
        <v>0</v>
      </c>
      <c r="BL280" s="133">
        <v>0</v>
      </c>
      <c r="BM280" s="133">
        <v>0</v>
      </c>
      <c r="BN280" s="133">
        <v>0</v>
      </c>
      <c r="BO280" s="133">
        <v>0</v>
      </c>
      <c r="BP280" s="133">
        <v>0</v>
      </c>
      <c r="BQ280" s="133">
        <v>0</v>
      </c>
      <c r="BR280" s="133">
        <v>0</v>
      </c>
      <c r="BS280" s="381" t="str">
        <v>[C-i-C]</v>
      </c>
      <c r="BT280" s="381" t="str">
        <v>[C-i-C]</v>
      </c>
      <c r="BU280" s="381" t="str">
        <v>[C-i-C]</v>
      </c>
      <c r="BV280" s="381" t="str">
        <v>[C-i-C]</v>
      </c>
      <c r="BW280" s="381" t="str">
        <v>[C-i-C]</v>
      </c>
      <c r="BX280" s="381" t="str">
        <v>[C-i-C]</v>
      </c>
      <c r="BY280" s="381" t="str">
        <v>[C-i-C]</v>
      </c>
      <c r="BZ280" s="381" t="str">
        <v>[C-i-C]</v>
      </c>
      <c r="CA280" s="381" t="str">
        <v>[C-i-C]</v>
      </c>
      <c r="CB280" s="381" t="str">
        <v>[C-i-C]</v>
      </c>
      <c r="CC280" s="381" t="str">
        <v>[C-i-C]</v>
      </c>
      <c r="CD280" s="381" t="str">
        <v>[C-i-C]</v>
      </c>
      <c r="CE280" s="381" t="str">
        <v>[C-i-C]</v>
      </c>
      <c r="CF280" s="381" t="str">
        <v>[C-i-C]</v>
      </c>
      <c r="CG280" s="381" t="str">
        <v>[C-i-C]</v>
      </c>
      <c r="CH280" s="381" t="str">
        <v>[C-i-C]</v>
      </c>
      <c r="CI280" s="381" t="str">
        <v>[C-i-C]</v>
      </c>
      <c r="CJ280" s="381" t="str">
        <v>[C-i-C]</v>
      </c>
      <c r="CK280" s="381" t="str">
        <v>[C-i-C]</v>
      </c>
      <c r="CL280" s="381" t="str">
        <v>[C-i-C]</v>
      </c>
      <c r="CM280" s="381" t="str">
        <v>[C-i-C]</v>
      </c>
      <c r="CN280" s="381" t="str">
        <v>[C-i-C]</v>
      </c>
      <c r="CO280" s="133">
        <v>0</v>
      </c>
      <c r="CP280" s="133">
        <v>0</v>
      </c>
      <c r="CQ280" s="133">
        <v>0</v>
      </c>
      <c r="CR280" s="133">
        <v>0</v>
      </c>
      <c r="CS280" s="133">
        <v>0</v>
      </c>
      <c r="CT280" s="133">
        <v>0</v>
      </c>
      <c r="CU280" s="133">
        <v>0</v>
      </c>
      <c r="CV280" s="133">
        <v>0</v>
      </c>
      <c r="CW280" s="133">
        <v>0</v>
      </c>
      <c r="CX280" s="133">
        <v>0</v>
      </c>
      <c r="CY280" s="133">
        <v>0</v>
      </c>
      <c r="CZ280" s="133">
        <v>0</v>
      </c>
      <c r="DA280" s="133">
        <v>0</v>
      </c>
      <c r="DB280" s="133">
        <v>0</v>
      </c>
      <c r="DC280" s="133">
        <v>0</v>
      </c>
      <c r="DD280" s="133">
        <v>0</v>
      </c>
      <c r="DE280" s="133">
        <v>0</v>
      </c>
      <c r="DF280" s="133">
        <v>0</v>
      </c>
      <c r="DG280" s="133">
        <v>0</v>
      </c>
      <c r="DH280" s="133">
        <v>0</v>
      </c>
      <c r="DI280" s="133">
        <v>0</v>
      </c>
      <c r="DJ280" s="133">
        <v>0</v>
      </c>
      <c r="DK280" s="133">
        <v>0</v>
      </c>
      <c r="DL280" s="133">
        <v>0</v>
      </c>
      <c r="DM280" s="133">
        <v>0</v>
      </c>
      <c r="DN280" s="133">
        <v>0</v>
      </c>
      <c r="DO280" s="133">
        <v>0</v>
      </c>
      <c r="DP280" s="133">
        <v>0</v>
      </c>
      <c r="DQ280" s="133">
        <v>0</v>
      </c>
      <c r="DR280" s="133">
        <v>0</v>
      </c>
      <c r="DS280" s="133">
        <v>0</v>
      </c>
      <c r="DU280" s="223"/>
      <c r="DV280" s="223"/>
      <c r="DW280" s="223"/>
      <c r="DX280" s="223"/>
      <c r="DY280" s="223"/>
      <c r="DZ280" s="223"/>
      <c r="EA280" s="223">
        <v>0</v>
      </c>
      <c r="EB280" s="223">
        <v>0</v>
      </c>
      <c r="EC280" s="223">
        <v>0</v>
      </c>
      <c r="ED280" s="223">
        <f t="shared" si="64"/>
        <v>0</v>
      </c>
      <c r="EE280" s="223">
        <f t="shared" si="65"/>
        <v>0</v>
      </c>
      <c r="EF280" s="147" t="str">
        <f t="shared" si="66"/>
        <v>OK</v>
      </c>
      <c r="EG280" s="223">
        <f t="shared" si="67"/>
        <v>0</v>
      </c>
      <c r="EI280" s="223">
        <f t="shared" si="63"/>
        <v>136206.96190828399</v>
      </c>
      <c r="EJ280" s="223">
        <f>EI280*'Key assumptions'!$H$20*'Key assumptions'!$H$21</f>
        <v>5107.7610715606497</v>
      </c>
      <c r="EK280" s="279">
        <f t="shared" si="70"/>
        <v>0.23963133640552994</v>
      </c>
      <c r="EL280" s="223">
        <f t="shared" si="68"/>
        <v>1223.9796116182201</v>
      </c>
      <c r="ET280" s="133">
        <f t="shared" si="72"/>
        <v>4</v>
      </c>
      <c r="EU280" s="133">
        <f t="shared" si="72"/>
        <v>12</v>
      </c>
      <c r="EV280" s="133">
        <f t="shared" si="72"/>
        <v>6</v>
      </c>
      <c r="EW280" s="133">
        <f t="shared" si="72"/>
        <v>0</v>
      </c>
      <c r="EX280" s="133">
        <f t="shared" si="72"/>
        <v>0</v>
      </c>
      <c r="EY280" s="133">
        <f t="shared" si="69"/>
        <v>22</v>
      </c>
      <c r="FA280" s="223">
        <v>0</v>
      </c>
      <c r="FB280" s="223">
        <v>0</v>
      </c>
    </row>
    <row r="281" spans="1:158" x14ac:dyDescent="0.4">
      <c r="EI281" s="133"/>
      <c r="EJ281" s="133"/>
    </row>
    <row r="282" spans="1:158" x14ac:dyDescent="0.4">
      <c r="EI282" s="133"/>
      <c r="EJ282" s="133"/>
    </row>
    <row r="283" spans="1:158" x14ac:dyDescent="0.4">
      <c r="EI283" s="133"/>
      <c r="EJ283" s="133"/>
    </row>
    <row r="284" spans="1:158" x14ac:dyDescent="0.4">
      <c r="EI284" s="133"/>
      <c r="EJ284" s="133"/>
    </row>
    <row r="285" spans="1:158" x14ac:dyDescent="0.4">
      <c r="EI285" s="133"/>
      <c r="EJ285" s="133"/>
    </row>
    <row r="286" spans="1:158" x14ac:dyDescent="0.4">
      <c r="EI286" s="133"/>
      <c r="EJ286" s="133"/>
    </row>
    <row r="287" spans="1:158" x14ac:dyDescent="0.4">
      <c r="EI287" s="133"/>
      <c r="EJ287" s="133"/>
    </row>
    <row r="288" spans="1:158" x14ac:dyDescent="0.4">
      <c r="EI288" s="133"/>
      <c r="EJ288" s="133"/>
    </row>
    <row r="289" s="133" customFormat="1" x14ac:dyDescent="0.4"/>
    <row r="290" s="133" customFormat="1" x14ac:dyDescent="0.4"/>
    <row r="291" s="133" customFormat="1" x14ac:dyDescent="0.4"/>
    <row r="292" s="133" customFormat="1" x14ac:dyDescent="0.4"/>
    <row r="293" s="133" customFormat="1" x14ac:dyDescent="0.4"/>
    <row r="294" s="133" customFormat="1" x14ac:dyDescent="0.4"/>
    <row r="295" s="133" customFormat="1" x14ac:dyDescent="0.4"/>
    <row r="296" s="133" customFormat="1" x14ac:dyDescent="0.4"/>
    <row r="297" s="133" customFormat="1" x14ac:dyDescent="0.4"/>
    <row r="298" s="133" customFormat="1" x14ac:dyDescent="0.4"/>
    <row r="299" s="133" customFormat="1" x14ac:dyDescent="0.4"/>
    <row r="300" s="133" customFormat="1" x14ac:dyDescent="0.4"/>
    <row r="301" s="133" customFormat="1" x14ac:dyDescent="0.4"/>
    <row r="302" s="133" customFormat="1" x14ac:dyDescent="0.4"/>
    <row r="303" s="133" customFormat="1" x14ac:dyDescent="0.4"/>
    <row r="304" s="133" customFormat="1" x14ac:dyDescent="0.4"/>
    <row r="305" s="133" customFormat="1" x14ac:dyDescent="0.4"/>
    <row r="306" s="133" customFormat="1" x14ac:dyDescent="0.4"/>
    <row r="307" s="133" customFormat="1" x14ac:dyDescent="0.4"/>
    <row r="308" s="133" customFormat="1" x14ac:dyDescent="0.4"/>
    <row r="309" s="133" customFormat="1" x14ac:dyDescent="0.4"/>
    <row r="310" s="133" customFormat="1" x14ac:dyDescent="0.4"/>
    <row r="311" s="133" customFormat="1" x14ac:dyDescent="0.4"/>
    <row r="312" s="133" customFormat="1" x14ac:dyDescent="0.4"/>
    <row r="313" s="133" customFormat="1" x14ac:dyDescent="0.4"/>
    <row r="314" s="133" customFormat="1" x14ac:dyDescent="0.4"/>
    <row r="315" s="133" customFormat="1" x14ac:dyDescent="0.4"/>
    <row r="316" s="133" customFormat="1" x14ac:dyDescent="0.4"/>
    <row r="317" s="133" customFormat="1" x14ac:dyDescent="0.4"/>
    <row r="318" s="133" customFormat="1" x14ac:dyDescent="0.4"/>
    <row r="319" s="133" customFormat="1" x14ac:dyDescent="0.4"/>
    <row r="320" s="133" customFormat="1" x14ac:dyDescent="0.4"/>
    <row r="321" s="133" customFormat="1" x14ac:dyDescent="0.4"/>
    <row r="322" s="133" customFormat="1" x14ac:dyDescent="0.4"/>
    <row r="323" s="133" customFormat="1" x14ac:dyDescent="0.4"/>
    <row r="324" s="133" customFormat="1" x14ac:dyDescent="0.4"/>
    <row r="325" s="133" customFormat="1" x14ac:dyDescent="0.4"/>
    <row r="326" s="133" customFormat="1" x14ac:dyDescent="0.4"/>
    <row r="327" s="133" customFormat="1" x14ac:dyDescent="0.4"/>
    <row r="328" s="133" customFormat="1" x14ac:dyDescent="0.4"/>
    <row r="329" s="133" customFormat="1" x14ac:dyDescent="0.4"/>
    <row r="330" s="133" customFormat="1" x14ac:dyDescent="0.4"/>
    <row r="331" s="133" customFormat="1" x14ac:dyDescent="0.4"/>
    <row r="332" s="133" customFormat="1" x14ac:dyDescent="0.4"/>
    <row r="333" s="133" customFormat="1" x14ac:dyDescent="0.4"/>
    <row r="334" s="133" customFormat="1" x14ac:dyDescent="0.4"/>
    <row r="335" s="133" customFormat="1" x14ac:dyDescent="0.4"/>
    <row r="336" s="133" customFormat="1" x14ac:dyDescent="0.4"/>
    <row r="337" s="133" customFormat="1" x14ac:dyDescent="0.4"/>
    <row r="338" s="133" customFormat="1" x14ac:dyDescent="0.4"/>
    <row r="339" s="133" customFormat="1" x14ac:dyDescent="0.4"/>
    <row r="340" s="133" customFormat="1" x14ac:dyDescent="0.4"/>
    <row r="341" s="133" customFormat="1" x14ac:dyDescent="0.4"/>
    <row r="342" s="133" customFormat="1" x14ac:dyDescent="0.4"/>
    <row r="343" s="133" customFormat="1" x14ac:dyDescent="0.4"/>
    <row r="344" s="133" customFormat="1" x14ac:dyDescent="0.4"/>
    <row r="345" s="133" customFormat="1" x14ac:dyDescent="0.4"/>
    <row r="346" s="133" customFormat="1" x14ac:dyDescent="0.4"/>
    <row r="347" s="133" customFormat="1" x14ac:dyDescent="0.4"/>
    <row r="348" s="133" customFormat="1" x14ac:dyDescent="0.4"/>
    <row r="349" s="133" customFormat="1" x14ac:dyDescent="0.4"/>
    <row r="350" s="133" customFormat="1" x14ac:dyDescent="0.4"/>
    <row r="351" s="133" customFormat="1" x14ac:dyDescent="0.4"/>
    <row r="352" s="133" customFormat="1" x14ac:dyDescent="0.4"/>
    <row r="353" s="133" customFormat="1" x14ac:dyDescent="0.4"/>
    <row r="354" s="133" customFormat="1" x14ac:dyDescent="0.4"/>
    <row r="355" s="133" customFormat="1" x14ac:dyDescent="0.4"/>
    <row r="356" s="133" customFormat="1" x14ac:dyDescent="0.4"/>
    <row r="357" s="133" customFormat="1" x14ac:dyDescent="0.4"/>
    <row r="358" s="133" customFormat="1" x14ac:dyDescent="0.4"/>
    <row r="359" s="133" customFormat="1" x14ac:dyDescent="0.4"/>
    <row r="360" s="133" customFormat="1" x14ac:dyDescent="0.4"/>
    <row r="361" s="133" customFormat="1" x14ac:dyDescent="0.4"/>
    <row r="362" s="133" customFormat="1" x14ac:dyDescent="0.4"/>
    <row r="363" s="133" customFormat="1" x14ac:dyDescent="0.4"/>
    <row r="364" s="133" customFormat="1" x14ac:dyDescent="0.4"/>
    <row r="365" s="133" customFormat="1" x14ac:dyDescent="0.4"/>
    <row r="366" s="133" customFormat="1" x14ac:dyDescent="0.4"/>
    <row r="367" s="133" customFormat="1" x14ac:dyDescent="0.4"/>
    <row r="368" s="133" customFormat="1" x14ac:dyDescent="0.4"/>
    <row r="369" s="133" customFormat="1" x14ac:dyDescent="0.4"/>
    <row r="370" s="133" customFormat="1" x14ac:dyDescent="0.4"/>
    <row r="371" s="133" customFormat="1" x14ac:dyDescent="0.4"/>
    <row r="372" s="133" customFormat="1" x14ac:dyDescent="0.4"/>
    <row r="373" s="133" customFormat="1" x14ac:dyDescent="0.4"/>
    <row r="374" s="133" customFormat="1" x14ac:dyDescent="0.4"/>
    <row r="375" s="133" customFormat="1" x14ac:dyDescent="0.4"/>
    <row r="376" s="133" customFormat="1" x14ac:dyDescent="0.4"/>
    <row r="377" s="133" customFormat="1" x14ac:dyDescent="0.4"/>
    <row r="378" s="133" customFormat="1" x14ac:dyDescent="0.4"/>
    <row r="379" s="133" customFormat="1" x14ac:dyDescent="0.4"/>
    <row r="380" s="133" customFormat="1" x14ac:dyDescent="0.4"/>
    <row r="381" s="133" customFormat="1" x14ac:dyDescent="0.4"/>
    <row r="382" s="133" customFormat="1" x14ac:dyDescent="0.4"/>
    <row r="383" s="133" customFormat="1" x14ac:dyDescent="0.4"/>
    <row r="384" s="133" customFormat="1" x14ac:dyDescent="0.4"/>
    <row r="385" s="133" customFormat="1" x14ac:dyDescent="0.4"/>
    <row r="386" s="133" customFormat="1" x14ac:dyDescent="0.4"/>
    <row r="387" s="133" customFormat="1" x14ac:dyDescent="0.4"/>
    <row r="388" s="133" customFormat="1" x14ac:dyDescent="0.4"/>
    <row r="389" s="133" customFormat="1" x14ac:dyDescent="0.4"/>
    <row r="390" s="133" customFormat="1" x14ac:dyDescent="0.4"/>
    <row r="391" s="133" customFormat="1" x14ac:dyDescent="0.4"/>
    <row r="392" s="133" customFormat="1" x14ac:dyDescent="0.4"/>
    <row r="393" s="133" customFormat="1" x14ac:dyDescent="0.4"/>
    <row r="394" s="133" customFormat="1" x14ac:dyDescent="0.4"/>
    <row r="395" s="133" customFormat="1" x14ac:dyDescent="0.4"/>
    <row r="396" s="133" customFormat="1" x14ac:dyDescent="0.4"/>
    <row r="397" s="133" customFormat="1" x14ac:dyDescent="0.4"/>
    <row r="398" s="133" customFormat="1" x14ac:dyDescent="0.4"/>
    <row r="399" s="133" customFormat="1" x14ac:dyDescent="0.4"/>
    <row r="400" s="133" customFormat="1" x14ac:dyDescent="0.4"/>
    <row r="401" s="133" customFormat="1" x14ac:dyDescent="0.4"/>
    <row r="402" s="133" customFormat="1" x14ac:dyDescent="0.4"/>
    <row r="403" s="133" customFormat="1" x14ac:dyDescent="0.4"/>
    <row r="404" s="133" customFormat="1" x14ac:dyDescent="0.4"/>
    <row r="405" s="133" customFormat="1" x14ac:dyDescent="0.4"/>
    <row r="406" s="133" customFormat="1" x14ac:dyDescent="0.4"/>
    <row r="407" s="133" customFormat="1" x14ac:dyDescent="0.4"/>
    <row r="408" s="133" customFormat="1" x14ac:dyDescent="0.4"/>
  </sheetData>
  <autoFilter ref="A8:EY408" xr:uid="{4ADF39E1-4BDF-4228-BB43-B005768E9DB4}"/>
  <mergeCells count="4">
    <mergeCell ref="EN7:EY7"/>
    <mergeCell ref="S7:V7"/>
    <mergeCell ref="EA7:EE7"/>
    <mergeCell ref="EI7:EL7"/>
  </mergeCells>
  <conditionalFormatting sqref="EH8">
    <cfRule type="cellIs" dxfId="212" priority="20" operator="equal">
      <formula>"ERROR"</formula>
    </cfRule>
    <cfRule type="cellIs" dxfId="211" priority="21" operator="equal">
      <formula>"OK"</formula>
    </cfRule>
    <cfRule type="expression" dxfId="210" priority="54">
      <formula>$K8="Manual $ Spread"</formula>
    </cfRule>
  </conditionalFormatting>
  <conditionalFormatting sqref="EK9:EK280">
    <cfRule type="expression" dxfId="209" priority="1">
      <formula>$K9="Manual $ Spread"</formula>
    </cfRule>
    <cfRule type="expression" dxfId="208" priority="2">
      <formula>$K9="Manual $ Spread"</formula>
    </cfRule>
  </conditionalFormatting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AB6CD-5908-468A-B5B2-22C917D91EF4}">
  <sheetPr codeName="Sheet7">
    <tabColor rgb="FFFFFF00"/>
  </sheetPr>
  <dimension ref="A1:EQ20"/>
  <sheetViews>
    <sheetView showGridLines="0" zoomScaleNormal="100" workbookViewId="0"/>
  </sheetViews>
  <sheetFormatPr defaultColWidth="8.85546875" defaultRowHeight="12.3" outlineLevelCol="1" x14ac:dyDescent="0.4"/>
  <cols>
    <col min="1" max="1" width="37.33203125" style="133" bestFit="1" customWidth="1"/>
    <col min="2" max="2" width="25.33203125" style="133" customWidth="1"/>
    <col min="3" max="3" width="31.6640625" style="133" bestFit="1" customWidth="1"/>
    <col min="4" max="4" width="21.33203125" style="133" bestFit="1" customWidth="1"/>
    <col min="5" max="64" width="10.33203125" style="133" customWidth="1" outlineLevel="1"/>
    <col min="65" max="65" width="5.80859375" style="133" customWidth="1" outlineLevel="1"/>
    <col min="66" max="122" width="10.33203125" style="133" customWidth="1" outlineLevel="1"/>
    <col min="123" max="123" width="10.33203125" style="133" customWidth="1"/>
    <col min="124" max="124" width="3.6171875" style="133" customWidth="1"/>
    <col min="125" max="130" width="14" style="133" customWidth="1" outlineLevel="1"/>
    <col min="131" max="135" width="14" style="133" customWidth="1"/>
    <col min="136" max="136" width="10.1875" style="133" bestFit="1" customWidth="1"/>
    <col min="137" max="137" width="11" style="133" bestFit="1" customWidth="1"/>
    <col min="138" max="139" width="8.85546875" style="133"/>
    <col min="140" max="140" width="3.6171875" style="133" customWidth="1"/>
    <col min="141" max="16384" width="8.85546875" style="133"/>
  </cols>
  <sheetData>
    <row r="1" spans="1:147" ht="35.200000000000003" customHeight="1" x14ac:dyDescent="0.4">
      <c r="A1" s="137" t="str">
        <f>Overview!$B$1</f>
        <v>Labour and overhead costs for non-contestable CWOREZ project</v>
      </c>
      <c r="B1" s="138"/>
      <c r="C1" s="138"/>
      <c r="D1" s="138"/>
      <c r="E1" s="138"/>
      <c r="F1" s="138"/>
      <c r="G1" s="138"/>
      <c r="H1" s="136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AY1" s="138"/>
      <c r="AZ1" s="138"/>
      <c r="BA1" s="138"/>
      <c r="BB1" s="138"/>
      <c r="BC1" s="138"/>
      <c r="BD1" s="138"/>
      <c r="BE1" s="138"/>
      <c r="BF1" s="138"/>
      <c r="BG1" s="138"/>
      <c r="BH1" s="138"/>
      <c r="BI1" s="138"/>
      <c r="BJ1" s="138"/>
      <c r="BK1" s="138"/>
      <c r="BL1" s="138"/>
      <c r="BM1" s="171"/>
      <c r="BN1" s="138"/>
      <c r="BO1" s="138"/>
      <c r="BP1" s="138"/>
      <c r="BQ1" s="138"/>
      <c r="BR1" s="138"/>
      <c r="BS1" s="138"/>
      <c r="BT1" s="138"/>
      <c r="BU1" s="138"/>
      <c r="BV1" s="138"/>
      <c r="BW1" s="138"/>
      <c r="BX1" s="138"/>
      <c r="BY1" s="138"/>
      <c r="BZ1" s="138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</row>
    <row r="2" spans="1:147" ht="26.2" customHeight="1" x14ac:dyDescent="0.4">
      <c r="A2" s="142" t="s">
        <v>142</v>
      </c>
      <c r="B2" s="170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  <c r="AR2" s="141"/>
      <c r="AS2" s="141"/>
      <c r="AT2" s="141"/>
      <c r="AU2" s="141"/>
      <c r="AV2" s="141"/>
      <c r="AW2" s="141"/>
      <c r="AX2" s="141"/>
      <c r="AY2" s="141"/>
      <c r="AZ2" s="141"/>
      <c r="BA2" s="141"/>
      <c r="BB2" s="141"/>
      <c r="BC2" s="141"/>
      <c r="BD2" s="141"/>
      <c r="BE2" s="141"/>
      <c r="BF2" s="141"/>
      <c r="BG2" s="141"/>
      <c r="BH2" s="141"/>
      <c r="BI2" s="141"/>
      <c r="BJ2" s="141"/>
      <c r="BK2" s="141"/>
      <c r="BL2" s="141"/>
      <c r="BM2" s="171"/>
      <c r="BN2" s="141"/>
      <c r="BO2" s="141"/>
      <c r="BP2" s="141"/>
      <c r="BQ2" s="141"/>
      <c r="BR2" s="141"/>
      <c r="BS2" s="141"/>
      <c r="BT2" s="141"/>
      <c r="BU2" s="141"/>
      <c r="BV2" s="141"/>
      <c r="BW2" s="141"/>
      <c r="BX2" s="141"/>
      <c r="BY2" s="141"/>
      <c r="BZ2" s="141"/>
      <c r="CA2" s="141"/>
      <c r="CB2" s="141"/>
      <c r="CC2" s="141"/>
      <c r="CD2" s="141"/>
      <c r="CE2" s="141"/>
      <c r="CF2" s="141"/>
      <c r="CG2" s="141"/>
      <c r="CH2" s="141"/>
      <c r="CI2" s="141"/>
      <c r="CJ2" s="141"/>
      <c r="CK2" s="141"/>
      <c r="CL2" s="141"/>
      <c r="CM2" s="141"/>
      <c r="CN2" s="141"/>
      <c r="CO2" s="141"/>
      <c r="CP2" s="141"/>
      <c r="CQ2" s="141"/>
      <c r="CR2" s="141"/>
      <c r="CS2" s="141"/>
      <c r="CT2" s="141"/>
      <c r="CU2" s="141"/>
      <c r="CV2" s="141"/>
      <c r="CW2" s="141"/>
      <c r="CX2" s="141"/>
      <c r="CY2" s="141"/>
      <c r="CZ2" s="141"/>
      <c r="DA2" s="141"/>
      <c r="DB2" s="141"/>
      <c r="DC2" s="141"/>
      <c r="DD2" s="141"/>
      <c r="DE2" s="141"/>
      <c r="DF2" s="141"/>
      <c r="DG2" s="141"/>
      <c r="DH2" s="141"/>
      <c r="DI2" s="141"/>
      <c r="DJ2" s="141"/>
      <c r="DK2" s="141"/>
      <c r="DL2" s="141"/>
      <c r="DM2" s="141"/>
      <c r="DN2" s="141"/>
      <c r="DO2" s="141"/>
      <c r="DP2" s="141"/>
      <c r="DQ2" s="141"/>
      <c r="DR2" s="141"/>
      <c r="DS2" s="141"/>
      <c r="DT2" s="141"/>
      <c r="DU2" s="141"/>
      <c r="DV2" s="141"/>
      <c r="DW2" s="141"/>
      <c r="DX2" s="141"/>
      <c r="DY2" s="141"/>
      <c r="DZ2" s="141"/>
      <c r="EA2" s="141"/>
      <c r="EB2" s="141"/>
      <c r="EC2" s="141"/>
      <c r="ED2" s="141"/>
      <c r="EE2" s="141"/>
      <c r="EF2" s="141"/>
      <c r="EG2" s="141"/>
      <c r="EH2" s="141"/>
      <c r="EI2" s="141"/>
      <c r="EJ2" s="141"/>
      <c r="EK2" s="141"/>
      <c r="EL2" s="141"/>
    </row>
    <row r="4" spans="1:147" x14ac:dyDescent="0.4">
      <c r="A4" s="146" t="s">
        <v>48</v>
      </c>
      <c r="B4" s="146"/>
    </row>
    <row r="5" spans="1:147" ht="12.6" x14ac:dyDescent="0.45">
      <c r="B5" s="148"/>
      <c r="C5" s="148"/>
      <c r="Q5" s="172"/>
      <c r="R5" s="172"/>
      <c r="S5" s="172"/>
      <c r="T5" s="172"/>
      <c r="U5" s="172"/>
      <c r="V5" s="172"/>
      <c r="W5" s="172"/>
      <c r="DU5" s="172">
        <f>Internal_labour_inputs!DU5</f>
        <v>43891</v>
      </c>
      <c r="DV5" s="172">
        <f>Internal_labour_inputs!DV5</f>
        <v>44013</v>
      </c>
      <c r="DW5" s="172">
        <f>Internal_labour_inputs!DW5</f>
        <v>44378</v>
      </c>
      <c r="DX5" s="172">
        <f>Internal_labour_inputs!DX5</f>
        <v>44743</v>
      </c>
      <c r="DY5" s="172">
        <f>Internal_labour_inputs!DY5</f>
        <v>45108</v>
      </c>
      <c r="DZ5" s="172">
        <f>Internal_labour_inputs!DZ5</f>
        <v>45474</v>
      </c>
      <c r="EA5" s="172">
        <f>Internal_labour_inputs!EA5</f>
        <v>45627</v>
      </c>
      <c r="EB5" s="172">
        <f>Internal_labour_inputs!EB5</f>
        <v>45839</v>
      </c>
      <c r="EC5" s="172">
        <f>Internal_labour_inputs!EC5</f>
        <v>46204</v>
      </c>
      <c r="ED5" s="172">
        <f>Internal_labour_inputs!ED5</f>
        <v>46569</v>
      </c>
      <c r="EE5" s="172">
        <f>Internal_labour_inputs!EE5</f>
        <v>46935</v>
      </c>
    </row>
    <row r="6" spans="1:147" ht="12.6" x14ac:dyDescent="0.45">
      <c r="B6" s="148"/>
      <c r="C6" s="148"/>
      <c r="Q6" s="172"/>
      <c r="R6" s="172"/>
      <c r="S6" s="172"/>
      <c r="T6" s="172"/>
      <c r="U6" s="172"/>
      <c r="V6" s="172"/>
      <c r="W6" s="172"/>
      <c r="DU6" s="172">
        <f>Internal_labour_inputs!DU6</f>
        <v>43983</v>
      </c>
      <c r="DV6" s="172">
        <f>Internal_labour_inputs!DV6</f>
        <v>44348</v>
      </c>
      <c r="DW6" s="172">
        <f>Internal_labour_inputs!DW6</f>
        <v>44713</v>
      </c>
      <c r="DX6" s="172">
        <f>Internal_labour_inputs!DX6</f>
        <v>45078</v>
      </c>
      <c r="DY6" s="172">
        <f>Internal_labour_inputs!DY6</f>
        <v>45444</v>
      </c>
      <c r="DZ6" s="172">
        <f>Internal_labour_inputs!DZ6</f>
        <v>45626</v>
      </c>
      <c r="EA6" s="172">
        <f>Internal_labour_inputs!EA6</f>
        <v>45809</v>
      </c>
      <c r="EB6" s="172">
        <f>Internal_labour_inputs!EB6</f>
        <v>46174</v>
      </c>
      <c r="EC6" s="172">
        <f>Internal_labour_inputs!EC6</f>
        <v>46539</v>
      </c>
      <c r="ED6" s="172">
        <f>Internal_labour_inputs!ED6</f>
        <v>46934</v>
      </c>
      <c r="EE6" s="172">
        <f>Internal_labour_inputs!EE6</f>
        <v>47299</v>
      </c>
    </row>
    <row r="7" spans="1:147" s="168" customFormat="1" ht="16.5" customHeight="1" x14ac:dyDescent="0.4">
      <c r="A7" s="165"/>
      <c r="B7" s="165"/>
      <c r="C7" s="165"/>
      <c r="D7" s="165"/>
      <c r="E7" s="165"/>
      <c r="F7" s="165"/>
      <c r="G7" s="165"/>
      <c r="H7" s="166" t="s">
        <v>130</v>
      </c>
      <c r="I7" s="166"/>
      <c r="J7" s="166"/>
      <c r="K7" s="166"/>
      <c r="L7" s="166"/>
      <c r="M7" s="166"/>
      <c r="N7" s="166"/>
      <c r="O7" s="166"/>
      <c r="P7" s="166"/>
      <c r="Q7" s="167"/>
      <c r="R7" s="167"/>
      <c r="S7" s="399"/>
      <c r="T7" s="399"/>
      <c r="U7" s="399"/>
      <c r="V7" s="399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N7" s="165" t="s">
        <v>124</v>
      </c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 t="s">
        <v>202</v>
      </c>
      <c r="DU7" s="169" t="s">
        <v>132</v>
      </c>
      <c r="DV7" s="169"/>
      <c r="DW7" s="169"/>
      <c r="DX7" s="169"/>
      <c r="DY7" s="169"/>
      <c r="DZ7" s="169"/>
      <c r="EA7" s="400" t="s">
        <v>143</v>
      </c>
      <c r="EB7" s="400"/>
      <c r="EC7" s="400"/>
      <c r="ED7" s="400"/>
      <c r="EE7" s="400"/>
      <c r="EF7" s="165"/>
    </row>
    <row r="8" spans="1:147" ht="57.75" customHeight="1" thickBot="1" x14ac:dyDescent="0.45">
      <c r="A8" s="134" t="str">
        <f t="array" ref="A8:DS8">ds_headers</f>
        <v>Broader cost category</v>
      </c>
      <c r="B8" s="134" t="str">
        <v>Item</v>
      </c>
      <c r="C8" s="134" t="str">
        <v>Cost Category</v>
      </c>
      <c r="D8" s="134" t="str">
        <v>CWOREZ (WO)</v>
      </c>
      <c r="E8" s="135" t="str">
        <v>Resource</v>
      </c>
      <c r="F8" s="135" t="str">
        <v>FullRate (Converted to Real 2026)</v>
      </c>
      <c r="G8" s="135" t="str">
        <v>BaseRate (Converted to Real 2026)</v>
      </c>
      <c r="H8" s="135">
        <v>45566</v>
      </c>
      <c r="I8" s="135">
        <v>45597</v>
      </c>
      <c r="J8" s="135">
        <v>45627</v>
      </c>
      <c r="K8" s="135">
        <v>45658</v>
      </c>
      <c r="L8" s="135">
        <v>45689</v>
      </c>
      <c r="M8" s="135">
        <v>45717</v>
      </c>
      <c r="N8" s="135">
        <v>45748</v>
      </c>
      <c r="O8" s="135">
        <v>45778</v>
      </c>
      <c r="P8" s="135">
        <v>45809</v>
      </c>
      <c r="Q8" s="135">
        <v>45839</v>
      </c>
      <c r="R8" s="135">
        <v>45870</v>
      </c>
      <c r="S8" s="135">
        <v>45901</v>
      </c>
      <c r="T8" s="135">
        <v>45931</v>
      </c>
      <c r="U8" s="135">
        <v>45962</v>
      </c>
      <c r="V8" s="135">
        <v>45992</v>
      </c>
      <c r="W8" s="135">
        <v>46023</v>
      </c>
      <c r="X8" s="135">
        <v>46054</v>
      </c>
      <c r="Y8" s="135">
        <v>46082</v>
      </c>
      <c r="Z8" s="135">
        <v>46113</v>
      </c>
      <c r="AA8" s="135">
        <v>46143</v>
      </c>
      <c r="AB8" s="135">
        <v>46174</v>
      </c>
      <c r="AC8" s="135">
        <v>46204</v>
      </c>
      <c r="AD8" s="135">
        <v>46235</v>
      </c>
      <c r="AE8" s="135">
        <v>46266</v>
      </c>
      <c r="AF8" s="135">
        <v>46296</v>
      </c>
      <c r="AG8" s="135">
        <v>46327</v>
      </c>
      <c r="AH8" s="135">
        <v>46357</v>
      </c>
      <c r="AI8" s="135">
        <v>46388</v>
      </c>
      <c r="AJ8" s="135">
        <v>46419</v>
      </c>
      <c r="AK8" s="135">
        <v>46447</v>
      </c>
      <c r="AL8" s="135">
        <v>46478</v>
      </c>
      <c r="AM8" s="135">
        <v>46508</v>
      </c>
      <c r="AN8" s="135">
        <v>46539</v>
      </c>
      <c r="AO8" s="135">
        <v>46569</v>
      </c>
      <c r="AP8" s="135">
        <v>46600</v>
      </c>
      <c r="AQ8" s="135">
        <v>46631</v>
      </c>
      <c r="AR8" s="135">
        <v>46661</v>
      </c>
      <c r="AS8" s="135">
        <v>46692</v>
      </c>
      <c r="AT8" s="135">
        <v>46722</v>
      </c>
      <c r="AU8" s="135">
        <v>46753</v>
      </c>
      <c r="AV8" s="135">
        <v>46784</v>
      </c>
      <c r="AW8" s="135">
        <v>46813</v>
      </c>
      <c r="AX8" s="135">
        <v>46844</v>
      </c>
      <c r="AY8" s="135">
        <v>46874</v>
      </c>
      <c r="AZ8" s="135">
        <v>46905</v>
      </c>
      <c r="BA8" s="135">
        <v>46935</v>
      </c>
      <c r="BB8" s="135">
        <v>46966</v>
      </c>
      <c r="BC8" s="135">
        <v>46997</v>
      </c>
      <c r="BD8" s="135">
        <v>47027</v>
      </c>
      <c r="BE8" s="135">
        <v>47058</v>
      </c>
      <c r="BF8" s="135">
        <v>47088</v>
      </c>
      <c r="BG8" s="135">
        <v>47119</v>
      </c>
      <c r="BH8" s="135">
        <v>47150</v>
      </c>
      <c r="BI8" s="135">
        <v>47178</v>
      </c>
      <c r="BJ8" s="135">
        <v>47209</v>
      </c>
      <c r="BK8" s="135">
        <v>47239</v>
      </c>
      <c r="BL8" s="135">
        <v>47270</v>
      </c>
      <c r="BM8" s="135" t="str">
        <v>blank</v>
      </c>
      <c r="BN8" s="135">
        <v>45566</v>
      </c>
      <c r="BO8" s="135">
        <v>45597</v>
      </c>
      <c r="BP8" s="135">
        <v>45627</v>
      </c>
      <c r="BQ8" s="135">
        <v>45658</v>
      </c>
      <c r="BR8" s="135">
        <v>45689</v>
      </c>
      <c r="BS8" s="135">
        <v>45717</v>
      </c>
      <c r="BT8" s="135">
        <v>45748</v>
      </c>
      <c r="BU8" s="135">
        <v>45778</v>
      </c>
      <c r="BV8" s="135">
        <v>45809</v>
      </c>
      <c r="BW8" s="135">
        <v>45839</v>
      </c>
      <c r="BX8" s="135">
        <v>45870</v>
      </c>
      <c r="BY8" s="135">
        <v>45901</v>
      </c>
      <c r="BZ8" s="135">
        <v>45931</v>
      </c>
      <c r="CA8" s="135">
        <v>45962</v>
      </c>
      <c r="CB8" s="135">
        <v>45992</v>
      </c>
      <c r="CC8" s="135">
        <v>46023</v>
      </c>
      <c r="CD8" s="135">
        <v>46054</v>
      </c>
      <c r="CE8" s="135">
        <v>46082</v>
      </c>
      <c r="CF8" s="135">
        <v>46113</v>
      </c>
      <c r="CG8" s="135">
        <v>46143</v>
      </c>
      <c r="CH8" s="135">
        <v>46174</v>
      </c>
      <c r="CI8" s="135">
        <v>46204</v>
      </c>
      <c r="CJ8" s="135">
        <v>46235</v>
      </c>
      <c r="CK8" s="135">
        <v>46266</v>
      </c>
      <c r="CL8" s="135">
        <v>46296</v>
      </c>
      <c r="CM8" s="135">
        <v>46327</v>
      </c>
      <c r="CN8" s="135">
        <v>46357</v>
      </c>
      <c r="CO8" s="135">
        <v>46388</v>
      </c>
      <c r="CP8" s="135">
        <v>46419</v>
      </c>
      <c r="CQ8" s="135">
        <v>46447</v>
      </c>
      <c r="CR8" s="135">
        <v>46478</v>
      </c>
      <c r="CS8" s="135">
        <v>46508</v>
      </c>
      <c r="CT8" s="135">
        <v>46539</v>
      </c>
      <c r="CU8" s="135">
        <v>46569</v>
      </c>
      <c r="CV8" s="135">
        <v>46600</v>
      </c>
      <c r="CW8" s="135">
        <v>46631</v>
      </c>
      <c r="CX8" s="135">
        <v>46661</v>
      </c>
      <c r="CY8" s="135">
        <v>46692</v>
      </c>
      <c r="CZ8" s="135">
        <v>46722</v>
      </c>
      <c r="DA8" s="135">
        <v>46753</v>
      </c>
      <c r="DB8" s="135">
        <v>46784</v>
      </c>
      <c r="DC8" s="135">
        <v>46813</v>
      </c>
      <c r="DD8" s="135">
        <v>46844</v>
      </c>
      <c r="DE8" s="135">
        <v>46874</v>
      </c>
      <c r="DF8" s="135">
        <v>46905</v>
      </c>
      <c r="DG8" s="135">
        <v>46935</v>
      </c>
      <c r="DH8" s="135">
        <v>46966</v>
      </c>
      <c r="DI8" s="135">
        <v>46997</v>
      </c>
      <c r="DJ8" s="135">
        <v>47027</v>
      </c>
      <c r="DK8" s="135">
        <v>47058</v>
      </c>
      <c r="DL8" s="135">
        <v>47088</v>
      </c>
      <c r="DM8" s="135">
        <v>47119</v>
      </c>
      <c r="DN8" s="135">
        <v>47150</v>
      </c>
      <c r="DO8" s="135">
        <v>47178</v>
      </c>
      <c r="DP8" s="135">
        <v>47209</v>
      </c>
      <c r="DQ8" s="135">
        <v>47239</v>
      </c>
      <c r="DR8" s="135">
        <v>47270</v>
      </c>
      <c r="DS8" s="135" t="str">
        <v>Blank</v>
      </c>
      <c r="DT8" s="174"/>
      <c r="DU8" s="291" t="str" cm="1">
        <f t="array" ref="DU8:EE8">model_period</f>
        <v>FY2020
(1 Mar 2020 to 30 Jun 2020)</v>
      </c>
      <c r="DV8" s="291" t="str">
        <v>FY2021</v>
      </c>
      <c r="DW8" s="291" t="str">
        <v>FY2022</v>
      </c>
      <c r="DX8" s="291" t="str">
        <v>FY2023</v>
      </c>
      <c r="DY8" s="291" t="str">
        <v>FY2024</v>
      </c>
      <c r="DZ8" s="291" t="str">
        <v>FY2025
(1 Jul 2024 to 28 Feb 2025)</v>
      </c>
      <c r="EA8" s="291" t="str">
        <v>FY2025
(1 Mar 2025 - 30 Jun 2025)</v>
      </c>
      <c r="EB8" s="291" t="str">
        <v>FY2026</v>
      </c>
      <c r="EC8" s="291" t="str">
        <v>FY2027</v>
      </c>
      <c r="ED8" s="292" t="str">
        <v>FY2028</v>
      </c>
      <c r="EE8" s="292" t="str">
        <v>FY2029</v>
      </c>
      <c r="EF8" s="176" t="s">
        <v>136</v>
      </c>
      <c r="EG8" s="173" t="s">
        <v>137</v>
      </c>
      <c r="EH8" s="184" t="str">
        <f>IF(ROUND(SUM(EA9:EE20),5)=ROUND(Outsourced_labour_calcs!N21,5),"OK","ERROR")</f>
        <v>OK</v>
      </c>
      <c r="EI8" s="184" t="str">
        <f>IF(ROUND(SUM(EA9:EE20),5)=ROUND(SUM(BN9:DR20),5),"OK","ERROR")</f>
        <v>ERROR</v>
      </c>
      <c r="EJ8" s="174"/>
      <c r="EK8" s="175" t="s">
        <v>228</v>
      </c>
      <c r="EL8" s="175" t="s">
        <v>229</v>
      </c>
      <c r="EM8" s="174"/>
      <c r="EN8" s="174"/>
      <c r="EO8" s="174"/>
      <c r="EP8" s="174"/>
      <c r="EQ8" s="174"/>
    </row>
    <row r="9" spans="1:147" ht="12.6" thickBot="1" x14ac:dyDescent="0.45">
      <c r="A9" s="131" t="str" cm="1">
        <f t="array" ref="A9:DS20">_xlfn._xlws.FILTER(data_source,ds_costcat="Contracted Labour")</f>
        <v>Project Management</v>
      </c>
      <c r="B9" s="131" t="str">
        <v>N/A</v>
      </c>
      <c r="C9" s="131" t="str">
        <v>Contracted Labour</v>
      </c>
      <c r="D9" s="131">
        <v>606795</v>
      </c>
      <c r="E9" s="131" t="str">
        <v>Outsource Consultant</v>
      </c>
      <c r="F9" s="131">
        <v>271.62239999999997</v>
      </c>
      <c r="G9" s="131">
        <v>0</v>
      </c>
      <c r="H9" s="256">
        <v>0</v>
      </c>
      <c r="I9" s="256">
        <v>0</v>
      </c>
      <c r="J9" s="256">
        <v>0</v>
      </c>
      <c r="K9" s="256">
        <v>0</v>
      </c>
      <c r="L9" s="256">
        <v>0</v>
      </c>
      <c r="M9" s="386" t="str">
        <v>[C-i-C]</v>
      </c>
      <c r="N9" s="386" t="str">
        <v>[C-i-C]</v>
      </c>
      <c r="O9" s="386" t="str">
        <v>[C-i-C]</v>
      </c>
      <c r="P9" s="386" t="str">
        <v>[C-i-C]</v>
      </c>
      <c r="Q9" s="386" t="str">
        <v>[C-i-C]</v>
      </c>
      <c r="R9" s="386" t="str">
        <v>[C-i-C]</v>
      </c>
      <c r="S9" s="386" t="str">
        <v>[C-i-C]</v>
      </c>
      <c r="T9" s="386" t="str">
        <v>[C-i-C]</v>
      </c>
      <c r="U9" s="386" t="str">
        <v>[C-i-C]</v>
      </c>
      <c r="V9" s="386" t="str">
        <v>[C-i-C]</v>
      </c>
      <c r="W9" s="386" t="str">
        <v>[C-i-C]</v>
      </c>
      <c r="X9" s="386" t="str">
        <v>[C-i-C]</v>
      </c>
      <c r="Y9" s="386" t="str">
        <v>[C-i-C]</v>
      </c>
      <c r="Z9" s="386" t="str">
        <v>[C-i-C]</v>
      </c>
      <c r="AA9" s="386" t="str">
        <v>[C-i-C]</v>
      </c>
      <c r="AB9" s="386" t="str">
        <v>[C-i-C]</v>
      </c>
      <c r="AC9" s="386" t="str">
        <v>[C-i-C]</v>
      </c>
      <c r="AD9" s="386" t="str">
        <v>[C-i-C]</v>
      </c>
      <c r="AE9" s="386" t="str">
        <v>[C-i-C]</v>
      </c>
      <c r="AF9" s="386" t="str">
        <v>[C-i-C]</v>
      </c>
      <c r="AG9" s="386" t="str">
        <v>[C-i-C]</v>
      </c>
      <c r="AH9" s="386" t="str">
        <v>[C-i-C]</v>
      </c>
      <c r="AI9" s="256">
        <v>0</v>
      </c>
      <c r="AJ9" s="256">
        <v>0</v>
      </c>
      <c r="AK9" s="256">
        <v>0</v>
      </c>
      <c r="AL9" s="256">
        <v>0</v>
      </c>
      <c r="AM9" s="256">
        <v>0</v>
      </c>
      <c r="AN9" s="256">
        <v>0</v>
      </c>
      <c r="AO9" s="256">
        <v>0</v>
      </c>
      <c r="AP9" s="256">
        <v>0</v>
      </c>
      <c r="AQ9" s="256">
        <v>0</v>
      </c>
      <c r="AR9" s="256">
        <v>0</v>
      </c>
      <c r="AS9" s="256">
        <v>0</v>
      </c>
      <c r="AT9" s="256">
        <v>0</v>
      </c>
      <c r="AU9" s="256">
        <v>0</v>
      </c>
      <c r="AV9" s="256">
        <v>0</v>
      </c>
      <c r="AW9" s="256">
        <v>0</v>
      </c>
      <c r="AX9" s="256">
        <v>0</v>
      </c>
      <c r="AY9" s="256">
        <v>0</v>
      </c>
      <c r="AZ9" s="256">
        <v>0</v>
      </c>
      <c r="BA9" s="256">
        <v>0</v>
      </c>
      <c r="BB9" s="256">
        <v>0</v>
      </c>
      <c r="BC9" s="256">
        <v>0</v>
      </c>
      <c r="BD9" s="256">
        <v>0</v>
      </c>
      <c r="BE9" s="256">
        <v>0</v>
      </c>
      <c r="BF9" s="256">
        <v>0</v>
      </c>
      <c r="BG9" s="256">
        <v>0</v>
      </c>
      <c r="BH9" s="256">
        <v>0</v>
      </c>
      <c r="BI9" s="256">
        <v>0</v>
      </c>
      <c r="BJ9" s="256">
        <v>0</v>
      </c>
      <c r="BK9" s="256">
        <v>0</v>
      </c>
      <c r="BL9" s="256">
        <v>0</v>
      </c>
      <c r="BM9" s="133">
        <v>0</v>
      </c>
      <c r="BN9" s="260">
        <v>0</v>
      </c>
      <c r="BO9" s="260">
        <v>0</v>
      </c>
      <c r="BP9" s="260">
        <v>0</v>
      </c>
      <c r="BQ9" s="260">
        <v>0</v>
      </c>
      <c r="BR9" s="260">
        <v>0</v>
      </c>
      <c r="BS9" s="387" t="str">
        <v>[C-i-C]</v>
      </c>
      <c r="BT9" s="387" t="str">
        <v>[C-i-C]</v>
      </c>
      <c r="BU9" s="387" t="str">
        <v>[C-i-C]</v>
      </c>
      <c r="BV9" s="387" t="str">
        <v>[C-i-C]</v>
      </c>
      <c r="BW9" s="387" t="str">
        <v>[C-i-C]</v>
      </c>
      <c r="BX9" s="387" t="str">
        <v>[C-i-C]</v>
      </c>
      <c r="BY9" s="387" t="str">
        <v>[C-i-C]</v>
      </c>
      <c r="BZ9" s="387" t="str">
        <v>[C-i-C]</v>
      </c>
      <c r="CA9" s="387" t="str">
        <v>[C-i-C]</v>
      </c>
      <c r="CB9" s="387" t="str">
        <v>[C-i-C]</v>
      </c>
      <c r="CC9" s="387" t="str">
        <v>[C-i-C]</v>
      </c>
      <c r="CD9" s="387" t="str">
        <v>[C-i-C]</v>
      </c>
      <c r="CE9" s="387" t="str">
        <v>[C-i-C]</v>
      </c>
      <c r="CF9" s="387" t="str">
        <v>[C-i-C]</v>
      </c>
      <c r="CG9" s="387" t="str">
        <v>[C-i-C]</v>
      </c>
      <c r="CH9" s="387" t="str">
        <v>[C-i-C]</v>
      </c>
      <c r="CI9" s="387" t="str">
        <v>[C-i-C]</v>
      </c>
      <c r="CJ9" s="387" t="str">
        <v>[C-i-C]</v>
      </c>
      <c r="CK9" s="387" t="str">
        <v>[C-i-C]</v>
      </c>
      <c r="CL9" s="387" t="str">
        <v>[C-i-C]</v>
      </c>
      <c r="CM9" s="387" t="str">
        <v>[C-i-C]</v>
      </c>
      <c r="CN9" s="388" t="str">
        <v>[C-i-C]</v>
      </c>
      <c r="CO9" s="261">
        <v>0</v>
      </c>
      <c r="CP9" s="261">
        <v>0</v>
      </c>
      <c r="CQ9" s="261">
        <v>0</v>
      </c>
      <c r="CR9" s="261">
        <v>0</v>
      </c>
      <c r="CS9" s="261">
        <v>0</v>
      </c>
      <c r="CT9" s="261">
        <v>0</v>
      </c>
      <c r="CU9" s="261">
        <v>0</v>
      </c>
      <c r="CV9" s="261">
        <v>0</v>
      </c>
      <c r="CW9" s="261">
        <v>0</v>
      </c>
      <c r="CX9" s="261">
        <v>0</v>
      </c>
      <c r="CY9" s="261">
        <v>0</v>
      </c>
      <c r="CZ9" s="261">
        <v>0</v>
      </c>
      <c r="DA9" s="261">
        <v>0</v>
      </c>
      <c r="DB9" s="261">
        <v>0</v>
      </c>
      <c r="DC9" s="261">
        <v>0</v>
      </c>
      <c r="DD9" s="261">
        <v>0</v>
      </c>
      <c r="DE9" s="261">
        <v>0</v>
      </c>
      <c r="DF9" s="261">
        <v>0</v>
      </c>
      <c r="DG9" s="261">
        <v>0</v>
      </c>
      <c r="DH9" s="261">
        <v>0</v>
      </c>
      <c r="DI9" s="261">
        <v>0</v>
      </c>
      <c r="DJ9" s="261">
        <v>0</v>
      </c>
      <c r="DK9" s="261">
        <v>0</v>
      </c>
      <c r="DL9" s="261">
        <v>0</v>
      </c>
      <c r="DM9" s="261">
        <v>0</v>
      </c>
      <c r="DN9" s="261">
        <v>0</v>
      </c>
      <c r="DO9" s="261">
        <v>0</v>
      </c>
      <c r="DP9" s="261">
        <v>0</v>
      </c>
      <c r="DQ9" s="261">
        <v>0</v>
      </c>
      <c r="DR9" s="261">
        <v>0</v>
      </c>
      <c r="DS9" s="133">
        <v>0</v>
      </c>
      <c r="DU9" s="282"/>
      <c r="DV9" s="282"/>
      <c r="DW9" s="282"/>
      <c r="DX9" s="282"/>
      <c r="DY9" s="282"/>
      <c r="DZ9" s="282"/>
      <c r="EA9" s="282">
        <v>40743.359999999993</v>
      </c>
      <c r="EB9" s="282">
        <v>0</v>
      </c>
      <c r="EC9" s="282">
        <v>0</v>
      </c>
      <c r="ED9" s="282">
        <f>SUM(CU9:DF9)</f>
        <v>0</v>
      </c>
      <c r="EE9" s="282">
        <f>SUM(DG9:DR9)</f>
        <v>0</v>
      </c>
      <c r="EF9" s="147" t="str">
        <f>IF(ROUND(EG9-SUM(BN9:DR9),3)=0,"OK","ERROR")</f>
        <v>ERROR</v>
      </c>
      <c r="EG9" s="282">
        <f>SUM(DU9:EE9)</f>
        <v>40743.359999999993</v>
      </c>
      <c r="EK9" s="282">
        <v>0</v>
      </c>
      <c r="EL9" s="282">
        <v>0</v>
      </c>
    </row>
    <row r="10" spans="1:147" ht="12.6" thickBot="1" x14ac:dyDescent="0.45">
      <c r="A10" s="133" t="str">
        <v>Project Management</v>
      </c>
      <c r="B10" s="133" t="str">
        <v>N/A</v>
      </c>
      <c r="C10" s="133" t="str">
        <v>Contracted Labour</v>
      </c>
      <c r="D10" s="133">
        <v>606795</v>
      </c>
      <c r="E10" s="133" t="str">
        <v>Outsource Consultant</v>
      </c>
      <c r="F10" s="133">
        <v>344</v>
      </c>
      <c r="G10" s="133">
        <v>0</v>
      </c>
      <c r="H10" s="256">
        <v>0</v>
      </c>
      <c r="I10" s="256">
        <v>0</v>
      </c>
      <c r="J10" s="256">
        <v>0</v>
      </c>
      <c r="K10" s="256">
        <v>0</v>
      </c>
      <c r="L10" s="256">
        <v>0</v>
      </c>
      <c r="M10" s="386" t="str">
        <v>[C-i-C]</v>
      </c>
      <c r="N10" s="386" t="str">
        <v>[C-i-C]</v>
      </c>
      <c r="O10" s="386" t="str">
        <v>[C-i-C]</v>
      </c>
      <c r="P10" s="386" t="str">
        <v>[C-i-C]</v>
      </c>
      <c r="Q10" s="386" t="str">
        <v>[C-i-C]</v>
      </c>
      <c r="R10" s="386" t="str">
        <v>[C-i-C]</v>
      </c>
      <c r="S10" s="386" t="str">
        <v>[C-i-C]</v>
      </c>
      <c r="T10" s="386" t="str">
        <v>[C-i-C]</v>
      </c>
      <c r="U10" s="386" t="str">
        <v>[C-i-C]</v>
      </c>
      <c r="V10" s="386" t="str">
        <v>[C-i-C]</v>
      </c>
      <c r="W10" s="386" t="str">
        <v>[C-i-C]</v>
      </c>
      <c r="X10" s="386" t="str">
        <v>[C-i-C]</v>
      </c>
      <c r="Y10" s="386" t="str">
        <v>[C-i-C]</v>
      </c>
      <c r="Z10" s="386" t="str">
        <v>[C-i-C]</v>
      </c>
      <c r="AA10" s="386" t="str">
        <v>[C-i-C]</v>
      </c>
      <c r="AB10" s="386" t="str">
        <v>[C-i-C]</v>
      </c>
      <c r="AC10" s="386" t="str">
        <v>[C-i-C]</v>
      </c>
      <c r="AD10" s="386" t="str">
        <v>[C-i-C]</v>
      </c>
      <c r="AE10" s="386" t="str">
        <v>[C-i-C]</v>
      </c>
      <c r="AF10" s="386" t="str">
        <v>[C-i-C]</v>
      </c>
      <c r="AG10" s="386" t="str">
        <v>[C-i-C]</v>
      </c>
      <c r="AH10" s="386" t="str">
        <v>[C-i-C]</v>
      </c>
      <c r="AI10" s="256">
        <v>0</v>
      </c>
      <c r="AJ10" s="256">
        <v>0</v>
      </c>
      <c r="AK10" s="256">
        <v>0</v>
      </c>
      <c r="AL10" s="256">
        <v>0</v>
      </c>
      <c r="AM10" s="256">
        <v>0</v>
      </c>
      <c r="AN10" s="256">
        <v>0</v>
      </c>
      <c r="AO10" s="256">
        <v>0</v>
      </c>
      <c r="AP10" s="256">
        <v>0</v>
      </c>
      <c r="AQ10" s="256">
        <v>0</v>
      </c>
      <c r="AR10" s="256">
        <v>0</v>
      </c>
      <c r="AS10" s="256">
        <v>0</v>
      </c>
      <c r="AT10" s="256">
        <v>0</v>
      </c>
      <c r="AU10" s="256">
        <v>0</v>
      </c>
      <c r="AV10" s="256">
        <v>0</v>
      </c>
      <c r="AW10" s="256">
        <v>0</v>
      </c>
      <c r="AX10" s="256">
        <v>0</v>
      </c>
      <c r="AY10" s="256">
        <v>0</v>
      </c>
      <c r="AZ10" s="256">
        <v>0</v>
      </c>
      <c r="BA10" s="256">
        <v>0</v>
      </c>
      <c r="BB10" s="256">
        <v>0</v>
      </c>
      <c r="BC10" s="256">
        <v>0</v>
      </c>
      <c r="BD10" s="256">
        <v>0</v>
      </c>
      <c r="BE10" s="256">
        <v>0</v>
      </c>
      <c r="BF10" s="256">
        <v>0</v>
      </c>
      <c r="BG10" s="256">
        <v>0</v>
      </c>
      <c r="BH10" s="256">
        <v>0</v>
      </c>
      <c r="BI10" s="256">
        <v>0</v>
      </c>
      <c r="BJ10" s="256">
        <v>0</v>
      </c>
      <c r="BK10" s="256">
        <v>0</v>
      </c>
      <c r="BL10" s="256">
        <v>0</v>
      </c>
      <c r="BM10" s="133">
        <v>0</v>
      </c>
      <c r="BN10" s="260">
        <v>0</v>
      </c>
      <c r="BO10" s="260">
        <v>0</v>
      </c>
      <c r="BP10" s="260">
        <v>0</v>
      </c>
      <c r="BQ10" s="260">
        <v>0</v>
      </c>
      <c r="BR10" s="260">
        <v>0</v>
      </c>
      <c r="BS10" s="387" t="str">
        <v>[C-i-C]</v>
      </c>
      <c r="BT10" s="387" t="str">
        <v>[C-i-C]</v>
      </c>
      <c r="BU10" s="387" t="str">
        <v>[C-i-C]</v>
      </c>
      <c r="BV10" s="387" t="str">
        <v>[C-i-C]</v>
      </c>
      <c r="BW10" s="387" t="str">
        <v>[C-i-C]</v>
      </c>
      <c r="BX10" s="387" t="str">
        <v>[C-i-C]</v>
      </c>
      <c r="BY10" s="387" t="str">
        <v>[C-i-C]</v>
      </c>
      <c r="BZ10" s="387" t="str">
        <v>[C-i-C]</v>
      </c>
      <c r="CA10" s="387" t="str">
        <v>[C-i-C]</v>
      </c>
      <c r="CB10" s="387" t="str">
        <v>[C-i-C]</v>
      </c>
      <c r="CC10" s="387" t="str">
        <v>[C-i-C]</v>
      </c>
      <c r="CD10" s="387" t="str">
        <v>[C-i-C]</v>
      </c>
      <c r="CE10" s="387" t="str">
        <v>[C-i-C]</v>
      </c>
      <c r="CF10" s="387" t="str">
        <v>[C-i-C]</v>
      </c>
      <c r="CG10" s="387" t="str">
        <v>[C-i-C]</v>
      </c>
      <c r="CH10" s="387" t="str">
        <v>[C-i-C]</v>
      </c>
      <c r="CI10" s="387" t="str">
        <v>[C-i-C]</v>
      </c>
      <c r="CJ10" s="387" t="str">
        <v>[C-i-C]</v>
      </c>
      <c r="CK10" s="387" t="str">
        <v>[C-i-C]</v>
      </c>
      <c r="CL10" s="387" t="str">
        <v>[C-i-C]</v>
      </c>
      <c r="CM10" s="387" t="str">
        <v>[C-i-C]</v>
      </c>
      <c r="CN10" s="388" t="str">
        <v>[C-i-C]</v>
      </c>
      <c r="CO10" s="261">
        <v>0</v>
      </c>
      <c r="CP10" s="261">
        <v>0</v>
      </c>
      <c r="CQ10" s="261">
        <v>0</v>
      </c>
      <c r="CR10" s="261">
        <v>0</v>
      </c>
      <c r="CS10" s="261">
        <v>0</v>
      </c>
      <c r="CT10" s="261">
        <v>0</v>
      </c>
      <c r="CU10" s="261">
        <v>0</v>
      </c>
      <c r="CV10" s="261">
        <v>0</v>
      </c>
      <c r="CW10" s="261">
        <v>0</v>
      </c>
      <c r="CX10" s="261">
        <v>0</v>
      </c>
      <c r="CY10" s="261">
        <v>0</v>
      </c>
      <c r="CZ10" s="261">
        <v>0</v>
      </c>
      <c r="DA10" s="261">
        <v>0</v>
      </c>
      <c r="DB10" s="261">
        <v>0</v>
      </c>
      <c r="DC10" s="261">
        <v>0</v>
      </c>
      <c r="DD10" s="261">
        <v>0</v>
      </c>
      <c r="DE10" s="261">
        <v>0</v>
      </c>
      <c r="DF10" s="261">
        <v>0</v>
      </c>
      <c r="DG10" s="261">
        <v>0</v>
      </c>
      <c r="DH10" s="261">
        <v>0</v>
      </c>
      <c r="DI10" s="261">
        <v>0</v>
      </c>
      <c r="DJ10" s="261">
        <v>0</v>
      </c>
      <c r="DK10" s="261">
        <v>0</v>
      </c>
      <c r="DL10" s="261">
        <v>0</v>
      </c>
      <c r="DM10" s="261">
        <v>0</v>
      </c>
      <c r="DN10" s="261">
        <v>0</v>
      </c>
      <c r="DO10" s="261">
        <v>0</v>
      </c>
      <c r="DP10" s="261">
        <v>0</v>
      </c>
      <c r="DQ10" s="261">
        <v>0</v>
      </c>
      <c r="DR10" s="261">
        <v>0</v>
      </c>
      <c r="DS10" s="133">
        <v>0</v>
      </c>
      <c r="DU10" s="223"/>
      <c r="DV10" s="223"/>
      <c r="DW10" s="223"/>
      <c r="DX10" s="223"/>
      <c r="DY10" s="223"/>
      <c r="DZ10" s="223"/>
      <c r="EA10" s="223">
        <v>144480</v>
      </c>
      <c r="EB10" s="223">
        <v>117648</v>
      </c>
      <c r="EC10" s="223">
        <v>0</v>
      </c>
      <c r="ED10" s="223">
        <f t="shared" ref="ED10:ED20" si="0">SUM(CU10:DF10)</f>
        <v>0</v>
      </c>
      <c r="EE10" s="223">
        <f t="shared" ref="EE10:EE20" si="1">SUM(DG10:DR10)</f>
        <v>0</v>
      </c>
      <c r="EF10" s="147" t="str">
        <f t="shared" ref="EF10:EF20" si="2">IF(ROUND(EG10-SUM(BN10:DR10),3)=0,"OK","ERROR")</f>
        <v>ERROR</v>
      </c>
      <c r="EG10" s="223">
        <f t="shared" ref="EG10:EG20" si="3">SUM(DU10:EE10)</f>
        <v>262128</v>
      </c>
      <c r="EK10" s="223">
        <v>0</v>
      </c>
      <c r="EL10" s="223">
        <v>0</v>
      </c>
    </row>
    <row r="11" spans="1:147" ht="12.6" thickBot="1" x14ac:dyDescent="0.45">
      <c r="A11" s="133" t="str">
        <v>Commercial Management</v>
      </c>
      <c r="B11" s="133" t="str">
        <v>N/A</v>
      </c>
      <c r="C11" s="133" t="str">
        <v>Contracted Labour</v>
      </c>
      <c r="D11" s="133">
        <v>606796</v>
      </c>
      <c r="E11" s="133" t="str">
        <v>Outsource Consultant</v>
      </c>
      <c r="F11" s="133">
        <v>235.29599999999999</v>
      </c>
      <c r="G11" s="133">
        <v>0</v>
      </c>
      <c r="H11" s="256">
        <v>0</v>
      </c>
      <c r="I11" s="256">
        <v>0</v>
      </c>
      <c r="J11" s="256">
        <v>0</v>
      </c>
      <c r="K11" s="256">
        <v>0</v>
      </c>
      <c r="L11" s="256">
        <v>0</v>
      </c>
      <c r="M11" s="386" t="str">
        <v>[C-i-C]</v>
      </c>
      <c r="N11" s="386" t="str">
        <v>[C-i-C]</v>
      </c>
      <c r="O11" s="386" t="str">
        <v>[C-i-C]</v>
      </c>
      <c r="P11" s="386" t="str">
        <v>[C-i-C]</v>
      </c>
      <c r="Q11" s="386" t="str">
        <v>[C-i-C]</v>
      </c>
      <c r="R11" s="386" t="str">
        <v>[C-i-C]</v>
      </c>
      <c r="S11" s="386" t="str">
        <v>[C-i-C]</v>
      </c>
      <c r="T11" s="386" t="str">
        <v>[C-i-C]</v>
      </c>
      <c r="U11" s="386" t="str">
        <v>[C-i-C]</v>
      </c>
      <c r="V11" s="386" t="str">
        <v>[C-i-C]</v>
      </c>
      <c r="W11" s="386" t="str">
        <v>[C-i-C]</v>
      </c>
      <c r="X11" s="386" t="str">
        <v>[C-i-C]</v>
      </c>
      <c r="Y11" s="386" t="str">
        <v>[C-i-C]</v>
      </c>
      <c r="Z11" s="386" t="str">
        <v>[C-i-C]</v>
      </c>
      <c r="AA11" s="386" t="str">
        <v>[C-i-C]</v>
      </c>
      <c r="AB11" s="386" t="str">
        <v>[C-i-C]</v>
      </c>
      <c r="AC11" s="386" t="str">
        <v>[C-i-C]</v>
      </c>
      <c r="AD11" s="386" t="str">
        <v>[C-i-C]</v>
      </c>
      <c r="AE11" s="386" t="str">
        <v>[C-i-C]</v>
      </c>
      <c r="AF11" s="386" t="str">
        <v>[C-i-C]</v>
      </c>
      <c r="AG11" s="386" t="str">
        <v>[C-i-C]</v>
      </c>
      <c r="AH11" s="386" t="str">
        <v>[C-i-C]</v>
      </c>
      <c r="AI11" s="256">
        <v>0</v>
      </c>
      <c r="AJ11" s="256">
        <v>0</v>
      </c>
      <c r="AK11" s="256">
        <v>0</v>
      </c>
      <c r="AL11" s="256">
        <v>0</v>
      </c>
      <c r="AM11" s="256">
        <v>0</v>
      </c>
      <c r="AN11" s="256">
        <v>0</v>
      </c>
      <c r="AO11" s="256">
        <v>0</v>
      </c>
      <c r="AP11" s="256">
        <v>0</v>
      </c>
      <c r="AQ11" s="256">
        <v>0</v>
      </c>
      <c r="AR11" s="256">
        <v>0</v>
      </c>
      <c r="AS11" s="256">
        <v>0</v>
      </c>
      <c r="AT11" s="256">
        <v>0</v>
      </c>
      <c r="AU11" s="256">
        <v>0</v>
      </c>
      <c r="AV11" s="256">
        <v>0</v>
      </c>
      <c r="AW11" s="256">
        <v>0</v>
      </c>
      <c r="AX11" s="256">
        <v>0</v>
      </c>
      <c r="AY11" s="256">
        <v>0</v>
      </c>
      <c r="AZ11" s="256">
        <v>0</v>
      </c>
      <c r="BA11" s="256">
        <v>0</v>
      </c>
      <c r="BB11" s="256">
        <v>0</v>
      </c>
      <c r="BC11" s="256">
        <v>0</v>
      </c>
      <c r="BD11" s="256">
        <v>0</v>
      </c>
      <c r="BE11" s="256">
        <v>0</v>
      </c>
      <c r="BF11" s="256">
        <v>0</v>
      </c>
      <c r="BG11" s="256">
        <v>0</v>
      </c>
      <c r="BH11" s="256">
        <v>0</v>
      </c>
      <c r="BI11" s="256">
        <v>0</v>
      </c>
      <c r="BJ11" s="256">
        <v>0</v>
      </c>
      <c r="BK11" s="256">
        <v>0</v>
      </c>
      <c r="BL11" s="256">
        <v>0</v>
      </c>
      <c r="BM11" s="133">
        <v>0</v>
      </c>
      <c r="BN11" s="260">
        <v>0</v>
      </c>
      <c r="BO11" s="260">
        <v>0</v>
      </c>
      <c r="BP11" s="260">
        <v>0</v>
      </c>
      <c r="BQ11" s="260">
        <v>0</v>
      </c>
      <c r="BR11" s="260">
        <v>0</v>
      </c>
      <c r="BS11" s="387" t="str">
        <v>[C-i-C]</v>
      </c>
      <c r="BT11" s="387" t="str">
        <v>[C-i-C]</v>
      </c>
      <c r="BU11" s="387" t="str">
        <v>[C-i-C]</v>
      </c>
      <c r="BV11" s="387" t="str">
        <v>[C-i-C]</v>
      </c>
      <c r="BW11" s="387" t="str">
        <v>[C-i-C]</v>
      </c>
      <c r="BX11" s="387" t="str">
        <v>[C-i-C]</v>
      </c>
      <c r="BY11" s="387" t="str">
        <v>[C-i-C]</v>
      </c>
      <c r="BZ11" s="387" t="str">
        <v>[C-i-C]</v>
      </c>
      <c r="CA11" s="387" t="str">
        <v>[C-i-C]</v>
      </c>
      <c r="CB11" s="387" t="str">
        <v>[C-i-C]</v>
      </c>
      <c r="CC11" s="387" t="str">
        <v>[C-i-C]</v>
      </c>
      <c r="CD11" s="387" t="str">
        <v>[C-i-C]</v>
      </c>
      <c r="CE11" s="387" t="str">
        <v>[C-i-C]</v>
      </c>
      <c r="CF11" s="387" t="str">
        <v>[C-i-C]</v>
      </c>
      <c r="CG11" s="387" t="str">
        <v>[C-i-C]</v>
      </c>
      <c r="CH11" s="387" t="str">
        <v>[C-i-C]</v>
      </c>
      <c r="CI11" s="387" t="str">
        <v>[C-i-C]</v>
      </c>
      <c r="CJ11" s="387" t="str">
        <v>[C-i-C]</v>
      </c>
      <c r="CK11" s="387" t="str">
        <v>[C-i-C]</v>
      </c>
      <c r="CL11" s="387" t="str">
        <v>[C-i-C]</v>
      </c>
      <c r="CM11" s="387" t="str">
        <v>[C-i-C]</v>
      </c>
      <c r="CN11" s="388" t="str">
        <v>[C-i-C]</v>
      </c>
      <c r="CO11" s="261">
        <v>0</v>
      </c>
      <c r="CP11" s="261">
        <v>0</v>
      </c>
      <c r="CQ11" s="261">
        <v>0</v>
      </c>
      <c r="CR11" s="261">
        <v>0</v>
      </c>
      <c r="CS11" s="261">
        <v>0</v>
      </c>
      <c r="CT11" s="261">
        <v>0</v>
      </c>
      <c r="CU11" s="261">
        <v>0</v>
      </c>
      <c r="CV11" s="261">
        <v>0</v>
      </c>
      <c r="CW11" s="261">
        <v>0</v>
      </c>
      <c r="CX11" s="261">
        <v>0</v>
      </c>
      <c r="CY11" s="261">
        <v>0</v>
      </c>
      <c r="CZ11" s="261">
        <v>0</v>
      </c>
      <c r="DA11" s="261">
        <v>0</v>
      </c>
      <c r="DB11" s="261">
        <v>0</v>
      </c>
      <c r="DC11" s="261">
        <v>0</v>
      </c>
      <c r="DD11" s="261">
        <v>0</v>
      </c>
      <c r="DE11" s="261">
        <v>0</v>
      </c>
      <c r="DF11" s="261">
        <v>0</v>
      </c>
      <c r="DG11" s="261">
        <v>0</v>
      </c>
      <c r="DH11" s="261">
        <v>0</v>
      </c>
      <c r="DI11" s="261">
        <v>0</v>
      </c>
      <c r="DJ11" s="261">
        <v>0</v>
      </c>
      <c r="DK11" s="261">
        <v>0</v>
      </c>
      <c r="DL11" s="261">
        <v>0</v>
      </c>
      <c r="DM11" s="261">
        <v>0</v>
      </c>
      <c r="DN11" s="261">
        <v>0</v>
      </c>
      <c r="DO11" s="261">
        <v>0</v>
      </c>
      <c r="DP11" s="261">
        <v>0</v>
      </c>
      <c r="DQ11" s="261">
        <v>0</v>
      </c>
      <c r="DR11" s="261">
        <v>0</v>
      </c>
      <c r="DS11" s="133">
        <v>0</v>
      </c>
      <c r="DU11" s="223"/>
      <c r="DV11" s="223"/>
      <c r="DW11" s="223"/>
      <c r="DX11" s="223"/>
      <c r="DY11" s="223"/>
      <c r="DZ11" s="223"/>
      <c r="EA11" s="223">
        <v>120000.96000000001</v>
      </c>
      <c r="EB11" s="223">
        <v>35294.400000000001</v>
      </c>
      <c r="EC11" s="223">
        <v>0</v>
      </c>
      <c r="ED11" s="223">
        <f t="shared" si="0"/>
        <v>0</v>
      </c>
      <c r="EE11" s="223">
        <f t="shared" si="1"/>
        <v>0</v>
      </c>
      <c r="EF11" s="147" t="str">
        <f t="shared" si="2"/>
        <v>ERROR</v>
      </c>
      <c r="EG11" s="223">
        <f t="shared" si="3"/>
        <v>155295.36000000002</v>
      </c>
      <c r="EK11" s="223">
        <v>0</v>
      </c>
      <c r="EL11" s="223">
        <v>0</v>
      </c>
    </row>
    <row r="12" spans="1:147" ht="12.6" thickBot="1" x14ac:dyDescent="0.45">
      <c r="A12" s="133" t="str">
        <v>Commercial Management</v>
      </c>
      <c r="B12" s="133" t="str">
        <v>N/A</v>
      </c>
      <c r="C12" s="133" t="str">
        <v>Contracted Labour</v>
      </c>
      <c r="D12" s="133">
        <v>606796</v>
      </c>
      <c r="E12" s="133" t="str">
        <v>Outsource Consultant</v>
      </c>
      <c r="F12" s="133">
        <v>240.8</v>
      </c>
      <c r="G12" s="133">
        <v>0</v>
      </c>
      <c r="H12" s="256">
        <v>0</v>
      </c>
      <c r="I12" s="256">
        <v>0</v>
      </c>
      <c r="J12" s="256">
        <v>0</v>
      </c>
      <c r="K12" s="256">
        <v>0</v>
      </c>
      <c r="L12" s="256">
        <v>0</v>
      </c>
      <c r="M12" s="386" t="str">
        <v>[C-i-C]</v>
      </c>
      <c r="N12" s="386" t="str">
        <v>[C-i-C]</v>
      </c>
      <c r="O12" s="386" t="str">
        <v>[C-i-C]</v>
      </c>
      <c r="P12" s="386" t="str">
        <v>[C-i-C]</v>
      </c>
      <c r="Q12" s="386" t="str">
        <v>[C-i-C]</v>
      </c>
      <c r="R12" s="386" t="str">
        <v>[C-i-C]</v>
      </c>
      <c r="S12" s="386" t="str">
        <v>[C-i-C]</v>
      </c>
      <c r="T12" s="386" t="str">
        <v>[C-i-C]</v>
      </c>
      <c r="U12" s="386" t="str">
        <v>[C-i-C]</v>
      </c>
      <c r="V12" s="386" t="str">
        <v>[C-i-C]</v>
      </c>
      <c r="W12" s="386" t="str">
        <v>[C-i-C]</v>
      </c>
      <c r="X12" s="386" t="str">
        <v>[C-i-C]</v>
      </c>
      <c r="Y12" s="386" t="str">
        <v>[C-i-C]</v>
      </c>
      <c r="Z12" s="386" t="str">
        <v>[C-i-C]</v>
      </c>
      <c r="AA12" s="386" t="str">
        <v>[C-i-C]</v>
      </c>
      <c r="AB12" s="386" t="str">
        <v>[C-i-C]</v>
      </c>
      <c r="AC12" s="386" t="str">
        <v>[C-i-C]</v>
      </c>
      <c r="AD12" s="386" t="str">
        <v>[C-i-C]</v>
      </c>
      <c r="AE12" s="386" t="str">
        <v>[C-i-C]</v>
      </c>
      <c r="AF12" s="386" t="str">
        <v>[C-i-C]</v>
      </c>
      <c r="AG12" s="386" t="str">
        <v>[C-i-C]</v>
      </c>
      <c r="AH12" s="386" t="str">
        <v>[C-i-C]</v>
      </c>
      <c r="AI12" s="256">
        <v>0</v>
      </c>
      <c r="AJ12" s="256">
        <v>0</v>
      </c>
      <c r="AK12" s="256">
        <v>0</v>
      </c>
      <c r="AL12" s="256">
        <v>0</v>
      </c>
      <c r="AM12" s="256">
        <v>0</v>
      </c>
      <c r="AN12" s="256">
        <v>0</v>
      </c>
      <c r="AO12" s="256">
        <v>0</v>
      </c>
      <c r="AP12" s="256">
        <v>0</v>
      </c>
      <c r="AQ12" s="256">
        <v>0</v>
      </c>
      <c r="AR12" s="256">
        <v>0</v>
      </c>
      <c r="AS12" s="256">
        <v>0</v>
      </c>
      <c r="AT12" s="256">
        <v>0</v>
      </c>
      <c r="AU12" s="256">
        <v>0</v>
      </c>
      <c r="AV12" s="256">
        <v>0</v>
      </c>
      <c r="AW12" s="256">
        <v>0</v>
      </c>
      <c r="AX12" s="256">
        <v>0</v>
      </c>
      <c r="AY12" s="256">
        <v>0</v>
      </c>
      <c r="AZ12" s="256">
        <v>0</v>
      </c>
      <c r="BA12" s="256">
        <v>0</v>
      </c>
      <c r="BB12" s="256">
        <v>0</v>
      </c>
      <c r="BC12" s="256">
        <v>0</v>
      </c>
      <c r="BD12" s="256">
        <v>0</v>
      </c>
      <c r="BE12" s="256">
        <v>0</v>
      </c>
      <c r="BF12" s="256">
        <v>0</v>
      </c>
      <c r="BG12" s="256">
        <v>0</v>
      </c>
      <c r="BH12" s="256">
        <v>0</v>
      </c>
      <c r="BI12" s="256">
        <v>0</v>
      </c>
      <c r="BJ12" s="256">
        <v>0</v>
      </c>
      <c r="BK12" s="256">
        <v>0</v>
      </c>
      <c r="BL12" s="256">
        <v>0</v>
      </c>
      <c r="BM12" s="133">
        <v>0</v>
      </c>
      <c r="BN12" s="260">
        <v>0</v>
      </c>
      <c r="BO12" s="260">
        <v>0</v>
      </c>
      <c r="BP12" s="260">
        <v>0</v>
      </c>
      <c r="BQ12" s="260">
        <v>0</v>
      </c>
      <c r="BR12" s="260">
        <v>0</v>
      </c>
      <c r="BS12" s="387" t="str">
        <v>[C-i-C]</v>
      </c>
      <c r="BT12" s="387" t="str">
        <v>[C-i-C]</v>
      </c>
      <c r="BU12" s="387" t="str">
        <v>[C-i-C]</v>
      </c>
      <c r="BV12" s="387" t="str">
        <v>[C-i-C]</v>
      </c>
      <c r="BW12" s="387" t="str">
        <v>[C-i-C]</v>
      </c>
      <c r="BX12" s="387" t="str">
        <v>[C-i-C]</v>
      </c>
      <c r="BY12" s="387" t="str">
        <v>[C-i-C]</v>
      </c>
      <c r="BZ12" s="387" t="str">
        <v>[C-i-C]</v>
      </c>
      <c r="CA12" s="387" t="str">
        <v>[C-i-C]</v>
      </c>
      <c r="CB12" s="387" t="str">
        <v>[C-i-C]</v>
      </c>
      <c r="CC12" s="387" t="str">
        <v>[C-i-C]</v>
      </c>
      <c r="CD12" s="387" t="str">
        <v>[C-i-C]</v>
      </c>
      <c r="CE12" s="387" t="str">
        <v>[C-i-C]</v>
      </c>
      <c r="CF12" s="387" t="str">
        <v>[C-i-C]</v>
      </c>
      <c r="CG12" s="387" t="str">
        <v>[C-i-C]</v>
      </c>
      <c r="CH12" s="387" t="str">
        <v>[C-i-C]</v>
      </c>
      <c r="CI12" s="387" t="str">
        <v>[C-i-C]</v>
      </c>
      <c r="CJ12" s="387" t="str">
        <v>[C-i-C]</v>
      </c>
      <c r="CK12" s="387" t="str">
        <v>[C-i-C]</v>
      </c>
      <c r="CL12" s="387" t="str">
        <v>[C-i-C]</v>
      </c>
      <c r="CM12" s="387" t="str">
        <v>[C-i-C]</v>
      </c>
      <c r="CN12" s="388" t="str">
        <v>[C-i-C]</v>
      </c>
      <c r="CO12" s="261">
        <v>0</v>
      </c>
      <c r="CP12" s="261">
        <v>0</v>
      </c>
      <c r="CQ12" s="261">
        <v>0</v>
      </c>
      <c r="CR12" s="261">
        <v>0</v>
      </c>
      <c r="CS12" s="261">
        <v>0</v>
      </c>
      <c r="CT12" s="261">
        <v>0</v>
      </c>
      <c r="CU12" s="261">
        <v>0</v>
      </c>
      <c r="CV12" s="261">
        <v>0</v>
      </c>
      <c r="CW12" s="261">
        <v>0</v>
      </c>
      <c r="CX12" s="261">
        <v>0</v>
      </c>
      <c r="CY12" s="261">
        <v>0</v>
      </c>
      <c r="CZ12" s="261">
        <v>0</v>
      </c>
      <c r="DA12" s="261">
        <v>0</v>
      </c>
      <c r="DB12" s="261">
        <v>0</v>
      </c>
      <c r="DC12" s="261">
        <v>0</v>
      </c>
      <c r="DD12" s="261">
        <v>0</v>
      </c>
      <c r="DE12" s="261">
        <v>0</v>
      </c>
      <c r="DF12" s="261">
        <v>0</v>
      </c>
      <c r="DG12" s="261">
        <v>0</v>
      </c>
      <c r="DH12" s="261">
        <v>0</v>
      </c>
      <c r="DI12" s="261">
        <v>0</v>
      </c>
      <c r="DJ12" s="261">
        <v>0</v>
      </c>
      <c r="DK12" s="261">
        <v>0</v>
      </c>
      <c r="DL12" s="261">
        <v>0</v>
      </c>
      <c r="DM12" s="261">
        <v>0</v>
      </c>
      <c r="DN12" s="261">
        <v>0</v>
      </c>
      <c r="DO12" s="261">
        <v>0</v>
      </c>
      <c r="DP12" s="261">
        <v>0</v>
      </c>
      <c r="DQ12" s="261">
        <v>0</v>
      </c>
      <c r="DR12" s="261">
        <v>0</v>
      </c>
      <c r="DS12" s="133">
        <v>0</v>
      </c>
      <c r="DU12" s="223"/>
      <c r="DV12" s="223"/>
      <c r="DW12" s="223"/>
      <c r="DX12" s="223"/>
      <c r="DY12" s="223"/>
      <c r="DZ12" s="223"/>
      <c r="EA12" s="223">
        <v>866880.00000000012</v>
      </c>
      <c r="EB12" s="223">
        <v>2167200</v>
      </c>
      <c r="EC12" s="223">
        <v>0</v>
      </c>
      <c r="ED12" s="223">
        <f t="shared" si="0"/>
        <v>0</v>
      </c>
      <c r="EE12" s="223">
        <f t="shared" si="1"/>
        <v>0</v>
      </c>
      <c r="EF12" s="147" t="str">
        <f t="shared" si="2"/>
        <v>ERROR</v>
      </c>
      <c r="EG12" s="223">
        <f t="shared" si="3"/>
        <v>3034080</v>
      </c>
      <c r="EK12" s="223">
        <v>0</v>
      </c>
      <c r="EL12" s="223">
        <v>0</v>
      </c>
    </row>
    <row r="13" spans="1:147" ht="12.6" thickBot="1" x14ac:dyDescent="0.45">
      <c r="A13" s="133" t="str">
        <v>Community and Stakeholder Engagement</v>
      </c>
      <c r="B13" s="133" t="str">
        <v>N/A</v>
      </c>
      <c r="C13" s="133" t="str">
        <v>Contracted Labour</v>
      </c>
      <c r="D13" s="133">
        <v>606798</v>
      </c>
      <c r="E13" s="133" t="str">
        <v>Outsource Consultant</v>
      </c>
      <c r="F13" s="133">
        <v>245.75360000000001</v>
      </c>
      <c r="G13" s="133">
        <v>0</v>
      </c>
      <c r="H13" s="256">
        <v>0</v>
      </c>
      <c r="I13" s="256">
        <v>0</v>
      </c>
      <c r="J13" s="256">
        <v>0</v>
      </c>
      <c r="K13" s="256">
        <v>0</v>
      </c>
      <c r="L13" s="256">
        <v>0</v>
      </c>
      <c r="M13" s="386" t="str">
        <v>[C-i-C]</v>
      </c>
      <c r="N13" s="386" t="str">
        <v>[C-i-C]</v>
      </c>
      <c r="O13" s="386" t="str">
        <v>[C-i-C]</v>
      </c>
      <c r="P13" s="386" t="str">
        <v>[C-i-C]</v>
      </c>
      <c r="Q13" s="386" t="str">
        <v>[C-i-C]</v>
      </c>
      <c r="R13" s="386" t="str">
        <v>[C-i-C]</v>
      </c>
      <c r="S13" s="386" t="str">
        <v>[C-i-C]</v>
      </c>
      <c r="T13" s="386" t="str">
        <v>[C-i-C]</v>
      </c>
      <c r="U13" s="386" t="str">
        <v>[C-i-C]</v>
      </c>
      <c r="V13" s="386" t="str">
        <v>[C-i-C]</v>
      </c>
      <c r="W13" s="386" t="str">
        <v>[C-i-C]</v>
      </c>
      <c r="X13" s="386" t="str">
        <v>[C-i-C]</v>
      </c>
      <c r="Y13" s="386" t="str">
        <v>[C-i-C]</v>
      </c>
      <c r="Z13" s="386" t="str">
        <v>[C-i-C]</v>
      </c>
      <c r="AA13" s="386" t="str">
        <v>[C-i-C]</v>
      </c>
      <c r="AB13" s="386" t="str">
        <v>[C-i-C]</v>
      </c>
      <c r="AC13" s="386" t="str">
        <v>[C-i-C]</v>
      </c>
      <c r="AD13" s="386" t="str">
        <v>[C-i-C]</v>
      </c>
      <c r="AE13" s="386" t="str">
        <v>[C-i-C]</v>
      </c>
      <c r="AF13" s="386" t="str">
        <v>[C-i-C]</v>
      </c>
      <c r="AG13" s="386" t="str">
        <v>[C-i-C]</v>
      </c>
      <c r="AH13" s="386" t="str">
        <v>[C-i-C]</v>
      </c>
      <c r="AI13" s="256">
        <v>0</v>
      </c>
      <c r="AJ13" s="256">
        <v>0</v>
      </c>
      <c r="AK13" s="256">
        <v>0</v>
      </c>
      <c r="AL13" s="256">
        <v>0</v>
      </c>
      <c r="AM13" s="256">
        <v>0</v>
      </c>
      <c r="AN13" s="256">
        <v>0</v>
      </c>
      <c r="AO13" s="256">
        <v>0</v>
      </c>
      <c r="AP13" s="256">
        <v>0</v>
      </c>
      <c r="AQ13" s="256">
        <v>0</v>
      </c>
      <c r="AR13" s="256">
        <v>0</v>
      </c>
      <c r="AS13" s="256">
        <v>0</v>
      </c>
      <c r="AT13" s="256">
        <v>0</v>
      </c>
      <c r="AU13" s="256">
        <v>0</v>
      </c>
      <c r="AV13" s="256">
        <v>0</v>
      </c>
      <c r="AW13" s="256">
        <v>0</v>
      </c>
      <c r="AX13" s="256">
        <v>0</v>
      </c>
      <c r="AY13" s="256">
        <v>0</v>
      </c>
      <c r="AZ13" s="256">
        <v>0</v>
      </c>
      <c r="BA13" s="256">
        <v>0</v>
      </c>
      <c r="BB13" s="256">
        <v>0</v>
      </c>
      <c r="BC13" s="256">
        <v>0</v>
      </c>
      <c r="BD13" s="256">
        <v>0</v>
      </c>
      <c r="BE13" s="256">
        <v>0</v>
      </c>
      <c r="BF13" s="256">
        <v>0</v>
      </c>
      <c r="BG13" s="256">
        <v>0</v>
      </c>
      <c r="BH13" s="256">
        <v>0</v>
      </c>
      <c r="BI13" s="256">
        <v>0</v>
      </c>
      <c r="BJ13" s="256">
        <v>0</v>
      </c>
      <c r="BK13" s="256">
        <v>0</v>
      </c>
      <c r="BL13" s="256">
        <v>0</v>
      </c>
      <c r="BM13" s="133">
        <v>0</v>
      </c>
      <c r="BN13" s="260">
        <v>0</v>
      </c>
      <c r="BO13" s="260">
        <v>0</v>
      </c>
      <c r="BP13" s="260">
        <v>0</v>
      </c>
      <c r="BQ13" s="260">
        <v>0</v>
      </c>
      <c r="BR13" s="260">
        <v>0</v>
      </c>
      <c r="BS13" s="387" t="str">
        <v>[C-i-C]</v>
      </c>
      <c r="BT13" s="387" t="str">
        <v>[C-i-C]</v>
      </c>
      <c r="BU13" s="387" t="str">
        <v>[C-i-C]</v>
      </c>
      <c r="BV13" s="387" t="str">
        <v>[C-i-C]</v>
      </c>
      <c r="BW13" s="387" t="str">
        <v>[C-i-C]</v>
      </c>
      <c r="BX13" s="387" t="str">
        <v>[C-i-C]</v>
      </c>
      <c r="BY13" s="387" t="str">
        <v>[C-i-C]</v>
      </c>
      <c r="BZ13" s="387" t="str">
        <v>[C-i-C]</v>
      </c>
      <c r="CA13" s="387" t="str">
        <v>[C-i-C]</v>
      </c>
      <c r="CB13" s="387" t="str">
        <v>[C-i-C]</v>
      </c>
      <c r="CC13" s="387" t="str">
        <v>[C-i-C]</v>
      </c>
      <c r="CD13" s="387" t="str">
        <v>[C-i-C]</v>
      </c>
      <c r="CE13" s="387" t="str">
        <v>[C-i-C]</v>
      </c>
      <c r="CF13" s="387" t="str">
        <v>[C-i-C]</v>
      </c>
      <c r="CG13" s="387" t="str">
        <v>[C-i-C]</v>
      </c>
      <c r="CH13" s="387" t="str">
        <v>[C-i-C]</v>
      </c>
      <c r="CI13" s="387" t="str">
        <v>[C-i-C]</v>
      </c>
      <c r="CJ13" s="387" t="str">
        <v>[C-i-C]</v>
      </c>
      <c r="CK13" s="387" t="str">
        <v>[C-i-C]</v>
      </c>
      <c r="CL13" s="387" t="str">
        <v>[C-i-C]</v>
      </c>
      <c r="CM13" s="387" t="str">
        <v>[C-i-C]</v>
      </c>
      <c r="CN13" s="388" t="str">
        <v>[C-i-C]</v>
      </c>
      <c r="CO13" s="261">
        <v>0</v>
      </c>
      <c r="CP13" s="261">
        <v>0</v>
      </c>
      <c r="CQ13" s="261">
        <v>0</v>
      </c>
      <c r="CR13" s="261">
        <v>0</v>
      </c>
      <c r="CS13" s="261">
        <v>0</v>
      </c>
      <c r="CT13" s="261">
        <v>0</v>
      </c>
      <c r="CU13" s="261">
        <v>0</v>
      </c>
      <c r="CV13" s="261">
        <v>0</v>
      </c>
      <c r="CW13" s="261">
        <v>0</v>
      </c>
      <c r="CX13" s="261">
        <v>0</v>
      </c>
      <c r="CY13" s="261">
        <v>0</v>
      </c>
      <c r="CZ13" s="261">
        <v>0</v>
      </c>
      <c r="DA13" s="261">
        <v>0</v>
      </c>
      <c r="DB13" s="261">
        <v>0</v>
      </c>
      <c r="DC13" s="261">
        <v>0</v>
      </c>
      <c r="DD13" s="261">
        <v>0</v>
      </c>
      <c r="DE13" s="261">
        <v>0</v>
      </c>
      <c r="DF13" s="261">
        <v>0</v>
      </c>
      <c r="DG13" s="261">
        <v>0</v>
      </c>
      <c r="DH13" s="261">
        <v>0</v>
      </c>
      <c r="DI13" s="261">
        <v>0</v>
      </c>
      <c r="DJ13" s="261">
        <v>0</v>
      </c>
      <c r="DK13" s="261">
        <v>0</v>
      </c>
      <c r="DL13" s="261">
        <v>0</v>
      </c>
      <c r="DM13" s="261">
        <v>0</v>
      </c>
      <c r="DN13" s="261">
        <v>0</v>
      </c>
      <c r="DO13" s="261">
        <v>0</v>
      </c>
      <c r="DP13" s="261">
        <v>0</v>
      </c>
      <c r="DQ13" s="261">
        <v>0</v>
      </c>
      <c r="DR13" s="261">
        <v>0</v>
      </c>
      <c r="DS13" s="133">
        <v>0</v>
      </c>
      <c r="DU13" s="223"/>
      <c r="DV13" s="223"/>
      <c r="DW13" s="223"/>
      <c r="DX13" s="223"/>
      <c r="DY13" s="223"/>
      <c r="DZ13" s="223"/>
      <c r="EA13" s="223">
        <v>147452.16</v>
      </c>
      <c r="EB13" s="223">
        <v>294904.32000000001</v>
      </c>
      <c r="EC13" s="223">
        <v>0</v>
      </c>
      <c r="ED13" s="223">
        <f t="shared" si="0"/>
        <v>0</v>
      </c>
      <c r="EE13" s="223">
        <f t="shared" si="1"/>
        <v>0</v>
      </c>
      <c r="EF13" s="147" t="str">
        <f t="shared" si="2"/>
        <v>ERROR</v>
      </c>
      <c r="EG13" s="223">
        <f t="shared" si="3"/>
        <v>442356.47999999998</v>
      </c>
      <c r="EK13" s="223">
        <v>0</v>
      </c>
      <c r="EL13" s="223">
        <v>0</v>
      </c>
    </row>
    <row r="14" spans="1:147" ht="12.6" thickBot="1" x14ac:dyDescent="0.45">
      <c r="A14" s="133" t="str">
        <v>Community and Stakeholder Engagement</v>
      </c>
      <c r="B14" s="133" t="str">
        <v>N/A</v>
      </c>
      <c r="C14" s="133" t="str">
        <v>Contracted Labour</v>
      </c>
      <c r="D14" s="133">
        <v>606798</v>
      </c>
      <c r="E14" s="133" t="str">
        <v>Outsource Consultant</v>
      </c>
      <c r="F14" s="133">
        <v>154.11200000000002</v>
      </c>
      <c r="G14" s="133">
        <v>0</v>
      </c>
      <c r="H14" s="256">
        <v>0</v>
      </c>
      <c r="I14" s="256">
        <v>0</v>
      </c>
      <c r="J14" s="256">
        <v>0</v>
      </c>
      <c r="K14" s="256">
        <v>0</v>
      </c>
      <c r="L14" s="256">
        <v>0</v>
      </c>
      <c r="M14" s="386" t="str">
        <v>[C-i-C]</v>
      </c>
      <c r="N14" s="386" t="str">
        <v>[C-i-C]</v>
      </c>
      <c r="O14" s="386" t="str">
        <v>[C-i-C]</v>
      </c>
      <c r="P14" s="386" t="str">
        <v>[C-i-C]</v>
      </c>
      <c r="Q14" s="386" t="str">
        <v>[C-i-C]</v>
      </c>
      <c r="R14" s="386" t="str">
        <v>[C-i-C]</v>
      </c>
      <c r="S14" s="386" t="str">
        <v>[C-i-C]</v>
      </c>
      <c r="T14" s="386" t="str">
        <v>[C-i-C]</v>
      </c>
      <c r="U14" s="386" t="str">
        <v>[C-i-C]</v>
      </c>
      <c r="V14" s="386" t="str">
        <v>[C-i-C]</v>
      </c>
      <c r="W14" s="386" t="str">
        <v>[C-i-C]</v>
      </c>
      <c r="X14" s="386" t="str">
        <v>[C-i-C]</v>
      </c>
      <c r="Y14" s="386" t="str">
        <v>[C-i-C]</v>
      </c>
      <c r="Z14" s="386" t="str">
        <v>[C-i-C]</v>
      </c>
      <c r="AA14" s="386" t="str">
        <v>[C-i-C]</v>
      </c>
      <c r="AB14" s="386" t="str">
        <v>[C-i-C]</v>
      </c>
      <c r="AC14" s="386" t="str">
        <v>[C-i-C]</v>
      </c>
      <c r="AD14" s="386" t="str">
        <v>[C-i-C]</v>
      </c>
      <c r="AE14" s="386" t="str">
        <v>[C-i-C]</v>
      </c>
      <c r="AF14" s="386" t="str">
        <v>[C-i-C]</v>
      </c>
      <c r="AG14" s="386" t="str">
        <v>[C-i-C]</v>
      </c>
      <c r="AH14" s="386" t="str">
        <v>[C-i-C]</v>
      </c>
      <c r="AI14" s="256">
        <v>0</v>
      </c>
      <c r="AJ14" s="256">
        <v>0</v>
      </c>
      <c r="AK14" s="256">
        <v>0</v>
      </c>
      <c r="AL14" s="256">
        <v>0</v>
      </c>
      <c r="AM14" s="256">
        <v>0</v>
      </c>
      <c r="AN14" s="256">
        <v>0</v>
      </c>
      <c r="AO14" s="256">
        <v>0</v>
      </c>
      <c r="AP14" s="256">
        <v>0</v>
      </c>
      <c r="AQ14" s="256">
        <v>0</v>
      </c>
      <c r="AR14" s="256">
        <v>0</v>
      </c>
      <c r="AS14" s="256">
        <v>0</v>
      </c>
      <c r="AT14" s="256">
        <v>0</v>
      </c>
      <c r="AU14" s="256">
        <v>0</v>
      </c>
      <c r="AV14" s="256">
        <v>0</v>
      </c>
      <c r="AW14" s="256">
        <v>0</v>
      </c>
      <c r="AX14" s="256">
        <v>0</v>
      </c>
      <c r="AY14" s="256">
        <v>0</v>
      </c>
      <c r="AZ14" s="256">
        <v>0</v>
      </c>
      <c r="BA14" s="256">
        <v>0</v>
      </c>
      <c r="BB14" s="256">
        <v>0</v>
      </c>
      <c r="BC14" s="256">
        <v>0</v>
      </c>
      <c r="BD14" s="256">
        <v>0</v>
      </c>
      <c r="BE14" s="256">
        <v>0</v>
      </c>
      <c r="BF14" s="256">
        <v>0</v>
      </c>
      <c r="BG14" s="256">
        <v>0</v>
      </c>
      <c r="BH14" s="256">
        <v>0</v>
      </c>
      <c r="BI14" s="256">
        <v>0</v>
      </c>
      <c r="BJ14" s="256">
        <v>0</v>
      </c>
      <c r="BK14" s="256">
        <v>0</v>
      </c>
      <c r="BL14" s="256">
        <v>0</v>
      </c>
      <c r="BM14" s="133">
        <v>0</v>
      </c>
      <c r="BN14" s="260">
        <v>0</v>
      </c>
      <c r="BO14" s="260">
        <v>0</v>
      </c>
      <c r="BP14" s="260">
        <v>0</v>
      </c>
      <c r="BQ14" s="260">
        <v>0</v>
      </c>
      <c r="BR14" s="260">
        <v>0</v>
      </c>
      <c r="BS14" s="387" t="str">
        <v>[C-i-C]</v>
      </c>
      <c r="BT14" s="387" t="str">
        <v>[C-i-C]</v>
      </c>
      <c r="BU14" s="387" t="str">
        <v>[C-i-C]</v>
      </c>
      <c r="BV14" s="387" t="str">
        <v>[C-i-C]</v>
      </c>
      <c r="BW14" s="387" t="str">
        <v>[C-i-C]</v>
      </c>
      <c r="BX14" s="387" t="str">
        <v>[C-i-C]</v>
      </c>
      <c r="BY14" s="387" t="str">
        <v>[C-i-C]</v>
      </c>
      <c r="BZ14" s="387" t="str">
        <v>[C-i-C]</v>
      </c>
      <c r="CA14" s="387" t="str">
        <v>[C-i-C]</v>
      </c>
      <c r="CB14" s="387" t="str">
        <v>[C-i-C]</v>
      </c>
      <c r="CC14" s="387" t="str">
        <v>[C-i-C]</v>
      </c>
      <c r="CD14" s="387" t="str">
        <v>[C-i-C]</v>
      </c>
      <c r="CE14" s="387" t="str">
        <v>[C-i-C]</v>
      </c>
      <c r="CF14" s="387" t="str">
        <v>[C-i-C]</v>
      </c>
      <c r="CG14" s="387" t="str">
        <v>[C-i-C]</v>
      </c>
      <c r="CH14" s="387" t="str">
        <v>[C-i-C]</v>
      </c>
      <c r="CI14" s="387" t="str">
        <v>[C-i-C]</v>
      </c>
      <c r="CJ14" s="387" t="str">
        <v>[C-i-C]</v>
      </c>
      <c r="CK14" s="387" t="str">
        <v>[C-i-C]</v>
      </c>
      <c r="CL14" s="387" t="str">
        <v>[C-i-C]</v>
      </c>
      <c r="CM14" s="387" t="str">
        <v>[C-i-C]</v>
      </c>
      <c r="CN14" s="388" t="str">
        <v>[C-i-C]</v>
      </c>
      <c r="CO14" s="261">
        <v>0</v>
      </c>
      <c r="CP14" s="261">
        <v>0</v>
      </c>
      <c r="CQ14" s="261">
        <v>0</v>
      </c>
      <c r="CR14" s="261">
        <v>0</v>
      </c>
      <c r="CS14" s="261">
        <v>0</v>
      </c>
      <c r="CT14" s="261">
        <v>0</v>
      </c>
      <c r="CU14" s="261">
        <v>0</v>
      </c>
      <c r="CV14" s="261">
        <v>0</v>
      </c>
      <c r="CW14" s="261">
        <v>0</v>
      </c>
      <c r="CX14" s="261">
        <v>0</v>
      </c>
      <c r="CY14" s="261">
        <v>0</v>
      </c>
      <c r="CZ14" s="261">
        <v>0</v>
      </c>
      <c r="DA14" s="261">
        <v>0</v>
      </c>
      <c r="DB14" s="261">
        <v>0</v>
      </c>
      <c r="DC14" s="261">
        <v>0</v>
      </c>
      <c r="DD14" s="261">
        <v>0</v>
      </c>
      <c r="DE14" s="261">
        <v>0</v>
      </c>
      <c r="DF14" s="261">
        <v>0</v>
      </c>
      <c r="DG14" s="261">
        <v>0</v>
      </c>
      <c r="DH14" s="261">
        <v>0</v>
      </c>
      <c r="DI14" s="261">
        <v>0</v>
      </c>
      <c r="DJ14" s="261">
        <v>0</v>
      </c>
      <c r="DK14" s="261">
        <v>0</v>
      </c>
      <c r="DL14" s="261">
        <v>0</v>
      </c>
      <c r="DM14" s="261">
        <v>0</v>
      </c>
      <c r="DN14" s="261">
        <v>0</v>
      </c>
      <c r="DO14" s="261">
        <v>0</v>
      </c>
      <c r="DP14" s="261">
        <v>0</v>
      </c>
      <c r="DQ14" s="261">
        <v>0</v>
      </c>
      <c r="DR14" s="261">
        <v>0</v>
      </c>
      <c r="DS14" s="133">
        <v>0</v>
      </c>
      <c r="DU14" s="223"/>
      <c r="DV14" s="223"/>
      <c r="DW14" s="223"/>
      <c r="DX14" s="223"/>
      <c r="DY14" s="223"/>
      <c r="DZ14" s="223"/>
      <c r="EA14" s="223">
        <v>92467.200000000012</v>
      </c>
      <c r="EB14" s="223">
        <v>184934.40000000002</v>
      </c>
      <c r="EC14" s="223">
        <v>0</v>
      </c>
      <c r="ED14" s="223">
        <f t="shared" si="0"/>
        <v>0</v>
      </c>
      <c r="EE14" s="223">
        <f t="shared" si="1"/>
        <v>0</v>
      </c>
      <c r="EF14" s="147" t="str">
        <f t="shared" si="2"/>
        <v>ERROR</v>
      </c>
      <c r="EG14" s="223">
        <f t="shared" si="3"/>
        <v>277401.60000000003</v>
      </c>
      <c r="EK14" s="223">
        <v>0</v>
      </c>
      <c r="EL14" s="223">
        <v>0</v>
      </c>
    </row>
    <row r="15" spans="1:147" ht="12.6" thickBot="1" x14ac:dyDescent="0.45">
      <c r="A15" s="133" t="str">
        <v>Project Development</v>
      </c>
      <c r="B15" s="133" t="str">
        <v>N/A</v>
      </c>
      <c r="C15" s="133" t="str">
        <v>Contracted Labour</v>
      </c>
      <c r="D15" s="133">
        <v>606801</v>
      </c>
      <c r="E15" s="133" t="str">
        <v>Outsource Consultant</v>
      </c>
      <c r="F15" s="133">
        <v>185.76</v>
      </c>
      <c r="G15" s="133">
        <v>0</v>
      </c>
      <c r="H15" s="256">
        <v>0</v>
      </c>
      <c r="I15" s="256">
        <v>0</v>
      </c>
      <c r="J15" s="256">
        <v>0</v>
      </c>
      <c r="K15" s="256">
        <v>0</v>
      </c>
      <c r="L15" s="256">
        <v>0</v>
      </c>
      <c r="M15" s="386" t="str">
        <v>[C-i-C]</v>
      </c>
      <c r="N15" s="386" t="str">
        <v>[C-i-C]</v>
      </c>
      <c r="O15" s="386" t="str">
        <v>[C-i-C]</v>
      </c>
      <c r="P15" s="386" t="str">
        <v>[C-i-C]</v>
      </c>
      <c r="Q15" s="386" t="str">
        <v>[C-i-C]</v>
      </c>
      <c r="R15" s="386" t="str">
        <v>[C-i-C]</v>
      </c>
      <c r="S15" s="386" t="str">
        <v>[C-i-C]</v>
      </c>
      <c r="T15" s="386" t="str">
        <v>[C-i-C]</v>
      </c>
      <c r="U15" s="386" t="str">
        <v>[C-i-C]</v>
      </c>
      <c r="V15" s="386" t="str">
        <v>[C-i-C]</v>
      </c>
      <c r="W15" s="386" t="str">
        <v>[C-i-C]</v>
      </c>
      <c r="X15" s="386" t="str">
        <v>[C-i-C]</v>
      </c>
      <c r="Y15" s="386" t="str">
        <v>[C-i-C]</v>
      </c>
      <c r="Z15" s="386" t="str">
        <v>[C-i-C]</v>
      </c>
      <c r="AA15" s="386" t="str">
        <v>[C-i-C]</v>
      </c>
      <c r="AB15" s="386" t="str">
        <v>[C-i-C]</v>
      </c>
      <c r="AC15" s="386" t="str">
        <v>[C-i-C]</v>
      </c>
      <c r="AD15" s="386" t="str">
        <v>[C-i-C]</v>
      </c>
      <c r="AE15" s="386" t="str">
        <v>[C-i-C]</v>
      </c>
      <c r="AF15" s="386" t="str">
        <v>[C-i-C]</v>
      </c>
      <c r="AG15" s="386" t="str">
        <v>[C-i-C]</v>
      </c>
      <c r="AH15" s="386" t="str">
        <v>[C-i-C]</v>
      </c>
      <c r="AI15" s="256">
        <v>0</v>
      </c>
      <c r="AJ15" s="256">
        <v>0</v>
      </c>
      <c r="AK15" s="256">
        <v>0</v>
      </c>
      <c r="AL15" s="256">
        <v>0</v>
      </c>
      <c r="AM15" s="256">
        <v>0</v>
      </c>
      <c r="AN15" s="256">
        <v>0</v>
      </c>
      <c r="AO15" s="256">
        <v>0</v>
      </c>
      <c r="AP15" s="256">
        <v>0</v>
      </c>
      <c r="AQ15" s="256">
        <v>0</v>
      </c>
      <c r="AR15" s="256">
        <v>0</v>
      </c>
      <c r="AS15" s="256">
        <v>0</v>
      </c>
      <c r="AT15" s="256">
        <v>0</v>
      </c>
      <c r="AU15" s="256">
        <v>0</v>
      </c>
      <c r="AV15" s="256">
        <v>0</v>
      </c>
      <c r="AW15" s="256">
        <v>0</v>
      </c>
      <c r="AX15" s="256">
        <v>0</v>
      </c>
      <c r="AY15" s="256">
        <v>0</v>
      </c>
      <c r="AZ15" s="256">
        <v>0</v>
      </c>
      <c r="BA15" s="256">
        <v>0</v>
      </c>
      <c r="BB15" s="256">
        <v>0</v>
      </c>
      <c r="BC15" s="256">
        <v>0</v>
      </c>
      <c r="BD15" s="256">
        <v>0</v>
      </c>
      <c r="BE15" s="256">
        <v>0</v>
      </c>
      <c r="BF15" s="256">
        <v>0</v>
      </c>
      <c r="BG15" s="256">
        <v>0</v>
      </c>
      <c r="BH15" s="256">
        <v>0</v>
      </c>
      <c r="BI15" s="256">
        <v>0</v>
      </c>
      <c r="BJ15" s="256">
        <v>0</v>
      </c>
      <c r="BK15" s="256">
        <v>0</v>
      </c>
      <c r="BL15" s="256">
        <v>0</v>
      </c>
      <c r="BM15" s="133">
        <v>0</v>
      </c>
      <c r="BN15" s="260">
        <v>0</v>
      </c>
      <c r="BO15" s="260">
        <v>0</v>
      </c>
      <c r="BP15" s="260">
        <v>0</v>
      </c>
      <c r="BQ15" s="260">
        <v>0</v>
      </c>
      <c r="BR15" s="260">
        <v>0</v>
      </c>
      <c r="BS15" s="387" t="str">
        <v>[C-i-C]</v>
      </c>
      <c r="BT15" s="387" t="str">
        <v>[C-i-C]</v>
      </c>
      <c r="BU15" s="387" t="str">
        <v>[C-i-C]</v>
      </c>
      <c r="BV15" s="387" t="str">
        <v>[C-i-C]</v>
      </c>
      <c r="BW15" s="387" t="str">
        <v>[C-i-C]</v>
      </c>
      <c r="BX15" s="387" t="str">
        <v>[C-i-C]</v>
      </c>
      <c r="BY15" s="387" t="str">
        <v>[C-i-C]</v>
      </c>
      <c r="BZ15" s="387" t="str">
        <v>[C-i-C]</v>
      </c>
      <c r="CA15" s="387" t="str">
        <v>[C-i-C]</v>
      </c>
      <c r="CB15" s="387" t="str">
        <v>[C-i-C]</v>
      </c>
      <c r="CC15" s="387" t="str">
        <v>[C-i-C]</v>
      </c>
      <c r="CD15" s="387" t="str">
        <v>[C-i-C]</v>
      </c>
      <c r="CE15" s="387" t="str">
        <v>[C-i-C]</v>
      </c>
      <c r="CF15" s="387" t="str">
        <v>[C-i-C]</v>
      </c>
      <c r="CG15" s="387" t="str">
        <v>[C-i-C]</v>
      </c>
      <c r="CH15" s="387" t="str">
        <v>[C-i-C]</v>
      </c>
      <c r="CI15" s="387" t="str">
        <v>[C-i-C]</v>
      </c>
      <c r="CJ15" s="387" t="str">
        <v>[C-i-C]</v>
      </c>
      <c r="CK15" s="387" t="str">
        <v>[C-i-C]</v>
      </c>
      <c r="CL15" s="387" t="str">
        <v>[C-i-C]</v>
      </c>
      <c r="CM15" s="387" t="str">
        <v>[C-i-C]</v>
      </c>
      <c r="CN15" s="388" t="str">
        <v>[C-i-C]</v>
      </c>
      <c r="CO15" s="261">
        <v>0</v>
      </c>
      <c r="CP15" s="261">
        <v>0</v>
      </c>
      <c r="CQ15" s="261">
        <v>0</v>
      </c>
      <c r="CR15" s="261">
        <v>0</v>
      </c>
      <c r="CS15" s="261">
        <v>0</v>
      </c>
      <c r="CT15" s="261">
        <v>0</v>
      </c>
      <c r="CU15" s="261">
        <v>0</v>
      </c>
      <c r="CV15" s="261">
        <v>0</v>
      </c>
      <c r="CW15" s="261">
        <v>0</v>
      </c>
      <c r="CX15" s="261">
        <v>0</v>
      </c>
      <c r="CY15" s="261">
        <v>0</v>
      </c>
      <c r="CZ15" s="261">
        <v>0</v>
      </c>
      <c r="DA15" s="261">
        <v>0</v>
      </c>
      <c r="DB15" s="261">
        <v>0</v>
      </c>
      <c r="DC15" s="261">
        <v>0</v>
      </c>
      <c r="DD15" s="261">
        <v>0</v>
      </c>
      <c r="DE15" s="261">
        <v>0</v>
      </c>
      <c r="DF15" s="261">
        <v>0</v>
      </c>
      <c r="DG15" s="261">
        <v>0</v>
      </c>
      <c r="DH15" s="261">
        <v>0</v>
      </c>
      <c r="DI15" s="261">
        <v>0</v>
      </c>
      <c r="DJ15" s="261">
        <v>0</v>
      </c>
      <c r="DK15" s="261">
        <v>0</v>
      </c>
      <c r="DL15" s="261">
        <v>0</v>
      </c>
      <c r="DM15" s="261">
        <v>0</v>
      </c>
      <c r="DN15" s="261">
        <v>0</v>
      </c>
      <c r="DO15" s="261">
        <v>0</v>
      </c>
      <c r="DP15" s="261">
        <v>0</v>
      </c>
      <c r="DQ15" s="261">
        <v>0</v>
      </c>
      <c r="DR15" s="261">
        <v>0</v>
      </c>
      <c r="DS15" s="133">
        <v>0</v>
      </c>
      <c r="DU15" s="223"/>
      <c r="DV15" s="223"/>
      <c r="DW15" s="223"/>
      <c r="DX15" s="223"/>
      <c r="DY15" s="223"/>
      <c r="DZ15" s="223"/>
      <c r="EA15" s="223">
        <v>22291.200000000001</v>
      </c>
      <c r="EB15" s="223">
        <v>33436.80000000001</v>
      </c>
      <c r="EC15" s="223">
        <v>0</v>
      </c>
      <c r="ED15" s="223">
        <f t="shared" si="0"/>
        <v>0</v>
      </c>
      <c r="EE15" s="223">
        <f t="shared" si="1"/>
        <v>0</v>
      </c>
      <c r="EF15" s="147" t="str">
        <f t="shared" si="2"/>
        <v>ERROR</v>
      </c>
      <c r="EG15" s="223">
        <f t="shared" si="3"/>
        <v>55728.000000000015</v>
      </c>
      <c r="EK15" s="223">
        <v>0</v>
      </c>
      <c r="EL15" s="223">
        <v>0</v>
      </c>
    </row>
    <row r="16" spans="1:147" ht="12.6" thickBot="1" x14ac:dyDescent="0.45">
      <c r="A16" s="133" t="str">
        <v>Project Development</v>
      </c>
      <c r="B16" s="133" t="str">
        <v>N/A</v>
      </c>
      <c r="C16" s="133" t="str">
        <v>Contracted Labour</v>
      </c>
      <c r="D16" s="133">
        <v>606809</v>
      </c>
      <c r="E16" s="133" t="str">
        <v>Outsource Consultant</v>
      </c>
      <c r="F16" s="133">
        <v>275.20000000000005</v>
      </c>
      <c r="G16" s="133">
        <v>0</v>
      </c>
      <c r="H16" s="256">
        <v>0</v>
      </c>
      <c r="I16" s="256">
        <v>0</v>
      </c>
      <c r="J16" s="256">
        <v>0</v>
      </c>
      <c r="K16" s="256">
        <v>0</v>
      </c>
      <c r="L16" s="256">
        <v>0</v>
      </c>
      <c r="M16" s="386" t="str">
        <v>[C-i-C]</v>
      </c>
      <c r="N16" s="386" t="str">
        <v>[C-i-C]</v>
      </c>
      <c r="O16" s="386" t="str">
        <v>[C-i-C]</v>
      </c>
      <c r="P16" s="386" t="str">
        <v>[C-i-C]</v>
      </c>
      <c r="Q16" s="386" t="str">
        <v>[C-i-C]</v>
      </c>
      <c r="R16" s="386" t="str">
        <v>[C-i-C]</v>
      </c>
      <c r="S16" s="386" t="str">
        <v>[C-i-C]</v>
      </c>
      <c r="T16" s="386" t="str">
        <v>[C-i-C]</v>
      </c>
      <c r="U16" s="386" t="str">
        <v>[C-i-C]</v>
      </c>
      <c r="V16" s="386" t="str">
        <v>[C-i-C]</v>
      </c>
      <c r="W16" s="386" t="str">
        <v>[C-i-C]</v>
      </c>
      <c r="X16" s="386" t="str">
        <v>[C-i-C]</v>
      </c>
      <c r="Y16" s="386" t="str">
        <v>[C-i-C]</v>
      </c>
      <c r="Z16" s="386" t="str">
        <v>[C-i-C]</v>
      </c>
      <c r="AA16" s="386" t="str">
        <v>[C-i-C]</v>
      </c>
      <c r="AB16" s="386" t="str">
        <v>[C-i-C]</v>
      </c>
      <c r="AC16" s="386" t="str">
        <v>[C-i-C]</v>
      </c>
      <c r="AD16" s="386" t="str">
        <v>[C-i-C]</v>
      </c>
      <c r="AE16" s="386" t="str">
        <v>[C-i-C]</v>
      </c>
      <c r="AF16" s="386" t="str">
        <v>[C-i-C]</v>
      </c>
      <c r="AG16" s="386" t="str">
        <v>[C-i-C]</v>
      </c>
      <c r="AH16" s="386" t="str">
        <v>[C-i-C]</v>
      </c>
      <c r="AI16" s="256">
        <v>0</v>
      </c>
      <c r="AJ16" s="256">
        <v>0</v>
      </c>
      <c r="AK16" s="256">
        <v>0</v>
      </c>
      <c r="AL16" s="256">
        <v>0</v>
      </c>
      <c r="AM16" s="256">
        <v>0</v>
      </c>
      <c r="AN16" s="256">
        <v>0</v>
      </c>
      <c r="AO16" s="256">
        <v>0</v>
      </c>
      <c r="AP16" s="256">
        <v>0</v>
      </c>
      <c r="AQ16" s="256">
        <v>0</v>
      </c>
      <c r="AR16" s="256">
        <v>0</v>
      </c>
      <c r="AS16" s="256">
        <v>0</v>
      </c>
      <c r="AT16" s="256">
        <v>0</v>
      </c>
      <c r="AU16" s="256">
        <v>0</v>
      </c>
      <c r="AV16" s="256">
        <v>0</v>
      </c>
      <c r="AW16" s="256">
        <v>0</v>
      </c>
      <c r="AX16" s="256">
        <v>0</v>
      </c>
      <c r="AY16" s="256">
        <v>0</v>
      </c>
      <c r="AZ16" s="256">
        <v>0</v>
      </c>
      <c r="BA16" s="256">
        <v>0</v>
      </c>
      <c r="BB16" s="256">
        <v>0</v>
      </c>
      <c r="BC16" s="256">
        <v>0</v>
      </c>
      <c r="BD16" s="256">
        <v>0</v>
      </c>
      <c r="BE16" s="256">
        <v>0</v>
      </c>
      <c r="BF16" s="256">
        <v>0</v>
      </c>
      <c r="BG16" s="256">
        <v>0</v>
      </c>
      <c r="BH16" s="256">
        <v>0</v>
      </c>
      <c r="BI16" s="256">
        <v>0</v>
      </c>
      <c r="BJ16" s="256">
        <v>0</v>
      </c>
      <c r="BK16" s="256">
        <v>0</v>
      </c>
      <c r="BL16" s="256">
        <v>0</v>
      </c>
      <c r="BM16" s="133">
        <v>0</v>
      </c>
      <c r="BN16" s="260">
        <v>0</v>
      </c>
      <c r="BO16" s="260">
        <v>0</v>
      </c>
      <c r="BP16" s="260">
        <v>0</v>
      </c>
      <c r="BQ16" s="260">
        <v>0</v>
      </c>
      <c r="BR16" s="260">
        <v>0</v>
      </c>
      <c r="BS16" s="387" t="str">
        <v>[C-i-C]</v>
      </c>
      <c r="BT16" s="387" t="str">
        <v>[C-i-C]</v>
      </c>
      <c r="BU16" s="387" t="str">
        <v>[C-i-C]</v>
      </c>
      <c r="BV16" s="387" t="str">
        <v>[C-i-C]</v>
      </c>
      <c r="BW16" s="387" t="str">
        <v>[C-i-C]</v>
      </c>
      <c r="BX16" s="387" t="str">
        <v>[C-i-C]</v>
      </c>
      <c r="BY16" s="387" t="str">
        <v>[C-i-C]</v>
      </c>
      <c r="BZ16" s="387" t="str">
        <v>[C-i-C]</v>
      </c>
      <c r="CA16" s="387" t="str">
        <v>[C-i-C]</v>
      </c>
      <c r="CB16" s="387" t="str">
        <v>[C-i-C]</v>
      </c>
      <c r="CC16" s="387" t="str">
        <v>[C-i-C]</v>
      </c>
      <c r="CD16" s="387" t="str">
        <v>[C-i-C]</v>
      </c>
      <c r="CE16" s="387" t="str">
        <v>[C-i-C]</v>
      </c>
      <c r="CF16" s="387" t="str">
        <v>[C-i-C]</v>
      </c>
      <c r="CG16" s="387" t="str">
        <v>[C-i-C]</v>
      </c>
      <c r="CH16" s="387" t="str">
        <v>[C-i-C]</v>
      </c>
      <c r="CI16" s="387" t="str">
        <v>[C-i-C]</v>
      </c>
      <c r="CJ16" s="387" t="str">
        <v>[C-i-C]</v>
      </c>
      <c r="CK16" s="387" t="str">
        <v>[C-i-C]</v>
      </c>
      <c r="CL16" s="387" t="str">
        <v>[C-i-C]</v>
      </c>
      <c r="CM16" s="387" t="str">
        <v>[C-i-C]</v>
      </c>
      <c r="CN16" s="388" t="str">
        <v>[C-i-C]</v>
      </c>
      <c r="CO16" s="261">
        <v>0</v>
      </c>
      <c r="CP16" s="261">
        <v>0</v>
      </c>
      <c r="CQ16" s="261">
        <v>0</v>
      </c>
      <c r="CR16" s="261">
        <v>0</v>
      </c>
      <c r="CS16" s="261">
        <v>0</v>
      </c>
      <c r="CT16" s="261">
        <v>0</v>
      </c>
      <c r="CU16" s="261">
        <v>0</v>
      </c>
      <c r="CV16" s="261">
        <v>0</v>
      </c>
      <c r="CW16" s="261">
        <v>0</v>
      </c>
      <c r="CX16" s="261">
        <v>0</v>
      </c>
      <c r="CY16" s="261">
        <v>0</v>
      </c>
      <c r="CZ16" s="261">
        <v>0</v>
      </c>
      <c r="DA16" s="261">
        <v>0</v>
      </c>
      <c r="DB16" s="261">
        <v>0</v>
      </c>
      <c r="DC16" s="261">
        <v>0</v>
      </c>
      <c r="DD16" s="261">
        <v>0</v>
      </c>
      <c r="DE16" s="261">
        <v>0</v>
      </c>
      <c r="DF16" s="261">
        <v>0</v>
      </c>
      <c r="DG16" s="261">
        <v>0</v>
      </c>
      <c r="DH16" s="261">
        <v>0</v>
      </c>
      <c r="DI16" s="261">
        <v>0</v>
      </c>
      <c r="DJ16" s="261">
        <v>0</v>
      </c>
      <c r="DK16" s="261">
        <v>0</v>
      </c>
      <c r="DL16" s="261">
        <v>0</v>
      </c>
      <c r="DM16" s="261">
        <v>0</v>
      </c>
      <c r="DN16" s="261">
        <v>0</v>
      </c>
      <c r="DO16" s="261">
        <v>0</v>
      </c>
      <c r="DP16" s="261">
        <v>0</v>
      </c>
      <c r="DQ16" s="261">
        <v>0</v>
      </c>
      <c r="DR16" s="261">
        <v>0</v>
      </c>
      <c r="DS16" s="133">
        <v>0</v>
      </c>
      <c r="DU16" s="223"/>
      <c r="DV16" s="223"/>
      <c r="DW16" s="223"/>
      <c r="DX16" s="223"/>
      <c r="DY16" s="223"/>
      <c r="DZ16" s="223"/>
      <c r="EA16" s="223">
        <v>144480.00000000003</v>
      </c>
      <c r="EB16" s="223">
        <v>0</v>
      </c>
      <c r="EC16" s="223">
        <v>0</v>
      </c>
      <c r="ED16" s="223">
        <f t="shared" si="0"/>
        <v>0</v>
      </c>
      <c r="EE16" s="223">
        <f t="shared" si="1"/>
        <v>0</v>
      </c>
      <c r="EF16" s="147" t="str">
        <f t="shared" si="2"/>
        <v>ERROR</v>
      </c>
      <c r="EG16" s="223">
        <f t="shared" si="3"/>
        <v>144480.00000000003</v>
      </c>
      <c r="EK16" s="223">
        <v>0</v>
      </c>
      <c r="EL16" s="223">
        <v>0</v>
      </c>
    </row>
    <row r="17" spans="1:142" ht="12.6" thickBot="1" x14ac:dyDescent="0.45">
      <c r="A17" s="133" t="str">
        <v>Project Development</v>
      </c>
      <c r="B17" s="133" t="str">
        <v>N/A</v>
      </c>
      <c r="C17" s="133" t="str">
        <v>Contracted Labour</v>
      </c>
      <c r="D17" s="133" t="str">
        <v>PT000699</v>
      </c>
      <c r="E17" s="133" t="str">
        <v>Outsource Consultant</v>
      </c>
      <c r="F17" s="133">
        <v>197.79999999999998</v>
      </c>
      <c r="G17" s="133">
        <v>0</v>
      </c>
      <c r="H17" s="256">
        <v>0</v>
      </c>
      <c r="I17" s="256">
        <v>0</v>
      </c>
      <c r="J17" s="256">
        <v>0</v>
      </c>
      <c r="K17" s="256">
        <v>0</v>
      </c>
      <c r="L17" s="256">
        <v>0</v>
      </c>
      <c r="M17" s="386" t="str">
        <v>[C-i-C]</v>
      </c>
      <c r="N17" s="386" t="str">
        <v>[C-i-C]</v>
      </c>
      <c r="O17" s="386" t="str">
        <v>[C-i-C]</v>
      </c>
      <c r="P17" s="386" t="str">
        <v>[C-i-C]</v>
      </c>
      <c r="Q17" s="386" t="str">
        <v>[C-i-C]</v>
      </c>
      <c r="R17" s="386" t="str">
        <v>[C-i-C]</v>
      </c>
      <c r="S17" s="386" t="str">
        <v>[C-i-C]</v>
      </c>
      <c r="T17" s="386" t="str">
        <v>[C-i-C]</v>
      </c>
      <c r="U17" s="386" t="str">
        <v>[C-i-C]</v>
      </c>
      <c r="V17" s="386" t="str">
        <v>[C-i-C]</v>
      </c>
      <c r="W17" s="386" t="str">
        <v>[C-i-C]</v>
      </c>
      <c r="X17" s="386" t="str">
        <v>[C-i-C]</v>
      </c>
      <c r="Y17" s="386" t="str">
        <v>[C-i-C]</v>
      </c>
      <c r="Z17" s="386" t="str">
        <v>[C-i-C]</v>
      </c>
      <c r="AA17" s="386" t="str">
        <v>[C-i-C]</v>
      </c>
      <c r="AB17" s="386" t="str">
        <v>[C-i-C]</v>
      </c>
      <c r="AC17" s="386" t="str">
        <v>[C-i-C]</v>
      </c>
      <c r="AD17" s="386" t="str">
        <v>[C-i-C]</v>
      </c>
      <c r="AE17" s="386" t="str">
        <v>[C-i-C]</v>
      </c>
      <c r="AF17" s="386" t="str">
        <v>[C-i-C]</v>
      </c>
      <c r="AG17" s="386" t="str">
        <v>[C-i-C]</v>
      </c>
      <c r="AH17" s="386" t="str">
        <v>[C-i-C]</v>
      </c>
      <c r="AI17" s="256">
        <v>0</v>
      </c>
      <c r="AJ17" s="256">
        <v>0</v>
      </c>
      <c r="AK17" s="256">
        <v>0</v>
      </c>
      <c r="AL17" s="256">
        <v>0</v>
      </c>
      <c r="AM17" s="256">
        <v>0</v>
      </c>
      <c r="AN17" s="256">
        <v>0</v>
      </c>
      <c r="AO17" s="256">
        <v>0</v>
      </c>
      <c r="AP17" s="256">
        <v>0</v>
      </c>
      <c r="AQ17" s="256">
        <v>0</v>
      </c>
      <c r="AR17" s="256">
        <v>0</v>
      </c>
      <c r="AS17" s="256">
        <v>0</v>
      </c>
      <c r="AT17" s="256">
        <v>0</v>
      </c>
      <c r="AU17" s="256">
        <v>0</v>
      </c>
      <c r="AV17" s="256">
        <v>0</v>
      </c>
      <c r="AW17" s="256">
        <v>0</v>
      </c>
      <c r="AX17" s="256">
        <v>0</v>
      </c>
      <c r="AY17" s="256">
        <v>0</v>
      </c>
      <c r="AZ17" s="256">
        <v>0</v>
      </c>
      <c r="BA17" s="256">
        <v>0</v>
      </c>
      <c r="BB17" s="256">
        <v>0</v>
      </c>
      <c r="BC17" s="256">
        <v>0</v>
      </c>
      <c r="BD17" s="256">
        <v>0</v>
      </c>
      <c r="BE17" s="256">
        <v>0</v>
      </c>
      <c r="BF17" s="256">
        <v>0</v>
      </c>
      <c r="BG17" s="256">
        <v>0</v>
      </c>
      <c r="BH17" s="256">
        <v>0</v>
      </c>
      <c r="BI17" s="256">
        <v>0</v>
      </c>
      <c r="BJ17" s="256">
        <v>0</v>
      </c>
      <c r="BK17" s="256">
        <v>0</v>
      </c>
      <c r="BL17" s="256">
        <v>0</v>
      </c>
      <c r="BM17" s="133">
        <v>0</v>
      </c>
      <c r="BN17" s="260">
        <v>0</v>
      </c>
      <c r="BO17" s="260">
        <v>0</v>
      </c>
      <c r="BP17" s="260">
        <v>0</v>
      </c>
      <c r="BQ17" s="260">
        <v>0</v>
      </c>
      <c r="BR17" s="260">
        <v>0</v>
      </c>
      <c r="BS17" s="387" t="str">
        <v>[C-i-C]</v>
      </c>
      <c r="BT17" s="387" t="str">
        <v>[C-i-C]</v>
      </c>
      <c r="BU17" s="387" t="str">
        <v>[C-i-C]</v>
      </c>
      <c r="BV17" s="387" t="str">
        <v>[C-i-C]</v>
      </c>
      <c r="BW17" s="387" t="str">
        <v>[C-i-C]</v>
      </c>
      <c r="BX17" s="387" t="str">
        <v>[C-i-C]</v>
      </c>
      <c r="BY17" s="387" t="str">
        <v>[C-i-C]</v>
      </c>
      <c r="BZ17" s="387" t="str">
        <v>[C-i-C]</v>
      </c>
      <c r="CA17" s="387" t="str">
        <v>[C-i-C]</v>
      </c>
      <c r="CB17" s="387" t="str">
        <v>[C-i-C]</v>
      </c>
      <c r="CC17" s="387" t="str">
        <v>[C-i-C]</v>
      </c>
      <c r="CD17" s="387" t="str">
        <v>[C-i-C]</v>
      </c>
      <c r="CE17" s="387" t="str">
        <v>[C-i-C]</v>
      </c>
      <c r="CF17" s="387" t="str">
        <v>[C-i-C]</v>
      </c>
      <c r="CG17" s="387" t="str">
        <v>[C-i-C]</v>
      </c>
      <c r="CH17" s="387" t="str">
        <v>[C-i-C]</v>
      </c>
      <c r="CI17" s="387" t="str">
        <v>[C-i-C]</v>
      </c>
      <c r="CJ17" s="387" t="str">
        <v>[C-i-C]</v>
      </c>
      <c r="CK17" s="387" t="str">
        <v>[C-i-C]</v>
      </c>
      <c r="CL17" s="387" t="str">
        <v>[C-i-C]</v>
      </c>
      <c r="CM17" s="387" t="str">
        <v>[C-i-C]</v>
      </c>
      <c r="CN17" s="388" t="str">
        <v>[C-i-C]</v>
      </c>
      <c r="CO17" s="261">
        <v>0</v>
      </c>
      <c r="CP17" s="261">
        <v>0</v>
      </c>
      <c r="CQ17" s="261">
        <v>0</v>
      </c>
      <c r="CR17" s="261">
        <v>0</v>
      </c>
      <c r="CS17" s="261">
        <v>0</v>
      </c>
      <c r="CT17" s="261">
        <v>0</v>
      </c>
      <c r="CU17" s="261">
        <v>0</v>
      </c>
      <c r="CV17" s="261">
        <v>0</v>
      </c>
      <c r="CW17" s="261">
        <v>0</v>
      </c>
      <c r="CX17" s="261">
        <v>0</v>
      </c>
      <c r="CY17" s="261">
        <v>0</v>
      </c>
      <c r="CZ17" s="261">
        <v>0</v>
      </c>
      <c r="DA17" s="261">
        <v>0</v>
      </c>
      <c r="DB17" s="261">
        <v>0</v>
      </c>
      <c r="DC17" s="261">
        <v>0</v>
      </c>
      <c r="DD17" s="261">
        <v>0</v>
      </c>
      <c r="DE17" s="261">
        <v>0</v>
      </c>
      <c r="DF17" s="261">
        <v>0</v>
      </c>
      <c r="DG17" s="261">
        <v>0</v>
      </c>
      <c r="DH17" s="261">
        <v>0</v>
      </c>
      <c r="DI17" s="261">
        <v>0</v>
      </c>
      <c r="DJ17" s="261">
        <v>0</v>
      </c>
      <c r="DK17" s="261">
        <v>0</v>
      </c>
      <c r="DL17" s="261">
        <v>0</v>
      </c>
      <c r="DM17" s="261">
        <v>0</v>
      </c>
      <c r="DN17" s="261">
        <v>0</v>
      </c>
      <c r="DO17" s="261">
        <v>0</v>
      </c>
      <c r="DP17" s="261">
        <v>0</v>
      </c>
      <c r="DQ17" s="261">
        <v>0</v>
      </c>
      <c r="DR17" s="261">
        <v>0</v>
      </c>
      <c r="DS17" s="133">
        <v>0</v>
      </c>
      <c r="DU17" s="223"/>
      <c r="DV17" s="223"/>
      <c r="DW17" s="223"/>
      <c r="DX17" s="223"/>
      <c r="DY17" s="223"/>
      <c r="DZ17" s="223"/>
      <c r="EA17" s="223">
        <v>0</v>
      </c>
      <c r="EB17" s="223">
        <v>17802</v>
      </c>
      <c r="EC17" s="223">
        <v>5934</v>
      </c>
      <c r="ED17" s="223">
        <f t="shared" si="0"/>
        <v>0</v>
      </c>
      <c r="EE17" s="223">
        <f t="shared" si="1"/>
        <v>0</v>
      </c>
      <c r="EF17" s="147" t="str">
        <f t="shared" si="2"/>
        <v>ERROR</v>
      </c>
      <c r="EG17" s="223">
        <f t="shared" si="3"/>
        <v>23736</v>
      </c>
      <c r="EK17" s="223">
        <v>5934</v>
      </c>
      <c r="EL17" s="223">
        <v>0</v>
      </c>
    </row>
    <row r="18" spans="1:142" ht="12.6" thickBot="1" x14ac:dyDescent="0.45">
      <c r="A18" s="133" t="str">
        <v>Project Development</v>
      </c>
      <c r="B18" s="133" t="str">
        <v>N/A</v>
      </c>
      <c r="C18" s="133" t="str">
        <v>Contracted Labour</v>
      </c>
      <c r="D18" s="133" t="str">
        <v>PT003696 AI IFS</v>
      </c>
      <c r="E18" s="133" t="str">
        <v>Outsource Consultant</v>
      </c>
      <c r="F18" s="133">
        <v>185.76</v>
      </c>
      <c r="G18" s="133">
        <v>0</v>
      </c>
      <c r="H18" s="256">
        <v>0</v>
      </c>
      <c r="I18" s="256">
        <v>0</v>
      </c>
      <c r="J18" s="256">
        <v>0</v>
      </c>
      <c r="K18" s="256">
        <v>0</v>
      </c>
      <c r="L18" s="256">
        <v>0</v>
      </c>
      <c r="M18" s="386" t="str">
        <v>[C-i-C]</v>
      </c>
      <c r="N18" s="386" t="str">
        <v>[C-i-C]</v>
      </c>
      <c r="O18" s="386" t="str">
        <v>[C-i-C]</v>
      </c>
      <c r="P18" s="386" t="str">
        <v>[C-i-C]</v>
      </c>
      <c r="Q18" s="386" t="str">
        <v>[C-i-C]</v>
      </c>
      <c r="R18" s="386" t="str">
        <v>[C-i-C]</v>
      </c>
      <c r="S18" s="386" t="str">
        <v>[C-i-C]</v>
      </c>
      <c r="T18" s="386" t="str">
        <v>[C-i-C]</v>
      </c>
      <c r="U18" s="386" t="str">
        <v>[C-i-C]</v>
      </c>
      <c r="V18" s="386" t="str">
        <v>[C-i-C]</v>
      </c>
      <c r="W18" s="386" t="str">
        <v>[C-i-C]</v>
      </c>
      <c r="X18" s="386" t="str">
        <v>[C-i-C]</v>
      </c>
      <c r="Y18" s="386" t="str">
        <v>[C-i-C]</v>
      </c>
      <c r="Z18" s="386" t="str">
        <v>[C-i-C]</v>
      </c>
      <c r="AA18" s="386" t="str">
        <v>[C-i-C]</v>
      </c>
      <c r="AB18" s="386" t="str">
        <v>[C-i-C]</v>
      </c>
      <c r="AC18" s="386" t="str">
        <v>[C-i-C]</v>
      </c>
      <c r="AD18" s="386" t="str">
        <v>[C-i-C]</v>
      </c>
      <c r="AE18" s="386" t="str">
        <v>[C-i-C]</v>
      </c>
      <c r="AF18" s="386" t="str">
        <v>[C-i-C]</v>
      </c>
      <c r="AG18" s="386" t="str">
        <v>[C-i-C]</v>
      </c>
      <c r="AH18" s="386" t="str">
        <v>[C-i-C]</v>
      </c>
      <c r="AI18" s="256">
        <v>0</v>
      </c>
      <c r="AJ18" s="256">
        <v>0</v>
      </c>
      <c r="AK18" s="256">
        <v>0</v>
      </c>
      <c r="AL18" s="256">
        <v>0</v>
      </c>
      <c r="AM18" s="256">
        <v>0</v>
      </c>
      <c r="AN18" s="256">
        <v>0</v>
      </c>
      <c r="AO18" s="256">
        <v>0</v>
      </c>
      <c r="AP18" s="256">
        <v>0</v>
      </c>
      <c r="AQ18" s="256">
        <v>0</v>
      </c>
      <c r="AR18" s="256">
        <v>0</v>
      </c>
      <c r="AS18" s="256">
        <v>0</v>
      </c>
      <c r="AT18" s="256">
        <v>0</v>
      </c>
      <c r="AU18" s="256">
        <v>0</v>
      </c>
      <c r="AV18" s="256">
        <v>0</v>
      </c>
      <c r="AW18" s="256">
        <v>0</v>
      </c>
      <c r="AX18" s="256">
        <v>0</v>
      </c>
      <c r="AY18" s="256">
        <v>0</v>
      </c>
      <c r="AZ18" s="256">
        <v>0</v>
      </c>
      <c r="BA18" s="256">
        <v>0</v>
      </c>
      <c r="BB18" s="256">
        <v>0</v>
      </c>
      <c r="BC18" s="256">
        <v>0</v>
      </c>
      <c r="BD18" s="256">
        <v>0</v>
      </c>
      <c r="BE18" s="256">
        <v>0</v>
      </c>
      <c r="BF18" s="256">
        <v>0</v>
      </c>
      <c r="BG18" s="256">
        <v>0</v>
      </c>
      <c r="BH18" s="256">
        <v>0</v>
      </c>
      <c r="BI18" s="256">
        <v>0</v>
      </c>
      <c r="BJ18" s="256">
        <v>0</v>
      </c>
      <c r="BK18" s="256">
        <v>0</v>
      </c>
      <c r="BL18" s="256">
        <v>0</v>
      </c>
      <c r="BM18" s="133">
        <v>0</v>
      </c>
      <c r="BN18" s="260">
        <v>0</v>
      </c>
      <c r="BO18" s="260">
        <v>0</v>
      </c>
      <c r="BP18" s="260">
        <v>0</v>
      </c>
      <c r="BQ18" s="260">
        <v>0</v>
      </c>
      <c r="BR18" s="260">
        <v>0</v>
      </c>
      <c r="BS18" s="387" t="str">
        <v>[C-i-C]</v>
      </c>
      <c r="BT18" s="387" t="str">
        <v>[C-i-C]</v>
      </c>
      <c r="BU18" s="387" t="str">
        <v>[C-i-C]</v>
      </c>
      <c r="BV18" s="387" t="str">
        <v>[C-i-C]</v>
      </c>
      <c r="BW18" s="387" t="str">
        <v>[C-i-C]</v>
      </c>
      <c r="BX18" s="387" t="str">
        <v>[C-i-C]</v>
      </c>
      <c r="BY18" s="387" t="str">
        <v>[C-i-C]</v>
      </c>
      <c r="BZ18" s="387" t="str">
        <v>[C-i-C]</v>
      </c>
      <c r="CA18" s="387" t="str">
        <v>[C-i-C]</v>
      </c>
      <c r="CB18" s="387" t="str">
        <v>[C-i-C]</v>
      </c>
      <c r="CC18" s="387" t="str">
        <v>[C-i-C]</v>
      </c>
      <c r="CD18" s="387" t="str">
        <v>[C-i-C]</v>
      </c>
      <c r="CE18" s="387" t="str">
        <v>[C-i-C]</v>
      </c>
      <c r="CF18" s="387" t="str">
        <v>[C-i-C]</v>
      </c>
      <c r="CG18" s="387" t="str">
        <v>[C-i-C]</v>
      </c>
      <c r="CH18" s="387" t="str">
        <v>[C-i-C]</v>
      </c>
      <c r="CI18" s="387" t="str">
        <v>[C-i-C]</v>
      </c>
      <c r="CJ18" s="387" t="str">
        <v>[C-i-C]</v>
      </c>
      <c r="CK18" s="387" t="str">
        <v>[C-i-C]</v>
      </c>
      <c r="CL18" s="387" t="str">
        <v>[C-i-C]</v>
      </c>
      <c r="CM18" s="387" t="str">
        <v>[C-i-C]</v>
      </c>
      <c r="CN18" s="388" t="str">
        <v>[C-i-C]</v>
      </c>
      <c r="CO18" s="261">
        <v>0</v>
      </c>
      <c r="CP18" s="261">
        <v>0</v>
      </c>
      <c r="CQ18" s="261">
        <v>0</v>
      </c>
      <c r="CR18" s="261">
        <v>0</v>
      </c>
      <c r="CS18" s="261">
        <v>0</v>
      </c>
      <c r="CT18" s="261">
        <v>0</v>
      </c>
      <c r="CU18" s="261">
        <v>0</v>
      </c>
      <c r="CV18" s="261">
        <v>0</v>
      </c>
      <c r="CW18" s="261">
        <v>0</v>
      </c>
      <c r="CX18" s="261">
        <v>0</v>
      </c>
      <c r="CY18" s="261">
        <v>0</v>
      </c>
      <c r="CZ18" s="261">
        <v>0</v>
      </c>
      <c r="DA18" s="261">
        <v>0</v>
      </c>
      <c r="DB18" s="261">
        <v>0</v>
      </c>
      <c r="DC18" s="261">
        <v>0</v>
      </c>
      <c r="DD18" s="261">
        <v>0</v>
      </c>
      <c r="DE18" s="261">
        <v>0</v>
      </c>
      <c r="DF18" s="261">
        <v>0</v>
      </c>
      <c r="DG18" s="261">
        <v>0</v>
      </c>
      <c r="DH18" s="261">
        <v>0</v>
      </c>
      <c r="DI18" s="261">
        <v>0</v>
      </c>
      <c r="DJ18" s="261">
        <v>0</v>
      </c>
      <c r="DK18" s="261">
        <v>0</v>
      </c>
      <c r="DL18" s="261">
        <v>0</v>
      </c>
      <c r="DM18" s="261">
        <v>0</v>
      </c>
      <c r="DN18" s="261">
        <v>0</v>
      </c>
      <c r="DO18" s="261">
        <v>0</v>
      </c>
      <c r="DP18" s="261">
        <v>0</v>
      </c>
      <c r="DQ18" s="261">
        <v>0</v>
      </c>
      <c r="DR18" s="261">
        <v>0</v>
      </c>
      <c r="DS18" s="133">
        <v>0</v>
      </c>
      <c r="DU18" s="223"/>
      <c r="DV18" s="223"/>
      <c r="DW18" s="223"/>
      <c r="DX18" s="223"/>
      <c r="DY18" s="223"/>
      <c r="DZ18" s="223"/>
      <c r="EA18" s="223">
        <v>111456</v>
      </c>
      <c r="EB18" s="223">
        <v>167184</v>
      </c>
      <c r="EC18" s="223">
        <v>0</v>
      </c>
      <c r="ED18" s="223">
        <f t="shared" si="0"/>
        <v>0</v>
      </c>
      <c r="EE18" s="223">
        <f t="shared" si="1"/>
        <v>0</v>
      </c>
      <c r="EF18" s="147" t="str">
        <f t="shared" si="2"/>
        <v>ERROR</v>
      </c>
      <c r="EG18" s="223">
        <f t="shared" si="3"/>
        <v>278640</v>
      </c>
      <c r="EK18" s="223">
        <v>0</v>
      </c>
      <c r="EL18" s="223">
        <v>0</v>
      </c>
    </row>
    <row r="19" spans="1:142" ht="12.6" thickBot="1" x14ac:dyDescent="0.45">
      <c r="A19" s="133" t="str">
        <v>Land and Environment</v>
      </c>
      <c r="B19" s="133" t="str">
        <v>N/A</v>
      </c>
      <c r="C19" s="133" t="str">
        <v>Contracted Labour</v>
      </c>
      <c r="D19" s="133" t="str">
        <v>PT004728 - 4</v>
      </c>
      <c r="E19" s="133" t="str">
        <v>Outsource Consultant</v>
      </c>
      <c r="F19" s="133">
        <v>209.20704000000001</v>
      </c>
      <c r="G19" s="133">
        <v>0</v>
      </c>
      <c r="H19" s="256">
        <v>0</v>
      </c>
      <c r="I19" s="256">
        <v>0</v>
      </c>
      <c r="J19" s="256">
        <v>0</v>
      </c>
      <c r="K19" s="256">
        <v>0</v>
      </c>
      <c r="L19" s="256">
        <v>0</v>
      </c>
      <c r="M19" s="386" t="str">
        <v>[C-i-C]</v>
      </c>
      <c r="N19" s="386" t="str">
        <v>[C-i-C]</v>
      </c>
      <c r="O19" s="386" t="str">
        <v>[C-i-C]</v>
      </c>
      <c r="P19" s="386" t="str">
        <v>[C-i-C]</v>
      </c>
      <c r="Q19" s="386" t="str">
        <v>[C-i-C]</v>
      </c>
      <c r="R19" s="386" t="str">
        <v>[C-i-C]</v>
      </c>
      <c r="S19" s="386" t="str">
        <v>[C-i-C]</v>
      </c>
      <c r="T19" s="386" t="str">
        <v>[C-i-C]</v>
      </c>
      <c r="U19" s="386" t="str">
        <v>[C-i-C]</v>
      </c>
      <c r="V19" s="386" t="str">
        <v>[C-i-C]</v>
      </c>
      <c r="W19" s="386" t="str">
        <v>[C-i-C]</v>
      </c>
      <c r="X19" s="386" t="str">
        <v>[C-i-C]</v>
      </c>
      <c r="Y19" s="386" t="str">
        <v>[C-i-C]</v>
      </c>
      <c r="Z19" s="386" t="str">
        <v>[C-i-C]</v>
      </c>
      <c r="AA19" s="386" t="str">
        <v>[C-i-C]</v>
      </c>
      <c r="AB19" s="386" t="str">
        <v>[C-i-C]</v>
      </c>
      <c r="AC19" s="386" t="str">
        <v>[C-i-C]</v>
      </c>
      <c r="AD19" s="386" t="str">
        <v>[C-i-C]</v>
      </c>
      <c r="AE19" s="386" t="str">
        <v>[C-i-C]</v>
      </c>
      <c r="AF19" s="386" t="str">
        <v>[C-i-C]</v>
      </c>
      <c r="AG19" s="386" t="str">
        <v>[C-i-C]</v>
      </c>
      <c r="AH19" s="386" t="str">
        <v>[C-i-C]</v>
      </c>
      <c r="AI19" s="256">
        <v>0.8769622029290538</v>
      </c>
      <c r="AJ19" s="256">
        <v>0.8769622029290538</v>
      </c>
      <c r="AK19" s="256">
        <v>0.8769622029290538</v>
      </c>
      <c r="AL19" s="256">
        <v>0.8769622029290538</v>
      </c>
      <c r="AM19" s="256">
        <v>0.8769622029290538</v>
      </c>
      <c r="AN19" s="256">
        <v>0</v>
      </c>
      <c r="AO19" s="256">
        <v>0</v>
      </c>
      <c r="AP19" s="256">
        <v>0</v>
      </c>
      <c r="AQ19" s="256">
        <v>0</v>
      </c>
      <c r="AR19" s="256">
        <v>0</v>
      </c>
      <c r="AS19" s="256">
        <v>0</v>
      </c>
      <c r="AT19" s="256">
        <v>0</v>
      </c>
      <c r="AU19" s="256">
        <v>0</v>
      </c>
      <c r="AV19" s="256">
        <v>0</v>
      </c>
      <c r="AW19" s="256">
        <v>0</v>
      </c>
      <c r="AX19" s="256">
        <v>0</v>
      </c>
      <c r="AY19" s="256">
        <v>0</v>
      </c>
      <c r="AZ19" s="256">
        <v>0</v>
      </c>
      <c r="BA19" s="256">
        <v>0</v>
      </c>
      <c r="BB19" s="256">
        <v>0</v>
      </c>
      <c r="BC19" s="256">
        <v>0</v>
      </c>
      <c r="BD19" s="256">
        <v>0</v>
      </c>
      <c r="BE19" s="256">
        <v>0</v>
      </c>
      <c r="BF19" s="256">
        <v>0</v>
      </c>
      <c r="BG19" s="256">
        <v>0</v>
      </c>
      <c r="BH19" s="256">
        <v>0</v>
      </c>
      <c r="BI19" s="256">
        <v>0</v>
      </c>
      <c r="BJ19" s="256">
        <v>0</v>
      </c>
      <c r="BK19" s="256">
        <v>0</v>
      </c>
      <c r="BL19" s="256">
        <v>0</v>
      </c>
      <c r="BM19" s="133">
        <v>0</v>
      </c>
      <c r="BN19" s="260">
        <v>0</v>
      </c>
      <c r="BO19" s="260">
        <v>0</v>
      </c>
      <c r="BP19" s="260">
        <v>0</v>
      </c>
      <c r="BQ19" s="260">
        <v>0</v>
      </c>
      <c r="BR19" s="260">
        <v>0</v>
      </c>
      <c r="BS19" s="387" t="str">
        <v>[C-i-C]</v>
      </c>
      <c r="BT19" s="387" t="str">
        <v>[C-i-C]</v>
      </c>
      <c r="BU19" s="387" t="str">
        <v>[C-i-C]</v>
      </c>
      <c r="BV19" s="387" t="str">
        <v>[C-i-C]</v>
      </c>
      <c r="BW19" s="387" t="str">
        <v>[C-i-C]</v>
      </c>
      <c r="BX19" s="387" t="str">
        <v>[C-i-C]</v>
      </c>
      <c r="BY19" s="387" t="str">
        <v>[C-i-C]</v>
      </c>
      <c r="BZ19" s="387" t="str">
        <v>[C-i-C]</v>
      </c>
      <c r="CA19" s="387" t="str">
        <v>[C-i-C]</v>
      </c>
      <c r="CB19" s="387" t="str">
        <v>[C-i-C]</v>
      </c>
      <c r="CC19" s="387" t="str">
        <v>[C-i-C]</v>
      </c>
      <c r="CD19" s="387" t="str">
        <v>[C-i-C]</v>
      </c>
      <c r="CE19" s="387" t="str">
        <v>[C-i-C]</v>
      </c>
      <c r="CF19" s="387" t="str">
        <v>[C-i-C]</v>
      </c>
      <c r="CG19" s="387" t="str">
        <v>[C-i-C]</v>
      </c>
      <c r="CH19" s="387" t="str">
        <v>[C-i-C]</v>
      </c>
      <c r="CI19" s="387" t="str">
        <v>[C-i-C]</v>
      </c>
      <c r="CJ19" s="387" t="str">
        <v>[C-i-C]</v>
      </c>
      <c r="CK19" s="387" t="str">
        <v>[C-i-C]</v>
      </c>
      <c r="CL19" s="387" t="str">
        <v>[C-i-C]</v>
      </c>
      <c r="CM19" s="387" t="str">
        <v>[C-i-C]</v>
      </c>
      <c r="CN19" s="388" t="str">
        <v>[C-i-C]</v>
      </c>
      <c r="CO19" s="261">
        <v>27520</v>
      </c>
      <c r="CP19" s="261">
        <v>27520</v>
      </c>
      <c r="CQ19" s="261">
        <v>27520</v>
      </c>
      <c r="CR19" s="261">
        <v>27520</v>
      </c>
      <c r="CS19" s="261">
        <v>27520</v>
      </c>
      <c r="CT19" s="261">
        <v>0</v>
      </c>
      <c r="CU19" s="261">
        <v>0</v>
      </c>
      <c r="CV19" s="261">
        <v>0</v>
      </c>
      <c r="CW19" s="261">
        <v>0</v>
      </c>
      <c r="CX19" s="261">
        <v>0</v>
      </c>
      <c r="CY19" s="261">
        <v>0</v>
      </c>
      <c r="CZ19" s="261">
        <v>0</v>
      </c>
      <c r="DA19" s="261">
        <v>0</v>
      </c>
      <c r="DB19" s="261">
        <v>0</v>
      </c>
      <c r="DC19" s="261">
        <v>0</v>
      </c>
      <c r="DD19" s="261">
        <v>0</v>
      </c>
      <c r="DE19" s="261">
        <v>0</v>
      </c>
      <c r="DF19" s="261">
        <v>0</v>
      </c>
      <c r="DG19" s="261">
        <v>0</v>
      </c>
      <c r="DH19" s="261">
        <v>0</v>
      </c>
      <c r="DI19" s="261">
        <v>0</v>
      </c>
      <c r="DJ19" s="261">
        <v>0</v>
      </c>
      <c r="DK19" s="261">
        <v>0</v>
      </c>
      <c r="DL19" s="261">
        <v>0</v>
      </c>
      <c r="DM19" s="261">
        <v>0</v>
      </c>
      <c r="DN19" s="261">
        <v>0</v>
      </c>
      <c r="DO19" s="261">
        <v>0</v>
      </c>
      <c r="DP19" s="261">
        <v>0</v>
      </c>
      <c r="DQ19" s="261">
        <v>0</v>
      </c>
      <c r="DR19" s="261">
        <v>0</v>
      </c>
      <c r="DS19" s="133">
        <v>0</v>
      </c>
      <c r="DU19" s="223"/>
      <c r="DV19" s="223"/>
      <c r="DW19" s="223"/>
      <c r="DX19" s="223"/>
      <c r="DY19" s="223"/>
      <c r="DZ19" s="223"/>
      <c r="EA19" s="223">
        <v>110080</v>
      </c>
      <c r="EB19" s="223">
        <v>330240</v>
      </c>
      <c r="EC19" s="223">
        <v>302720</v>
      </c>
      <c r="ED19" s="223">
        <f t="shared" si="0"/>
        <v>0</v>
      </c>
      <c r="EE19" s="223">
        <f t="shared" si="1"/>
        <v>0</v>
      </c>
      <c r="EF19" s="147" t="str">
        <f t="shared" si="2"/>
        <v>ERROR</v>
      </c>
      <c r="EG19" s="223">
        <f t="shared" si="3"/>
        <v>743040</v>
      </c>
      <c r="EK19" s="223">
        <v>165120</v>
      </c>
      <c r="EL19" s="223">
        <v>137600</v>
      </c>
    </row>
    <row r="20" spans="1:142" ht="12.6" thickBot="1" x14ac:dyDescent="0.45">
      <c r="A20" s="133" t="str">
        <v>Land and Environment</v>
      </c>
      <c r="B20" s="133" t="str">
        <v>N/A</v>
      </c>
      <c r="C20" s="133" t="str">
        <v>Contracted Labour</v>
      </c>
      <c r="D20" s="133" t="str">
        <v>PT004728 - 4</v>
      </c>
      <c r="E20" s="133" t="str">
        <v>Outsource Consultant</v>
      </c>
      <c r="F20" s="133">
        <v>183.46896000000001</v>
      </c>
      <c r="G20" s="133">
        <v>0</v>
      </c>
      <c r="H20" s="256">
        <v>0</v>
      </c>
      <c r="I20" s="256">
        <v>0</v>
      </c>
      <c r="J20" s="256">
        <v>0</v>
      </c>
      <c r="K20" s="256">
        <v>0</v>
      </c>
      <c r="L20" s="256">
        <v>0</v>
      </c>
      <c r="M20" s="386" t="str">
        <v>[C-i-C]</v>
      </c>
      <c r="N20" s="386" t="str">
        <v>[C-i-C]</v>
      </c>
      <c r="O20" s="386" t="str">
        <v>[C-i-C]</v>
      </c>
      <c r="P20" s="386" t="str">
        <v>[C-i-C]</v>
      </c>
      <c r="Q20" s="386" t="str">
        <v>[C-i-C]</v>
      </c>
      <c r="R20" s="386" t="str">
        <v>[C-i-C]</v>
      </c>
      <c r="S20" s="386" t="str">
        <v>[C-i-C]</v>
      </c>
      <c r="T20" s="386" t="str">
        <v>[C-i-C]</v>
      </c>
      <c r="U20" s="386" t="str">
        <v>[C-i-C]</v>
      </c>
      <c r="V20" s="386" t="str">
        <v>[C-i-C]</v>
      </c>
      <c r="W20" s="386" t="str">
        <v>[C-i-C]</v>
      </c>
      <c r="X20" s="386" t="str">
        <v>[C-i-C]</v>
      </c>
      <c r="Y20" s="386" t="str">
        <v>[C-i-C]</v>
      </c>
      <c r="Z20" s="386" t="str">
        <v>[C-i-C]</v>
      </c>
      <c r="AA20" s="386" t="str">
        <v>[C-i-C]</v>
      </c>
      <c r="AB20" s="386" t="str">
        <v>[C-i-C]</v>
      </c>
      <c r="AC20" s="386" t="str">
        <v>[C-i-C]</v>
      </c>
      <c r="AD20" s="386" t="str">
        <v>[C-i-C]</v>
      </c>
      <c r="AE20" s="386" t="str">
        <v>[C-i-C]</v>
      </c>
      <c r="AF20" s="386" t="str">
        <v>[C-i-C]</v>
      </c>
      <c r="AG20" s="386" t="str">
        <v>[C-i-C]</v>
      </c>
      <c r="AH20" s="386" t="str">
        <v>[C-i-C]</v>
      </c>
      <c r="AI20" s="256">
        <v>0.74999062511718606</v>
      </c>
      <c r="AJ20" s="256">
        <v>0.74999062511718606</v>
      </c>
      <c r="AK20" s="256">
        <v>0.74999062511718606</v>
      </c>
      <c r="AL20" s="256">
        <v>0</v>
      </c>
      <c r="AM20" s="256">
        <v>0</v>
      </c>
      <c r="AN20" s="256">
        <v>0</v>
      </c>
      <c r="AO20" s="256">
        <v>0</v>
      </c>
      <c r="AP20" s="256">
        <v>0</v>
      </c>
      <c r="AQ20" s="256">
        <v>0</v>
      </c>
      <c r="AR20" s="256">
        <v>0</v>
      </c>
      <c r="AS20" s="256">
        <v>0</v>
      </c>
      <c r="AT20" s="256">
        <v>0</v>
      </c>
      <c r="AU20" s="256">
        <v>0</v>
      </c>
      <c r="AV20" s="256">
        <v>0</v>
      </c>
      <c r="AW20" s="256">
        <v>0</v>
      </c>
      <c r="AX20" s="256">
        <v>0</v>
      </c>
      <c r="AY20" s="256">
        <v>0</v>
      </c>
      <c r="AZ20" s="256">
        <v>0</v>
      </c>
      <c r="BA20" s="256">
        <v>0</v>
      </c>
      <c r="BB20" s="256">
        <v>0</v>
      </c>
      <c r="BC20" s="256">
        <v>0</v>
      </c>
      <c r="BD20" s="256">
        <v>0</v>
      </c>
      <c r="BE20" s="256">
        <v>0</v>
      </c>
      <c r="BF20" s="256">
        <v>0</v>
      </c>
      <c r="BG20" s="256">
        <v>0</v>
      </c>
      <c r="BH20" s="256">
        <v>0</v>
      </c>
      <c r="BI20" s="256">
        <v>0</v>
      </c>
      <c r="BJ20" s="256">
        <v>0</v>
      </c>
      <c r="BK20" s="256">
        <v>0</v>
      </c>
      <c r="BL20" s="256">
        <v>0</v>
      </c>
      <c r="BM20" s="133">
        <v>0</v>
      </c>
      <c r="BN20" s="260">
        <v>0</v>
      </c>
      <c r="BO20" s="260">
        <v>0</v>
      </c>
      <c r="BP20" s="260">
        <v>0</v>
      </c>
      <c r="BQ20" s="260">
        <v>0</v>
      </c>
      <c r="BR20" s="260">
        <v>0</v>
      </c>
      <c r="BS20" s="387" t="str">
        <v>[C-i-C]</v>
      </c>
      <c r="BT20" s="387" t="str">
        <v>[C-i-C]</v>
      </c>
      <c r="BU20" s="387" t="str">
        <v>[C-i-C]</v>
      </c>
      <c r="BV20" s="387" t="str">
        <v>[C-i-C]</v>
      </c>
      <c r="BW20" s="387" t="str">
        <v>[C-i-C]</v>
      </c>
      <c r="BX20" s="387" t="str">
        <v>[C-i-C]</v>
      </c>
      <c r="BY20" s="387" t="str">
        <v>[C-i-C]</v>
      </c>
      <c r="BZ20" s="387" t="str">
        <v>[C-i-C]</v>
      </c>
      <c r="CA20" s="387" t="str">
        <v>[C-i-C]</v>
      </c>
      <c r="CB20" s="387" t="str">
        <v>[C-i-C]</v>
      </c>
      <c r="CC20" s="387" t="str">
        <v>[C-i-C]</v>
      </c>
      <c r="CD20" s="387" t="str">
        <v>[C-i-C]</v>
      </c>
      <c r="CE20" s="387" t="str">
        <v>[C-i-C]</v>
      </c>
      <c r="CF20" s="387" t="str">
        <v>[C-i-C]</v>
      </c>
      <c r="CG20" s="387" t="str">
        <v>[C-i-C]</v>
      </c>
      <c r="CH20" s="387" t="str">
        <v>[C-i-C]</v>
      </c>
      <c r="CI20" s="387" t="str">
        <v>[C-i-C]</v>
      </c>
      <c r="CJ20" s="387" t="str">
        <v>[C-i-C]</v>
      </c>
      <c r="CK20" s="387" t="str">
        <v>[C-i-C]</v>
      </c>
      <c r="CL20" s="387" t="str">
        <v>[C-i-C]</v>
      </c>
      <c r="CM20" s="387" t="str">
        <v>[C-i-C]</v>
      </c>
      <c r="CN20" s="388" t="str">
        <v>[C-i-C]</v>
      </c>
      <c r="CO20" s="261">
        <v>20640.000000000004</v>
      </c>
      <c r="CP20" s="261">
        <v>20640.000000000004</v>
      </c>
      <c r="CQ20" s="261">
        <v>20640.000000000004</v>
      </c>
      <c r="CR20" s="261">
        <v>0</v>
      </c>
      <c r="CS20" s="261">
        <v>0</v>
      </c>
      <c r="CT20" s="261">
        <v>0</v>
      </c>
      <c r="CU20" s="261">
        <v>0</v>
      </c>
      <c r="CV20" s="261">
        <v>0</v>
      </c>
      <c r="CW20" s="261">
        <v>0</v>
      </c>
      <c r="CX20" s="261">
        <v>0</v>
      </c>
      <c r="CY20" s="261">
        <v>0</v>
      </c>
      <c r="CZ20" s="261">
        <v>0</v>
      </c>
      <c r="DA20" s="261">
        <v>0</v>
      </c>
      <c r="DB20" s="261">
        <v>0</v>
      </c>
      <c r="DC20" s="261">
        <v>0</v>
      </c>
      <c r="DD20" s="261">
        <v>0</v>
      </c>
      <c r="DE20" s="261">
        <v>0</v>
      </c>
      <c r="DF20" s="261">
        <v>0</v>
      </c>
      <c r="DG20" s="261">
        <v>0</v>
      </c>
      <c r="DH20" s="261">
        <v>0</v>
      </c>
      <c r="DI20" s="261">
        <v>0</v>
      </c>
      <c r="DJ20" s="261">
        <v>0</v>
      </c>
      <c r="DK20" s="261">
        <v>0</v>
      </c>
      <c r="DL20" s="261">
        <v>0</v>
      </c>
      <c r="DM20" s="261">
        <v>0</v>
      </c>
      <c r="DN20" s="261">
        <v>0</v>
      </c>
      <c r="DO20" s="261">
        <v>0</v>
      </c>
      <c r="DP20" s="261">
        <v>0</v>
      </c>
      <c r="DQ20" s="261">
        <v>0</v>
      </c>
      <c r="DR20" s="261">
        <v>0</v>
      </c>
      <c r="DS20" s="133">
        <v>0</v>
      </c>
      <c r="DU20" s="223"/>
      <c r="DV20" s="223"/>
      <c r="DW20" s="223"/>
      <c r="DX20" s="223"/>
      <c r="DY20" s="223"/>
      <c r="DZ20" s="223"/>
      <c r="EA20" s="223">
        <v>82560.000000000015</v>
      </c>
      <c r="EB20" s="223">
        <v>247680.00000000003</v>
      </c>
      <c r="EC20" s="223">
        <v>185760.00000000003</v>
      </c>
      <c r="ED20" s="223">
        <f t="shared" si="0"/>
        <v>0</v>
      </c>
      <c r="EE20" s="223">
        <f t="shared" si="1"/>
        <v>0</v>
      </c>
      <c r="EF20" s="147" t="str">
        <f t="shared" si="2"/>
        <v>ERROR</v>
      </c>
      <c r="EG20" s="223">
        <f t="shared" si="3"/>
        <v>516000.00000000012</v>
      </c>
      <c r="EK20" s="223">
        <v>123840.00000000001</v>
      </c>
      <c r="EL20" s="223">
        <v>61920.000000000015</v>
      </c>
    </row>
  </sheetData>
  <mergeCells count="2">
    <mergeCell ref="S7:V7"/>
    <mergeCell ref="EA7:EE7"/>
  </mergeCells>
  <conditionalFormatting sqref="EH8:EI8">
    <cfRule type="cellIs" dxfId="207" priority="3" operator="equal">
      <formula>"ERROR"</formula>
    </cfRule>
    <cfRule type="cellIs" dxfId="206" priority="4" operator="equal">
      <formula>"OK"</formula>
    </cfRule>
    <cfRule type="expression" dxfId="205" priority="5">
      <formula>$K8="Manual $ Spread"</formula>
    </cfRule>
  </conditionalFormatting>
  <dataValidations count="1">
    <dataValidation type="list" allowBlank="1" showInputMessage="1" showErrorMessage="1" sqref="B9" xr:uid="{243E8B29-D8EE-4B1B-BF69-8798550DDC10}">
      <formula1>"Labour, Expense"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E4052-060F-4FF3-B571-B449393EBADD}">
  <sheetPr codeName="Sheet8">
    <tabColor rgb="FFFFFF00"/>
  </sheetPr>
  <dimension ref="A1:EQ69"/>
  <sheetViews>
    <sheetView showGridLines="0" zoomScaleNormal="100" workbookViewId="0"/>
  </sheetViews>
  <sheetFormatPr defaultColWidth="8.85546875" defaultRowHeight="12.3" outlineLevelCol="1" x14ac:dyDescent="0.4"/>
  <cols>
    <col min="1" max="1" width="37.33203125" style="133" customWidth="1"/>
    <col min="2" max="2" width="37" style="133" customWidth="1"/>
    <col min="3" max="3" width="31.6640625" style="133" bestFit="1" customWidth="1"/>
    <col min="4" max="4" width="30.33203125" style="133" customWidth="1"/>
    <col min="5" max="7" width="10.33203125" style="133" customWidth="1" outlineLevel="1"/>
    <col min="8" max="8" width="10.47265625" style="133" customWidth="1" outlineLevel="1"/>
    <col min="9" max="64" width="10.33203125" style="133" customWidth="1" outlineLevel="1"/>
    <col min="65" max="65" width="5.09375" style="133" customWidth="1" outlineLevel="1"/>
    <col min="66" max="122" width="10.33203125" style="133" customWidth="1" outlineLevel="1"/>
    <col min="123" max="123" width="10.33203125" style="133" customWidth="1"/>
    <col min="124" max="124" width="3.6171875" style="133" customWidth="1"/>
    <col min="125" max="130" width="14" style="133" customWidth="1" outlineLevel="1"/>
    <col min="131" max="135" width="14" style="133" customWidth="1"/>
    <col min="136" max="136" width="10.1875" style="133" bestFit="1" customWidth="1"/>
    <col min="137" max="137" width="13.85546875" style="133" bestFit="1" customWidth="1"/>
    <col min="138" max="138" width="8.85546875" style="133"/>
    <col min="139" max="139" width="3.6171875" style="133" customWidth="1"/>
    <col min="140" max="141" width="8.85546875" style="133"/>
    <col min="142" max="142" width="3.6171875" style="133" customWidth="1"/>
    <col min="143" max="16384" width="8.85546875" style="133"/>
  </cols>
  <sheetData>
    <row r="1" spans="1:147" ht="35.200000000000003" customHeight="1" x14ac:dyDescent="0.4">
      <c r="A1" s="137" t="str">
        <f>Overview!$B$1</f>
        <v>Labour and overhead costs for non-contestable CWOREZ project</v>
      </c>
      <c r="B1" s="170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AY1" s="138"/>
      <c r="AZ1" s="138"/>
      <c r="BA1" s="138"/>
      <c r="BB1" s="138"/>
      <c r="BC1" s="138"/>
      <c r="BD1" s="138"/>
      <c r="BE1" s="138"/>
      <c r="BF1" s="138"/>
      <c r="BG1" s="138"/>
      <c r="BH1" s="138"/>
      <c r="BI1" s="138"/>
      <c r="BJ1" s="138"/>
      <c r="BK1" s="138"/>
      <c r="BL1" s="138"/>
      <c r="BM1" s="225"/>
      <c r="BN1" s="138"/>
      <c r="BO1" s="138"/>
      <c r="BP1" s="138"/>
      <c r="BQ1" s="138"/>
      <c r="BR1" s="138"/>
      <c r="BS1" s="138"/>
      <c r="BT1" s="138"/>
      <c r="BU1" s="138"/>
      <c r="BV1" s="138"/>
      <c r="BW1" s="138"/>
      <c r="BX1" s="138"/>
      <c r="BY1" s="138"/>
      <c r="BZ1" s="138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</row>
    <row r="2" spans="1:147" ht="26.2" customHeight="1" x14ac:dyDescent="0.4">
      <c r="A2" s="142" t="s">
        <v>144</v>
      </c>
      <c r="B2" s="170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  <c r="AR2" s="141"/>
      <c r="AS2" s="141"/>
      <c r="AT2" s="141"/>
      <c r="AU2" s="141"/>
      <c r="AV2" s="141"/>
      <c r="AW2" s="141"/>
      <c r="AX2" s="141"/>
      <c r="AY2" s="141"/>
      <c r="AZ2" s="141"/>
      <c r="BA2" s="141"/>
      <c r="BB2" s="141"/>
      <c r="BC2" s="141"/>
      <c r="BD2" s="141"/>
      <c r="BE2" s="141"/>
      <c r="BF2" s="141"/>
      <c r="BG2" s="141"/>
      <c r="BH2" s="141"/>
      <c r="BI2" s="141"/>
      <c r="BJ2" s="141"/>
      <c r="BK2" s="141"/>
      <c r="BL2" s="141"/>
      <c r="BM2" s="171"/>
      <c r="BN2" s="141"/>
      <c r="BO2" s="141"/>
      <c r="BP2" s="141"/>
      <c r="BQ2" s="141"/>
      <c r="BR2" s="141"/>
      <c r="BS2" s="141"/>
      <c r="BT2" s="141"/>
      <c r="BU2" s="141"/>
      <c r="BV2" s="141"/>
      <c r="BW2" s="141"/>
      <c r="BX2" s="141"/>
      <c r="BY2" s="141"/>
      <c r="BZ2" s="141"/>
      <c r="CA2" s="141"/>
      <c r="CB2" s="141"/>
      <c r="CC2" s="141"/>
      <c r="CD2" s="141"/>
      <c r="CE2" s="141"/>
      <c r="CF2" s="141"/>
      <c r="CG2" s="141"/>
      <c r="CH2" s="141"/>
      <c r="CI2" s="141"/>
      <c r="CJ2" s="141"/>
      <c r="CK2" s="141"/>
      <c r="CL2" s="141"/>
      <c r="CM2" s="141"/>
      <c r="CN2" s="141"/>
      <c r="CO2" s="141"/>
      <c r="CP2" s="141"/>
      <c r="CQ2" s="141"/>
      <c r="CR2" s="141"/>
      <c r="CS2" s="141"/>
      <c r="CT2" s="141"/>
      <c r="CU2" s="141"/>
      <c r="CV2" s="141"/>
      <c r="CW2" s="141"/>
      <c r="CX2" s="141"/>
      <c r="CY2" s="141"/>
      <c r="CZ2" s="141"/>
      <c r="DA2" s="141"/>
      <c r="DB2" s="141"/>
      <c r="DC2" s="141"/>
      <c r="DD2" s="141"/>
      <c r="DE2" s="141"/>
      <c r="DF2" s="141"/>
      <c r="DG2" s="141"/>
      <c r="DH2" s="141"/>
      <c r="DI2" s="141"/>
      <c r="DJ2" s="141"/>
      <c r="DK2" s="141"/>
      <c r="DL2" s="141"/>
      <c r="DM2" s="141"/>
      <c r="DN2" s="141"/>
      <c r="DO2" s="141"/>
      <c r="DP2" s="141"/>
      <c r="DQ2" s="141"/>
      <c r="DR2" s="141"/>
      <c r="DS2" s="141"/>
      <c r="DT2" s="141"/>
      <c r="DU2" s="141"/>
      <c r="DV2" s="141"/>
      <c r="DW2" s="141"/>
      <c r="DX2" s="141"/>
      <c r="DY2" s="141"/>
      <c r="DZ2" s="141"/>
      <c r="EA2" s="141"/>
      <c r="EB2" s="141"/>
      <c r="EC2" s="141"/>
      <c r="ED2" s="141"/>
      <c r="EE2" s="141"/>
      <c r="EF2" s="141"/>
      <c r="EG2" s="141"/>
      <c r="EH2" s="141"/>
      <c r="EI2" s="141"/>
      <c r="EJ2" s="141"/>
      <c r="EK2" s="141"/>
      <c r="EL2" s="141"/>
      <c r="EM2" s="141"/>
    </row>
    <row r="4" spans="1:147" x14ac:dyDescent="0.4">
      <c r="A4" s="146" t="s">
        <v>48</v>
      </c>
      <c r="B4" s="146"/>
    </row>
    <row r="5" spans="1:147" ht="12.6" x14ac:dyDescent="0.45">
      <c r="B5" s="148"/>
      <c r="C5" s="148"/>
      <c r="Q5" s="172"/>
      <c r="R5" s="172"/>
      <c r="S5" s="172"/>
      <c r="T5" s="172"/>
      <c r="U5" s="172"/>
      <c r="V5" s="172"/>
      <c r="W5" s="172"/>
      <c r="DU5" s="172">
        <f>Internal_labour_inputs!DU5</f>
        <v>43891</v>
      </c>
      <c r="DV5" s="172">
        <f>Internal_labour_inputs!DV5</f>
        <v>44013</v>
      </c>
      <c r="DW5" s="172">
        <f>Internal_labour_inputs!DW5</f>
        <v>44378</v>
      </c>
      <c r="DX5" s="172">
        <f>Internal_labour_inputs!DX5</f>
        <v>44743</v>
      </c>
      <c r="DY5" s="172">
        <f>Internal_labour_inputs!DY5</f>
        <v>45108</v>
      </c>
      <c r="DZ5" s="172">
        <f>Internal_labour_inputs!DZ5</f>
        <v>45474</v>
      </c>
      <c r="EA5" s="172">
        <f>Internal_labour_inputs!EA5</f>
        <v>45627</v>
      </c>
      <c r="EB5" s="172">
        <f>Internal_labour_inputs!EB5</f>
        <v>45839</v>
      </c>
      <c r="EC5" s="172">
        <f>Internal_labour_inputs!EC5</f>
        <v>46204</v>
      </c>
      <c r="ED5" s="172">
        <f>Internal_labour_inputs!ED5</f>
        <v>46569</v>
      </c>
      <c r="EE5" s="172">
        <f>Internal_labour_inputs!EE5</f>
        <v>46935</v>
      </c>
    </row>
    <row r="6" spans="1:147" ht="12.6" x14ac:dyDescent="0.45">
      <c r="B6" s="148"/>
      <c r="C6" s="148"/>
      <c r="Q6" s="172"/>
      <c r="R6" s="172"/>
      <c r="S6" s="172"/>
      <c r="T6" s="172"/>
      <c r="U6" s="172"/>
      <c r="V6" s="172"/>
      <c r="W6" s="172"/>
      <c r="DU6" s="172">
        <f>Internal_labour_inputs!DU6</f>
        <v>43983</v>
      </c>
      <c r="DV6" s="172">
        <f>Internal_labour_inputs!DV6</f>
        <v>44348</v>
      </c>
      <c r="DW6" s="172">
        <f>Internal_labour_inputs!DW6</f>
        <v>44713</v>
      </c>
      <c r="DX6" s="172">
        <f>Internal_labour_inputs!DX6</f>
        <v>45078</v>
      </c>
      <c r="DY6" s="172">
        <f>Internal_labour_inputs!DY6</f>
        <v>45444</v>
      </c>
      <c r="DZ6" s="172">
        <f>Internal_labour_inputs!DZ6</f>
        <v>45626</v>
      </c>
      <c r="EA6" s="172">
        <f>Internal_labour_inputs!EA6</f>
        <v>45809</v>
      </c>
      <c r="EB6" s="172">
        <f>Internal_labour_inputs!EB6</f>
        <v>46174</v>
      </c>
      <c r="EC6" s="172">
        <f>Internal_labour_inputs!EC6</f>
        <v>46539</v>
      </c>
      <c r="ED6" s="172">
        <f>Internal_labour_inputs!ED6</f>
        <v>46934</v>
      </c>
      <c r="EE6" s="172">
        <f>Internal_labour_inputs!EE6</f>
        <v>47299</v>
      </c>
    </row>
    <row r="7" spans="1:147" s="168" customFormat="1" ht="16.5" customHeight="1" x14ac:dyDescent="0.4">
      <c r="A7" s="165"/>
      <c r="B7" s="165"/>
      <c r="C7" s="165"/>
      <c r="D7" s="165"/>
      <c r="E7" s="165"/>
      <c r="F7" s="165"/>
      <c r="G7" s="165"/>
      <c r="H7" s="166" t="s">
        <v>145</v>
      </c>
      <c r="I7" s="166"/>
      <c r="J7" s="166"/>
      <c r="K7" s="166"/>
      <c r="L7" s="166"/>
      <c r="M7" s="166"/>
      <c r="N7" s="166"/>
      <c r="O7" s="166"/>
      <c r="P7" s="166"/>
      <c r="Q7" s="167"/>
      <c r="R7" s="167"/>
      <c r="S7" s="399"/>
      <c r="T7" s="399"/>
      <c r="U7" s="399"/>
      <c r="V7" s="399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N7" s="165" t="s">
        <v>124</v>
      </c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 t="s">
        <v>131</v>
      </c>
      <c r="DU7" s="169" t="s">
        <v>132</v>
      </c>
      <c r="DV7" s="169" t="s">
        <v>132</v>
      </c>
      <c r="DW7" s="169" t="s">
        <v>132</v>
      </c>
      <c r="DX7" s="169" t="s">
        <v>132</v>
      </c>
      <c r="DY7" s="169" t="s">
        <v>132</v>
      </c>
      <c r="DZ7" s="169" t="s">
        <v>132</v>
      </c>
      <c r="EA7" s="400" t="s">
        <v>143</v>
      </c>
      <c r="EB7" s="400"/>
      <c r="EC7" s="400"/>
      <c r="ED7" s="400"/>
      <c r="EE7" s="400"/>
      <c r="EF7" s="165"/>
    </row>
    <row r="8" spans="1:147" ht="37.200000000000003" thickBot="1" x14ac:dyDescent="0.45">
      <c r="A8" s="134" t="str">
        <f t="array" ref="A8:DS8">ds_headers</f>
        <v>Broader cost category</v>
      </c>
      <c r="B8" s="134" t="str">
        <v>Item</v>
      </c>
      <c r="C8" s="134" t="str">
        <v>Cost Category</v>
      </c>
      <c r="D8" s="134" t="str">
        <v>CWOREZ (WO)</v>
      </c>
      <c r="E8" s="135" t="str">
        <v>Resource</v>
      </c>
      <c r="F8" s="135" t="str">
        <v>FullRate (Converted to Real 2026)</v>
      </c>
      <c r="G8" s="135" t="str">
        <v>BaseRate (Converted to Real 2026)</v>
      </c>
      <c r="H8" s="135">
        <v>45566</v>
      </c>
      <c r="I8" s="135">
        <v>45597</v>
      </c>
      <c r="J8" s="135">
        <v>45627</v>
      </c>
      <c r="K8" s="135">
        <v>45658</v>
      </c>
      <c r="L8" s="135">
        <v>45689</v>
      </c>
      <c r="M8" s="135">
        <v>45717</v>
      </c>
      <c r="N8" s="135">
        <v>45748</v>
      </c>
      <c r="O8" s="135">
        <v>45778</v>
      </c>
      <c r="P8" s="135">
        <v>45809</v>
      </c>
      <c r="Q8" s="135">
        <v>45839</v>
      </c>
      <c r="R8" s="135">
        <v>45870</v>
      </c>
      <c r="S8" s="135">
        <v>45901</v>
      </c>
      <c r="T8" s="135">
        <v>45931</v>
      </c>
      <c r="U8" s="135">
        <v>45962</v>
      </c>
      <c r="V8" s="135">
        <v>45992</v>
      </c>
      <c r="W8" s="135">
        <v>46023</v>
      </c>
      <c r="X8" s="135">
        <v>46054</v>
      </c>
      <c r="Y8" s="135">
        <v>46082</v>
      </c>
      <c r="Z8" s="135">
        <v>46113</v>
      </c>
      <c r="AA8" s="135">
        <v>46143</v>
      </c>
      <c r="AB8" s="135">
        <v>46174</v>
      </c>
      <c r="AC8" s="135">
        <v>46204</v>
      </c>
      <c r="AD8" s="135">
        <v>46235</v>
      </c>
      <c r="AE8" s="135">
        <v>46266</v>
      </c>
      <c r="AF8" s="135">
        <v>46296</v>
      </c>
      <c r="AG8" s="135">
        <v>46327</v>
      </c>
      <c r="AH8" s="135">
        <v>46357</v>
      </c>
      <c r="AI8" s="135">
        <v>46388</v>
      </c>
      <c r="AJ8" s="135">
        <v>46419</v>
      </c>
      <c r="AK8" s="135">
        <v>46447</v>
      </c>
      <c r="AL8" s="135">
        <v>46478</v>
      </c>
      <c r="AM8" s="135">
        <v>46508</v>
      </c>
      <c r="AN8" s="135">
        <v>46539</v>
      </c>
      <c r="AO8" s="135">
        <v>46569</v>
      </c>
      <c r="AP8" s="135">
        <v>46600</v>
      </c>
      <c r="AQ8" s="135">
        <v>46631</v>
      </c>
      <c r="AR8" s="135">
        <v>46661</v>
      </c>
      <c r="AS8" s="135">
        <v>46692</v>
      </c>
      <c r="AT8" s="135">
        <v>46722</v>
      </c>
      <c r="AU8" s="135">
        <v>46753</v>
      </c>
      <c r="AV8" s="135">
        <v>46784</v>
      </c>
      <c r="AW8" s="135">
        <v>46813</v>
      </c>
      <c r="AX8" s="135">
        <v>46844</v>
      </c>
      <c r="AY8" s="135">
        <v>46874</v>
      </c>
      <c r="AZ8" s="135">
        <v>46905</v>
      </c>
      <c r="BA8" s="135">
        <v>46935</v>
      </c>
      <c r="BB8" s="135">
        <v>46966</v>
      </c>
      <c r="BC8" s="135">
        <v>46997</v>
      </c>
      <c r="BD8" s="135">
        <v>47027</v>
      </c>
      <c r="BE8" s="135">
        <v>47058</v>
      </c>
      <c r="BF8" s="135">
        <v>47088</v>
      </c>
      <c r="BG8" s="135">
        <v>47119</v>
      </c>
      <c r="BH8" s="135">
        <v>47150</v>
      </c>
      <c r="BI8" s="135">
        <v>47178</v>
      </c>
      <c r="BJ8" s="135">
        <v>47209</v>
      </c>
      <c r="BK8" s="135">
        <v>47239</v>
      </c>
      <c r="BL8" s="135">
        <v>47270</v>
      </c>
      <c r="BM8" s="135" t="str">
        <v>blank</v>
      </c>
      <c r="BN8" s="135">
        <v>45566</v>
      </c>
      <c r="BO8" s="135">
        <v>45597</v>
      </c>
      <c r="BP8" s="135">
        <v>45627</v>
      </c>
      <c r="BQ8" s="135">
        <v>45658</v>
      </c>
      <c r="BR8" s="135">
        <v>45689</v>
      </c>
      <c r="BS8" s="135">
        <v>45717</v>
      </c>
      <c r="BT8" s="135">
        <v>45748</v>
      </c>
      <c r="BU8" s="135">
        <v>45778</v>
      </c>
      <c r="BV8" s="135">
        <v>45809</v>
      </c>
      <c r="BW8" s="135">
        <v>45839</v>
      </c>
      <c r="BX8" s="135">
        <v>45870</v>
      </c>
      <c r="BY8" s="135">
        <v>45901</v>
      </c>
      <c r="BZ8" s="135">
        <v>45931</v>
      </c>
      <c r="CA8" s="135">
        <v>45962</v>
      </c>
      <c r="CB8" s="135">
        <v>45992</v>
      </c>
      <c r="CC8" s="135">
        <v>46023</v>
      </c>
      <c r="CD8" s="135">
        <v>46054</v>
      </c>
      <c r="CE8" s="135">
        <v>46082</v>
      </c>
      <c r="CF8" s="135">
        <v>46113</v>
      </c>
      <c r="CG8" s="135">
        <v>46143</v>
      </c>
      <c r="CH8" s="135">
        <v>46174</v>
      </c>
      <c r="CI8" s="135">
        <v>46204</v>
      </c>
      <c r="CJ8" s="135">
        <v>46235</v>
      </c>
      <c r="CK8" s="135">
        <v>46266</v>
      </c>
      <c r="CL8" s="135">
        <v>46296</v>
      </c>
      <c r="CM8" s="135">
        <v>46327</v>
      </c>
      <c r="CN8" s="135">
        <v>46357</v>
      </c>
      <c r="CO8" s="135">
        <v>46388</v>
      </c>
      <c r="CP8" s="135">
        <v>46419</v>
      </c>
      <c r="CQ8" s="135">
        <v>46447</v>
      </c>
      <c r="CR8" s="135">
        <v>46478</v>
      </c>
      <c r="CS8" s="135">
        <v>46508</v>
      </c>
      <c r="CT8" s="135">
        <v>46539</v>
      </c>
      <c r="CU8" s="135">
        <v>46569</v>
      </c>
      <c r="CV8" s="135">
        <v>46600</v>
      </c>
      <c r="CW8" s="135">
        <v>46631</v>
      </c>
      <c r="CX8" s="135">
        <v>46661</v>
      </c>
      <c r="CY8" s="135">
        <v>46692</v>
      </c>
      <c r="CZ8" s="135">
        <v>46722</v>
      </c>
      <c r="DA8" s="135">
        <v>46753</v>
      </c>
      <c r="DB8" s="135">
        <v>46784</v>
      </c>
      <c r="DC8" s="135">
        <v>46813</v>
      </c>
      <c r="DD8" s="135">
        <v>46844</v>
      </c>
      <c r="DE8" s="135">
        <v>46874</v>
      </c>
      <c r="DF8" s="135">
        <v>46905</v>
      </c>
      <c r="DG8" s="135">
        <v>46935</v>
      </c>
      <c r="DH8" s="135">
        <v>46966</v>
      </c>
      <c r="DI8" s="135">
        <v>46997</v>
      </c>
      <c r="DJ8" s="135">
        <v>47027</v>
      </c>
      <c r="DK8" s="135">
        <v>47058</v>
      </c>
      <c r="DL8" s="135">
        <v>47088</v>
      </c>
      <c r="DM8" s="135">
        <v>47119</v>
      </c>
      <c r="DN8" s="135">
        <v>47150</v>
      </c>
      <c r="DO8" s="135">
        <v>47178</v>
      </c>
      <c r="DP8" s="135">
        <v>47209</v>
      </c>
      <c r="DQ8" s="135">
        <v>47239</v>
      </c>
      <c r="DR8" s="135">
        <v>47270</v>
      </c>
      <c r="DS8" s="135" t="str">
        <v>Blank</v>
      </c>
      <c r="DT8" s="174"/>
      <c r="DU8" s="291" t="str" cm="1">
        <f t="array" ref="DU8:EE8">model_period</f>
        <v>FY2020
(1 Mar 2020 to 30 Jun 2020)</v>
      </c>
      <c r="DV8" s="291" t="str">
        <v>FY2021</v>
      </c>
      <c r="DW8" s="291" t="str">
        <v>FY2022</v>
      </c>
      <c r="DX8" s="291" t="str">
        <v>FY2023</v>
      </c>
      <c r="DY8" s="291" t="str">
        <v>FY2024</v>
      </c>
      <c r="DZ8" s="291" t="str">
        <v>FY2025
(1 Jul 2024 to 28 Feb 2025)</v>
      </c>
      <c r="EA8" s="291" t="str">
        <v>FY2025
(1 Mar 2025 - 30 Jun 2025)</v>
      </c>
      <c r="EB8" s="291" t="str">
        <v>FY2026</v>
      </c>
      <c r="EC8" s="291" t="str">
        <v>FY2027</v>
      </c>
      <c r="ED8" s="292" t="str">
        <v>FY2028</v>
      </c>
      <c r="EE8" s="292" t="str">
        <v>FY2029</v>
      </c>
      <c r="EF8" s="176" t="s">
        <v>136</v>
      </c>
      <c r="EG8" s="293" t="s">
        <v>137</v>
      </c>
      <c r="EH8" s="184" t="str">
        <f>IF(ROUND(SUM(EG9:EG69),5)=ROUND('Non-labour_calcs'!N20,5),"OK","ERROR")</f>
        <v>OK</v>
      </c>
      <c r="EI8" s="174"/>
      <c r="EJ8" s="175" t="s">
        <v>228</v>
      </c>
      <c r="EK8" s="175" t="s">
        <v>229</v>
      </c>
      <c r="EL8" s="174"/>
      <c r="EM8" s="175" t="s">
        <v>253</v>
      </c>
      <c r="EN8" s="174"/>
      <c r="EO8" s="174"/>
      <c r="EP8" s="174"/>
      <c r="EQ8" s="174"/>
    </row>
    <row r="9" spans="1:147" ht="12.6" thickBot="1" x14ac:dyDescent="0.45">
      <c r="A9" s="133" t="str" cm="1">
        <f t="array" ref="A9:DS69">_xlfn._xlws.FILTER(data_source,ds_costcat="Non-labour")</f>
        <v>Project Management</v>
      </c>
      <c r="B9" s="381" t="str">
        <v>[C-i-C] Item 1</v>
      </c>
      <c r="C9" s="133" t="str">
        <v>Non-labour</v>
      </c>
      <c r="D9" s="133">
        <v>606796</v>
      </c>
      <c r="E9" s="133" t="str">
        <v>Outsource Consultant</v>
      </c>
      <c r="F9" s="133">
        <v>0</v>
      </c>
      <c r="G9" s="133">
        <v>0</v>
      </c>
      <c r="H9" s="133">
        <v>0</v>
      </c>
      <c r="I9" s="133">
        <v>0</v>
      </c>
      <c r="J9" s="133">
        <v>0</v>
      </c>
      <c r="K9" s="133">
        <v>0</v>
      </c>
      <c r="L9" s="133">
        <v>0</v>
      </c>
      <c r="M9" s="381" t="str">
        <v>[C-i-C]</v>
      </c>
      <c r="N9" s="381" t="str">
        <v>[C-i-C]</v>
      </c>
      <c r="O9" s="381" t="str">
        <v>[C-i-C]</v>
      </c>
      <c r="P9" s="381" t="str">
        <v>[C-i-C]</v>
      </c>
      <c r="Q9" s="381" t="str">
        <v>[C-i-C]</v>
      </c>
      <c r="R9" s="381" t="str">
        <v>[C-i-C]</v>
      </c>
      <c r="S9" s="381" t="str">
        <v>[C-i-C]</v>
      </c>
      <c r="T9" s="381" t="str">
        <v>[C-i-C]</v>
      </c>
      <c r="U9" s="381" t="str">
        <v>[C-i-C]</v>
      </c>
      <c r="V9" s="381" t="str">
        <v>[C-i-C]</v>
      </c>
      <c r="W9" s="381" t="str">
        <v>[C-i-C]</v>
      </c>
      <c r="X9" s="381" t="str">
        <v>[C-i-C]</v>
      </c>
      <c r="Y9" s="381" t="str">
        <v>[C-i-C]</v>
      </c>
      <c r="Z9" s="381" t="str">
        <v>[C-i-C]</v>
      </c>
      <c r="AA9" s="381" t="str">
        <v>[C-i-C]</v>
      </c>
      <c r="AB9" s="381" t="str">
        <v>[C-i-C]</v>
      </c>
      <c r="AC9" s="381" t="str">
        <v>[C-i-C]</v>
      </c>
      <c r="AD9" s="381" t="str">
        <v>[C-i-C]</v>
      </c>
      <c r="AE9" s="381" t="str">
        <v>[C-i-C]</v>
      </c>
      <c r="AF9" s="381" t="str">
        <v>[C-i-C]</v>
      </c>
      <c r="AG9" s="381" t="str">
        <v>[C-i-C]</v>
      </c>
      <c r="AH9" s="381" t="str">
        <v>[C-i-C]</v>
      </c>
      <c r="AI9" s="133">
        <v>0</v>
      </c>
      <c r="AJ9" s="133">
        <v>0</v>
      </c>
      <c r="AK9" s="133">
        <v>0</v>
      </c>
      <c r="AL9" s="133">
        <v>0</v>
      </c>
      <c r="AM9" s="133">
        <v>0</v>
      </c>
      <c r="AN9" s="133">
        <v>0</v>
      </c>
      <c r="AO9" s="133">
        <v>0</v>
      </c>
      <c r="AP9" s="133">
        <v>0</v>
      </c>
      <c r="AQ9" s="133">
        <v>0</v>
      </c>
      <c r="AR9" s="133">
        <v>0</v>
      </c>
      <c r="AS9" s="133">
        <v>0</v>
      </c>
      <c r="AT9" s="133">
        <v>0</v>
      </c>
      <c r="AU9" s="133">
        <v>0</v>
      </c>
      <c r="AV9" s="133">
        <v>0</v>
      </c>
      <c r="AW9" s="133">
        <v>0</v>
      </c>
      <c r="AX9" s="133">
        <v>0</v>
      </c>
      <c r="AY9" s="133">
        <v>0</v>
      </c>
      <c r="AZ9" s="133">
        <v>0</v>
      </c>
      <c r="BA9" s="133">
        <v>0</v>
      </c>
      <c r="BB9" s="133">
        <v>0</v>
      </c>
      <c r="BC9" s="133">
        <v>0</v>
      </c>
      <c r="BD9" s="133">
        <v>0</v>
      </c>
      <c r="BE9" s="133">
        <v>0</v>
      </c>
      <c r="BF9" s="133">
        <v>0</v>
      </c>
      <c r="BG9" s="133">
        <v>0</v>
      </c>
      <c r="BH9" s="133">
        <v>0</v>
      </c>
      <c r="BI9" s="133">
        <v>0</v>
      </c>
      <c r="BJ9" s="133">
        <v>0</v>
      </c>
      <c r="BK9" s="133">
        <v>0</v>
      </c>
      <c r="BL9" s="133">
        <v>0</v>
      </c>
      <c r="BM9" s="133">
        <v>0</v>
      </c>
      <c r="BN9" s="133">
        <v>0</v>
      </c>
      <c r="BO9" s="133">
        <v>0</v>
      </c>
      <c r="BP9" s="133">
        <v>0</v>
      </c>
      <c r="BQ9" s="133">
        <v>0</v>
      </c>
      <c r="BR9" s="133">
        <v>0</v>
      </c>
      <c r="BS9" s="381" t="str">
        <v>[C-i-C]</v>
      </c>
      <c r="BT9" s="381" t="str">
        <v>[C-i-C]</v>
      </c>
      <c r="BU9" s="381" t="str">
        <v>[C-i-C]</v>
      </c>
      <c r="BV9" s="381" t="str">
        <v>[C-i-C]</v>
      </c>
      <c r="BW9" s="381" t="str">
        <v>[C-i-C]</v>
      </c>
      <c r="BX9" s="381" t="str">
        <v>[C-i-C]</v>
      </c>
      <c r="BY9" s="381" t="str">
        <v>[C-i-C]</v>
      </c>
      <c r="BZ9" s="381" t="str">
        <v>[C-i-C]</v>
      </c>
      <c r="CA9" s="381" t="str">
        <v>[C-i-C]</v>
      </c>
      <c r="CB9" s="381" t="str">
        <v>[C-i-C]</v>
      </c>
      <c r="CC9" s="381" t="str">
        <v>[C-i-C]</v>
      </c>
      <c r="CD9" s="381" t="str">
        <v>[C-i-C]</v>
      </c>
      <c r="CE9" s="381" t="str">
        <v>[C-i-C]</v>
      </c>
      <c r="CF9" s="381" t="str">
        <v>[C-i-C]</v>
      </c>
      <c r="CG9" s="381" t="str">
        <v>[C-i-C]</v>
      </c>
      <c r="CH9" s="381" t="str">
        <v>[C-i-C]</v>
      </c>
      <c r="CI9" s="381" t="str">
        <v>[C-i-C]</v>
      </c>
      <c r="CJ9" s="381" t="str">
        <v>[C-i-C]</v>
      </c>
      <c r="CK9" s="381" t="str">
        <v>[C-i-C]</v>
      </c>
      <c r="CL9" s="381" t="str">
        <v>[C-i-C]</v>
      </c>
      <c r="CM9" s="381" t="str">
        <v>[C-i-C]</v>
      </c>
      <c r="CN9" s="381" t="str">
        <v>[C-i-C]</v>
      </c>
      <c r="CO9" s="133">
        <v>96477.712839111104</v>
      </c>
      <c r="CP9" s="133">
        <v>96477.712839111104</v>
      </c>
      <c r="CQ9" s="133">
        <v>96477.712839111104</v>
      </c>
      <c r="CR9" s="133">
        <v>96477.712839111104</v>
      </c>
      <c r="CS9" s="133">
        <v>96477.712839111104</v>
      </c>
      <c r="CT9" s="133">
        <v>96477.712839111104</v>
      </c>
      <c r="CU9" s="133">
        <v>96477.712839111104</v>
      </c>
      <c r="CV9" s="133">
        <v>96477.712839111104</v>
      </c>
      <c r="CW9" s="133">
        <v>96477.712839111104</v>
      </c>
      <c r="CX9" s="133">
        <v>96477.712839111104</v>
      </c>
      <c r="CY9" s="133">
        <v>96477.712839111104</v>
      </c>
      <c r="CZ9" s="133">
        <v>96477.712839111104</v>
      </c>
      <c r="DA9" s="133">
        <v>96477.712839111104</v>
      </c>
      <c r="DB9" s="133">
        <v>96477.712839111104</v>
      </c>
      <c r="DC9" s="133">
        <v>96477.712839111104</v>
      </c>
      <c r="DD9" s="133">
        <v>0</v>
      </c>
      <c r="DE9" s="133">
        <v>0</v>
      </c>
      <c r="DF9" s="133">
        <v>0</v>
      </c>
      <c r="DG9" s="133">
        <v>0</v>
      </c>
      <c r="DH9" s="133">
        <v>0</v>
      </c>
      <c r="DI9" s="133">
        <v>0</v>
      </c>
      <c r="DJ9" s="133">
        <v>0</v>
      </c>
      <c r="DK9" s="133">
        <v>0</v>
      </c>
      <c r="DL9" s="133">
        <v>0</v>
      </c>
      <c r="DM9" s="133">
        <v>0</v>
      </c>
      <c r="DN9" s="133">
        <v>0</v>
      </c>
      <c r="DO9" s="133">
        <v>0</v>
      </c>
      <c r="DP9" s="133">
        <v>0</v>
      </c>
      <c r="DQ9" s="133">
        <v>0</v>
      </c>
      <c r="DR9" s="133">
        <v>0</v>
      </c>
      <c r="DS9" s="133">
        <v>0</v>
      </c>
      <c r="DU9" s="282"/>
      <c r="DV9" s="282"/>
      <c r="DW9" s="282"/>
      <c r="DX9" s="282"/>
      <c r="DY9" s="282"/>
      <c r="DZ9" s="282"/>
      <c r="EA9" s="282">
        <v>0</v>
      </c>
      <c r="EB9" s="282">
        <v>578866.27703466662</v>
      </c>
      <c r="EC9" s="282">
        <v>1157732.5540693332</v>
      </c>
      <c r="ED9" s="282">
        <f>SUM(CU9:DF9)</f>
        <v>868299.41555199993</v>
      </c>
      <c r="EE9" s="282">
        <f>SUM(DG9:DR9)</f>
        <v>0</v>
      </c>
      <c r="EF9" s="147" t="str">
        <f>IF(ROUND(EG9-SUM(BN9:DR9),3)=0,"OK","ERROR")</f>
        <v>ERROR</v>
      </c>
      <c r="EG9" s="282">
        <f>SUM(DU9:EE9)</f>
        <v>2604898.2466559997</v>
      </c>
      <c r="EJ9" s="282">
        <v>578866.27703466662</v>
      </c>
      <c r="EK9" s="282">
        <v>578866.27703466662</v>
      </c>
      <c r="EM9" s="147" t="str">
        <f>INDEX(Inputs!$EH$3:$EH$459,MATCH($B9,Inputs!$B$3:$B$459,0))</f>
        <v>No</v>
      </c>
    </row>
    <row r="10" spans="1:147" ht="12.6" thickBot="1" x14ac:dyDescent="0.45">
      <c r="A10" s="133" t="str">
        <v>Community and Stakeholder Engagement</v>
      </c>
      <c r="B10" s="381" t="str">
        <v>[C-i-C] Item 2</v>
      </c>
      <c r="C10" s="133" t="str">
        <v>Non-labour</v>
      </c>
      <c r="D10" s="133">
        <v>606798</v>
      </c>
      <c r="E10" s="133" t="str">
        <v>Outsource Consultant</v>
      </c>
      <c r="F10" s="133">
        <v>0</v>
      </c>
      <c r="G10" s="133">
        <v>0</v>
      </c>
      <c r="H10" s="133">
        <v>0</v>
      </c>
      <c r="I10" s="133">
        <v>0</v>
      </c>
      <c r="J10" s="133">
        <v>0</v>
      </c>
      <c r="K10" s="133">
        <v>0</v>
      </c>
      <c r="L10" s="133">
        <v>0</v>
      </c>
      <c r="M10" s="381" t="str">
        <v>[C-i-C]</v>
      </c>
      <c r="N10" s="381" t="str">
        <v>[C-i-C]</v>
      </c>
      <c r="O10" s="381" t="str">
        <v>[C-i-C]</v>
      </c>
      <c r="P10" s="381" t="str">
        <v>[C-i-C]</v>
      </c>
      <c r="Q10" s="381" t="str">
        <v>[C-i-C]</v>
      </c>
      <c r="R10" s="381" t="str">
        <v>[C-i-C]</v>
      </c>
      <c r="S10" s="381" t="str">
        <v>[C-i-C]</v>
      </c>
      <c r="T10" s="381" t="str">
        <v>[C-i-C]</v>
      </c>
      <c r="U10" s="381" t="str">
        <v>[C-i-C]</v>
      </c>
      <c r="V10" s="381" t="str">
        <v>[C-i-C]</v>
      </c>
      <c r="W10" s="381" t="str">
        <v>[C-i-C]</v>
      </c>
      <c r="X10" s="381" t="str">
        <v>[C-i-C]</v>
      </c>
      <c r="Y10" s="381" t="str">
        <v>[C-i-C]</v>
      </c>
      <c r="Z10" s="381" t="str">
        <v>[C-i-C]</v>
      </c>
      <c r="AA10" s="381" t="str">
        <v>[C-i-C]</v>
      </c>
      <c r="AB10" s="381" t="str">
        <v>[C-i-C]</v>
      </c>
      <c r="AC10" s="381" t="str">
        <v>[C-i-C]</v>
      </c>
      <c r="AD10" s="381" t="str">
        <v>[C-i-C]</v>
      </c>
      <c r="AE10" s="381" t="str">
        <v>[C-i-C]</v>
      </c>
      <c r="AF10" s="381" t="str">
        <v>[C-i-C]</v>
      </c>
      <c r="AG10" s="381" t="str">
        <v>[C-i-C]</v>
      </c>
      <c r="AH10" s="381" t="str">
        <v>[C-i-C]</v>
      </c>
      <c r="AI10" s="133">
        <v>0</v>
      </c>
      <c r="AJ10" s="133">
        <v>0</v>
      </c>
      <c r="AK10" s="133">
        <v>0</v>
      </c>
      <c r="AL10" s="133">
        <v>0</v>
      </c>
      <c r="AM10" s="133">
        <v>0</v>
      </c>
      <c r="AN10" s="133">
        <v>0</v>
      </c>
      <c r="AO10" s="133">
        <v>0</v>
      </c>
      <c r="AP10" s="133">
        <v>0</v>
      </c>
      <c r="AQ10" s="133">
        <v>0</v>
      </c>
      <c r="AR10" s="133">
        <v>0</v>
      </c>
      <c r="AS10" s="133">
        <v>0</v>
      </c>
      <c r="AT10" s="133">
        <v>0</v>
      </c>
      <c r="AU10" s="133">
        <v>0</v>
      </c>
      <c r="AV10" s="133">
        <v>0</v>
      </c>
      <c r="AW10" s="133">
        <v>0</v>
      </c>
      <c r="AX10" s="133">
        <v>0</v>
      </c>
      <c r="AY10" s="133">
        <v>0</v>
      </c>
      <c r="AZ10" s="133">
        <v>0</v>
      </c>
      <c r="BA10" s="133">
        <v>0</v>
      </c>
      <c r="BB10" s="133">
        <v>0</v>
      </c>
      <c r="BC10" s="133">
        <v>0</v>
      </c>
      <c r="BD10" s="133">
        <v>0</v>
      </c>
      <c r="BE10" s="133">
        <v>0</v>
      </c>
      <c r="BF10" s="133">
        <v>0</v>
      </c>
      <c r="BG10" s="133">
        <v>0</v>
      </c>
      <c r="BH10" s="133">
        <v>0</v>
      </c>
      <c r="BI10" s="133">
        <v>0</v>
      </c>
      <c r="BJ10" s="133">
        <v>0</v>
      </c>
      <c r="BK10" s="133">
        <v>0</v>
      </c>
      <c r="BL10" s="133">
        <v>0</v>
      </c>
      <c r="BM10" s="133">
        <v>0</v>
      </c>
      <c r="BN10" s="133">
        <v>0</v>
      </c>
      <c r="BO10" s="133">
        <v>0</v>
      </c>
      <c r="BP10" s="133">
        <v>0</v>
      </c>
      <c r="BQ10" s="133">
        <v>0</v>
      </c>
      <c r="BR10" s="133">
        <v>0</v>
      </c>
      <c r="BS10" s="381" t="str">
        <v>[C-i-C]</v>
      </c>
      <c r="BT10" s="381" t="str">
        <v>[C-i-C]</v>
      </c>
      <c r="BU10" s="381" t="str">
        <v>[C-i-C]</v>
      </c>
      <c r="BV10" s="381" t="str">
        <v>[C-i-C]</v>
      </c>
      <c r="BW10" s="381" t="str">
        <v>[C-i-C]</v>
      </c>
      <c r="BX10" s="381" t="str">
        <v>[C-i-C]</v>
      </c>
      <c r="BY10" s="381" t="str">
        <v>[C-i-C]</v>
      </c>
      <c r="BZ10" s="381" t="str">
        <v>[C-i-C]</v>
      </c>
      <c r="CA10" s="381" t="str">
        <v>[C-i-C]</v>
      </c>
      <c r="CB10" s="381" t="str">
        <v>[C-i-C]</v>
      </c>
      <c r="CC10" s="381" t="str">
        <v>[C-i-C]</v>
      </c>
      <c r="CD10" s="381" t="str">
        <v>[C-i-C]</v>
      </c>
      <c r="CE10" s="381" t="str">
        <v>[C-i-C]</v>
      </c>
      <c r="CF10" s="381" t="str">
        <v>[C-i-C]</v>
      </c>
      <c r="CG10" s="381" t="str">
        <v>[C-i-C]</v>
      </c>
      <c r="CH10" s="381" t="str">
        <v>[C-i-C]</v>
      </c>
      <c r="CI10" s="381" t="str">
        <v>[C-i-C]</v>
      </c>
      <c r="CJ10" s="381" t="str">
        <v>[C-i-C]</v>
      </c>
      <c r="CK10" s="381" t="str">
        <v>[C-i-C]</v>
      </c>
      <c r="CL10" s="381" t="str">
        <v>[C-i-C]</v>
      </c>
      <c r="CM10" s="381" t="str">
        <v>[C-i-C]</v>
      </c>
      <c r="CN10" s="381" t="str">
        <v>[C-i-C]</v>
      </c>
      <c r="CO10" s="133">
        <v>0</v>
      </c>
      <c r="CP10" s="133">
        <v>0</v>
      </c>
      <c r="CQ10" s="133">
        <v>0</v>
      </c>
      <c r="CR10" s="133">
        <v>0</v>
      </c>
      <c r="CS10" s="133">
        <v>0</v>
      </c>
      <c r="CT10" s="133">
        <v>0</v>
      </c>
      <c r="CU10" s="133">
        <v>0</v>
      </c>
      <c r="CV10" s="133">
        <v>0</v>
      </c>
      <c r="CW10" s="133">
        <v>0</v>
      </c>
      <c r="CX10" s="133">
        <v>0</v>
      </c>
      <c r="CY10" s="133">
        <v>0</v>
      </c>
      <c r="CZ10" s="133">
        <v>0</v>
      </c>
      <c r="DA10" s="133">
        <v>0</v>
      </c>
      <c r="DB10" s="133">
        <v>0</v>
      </c>
      <c r="DC10" s="133">
        <v>0</v>
      </c>
      <c r="DD10" s="133">
        <v>0</v>
      </c>
      <c r="DE10" s="133">
        <v>0</v>
      </c>
      <c r="DF10" s="133">
        <v>0</v>
      </c>
      <c r="DG10" s="133">
        <v>0</v>
      </c>
      <c r="DH10" s="133">
        <v>0</v>
      </c>
      <c r="DI10" s="133">
        <v>0</v>
      </c>
      <c r="DJ10" s="133">
        <v>0</v>
      </c>
      <c r="DK10" s="133">
        <v>0</v>
      </c>
      <c r="DL10" s="133">
        <v>0</v>
      </c>
      <c r="DM10" s="133">
        <v>0</v>
      </c>
      <c r="DN10" s="133">
        <v>0</v>
      </c>
      <c r="DO10" s="133">
        <v>0</v>
      </c>
      <c r="DP10" s="133">
        <v>0</v>
      </c>
      <c r="DQ10" s="133">
        <v>0</v>
      </c>
      <c r="DR10" s="133">
        <v>0</v>
      </c>
      <c r="DS10" s="133">
        <v>0</v>
      </c>
      <c r="DU10" s="223"/>
      <c r="DV10" s="223"/>
      <c r="DW10" s="223"/>
      <c r="DX10" s="223"/>
      <c r="DY10" s="223"/>
      <c r="DZ10" s="223"/>
      <c r="EA10" s="223">
        <v>77144.063999999998</v>
      </c>
      <c r="EB10" s="223">
        <v>42270.719999999994</v>
      </c>
      <c r="EC10" s="223">
        <v>0</v>
      </c>
      <c r="ED10" s="223">
        <f t="shared" ref="ED10:ED53" si="0">SUM(CU10:DF10)</f>
        <v>0</v>
      </c>
      <c r="EE10" s="223">
        <f t="shared" ref="EE10:EE53" si="1">SUM(DG10:DR10)</f>
        <v>0</v>
      </c>
      <c r="EF10" s="147" t="str">
        <f t="shared" ref="EF10:EF53" si="2">IF(ROUND(EG10-SUM(BN10:DR10),3)=0,"OK","ERROR")</f>
        <v>ERROR</v>
      </c>
      <c r="EG10" s="223">
        <f t="shared" ref="EG10:EG53" si="3">SUM(DU10:EE10)</f>
        <v>119414.78399999999</v>
      </c>
      <c r="EJ10" s="223">
        <v>0</v>
      </c>
      <c r="EK10" s="223">
        <v>0</v>
      </c>
      <c r="EM10" s="147" t="str">
        <f>INDEX(Inputs!$EH$3:$EH$459,MATCH($B10,Inputs!$B$3:$B$459,0))</f>
        <v>No</v>
      </c>
    </row>
    <row r="11" spans="1:147" ht="12.6" thickBot="1" x14ac:dyDescent="0.45">
      <c r="A11" s="133" t="str">
        <v>Community and Stakeholder Engagement</v>
      </c>
      <c r="B11" s="381" t="str">
        <v>[C-i-C] Item 3</v>
      </c>
      <c r="C11" s="133" t="str">
        <v>Non-labour</v>
      </c>
      <c r="D11" s="133">
        <v>606798</v>
      </c>
      <c r="E11" s="133" t="str">
        <v>Outsource Consultant</v>
      </c>
      <c r="F11" s="133">
        <v>0</v>
      </c>
      <c r="G11" s="133">
        <v>0</v>
      </c>
      <c r="H11" s="133">
        <v>0</v>
      </c>
      <c r="I11" s="133">
        <v>0</v>
      </c>
      <c r="J11" s="133">
        <v>0</v>
      </c>
      <c r="K11" s="133">
        <v>0</v>
      </c>
      <c r="L11" s="133">
        <v>0</v>
      </c>
      <c r="M11" s="381" t="str">
        <v>[C-i-C]</v>
      </c>
      <c r="N11" s="381" t="str">
        <v>[C-i-C]</v>
      </c>
      <c r="O11" s="381" t="str">
        <v>[C-i-C]</v>
      </c>
      <c r="P11" s="381" t="str">
        <v>[C-i-C]</v>
      </c>
      <c r="Q11" s="381" t="str">
        <v>[C-i-C]</v>
      </c>
      <c r="R11" s="381" t="str">
        <v>[C-i-C]</v>
      </c>
      <c r="S11" s="381" t="str">
        <v>[C-i-C]</v>
      </c>
      <c r="T11" s="381" t="str">
        <v>[C-i-C]</v>
      </c>
      <c r="U11" s="381" t="str">
        <v>[C-i-C]</v>
      </c>
      <c r="V11" s="381" t="str">
        <v>[C-i-C]</v>
      </c>
      <c r="W11" s="381" t="str">
        <v>[C-i-C]</v>
      </c>
      <c r="X11" s="381" t="str">
        <v>[C-i-C]</v>
      </c>
      <c r="Y11" s="381" t="str">
        <v>[C-i-C]</v>
      </c>
      <c r="Z11" s="381" t="str">
        <v>[C-i-C]</v>
      </c>
      <c r="AA11" s="381" t="str">
        <v>[C-i-C]</v>
      </c>
      <c r="AB11" s="381" t="str">
        <v>[C-i-C]</v>
      </c>
      <c r="AC11" s="381" t="str">
        <v>[C-i-C]</v>
      </c>
      <c r="AD11" s="381" t="str">
        <v>[C-i-C]</v>
      </c>
      <c r="AE11" s="381" t="str">
        <v>[C-i-C]</v>
      </c>
      <c r="AF11" s="381" t="str">
        <v>[C-i-C]</v>
      </c>
      <c r="AG11" s="381" t="str">
        <v>[C-i-C]</v>
      </c>
      <c r="AH11" s="381" t="str">
        <v>[C-i-C]</v>
      </c>
      <c r="AI11" s="133">
        <v>0</v>
      </c>
      <c r="AJ11" s="133">
        <v>0</v>
      </c>
      <c r="AK11" s="133">
        <v>0</v>
      </c>
      <c r="AL11" s="133">
        <v>0</v>
      </c>
      <c r="AM11" s="133">
        <v>0</v>
      </c>
      <c r="AN11" s="133">
        <v>0</v>
      </c>
      <c r="AO11" s="133">
        <v>0</v>
      </c>
      <c r="AP11" s="133">
        <v>0</v>
      </c>
      <c r="AQ11" s="133">
        <v>0</v>
      </c>
      <c r="AR11" s="133">
        <v>0</v>
      </c>
      <c r="AS11" s="133">
        <v>0</v>
      </c>
      <c r="AT11" s="133">
        <v>0</v>
      </c>
      <c r="AU11" s="133">
        <v>0</v>
      </c>
      <c r="AV11" s="133">
        <v>0</v>
      </c>
      <c r="AW11" s="133">
        <v>0</v>
      </c>
      <c r="AX11" s="133">
        <v>0</v>
      </c>
      <c r="AY11" s="133">
        <v>0</v>
      </c>
      <c r="AZ11" s="133">
        <v>0</v>
      </c>
      <c r="BA11" s="133">
        <v>0</v>
      </c>
      <c r="BB11" s="133">
        <v>0</v>
      </c>
      <c r="BC11" s="133">
        <v>0</v>
      </c>
      <c r="BD11" s="133">
        <v>0</v>
      </c>
      <c r="BE11" s="133">
        <v>0</v>
      </c>
      <c r="BF11" s="133">
        <v>0</v>
      </c>
      <c r="BG11" s="133">
        <v>0</v>
      </c>
      <c r="BH11" s="133">
        <v>0</v>
      </c>
      <c r="BI11" s="133">
        <v>0</v>
      </c>
      <c r="BJ11" s="133">
        <v>0</v>
      </c>
      <c r="BK11" s="133">
        <v>0</v>
      </c>
      <c r="BL11" s="133">
        <v>0</v>
      </c>
      <c r="BM11" s="133">
        <v>0</v>
      </c>
      <c r="BN11" s="133">
        <v>0</v>
      </c>
      <c r="BO11" s="133">
        <v>0</v>
      </c>
      <c r="BP11" s="133">
        <v>0</v>
      </c>
      <c r="BQ11" s="133">
        <v>0</v>
      </c>
      <c r="BR11" s="133">
        <v>0</v>
      </c>
      <c r="BS11" s="381" t="str">
        <v>[C-i-C]</v>
      </c>
      <c r="BT11" s="381" t="str">
        <v>[C-i-C]</v>
      </c>
      <c r="BU11" s="381" t="str">
        <v>[C-i-C]</v>
      </c>
      <c r="BV11" s="381" t="str">
        <v>[C-i-C]</v>
      </c>
      <c r="BW11" s="381" t="str">
        <v>[C-i-C]</v>
      </c>
      <c r="BX11" s="381" t="str">
        <v>[C-i-C]</v>
      </c>
      <c r="BY11" s="381" t="str">
        <v>[C-i-C]</v>
      </c>
      <c r="BZ11" s="381" t="str">
        <v>[C-i-C]</v>
      </c>
      <c r="CA11" s="381" t="str">
        <v>[C-i-C]</v>
      </c>
      <c r="CB11" s="381" t="str">
        <v>[C-i-C]</v>
      </c>
      <c r="CC11" s="381" t="str">
        <v>[C-i-C]</v>
      </c>
      <c r="CD11" s="381" t="str">
        <v>[C-i-C]</v>
      </c>
      <c r="CE11" s="381" t="str">
        <v>[C-i-C]</v>
      </c>
      <c r="CF11" s="381" t="str">
        <v>[C-i-C]</v>
      </c>
      <c r="CG11" s="381" t="str">
        <v>[C-i-C]</v>
      </c>
      <c r="CH11" s="381" t="str">
        <v>[C-i-C]</v>
      </c>
      <c r="CI11" s="381" t="str">
        <v>[C-i-C]</v>
      </c>
      <c r="CJ11" s="381" t="str">
        <v>[C-i-C]</v>
      </c>
      <c r="CK11" s="381" t="str">
        <v>[C-i-C]</v>
      </c>
      <c r="CL11" s="381" t="str">
        <v>[C-i-C]</v>
      </c>
      <c r="CM11" s="381" t="str">
        <v>[C-i-C]</v>
      </c>
      <c r="CN11" s="381" t="str">
        <v>[C-i-C]</v>
      </c>
      <c r="CO11" s="133">
        <v>0</v>
      </c>
      <c r="CP11" s="133">
        <v>0</v>
      </c>
      <c r="CQ11" s="133">
        <v>0</v>
      </c>
      <c r="CR11" s="133">
        <v>0</v>
      </c>
      <c r="CS11" s="133">
        <v>0</v>
      </c>
      <c r="CT11" s="133">
        <v>0</v>
      </c>
      <c r="CU11" s="133">
        <v>0</v>
      </c>
      <c r="CV11" s="133">
        <v>0</v>
      </c>
      <c r="CW11" s="133">
        <v>0</v>
      </c>
      <c r="CX11" s="133">
        <v>0</v>
      </c>
      <c r="CY11" s="133">
        <v>0</v>
      </c>
      <c r="CZ11" s="133">
        <v>0</v>
      </c>
      <c r="DA11" s="133">
        <v>0</v>
      </c>
      <c r="DB11" s="133">
        <v>0</v>
      </c>
      <c r="DC11" s="133">
        <v>0</v>
      </c>
      <c r="DD11" s="133">
        <v>0</v>
      </c>
      <c r="DE11" s="133">
        <v>0</v>
      </c>
      <c r="DF11" s="133">
        <v>0</v>
      </c>
      <c r="DG11" s="133">
        <v>0</v>
      </c>
      <c r="DH11" s="133">
        <v>0</v>
      </c>
      <c r="DI11" s="133">
        <v>0</v>
      </c>
      <c r="DJ11" s="133">
        <v>0</v>
      </c>
      <c r="DK11" s="133">
        <v>0</v>
      </c>
      <c r="DL11" s="133">
        <v>0</v>
      </c>
      <c r="DM11" s="133">
        <v>0</v>
      </c>
      <c r="DN11" s="133">
        <v>0</v>
      </c>
      <c r="DO11" s="133">
        <v>0</v>
      </c>
      <c r="DP11" s="133">
        <v>0</v>
      </c>
      <c r="DQ11" s="133">
        <v>0</v>
      </c>
      <c r="DR11" s="133">
        <v>0</v>
      </c>
      <c r="DS11" s="133">
        <v>0</v>
      </c>
      <c r="DU11" s="223"/>
      <c r="DV11" s="223"/>
      <c r="DW11" s="223"/>
      <c r="DX11" s="223"/>
      <c r="DY11" s="223"/>
      <c r="DZ11" s="223"/>
      <c r="EA11" s="223">
        <v>8454.1440000000002</v>
      </c>
      <c r="EB11" s="223">
        <v>26419.199999999997</v>
      </c>
      <c r="EC11" s="223">
        <v>0</v>
      </c>
      <c r="ED11" s="223">
        <f t="shared" si="0"/>
        <v>0</v>
      </c>
      <c r="EE11" s="223">
        <f t="shared" si="1"/>
        <v>0</v>
      </c>
      <c r="EF11" s="147" t="str">
        <f t="shared" si="2"/>
        <v>ERROR</v>
      </c>
      <c r="EG11" s="223">
        <f t="shared" si="3"/>
        <v>34873.343999999997</v>
      </c>
      <c r="EJ11" s="223">
        <v>0</v>
      </c>
      <c r="EK11" s="223">
        <v>0</v>
      </c>
      <c r="EM11" s="147" t="str">
        <f>INDEX(Inputs!$EH$3:$EH$459,MATCH($B11,Inputs!$B$3:$B$459,0))</f>
        <v>No</v>
      </c>
    </row>
    <row r="12" spans="1:147" ht="12.6" thickBot="1" x14ac:dyDescent="0.45">
      <c r="A12" s="133" t="str">
        <v>Other support and corporate roles</v>
      </c>
      <c r="B12" s="381" t="str">
        <v>[C-i-C] Item 4</v>
      </c>
      <c r="C12" s="133" t="str">
        <v>Non-labour</v>
      </c>
      <c r="D12" s="133">
        <v>606799</v>
      </c>
      <c r="E12" s="133" t="str">
        <v>Outsource Consultant</v>
      </c>
      <c r="F12" s="133">
        <v>0</v>
      </c>
      <c r="G12" s="133">
        <v>0</v>
      </c>
      <c r="H12" s="133">
        <v>0</v>
      </c>
      <c r="I12" s="133">
        <v>0</v>
      </c>
      <c r="J12" s="133">
        <v>0</v>
      </c>
      <c r="K12" s="133">
        <v>0</v>
      </c>
      <c r="L12" s="133">
        <v>0</v>
      </c>
      <c r="M12" s="381" t="str">
        <v>[C-i-C]</v>
      </c>
      <c r="N12" s="381" t="str">
        <v>[C-i-C]</v>
      </c>
      <c r="O12" s="381" t="str">
        <v>[C-i-C]</v>
      </c>
      <c r="P12" s="381" t="str">
        <v>[C-i-C]</v>
      </c>
      <c r="Q12" s="381" t="str">
        <v>[C-i-C]</v>
      </c>
      <c r="R12" s="381" t="str">
        <v>[C-i-C]</v>
      </c>
      <c r="S12" s="381" t="str">
        <v>[C-i-C]</v>
      </c>
      <c r="T12" s="381" t="str">
        <v>[C-i-C]</v>
      </c>
      <c r="U12" s="381" t="str">
        <v>[C-i-C]</v>
      </c>
      <c r="V12" s="381" t="str">
        <v>[C-i-C]</v>
      </c>
      <c r="W12" s="381" t="str">
        <v>[C-i-C]</v>
      </c>
      <c r="X12" s="381" t="str">
        <v>[C-i-C]</v>
      </c>
      <c r="Y12" s="381" t="str">
        <v>[C-i-C]</v>
      </c>
      <c r="Z12" s="381" t="str">
        <v>[C-i-C]</v>
      </c>
      <c r="AA12" s="381" t="str">
        <v>[C-i-C]</v>
      </c>
      <c r="AB12" s="381" t="str">
        <v>[C-i-C]</v>
      </c>
      <c r="AC12" s="381" t="str">
        <v>[C-i-C]</v>
      </c>
      <c r="AD12" s="381" t="str">
        <v>[C-i-C]</v>
      </c>
      <c r="AE12" s="381" t="str">
        <v>[C-i-C]</v>
      </c>
      <c r="AF12" s="381" t="str">
        <v>[C-i-C]</v>
      </c>
      <c r="AG12" s="381" t="str">
        <v>[C-i-C]</v>
      </c>
      <c r="AH12" s="381" t="str">
        <v>[C-i-C]</v>
      </c>
      <c r="AI12" s="133">
        <v>0</v>
      </c>
      <c r="AJ12" s="133">
        <v>0</v>
      </c>
      <c r="AK12" s="133">
        <v>0</v>
      </c>
      <c r="AL12" s="133">
        <v>0</v>
      </c>
      <c r="AM12" s="133">
        <v>0</v>
      </c>
      <c r="AN12" s="133">
        <v>0</v>
      </c>
      <c r="AO12" s="133">
        <v>0</v>
      </c>
      <c r="AP12" s="133">
        <v>0</v>
      </c>
      <c r="AQ12" s="133">
        <v>0</v>
      </c>
      <c r="AR12" s="133">
        <v>0</v>
      </c>
      <c r="AS12" s="133">
        <v>0</v>
      </c>
      <c r="AT12" s="133">
        <v>0</v>
      </c>
      <c r="AU12" s="133">
        <v>0</v>
      </c>
      <c r="AV12" s="133">
        <v>0</v>
      </c>
      <c r="AW12" s="133">
        <v>0</v>
      </c>
      <c r="AX12" s="133">
        <v>0</v>
      </c>
      <c r="AY12" s="133">
        <v>0</v>
      </c>
      <c r="AZ12" s="133">
        <v>0</v>
      </c>
      <c r="BA12" s="133">
        <v>0</v>
      </c>
      <c r="BB12" s="133">
        <v>0</v>
      </c>
      <c r="BC12" s="133">
        <v>0</v>
      </c>
      <c r="BD12" s="133">
        <v>0</v>
      </c>
      <c r="BE12" s="133">
        <v>0</v>
      </c>
      <c r="BF12" s="133">
        <v>0</v>
      </c>
      <c r="BG12" s="133">
        <v>0</v>
      </c>
      <c r="BH12" s="133">
        <v>0</v>
      </c>
      <c r="BI12" s="133">
        <v>0</v>
      </c>
      <c r="BJ12" s="133">
        <v>0</v>
      </c>
      <c r="BK12" s="133">
        <v>0</v>
      </c>
      <c r="BL12" s="133">
        <v>0</v>
      </c>
      <c r="BM12" s="133">
        <v>0</v>
      </c>
      <c r="BN12" s="133">
        <v>0</v>
      </c>
      <c r="BO12" s="133">
        <v>0</v>
      </c>
      <c r="BP12" s="133">
        <v>0</v>
      </c>
      <c r="BQ12" s="133">
        <v>0</v>
      </c>
      <c r="BR12" s="133">
        <v>0</v>
      </c>
      <c r="BS12" s="381" t="str">
        <v>[C-i-C]</v>
      </c>
      <c r="BT12" s="381" t="str">
        <v>[C-i-C]</v>
      </c>
      <c r="BU12" s="381" t="str">
        <v>[C-i-C]</v>
      </c>
      <c r="BV12" s="381" t="str">
        <v>[C-i-C]</v>
      </c>
      <c r="BW12" s="381" t="str">
        <v>[C-i-C]</v>
      </c>
      <c r="BX12" s="381" t="str">
        <v>[C-i-C]</v>
      </c>
      <c r="BY12" s="381" t="str">
        <v>[C-i-C]</v>
      </c>
      <c r="BZ12" s="381" t="str">
        <v>[C-i-C]</v>
      </c>
      <c r="CA12" s="381" t="str">
        <v>[C-i-C]</v>
      </c>
      <c r="CB12" s="381" t="str">
        <v>[C-i-C]</v>
      </c>
      <c r="CC12" s="381" t="str">
        <v>[C-i-C]</v>
      </c>
      <c r="CD12" s="381" t="str">
        <v>[C-i-C]</v>
      </c>
      <c r="CE12" s="381" t="str">
        <v>[C-i-C]</v>
      </c>
      <c r="CF12" s="381" t="str">
        <v>[C-i-C]</v>
      </c>
      <c r="CG12" s="381" t="str">
        <v>[C-i-C]</v>
      </c>
      <c r="CH12" s="381" t="str">
        <v>[C-i-C]</v>
      </c>
      <c r="CI12" s="381" t="str">
        <v>[C-i-C]</v>
      </c>
      <c r="CJ12" s="381" t="str">
        <v>[C-i-C]</v>
      </c>
      <c r="CK12" s="381" t="str">
        <v>[C-i-C]</v>
      </c>
      <c r="CL12" s="381" t="str">
        <v>[C-i-C]</v>
      </c>
      <c r="CM12" s="381" t="str">
        <v>[C-i-C]</v>
      </c>
      <c r="CN12" s="381" t="str">
        <v>[C-i-C]</v>
      </c>
      <c r="CO12" s="133">
        <v>5283.8399999999992</v>
      </c>
      <c r="CP12" s="133">
        <v>5283.8399999999992</v>
      </c>
      <c r="CQ12" s="133">
        <v>5283.8399999999992</v>
      </c>
      <c r="CR12" s="133">
        <v>5283.8399999999992</v>
      </c>
      <c r="CS12" s="133">
        <v>5283.8399999999992</v>
      </c>
      <c r="CT12" s="133">
        <v>5283.8399999999992</v>
      </c>
      <c r="CU12" s="133">
        <v>5283.8399999999992</v>
      </c>
      <c r="CV12" s="133">
        <v>5283.8399999999992</v>
      </c>
      <c r="CW12" s="133">
        <v>5283.8399999999992</v>
      </c>
      <c r="CX12" s="133">
        <v>5283.8399999999992</v>
      </c>
      <c r="CY12" s="133">
        <v>5283.8399999999992</v>
      </c>
      <c r="CZ12" s="133">
        <v>5283.8399999999992</v>
      </c>
      <c r="DA12" s="133">
        <v>5283.8399999999992</v>
      </c>
      <c r="DB12" s="133">
        <v>5283.8399999999992</v>
      </c>
      <c r="DC12" s="133">
        <v>5283.8399999999992</v>
      </c>
      <c r="DD12" s="133">
        <v>5283.8399999999992</v>
      </c>
      <c r="DE12" s="133">
        <v>5283.8399999999992</v>
      </c>
      <c r="DF12" s="133">
        <v>0</v>
      </c>
      <c r="DG12" s="133">
        <v>0</v>
      </c>
      <c r="DH12" s="133">
        <v>0</v>
      </c>
      <c r="DI12" s="133">
        <v>0</v>
      </c>
      <c r="DJ12" s="133">
        <v>0</v>
      </c>
      <c r="DK12" s="133">
        <v>0</v>
      </c>
      <c r="DL12" s="133">
        <v>0</v>
      </c>
      <c r="DM12" s="133">
        <v>0</v>
      </c>
      <c r="DN12" s="133">
        <v>0</v>
      </c>
      <c r="DO12" s="133">
        <v>0</v>
      </c>
      <c r="DP12" s="133">
        <v>0</v>
      </c>
      <c r="DQ12" s="133">
        <v>0</v>
      </c>
      <c r="DR12" s="133">
        <v>0</v>
      </c>
      <c r="DS12" s="133">
        <v>0</v>
      </c>
      <c r="DU12" s="223"/>
      <c r="DV12" s="223"/>
      <c r="DW12" s="223"/>
      <c r="DX12" s="223"/>
      <c r="DY12" s="223"/>
      <c r="DZ12" s="223"/>
      <c r="EA12" s="223">
        <v>211353.59999999998</v>
      </c>
      <c r="EB12" s="223">
        <v>63406.07999999998</v>
      </c>
      <c r="EC12" s="223">
        <v>63406.07999999998</v>
      </c>
      <c r="ED12" s="223">
        <f t="shared" si="0"/>
        <v>58122.239999999983</v>
      </c>
      <c r="EE12" s="223">
        <f t="shared" si="1"/>
        <v>0</v>
      </c>
      <c r="EF12" s="147" t="str">
        <f t="shared" si="2"/>
        <v>ERROR</v>
      </c>
      <c r="EG12" s="223">
        <f t="shared" si="3"/>
        <v>396287.99999999988</v>
      </c>
      <c r="EJ12" s="223">
        <v>31703.039999999997</v>
      </c>
      <c r="EK12" s="223">
        <v>31703.039999999997</v>
      </c>
      <c r="EM12" s="147" t="str">
        <f>INDEX(Inputs!$EH$3:$EH$459,MATCH($B12,Inputs!$B$3:$B$459,0))</f>
        <v>No</v>
      </c>
    </row>
    <row r="13" spans="1:147" ht="12.6" thickBot="1" x14ac:dyDescent="0.45">
      <c r="A13" s="133" t="str">
        <v>Other support and corporate roles</v>
      </c>
      <c r="B13" s="381" t="str">
        <v>[C-i-C] Item 5</v>
      </c>
      <c r="C13" s="133" t="str">
        <v>Non-labour</v>
      </c>
      <c r="D13" s="133">
        <v>606799</v>
      </c>
      <c r="E13" s="133" t="str">
        <v>Outsource Consultant</v>
      </c>
      <c r="F13" s="133">
        <v>0</v>
      </c>
      <c r="G13" s="133">
        <v>0</v>
      </c>
      <c r="H13" s="133">
        <v>0</v>
      </c>
      <c r="I13" s="133">
        <v>0</v>
      </c>
      <c r="J13" s="133">
        <v>0</v>
      </c>
      <c r="K13" s="133">
        <v>0</v>
      </c>
      <c r="L13" s="133">
        <v>0</v>
      </c>
      <c r="M13" s="381" t="str">
        <v>[C-i-C]</v>
      </c>
      <c r="N13" s="381" t="str">
        <v>[C-i-C]</v>
      </c>
      <c r="O13" s="381" t="str">
        <v>[C-i-C]</v>
      </c>
      <c r="P13" s="381" t="str">
        <v>[C-i-C]</v>
      </c>
      <c r="Q13" s="381" t="str">
        <v>[C-i-C]</v>
      </c>
      <c r="R13" s="381" t="str">
        <v>[C-i-C]</v>
      </c>
      <c r="S13" s="381" t="str">
        <v>[C-i-C]</v>
      </c>
      <c r="T13" s="381" t="str">
        <v>[C-i-C]</v>
      </c>
      <c r="U13" s="381" t="str">
        <v>[C-i-C]</v>
      </c>
      <c r="V13" s="381" t="str">
        <v>[C-i-C]</v>
      </c>
      <c r="W13" s="381" t="str">
        <v>[C-i-C]</v>
      </c>
      <c r="X13" s="381" t="str">
        <v>[C-i-C]</v>
      </c>
      <c r="Y13" s="381" t="str">
        <v>[C-i-C]</v>
      </c>
      <c r="Z13" s="381" t="str">
        <v>[C-i-C]</v>
      </c>
      <c r="AA13" s="381" t="str">
        <v>[C-i-C]</v>
      </c>
      <c r="AB13" s="381" t="str">
        <v>[C-i-C]</v>
      </c>
      <c r="AC13" s="381" t="str">
        <v>[C-i-C]</v>
      </c>
      <c r="AD13" s="381" t="str">
        <v>[C-i-C]</v>
      </c>
      <c r="AE13" s="381" t="str">
        <v>[C-i-C]</v>
      </c>
      <c r="AF13" s="381" t="str">
        <v>[C-i-C]</v>
      </c>
      <c r="AG13" s="381" t="str">
        <v>[C-i-C]</v>
      </c>
      <c r="AH13" s="381" t="str">
        <v>[C-i-C]</v>
      </c>
      <c r="AI13" s="133">
        <v>0</v>
      </c>
      <c r="AJ13" s="133">
        <v>0</v>
      </c>
      <c r="AK13" s="133">
        <v>0</v>
      </c>
      <c r="AL13" s="133">
        <v>0</v>
      </c>
      <c r="AM13" s="133">
        <v>0</v>
      </c>
      <c r="AN13" s="133">
        <v>0</v>
      </c>
      <c r="AO13" s="133">
        <v>0</v>
      </c>
      <c r="AP13" s="133">
        <v>0</v>
      </c>
      <c r="AQ13" s="133">
        <v>0</v>
      </c>
      <c r="AR13" s="133">
        <v>0</v>
      </c>
      <c r="AS13" s="133">
        <v>0</v>
      </c>
      <c r="AT13" s="133">
        <v>0</v>
      </c>
      <c r="AU13" s="133">
        <v>0</v>
      </c>
      <c r="AV13" s="133">
        <v>0</v>
      </c>
      <c r="AW13" s="133">
        <v>0</v>
      </c>
      <c r="AX13" s="133">
        <v>0</v>
      </c>
      <c r="AY13" s="133">
        <v>0</v>
      </c>
      <c r="AZ13" s="133">
        <v>0</v>
      </c>
      <c r="BA13" s="133">
        <v>0</v>
      </c>
      <c r="BB13" s="133">
        <v>0</v>
      </c>
      <c r="BC13" s="133">
        <v>0</v>
      </c>
      <c r="BD13" s="133">
        <v>0</v>
      </c>
      <c r="BE13" s="133">
        <v>0</v>
      </c>
      <c r="BF13" s="133">
        <v>0</v>
      </c>
      <c r="BG13" s="133">
        <v>0</v>
      </c>
      <c r="BH13" s="133">
        <v>0</v>
      </c>
      <c r="BI13" s="133">
        <v>0</v>
      </c>
      <c r="BJ13" s="133">
        <v>0</v>
      </c>
      <c r="BK13" s="133">
        <v>0</v>
      </c>
      <c r="BL13" s="133">
        <v>0</v>
      </c>
      <c r="BM13" s="133">
        <v>0</v>
      </c>
      <c r="BN13" s="133">
        <v>0</v>
      </c>
      <c r="BO13" s="133">
        <v>0</v>
      </c>
      <c r="BP13" s="133">
        <v>0</v>
      </c>
      <c r="BQ13" s="133">
        <v>0</v>
      </c>
      <c r="BR13" s="133">
        <v>0</v>
      </c>
      <c r="BS13" s="381" t="str">
        <v>[C-i-C]</v>
      </c>
      <c r="BT13" s="381" t="str">
        <v>[C-i-C]</v>
      </c>
      <c r="BU13" s="381" t="str">
        <v>[C-i-C]</v>
      </c>
      <c r="BV13" s="381" t="str">
        <v>[C-i-C]</v>
      </c>
      <c r="BW13" s="381" t="str">
        <v>[C-i-C]</v>
      </c>
      <c r="BX13" s="381" t="str">
        <v>[C-i-C]</v>
      </c>
      <c r="BY13" s="381" t="str">
        <v>[C-i-C]</v>
      </c>
      <c r="BZ13" s="381" t="str">
        <v>[C-i-C]</v>
      </c>
      <c r="CA13" s="381" t="str">
        <v>[C-i-C]</v>
      </c>
      <c r="CB13" s="381" t="str">
        <v>[C-i-C]</v>
      </c>
      <c r="CC13" s="381" t="str">
        <v>[C-i-C]</v>
      </c>
      <c r="CD13" s="381" t="str">
        <v>[C-i-C]</v>
      </c>
      <c r="CE13" s="381" t="str">
        <v>[C-i-C]</v>
      </c>
      <c r="CF13" s="381" t="str">
        <v>[C-i-C]</v>
      </c>
      <c r="CG13" s="381" t="str">
        <v>[C-i-C]</v>
      </c>
      <c r="CH13" s="381" t="str">
        <v>[C-i-C]</v>
      </c>
      <c r="CI13" s="381" t="str">
        <v>[C-i-C]</v>
      </c>
      <c r="CJ13" s="381" t="str">
        <v>[C-i-C]</v>
      </c>
      <c r="CK13" s="381" t="str">
        <v>[C-i-C]</v>
      </c>
      <c r="CL13" s="381" t="str">
        <v>[C-i-C]</v>
      </c>
      <c r="CM13" s="381" t="str">
        <v>[C-i-C]</v>
      </c>
      <c r="CN13" s="381" t="str">
        <v>[C-i-C]</v>
      </c>
      <c r="CO13" s="133">
        <v>5283.8399999999992</v>
      </c>
      <c r="CP13" s="133">
        <v>5283.8399999999992</v>
      </c>
      <c r="CQ13" s="133">
        <v>5283.8399999999992</v>
      </c>
      <c r="CR13" s="133">
        <v>5283.8399999999992</v>
      </c>
      <c r="CS13" s="133">
        <v>5283.8399999999992</v>
      </c>
      <c r="CT13" s="133">
        <v>5283.8399999999992</v>
      </c>
      <c r="CU13" s="133">
        <v>5283.8399999999992</v>
      </c>
      <c r="CV13" s="133">
        <v>5283.8399999999992</v>
      </c>
      <c r="CW13" s="133">
        <v>5283.8399999999992</v>
      </c>
      <c r="CX13" s="133">
        <v>5283.8399999999992</v>
      </c>
      <c r="CY13" s="133">
        <v>5283.8399999999992</v>
      </c>
      <c r="CZ13" s="133">
        <v>5283.8399999999992</v>
      </c>
      <c r="DA13" s="133">
        <v>5283.8399999999992</v>
      </c>
      <c r="DB13" s="133">
        <v>5283.8399999999992</v>
      </c>
      <c r="DC13" s="133">
        <v>5283.8399999999992</v>
      </c>
      <c r="DD13" s="133">
        <v>5283.8399999999992</v>
      </c>
      <c r="DE13" s="133">
        <v>5283.8399999999992</v>
      </c>
      <c r="DF13" s="133">
        <v>0</v>
      </c>
      <c r="DG13" s="133">
        <v>0</v>
      </c>
      <c r="DH13" s="133">
        <v>0</v>
      </c>
      <c r="DI13" s="133">
        <v>0</v>
      </c>
      <c r="DJ13" s="133">
        <v>0</v>
      </c>
      <c r="DK13" s="133">
        <v>0</v>
      </c>
      <c r="DL13" s="133">
        <v>0</v>
      </c>
      <c r="DM13" s="133">
        <v>0</v>
      </c>
      <c r="DN13" s="133">
        <v>0</v>
      </c>
      <c r="DO13" s="133">
        <v>0</v>
      </c>
      <c r="DP13" s="133">
        <v>0</v>
      </c>
      <c r="DQ13" s="133">
        <v>0</v>
      </c>
      <c r="DR13" s="133">
        <v>0</v>
      </c>
      <c r="DS13" s="133">
        <v>0</v>
      </c>
      <c r="DU13" s="223"/>
      <c r="DV13" s="223"/>
      <c r="DW13" s="223"/>
      <c r="DX13" s="223"/>
      <c r="DY13" s="223"/>
      <c r="DZ13" s="223"/>
      <c r="EA13" s="223">
        <v>105676.79999999997</v>
      </c>
      <c r="EB13" s="223">
        <v>95109.119999999981</v>
      </c>
      <c r="EC13" s="223">
        <v>63406.07999999998</v>
      </c>
      <c r="ED13" s="223">
        <f t="shared" si="0"/>
        <v>58122.239999999983</v>
      </c>
      <c r="EE13" s="223">
        <f t="shared" si="1"/>
        <v>0</v>
      </c>
      <c r="EF13" s="147" t="str">
        <f t="shared" si="2"/>
        <v>ERROR</v>
      </c>
      <c r="EG13" s="223">
        <f t="shared" si="3"/>
        <v>322314.23999999993</v>
      </c>
      <c r="EJ13" s="223">
        <v>31703.039999999997</v>
      </c>
      <c r="EK13" s="223">
        <v>31703.039999999997</v>
      </c>
      <c r="EM13" s="147" t="str">
        <f>INDEX(Inputs!$EH$3:$EH$459,MATCH($B13,Inputs!$B$3:$B$459,0))</f>
        <v>No</v>
      </c>
    </row>
    <row r="14" spans="1:147" ht="12.6" thickBot="1" x14ac:dyDescent="0.45">
      <c r="A14" s="133" t="str">
        <v>Other support and corporate roles</v>
      </c>
      <c r="B14" s="381" t="str">
        <v>[C-i-C] Item 6</v>
      </c>
      <c r="C14" s="133" t="str">
        <v>Non-labour</v>
      </c>
      <c r="D14" s="133">
        <v>606800</v>
      </c>
      <c r="E14" s="133" t="str">
        <v>Outsource Consultant</v>
      </c>
      <c r="F14" s="133">
        <v>0</v>
      </c>
      <c r="G14" s="133">
        <v>0</v>
      </c>
      <c r="H14" s="133">
        <v>0</v>
      </c>
      <c r="I14" s="133">
        <v>0</v>
      </c>
      <c r="J14" s="133">
        <v>0</v>
      </c>
      <c r="K14" s="133">
        <v>0</v>
      </c>
      <c r="L14" s="133">
        <v>0</v>
      </c>
      <c r="M14" s="381" t="str">
        <v>[C-i-C]</v>
      </c>
      <c r="N14" s="381" t="str">
        <v>[C-i-C]</v>
      </c>
      <c r="O14" s="381" t="str">
        <v>[C-i-C]</v>
      </c>
      <c r="P14" s="381" t="str">
        <v>[C-i-C]</v>
      </c>
      <c r="Q14" s="381" t="str">
        <v>[C-i-C]</v>
      </c>
      <c r="R14" s="381" t="str">
        <v>[C-i-C]</v>
      </c>
      <c r="S14" s="381" t="str">
        <v>[C-i-C]</v>
      </c>
      <c r="T14" s="381" t="str">
        <v>[C-i-C]</v>
      </c>
      <c r="U14" s="381" t="str">
        <v>[C-i-C]</v>
      </c>
      <c r="V14" s="381" t="str">
        <v>[C-i-C]</v>
      </c>
      <c r="W14" s="381" t="str">
        <v>[C-i-C]</v>
      </c>
      <c r="X14" s="381" t="str">
        <v>[C-i-C]</v>
      </c>
      <c r="Y14" s="381" t="str">
        <v>[C-i-C]</v>
      </c>
      <c r="Z14" s="381" t="str">
        <v>[C-i-C]</v>
      </c>
      <c r="AA14" s="381" t="str">
        <v>[C-i-C]</v>
      </c>
      <c r="AB14" s="381" t="str">
        <v>[C-i-C]</v>
      </c>
      <c r="AC14" s="381" t="str">
        <v>[C-i-C]</v>
      </c>
      <c r="AD14" s="381" t="str">
        <v>[C-i-C]</v>
      </c>
      <c r="AE14" s="381" t="str">
        <v>[C-i-C]</v>
      </c>
      <c r="AF14" s="381" t="str">
        <v>[C-i-C]</v>
      </c>
      <c r="AG14" s="381" t="str">
        <v>[C-i-C]</v>
      </c>
      <c r="AH14" s="381" t="str">
        <v>[C-i-C]</v>
      </c>
      <c r="AI14" s="133">
        <v>0</v>
      </c>
      <c r="AJ14" s="133">
        <v>0</v>
      </c>
      <c r="AK14" s="133">
        <v>0</v>
      </c>
      <c r="AL14" s="133">
        <v>0</v>
      </c>
      <c r="AM14" s="133">
        <v>0</v>
      </c>
      <c r="AN14" s="133">
        <v>0</v>
      </c>
      <c r="AO14" s="133">
        <v>0</v>
      </c>
      <c r="AP14" s="133">
        <v>0</v>
      </c>
      <c r="AQ14" s="133">
        <v>0</v>
      </c>
      <c r="AR14" s="133">
        <v>0</v>
      </c>
      <c r="AS14" s="133">
        <v>0</v>
      </c>
      <c r="AT14" s="133">
        <v>0</v>
      </c>
      <c r="AU14" s="133">
        <v>0</v>
      </c>
      <c r="AV14" s="133">
        <v>0</v>
      </c>
      <c r="AW14" s="133">
        <v>0</v>
      </c>
      <c r="AX14" s="133">
        <v>0</v>
      </c>
      <c r="AY14" s="133">
        <v>0</v>
      </c>
      <c r="AZ14" s="133">
        <v>0</v>
      </c>
      <c r="BA14" s="133">
        <v>0</v>
      </c>
      <c r="BB14" s="133">
        <v>0</v>
      </c>
      <c r="BC14" s="133">
        <v>0</v>
      </c>
      <c r="BD14" s="133">
        <v>0</v>
      </c>
      <c r="BE14" s="133">
        <v>0</v>
      </c>
      <c r="BF14" s="133">
        <v>0</v>
      </c>
      <c r="BG14" s="133">
        <v>0</v>
      </c>
      <c r="BH14" s="133">
        <v>0</v>
      </c>
      <c r="BI14" s="133">
        <v>0</v>
      </c>
      <c r="BJ14" s="133">
        <v>0</v>
      </c>
      <c r="BK14" s="133">
        <v>0</v>
      </c>
      <c r="BL14" s="133">
        <v>0</v>
      </c>
      <c r="BM14" s="133">
        <v>0</v>
      </c>
      <c r="BN14" s="133">
        <v>0</v>
      </c>
      <c r="BO14" s="133">
        <v>0</v>
      </c>
      <c r="BP14" s="133">
        <v>0</v>
      </c>
      <c r="BQ14" s="133">
        <v>0</v>
      </c>
      <c r="BR14" s="133">
        <v>0</v>
      </c>
      <c r="BS14" s="381" t="str">
        <v>[C-i-C]</v>
      </c>
      <c r="BT14" s="381" t="str">
        <v>[C-i-C]</v>
      </c>
      <c r="BU14" s="381" t="str">
        <v>[C-i-C]</v>
      </c>
      <c r="BV14" s="381" t="str">
        <v>[C-i-C]</v>
      </c>
      <c r="BW14" s="381" t="str">
        <v>[C-i-C]</v>
      </c>
      <c r="BX14" s="381" t="str">
        <v>[C-i-C]</v>
      </c>
      <c r="BY14" s="381" t="str">
        <v>[C-i-C]</v>
      </c>
      <c r="BZ14" s="381" t="str">
        <v>[C-i-C]</v>
      </c>
      <c r="CA14" s="381" t="str">
        <v>[C-i-C]</v>
      </c>
      <c r="CB14" s="381" t="str">
        <v>[C-i-C]</v>
      </c>
      <c r="CC14" s="381" t="str">
        <v>[C-i-C]</v>
      </c>
      <c r="CD14" s="381" t="str">
        <v>[C-i-C]</v>
      </c>
      <c r="CE14" s="381" t="str">
        <v>[C-i-C]</v>
      </c>
      <c r="CF14" s="381" t="str">
        <v>[C-i-C]</v>
      </c>
      <c r="CG14" s="381" t="str">
        <v>[C-i-C]</v>
      </c>
      <c r="CH14" s="381" t="str">
        <v>[C-i-C]</v>
      </c>
      <c r="CI14" s="381" t="str">
        <v>[C-i-C]</v>
      </c>
      <c r="CJ14" s="381" t="str">
        <v>[C-i-C]</v>
      </c>
      <c r="CK14" s="381" t="str">
        <v>[C-i-C]</v>
      </c>
      <c r="CL14" s="381" t="str">
        <v>[C-i-C]</v>
      </c>
      <c r="CM14" s="381" t="str">
        <v>[C-i-C]</v>
      </c>
      <c r="CN14" s="381" t="str">
        <v>[C-i-C]</v>
      </c>
      <c r="CO14" s="133">
        <v>0</v>
      </c>
      <c r="CP14" s="133">
        <v>0</v>
      </c>
      <c r="CQ14" s="133">
        <v>0</v>
      </c>
      <c r="CR14" s="133">
        <v>0</v>
      </c>
      <c r="CS14" s="133">
        <v>0</v>
      </c>
      <c r="CT14" s="133">
        <v>0</v>
      </c>
      <c r="CU14" s="133">
        <v>0</v>
      </c>
      <c r="CV14" s="133">
        <v>0</v>
      </c>
      <c r="CW14" s="133">
        <v>0</v>
      </c>
      <c r="CX14" s="133">
        <v>0</v>
      </c>
      <c r="CY14" s="133">
        <v>0</v>
      </c>
      <c r="CZ14" s="133">
        <v>0</v>
      </c>
      <c r="DA14" s="133">
        <v>0</v>
      </c>
      <c r="DB14" s="133">
        <v>0</v>
      </c>
      <c r="DC14" s="133">
        <v>0</v>
      </c>
      <c r="DD14" s="133">
        <v>0</v>
      </c>
      <c r="DE14" s="133">
        <v>0</v>
      </c>
      <c r="DF14" s="133">
        <v>0</v>
      </c>
      <c r="DG14" s="133">
        <v>0</v>
      </c>
      <c r="DH14" s="133">
        <v>0</v>
      </c>
      <c r="DI14" s="133">
        <v>0</v>
      </c>
      <c r="DJ14" s="133">
        <v>0</v>
      </c>
      <c r="DK14" s="133">
        <v>0</v>
      </c>
      <c r="DL14" s="133">
        <v>0</v>
      </c>
      <c r="DM14" s="133">
        <v>0</v>
      </c>
      <c r="DN14" s="133">
        <v>0</v>
      </c>
      <c r="DO14" s="133">
        <v>0</v>
      </c>
      <c r="DP14" s="133">
        <v>0</v>
      </c>
      <c r="DQ14" s="133">
        <v>0</v>
      </c>
      <c r="DR14" s="133">
        <v>0</v>
      </c>
      <c r="DS14" s="133">
        <v>0</v>
      </c>
      <c r="DU14" s="223"/>
      <c r="DV14" s="223"/>
      <c r="DW14" s="223"/>
      <c r="DX14" s="223"/>
      <c r="DY14" s="223"/>
      <c r="DZ14" s="223"/>
      <c r="EA14" s="223">
        <v>158515.19999999998</v>
      </c>
      <c r="EB14" s="223">
        <v>0</v>
      </c>
      <c r="EC14" s="223">
        <v>0</v>
      </c>
      <c r="ED14" s="223">
        <f t="shared" si="0"/>
        <v>0</v>
      </c>
      <c r="EE14" s="223">
        <f t="shared" si="1"/>
        <v>0</v>
      </c>
      <c r="EF14" s="147" t="str">
        <f t="shared" si="2"/>
        <v>ERROR</v>
      </c>
      <c r="EG14" s="223">
        <f t="shared" si="3"/>
        <v>158515.19999999998</v>
      </c>
      <c r="EJ14" s="223">
        <v>0</v>
      </c>
      <c r="EK14" s="223">
        <v>0</v>
      </c>
      <c r="EM14" s="147" t="str">
        <f>INDEX(Inputs!$EH$3:$EH$459,MATCH($B14,Inputs!$B$3:$B$459,0))</f>
        <v>No</v>
      </c>
    </row>
    <row r="15" spans="1:147" ht="12.6" thickBot="1" x14ac:dyDescent="0.45">
      <c r="A15" s="133" t="str">
        <v>Other support and corporate roles</v>
      </c>
      <c r="B15" s="381" t="str">
        <v>[C-i-C] Item 7</v>
      </c>
      <c r="C15" s="133" t="str">
        <v>Non-labour</v>
      </c>
      <c r="D15" s="133">
        <v>606800</v>
      </c>
      <c r="E15" s="133" t="str">
        <v>Outsource Consultant</v>
      </c>
      <c r="F15" s="133">
        <v>0</v>
      </c>
      <c r="G15" s="133">
        <v>0</v>
      </c>
      <c r="H15" s="133">
        <v>0</v>
      </c>
      <c r="I15" s="133">
        <v>0</v>
      </c>
      <c r="J15" s="133">
        <v>0</v>
      </c>
      <c r="K15" s="133">
        <v>0</v>
      </c>
      <c r="L15" s="133">
        <v>0</v>
      </c>
      <c r="M15" s="381" t="str">
        <v>[C-i-C]</v>
      </c>
      <c r="N15" s="381" t="str">
        <v>[C-i-C]</v>
      </c>
      <c r="O15" s="381" t="str">
        <v>[C-i-C]</v>
      </c>
      <c r="P15" s="381" t="str">
        <v>[C-i-C]</v>
      </c>
      <c r="Q15" s="381" t="str">
        <v>[C-i-C]</v>
      </c>
      <c r="R15" s="381" t="str">
        <v>[C-i-C]</v>
      </c>
      <c r="S15" s="381" t="str">
        <v>[C-i-C]</v>
      </c>
      <c r="T15" s="381" t="str">
        <v>[C-i-C]</v>
      </c>
      <c r="U15" s="381" t="str">
        <v>[C-i-C]</v>
      </c>
      <c r="V15" s="381" t="str">
        <v>[C-i-C]</v>
      </c>
      <c r="W15" s="381" t="str">
        <v>[C-i-C]</v>
      </c>
      <c r="X15" s="381" t="str">
        <v>[C-i-C]</v>
      </c>
      <c r="Y15" s="381" t="str">
        <v>[C-i-C]</v>
      </c>
      <c r="Z15" s="381" t="str">
        <v>[C-i-C]</v>
      </c>
      <c r="AA15" s="381" t="str">
        <v>[C-i-C]</v>
      </c>
      <c r="AB15" s="381" t="str">
        <v>[C-i-C]</v>
      </c>
      <c r="AC15" s="381" t="str">
        <v>[C-i-C]</v>
      </c>
      <c r="AD15" s="381" t="str">
        <v>[C-i-C]</v>
      </c>
      <c r="AE15" s="381" t="str">
        <v>[C-i-C]</v>
      </c>
      <c r="AF15" s="381" t="str">
        <v>[C-i-C]</v>
      </c>
      <c r="AG15" s="381" t="str">
        <v>[C-i-C]</v>
      </c>
      <c r="AH15" s="381" t="str">
        <v>[C-i-C]</v>
      </c>
      <c r="AI15" s="133">
        <v>0</v>
      </c>
      <c r="AJ15" s="133">
        <v>0</v>
      </c>
      <c r="AK15" s="133">
        <v>0</v>
      </c>
      <c r="AL15" s="133">
        <v>0</v>
      </c>
      <c r="AM15" s="133">
        <v>0</v>
      </c>
      <c r="AN15" s="133">
        <v>0</v>
      </c>
      <c r="AO15" s="133">
        <v>0</v>
      </c>
      <c r="AP15" s="133">
        <v>0</v>
      </c>
      <c r="AQ15" s="133">
        <v>0</v>
      </c>
      <c r="AR15" s="133">
        <v>0</v>
      </c>
      <c r="AS15" s="133">
        <v>0</v>
      </c>
      <c r="AT15" s="133">
        <v>0</v>
      </c>
      <c r="AU15" s="133">
        <v>0</v>
      </c>
      <c r="AV15" s="133">
        <v>0</v>
      </c>
      <c r="AW15" s="133">
        <v>0</v>
      </c>
      <c r="AX15" s="133">
        <v>0</v>
      </c>
      <c r="AY15" s="133">
        <v>0</v>
      </c>
      <c r="AZ15" s="133">
        <v>0</v>
      </c>
      <c r="BA15" s="133">
        <v>0</v>
      </c>
      <c r="BB15" s="133">
        <v>0</v>
      </c>
      <c r="BC15" s="133">
        <v>0</v>
      </c>
      <c r="BD15" s="133">
        <v>0</v>
      </c>
      <c r="BE15" s="133">
        <v>0</v>
      </c>
      <c r="BF15" s="133">
        <v>0</v>
      </c>
      <c r="BG15" s="133">
        <v>0</v>
      </c>
      <c r="BH15" s="133">
        <v>0</v>
      </c>
      <c r="BI15" s="133">
        <v>0</v>
      </c>
      <c r="BJ15" s="133">
        <v>0</v>
      </c>
      <c r="BK15" s="133">
        <v>0</v>
      </c>
      <c r="BL15" s="133">
        <v>0</v>
      </c>
      <c r="BM15" s="133">
        <v>0</v>
      </c>
      <c r="BN15" s="133">
        <v>0</v>
      </c>
      <c r="BO15" s="133">
        <v>0</v>
      </c>
      <c r="BP15" s="133">
        <v>0</v>
      </c>
      <c r="BQ15" s="133">
        <v>0</v>
      </c>
      <c r="BR15" s="133">
        <v>0</v>
      </c>
      <c r="BS15" s="381" t="str">
        <v>[C-i-C]</v>
      </c>
      <c r="BT15" s="381" t="str">
        <v>[C-i-C]</v>
      </c>
      <c r="BU15" s="381" t="str">
        <v>[C-i-C]</v>
      </c>
      <c r="BV15" s="381" t="str">
        <v>[C-i-C]</v>
      </c>
      <c r="BW15" s="381" t="str">
        <v>[C-i-C]</v>
      </c>
      <c r="BX15" s="381" t="str">
        <v>[C-i-C]</v>
      </c>
      <c r="BY15" s="381" t="str">
        <v>[C-i-C]</v>
      </c>
      <c r="BZ15" s="381" t="str">
        <v>[C-i-C]</v>
      </c>
      <c r="CA15" s="381" t="str">
        <v>[C-i-C]</v>
      </c>
      <c r="CB15" s="381" t="str">
        <v>[C-i-C]</v>
      </c>
      <c r="CC15" s="381" t="str">
        <v>[C-i-C]</v>
      </c>
      <c r="CD15" s="381" t="str">
        <v>[C-i-C]</v>
      </c>
      <c r="CE15" s="381" t="str">
        <v>[C-i-C]</v>
      </c>
      <c r="CF15" s="381" t="str">
        <v>[C-i-C]</v>
      </c>
      <c r="CG15" s="381" t="str">
        <v>[C-i-C]</v>
      </c>
      <c r="CH15" s="381" t="str">
        <v>[C-i-C]</v>
      </c>
      <c r="CI15" s="381" t="str">
        <v>[C-i-C]</v>
      </c>
      <c r="CJ15" s="381" t="str">
        <v>[C-i-C]</v>
      </c>
      <c r="CK15" s="381" t="str">
        <v>[C-i-C]</v>
      </c>
      <c r="CL15" s="381" t="str">
        <v>[C-i-C]</v>
      </c>
      <c r="CM15" s="381" t="str">
        <v>[C-i-C]</v>
      </c>
      <c r="CN15" s="381" t="str">
        <v>[C-i-C]</v>
      </c>
      <c r="CO15" s="133">
        <v>0</v>
      </c>
      <c r="CP15" s="133">
        <v>0</v>
      </c>
      <c r="CQ15" s="133">
        <v>0</v>
      </c>
      <c r="CR15" s="133">
        <v>0</v>
      </c>
      <c r="CS15" s="133">
        <v>0</v>
      </c>
      <c r="CT15" s="133">
        <v>0</v>
      </c>
      <c r="CU15" s="133">
        <v>0</v>
      </c>
      <c r="CV15" s="133">
        <v>0</v>
      </c>
      <c r="CW15" s="133">
        <v>0</v>
      </c>
      <c r="CX15" s="133">
        <v>0</v>
      </c>
      <c r="CY15" s="133">
        <v>0</v>
      </c>
      <c r="CZ15" s="133">
        <v>0</v>
      </c>
      <c r="DA15" s="133">
        <v>0</v>
      </c>
      <c r="DB15" s="133">
        <v>0</v>
      </c>
      <c r="DC15" s="133">
        <v>0</v>
      </c>
      <c r="DD15" s="133">
        <v>0</v>
      </c>
      <c r="DE15" s="133">
        <v>0</v>
      </c>
      <c r="DF15" s="133">
        <v>0</v>
      </c>
      <c r="DG15" s="133">
        <v>0</v>
      </c>
      <c r="DH15" s="133">
        <v>0</v>
      </c>
      <c r="DI15" s="133">
        <v>0</v>
      </c>
      <c r="DJ15" s="133">
        <v>0</v>
      </c>
      <c r="DK15" s="133">
        <v>0</v>
      </c>
      <c r="DL15" s="133">
        <v>0</v>
      </c>
      <c r="DM15" s="133">
        <v>0</v>
      </c>
      <c r="DN15" s="133">
        <v>0</v>
      </c>
      <c r="DO15" s="133">
        <v>0</v>
      </c>
      <c r="DP15" s="133">
        <v>0</v>
      </c>
      <c r="DQ15" s="133">
        <v>0</v>
      </c>
      <c r="DR15" s="133">
        <v>0</v>
      </c>
      <c r="DS15" s="133">
        <v>0</v>
      </c>
      <c r="DU15" s="223"/>
      <c r="DV15" s="223"/>
      <c r="DW15" s="223"/>
      <c r="DX15" s="223"/>
      <c r="DY15" s="223"/>
      <c r="DZ15" s="223"/>
      <c r="EA15" s="223">
        <v>31703.039999999997</v>
      </c>
      <c r="EB15" s="223">
        <v>0</v>
      </c>
      <c r="EC15" s="223">
        <v>0</v>
      </c>
      <c r="ED15" s="223">
        <f t="shared" si="0"/>
        <v>0</v>
      </c>
      <c r="EE15" s="223">
        <f t="shared" si="1"/>
        <v>0</v>
      </c>
      <c r="EF15" s="147" t="str">
        <f t="shared" si="2"/>
        <v>ERROR</v>
      </c>
      <c r="EG15" s="223">
        <f t="shared" si="3"/>
        <v>31703.039999999997</v>
      </c>
      <c r="EJ15" s="223">
        <v>0</v>
      </c>
      <c r="EK15" s="223">
        <v>0</v>
      </c>
      <c r="EM15" s="147" t="str">
        <f>INDEX(Inputs!$EH$3:$EH$459,MATCH($B15,Inputs!$B$3:$B$459,0))</f>
        <v>No</v>
      </c>
    </row>
    <row r="16" spans="1:147" ht="12.6" thickBot="1" x14ac:dyDescent="0.45">
      <c r="A16" s="133" t="str">
        <v>Other support and corporate roles</v>
      </c>
      <c r="B16" s="381" t="str">
        <v>[C-i-C] Item 8</v>
      </c>
      <c r="C16" s="133" t="str">
        <v>Non-labour</v>
      </c>
      <c r="D16" s="133">
        <v>606800</v>
      </c>
      <c r="E16" s="133" t="str">
        <v>Outsource Consultant</v>
      </c>
      <c r="F16" s="133">
        <v>0</v>
      </c>
      <c r="G16" s="133">
        <v>0</v>
      </c>
      <c r="H16" s="133">
        <v>0</v>
      </c>
      <c r="I16" s="133">
        <v>0</v>
      </c>
      <c r="J16" s="133">
        <v>0</v>
      </c>
      <c r="K16" s="133">
        <v>0</v>
      </c>
      <c r="L16" s="133">
        <v>0</v>
      </c>
      <c r="M16" s="381" t="str">
        <v>[C-i-C]</v>
      </c>
      <c r="N16" s="381" t="str">
        <v>[C-i-C]</v>
      </c>
      <c r="O16" s="381" t="str">
        <v>[C-i-C]</v>
      </c>
      <c r="P16" s="381" t="str">
        <v>[C-i-C]</v>
      </c>
      <c r="Q16" s="381" t="str">
        <v>[C-i-C]</v>
      </c>
      <c r="R16" s="381" t="str">
        <v>[C-i-C]</v>
      </c>
      <c r="S16" s="381" t="str">
        <v>[C-i-C]</v>
      </c>
      <c r="T16" s="381" t="str">
        <v>[C-i-C]</v>
      </c>
      <c r="U16" s="381" t="str">
        <v>[C-i-C]</v>
      </c>
      <c r="V16" s="381" t="str">
        <v>[C-i-C]</v>
      </c>
      <c r="W16" s="381" t="str">
        <v>[C-i-C]</v>
      </c>
      <c r="X16" s="381" t="str">
        <v>[C-i-C]</v>
      </c>
      <c r="Y16" s="381" t="str">
        <v>[C-i-C]</v>
      </c>
      <c r="Z16" s="381" t="str">
        <v>[C-i-C]</v>
      </c>
      <c r="AA16" s="381" t="str">
        <v>[C-i-C]</v>
      </c>
      <c r="AB16" s="381" t="str">
        <v>[C-i-C]</v>
      </c>
      <c r="AC16" s="381" t="str">
        <v>[C-i-C]</v>
      </c>
      <c r="AD16" s="381" t="str">
        <v>[C-i-C]</v>
      </c>
      <c r="AE16" s="381" t="str">
        <v>[C-i-C]</v>
      </c>
      <c r="AF16" s="381" t="str">
        <v>[C-i-C]</v>
      </c>
      <c r="AG16" s="381" t="str">
        <v>[C-i-C]</v>
      </c>
      <c r="AH16" s="381" t="str">
        <v>[C-i-C]</v>
      </c>
      <c r="AI16" s="133">
        <v>0</v>
      </c>
      <c r="AJ16" s="133">
        <v>0</v>
      </c>
      <c r="AK16" s="133">
        <v>0</v>
      </c>
      <c r="AL16" s="133">
        <v>0</v>
      </c>
      <c r="AM16" s="133">
        <v>0</v>
      </c>
      <c r="AN16" s="133">
        <v>0</v>
      </c>
      <c r="AO16" s="133">
        <v>0</v>
      </c>
      <c r="AP16" s="133">
        <v>0</v>
      </c>
      <c r="AQ16" s="133">
        <v>0</v>
      </c>
      <c r="AR16" s="133">
        <v>0</v>
      </c>
      <c r="AS16" s="133">
        <v>0</v>
      </c>
      <c r="AT16" s="133">
        <v>0</v>
      </c>
      <c r="AU16" s="133">
        <v>0</v>
      </c>
      <c r="AV16" s="133">
        <v>0</v>
      </c>
      <c r="AW16" s="133">
        <v>0</v>
      </c>
      <c r="AX16" s="133">
        <v>0</v>
      </c>
      <c r="AY16" s="133">
        <v>0</v>
      </c>
      <c r="AZ16" s="133">
        <v>0</v>
      </c>
      <c r="BA16" s="133">
        <v>0</v>
      </c>
      <c r="BB16" s="133">
        <v>0</v>
      </c>
      <c r="BC16" s="133">
        <v>0</v>
      </c>
      <c r="BD16" s="133">
        <v>0</v>
      </c>
      <c r="BE16" s="133">
        <v>0</v>
      </c>
      <c r="BF16" s="133">
        <v>0</v>
      </c>
      <c r="BG16" s="133">
        <v>0</v>
      </c>
      <c r="BH16" s="133">
        <v>0</v>
      </c>
      <c r="BI16" s="133">
        <v>0</v>
      </c>
      <c r="BJ16" s="133">
        <v>0</v>
      </c>
      <c r="BK16" s="133">
        <v>0</v>
      </c>
      <c r="BL16" s="133">
        <v>0</v>
      </c>
      <c r="BM16" s="133">
        <v>0</v>
      </c>
      <c r="BN16" s="133">
        <v>0</v>
      </c>
      <c r="BO16" s="133">
        <v>0</v>
      </c>
      <c r="BP16" s="133">
        <v>0</v>
      </c>
      <c r="BQ16" s="133">
        <v>0</v>
      </c>
      <c r="BR16" s="133">
        <v>0</v>
      </c>
      <c r="BS16" s="381" t="str">
        <v>[C-i-C]</v>
      </c>
      <c r="BT16" s="381" t="str">
        <v>[C-i-C]</v>
      </c>
      <c r="BU16" s="381" t="str">
        <v>[C-i-C]</v>
      </c>
      <c r="BV16" s="381" t="str">
        <v>[C-i-C]</v>
      </c>
      <c r="BW16" s="381" t="str">
        <v>[C-i-C]</v>
      </c>
      <c r="BX16" s="381" t="str">
        <v>[C-i-C]</v>
      </c>
      <c r="BY16" s="381" t="str">
        <v>[C-i-C]</v>
      </c>
      <c r="BZ16" s="381" t="str">
        <v>[C-i-C]</v>
      </c>
      <c r="CA16" s="381" t="str">
        <v>[C-i-C]</v>
      </c>
      <c r="CB16" s="381" t="str">
        <v>[C-i-C]</v>
      </c>
      <c r="CC16" s="381" t="str">
        <v>[C-i-C]</v>
      </c>
      <c r="CD16" s="381" t="str">
        <v>[C-i-C]</v>
      </c>
      <c r="CE16" s="381" t="str">
        <v>[C-i-C]</v>
      </c>
      <c r="CF16" s="381" t="str">
        <v>[C-i-C]</v>
      </c>
      <c r="CG16" s="381" t="str">
        <v>[C-i-C]</v>
      </c>
      <c r="CH16" s="381" t="str">
        <v>[C-i-C]</v>
      </c>
      <c r="CI16" s="381" t="str">
        <v>[C-i-C]</v>
      </c>
      <c r="CJ16" s="381" t="str">
        <v>[C-i-C]</v>
      </c>
      <c r="CK16" s="381" t="str">
        <v>[C-i-C]</v>
      </c>
      <c r="CL16" s="381" t="str">
        <v>[C-i-C]</v>
      </c>
      <c r="CM16" s="381" t="str">
        <v>[C-i-C]</v>
      </c>
      <c r="CN16" s="381" t="str">
        <v>[C-i-C]</v>
      </c>
      <c r="CO16" s="133">
        <v>0</v>
      </c>
      <c r="CP16" s="133">
        <v>0</v>
      </c>
      <c r="CQ16" s="133">
        <v>0</v>
      </c>
      <c r="CR16" s="133">
        <v>0</v>
      </c>
      <c r="CS16" s="133">
        <v>0</v>
      </c>
      <c r="CT16" s="133">
        <v>0</v>
      </c>
      <c r="CU16" s="133">
        <v>0</v>
      </c>
      <c r="CV16" s="133">
        <v>0</v>
      </c>
      <c r="CW16" s="133">
        <v>0</v>
      </c>
      <c r="CX16" s="133">
        <v>0</v>
      </c>
      <c r="CY16" s="133">
        <v>0</v>
      </c>
      <c r="CZ16" s="133">
        <v>0</v>
      </c>
      <c r="DA16" s="133">
        <v>0</v>
      </c>
      <c r="DB16" s="133">
        <v>0</v>
      </c>
      <c r="DC16" s="133">
        <v>0</v>
      </c>
      <c r="DD16" s="133">
        <v>0</v>
      </c>
      <c r="DE16" s="133">
        <v>0</v>
      </c>
      <c r="DF16" s="133">
        <v>0</v>
      </c>
      <c r="DG16" s="133">
        <v>0</v>
      </c>
      <c r="DH16" s="133">
        <v>0</v>
      </c>
      <c r="DI16" s="133">
        <v>0</v>
      </c>
      <c r="DJ16" s="133">
        <v>0</v>
      </c>
      <c r="DK16" s="133">
        <v>0</v>
      </c>
      <c r="DL16" s="133">
        <v>0</v>
      </c>
      <c r="DM16" s="133">
        <v>0</v>
      </c>
      <c r="DN16" s="133">
        <v>0</v>
      </c>
      <c r="DO16" s="133">
        <v>0</v>
      </c>
      <c r="DP16" s="133">
        <v>0</v>
      </c>
      <c r="DQ16" s="133">
        <v>0</v>
      </c>
      <c r="DR16" s="133">
        <v>0</v>
      </c>
      <c r="DS16" s="133">
        <v>0</v>
      </c>
      <c r="DU16" s="223"/>
      <c r="DV16" s="223"/>
      <c r="DW16" s="223"/>
      <c r="DX16" s="223"/>
      <c r="DY16" s="223"/>
      <c r="DZ16" s="223"/>
      <c r="EA16" s="223">
        <v>164433.10079999999</v>
      </c>
      <c r="EB16" s="223">
        <v>0</v>
      </c>
      <c r="EC16" s="223">
        <v>0</v>
      </c>
      <c r="ED16" s="223">
        <f t="shared" si="0"/>
        <v>0</v>
      </c>
      <c r="EE16" s="223">
        <f t="shared" si="1"/>
        <v>0</v>
      </c>
      <c r="EF16" s="147" t="str">
        <f t="shared" si="2"/>
        <v>ERROR</v>
      </c>
      <c r="EG16" s="223">
        <f t="shared" si="3"/>
        <v>164433.10079999999</v>
      </c>
      <c r="EJ16" s="223">
        <v>0</v>
      </c>
      <c r="EK16" s="223">
        <v>0</v>
      </c>
      <c r="EM16" s="147" t="str">
        <f>INDEX(Inputs!$EH$3:$EH$459,MATCH($B16,Inputs!$B$3:$B$459,0))</f>
        <v>No</v>
      </c>
    </row>
    <row r="17" spans="1:143" ht="12.6" thickBot="1" x14ac:dyDescent="0.45">
      <c r="A17" s="133" t="str">
        <v>Project Management</v>
      </c>
      <c r="B17" s="381" t="str">
        <v>[C-i-C] Item 9</v>
      </c>
      <c r="C17" s="133" t="str">
        <v>Non-labour</v>
      </c>
      <c r="D17" s="133">
        <v>606802</v>
      </c>
      <c r="E17" s="133" t="str">
        <v>Outsource Consultant</v>
      </c>
      <c r="F17" s="133">
        <v>0</v>
      </c>
      <c r="G17" s="133">
        <v>0</v>
      </c>
      <c r="H17" s="133">
        <v>0</v>
      </c>
      <c r="I17" s="133">
        <v>0</v>
      </c>
      <c r="J17" s="133">
        <v>0</v>
      </c>
      <c r="K17" s="133">
        <v>0</v>
      </c>
      <c r="L17" s="133">
        <v>0</v>
      </c>
      <c r="M17" s="381" t="str">
        <v>[C-i-C]</v>
      </c>
      <c r="N17" s="381" t="str">
        <v>[C-i-C]</v>
      </c>
      <c r="O17" s="381" t="str">
        <v>[C-i-C]</v>
      </c>
      <c r="P17" s="381" t="str">
        <v>[C-i-C]</v>
      </c>
      <c r="Q17" s="381" t="str">
        <v>[C-i-C]</v>
      </c>
      <c r="R17" s="381" t="str">
        <v>[C-i-C]</v>
      </c>
      <c r="S17" s="381" t="str">
        <v>[C-i-C]</v>
      </c>
      <c r="T17" s="381" t="str">
        <v>[C-i-C]</v>
      </c>
      <c r="U17" s="381" t="str">
        <v>[C-i-C]</v>
      </c>
      <c r="V17" s="381" t="str">
        <v>[C-i-C]</v>
      </c>
      <c r="W17" s="381" t="str">
        <v>[C-i-C]</v>
      </c>
      <c r="X17" s="381" t="str">
        <v>[C-i-C]</v>
      </c>
      <c r="Y17" s="381" t="str">
        <v>[C-i-C]</v>
      </c>
      <c r="Z17" s="381" t="str">
        <v>[C-i-C]</v>
      </c>
      <c r="AA17" s="381" t="str">
        <v>[C-i-C]</v>
      </c>
      <c r="AB17" s="381" t="str">
        <v>[C-i-C]</v>
      </c>
      <c r="AC17" s="381" t="str">
        <v>[C-i-C]</v>
      </c>
      <c r="AD17" s="381" t="str">
        <v>[C-i-C]</v>
      </c>
      <c r="AE17" s="381" t="str">
        <v>[C-i-C]</v>
      </c>
      <c r="AF17" s="381" t="str">
        <v>[C-i-C]</v>
      </c>
      <c r="AG17" s="381" t="str">
        <v>[C-i-C]</v>
      </c>
      <c r="AH17" s="381" t="str">
        <v>[C-i-C]</v>
      </c>
      <c r="AI17" s="133">
        <v>0</v>
      </c>
      <c r="AJ17" s="133">
        <v>0</v>
      </c>
      <c r="AK17" s="133">
        <v>0</v>
      </c>
      <c r="AL17" s="133">
        <v>0</v>
      </c>
      <c r="AM17" s="133">
        <v>0</v>
      </c>
      <c r="AN17" s="133">
        <v>0</v>
      </c>
      <c r="AO17" s="133">
        <v>0</v>
      </c>
      <c r="AP17" s="133">
        <v>0</v>
      </c>
      <c r="AQ17" s="133">
        <v>0</v>
      </c>
      <c r="AR17" s="133">
        <v>0</v>
      </c>
      <c r="AS17" s="133">
        <v>0</v>
      </c>
      <c r="AT17" s="133">
        <v>0</v>
      </c>
      <c r="AU17" s="133">
        <v>0</v>
      </c>
      <c r="AV17" s="133">
        <v>0</v>
      </c>
      <c r="AW17" s="133">
        <v>0</v>
      </c>
      <c r="AX17" s="133">
        <v>0</v>
      </c>
      <c r="AY17" s="133">
        <v>0</v>
      </c>
      <c r="AZ17" s="133">
        <v>0</v>
      </c>
      <c r="BA17" s="133">
        <v>0</v>
      </c>
      <c r="BB17" s="133">
        <v>0</v>
      </c>
      <c r="BC17" s="133">
        <v>0</v>
      </c>
      <c r="BD17" s="133">
        <v>0</v>
      </c>
      <c r="BE17" s="133">
        <v>0</v>
      </c>
      <c r="BF17" s="133">
        <v>0</v>
      </c>
      <c r="BG17" s="133">
        <v>0</v>
      </c>
      <c r="BH17" s="133">
        <v>0</v>
      </c>
      <c r="BI17" s="133">
        <v>0</v>
      </c>
      <c r="BJ17" s="133">
        <v>0</v>
      </c>
      <c r="BK17" s="133">
        <v>0</v>
      </c>
      <c r="BL17" s="133">
        <v>0</v>
      </c>
      <c r="BM17" s="133">
        <v>0</v>
      </c>
      <c r="BN17" s="133">
        <v>0</v>
      </c>
      <c r="BO17" s="133">
        <v>0</v>
      </c>
      <c r="BP17" s="133">
        <v>0</v>
      </c>
      <c r="BQ17" s="133">
        <v>0</v>
      </c>
      <c r="BR17" s="133">
        <v>0</v>
      </c>
      <c r="BS17" s="381" t="str">
        <v>[C-i-C]</v>
      </c>
      <c r="BT17" s="381" t="str">
        <v>[C-i-C]</v>
      </c>
      <c r="BU17" s="381" t="str">
        <v>[C-i-C]</v>
      </c>
      <c r="BV17" s="381" t="str">
        <v>[C-i-C]</v>
      </c>
      <c r="BW17" s="381" t="str">
        <v>[C-i-C]</v>
      </c>
      <c r="BX17" s="381" t="str">
        <v>[C-i-C]</v>
      </c>
      <c r="BY17" s="381" t="str">
        <v>[C-i-C]</v>
      </c>
      <c r="BZ17" s="381" t="str">
        <v>[C-i-C]</v>
      </c>
      <c r="CA17" s="381" t="str">
        <v>[C-i-C]</v>
      </c>
      <c r="CB17" s="381" t="str">
        <v>[C-i-C]</v>
      </c>
      <c r="CC17" s="381" t="str">
        <v>[C-i-C]</v>
      </c>
      <c r="CD17" s="381" t="str">
        <v>[C-i-C]</v>
      </c>
      <c r="CE17" s="381" t="str">
        <v>[C-i-C]</v>
      </c>
      <c r="CF17" s="381" t="str">
        <v>[C-i-C]</v>
      </c>
      <c r="CG17" s="381" t="str">
        <v>[C-i-C]</v>
      </c>
      <c r="CH17" s="381" t="str">
        <v>[C-i-C]</v>
      </c>
      <c r="CI17" s="381" t="str">
        <v>[C-i-C]</v>
      </c>
      <c r="CJ17" s="381" t="str">
        <v>[C-i-C]</v>
      </c>
      <c r="CK17" s="381" t="str">
        <v>[C-i-C]</v>
      </c>
      <c r="CL17" s="381" t="str">
        <v>[C-i-C]</v>
      </c>
      <c r="CM17" s="381" t="str">
        <v>[C-i-C]</v>
      </c>
      <c r="CN17" s="381" t="str">
        <v>[C-i-C]</v>
      </c>
      <c r="CO17" s="133">
        <v>0</v>
      </c>
      <c r="CP17" s="133">
        <v>10567.679999999998</v>
      </c>
      <c r="CQ17" s="133">
        <v>0</v>
      </c>
      <c r="CR17" s="133">
        <v>0</v>
      </c>
      <c r="CS17" s="133">
        <v>10567.679999999998</v>
      </c>
      <c r="CT17" s="133">
        <v>0</v>
      </c>
      <c r="CU17" s="133">
        <v>0</v>
      </c>
      <c r="CV17" s="133">
        <v>10567.679999999998</v>
      </c>
      <c r="CW17" s="133">
        <v>0</v>
      </c>
      <c r="CX17" s="133">
        <v>0</v>
      </c>
      <c r="CY17" s="133">
        <v>10567.679999999998</v>
      </c>
      <c r="CZ17" s="133">
        <v>0</v>
      </c>
      <c r="DA17" s="133">
        <v>0</v>
      </c>
      <c r="DB17" s="133">
        <v>10567.679999999998</v>
      </c>
      <c r="DC17" s="133">
        <v>0</v>
      </c>
      <c r="DD17" s="133">
        <v>0</v>
      </c>
      <c r="DE17" s="133">
        <v>0</v>
      </c>
      <c r="DF17" s="133">
        <v>0</v>
      </c>
      <c r="DG17" s="133">
        <v>0</v>
      </c>
      <c r="DH17" s="133">
        <v>0</v>
      </c>
      <c r="DI17" s="133">
        <v>0</v>
      </c>
      <c r="DJ17" s="133">
        <v>0</v>
      </c>
      <c r="DK17" s="133">
        <v>0</v>
      </c>
      <c r="DL17" s="133">
        <v>0</v>
      </c>
      <c r="DM17" s="133">
        <v>0</v>
      </c>
      <c r="DN17" s="133">
        <v>0</v>
      </c>
      <c r="DO17" s="133">
        <v>0</v>
      </c>
      <c r="DP17" s="133">
        <v>0</v>
      </c>
      <c r="DQ17" s="133">
        <v>0</v>
      </c>
      <c r="DR17" s="133">
        <v>0</v>
      </c>
      <c r="DS17" s="133">
        <v>0</v>
      </c>
      <c r="DU17" s="223"/>
      <c r="DV17" s="223"/>
      <c r="DW17" s="223"/>
      <c r="DX17" s="223"/>
      <c r="DY17" s="223"/>
      <c r="DZ17" s="223"/>
      <c r="EA17" s="223">
        <v>10567.679999999998</v>
      </c>
      <c r="EB17" s="223">
        <v>42270.719999999994</v>
      </c>
      <c r="EC17" s="223">
        <v>42270.719999999994</v>
      </c>
      <c r="ED17" s="223">
        <f t="shared" si="0"/>
        <v>31703.039999999994</v>
      </c>
      <c r="EE17" s="223">
        <f t="shared" si="1"/>
        <v>0</v>
      </c>
      <c r="EF17" s="147" t="str">
        <f t="shared" si="2"/>
        <v>ERROR</v>
      </c>
      <c r="EG17" s="223">
        <f t="shared" si="3"/>
        <v>126812.15999999999</v>
      </c>
      <c r="EJ17" s="223">
        <v>21135.359999999997</v>
      </c>
      <c r="EK17" s="223">
        <v>21135.359999999997</v>
      </c>
      <c r="EM17" s="147" t="str">
        <f>INDEX(Inputs!$EH$3:$EH$459,MATCH($B17,Inputs!$B$3:$B$459,0))</f>
        <v>No</v>
      </c>
    </row>
    <row r="18" spans="1:143" ht="12.6" thickBot="1" x14ac:dyDescent="0.45">
      <c r="A18" s="133" t="str">
        <v>Land and Environment</v>
      </c>
      <c r="B18" s="381" t="str">
        <v>[C-i-C] Item 10</v>
      </c>
      <c r="C18" s="133" t="str">
        <v>Non-labour</v>
      </c>
      <c r="D18" s="133">
        <v>606809</v>
      </c>
      <c r="E18" s="133" t="str">
        <v>Outsource Consultant</v>
      </c>
      <c r="F18" s="133">
        <v>0</v>
      </c>
      <c r="G18" s="133">
        <v>0</v>
      </c>
      <c r="H18" s="133">
        <v>0</v>
      </c>
      <c r="I18" s="133">
        <v>0</v>
      </c>
      <c r="J18" s="133">
        <v>0</v>
      </c>
      <c r="K18" s="133">
        <v>0</v>
      </c>
      <c r="L18" s="133">
        <v>0</v>
      </c>
      <c r="M18" s="381" t="str">
        <v>[C-i-C]</v>
      </c>
      <c r="N18" s="381" t="str">
        <v>[C-i-C]</v>
      </c>
      <c r="O18" s="381" t="str">
        <v>[C-i-C]</v>
      </c>
      <c r="P18" s="381" t="str">
        <v>[C-i-C]</v>
      </c>
      <c r="Q18" s="381" t="str">
        <v>[C-i-C]</v>
      </c>
      <c r="R18" s="381" t="str">
        <v>[C-i-C]</v>
      </c>
      <c r="S18" s="381" t="str">
        <v>[C-i-C]</v>
      </c>
      <c r="T18" s="381" t="str">
        <v>[C-i-C]</v>
      </c>
      <c r="U18" s="381" t="str">
        <v>[C-i-C]</v>
      </c>
      <c r="V18" s="381" t="str">
        <v>[C-i-C]</v>
      </c>
      <c r="W18" s="381" t="str">
        <v>[C-i-C]</v>
      </c>
      <c r="X18" s="381" t="str">
        <v>[C-i-C]</v>
      </c>
      <c r="Y18" s="381" t="str">
        <v>[C-i-C]</v>
      </c>
      <c r="Z18" s="381" t="str">
        <v>[C-i-C]</v>
      </c>
      <c r="AA18" s="381" t="str">
        <v>[C-i-C]</v>
      </c>
      <c r="AB18" s="381" t="str">
        <v>[C-i-C]</v>
      </c>
      <c r="AC18" s="381" t="str">
        <v>[C-i-C]</v>
      </c>
      <c r="AD18" s="381" t="str">
        <v>[C-i-C]</v>
      </c>
      <c r="AE18" s="381" t="str">
        <v>[C-i-C]</v>
      </c>
      <c r="AF18" s="381" t="str">
        <v>[C-i-C]</v>
      </c>
      <c r="AG18" s="381" t="str">
        <v>[C-i-C]</v>
      </c>
      <c r="AH18" s="381" t="str">
        <v>[C-i-C]</v>
      </c>
      <c r="AI18" s="133">
        <v>0</v>
      </c>
      <c r="AJ18" s="133">
        <v>0</v>
      </c>
      <c r="AK18" s="133">
        <v>0</v>
      </c>
      <c r="AL18" s="133">
        <v>0</v>
      </c>
      <c r="AM18" s="133">
        <v>0</v>
      </c>
      <c r="AN18" s="133">
        <v>0</v>
      </c>
      <c r="AO18" s="133">
        <v>0</v>
      </c>
      <c r="AP18" s="133">
        <v>0</v>
      </c>
      <c r="AQ18" s="133">
        <v>0</v>
      </c>
      <c r="AR18" s="133">
        <v>0</v>
      </c>
      <c r="AS18" s="133">
        <v>0</v>
      </c>
      <c r="AT18" s="133">
        <v>0</v>
      </c>
      <c r="AU18" s="133">
        <v>0</v>
      </c>
      <c r="AV18" s="133">
        <v>0</v>
      </c>
      <c r="AW18" s="133">
        <v>0</v>
      </c>
      <c r="AX18" s="133">
        <v>0</v>
      </c>
      <c r="AY18" s="133">
        <v>0</v>
      </c>
      <c r="AZ18" s="133">
        <v>0</v>
      </c>
      <c r="BA18" s="133">
        <v>0</v>
      </c>
      <c r="BB18" s="133">
        <v>0</v>
      </c>
      <c r="BC18" s="133">
        <v>0</v>
      </c>
      <c r="BD18" s="133">
        <v>0</v>
      </c>
      <c r="BE18" s="133">
        <v>0</v>
      </c>
      <c r="BF18" s="133">
        <v>0</v>
      </c>
      <c r="BG18" s="133">
        <v>0</v>
      </c>
      <c r="BH18" s="133">
        <v>0</v>
      </c>
      <c r="BI18" s="133">
        <v>0</v>
      </c>
      <c r="BJ18" s="133">
        <v>0</v>
      </c>
      <c r="BK18" s="133">
        <v>0</v>
      </c>
      <c r="BL18" s="133">
        <v>0</v>
      </c>
      <c r="BM18" s="133">
        <v>0</v>
      </c>
      <c r="BN18" s="133">
        <v>0</v>
      </c>
      <c r="BO18" s="133">
        <v>0</v>
      </c>
      <c r="BP18" s="133">
        <v>0</v>
      </c>
      <c r="BQ18" s="133">
        <v>0</v>
      </c>
      <c r="BR18" s="133">
        <v>0</v>
      </c>
      <c r="BS18" s="381" t="str">
        <v>[C-i-C]</v>
      </c>
      <c r="BT18" s="381" t="str">
        <v>[C-i-C]</v>
      </c>
      <c r="BU18" s="381" t="str">
        <v>[C-i-C]</v>
      </c>
      <c r="BV18" s="381" t="str">
        <v>[C-i-C]</v>
      </c>
      <c r="BW18" s="381" t="str">
        <v>[C-i-C]</v>
      </c>
      <c r="BX18" s="381" t="str">
        <v>[C-i-C]</v>
      </c>
      <c r="BY18" s="381" t="str">
        <v>[C-i-C]</v>
      </c>
      <c r="BZ18" s="381" t="str">
        <v>[C-i-C]</v>
      </c>
      <c r="CA18" s="381" t="str">
        <v>[C-i-C]</v>
      </c>
      <c r="CB18" s="381" t="str">
        <v>[C-i-C]</v>
      </c>
      <c r="CC18" s="381" t="str">
        <v>[C-i-C]</v>
      </c>
      <c r="CD18" s="381" t="str">
        <v>[C-i-C]</v>
      </c>
      <c r="CE18" s="381" t="str">
        <v>[C-i-C]</v>
      </c>
      <c r="CF18" s="381" t="str">
        <v>[C-i-C]</v>
      </c>
      <c r="CG18" s="381" t="str">
        <v>[C-i-C]</v>
      </c>
      <c r="CH18" s="381" t="str">
        <v>[C-i-C]</v>
      </c>
      <c r="CI18" s="381" t="str">
        <v>[C-i-C]</v>
      </c>
      <c r="CJ18" s="381" t="str">
        <v>[C-i-C]</v>
      </c>
      <c r="CK18" s="381" t="str">
        <v>[C-i-C]</v>
      </c>
      <c r="CL18" s="381" t="str">
        <v>[C-i-C]</v>
      </c>
      <c r="CM18" s="381" t="str">
        <v>[C-i-C]</v>
      </c>
      <c r="CN18" s="381" t="str">
        <v>[C-i-C]</v>
      </c>
      <c r="CO18" s="133">
        <v>0</v>
      </c>
      <c r="CP18" s="133">
        <v>0</v>
      </c>
      <c r="CQ18" s="133">
        <v>0</v>
      </c>
      <c r="CR18" s="133">
        <v>0</v>
      </c>
      <c r="CS18" s="133">
        <v>0</v>
      </c>
      <c r="CT18" s="133">
        <v>0</v>
      </c>
      <c r="CU18" s="133">
        <v>0</v>
      </c>
      <c r="CV18" s="133">
        <v>0</v>
      </c>
      <c r="CW18" s="133">
        <v>0</v>
      </c>
      <c r="CX18" s="133">
        <v>0</v>
      </c>
      <c r="CY18" s="133">
        <v>0</v>
      </c>
      <c r="CZ18" s="133">
        <v>0</v>
      </c>
      <c r="DA18" s="133">
        <v>0</v>
      </c>
      <c r="DB18" s="133">
        <v>0</v>
      </c>
      <c r="DC18" s="133">
        <v>0</v>
      </c>
      <c r="DD18" s="133">
        <v>0</v>
      </c>
      <c r="DE18" s="133">
        <v>0</v>
      </c>
      <c r="DF18" s="133">
        <v>0</v>
      </c>
      <c r="DG18" s="133">
        <v>0</v>
      </c>
      <c r="DH18" s="133">
        <v>0</v>
      </c>
      <c r="DI18" s="133">
        <v>0</v>
      </c>
      <c r="DJ18" s="133">
        <v>0</v>
      </c>
      <c r="DK18" s="133">
        <v>0</v>
      </c>
      <c r="DL18" s="133">
        <v>0</v>
      </c>
      <c r="DM18" s="133">
        <v>0</v>
      </c>
      <c r="DN18" s="133">
        <v>0</v>
      </c>
      <c r="DO18" s="133">
        <v>0</v>
      </c>
      <c r="DP18" s="133">
        <v>0</v>
      </c>
      <c r="DQ18" s="133">
        <v>0</v>
      </c>
      <c r="DR18" s="133">
        <v>0</v>
      </c>
      <c r="DS18" s="133">
        <v>0</v>
      </c>
      <c r="DU18" s="223"/>
      <c r="DV18" s="223"/>
      <c r="DW18" s="223"/>
      <c r="DX18" s="223"/>
      <c r="DY18" s="223"/>
      <c r="DZ18" s="223"/>
      <c r="EA18" s="223">
        <v>692570.06478596502</v>
      </c>
      <c r="EB18" s="223">
        <v>435791.45210619486</v>
      </c>
      <c r="EC18" s="223">
        <v>0</v>
      </c>
      <c r="ED18" s="223">
        <f t="shared" si="0"/>
        <v>0</v>
      </c>
      <c r="EE18" s="223">
        <f t="shared" si="1"/>
        <v>0</v>
      </c>
      <c r="EF18" s="147" t="str">
        <f t="shared" si="2"/>
        <v>ERROR</v>
      </c>
      <c r="EG18" s="223">
        <f t="shared" si="3"/>
        <v>1128361.5168921598</v>
      </c>
      <c r="EJ18" s="223">
        <v>0</v>
      </c>
      <c r="EK18" s="223">
        <v>0</v>
      </c>
      <c r="EM18" s="147" t="str">
        <f>INDEX(Inputs!$EH$3:$EH$459,MATCH($B18,Inputs!$B$3:$B$459,0))</f>
        <v>Yes</v>
      </c>
    </row>
    <row r="19" spans="1:143" ht="12.6" thickBot="1" x14ac:dyDescent="0.45">
      <c r="A19" s="133" t="str">
        <v>Land and Environment</v>
      </c>
      <c r="B19" s="381" t="str">
        <v>[C-i-C] Item 11</v>
      </c>
      <c r="C19" s="133" t="str">
        <v>Non-labour</v>
      </c>
      <c r="D19" s="133">
        <v>606809</v>
      </c>
      <c r="E19" s="133" t="str">
        <v>Outsource Consultant</v>
      </c>
      <c r="F19" s="133">
        <v>0</v>
      </c>
      <c r="G19" s="133">
        <v>0</v>
      </c>
      <c r="H19" s="133">
        <v>0</v>
      </c>
      <c r="I19" s="133">
        <v>0</v>
      </c>
      <c r="J19" s="133">
        <v>0</v>
      </c>
      <c r="K19" s="133">
        <v>0</v>
      </c>
      <c r="L19" s="133">
        <v>0</v>
      </c>
      <c r="M19" s="381" t="str">
        <v>[C-i-C]</v>
      </c>
      <c r="N19" s="381" t="str">
        <v>[C-i-C]</v>
      </c>
      <c r="O19" s="381" t="str">
        <v>[C-i-C]</v>
      </c>
      <c r="P19" s="381" t="str">
        <v>[C-i-C]</v>
      </c>
      <c r="Q19" s="381" t="str">
        <v>[C-i-C]</v>
      </c>
      <c r="R19" s="381" t="str">
        <v>[C-i-C]</v>
      </c>
      <c r="S19" s="381" t="str">
        <v>[C-i-C]</v>
      </c>
      <c r="T19" s="381" t="str">
        <v>[C-i-C]</v>
      </c>
      <c r="U19" s="381" t="str">
        <v>[C-i-C]</v>
      </c>
      <c r="V19" s="381" t="str">
        <v>[C-i-C]</v>
      </c>
      <c r="W19" s="381" t="str">
        <v>[C-i-C]</v>
      </c>
      <c r="X19" s="381" t="str">
        <v>[C-i-C]</v>
      </c>
      <c r="Y19" s="381" t="str">
        <v>[C-i-C]</v>
      </c>
      <c r="Z19" s="381" t="str">
        <v>[C-i-C]</v>
      </c>
      <c r="AA19" s="381" t="str">
        <v>[C-i-C]</v>
      </c>
      <c r="AB19" s="381" t="str">
        <v>[C-i-C]</v>
      </c>
      <c r="AC19" s="381" t="str">
        <v>[C-i-C]</v>
      </c>
      <c r="AD19" s="381" t="str">
        <v>[C-i-C]</v>
      </c>
      <c r="AE19" s="381" t="str">
        <v>[C-i-C]</v>
      </c>
      <c r="AF19" s="381" t="str">
        <v>[C-i-C]</v>
      </c>
      <c r="AG19" s="381" t="str">
        <v>[C-i-C]</v>
      </c>
      <c r="AH19" s="381" t="str">
        <v>[C-i-C]</v>
      </c>
      <c r="AI19" s="133">
        <v>0</v>
      </c>
      <c r="AJ19" s="133">
        <v>0</v>
      </c>
      <c r="AK19" s="133">
        <v>0</v>
      </c>
      <c r="AL19" s="133">
        <v>0</v>
      </c>
      <c r="AM19" s="133">
        <v>0</v>
      </c>
      <c r="AN19" s="133">
        <v>0</v>
      </c>
      <c r="AO19" s="133">
        <v>0</v>
      </c>
      <c r="AP19" s="133">
        <v>0</v>
      </c>
      <c r="AQ19" s="133">
        <v>0</v>
      </c>
      <c r="AR19" s="133">
        <v>0</v>
      </c>
      <c r="AS19" s="133">
        <v>0</v>
      </c>
      <c r="AT19" s="133">
        <v>0</v>
      </c>
      <c r="AU19" s="133">
        <v>0</v>
      </c>
      <c r="AV19" s="133">
        <v>0</v>
      </c>
      <c r="AW19" s="133">
        <v>0</v>
      </c>
      <c r="AX19" s="133">
        <v>0</v>
      </c>
      <c r="AY19" s="133">
        <v>0</v>
      </c>
      <c r="AZ19" s="133">
        <v>0</v>
      </c>
      <c r="BA19" s="133">
        <v>0</v>
      </c>
      <c r="BB19" s="133">
        <v>0</v>
      </c>
      <c r="BC19" s="133">
        <v>0</v>
      </c>
      <c r="BD19" s="133">
        <v>0</v>
      </c>
      <c r="BE19" s="133">
        <v>0</v>
      </c>
      <c r="BF19" s="133">
        <v>0</v>
      </c>
      <c r="BG19" s="133">
        <v>0</v>
      </c>
      <c r="BH19" s="133">
        <v>0</v>
      </c>
      <c r="BI19" s="133">
        <v>0</v>
      </c>
      <c r="BJ19" s="133">
        <v>0</v>
      </c>
      <c r="BK19" s="133">
        <v>0</v>
      </c>
      <c r="BL19" s="133">
        <v>0</v>
      </c>
      <c r="BM19" s="133">
        <v>0</v>
      </c>
      <c r="BN19" s="133">
        <v>0</v>
      </c>
      <c r="BO19" s="133">
        <v>0</v>
      </c>
      <c r="BP19" s="133">
        <v>0</v>
      </c>
      <c r="BQ19" s="133">
        <v>0</v>
      </c>
      <c r="BR19" s="133">
        <v>0</v>
      </c>
      <c r="BS19" s="381" t="str">
        <v>[C-i-C]</v>
      </c>
      <c r="BT19" s="381" t="str">
        <v>[C-i-C]</v>
      </c>
      <c r="BU19" s="381" t="str">
        <v>[C-i-C]</v>
      </c>
      <c r="BV19" s="381" t="str">
        <v>[C-i-C]</v>
      </c>
      <c r="BW19" s="381" t="str">
        <v>[C-i-C]</v>
      </c>
      <c r="BX19" s="381" t="str">
        <v>[C-i-C]</v>
      </c>
      <c r="BY19" s="381" t="str">
        <v>[C-i-C]</v>
      </c>
      <c r="BZ19" s="381" t="str">
        <v>[C-i-C]</v>
      </c>
      <c r="CA19" s="381" t="str">
        <v>[C-i-C]</v>
      </c>
      <c r="CB19" s="381" t="str">
        <v>[C-i-C]</v>
      </c>
      <c r="CC19" s="381" t="str">
        <v>[C-i-C]</v>
      </c>
      <c r="CD19" s="381" t="str">
        <v>[C-i-C]</v>
      </c>
      <c r="CE19" s="381" t="str">
        <v>[C-i-C]</v>
      </c>
      <c r="CF19" s="381" t="str">
        <v>[C-i-C]</v>
      </c>
      <c r="CG19" s="381" t="str">
        <v>[C-i-C]</v>
      </c>
      <c r="CH19" s="381" t="str">
        <v>[C-i-C]</v>
      </c>
      <c r="CI19" s="381" t="str">
        <v>[C-i-C]</v>
      </c>
      <c r="CJ19" s="381" t="str">
        <v>[C-i-C]</v>
      </c>
      <c r="CK19" s="381" t="str">
        <v>[C-i-C]</v>
      </c>
      <c r="CL19" s="381" t="str">
        <v>[C-i-C]</v>
      </c>
      <c r="CM19" s="381" t="str">
        <v>[C-i-C]</v>
      </c>
      <c r="CN19" s="381" t="str">
        <v>[C-i-C]</v>
      </c>
      <c r="CO19" s="133">
        <v>0</v>
      </c>
      <c r="CP19" s="133">
        <v>0</v>
      </c>
      <c r="CQ19" s="133">
        <v>0</v>
      </c>
      <c r="CR19" s="133">
        <v>0</v>
      </c>
      <c r="CS19" s="133">
        <v>0</v>
      </c>
      <c r="CT19" s="133">
        <v>0</v>
      </c>
      <c r="CU19" s="133">
        <v>0</v>
      </c>
      <c r="CV19" s="133">
        <v>0</v>
      </c>
      <c r="CW19" s="133">
        <v>0</v>
      </c>
      <c r="CX19" s="133">
        <v>0</v>
      </c>
      <c r="CY19" s="133">
        <v>0</v>
      </c>
      <c r="CZ19" s="133">
        <v>0</v>
      </c>
      <c r="DA19" s="133">
        <v>0</v>
      </c>
      <c r="DB19" s="133">
        <v>0</v>
      </c>
      <c r="DC19" s="133">
        <v>0</v>
      </c>
      <c r="DD19" s="133">
        <v>0</v>
      </c>
      <c r="DE19" s="133">
        <v>0</v>
      </c>
      <c r="DF19" s="133">
        <v>0</v>
      </c>
      <c r="DG19" s="133">
        <v>0</v>
      </c>
      <c r="DH19" s="133">
        <v>0</v>
      </c>
      <c r="DI19" s="133">
        <v>0</v>
      </c>
      <c r="DJ19" s="133">
        <v>0</v>
      </c>
      <c r="DK19" s="133">
        <v>0</v>
      </c>
      <c r="DL19" s="133">
        <v>0</v>
      </c>
      <c r="DM19" s="133">
        <v>0</v>
      </c>
      <c r="DN19" s="133">
        <v>0</v>
      </c>
      <c r="DO19" s="133">
        <v>0</v>
      </c>
      <c r="DP19" s="133">
        <v>0</v>
      </c>
      <c r="DQ19" s="133">
        <v>0</v>
      </c>
      <c r="DR19" s="133">
        <v>0</v>
      </c>
      <c r="DS19" s="133">
        <v>0</v>
      </c>
      <c r="DU19" s="223"/>
      <c r="DV19" s="223"/>
      <c r="DW19" s="223"/>
      <c r="DX19" s="223"/>
      <c r="DY19" s="223"/>
      <c r="DZ19" s="223"/>
      <c r="EA19" s="223">
        <v>0</v>
      </c>
      <c r="EB19" s="223">
        <v>211353.59999999998</v>
      </c>
      <c r="EC19" s="223">
        <v>0</v>
      </c>
      <c r="ED19" s="223">
        <f t="shared" si="0"/>
        <v>0</v>
      </c>
      <c r="EE19" s="223">
        <f t="shared" si="1"/>
        <v>0</v>
      </c>
      <c r="EF19" s="147" t="str">
        <f t="shared" si="2"/>
        <v>ERROR</v>
      </c>
      <c r="EG19" s="223">
        <f t="shared" si="3"/>
        <v>211353.59999999998</v>
      </c>
      <c r="EJ19" s="223">
        <v>0</v>
      </c>
      <c r="EK19" s="223">
        <v>0</v>
      </c>
      <c r="EM19" s="147" t="str">
        <f>INDEX(Inputs!$EH$3:$EH$459,MATCH($B19,Inputs!$B$3:$B$459,0))</f>
        <v>Yes</v>
      </c>
    </row>
    <row r="20" spans="1:143" ht="12.6" thickBot="1" x14ac:dyDescent="0.45">
      <c r="A20" s="133" t="str">
        <v>Land and Environment</v>
      </c>
      <c r="B20" s="381" t="str">
        <v>[C-i-C] Item 12</v>
      </c>
      <c r="C20" s="133" t="str">
        <v>Non-labour</v>
      </c>
      <c r="D20" s="133">
        <v>606809</v>
      </c>
      <c r="E20" s="133" t="str">
        <v>Outsource Consultant</v>
      </c>
      <c r="F20" s="133">
        <v>0</v>
      </c>
      <c r="G20" s="133">
        <v>0</v>
      </c>
      <c r="H20" s="133">
        <v>0</v>
      </c>
      <c r="I20" s="133">
        <v>0</v>
      </c>
      <c r="J20" s="133">
        <v>0</v>
      </c>
      <c r="K20" s="133">
        <v>0</v>
      </c>
      <c r="L20" s="133">
        <v>0</v>
      </c>
      <c r="M20" s="381" t="str">
        <v>[C-i-C]</v>
      </c>
      <c r="N20" s="381" t="str">
        <v>[C-i-C]</v>
      </c>
      <c r="O20" s="381" t="str">
        <v>[C-i-C]</v>
      </c>
      <c r="P20" s="381" t="str">
        <v>[C-i-C]</v>
      </c>
      <c r="Q20" s="381" t="str">
        <v>[C-i-C]</v>
      </c>
      <c r="R20" s="381" t="str">
        <v>[C-i-C]</v>
      </c>
      <c r="S20" s="381" t="str">
        <v>[C-i-C]</v>
      </c>
      <c r="T20" s="381" t="str">
        <v>[C-i-C]</v>
      </c>
      <c r="U20" s="381" t="str">
        <v>[C-i-C]</v>
      </c>
      <c r="V20" s="381" t="str">
        <v>[C-i-C]</v>
      </c>
      <c r="W20" s="381" t="str">
        <v>[C-i-C]</v>
      </c>
      <c r="X20" s="381" t="str">
        <v>[C-i-C]</v>
      </c>
      <c r="Y20" s="381" t="str">
        <v>[C-i-C]</v>
      </c>
      <c r="Z20" s="381" t="str">
        <v>[C-i-C]</v>
      </c>
      <c r="AA20" s="381" t="str">
        <v>[C-i-C]</v>
      </c>
      <c r="AB20" s="381" t="str">
        <v>[C-i-C]</v>
      </c>
      <c r="AC20" s="381" t="str">
        <v>[C-i-C]</v>
      </c>
      <c r="AD20" s="381" t="str">
        <v>[C-i-C]</v>
      </c>
      <c r="AE20" s="381" t="str">
        <v>[C-i-C]</v>
      </c>
      <c r="AF20" s="381" t="str">
        <v>[C-i-C]</v>
      </c>
      <c r="AG20" s="381" t="str">
        <v>[C-i-C]</v>
      </c>
      <c r="AH20" s="381" t="str">
        <v>[C-i-C]</v>
      </c>
      <c r="AI20" s="133">
        <v>0</v>
      </c>
      <c r="AJ20" s="133">
        <v>0</v>
      </c>
      <c r="AK20" s="133">
        <v>0</v>
      </c>
      <c r="AL20" s="133">
        <v>0</v>
      </c>
      <c r="AM20" s="133">
        <v>0</v>
      </c>
      <c r="AN20" s="133">
        <v>0</v>
      </c>
      <c r="AO20" s="133">
        <v>0</v>
      </c>
      <c r="AP20" s="133">
        <v>0</v>
      </c>
      <c r="AQ20" s="133">
        <v>0</v>
      </c>
      <c r="AR20" s="133">
        <v>0</v>
      </c>
      <c r="AS20" s="133">
        <v>0</v>
      </c>
      <c r="AT20" s="133">
        <v>0</v>
      </c>
      <c r="AU20" s="133">
        <v>0</v>
      </c>
      <c r="AV20" s="133">
        <v>0</v>
      </c>
      <c r="AW20" s="133">
        <v>0</v>
      </c>
      <c r="AX20" s="133">
        <v>0</v>
      </c>
      <c r="AY20" s="133">
        <v>0</v>
      </c>
      <c r="AZ20" s="133">
        <v>0</v>
      </c>
      <c r="BA20" s="133">
        <v>0</v>
      </c>
      <c r="BB20" s="133">
        <v>0</v>
      </c>
      <c r="BC20" s="133">
        <v>0</v>
      </c>
      <c r="BD20" s="133">
        <v>0</v>
      </c>
      <c r="BE20" s="133">
        <v>0</v>
      </c>
      <c r="BF20" s="133">
        <v>0</v>
      </c>
      <c r="BG20" s="133">
        <v>0</v>
      </c>
      <c r="BH20" s="133">
        <v>0</v>
      </c>
      <c r="BI20" s="133">
        <v>0</v>
      </c>
      <c r="BJ20" s="133">
        <v>0</v>
      </c>
      <c r="BK20" s="133">
        <v>0</v>
      </c>
      <c r="BL20" s="133">
        <v>0</v>
      </c>
      <c r="BM20" s="133">
        <v>0</v>
      </c>
      <c r="BN20" s="133">
        <v>0</v>
      </c>
      <c r="BO20" s="133">
        <v>0</v>
      </c>
      <c r="BP20" s="133">
        <v>0</v>
      </c>
      <c r="BQ20" s="133">
        <v>0</v>
      </c>
      <c r="BR20" s="133">
        <v>0</v>
      </c>
      <c r="BS20" s="381" t="str">
        <v>[C-i-C]</v>
      </c>
      <c r="BT20" s="381" t="str">
        <v>[C-i-C]</v>
      </c>
      <c r="BU20" s="381" t="str">
        <v>[C-i-C]</v>
      </c>
      <c r="BV20" s="381" t="str">
        <v>[C-i-C]</v>
      </c>
      <c r="BW20" s="381" t="str">
        <v>[C-i-C]</v>
      </c>
      <c r="BX20" s="381" t="str">
        <v>[C-i-C]</v>
      </c>
      <c r="BY20" s="381" t="str">
        <v>[C-i-C]</v>
      </c>
      <c r="BZ20" s="381" t="str">
        <v>[C-i-C]</v>
      </c>
      <c r="CA20" s="381" t="str">
        <v>[C-i-C]</v>
      </c>
      <c r="CB20" s="381" t="str">
        <v>[C-i-C]</v>
      </c>
      <c r="CC20" s="381" t="str">
        <v>[C-i-C]</v>
      </c>
      <c r="CD20" s="381" t="str">
        <v>[C-i-C]</v>
      </c>
      <c r="CE20" s="381" t="str">
        <v>[C-i-C]</v>
      </c>
      <c r="CF20" s="381" t="str">
        <v>[C-i-C]</v>
      </c>
      <c r="CG20" s="381" t="str">
        <v>[C-i-C]</v>
      </c>
      <c r="CH20" s="381" t="str">
        <v>[C-i-C]</v>
      </c>
      <c r="CI20" s="381" t="str">
        <v>[C-i-C]</v>
      </c>
      <c r="CJ20" s="381" t="str">
        <v>[C-i-C]</v>
      </c>
      <c r="CK20" s="381" t="str">
        <v>[C-i-C]</v>
      </c>
      <c r="CL20" s="381" t="str">
        <v>[C-i-C]</v>
      </c>
      <c r="CM20" s="381" t="str">
        <v>[C-i-C]</v>
      </c>
      <c r="CN20" s="381" t="str">
        <v>[C-i-C]</v>
      </c>
      <c r="CO20" s="133">
        <v>0</v>
      </c>
      <c r="CP20" s="133">
        <v>0</v>
      </c>
      <c r="CQ20" s="133">
        <v>0</v>
      </c>
      <c r="CR20" s="133">
        <v>0</v>
      </c>
      <c r="CS20" s="133">
        <v>0</v>
      </c>
      <c r="CT20" s="133">
        <v>0</v>
      </c>
      <c r="CU20" s="133">
        <v>0</v>
      </c>
      <c r="CV20" s="133">
        <v>0</v>
      </c>
      <c r="CW20" s="133">
        <v>0</v>
      </c>
      <c r="CX20" s="133">
        <v>0</v>
      </c>
      <c r="CY20" s="133">
        <v>0</v>
      </c>
      <c r="CZ20" s="133">
        <v>0</v>
      </c>
      <c r="DA20" s="133">
        <v>0</v>
      </c>
      <c r="DB20" s="133">
        <v>0</v>
      </c>
      <c r="DC20" s="133">
        <v>0</v>
      </c>
      <c r="DD20" s="133">
        <v>0</v>
      </c>
      <c r="DE20" s="133">
        <v>0</v>
      </c>
      <c r="DF20" s="133">
        <v>0</v>
      </c>
      <c r="DG20" s="133">
        <v>0</v>
      </c>
      <c r="DH20" s="133">
        <v>0</v>
      </c>
      <c r="DI20" s="133">
        <v>0</v>
      </c>
      <c r="DJ20" s="133">
        <v>0</v>
      </c>
      <c r="DK20" s="133">
        <v>0</v>
      </c>
      <c r="DL20" s="133">
        <v>0</v>
      </c>
      <c r="DM20" s="133">
        <v>0</v>
      </c>
      <c r="DN20" s="133">
        <v>0</v>
      </c>
      <c r="DO20" s="133">
        <v>0</v>
      </c>
      <c r="DP20" s="133">
        <v>0</v>
      </c>
      <c r="DQ20" s="133">
        <v>0</v>
      </c>
      <c r="DR20" s="133">
        <v>0</v>
      </c>
      <c r="DS20" s="133">
        <v>0</v>
      </c>
      <c r="DU20" s="223"/>
      <c r="DV20" s="223"/>
      <c r="DW20" s="223"/>
      <c r="DX20" s="223"/>
      <c r="DY20" s="223"/>
      <c r="DZ20" s="223"/>
      <c r="EA20" s="223">
        <v>0</v>
      </c>
      <c r="EB20" s="223">
        <v>158515.19999999998</v>
      </c>
      <c r="EC20" s="223">
        <v>0</v>
      </c>
      <c r="ED20" s="223">
        <f t="shared" si="0"/>
        <v>0</v>
      </c>
      <c r="EE20" s="223">
        <f t="shared" si="1"/>
        <v>0</v>
      </c>
      <c r="EF20" s="147" t="str">
        <f t="shared" si="2"/>
        <v>ERROR</v>
      </c>
      <c r="EG20" s="223">
        <f t="shared" si="3"/>
        <v>158515.19999999998</v>
      </c>
      <c r="EJ20" s="223">
        <v>0</v>
      </c>
      <c r="EK20" s="223">
        <v>0</v>
      </c>
      <c r="EM20" s="147" t="str">
        <f>INDEX(Inputs!$EH$3:$EH$459,MATCH($B20,Inputs!$B$3:$B$459,0))</f>
        <v>Yes</v>
      </c>
    </row>
    <row r="21" spans="1:143" ht="12.6" thickBot="1" x14ac:dyDescent="0.45">
      <c r="A21" s="133" t="str">
        <v>Land and Environment</v>
      </c>
      <c r="B21" s="381" t="str">
        <v>[C-i-C] Item 13</v>
      </c>
      <c r="C21" s="133" t="str">
        <v>Non-labour</v>
      </c>
      <c r="D21" s="133">
        <v>606809</v>
      </c>
      <c r="E21" s="133" t="str">
        <v>Outsource Consultant</v>
      </c>
      <c r="F21" s="133">
        <v>0</v>
      </c>
      <c r="G21" s="133">
        <v>0</v>
      </c>
      <c r="H21" s="133">
        <v>0</v>
      </c>
      <c r="I21" s="133">
        <v>0</v>
      </c>
      <c r="J21" s="133">
        <v>0</v>
      </c>
      <c r="K21" s="133">
        <v>0</v>
      </c>
      <c r="L21" s="133">
        <v>0</v>
      </c>
      <c r="M21" s="381" t="str">
        <v>[C-i-C]</v>
      </c>
      <c r="N21" s="381" t="str">
        <v>[C-i-C]</v>
      </c>
      <c r="O21" s="381" t="str">
        <v>[C-i-C]</v>
      </c>
      <c r="P21" s="381" t="str">
        <v>[C-i-C]</v>
      </c>
      <c r="Q21" s="381" t="str">
        <v>[C-i-C]</v>
      </c>
      <c r="R21" s="381" t="str">
        <v>[C-i-C]</v>
      </c>
      <c r="S21" s="381" t="str">
        <v>[C-i-C]</v>
      </c>
      <c r="T21" s="381" t="str">
        <v>[C-i-C]</v>
      </c>
      <c r="U21" s="381" t="str">
        <v>[C-i-C]</v>
      </c>
      <c r="V21" s="381" t="str">
        <v>[C-i-C]</v>
      </c>
      <c r="W21" s="381" t="str">
        <v>[C-i-C]</v>
      </c>
      <c r="X21" s="381" t="str">
        <v>[C-i-C]</v>
      </c>
      <c r="Y21" s="381" t="str">
        <v>[C-i-C]</v>
      </c>
      <c r="Z21" s="381" t="str">
        <v>[C-i-C]</v>
      </c>
      <c r="AA21" s="381" t="str">
        <v>[C-i-C]</v>
      </c>
      <c r="AB21" s="381" t="str">
        <v>[C-i-C]</v>
      </c>
      <c r="AC21" s="381" t="str">
        <v>[C-i-C]</v>
      </c>
      <c r="AD21" s="381" t="str">
        <v>[C-i-C]</v>
      </c>
      <c r="AE21" s="381" t="str">
        <v>[C-i-C]</v>
      </c>
      <c r="AF21" s="381" t="str">
        <v>[C-i-C]</v>
      </c>
      <c r="AG21" s="381" t="str">
        <v>[C-i-C]</v>
      </c>
      <c r="AH21" s="381" t="str">
        <v>[C-i-C]</v>
      </c>
      <c r="AI21" s="133">
        <v>0</v>
      </c>
      <c r="AJ21" s="133">
        <v>0</v>
      </c>
      <c r="AK21" s="133">
        <v>0</v>
      </c>
      <c r="AL21" s="133">
        <v>0</v>
      </c>
      <c r="AM21" s="133">
        <v>0</v>
      </c>
      <c r="AN21" s="133">
        <v>0</v>
      </c>
      <c r="AO21" s="133">
        <v>0</v>
      </c>
      <c r="AP21" s="133">
        <v>0</v>
      </c>
      <c r="AQ21" s="133">
        <v>0</v>
      </c>
      <c r="AR21" s="133">
        <v>0</v>
      </c>
      <c r="AS21" s="133">
        <v>0</v>
      </c>
      <c r="AT21" s="133">
        <v>0</v>
      </c>
      <c r="AU21" s="133">
        <v>0</v>
      </c>
      <c r="AV21" s="133">
        <v>0</v>
      </c>
      <c r="AW21" s="133">
        <v>0</v>
      </c>
      <c r="AX21" s="133">
        <v>0</v>
      </c>
      <c r="AY21" s="133">
        <v>0</v>
      </c>
      <c r="AZ21" s="133">
        <v>0</v>
      </c>
      <c r="BA21" s="133">
        <v>0</v>
      </c>
      <c r="BB21" s="133">
        <v>0</v>
      </c>
      <c r="BC21" s="133">
        <v>0</v>
      </c>
      <c r="BD21" s="133">
        <v>0</v>
      </c>
      <c r="BE21" s="133">
        <v>0</v>
      </c>
      <c r="BF21" s="133">
        <v>0</v>
      </c>
      <c r="BG21" s="133">
        <v>0</v>
      </c>
      <c r="BH21" s="133">
        <v>0</v>
      </c>
      <c r="BI21" s="133">
        <v>0</v>
      </c>
      <c r="BJ21" s="133">
        <v>0</v>
      </c>
      <c r="BK21" s="133">
        <v>0</v>
      </c>
      <c r="BL21" s="133">
        <v>0</v>
      </c>
      <c r="BM21" s="133">
        <v>0</v>
      </c>
      <c r="BN21" s="133">
        <v>0</v>
      </c>
      <c r="BO21" s="133">
        <v>0</v>
      </c>
      <c r="BP21" s="133">
        <v>0</v>
      </c>
      <c r="BQ21" s="133">
        <v>0</v>
      </c>
      <c r="BR21" s="133">
        <v>0</v>
      </c>
      <c r="BS21" s="381" t="str">
        <v>[C-i-C]</v>
      </c>
      <c r="BT21" s="381" t="str">
        <v>[C-i-C]</v>
      </c>
      <c r="BU21" s="381" t="str">
        <v>[C-i-C]</v>
      </c>
      <c r="BV21" s="381" t="str">
        <v>[C-i-C]</v>
      </c>
      <c r="BW21" s="381" t="str">
        <v>[C-i-C]</v>
      </c>
      <c r="BX21" s="381" t="str">
        <v>[C-i-C]</v>
      </c>
      <c r="BY21" s="381" t="str">
        <v>[C-i-C]</v>
      </c>
      <c r="BZ21" s="381" t="str">
        <v>[C-i-C]</v>
      </c>
      <c r="CA21" s="381" t="str">
        <v>[C-i-C]</v>
      </c>
      <c r="CB21" s="381" t="str">
        <v>[C-i-C]</v>
      </c>
      <c r="CC21" s="381" t="str">
        <v>[C-i-C]</v>
      </c>
      <c r="CD21" s="381" t="str">
        <v>[C-i-C]</v>
      </c>
      <c r="CE21" s="381" t="str">
        <v>[C-i-C]</v>
      </c>
      <c r="CF21" s="381" t="str">
        <v>[C-i-C]</v>
      </c>
      <c r="CG21" s="381" t="str">
        <v>[C-i-C]</v>
      </c>
      <c r="CH21" s="381" t="str">
        <v>[C-i-C]</v>
      </c>
      <c r="CI21" s="381" t="str">
        <v>[C-i-C]</v>
      </c>
      <c r="CJ21" s="381" t="str">
        <v>[C-i-C]</v>
      </c>
      <c r="CK21" s="381" t="str">
        <v>[C-i-C]</v>
      </c>
      <c r="CL21" s="381" t="str">
        <v>[C-i-C]</v>
      </c>
      <c r="CM21" s="381" t="str">
        <v>[C-i-C]</v>
      </c>
      <c r="CN21" s="381" t="str">
        <v>[C-i-C]</v>
      </c>
      <c r="CO21" s="133">
        <v>0</v>
      </c>
      <c r="CP21" s="133">
        <v>0</v>
      </c>
      <c r="CQ21" s="133">
        <v>0</v>
      </c>
      <c r="CR21" s="133">
        <v>0</v>
      </c>
      <c r="CS21" s="133">
        <v>0</v>
      </c>
      <c r="CT21" s="133">
        <v>0</v>
      </c>
      <c r="CU21" s="133">
        <v>0</v>
      </c>
      <c r="CV21" s="133">
        <v>0</v>
      </c>
      <c r="CW21" s="133">
        <v>0</v>
      </c>
      <c r="CX21" s="133">
        <v>0</v>
      </c>
      <c r="CY21" s="133">
        <v>0</v>
      </c>
      <c r="CZ21" s="133">
        <v>0</v>
      </c>
      <c r="DA21" s="133">
        <v>0</v>
      </c>
      <c r="DB21" s="133">
        <v>0</v>
      </c>
      <c r="DC21" s="133">
        <v>0</v>
      </c>
      <c r="DD21" s="133">
        <v>0</v>
      </c>
      <c r="DE21" s="133">
        <v>0</v>
      </c>
      <c r="DF21" s="133">
        <v>0</v>
      </c>
      <c r="DG21" s="133">
        <v>0</v>
      </c>
      <c r="DH21" s="133">
        <v>0</v>
      </c>
      <c r="DI21" s="133">
        <v>0</v>
      </c>
      <c r="DJ21" s="133">
        <v>0</v>
      </c>
      <c r="DK21" s="133">
        <v>0</v>
      </c>
      <c r="DL21" s="133">
        <v>0</v>
      </c>
      <c r="DM21" s="133">
        <v>0</v>
      </c>
      <c r="DN21" s="133">
        <v>0</v>
      </c>
      <c r="DO21" s="133">
        <v>0</v>
      </c>
      <c r="DP21" s="133">
        <v>0</v>
      </c>
      <c r="DQ21" s="133">
        <v>0</v>
      </c>
      <c r="DR21" s="133">
        <v>0</v>
      </c>
      <c r="DS21" s="133">
        <v>0</v>
      </c>
      <c r="DU21" s="223"/>
      <c r="DV21" s="223"/>
      <c r="DW21" s="223"/>
      <c r="DX21" s="223"/>
      <c r="DY21" s="223"/>
      <c r="DZ21" s="223"/>
      <c r="EA21" s="223">
        <v>84541.440000000002</v>
      </c>
      <c r="EB21" s="223">
        <v>84541.440000000002</v>
      </c>
      <c r="EC21" s="223">
        <v>0</v>
      </c>
      <c r="ED21" s="223">
        <f t="shared" si="0"/>
        <v>0</v>
      </c>
      <c r="EE21" s="223">
        <f t="shared" si="1"/>
        <v>0</v>
      </c>
      <c r="EF21" s="147" t="str">
        <f t="shared" si="2"/>
        <v>ERROR</v>
      </c>
      <c r="EG21" s="223">
        <f t="shared" si="3"/>
        <v>169082.88</v>
      </c>
      <c r="EJ21" s="223">
        <v>0</v>
      </c>
      <c r="EK21" s="223">
        <v>0</v>
      </c>
      <c r="EM21" s="147" t="str">
        <f>INDEX(Inputs!$EH$3:$EH$459,MATCH($B21,Inputs!$B$3:$B$459,0))</f>
        <v>Yes</v>
      </c>
    </row>
    <row r="22" spans="1:143" ht="12.6" thickBot="1" x14ac:dyDescent="0.45">
      <c r="A22" s="133" t="str">
        <v>Land and Environment</v>
      </c>
      <c r="B22" s="381" t="str">
        <v>[C-i-C] Item 14</v>
      </c>
      <c r="C22" s="133" t="str">
        <v>Non-labour</v>
      </c>
      <c r="D22" s="133">
        <v>606809</v>
      </c>
      <c r="E22" s="133" t="str">
        <v>Outsource Consultant</v>
      </c>
      <c r="F22" s="133">
        <v>0</v>
      </c>
      <c r="G22" s="133">
        <v>0</v>
      </c>
      <c r="H22" s="133">
        <v>0</v>
      </c>
      <c r="I22" s="133">
        <v>0</v>
      </c>
      <c r="J22" s="133">
        <v>0</v>
      </c>
      <c r="K22" s="133">
        <v>0</v>
      </c>
      <c r="L22" s="133">
        <v>0</v>
      </c>
      <c r="M22" s="381" t="str">
        <v>[C-i-C]</v>
      </c>
      <c r="N22" s="381" t="str">
        <v>[C-i-C]</v>
      </c>
      <c r="O22" s="381" t="str">
        <v>[C-i-C]</v>
      </c>
      <c r="P22" s="381" t="str">
        <v>[C-i-C]</v>
      </c>
      <c r="Q22" s="381" t="str">
        <v>[C-i-C]</v>
      </c>
      <c r="R22" s="381" t="str">
        <v>[C-i-C]</v>
      </c>
      <c r="S22" s="381" t="str">
        <v>[C-i-C]</v>
      </c>
      <c r="T22" s="381" t="str">
        <v>[C-i-C]</v>
      </c>
      <c r="U22" s="381" t="str">
        <v>[C-i-C]</v>
      </c>
      <c r="V22" s="381" t="str">
        <v>[C-i-C]</v>
      </c>
      <c r="W22" s="381" t="str">
        <v>[C-i-C]</v>
      </c>
      <c r="X22" s="381" t="str">
        <v>[C-i-C]</v>
      </c>
      <c r="Y22" s="381" t="str">
        <v>[C-i-C]</v>
      </c>
      <c r="Z22" s="381" t="str">
        <v>[C-i-C]</v>
      </c>
      <c r="AA22" s="381" t="str">
        <v>[C-i-C]</v>
      </c>
      <c r="AB22" s="381" t="str">
        <v>[C-i-C]</v>
      </c>
      <c r="AC22" s="381" t="str">
        <v>[C-i-C]</v>
      </c>
      <c r="AD22" s="381" t="str">
        <v>[C-i-C]</v>
      </c>
      <c r="AE22" s="381" t="str">
        <v>[C-i-C]</v>
      </c>
      <c r="AF22" s="381" t="str">
        <v>[C-i-C]</v>
      </c>
      <c r="AG22" s="381" t="str">
        <v>[C-i-C]</v>
      </c>
      <c r="AH22" s="381" t="str">
        <v>[C-i-C]</v>
      </c>
      <c r="AI22" s="133">
        <v>0</v>
      </c>
      <c r="AJ22" s="133">
        <v>0</v>
      </c>
      <c r="AK22" s="133">
        <v>0</v>
      </c>
      <c r="AL22" s="133">
        <v>0</v>
      </c>
      <c r="AM22" s="133">
        <v>0</v>
      </c>
      <c r="AN22" s="133">
        <v>0</v>
      </c>
      <c r="AO22" s="133">
        <v>0</v>
      </c>
      <c r="AP22" s="133">
        <v>0</v>
      </c>
      <c r="AQ22" s="133">
        <v>0</v>
      </c>
      <c r="AR22" s="133">
        <v>0</v>
      </c>
      <c r="AS22" s="133">
        <v>0</v>
      </c>
      <c r="AT22" s="133">
        <v>0</v>
      </c>
      <c r="AU22" s="133">
        <v>0</v>
      </c>
      <c r="AV22" s="133">
        <v>0</v>
      </c>
      <c r="AW22" s="133">
        <v>0</v>
      </c>
      <c r="AX22" s="133">
        <v>0</v>
      </c>
      <c r="AY22" s="133">
        <v>0</v>
      </c>
      <c r="AZ22" s="133">
        <v>0</v>
      </c>
      <c r="BA22" s="133">
        <v>0</v>
      </c>
      <c r="BB22" s="133">
        <v>0</v>
      </c>
      <c r="BC22" s="133">
        <v>0</v>
      </c>
      <c r="BD22" s="133">
        <v>0</v>
      </c>
      <c r="BE22" s="133">
        <v>0</v>
      </c>
      <c r="BF22" s="133">
        <v>0</v>
      </c>
      <c r="BG22" s="133">
        <v>0</v>
      </c>
      <c r="BH22" s="133">
        <v>0</v>
      </c>
      <c r="BI22" s="133">
        <v>0</v>
      </c>
      <c r="BJ22" s="133">
        <v>0</v>
      </c>
      <c r="BK22" s="133">
        <v>0</v>
      </c>
      <c r="BL22" s="133">
        <v>0</v>
      </c>
      <c r="BM22" s="133">
        <v>0</v>
      </c>
      <c r="BN22" s="133">
        <v>0</v>
      </c>
      <c r="BO22" s="133">
        <v>0</v>
      </c>
      <c r="BP22" s="133">
        <v>0</v>
      </c>
      <c r="BQ22" s="133">
        <v>0</v>
      </c>
      <c r="BR22" s="133">
        <v>0</v>
      </c>
      <c r="BS22" s="381" t="str">
        <v>[C-i-C]</v>
      </c>
      <c r="BT22" s="381" t="str">
        <v>[C-i-C]</v>
      </c>
      <c r="BU22" s="381" t="str">
        <v>[C-i-C]</v>
      </c>
      <c r="BV22" s="381" t="str">
        <v>[C-i-C]</v>
      </c>
      <c r="BW22" s="381" t="str">
        <v>[C-i-C]</v>
      </c>
      <c r="BX22" s="381" t="str">
        <v>[C-i-C]</v>
      </c>
      <c r="BY22" s="381" t="str">
        <v>[C-i-C]</v>
      </c>
      <c r="BZ22" s="381" t="str">
        <v>[C-i-C]</v>
      </c>
      <c r="CA22" s="381" t="str">
        <v>[C-i-C]</v>
      </c>
      <c r="CB22" s="381" t="str">
        <v>[C-i-C]</v>
      </c>
      <c r="CC22" s="381" t="str">
        <v>[C-i-C]</v>
      </c>
      <c r="CD22" s="381" t="str">
        <v>[C-i-C]</v>
      </c>
      <c r="CE22" s="381" t="str">
        <v>[C-i-C]</v>
      </c>
      <c r="CF22" s="381" t="str">
        <v>[C-i-C]</v>
      </c>
      <c r="CG22" s="381" t="str">
        <v>[C-i-C]</v>
      </c>
      <c r="CH22" s="381" t="str">
        <v>[C-i-C]</v>
      </c>
      <c r="CI22" s="381" t="str">
        <v>[C-i-C]</v>
      </c>
      <c r="CJ22" s="381" t="str">
        <v>[C-i-C]</v>
      </c>
      <c r="CK22" s="381" t="str">
        <v>[C-i-C]</v>
      </c>
      <c r="CL22" s="381" t="str">
        <v>[C-i-C]</v>
      </c>
      <c r="CM22" s="381" t="str">
        <v>[C-i-C]</v>
      </c>
      <c r="CN22" s="381" t="str">
        <v>[C-i-C]</v>
      </c>
      <c r="CO22" s="133">
        <v>0</v>
      </c>
      <c r="CP22" s="133">
        <v>0</v>
      </c>
      <c r="CQ22" s="133">
        <v>0</v>
      </c>
      <c r="CR22" s="133">
        <v>0</v>
      </c>
      <c r="CS22" s="133">
        <v>0</v>
      </c>
      <c r="CT22" s="133">
        <v>0</v>
      </c>
      <c r="CU22" s="133">
        <v>0</v>
      </c>
      <c r="CV22" s="133">
        <v>0</v>
      </c>
      <c r="CW22" s="133">
        <v>0</v>
      </c>
      <c r="CX22" s="133">
        <v>0</v>
      </c>
      <c r="CY22" s="133">
        <v>0</v>
      </c>
      <c r="CZ22" s="133">
        <v>0</v>
      </c>
      <c r="DA22" s="133">
        <v>0</v>
      </c>
      <c r="DB22" s="133">
        <v>0</v>
      </c>
      <c r="DC22" s="133">
        <v>0</v>
      </c>
      <c r="DD22" s="133">
        <v>0</v>
      </c>
      <c r="DE22" s="133">
        <v>0</v>
      </c>
      <c r="DF22" s="133">
        <v>0</v>
      </c>
      <c r="DG22" s="133">
        <v>0</v>
      </c>
      <c r="DH22" s="133">
        <v>0</v>
      </c>
      <c r="DI22" s="133">
        <v>0</v>
      </c>
      <c r="DJ22" s="133">
        <v>0</v>
      </c>
      <c r="DK22" s="133">
        <v>0</v>
      </c>
      <c r="DL22" s="133">
        <v>0</v>
      </c>
      <c r="DM22" s="133">
        <v>0</v>
      </c>
      <c r="DN22" s="133">
        <v>0</v>
      </c>
      <c r="DO22" s="133">
        <v>0</v>
      </c>
      <c r="DP22" s="133">
        <v>0</v>
      </c>
      <c r="DQ22" s="133">
        <v>0</v>
      </c>
      <c r="DR22" s="133">
        <v>0</v>
      </c>
      <c r="DS22" s="133">
        <v>0</v>
      </c>
      <c r="DU22" s="223"/>
      <c r="DV22" s="223"/>
      <c r="DW22" s="223"/>
      <c r="DX22" s="223"/>
      <c r="DY22" s="223"/>
      <c r="DZ22" s="223"/>
      <c r="EA22" s="223">
        <v>52838.399999999994</v>
      </c>
      <c r="EB22" s="223">
        <v>0</v>
      </c>
      <c r="EC22" s="223">
        <v>0</v>
      </c>
      <c r="ED22" s="223">
        <f t="shared" si="0"/>
        <v>0</v>
      </c>
      <c r="EE22" s="223">
        <f t="shared" si="1"/>
        <v>0</v>
      </c>
      <c r="EF22" s="147" t="str">
        <f t="shared" si="2"/>
        <v>ERROR</v>
      </c>
      <c r="EG22" s="223">
        <f t="shared" si="3"/>
        <v>52838.399999999994</v>
      </c>
      <c r="EJ22" s="223">
        <v>0</v>
      </c>
      <c r="EK22" s="223">
        <v>0</v>
      </c>
      <c r="EM22" s="147" t="str">
        <f>INDEX(Inputs!$EH$3:$EH$459,MATCH($B22,Inputs!$B$3:$B$459,0))</f>
        <v>Yes</v>
      </c>
    </row>
    <row r="23" spans="1:143" ht="12.6" thickBot="1" x14ac:dyDescent="0.45">
      <c r="A23" s="133" t="str">
        <v>Land and Environment</v>
      </c>
      <c r="B23" s="381" t="str">
        <v>[C-i-C] Item 15</v>
      </c>
      <c r="C23" s="133" t="str">
        <v>Non-labour</v>
      </c>
      <c r="D23" s="133">
        <v>606809</v>
      </c>
      <c r="E23" s="133" t="str">
        <v>Outsource Consultant</v>
      </c>
      <c r="F23" s="133">
        <v>0</v>
      </c>
      <c r="G23" s="133">
        <v>0</v>
      </c>
      <c r="H23" s="133">
        <v>0</v>
      </c>
      <c r="I23" s="133">
        <v>0</v>
      </c>
      <c r="J23" s="133">
        <v>0</v>
      </c>
      <c r="K23" s="133">
        <v>0</v>
      </c>
      <c r="L23" s="133">
        <v>0</v>
      </c>
      <c r="M23" s="381" t="str">
        <v>[C-i-C]</v>
      </c>
      <c r="N23" s="381" t="str">
        <v>[C-i-C]</v>
      </c>
      <c r="O23" s="381" t="str">
        <v>[C-i-C]</v>
      </c>
      <c r="P23" s="381" t="str">
        <v>[C-i-C]</v>
      </c>
      <c r="Q23" s="381" t="str">
        <v>[C-i-C]</v>
      </c>
      <c r="R23" s="381" t="str">
        <v>[C-i-C]</v>
      </c>
      <c r="S23" s="381" t="str">
        <v>[C-i-C]</v>
      </c>
      <c r="T23" s="381" t="str">
        <v>[C-i-C]</v>
      </c>
      <c r="U23" s="381" t="str">
        <v>[C-i-C]</v>
      </c>
      <c r="V23" s="381" t="str">
        <v>[C-i-C]</v>
      </c>
      <c r="W23" s="381" t="str">
        <v>[C-i-C]</v>
      </c>
      <c r="X23" s="381" t="str">
        <v>[C-i-C]</v>
      </c>
      <c r="Y23" s="381" t="str">
        <v>[C-i-C]</v>
      </c>
      <c r="Z23" s="381" t="str">
        <v>[C-i-C]</v>
      </c>
      <c r="AA23" s="381" t="str">
        <v>[C-i-C]</v>
      </c>
      <c r="AB23" s="381" t="str">
        <v>[C-i-C]</v>
      </c>
      <c r="AC23" s="381" t="str">
        <v>[C-i-C]</v>
      </c>
      <c r="AD23" s="381" t="str">
        <v>[C-i-C]</v>
      </c>
      <c r="AE23" s="381" t="str">
        <v>[C-i-C]</v>
      </c>
      <c r="AF23" s="381" t="str">
        <v>[C-i-C]</v>
      </c>
      <c r="AG23" s="381" t="str">
        <v>[C-i-C]</v>
      </c>
      <c r="AH23" s="381" t="str">
        <v>[C-i-C]</v>
      </c>
      <c r="AI23" s="133">
        <v>0</v>
      </c>
      <c r="AJ23" s="133">
        <v>0</v>
      </c>
      <c r="AK23" s="133">
        <v>0</v>
      </c>
      <c r="AL23" s="133">
        <v>0</v>
      </c>
      <c r="AM23" s="133">
        <v>0</v>
      </c>
      <c r="AN23" s="133">
        <v>0</v>
      </c>
      <c r="AO23" s="133">
        <v>0</v>
      </c>
      <c r="AP23" s="133">
        <v>0</v>
      </c>
      <c r="AQ23" s="133">
        <v>0</v>
      </c>
      <c r="AR23" s="133">
        <v>0</v>
      </c>
      <c r="AS23" s="133">
        <v>0</v>
      </c>
      <c r="AT23" s="133">
        <v>0</v>
      </c>
      <c r="AU23" s="133">
        <v>0</v>
      </c>
      <c r="AV23" s="133">
        <v>0</v>
      </c>
      <c r="AW23" s="133">
        <v>0</v>
      </c>
      <c r="AX23" s="133">
        <v>0</v>
      </c>
      <c r="AY23" s="133">
        <v>0</v>
      </c>
      <c r="AZ23" s="133">
        <v>0</v>
      </c>
      <c r="BA23" s="133">
        <v>0</v>
      </c>
      <c r="BB23" s="133">
        <v>0</v>
      </c>
      <c r="BC23" s="133">
        <v>0</v>
      </c>
      <c r="BD23" s="133">
        <v>0</v>
      </c>
      <c r="BE23" s="133">
        <v>0</v>
      </c>
      <c r="BF23" s="133">
        <v>0</v>
      </c>
      <c r="BG23" s="133">
        <v>0</v>
      </c>
      <c r="BH23" s="133">
        <v>0</v>
      </c>
      <c r="BI23" s="133">
        <v>0</v>
      </c>
      <c r="BJ23" s="133">
        <v>0</v>
      </c>
      <c r="BK23" s="133">
        <v>0</v>
      </c>
      <c r="BL23" s="133">
        <v>0</v>
      </c>
      <c r="BM23" s="133">
        <v>0</v>
      </c>
      <c r="BN23" s="133">
        <v>0</v>
      </c>
      <c r="BO23" s="133">
        <v>0</v>
      </c>
      <c r="BP23" s="133">
        <v>0</v>
      </c>
      <c r="BQ23" s="133">
        <v>0</v>
      </c>
      <c r="BR23" s="133">
        <v>0</v>
      </c>
      <c r="BS23" s="381" t="str">
        <v>[C-i-C]</v>
      </c>
      <c r="BT23" s="381" t="str">
        <v>[C-i-C]</v>
      </c>
      <c r="BU23" s="381" t="str">
        <v>[C-i-C]</v>
      </c>
      <c r="BV23" s="381" t="str">
        <v>[C-i-C]</v>
      </c>
      <c r="BW23" s="381" t="str">
        <v>[C-i-C]</v>
      </c>
      <c r="BX23" s="381" t="str">
        <v>[C-i-C]</v>
      </c>
      <c r="BY23" s="381" t="str">
        <v>[C-i-C]</v>
      </c>
      <c r="BZ23" s="381" t="str">
        <v>[C-i-C]</v>
      </c>
      <c r="CA23" s="381" t="str">
        <v>[C-i-C]</v>
      </c>
      <c r="CB23" s="381" t="str">
        <v>[C-i-C]</v>
      </c>
      <c r="CC23" s="381" t="str">
        <v>[C-i-C]</v>
      </c>
      <c r="CD23" s="381" t="str">
        <v>[C-i-C]</v>
      </c>
      <c r="CE23" s="381" t="str">
        <v>[C-i-C]</v>
      </c>
      <c r="CF23" s="381" t="str">
        <v>[C-i-C]</v>
      </c>
      <c r="CG23" s="381" t="str">
        <v>[C-i-C]</v>
      </c>
      <c r="CH23" s="381" t="str">
        <v>[C-i-C]</v>
      </c>
      <c r="CI23" s="381" t="str">
        <v>[C-i-C]</v>
      </c>
      <c r="CJ23" s="381" t="str">
        <v>[C-i-C]</v>
      </c>
      <c r="CK23" s="381" t="str">
        <v>[C-i-C]</v>
      </c>
      <c r="CL23" s="381" t="str">
        <v>[C-i-C]</v>
      </c>
      <c r="CM23" s="381" t="str">
        <v>[C-i-C]</v>
      </c>
      <c r="CN23" s="381" t="str">
        <v>[C-i-C]</v>
      </c>
      <c r="CO23" s="133">
        <v>26419.199999999997</v>
      </c>
      <c r="CP23" s="133">
        <v>26419.199999999997</v>
      </c>
      <c r="CQ23" s="133">
        <v>26419.199999999997</v>
      </c>
      <c r="CR23" s="133">
        <v>26419.199999999997</v>
      </c>
      <c r="CS23" s="133">
        <v>26419.199999999997</v>
      </c>
      <c r="CT23" s="133">
        <v>26419.199999999997</v>
      </c>
      <c r="CU23" s="133">
        <v>0</v>
      </c>
      <c r="CV23" s="133">
        <v>0</v>
      </c>
      <c r="CW23" s="133">
        <v>0</v>
      </c>
      <c r="CX23" s="133">
        <v>0</v>
      </c>
      <c r="CY23" s="133">
        <v>0</v>
      </c>
      <c r="CZ23" s="133">
        <v>0</v>
      </c>
      <c r="DA23" s="133">
        <v>0</v>
      </c>
      <c r="DB23" s="133">
        <v>0</v>
      </c>
      <c r="DC23" s="133">
        <v>0</v>
      </c>
      <c r="DD23" s="133">
        <v>0</v>
      </c>
      <c r="DE23" s="133">
        <v>0</v>
      </c>
      <c r="DF23" s="133">
        <v>0</v>
      </c>
      <c r="DG23" s="133">
        <v>0</v>
      </c>
      <c r="DH23" s="133">
        <v>0</v>
      </c>
      <c r="DI23" s="133">
        <v>0</v>
      </c>
      <c r="DJ23" s="133">
        <v>0</v>
      </c>
      <c r="DK23" s="133">
        <v>0</v>
      </c>
      <c r="DL23" s="133">
        <v>0</v>
      </c>
      <c r="DM23" s="133">
        <v>0</v>
      </c>
      <c r="DN23" s="133">
        <v>0</v>
      </c>
      <c r="DO23" s="133">
        <v>0</v>
      </c>
      <c r="DP23" s="133">
        <v>0</v>
      </c>
      <c r="DQ23" s="133">
        <v>0</v>
      </c>
      <c r="DR23" s="133">
        <v>0</v>
      </c>
      <c r="DS23" s="133">
        <v>0</v>
      </c>
      <c r="DU23" s="223"/>
      <c r="DV23" s="223"/>
      <c r="DW23" s="223"/>
      <c r="DX23" s="223"/>
      <c r="DY23" s="223"/>
      <c r="DZ23" s="223"/>
      <c r="EA23" s="223">
        <v>65519.615999999995</v>
      </c>
      <c r="EB23" s="223">
        <v>317030.40000000008</v>
      </c>
      <c r="EC23" s="223">
        <v>317030.40000000008</v>
      </c>
      <c r="ED23" s="223">
        <f t="shared" si="0"/>
        <v>0</v>
      </c>
      <c r="EE23" s="223">
        <f t="shared" si="1"/>
        <v>0</v>
      </c>
      <c r="EF23" s="147" t="str">
        <f t="shared" si="2"/>
        <v>ERROR</v>
      </c>
      <c r="EG23" s="223">
        <f t="shared" si="3"/>
        <v>699580.4160000002</v>
      </c>
      <c r="EJ23" s="223">
        <v>158515.20000000001</v>
      </c>
      <c r="EK23" s="223">
        <v>158515.20000000001</v>
      </c>
      <c r="EM23" s="147" t="str">
        <f>INDEX(Inputs!$EH$3:$EH$459,MATCH($B23,Inputs!$B$3:$B$459,0))</f>
        <v>Yes</v>
      </c>
    </row>
    <row r="24" spans="1:143" ht="12.6" thickBot="1" x14ac:dyDescent="0.45">
      <c r="A24" s="133" t="str">
        <v>Land and Environment</v>
      </c>
      <c r="B24" s="381" t="str">
        <v>[C-i-C] Item 16</v>
      </c>
      <c r="C24" s="133" t="str">
        <v>Non-labour</v>
      </c>
      <c r="D24" s="133">
        <v>606809</v>
      </c>
      <c r="E24" s="133" t="str">
        <v>Outsource Consultant</v>
      </c>
      <c r="F24" s="133">
        <v>0</v>
      </c>
      <c r="G24" s="133">
        <v>0</v>
      </c>
      <c r="H24" s="133">
        <v>0</v>
      </c>
      <c r="I24" s="133">
        <v>0</v>
      </c>
      <c r="J24" s="133">
        <v>0</v>
      </c>
      <c r="K24" s="133">
        <v>0</v>
      </c>
      <c r="L24" s="133">
        <v>0</v>
      </c>
      <c r="M24" s="381" t="str">
        <v>[C-i-C]</v>
      </c>
      <c r="N24" s="381" t="str">
        <v>[C-i-C]</v>
      </c>
      <c r="O24" s="381" t="str">
        <v>[C-i-C]</v>
      </c>
      <c r="P24" s="381" t="str">
        <v>[C-i-C]</v>
      </c>
      <c r="Q24" s="381" t="str">
        <v>[C-i-C]</v>
      </c>
      <c r="R24" s="381" t="str">
        <v>[C-i-C]</v>
      </c>
      <c r="S24" s="381" t="str">
        <v>[C-i-C]</v>
      </c>
      <c r="T24" s="381" t="str">
        <v>[C-i-C]</v>
      </c>
      <c r="U24" s="381" t="str">
        <v>[C-i-C]</v>
      </c>
      <c r="V24" s="381" t="str">
        <v>[C-i-C]</v>
      </c>
      <c r="W24" s="381" t="str">
        <v>[C-i-C]</v>
      </c>
      <c r="X24" s="381" t="str">
        <v>[C-i-C]</v>
      </c>
      <c r="Y24" s="381" t="str">
        <v>[C-i-C]</v>
      </c>
      <c r="Z24" s="381" t="str">
        <v>[C-i-C]</v>
      </c>
      <c r="AA24" s="381" t="str">
        <v>[C-i-C]</v>
      </c>
      <c r="AB24" s="381" t="str">
        <v>[C-i-C]</v>
      </c>
      <c r="AC24" s="381" t="str">
        <v>[C-i-C]</v>
      </c>
      <c r="AD24" s="381" t="str">
        <v>[C-i-C]</v>
      </c>
      <c r="AE24" s="381" t="str">
        <v>[C-i-C]</v>
      </c>
      <c r="AF24" s="381" t="str">
        <v>[C-i-C]</v>
      </c>
      <c r="AG24" s="381" t="str">
        <v>[C-i-C]</v>
      </c>
      <c r="AH24" s="381" t="str">
        <v>[C-i-C]</v>
      </c>
      <c r="AI24" s="133">
        <v>0</v>
      </c>
      <c r="AJ24" s="133">
        <v>0</v>
      </c>
      <c r="AK24" s="133">
        <v>0</v>
      </c>
      <c r="AL24" s="133">
        <v>0</v>
      </c>
      <c r="AM24" s="133">
        <v>0</v>
      </c>
      <c r="AN24" s="133">
        <v>0</v>
      </c>
      <c r="AO24" s="133">
        <v>0</v>
      </c>
      <c r="AP24" s="133">
        <v>0</v>
      </c>
      <c r="AQ24" s="133">
        <v>0</v>
      </c>
      <c r="AR24" s="133">
        <v>0</v>
      </c>
      <c r="AS24" s="133">
        <v>0</v>
      </c>
      <c r="AT24" s="133">
        <v>0</v>
      </c>
      <c r="AU24" s="133">
        <v>0</v>
      </c>
      <c r="AV24" s="133">
        <v>0</v>
      </c>
      <c r="AW24" s="133">
        <v>0</v>
      </c>
      <c r="AX24" s="133">
        <v>0</v>
      </c>
      <c r="AY24" s="133">
        <v>0</v>
      </c>
      <c r="AZ24" s="133">
        <v>0</v>
      </c>
      <c r="BA24" s="133">
        <v>0</v>
      </c>
      <c r="BB24" s="133">
        <v>0</v>
      </c>
      <c r="BC24" s="133">
        <v>0</v>
      </c>
      <c r="BD24" s="133">
        <v>0</v>
      </c>
      <c r="BE24" s="133">
        <v>0</v>
      </c>
      <c r="BF24" s="133">
        <v>0</v>
      </c>
      <c r="BG24" s="133">
        <v>0</v>
      </c>
      <c r="BH24" s="133">
        <v>0</v>
      </c>
      <c r="BI24" s="133">
        <v>0</v>
      </c>
      <c r="BJ24" s="133">
        <v>0</v>
      </c>
      <c r="BK24" s="133">
        <v>0</v>
      </c>
      <c r="BL24" s="133">
        <v>0</v>
      </c>
      <c r="BM24" s="133">
        <v>0</v>
      </c>
      <c r="BN24" s="133">
        <v>0</v>
      </c>
      <c r="BO24" s="133">
        <v>0</v>
      </c>
      <c r="BP24" s="133">
        <v>0</v>
      </c>
      <c r="BQ24" s="133">
        <v>0</v>
      </c>
      <c r="BR24" s="133">
        <v>0</v>
      </c>
      <c r="BS24" s="381" t="str">
        <v>[C-i-C]</v>
      </c>
      <c r="BT24" s="381" t="str">
        <v>[C-i-C]</v>
      </c>
      <c r="BU24" s="381" t="str">
        <v>[C-i-C]</v>
      </c>
      <c r="BV24" s="381" t="str">
        <v>[C-i-C]</v>
      </c>
      <c r="BW24" s="381" t="str">
        <v>[C-i-C]</v>
      </c>
      <c r="BX24" s="381" t="str">
        <v>[C-i-C]</v>
      </c>
      <c r="BY24" s="381" t="str">
        <v>[C-i-C]</v>
      </c>
      <c r="BZ24" s="381" t="str">
        <v>[C-i-C]</v>
      </c>
      <c r="CA24" s="381" t="str">
        <v>[C-i-C]</v>
      </c>
      <c r="CB24" s="381" t="str">
        <v>[C-i-C]</v>
      </c>
      <c r="CC24" s="381" t="str">
        <v>[C-i-C]</v>
      </c>
      <c r="CD24" s="381" t="str">
        <v>[C-i-C]</v>
      </c>
      <c r="CE24" s="381" t="str">
        <v>[C-i-C]</v>
      </c>
      <c r="CF24" s="381" t="str">
        <v>[C-i-C]</v>
      </c>
      <c r="CG24" s="381" t="str">
        <v>[C-i-C]</v>
      </c>
      <c r="CH24" s="381" t="str">
        <v>[C-i-C]</v>
      </c>
      <c r="CI24" s="381" t="str">
        <v>[C-i-C]</v>
      </c>
      <c r="CJ24" s="381" t="str">
        <v>[C-i-C]</v>
      </c>
      <c r="CK24" s="381" t="str">
        <v>[C-i-C]</v>
      </c>
      <c r="CL24" s="381" t="str">
        <v>[C-i-C]</v>
      </c>
      <c r="CM24" s="381" t="str">
        <v>[C-i-C]</v>
      </c>
      <c r="CN24" s="381" t="str">
        <v>[C-i-C]</v>
      </c>
      <c r="CO24" s="133">
        <v>23777.279999999999</v>
      </c>
      <c r="CP24" s="133">
        <v>23777.279999999999</v>
      </c>
      <c r="CQ24" s="133">
        <v>23777.279999999999</v>
      </c>
      <c r="CR24" s="133">
        <v>23777.279999999999</v>
      </c>
      <c r="CS24" s="133">
        <v>23777.279999999999</v>
      </c>
      <c r="CT24" s="133">
        <v>23777.279999999999</v>
      </c>
      <c r="CU24" s="133">
        <v>23777.279999999999</v>
      </c>
      <c r="CV24" s="133">
        <v>23777.279999999999</v>
      </c>
      <c r="CW24" s="133">
        <v>23777.279999999999</v>
      </c>
      <c r="CX24" s="133">
        <v>23777.279999999999</v>
      </c>
      <c r="CY24" s="133">
        <v>23777.279999999999</v>
      </c>
      <c r="CZ24" s="133">
        <v>23777.279999999999</v>
      </c>
      <c r="DA24" s="133">
        <v>23777.279999999999</v>
      </c>
      <c r="DB24" s="133">
        <v>23777.279999999999</v>
      </c>
      <c r="DC24" s="133">
        <v>23777.279999999999</v>
      </c>
      <c r="DD24" s="133">
        <v>23777.279999999999</v>
      </c>
      <c r="DE24" s="133">
        <v>23777.279999999999</v>
      </c>
      <c r="DF24" s="133">
        <v>0</v>
      </c>
      <c r="DG24" s="133">
        <v>0</v>
      </c>
      <c r="DH24" s="133">
        <v>0</v>
      </c>
      <c r="DI24" s="133">
        <v>0</v>
      </c>
      <c r="DJ24" s="133">
        <v>0</v>
      </c>
      <c r="DK24" s="133">
        <v>0</v>
      </c>
      <c r="DL24" s="133">
        <v>0</v>
      </c>
      <c r="DM24" s="133">
        <v>0</v>
      </c>
      <c r="DN24" s="133">
        <v>0</v>
      </c>
      <c r="DO24" s="133">
        <v>0</v>
      </c>
      <c r="DP24" s="133">
        <v>0</v>
      </c>
      <c r="DQ24" s="133">
        <v>0</v>
      </c>
      <c r="DR24" s="133">
        <v>0</v>
      </c>
      <c r="DS24" s="133">
        <v>0</v>
      </c>
      <c r="DU24" s="223"/>
      <c r="DV24" s="223"/>
      <c r="DW24" s="223"/>
      <c r="DX24" s="223"/>
      <c r="DY24" s="223"/>
      <c r="DZ24" s="223"/>
      <c r="EA24" s="223">
        <v>0</v>
      </c>
      <c r="EB24" s="223">
        <v>285327.35999999999</v>
      </c>
      <c r="EC24" s="223">
        <v>285327.35999999999</v>
      </c>
      <c r="ED24" s="223">
        <f t="shared" si="0"/>
        <v>261550.07999999999</v>
      </c>
      <c r="EE24" s="223">
        <f t="shared" si="1"/>
        <v>0</v>
      </c>
      <c r="EF24" s="147" t="str">
        <f t="shared" si="2"/>
        <v>ERROR</v>
      </c>
      <c r="EG24" s="223">
        <f t="shared" si="3"/>
        <v>832204.79999999993</v>
      </c>
      <c r="EJ24" s="223">
        <v>142663.67999999999</v>
      </c>
      <c r="EK24" s="223">
        <v>142663.67999999999</v>
      </c>
      <c r="EM24" s="147" t="str">
        <f>INDEX(Inputs!$EH$3:$EH$459,MATCH($B24,Inputs!$B$3:$B$459,0))</f>
        <v>Yes</v>
      </c>
    </row>
    <row r="25" spans="1:143" ht="12.6" thickBot="1" x14ac:dyDescent="0.45">
      <c r="A25" s="133" t="str">
        <v>Land and Environment</v>
      </c>
      <c r="B25" s="381" t="str">
        <v>[C-i-C] Item 17</v>
      </c>
      <c r="C25" s="133" t="str">
        <v>Non-labour</v>
      </c>
      <c r="D25" s="133">
        <v>606809</v>
      </c>
      <c r="E25" s="133" t="str">
        <v>Outsource Consultant</v>
      </c>
      <c r="F25" s="133">
        <v>0</v>
      </c>
      <c r="G25" s="133">
        <v>0</v>
      </c>
      <c r="H25" s="133">
        <v>0</v>
      </c>
      <c r="I25" s="133">
        <v>0</v>
      </c>
      <c r="J25" s="133">
        <v>0</v>
      </c>
      <c r="K25" s="133">
        <v>0</v>
      </c>
      <c r="L25" s="133">
        <v>0</v>
      </c>
      <c r="M25" s="381" t="str">
        <v>[C-i-C]</v>
      </c>
      <c r="N25" s="381" t="str">
        <v>[C-i-C]</v>
      </c>
      <c r="O25" s="381" t="str">
        <v>[C-i-C]</v>
      </c>
      <c r="P25" s="381" t="str">
        <v>[C-i-C]</v>
      </c>
      <c r="Q25" s="381" t="str">
        <v>[C-i-C]</v>
      </c>
      <c r="R25" s="381" t="str">
        <v>[C-i-C]</v>
      </c>
      <c r="S25" s="381" t="str">
        <v>[C-i-C]</v>
      </c>
      <c r="T25" s="381" t="str">
        <v>[C-i-C]</v>
      </c>
      <c r="U25" s="381" t="str">
        <v>[C-i-C]</v>
      </c>
      <c r="V25" s="381" t="str">
        <v>[C-i-C]</v>
      </c>
      <c r="W25" s="381" t="str">
        <v>[C-i-C]</v>
      </c>
      <c r="X25" s="381" t="str">
        <v>[C-i-C]</v>
      </c>
      <c r="Y25" s="381" t="str">
        <v>[C-i-C]</v>
      </c>
      <c r="Z25" s="381" t="str">
        <v>[C-i-C]</v>
      </c>
      <c r="AA25" s="381" t="str">
        <v>[C-i-C]</v>
      </c>
      <c r="AB25" s="381" t="str">
        <v>[C-i-C]</v>
      </c>
      <c r="AC25" s="381" t="str">
        <v>[C-i-C]</v>
      </c>
      <c r="AD25" s="381" t="str">
        <v>[C-i-C]</v>
      </c>
      <c r="AE25" s="381" t="str">
        <v>[C-i-C]</v>
      </c>
      <c r="AF25" s="381" t="str">
        <v>[C-i-C]</v>
      </c>
      <c r="AG25" s="381" t="str">
        <v>[C-i-C]</v>
      </c>
      <c r="AH25" s="381" t="str">
        <v>[C-i-C]</v>
      </c>
      <c r="AI25" s="133">
        <v>0</v>
      </c>
      <c r="AJ25" s="133">
        <v>0</v>
      </c>
      <c r="AK25" s="133">
        <v>0</v>
      </c>
      <c r="AL25" s="133">
        <v>0</v>
      </c>
      <c r="AM25" s="133">
        <v>0</v>
      </c>
      <c r="AN25" s="133">
        <v>0</v>
      </c>
      <c r="AO25" s="133">
        <v>0</v>
      </c>
      <c r="AP25" s="133">
        <v>0</v>
      </c>
      <c r="AQ25" s="133">
        <v>0</v>
      </c>
      <c r="AR25" s="133">
        <v>0</v>
      </c>
      <c r="AS25" s="133">
        <v>0</v>
      </c>
      <c r="AT25" s="133">
        <v>0</v>
      </c>
      <c r="AU25" s="133">
        <v>0</v>
      </c>
      <c r="AV25" s="133">
        <v>0</v>
      </c>
      <c r="AW25" s="133">
        <v>0</v>
      </c>
      <c r="AX25" s="133">
        <v>0</v>
      </c>
      <c r="AY25" s="133">
        <v>0</v>
      </c>
      <c r="AZ25" s="133">
        <v>0</v>
      </c>
      <c r="BA25" s="133">
        <v>0</v>
      </c>
      <c r="BB25" s="133">
        <v>0</v>
      </c>
      <c r="BC25" s="133">
        <v>0</v>
      </c>
      <c r="BD25" s="133">
        <v>0</v>
      </c>
      <c r="BE25" s="133">
        <v>0</v>
      </c>
      <c r="BF25" s="133">
        <v>0</v>
      </c>
      <c r="BG25" s="133">
        <v>0</v>
      </c>
      <c r="BH25" s="133">
        <v>0</v>
      </c>
      <c r="BI25" s="133">
        <v>0</v>
      </c>
      <c r="BJ25" s="133">
        <v>0</v>
      </c>
      <c r="BK25" s="133">
        <v>0</v>
      </c>
      <c r="BL25" s="133">
        <v>0</v>
      </c>
      <c r="BM25" s="133">
        <v>0</v>
      </c>
      <c r="BN25" s="133">
        <v>0</v>
      </c>
      <c r="BO25" s="133">
        <v>0</v>
      </c>
      <c r="BP25" s="133">
        <v>0</v>
      </c>
      <c r="BQ25" s="133">
        <v>0</v>
      </c>
      <c r="BR25" s="133">
        <v>0</v>
      </c>
      <c r="BS25" s="381" t="str">
        <v>[C-i-C]</v>
      </c>
      <c r="BT25" s="381" t="str">
        <v>[C-i-C]</v>
      </c>
      <c r="BU25" s="381" t="str">
        <v>[C-i-C]</v>
      </c>
      <c r="BV25" s="381" t="str">
        <v>[C-i-C]</v>
      </c>
      <c r="BW25" s="381" t="str">
        <v>[C-i-C]</v>
      </c>
      <c r="BX25" s="381" t="str">
        <v>[C-i-C]</v>
      </c>
      <c r="BY25" s="381" t="str">
        <v>[C-i-C]</v>
      </c>
      <c r="BZ25" s="381" t="str">
        <v>[C-i-C]</v>
      </c>
      <c r="CA25" s="381" t="str">
        <v>[C-i-C]</v>
      </c>
      <c r="CB25" s="381" t="str">
        <v>[C-i-C]</v>
      </c>
      <c r="CC25" s="381" t="str">
        <v>[C-i-C]</v>
      </c>
      <c r="CD25" s="381" t="str">
        <v>[C-i-C]</v>
      </c>
      <c r="CE25" s="381" t="str">
        <v>[C-i-C]</v>
      </c>
      <c r="CF25" s="381" t="str">
        <v>[C-i-C]</v>
      </c>
      <c r="CG25" s="381" t="str">
        <v>[C-i-C]</v>
      </c>
      <c r="CH25" s="381" t="str">
        <v>[C-i-C]</v>
      </c>
      <c r="CI25" s="381" t="str">
        <v>[C-i-C]</v>
      </c>
      <c r="CJ25" s="381" t="str">
        <v>[C-i-C]</v>
      </c>
      <c r="CK25" s="381" t="str">
        <v>[C-i-C]</v>
      </c>
      <c r="CL25" s="381" t="str">
        <v>[C-i-C]</v>
      </c>
      <c r="CM25" s="381" t="str">
        <v>[C-i-C]</v>
      </c>
      <c r="CN25" s="381" t="str">
        <v>[C-i-C]</v>
      </c>
      <c r="CO25" s="133">
        <v>0</v>
      </c>
      <c r="CP25" s="133">
        <v>0</v>
      </c>
      <c r="CQ25" s="133">
        <v>10567.679999999998</v>
      </c>
      <c r="CR25" s="133">
        <v>10567.679999999998</v>
      </c>
      <c r="CS25" s="133">
        <v>0</v>
      </c>
      <c r="CT25" s="133">
        <v>0</v>
      </c>
      <c r="CU25" s="133">
        <v>0</v>
      </c>
      <c r="CV25" s="133">
        <v>0</v>
      </c>
      <c r="CW25" s="133">
        <v>0</v>
      </c>
      <c r="CX25" s="133">
        <v>10567.679999999998</v>
      </c>
      <c r="CY25" s="133">
        <v>10567.679999999998</v>
      </c>
      <c r="CZ25" s="133">
        <v>0</v>
      </c>
      <c r="DA25" s="133">
        <v>0</v>
      </c>
      <c r="DB25" s="133">
        <v>0</v>
      </c>
      <c r="DC25" s="133">
        <v>0</v>
      </c>
      <c r="DD25" s="133">
        <v>0</v>
      </c>
      <c r="DE25" s="133">
        <v>0</v>
      </c>
      <c r="DF25" s="133">
        <v>0</v>
      </c>
      <c r="DG25" s="133">
        <v>0</v>
      </c>
      <c r="DH25" s="133">
        <v>0</v>
      </c>
      <c r="DI25" s="133">
        <v>0</v>
      </c>
      <c r="DJ25" s="133">
        <v>0</v>
      </c>
      <c r="DK25" s="133">
        <v>0</v>
      </c>
      <c r="DL25" s="133">
        <v>0</v>
      </c>
      <c r="DM25" s="133">
        <v>0</v>
      </c>
      <c r="DN25" s="133">
        <v>0</v>
      </c>
      <c r="DO25" s="133">
        <v>0</v>
      </c>
      <c r="DP25" s="133">
        <v>0</v>
      </c>
      <c r="DQ25" s="133">
        <v>0</v>
      </c>
      <c r="DR25" s="133">
        <v>0</v>
      </c>
      <c r="DS25" s="133">
        <v>0</v>
      </c>
      <c r="DU25" s="223"/>
      <c r="DV25" s="223"/>
      <c r="DW25" s="223"/>
      <c r="DX25" s="223"/>
      <c r="DY25" s="223"/>
      <c r="DZ25" s="223"/>
      <c r="EA25" s="223">
        <v>26419.199999999997</v>
      </c>
      <c r="EB25" s="223">
        <v>47554.559999999998</v>
      </c>
      <c r="EC25" s="223">
        <v>42270.719999999994</v>
      </c>
      <c r="ED25" s="223">
        <f t="shared" si="0"/>
        <v>21135.359999999997</v>
      </c>
      <c r="EE25" s="223">
        <f t="shared" si="1"/>
        <v>0</v>
      </c>
      <c r="EF25" s="147" t="str">
        <f t="shared" si="2"/>
        <v>ERROR</v>
      </c>
      <c r="EG25" s="223">
        <f t="shared" si="3"/>
        <v>137379.83999999997</v>
      </c>
      <c r="EJ25" s="223">
        <v>21135.359999999997</v>
      </c>
      <c r="EK25" s="223">
        <v>21135.359999999997</v>
      </c>
      <c r="EM25" s="147" t="str">
        <f>INDEX(Inputs!$EH$3:$EH$459,MATCH($B25,Inputs!$B$3:$B$459,0))</f>
        <v>Yes</v>
      </c>
    </row>
    <row r="26" spans="1:143" ht="12.6" thickBot="1" x14ac:dyDescent="0.45">
      <c r="A26" s="133" t="str">
        <v>Land and Environment</v>
      </c>
      <c r="B26" s="381" t="str">
        <v>[C-i-C] Item 18</v>
      </c>
      <c r="C26" s="133" t="str">
        <v>Non-labour</v>
      </c>
      <c r="D26" s="133">
        <v>606809</v>
      </c>
      <c r="E26" s="133" t="str">
        <v>Outsource Consultant</v>
      </c>
      <c r="F26" s="133">
        <v>0</v>
      </c>
      <c r="G26" s="133">
        <v>0</v>
      </c>
      <c r="H26" s="133">
        <v>0</v>
      </c>
      <c r="I26" s="133">
        <v>0</v>
      </c>
      <c r="J26" s="133">
        <v>0</v>
      </c>
      <c r="K26" s="133">
        <v>0</v>
      </c>
      <c r="L26" s="133">
        <v>0</v>
      </c>
      <c r="M26" s="381" t="str">
        <v>[C-i-C]</v>
      </c>
      <c r="N26" s="381" t="str">
        <v>[C-i-C]</v>
      </c>
      <c r="O26" s="381" t="str">
        <v>[C-i-C]</v>
      </c>
      <c r="P26" s="381" t="str">
        <v>[C-i-C]</v>
      </c>
      <c r="Q26" s="381" t="str">
        <v>[C-i-C]</v>
      </c>
      <c r="R26" s="381" t="str">
        <v>[C-i-C]</v>
      </c>
      <c r="S26" s="381" t="str">
        <v>[C-i-C]</v>
      </c>
      <c r="T26" s="381" t="str">
        <v>[C-i-C]</v>
      </c>
      <c r="U26" s="381" t="str">
        <v>[C-i-C]</v>
      </c>
      <c r="V26" s="381" t="str">
        <v>[C-i-C]</v>
      </c>
      <c r="W26" s="381" t="str">
        <v>[C-i-C]</v>
      </c>
      <c r="X26" s="381" t="str">
        <v>[C-i-C]</v>
      </c>
      <c r="Y26" s="381" t="str">
        <v>[C-i-C]</v>
      </c>
      <c r="Z26" s="381" t="str">
        <v>[C-i-C]</v>
      </c>
      <c r="AA26" s="381" t="str">
        <v>[C-i-C]</v>
      </c>
      <c r="AB26" s="381" t="str">
        <v>[C-i-C]</v>
      </c>
      <c r="AC26" s="381" t="str">
        <v>[C-i-C]</v>
      </c>
      <c r="AD26" s="381" t="str">
        <v>[C-i-C]</v>
      </c>
      <c r="AE26" s="381" t="str">
        <v>[C-i-C]</v>
      </c>
      <c r="AF26" s="381" t="str">
        <v>[C-i-C]</v>
      </c>
      <c r="AG26" s="381" t="str">
        <v>[C-i-C]</v>
      </c>
      <c r="AH26" s="381" t="str">
        <v>[C-i-C]</v>
      </c>
      <c r="AI26" s="133">
        <v>0</v>
      </c>
      <c r="AJ26" s="133">
        <v>0</v>
      </c>
      <c r="AK26" s="133">
        <v>0</v>
      </c>
      <c r="AL26" s="133">
        <v>0</v>
      </c>
      <c r="AM26" s="133">
        <v>0</v>
      </c>
      <c r="AN26" s="133">
        <v>0</v>
      </c>
      <c r="AO26" s="133">
        <v>0</v>
      </c>
      <c r="AP26" s="133">
        <v>0</v>
      </c>
      <c r="AQ26" s="133">
        <v>0</v>
      </c>
      <c r="AR26" s="133">
        <v>0</v>
      </c>
      <c r="AS26" s="133">
        <v>0</v>
      </c>
      <c r="AT26" s="133">
        <v>0</v>
      </c>
      <c r="AU26" s="133">
        <v>0</v>
      </c>
      <c r="AV26" s="133">
        <v>0</v>
      </c>
      <c r="AW26" s="133">
        <v>0</v>
      </c>
      <c r="AX26" s="133">
        <v>0</v>
      </c>
      <c r="AY26" s="133">
        <v>0</v>
      </c>
      <c r="AZ26" s="133">
        <v>0</v>
      </c>
      <c r="BA26" s="133">
        <v>0</v>
      </c>
      <c r="BB26" s="133">
        <v>0</v>
      </c>
      <c r="BC26" s="133">
        <v>0</v>
      </c>
      <c r="BD26" s="133">
        <v>0</v>
      </c>
      <c r="BE26" s="133">
        <v>0</v>
      </c>
      <c r="BF26" s="133">
        <v>0</v>
      </c>
      <c r="BG26" s="133">
        <v>0</v>
      </c>
      <c r="BH26" s="133">
        <v>0</v>
      </c>
      <c r="BI26" s="133">
        <v>0</v>
      </c>
      <c r="BJ26" s="133">
        <v>0</v>
      </c>
      <c r="BK26" s="133">
        <v>0</v>
      </c>
      <c r="BL26" s="133">
        <v>0</v>
      </c>
      <c r="BM26" s="133">
        <v>0</v>
      </c>
      <c r="BN26" s="133">
        <v>0</v>
      </c>
      <c r="BO26" s="133">
        <v>0</v>
      </c>
      <c r="BP26" s="133">
        <v>0</v>
      </c>
      <c r="BQ26" s="133">
        <v>0</v>
      </c>
      <c r="BR26" s="133">
        <v>0</v>
      </c>
      <c r="BS26" s="381" t="str">
        <v>[C-i-C]</v>
      </c>
      <c r="BT26" s="381" t="str">
        <v>[C-i-C]</v>
      </c>
      <c r="BU26" s="381" t="str">
        <v>[C-i-C]</v>
      </c>
      <c r="BV26" s="381" t="str">
        <v>[C-i-C]</v>
      </c>
      <c r="BW26" s="381" t="str">
        <v>[C-i-C]</v>
      </c>
      <c r="BX26" s="381" t="str">
        <v>[C-i-C]</v>
      </c>
      <c r="BY26" s="381" t="str">
        <v>[C-i-C]</v>
      </c>
      <c r="BZ26" s="381" t="str">
        <v>[C-i-C]</v>
      </c>
      <c r="CA26" s="381" t="str">
        <v>[C-i-C]</v>
      </c>
      <c r="CB26" s="381" t="str">
        <v>[C-i-C]</v>
      </c>
      <c r="CC26" s="381" t="str">
        <v>[C-i-C]</v>
      </c>
      <c r="CD26" s="381" t="str">
        <v>[C-i-C]</v>
      </c>
      <c r="CE26" s="381" t="str">
        <v>[C-i-C]</v>
      </c>
      <c r="CF26" s="381" t="str">
        <v>[C-i-C]</v>
      </c>
      <c r="CG26" s="381" t="str">
        <v>[C-i-C]</v>
      </c>
      <c r="CH26" s="381" t="str">
        <v>[C-i-C]</v>
      </c>
      <c r="CI26" s="381" t="str">
        <v>[C-i-C]</v>
      </c>
      <c r="CJ26" s="381" t="str">
        <v>[C-i-C]</v>
      </c>
      <c r="CK26" s="381" t="str">
        <v>[C-i-C]</v>
      </c>
      <c r="CL26" s="381" t="str">
        <v>[C-i-C]</v>
      </c>
      <c r="CM26" s="381" t="str">
        <v>[C-i-C]</v>
      </c>
      <c r="CN26" s="381" t="str">
        <v>[C-i-C]</v>
      </c>
      <c r="CO26" s="133">
        <v>0</v>
      </c>
      <c r="CP26" s="133">
        <v>0</v>
      </c>
      <c r="CQ26" s="133">
        <v>0</v>
      </c>
      <c r="CR26" s="133">
        <v>0</v>
      </c>
      <c r="CS26" s="133">
        <v>0</v>
      </c>
      <c r="CT26" s="133">
        <v>0</v>
      </c>
      <c r="CU26" s="133">
        <v>0</v>
      </c>
      <c r="CV26" s="133">
        <v>0</v>
      </c>
      <c r="CW26" s="133">
        <v>0</v>
      </c>
      <c r="CX26" s="133">
        <v>0</v>
      </c>
      <c r="CY26" s="133">
        <v>0</v>
      </c>
      <c r="CZ26" s="133">
        <v>0</v>
      </c>
      <c r="DA26" s="133">
        <v>0</v>
      </c>
      <c r="DB26" s="133">
        <v>0</v>
      </c>
      <c r="DC26" s="133">
        <v>0</v>
      </c>
      <c r="DD26" s="133">
        <v>0</v>
      </c>
      <c r="DE26" s="133">
        <v>0</v>
      </c>
      <c r="DF26" s="133">
        <v>0</v>
      </c>
      <c r="DG26" s="133">
        <v>0</v>
      </c>
      <c r="DH26" s="133">
        <v>0</v>
      </c>
      <c r="DI26" s="133">
        <v>0</v>
      </c>
      <c r="DJ26" s="133">
        <v>0</v>
      </c>
      <c r="DK26" s="133">
        <v>0</v>
      </c>
      <c r="DL26" s="133">
        <v>0</v>
      </c>
      <c r="DM26" s="133">
        <v>0</v>
      </c>
      <c r="DN26" s="133">
        <v>0</v>
      </c>
      <c r="DO26" s="133">
        <v>0</v>
      </c>
      <c r="DP26" s="133">
        <v>0</v>
      </c>
      <c r="DQ26" s="133">
        <v>0</v>
      </c>
      <c r="DR26" s="133">
        <v>0</v>
      </c>
      <c r="DS26" s="133">
        <v>0</v>
      </c>
      <c r="DU26" s="223"/>
      <c r="DV26" s="223"/>
      <c r="DW26" s="223"/>
      <c r="DX26" s="223"/>
      <c r="DY26" s="223"/>
      <c r="DZ26" s="223"/>
      <c r="EA26" s="223">
        <v>21135.359999999997</v>
      </c>
      <c r="EB26" s="223">
        <v>10567.679999999998</v>
      </c>
      <c r="EC26" s="223">
        <v>0</v>
      </c>
      <c r="ED26" s="223">
        <f t="shared" si="0"/>
        <v>0</v>
      </c>
      <c r="EE26" s="223">
        <f t="shared" si="1"/>
        <v>0</v>
      </c>
      <c r="EF26" s="147" t="str">
        <f t="shared" si="2"/>
        <v>ERROR</v>
      </c>
      <c r="EG26" s="223">
        <f t="shared" si="3"/>
        <v>31703.039999999994</v>
      </c>
      <c r="EJ26" s="223">
        <v>0</v>
      </c>
      <c r="EK26" s="223">
        <v>0</v>
      </c>
      <c r="EM26" s="147" t="str">
        <f>INDEX(Inputs!$EH$3:$EH$459,MATCH($B26,Inputs!$B$3:$B$459,0))</f>
        <v>Yes</v>
      </c>
    </row>
    <row r="27" spans="1:143" ht="12.6" thickBot="1" x14ac:dyDescent="0.45">
      <c r="A27" s="133" t="str">
        <v>Land and Environment</v>
      </c>
      <c r="B27" s="381" t="str">
        <v>[C-i-C] Item 19</v>
      </c>
      <c r="C27" s="133" t="str">
        <v>Non-labour</v>
      </c>
      <c r="D27" s="133">
        <v>606809</v>
      </c>
      <c r="E27" s="133" t="str">
        <v>Outsource Consultant</v>
      </c>
      <c r="F27" s="133">
        <v>0</v>
      </c>
      <c r="G27" s="133">
        <v>0</v>
      </c>
      <c r="H27" s="133">
        <v>0</v>
      </c>
      <c r="I27" s="133">
        <v>0</v>
      </c>
      <c r="J27" s="133">
        <v>0</v>
      </c>
      <c r="K27" s="133">
        <v>0</v>
      </c>
      <c r="L27" s="133">
        <v>0</v>
      </c>
      <c r="M27" s="381" t="str">
        <v>[C-i-C]</v>
      </c>
      <c r="N27" s="381" t="str">
        <v>[C-i-C]</v>
      </c>
      <c r="O27" s="381" t="str">
        <v>[C-i-C]</v>
      </c>
      <c r="P27" s="381" t="str">
        <v>[C-i-C]</v>
      </c>
      <c r="Q27" s="381" t="str">
        <v>[C-i-C]</v>
      </c>
      <c r="R27" s="381" t="str">
        <v>[C-i-C]</v>
      </c>
      <c r="S27" s="381" t="str">
        <v>[C-i-C]</v>
      </c>
      <c r="T27" s="381" t="str">
        <v>[C-i-C]</v>
      </c>
      <c r="U27" s="381" t="str">
        <v>[C-i-C]</v>
      </c>
      <c r="V27" s="381" t="str">
        <v>[C-i-C]</v>
      </c>
      <c r="W27" s="381" t="str">
        <v>[C-i-C]</v>
      </c>
      <c r="X27" s="381" t="str">
        <v>[C-i-C]</v>
      </c>
      <c r="Y27" s="381" t="str">
        <v>[C-i-C]</v>
      </c>
      <c r="Z27" s="381" t="str">
        <v>[C-i-C]</v>
      </c>
      <c r="AA27" s="381" t="str">
        <v>[C-i-C]</v>
      </c>
      <c r="AB27" s="381" t="str">
        <v>[C-i-C]</v>
      </c>
      <c r="AC27" s="381" t="str">
        <v>[C-i-C]</v>
      </c>
      <c r="AD27" s="381" t="str">
        <v>[C-i-C]</v>
      </c>
      <c r="AE27" s="381" t="str">
        <v>[C-i-C]</v>
      </c>
      <c r="AF27" s="381" t="str">
        <v>[C-i-C]</v>
      </c>
      <c r="AG27" s="381" t="str">
        <v>[C-i-C]</v>
      </c>
      <c r="AH27" s="381" t="str">
        <v>[C-i-C]</v>
      </c>
      <c r="AI27" s="133">
        <v>0</v>
      </c>
      <c r="AJ27" s="133">
        <v>0</v>
      </c>
      <c r="AK27" s="133">
        <v>0</v>
      </c>
      <c r="AL27" s="133">
        <v>0</v>
      </c>
      <c r="AM27" s="133">
        <v>0</v>
      </c>
      <c r="AN27" s="133">
        <v>0</v>
      </c>
      <c r="AO27" s="133">
        <v>0</v>
      </c>
      <c r="AP27" s="133">
        <v>0</v>
      </c>
      <c r="AQ27" s="133">
        <v>0</v>
      </c>
      <c r="AR27" s="133">
        <v>0</v>
      </c>
      <c r="AS27" s="133">
        <v>0</v>
      </c>
      <c r="AT27" s="133">
        <v>0</v>
      </c>
      <c r="AU27" s="133">
        <v>0</v>
      </c>
      <c r="AV27" s="133">
        <v>0</v>
      </c>
      <c r="AW27" s="133">
        <v>0</v>
      </c>
      <c r="AX27" s="133">
        <v>0</v>
      </c>
      <c r="AY27" s="133">
        <v>0</v>
      </c>
      <c r="AZ27" s="133">
        <v>0</v>
      </c>
      <c r="BA27" s="133">
        <v>0</v>
      </c>
      <c r="BB27" s="133">
        <v>0</v>
      </c>
      <c r="BC27" s="133">
        <v>0</v>
      </c>
      <c r="BD27" s="133">
        <v>0</v>
      </c>
      <c r="BE27" s="133">
        <v>0</v>
      </c>
      <c r="BF27" s="133">
        <v>0</v>
      </c>
      <c r="BG27" s="133">
        <v>0</v>
      </c>
      <c r="BH27" s="133">
        <v>0</v>
      </c>
      <c r="BI27" s="133">
        <v>0</v>
      </c>
      <c r="BJ27" s="133">
        <v>0</v>
      </c>
      <c r="BK27" s="133">
        <v>0</v>
      </c>
      <c r="BL27" s="133">
        <v>0</v>
      </c>
      <c r="BM27" s="133">
        <v>0</v>
      </c>
      <c r="BN27" s="133">
        <v>0</v>
      </c>
      <c r="BO27" s="133">
        <v>0</v>
      </c>
      <c r="BP27" s="133">
        <v>0</v>
      </c>
      <c r="BQ27" s="133">
        <v>0</v>
      </c>
      <c r="BR27" s="133">
        <v>0</v>
      </c>
      <c r="BS27" s="381" t="str">
        <v>[C-i-C]</v>
      </c>
      <c r="BT27" s="381" t="str">
        <v>[C-i-C]</v>
      </c>
      <c r="BU27" s="381" t="str">
        <v>[C-i-C]</v>
      </c>
      <c r="BV27" s="381" t="str">
        <v>[C-i-C]</v>
      </c>
      <c r="BW27" s="381" t="str">
        <v>[C-i-C]</v>
      </c>
      <c r="BX27" s="381" t="str">
        <v>[C-i-C]</v>
      </c>
      <c r="BY27" s="381" t="str">
        <v>[C-i-C]</v>
      </c>
      <c r="BZ27" s="381" t="str">
        <v>[C-i-C]</v>
      </c>
      <c r="CA27" s="381" t="str">
        <v>[C-i-C]</v>
      </c>
      <c r="CB27" s="381" t="str">
        <v>[C-i-C]</v>
      </c>
      <c r="CC27" s="381" t="str">
        <v>[C-i-C]</v>
      </c>
      <c r="CD27" s="381" t="str">
        <v>[C-i-C]</v>
      </c>
      <c r="CE27" s="381" t="str">
        <v>[C-i-C]</v>
      </c>
      <c r="CF27" s="381" t="str">
        <v>[C-i-C]</v>
      </c>
      <c r="CG27" s="381" t="str">
        <v>[C-i-C]</v>
      </c>
      <c r="CH27" s="381" t="str">
        <v>[C-i-C]</v>
      </c>
      <c r="CI27" s="381" t="str">
        <v>[C-i-C]</v>
      </c>
      <c r="CJ27" s="381" t="str">
        <v>[C-i-C]</v>
      </c>
      <c r="CK27" s="381" t="str">
        <v>[C-i-C]</v>
      </c>
      <c r="CL27" s="381" t="str">
        <v>[C-i-C]</v>
      </c>
      <c r="CM27" s="381" t="str">
        <v>[C-i-C]</v>
      </c>
      <c r="CN27" s="381" t="str">
        <v>[C-i-C]</v>
      </c>
      <c r="CO27" s="133">
        <v>0</v>
      </c>
      <c r="CP27" s="133">
        <v>0</v>
      </c>
      <c r="CQ27" s="133">
        <v>0</v>
      </c>
      <c r="CR27" s="133">
        <v>0</v>
      </c>
      <c r="CS27" s="133">
        <v>0</v>
      </c>
      <c r="CT27" s="133">
        <v>0</v>
      </c>
      <c r="CU27" s="133">
        <v>0</v>
      </c>
      <c r="CV27" s="133">
        <v>0</v>
      </c>
      <c r="CW27" s="133">
        <v>0</v>
      </c>
      <c r="CX27" s="133">
        <v>0</v>
      </c>
      <c r="CY27" s="133">
        <v>0</v>
      </c>
      <c r="CZ27" s="133">
        <v>0</v>
      </c>
      <c r="DA27" s="133">
        <v>0</v>
      </c>
      <c r="DB27" s="133">
        <v>0</v>
      </c>
      <c r="DC27" s="133">
        <v>0</v>
      </c>
      <c r="DD27" s="133">
        <v>0</v>
      </c>
      <c r="DE27" s="133">
        <v>0</v>
      </c>
      <c r="DF27" s="133">
        <v>0</v>
      </c>
      <c r="DG27" s="133">
        <v>0</v>
      </c>
      <c r="DH27" s="133">
        <v>0</v>
      </c>
      <c r="DI27" s="133">
        <v>0</v>
      </c>
      <c r="DJ27" s="133">
        <v>0</v>
      </c>
      <c r="DK27" s="133">
        <v>0</v>
      </c>
      <c r="DL27" s="133">
        <v>0</v>
      </c>
      <c r="DM27" s="133">
        <v>0</v>
      </c>
      <c r="DN27" s="133">
        <v>0</v>
      </c>
      <c r="DO27" s="133">
        <v>0</v>
      </c>
      <c r="DP27" s="133">
        <v>0</v>
      </c>
      <c r="DQ27" s="133">
        <v>0</v>
      </c>
      <c r="DR27" s="133">
        <v>0</v>
      </c>
      <c r="DS27" s="133">
        <v>0</v>
      </c>
      <c r="DU27" s="223"/>
      <c r="DV27" s="223"/>
      <c r="DW27" s="223"/>
      <c r="DX27" s="223"/>
      <c r="DY27" s="223"/>
      <c r="DZ27" s="223"/>
      <c r="EA27" s="223">
        <v>0</v>
      </c>
      <c r="EB27" s="223">
        <v>211353.59999999998</v>
      </c>
      <c r="EC27" s="223">
        <v>0</v>
      </c>
      <c r="ED27" s="223">
        <f t="shared" si="0"/>
        <v>0</v>
      </c>
      <c r="EE27" s="223">
        <f t="shared" si="1"/>
        <v>0</v>
      </c>
      <c r="EF27" s="147" t="str">
        <f t="shared" si="2"/>
        <v>ERROR</v>
      </c>
      <c r="EG27" s="223">
        <f t="shared" si="3"/>
        <v>211353.59999999998</v>
      </c>
      <c r="EJ27" s="223">
        <v>0</v>
      </c>
      <c r="EK27" s="223">
        <v>0</v>
      </c>
      <c r="EM27" s="147" t="str">
        <f>INDEX(Inputs!$EH$3:$EH$459,MATCH($B27,Inputs!$B$3:$B$459,0))</f>
        <v>Yes</v>
      </c>
    </row>
    <row r="28" spans="1:143" ht="12.6" thickBot="1" x14ac:dyDescent="0.45">
      <c r="A28" s="133" t="str">
        <v>Land and Environment</v>
      </c>
      <c r="B28" s="381" t="str">
        <v>[C-i-C] Item 20</v>
      </c>
      <c r="C28" s="133" t="str">
        <v>Non-labour</v>
      </c>
      <c r="D28" s="133">
        <v>606809</v>
      </c>
      <c r="E28" s="133" t="str">
        <v>Outsource Consultant</v>
      </c>
      <c r="F28" s="133">
        <v>0</v>
      </c>
      <c r="G28" s="133">
        <v>0</v>
      </c>
      <c r="H28" s="133">
        <v>0</v>
      </c>
      <c r="I28" s="133">
        <v>0</v>
      </c>
      <c r="J28" s="133">
        <v>0</v>
      </c>
      <c r="K28" s="133">
        <v>0</v>
      </c>
      <c r="L28" s="133">
        <v>0</v>
      </c>
      <c r="M28" s="381" t="str">
        <v>[C-i-C]</v>
      </c>
      <c r="N28" s="381" t="str">
        <v>[C-i-C]</v>
      </c>
      <c r="O28" s="381" t="str">
        <v>[C-i-C]</v>
      </c>
      <c r="P28" s="381" t="str">
        <v>[C-i-C]</v>
      </c>
      <c r="Q28" s="381" t="str">
        <v>[C-i-C]</v>
      </c>
      <c r="R28" s="381" t="str">
        <v>[C-i-C]</v>
      </c>
      <c r="S28" s="381" t="str">
        <v>[C-i-C]</v>
      </c>
      <c r="T28" s="381" t="str">
        <v>[C-i-C]</v>
      </c>
      <c r="U28" s="381" t="str">
        <v>[C-i-C]</v>
      </c>
      <c r="V28" s="381" t="str">
        <v>[C-i-C]</v>
      </c>
      <c r="W28" s="381" t="str">
        <v>[C-i-C]</v>
      </c>
      <c r="X28" s="381" t="str">
        <v>[C-i-C]</v>
      </c>
      <c r="Y28" s="381" t="str">
        <v>[C-i-C]</v>
      </c>
      <c r="Z28" s="381" t="str">
        <v>[C-i-C]</v>
      </c>
      <c r="AA28" s="381" t="str">
        <v>[C-i-C]</v>
      </c>
      <c r="AB28" s="381" t="str">
        <v>[C-i-C]</v>
      </c>
      <c r="AC28" s="381" t="str">
        <v>[C-i-C]</v>
      </c>
      <c r="AD28" s="381" t="str">
        <v>[C-i-C]</v>
      </c>
      <c r="AE28" s="381" t="str">
        <v>[C-i-C]</v>
      </c>
      <c r="AF28" s="381" t="str">
        <v>[C-i-C]</v>
      </c>
      <c r="AG28" s="381" t="str">
        <v>[C-i-C]</v>
      </c>
      <c r="AH28" s="381" t="str">
        <v>[C-i-C]</v>
      </c>
      <c r="AI28" s="133">
        <v>0</v>
      </c>
      <c r="AJ28" s="133">
        <v>0</v>
      </c>
      <c r="AK28" s="133">
        <v>0</v>
      </c>
      <c r="AL28" s="133">
        <v>0</v>
      </c>
      <c r="AM28" s="133">
        <v>0</v>
      </c>
      <c r="AN28" s="133">
        <v>0</v>
      </c>
      <c r="AO28" s="133">
        <v>0</v>
      </c>
      <c r="AP28" s="133">
        <v>0</v>
      </c>
      <c r="AQ28" s="133">
        <v>0</v>
      </c>
      <c r="AR28" s="133">
        <v>0</v>
      </c>
      <c r="AS28" s="133">
        <v>0</v>
      </c>
      <c r="AT28" s="133">
        <v>0</v>
      </c>
      <c r="AU28" s="133">
        <v>0</v>
      </c>
      <c r="AV28" s="133">
        <v>0</v>
      </c>
      <c r="AW28" s="133">
        <v>0</v>
      </c>
      <c r="AX28" s="133">
        <v>0</v>
      </c>
      <c r="AY28" s="133">
        <v>0</v>
      </c>
      <c r="AZ28" s="133">
        <v>0</v>
      </c>
      <c r="BA28" s="133">
        <v>0</v>
      </c>
      <c r="BB28" s="133">
        <v>0</v>
      </c>
      <c r="BC28" s="133">
        <v>0</v>
      </c>
      <c r="BD28" s="133">
        <v>0</v>
      </c>
      <c r="BE28" s="133">
        <v>0</v>
      </c>
      <c r="BF28" s="133">
        <v>0</v>
      </c>
      <c r="BG28" s="133">
        <v>0</v>
      </c>
      <c r="BH28" s="133">
        <v>0</v>
      </c>
      <c r="BI28" s="133">
        <v>0</v>
      </c>
      <c r="BJ28" s="133">
        <v>0</v>
      </c>
      <c r="BK28" s="133">
        <v>0</v>
      </c>
      <c r="BL28" s="133">
        <v>0</v>
      </c>
      <c r="BM28" s="133">
        <v>0</v>
      </c>
      <c r="BN28" s="133">
        <v>0</v>
      </c>
      <c r="BO28" s="133">
        <v>0</v>
      </c>
      <c r="BP28" s="133">
        <v>0</v>
      </c>
      <c r="BQ28" s="133">
        <v>0</v>
      </c>
      <c r="BR28" s="133">
        <v>0</v>
      </c>
      <c r="BS28" s="381" t="str">
        <v>[C-i-C]</v>
      </c>
      <c r="BT28" s="381" t="str">
        <v>[C-i-C]</v>
      </c>
      <c r="BU28" s="381" t="str">
        <v>[C-i-C]</v>
      </c>
      <c r="BV28" s="381" t="str">
        <v>[C-i-C]</v>
      </c>
      <c r="BW28" s="381" t="str">
        <v>[C-i-C]</v>
      </c>
      <c r="BX28" s="381" t="str">
        <v>[C-i-C]</v>
      </c>
      <c r="BY28" s="381" t="str">
        <v>[C-i-C]</v>
      </c>
      <c r="BZ28" s="381" t="str">
        <v>[C-i-C]</v>
      </c>
      <c r="CA28" s="381" t="str">
        <v>[C-i-C]</v>
      </c>
      <c r="CB28" s="381" t="str">
        <v>[C-i-C]</v>
      </c>
      <c r="CC28" s="381" t="str">
        <v>[C-i-C]</v>
      </c>
      <c r="CD28" s="381" t="str">
        <v>[C-i-C]</v>
      </c>
      <c r="CE28" s="381" t="str">
        <v>[C-i-C]</v>
      </c>
      <c r="CF28" s="381" t="str">
        <v>[C-i-C]</v>
      </c>
      <c r="CG28" s="381" t="str">
        <v>[C-i-C]</v>
      </c>
      <c r="CH28" s="381" t="str">
        <v>[C-i-C]</v>
      </c>
      <c r="CI28" s="381" t="str">
        <v>[C-i-C]</v>
      </c>
      <c r="CJ28" s="381" t="str">
        <v>[C-i-C]</v>
      </c>
      <c r="CK28" s="381" t="str">
        <v>[C-i-C]</v>
      </c>
      <c r="CL28" s="381" t="str">
        <v>[C-i-C]</v>
      </c>
      <c r="CM28" s="381" t="str">
        <v>[C-i-C]</v>
      </c>
      <c r="CN28" s="381" t="str">
        <v>[C-i-C]</v>
      </c>
      <c r="CO28" s="133">
        <v>0</v>
      </c>
      <c r="CP28" s="133">
        <v>0</v>
      </c>
      <c r="CQ28" s="133">
        <v>0</v>
      </c>
      <c r="CR28" s="133">
        <v>0</v>
      </c>
      <c r="CS28" s="133">
        <v>0</v>
      </c>
      <c r="CT28" s="133">
        <v>0</v>
      </c>
      <c r="CU28" s="133">
        <v>0</v>
      </c>
      <c r="CV28" s="133">
        <v>0</v>
      </c>
      <c r="CW28" s="133">
        <v>0</v>
      </c>
      <c r="CX28" s="133">
        <v>0</v>
      </c>
      <c r="CY28" s="133">
        <v>0</v>
      </c>
      <c r="CZ28" s="133">
        <v>0</v>
      </c>
      <c r="DA28" s="133">
        <v>0</v>
      </c>
      <c r="DB28" s="133">
        <v>0</v>
      </c>
      <c r="DC28" s="133">
        <v>0</v>
      </c>
      <c r="DD28" s="133">
        <v>0</v>
      </c>
      <c r="DE28" s="133">
        <v>0</v>
      </c>
      <c r="DF28" s="133">
        <v>0</v>
      </c>
      <c r="DG28" s="133">
        <v>0</v>
      </c>
      <c r="DH28" s="133">
        <v>0</v>
      </c>
      <c r="DI28" s="133">
        <v>0</v>
      </c>
      <c r="DJ28" s="133">
        <v>0</v>
      </c>
      <c r="DK28" s="133">
        <v>0</v>
      </c>
      <c r="DL28" s="133">
        <v>0</v>
      </c>
      <c r="DM28" s="133">
        <v>0</v>
      </c>
      <c r="DN28" s="133">
        <v>0</v>
      </c>
      <c r="DO28" s="133">
        <v>0</v>
      </c>
      <c r="DP28" s="133">
        <v>0</v>
      </c>
      <c r="DQ28" s="133">
        <v>0</v>
      </c>
      <c r="DR28" s="133">
        <v>0</v>
      </c>
      <c r="DS28" s="133">
        <v>0</v>
      </c>
      <c r="DU28" s="223"/>
      <c r="DV28" s="223"/>
      <c r="DW28" s="223"/>
      <c r="DX28" s="223"/>
      <c r="DY28" s="223"/>
      <c r="DZ28" s="223"/>
      <c r="EA28" s="223">
        <v>0</v>
      </c>
      <c r="EB28" s="223">
        <v>31703.039999999997</v>
      </c>
      <c r="EC28" s="223">
        <v>0</v>
      </c>
      <c r="ED28" s="223">
        <f t="shared" si="0"/>
        <v>0</v>
      </c>
      <c r="EE28" s="223">
        <f t="shared" si="1"/>
        <v>0</v>
      </c>
      <c r="EF28" s="147" t="str">
        <f t="shared" si="2"/>
        <v>ERROR</v>
      </c>
      <c r="EG28" s="223">
        <f t="shared" si="3"/>
        <v>31703.039999999997</v>
      </c>
      <c r="EJ28" s="223">
        <v>0</v>
      </c>
      <c r="EK28" s="223">
        <v>0</v>
      </c>
      <c r="EM28" s="147" t="str">
        <f>INDEX(Inputs!$EH$3:$EH$459,MATCH($B28,Inputs!$B$3:$B$459,0))</f>
        <v>Yes</v>
      </c>
    </row>
    <row r="29" spans="1:143" ht="12.6" thickBot="1" x14ac:dyDescent="0.45">
      <c r="A29" s="133" t="str">
        <v>Land and Environment</v>
      </c>
      <c r="B29" s="381" t="str">
        <v>[C-i-C] Item 21</v>
      </c>
      <c r="C29" s="133" t="str">
        <v>Non-labour</v>
      </c>
      <c r="D29" s="133">
        <v>606809</v>
      </c>
      <c r="E29" s="133" t="str">
        <v>Outsource Consultant</v>
      </c>
      <c r="F29" s="133">
        <v>0</v>
      </c>
      <c r="G29" s="133">
        <v>0</v>
      </c>
      <c r="H29" s="133">
        <v>0</v>
      </c>
      <c r="I29" s="133">
        <v>0</v>
      </c>
      <c r="J29" s="133">
        <v>0</v>
      </c>
      <c r="K29" s="133">
        <v>0</v>
      </c>
      <c r="L29" s="133">
        <v>0</v>
      </c>
      <c r="M29" s="381" t="str">
        <v>[C-i-C]</v>
      </c>
      <c r="N29" s="381" t="str">
        <v>[C-i-C]</v>
      </c>
      <c r="O29" s="381" t="str">
        <v>[C-i-C]</v>
      </c>
      <c r="P29" s="381" t="str">
        <v>[C-i-C]</v>
      </c>
      <c r="Q29" s="381" t="str">
        <v>[C-i-C]</v>
      </c>
      <c r="R29" s="381" t="str">
        <v>[C-i-C]</v>
      </c>
      <c r="S29" s="381" t="str">
        <v>[C-i-C]</v>
      </c>
      <c r="T29" s="381" t="str">
        <v>[C-i-C]</v>
      </c>
      <c r="U29" s="381" t="str">
        <v>[C-i-C]</v>
      </c>
      <c r="V29" s="381" t="str">
        <v>[C-i-C]</v>
      </c>
      <c r="W29" s="381" t="str">
        <v>[C-i-C]</v>
      </c>
      <c r="X29" s="381" t="str">
        <v>[C-i-C]</v>
      </c>
      <c r="Y29" s="381" t="str">
        <v>[C-i-C]</v>
      </c>
      <c r="Z29" s="381" t="str">
        <v>[C-i-C]</v>
      </c>
      <c r="AA29" s="381" t="str">
        <v>[C-i-C]</v>
      </c>
      <c r="AB29" s="381" t="str">
        <v>[C-i-C]</v>
      </c>
      <c r="AC29" s="381" t="str">
        <v>[C-i-C]</v>
      </c>
      <c r="AD29" s="381" t="str">
        <v>[C-i-C]</v>
      </c>
      <c r="AE29" s="381" t="str">
        <v>[C-i-C]</v>
      </c>
      <c r="AF29" s="381" t="str">
        <v>[C-i-C]</v>
      </c>
      <c r="AG29" s="381" t="str">
        <v>[C-i-C]</v>
      </c>
      <c r="AH29" s="381" t="str">
        <v>[C-i-C]</v>
      </c>
      <c r="AI29" s="133">
        <v>0</v>
      </c>
      <c r="AJ29" s="133">
        <v>0</v>
      </c>
      <c r="AK29" s="133">
        <v>0</v>
      </c>
      <c r="AL29" s="133">
        <v>0</v>
      </c>
      <c r="AM29" s="133">
        <v>0</v>
      </c>
      <c r="AN29" s="133">
        <v>0</v>
      </c>
      <c r="AO29" s="133">
        <v>0</v>
      </c>
      <c r="AP29" s="133">
        <v>0</v>
      </c>
      <c r="AQ29" s="133">
        <v>0</v>
      </c>
      <c r="AR29" s="133">
        <v>0</v>
      </c>
      <c r="AS29" s="133">
        <v>0</v>
      </c>
      <c r="AT29" s="133">
        <v>0</v>
      </c>
      <c r="AU29" s="133">
        <v>0</v>
      </c>
      <c r="AV29" s="133">
        <v>0</v>
      </c>
      <c r="AW29" s="133">
        <v>0</v>
      </c>
      <c r="AX29" s="133">
        <v>0</v>
      </c>
      <c r="AY29" s="133">
        <v>0</v>
      </c>
      <c r="AZ29" s="133">
        <v>0</v>
      </c>
      <c r="BA29" s="133">
        <v>0</v>
      </c>
      <c r="BB29" s="133">
        <v>0</v>
      </c>
      <c r="BC29" s="133">
        <v>0</v>
      </c>
      <c r="BD29" s="133">
        <v>0</v>
      </c>
      <c r="BE29" s="133">
        <v>0</v>
      </c>
      <c r="BF29" s="133">
        <v>0</v>
      </c>
      <c r="BG29" s="133">
        <v>0</v>
      </c>
      <c r="BH29" s="133">
        <v>0</v>
      </c>
      <c r="BI29" s="133">
        <v>0</v>
      </c>
      <c r="BJ29" s="133">
        <v>0</v>
      </c>
      <c r="BK29" s="133">
        <v>0</v>
      </c>
      <c r="BL29" s="133">
        <v>0</v>
      </c>
      <c r="BM29" s="133">
        <v>0</v>
      </c>
      <c r="BN29" s="133">
        <v>0</v>
      </c>
      <c r="BO29" s="133">
        <v>0</v>
      </c>
      <c r="BP29" s="133">
        <v>0</v>
      </c>
      <c r="BQ29" s="133">
        <v>0</v>
      </c>
      <c r="BR29" s="133">
        <v>0</v>
      </c>
      <c r="BS29" s="381" t="str">
        <v>[C-i-C]</v>
      </c>
      <c r="BT29" s="381" t="str">
        <v>[C-i-C]</v>
      </c>
      <c r="BU29" s="381" t="str">
        <v>[C-i-C]</v>
      </c>
      <c r="BV29" s="381" t="str">
        <v>[C-i-C]</v>
      </c>
      <c r="BW29" s="381" t="str">
        <v>[C-i-C]</v>
      </c>
      <c r="BX29" s="381" t="str">
        <v>[C-i-C]</v>
      </c>
      <c r="BY29" s="381" t="str">
        <v>[C-i-C]</v>
      </c>
      <c r="BZ29" s="381" t="str">
        <v>[C-i-C]</v>
      </c>
      <c r="CA29" s="381" t="str">
        <v>[C-i-C]</v>
      </c>
      <c r="CB29" s="381" t="str">
        <v>[C-i-C]</v>
      </c>
      <c r="CC29" s="381" t="str">
        <v>[C-i-C]</v>
      </c>
      <c r="CD29" s="381" t="str">
        <v>[C-i-C]</v>
      </c>
      <c r="CE29" s="381" t="str">
        <v>[C-i-C]</v>
      </c>
      <c r="CF29" s="381" t="str">
        <v>[C-i-C]</v>
      </c>
      <c r="CG29" s="381" t="str">
        <v>[C-i-C]</v>
      </c>
      <c r="CH29" s="381" t="str">
        <v>[C-i-C]</v>
      </c>
      <c r="CI29" s="381" t="str">
        <v>[C-i-C]</v>
      </c>
      <c r="CJ29" s="381" t="str">
        <v>[C-i-C]</v>
      </c>
      <c r="CK29" s="381" t="str">
        <v>[C-i-C]</v>
      </c>
      <c r="CL29" s="381" t="str">
        <v>[C-i-C]</v>
      </c>
      <c r="CM29" s="381" t="str">
        <v>[C-i-C]</v>
      </c>
      <c r="CN29" s="381" t="str">
        <v>[C-i-C]</v>
      </c>
      <c r="CO29" s="133">
        <v>0</v>
      </c>
      <c r="CP29" s="133">
        <v>0</v>
      </c>
      <c r="CQ29" s="133">
        <v>0</v>
      </c>
      <c r="CR29" s="133">
        <v>0</v>
      </c>
      <c r="CS29" s="133">
        <v>0</v>
      </c>
      <c r="CT29" s="133">
        <v>5283.8399999999992</v>
      </c>
      <c r="CU29" s="133">
        <v>5283.8399999999992</v>
      </c>
      <c r="CV29" s="133">
        <v>0</v>
      </c>
      <c r="CW29" s="133">
        <v>0</v>
      </c>
      <c r="CX29" s="133">
        <v>0</v>
      </c>
      <c r="CY29" s="133">
        <v>0</v>
      </c>
      <c r="CZ29" s="133">
        <v>0</v>
      </c>
      <c r="DA29" s="133">
        <v>0</v>
      </c>
      <c r="DB29" s="133">
        <v>0</v>
      </c>
      <c r="DC29" s="133">
        <v>0</v>
      </c>
      <c r="DD29" s="133">
        <v>0</v>
      </c>
      <c r="DE29" s="133">
        <v>0</v>
      </c>
      <c r="DF29" s="133">
        <v>0</v>
      </c>
      <c r="DG29" s="133">
        <v>0</v>
      </c>
      <c r="DH29" s="133">
        <v>0</v>
      </c>
      <c r="DI29" s="133">
        <v>0</v>
      </c>
      <c r="DJ29" s="133">
        <v>0</v>
      </c>
      <c r="DK29" s="133">
        <v>0</v>
      </c>
      <c r="DL29" s="133">
        <v>0</v>
      </c>
      <c r="DM29" s="133">
        <v>0</v>
      </c>
      <c r="DN29" s="133">
        <v>0</v>
      </c>
      <c r="DO29" s="133">
        <v>0</v>
      </c>
      <c r="DP29" s="133">
        <v>0</v>
      </c>
      <c r="DQ29" s="133">
        <v>0</v>
      </c>
      <c r="DR29" s="133">
        <v>0</v>
      </c>
      <c r="DS29" s="133">
        <v>0</v>
      </c>
      <c r="DU29" s="223"/>
      <c r="DV29" s="223"/>
      <c r="DW29" s="223"/>
      <c r="DX29" s="223"/>
      <c r="DY29" s="223"/>
      <c r="DZ29" s="223"/>
      <c r="EA29" s="223">
        <v>0</v>
      </c>
      <c r="EB29" s="223">
        <v>10567.679999999998</v>
      </c>
      <c r="EC29" s="223">
        <v>5283.8399999999992</v>
      </c>
      <c r="ED29" s="223">
        <f t="shared" si="0"/>
        <v>5283.8399999999992</v>
      </c>
      <c r="EE29" s="223">
        <f t="shared" si="1"/>
        <v>0</v>
      </c>
      <c r="EF29" s="147" t="str">
        <f t="shared" si="2"/>
        <v>ERROR</v>
      </c>
      <c r="EG29" s="223">
        <f t="shared" si="3"/>
        <v>21135.359999999997</v>
      </c>
      <c r="EJ29" s="223">
        <v>0</v>
      </c>
      <c r="EK29" s="223">
        <v>5283.8399999999992</v>
      </c>
      <c r="EM29" s="147" t="str">
        <f>INDEX(Inputs!$EH$3:$EH$459,MATCH($B29,Inputs!$B$3:$B$459,0))</f>
        <v>Yes</v>
      </c>
    </row>
    <row r="30" spans="1:143" ht="12.6" thickBot="1" x14ac:dyDescent="0.45">
      <c r="A30" s="133" t="str">
        <v>Land and Environment</v>
      </c>
      <c r="B30" s="381" t="str">
        <v>[C-i-C] Item 22</v>
      </c>
      <c r="C30" s="133" t="str">
        <v>Non-labour</v>
      </c>
      <c r="D30" s="133">
        <v>606809</v>
      </c>
      <c r="E30" s="133" t="str">
        <v>Outsource Consultant</v>
      </c>
      <c r="F30" s="133">
        <v>0</v>
      </c>
      <c r="G30" s="133">
        <v>0</v>
      </c>
      <c r="H30" s="133">
        <v>0</v>
      </c>
      <c r="I30" s="133">
        <v>0</v>
      </c>
      <c r="J30" s="133">
        <v>0</v>
      </c>
      <c r="K30" s="133">
        <v>0</v>
      </c>
      <c r="L30" s="133">
        <v>0</v>
      </c>
      <c r="M30" s="381" t="str">
        <v>[C-i-C]</v>
      </c>
      <c r="N30" s="381" t="str">
        <v>[C-i-C]</v>
      </c>
      <c r="O30" s="381" t="str">
        <v>[C-i-C]</v>
      </c>
      <c r="P30" s="381" t="str">
        <v>[C-i-C]</v>
      </c>
      <c r="Q30" s="381" t="str">
        <v>[C-i-C]</v>
      </c>
      <c r="R30" s="381" t="str">
        <v>[C-i-C]</v>
      </c>
      <c r="S30" s="381" t="str">
        <v>[C-i-C]</v>
      </c>
      <c r="T30" s="381" t="str">
        <v>[C-i-C]</v>
      </c>
      <c r="U30" s="381" t="str">
        <v>[C-i-C]</v>
      </c>
      <c r="V30" s="381" t="str">
        <v>[C-i-C]</v>
      </c>
      <c r="W30" s="381" t="str">
        <v>[C-i-C]</v>
      </c>
      <c r="X30" s="381" t="str">
        <v>[C-i-C]</v>
      </c>
      <c r="Y30" s="381" t="str">
        <v>[C-i-C]</v>
      </c>
      <c r="Z30" s="381" t="str">
        <v>[C-i-C]</v>
      </c>
      <c r="AA30" s="381" t="str">
        <v>[C-i-C]</v>
      </c>
      <c r="AB30" s="381" t="str">
        <v>[C-i-C]</v>
      </c>
      <c r="AC30" s="381" t="str">
        <v>[C-i-C]</v>
      </c>
      <c r="AD30" s="381" t="str">
        <v>[C-i-C]</v>
      </c>
      <c r="AE30" s="381" t="str">
        <v>[C-i-C]</v>
      </c>
      <c r="AF30" s="381" t="str">
        <v>[C-i-C]</v>
      </c>
      <c r="AG30" s="381" t="str">
        <v>[C-i-C]</v>
      </c>
      <c r="AH30" s="381" t="str">
        <v>[C-i-C]</v>
      </c>
      <c r="AI30" s="133">
        <v>0</v>
      </c>
      <c r="AJ30" s="133">
        <v>0</v>
      </c>
      <c r="AK30" s="133">
        <v>0</v>
      </c>
      <c r="AL30" s="133">
        <v>0</v>
      </c>
      <c r="AM30" s="133">
        <v>0</v>
      </c>
      <c r="AN30" s="133">
        <v>0</v>
      </c>
      <c r="AO30" s="133">
        <v>0</v>
      </c>
      <c r="AP30" s="133">
        <v>0</v>
      </c>
      <c r="AQ30" s="133">
        <v>0</v>
      </c>
      <c r="AR30" s="133">
        <v>0</v>
      </c>
      <c r="AS30" s="133">
        <v>0</v>
      </c>
      <c r="AT30" s="133">
        <v>0</v>
      </c>
      <c r="AU30" s="133">
        <v>0</v>
      </c>
      <c r="AV30" s="133">
        <v>0</v>
      </c>
      <c r="AW30" s="133">
        <v>0</v>
      </c>
      <c r="AX30" s="133">
        <v>0</v>
      </c>
      <c r="AY30" s="133">
        <v>0</v>
      </c>
      <c r="AZ30" s="133">
        <v>0</v>
      </c>
      <c r="BA30" s="133">
        <v>0</v>
      </c>
      <c r="BB30" s="133">
        <v>0</v>
      </c>
      <c r="BC30" s="133">
        <v>0</v>
      </c>
      <c r="BD30" s="133">
        <v>0</v>
      </c>
      <c r="BE30" s="133">
        <v>0</v>
      </c>
      <c r="BF30" s="133">
        <v>0</v>
      </c>
      <c r="BG30" s="133">
        <v>0</v>
      </c>
      <c r="BH30" s="133">
        <v>0</v>
      </c>
      <c r="BI30" s="133">
        <v>0</v>
      </c>
      <c r="BJ30" s="133">
        <v>0</v>
      </c>
      <c r="BK30" s="133">
        <v>0</v>
      </c>
      <c r="BL30" s="133">
        <v>0</v>
      </c>
      <c r="BM30" s="133">
        <v>0</v>
      </c>
      <c r="BN30" s="133">
        <v>0</v>
      </c>
      <c r="BO30" s="133">
        <v>0</v>
      </c>
      <c r="BP30" s="133">
        <v>0</v>
      </c>
      <c r="BQ30" s="133">
        <v>0</v>
      </c>
      <c r="BR30" s="133">
        <v>0</v>
      </c>
      <c r="BS30" s="381" t="str">
        <v>[C-i-C]</v>
      </c>
      <c r="BT30" s="381" t="str">
        <v>[C-i-C]</v>
      </c>
      <c r="BU30" s="381" t="str">
        <v>[C-i-C]</v>
      </c>
      <c r="BV30" s="381" t="str">
        <v>[C-i-C]</v>
      </c>
      <c r="BW30" s="381" t="str">
        <v>[C-i-C]</v>
      </c>
      <c r="BX30" s="381" t="str">
        <v>[C-i-C]</v>
      </c>
      <c r="BY30" s="381" t="str">
        <v>[C-i-C]</v>
      </c>
      <c r="BZ30" s="381" t="str">
        <v>[C-i-C]</v>
      </c>
      <c r="CA30" s="381" t="str">
        <v>[C-i-C]</v>
      </c>
      <c r="CB30" s="381" t="str">
        <v>[C-i-C]</v>
      </c>
      <c r="CC30" s="381" t="str">
        <v>[C-i-C]</v>
      </c>
      <c r="CD30" s="381" t="str">
        <v>[C-i-C]</v>
      </c>
      <c r="CE30" s="381" t="str">
        <v>[C-i-C]</v>
      </c>
      <c r="CF30" s="381" t="str">
        <v>[C-i-C]</v>
      </c>
      <c r="CG30" s="381" t="str">
        <v>[C-i-C]</v>
      </c>
      <c r="CH30" s="381" t="str">
        <v>[C-i-C]</v>
      </c>
      <c r="CI30" s="381" t="str">
        <v>[C-i-C]</v>
      </c>
      <c r="CJ30" s="381" t="str">
        <v>[C-i-C]</v>
      </c>
      <c r="CK30" s="381" t="str">
        <v>[C-i-C]</v>
      </c>
      <c r="CL30" s="381" t="str">
        <v>[C-i-C]</v>
      </c>
      <c r="CM30" s="381" t="str">
        <v>[C-i-C]</v>
      </c>
      <c r="CN30" s="381" t="str">
        <v>[C-i-C]</v>
      </c>
      <c r="CO30" s="133">
        <v>0</v>
      </c>
      <c r="CP30" s="133">
        <v>0</v>
      </c>
      <c r="CQ30" s="133">
        <v>0</v>
      </c>
      <c r="CR30" s="133">
        <v>0</v>
      </c>
      <c r="CS30" s="133">
        <v>0</v>
      </c>
      <c r="CT30" s="133">
        <v>10567.679999999998</v>
      </c>
      <c r="CU30" s="133">
        <v>10567.679999999998</v>
      </c>
      <c r="CV30" s="133">
        <v>0</v>
      </c>
      <c r="CW30" s="133">
        <v>0</v>
      </c>
      <c r="CX30" s="133">
        <v>0</v>
      </c>
      <c r="CY30" s="133">
        <v>0</v>
      </c>
      <c r="CZ30" s="133">
        <v>0</v>
      </c>
      <c r="DA30" s="133">
        <v>0</v>
      </c>
      <c r="DB30" s="133">
        <v>0</v>
      </c>
      <c r="DC30" s="133">
        <v>0</v>
      </c>
      <c r="DD30" s="133">
        <v>0</v>
      </c>
      <c r="DE30" s="133">
        <v>0</v>
      </c>
      <c r="DF30" s="133">
        <v>0</v>
      </c>
      <c r="DG30" s="133">
        <v>0</v>
      </c>
      <c r="DH30" s="133">
        <v>0</v>
      </c>
      <c r="DI30" s="133">
        <v>0</v>
      </c>
      <c r="DJ30" s="133">
        <v>0</v>
      </c>
      <c r="DK30" s="133">
        <v>0</v>
      </c>
      <c r="DL30" s="133">
        <v>0</v>
      </c>
      <c r="DM30" s="133">
        <v>0</v>
      </c>
      <c r="DN30" s="133">
        <v>0</v>
      </c>
      <c r="DO30" s="133">
        <v>0</v>
      </c>
      <c r="DP30" s="133">
        <v>0</v>
      </c>
      <c r="DQ30" s="133">
        <v>0</v>
      </c>
      <c r="DR30" s="133">
        <v>0</v>
      </c>
      <c r="DS30" s="133">
        <v>0</v>
      </c>
      <c r="DU30" s="223"/>
      <c r="DV30" s="223"/>
      <c r="DW30" s="223"/>
      <c r="DX30" s="223"/>
      <c r="DY30" s="223"/>
      <c r="DZ30" s="223"/>
      <c r="EA30" s="223">
        <v>0</v>
      </c>
      <c r="EB30" s="223">
        <v>42270.719999999994</v>
      </c>
      <c r="EC30" s="223">
        <v>10567.679999999998</v>
      </c>
      <c r="ED30" s="223">
        <f t="shared" si="0"/>
        <v>10567.679999999998</v>
      </c>
      <c r="EE30" s="223">
        <f t="shared" si="1"/>
        <v>0</v>
      </c>
      <c r="EF30" s="147" t="str">
        <f t="shared" si="2"/>
        <v>ERROR</v>
      </c>
      <c r="EG30" s="223">
        <f t="shared" si="3"/>
        <v>63406.079999999994</v>
      </c>
      <c r="EJ30" s="223">
        <v>0</v>
      </c>
      <c r="EK30" s="223">
        <v>10567.679999999998</v>
      </c>
      <c r="EM30" s="147" t="str">
        <f>INDEX(Inputs!$EH$3:$EH$459,MATCH($B30,Inputs!$B$3:$B$459,0))</f>
        <v>Yes</v>
      </c>
    </row>
    <row r="31" spans="1:143" ht="12.6" thickBot="1" x14ac:dyDescent="0.45">
      <c r="A31" s="133" t="str">
        <v>Land and Environment</v>
      </c>
      <c r="B31" s="381" t="str">
        <v>[C-i-C] Item 23</v>
      </c>
      <c r="C31" s="133" t="str">
        <v>Non-labour</v>
      </c>
      <c r="D31" s="133">
        <v>606809</v>
      </c>
      <c r="E31" s="133" t="str">
        <v>Outsource Consultant</v>
      </c>
      <c r="F31" s="133">
        <v>0</v>
      </c>
      <c r="G31" s="133">
        <v>0</v>
      </c>
      <c r="H31" s="133">
        <v>0</v>
      </c>
      <c r="I31" s="133">
        <v>0</v>
      </c>
      <c r="J31" s="133">
        <v>0</v>
      </c>
      <c r="K31" s="133">
        <v>0</v>
      </c>
      <c r="L31" s="133">
        <v>0</v>
      </c>
      <c r="M31" s="381" t="str">
        <v>[C-i-C]</v>
      </c>
      <c r="N31" s="381" t="str">
        <v>[C-i-C]</v>
      </c>
      <c r="O31" s="381" t="str">
        <v>[C-i-C]</v>
      </c>
      <c r="P31" s="381" t="str">
        <v>[C-i-C]</v>
      </c>
      <c r="Q31" s="381" t="str">
        <v>[C-i-C]</v>
      </c>
      <c r="R31" s="381" t="str">
        <v>[C-i-C]</v>
      </c>
      <c r="S31" s="381" t="str">
        <v>[C-i-C]</v>
      </c>
      <c r="T31" s="381" t="str">
        <v>[C-i-C]</v>
      </c>
      <c r="U31" s="381" t="str">
        <v>[C-i-C]</v>
      </c>
      <c r="V31" s="381" t="str">
        <v>[C-i-C]</v>
      </c>
      <c r="W31" s="381" t="str">
        <v>[C-i-C]</v>
      </c>
      <c r="X31" s="381" t="str">
        <v>[C-i-C]</v>
      </c>
      <c r="Y31" s="381" t="str">
        <v>[C-i-C]</v>
      </c>
      <c r="Z31" s="381" t="str">
        <v>[C-i-C]</v>
      </c>
      <c r="AA31" s="381" t="str">
        <v>[C-i-C]</v>
      </c>
      <c r="AB31" s="381" t="str">
        <v>[C-i-C]</v>
      </c>
      <c r="AC31" s="381" t="str">
        <v>[C-i-C]</v>
      </c>
      <c r="AD31" s="381" t="str">
        <v>[C-i-C]</v>
      </c>
      <c r="AE31" s="381" t="str">
        <v>[C-i-C]</v>
      </c>
      <c r="AF31" s="381" t="str">
        <v>[C-i-C]</v>
      </c>
      <c r="AG31" s="381" t="str">
        <v>[C-i-C]</v>
      </c>
      <c r="AH31" s="381" t="str">
        <v>[C-i-C]</v>
      </c>
      <c r="AI31" s="133">
        <v>0</v>
      </c>
      <c r="AJ31" s="133">
        <v>0</v>
      </c>
      <c r="AK31" s="133">
        <v>0</v>
      </c>
      <c r="AL31" s="133">
        <v>0</v>
      </c>
      <c r="AM31" s="133">
        <v>0</v>
      </c>
      <c r="AN31" s="133">
        <v>0</v>
      </c>
      <c r="AO31" s="133">
        <v>0</v>
      </c>
      <c r="AP31" s="133">
        <v>0</v>
      </c>
      <c r="AQ31" s="133">
        <v>0</v>
      </c>
      <c r="AR31" s="133">
        <v>0</v>
      </c>
      <c r="AS31" s="133">
        <v>0</v>
      </c>
      <c r="AT31" s="133">
        <v>0</v>
      </c>
      <c r="AU31" s="133">
        <v>0</v>
      </c>
      <c r="AV31" s="133">
        <v>0</v>
      </c>
      <c r="AW31" s="133">
        <v>0</v>
      </c>
      <c r="AX31" s="133">
        <v>0</v>
      </c>
      <c r="AY31" s="133">
        <v>0</v>
      </c>
      <c r="AZ31" s="133">
        <v>0</v>
      </c>
      <c r="BA31" s="133">
        <v>0</v>
      </c>
      <c r="BB31" s="133">
        <v>0</v>
      </c>
      <c r="BC31" s="133">
        <v>0</v>
      </c>
      <c r="BD31" s="133">
        <v>0</v>
      </c>
      <c r="BE31" s="133">
        <v>0</v>
      </c>
      <c r="BF31" s="133">
        <v>0</v>
      </c>
      <c r="BG31" s="133">
        <v>0</v>
      </c>
      <c r="BH31" s="133">
        <v>0</v>
      </c>
      <c r="BI31" s="133">
        <v>0</v>
      </c>
      <c r="BJ31" s="133">
        <v>0</v>
      </c>
      <c r="BK31" s="133">
        <v>0</v>
      </c>
      <c r="BL31" s="133">
        <v>0</v>
      </c>
      <c r="BM31" s="133">
        <v>0</v>
      </c>
      <c r="BN31" s="133">
        <v>0</v>
      </c>
      <c r="BO31" s="133">
        <v>0</v>
      </c>
      <c r="BP31" s="133">
        <v>0</v>
      </c>
      <c r="BQ31" s="133">
        <v>0</v>
      </c>
      <c r="BR31" s="133">
        <v>0</v>
      </c>
      <c r="BS31" s="381" t="str">
        <v>[C-i-C]</v>
      </c>
      <c r="BT31" s="381" t="str">
        <v>[C-i-C]</v>
      </c>
      <c r="BU31" s="381" t="str">
        <v>[C-i-C]</v>
      </c>
      <c r="BV31" s="381" t="str">
        <v>[C-i-C]</v>
      </c>
      <c r="BW31" s="381" t="str">
        <v>[C-i-C]</v>
      </c>
      <c r="BX31" s="381" t="str">
        <v>[C-i-C]</v>
      </c>
      <c r="BY31" s="381" t="str">
        <v>[C-i-C]</v>
      </c>
      <c r="BZ31" s="381" t="str">
        <v>[C-i-C]</v>
      </c>
      <c r="CA31" s="381" t="str">
        <v>[C-i-C]</v>
      </c>
      <c r="CB31" s="381" t="str">
        <v>[C-i-C]</v>
      </c>
      <c r="CC31" s="381" t="str">
        <v>[C-i-C]</v>
      </c>
      <c r="CD31" s="381" t="str">
        <v>[C-i-C]</v>
      </c>
      <c r="CE31" s="381" t="str">
        <v>[C-i-C]</v>
      </c>
      <c r="CF31" s="381" t="str">
        <v>[C-i-C]</v>
      </c>
      <c r="CG31" s="381" t="str">
        <v>[C-i-C]</v>
      </c>
      <c r="CH31" s="381" t="str">
        <v>[C-i-C]</v>
      </c>
      <c r="CI31" s="381" t="str">
        <v>[C-i-C]</v>
      </c>
      <c r="CJ31" s="381" t="str">
        <v>[C-i-C]</v>
      </c>
      <c r="CK31" s="381" t="str">
        <v>[C-i-C]</v>
      </c>
      <c r="CL31" s="381" t="str">
        <v>[C-i-C]</v>
      </c>
      <c r="CM31" s="381" t="str">
        <v>[C-i-C]</v>
      </c>
      <c r="CN31" s="381" t="str">
        <v>[C-i-C]</v>
      </c>
      <c r="CO31" s="133">
        <v>0</v>
      </c>
      <c r="CP31" s="133">
        <v>0</v>
      </c>
      <c r="CQ31" s="133">
        <v>0</v>
      </c>
      <c r="CR31" s="133">
        <v>0</v>
      </c>
      <c r="CS31" s="133">
        <v>0</v>
      </c>
      <c r="CT31" s="133">
        <v>21135.359999999997</v>
      </c>
      <c r="CU31" s="133">
        <v>21135.359999999997</v>
      </c>
      <c r="CV31" s="133">
        <v>0</v>
      </c>
      <c r="CW31" s="133">
        <v>0</v>
      </c>
      <c r="CX31" s="133">
        <v>21135.359999999997</v>
      </c>
      <c r="CY31" s="133">
        <v>21135.359999999997</v>
      </c>
      <c r="CZ31" s="133">
        <v>0</v>
      </c>
      <c r="DA31" s="133">
        <v>0</v>
      </c>
      <c r="DB31" s="133">
        <v>0</v>
      </c>
      <c r="DC31" s="133">
        <v>0</v>
      </c>
      <c r="DD31" s="133">
        <v>0</v>
      </c>
      <c r="DE31" s="133">
        <v>0</v>
      </c>
      <c r="DF31" s="133">
        <v>0</v>
      </c>
      <c r="DG31" s="133">
        <v>0</v>
      </c>
      <c r="DH31" s="133">
        <v>0</v>
      </c>
      <c r="DI31" s="133">
        <v>0</v>
      </c>
      <c r="DJ31" s="133">
        <v>0</v>
      </c>
      <c r="DK31" s="133">
        <v>0</v>
      </c>
      <c r="DL31" s="133">
        <v>0</v>
      </c>
      <c r="DM31" s="133">
        <v>0</v>
      </c>
      <c r="DN31" s="133">
        <v>0</v>
      </c>
      <c r="DO31" s="133">
        <v>0</v>
      </c>
      <c r="DP31" s="133">
        <v>0</v>
      </c>
      <c r="DQ31" s="133">
        <v>0</v>
      </c>
      <c r="DR31" s="133">
        <v>0</v>
      </c>
      <c r="DS31" s="133">
        <v>0</v>
      </c>
      <c r="DU31" s="223"/>
      <c r="DV31" s="223"/>
      <c r="DW31" s="223"/>
      <c r="DX31" s="223"/>
      <c r="DY31" s="223"/>
      <c r="DZ31" s="223"/>
      <c r="EA31" s="223">
        <v>10567.679999999998</v>
      </c>
      <c r="EB31" s="223">
        <v>95109.119999999995</v>
      </c>
      <c r="EC31" s="223">
        <v>42270.719999999994</v>
      </c>
      <c r="ED31" s="223">
        <f t="shared" si="0"/>
        <v>63406.079999999987</v>
      </c>
      <c r="EE31" s="223">
        <f t="shared" si="1"/>
        <v>0</v>
      </c>
      <c r="EF31" s="147" t="str">
        <f t="shared" si="2"/>
        <v>ERROR</v>
      </c>
      <c r="EG31" s="223">
        <f t="shared" si="3"/>
        <v>211353.59999999998</v>
      </c>
      <c r="EJ31" s="223">
        <v>21135.359999999997</v>
      </c>
      <c r="EK31" s="223">
        <v>21135.359999999997</v>
      </c>
      <c r="EM31" s="147" t="str">
        <f>INDEX(Inputs!$EH$3:$EH$459,MATCH($B31,Inputs!$B$3:$B$459,0))</f>
        <v>Yes</v>
      </c>
    </row>
    <row r="32" spans="1:143" ht="12.6" thickBot="1" x14ac:dyDescent="0.45">
      <c r="A32" s="133" t="str">
        <v>Land and Environment</v>
      </c>
      <c r="B32" s="381" t="str">
        <v>[C-i-C] Item 24</v>
      </c>
      <c r="C32" s="133" t="str">
        <v>Non-labour</v>
      </c>
      <c r="D32" s="133">
        <v>606809</v>
      </c>
      <c r="E32" s="133" t="str">
        <v>Outsource Consultant</v>
      </c>
      <c r="F32" s="133">
        <v>0</v>
      </c>
      <c r="G32" s="133">
        <v>0</v>
      </c>
      <c r="H32" s="133">
        <v>0</v>
      </c>
      <c r="I32" s="133">
        <v>0</v>
      </c>
      <c r="J32" s="133">
        <v>0</v>
      </c>
      <c r="K32" s="133">
        <v>0</v>
      </c>
      <c r="L32" s="133">
        <v>0</v>
      </c>
      <c r="M32" s="381" t="str">
        <v>[C-i-C]</v>
      </c>
      <c r="N32" s="381" t="str">
        <v>[C-i-C]</v>
      </c>
      <c r="O32" s="381" t="str">
        <v>[C-i-C]</v>
      </c>
      <c r="P32" s="381" t="str">
        <v>[C-i-C]</v>
      </c>
      <c r="Q32" s="381" t="str">
        <v>[C-i-C]</v>
      </c>
      <c r="R32" s="381" t="str">
        <v>[C-i-C]</v>
      </c>
      <c r="S32" s="381" t="str">
        <v>[C-i-C]</v>
      </c>
      <c r="T32" s="381" t="str">
        <v>[C-i-C]</v>
      </c>
      <c r="U32" s="381" t="str">
        <v>[C-i-C]</v>
      </c>
      <c r="V32" s="381" t="str">
        <v>[C-i-C]</v>
      </c>
      <c r="W32" s="381" t="str">
        <v>[C-i-C]</v>
      </c>
      <c r="X32" s="381" t="str">
        <v>[C-i-C]</v>
      </c>
      <c r="Y32" s="381" t="str">
        <v>[C-i-C]</v>
      </c>
      <c r="Z32" s="381" t="str">
        <v>[C-i-C]</v>
      </c>
      <c r="AA32" s="381" t="str">
        <v>[C-i-C]</v>
      </c>
      <c r="AB32" s="381" t="str">
        <v>[C-i-C]</v>
      </c>
      <c r="AC32" s="381" t="str">
        <v>[C-i-C]</v>
      </c>
      <c r="AD32" s="381" t="str">
        <v>[C-i-C]</v>
      </c>
      <c r="AE32" s="381" t="str">
        <v>[C-i-C]</v>
      </c>
      <c r="AF32" s="381" t="str">
        <v>[C-i-C]</v>
      </c>
      <c r="AG32" s="381" t="str">
        <v>[C-i-C]</v>
      </c>
      <c r="AH32" s="381" t="str">
        <v>[C-i-C]</v>
      </c>
      <c r="AI32" s="133">
        <v>0</v>
      </c>
      <c r="AJ32" s="133">
        <v>0</v>
      </c>
      <c r="AK32" s="133">
        <v>0</v>
      </c>
      <c r="AL32" s="133">
        <v>0</v>
      </c>
      <c r="AM32" s="133">
        <v>0</v>
      </c>
      <c r="AN32" s="133">
        <v>0</v>
      </c>
      <c r="AO32" s="133">
        <v>0</v>
      </c>
      <c r="AP32" s="133">
        <v>0</v>
      </c>
      <c r="AQ32" s="133">
        <v>0</v>
      </c>
      <c r="AR32" s="133">
        <v>0</v>
      </c>
      <c r="AS32" s="133">
        <v>0</v>
      </c>
      <c r="AT32" s="133">
        <v>0</v>
      </c>
      <c r="AU32" s="133">
        <v>0</v>
      </c>
      <c r="AV32" s="133">
        <v>0</v>
      </c>
      <c r="AW32" s="133">
        <v>0</v>
      </c>
      <c r="AX32" s="133">
        <v>0</v>
      </c>
      <c r="AY32" s="133">
        <v>0</v>
      </c>
      <c r="AZ32" s="133">
        <v>0</v>
      </c>
      <c r="BA32" s="133">
        <v>0</v>
      </c>
      <c r="BB32" s="133">
        <v>0</v>
      </c>
      <c r="BC32" s="133">
        <v>0</v>
      </c>
      <c r="BD32" s="133">
        <v>0</v>
      </c>
      <c r="BE32" s="133">
        <v>0</v>
      </c>
      <c r="BF32" s="133">
        <v>0</v>
      </c>
      <c r="BG32" s="133">
        <v>0</v>
      </c>
      <c r="BH32" s="133">
        <v>0</v>
      </c>
      <c r="BI32" s="133">
        <v>0</v>
      </c>
      <c r="BJ32" s="133">
        <v>0</v>
      </c>
      <c r="BK32" s="133">
        <v>0</v>
      </c>
      <c r="BL32" s="133">
        <v>0</v>
      </c>
      <c r="BM32" s="133">
        <v>0</v>
      </c>
      <c r="BN32" s="133">
        <v>0</v>
      </c>
      <c r="BO32" s="133">
        <v>0</v>
      </c>
      <c r="BP32" s="133">
        <v>0</v>
      </c>
      <c r="BQ32" s="133">
        <v>0</v>
      </c>
      <c r="BR32" s="133">
        <v>0</v>
      </c>
      <c r="BS32" s="381" t="str">
        <v>[C-i-C]</v>
      </c>
      <c r="BT32" s="381" t="str">
        <v>[C-i-C]</v>
      </c>
      <c r="BU32" s="381" t="str">
        <v>[C-i-C]</v>
      </c>
      <c r="BV32" s="381" t="str">
        <v>[C-i-C]</v>
      </c>
      <c r="BW32" s="381" t="str">
        <v>[C-i-C]</v>
      </c>
      <c r="BX32" s="381" t="str">
        <v>[C-i-C]</v>
      </c>
      <c r="BY32" s="381" t="str">
        <v>[C-i-C]</v>
      </c>
      <c r="BZ32" s="381" t="str">
        <v>[C-i-C]</v>
      </c>
      <c r="CA32" s="381" t="str">
        <v>[C-i-C]</v>
      </c>
      <c r="CB32" s="381" t="str">
        <v>[C-i-C]</v>
      </c>
      <c r="CC32" s="381" t="str">
        <v>[C-i-C]</v>
      </c>
      <c r="CD32" s="381" t="str">
        <v>[C-i-C]</v>
      </c>
      <c r="CE32" s="381" t="str">
        <v>[C-i-C]</v>
      </c>
      <c r="CF32" s="381" t="str">
        <v>[C-i-C]</v>
      </c>
      <c r="CG32" s="381" t="str">
        <v>[C-i-C]</v>
      </c>
      <c r="CH32" s="381" t="str">
        <v>[C-i-C]</v>
      </c>
      <c r="CI32" s="381" t="str">
        <v>[C-i-C]</v>
      </c>
      <c r="CJ32" s="381" t="str">
        <v>[C-i-C]</v>
      </c>
      <c r="CK32" s="381" t="str">
        <v>[C-i-C]</v>
      </c>
      <c r="CL32" s="381" t="str">
        <v>[C-i-C]</v>
      </c>
      <c r="CM32" s="381" t="str">
        <v>[C-i-C]</v>
      </c>
      <c r="CN32" s="381" t="str">
        <v>[C-i-C]</v>
      </c>
      <c r="CO32" s="133">
        <v>52838.399999999994</v>
      </c>
      <c r="CP32" s="133">
        <v>52838.399999999994</v>
      </c>
      <c r="CQ32" s="133">
        <v>52838.399999999994</v>
      </c>
      <c r="CR32" s="133">
        <v>52838.399999999994</v>
      </c>
      <c r="CS32" s="133">
        <v>31703.039999999997</v>
      </c>
      <c r="CT32" s="133">
        <v>31703.039999999997</v>
      </c>
      <c r="CU32" s="133">
        <v>31703.039999999997</v>
      </c>
      <c r="CV32" s="133">
        <v>31703.039999999997</v>
      </c>
      <c r="CW32" s="133">
        <v>31703.039999999997</v>
      </c>
      <c r="CX32" s="133">
        <v>31703.039999999997</v>
      </c>
      <c r="CY32" s="133">
        <v>31703.039999999997</v>
      </c>
      <c r="CZ32" s="133">
        <v>10567.679999999998</v>
      </c>
      <c r="DA32" s="133">
        <v>0</v>
      </c>
      <c r="DB32" s="133">
        <v>0</v>
      </c>
      <c r="DC32" s="133">
        <v>0</v>
      </c>
      <c r="DD32" s="133">
        <v>0</v>
      </c>
      <c r="DE32" s="133">
        <v>0</v>
      </c>
      <c r="DF32" s="133">
        <v>0</v>
      </c>
      <c r="DG32" s="133">
        <v>0</v>
      </c>
      <c r="DH32" s="133">
        <v>0</v>
      </c>
      <c r="DI32" s="133">
        <v>0</v>
      </c>
      <c r="DJ32" s="133">
        <v>0</v>
      </c>
      <c r="DK32" s="133">
        <v>0</v>
      </c>
      <c r="DL32" s="133">
        <v>0</v>
      </c>
      <c r="DM32" s="133">
        <v>0</v>
      </c>
      <c r="DN32" s="133">
        <v>0</v>
      </c>
      <c r="DO32" s="133">
        <v>0</v>
      </c>
      <c r="DP32" s="133">
        <v>0</v>
      </c>
      <c r="DQ32" s="133">
        <v>0</v>
      </c>
      <c r="DR32" s="133">
        <v>0</v>
      </c>
      <c r="DS32" s="133">
        <v>0</v>
      </c>
      <c r="DU32" s="223"/>
      <c r="DV32" s="223"/>
      <c r="DW32" s="223"/>
      <c r="DX32" s="223"/>
      <c r="DY32" s="223"/>
      <c r="DZ32" s="223"/>
      <c r="EA32" s="223">
        <v>211353.59999999998</v>
      </c>
      <c r="EB32" s="223">
        <v>634060.80000000016</v>
      </c>
      <c r="EC32" s="223">
        <v>591790.08000000019</v>
      </c>
      <c r="ED32" s="223">
        <f t="shared" si="0"/>
        <v>169082.87999999998</v>
      </c>
      <c r="EE32" s="223">
        <f t="shared" si="1"/>
        <v>0</v>
      </c>
      <c r="EF32" s="147" t="str">
        <f t="shared" si="2"/>
        <v>ERROR</v>
      </c>
      <c r="EG32" s="223">
        <f t="shared" si="3"/>
        <v>1606287.3600000003</v>
      </c>
      <c r="EJ32" s="223">
        <v>317030.40000000002</v>
      </c>
      <c r="EK32" s="223">
        <v>274759.67999999999</v>
      </c>
      <c r="EM32" s="147" t="str">
        <f>INDEX(Inputs!$EH$3:$EH$459,MATCH($B32,Inputs!$B$3:$B$459,0))</f>
        <v>Yes</v>
      </c>
    </row>
    <row r="33" spans="1:143" ht="12.6" thickBot="1" x14ac:dyDescent="0.45">
      <c r="A33" s="133" t="str">
        <v>Land and Environment</v>
      </c>
      <c r="B33" s="381" t="str">
        <v>[C-i-C] Item 25</v>
      </c>
      <c r="C33" s="133" t="str">
        <v>Non-labour</v>
      </c>
      <c r="D33" s="133">
        <v>606809</v>
      </c>
      <c r="E33" s="133" t="str">
        <v>Outsource Consultant</v>
      </c>
      <c r="F33" s="133">
        <v>0</v>
      </c>
      <c r="G33" s="133">
        <v>0</v>
      </c>
      <c r="H33" s="133">
        <v>0</v>
      </c>
      <c r="I33" s="133">
        <v>0</v>
      </c>
      <c r="J33" s="133">
        <v>0</v>
      </c>
      <c r="K33" s="133">
        <v>0</v>
      </c>
      <c r="L33" s="133">
        <v>0</v>
      </c>
      <c r="M33" s="381" t="str">
        <v>[C-i-C]</v>
      </c>
      <c r="N33" s="381" t="str">
        <v>[C-i-C]</v>
      </c>
      <c r="O33" s="381" t="str">
        <v>[C-i-C]</v>
      </c>
      <c r="P33" s="381" t="str">
        <v>[C-i-C]</v>
      </c>
      <c r="Q33" s="381" t="str">
        <v>[C-i-C]</v>
      </c>
      <c r="R33" s="381" t="str">
        <v>[C-i-C]</v>
      </c>
      <c r="S33" s="381" t="str">
        <v>[C-i-C]</v>
      </c>
      <c r="T33" s="381" t="str">
        <v>[C-i-C]</v>
      </c>
      <c r="U33" s="381" t="str">
        <v>[C-i-C]</v>
      </c>
      <c r="V33" s="381" t="str">
        <v>[C-i-C]</v>
      </c>
      <c r="W33" s="381" t="str">
        <v>[C-i-C]</v>
      </c>
      <c r="X33" s="381" t="str">
        <v>[C-i-C]</v>
      </c>
      <c r="Y33" s="381" t="str">
        <v>[C-i-C]</v>
      </c>
      <c r="Z33" s="381" t="str">
        <v>[C-i-C]</v>
      </c>
      <c r="AA33" s="381" t="str">
        <v>[C-i-C]</v>
      </c>
      <c r="AB33" s="381" t="str">
        <v>[C-i-C]</v>
      </c>
      <c r="AC33" s="381" t="str">
        <v>[C-i-C]</v>
      </c>
      <c r="AD33" s="381" t="str">
        <v>[C-i-C]</v>
      </c>
      <c r="AE33" s="381" t="str">
        <v>[C-i-C]</v>
      </c>
      <c r="AF33" s="381" t="str">
        <v>[C-i-C]</v>
      </c>
      <c r="AG33" s="381" t="str">
        <v>[C-i-C]</v>
      </c>
      <c r="AH33" s="381" t="str">
        <v>[C-i-C]</v>
      </c>
      <c r="AI33" s="133">
        <v>0</v>
      </c>
      <c r="AJ33" s="133">
        <v>0</v>
      </c>
      <c r="AK33" s="133">
        <v>0</v>
      </c>
      <c r="AL33" s="133">
        <v>0</v>
      </c>
      <c r="AM33" s="133">
        <v>0</v>
      </c>
      <c r="AN33" s="133">
        <v>0</v>
      </c>
      <c r="AO33" s="133">
        <v>0</v>
      </c>
      <c r="AP33" s="133">
        <v>0</v>
      </c>
      <c r="AQ33" s="133">
        <v>0</v>
      </c>
      <c r="AR33" s="133">
        <v>0</v>
      </c>
      <c r="AS33" s="133">
        <v>0</v>
      </c>
      <c r="AT33" s="133">
        <v>0</v>
      </c>
      <c r="AU33" s="133">
        <v>0</v>
      </c>
      <c r="AV33" s="133">
        <v>0</v>
      </c>
      <c r="AW33" s="133">
        <v>0</v>
      </c>
      <c r="AX33" s="133">
        <v>0</v>
      </c>
      <c r="AY33" s="133">
        <v>0</v>
      </c>
      <c r="AZ33" s="133">
        <v>0</v>
      </c>
      <c r="BA33" s="133">
        <v>0</v>
      </c>
      <c r="BB33" s="133">
        <v>0</v>
      </c>
      <c r="BC33" s="133">
        <v>0</v>
      </c>
      <c r="BD33" s="133">
        <v>0</v>
      </c>
      <c r="BE33" s="133">
        <v>0</v>
      </c>
      <c r="BF33" s="133">
        <v>0</v>
      </c>
      <c r="BG33" s="133">
        <v>0</v>
      </c>
      <c r="BH33" s="133">
        <v>0</v>
      </c>
      <c r="BI33" s="133">
        <v>0</v>
      </c>
      <c r="BJ33" s="133">
        <v>0</v>
      </c>
      <c r="BK33" s="133">
        <v>0</v>
      </c>
      <c r="BL33" s="133">
        <v>0</v>
      </c>
      <c r="BM33" s="133">
        <v>0</v>
      </c>
      <c r="BN33" s="133">
        <v>0</v>
      </c>
      <c r="BO33" s="133">
        <v>0</v>
      </c>
      <c r="BP33" s="133">
        <v>0</v>
      </c>
      <c r="BQ33" s="133">
        <v>0</v>
      </c>
      <c r="BR33" s="133">
        <v>0</v>
      </c>
      <c r="BS33" s="381" t="str">
        <v>[C-i-C]</v>
      </c>
      <c r="BT33" s="381" t="str">
        <v>[C-i-C]</v>
      </c>
      <c r="BU33" s="381" t="str">
        <v>[C-i-C]</v>
      </c>
      <c r="BV33" s="381" t="str">
        <v>[C-i-C]</v>
      </c>
      <c r="BW33" s="381" t="str">
        <v>[C-i-C]</v>
      </c>
      <c r="BX33" s="381" t="str">
        <v>[C-i-C]</v>
      </c>
      <c r="BY33" s="381" t="str">
        <v>[C-i-C]</v>
      </c>
      <c r="BZ33" s="381" t="str">
        <v>[C-i-C]</v>
      </c>
      <c r="CA33" s="381" t="str">
        <v>[C-i-C]</v>
      </c>
      <c r="CB33" s="381" t="str">
        <v>[C-i-C]</v>
      </c>
      <c r="CC33" s="381" t="str">
        <v>[C-i-C]</v>
      </c>
      <c r="CD33" s="381" t="str">
        <v>[C-i-C]</v>
      </c>
      <c r="CE33" s="381" t="str">
        <v>[C-i-C]</v>
      </c>
      <c r="CF33" s="381" t="str">
        <v>[C-i-C]</v>
      </c>
      <c r="CG33" s="381" t="str">
        <v>[C-i-C]</v>
      </c>
      <c r="CH33" s="381" t="str">
        <v>[C-i-C]</v>
      </c>
      <c r="CI33" s="381" t="str">
        <v>[C-i-C]</v>
      </c>
      <c r="CJ33" s="381" t="str">
        <v>[C-i-C]</v>
      </c>
      <c r="CK33" s="381" t="str">
        <v>[C-i-C]</v>
      </c>
      <c r="CL33" s="381" t="str">
        <v>[C-i-C]</v>
      </c>
      <c r="CM33" s="381" t="str">
        <v>[C-i-C]</v>
      </c>
      <c r="CN33" s="381" t="str">
        <v>[C-i-C]</v>
      </c>
      <c r="CO33" s="133">
        <v>0</v>
      </c>
      <c r="CP33" s="133">
        <v>0</v>
      </c>
      <c r="CQ33" s="133">
        <v>36986.879999999997</v>
      </c>
      <c r="CR33" s="133">
        <v>0</v>
      </c>
      <c r="CS33" s="133">
        <v>0</v>
      </c>
      <c r="CT33" s="133">
        <v>36986.879999999997</v>
      </c>
      <c r="CU33" s="133">
        <v>0</v>
      </c>
      <c r="CV33" s="133">
        <v>0</v>
      </c>
      <c r="CW33" s="133">
        <v>36986.879999999997</v>
      </c>
      <c r="CX33" s="133">
        <v>0</v>
      </c>
      <c r="CY33" s="133">
        <v>0</v>
      </c>
      <c r="CZ33" s="133">
        <v>95109.119999999995</v>
      </c>
      <c r="DA33" s="133">
        <v>0</v>
      </c>
      <c r="DB33" s="133">
        <v>0</v>
      </c>
      <c r="DC33" s="133">
        <v>0</v>
      </c>
      <c r="DD33" s="133">
        <v>0</v>
      </c>
      <c r="DE33" s="133">
        <v>0</v>
      </c>
      <c r="DF33" s="133">
        <v>0</v>
      </c>
      <c r="DG33" s="133">
        <v>0</v>
      </c>
      <c r="DH33" s="133">
        <v>0</v>
      </c>
      <c r="DI33" s="133">
        <v>0</v>
      </c>
      <c r="DJ33" s="133">
        <v>0</v>
      </c>
      <c r="DK33" s="133">
        <v>0</v>
      </c>
      <c r="DL33" s="133">
        <v>0</v>
      </c>
      <c r="DM33" s="133">
        <v>0</v>
      </c>
      <c r="DN33" s="133">
        <v>0</v>
      </c>
      <c r="DO33" s="133">
        <v>0</v>
      </c>
      <c r="DP33" s="133">
        <v>0</v>
      </c>
      <c r="DQ33" s="133">
        <v>0</v>
      </c>
      <c r="DR33" s="133">
        <v>0</v>
      </c>
      <c r="DS33" s="133">
        <v>0</v>
      </c>
      <c r="DU33" s="223"/>
      <c r="DV33" s="223"/>
      <c r="DW33" s="223"/>
      <c r="DX33" s="223"/>
      <c r="DY33" s="223"/>
      <c r="DZ33" s="223"/>
      <c r="EA33" s="223">
        <v>0</v>
      </c>
      <c r="EB33" s="223">
        <v>248340.48000000001</v>
      </c>
      <c r="EC33" s="223">
        <v>147947.51999999999</v>
      </c>
      <c r="ED33" s="223">
        <f t="shared" si="0"/>
        <v>132096</v>
      </c>
      <c r="EE33" s="223">
        <f t="shared" si="1"/>
        <v>0</v>
      </c>
      <c r="EF33" s="147" t="str">
        <f t="shared" si="2"/>
        <v>ERROR</v>
      </c>
      <c r="EG33" s="223">
        <f t="shared" si="3"/>
        <v>528384</v>
      </c>
      <c r="EJ33" s="223">
        <v>73973.759999999995</v>
      </c>
      <c r="EK33" s="223">
        <v>73973.759999999995</v>
      </c>
      <c r="EM33" s="147" t="str">
        <f>INDEX(Inputs!$EH$3:$EH$459,MATCH($B33,Inputs!$B$3:$B$459,0))</f>
        <v>Yes</v>
      </c>
    </row>
    <row r="34" spans="1:143" ht="12.6" thickBot="1" x14ac:dyDescent="0.45">
      <c r="A34" s="133" t="str">
        <v>Project Development</v>
      </c>
      <c r="B34" s="381" t="str">
        <v>[C-i-C] Item 26</v>
      </c>
      <c r="C34" s="133" t="str">
        <v>Non-labour</v>
      </c>
      <c r="D34" s="133">
        <v>634997</v>
      </c>
      <c r="E34" s="133" t="str">
        <v>Outsource Consultant</v>
      </c>
      <c r="F34" s="133">
        <v>0</v>
      </c>
      <c r="G34" s="133">
        <v>0</v>
      </c>
      <c r="H34" s="133">
        <v>0</v>
      </c>
      <c r="I34" s="133">
        <v>0</v>
      </c>
      <c r="J34" s="133">
        <v>0</v>
      </c>
      <c r="K34" s="133">
        <v>0</v>
      </c>
      <c r="L34" s="133">
        <v>0</v>
      </c>
      <c r="M34" s="381" t="str">
        <v>[C-i-C]</v>
      </c>
      <c r="N34" s="381" t="str">
        <v>[C-i-C]</v>
      </c>
      <c r="O34" s="381" t="str">
        <v>[C-i-C]</v>
      </c>
      <c r="P34" s="381" t="str">
        <v>[C-i-C]</v>
      </c>
      <c r="Q34" s="381" t="str">
        <v>[C-i-C]</v>
      </c>
      <c r="R34" s="381" t="str">
        <v>[C-i-C]</v>
      </c>
      <c r="S34" s="381" t="str">
        <v>[C-i-C]</v>
      </c>
      <c r="T34" s="381" t="str">
        <v>[C-i-C]</v>
      </c>
      <c r="U34" s="381" t="str">
        <v>[C-i-C]</v>
      </c>
      <c r="V34" s="381" t="str">
        <v>[C-i-C]</v>
      </c>
      <c r="W34" s="381" t="str">
        <v>[C-i-C]</v>
      </c>
      <c r="X34" s="381" t="str">
        <v>[C-i-C]</v>
      </c>
      <c r="Y34" s="381" t="str">
        <v>[C-i-C]</v>
      </c>
      <c r="Z34" s="381" t="str">
        <v>[C-i-C]</v>
      </c>
      <c r="AA34" s="381" t="str">
        <v>[C-i-C]</v>
      </c>
      <c r="AB34" s="381" t="str">
        <v>[C-i-C]</v>
      </c>
      <c r="AC34" s="381" t="str">
        <v>[C-i-C]</v>
      </c>
      <c r="AD34" s="381" t="str">
        <v>[C-i-C]</v>
      </c>
      <c r="AE34" s="381" t="str">
        <v>[C-i-C]</v>
      </c>
      <c r="AF34" s="381" t="str">
        <v>[C-i-C]</v>
      </c>
      <c r="AG34" s="381" t="str">
        <v>[C-i-C]</v>
      </c>
      <c r="AH34" s="381" t="str">
        <v>[C-i-C]</v>
      </c>
      <c r="AI34" s="133">
        <v>0</v>
      </c>
      <c r="AJ34" s="133">
        <v>0</v>
      </c>
      <c r="AK34" s="133">
        <v>0</v>
      </c>
      <c r="AL34" s="133">
        <v>0</v>
      </c>
      <c r="AM34" s="133">
        <v>0</v>
      </c>
      <c r="AN34" s="133">
        <v>0</v>
      </c>
      <c r="AO34" s="133">
        <v>0</v>
      </c>
      <c r="AP34" s="133">
        <v>0</v>
      </c>
      <c r="AQ34" s="133">
        <v>0</v>
      </c>
      <c r="AR34" s="133">
        <v>0</v>
      </c>
      <c r="AS34" s="133">
        <v>0</v>
      </c>
      <c r="AT34" s="133">
        <v>0</v>
      </c>
      <c r="AU34" s="133">
        <v>0</v>
      </c>
      <c r="AV34" s="133">
        <v>0</v>
      </c>
      <c r="AW34" s="133">
        <v>0</v>
      </c>
      <c r="AX34" s="133">
        <v>0</v>
      </c>
      <c r="AY34" s="133">
        <v>0</v>
      </c>
      <c r="AZ34" s="133">
        <v>0</v>
      </c>
      <c r="BA34" s="133">
        <v>0</v>
      </c>
      <c r="BB34" s="133">
        <v>0</v>
      </c>
      <c r="BC34" s="133">
        <v>0</v>
      </c>
      <c r="BD34" s="133">
        <v>0</v>
      </c>
      <c r="BE34" s="133">
        <v>0</v>
      </c>
      <c r="BF34" s="133">
        <v>0</v>
      </c>
      <c r="BG34" s="133">
        <v>0</v>
      </c>
      <c r="BH34" s="133">
        <v>0</v>
      </c>
      <c r="BI34" s="133">
        <v>0</v>
      </c>
      <c r="BJ34" s="133">
        <v>0</v>
      </c>
      <c r="BK34" s="133">
        <v>0</v>
      </c>
      <c r="BL34" s="133">
        <v>0</v>
      </c>
      <c r="BM34" s="133">
        <v>0</v>
      </c>
      <c r="BN34" s="133">
        <v>0</v>
      </c>
      <c r="BO34" s="133">
        <v>0</v>
      </c>
      <c r="BP34" s="133">
        <v>0</v>
      </c>
      <c r="BQ34" s="133">
        <v>0</v>
      </c>
      <c r="BR34" s="133">
        <v>0</v>
      </c>
      <c r="BS34" s="381" t="str">
        <v>[C-i-C]</v>
      </c>
      <c r="BT34" s="381" t="str">
        <v>[C-i-C]</v>
      </c>
      <c r="BU34" s="381" t="str">
        <v>[C-i-C]</v>
      </c>
      <c r="BV34" s="381" t="str">
        <v>[C-i-C]</v>
      </c>
      <c r="BW34" s="381" t="str">
        <v>[C-i-C]</v>
      </c>
      <c r="BX34" s="381" t="str">
        <v>[C-i-C]</v>
      </c>
      <c r="BY34" s="381" t="str">
        <v>[C-i-C]</v>
      </c>
      <c r="BZ34" s="381" t="str">
        <v>[C-i-C]</v>
      </c>
      <c r="CA34" s="381" t="str">
        <v>[C-i-C]</v>
      </c>
      <c r="CB34" s="381" t="str">
        <v>[C-i-C]</v>
      </c>
      <c r="CC34" s="381" t="str">
        <v>[C-i-C]</v>
      </c>
      <c r="CD34" s="381" t="str">
        <v>[C-i-C]</v>
      </c>
      <c r="CE34" s="381" t="str">
        <v>[C-i-C]</v>
      </c>
      <c r="CF34" s="381" t="str">
        <v>[C-i-C]</v>
      </c>
      <c r="CG34" s="381" t="str">
        <v>[C-i-C]</v>
      </c>
      <c r="CH34" s="381" t="str">
        <v>[C-i-C]</v>
      </c>
      <c r="CI34" s="381" t="str">
        <v>[C-i-C]</v>
      </c>
      <c r="CJ34" s="381" t="str">
        <v>[C-i-C]</v>
      </c>
      <c r="CK34" s="381" t="str">
        <v>[C-i-C]</v>
      </c>
      <c r="CL34" s="381" t="str">
        <v>[C-i-C]</v>
      </c>
      <c r="CM34" s="381" t="str">
        <v>[C-i-C]</v>
      </c>
      <c r="CN34" s="381" t="str">
        <v>[C-i-C]</v>
      </c>
      <c r="CO34" s="133">
        <v>0</v>
      </c>
      <c r="CP34" s="133">
        <v>0</v>
      </c>
      <c r="CQ34" s="133">
        <v>0</v>
      </c>
      <c r="CR34" s="133">
        <v>0</v>
      </c>
      <c r="CS34" s="133">
        <v>0</v>
      </c>
      <c r="CT34" s="133">
        <v>0</v>
      </c>
      <c r="CU34" s="133">
        <v>0</v>
      </c>
      <c r="CV34" s="133">
        <v>0</v>
      </c>
      <c r="CW34" s="133">
        <v>0</v>
      </c>
      <c r="CX34" s="133">
        <v>0</v>
      </c>
      <c r="CY34" s="133">
        <v>0</v>
      </c>
      <c r="CZ34" s="133">
        <v>52838.399999999994</v>
      </c>
      <c r="DA34" s="133">
        <v>0</v>
      </c>
      <c r="DB34" s="133">
        <v>0</v>
      </c>
      <c r="DC34" s="133">
        <v>0</v>
      </c>
      <c r="DD34" s="133">
        <v>0</v>
      </c>
      <c r="DE34" s="133">
        <v>0</v>
      </c>
      <c r="DF34" s="133">
        <v>0</v>
      </c>
      <c r="DG34" s="133">
        <v>0</v>
      </c>
      <c r="DH34" s="133">
        <v>0</v>
      </c>
      <c r="DI34" s="133">
        <v>0</v>
      </c>
      <c r="DJ34" s="133">
        <v>0</v>
      </c>
      <c r="DK34" s="133">
        <v>0</v>
      </c>
      <c r="DL34" s="133">
        <v>0</v>
      </c>
      <c r="DM34" s="133">
        <v>0</v>
      </c>
      <c r="DN34" s="133">
        <v>0</v>
      </c>
      <c r="DO34" s="133">
        <v>0</v>
      </c>
      <c r="DP34" s="133">
        <v>0</v>
      </c>
      <c r="DQ34" s="133">
        <v>0</v>
      </c>
      <c r="DR34" s="133">
        <v>0</v>
      </c>
      <c r="DS34" s="133">
        <v>0</v>
      </c>
      <c r="DU34" s="223"/>
      <c r="DV34" s="223"/>
      <c r="DW34" s="223"/>
      <c r="DX34" s="223"/>
      <c r="DY34" s="223"/>
      <c r="DZ34" s="223"/>
      <c r="EA34" s="223">
        <v>0</v>
      </c>
      <c r="EB34" s="223">
        <v>0</v>
      </c>
      <c r="EC34" s="223">
        <v>0</v>
      </c>
      <c r="ED34" s="223">
        <f t="shared" si="0"/>
        <v>52838.399999999994</v>
      </c>
      <c r="EE34" s="223">
        <f t="shared" si="1"/>
        <v>0</v>
      </c>
      <c r="EF34" s="147" t="str">
        <f t="shared" si="2"/>
        <v>OK</v>
      </c>
      <c r="EG34" s="223">
        <f t="shared" si="3"/>
        <v>52838.399999999994</v>
      </c>
      <c r="EJ34" s="223">
        <v>0</v>
      </c>
      <c r="EK34" s="223">
        <v>0</v>
      </c>
      <c r="EM34" s="147" t="str">
        <f>INDEX(Inputs!$EH$3:$EH$459,MATCH($B34,Inputs!$B$3:$B$459,0))</f>
        <v>No</v>
      </c>
    </row>
    <row r="35" spans="1:143" ht="12.6" thickBot="1" x14ac:dyDescent="0.45">
      <c r="A35" s="133" t="str">
        <v>Project Development</v>
      </c>
      <c r="B35" s="381" t="str">
        <v>[C-i-C] Item 26</v>
      </c>
      <c r="C35" s="133" t="str">
        <v>Non-labour</v>
      </c>
      <c r="D35" s="133">
        <v>634998</v>
      </c>
      <c r="E35" s="133" t="str">
        <v>Outsource Consultant</v>
      </c>
      <c r="F35" s="133">
        <v>0</v>
      </c>
      <c r="G35" s="133">
        <v>0</v>
      </c>
      <c r="H35" s="133">
        <v>0</v>
      </c>
      <c r="I35" s="133">
        <v>0</v>
      </c>
      <c r="J35" s="133">
        <v>0</v>
      </c>
      <c r="K35" s="133">
        <v>0</v>
      </c>
      <c r="L35" s="133">
        <v>0</v>
      </c>
      <c r="M35" s="381" t="str">
        <v>[C-i-C]</v>
      </c>
      <c r="N35" s="381" t="str">
        <v>[C-i-C]</v>
      </c>
      <c r="O35" s="381" t="str">
        <v>[C-i-C]</v>
      </c>
      <c r="P35" s="381" t="str">
        <v>[C-i-C]</v>
      </c>
      <c r="Q35" s="381" t="str">
        <v>[C-i-C]</v>
      </c>
      <c r="R35" s="381" t="str">
        <v>[C-i-C]</v>
      </c>
      <c r="S35" s="381" t="str">
        <v>[C-i-C]</v>
      </c>
      <c r="T35" s="381" t="str">
        <v>[C-i-C]</v>
      </c>
      <c r="U35" s="381" t="str">
        <v>[C-i-C]</v>
      </c>
      <c r="V35" s="381" t="str">
        <v>[C-i-C]</v>
      </c>
      <c r="W35" s="381" t="str">
        <v>[C-i-C]</v>
      </c>
      <c r="X35" s="381" t="str">
        <v>[C-i-C]</v>
      </c>
      <c r="Y35" s="381" t="str">
        <v>[C-i-C]</v>
      </c>
      <c r="Z35" s="381" t="str">
        <v>[C-i-C]</v>
      </c>
      <c r="AA35" s="381" t="str">
        <v>[C-i-C]</v>
      </c>
      <c r="AB35" s="381" t="str">
        <v>[C-i-C]</v>
      </c>
      <c r="AC35" s="381" t="str">
        <v>[C-i-C]</v>
      </c>
      <c r="AD35" s="381" t="str">
        <v>[C-i-C]</v>
      </c>
      <c r="AE35" s="381" t="str">
        <v>[C-i-C]</v>
      </c>
      <c r="AF35" s="381" t="str">
        <v>[C-i-C]</v>
      </c>
      <c r="AG35" s="381" t="str">
        <v>[C-i-C]</v>
      </c>
      <c r="AH35" s="381" t="str">
        <v>[C-i-C]</v>
      </c>
      <c r="AI35" s="133">
        <v>0</v>
      </c>
      <c r="AJ35" s="133">
        <v>0</v>
      </c>
      <c r="AK35" s="133">
        <v>0</v>
      </c>
      <c r="AL35" s="133">
        <v>0</v>
      </c>
      <c r="AM35" s="133">
        <v>0</v>
      </c>
      <c r="AN35" s="133">
        <v>0</v>
      </c>
      <c r="AO35" s="133">
        <v>0</v>
      </c>
      <c r="AP35" s="133">
        <v>0</v>
      </c>
      <c r="AQ35" s="133">
        <v>0</v>
      </c>
      <c r="AR35" s="133">
        <v>0</v>
      </c>
      <c r="AS35" s="133">
        <v>0</v>
      </c>
      <c r="AT35" s="133">
        <v>0</v>
      </c>
      <c r="AU35" s="133">
        <v>0</v>
      </c>
      <c r="AV35" s="133">
        <v>0</v>
      </c>
      <c r="AW35" s="133">
        <v>0</v>
      </c>
      <c r="AX35" s="133">
        <v>0</v>
      </c>
      <c r="AY35" s="133">
        <v>0</v>
      </c>
      <c r="AZ35" s="133">
        <v>0</v>
      </c>
      <c r="BA35" s="133">
        <v>0</v>
      </c>
      <c r="BB35" s="133">
        <v>0</v>
      </c>
      <c r="BC35" s="133">
        <v>0</v>
      </c>
      <c r="BD35" s="133">
        <v>0</v>
      </c>
      <c r="BE35" s="133">
        <v>0</v>
      </c>
      <c r="BF35" s="133">
        <v>0</v>
      </c>
      <c r="BG35" s="133">
        <v>0</v>
      </c>
      <c r="BH35" s="133">
        <v>0</v>
      </c>
      <c r="BI35" s="133">
        <v>0</v>
      </c>
      <c r="BJ35" s="133">
        <v>0</v>
      </c>
      <c r="BK35" s="133">
        <v>0</v>
      </c>
      <c r="BL35" s="133">
        <v>0</v>
      </c>
      <c r="BM35" s="133">
        <v>0</v>
      </c>
      <c r="BN35" s="133">
        <v>0</v>
      </c>
      <c r="BO35" s="133">
        <v>0</v>
      </c>
      <c r="BP35" s="133">
        <v>0</v>
      </c>
      <c r="BQ35" s="133">
        <v>0</v>
      </c>
      <c r="BR35" s="133">
        <v>0</v>
      </c>
      <c r="BS35" s="381" t="str">
        <v>[C-i-C]</v>
      </c>
      <c r="BT35" s="381" t="str">
        <v>[C-i-C]</v>
      </c>
      <c r="BU35" s="381" t="str">
        <v>[C-i-C]</v>
      </c>
      <c r="BV35" s="381" t="str">
        <v>[C-i-C]</v>
      </c>
      <c r="BW35" s="381" t="str">
        <v>[C-i-C]</v>
      </c>
      <c r="BX35" s="381" t="str">
        <v>[C-i-C]</v>
      </c>
      <c r="BY35" s="381" t="str">
        <v>[C-i-C]</v>
      </c>
      <c r="BZ35" s="381" t="str">
        <v>[C-i-C]</v>
      </c>
      <c r="CA35" s="381" t="str">
        <v>[C-i-C]</v>
      </c>
      <c r="CB35" s="381" t="str">
        <v>[C-i-C]</v>
      </c>
      <c r="CC35" s="381" t="str">
        <v>[C-i-C]</v>
      </c>
      <c r="CD35" s="381" t="str">
        <v>[C-i-C]</v>
      </c>
      <c r="CE35" s="381" t="str">
        <v>[C-i-C]</v>
      </c>
      <c r="CF35" s="381" t="str">
        <v>[C-i-C]</v>
      </c>
      <c r="CG35" s="381" t="str">
        <v>[C-i-C]</v>
      </c>
      <c r="CH35" s="381" t="str">
        <v>[C-i-C]</v>
      </c>
      <c r="CI35" s="381" t="str">
        <v>[C-i-C]</v>
      </c>
      <c r="CJ35" s="381" t="str">
        <v>[C-i-C]</v>
      </c>
      <c r="CK35" s="381" t="str">
        <v>[C-i-C]</v>
      </c>
      <c r="CL35" s="381" t="str">
        <v>[C-i-C]</v>
      </c>
      <c r="CM35" s="381" t="str">
        <v>[C-i-C]</v>
      </c>
      <c r="CN35" s="381" t="str">
        <v>[C-i-C]</v>
      </c>
      <c r="CO35" s="133">
        <v>0</v>
      </c>
      <c r="CP35" s="133">
        <v>0</v>
      </c>
      <c r="CQ35" s="133">
        <v>0</v>
      </c>
      <c r="CR35" s="133">
        <v>0</v>
      </c>
      <c r="CS35" s="133">
        <v>0</v>
      </c>
      <c r="CT35" s="133">
        <v>0</v>
      </c>
      <c r="CU35" s="133">
        <v>0</v>
      </c>
      <c r="CV35" s="133">
        <v>0</v>
      </c>
      <c r="CW35" s="133">
        <v>0</v>
      </c>
      <c r="CX35" s="133">
        <v>0</v>
      </c>
      <c r="CY35" s="133">
        <v>0</v>
      </c>
      <c r="CZ35" s="133">
        <v>0</v>
      </c>
      <c r="DA35" s="133">
        <v>0</v>
      </c>
      <c r="DB35" s="133">
        <v>28168.151039999997</v>
      </c>
      <c r="DC35" s="133">
        <v>0</v>
      </c>
      <c r="DD35" s="133">
        <v>0</v>
      </c>
      <c r="DE35" s="133">
        <v>0</v>
      </c>
      <c r="DF35" s="133">
        <v>0</v>
      </c>
      <c r="DG35" s="133">
        <v>0</v>
      </c>
      <c r="DH35" s="133">
        <v>0</v>
      </c>
      <c r="DI35" s="133">
        <v>0</v>
      </c>
      <c r="DJ35" s="133">
        <v>0</v>
      </c>
      <c r="DK35" s="133">
        <v>0</v>
      </c>
      <c r="DL35" s="133">
        <v>0</v>
      </c>
      <c r="DM35" s="133">
        <v>0</v>
      </c>
      <c r="DN35" s="133">
        <v>0</v>
      </c>
      <c r="DO35" s="133">
        <v>0</v>
      </c>
      <c r="DP35" s="133">
        <v>0</v>
      </c>
      <c r="DQ35" s="133">
        <v>0</v>
      </c>
      <c r="DR35" s="133">
        <v>0</v>
      </c>
      <c r="DS35" s="133">
        <v>0</v>
      </c>
      <c r="DU35" s="223"/>
      <c r="DV35" s="223"/>
      <c r="DW35" s="223"/>
      <c r="DX35" s="223"/>
      <c r="DY35" s="223"/>
      <c r="DZ35" s="223"/>
      <c r="EA35" s="223">
        <v>0</v>
      </c>
      <c r="EB35" s="223">
        <v>0</v>
      </c>
      <c r="EC35" s="223">
        <v>0</v>
      </c>
      <c r="ED35" s="223">
        <f t="shared" si="0"/>
        <v>28168.151039999997</v>
      </c>
      <c r="EE35" s="223">
        <f t="shared" si="1"/>
        <v>0</v>
      </c>
      <c r="EF35" s="147" t="str">
        <f t="shared" si="2"/>
        <v>OK</v>
      </c>
      <c r="EG35" s="223">
        <f t="shared" si="3"/>
        <v>28168.151039999997</v>
      </c>
      <c r="EJ35" s="223">
        <v>0</v>
      </c>
      <c r="EK35" s="223">
        <v>0</v>
      </c>
      <c r="EM35" s="147" t="str">
        <f>INDEX(Inputs!$EH$3:$EH$459,MATCH($B35,Inputs!$B$3:$B$459,0))</f>
        <v>No</v>
      </c>
    </row>
    <row r="36" spans="1:143" ht="12.6" thickBot="1" x14ac:dyDescent="0.45">
      <c r="A36" s="133" t="str">
        <v>Project Development</v>
      </c>
      <c r="B36" s="381" t="str">
        <v>[C-i-C] Item 27</v>
      </c>
      <c r="C36" s="133" t="str">
        <v>Non-labour</v>
      </c>
      <c r="D36" s="133">
        <v>636449</v>
      </c>
      <c r="E36" s="133" t="str">
        <v>Outsource Consultant</v>
      </c>
      <c r="F36" s="133">
        <v>0</v>
      </c>
      <c r="G36" s="133">
        <v>0</v>
      </c>
      <c r="H36" s="133">
        <v>0</v>
      </c>
      <c r="I36" s="133">
        <v>0</v>
      </c>
      <c r="J36" s="133">
        <v>0</v>
      </c>
      <c r="K36" s="133">
        <v>0</v>
      </c>
      <c r="L36" s="133">
        <v>0</v>
      </c>
      <c r="M36" s="381" t="str">
        <v>[C-i-C]</v>
      </c>
      <c r="N36" s="381" t="str">
        <v>[C-i-C]</v>
      </c>
      <c r="O36" s="381" t="str">
        <v>[C-i-C]</v>
      </c>
      <c r="P36" s="381" t="str">
        <v>[C-i-C]</v>
      </c>
      <c r="Q36" s="381" t="str">
        <v>[C-i-C]</v>
      </c>
      <c r="R36" s="381" t="str">
        <v>[C-i-C]</v>
      </c>
      <c r="S36" s="381" t="str">
        <v>[C-i-C]</v>
      </c>
      <c r="T36" s="381" t="str">
        <v>[C-i-C]</v>
      </c>
      <c r="U36" s="381" t="str">
        <v>[C-i-C]</v>
      </c>
      <c r="V36" s="381" t="str">
        <v>[C-i-C]</v>
      </c>
      <c r="W36" s="381" t="str">
        <v>[C-i-C]</v>
      </c>
      <c r="X36" s="381" t="str">
        <v>[C-i-C]</v>
      </c>
      <c r="Y36" s="381" t="str">
        <v>[C-i-C]</v>
      </c>
      <c r="Z36" s="381" t="str">
        <v>[C-i-C]</v>
      </c>
      <c r="AA36" s="381" t="str">
        <v>[C-i-C]</v>
      </c>
      <c r="AB36" s="381" t="str">
        <v>[C-i-C]</v>
      </c>
      <c r="AC36" s="381" t="str">
        <v>[C-i-C]</v>
      </c>
      <c r="AD36" s="381" t="str">
        <v>[C-i-C]</v>
      </c>
      <c r="AE36" s="381" t="str">
        <v>[C-i-C]</v>
      </c>
      <c r="AF36" s="381" t="str">
        <v>[C-i-C]</v>
      </c>
      <c r="AG36" s="381" t="str">
        <v>[C-i-C]</v>
      </c>
      <c r="AH36" s="381" t="str">
        <v>[C-i-C]</v>
      </c>
      <c r="AI36" s="133">
        <v>0</v>
      </c>
      <c r="AJ36" s="133">
        <v>0</v>
      </c>
      <c r="AK36" s="133">
        <v>0</v>
      </c>
      <c r="AL36" s="133">
        <v>0</v>
      </c>
      <c r="AM36" s="133">
        <v>0</v>
      </c>
      <c r="AN36" s="133">
        <v>0</v>
      </c>
      <c r="AO36" s="133">
        <v>0</v>
      </c>
      <c r="AP36" s="133">
        <v>0</v>
      </c>
      <c r="AQ36" s="133">
        <v>0</v>
      </c>
      <c r="AR36" s="133">
        <v>0</v>
      </c>
      <c r="AS36" s="133">
        <v>0</v>
      </c>
      <c r="AT36" s="133">
        <v>0</v>
      </c>
      <c r="AU36" s="133">
        <v>0</v>
      </c>
      <c r="AV36" s="133">
        <v>0</v>
      </c>
      <c r="AW36" s="133">
        <v>0</v>
      </c>
      <c r="AX36" s="133">
        <v>0</v>
      </c>
      <c r="AY36" s="133">
        <v>0</v>
      </c>
      <c r="AZ36" s="133">
        <v>0</v>
      </c>
      <c r="BA36" s="133">
        <v>0</v>
      </c>
      <c r="BB36" s="133">
        <v>0</v>
      </c>
      <c r="BC36" s="133">
        <v>0</v>
      </c>
      <c r="BD36" s="133">
        <v>0</v>
      </c>
      <c r="BE36" s="133">
        <v>0</v>
      </c>
      <c r="BF36" s="133">
        <v>0</v>
      </c>
      <c r="BG36" s="133">
        <v>0</v>
      </c>
      <c r="BH36" s="133">
        <v>0</v>
      </c>
      <c r="BI36" s="133">
        <v>0</v>
      </c>
      <c r="BJ36" s="133">
        <v>0</v>
      </c>
      <c r="BK36" s="133">
        <v>0</v>
      </c>
      <c r="BL36" s="133">
        <v>0</v>
      </c>
      <c r="BM36" s="133">
        <v>0</v>
      </c>
      <c r="BN36" s="133">
        <v>0</v>
      </c>
      <c r="BO36" s="133">
        <v>0</v>
      </c>
      <c r="BP36" s="133">
        <v>0</v>
      </c>
      <c r="BQ36" s="133">
        <v>0</v>
      </c>
      <c r="BR36" s="133">
        <v>0</v>
      </c>
      <c r="BS36" s="381" t="str">
        <v>[C-i-C]</v>
      </c>
      <c r="BT36" s="381" t="str">
        <v>[C-i-C]</v>
      </c>
      <c r="BU36" s="381" t="str">
        <v>[C-i-C]</v>
      </c>
      <c r="BV36" s="381" t="str">
        <v>[C-i-C]</v>
      </c>
      <c r="BW36" s="381" t="str">
        <v>[C-i-C]</v>
      </c>
      <c r="BX36" s="381" t="str">
        <v>[C-i-C]</v>
      </c>
      <c r="BY36" s="381" t="str">
        <v>[C-i-C]</v>
      </c>
      <c r="BZ36" s="381" t="str">
        <v>[C-i-C]</v>
      </c>
      <c r="CA36" s="381" t="str">
        <v>[C-i-C]</v>
      </c>
      <c r="CB36" s="381" t="str">
        <v>[C-i-C]</v>
      </c>
      <c r="CC36" s="381" t="str">
        <v>[C-i-C]</v>
      </c>
      <c r="CD36" s="381" t="str">
        <v>[C-i-C]</v>
      </c>
      <c r="CE36" s="381" t="str">
        <v>[C-i-C]</v>
      </c>
      <c r="CF36" s="381" t="str">
        <v>[C-i-C]</v>
      </c>
      <c r="CG36" s="381" t="str">
        <v>[C-i-C]</v>
      </c>
      <c r="CH36" s="381" t="str">
        <v>[C-i-C]</v>
      </c>
      <c r="CI36" s="381" t="str">
        <v>[C-i-C]</v>
      </c>
      <c r="CJ36" s="381" t="str">
        <v>[C-i-C]</v>
      </c>
      <c r="CK36" s="381" t="str">
        <v>[C-i-C]</v>
      </c>
      <c r="CL36" s="381" t="str">
        <v>[C-i-C]</v>
      </c>
      <c r="CM36" s="381" t="str">
        <v>[C-i-C]</v>
      </c>
      <c r="CN36" s="381" t="str">
        <v>[C-i-C]</v>
      </c>
      <c r="CO36" s="133">
        <v>0</v>
      </c>
      <c r="CP36" s="133">
        <v>0</v>
      </c>
      <c r="CQ36" s="133">
        <v>0</v>
      </c>
      <c r="CR36" s="133">
        <v>0</v>
      </c>
      <c r="CS36" s="133">
        <v>0</v>
      </c>
      <c r="CT36" s="133">
        <v>0</v>
      </c>
      <c r="CU36" s="133">
        <v>0</v>
      </c>
      <c r="CV36" s="133">
        <v>0</v>
      </c>
      <c r="CW36" s="133">
        <v>0</v>
      </c>
      <c r="CX36" s="133">
        <v>0</v>
      </c>
      <c r="CY36" s="133">
        <v>0</v>
      </c>
      <c r="CZ36" s="133">
        <v>0</v>
      </c>
      <c r="DA36" s="133">
        <v>0</v>
      </c>
      <c r="DB36" s="133">
        <v>0</v>
      </c>
      <c r="DC36" s="133">
        <v>0</v>
      </c>
      <c r="DD36" s="133">
        <v>0</v>
      </c>
      <c r="DE36" s="133">
        <v>0</v>
      </c>
      <c r="DF36" s="133">
        <v>0</v>
      </c>
      <c r="DG36" s="133">
        <v>0</v>
      </c>
      <c r="DH36" s="133">
        <v>0</v>
      </c>
      <c r="DI36" s="133">
        <v>0</v>
      </c>
      <c r="DJ36" s="133">
        <v>0</v>
      </c>
      <c r="DK36" s="133">
        <v>0</v>
      </c>
      <c r="DL36" s="133">
        <v>0</v>
      </c>
      <c r="DM36" s="133">
        <v>0</v>
      </c>
      <c r="DN36" s="133">
        <v>0</v>
      </c>
      <c r="DO36" s="133">
        <v>0</v>
      </c>
      <c r="DP36" s="133">
        <v>0</v>
      </c>
      <c r="DQ36" s="133">
        <v>0</v>
      </c>
      <c r="DR36" s="133">
        <v>0</v>
      </c>
      <c r="DS36" s="133">
        <v>0</v>
      </c>
      <c r="DU36" s="223"/>
      <c r="DV36" s="223"/>
      <c r="DW36" s="223"/>
      <c r="DX36" s="223"/>
      <c r="DY36" s="223"/>
      <c r="DZ36" s="223"/>
      <c r="EA36" s="223">
        <v>940523.52000000002</v>
      </c>
      <c r="EB36" s="223">
        <v>908820.47999999998</v>
      </c>
      <c r="EC36" s="223">
        <v>0</v>
      </c>
      <c r="ED36" s="223">
        <f t="shared" si="0"/>
        <v>0</v>
      </c>
      <c r="EE36" s="223">
        <f t="shared" si="1"/>
        <v>0</v>
      </c>
      <c r="EF36" s="147" t="str">
        <f t="shared" si="2"/>
        <v>ERROR</v>
      </c>
      <c r="EG36" s="223">
        <f t="shared" si="3"/>
        <v>1849344</v>
      </c>
      <c r="EJ36" s="223">
        <v>0</v>
      </c>
      <c r="EK36" s="223">
        <v>0</v>
      </c>
      <c r="EM36" s="147" t="str">
        <f>INDEX(Inputs!$EH$3:$EH$459,MATCH($B36,Inputs!$B$3:$B$459,0))</f>
        <v>No</v>
      </c>
    </row>
    <row r="37" spans="1:143" ht="12.6" thickBot="1" x14ac:dyDescent="0.45">
      <c r="A37" s="133" t="str">
        <v>Project Development</v>
      </c>
      <c r="B37" s="381" t="str">
        <v>[C-i-C] Item 28</v>
      </c>
      <c r="C37" s="133" t="str">
        <v>Non-labour</v>
      </c>
      <c r="D37" s="133">
        <v>636449</v>
      </c>
      <c r="E37" s="133" t="str">
        <v>Outsource Consultant</v>
      </c>
      <c r="F37" s="133">
        <v>0</v>
      </c>
      <c r="G37" s="133">
        <v>0</v>
      </c>
      <c r="H37" s="133">
        <v>0</v>
      </c>
      <c r="I37" s="133">
        <v>0</v>
      </c>
      <c r="J37" s="133">
        <v>0</v>
      </c>
      <c r="K37" s="133">
        <v>0</v>
      </c>
      <c r="L37" s="133">
        <v>0</v>
      </c>
      <c r="M37" s="381" t="str">
        <v>[C-i-C]</v>
      </c>
      <c r="N37" s="381" t="str">
        <v>[C-i-C]</v>
      </c>
      <c r="O37" s="381" t="str">
        <v>[C-i-C]</v>
      </c>
      <c r="P37" s="381" t="str">
        <v>[C-i-C]</v>
      </c>
      <c r="Q37" s="381" t="str">
        <v>[C-i-C]</v>
      </c>
      <c r="R37" s="381" t="str">
        <v>[C-i-C]</v>
      </c>
      <c r="S37" s="381" t="str">
        <v>[C-i-C]</v>
      </c>
      <c r="T37" s="381" t="str">
        <v>[C-i-C]</v>
      </c>
      <c r="U37" s="381" t="str">
        <v>[C-i-C]</v>
      </c>
      <c r="V37" s="381" t="str">
        <v>[C-i-C]</v>
      </c>
      <c r="W37" s="381" t="str">
        <v>[C-i-C]</v>
      </c>
      <c r="X37" s="381" t="str">
        <v>[C-i-C]</v>
      </c>
      <c r="Y37" s="381" t="str">
        <v>[C-i-C]</v>
      </c>
      <c r="Z37" s="381" t="str">
        <v>[C-i-C]</v>
      </c>
      <c r="AA37" s="381" t="str">
        <v>[C-i-C]</v>
      </c>
      <c r="AB37" s="381" t="str">
        <v>[C-i-C]</v>
      </c>
      <c r="AC37" s="381" t="str">
        <v>[C-i-C]</v>
      </c>
      <c r="AD37" s="381" t="str">
        <v>[C-i-C]</v>
      </c>
      <c r="AE37" s="381" t="str">
        <v>[C-i-C]</v>
      </c>
      <c r="AF37" s="381" t="str">
        <v>[C-i-C]</v>
      </c>
      <c r="AG37" s="381" t="str">
        <v>[C-i-C]</v>
      </c>
      <c r="AH37" s="381" t="str">
        <v>[C-i-C]</v>
      </c>
      <c r="AI37" s="133">
        <v>0</v>
      </c>
      <c r="AJ37" s="133">
        <v>0</v>
      </c>
      <c r="AK37" s="133">
        <v>0</v>
      </c>
      <c r="AL37" s="133">
        <v>0</v>
      </c>
      <c r="AM37" s="133">
        <v>0</v>
      </c>
      <c r="AN37" s="133">
        <v>0</v>
      </c>
      <c r="AO37" s="133">
        <v>0</v>
      </c>
      <c r="AP37" s="133">
        <v>0</v>
      </c>
      <c r="AQ37" s="133">
        <v>0</v>
      </c>
      <c r="AR37" s="133">
        <v>0</v>
      </c>
      <c r="AS37" s="133">
        <v>0</v>
      </c>
      <c r="AT37" s="133">
        <v>0</v>
      </c>
      <c r="AU37" s="133">
        <v>0</v>
      </c>
      <c r="AV37" s="133">
        <v>0</v>
      </c>
      <c r="AW37" s="133">
        <v>0</v>
      </c>
      <c r="AX37" s="133">
        <v>0</v>
      </c>
      <c r="AY37" s="133">
        <v>0</v>
      </c>
      <c r="AZ37" s="133">
        <v>0</v>
      </c>
      <c r="BA37" s="133">
        <v>0</v>
      </c>
      <c r="BB37" s="133">
        <v>0</v>
      </c>
      <c r="BC37" s="133">
        <v>0</v>
      </c>
      <c r="BD37" s="133">
        <v>0</v>
      </c>
      <c r="BE37" s="133">
        <v>0</v>
      </c>
      <c r="BF37" s="133">
        <v>0</v>
      </c>
      <c r="BG37" s="133">
        <v>0</v>
      </c>
      <c r="BH37" s="133">
        <v>0</v>
      </c>
      <c r="BI37" s="133">
        <v>0</v>
      </c>
      <c r="BJ37" s="133">
        <v>0</v>
      </c>
      <c r="BK37" s="133">
        <v>0</v>
      </c>
      <c r="BL37" s="133">
        <v>0</v>
      </c>
      <c r="BM37" s="133">
        <v>0</v>
      </c>
      <c r="BN37" s="133">
        <v>0</v>
      </c>
      <c r="BO37" s="133">
        <v>0</v>
      </c>
      <c r="BP37" s="133">
        <v>0</v>
      </c>
      <c r="BQ37" s="133">
        <v>0</v>
      </c>
      <c r="BR37" s="133">
        <v>0</v>
      </c>
      <c r="BS37" s="381" t="str">
        <v>[C-i-C]</v>
      </c>
      <c r="BT37" s="381" t="str">
        <v>[C-i-C]</v>
      </c>
      <c r="BU37" s="381" t="str">
        <v>[C-i-C]</v>
      </c>
      <c r="BV37" s="381" t="str">
        <v>[C-i-C]</v>
      </c>
      <c r="BW37" s="381" t="str">
        <v>[C-i-C]</v>
      </c>
      <c r="BX37" s="381" t="str">
        <v>[C-i-C]</v>
      </c>
      <c r="BY37" s="381" t="str">
        <v>[C-i-C]</v>
      </c>
      <c r="BZ37" s="381" t="str">
        <v>[C-i-C]</v>
      </c>
      <c r="CA37" s="381" t="str">
        <v>[C-i-C]</v>
      </c>
      <c r="CB37" s="381" t="str">
        <v>[C-i-C]</v>
      </c>
      <c r="CC37" s="381" t="str">
        <v>[C-i-C]</v>
      </c>
      <c r="CD37" s="381" t="str">
        <v>[C-i-C]</v>
      </c>
      <c r="CE37" s="381" t="str">
        <v>[C-i-C]</v>
      </c>
      <c r="CF37" s="381" t="str">
        <v>[C-i-C]</v>
      </c>
      <c r="CG37" s="381" t="str">
        <v>[C-i-C]</v>
      </c>
      <c r="CH37" s="381" t="str">
        <v>[C-i-C]</v>
      </c>
      <c r="CI37" s="381" t="str">
        <v>[C-i-C]</v>
      </c>
      <c r="CJ37" s="381" t="str">
        <v>[C-i-C]</v>
      </c>
      <c r="CK37" s="381" t="str">
        <v>[C-i-C]</v>
      </c>
      <c r="CL37" s="381" t="str">
        <v>[C-i-C]</v>
      </c>
      <c r="CM37" s="381" t="str">
        <v>[C-i-C]</v>
      </c>
      <c r="CN37" s="381" t="str">
        <v>[C-i-C]</v>
      </c>
      <c r="CO37" s="133">
        <v>0</v>
      </c>
      <c r="CP37" s="133">
        <v>0</v>
      </c>
      <c r="CQ37" s="133">
        <v>0</v>
      </c>
      <c r="CR37" s="133">
        <v>0</v>
      </c>
      <c r="CS37" s="133">
        <v>0</v>
      </c>
      <c r="CT37" s="133">
        <v>0</v>
      </c>
      <c r="CU37" s="133">
        <v>0</v>
      </c>
      <c r="CV37" s="133">
        <v>0</v>
      </c>
      <c r="CW37" s="133">
        <v>0</v>
      </c>
      <c r="CX37" s="133">
        <v>0</v>
      </c>
      <c r="CY37" s="133">
        <v>0</v>
      </c>
      <c r="CZ37" s="133">
        <v>0</v>
      </c>
      <c r="DA37" s="133">
        <v>0</v>
      </c>
      <c r="DB37" s="133">
        <v>0</v>
      </c>
      <c r="DC37" s="133">
        <v>0</v>
      </c>
      <c r="DD37" s="133">
        <v>0</v>
      </c>
      <c r="DE37" s="133">
        <v>0</v>
      </c>
      <c r="DF37" s="133">
        <v>0</v>
      </c>
      <c r="DG37" s="133">
        <v>0</v>
      </c>
      <c r="DH37" s="133">
        <v>0</v>
      </c>
      <c r="DI37" s="133">
        <v>0</v>
      </c>
      <c r="DJ37" s="133">
        <v>0</v>
      </c>
      <c r="DK37" s="133">
        <v>0</v>
      </c>
      <c r="DL37" s="133">
        <v>0</v>
      </c>
      <c r="DM37" s="133">
        <v>0</v>
      </c>
      <c r="DN37" s="133">
        <v>0</v>
      </c>
      <c r="DO37" s="133">
        <v>0</v>
      </c>
      <c r="DP37" s="133">
        <v>0</v>
      </c>
      <c r="DQ37" s="133">
        <v>0</v>
      </c>
      <c r="DR37" s="133">
        <v>0</v>
      </c>
      <c r="DS37" s="133">
        <v>0</v>
      </c>
      <c r="DU37" s="223"/>
      <c r="DV37" s="223"/>
      <c r="DW37" s="223"/>
      <c r="DX37" s="223"/>
      <c r="DY37" s="223"/>
      <c r="DZ37" s="223"/>
      <c r="EA37" s="223">
        <v>0</v>
      </c>
      <c r="EB37" s="223">
        <v>73973.759999999995</v>
      </c>
      <c r="EC37" s="223">
        <v>0</v>
      </c>
      <c r="ED37" s="223">
        <f t="shared" si="0"/>
        <v>0</v>
      </c>
      <c r="EE37" s="223">
        <f t="shared" si="1"/>
        <v>0</v>
      </c>
      <c r="EF37" s="147" t="str">
        <f t="shared" si="2"/>
        <v>ERROR</v>
      </c>
      <c r="EG37" s="223">
        <f t="shared" si="3"/>
        <v>73973.759999999995</v>
      </c>
      <c r="EJ37" s="223">
        <v>0</v>
      </c>
      <c r="EK37" s="223">
        <v>0</v>
      </c>
      <c r="EM37" s="147" t="str">
        <f>INDEX(Inputs!$EH$3:$EH$459,MATCH($B37,Inputs!$B$3:$B$459,0))</f>
        <v>No</v>
      </c>
    </row>
    <row r="38" spans="1:143" ht="12.6" thickBot="1" x14ac:dyDescent="0.45">
      <c r="A38" s="133" t="str">
        <v>Project Development</v>
      </c>
      <c r="B38" s="381" t="str">
        <v>[C-i-C] Item 29</v>
      </c>
      <c r="C38" s="133" t="str">
        <v>Non-labour</v>
      </c>
      <c r="D38" s="133">
        <v>636449</v>
      </c>
      <c r="E38" s="133" t="str">
        <v>Outsource Consultant</v>
      </c>
      <c r="F38" s="133">
        <v>0</v>
      </c>
      <c r="G38" s="133">
        <v>0</v>
      </c>
      <c r="H38" s="133">
        <v>0</v>
      </c>
      <c r="I38" s="133">
        <v>0</v>
      </c>
      <c r="J38" s="133">
        <v>0</v>
      </c>
      <c r="K38" s="133">
        <v>0</v>
      </c>
      <c r="L38" s="133">
        <v>0</v>
      </c>
      <c r="M38" s="381" t="str">
        <v>[C-i-C]</v>
      </c>
      <c r="N38" s="381" t="str">
        <v>[C-i-C]</v>
      </c>
      <c r="O38" s="381" t="str">
        <v>[C-i-C]</v>
      </c>
      <c r="P38" s="381" t="str">
        <v>[C-i-C]</v>
      </c>
      <c r="Q38" s="381" t="str">
        <v>[C-i-C]</v>
      </c>
      <c r="R38" s="381" t="str">
        <v>[C-i-C]</v>
      </c>
      <c r="S38" s="381" t="str">
        <v>[C-i-C]</v>
      </c>
      <c r="T38" s="381" t="str">
        <v>[C-i-C]</v>
      </c>
      <c r="U38" s="381" t="str">
        <v>[C-i-C]</v>
      </c>
      <c r="V38" s="381" t="str">
        <v>[C-i-C]</v>
      </c>
      <c r="W38" s="381" t="str">
        <v>[C-i-C]</v>
      </c>
      <c r="X38" s="381" t="str">
        <v>[C-i-C]</v>
      </c>
      <c r="Y38" s="381" t="str">
        <v>[C-i-C]</v>
      </c>
      <c r="Z38" s="381" t="str">
        <v>[C-i-C]</v>
      </c>
      <c r="AA38" s="381" t="str">
        <v>[C-i-C]</v>
      </c>
      <c r="AB38" s="381" t="str">
        <v>[C-i-C]</v>
      </c>
      <c r="AC38" s="381" t="str">
        <v>[C-i-C]</v>
      </c>
      <c r="AD38" s="381" t="str">
        <v>[C-i-C]</v>
      </c>
      <c r="AE38" s="381" t="str">
        <v>[C-i-C]</v>
      </c>
      <c r="AF38" s="381" t="str">
        <v>[C-i-C]</v>
      </c>
      <c r="AG38" s="381" t="str">
        <v>[C-i-C]</v>
      </c>
      <c r="AH38" s="381" t="str">
        <v>[C-i-C]</v>
      </c>
      <c r="AI38" s="133">
        <v>0</v>
      </c>
      <c r="AJ38" s="133">
        <v>0</v>
      </c>
      <c r="AK38" s="133">
        <v>0</v>
      </c>
      <c r="AL38" s="133">
        <v>0</v>
      </c>
      <c r="AM38" s="133">
        <v>0</v>
      </c>
      <c r="AN38" s="133">
        <v>0</v>
      </c>
      <c r="AO38" s="133">
        <v>0</v>
      </c>
      <c r="AP38" s="133">
        <v>0</v>
      </c>
      <c r="AQ38" s="133">
        <v>0</v>
      </c>
      <c r="AR38" s="133">
        <v>0</v>
      </c>
      <c r="AS38" s="133">
        <v>0</v>
      </c>
      <c r="AT38" s="133">
        <v>0</v>
      </c>
      <c r="AU38" s="133">
        <v>0</v>
      </c>
      <c r="AV38" s="133">
        <v>0</v>
      </c>
      <c r="AW38" s="133">
        <v>0</v>
      </c>
      <c r="AX38" s="133">
        <v>0</v>
      </c>
      <c r="AY38" s="133">
        <v>0</v>
      </c>
      <c r="AZ38" s="133">
        <v>0</v>
      </c>
      <c r="BA38" s="133">
        <v>0</v>
      </c>
      <c r="BB38" s="133">
        <v>0</v>
      </c>
      <c r="BC38" s="133">
        <v>0</v>
      </c>
      <c r="BD38" s="133">
        <v>0</v>
      </c>
      <c r="BE38" s="133">
        <v>0</v>
      </c>
      <c r="BF38" s="133">
        <v>0</v>
      </c>
      <c r="BG38" s="133">
        <v>0</v>
      </c>
      <c r="BH38" s="133">
        <v>0</v>
      </c>
      <c r="BI38" s="133">
        <v>0</v>
      </c>
      <c r="BJ38" s="133">
        <v>0</v>
      </c>
      <c r="BK38" s="133">
        <v>0</v>
      </c>
      <c r="BL38" s="133">
        <v>0</v>
      </c>
      <c r="BM38" s="133">
        <v>0</v>
      </c>
      <c r="BN38" s="133">
        <v>0</v>
      </c>
      <c r="BO38" s="133">
        <v>0</v>
      </c>
      <c r="BP38" s="133">
        <v>0</v>
      </c>
      <c r="BQ38" s="133">
        <v>0</v>
      </c>
      <c r="BR38" s="133">
        <v>0</v>
      </c>
      <c r="BS38" s="381" t="str">
        <v>[C-i-C]</v>
      </c>
      <c r="BT38" s="381" t="str">
        <v>[C-i-C]</v>
      </c>
      <c r="BU38" s="381" t="str">
        <v>[C-i-C]</v>
      </c>
      <c r="BV38" s="381" t="str">
        <v>[C-i-C]</v>
      </c>
      <c r="BW38" s="381" t="str">
        <v>[C-i-C]</v>
      </c>
      <c r="BX38" s="381" t="str">
        <v>[C-i-C]</v>
      </c>
      <c r="BY38" s="381" t="str">
        <v>[C-i-C]</v>
      </c>
      <c r="BZ38" s="381" t="str">
        <v>[C-i-C]</v>
      </c>
      <c r="CA38" s="381" t="str">
        <v>[C-i-C]</v>
      </c>
      <c r="CB38" s="381" t="str">
        <v>[C-i-C]</v>
      </c>
      <c r="CC38" s="381" t="str">
        <v>[C-i-C]</v>
      </c>
      <c r="CD38" s="381" t="str">
        <v>[C-i-C]</v>
      </c>
      <c r="CE38" s="381" t="str">
        <v>[C-i-C]</v>
      </c>
      <c r="CF38" s="381" t="str">
        <v>[C-i-C]</v>
      </c>
      <c r="CG38" s="381" t="str">
        <v>[C-i-C]</v>
      </c>
      <c r="CH38" s="381" t="str">
        <v>[C-i-C]</v>
      </c>
      <c r="CI38" s="381" t="str">
        <v>[C-i-C]</v>
      </c>
      <c r="CJ38" s="381" t="str">
        <v>[C-i-C]</v>
      </c>
      <c r="CK38" s="381" t="str">
        <v>[C-i-C]</v>
      </c>
      <c r="CL38" s="381" t="str">
        <v>[C-i-C]</v>
      </c>
      <c r="CM38" s="381" t="str">
        <v>[C-i-C]</v>
      </c>
      <c r="CN38" s="381" t="str">
        <v>[C-i-C]</v>
      </c>
      <c r="CO38" s="133">
        <v>0</v>
      </c>
      <c r="CP38" s="133">
        <v>0</v>
      </c>
      <c r="CQ38" s="133">
        <v>0</v>
      </c>
      <c r="CR38" s="133">
        <v>0</v>
      </c>
      <c r="CS38" s="133">
        <v>0</v>
      </c>
      <c r="CT38" s="133">
        <v>0</v>
      </c>
      <c r="CU38" s="133">
        <v>0</v>
      </c>
      <c r="CV38" s="133">
        <v>0</v>
      </c>
      <c r="CW38" s="133">
        <v>0</v>
      </c>
      <c r="CX38" s="133">
        <v>0</v>
      </c>
      <c r="CY38" s="133">
        <v>0</v>
      </c>
      <c r="CZ38" s="133">
        <v>0</v>
      </c>
      <c r="DA38" s="133">
        <v>0</v>
      </c>
      <c r="DB38" s="133">
        <v>0</v>
      </c>
      <c r="DC38" s="133">
        <v>0</v>
      </c>
      <c r="DD38" s="133">
        <v>0</v>
      </c>
      <c r="DE38" s="133">
        <v>0</v>
      </c>
      <c r="DF38" s="133">
        <v>0</v>
      </c>
      <c r="DG38" s="133">
        <v>0</v>
      </c>
      <c r="DH38" s="133">
        <v>0</v>
      </c>
      <c r="DI38" s="133">
        <v>0</v>
      </c>
      <c r="DJ38" s="133">
        <v>0</v>
      </c>
      <c r="DK38" s="133">
        <v>0</v>
      </c>
      <c r="DL38" s="133">
        <v>0</v>
      </c>
      <c r="DM38" s="133">
        <v>0</v>
      </c>
      <c r="DN38" s="133">
        <v>0</v>
      </c>
      <c r="DO38" s="133">
        <v>0</v>
      </c>
      <c r="DP38" s="133">
        <v>0</v>
      </c>
      <c r="DQ38" s="133">
        <v>0</v>
      </c>
      <c r="DR38" s="133">
        <v>0</v>
      </c>
      <c r="DS38" s="133">
        <v>0</v>
      </c>
      <c r="DU38" s="223"/>
      <c r="DV38" s="223"/>
      <c r="DW38" s="223"/>
      <c r="DX38" s="223"/>
      <c r="DY38" s="223"/>
      <c r="DZ38" s="223"/>
      <c r="EA38" s="223">
        <v>28532.735999999997</v>
      </c>
      <c r="EB38" s="223">
        <v>36986.879999999997</v>
      </c>
      <c r="EC38" s="223">
        <v>0</v>
      </c>
      <c r="ED38" s="223">
        <f t="shared" si="0"/>
        <v>0</v>
      </c>
      <c r="EE38" s="223">
        <f t="shared" si="1"/>
        <v>0</v>
      </c>
      <c r="EF38" s="147" t="str">
        <f t="shared" si="2"/>
        <v>ERROR</v>
      </c>
      <c r="EG38" s="223">
        <f t="shared" si="3"/>
        <v>65519.615999999995</v>
      </c>
      <c r="EJ38" s="223">
        <v>0</v>
      </c>
      <c r="EK38" s="223">
        <v>0</v>
      </c>
      <c r="EM38" s="147" t="str">
        <f>INDEX(Inputs!$EH$3:$EH$459,MATCH($B38,Inputs!$B$3:$B$459,0))</f>
        <v>No</v>
      </c>
    </row>
    <row r="39" spans="1:143" ht="12.6" thickBot="1" x14ac:dyDescent="0.45">
      <c r="A39" s="133" t="str">
        <v>Project Development</v>
      </c>
      <c r="B39" s="381" t="str">
        <v>[C-i-C] Item 30</v>
      </c>
      <c r="C39" s="133" t="str">
        <v>Non-labour</v>
      </c>
      <c r="D39" s="133">
        <v>636449</v>
      </c>
      <c r="E39" s="133" t="str">
        <v>Outsource Consultant</v>
      </c>
      <c r="F39" s="133">
        <v>0</v>
      </c>
      <c r="G39" s="133">
        <v>0</v>
      </c>
      <c r="H39" s="133">
        <v>0</v>
      </c>
      <c r="I39" s="133">
        <v>0</v>
      </c>
      <c r="J39" s="133">
        <v>0</v>
      </c>
      <c r="K39" s="133">
        <v>0</v>
      </c>
      <c r="L39" s="133">
        <v>0</v>
      </c>
      <c r="M39" s="381" t="str">
        <v>[C-i-C]</v>
      </c>
      <c r="N39" s="381" t="str">
        <v>[C-i-C]</v>
      </c>
      <c r="O39" s="381" t="str">
        <v>[C-i-C]</v>
      </c>
      <c r="P39" s="381" t="str">
        <v>[C-i-C]</v>
      </c>
      <c r="Q39" s="381" t="str">
        <v>[C-i-C]</v>
      </c>
      <c r="R39" s="381" t="str">
        <v>[C-i-C]</v>
      </c>
      <c r="S39" s="381" t="str">
        <v>[C-i-C]</v>
      </c>
      <c r="T39" s="381" t="str">
        <v>[C-i-C]</v>
      </c>
      <c r="U39" s="381" t="str">
        <v>[C-i-C]</v>
      </c>
      <c r="V39" s="381" t="str">
        <v>[C-i-C]</v>
      </c>
      <c r="W39" s="381" t="str">
        <v>[C-i-C]</v>
      </c>
      <c r="X39" s="381" t="str">
        <v>[C-i-C]</v>
      </c>
      <c r="Y39" s="381" t="str">
        <v>[C-i-C]</v>
      </c>
      <c r="Z39" s="381" t="str">
        <v>[C-i-C]</v>
      </c>
      <c r="AA39" s="381" t="str">
        <v>[C-i-C]</v>
      </c>
      <c r="AB39" s="381" t="str">
        <v>[C-i-C]</v>
      </c>
      <c r="AC39" s="381" t="str">
        <v>[C-i-C]</v>
      </c>
      <c r="AD39" s="381" t="str">
        <v>[C-i-C]</v>
      </c>
      <c r="AE39" s="381" t="str">
        <v>[C-i-C]</v>
      </c>
      <c r="AF39" s="381" t="str">
        <v>[C-i-C]</v>
      </c>
      <c r="AG39" s="381" t="str">
        <v>[C-i-C]</v>
      </c>
      <c r="AH39" s="381" t="str">
        <v>[C-i-C]</v>
      </c>
      <c r="AI39" s="133">
        <v>0</v>
      </c>
      <c r="AJ39" s="133">
        <v>0</v>
      </c>
      <c r="AK39" s="133">
        <v>0</v>
      </c>
      <c r="AL39" s="133">
        <v>0</v>
      </c>
      <c r="AM39" s="133">
        <v>0</v>
      </c>
      <c r="AN39" s="133">
        <v>0</v>
      </c>
      <c r="AO39" s="133">
        <v>0</v>
      </c>
      <c r="AP39" s="133">
        <v>0</v>
      </c>
      <c r="AQ39" s="133">
        <v>0</v>
      </c>
      <c r="AR39" s="133">
        <v>0</v>
      </c>
      <c r="AS39" s="133">
        <v>0</v>
      </c>
      <c r="AT39" s="133">
        <v>0</v>
      </c>
      <c r="AU39" s="133">
        <v>0</v>
      </c>
      <c r="AV39" s="133">
        <v>0</v>
      </c>
      <c r="AW39" s="133">
        <v>0</v>
      </c>
      <c r="AX39" s="133">
        <v>0</v>
      </c>
      <c r="AY39" s="133">
        <v>0</v>
      </c>
      <c r="AZ39" s="133">
        <v>0</v>
      </c>
      <c r="BA39" s="133">
        <v>0</v>
      </c>
      <c r="BB39" s="133">
        <v>0</v>
      </c>
      <c r="BC39" s="133">
        <v>0</v>
      </c>
      <c r="BD39" s="133">
        <v>0</v>
      </c>
      <c r="BE39" s="133">
        <v>0</v>
      </c>
      <c r="BF39" s="133">
        <v>0</v>
      </c>
      <c r="BG39" s="133">
        <v>0</v>
      </c>
      <c r="BH39" s="133">
        <v>0</v>
      </c>
      <c r="BI39" s="133">
        <v>0</v>
      </c>
      <c r="BJ39" s="133">
        <v>0</v>
      </c>
      <c r="BK39" s="133">
        <v>0</v>
      </c>
      <c r="BL39" s="133">
        <v>0</v>
      </c>
      <c r="BM39" s="133">
        <v>0</v>
      </c>
      <c r="BN39" s="133">
        <v>0</v>
      </c>
      <c r="BO39" s="133">
        <v>0</v>
      </c>
      <c r="BP39" s="133">
        <v>0</v>
      </c>
      <c r="BQ39" s="133">
        <v>0</v>
      </c>
      <c r="BR39" s="133">
        <v>0</v>
      </c>
      <c r="BS39" s="381" t="str">
        <v>[C-i-C]</v>
      </c>
      <c r="BT39" s="381" t="str">
        <v>[C-i-C]</v>
      </c>
      <c r="BU39" s="381" t="str">
        <v>[C-i-C]</v>
      </c>
      <c r="BV39" s="381" t="str">
        <v>[C-i-C]</v>
      </c>
      <c r="BW39" s="381" t="str">
        <v>[C-i-C]</v>
      </c>
      <c r="BX39" s="381" t="str">
        <v>[C-i-C]</v>
      </c>
      <c r="BY39" s="381" t="str">
        <v>[C-i-C]</v>
      </c>
      <c r="BZ39" s="381" t="str">
        <v>[C-i-C]</v>
      </c>
      <c r="CA39" s="381" t="str">
        <v>[C-i-C]</v>
      </c>
      <c r="CB39" s="381" t="str">
        <v>[C-i-C]</v>
      </c>
      <c r="CC39" s="381" t="str">
        <v>[C-i-C]</v>
      </c>
      <c r="CD39" s="381" t="str">
        <v>[C-i-C]</v>
      </c>
      <c r="CE39" s="381" t="str">
        <v>[C-i-C]</v>
      </c>
      <c r="CF39" s="381" t="str">
        <v>[C-i-C]</v>
      </c>
      <c r="CG39" s="381" t="str">
        <v>[C-i-C]</v>
      </c>
      <c r="CH39" s="381" t="str">
        <v>[C-i-C]</v>
      </c>
      <c r="CI39" s="381" t="str">
        <v>[C-i-C]</v>
      </c>
      <c r="CJ39" s="381" t="str">
        <v>[C-i-C]</v>
      </c>
      <c r="CK39" s="381" t="str">
        <v>[C-i-C]</v>
      </c>
      <c r="CL39" s="381" t="str">
        <v>[C-i-C]</v>
      </c>
      <c r="CM39" s="381" t="str">
        <v>[C-i-C]</v>
      </c>
      <c r="CN39" s="381" t="str">
        <v>[C-i-C]</v>
      </c>
      <c r="CO39" s="133">
        <v>0</v>
      </c>
      <c r="CP39" s="133">
        <v>0</v>
      </c>
      <c r="CQ39" s="133">
        <v>0</v>
      </c>
      <c r="CR39" s="133">
        <v>0</v>
      </c>
      <c r="CS39" s="133">
        <v>0</v>
      </c>
      <c r="CT39" s="133">
        <v>0</v>
      </c>
      <c r="CU39" s="133">
        <v>0</v>
      </c>
      <c r="CV39" s="133">
        <v>0</v>
      </c>
      <c r="CW39" s="133">
        <v>0</v>
      </c>
      <c r="CX39" s="133">
        <v>0</v>
      </c>
      <c r="CY39" s="133">
        <v>0</v>
      </c>
      <c r="CZ39" s="133">
        <v>0</v>
      </c>
      <c r="DA39" s="133">
        <v>0</v>
      </c>
      <c r="DB39" s="133">
        <v>0</v>
      </c>
      <c r="DC39" s="133">
        <v>0</v>
      </c>
      <c r="DD39" s="133">
        <v>0</v>
      </c>
      <c r="DE39" s="133">
        <v>0</v>
      </c>
      <c r="DF39" s="133">
        <v>0</v>
      </c>
      <c r="DG39" s="133">
        <v>0</v>
      </c>
      <c r="DH39" s="133">
        <v>0</v>
      </c>
      <c r="DI39" s="133">
        <v>0</v>
      </c>
      <c r="DJ39" s="133">
        <v>0</v>
      </c>
      <c r="DK39" s="133">
        <v>0</v>
      </c>
      <c r="DL39" s="133">
        <v>0</v>
      </c>
      <c r="DM39" s="133">
        <v>0</v>
      </c>
      <c r="DN39" s="133">
        <v>0</v>
      </c>
      <c r="DO39" s="133">
        <v>0</v>
      </c>
      <c r="DP39" s="133">
        <v>0</v>
      </c>
      <c r="DQ39" s="133">
        <v>0</v>
      </c>
      <c r="DR39" s="133">
        <v>0</v>
      </c>
      <c r="DS39" s="133">
        <v>0</v>
      </c>
      <c r="DU39" s="223"/>
      <c r="DV39" s="223"/>
      <c r="DW39" s="223"/>
      <c r="DX39" s="223"/>
      <c r="DY39" s="223"/>
      <c r="DZ39" s="223"/>
      <c r="EA39" s="223">
        <v>26419.199999999997</v>
      </c>
      <c r="EB39" s="223">
        <v>68689.919999999998</v>
      </c>
      <c r="EC39" s="223">
        <v>0</v>
      </c>
      <c r="ED39" s="223">
        <f t="shared" si="0"/>
        <v>0</v>
      </c>
      <c r="EE39" s="223">
        <f t="shared" si="1"/>
        <v>0</v>
      </c>
      <c r="EF39" s="147" t="str">
        <f t="shared" si="2"/>
        <v>ERROR</v>
      </c>
      <c r="EG39" s="223">
        <f t="shared" si="3"/>
        <v>95109.119999999995</v>
      </c>
      <c r="EJ39" s="223">
        <v>0</v>
      </c>
      <c r="EK39" s="223">
        <v>0</v>
      </c>
      <c r="EM39" s="147" t="str">
        <f>INDEX(Inputs!$EH$3:$EH$459,MATCH($B39,Inputs!$B$3:$B$459,0))</f>
        <v>No</v>
      </c>
    </row>
    <row r="40" spans="1:143" ht="12.6" thickBot="1" x14ac:dyDescent="0.45">
      <c r="A40" s="133" t="str">
        <v>Project Development</v>
      </c>
      <c r="B40" s="381" t="str">
        <v>[C-i-C] Item 31</v>
      </c>
      <c r="C40" s="133" t="str">
        <v>Non-labour</v>
      </c>
      <c r="D40" s="133">
        <v>636449</v>
      </c>
      <c r="E40" s="133" t="str">
        <v>Outsource Consultant</v>
      </c>
      <c r="F40" s="133">
        <v>0</v>
      </c>
      <c r="G40" s="133">
        <v>0</v>
      </c>
      <c r="H40" s="133">
        <v>0</v>
      </c>
      <c r="I40" s="133">
        <v>0</v>
      </c>
      <c r="J40" s="133">
        <v>0</v>
      </c>
      <c r="K40" s="133">
        <v>0</v>
      </c>
      <c r="L40" s="133">
        <v>0</v>
      </c>
      <c r="M40" s="381" t="str">
        <v>[C-i-C]</v>
      </c>
      <c r="N40" s="381" t="str">
        <v>[C-i-C]</v>
      </c>
      <c r="O40" s="381" t="str">
        <v>[C-i-C]</v>
      </c>
      <c r="P40" s="381" t="str">
        <v>[C-i-C]</v>
      </c>
      <c r="Q40" s="381" t="str">
        <v>[C-i-C]</v>
      </c>
      <c r="R40" s="381" t="str">
        <v>[C-i-C]</v>
      </c>
      <c r="S40" s="381" t="str">
        <v>[C-i-C]</v>
      </c>
      <c r="T40" s="381" t="str">
        <v>[C-i-C]</v>
      </c>
      <c r="U40" s="381" t="str">
        <v>[C-i-C]</v>
      </c>
      <c r="V40" s="381" t="str">
        <v>[C-i-C]</v>
      </c>
      <c r="W40" s="381" t="str">
        <v>[C-i-C]</v>
      </c>
      <c r="X40" s="381" t="str">
        <v>[C-i-C]</v>
      </c>
      <c r="Y40" s="381" t="str">
        <v>[C-i-C]</v>
      </c>
      <c r="Z40" s="381" t="str">
        <v>[C-i-C]</v>
      </c>
      <c r="AA40" s="381" t="str">
        <v>[C-i-C]</v>
      </c>
      <c r="AB40" s="381" t="str">
        <v>[C-i-C]</v>
      </c>
      <c r="AC40" s="381" t="str">
        <v>[C-i-C]</v>
      </c>
      <c r="AD40" s="381" t="str">
        <v>[C-i-C]</v>
      </c>
      <c r="AE40" s="381" t="str">
        <v>[C-i-C]</v>
      </c>
      <c r="AF40" s="381" t="str">
        <v>[C-i-C]</v>
      </c>
      <c r="AG40" s="381" t="str">
        <v>[C-i-C]</v>
      </c>
      <c r="AH40" s="381" t="str">
        <v>[C-i-C]</v>
      </c>
      <c r="AI40" s="133">
        <v>0</v>
      </c>
      <c r="AJ40" s="133">
        <v>0</v>
      </c>
      <c r="AK40" s="133">
        <v>0</v>
      </c>
      <c r="AL40" s="133">
        <v>0</v>
      </c>
      <c r="AM40" s="133">
        <v>0</v>
      </c>
      <c r="AN40" s="133">
        <v>0</v>
      </c>
      <c r="AO40" s="133">
        <v>0</v>
      </c>
      <c r="AP40" s="133">
        <v>0</v>
      </c>
      <c r="AQ40" s="133">
        <v>0</v>
      </c>
      <c r="AR40" s="133">
        <v>0</v>
      </c>
      <c r="AS40" s="133">
        <v>0</v>
      </c>
      <c r="AT40" s="133">
        <v>0</v>
      </c>
      <c r="AU40" s="133">
        <v>0</v>
      </c>
      <c r="AV40" s="133">
        <v>0</v>
      </c>
      <c r="AW40" s="133">
        <v>0</v>
      </c>
      <c r="AX40" s="133">
        <v>0</v>
      </c>
      <c r="AY40" s="133">
        <v>0</v>
      </c>
      <c r="AZ40" s="133">
        <v>0</v>
      </c>
      <c r="BA40" s="133">
        <v>0</v>
      </c>
      <c r="BB40" s="133">
        <v>0</v>
      </c>
      <c r="BC40" s="133">
        <v>0</v>
      </c>
      <c r="BD40" s="133">
        <v>0</v>
      </c>
      <c r="BE40" s="133">
        <v>0</v>
      </c>
      <c r="BF40" s="133">
        <v>0</v>
      </c>
      <c r="BG40" s="133">
        <v>0</v>
      </c>
      <c r="BH40" s="133">
        <v>0</v>
      </c>
      <c r="BI40" s="133">
        <v>0</v>
      </c>
      <c r="BJ40" s="133">
        <v>0</v>
      </c>
      <c r="BK40" s="133">
        <v>0</v>
      </c>
      <c r="BL40" s="133">
        <v>0</v>
      </c>
      <c r="BM40" s="133">
        <v>0</v>
      </c>
      <c r="BN40" s="133">
        <v>0</v>
      </c>
      <c r="BO40" s="133">
        <v>0</v>
      </c>
      <c r="BP40" s="133">
        <v>0</v>
      </c>
      <c r="BQ40" s="133">
        <v>0</v>
      </c>
      <c r="BR40" s="133">
        <v>0</v>
      </c>
      <c r="BS40" s="381" t="str">
        <v>[C-i-C]</v>
      </c>
      <c r="BT40" s="381" t="str">
        <v>[C-i-C]</v>
      </c>
      <c r="BU40" s="381" t="str">
        <v>[C-i-C]</v>
      </c>
      <c r="BV40" s="381" t="str">
        <v>[C-i-C]</v>
      </c>
      <c r="BW40" s="381" t="str">
        <v>[C-i-C]</v>
      </c>
      <c r="BX40" s="381" t="str">
        <v>[C-i-C]</v>
      </c>
      <c r="BY40" s="381" t="str">
        <v>[C-i-C]</v>
      </c>
      <c r="BZ40" s="381" t="str">
        <v>[C-i-C]</v>
      </c>
      <c r="CA40" s="381" t="str">
        <v>[C-i-C]</v>
      </c>
      <c r="CB40" s="381" t="str">
        <v>[C-i-C]</v>
      </c>
      <c r="CC40" s="381" t="str">
        <v>[C-i-C]</v>
      </c>
      <c r="CD40" s="381" t="str">
        <v>[C-i-C]</v>
      </c>
      <c r="CE40" s="381" t="str">
        <v>[C-i-C]</v>
      </c>
      <c r="CF40" s="381" t="str">
        <v>[C-i-C]</v>
      </c>
      <c r="CG40" s="381" t="str">
        <v>[C-i-C]</v>
      </c>
      <c r="CH40" s="381" t="str">
        <v>[C-i-C]</v>
      </c>
      <c r="CI40" s="381" t="str">
        <v>[C-i-C]</v>
      </c>
      <c r="CJ40" s="381" t="str">
        <v>[C-i-C]</v>
      </c>
      <c r="CK40" s="381" t="str">
        <v>[C-i-C]</v>
      </c>
      <c r="CL40" s="381" t="str">
        <v>[C-i-C]</v>
      </c>
      <c r="CM40" s="381" t="str">
        <v>[C-i-C]</v>
      </c>
      <c r="CN40" s="381" t="str">
        <v>[C-i-C]</v>
      </c>
      <c r="CO40" s="133">
        <v>0</v>
      </c>
      <c r="CP40" s="133">
        <v>0</v>
      </c>
      <c r="CQ40" s="133">
        <v>0</v>
      </c>
      <c r="CR40" s="133">
        <v>0</v>
      </c>
      <c r="CS40" s="133">
        <v>0</v>
      </c>
      <c r="CT40" s="133">
        <v>0</v>
      </c>
      <c r="CU40" s="133">
        <v>0</v>
      </c>
      <c r="CV40" s="133">
        <v>0</v>
      </c>
      <c r="CW40" s="133">
        <v>0</v>
      </c>
      <c r="CX40" s="133">
        <v>0</v>
      </c>
      <c r="CY40" s="133">
        <v>0</v>
      </c>
      <c r="CZ40" s="133">
        <v>0</v>
      </c>
      <c r="DA40" s="133">
        <v>0</v>
      </c>
      <c r="DB40" s="133">
        <v>0</v>
      </c>
      <c r="DC40" s="133">
        <v>0</v>
      </c>
      <c r="DD40" s="133">
        <v>0</v>
      </c>
      <c r="DE40" s="133">
        <v>0</v>
      </c>
      <c r="DF40" s="133">
        <v>0</v>
      </c>
      <c r="DG40" s="133">
        <v>0</v>
      </c>
      <c r="DH40" s="133">
        <v>0</v>
      </c>
      <c r="DI40" s="133">
        <v>0</v>
      </c>
      <c r="DJ40" s="133">
        <v>0</v>
      </c>
      <c r="DK40" s="133">
        <v>0</v>
      </c>
      <c r="DL40" s="133">
        <v>0</v>
      </c>
      <c r="DM40" s="133">
        <v>0</v>
      </c>
      <c r="DN40" s="133">
        <v>0</v>
      </c>
      <c r="DO40" s="133">
        <v>0</v>
      </c>
      <c r="DP40" s="133">
        <v>0</v>
      </c>
      <c r="DQ40" s="133">
        <v>0</v>
      </c>
      <c r="DR40" s="133">
        <v>0</v>
      </c>
      <c r="DS40" s="133">
        <v>0</v>
      </c>
      <c r="DU40" s="223"/>
      <c r="DV40" s="223"/>
      <c r="DW40" s="223"/>
      <c r="DX40" s="223"/>
      <c r="DY40" s="223"/>
      <c r="DZ40" s="223"/>
      <c r="EA40" s="223">
        <v>141958.81574399999</v>
      </c>
      <c r="EB40" s="223">
        <v>50724.863999999994</v>
      </c>
      <c r="EC40" s="223">
        <v>0</v>
      </c>
      <c r="ED40" s="223">
        <f t="shared" si="0"/>
        <v>0</v>
      </c>
      <c r="EE40" s="223">
        <f t="shared" si="1"/>
        <v>0</v>
      </c>
      <c r="EF40" s="147" t="str">
        <f t="shared" si="2"/>
        <v>ERROR</v>
      </c>
      <c r="EG40" s="223">
        <f t="shared" si="3"/>
        <v>192683.67974399999</v>
      </c>
      <c r="EJ40" s="223">
        <v>0</v>
      </c>
      <c r="EK40" s="223">
        <v>0</v>
      </c>
      <c r="EM40" s="147" t="str">
        <f>INDEX(Inputs!$EH$3:$EH$459,MATCH($B40,Inputs!$B$3:$B$459,0))</f>
        <v>No</v>
      </c>
    </row>
    <row r="41" spans="1:143" ht="12.6" thickBot="1" x14ac:dyDescent="0.45">
      <c r="A41" s="133" t="str">
        <v>Project Development</v>
      </c>
      <c r="B41" s="381" t="str">
        <v>[C-i-C] Item 32</v>
      </c>
      <c r="C41" s="133" t="str">
        <v>Non-labour</v>
      </c>
      <c r="D41" s="133">
        <v>636449</v>
      </c>
      <c r="E41" s="133" t="str">
        <v>Outsource Consultant</v>
      </c>
      <c r="F41" s="133">
        <v>0</v>
      </c>
      <c r="G41" s="133">
        <v>0</v>
      </c>
      <c r="H41" s="133">
        <v>0</v>
      </c>
      <c r="I41" s="133">
        <v>0</v>
      </c>
      <c r="J41" s="133">
        <v>0</v>
      </c>
      <c r="K41" s="133">
        <v>0</v>
      </c>
      <c r="L41" s="133">
        <v>0</v>
      </c>
      <c r="M41" s="381" t="str">
        <v>[C-i-C]</v>
      </c>
      <c r="N41" s="381" t="str">
        <v>[C-i-C]</v>
      </c>
      <c r="O41" s="381" t="str">
        <v>[C-i-C]</v>
      </c>
      <c r="P41" s="381" t="str">
        <v>[C-i-C]</v>
      </c>
      <c r="Q41" s="381" t="str">
        <v>[C-i-C]</v>
      </c>
      <c r="R41" s="381" t="str">
        <v>[C-i-C]</v>
      </c>
      <c r="S41" s="381" t="str">
        <v>[C-i-C]</v>
      </c>
      <c r="T41" s="381" t="str">
        <v>[C-i-C]</v>
      </c>
      <c r="U41" s="381" t="str">
        <v>[C-i-C]</v>
      </c>
      <c r="V41" s="381" t="str">
        <v>[C-i-C]</v>
      </c>
      <c r="W41" s="381" t="str">
        <v>[C-i-C]</v>
      </c>
      <c r="X41" s="381" t="str">
        <v>[C-i-C]</v>
      </c>
      <c r="Y41" s="381" t="str">
        <v>[C-i-C]</v>
      </c>
      <c r="Z41" s="381" t="str">
        <v>[C-i-C]</v>
      </c>
      <c r="AA41" s="381" t="str">
        <v>[C-i-C]</v>
      </c>
      <c r="AB41" s="381" t="str">
        <v>[C-i-C]</v>
      </c>
      <c r="AC41" s="381" t="str">
        <v>[C-i-C]</v>
      </c>
      <c r="AD41" s="381" t="str">
        <v>[C-i-C]</v>
      </c>
      <c r="AE41" s="381" t="str">
        <v>[C-i-C]</v>
      </c>
      <c r="AF41" s="381" t="str">
        <v>[C-i-C]</v>
      </c>
      <c r="AG41" s="381" t="str">
        <v>[C-i-C]</v>
      </c>
      <c r="AH41" s="381" t="str">
        <v>[C-i-C]</v>
      </c>
      <c r="AI41" s="133">
        <v>0</v>
      </c>
      <c r="AJ41" s="133">
        <v>0</v>
      </c>
      <c r="AK41" s="133">
        <v>0</v>
      </c>
      <c r="AL41" s="133">
        <v>0</v>
      </c>
      <c r="AM41" s="133">
        <v>0</v>
      </c>
      <c r="AN41" s="133">
        <v>0</v>
      </c>
      <c r="AO41" s="133">
        <v>0</v>
      </c>
      <c r="AP41" s="133">
        <v>0</v>
      </c>
      <c r="AQ41" s="133">
        <v>0</v>
      </c>
      <c r="AR41" s="133">
        <v>0</v>
      </c>
      <c r="AS41" s="133">
        <v>0</v>
      </c>
      <c r="AT41" s="133">
        <v>0</v>
      </c>
      <c r="AU41" s="133">
        <v>0</v>
      </c>
      <c r="AV41" s="133">
        <v>0</v>
      </c>
      <c r="AW41" s="133">
        <v>0</v>
      </c>
      <c r="AX41" s="133">
        <v>0</v>
      </c>
      <c r="AY41" s="133">
        <v>0</v>
      </c>
      <c r="AZ41" s="133">
        <v>0</v>
      </c>
      <c r="BA41" s="133">
        <v>0</v>
      </c>
      <c r="BB41" s="133">
        <v>0</v>
      </c>
      <c r="BC41" s="133">
        <v>0</v>
      </c>
      <c r="BD41" s="133">
        <v>0</v>
      </c>
      <c r="BE41" s="133">
        <v>0</v>
      </c>
      <c r="BF41" s="133">
        <v>0</v>
      </c>
      <c r="BG41" s="133">
        <v>0</v>
      </c>
      <c r="BH41" s="133">
        <v>0</v>
      </c>
      <c r="BI41" s="133">
        <v>0</v>
      </c>
      <c r="BJ41" s="133">
        <v>0</v>
      </c>
      <c r="BK41" s="133">
        <v>0</v>
      </c>
      <c r="BL41" s="133">
        <v>0</v>
      </c>
      <c r="BM41" s="133">
        <v>0</v>
      </c>
      <c r="BN41" s="133">
        <v>0</v>
      </c>
      <c r="BO41" s="133">
        <v>0</v>
      </c>
      <c r="BP41" s="133">
        <v>0</v>
      </c>
      <c r="BQ41" s="133">
        <v>0</v>
      </c>
      <c r="BR41" s="133">
        <v>0</v>
      </c>
      <c r="BS41" s="381" t="str">
        <v>[C-i-C]</v>
      </c>
      <c r="BT41" s="381" t="str">
        <v>[C-i-C]</v>
      </c>
      <c r="BU41" s="381" t="str">
        <v>[C-i-C]</v>
      </c>
      <c r="BV41" s="381" t="str">
        <v>[C-i-C]</v>
      </c>
      <c r="BW41" s="381" t="str">
        <v>[C-i-C]</v>
      </c>
      <c r="BX41" s="381" t="str">
        <v>[C-i-C]</v>
      </c>
      <c r="BY41" s="381" t="str">
        <v>[C-i-C]</v>
      </c>
      <c r="BZ41" s="381" t="str">
        <v>[C-i-C]</v>
      </c>
      <c r="CA41" s="381" t="str">
        <v>[C-i-C]</v>
      </c>
      <c r="CB41" s="381" t="str">
        <v>[C-i-C]</v>
      </c>
      <c r="CC41" s="381" t="str">
        <v>[C-i-C]</v>
      </c>
      <c r="CD41" s="381" t="str">
        <v>[C-i-C]</v>
      </c>
      <c r="CE41" s="381" t="str">
        <v>[C-i-C]</v>
      </c>
      <c r="CF41" s="381" t="str">
        <v>[C-i-C]</v>
      </c>
      <c r="CG41" s="381" t="str">
        <v>[C-i-C]</v>
      </c>
      <c r="CH41" s="381" t="str">
        <v>[C-i-C]</v>
      </c>
      <c r="CI41" s="381" t="str">
        <v>[C-i-C]</v>
      </c>
      <c r="CJ41" s="381" t="str">
        <v>[C-i-C]</v>
      </c>
      <c r="CK41" s="381" t="str">
        <v>[C-i-C]</v>
      </c>
      <c r="CL41" s="381" t="str">
        <v>[C-i-C]</v>
      </c>
      <c r="CM41" s="381" t="str">
        <v>[C-i-C]</v>
      </c>
      <c r="CN41" s="381" t="str">
        <v>[C-i-C]</v>
      </c>
      <c r="CO41" s="133">
        <v>0</v>
      </c>
      <c r="CP41" s="133">
        <v>0</v>
      </c>
      <c r="CQ41" s="133">
        <v>0</v>
      </c>
      <c r="CR41" s="133">
        <v>0</v>
      </c>
      <c r="CS41" s="133">
        <v>0</v>
      </c>
      <c r="CT41" s="133">
        <v>0</v>
      </c>
      <c r="CU41" s="133">
        <v>0</v>
      </c>
      <c r="CV41" s="133">
        <v>0</v>
      </c>
      <c r="CW41" s="133">
        <v>0</v>
      </c>
      <c r="CX41" s="133">
        <v>0</v>
      </c>
      <c r="CY41" s="133">
        <v>0</v>
      </c>
      <c r="CZ41" s="133">
        <v>0</v>
      </c>
      <c r="DA41" s="133">
        <v>0</v>
      </c>
      <c r="DB41" s="133">
        <v>0</v>
      </c>
      <c r="DC41" s="133">
        <v>0</v>
      </c>
      <c r="DD41" s="133">
        <v>0</v>
      </c>
      <c r="DE41" s="133">
        <v>0</v>
      </c>
      <c r="DF41" s="133">
        <v>0</v>
      </c>
      <c r="DG41" s="133">
        <v>0</v>
      </c>
      <c r="DH41" s="133">
        <v>0</v>
      </c>
      <c r="DI41" s="133">
        <v>0</v>
      </c>
      <c r="DJ41" s="133">
        <v>0</v>
      </c>
      <c r="DK41" s="133">
        <v>0</v>
      </c>
      <c r="DL41" s="133">
        <v>0</v>
      </c>
      <c r="DM41" s="133">
        <v>0</v>
      </c>
      <c r="DN41" s="133">
        <v>0</v>
      </c>
      <c r="DO41" s="133">
        <v>0</v>
      </c>
      <c r="DP41" s="133">
        <v>0</v>
      </c>
      <c r="DQ41" s="133">
        <v>0</v>
      </c>
      <c r="DR41" s="133">
        <v>0</v>
      </c>
      <c r="DS41" s="133">
        <v>0</v>
      </c>
      <c r="DU41" s="223"/>
      <c r="DV41" s="223"/>
      <c r="DW41" s="223"/>
      <c r="DX41" s="223"/>
      <c r="DY41" s="223"/>
      <c r="DZ41" s="223"/>
      <c r="EA41" s="223">
        <v>101010.11251199999</v>
      </c>
      <c r="EB41" s="223">
        <v>202020.22502399998</v>
      </c>
      <c r="EC41" s="223">
        <v>0</v>
      </c>
      <c r="ED41" s="223">
        <f t="shared" si="0"/>
        <v>0</v>
      </c>
      <c r="EE41" s="223">
        <f t="shared" si="1"/>
        <v>0</v>
      </c>
      <c r="EF41" s="147" t="str">
        <f t="shared" si="2"/>
        <v>ERROR</v>
      </c>
      <c r="EG41" s="223">
        <f t="shared" si="3"/>
        <v>303030.33753599995</v>
      </c>
      <c r="EJ41" s="223">
        <v>0</v>
      </c>
      <c r="EK41" s="223">
        <v>0</v>
      </c>
      <c r="EM41" s="147" t="str">
        <f>INDEX(Inputs!$EH$3:$EH$459,MATCH($B41,Inputs!$B$3:$B$459,0))</f>
        <v>No</v>
      </c>
    </row>
    <row r="42" spans="1:143" ht="12.6" thickBot="1" x14ac:dyDescent="0.45">
      <c r="A42" s="133" t="str">
        <v>Project Development</v>
      </c>
      <c r="B42" s="381" t="str">
        <v>[C-i-C] Item 33</v>
      </c>
      <c r="C42" s="133" t="str">
        <v>Non-labour</v>
      </c>
      <c r="D42" s="133">
        <v>636449</v>
      </c>
      <c r="E42" s="133" t="str">
        <v>Outsource Material/Equipment</v>
      </c>
      <c r="F42" s="133">
        <v>0</v>
      </c>
      <c r="G42" s="133">
        <v>0</v>
      </c>
      <c r="H42" s="133">
        <v>0</v>
      </c>
      <c r="I42" s="133">
        <v>0</v>
      </c>
      <c r="J42" s="133">
        <v>0</v>
      </c>
      <c r="K42" s="133">
        <v>0</v>
      </c>
      <c r="L42" s="133">
        <v>0</v>
      </c>
      <c r="M42" s="381" t="str">
        <v>[C-i-C]</v>
      </c>
      <c r="N42" s="381" t="str">
        <v>[C-i-C]</v>
      </c>
      <c r="O42" s="381" t="str">
        <v>[C-i-C]</v>
      </c>
      <c r="P42" s="381" t="str">
        <v>[C-i-C]</v>
      </c>
      <c r="Q42" s="381" t="str">
        <v>[C-i-C]</v>
      </c>
      <c r="R42" s="381" t="str">
        <v>[C-i-C]</v>
      </c>
      <c r="S42" s="381" t="str">
        <v>[C-i-C]</v>
      </c>
      <c r="T42" s="381" t="str">
        <v>[C-i-C]</v>
      </c>
      <c r="U42" s="381" t="str">
        <v>[C-i-C]</v>
      </c>
      <c r="V42" s="381" t="str">
        <v>[C-i-C]</v>
      </c>
      <c r="W42" s="381" t="str">
        <v>[C-i-C]</v>
      </c>
      <c r="X42" s="381" t="str">
        <v>[C-i-C]</v>
      </c>
      <c r="Y42" s="381" t="str">
        <v>[C-i-C]</v>
      </c>
      <c r="Z42" s="381" t="str">
        <v>[C-i-C]</v>
      </c>
      <c r="AA42" s="381" t="str">
        <v>[C-i-C]</v>
      </c>
      <c r="AB42" s="381" t="str">
        <v>[C-i-C]</v>
      </c>
      <c r="AC42" s="381" t="str">
        <v>[C-i-C]</v>
      </c>
      <c r="AD42" s="381" t="str">
        <v>[C-i-C]</v>
      </c>
      <c r="AE42" s="381" t="str">
        <v>[C-i-C]</v>
      </c>
      <c r="AF42" s="381" t="str">
        <v>[C-i-C]</v>
      </c>
      <c r="AG42" s="381" t="str">
        <v>[C-i-C]</v>
      </c>
      <c r="AH42" s="381" t="str">
        <v>[C-i-C]</v>
      </c>
      <c r="AI42" s="133">
        <v>0</v>
      </c>
      <c r="AJ42" s="133">
        <v>0</v>
      </c>
      <c r="AK42" s="133">
        <v>0</v>
      </c>
      <c r="AL42" s="133">
        <v>0</v>
      </c>
      <c r="AM42" s="133">
        <v>0</v>
      </c>
      <c r="AN42" s="133">
        <v>0</v>
      </c>
      <c r="AO42" s="133">
        <v>0</v>
      </c>
      <c r="AP42" s="133">
        <v>0</v>
      </c>
      <c r="AQ42" s="133">
        <v>0</v>
      </c>
      <c r="AR42" s="133">
        <v>0</v>
      </c>
      <c r="AS42" s="133">
        <v>0</v>
      </c>
      <c r="AT42" s="133">
        <v>0</v>
      </c>
      <c r="AU42" s="133">
        <v>0</v>
      </c>
      <c r="AV42" s="133">
        <v>0</v>
      </c>
      <c r="AW42" s="133">
        <v>0</v>
      </c>
      <c r="AX42" s="133">
        <v>0</v>
      </c>
      <c r="AY42" s="133">
        <v>0</v>
      </c>
      <c r="AZ42" s="133">
        <v>0</v>
      </c>
      <c r="BA42" s="133">
        <v>0</v>
      </c>
      <c r="BB42" s="133">
        <v>0</v>
      </c>
      <c r="BC42" s="133">
        <v>0</v>
      </c>
      <c r="BD42" s="133">
        <v>0</v>
      </c>
      <c r="BE42" s="133">
        <v>0</v>
      </c>
      <c r="BF42" s="133">
        <v>0</v>
      </c>
      <c r="BG42" s="133">
        <v>0</v>
      </c>
      <c r="BH42" s="133">
        <v>0</v>
      </c>
      <c r="BI42" s="133">
        <v>0</v>
      </c>
      <c r="BJ42" s="133">
        <v>0</v>
      </c>
      <c r="BK42" s="133">
        <v>0</v>
      </c>
      <c r="BL42" s="133">
        <v>0</v>
      </c>
      <c r="BM42" s="133">
        <v>0</v>
      </c>
      <c r="BN42" s="133">
        <v>0</v>
      </c>
      <c r="BO42" s="133">
        <v>0</v>
      </c>
      <c r="BP42" s="133">
        <v>0</v>
      </c>
      <c r="BQ42" s="133">
        <v>0</v>
      </c>
      <c r="BR42" s="133">
        <v>0</v>
      </c>
      <c r="BS42" s="381" t="str">
        <v>[C-i-C]</v>
      </c>
      <c r="BT42" s="381" t="str">
        <v>[C-i-C]</v>
      </c>
      <c r="BU42" s="381" t="str">
        <v>[C-i-C]</v>
      </c>
      <c r="BV42" s="381" t="str">
        <v>[C-i-C]</v>
      </c>
      <c r="BW42" s="381" t="str">
        <v>[C-i-C]</v>
      </c>
      <c r="BX42" s="381" t="str">
        <v>[C-i-C]</v>
      </c>
      <c r="BY42" s="381" t="str">
        <v>[C-i-C]</v>
      </c>
      <c r="BZ42" s="381" t="str">
        <v>[C-i-C]</v>
      </c>
      <c r="CA42" s="381" t="str">
        <v>[C-i-C]</v>
      </c>
      <c r="CB42" s="381" t="str">
        <v>[C-i-C]</v>
      </c>
      <c r="CC42" s="381" t="str">
        <v>[C-i-C]</v>
      </c>
      <c r="CD42" s="381" t="str">
        <v>[C-i-C]</v>
      </c>
      <c r="CE42" s="381" t="str">
        <v>[C-i-C]</v>
      </c>
      <c r="CF42" s="381" t="str">
        <v>[C-i-C]</v>
      </c>
      <c r="CG42" s="381" t="str">
        <v>[C-i-C]</v>
      </c>
      <c r="CH42" s="381" t="str">
        <v>[C-i-C]</v>
      </c>
      <c r="CI42" s="381" t="str">
        <v>[C-i-C]</v>
      </c>
      <c r="CJ42" s="381" t="str">
        <v>[C-i-C]</v>
      </c>
      <c r="CK42" s="381" t="str">
        <v>[C-i-C]</v>
      </c>
      <c r="CL42" s="381" t="str">
        <v>[C-i-C]</v>
      </c>
      <c r="CM42" s="381" t="str">
        <v>[C-i-C]</v>
      </c>
      <c r="CN42" s="381" t="str">
        <v>[C-i-C]</v>
      </c>
      <c r="CO42" s="133">
        <v>0</v>
      </c>
      <c r="CP42" s="133">
        <v>0</v>
      </c>
      <c r="CQ42" s="133">
        <v>0</v>
      </c>
      <c r="CR42" s="133">
        <v>0</v>
      </c>
      <c r="CS42" s="133">
        <v>0</v>
      </c>
      <c r="CT42" s="133">
        <v>0</v>
      </c>
      <c r="CU42" s="133">
        <v>0</v>
      </c>
      <c r="CV42" s="133">
        <v>0</v>
      </c>
      <c r="CW42" s="133">
        <v>0</v>
      </c>
      <c r="CX42" s="133">
        <v>0</v>
      </c>
      <c r="CY42" s="133">
        <v>0</v>
      </c>
      <c r="CZ42" s="133">
        <v>0</v>
      </c>
      <c r="DA42" s="133">
        <v>0</v>
      </c>
      <c r="DB42" s="133">
        <v>0</v>
      </c>
      <c r="DC42" s="133">
        <v>0</v>
      </c>
      <c r="DD42" s="133">
        <v>0</v>
      </c>
      <c r="DE42" s="133">
        <v>0</v>
      </c>
      <c r="DF42" s="133">
        <v>0</v>
      </c>
      <c r="DG42" s="133">
        <v>0</v>
      </c>
      <c r="DH42" s="133">
        <v>0</v>
      </c>
      <c r="DI42" s="133">
        <v>0</v>
      </c>
      <c r="DJ42" s="133">
        <v>0</v>
      </c>
      <c r="DK42" s="133">
        <v>0</v>
      </c>
      <c r="DL42" s="133">
        <v>0</v>
      </c>
      <c r="DM42" s="133">
        <v>0</v>
      </c>
      <c r="DN42" s="133">
        <v>0</v>
      </c>
      <c r="DO42" s="133">
        <v>0</v>
      </c>
      <c r="DP42" s="133">
        <v>0</v>
      </c>
      <c r="DQ42" s="133">
        <v>0</v>
      </c>
      <c r="DR42" s="133">
        <v>0</v>
      </c>
      <c r="DS42" s="133">
        <v>0</v>
      </c>
      <c r="DU42" s="223"/>
      <c r="DV42" s="223"/>
      <c r="DW42" s="223"/>
      <c r="DX42" s="223"/>
      <c r="DY42" s="223"/>
      <c r="DZ42" s="223"/>
      <c r="EA42" s="223">
        <v>52838.399999999994</v>
      </c>
      <c r="EB42" s="223">
        <v>211353.59999999998</v>
      </c>
      <c r="EC42" s="223">
        <v>0</v>
      </c>
      <c r="ED42" s="223">
        <f t="shared" si="0"/>
        <v>0</v>
      </c>
      <c r="EE42" s="223">
        <f t="shared" si="1"/>
        <v>0</v>
      </c>
      <c r="EF42" s="147" t="str">
        <f t="shared" si="2"/>
        <v>ERROR</v>
      </c>
      <c r="EG42" s="223">
        <f t="shared" si="3"/>
        <v>264192</v>
      </c>
      <c r="EJ42" s="223">
        <v>0</v>
      </c>
      <c r="EK42" s="223">
        <v>0</v>
      </c>
      <c r="EM42" s="147" t="str">
        <f>INDEX(Inputs!$EH$3:$EH$459,MATCH($B42,Inputs!$B$3:$B$459,0))</f>
        <v>No</v>
      </c>
    </row>
    <row r="43" spans="1:143" ht="12.6" thickBot="1" x14ac:dyDescent="0.45">
      <c r="A43" s="133" t="str">
        <v>Project Development</v>
      </c>
      <c r="B43" s="381" t="str">
        <v>[C-i-C] Item 34</v>
      </c>
      <c r="C43" s="133" t="str">
        <v>Non-labour</v>
      </c>
      <c r="D43" s="133">
        <v>636449</v>
      </c>
      <c r="E43" s="133" t="str">
        <v>Outsource Consultant</v>
      </c>
      <c r="F43" s="133">
        <v>0</v>
      </c>
      <c r="G43" s="133">
        <v>0</v>
      </c>
      <c r="H43" s="133">
        <v>0</v>
      </c>
      <c r="I43" s="133">
        <v>0</v>
      </c>
      <c r="J43" s="133">
        <v>0</v>
      </c>
      <c r="K43" s="133">
        <v>0</v>
      </c>
      <c r="L43" s="133">
        <v>0</v>
      </c>
      <c r="M43" s="381" t="str">
        <v>[C-i-C]</v>
      </c>
      <c r="N43" s="381" t="str">
        <v>[C-i-C]</v>
      </c>
      <c r="O43" s="381" t="str">
        <v>[C-i-C]</v>
      </c>
      <c r="P43" s="381" t="str">
        <v>[C-i-C]</v>
      </c>
      <c r="Q43" s="381" t="str">
        <v>[C-i-C]</v>
      </c>
      <c r="R43" s="381" t="str">
        <v>[C-i-C]</v>
      </c>
      <c r="S43" s="381" t="str">
        <v>[C-i-C]</v>
      </c>
      <c r="T43" s="381" t="str">
        <v>[C-i-C]</v>
      </c>
      <c r="U43" s="381" t="str">
        <v>[C-i-C]</v>
      </c>
      <c r="V43" s="381" t="str">
        <v>[C-i-C]</v>
      </c>
      <c r="W43" s="381" t="str">
        <v>[C-i-C]</v>
      </c>
      <c r="X43" s="381" t="str">
        <v>[C-i-C]</v>
      </c>
      <c r="Y43" s="381" t="str">
        <v>[C-i-C]</v>
      </c>
      <c r="Z43" s="381" t="str">
        <v>[C-i-C]</v>
      </c>
      <c r="AA43" s="381" t="str">
        <v>[C-i-C]</v>
      </c>
      <c r="AB43" s="381" t="str">
        <v>[C-i-C]</v>
      </c>
      <c r="AC43" s="381" t="str">
        <v>[C-i-C]</v>
      </c>
      <c r="AD43" s="381" t="str">
        <v>[C-i-C]</v>
      </c>
      <c r="AE43" s="381" t="str">
        <v>[C-i-C]</v>
      </c>
      <c r="AF43" s="381" t="str">
        <v>[C-i-C]</v>
      </c>
      <c r="AG43" s="381" t="str">
        <v>[C-i-C]</v>
      </c>
      <c r="AH43" s="381" t="str">
        <v>[C-i-C]</v>
      </c>
      <c r="AI43" s="133">
        <v>0</v>
      </c>
      <c r="AJ43" s="133">
        <v>0</v>
      </c>
      <c r="AK43" s="133">
        <v>0</v>
      </c>
      <c r="AL43" s="133">
        <v>0</v>
      </c>
      <c r="AM43" s="133">
        <v>0</v>
      </c>
      <c r="AN43" s="133">
        <v>0</v>
      </c>
      <c r="AO43" s="133">
        <v>0</v>
      </c>
      <c r="AP43" s="133">
        <v>0</v>
      </c>
      <c r="AQ43" s="133">
        <v>0</v>
      </c>
      <c r="AR43" s="133">
        <v>0</v>
      </c>
      <c r="AS43" s="133">
        <v>0</v>
      </c>
      <c r="AT43" s="133">
        <v>0</v>
      </c>
      <c r="AU43" s="133">
        <v>0</v>
      </c>
      <c r="AV43" s="133">
        <v>0</v>
      </c>
      <c r="AW43" s="133">
        <v>0</v>
      </c>
      <c r="AX43" s="133">
        <v>0</v>
      </c>
      <c r="AY43" s="133">
        <v>0</v>
      </c>
      <c r="AZ43" s="133">
        <v>0</v>
      </c>
      <c r="BA43" s="133">
        <v>0</v>
      </c>
      <c r="BB43" s="133">
        <v>0</v>
      </c>
      <c r="BC43" s="133">
        <v>0</v>
      </c>
      <c r="BD43" s="133">
        <v>0</v>
      </c>
      <c r="BE43" s="133">
        <v>0</v>
      </c>
      <c r="BF43" s="133">
        <v>0</v>
      </c>
      <c r="BG43" s="133">
        <v>0</v>
      </c>
      <c r="BH43" s="133">
        <v>0</v>
      </c>
      <c r="BI43" s="133">
        <v>0</v>
      </c>
      <c r="BJ43" s="133">
        <v>0</v>
      </c>
      <c r="BK43" s="133">
        <v>0</v>
      </c>
      <c r="BL43" s="133">
        <v>0</v>
      </c>
      <c r="BM43" s="133">
        <v>0</v>
      </c>
      <c r="BN43" s="133">
        <v>0</v>
      </c>
      <c r="BO43" s="133">
        <v>0</v>
      </c>
      <c r="BP43" s="133">
        <v>0</v>
      </c>
      <c r="BQ43" s="133">
        <v>0</v>
      </c>
      <c r="BR43" s="133">
        <v>0</v>
      </c>
      <c r="BS43" s="381" t="str">
        <v>[C-i-C]</v>
      </c>
      <c r="BT43" s="381" t="str">
        <v>[C-i-C]</v>
      </c>
      <c r="BU43" s="381" t="str">
        <v>[C-i-C]</v>
      </c>
      <c r="BV43" s="381" t="str">
        <v>[C-i-C]</v>
      </c>
      <c r="BW43" s="381" t="str">
        <v>[C-i-C]</v>
      </c>
      <c r="BX43" s="381" t="str">
        <v>[C-i-C]</v>
      </c>
      <c r="BY43" s="381" t="str">
        <v>[C-i-C]</v>
      </c>
      <c r="BZ43" s="381" t="str">
        <v>[C-i-C]</v>
      </c>
      <c r="CA43" s="381" t="str">
        <v>[C-i-C]</v>
      </c>
      <c r="CB43" s="381" t="str">
        <v>[C-i-C]</v>
      </c>
      <c r="CC43" s="381" t="str">
        <v>[C-i-C]</v>
      </c>
      <c r="CD43" s="381" t="str">
        <v>[C-i-C]</v>
      </c>
      <c r="CE43" s="381" t="str">
        <v>[C-i-C]</v>
      </c>
      <c r="CF43" s="381" t="str">
        <v>[C-i-C]</v>
      </c>
      <c r="CG43" s="381" t="str">
        <v>[C-i-C]</v>
      </c>
      <c r="CH43" s="381" t="str">
        <v>[C-i-C]</v>
      </c>
      <c r="CI43" s="381" t="str">
        <v>[C-i-C]</v>
      </c>
      <c r="CJ43" s="381" t="str">
        <v>[C-i-C]</v>
      </c>
      <c r="CK43" s="381" t="str">
        <v>[C-i-C]</v>
      </c>
      <c r="CL43" s="381" t="str">
        <v>[C-i-C]</v>
      </c>
      <c r="CM43" s="381" t="str">
        <v>[C-i-C]</v>
      </c>
      <c r="CN43" s="381" t="str">
        <v>[C-i-C]</v>
      </c>
      <c r="CO43" s="133">
        <v>0</v>
      </c>
      <c r="CP43" s="133">
        <v>0</v>
      </c>
      <c r="CQ43" s="133">
        <v>0</v>
      </c>
      <c r="CR43" s="133">
        <v>0</v>
      </c>
      <c r="CS43" s="133">
        <v>0</v>
      </c>
      <c r="CT43" s="133">
        <v>0</v>
      </c>
      <c r="CU43" s="133">
        <v>0</v>
      </c>
      <c r="CV43" s="133">
        <v>0</v>
      </c>
      <c r="CW43" s="133">
        <v>0</v>
      </c>
      <c r="CX43" s="133">
        <v>0</v>
      </c>
      <c r="CY43" s="133">
        <v>0</v>
      </c>
      <c r="CZ43" s="133">
        <v>0</v>
      </c>
      <c r="DA43" s="133">
        <v>0</v>
      </c>
      <c r="DB43" s="133">
        <v>0</v>
      </c>
      <c r="DC43" s="133">
        <v>0</v>
      </c>
      <c r="DD43" s="133">
        <v>0</v>
      </c>
      <c r="DE43" s="133">
        <v>0</v>
      </c>
      <c r="DF43" s="133">
        <v>0</v>
      </c>
      <c r="DG43" s="133">
        <v>0</v>
      </c>
      <c r="DH43" s="133">
        <v>0</v>
      </c>
      <c r="DI43" s="133">
        <v>0</v>
      </c>
      <c r="DJ43" s="133">
        <v>0</v>
      </c>
      <c r="DK43" s="133">
        <v>0</v>
      </c>
      <c r="DL43" s="133">
        <v>0</v>
      </c>
      <c r="DM43" s="133">
        <v>0</v>
      </c>
      <c r="DN43" s="133">
        <v>0</v>
      </c>
      <c r="DO43" s="133">
        <v>0</v>
      </c>
      <c r="DP43" s="133">
        <v>0</v>
      </c>
      <c r="DQ43" s="133">
        <v>0</v>
      </c>
      <c r="DR43" s="133">
        <v>0</v>
      </c>
      <c r="DS43" s="133">
        <v>0</v>
      </c>
      <c r="DU43" s="223"/>
      <c r="DV43" s="223"/>
      <c r="DW43" s="223"/>
      <c r="DX43" s="223"/>
      <c r="DY43" s="223"/>
      <c r="DZ43" s="223"/>
      <c r="EA43" s="223">
        <v>0</v>
      </c>
      <c r="EB43" s="223">
        <v>38994.739199999996</v>
      </c>
      <c r="EC43" s="223">
        <v>0</v>
      </c>
      <c r="ED43" s="223">
        <f t="shared" si="0"/>
        <v>0</v>
      </c>
      <c r="EE43" s="223">
        <f t="shared" si="1"/>
        <v>0</v>
      </c>
      <c r="EF43" s="147" t="str">
        <f t="shared" si="2"/>
        <v>ERROR</v>
      </c>
      <c r="EG43" s="223">
        <f t="shared" si="3"/>
        <v>38994.739199999996</v>
      </c>
      <c r="EJ43" s="223">
        <v>0</v>
      </c>
      <c r="EK43" s="223">
        <v>0</v>
      </c>
      <c r="EM43" s="147" t="str">
        <f>INDEX(Inputs!$EH$3:$EH$459,MATCH($B43,Inputs!$B$3:$B$459,0))</f>
        <v>No</v>
      </c>
    </row>
    <row r="44" spans="1:143" ht="12.6" thickBot="1" x14ac:dyDescent="0.45">
      <c r="A44" s="133" t="str">
        <v>Project Development</v>
      </c>
      <c r="B44" s="381" t="str">
        <v>[C-i-C] Item 35</v>
      </c>
      <c r="C44" s="133" t="str">
        <v>Non-labour</v>
      </c>
      <c r="D44" s="133">
        <v>636449</v>
      </c>
      <c r="E44" s="133" t="str">
        <v>Outsource Consultant</v>
      </c>
      <c r="F44" s="133">
        <v>0</v>
      </c>
      <c r="G44" s="133">
        <v>0</v>
      </c>
      <c r="H44" s="133">
        <v>0</v>
      </c>
      <c r="I44" s="133">
        <v>0</v>
      </c>
      <c r="J44" s="133">
        <v>0</v>
      </c>
      <c r="K44" s="133">
        <v>0</v>
      </c>
      <c r="L44" s="133">
        <v>0</v>
      </c>
      <c r="M44" s="381" t="str">
        <v>[C-i-C]</v>
      </c>
      <c r="N44" s="381" t="str">
        <v>[C-i-C]</v>
      </c>
      <c r="O44" s="381" t="str">
        <v>[C-i-C]</v>
      </c>
      <c r="P44" s="381" t="str">
        <v>[C-i-C]</v>
      </c>
      <c r="Q44" s="381" t="str">
        <v>[C-i-C]</v>
      </c>
      <c r="R44" s="381" t="str">
        <v>[C-i-C]</v>
      </c>
      <c r="S44" s="381" t="str">
        <v>[C-i-C]</v>
      </c>
      <c r="T44" s="381" t="str">
        <v>[C-i-C]</v>
      </c>
      <c r="U44" s="381" t="str">
        <v>[C-i-C]</v>
      </c>
      <c r="V44" s="381" t="str">
        <v>[C-i-C]</v>
      </c>
      <c r="W44" s="381" t="str">
        <v>[C-i-C]</v>
      </c>
      <c r="X44" s="381" t="str">
        <v>[C-i-C]</v>
      </c>
      <c r="Y44" s="381" t="str">
        <v>[C-i-C]</v>
      </c>
      <c r="Z44" s="381" t="str">
        <v>[C-i-C]</v>
      </c>
      <c r="AA44" s="381" t="str">
        <v>[C-i-C]</v>
      </c>
      <c r="AB44" s="381" t="str">
        <v>[C-i-C]</v>
      </c>
      <c r="AC44" s="381" t="str">
        <v>[C-i-C]</v>
      </c>
      <c r="AD44" s="381" t="str">
        <v>[C-i-C]</v>
      </c>
      <c r="AE44" s="381" t="str">
        <v>[C-i-C]</v>
      </c>
      <c r="AF44" s="381" t="str">
        <v>[C-i-C]</v>
      </c>
      <c r="AG44" s="381" t="str">
        <v>[C-i-C]</v>
      </c>
      <c r="AH44" s="381" t="str">
        <v>[C-i-C]</v>
      </c>
      <c r="AI44" s="133">
        <v>0</v>
      </c>
      <c r="AJ44" s="133">
        <v>0</v>
      </c>
      <c r="AK44" s="133">
        <v>0</v>
      </c>
      <c r="AL44" s="133">
        <v>0</v>
      </c>
      <c r="AM44" s="133">
        <v>0</v>
      </c>
      <c r="AN44" s="133">
        <v>0</v>
      </c>
      <c r="AO44" s="133">
        <v>0</v>
      </c>
      <c r="AP44" s="133">
        <v>0</v>
      </c>
      <c r="AQ44" s="133">
        <v>0</v>
      </c>
      <c r="AR44" s="133">
        <v>0</v>
      </c>
      <c r="AS44" s="133">
        <v>0</v>
      </c>
      <c r="AT44" s="133">
        <v>0</v>
      </c>
      <c r="AU44" s="133">
        <v>0</v>
      </c>
      <c r="AV44" s="133">
        <v>0</v>
      </c>
      <c r="AW44" s="133">
        <v>0</v>
      </c>
      <c r="AX44" s="133">
        <v>0</v>
      </c>
      <c r="AY44" s="133">
        <v>0</v>
      </c>
      <c r="AZ44" s="133">
        <v>0</v>
      </c>
      <c r="BA44" s="133">
        <v>0</v>
      </c>
      <c r="BB44" s="133">
        <v>0</v>
      </c>
      <c r="BC44" s="133">
        <v>0</v>
      </c>
      <c r="BD44" s="133">
        <v>0</v>
      </c>
      <c r="BE44" s="133">
        <v>0</v>
      </c>
      <c r="BF44" s="133">
        <v>0</v>
      </c>
      <c r="BG44" s="133">
        <v>0</v>
      </c>
      <c r="BH44" s="133">
        <v>0</v>
      </c>
      <c r="BI44" s="133">
        <v>0</v>
      </c>
      <c r="BJ44" s="133">
        <v>0</v>
      </c>
      <c r="BK44" s="133">
        <v>0</v>
      </c>
      <c r="BL44" s="133">
        <v>0</v>
      </c>
      <c r="BM44" s="133">
        <v>0</v>
      </c>
      <c r="BN44" s="133">
        <v>0</v>
      </c>
      <c r="BO44" s="133">
        <v>0</v>
      </c>
      <c r="BP44" s="133">
        <v>0</v>
      </c>
      <c r="BQ44" s="133">
        <v>0</v>
      </c>
      <c r="BR44" s="133">
        <v>0</v>
      </c>
      <c r="BS44" s="381" t="str">
        <v>[C-i-C]</v>
      </c>
      <c r="BT44" s="381" t="str">
        <v>[C-i-C]</v>
      </c>
      <c r="BU44" s="381" t="str">
        <v>[C-i-C]</v>
      </c>
      <c r="BV44" s="381" t="str">
        <v>[C-i-C]</v>
      </c>
      <c r="BW44" s="381" t="str">
        <v>[C-i-C]</v>
      </c>
      <c r="BX44" s="381" t="str">
        <v>[C-i-C]</v>
      </c>
      <c r="BY44" s="381" t="str">
        <v>[C-i-C]</v>
      </c>
      <c r="BZ44" s="381" t="str">
        <v>[C-i-C]</v>
      </c>
      <c r="CA44" s="381" t="str">
        <v>[C-i-C]</v>
      </c>
      <c r="CB44" s="381" t="str">
        <v>[C-i-C]</v>
      </c>
      <c r="CC44" s="381" t="str">
        <v>[C-i-C]</v>
      </c>
      <c r="CD44" s="381" t="str">
        <v>[C-i-C]</v>
      </c>
      <c r="CE44" s="381" t="str">
        <v>[C-i-C]</v>
      </c>
      <c r="CF44" s="381" t="str">
        <v>[C-i-C]</v>
      </c>
      <c r="CG44" s="381" t="str">
        <v>[C-i-C]</v>
      </c>
      <c r="CH44" s="381" t="str">
        <v>[C-i-C]</v>
      </c>
      <c r="CI44" s="381" t="str">
        <v>[C-i-C]</v>
      </c>
      <c r="CJ44" s="381" t="str">
        <v>[C-i-C]</v>
      </c>
      <c r="CK44" s="381" t="str">
        <v>[C-i-C]</v>
      </c>
      <c r="CL44" s="381" t="str">
        <v>[C-i-C]</v>
      </c>
      <c r="CM44" s="381" t="str">
        <v>[C-i-C]</v>
      </c>
      <c r="CN44" s="381" t="str">
        <v>[C-i-C]</v>
      </c>
      <c r="CO44" s="133">
        <v>0</v>
      </c>
      <c r="CP44" s="133">
        <v>0</v>
      </c>
      <c r="CQ44" s="133">
        <v>0</v>
      </c>
      <c r="CR44" s="133">
        <v>0</v>
      </c>
      <c r="CS44" s="133">
        <v>0</v>
      </c>
      <c r="CT44" s="133">
        <v>0</v>
      </c>
      <c r="CU44" s="133">
        <v>0</v>
      </c>
      <c r="CV44" s="133">
        <v>0</v>
      </c>
      <c r="CW44" s="133">
        <v>0</v>
      </c>
      <c r="CX44" s="133">
        <v>0</v>
      </c>
      <c r="CY44" s="133">
        <v>0</v>
      </c>
      <c r="CZ44" s="133">
        <v>0</v>
      </c>
      <c r="DA44" s="133">
        <v>0</v>
      </c>
      <c r="DB44" s="133">
        <v>0</v>
      </c>
      <c r="DC44" s="133">
        <v>0</v>
      </c>
      <c r="DD44" s="133">
        <v>0</v>
      </c>
      <c r="DE44" s="133">
        <v>0</v>
      </c>
      <c r="DF44" s="133">
        <v>0</v>
      </c>
      <c r="DG44" s="133">
        <v>0</v>
      </c>
      <c r="DH44" s="133">
        <v>0</v>
      </c>
      <c r="DI44" s="133">
        <v>0</v>
      </c>
      <c r="DJ44" s="133">
        <v>0</v>
      </c>
      <c r="DK44" s="133">
        <v>0</v>
      </c>
      <c r="DL44" s="133">
        <v>0</v>
      </c>
      <c r="DM44" s="133">
        <v>0</v>
      </c>
      <c r="DN44" s="133">
        <v>0</v>
      </c>
      <c r="DO44" s="133">
        <v>0</v>
      </c>
      <c r="DP44" s="133">
        <v>0</v>
      </c>
      <c r="DQ44" s="133">
        <v>0</v>
      </c>
      <c r="DR44" s="133">
        <v>0</v>
      </c>
      <c r="DS44" s="133">
        <v>0</v>
      </c>
      <c r="DU44" s="223"/>
      <c r="DV44" s="223"/>
      <c r="DW44" s="223"/>
      <c r="DX44" s="223"/>
      <c r="DY44" s="223"/>
      <c r="DZ44" s="223"/>
      <c r="EA44" s="223">
        <v>8454.1440000000002</v>
      </c>
      <c r="EB44" s="223">
        <v>0</v>
      </c>
      <c r="EC44" s="223">
        <v>0</v>
      </c>
      <c r="ED44" s="223">
        <f t="shared" si="0"/>
        <v>0</v>
      </c>
      <c r="EE44" s="223">
        <f t="shared" si="1"/>
        <v>0</v>
      </c>
      <c r="EF44" s="147" t="str">
        <f t="shared" si="2"/>
        <v>ERROR</v>
      </c>
      <c r="EG44" s="223">
        <f t="shared" si="3"/>
        <v>8454.1440000000002</v>
      </c>
      <c r="EJ44" s="223">
        <v>0</v>
      </c>
      <c r="EK44" s="223">
        <v>0</v>
      </c>
      <c r="EM44" s="147" t="str">
        <f>INDEX(Inputs!$EH$3:$EH$459,MATCH($B44,Inputs!$B$3:$B$459,0))</f>
        <v>No</v>
      </c>
    </row>
    <row r="45" spans="1:143" ht="12.6" thickBot="1" x14ac:dyDescent="0.45">
      <c r="A45" s="133" t="str">
        <v>Project Development</v>
      </c>
      <c r="B45" s="381" t="str">
        <v>[C-i-C] Item 36</v>
      </c>
      <c r="C45" s="133" t="str">
        <v>Non-labour</v>
      </c>
      <c r="D45" s="133" t="str">
        <v>PT003696 AI BCSS Design Review</v>
      </c>
      <c r="E45" s="133" t="str">
        <v>Outsource Consultant</v>
      </c>
      <c r="F45" s="133">
        <v>0</v>
      </c>
      <c r="G45" s="133">
        <v>0</v>
      </c>
      <c r="H45" s="133">
        <v>0</v>
      </c>
      <c r="I45" s="133">
        <v>0</v>
      </c>
      <c r="J45" s="133">
        <v>0</v>
      </c>
      <c r="K45" s="133">
        <v>0</v>
      </c>
      <c r="L45" s="133">
        <v>0</v>
      </c>
      <c r="M45" s="381" t="str">
        <v>[C-i-C]</v>
      </c>
      <c r="N45" s="381" t="str">
        <v>[C-i-C]</v>
      </c>
      <c r="O45" s="381" t="str">
        <v>[C-i-C]</v>
      </c>
      <c r="P45" s="381" t="str">
        <v>[C-i-C]</v>
      </c>
      <c r="Q45" s="381" t="str">
        <v>[C-i-C]</v>
      </c>
      <c r="R45" s="381" t="str">
        <v>[C-i-C]</v>
      </c>
      <c r="S45" s="381" t="str">
        <v>[C-i-C]</v>
      </c>
      <c r="T45" s="381" t="str">
        <v>[C-i-C]</v>
      </c>
      <c r="U45" s="381" t="str">
        <v>[C-i-C]</v>
      </c>
      <c r="V45" s="381" t="str">
        <v>[C-i-C]</v>
      </c>
      <c r="W45" s="381" t="str">
        <v>[C-i-C]</v>
      </c>
      <c r="X45" s="381" t="str">
        <v>[C-i-C]</v>
      </c>
      <c r="Y45" s="381" t="str">
        <v>[C-i-C]</v>
      </c>
      <c r="Z45" s="381" t="str">
        <v>[C-i-C]</v>
      </c>
      <c r="AA45" s="381" t="str">
        <v>[C-i-C]</v>
      </c>
      <c r="AB45" s="381" t="str">
        <v>[C-i-C]</v>
      </c>
      <c r="AC45" s="381" t="str">
        <v>[C-i-C]</v>
      </c>
      <c r="AD45" s="381" t="str">
        <v>[C-i-C]</v>
      </c>
      <c r="AE45" s="381" t="str">
        <v>[C-i-C]</v>
      </c>
      <c r="AF45" s="381" t="str">
        <v>[C-i-C]</v>
      </c>
      <c r="AG45" s="381" t="str">
        <v>[C-i-C]</v>
      </c>
      <c r="AH45" s="381" t="str">
        <v>[C-i-C]</v>
      </c>
      <c r="AI45" s="133">
        <v>0</v>
      </c>
      <c r="AJ45" s="133">
        <v>0</v>
      </c>
      <c r="AK45" s="133">
        <v>0</v>
      </c>
      <c r="AL45" s="133">
        <v>0</v>
      </c>
      <c r="AM45" s="133">
        <v>0</v>
      </c>
      <c r="AN45" s="133">
        <v>0</v>
      </c>
      <c r="AO45" s="133">
        <v>0</v>
      </c>
      <c r="AP45" s="133">
        <v>0</v>
      </c>
      <c r="AQ45" s="133">
        <v>0</v>
      </c>
      <c r="AR45" s="133">
        <v>0</v>
      </c>
      <c r="AS45" s="133">
        <v>0</v>
      </c>
      <c r="AT45" s="133">
        <v>0</v>
      </c>
      <c r="AU45" s="133">
        <v>0</v>
      </c>
      <c r="AV45" s="133">
        <v>0</v>
      </c>
      <c r="AW45" s="133">
        <v>0</v>
      </c>
      <c r="AX45" s="133">
        <v>0</v>
      </c>
      <c r="AY45" s="133">
        <v>0</v>
      </c>
      <c r="AZ45" s="133">
        <v>0</v>
      </c>
      <c r="BA45" s="133">
        <v>0</v>
      </c>
      <c r="BB45" s="133">
        <v>0</v>
      </c>
      <c r="BC45" s="133">
        <v>0</v>
      </c>
      <c r="BD45" s="133">
        <v>0</v>
      </c>
      <c r="BE45" s="133">
        <v>0</v>
      </c>
      <c r="BF45" s="133">
        <v>0</v>
      </c>
      <c r="BG45" s="133">
        <v>0</v>
      </c>
      <c r="BH45" s="133">
        <v>0</v>
      </c>
      <c r="BI45" s="133">
        <v>0</v>
      </c>
      <c r="BJ45" s="133">
        <v>0</v>
      </c>
      <c r="BK45" s="133">
        <v>0</v>
      </c>
      <c r="BL45" s="133">
        <v>0</v>
      </c>
      <c r="BM45" s="133">
        <v>0</v>
      </c>
      <c r="BN45" s="133">
        <v>0</v>
      </c>
      <c r="BO45" s="133">
        <v>0</v>
      </c>
      <c r="BP45" s="133">
        <v>0</v>
      </c>
      <c r="BQ45" s="133">
        <v>0</v>
      </c>
      <c r="BR45" s="133">
        <v>0</v>
      </c>
      <c r="BS45" s="381" t="str">
        <v>[C-i-C]</v>
      </c>
      <c r="BT45" s="381" t="str">
        <v>[C-i-C]</v>
      </c>
      <c r="BU45" s="381" t="str">
        <v>[C-i-C]</v>
      </c>
      <c r="BV45" s="381" t="str">
        <v>[C-i-C]</v>
      </c>
      <c r="BW45" s="381" t="str">
        <v>[C-i-C]</v>
      </c>
      <c r="BX45" s="381" t="str">
        <v>[C-i-C]</v>
      </c>
      <c r="BY45" s="381" t="str">
        <v>[C-i-C]</v>
      </c>
      <c r="BZ45" s="381" t="str">
        <v>[C-i-C]</v>
      </c>
      <c r="CA45" s="381" t="str">
        <v>[C-i-C]</v>
      </c>
      <c r="CB45" s="381" t="str">
        <v>[C-i-C]</v>
      </c>
      <c r="CC45" s="381" t="str">
        <v>[C-i-C]</v>
      </c>
      <c r="CD45" s="381" t="str">
        <v>[C-i-C]</v>
      </c>
      <c r="CE45" s="381" t="str">
        <v>[C-i-C]</v>
      </c>
      <c r="CF45" s="381" t="str">
        <v>[C-i-C]</v>
      </c>
      <c r="CG45" s="381" t="str">
        <v>[C-i-C]</v>
      </c>
      <c r="CH45" s="381" t="str">
        <v>[C-i-C]</v>
      </c>
      <c r="CI45" s="381" t="str">
        <v>[C-i-C]</v>
      </c>
      <c r="CJ45" s="381" t="str">
        <v>[C-i-C]</v>
      </c>
      <c r="CK45" s="381" t="str">
        <v>[C-i-C]</v>
      </c>
      <c r="CL45" s="381" t="str">
        <v>[C-i-C]</v>
      </c>
      <c r="CM45" s="381" t="str">
        <v>[C-i-C]</v>
      </c>
      <c r="CN45" s="381" t="str">
        <v>[C-i-C]</v>
      </c>
      <c r="CO45" s="133">
        <v>0</v>
      </c>
      <c r="CP45" s="133">
        <v>0</v>
      </c>
      <c r="CQ45" s="133">
        <v>0</v>
      </c>
      <c r="CR45" s="133">
        <v>0</v>
      </c>
      <c r="CS45" s="133">
        <v>0</v>
      </c>
      <c r="CT45" s="133">
        <v>0</v>
      </c>
      <c r="CU45" s="133">
        <v>0</v>
      </c>
      <c r="CV45" s="133">
        <v>0</v>
      </c>
      <c r="CW45" s="133">
        <v>0</v>
      </c>
      <c r="CX45" s="133">
        <v>0</v>
      </c>
      <c r="CY45" s="133">
        <v>0</v>
      </c>
      <c r="CZ45" s="133">
        <v>0</v>
      </c>
      <c r="DA45" s="133">
        <v>0</v>
      </c>
      <c r="DB45" s="133">
        <v>0</v>
      </c>
      <c r="DC45" s="133">
        <v>0</v>
      </c>
      <c r="DD45" s="133">
        <v>0</v>
      </c>
      <c r="DE45" s="133">
        <v>0</v>
      </c>
      <c r="DF45" s="133">
        <v>0</v>
      </c>
      <c r="DG45" s="133">
        <v>0</v>
      </c>
      <c r="DH45" s="133">
        <v>0</v>
      </c>
      <c r="DI45" s="133">
        <v>0</v>
      </c>
      <c r="DJ45" s="133">
        <v>0</v>
      </c>
      <c r="DK45" s="133">
        <v>0</v>
      </c>
      <c r="DL45" s="133">
        <v>0</v>
      </c>
      <c r="DM45" s="133">
        <v>0</v>
      </c>
      <c r="DN45" s="133">
        <v>0</v>
      </c>
      <c r="DO45" s="133">
        <v>0</v>
      </c>
      <c r="DP45" s="133">
        <v>0</v>
      </c>
      <c r="DQ45" s="133">
        <v>0</v>
      </c>
      <c r="DR45" s="133">
        <v>0</v>
      </c>
      <c r="DS45" s="133">
        <v>0</v>
      </c>
      <c r="DU45" s="223"/>
      <c r="DV45" s="223"/>
      <c r="DW45" s="223"/>
      <c r="DX45" s="223"/>
      <c r="DY45" s="223"/>
      <c r="DZ45" s="223"/>
      <c r="EA45" s="223">
        <v>36986.879999999997</v>
      </c>
      <c r="EB45" s="223">
        <v>0</v>
      </c>
      <c r="EC45" s="223">
        <v>0</v>
      </c>
      <c r="ED45" s="223">
        <f t="shared" si="0"/>
        <v>0</v>
      </c>
      <c r="EE45" s="223">
        <f t="shared" si="1"/>
        <v>0</v>
      </c>
      <c r="EF45" s="147" t="str">
        <f t="shared" si="2"/>
        <v>ERROR</v>
      </c>
      <c r="EG45" s="223">
        <f t="shared" si="3"/>
        <v>36986.879999999997</v>
      </c>
      <c r="EJ45" s="223">
        <v>0</v>
      </c>
      <c r="EK45" s="223">
        <v>0</v>
      </c>
      <c r="EM45" s="147" t="str">
        <f>INDEX(Inputs!$EH$3:$EH$459,MATCH($B45,Inputs!$B$3:$B$459,0))</f>
        <v>No</v>
      </c>
    </row>
    <row r="46" spans="1:143" ht="12.6" thickBot="1" x14ac:dyDescent="0.45">
      <c r="A46" s="133" t="str">
        <v>Land and Environment</v>
      </c>
      <c r="B46" s="381" t="str">
        <v>[C-i-C] Item 37</v>
      </c>
      <c r="C46" s="133" t="str">
        <v>Non-labour</v>
      </c>
      <c r="D46" s="133" t="str">
        <v>PT004728 - 4</v>
      </c>
      <c r="E46" s="133" t="str">
        <v>Outsource Consultant</v>
      </c>
      <c r="F46" s="133">
        <v>0</v>
      </c>
      <c r="G46" s="133">
        <v>0</v>
      </c>
      <c r="H46" s="133">
        <v>0</v>
      </c>
      <c r="I46" s="133">
        <v>0</v>
      </c>
      <c r="J46" s="133">
        <v>0</v>
      </c>
      <c r="K46" s="133">
        <v>0</v>
      </c>
      <c r="L46" s="133">
        <v>0</v>
      </c>
      <c r="M46" s="381" t="str">
        <v>[C-i-C]</v>
      </c>
      <c r="N46" s="381" t="str">
        <v>[C-i-C]</v>
      </c>
      <c r="O46" s="381" t="str">
        <v>[C-i-C]</v>
      </c>
      <c r="P46" s="381" t="str">
        <v>[C-i-C]</v>
      </c>
      <c r="Q46" s="381" t="str">
        <v>[C-i-C]</v>
      </c>
      <c r="R46" s="381" t="str">
        <v>[C-i-C]</v>
      </c>
      <c r="S46" s="381" t="str">
        <v>[C-i-C]</v>
      </c>
      <c r="T46" s="381" t="str">
        <v>[C-i-C]</v>
      </c>
      <c r="U46" s="381" t="str">
        <v>[C-i-C]</v>
      </c>
      <c r="V46" s="381" t="str">
        <v>[C-i-C]</v>
      </c>
      <c r="W46" s="381" t="str">
        <v>[C-i-C]</v>
      </c>
      <c r="X46" s="381" t="str">
        <v>[C-i-C]</v>
      </c>
      <c r="Y46" s="381" t="str">
        <v>[C-i-C]</v>
      </c>
      <c r="Z46" s="381" t="str">
        <v>[C-i-C]</v>
      </c>
      <c r="AA46" s="381" t="str">
        <v>[C-i-C]</v>
      </c>
      <c r="AB46" s="381" t="str">
        <v>[C-i-C]</v>
      </c>
      <c r="AC46" s="381" t="str">
        <v>[C-i-C]</v>
      </c>
      <c r="AD46" s="381" t="str">
        <v>[C-i-C]</v>
      </c>
      <c r="AE46" s="381" t="str">
        <v>[C-i-C]</v>
      </c>
      <c r="AF46" s="381" t="str">
        <v>[C-i-C]</v>
      </c>
      <c r="AG46" s="381" t="str">
        <v>[C-i-C]</v>
      </c>
      <c r="AH46" s="381" t="str">
        <v>[C-i-C]</v>
      </c>
      <c r="AI46" s="133">
        <v>0</v>
      </c>
      <c r="AJ46" s="133">
        <v>0</v>
      </c>
      <c r="AK46" s="133">
        <v>0</v>
      </c>
      <c r="AL46" s="133">
        <v>0</v>
      </c>
      <c r="AM46" s="133">
        <v>0</v>
      </c>
      <c r="AN46" s="133">
        <v>0</v>
      </c>
      <c r="AO46" s="133">
        <v>0</v>
      </c>
      <c r="AP46" s="133">
        <v>0</v>
      </c>
      <c r="AQ46" s="133">
        <v>0</v>
      </c>
      <c r="AR46" s="133">
        <v>0</v>
      </c>
      <c r="AS46" s="133">
        <v>0</v>
      </c>
      <c r="AT46" s="133">
        <v>0</v>
      </c>
      <c r="AU46" s="133">
        <v>0</v>
      </c>
      <c r="AV46" s="133">
        <v>0</v>
      </c>
      <c r="AW46" s="133">
        <v>0</v>
      </c>
      <c r="AX46" s="133">
        <v>0</v>
      </c>
      <c r="AY46" s="133">
        <v>0</v>
      </c>
      <c r="AZ46" s="133">
        <v>0</v>
      </c>
      <c r="BA46" s="133">
        <v>0</v>
      </c>
      <c r="BB46" s="133">
        <v>0</v>
      </c>
      <c r="BC46" s="133">
        <v>0</v>
      </c>
      <c r="BD46" s="133">
        <v>0</v>
      </c>
      <c r="BE46" s="133">
        <v>0</v>
      </c>
      <c r="BF46" s="133">
        <v>0</v>
      </c>
      <c r="BG46" s="133">
        <v>0</v>
      </c>
      <c r="BH46" s="133">
        <v>0</v>
      </c>
      <c r="BI46" s="133">
        <v>0</v>
      </c>
      <c r="BJ46" s="133">
        <v>0</v>
      </c>
      <c r="BK46" s="133">
        <v>0</v>
      </c>
      <c r="BL46" s="133">
        <v>0</v>
      </c>
      <c r="BM46" s="133">
        <v>0</v>
      </c>
      <c r="BN46" s="133">
        <v>0</v>
      </c>
      <c r="BO46" s="133">
        <v>0</v>
      </c>
      <c r="BP46" s="133">
        <v>0</v>
      </c>
      <c r="BQ46" s="133">
        <v>0</v>
      </c>
      <c r="BR46" s="133">
        <v>0</v>
      </c>
      <c r="BS46" s="381" t="str">
        <v>[C-i-C]</v>
      </c>
      <c r="BT46" s="381" t="str">
        <v>[C-i-C]</v>
      </c>
      <c r="BU46" s="381" t="str">
        <v>[C-i-C]</v>
      </c>
      <c r="BV46" s="381" t="str">
        <v>[C-i-C]</v>
      </c>
      <c r="BW46" s="381" t="str">
        <v>[C-i-C]</v>
      </c>
      <c r="BX46" s="381" t="str">
        <v>[C-i-C]</v>
      </c>
      <c r="BY46" s="381" t="str">
        <v>[C-i-C]</v>
      </c>
      <c r="BZ46" s="381" t="str">
        <v>[C-i-C]</v>
      </c>
      <c r="CA46" s="381" t="str">
        <v>[C-i-C]</v>
      </c>
      <c r="CB46" s="381" t="str">
        <v>[C-i-C]</v>
      </c>
      <c r="CC46" s="381" t="str">
        <v>[C-i-C]</v>
      </c>
      <c r="CD46" s="381" t="str">
        <v>[C-i-C]</v>
      </c>
      <c r="CE46" s="381" t="str">
        <v>[C-i-C]</v>
      </c>
      <c r="CF46" s="381" t="str">
        <v>[C-i-C]</v>
      </c>
      <c r="CG46" s="381" t="str">
        <v>[C-i-C]</v>
      </c>
      <c r="CH46" s="381" t="str">
        <v>[C-i-C]</v>
      </c>
      <c r="CI46" s="381" t="str">
        <v>[C-i-C]</v>
      </c>
      <c r="CJ46" s="381" t="str">
        <v>[C-i-C]</v>
      </c>
      <c r="CK46" s="381" t="str">
        <v>[C-i-C]</v>
      </c>
      <c r="CL46" s="381" t="str">
        <v>[C-i-C]</v>
      </c>
      <c r="CM46" s="381" t="str">
        <v>[C-i-C]</v>
      </c>
      <c r="CN46" s="381" t="str">
        <v>[C-i-C]</v>
      </c>
      <c r="CO46" s="133">
        <v>0</v>
      </c>
      <c r="CP46" s="133">
        <v>0</v>
      </c>
      <c r="CQ46" s="133">
        <v>0</v>
      </c>
      <c r="CR46" s="133">
        <v>0</v>
      </c>
      <c r="CS46" s="133">
        <v>0</v>
      </c>
      <c r="CT46" s="133">
        <v>0</v>
      </c>
      <c r="CU46" s="133">
        <v>0</v>
      </c>
      <c r="CV46" s="133">
        <v>0</v>
      </c>
      <c r="CW46" s="133">
        <v>0</v>
      </c>
      <c r="CX46" s="133">
        <v>0</v>
      </c>
      <c r="CY46" s="133">
        <v>0</v>
      </c>
      <c r="CZ46" s="133">
        <v>0</v>
      </c>
      <c r="DA46" s="133">
        <v>0</v>
      </c>
      <c r="DB46" s="133">
        <v>0</v>
      </c>
      <c r="DC46" s="133">
        <v>0</v>
      </c>
      <c r="DD46" s="133">
        <v>0</v>
      </c>
      <c r="DE46" s="133">
        <v>0</v>
      </c>
      <c r="DF46" s="133">
        <v>0</v>
      </c>
      <c r="DG46" s="133">
        <v>0</v>
      </c>
      <c r="DH46" s="133">
        <v>0</v>
      </c>
      <c r="DI46" s="133">
        <v>0</v>
      </c>
      <c r="DJ46" s="133">
        <v>0</v>
      </c>
      <c r="DK46" s="133">
        <v>0</v>
      </c>
      <c r="DL46" s="133">
        <v>0</v>
      </c>
      <c r="DM46" s="133">
        <v>0</v>
      </c>
      <c r="DN46" s="133">
        <v>0</v>
      </c>
      <c r="DO46" s="133">
        <v>0</v>
      </c>
      <c r="DP46" s="133">
        <v>0</v>
      </c>
      <c r="DQ46" s="133">
        <v>0</v>
      </c>
      <c r="DR46" s="133">
        <v>0</v>
      </c>
      <c r="DS46" s="133">
        <v>0</v>
      </c>
      <c r="DU46" s="223"/>
      <c r="DV46" s="223"/>
      <c r="DW46" s="223"/>
      <c r="DX46" s="223"/>
      <c r="DY46" s="223"/>
      <c r="DZ46" s="223"/>
      <c r="EA46" s="223">
        <v>94326.054911999992</v>
      </c>
      <c r="EB46" s="223">
        <v>709209.68601600023</v>
      </c>
      <c r="EC46" s="223">
        <v>48923.074559999994</v>
      </c>
      <c r="ED46" s="223">
        <f t="shared" si="0"/>
        <v>0</v>
      </c>
      <c r="EE46" s="223">
        <f t="shared" si="1"/>
        <v>0</v>
      </c>
      <c r="EF46" s="147" t="str">
        <f t="shared" si="2"/>
        <v>ERROR</v>
      </c>
      <c r="EG46" s="223">
        <f t="shared" si="3"/>
        <v>852458.81548800017</v>
      </c>
      <c r="EJ46" s="223">
        <v>48923.074559999994</v>
      </c>
      <c r="EK46" s="223">
        <v>0</v>
      </c>
      <c r="EM46" s="147" t="str">
        <f>INDEX(Inputs!$EH$3:$EH$459,MATCH($B46,Inputs!$B$3:$B$459,0))</f>
        <v>Yes</v>
      </c>
    </row>
    <row r="47" spans="1:143" ht="12.6" thickBot="1" x14ac:dyDescent="0.45">
      <c r="A47" s="133" t="str">
        <v>Land and Environment</v>
      </c>
      <c r="B47" s="381" t="str">
        <v>[C-i-C] Item 38</v>
      </c>
      <c r="C47" s="133" t="str">
        <v>Non-labour</v>
      </c>
      <c r="D47" s="133" t="str">
        <v>PT004728 - 4</v>
      </c>
      <c r="E47" s="133" t="str">
        <v>Outsource Consultant</v>
      </c>
      <c r="F47" s="133">
        <v>0</v>
      </c>
      <c r="G47" s="133">
        <v>0</v>
      </c>
      <c r="H47" s="133">
        <v>0</v>
      </c>
      <c r="I47" s="133">
        <v>0</v>
      </c>
      <c r="J47" s="133">
        <v>0</v>
      </c>
      <c r="K47" s="133">
        <v>0</v>
      </c>
      <c r="L47" s="133">
        <v>0</v>
      </c>
      <c r="M47" s="381" t="str">
        <v>[C-i-C]</v>
      </c>
      <c r="N47" s="381" t="str">
        <v>[C-i-C]</v>
      </c>
      <c r="O47" s="381" t="str">
        <v>[C-i-C]</v>
      </c>
      <c r="P47" s="381" t="str">
        <v>[C-i-C]</v>
      </c>
      <c r="Q47" s="381" t="str">
        <v>[C-i-C]</v>
      </c>
      <c r="R47" s="381" t="str">
        <v>[C-i-C]</v>
      </c>
      <c r="S47" s="381" t="str">
        <v>[C-i-C]</v>
      </c>
      <c r="T47" s="381" t="str">
        <v>[C-i-C]</v>
      </c>
      <c r="U47" s="381" t="str">
        <v>[C-i-C]</v>
      </c>
      <c r="V47" s="381" t="str">
        <v>[C-i-C]</v>
      </c>
      <c r="W47" s="381" t="str">
        <v>[C-i-C]</v>
      </c>
      <c r="X47" s="381" t="str">
        <v>[C-i-C]</v>
      </c>
      <c r="Y47" s="381" t="str">
        <v>[C-i-C]</v>
      </c>
      <c r="Z47" s="381" t="str">
        <v>[C-i-C]</v>
      </c>
      <c r="AA47" s="381" t="str">
        <v>[C-i-C]</v>
      </c>
      <c r="AB47" s="381" t="str">
        <v>[C-i-C]</v>
      </c>
      <c r="AC47" s="381" t="str">
        <v>[C-i-C]</v>
      </c>
      <c r="AD47" s="381" t="str">
        <v>[C-i-C]</v>
      </c>
      <c r="AE47" s="381" t="str">
        <v>[C-i-C]</v>
      </c>
      <c r="AF47" s="381" t="str">
        <v>[C-i-C]</v>
      </c>
      <c r="AG47" s="381" t="str">
        <v>[C-i-C]</v>
      </c>
      <c r="AH47" s="381" t="str">
        <v>[C-i-C]</v>
      </c>
      <c r="AI47" s="133">
        <v>0</v>
      </c>
      <c r="AJ47" s="133">
        <v>0</v>
      </c>
      <c r="AK47" s="133">
        <v>0</v>
      </c>
      <c r="AL47" s="133">
        <v>0</v>
      </c>
      <c r="AM47" s="133">
        <v>0</v>
      </c>
      <c r="AN47" s="133">
        <v>0</v>
      </c>
      <c r="AO47" s="133">
        <v>0</v>
      </c>
      <c r="AP47" s="133">
        <v>0</v>
      </c>
      <c r="AQ47" s="133">
        <v>0</v>
      </c>
      <c r="AR47" s="133">
        <v>0</v>
      </c>
      <c r="AS47" s="133">
        <v>0</v>
      </c>
      <c r="AT47" s="133">
        <v>0</v>
      </c>
      <c r="AU47" s="133">
        <v>0</v>
      </c>
      <c r="AV47" s="133">
        <v>0</v>
      </c>
      <c r="AW47" s="133">
        <v>0</v>
      </c>
      <c r="AX47" s="133">
        <v>0</v>
      </c>
      <c r="AY47" s="133">
        <v>0</v>
      </c>
      <c r="AZ47" s="133">
        <v>0</v>
      </c>
      <c r="BA47" s="133">
        <v>0</v>
      </c>
      <c r="BB47" s="133">
        <v>0</v>
      </c>
      <c r="BC47" s="133">
        <v>0</v>
      </c>
      <c r="BD47" s="133">
        <v>0</v>
      </c>
      <c r="BE47" s="133">
        <v>0</v>
      </c>
      <c r="BF47" s="133">
        <v>0</v>
      </c>
      <c r="BG47" s="133">
        <v>0</v>
      </c>
      <c r="BH47" s="133">
        <v>0</v>
      </c>
      <c r="BI47" s="133">
        <v>0</v>
      </c>
      <c r="BJ47" s="133">
        <v>0</v>
      </c>
      <c r="BK47" s="133">
        <v>0</v>
      </c>
      <c r="BL47" s="133">
        <v>0</v>
      </c>
      <c r="BM47" s="133">
        <v>0</v>
      </c>
      <c r="BN47" s="133">
        <v>0</v>
      </c>
      <c r="BO47" s="133">
        <v>0</v>
      </c>
      <c r="BP47" s="133">
        <v>0</v>
      </c>
      <c r="BQ47" s="133">
        <v>0</v>
      </c>
      <c r="BR47" s="133">
        <v>0</v>
      </c>
      <c r="BS47" s="381" t="str">
        <v>[C-i-C]</v>
      </c>
      <c r="BT47" s="381" t="str">
        <v>[C-i-C]</v>
      </c>
      <c r="BU47" s="381" t="str">
        <v>[C-i-C]</v>
      </c>
      <c r="BV47" s="381" t="str">
        <v>[C-i-C]</v>
      </c>
      <c r="BW47" s="381" t="str">
        <v>[C-i-C]</v>
      </c>
      <c r="BX47" s="381" t="str">
        <v>[C-i-C]</v>
      </c>
      <c r="BY47" s="381" t="str">
        <v>[C-i-C]</v>
      </c>
      <c r="BZ47" s="381" t="str">
        <v>[C-i-C]</v>
      </c>
      <c r="CA47" s="381" t="str">
        <v>[C-i-C]</v>
      </c>
      <c r="CB47" s="381" t="str">
        <v>[C-i-C]</v>
      </c>
      <c r="CC47" s="381" t="str">
        <v>[C-i-C]</v>
      </c>
      <c r="CD47" s="381" t="str">
        <v>[C-i-C]</v>
      </c>
      <c r="CE47" s="381" t="str">
        <v>[C-i-C]</v>
      </c>
      <c r="CF47" s="381" t="str">
        <v>[C-i-C]</v>
      </c>
      <c r="CG47" s="381" t="str">
        <v>[C-i-C]</v>
      </c>
      <c r="CH47" s="381" t="str">
        <v>[C-i-C]</v>
      </c>
      <c r="CI47" s="381" t="str">
        <v>[C-i-C]</v>
      </c>
      <c r="CJ47" s="381" t="str">
        <v>[C-i-C]</v>
      </c>
      <c r="CK47" s="381" t="str">
        <v>[C-i-C]</v>
      </c>
      <c r="CL47" s="381" t="str">
        <v>[C-i-C]</v>
      </c>
      <c r="CM47" s="381" t="str">
        <v>[C-i-C]</v>
      </c>
      <c r="CN47" s="381" t="str">
        <v>[C-i-C]</v>
      </c>
      <c r="CO47" s="133">
        <v>0</v>
      </c>
      <c r="CP47" s="133">
        <v>0</v>
      </c>
      <c r="CQ47" s="133">
        <v>0</v>
      </c>
      <c r="CR47" s="133">
        <v>0</v>
      </c>
      <c r="CS47" s="133">
        <v>0</v>
      </c>
      <c r="CT47" s="133">
        <v>0</v>
      </c>
      <c r="CU47" s="133">
        <v>0</v>
      </c>
      <c r="CV47" s="133">
        <v>0</v>
      </c>
      <c r="CW47" s="133">
        <v>0</v>
      </c>
      <c r="CX47" s="133">
        <v>0</v>
      </c>
      <c r="CY47" s="133">
        <v>0</v>
      </c>
      <c r="CZ47" s="133">
        <v>0</v>
      </c>
      <c r="DA47" s="133">
        <v>0</v>
      </c>
      <c r="DB47" s="133">
        <v>0</v>
      </c>
      <c r="DC47" s="133">
        <v>0</v>
      </c>
      <c r="DD47" s="133">
        <v>0</v>
      </c>
      <c r="DE47" s="133">
        <v>0</v>
      </c>
      <c r="DF47" s="133">
        <v>0</v>
      </c>
      <c r="DG47" s="133">
        <v>0</v>
      </c>
      <c r="DH47" s="133">
        <v>0</v>
      </c>
      <c r="DI47" s="133">
        <v>0</v>
      </c>
      <c r="DJ47" s="133">
        <v>0</v>
      </c>
      <c r="DK47" s="133">
        <v>0</v>
      </c>
      <c r="DL47" s="133">
        <v>0</v>
      </c>
      <c r="DM47" s="133">
        <v>0</v>
      </c>
      <c r="DN47" s="133">
        <v>0</v>
      </c>
      <c r="DO47" s="133">
        <v>0</v>
      </c>
      <c r="DP47" s="133">
        <v>0</v>
      </c>
      <c r="DQ47" s="133">
        <v>0</v>
      </c>
      <c r="DR47" s="133">
        <v>0</v>
      </c>
      <c r="DS47" s="133">
        <v>0</v>
      </c>
      <c r="DU47" s="223"/>
      <c r="DV47" s="223"/>
      <c r="DW47" s="223"/>
      <c r="DX47" s="223"/>
      <c r="DY47" s="223"/>
      <c r="DZ47" s="223"/>
      <c r="EA47" s="223">
        <v>0</v>
      </c>
      <c r="EB47" s="223">
        <v>771223.52701440023</v>
      </c>
      <c r="EC47" s="223">
        <v>0</v>
      </c>
      <c r="ED47" s="223">
        <f t="shared" si="0"/>
        <v>0</v>
      </c>
      <c r="EE47" s="223">
        <f t="shared" si="1"/>
        <v>0</v>
      </c>
      <c r="EF47" s="147" t="str">
        <f t="shared" si="2"/>
        <v>ERROR</v>
      </c>
      <c r="EG47" s="223">
        <f t="shared" si="3"/>
        <v>771223.52701440023</v>
      </c>
      <c r="EJ47" s="223">
        <v>0</v>
      </c>
      <c r="EK47" s="223">
        <v>0</v>
      </c>
      <c r="EM47" s="147" t="str">
        <f>INDEX(Inputs!$EH$3:$EH$459,MATCH($B47,Inputs!$B$3:$B$459,0))</f>
        <v>Yes</v>
      </c>
    </row>
    <row r="48" spans="1:143" ht="12.6" thickBot="1" x14ac:dyDescent="0.45">
      <c r="A48" s="133" t="str">
        <v>Land and Environment</v>
      </c>
      <c r="B48" s="381" t="str">
        <v>[C-i-C] Item 39</v>
      </c>
      <c r="C48" s="133" t="str">
        <v>Non-labour</v>
      </c>
      <c r="D48" s="133" t="str">
        <v>PT004728 - 4</v>
      </c>
      <c r="E48" s="133" t="str">
        <v>Outsource Consultant</v>
      </c>
      <c r="F48" s="133">
        <v>0</v>
      </c>
      <c r="G48" s="133">
        <v>0</v>
      </c>
      <c r="H48" s="133">
        <v>0</v>
      </c>
      <c r="I48" s="133">
        <v>0</v>
      </c>
      <c r="J48" s="133">
        <v>0</v>
      </c>
      <c r="K48" s="133">
        <v>0</v>
      </c>
      <c r="L48" s="133">
        <v>0</v>
      </c>
      <c r="M48" s="381" t="str">
        <v>[C-i-C]</v>
      </c>
      <c r="N48" s="381" t="str">
        <v>[C-i-C]</v>
      </c>
      <c r="O48" s="381" t="str">
        <v>[C-i-C]</v>
      </c>
      <c r="P48" s="381" t="str">
        <v>[C-i-C]</v>
      </c>
      <c r="Q48" s="381" t="str">
        <v>[C-i-C]</v>
      </c>
      <c r="R48" s="381" t="str">
        <v>[C-i-C]</v>
      </c>
      <c r="S48" s="381" t="str">
        <v>[C-i-C]</v>
      </c>
      <c r="T48" s="381" t="str">
        <v>[C-i-C]</v>
      </c>
      <c r="U48" s="381" t="str">
        <v>[C-i-C]</v>
      </c>
      <c r="V48" s="381" t="str">
        <v>[C-i-C]</v>
      </c>
      <c r="W48" s="381" t="str">
        <v>[C-i-C]</v>
      </c>
      <c r="X48" s="381" t="str">
        <v>[C-i-C]</v>
      </c>
      <c r="Y48" s="381" t="str">
        <v>[C-i-C]</v>
      </c>
      <c r="Z48" s="381" t="str">
        <v>[C-i-C]</v>
      </c>
      <c r="AA48" s="381" t="str">
        <v>[C-i-C]</v>
      </c>
      <c r="AB48" s="381" t="str">
        <v>[C-i-C]</v>
      </c>
      <c r="AC48" s="381" t="str">
        <v>[C-i-C]</v>
      </c>
      <c r="AD48" s="381" t="str">
        <v>[C-i-C]</v>
      </c>
      <c r="AE48" s="381" t="str">
        <v>[C-i-C]</v>
      </c>
      <c r="AF48" s="381" t="str">
        <v>[C-i-C]</v>
      </c>
      <c r="AG48" s="381" t="str">
        <v>[C-i-C]</v>
      </c>
      <c r="AH48" s="381" t="str">
        <v>[C-i-C]</v>
      </c>
      <c r="AI48" s="133">
        <v>0</v>
      </c>
      <c r="AJ48" s="133">
        <v>0</v>
      </c>
      <c r="AK48" s="133">
        <v>0</v>
      </c>
      <c r="AL48" s="133">
        <v>0</v>
      </c>
      <c r="AM48" s="133">
        <v>0</v>
      </c>
      <c r="AN48" s="133">
        <v>0</v>
      </c>
      <c r="AO48" s="133">
        <v>0</v>
      </c>
      <c r="AP48" s="133">
        <v>0</v>
      </c>
      <c r="AQ48" s="133">
        <v>0</v>
      </c>
      <c r="AR48" s="133">
        <v>0</v>
      </c>
      <c r="AS48" s="133">
        <v>0</v>
      </c>
      <c r="AT48" s="133">
        <v>0</v>
      </c>
      <c r="AU48" s="133">
        <v>0</v>
      </c>
      <c r="AV48" s="133">
        <v>0</v>
      </c>
      <c r="AW48" s="133">
        <v>0</v>
      </c>
      <c r="AX48" s="133">
        <v>0</v>
      </c>
      <c r="AY48" s="133">
        <v>0</v>
      </c>
      <c r="AZ48" s="133">
        <v>0</v>
      </c>
      <c r="BA48" s="133">
        <v>0</v>
      </c>
      <c r="BB48" s="133">
        <v>0</v>
      </c>
      <c r="BC48" s="133">
        <v>0</v>
      </c>
      <c r="BD48" s="133">
        <v>0</v>
      </c>
      <c r="BE48" s="133">
        <v>0</v>
      </c>
      <c r="BF48" s="133">
        <v>0</v>
      </c>
      <c r="BG48" s="133">
        <v>0</v>
      </c>
      <c r="BH48" s="133">
        <v>0</v>
      </c>
      <c r="BI48" s="133">
        <v>0</v>
      </c>
      <c r="BJ48" s="133">
        <v>0</v>
      </c>
      <c r="BK48" s="133">
        <v>0</v>
      </c>
      <c r="BL48" s="133">
        <v>0</v>
      </c>
      <c r="BM48" s="133">
        <v>0</v>
      </c>
      <c r="BN48" s="133">
        <v>0</v>
      </c>
      <c r="BO48" s="133">
        <v>0</v>
      </c>
      <c r="BP48" s="133">
        <v>0</v>
      </c>
      <c r="BQ48" s="133">
        <v>0</v>
      </c>
      <c r="BR48" s="133">
        <v>0</v>
      </c>
      <c r="BS48" s="381" t="str">
        <v>[C-i-C]</v>
      </c>
      <c r="BT48" s="381" t="str">
        <v>[C-i-C]</v>
      </c>
      <c r="BU48" s="381" t="str">
        <v>[C-i-C]</v>
      </c>
      <c r="BV48" s="381" t="str">
        <v>[C-i-C]</v>
      </c>
      <c r="BW48" s="381" t="str">
        <v>[C-i-C]</v>
      </c>
      <c r="BX48" s="381" t="str">
        <v>[C-i-C]</v>
      </c>
      <c r="BY48" s="381" t="str">
        <v>[C-i-C]</v>
      </c>
      <c r="BZ48" s="381" t="str">
        <v>[C-i-C]</v>
      </c>
      <c r="CA48" s="381" t="str">
        <v>[C-i-C]</v>
      </c>
      <c r="CB48" s="381" t="str">
        <v>[C-i-C]</v>
      </c>
      <c r="CC48" s="381" t="str">
        <v>[C-i-C]</v>
      </c>
      <c r="CD48" s="381" t="str">
        <v>[C-i-C]</v>
      </c>
      <c r="CE48" s="381" t="str">
        <v>[C-i-C]</v>
      </c>
      <c r="CF48" s="381" t="str">
        <v>[C-i-C]</v>
      </c>
      <c r="CG48" s="381" t="str">
        <v>[C-i-C]</v>
      </c>
      <c r="CH48" s="381" t="str">
        <v>[C-i-C]</v>
      </c>
      <c r="CI48" s="381" t="str">
        <v>[C-i-C]</v>
      </c>
      <c r="CJ48" s="381" t="str">
        <v>[C-i-C]</v>
      </c>
      <c r="CK48" s="381" t="str">
        <v>[C-i-C]</v>
      </c>
      <c r="CL48" s="381" t="str">
        <v>[C-i-C]</v>
      </c>
      <c r="CM48" s="381" t="str">
        <v>[C-i-C]</v>
      </c>
      <c r="CN48" s="381" t="str">
        <v>[C-i-C]</v>
      </c>
      <c r="CO48" s="133">
        <v>0</v>
      </c>
      <c r="CP48" s="133">
        <v>704.51199999999994</v>
      </c>
      <c r="CQ48" s="133">
        <v>0</v>
      </c>
      <c r="CR48" s="133">
        <v>0</v>
      </c>
      <c r="CS48" s="133">
        <v>704.51199999999994</v>
      </c>
      <c r="CT48" s="133">
        <v>0</v>
      </c>
      <c r="CU48" s="133">
        <v>0</v>
      </c>
      <c r="CV48" s="133">
        <v>0</v>
      </c>
      <c r="CW48" s="133">
        <v>0</v>
      </c>
      <c r="CX48" s="133">
        <v>0</v>
      </c>
      <c r="CY48" s="133">
        <v>0</v>
      </c>
      <c r="CZ48" s="133">
        <v>0</v>
      </c>
      <c r="DA48" s="133">
        <v>0</v>
      </c>
      <c r="DB48" s="133">
        <v>0</v>
      </c>
      <c r="DC48" s="133">
        <v>0</v>
      </c>
      <c r="DD48" s="133">
        <v>0</v>
      </c>
      <c r="DE48" s="133">
        <v>0</v>
      </c>
      <c r="DF48" s="133">
        <v>0</v>
      </c>
      <c r="DG48" s="133">
        <v>0</v>
      </c>
      <c r="DH48" s="133">
        <v>0</v>
      </c>
      <c r="DI48" s="133">
        <v>0</v>
      </c>
      <c r="DJ48" s="133">
        <v>0</v>
      </c>
      <c r="DK48" s="133">
        <v>0</v>
      </c>
      <c r="DL48" s="133">
        <v>0</v>
      </c>
      <c r="DM48" s="133">
        <v>0</v>
      </c>
      <c r="DN48" s="133">
        <v>0</v>
      </c>
      <c r="DO48" s="133">
        <v>0</v>
      </c>
      <c r="DP48" s="133">
        <v>0</v>
      </c>
      <c r="DQ48" s="133">
        <v>0</v>
      </c>
      <c r="DR48" s="133">
        <v>0</v>
      </c>
      <c r="DS48" s="133">
        <v>0</v>
      </c>
      <c r="DU48" s="223"/>
      <c r="DV48" s="223"/>
      <c r="DW48" s="223"/>
      <c r="DX48" s="223"/>
      <c r="DY48" s="223"/>
      <c r="DZ48" s="223"/>
      <c r="EA48" s="223">
        <v>3522.56</v>
      </c>
      <c r="EB48" s="223">
        <v>4227.0720000000001</v>
      </c>
      <c r="EC48" s="223">
        <v>3522.5599999999995</v>
      </c>
      <c r="ED48" s="223">
        <f t="shared" si="0"/>
        <v>0</v>
      </c>
      <c r="EE48" s="223">
        <f t="shared" si="1"/>
        <v>0</v>
      </c>
      <c r="EF48" s="147" t="str">
        <f t="shared" si="2"/>
        <v>ERROR</v>
      </c>
      <c r="EG48" s="223">
        <f t="shared" si="3"/>
        <v>11272.191999999999</v>
      </c>
      <c r="EJ48" s="223">
        <v>2113.5360000000001</v>
      </c>
      <c r="EK48" s="223">
        <v>1409.0239999999999</v>
      </c>
      <c r="EM48" s="147" t="str">
        <f>INDEX(Inputs!$EH$3:$EH$459,MATCH($B48,Inputs!$B$3:$B$459,0))</f>
        <v>No</v>
      </c>
    </row>
    <row r="49" spans="1:143" ht="12.6" thickBot="1" x14ac:dyDescent="0.45">
      <c r="A49" s="133" t="str">
        <v>Project Development</v>
      </c>
      <c r="B49" s="381" t="str">
        <v>[C-i-C] Item 40</v>
      </c>
      <c r="C49" s="133" t="str">
        <v>Non-labour</v>
      </c>
      <c r="D49" s="133" t="str">
        <v>PT004728 - 4</v>
      </c>
      <c r="E49" s="133" t="str">
        <v>Outsource Consultant</v>
      </c>
      <c r="F49" s="133">
        <v>0</v>
      </c>
      <c r="G49" s="133">
        <v>0</v>
      </c>
      <c r="H49" s="133">
        <v>0</v>
      </c>
      <c r="I49" s="133">
        <v>0</v>
      </c>
      <c r="J49" s="133">
        <v>0</v>
      </c>
      <c r="K49" s="133">
        <v>0</v>
      </c>
      <c r="L49" s="133">
        <v>0</v>
      </c>
      <c r="M49" s="381" t="str">
        <v>[C-i-C]</v>
      </c>
      <c r="N49" s="381" t="str">
        <v>[C-i-C]</v>
      </c>
      <c r="O49" s="381" t="str">
        <v>[C-i-C]</v>
      </c>
      <c r="P49" s="381" t="str">
        <v>[C-i-C]</v>
      </c>
      <c r="Q49" s="381" t="str">
        <v>[C-i-C]</v>
      </c>
      <c r="R49" s="381" t="str">
        <v>[C-i-C]</v>
      </c>
      <c r="S49" s="381" t="str">
        <v>[C-i-C]</v>
      </c>
      <c r="T49" s="381" t="str">
        <v>[C-i-C]</v>
      </c>
      <c r="U49" s="381" t="str">
        <v>[C-i-C]</v>
      </c>
      <c r="V49" s="381" t="str">
        <v>[C-i-C]</v>
      </c>
      <c r="W49" s="381" t="str">
        <v>[C-i-C]</v>
      </c>
      <c r="X49" s="381" t="str">
        <v>[C-i-C]</v>
      </c>
      <c r="Y49" s="381" t="str">
        <v>[C-i-C]</v>
      </c>
      <c r="Z49" s="381" t="str">
        <v>[C-i-C]</v>
      </c>
      <c r="AA49" s="381" t="str">
        <v>[C-i-C]</v>
      </c>
      <c r="AB49" s="381" t="str">
        <v>[C-i-C]</v>
      </c>
      <c r="AC49" s="381" t="str">
        <v>[C-i-C]</v>
      </c>
      <c r="AD49" s="381" t="str">
        <v>[C-i-C]</v>
      </c>
      <c r="AE49" s="381" t="str">
        <v>[C-i-C]</v>
      </c>
      <c r="AF49" s="381" t="str">
        <v>[C-i-C]</v>
      </c>
      <c r="AG49" s="381" t="str">
        <v>[C-i-C]</v>
      </c>
      <c r="AH49" s="381" t="str">
        <v>[C-i-C]</v>
      </c>
      <c r="AI49" s="133">
        <v>0</v>
      </c>
      <c r="AJ49" s="133">
        <v>0</v>
      </c>
      <c r="AK49" s="133">
        <v>0</v>
      </c>
      <c r="AL49" s="133">
        <v>0</v>
      </c>
      <c r="AM49" s="133">
        <v>0</v>
      </c>
      <c r="AN49" s="133">
        <v>0</v>
      </c>
      <c r="AO49" s="133">
        <v>0</v>
      </c>
      <c r="AP49" s="133">
        <v>0</v>
      </c>
      <c r="AQ49" s="133">
        <v>0</v>
      </c>
      <c r="AR49" s="133">
        <v>0</v>
      </c>
      <c r="AS49" s="133">
        <v>0</v>
      </c>
      <c r="AT49" s="133">
        <v>0</v>
      </c>
      <c r="AU49" s="133">
        <v>0</v>
      </c>
      <c r="AV49" s="133">
        <v>0</v>
      </c>
      <c r="AW49" s="133">
        <v>0</v>
      </c>
      <c r="AX49" s="133">
        <v>0</v>
      </c>
      <c r="AY49" s="133">
        <v>0</v>
      </c>
      <c r="AZ49" s="133">
        <v>0</v>
      </c>
      <c r="BA49" s="133">
        <v>0</v>
      </c>
      <c r="BB49" s="133">
        <v>0</v>
      </c>
      <c r="BC49" s="133">
        <v>0</v>
      </c>
      <c r="BD49" s="133">
        <v>0</v>
      </c>
      <c r="BE49" s="133">
        <v>0</v>
      </c>
      <c r="BF49" s="133">
        <v>0</v>
      </c>
      <c r="BG49" s="133">
        <v>0</v>
      </c>
      <c r="BH49" s="133">
        <v>0</v>
      </c>
      <c r="BI49" s="133">
        <v>0</v>
      </c>
      <c r="BJ49" s="133">
        <v>0</v>
      </c>
      <c r="BK49" s="133">
        <v>0</v>
      </c>
      <c r="BL49" s="133">
        <v>0</v>
      </c>
      <c r="BM49" s="133">
        <v>0</v>
      </c>
      <c r="BN49" s="133">
        <v>0</v>
      </c>
      <c r="BO49" s="133">
        <v>0</v>
      </c>
      <c r="BP49" s="133">
        <v>0</v>
      </c>
      <c r="BQ49" s="133">
        <v>0</v>
      </c>
      <c r="BR49" s="133">
        <v>0</v>
      </c>
      <c r="BS49" s="381" t="str">
        <v>[C-i-C]</v>
      </c>
      <c r="BT49" s="381" t="str">
        <v>[C-i-C]</v>
      </c>
      <c r="BU49" s="381" t="str">
        <v>[C-i-C]</v>
      </c>
      <c r="BV49" s="381" t="str">
        <v>[C-i-C]</v>
      </c>
      <c r="BW49" s="381" t="str">
        <v>[C-i-C]</v>
      </c>
      <c r="BX49" s="381" t="str">
        <v>[C-i-C]</v>
      </c>
      <c r="BY49" s="381" t="str">
        <v>[C-i-C]</v>
      </c>
      <c r="BZ49" s="381" t="str">
        <v>[C-i-C]</v>
      </c>
      <c r="CA49" s="381" t="str">
        <v>[C-i-C]</v>
      </c>
      <c r="CB49" s="381" t="str">
        <v>[C-i-C]</v>
      </c>
      <c r="CC49" s="381" t="str">
        <v>[C-i-C]</v>
      </c>
      <c r="CD49" s="381" t="str">
        <v>[C-i-C]</v>
      </c>
      <c r="CE49" s="381" t="str">
        <v>[C-i-C]</v>
      </c>
      <c r="CF49" s="381" t="str">
        <v>[C-i-C]</v>
      </c>
      <c r="CG49" s="381" t="str">
        <v>[C-i-C]</v>
      </c>
      <c r="CH49" s="381" t="str">
        <v>[C-i-C]</v>
      </c>
      <c r="CI49" s="381" t="str">
        <v>[C-i-C]</v>
      </c>
      <c r="CJ49" s="381" t="str">
        <v>[C-i-C]</v>
      </c>
      <c r="CK49" s="381" t="str">
        <v>[C-i-C]</v>
      </c>
      <c r="CL49" s="381" t="str">
        <v>[C-i-C]</v>
      </c>
      <c r="CM49" s="381" t="str">
        <v>[C-i-C]</v>
      </c>
      <c r="CN49" s="381" t="str">
        <v>[C-i-C]</v>
      </c>
      <c r="CO49" s="133">
        <v>0</v>
      </c>
      <c r="CP49" s="133">
        <v>0</v>
      </c>
      <c r="CQ49" s="133">
        <v>0</v>
      </c>
      <c r="CR49" s="133">
        <v>0</v>
      </c>
      <c r="CS49" s="133">
        <v>0</v>
      </c>
      <c r="CT49" s="133">
        <v>0</v>
      </c>
      <c r="CU49" s="133">
        <v>0</v>
      </c>
      <c r="CV49" s="133">
        <v>0</v>
      </c>
      <c r="CW49" s="133">
        <v>0</v>
      </c>
      <c r="CX49" s="133">
        <v>0</v>
      </c>
      <c r="CY49" s="133">
        <v>0</v>
      </c>
      <c r="CZ49" s="133">
        <v>0</v>
      </c>
      <c r="DA49" s="133">
        <v>0</v>
      </c>
      <c r="DB49" s="133">
        <v>0</v>
      </c>
      <c r="DC49" s="133">
        <v>0</v>
      </c>
      <c r="DD49" s="133">
        <v>0</v>
      </c>
      <c r="DE49" s="133">
        <v>0</v>
      </c>
      <c r="DF49" s="133">
        <v>0</v>
      </c>
      <c r="DG49" s="133">
        <v>0</v>
      </c>
      <c r="DH49" s="133">
        <v>0</v>
      </c>
      <c r="DI49" s="133">
        <v>0</v>
      </c>
      <c r="DJ49" s="133">
        <v>0</v>
      </c>
      <c r="DK49" s="133">
        <v>0</v>
      </c>
      <c r="DL49" s="133">
        <v>0</v>
      </c>
      <c r="DM49" s="133">
        <v>0</v>
      </c>
      <c r="DN49" s="133">
        <v>0</v>
      </c>
      <c r="DO49" s="133">
        <v>0</v>
      </c>
      <c r="DP49" s="133">
        <v>0</v>
      </c>
      <c r="DQ49" s="133">
        <v>0</v>
      </c>
      <c r="DR49" s="133">
        <v>0</v>
      </c>
      <c r="DS49" s="133">
        <v>0</v>
      </c>
      <c r="DU49" s="223"/>
      <c r="DV49" s="223"/>
      <c r="DW49" s="223"/>
      <c r="DX49" s="223"/>
      <c r="DY49" s="223"/>
      <c r="DZ49" s="223"/>
      <c r="EA49" s="223">
        <v>0</v>
      </c>
      <c r="EB49" s="223">
        <v>422707.19999999995</v>
      </c>
      <c r="EC49" s="223">
        <v>0</v>
      </c>
      <c r="ED49" s="223">
        <f t="shared" si="0"/>
        <v>0</v>
      </c>
      <c r="EE49" s="223">
        <f t="shared" si="1"/>
        <v>0</v>
      </c>
      <c r="EF49" s="147" t="str">
        <f t="shared" si="2"/>
        <v>ERROR</v>
      </c>
      <c r="EG49" s="223">
        <f t="shared" si="3"/>
        <v>422707.19999999995</v>
      </c>
      <c r="EJ49" s="223">
        <v>0</v>
      </c>
      <c r="EK49" s="223">
        <v>0</v>
      </c>
      <c r="EM49" s="147" t="str">
        <f>INDEX(Inputs!$EH$3:$EH$459,MATCH($B49,Inputs!$B$3:$B$459,0))</f>
        <v>No</v>
      </c>
    </row>
    <row r="50" spans="1:143" ht="12.6" thickBot="1" x14ac:dyDescent="0.45">
      <c r="A50" s="133" t="str">
        <v>Project Development</v>
      </c>
      <c r="B50" s="381" t="str">
        <v>[C-i-C] Item 41</v>
      </c>
      <c r="C50" s="133" t="str">
        <v>Non-labour</v>
      </c>
      <c r="D50" s="133" t="str">
        <v>PT004728 - 4</v>
      </c>
      <c r="E50" s="133" t="str">
        <v>Outsource Consultant</v>
      </c>
      <c r="F50" s="133">
        <v>0</v>
      </c>
      <c r="G50" s="133">
        <v>0</v>
      </c>
      <c r="H50" s="133">
        <v>0</v>
      </c>
      <c r="I50" s="133">
        <v>0</v>
      </c>
      <c r="J50" s="133">
        <v>0</v>
      </c>
      <c r="K50" s="133">
        <v>0</v>
      </c>
      <c r="L50" s="133">
        <v>0</v>
      </c>
      <c r="M50" s="381" t="str">
        <v>[C-i-C]</v>
      </c>
      <c r="N50" s="381" t="str">
        <v>[C-i-C]</v>
      </c>
      <c r="O50" s="381" t="str">
        <v>[C-i-C]</v>
      </c>
      <c r="P50" s="381" t="str">
        <v>[C-i-C]</v>
      </c>
      <c r="Q50" s="381" t="str">
        <v>[C-i-C]</v>
      </c>
      <c r="R50" s="381" t="str">
        <v>[C-i-C]</v>
      </c>
      <c r="S50" s="381" t="str">
        <v>[C-i-C]</v>
      </c>
      <c r="T50" s="381" t="str">
        <v>[C-i-C]</v>
      </c>
      <c r="U50" s="381" t="str">
        <v>[C-i-C]</v>
      </c>
      <c r="V50" s="381" t="str">
        <v>[C-i-C]</v>
      </c>
      <c r="W50" s="381" t="str">
        <v>[C-i-C]</v>
      </c>
      <c r="X50" s="381" t="str">
        <v>[C-i-C]</v>
      </c>
      <c r="Y50" s="381" t="str">
        <v>[C-i-C]</v>
      </c>
      <c r="Z50" s="381" t="str">
        <v>[C-i-C]</v>
      </c>
      <c r="AA50" s="381" t="str">
        <v>[C-i-C]</v>
      </c>
      <c r="AB50" s="381" t="str">
        <v>[C-i-C]</v>
      </c>
      <c r="AC50" s="381" t="str">
        <v>[C-i-C]</v>
      </c>
      <c r="AD50" s="381" t="str">
        <v>[C-i-C]</v>
      </c>
      <c r="AE50" s="381" t="str">
        <v>[C-i-C]</v>
      </c>
      <c r="AF50" s="381" t="str">
        <v>[C-i-C]</v>
      </c>
      <c r="AG50" s="381" t="str">
        <v>[C-i-C]</v>
      </c>
      <c r="AH50" s="381" t="str">
        <v>[C-i-C]</v>
      </c>
      <c r="AI50" s="133">
        <v>0</v>
      </c>
      <c r="AJ50" s="133">
        <v>0</v>
      </c>
      <c r="AK50" s="133">
        <v>0</v>
      </c>
      <c r="AL50" s="133">
        <v>0</v>
      </c>
      <c r="AM50" s="133">
        <v>0</v>
      </c>
      <c r="AN50" s="133">
        <v>0</v>
      </c>
      <c r="AO50" s="133">
        <v>0</v>
      </c>
      <c r="AP50" s="133">
        <v>0</v>
      </c>
      <c r="AQ50" s="133">
        <v>0</v>
      </c>
      <c r="AR50" s="133">
        <v>0</v>
      </c>
      <c r="AS50" s="133">
        <v>0</v>
      </c>
      <c r="AT50" s="133">
        <v>0</v>
      </c>
      <c r="AU50" s="133">
        <v>0</v>
      </c>
      <c r="AV50" s="133">
        <v>0</v>
      </c>
      <c r="AW50" s="133">
        <v>0</v>
      </c>
      <c r="AX50" s="133">
        <v>0</v>
      </c>
      <c r="AY50" s="133">
        <v>0</v>
      </c>
      <c r="AZ50" s="133">
        <v>0</v>
      </c>
      <c r="BA50" s="133">
        <v>0</v>
      </c>
      <c r="BB50" s="133">
        <v>0</v>
      </c>
      <c r="BC50" s="133">
        <v>0</v>
      </c>
      <c r="BD50" s="133">
        <v>0</v>
      </c>
      <c r="BE50" s="133">
        <v>0</v>
      </c>
      <c r="BF50" s="133">
        <v>0</v>
      </c>
      <c r="BG50" s="133">
        <v>0</v>
      </c>
      <c r="BH50" s="133">
        <v>0</v>
      </c>
      <c r="BI50" s="133">
        <v>0</v>
      </c>
      <c r="BJ50" s="133">
        <v>0</v>
      </c>
      <c r="BK50" s="133">
        <v>0</v>
      </c>
      <c r="BL50" s="133">
        <v>0</v>
      </c>
      <c r="BM50" s="133">
        <v>0</v>
      </c>
      <c r="BN50" s="133">
        <v>0</v>
      </c>
      <c r="BO50" s="133">
        <v>0</v>
      </c>
      <c r="BP50" s="133">
        <v>0</v>
      </c>
      <c r="BQ50" s="133">
        <v>0</v>
      </c>
      <c r="BR50" s="133">
        <v>0</v>
      </c>
      <c r="BS50" s="381" t="str">
        <v>[C-i-C]</v>
      </c>
      <c r="BT50" s="381" t="str">
        <v>[C-i-C]</v>
      </c>
      <c r="BU50" s="381" t="str">
        <v>[C-i-C]</v>
      </c>
      <c r="BV50" s="381" t="str">
        <v>[C-i-C]</v>
      </c>
      <c r="BW50" s="381" t="str">
        <v>[C-i-C]</v>
      </c>
      <c r="BX50" s="381" t="str">
        <v>[C-i-C]</v>
      </c>
      <c r="BY50" s="381" t="str">
        <v>[C-i-C]</v>
      </c>
      <c r="BZ50" s="381" t="str">
        <v>[C-i-C]</v>
      </c>
      <c r="CA50" s="381" t="str">
        <v>[C-i-C]</v>
      </c>
      <c r="CB50" s="381" t="str">
        <v>[C-i-C]</v>
      </c>
      <c r="CC50" s="381" t="str">
        <v>[C-i-C]</v>
      </c>
      <c r="CD50" s="381" t="str">
        <v>[C-i-C]</v>
      </c>
      <c r="CE50" s="381" t="str">
        <v>[C-i-C]</v>
      </c>
      <c r="CF50" s="381" t="str">
        <v>[C-i-C]</v>
      </c>
      <c r="CG50" s="381" t="str">
        <v>[C-i-C]</v>
      </c>
      <c r="CH50" s="381" t="str">
        <v>[C-i-C]</v>
      </c>
      <c r="CI50" s="381" t="str">
        <v>[C-i-C]</v>
      </c>
      <c r="CJ50" s="381" t="str">
        <v>[C-i-C]</v>
      </c>
      <c r="CK50" s="381" t="str">
        <v>[C-i-C]</v>
      </c>
      <c r="CL50" s="381" t="str">
        <v>[C-i-C]</v>
      </c>
      <c r="CM50" s="381" t="str">
        <v>[C-i-C]</v>
      </c>
      <c r="CN50" s="381" t="str">
        <v>[C-i-C]</v>
      </c>
      <c r="CO50" s="133">
        <v>0</v>
      </c>
      <c r="CP50" s="133">
        <v>0</v>
      </c>
      <c r="CQ50" s="133">
        <v>0</v>
      </c>
      <c r="CR50" s="133">
        <v>0</v>
      </c>
      <c r="CS50" s="133">
        <v>0</v>
      </c>
      <c r="CT50" s="133">
        <v>0</v>
      </c>
      <c r="CU50" s="133">
        <v>0</v>
      </c>
      <c r="CV50" s="133">
        <v>0</v>
      </c>
      <c r="CW50" s="133">
        <v>0</v>
      </c>
      <c r="CX50" s="133">
        <v>0</v>
      </c>
      <c r="CY50" s="133">
        <v>0</v>
      </c>
      <c r="CZ50" s="133">
        <v>0</v>
      </c>
      <c r="DA50" s="133">
        <v>0</v>
      </c>
      <c r="DB50" s="133">
        <v>0</v>
      </c>
      <c r="DC50" s="133">
        <v>0</v>
      </c>
      <c r="DD50" s="133">
        <v>0</v>
      </c>
      <c r="DE50" s="133">
        <v>0</v>
      </c>
      <c r="DF50" s="133">
        <v>0</v>
      </c>
      <c r="DG50" s="133">
        <v>0</v>
      </c>
      <c r="DH50" s="133">
        <v>0</v>
      </c>
      <c r="DI50" s="133">
        <v>0</v>
      </c>
      <c r="DJ50" s="133">
        <v>0</v>
      </c>
      <c r="DK50" s="133">
        <v>0</v>
      </c>
      <c r="DL50" s="133">
        <v>0</v>
      </c>
      <c r="DM50" s="133">
        <v>0</v>
      </c>
      <c r="DN50" s="133">
        <v>0</v>
      </c>
      <c r="DO50" s="133">
        <v>0</v>
      </c>
      <c r="DP50" s="133">
        <v>0</v>
      </c>
      <c r="DQ50" s="133">
        <v>0</v>
      </c>
      <c r="DR50" s="133">
        <v>0</v>
      </c>
      <c r="DS50" s="133">
        <v>0</v>
      </c>
      <c r="DU50" s="223"/>
      <c r="DV50" s="223"/>
      <c r="DW50" s="223"/>
      <c r="DX50" s="223"/>
      <c r="DY50" s="223"/>
      <c r="DZ50" s="223"/>
      <c r="EA50" s="223">
        <v>63406.079999999987</v>
      </c>
      <c r="EB50" s="223">
        <v>147947.51999999999</v>
      </c>
      <c r="EC50" s="223">
        <v>0</v>
      </c>
      <c r="ED50" s="223">
        <f t="shared" si="0"/>
        <v>0</v>
      </c>
      <c r="EE50" s="223">
        <f t="shared" si="1"/>
        <v>0</v>
      </c>
      <c r="EF50" s="147" t="str">
        <f t="shared" si="2"/>
        <v>ERROR</v>
      </c>
      <c r="EG50" s="223">
        <f t="shared" si="3"/>
        <v>211353.59999999998</v>
      </c>
      <c r="EJ50" s="223">
        <v>0</v>
      </c>
      <c r="EK50" s="223">
        <v>0</v>
      </c>
      <c r="EM50" s="147" t="str">
        <f>INDEX(Inputs!$EH$3:$EH$459,MATCH($B50,Inputs!$B$3:$B$459,0))</f>
        <v>No</v>
      </c>
    </row>
    <row r="51" spans="1:143" ht="12.6" thickBot="1" x14ac:dyDescent="0.45">
      <c r="A51" s="133" t="str">
        <v>Project Development</v>
      </c>
      <c r="B51" s="381" t="str">
        <v>[C-i-C] Item 42</v>
      </c>
      <c r="C51" s="133" t="str">
        <v>Non-labour</v>
      </c>
      <c r="D51" s="133" t="str">
        <v>PT004728 - 4</v>
      </c>
      <c r="E51" s="133" t="str">
        <v>Outsource Consultant</v>
      </c>
      <c r="F51" s="133">
        <v>0</v>
      </c>
      <c r="G51" s="133">
        <v>0</v>
      </c>
      <c r="H51" s="133">
        <v>0</v>
      </c>
      <c r="I51" s="133">
        <v>0</v>
      </c>
      <c r="J51" s="133">
        <v>0</v>
      </c>
      <c r="K51" s="133">
        <v>0</v>
      </c>
      <c r="L51" s="133">
        <v>0</v>
      </c>
      <c r="M51" s="381" t="str">
        <v>[C-i-C]</v>
      </c>
      <c r="N51" s="381" t="str">
        <v>[C-i-C]</v>
      </c>
      <c r="O51" s="381" t="str">
        <v>[C-i-C]</v>
      </c>
      <c r="P51" s="381" t="str">
        <v>[C-i-C]</v>
      </c>
      <c r="Q51" s="381" t="str">
        <v>[C-i-C]</v>
      </c>
      <c r="R51" s="381" t="str">
        <v>[C-i-C]</v>
      </c>
      <c r="S51" s="381" t="str">
        <v>[C-i-C]</v>
      </c>
      <c r="T51" s="381" t="str">
        <v>[C-i-C]</v>
      </c>
      <c r="U51" s="381" t="str">
        <v>[C-i-C]</v>
      </c>
      <c r="V51" s="381" t="str">
        <v>[C-i-C]</v>
      </c>
      <c r="W51" s="381" t="str">
        <v>[C-i-C]</v>
      </c>
      <c r="X51" s="381" t="str">
        <v>[C-i-C]</v>
      </c>
      <c r="Y51" s="381" t="str">
        <v>[C-i-C]</v>
      </c>
      <c r="Z51" s="381" t="str">
        <v>[C-i-C]</v>
      </c>
      <c r="AA51" s="381" t="str">
        <v>[C-i-C]</v>
      </c>
      <c r="AB51" s="381" t="str">
        <v>[C-i-C]</v>
      </c>
      <c r="AC51" s="381" t="str">
        <v>[C-i-C]</v>
      </c>
      <c r="AD51" s="381" t="str">
        <v>[C-i-C]</v>
      </c>
      <c r="AE51" s="381" t="str">
        <v>[C-i-C]</v>
      </c>
      <c r="AF51" s="381" t="str">
        <v>[C-i-C]</v>
      </c>
      <c r="AG51" s="381" t="str">
        <v>[C-i-C]</v>
      </c>
      <c r="AH51" s="381" t="str">
        <v>[C-i-C]</v>
      </c>
      <c r="AI51" s="133">
        <v>0</v>
      </c>
      <c r="AJ51" s="133">
        <v>0</v>
      </c>
      <c r="AK51" s="133">
        <v>0</v>
      </c>
      <c r="AL51" s="133">
        <v>0</v>
      </c>
      <c r="AM51" s="133">
        <v>0</v>
      </c>
      <c r="AN51" s="133">
        <v>0</v>
      </c>
      <c r="AO51" s="133">
        <v>0</v>
      </c>
      <c r="AP51" s="133">
        <v>0</v>
      </c>
      <c r="AQ51" s="133">
        <v>0</v>
      </c>
      <c r="AR51" s="133">
        <v>0</v>
      </c>
      <c r="AS51" s="133">
        <v>0</v>
      </c>
      <c r="AT51" s="133">
        <v>0</v>
      </c>
      <c r="AU51" s="133">
        <v>0</v>
      </c>
      <c r="AV51" s="133">
        <v>0</v>
      </c>
      <c r="AW51" s="133">
        <v>0</v>
      </c>
      <c r="AX51" s="133">
        <v>0</v>
      </c>
      <c r="AY51" s="133">
        <v>0</v>
      </c>
      <c r="AZ51" s="133">
        <v>0</v>
      </c>
      <c r="BA51" s="133">
        <v>0</v>
      </c>
      <c r="BB51" s="133">
        <v>0</v>
      </c>
      <c r="BC51" s="133">
        <v>0</v>
      </c>
      <c r="BD51" s="133">
        <v>0</v>
      </c>
      <c r="BE51" s="133">
        <v>0</v>
      </c>
      <c r="BF51" s="133">
        <v>0</v>
      </c>
      <c r="BG51" s="133">
        <v>0</v>
      </c>
      <c r="BH51" s="133">
        <v>0</v>
      </c>
      <c r="BI51" s="133">
        <v>0</v>
      </c>
      <c r="BJ51" s="133">
        <v>0</v>
      </c>
      <c r="BK51" s="133">
        <v>0</v>
      </c>
      <c r="BL51" s="133">
        <v>0</v>
      </c>
      <c r="BM51" s="133">
        <v>0</v>
      </c>
      <c r="BN51" s="133">
        <v>0</v>
      </c>
      <c r="BO51" s="133">
        <v>0</v>
      </c>
      <c r="BP51" s="133">
        <v>0</v>
      </c>
      <c r="BQ51" s="133">
        <v>0</v>
      </c>
      <c r="BR51" s="133">
        <v>0</v>
      </c>
      <c r="BS51" s="381" t="str">
        <v>[C-i-C]</v>
      </c>
      <c r="BT51" s="381" t="str">
        <v>[C-i-C]</v>
      </c>
      <c r="BU51" s="381" t="str">
        <v>[C-i-C]</v>
      </c>
      <c r="BV51" s="381" t="str">
        <v>[C-i-C]</v>
      </c>
      <c r="BW51" s="381" t="str">
        <v>[C-i-C]</v>
      </c>
      <c r="BX51" s="381" t="str">
        <v>[C-i-C]</v>
      </c>
      <c r="BY51" s="381" t="str">
        <v>[C-i-C]</v>
      </c>
      <c r="BZ51" s="381" t="str">
        <v>[C-i-C]</v>
      </c>
      <c r="CA51" s="381" t="str">
        <v>[C-i-C]</v>
      </c>
      <c r="CB51" s="381" t="str">
        <v>[C-i-C]</v>
      </c>
      <c r="CC51" s="381" t="str">
        <v>[C-i-C]</v>
      </c>
      <c r="CD51" s="381" t="str">
        <v>[C-i-C]</v>
      </c>
      <c r="CE51" s="381" t="str">
        <v>[C-i-C]</v>
      </c>
      <c r="CF51" s="381" t="str">
        <v>[C-i-C]</v>
      </c>
      <c r="CG51" s="381" t="str">
        <v>[C-i-C]</v>
      </c>
      <c r="CH51" s="381" t="str">
        <v>[C-i-C]</v>
      </c>
      <c r="CI51" s="381" t="str">
        <v>[C-i-C]</v>
      </c>
      <c r="CJ51" s="381" t="str">
        <v>[C-i-C]</v>
      </c>
      <c r="CK51" s="381" t="str">
        <v>[C-i-C]</v>
      </c>
      <c r="CL51" s="381" t="str">
        <v>[C-i-C]</v>
      </c>
      <c r="CM51" s="381" t="str">
        <v>[C-i-C]</v>
      </c>
      <c r="CN51" s="381" t="str">
        <v>[C-i-C]</v>
      </c>
      <c r="CO51" s="133">
        <v>0</v>
      </c>
      <c r="CP51" s="133">
        <v>0</v>
      </c>
      <c r="CQ51" s="133">
        <v>0</v>
      </c>
      <c r="CR51" s="133">
        <v>0</v>
      </c>
      <c r="CS51" s="133">
        <v>0</v>
      </c>
      <c r="CT51" s="133">
        <v>0</v>
      </c>
      <c r="CU51" s="133">
        <v>0</v>
      </c>
      <c r="CV51" s="133">
        <v>0</v>
      </c>
      <c r="CW51" s="133">
        <v>0</v>
      </c>
      <c r="CX51" s="133">
        <v>0</v>
      </c>
      <c r="CY51" s="133">
        <v>0</v>
      </c>
      <c r="CZ51" s="133">
        <v>0</v>
      </c>
      <c r="DA51" s="133">
        <v>0</v>
      </c>
      <c r="DB51" s="133">
        <v>0</v>
      </c>
      <c r="DC51" s="133">
        <v>0</v>
      </c>
      <c r="DD51" s="133">
        <v>0</v>
      </c>
      <c r="DE51" s="133">
        <v>0</v>
      </c>
      <c r="DF51" s="133">
        <v>0</v>
      </c>
      <c r="DG51" s="133">
        <v>0</v>
      </c>
      <c r="DH51" s="133">
        <v>0</v>
      </c>
      <c r="DI51" s="133">
        <v>0</v>
      </c>
      <c r="DJ51" s="133">
        <v>0</v>
      </c>
      <c r="DK51" s="133">
        <v>0</v>
      </c>
      <c r="DL51" s="133">
        <v>0</v>
      </c>
      <c r="DM51" s="133">
        <v>0</v>
      </c>
      <c r="DN51" s="133">
        <v>0</v>
      </c>
      <c r="DO51" s="133">
        <v>0</v>
      </c>
      <c r="DP51" s="133">
        <v>0</v>
      </c>
      <c r="DQ51" s="133">
        <v>0</v>
      </c>
      <c r="DR51" s="133">
        <v>0</v>
      </c>
      <c r="DS51" s="133">
        <v>0</v>
      </c>
      <c r="DU51" s="223"/>
      <c r="DV51" s="223"/>
      <c r="DW51" s="223"/>
      <c r="DX51" s="223"/>
      <c r="DY51" s="223"/>
      <c r="DZ51" s="223"/>
      <c r="EA51" s="223">
        <v>0</v>
      </c>
      <c r="EB51" s="223">
        <v>317030.39999999997</v>
      </c>
      <c r="EC51" s="223">
        <v>0</v>
      </c>
      <c r="ED51" s="223">
        <f t="shared" si="0"/>
        <v>0</v>
      </c>
      <c r="EE51" s="223">
        <f t="shared" si="1"/>
        <v>0</v>
      </c>
      <c r="EF51" s="147" t="str">
        <f t="shared" si="2"/>
        <v>ERROR</v>
      </c>
      <c r="EG51" s="223">
        <f t="shared" si="3"/>
        <v>317030.39999999997</v>
      </c>
      <c r="EJ51" s="223">
        <v>0</v>
      </c>
      <c r="EK51" s="223">
        <v>0</v>
      </c>
      <c r="EM51" s="147" t="str">
        <f>INDEX(Inputs!$EH$3:$EH$459,MATCH($B51,Inputs!$B$3:$B$459,0))</f>
        <v>No</v>
      </c>
    </row>
    <row r="52" spans="1:143" ht="12.6" thickBot="1" x14ac:dyDescent="0.45">
      <c r="A52" s="133" t="str">
        <v>Project Development</v>
      </c>
      <c r="B52" s="381" t="str">
        <v>[C-i-C] Item 43</v>
      </c>
      <c r="C52" s="133" t="str">
        <v>Non-labour</v>
      </c>
      <c r="D52" s="133" t="str">
        <v>PT004728 - 4</v>
      </c>
      <c r="E52" s="133" t="str">
        <v>Outsource Consultant</v>
      </c>
      <c r="F52" s="133">
        <v>0</v>
      </c>
      <c r="G52" s="133">
        <v>0</v>
      </c>
      <c r="H52" s="133">
        <v>0</v>
      </c>
      <c r="I52" s="133">
        <v>0</v>
      </c>
      <c r="J52" s="133">
        <v>0</v>
      </c>
      <c r="K52" s="133">
        <v>0</v>
      </c>
      <c r="L52" s="133">
        <v>0</v>
      </c>
      <c r="M52" s="381" t="str">
        <v>[C-i-C]</v>
      </c>
      <c r="N52" s="381" t="str">
        <v>[C-i-C]</v>
      </c>
      <c r="O52" s="381" t="str">
        <v>[C-i-C]</v>
      </c>
      <c r="P52" s="381" t="str">
        <v>[C-i-C]</v>
      </c>
      <c r="Q52" s="381" t="str">
        <v>[C-i-C]</v>
      </c>
      <c r="R52" s="381" t="str">
        <v>[C-i-C]</v>
      </c>
      <c r="S52" s="381" t="str">
        <v>[C-i-C]</v>
      </c>
      <c r="T52" s="381" t="str">
        <v>[C-i-C]</v>
      </c>
      <c r="U52" s="381" t="str">
        <v>[C-i-C]</v>
      </c>
      <c r="V52" s="381" t="str">
        <v>[C-i-C]</v>
      </c>
      <c r="W52" s="381" t="str">
        <v>[C-i-C]</v>
      </c>
      <c r="X52" s="381" t="str">
        <v>[C-i-C]</v>
      </c>
      <c r="Y52" s="381" t="str">
        <v>[C-i-C]</v>
      </c>
      <c r="Z52" s="381" t="str">
        <v>[C-i-C]</v>
      </c>
      <c r="AA52" s="381" t="str">
        <v>[C-i-C]</v>
      </c>
      <c r="AB52" s="381" t="str">
        <v>[C-i-C]</v>
      </c>
      <c r="AC52" s="381" t="str">
        <v>[C-i-C]</v>
      </c>
      <c r="AD52" s="381" t="str">
        <v>[C-i-C]</v>
      </c>
      <c r="AE52" s="381" t="str">
        <v>[C-i-C]</v>
      </c>
      <c r="AF52" s="381" t="str">
        <v>[C-i-C]</v>
      </c>
      <c r="AG52" s="381" t="str">
        <v>[C-i-C]</v>
      </c>
      <c r="AH52" s="381" t="str">
        <v>[C-i-C]</v>
      </c>
      <c r="AI52" s="133">
        <v>0</v>
      </c>
      <c r="AJ52" s="133">
        <v>0</v>
      </c>
      <c r="AK52" s="133">
        <v>0</v>
      </c>
      <c r="AL52" s="133">
        <v>0</v>
      </c>
      <c r="AM52" s="133">
        <v>0</v>
      </c>
      <c r="AN52" s="133">
        <v>0</v>
      </c>
      <c r="AO52" s="133">
        <v>0</v>
      </c>
      <c r="AP52" s="133">
        <v>0</v>
      </c>
      <c r="AQ52" s="133">
        <v>0</v>
      </c>
      <c r="AR52" s="133">
        <v>0</v>
      </c>
      <c r="AS52" s="133">
        <v>0</v>
      </c>
      <c r="AT52" s="133">
        <v>0</v>
      </c>
      <c r="AU52" s="133">
        <v>0</v>
      </c>
      <c r="AV52" s="133">
        <v>0</v>
      </c>
      <c r="AW52" s="133">
        <v>0</v>
      </c>
      <c r="AX52" s="133">
        <v>0</v>
      </c>
      <c r="AY52" s="133">
        <v>0</v>
      </c>
      <c r="AZ52" s="133">
        <v>0</v>
      </c>
      <c r="BA52" s="133">
        <v>0</v>
      </c>
      <c r="BB52" s="133">
        <v>0</v>
      </c>
      <c r="BC52" s="133">
        <v>0</v>
      </c>
      <c r="BD52" s="133">
        <v>0</v>
      </c>
      <c r="BE52" s="133">
        <v>0</v>
      </c>
      <c r="BF52" s="133">
        <v>0</v>
      </c>
      <c r="BG52" s="133">
        <v>0</v>
      </c>
      <c r="BH52" s="133">
        <v>0</v>
      </c>
      <c r="BI52" s="133">
        <v>0</v>
      </c>
      <c r="BJ52" s="133">
        <v>0</v>
      </c>
      <c r="BK52" s="133">
        <v>0</v>
      </c>
      <c r="BL52" s="133">
        <v>0</v>
      </c>
      <c r="BM52" s="133">
        <v>0</v>
      </c>
      <c r="BN52" s="133">
        <v>0</v>
      </c>
      <c r="BO52" s="133">
        <v>0</v>
      </c>
      <c r="BP52" s="133">
        <v>0</v>
      </c>
      <c r="BQ52" s="133">
        <v>0</v>
      </c>
      <c r="BR52" s="133">
        <v>0</v>
      </c>
      <c r="BS52" s="381" t="str">
        <v>[C-i-C]</v>
      </c>
      <c r="BT52" s="381" t="str">
        <v>[C-i-C]</v>
      </c>
      <c r="BU52" s="381" t="str">
        <v>[C-i-C]</v>
      </c>
      <c r="BV52" s="381" t="str">
        <v>[C-i-C]</v>
      </c>
      <c r="BW52" s="381" t="str">
        <v>[C-i-C]</v>
      </c>
      <c r="BX52" s="381" t="str">
        <v>[C-i-C]</v>
      </c>
      <c r="BY52" s="381" t="str">
        <v>[C-i-C]</v>
      </c>
      <c r="BZ52" s="381" t="str">
        <v>[C-i-C]</v>
      </c>
      <c r="CA52" s="381" t="str">
        <v>[C-i-C]</v>
      </c>
      <c r="CB52" s="381" t="str">
        <v>[C-i-C]</v>
      </c>
      <c r="CC52" s="381" t="str">
        <v>[C-i-C]</v>
      </c>
      <c r="CD52" s="381" t="str">
        <v>[C-i-C]</v>
      </c>
      <c r="CE52" s="381" t="str">
        <v>[C-i-C]</v>
      </c>
      <c r="CF52" s="381" t="str">
        <v>[C-i-C]</v>
      </c>
      <c r="CG52" s="381" t="str">
        <v>[C-i-C]</v>
      </c>
      <c r="CH52" s="381" t="str">
        <v>[C-i-C]</v>
      </c>
      <c r="CI52" s="381" t="str">
        <v>[C-i-C]</v>
      </c>
      <c r="CJ52" s="381" t="str">
        <v>[C-i-C]</v>
      </c>
      <c r="CK52" s="381" t="str">
        <v>[C-i-C]</v>
      </c>
      <c r="CL52" s="381" t="str">
        <v>[C-i-C]</v>
      </c>
      <c r="CM52" s="381" t="str">
        <v>[C-i-C]</v>
      </c>
      <c r="CN52" s="381" t="str">
        <v>[C-i-C]</v>
      </c>
      <c r="CO52" s="133">
        <v>0</v>
      </c>
      <c r="CP52" s="133">
        <v>0</v>
      </c>
      <c r="CQ52" s="133">
        <v>0</v>
      </c>
      <c r="CR52" s="133">
        <v>0</v>
      </c>
      <c r="CS52" s="133">
        <v>0</v>
      </c>
      <c r="CT52" s="133">
        <v>0</v>
      </c>
      <c r="CU52" s="133">
        <v>0</v>
      </c>
      <c r="CV52" s="133">
        <v>0</v>
      </c>
      <c r="CW52" s="133">
        <v>0</v>
      </c>
      <c r="CX52" s="133">
        <v>0</v>
      </c>
      <c r="CY52" s="133">
        <v>0</v>
      </c>
      <c r="CZ52" s="133">
        <v>0</v>
      </c>
      <c r="DA52" s="133">
        <v>0</v>
      </c>
      <c r="DB52" s="133">
        <v>0</v>
      </c>
      <c r="DC52" s="133">
        <v>0</v>
      </c>
      <c r="DD52" s="133">
        <v>0</v>
      </c>
      <c r="DE52" s="133">
        <v>0</v>
      </c>
      <c r="DF52" s="133">
        <v>0</v>
      </c>
      <c r="DG52" s="133">
        <v>0</v>
      </c>
      <c r="DH52" s="133">
        <v>0</v>
      </c>
      <c r="DI52" s="133">
        <v>0</v>
      </c>
      <c r="DJ52" s="133">
        <v>0</v>
      </c>
      <c r="DK52" s="133">
        <v>0</v>
      </c>
      <c r="DL52" s="133">
        <v>0</v>
      </c>
      <c r="DM52" s="133">
        <v>0</v>
      </c>
      <c r="DN52" s="133">
        <v>0</v>
      </c>
      <c r="DO52" s="133">
        <v>0</v>
      </c>
      <c r="DP52" s="133">
        <v>0</v>
      </c>
      <c r="DQ52" s="133">
        <v>0</v>
      </c>
      <c r="DR52" s="133">
        <v>0</v>
      </c>
      <c r="DS52" s="133">
        <v>0</v>
      </c>
      <c r="DU52" s="223"/>
      <c r="DV52" s="223"/>
      <c r="DW52" s="223"/>
      <c r="DX52" s="223"/>
      <c r="DY52" s="223"/>
      <c r="DZ52" s="223"/>
      <c r="EA52" s="223">
        <v>105676.79999999999</v>
      </c>
      <c r="EB52" s="223">
        <v>105676.79999999999</v>
      </c>
      <c r="EC52" s="223">
        <v>0</v>
      </c>
      <c r="ED52" s="223">
        <f t="shared" si="0"/>
        <v>0</v>
      </c>
      <c r="EE52" s="223">
        <f t="shared" si="1"/>
        <v>0</v>
      </c>
      <c r="EF52" s="147" t="str">
        <f t="shared" si="2"/>
        <v>ERROR</v>
      </c>
      <c r="EG52" s="223">
        <f t="shared" si="3"/>
        <v>211353.59999999998</v>
      </c>
      <c r="EJ52" s="223">
        <v>0</v>
      </c>
      <c r="EK52" s="223">
        <v>0</v>
      </c>
      <c r="EM52" s="147" t="str">
        <f>INDEX(Inputs!$EH$3:$EH$459,MATCH($B52,Inputs!$B$3:$B$459,0))</f>
        <v>No</v>
      </c>
    </row>
    <row r="53" spans="1:143" ht="12.6" thickBot="1" x14ac:dyDescent="0.45">
      <c r="A53" s="133" t="str">
        <v>Project Development</v>
      </c>
      <c r="B53" s="381" t="str">
        <v>[C-i-C] Item 44</v>
      </c>
      <c r="C53" s="133" t="str">
        <v>Non-labour</v>
      </c>
      <c r="D53" s="133" t="str">
        <v>PT004728 - 4</v>
      </c>
      <c r="E53" s="133" t="str">
        <v>Outsource Consultant</v>
      </c>
      <c r="F53" s="133">
        <v>0</v>
      </c>
      <c r="G53" s="133">
        <v>0</v>
      </c>
      <c r="H53" s="133">
        <v>0</v>
      </c>
      <c r="I53" s="133">
        <v>0</v>
      </c>
      <c r="J53" s="133">
        <v>0</v>
      </c>
      <c r="K53" s="133">
        <v>0</v>
      </c>
      <c r="L53" s="133">
        <v>0</v>
      </c>
      <c r="M53" s="381" t="str">
        <v>[C-i-C]</v>
      </c>
      <c r="N53" s="381" t="str">
        <v>[C-i-C]</v>
      </c>
      <c r="O53" s="381" t="str">
        <v>[C-i-C]</v>
      </c>
      <c r="P53" s="381" t="str">
        <v>[C-i-C]</v>
      </c>
      <c r="Q53" s="381" t="str">
        <v>[C-i-C]</v>
      </c>
      <c r="R53" s="381" t="str">
        <v>[C-i-C]</v>
      </c>
      <c r="S53" s="381" t="str">
        <v>[C-i-C]</v>
      </c>
      <c r="T53" s="381" t="str">
        <v>[C-i-C]</v>
      </c>
      <c r="U53" s="381" t="str">
        <v>[C-i-C]</v>
      </c>
      <c r="V53" s="381" t="str">
        <v>[C-i-C]</v>
      </c>
      <c r="W53" s="381" t="str">
        <v>[C-i-C]</v>
      </c>
      <c r="X53" s="381" t="str">
        <v>[C-i-C]</v>
      </c>
      <c r="Y53" s="381" t="str">
        <v>[C-i-C]</v>
      </c>
      <c r="Z53" s="381" t="str">
        <v>[C-i-C]</v>
      </c>
      <c r="AA53" s="381" t="str">
        <v>[C-i-C]</v>
      </c>
      <c r="AB53" s="381" t="str">
        <v>[C-i-C]</v>
      </c>
      <c r="AC53" s="381" t="str">
        <v>[C-i-C]</v>
      </c>
      <c r="AD53" s="381" t="str">
        <v>[C-i-C]</v>
      </c>
      <c r="AE53" s="381" t="str">
        <v>[C-i-C]</v>
      </c>
      <c r="AF53" s="381" t="str">
        <v>[C-i-C]</v>
      </c>
      <c r="AG53" s="381" t="str">
        <v>[C-i-C]</v>
      </c>
      <c r="AH53" s="381" t="str">
        <v>[C-i-C]</v>
      </c>
      <c r="AI53" s="133">
        <v>0</v>
      </c>
      <c r="AJ53" s="133">
        <v>0</v>
      </c>
      <c r="AK53" s="133">
        <v>0</v>
      </c>
      <c r="AL53" s="133">
        <v>0</v>
      </c>
      <c r="AM53" s="133">
        <v>0</v>
      </c>
      <c r="AN53" s="133">
        <v>0</v>
      </c>
      <c r="AO53" s="133">
        <v>0</v>
      </c>
      <c r="AP53" s="133">
        <v>0</v>
      </c>
      <c r="AQ53" s="133">
        <v>0</v>
      </c>
      <c r="AR53" s="133">
        <v>0</v>
      </c>
      <c r="AS53" s="133">
        <v>0</v>
      </c>
      <c r="AT53" s="133">
        <v>0</v>
      </c>
      <c r="AU53" s="133">
        <v>0</v>
      </c>
      <c r="AV53" s="133">
        <v>0</v>
      </c>
      <c r="AW53" s="133">
        <v>0</v>
      </c>
      <c r="AX53" s="133">
        <v>0</v>
      </c>
      <c r="AY53" s="133">
        <v>0</v>
      </c>
      <c r="AZ53" s="133">
        <v>0</v>
      </c>
      <c r="BA53" s="133">
        <v>0</v>
      </c>
      <c r="BB53" s="133">
        <v>0</v>
      </c>
      <c r="BC53" s="133">
        <v>0</v>
      </c>
      <c r="BD53" s="133">
        <v>0</v>
      </c>
      <c r="BE53" s="133">
        <v>0</v>
      </c>
      <c r="BF53" s="133">
        <v>0</v>
      </c>
      <c r="BG53" s="133">
        <v>0</v>
      </c>
      <c r="BH53" s="133">
        <v>0</v>
      </c>
      <c r="BI53" s="133">
        <v>0</v>
      </c>
      <c r="BJ53" s="133">
        <v>0</v>
      </c>
      <c r="BK53" s="133">
        <v>0</v>
      </c>
      <c r="BL53" s="133">
        <v>0</v>
      </c>
      <c r="BM53" s="133">
        <v>0</v>
      </c>
      <c r="BN53" s="133">
        <v>0</v>
      </c>
      <c r="BO53" s="133">
        <v>0</v>
      </c>
      <c r="BP53" s="133">
        <v>0</v>
      </c>
      <c r="BQ53" s="133">
        <v>0</v>
      </c>
      <c r="BR53" s="133">
        <v>0</v>
      </c>
      <c r="BS53" s="381" t="str">
        <v>[C-i-C]</v>
      </c>
      <c r="BT53" s="381" t="str">
        <v>[C-i-C]</v>
      </c>
      <c r="BU53" s="381" t="str">
        <v>[C-i-C]</v>
      </c>
      <c r="BV53" s="381" t="str">
        <v>[C-i-C]</v>
      </c>
      <c r="BW53" s="381" t="str">
        <v>[C-i-C]</v>
      </c>
      <c r="BX53" s="381" t="str">
        <v>[C-i-C]</v>
      </c>
      <c r="BY53" s="381" t="str">
        <v>[C-i-C]</v>
      </c>
      <c r="BZ53" s="381" t="str">
        <v>[C-i-C]</v>
      </c>
      <c r="CA53" s="381" t="str">
        <v>[C-i-C]</v>
      </c>
      <c r="CB53" s="381" t="str">
        <v>[C-i-C]</v>
      </c>
      <c r="CC53" s="381" t="str">
        <v>[C-i-C]</v>
      </c>
      <c r="CD53" s="381" t="str">
        <v>[C-i-C]</v>
      </c>
      <c r="CE53" s="381" t="str">
        <v>[C-i-C]</v>
      </c>
      <c r="CF53" s="381" t="str">
        <v>[C-i-C]</v>
      </c>
      <c r="CG53" s="381" t="str">
        <v>[C-i-C]</v>
      </c>
      <c r="CH53" s="381" t="str">
        <v>[C-i-C]</v>
      </c>
      <c r="CI53" s="381" t="str">
        <v>[C-i-C]</v>
      </c>
      <c r="CJ53" s="381" t="str">
        <v>[C-i-C]</v>
      </c>
      <c r="CK53" s="381" t="str">
        <v>[C-i-C]</v>
      </c>
      <c r="CL53" s="381" t="str">
        <v>[C-i-C]</v>
      </c>
      <c r="CM53" s="381" t="str">
        <v>[C-i-C]</v>
      </c>
      <c r="CN53" s="381" t="str">
        <v>[C-i-C]</v>
      </c>
      <c r="CO53" s="133">
        <v>0</v>
      </c>
      <c r="CP53" s="133">
        <v>0</v>
      </c>
      <c r="CQ53" s="133">
        <v>0</v>
      </c>
      <c r="CR53" s="133">
        <v>0</v>
      </c>
      <c r="CS53" s="133">
        <v>0</v>
      </c>
      <c r="CT53" s="133">
        <v>0</v>
      </c>
      <c r="CU53" s="133">
        <v>0</v>
      </c>
      <c r="CV53" s="133">
        <v>0</v>
      </c>
      <c r="CW53" s="133">
        <v>0</v>
      </c>
      <c r="CX53" s="133">
        <v>0</v>
      </c>
      <c r="CY53" s="133">
        <v>0</v>
      </c>
      <c r="CZ53" s="133">
        <v>0</v>
      </c>
      <c r="DA53" s="133">
        <v>0</v>
      </c>
      <c r="DB53" s="133">
        <v>0</v>
      </c>
      <c r="DC53" s="133">
        <v>0</v>
      </c>
      <c r="DD53" s="133">
        <v>0</v>
      </c>
      <c r="DE53" s="133">
        <v>0</v>
      </c>
      <c r="DF53" s="133">
        <v>0</v>
      </c>
      <c r="DG53" s="133">
        <v>0</v>
      </c>
      <c r="DH53" s="133">
        <v>0</v>
      </c>
      <c r="DI53" s="133">
        <v>0</v>
      </c>
      <c r="DJ53" s="133">
        <v>0</v>
      </c>
      <c r="DK53" s="133">
        <v>0</v>
      </c>
      <c r="DL53" s="133">
        <v>0</v>
      </c>
      <c r="DM53" s="133">
        <v>0</v>
      </c>
      <c r="DN53" s="133">
        <v>0</v>
      </c>
      <c r="DO53" s="133">
        <v>0</v>
      </c>
      <c r="DP53" s="133">
        <v>0</v>
      </c>
      <c r="DQ53" s="133">
        <v>0</v>
      </c>
      <c r="DR53" s="133">
        <v>0</v>
      </c>
      <c r="DS53" s="133">
        <v>0</v>
      </c>
      <c r="DU53" s="223"/>
      <c r="DV53" s="223"/>
      <c r="DW53" s="223"/>
      <c r="DX53" s="223"/>
      <c r="DY53" s="223"/>
      <c r="DZ53" s="223"/>
      <c r="EA53" s="223">
        <v>147947.51999999999</v>
      </c>
      <c r="EB53" s="223">
        <v>147947.51999999999</v>
      </c>
      <c r="EC53" s="223">
        <v>0</v>
      </c>
      <c r="ED53" s="223">
        <f t="shared" si="0"/>
        <v>0</v>
      </c>
      <c r="EE53" s="223">
        <f t="shared" si="1"/>
        <v>0</v>
      </c>
      <c r="EF53" s="147" t="str">
        <f t="shared" si="2"/>
        <v>ERROR</v>
      </c>
      <c r="EG53" s="223">
        <f t="shared" si="3"/>
        <v>295895.03999999998</v>
      </c>
      <c r="EJ53" s="223">
        <v>0</v>
      </c>
      <c r="EK53" s="223">
        <v>0</v>
      </c>
      <c r="EM53" s="147" t="str">
        <f>INDEX(Inputs!$EH$3:$EH$459,MATCH($B53,Inputs!$B$3:$B$459,0))</f>
        <v>No</v>
      </c>
    </row>
    <row r="54" spans="1:143" ht="12.6" thickBot="1" x14ac:dyDescent="0.45">
      <c r="A54" s="133" t="str">
        <v>Project Development</v>
      </c>
      <c r="B54" s="381" t="str">
        <v>[C-i-C] Item 45</v>
      </c>
      <c r="C54" s="133" t="str">
        <v>Non-labour</v>
      </c>
      <c r="D54" s="133" t="str">
        <v>PT004728 - 4</v>
      </c>
      <c r="E54" s="133" t="str">
        <v>Outsource Consultant</v>
      </c>
      <c r="F54" s="133">
        <v>0</v>
      </c>
      <c r="G54" s="133">
        <v>0</v>
      </c>
      <c r="H54" s="133">
        <v>0</v>
      </c>
      <c r="I54" s="133">
        <v>0</v>
      </c>
      <c r="J54" s="133">
        <v>0</v>
      </c>
      <c r="K54" s="133">
        <v>0</v>
      </c>
      <c r="L54" s="133">
        <v>0</v>
      </c>
      <c r="M54" s="381" t="str">
        <v>[C-i-C]</v>
      </c>
      <c r="N54" s="381" t="str">
        <v>[C-i-C]</v>
      </c>
      <c r="O54" s="381" t="str">
        <v>[C-i-C]</v>
      </c>
      <c r="P54" s="381" t="str">
        <v>[C-i-C]</v>
      </c>
      <c r="Q54" s="381" t="str">
        <v>[C-i-C]</v>
      </c>
      <c r="R54" s="381" t="str">
        <v>[C-i-C]</v>
      </c>
      <c r="S54" s="381" t="str">
        <v>[C-i-C]</v>
      </c>
      <c r="T54" s="381" t="str">
        <v>[C-i-C]</v>
      </c>
      <c r="U54" s="381" t="str">
        <v>[C-i-C]</v>
      </c>
      <c r="V54" s="381" t="str">
        <v>[C-i-C]</v>
      </c>
      <c r="W54" s="381" t="str">
        <v>[C-i-C]</v>
      </c>
      <c r="X54" s="381" t="str">
        <v>[C-i-C]</v>
      </c>
      <c r="Y54" s="381" t="str">
        <v>[C-i-C]</v>
      </c>
      <c r="Z54" s="381" t="str">
        <v>[C-i-C]</v>
      </c>
      <c r="AA54" s="381" t="str">
        <v>[C-i-C]</v>
      </c>
      <c r="AB54" s="381" t="str">
        <v>[C-i-C]</v>
      </c>
      <c r="AC54" s="381" t="str">
        <v>[C-i-C]</v>
      </c>
      <c r="AD54" s="381" t="str">
        <v>[C-i-C]</v>
      </c>
      <c r="AE54" s="381" t="str">
        <v>[C-i-C]</v>
      </c>
      <c r="AF54" s="381" t="str">
        <v>[C-i-C]</v>
      </c>
      <c r="AG54" s="381" t="str">
        <v>[C-i-C]</v>
      </c>
      <c r="AH54" s="381" t="str">
        <v>[C-i-C]</v>
      </c>
      <c r="AI54" s="133">
        <v>0</v>
      </c>
      <c r="AJ54" s="133">
        <v>0</v>
      </c>
      <c r="AK54" s="133">
        <v>0</v>
      </c>
      <c r="AL54" s="133">
        <v>0</v>
      </c>
      <c r="AM54" s="133">
        <v>0</v>
      </c>
      <c r="AN54" s="133">
        <v>0</v>
      </c>
      <c r="AO54" s="133">
        <v>0</v>
      </c>
      <c r="AP54" s="133">
        <v>0</v>
      </c>
      <c r="AQ54" s="133">
        <v>0</v>
      </c>
      <c r="AR54" s="133">
        <v>0</v>
      </c>
      <c r="AS54" s="133">
        <v>0</v>
      </c>
      <c r="AT54" s="133">
        <v>0</v>
      </c>
      <c r="AU54" s="133">
        <v>0</v>
      </c>
      <c r="AV54" s="133">
        <v>0</v>
      </c>
      <c r="AW54" s="133">
        <v>0</v>
      </c>
      <c r="AX54" s="133">
        <v>0</v>
      </c>
      <c r="AY54" s="133">
        <v>0</v>
      </c>
      <c r="AZ54" s="133">
        <v>0</v>
      </c>
      <c r="BA54" s="133">
        <v>0</v>
      </c>
      <c r="BB54" s="133">
        <v>0</v>
      </c>
      <c r="BC54" s="133">
        <v>0</v>
      </c>
      <c r="BD54" s="133">
        <v>0</v>
      </c>
      <c r="BE54" s="133">
        <v>0</v>
      </c>
      <c r="BF54" s="133">
        <v>0</v>
      </c>
      <c r="BG54" s="133">
        <v>0</v>
      </c>
      <c r="BH54" s="133">
        <v>0</v>
      </c>
      <c r="BI54" s="133">
        <v>0</v>
      </c>
      <c r="BJ54" s="133">
        <v>0</v>
      </c>
      <c r="BK54" s="133">
        <v>0</v>
      </c>
      <c r="BL54" s="133">
        <v>0</v>
      </c>
      <c r="BM54" s="133">
        <v>0</v>
      </c>
      <c r="BN54" s="133">
        <v>0</v>
      </c>
      <c r="BO54" s="133">
        <v>0</v>
      </c>
      <c r="BP54" s="133">
        <v>0</v>
      </c>
      <c r="BQ54" s="133">
        <v>0</v>
      </c>
      <c r="BR54" s="133">
        <v>0</v>
      </c>
      <c r="BS54" s="381" t="str">
        <v>[C-i-C]</v>
      </c>
      <c r="BT54" s="381" t="str">
        <v>[C-i-C]</v>
      </c>
      <c r="BU54" s="381" t="str">
        <v>[C-i-C]</v>
      </c>
      <c r="BV54" s="381" t="str">
        <v>[C-i-C]</v>
      </c>
      <c r="BW54" s="381" t="str">
        <v>[C-i-C]</v>
      </c>
      <c r="BX54" s="381" t="str">
        <v>[C-i-C]</v>
      </c>
      <c r="BY54" s="381" t="str">
        <v>[C-i-C]</v>
      </c>
      <c r="BZ54" s="381" t="str">
        <v>[C-i-C]</v>
      </c>
      <c r="CA54" s="381" t="str">
        <v>[C-i-C]</v>
      </c>
      <c r="CB54" s="381" t="str">
        <v>[C-i-C]</v>
      </c>
      <c r="CC54" s="381" t="str">
        <v>[C-i-C]</v>
      </c>
      <c r="CD54" s="381" t="str">
        <v>[C-i-C]</v>
      </c>
      <c r="CE54" s="381" t="str">
        <v>[C-i-C]</v>
      </c>
      <c r="CF54" s="381" t="str">
        <v>[C-i-C]</v>
      </c>
      <c r="CG54" s="381" t="str">
        <v>[C-i-C]</v>
      </c>
      <c r="CH54" s="381" t="str">
        <v>[C-i-C]</v>
      </c>
      <c r="CI54" s="381" t="str">
        <v>[C-i-C]</v>
      </c>
      <c r="CJ54" s="381" t="str">
        <v>[C-i-C]</v>
      </c>
      <c r="CK54" s="381" t="str">
        <v>[C-i-C]</v>
      </c>
      <c r="CL54" s="381" t="str">
        <v>[C-i-C]</v>
      </c>
      <c r="CM54" s="381" t="str">
        <v>[C-i-C]</v>
      </c>
      <c r="CN54" s="381" t="str">
        <v>[C-i-C]</v>
      </c>
      <c r="CO54" s="133">
        <v>0</v>
      </c>
      <c r="CP54" s="133">
        <v>0</v>
      </c>
      <c r="CQ54" s="133">
        <v>0</v>
      </c>
      <c r="CR54" s="133">
        <v>0</v>
      </c>
      <c r="CS54" s="133">
        <v>0</v>
      </c>
      <c r="CT54" s="133">
        <v>0</v>
      </c>
      <c r="CU54" s="133">
        <v>0</v>
      </c>
      <c r="CV54" s="133">
        <v>0</v>
      </c>
      <c r="CW54" s="133">
        <v>0</v>
      </c>
      <c r="CX54" s="133">
        <v>0</v>
      </c>
      <c r="CY54" s="133">
        <v>0</v>
      </c>
      <c r="CZ54" s="133">
        <v>0</v>
      </c>
      <c r="DA54" s="133">
        <v>0</v>
      </c>
      <c r="DB54" s="133">
        <v>0</v>
      </c>
      <c r="DC54" s="133">
        <v>0</v>
      </c>
      <c r="DD54" s="133">
        <v>0</v>
      </c>
      <c r="DE54" s="133">
        <v>0</v>
      </c>
      <c r="DF54" s="133">
        <v>0</v>
      </c>
      <c r="DG54" s="133">
        <v>0</v>
      </c>
      <c r="DH54" s="133">
        <v>0</v>
      </c>
      <c r="DI54" s="133">
        <v>0</v>
      </c>
      <c r="DJ54" s="133">
        <v>0</v>
      </c>
      <c r="DK54" s="133">
        <v>0</v>
      </c>
      <c r="DL54" s="133">
        <v>0</v>
      </c>
      <c r="DM54" s="133">
        <v>0</v>
      </c>
      <c r="DN54" s="133">
        <v>0</v>
      </c>
      <c r="DO54" s="133">
        <v>0</v>
      </c>
      <c r="DP54" s="133">
        <v>0</v>
      </c>
      <c r="DQ54" s="133">
        <v>0</v>
      </c>
      <c r="DR54" s="133">
        <v>0</v>
      </c>
      <c r="DS54" s="133">
        <v>0</v>
      </c>
      <c r="DU54" s="223"/>
      <c r="DV54" s="223"/>
      <c r="DW54" s="223"/>
      <c r="DX54" s="223"/>
      <c r="DY54" s="223"/>
      <c r="DZ54" s="223"/>
      <c r="EA54" s="223">
        <v>0</v>
      </c>
      <c r="EB54" s="223">
        <v>73973.759999999995</v>
      </c>
      <c r="EC54" s="223">
        <v>0</v>
      </c>
      <c r="ED54" s="223">
        <f t="shared" ref="ED54:ED69" si="4">SUM(CU54:DF54)</f>
        <v>0</v>
      </c>
      <c r="EE54" s="223">
        <f t="shared" ref="EE54:EE69" si="5">SUM(DG54:DR54)</f>
        <v>0</v>
      </c>
      <c r="EF54" s="147" t="str">
        <f t="shared" ref="EF54:EF69" si="6">IF(ROUND(EG54-SUM(BN54:DR54),3)=0,"OK","ERROR")</f>
        <v>ERROR</v>
      </c>
      <c r="EG54" s="223">
        <f t="shared" ref="EG54:EG69" si="7">SUM(DU54:EE54)</f>
        <v>73973.759999999995</v>
      </c>
      <c r="EJ54" s="223">
        <v>0</v>
      </c>
      <c r="EK54" s="223">
        <v>0</v>
      </c>
      <c r="EM54" s="147" t="str">
        <f>INDEX(Inputs!$EH$3:$EH$459,MATCH($B54,Inputs!$B$3:$B$459,0))</f>
        <v>No</v>
      </c>
    </row>
    <row r="55" spans="1:143" ht="12.6" thickBot="1" x14ac:dyDescent="0.45">
      <c r="A55" s="133" t="str">
        <v>Land and Environment</v>
      </c>
      <c r="B55" s="381" t="str">
        <v>[C-i-C] Item 46</v>
      </c>
      <c r="C55" s="133" t="str">
        <v>Non-labour</v>
      </c>
      <c r="D55" s="133" t="str">
        <v>PT004728 - 4</v>
      </c>
      <c r="E55" s="133" t="str">
        <v>Outsource Consultant</v>
      </c>
      <c r="F55" s="133">
        <v>0</v>
      </c>
      <c r="G55" s="133">
        <v>0</v>
      </c>
      <c r="H55" s="133">
        <v>0</v>
      </c>
      <c r="I55" s="133">
        <v>0</v>
      </c>
      <c r="J55" s="133">
        <v>0</v>
      </c>
      <c r="K55" s="133">
        <v>0</v>
      </c>
      <c r="L55" s="133">
        <v>0</v>
      </c>
      <c r="M55" s="381" t="str">
        <v>[C-i-C]</v>
      </c>
      <c r="N55" s="381" t="str">
        <v>[C-i-C]</v>
      </c>
      <c r="O55" s="381" t="str">
        <v>[C-i-C]</v>
      </c>
      <c r="P55" s="381" t="str">
        <v>[C-i-C]</v>
      </c>
      <c r="Q55" s="381" t="str">
        <v>[C-i-C]</v>
      </c>
      <c r="R55" s="381" t="str">
        <v>[C-i-C]</v>
      </c>
      <c r="S55" s="381" t="str">
        <v>[C-i-C]</v>
      </c>
      <c r="T55" s="381" t="str">
        <v>[C-i-C]</v>
      </c>
      <c r="U55" s="381" t="str">
        <v>[C-i-C]</v>
      </c>
      <c r="V55" s="381" t="str">
        <v>[C-i-C]</v>
      </c>
      <c r="W55" s="381" t="str">
        <v>[C-i-C]</v>
      </c>
      <c r="X55" s="381" t="str">
        <v>[C-i-C]</v>
      </c>
      <c r="Y55" s="381" t="str">
        <v>[C-i-C]</v>
      </c>
      <c r="Z55" s="381" t="str">
        <v>[C-i-C]</v>
      </c>
      <c r="AA55" s="381" t="str">
        <v>[C-i-C]</v>
      </c>
      <c r="AB55" s="381" t="str">
        <v>[C-i-C]</v>
      </c>
      <c r="AC55" s="381" t="str">
        <v>[C-i-C]</v>
      </c>
      <c r="AD55" s="381" t="str">
        <v>[C-i-C]</v>
      </c>
      <c r="AE55" s="381" t="str">
        <v>[C-i-C]</v>
      </c>
      <c r="AF55" s="381" t="str">
        <v>[C-i-C]</v>
      </c>
      <c r="AG55" s="381" t="str">
        <v>[C-i-C]</v>
      </c>
      <c r="AH55" s="381" t="str">
        <v>[C-i-C]</v>
      </c>
      <c r="AI55" s="133">
        <v>0</v>
      </c>
      <c r="AJ55" s="133">
        <v>0</v>
      </c>
      <c r="AK55" s="133">
        <v>0</v>
      </c>
      <c r="AL55" s="133">
        <v>0</v>
      </c>
      <c r="AM55" s="133">
        <v>0</v>
      </c>
      <c r="AN55" s="133">
        <v>0</v>
      </c>
      <c r="AO55" s="133">
        <v>0</v>
      </c>
      <c r="AP55" s="133">
        <v>0</v>
      </c>
      <c r="AQ55" s="133">
        <v>0</v>
      </c>
      <c r="AR55" s="133">
        <v>0</v>
      </c>
      <c r="AS55" s="133">
        <v>0</v>
      </c>
      <c r="AT55" s="133">
        <v>0</v>
      </c>
      <c r="AU55" s="133">
        <v>0</v>
      </c>
      <c r="AV55" s="133">
        <v>0</v>
      </c>
      <c r="AW55" s="133">
        <v>0</v>
      </c>
      <c r="AX55" s="133">
        <v>0</v>
      </c>
      <c r="AY55" s="133">
        <v>0</v>
      </c>
      <c r="AZ55" s="133">
        <v>0</v>
      </c>
      <c r="BA55" s="133">
        <v>0</v>
      </c>
      <c r="BB55" s="133">
        <v>0</v>
      </c>
      <c r="BC55" s="133">
        <v>0</v>
      </c>
      <c r="BD55" s="133">
        <v>0</v>
      </c>
      <c r="BE55" s="133">
        <v>0</v>
      </c>
      <c r="BF55" s="133">
        <v>0</v>
      </c>
      <c r="BG55" s="133">
        <v>0</v>
      </c>
      <c r="BH55" s="133">
        <v>0</v>
      </c>
      <c r="BI55" s="133">
        <v>0</v>
      </c>
      <c r="BJ55" s="133">
        <v>0</v>
      </c>
      <c r="BK55" s="133">
        <v>0</v>
      </c>
      <c r="BL55" s="133">
        <v>0</v>
      </c>
      <c r="BM55" s="133">
        <v>0</v>
      </c>
      <c r="BN55" s="133">
        <v>0</v>
      </c>
      <c r="BO55" s="133">
        <v>0</v>
      </c>
      <c r="BP55" s="133">
        <v>0</v>
      </c>
      <c r="BQ55" s="133">
        <v>0</v>
      </c>
      <c r="BR55" s="133">
        <v>0</v>
      </c>
      <c r="BS55" s="381" t="str">
        <v>[C-i-C]</v>
      </c>
      <c r="BT55" s="381" t="str">
        <v>[C-i-C]</v>
      </c>
      <c r="BU55" s="381" t="str">
        <v>[C-i-C]</v>
      </c>
      <c r="BV55" s="381" t="str">
        <v>[C-i-C]</v>
      </c>
      <c r="BW55" s="381" t="str">
        <v>[C-i-C]</v>
      </c>
      <c r="BX55" s="381" t="str">
        <v>[C-i-C]</v>
      </c>
      <c r="BY55" s="381" t="str">
        <v>[C-i-C]</v>
      </c>
      <c r="BZ55" s="381" t="str">
        <v>[C-i-C]</v>
      </c>
      <c r="CA55" s="381" t="str">
        <v>[C-i-C]</v>
      </c>
      <c r="CB55" s="381" t="str">
        <v>[C-i-C]</v>
      </c>
      <c r="CC55" s="381" t="str">
        <v>[C-i-C]</v>
      </c>
      <c r="CD55" s="381" t="str">
        <v>[C-i-C]</v>
      </c>
      <c r="CE55" s="381" t="str">
        <v>[C-i-C]</v>
      </c>
      <c r="CF55" s="381" t="str">
        <v>[C-i-C]</v>
      </c>
      <c r="CG55" s="381" t="str">
        <v>[C-i-C]</v>
      </c>
      <c r="CH55" s="381" t="str">
        <v>[C-i-C]</v>
      </c>
      <c r="CI55" s="381" t="str">
        <v>[C-i-C]</v>
      </c>
      <c r="CJ55" s="381" t="str">
        <v>[C-i-C]</v>
      </c>
      <c r="CK55" s="381" t="str">
        <v>[C-i-C]</v>
      </c>
      <c r="CL55" s="381" t="str">
        <v>[C-i-C]</v>
      </c>
      <c r="CM55" s="381" t="str">
        <v>[C-i-C]</v>
      </c>
      <c r="CN55" s="381" t="str">
        <v>[C-i-C]</v>
      </c>
      <c r="CO55" s="133">
        <v>0</v>
      </c>
      <c r="CP55" s="133">
        <v>0</v>
      </c>
      <c r="CQ55" s="133">
        <v>0</v>
      </c>
      <c r="CR55" s="133">
        <v>0</v>
      </c>
      <c r="CS55" s="133">
        <v>0</v>
      </c>
      <c r="CT55" s="133">
        <v>0</v>
      </c>
      <c r="CU55" s="133">
        <v>0</v>
      </c>
      <c r="CV55" s="133">
        <v>0</v>
      </c>
      <c r="CW55" s="133">
        <v>0</v>
      </c>
      <c r="CX55" s="133">
        <v>0</v>
      </c>
      <c r="CY55" s="133">
        <v>0</v>
      </c>
      <c r="CZ55" s="133">
        <v>0</v>
      </c>
      <c r="DA55" s="133">
        <v>0</v>
      </c>
      <c r="DB55" s="133">
        <v>0</v>
      </c>
      <c r="DC55" s="133">
        <v>0</v>
      </c>
      <c r="DD55" s="133">
        <v>0</v>
      </c>
      <c r="DE55" s="133">
        <v>0</v>
      </c>
      <c r="DF55" s="133">
        <v>0</v>
      </c>
      <c r="DG55" s="133">
        <v>0</v>
      </c>
      <c r="DH55" s="133">
        <v>0</v>
      </c>
      <c r="DI55" s="133">
        <v>0</v>
      </c>
      <c r="DJ55" s="133">
        <v>0</v>
      </c>
      <c r="DK55" s="133">
        <v>0</v>
      </c>
      <c r="DL55" s="133">
        <v>0</v>
      </c>
      <c r="DM55" s="133">
        <v>0</v>
      </c>
      <c r="DN55" s="133">
        <v>0</v>
      </c>
      <c r="DO55" s="133">
        <v>0</v>
      </c>
      <c r="DP55" s="133">
        <v>0</v>
      </c>
      <c r="DQ55" s="133">
        <v>0</v>
      </c>
      <c r="DR55" s="133">
        <v>0</v>
      </c>
      <c r="DS55" s="133">
        <v>0</v>
      </c>
      <c r="DU55" s="223"/>
      <c r="DV55" s="223"/>
      <c r="DW55" s="223"/>
      <c r="DX55" s="223"/>
      <c r="DY55" s="223"/>
      <c r="DZ55" s="223"/>
      <c r="EA55" s="223">
        <v>317030.39999999997</v>
      </c>
      <c r="EB55" s="223">
        <v>105676.79999999999</v>
      </c>
      <c r="EC55" s="223">
        <v>0</v>
      </c>
      <c r="ED55" s="223">
        <f t="shared" si="4"/>
        <v>0</v>
      </c>
      <c r="EE55" s="223">
        <f t="shared" si="5"/>
        <v>0</v>
      </c>
      <c r="EF55" s="147" t="str">
        <f t="shared" si="6"/>
        <v>ERROR</v>
      </c>
      <c r="EG55" s="223">
        <f t="shared" si="7"/>
        <v>422707.19999999995</v>
      </c>
      <c r="EJ55" s="223">
        <v>0</v>
      </c>
      <c r="EK55" s="223">
        <v>0</v>
      </c>
      <c r="EM55" s="147" t="str">
        <f>INDEX(Inputs!$EH$3:$EH$459,MATCH($B55,Inputs!$B$3:$B$459,0))</f>
        <v>Yes</v>
      </c>
    </row>
    <row r="56" spans="1:143" ht="12.6" thickBot="1" x14ac:dyDescent="0.45">
      <c r="A56" s="133" t="str">
        <v>Land and Environment</v>
      </c>
      <c r="B56" s="381" t="str">
        <v>[C-i-C] Item 47</v>
      </c>
      <c r="C56" s="133" t="str">
        <v>Non-labour</v>
      </c>
      <c r="D56" s="133" t="str">
        <v>PT004728 - 4</v>
      </c>
      <c r="E56" s="133" t="str">
        <v>Outsource Consultant</v>
      </c>
      <c r="F56" s="133">
        <v>0</v>
      </c>
      <c r="G56" s="133">
        <v>0</v>
      </c>
      <c r="H56" s="133">
        <v>0</v>
      </c>
      <c r="I56" s="133">
        <v>0</v>
      </c>
      <c r="J56" s="133">
        <v>0</v>
      </c>
      <c r="K56" s="133">
        <v>0</v>
      </c>
      <c r="L56" s="133">
        <v>0</v>
      </c>
      <c r="M56" s="381" t="str">
        <v>[C-i-C]</v>
      </c>
      <c r="N56" s="381" t="str">
        <v>[C-i-C]</v>
      </c>
      <c r="O56" s="381" t="str">
        <v>[C-i-C]</v>
      </c>
      <c r="P56" s="381" t="str">
        <v>[C-i-C]</v>
      </c>
      <c r="Q56" s="381" t="str">
        <v>[C-i-C]</v>
      </c>
      <c r="R56" s="381" t="str">
        <v>[C-i-C]</v>
      </c>
      <c r="S56" s="381" t="str">
        <v>[C-i-C]</v>
      </c>
      <c r="T56" s="381" t="str">
        <v>[C-i-C]</v>
      </c>
      <c r="U56" s="381" t="str">
        <v>[C-i-C]</v>
      </c>
      <c r="V56" s="381" t="str">
        <v>[C-i-C]</v>
      </c>
      <c r="W56" s="381" t="str">
        <v>[C-i-C]</v>
      </c>
      <c r="X56" s="381" t="str">
        <v>[C-i-C]</v>
      </c>
      <c r="Y56" s="381" t="str">
        <v>[C-i-C]</v>
      </c>
      <c r="Z56" s="381" t="str">
        <v>[C-i-C]</v>
      </c>
      <c r="AA56" s="381" t="str">
        <v>[C-i-C]</v>
      </c>
      <c r="AB56" s="381" t="str">
        <v>[C-i-C]</v>
      </c>
      <c r="AC56" s="381" t="str">
        <v>[C-i-C]</v>
      </c>
      <c r="AD56" s="381" t="str">
        <v>[C-i-C]</v>
      </c>
      <c r="AE56" s="381" t="str">
        <v>[C-i-C]</v>
      </c>
      <c r="AF56" s="381" t="str">
        <v>[C-i-C]</v>
      </c>
      <c r="AG56" s="381" t="str">
        <v>[C-i-C]</v>
      </c>
      <c r="AH56" s="381" t="str">
        <v>[C-i-C]</v>
      </c>
      <c r="AI56" s="133">
        <v>0</v>
      </c>
      <c r="AJ56" s="133">
        <v>0</v>
      </c>
      <c r="AK56" s="133">
        <v>0</v>
      </c>
      <c r="AL56" s="133">
        <v>0</v>
      </c>
      <c r="AM56" s="133">
        <v>0</v>
      </c>
      <c r="AN56" s="133">
        <v>0</v>
      </c>
      <c r="AO56" s="133">
        <v>0</v>
      </c>
      <c r="AP56" s="133">
        <v>0</v>
      </c>
      <c r="AQ56" s="133">
        <v>0</v>
      </c>
      <c r="AR56" s="133">
        <v>0</v>
      </c>
      <c r="AS56" s="133">
        <v>0</v>
      </c>
      <c r="AT56" s="133">
        <v>0</v>
      </c>
      <c r="AU56" s="133">
        <v>0</v>
      </c>
      <c r="AV56" s="133">
        <v>0</v>
      </c>
      <c r="AW56" s="133">
        <v>0</v>
      </c>
      <c r="AX56" s="133">
        <v>0</v>
      </c>
      <c r="AY56" s="133">
        <v>0</v>
      </c>
      <c r="AZ56" s="133">
        <v>0</v>
      </c>
      <c r="BA56" s="133">
        <v>0</v>
      </c>
      <c r="BB56" s="133">
        <v>0</v>
      </c>
      <c r="BC56" s="133">
        <v>0</v>
      </c>
      <c r="BD56" s="133">
        <v>0</v>
      </c>
      <c r="BE56" s="133">
        <v>0</v>
      </c>
      <c r="BF56" s="133">
        <v>0</v>
      </c>
      <c r="BG56" s="133">
        <v>0</v>
      </c>
      <c r="BH56" s="133">
        <v>0</v>
      </c>
      <c r="BI56" s="133">
        <v>0</v>
      </c>
      <c r="BJ56" s="133">
        <v>0</v>
      </c>
      <c r="BK56" s="133">
        <v>0</v>
      </c>
      <c r="BL56" s="133">
        <v>0</v>
      </c>
      <c r="BM56" s="133">
        <v>0</v>
      </c>
      <c r="BN56" s="133">
        <v>0</v>
      </c>
      <c r="BO56" s="133">
        <v>0</v>
      </c>
      <c r="BP56" s="133">
        <v>0</v>
      </c>
      <c r="BQ56" s="133">
        <v>0</v>
      </c>
      <c r="BR56" s="133">
        <v>0</v>
      </c>
      <c r="BS56" s="381" t="str">
        <v>[C-i-C]</v>
      </c>
      <c r="BT56" s="381" t="str">
        <v>[C-i-C]</v>
      </c>
      <c r="BU56" s="381" t="str">
        <v>[C-i-C]</v>
      </c>
      <c r="BV56" s="381" t="str">
        <v>[C-i-C]</v>
      </c>
      <c r="BW56" s="381" t="str">
        <v>[C-i-C]</v>
      </c>
      <c r="BX56" s="381" t="str">
        <v>[C-i-C]</v>
      </c>
      <c r="BY56" s="381" t="str">
        <v>[C-i-C]</v>
      </c>
      <c r="BZ56" s="381" t="str">
        <v>[C-i-C]</v>
      </c>
      <c r="CA56" s="381" t="str">
        <v>[C-i-C]</v>
      </c>
      <c r="CB56" s="381" t="str">
        <v>[C-i-C]</v>
      </c>
      <c r="CC56" s="381" t="str">
        <v>[C-i-C]</v>
      </c>
      <c r="CD56" s="381" t="str">
        <v>[C-i-C]</v>
      </c>
      <c r="CE56" s="381" t="str">
        <v>[C-i-C]</v>
      </c>
      <c r="CF56" s="381" t="str">
        <v>[C-i-C]</v>
      </c>
      <c r="CG56" s="381" t="str">
        <v>[C-i-C]</v>
      </c>
      <c r="CH56" s="381" t="str">
        <v>[C-i-C]</v>
      </c>
      <c r="CI56" s="381" t="str">
        <v>[C-i-C]</v>
      </c>
      <c r="CJ56" s="381" t="str">
        <v>[C-i-C]</v>
      </c>
      <c r="CK56" s="381" t="str">
        <v>[C-i-C]</v>
      </c>
      <c r="CL56" s="381" t="str">
        <v>[C-i-C]</v>
      </c>
      <c r="CM56" s="381" t="str">
        <v>[C-i-C]</v>
      </c>
      <c r="CN56" s="381" t="str">
        <v>[C-i-C]</v>
      </c>
      <c r="CO56" s="133">
        <v>0</v>
      </c>
      <c r="CP56" s="133">
        <v>0</v>
      </c>
      <c r="CQ56" s="133">
        <v>0</v>
      </c>
      <c r="CR56" s="133">
        <v>0</v>
      </c>
      <c r="CS56" s="133">
        <v>0</v>
      </c>
      <c r="CT56" s="133">
        <v>0</v>
      </c>
      <c r="CU56" s="133">
        <v>0</v>
      </c>
      <c r="CV56" s="133">
        <v>0</v>
      </c>
      <c r="CW56" s="133">
        <v>0</v>
      </c>
      <c r="CX56" s="133">
        <v>0</v>
      </c>
      <c r="CY56" s="133">
        <v>0</v>
      </c>
      <c r="CZ56" s="133">
        <v>0</v>
      </c>
      <c r="DA56" s="133">
        <v>0</v>
      </c>
      <c r="DB56" s="133">
        <v>0</v>
      </c>
      <c r="DC56" s="133">
        <v>0</v>
      </c>
      <c r="DD56" s="133">
        <v>0</v>
      </c>
      <c r="DE56" s="133">
        <v>0</v>
      </c>
      <c r="DF56" s="133">
        <v>0</v>
      </c>
      <c r="DG56" s="133">
        <v>0</v>
      </c>
      <c r="DH56" s="133">
        <v>0</v>
      </c>
      <c r="DI56" s="133">
        <v>0</v>
      </c>
      <c r="DJ56" s="133">
        <v>0</v>
      </c>
      <c r="DK56" s="133">
        <v>0</v>
      </c>
      <c r="DL56" s="133">
        <v>0</v>
      </c>
      <c r="DM56" s="133">
        <v>0</v>
      </c>
      <c r="DN56" s="133">
        <v>0</v>
      </c>
      <c r="DO56" s="133">
        <v>0</v>
      </c>
      <c r="DP56" s="133">
        <v>0</v>
      </c>
      <c r="DQ56" s="133">
        <v>0</v>
      </c>
      <c r="DR56" s="133">
        <v>0</v>
      </c>
      <c r="DS56" s="133">
        <v>0</v>
      </c>
      <c r="DU56" s="223"/>
      <c r="DV56" s="223"/>
      <c r="DW56" s="223"/>
      <c r="DX56" s="223"/>
      <c r="DY56" s="223"/>
      <c r="DZ56" s="223"/>
      <c r="EA56" s="223">
        <v>31703.039999999994</v>
      </c>
      <c r="EB56" s="223">
        <v>95109.119999999981</v>
      </c>
      <c r="EC56" s="223">
        <v>0</v>
      </c>
      <c r="ED56" s="223">
        <f t="shared" si="4"/>
        <v>0</v>
      </c>
      <c r="EE56" s="223">
        <f t="shared" si="5"/>
        <v>0</v>
      </c>
      <c r="EF56" s="147" t="str">
        <f t="shared" si="6"/>
        <v>ERROR</v>
      </c>
      <c r="EG56" s="223">
        <f t="shared" si="7"/>
        <v>126812.15999999997</v>
      </c>
      <c r="EJ56" s="223">
        <v>0</v>
      </c>
      <c r="EK56" s="223">
        <v>0</v>
      </c>
      <c r="EM56" s="147" t="str">
        <f>INDEX(Inputs!$EH$3:$EH$459,MATCH($B56,Inputs!$B$3:$B$459,0))</f>
        <v>No</v>
      </c>
    </row>
    <row r="57" spans="1:143" ht="12.6" thickBot="1" x14ac:dyDescent="0.45">
      <c r="A57" s="133" t="str">
        <v>Project Development</v>
      </c>
      <c r="B57" s="381" t="str">
        <v>[C-i-C] Item 48</v>
      </c>
      <c r="C57" s="133" t="str">
        <v>Non-labour</v>
      </c>
      <c r="D57" s="133" t="str">
        <v>PT004729</v>
      </c>
      <c r="E57" s="133" t="str">
        <v>Outsource Consultant</v>
      </c>
      <c r="F57" s="133">
        <v>0</v>
      </c>
      <c r="G57" s="133">
        <v>0</v>
      </c>
      <c r="H57" s="133">
        <v>0</v>
      </c>
      <c r="I57" s="133">
        <v>0</v>
      </c>
      <c r="J57" s="133">
        <v>0</v>
      </c>
      <c r="K57" s="133">
        <v>0</v>
      </c>
      <c r="L57" s="133">
        <v>0</v>
      </c>
      <c r="M57" s="381" t="str">
        <v>[C-i-C]</v>
      </c>
      <c r="N57" s="381" t="str">
        <v>[C-i-C]</v>
      </c>
      <c r="O57" s="381" t="str">
        <v>[C-i-C]</v>
      </c>
      <c r="P57" s="381" t="str">
        <v>[C-i-C]</v>
      </c>
      <c r="Q57" s="381" t="str">
        <v>[C-i-C]</v>
      </c>
      <c r="R57" s="381" t="str">
        <v>[C-i-C]</v>
      </c>
      <c r="S57" s="381" t="str">
        <v>[C-i-C]</v>
      </c>
      <c r="T57" s="381" t="str">
        <v>[C-i-C]</v>
      </c>
      <c r="U57" s="381" t="str">
        <v>[C-i-C]</v>
      </c>
      <c r="V57" s="381" t="str">
        <v>[C-i-C]</v>
      </c>
      <c r="W57" s="381" t="str">
        <v>[C-i-C]</v>
      </c>
      <c r="X57" s="381" t="str">
        <v>[C-i-C]</v>
      </c>
      <c r="Y57" s="381" t="str">
        <v>[C-i-C]</v>
      </c>
      <c r="Z57" s="381" t="str">
        <v>[C-i-C]</v>
      </c>
      <c r="AA57" s="381" t="str">
        <v>[C-i-C]</v>
      </c>
      <c r="AB57" s="381" t="str">
        <v>[C-i-C]</v>
      </c>
      <c r="AC57" s="381" t="str">
        <v>[C-i-C]</v>
      </c>
      <c r="AD57" s="381" t="str">
        <v>[C-i-C]</v>
      </c>
      <c r="AE57" s="381" t="str">
        <v>[C-i-C]</v>
      </c>
      <c r="AF57" s="381" t="str">
        <v>[C-i-C]</v>
      </c>
      <c r="AG57" s="381" t="str">
        <v>[C-i-C]</v>
      </c>
      <c r="AH57" s="381" t="str">
        <v>[C-i-C]</v>
      </c>
      <c r="AI57" s="133">
        <v>0</v>
      </c>
      <c r="AJ57" s="133">
        <v>0</v>
      </c>
      <c r="AK57" s="133">
        <v>0</v>
      </c>
      <c r="AL57" s="133">
        <v>0</v>
      </c>
      <c r="AM57" s="133">
        <v>0</v>
      </c>
      <c r="AN57" s="133">
        <v>0</v>
      </c>
      <c r="AO57" s="133">
        <v>0</v>
      </c>
      <c r="AP57" s="133">
        <v>0</v>
      </c>
      <c r="AQ57" s="133">
        <v>0</v>
      </c>
      <c r="AR57" s="133">
        <v>0</v>
      </c>
      <c r="AS57" s="133">
        <v>0</v>
      </c>
      <c r="AT57" s="133">
        <v>0</v>
      </c>
      <c r="AU57" s="133">
        <v>0</v>
      </c>
      <c r="AV57" s="133">
        <v>0</v>
      </c>
      <c r="AW57" s="133">
        <v>0</v>
      </c>
      <c r="AX57" s="133">
        <v>0</v>
      </c>
      <c r="AY57" s="133">
        <v>0</v>
      </c>
      <c r="AZ57" s="133">
        <v>0</v>
      </c>
      <c r="BA57" s="133">
        <v>0</v>
      </c>
      <c r="BB57" s="133">
        <v>0</v>
      </c>
      <c r="BC57" s="133">
        <v>0</v>
      </c>
      <c r="BD57" s="133">
        <v>0</v>
      </c>
      <c r="BE57" s="133">
        <v>0</v>
      </c>
      <c r="BF57" s="133">
        <v>0</v>
      </c>
      <c r="BG57" s="133">
        <v>0</v>
      </c>
      <c r="BH57" s="133">
        <v>0</v>
      </c>
      <c r="BI57" s="133">
        <v>0</v>
      </c>
      <c r="BJ57" s="133">
        <v>0</v>
      </c>
      <c r="BK57" s="133">
        <v>0</v>
      </c>
      <c r="BL57" s="133">
        <v>0</v>
      </c>
      <c r="BM57" s="133">
        <v>0</v>
      </c>
      <c r="BN57" s="133">
        <v>0</v>
      </c>
      <c r="BO57" s="133">
        <v>0</v>
      </c>
      <c r="BP57" s="133">
        <v>0</v>
      </c>
      <c r="BQ57" s="133">
        <v>0</v>
      </c>
      <c r="BR57" s="133">
        <v>0</v>
      </c>
      <c r="BS57" s="381" t="str">
        <v>[C-i-C]</v>
      </c>
      <c r="BT57" s="381" t="str">
        <v>[C-i-C]</v>
      </c>
      <c r="BU57" s="381" t="str">
        <v>[C-i-C]</v>
      </c>
      <c r="BV57" s="381" t="str">
        <v>[C-i-C]</v>
      </c>
      <c r="BW57" s="381" t="str">
        <v>[C-i-C]</v>
      </c>
      <c r="BX57" s="381" t="str">
        <v>[C-i-C]</v>
      </c>
      <c r="BY57" s="381" t="str">
        <v>[C-i-C]</v>
      </c>
      <c r="BZ57" s="381" t="str">
        <v>[C-i-C]</v>
      </c>
      <c r="CA57" s="381" t="str">
        <v>[C-i-C]</v>
      </c>
      <c r="CB57" s="381" t="str">
        <v>[C-i-C]</v>
      </c>
      <c r="CC57" s="381" t="str">
        <v>[C-i-C]</v>
      </c>
      <c r="CD57" s="381" t="str">
        <v>[C-i-C]</v>
      </c>
      <c r="CE57" s="381" t="str">
        <v>[C-i-C]</v>
      </c>
      <c r="CF57" s="381" t="str">
        <v>[C-i-C]</v>
      </c>
      <c r="CG57" s="381" t="str">
        <v>[C-i-C]</v>
      </c>
      <c r="CH57" s="381" t="str">
        <v>[C-i-C]</v>
      </c>
      <c r="CI57" s="381" t="str">
        <v>[C-i-C]</v>
      </c>
      <c r="CJ57" s="381" t="str">
        <v>[C-i-C]</v>
      </c>
      <c r="CK57" s="381" t="str">
        <v>[C-i-C]</v>
      </c>
      <c r="CL57" s="381" t="str">
        <v>[C-i-C]</v>
      </c>
      <c r="CM57" s="381" t="str">
        <v>[C-i-C]</v>
      </c>
      <c r="CN57" s="381" t="str">
        <v>[C-i-C]</v>
      </c>
      <c r="CO57" s="133">
        <v>0</v>
      </c>
      <c r="CP57" s="133">
        <v>0</v>
      </c>
      <c r="CQ57" s="133">
        <v>0</v>
      </c>
      <c r="CR57" s="133">
        <v>0</v>
      </c>
      <c r="CS57" s="133">
        <v>0</v>
      </c>
      <c r="CT57" s="133">
        <v>0</v>
      </c>
      <c r="CU57" s="133">
        <v>0</v>
      </c>
      <c r="CV57" s="133">
        <v>0</v>
      </c>
      <c r="CW57" s="133">
        <v>0</v>
      </c>
      <c r="CX57" s="133">
        <v>0</v>
      </c>
      <c r="CY57" s="133">
        <v>0</v>
      </c>
      <c r="CZ57" s="133">
        <v>0</v>
      </c>
      <c r="DA57" s="133">
        <v>0</v>
      </c>
      <c r="DB57" s="133">
        <v>0</v>
      </c>
      <c r="DC57" s="133">
        <v>0</v>
      </c>
      <c r="DD57" s="133">
        <v>0</v>
      </c>
      <c r="DE57" s="133">
        <v>0</v>
      </c>
      <c r="DF57" s="133">
        <v>0</v>
      </c>
      <c r="DG57" s="133">
        <v>0</v>
      </c>
      <c r="DH57" s="133">
        <v>0</v>
      </c>
      <c r="DI57" s="133">
        <v>0</v>
      </c>
      <c r="DJ57" s="133">
        <v>0</v>
      </c>
      <c r="DK57" s="133">
        <v>0</v>
      </c>
      <c r="DL57" s="133">
        <v>0</v>
      </c>
      <c r="DM57" s="133">
        <v>0</v>
      </c>
      <c r="DN57" s="133">
        <v>0</v>
      </c>
      <c r="DO57" s="133">
        <v>0</v>
      </c>
      <c r="DP57" s="133">
        <v>0</v>
      </c>
      <c r="DQ57" s="133">
        <v>0</v>
      </c>
      <c r="DR57" s="133">
        <v>0</v>
      </c>
      <c r="DS57" s="133">
        <v>0</v>
      </c>
      <c r="DU57" s="223"/>
      <c r="DV57" s="223"/>
      <c r="DW57" s="223"/>
      <c r="DX57" s="223"/>
      <c r="DY57" s="223"/>
      <c r="DZ57" s="223"/>
      <c r="EA57" s="223">
        <v>169082.87999999998</v>
      </c>
      <c r="EB57" s="223">
        <v>163799.03999999998</v>
      </c>
      <c r="EC57" s="223">
        <v>0</v>
      </c>
      <c r="ED57" s="223">
        <f t="shared" si="4"/>
        <v>0</v>
      </c>
      <c r="EE57" s="223">
        <f t="shared" si="5"/>
        <v>0</v>
      </c>
      <c r="EF57" s="147" t="str">
        <f t="shared" si="6"/>
        <v>ERROR</v>
      </c>
      <c r="EG57" s="223">
        <f t="shared" si="7"/>
        <v>332881.91999999993</v>
      </c>
      <c r="EJ57" s="223">
        <v>0</v>
      </c>
      <c r="EK57" s="223">
        <v>0</v>
      </c>
      <c r="EM57" s="147" t="str">
        <f>INDEX(Inputs!$EH$3:$EH$459,MATCH($B57,Inputs!$B$3:$B$459,0))</f>
        <v>No</v>
      </c>
    </row>
    <row r="58" spans="1:143" ht="12.6" thickBot="1" x14ac:dyDescent="0.45">
      <c r="A58" s="133" t="str">
        <v>Project Management</v>
      </c>
      <c r="B58" s="381" t="str">
        <v>[C-i-C] Item 49</v>
      </c>
      <c r="C58" s="133" t="str">
        <v>Non-labour</v>
      </c>
      <c r="D58" s="133" t="str">
        <v>PT007447</v>
      </c>
      <c r="E58" s="133" t="str">
        <v>Outsource Material/Equipment</v>
      </c>
      <c r="F58" s="133">
        <v>0</v>
      </c>
      <c r="G58" s="133">
        <v>0</v>
      </c>
      <c r="H58" s="133">
        <v>0</v>
      </c>
      <c r="I58" s="133">
        <v>0</v>
      </c>
      <c r="J58" s="133">
        <v>0</v>
      </c>
      <c r="K58" s="133">
        <v>0</v>
      </c>
      <c r="L58" s="133">
        <v>0</v>
      </c>
      <c r="M58" s="381" t="str">
        <v>[C-i-C]</v>
      </c>
      <c r="N58" s="381" t="str">
        <v>[C-i-C]</v>
      </c>
      <c r="O58" s="381" t="str">
        <v>[C-i-C]</v>
      </c>
      <c r="P58" s="381" t="str">
        <v>[C-i-C]</v>
      </c>
      <c r="Q58" s="381" t="str">
        <v>[C-i-C]</v>
      </c>
      <c r="R58" s="381" t="str">
        <v>[C-i-C]</v>
      </c>
      <c r="S58" s="381" t="str">
        <v>[C-i-C]</v>
      </c>
      <c r="T58" s="381" t="str">
        <v>[C-i-C]</v>
      </c>
      <c r="U58" s="381" t="str">
        <v>[C-i-C]</v>
      </c>
      <c r="V58" s="381" t="str">
        <v>[C-i-C]</v>
      </c>
      <c r="W58" s="381" t="str">
        <v>[C-i-C]</v>
      </c>
      <c r="X58" s="381" t="str">
        <v>[C-i-C]</v>
      </c>
      <c r="Y58" s="381" t="str">
        <v>[C-i-C]</v>
      </c>
      <c r="Z58" s="381" t="str">
        <v>[C-i-C]</v>
      </c>
      <c r="AA58" s="381" t="str">
        <v>[C-i-C]</v>
      </c>
      <c r="AB58" s="381" t="str">
        <v>[C-i-C]</v>
      </c>
      <c r="AC58" s="381" t="str">
        <v>[C-i-C]</v>
      </c>
      <c r="AD58" s="381" t="str">
        <v>[C-i-C]</v>
      </c>
      <c r="AE58" s="381" t="str">
        <v>[C-i-C]</v>
      </c>
      <c r="AF58" s="381" t="str">
        <v>[C-i-C]</v>
      </c>
      <c r="AG58" s="381" t="str">
        <v>[C-i-C]</v>
      </c>
      <c r="AH58" s="381" t="str">
        <v>[C-i-C]</v>
      </c>
      <c r="AI58" s="133">
        <v>0</v>
      </c>
      <c r="AJ58" s="133">
        <v>0</v>
      </c>
      <c r="AK58" s="133">
        <v>0</v>
      </c>
      <c r="AL58" s="133">
        <v>0</v>
      </c>
      <c r="AM58" s="133">
        <v>0</v>
      </c>
      <c r="AN58" s="133">
        <v>0</v>
      </c>
      <c r="AO58" s="133">
        <v>0</v>
      </c>
      <c r="AP58" s="133">
        <v>0</v>
      </c>
      <c r="AQ58" s="133">
        <v>0</v>
      </c>
      <c r="AR58" s="133">
        <v>0</v>
      </c>
      <c r="AS58" s="133">
        <v>0</v>
      </c>
      <c r="AT58" s="133">
        <v>0</v>
      </c>
      <c r="AU58" s="133">
        <v>0</v>
      </c>
      <c r="AV58" s="133">
        <v>0</v>
      </c>
      <c r="AW58" s="133">
        <v>0</v>
      </c>
      <c r="AX58" s="133">
        <v>0</v>
      </c>
      <c r="AY58" s="133">
        <v>0</v>
      </c>
      <c r="AZ58" s="133">
        <v>0</v>
      </c>
      <c r="BA58" s="133">
        <v>0</v>
      </c>
      <c r="BB58" s="133">
        <v>0</v>
      </c>
      <c r="BC58" s="133">
        <v>0</v>
      </c>
      <c r="BD58" s="133">
        <v>0</v>
      </c>
      <c r="BE58" s="133">
        <v>0</v>
      </c>
      <c r="BF58" s="133">
        <v>0</v>
      </c>
      <c r="BG58" s="133">
        <v>0</v>
      </c>
      <c r="BH58" s="133">
        <v>0</v>
      </c>
      <c r="BI58" s="133">
        <v>0</v>
      </c>
      <c r="BJ58" s="133">
        <v>0</v>
      </c>
      <c r="BK58" s="133">
        <v>0</v>
      </c>
      <c r="BL58" s="133">
        <v>0</v>
      </c>
      <c r="BM58" s="133">
        <v>0</v>
      </c>
      <c r="BN58" s="133">
        <v>0</v>
      </c>
      <c r="BO58" s="133">
        <v>0</v>
      </c>
      <c r="BP58" s="133">
        <v>0</v>
      </c>
      <c r="BQ58" s="133">
        <v>0</v>
      </c>
      <c r="BR58" s="133">
        <v>0</v>
      </c>
      <c r="BS58" s="381" t="str">
        <v>[C-i-C]</v>
      </c>
      <c r="BT58" s="381" t="str">
        <v>[C-i-C]</v>
      </c>
      <c r="BU58" s="381" t="str">
        <v>[C-i-C]</v>
      </c>
      <c r="BV58" s="381" t="str">
        <v>[C-i-C]</v>
      </c>
      <c r="BW58" s="381" t="str">
        <v>[C-i-C]</v>
      </c>
      <c r="BX58" s="381" t="str">
        <v>[C-i-C]</v>
      </c>
      <c r="BY58" s="381" t="str">
        <v>[C-i-C]</v>
      </c>
      <c r="BZ58" s="381" t="str">
        <v>[C-i-C]</v>
      </c>
      <c r="CA58" s="381" t="str">
        <v>[C-i-C]</v>
      </c>
      <c r="CB58" s="381" t="str">
        <v>[C-i-C]</v>
      </c>
      <c r="CC58" s="381" t="str">
        <v>[C-i-C]</v>
      </c>
      <c r="CD58" s="381" t="str">
        <v>[C-i-C]</v>
      </c>
      <c r="CE58" s="381" t="str">
        <v>[C-i-C]</v>
      </c>
      <c r="CF58" s="381" t="str">
        <v>[C-i-C]</v>
      </c>
      <c r="CG58" s="381" t="str">
        <v>[C-i-C]</v>
      </c>
      <c r="CH58" s="381" t="str">
        <v>[C-i-C]</v>
      </c>
      <c r="CI58" s="381" t="str">
        <v>[C-i-C]</v>
      </c>
      <c r="CJ58" s="381" t="str">
        <v>[C-i-C]</v>
      </c>
      <c r="CK58" s="381" t="str">
        <v>[C-i-C]</v>
      </c>
      <c r="CL58" s="381" t="str">
        <v>[C-i-C]</v>
      </c>
      <c r="CM58" s="381" t="str">
        <v>[C-i-C]</v>
      </c>
      <c r="CN58" s="381" t="str">
        <v>[C-i-C]</v>
      </c>
      <c r="CO58" s="133">
        <v>1547.152736256</v>
      </c>
      <c r="CP58" s="133">
        <v>1547.152736256</v>
      </c>
      <c r="CQ58" s="133">
        <v>1547.152736256</v>
      </c>
      <c r="CR58" s="133">
        <v>1547.152736256</v>
      </c>
      <c r="CS58" s="133">
        <v>1547.152736256</v>
      </c>
      <c r="CT58" s="133">
        <v>1547.152736256</v>
      </c>
      <c r="CU58" s="133">
        <v>1593.5673183436802</v>
      </c>
      <c r="CV58" s="133">
        <v>1593.5673183436802</v>
      </c>
      <c r="CW58" s="133">
        <v>1593.5673183436802</v>
      </c>
      <c r="CX58" s="133">
        <v>1593.5673183436802</v>
      </c>
      <c r="CY58" s="133">
        <v>1593.5673183436802</v>
      </c>
      <c r="CZ58" s="133">
        <v>1593.5673183436802</v>
      </c>
      <c r="DA58" s="133">
        <v>1593.5673183436802</v>
      </c>
      <c r="DB58" s="133">
        <v>1593.5673183436802</v>
      </c>
      <c r="DC58" s="133">
        <v>1593.5673183436802</v>
      </c>
      <c r="DD58" s="133">
        <v>1593.5673183436802</v>
      </c>
      <c r="DE58" s="133">
        <v>1593.5673183436802</v>
      </c>
      <c r="DF58" s="133">
        <v>1593.5673183436802</v>
      </c>
      <c r="DG58" s="133">
        <v>1641.3743378939907</v>
      </c>
      <c r="DH58" s="133">
        <v>1641.3743378939907</v>
      </c>
      <c r="DI58" s="133">
        <v>1641.3743378939907</v>
      </c>
      <c r="DJ58" s="133">
        <v>1641.3743378939907</v>
      </c>
      <c r="DK58" s="133">
        <v>1641.3743378939907</v>
      </c>
      <c r="DL58" s="133">
        <v>1641.3743378939907</v>
      </c>
      <c r="DM58" s="133">
        <v>1641.3743378939907</v>
      </c>
      <c r="DN58" s="133">
        <v>1641.3743378939907</v>
      </c>
      <c r="DO58" s="133">
        <v>0</v>
      </c>
      <c r="DP58" s="133">
        <v>0</v>
      </c>
      <c r="DQ58" s="133">
        <v>0</v>
      </c>
      <c r="DR58" s="133">
        <v>0</v>
      </c>
      <c r="DS58" s="133">
        <v>0</v>
      </c>
      <c r="DU58" s="223"/>
      <c r="DV58" s="223"/>
      <c r="DW58" s="223"/>
      <c r="DX58" s="223"/>
      <c r="DY58" s="223"/>
      <c r="DZ58" s="223"/>
      <c r="EA58" s="223">
        <v>5833.3593599999995</v>
      </c>
      <c r="EB58" s="223">
        <v>18025.080422400002</v>
      </c>
      <c r="EC58" s="223">
        <v>18565.832835072004</v>
      </c>
      <c r="ED58" s="223">
        <f t="shared" si="4"/>
        <v>19122.807820124166</v>
      </c>
      <c r="EE58" s="223">
        <f t="shared" si="5"/>
        <v>13130.994703151926</v>
      </c>
      <c r="EF58" s="147" t="str">
        <f t="shared" si="6"/>
        <v>ERROR</v>
      </c>
      <c r="EG58" s="223">
        <f t="shared" si="7"/>
        <v>74678.075140748086</v>
      </c>
      <c r="EJ58" s="223">
        <v>9282.9164175360002</v>
      </c>
      <c r="EK58" s="223">
        <v>9282.9164175360002</v>
      </c>
      <c r="EM58" s="147" t="str">
        <f>INDEX(Inputs!$EH$3:$EH$459,MATCH($B58,Inputs!$B$3:$B$459,0))</f>
        <v>No</v>
      </c>
    </row>
    <row r="59" spans="1:143" ht="12.6" thickBot="1" x14ac:dyDescent="0.45">
      <c r="A59" s="133" t="str">
        <v>Project Management</v>
      </c>
      <c r="B59" s="381" t="str">
        <v>[C-i-C] Item 50</v>
      </c>
      <c r="C59" s="133" t="str">
        <v>Non-labour</v>
      </c>
      <c r="D59" s="133" t="str">
        <v>PT007447</v>
      </c>
      <c r="E59" s="133" t="str">
        <v>Outsource Material/Equipment</v>
      </c>
      <c r="F59" s="133">
        <v>0</v>
      </c>
      <c r="G59" s="133">
        <v>0</v>
      </c>
      <c r="H59" s="133">
        <v>0</v>
      </c>
      <c r="I59" s="133">
        <v>0</v>
      </c>
      <c r="J59" s="133">
        <v>0</v>
      </c>
      <c r="K59" s="133">
        <v>0</v>
      </c>
      <c r="L59" s="133">
        <v>0</v>
      </c>
      <c r="M59" s="381" t="str">
        <v>[C-i-C]</v>
      </c>
      <c r="N59" s="381" t="str">
        <v>[C-i-C]</v>
      </c>
      <c r="O59" s="381" t="str">
        <v>[C-i-C]</v>
      </c>
      <c r="P59" s="381" t="str">
        <v>[C-i-C]</v>
      </c>
      <c r="Q59" s="381" t="str">
        <v>[C-i-C]</v>
      </c>
      <c r="R59" s="381" t="str">
        <v>[C-i-C]</v>
      </c>
      <c r="S59" s="381" t="str">
        <v>[C-i-C]</v>
      </c>
      <c r="T59" s="381" t="str">
        <v>[C-i-C]</v>
      </c>
      <c r="U59" s="381" t="str">
        <v>[C-i-C]</v>
      </c>
      <c r="V59" s="381" t="str">
        <v>[C-i-C]</v>
      </c>
      <c r="W59" s="381" t="str">
        <v>[C-i-C]</v>
      </c>
      <c r="X59" s="381" t="str">
        <v>[C-i-C]</v>
      </c>
      <c r="Y59" s="381" t="str">
        <v>[C-i-C]</v>
      </c>
      <c r="Z59" s="381" t="str">
        <v>[C-i-C]</v>
      </c>
      <c r="AA59" s="381" t="str">
        <v>[C-i-C]</v>
      </c>
      <c r="AB59" s="381" t="str">
        <v>[C-i-C]</v>
      </c>
      <c r="AC59" s="381" t="str">
        <v>[C-i-C]</v>
      </c>
      <c r="AD59" s="381" t="str">
        <v>[C-i-C]</v>
      </c>
      <c r="AE59" s="381" t="str">
        <v>[C-i-C]</v>
      </c>
      <c r="AF59" s="381" t="str">
        <v>[C-i-C]</v>
      </c>
      <c r="AG59" s="381" t="str">
        <v>[C-i-C]</v>
      </c>
      <c r="AH59" s="381" t="str">
        <v>[C-i-C]</v>
      </c>
      <c r="AI59" s="133">
        <v>0</v>
      </c>
      <c r="AJ59" s="133">
        <v>0</v>
      </c>
      <c r="AK59" s="133">
        <v>0</v>
      </c>
      <c r="AL59" s="133">
        <v>0</v>
      </c>
      <c r="AM59" s="133">
        <v>0</v>
      </c>
      <c r="AN59" s="133">
        <v>0</v>
      </c>
      <c r="AO59" s="133">
        <v>0</v>
      </c>
      <c r="AP59" s="133">
        <v>0</v>
      </c>
      <c r="AQ59" s="133">
        <v>0</v>
      </c>
      <c r="AR59" s="133">
        <v>0</v>
      </c>
      <c r="AS59" s="133">
        <v>0</v>
      </c>
      <c r="AT59" s="133">
        <v>0</v>
      </c>
      <c r="AU59" s="133">
        <v>0</v>
      </c>
      <c r="AV59" s="133">
        <v>0</v>
      </c>
      <c r="AW59" s="133">
        <v>0</v>
      </c>
      <c r="AX59" s="133">
        <v>0</v>
      </c>
      <c r="AY59" s="133">
        <v>0</v>
      </c>
      <c r="AZ59" s="133">
        <v>0</v>
      </c>
      <c r="BA59" s="133">
        <v>0</v>
      </c>
      <c r="BB59" s="133">
        <v>0</v>
      </c>
      <c r="BC59" s="133">
        <v>0</v>
      </c>
      <c r="BD59" s="133">
        <v>0</v>
      </c>
      <c r="BE59" s="133">
        <v>0</v>
      </c>
      <c r="BF59" s="133">
        <v>0</v>
      </c>
      <c r="BG59" s="133">
        <v>0</v>
      </c>
      <c r="BH59" s="133">
        <v>0</v>
      </c>
      <c r="BI59" s="133">
        <v>0</v>
      </c>
      <c r="BJ59" s="133">
        <v>0</v>
      </c>
      <c r="BK59" s="133">
        <v>0</v>
      </c>
      <c r="BL59" s="133">
        <v>0</v>
      </c>
      <c r="BM59" s="133">
        <v>0</v>
      </c>
      <c r="BN59" s="133">
        <v>0</v>
      </c>
      <c r="BO59" s="133">
        <v>0</v>
      </c>
      <c r="BP59" s="133">
        <v>0</v>
      </c>
      <c r="BQ59" s="133">
        <v>0</v>
      </c>
      <c r="BR59" s="133">
        <v>0</v>
      </c>
      <c r="BS59" s="381" t="str">
        <v>[C-i-C]</v>
      </c>
      <c r="BT59" s="381" t="str">
        <v>[C-i-C]</v>
      </c>
      <c r="BU59" s="381" t="str">
        <v>[C-i-C]</v>
      </c>
      <c r="BV59" s="381" t="str">
        <v>[C-i-C]</v>
      </c>
      <c r="BW59" s="381" t="str">
        <v>[C-i-C]</v>
      </c>
      <c r="BX59" s="381" t="str">
        <v>[C-i-C]</v>
      </c>
      <c r="BY59" s="381" t="str">
        <v>[C-i-C]</v>
      </c>
      <c r="BZ59" s="381" t="str">
        <v>[C-i-C]</v>
      </c>
      <c r="CA59" s="381" t="str">
        <v>[C-i-C]</v>
      </c>
      <c r="CB59" s="381" t="str">
        <v>[C-i-C]</v>
      </c>
      <c r="CC59" s="381" t="str">
        <v>[C-i-C]</v>
      </c>
      <c r="CD59" s="381" t="str">
        <v>[C-i-C]</v>
      </c>
      <c r="CE59" s="381" t="str">
        <v>[C-i-C]</v>
      </c>
      <c r="CF59" s="381" t="str">
        <v>[C-i-C]</v>
      </c>
      <c r="CG59" s="381" t="str">
        <v>[C-i-C]</v>
      </c>
      <c r="CH59" s="381" t="str">
        <v>[C-i-C]</v>
      </c>
      <c r="CI59" s="381" t="str">
        <v>[C-i-C]</v>
      </c>
      <c r="CJ59" s="381" t="str">
        <v>[C-i-C]</v>
      </c>
      <c r="CK59" s="381" t="str">
        <v>[C-i-C]</v>
      </c>
      <c r="CL59" s="381" t="str">
        <v>[C-i-C]</v>
      </c>
      <c r="CM59" s="381" t="str">
        <v>[C-i-C]</v>
      </c>
      <c r="CN59" s="381" t="str">
        <v>[C-i-C]</v>
      </c>
      <c r="CO59" s="133">
        <v>128.929394688</v>
      </c>
      <c r="CP59" s="133">
        <v>128.929394688</v>
      </c>
      <c r="CQ59" s="133">
        <v>128.929394688</v>
      </c>
      <c r="CR59" s="133">
        <v>128.929394688</v>
      </c>
      <c r="CS59" s="133">
        <v>128.929394688</v>
      </c>
      <c r="CT59" s="133">
        <v>128.929394688</v>
      </c>
      <c r="CU59" s="133">
        <v>132.79727652864</v>
      </c>
      <c r="CV59" s="133">
        <v>132.79727652864</v>
      </c>
      <c r="CW59" s="133">
        <v>132.79727652864</v>
      </c>
      <c r="CX59" s="133">
        <v>132.79727652864</v>
      </c>
      <c r="CY59" s="133">
        <v>132.79727652864</v>
      </c>
      <c r="CZ59" s="133">
        <v>132.79727652864</v>
      </c>
      <c r="DA59" s="133">
        <v>132.79727652864</v>
      </c>
      <c r="DB59" s="133">
        <v>132.79727652864</v>
      </c>
      <c r="DC59" s="133">
        <v>132.79727652864</v>
      </c>
      <c r="DD59" s="133">
        <v>132.79727652864</v>
      </c>
      <c r="DE59" s="133">
        <v>132.79727652864</v>
      </c>
      <c r="DF59" s="133">
        <v>132.79727652864</v>
      </c>
      <c r="DG59" s="133">
        <v>136.78119482449921</v>
      </c>
      <c r="DH59" s="133">
        <v>136.78119482449921</v>
      </c>
      <c r="DI59" s="133">
        <v>136.78119482449921</v>
      </c>
      <c r="DJ59" s="133">
        <v>136.78119482449921</v>
      </c>
      <c r="DK59" s="133">
        <v>136.78119482449921</v>
      </c>
      <c r="DL59" s="133">
        <v>136.78119482449921</v>
      </c>
      <c r="DM59" s="133">
        <v>136.78119482449921</v>
      </c>
      <c r="DN59" s="133">
        <v>136.78119482449921</v>
      </c>
      <c r="DO59" s="133">
        <v>0</v>
      </c>
      <c r="DP59" s="133">
        <v>0</v>
      </c>
      <c r="DQ59" s="133">
        <v>0</v>
      </c>
      <c r="DR59" s="133">
        <v>0</v>
      </c>
      <c r="DS59" s="133">
        <v>0</v>
      </c>
      <c r="DU59" s="223"/>
      <c r="DV59" s="223"/>
      <c r="DW59" s="223"/>
      <c r="DX59" s="223"/>
      <c r="DY59" s="223"/>
      <c r="DZ59" s="223"/>
      <c r="EA59" s="223">
        <v>486.11327999999997</v>
      </c>
      <c r="EB59" s="223">
        <v>1502.0900351999999</v>
      </c>
      <c r="EC59" s="223">
        <v>1547.152736256</v>
      </c>
      <c r="ED59" s="223">
        <f t="shared" si="4"/>
        <v>1593.5673183436795</v>
      </c>
      <c r="EE59" s="223">
        <f t="shared" si="5"/>
        <v>1094.2495585959934</v>
      </c>
      <c r="EF59" s="147" t="str">
        <f t="shared" si="6"/>
        <v>ERROR</v>
      </c>
      <c r="EG59" s="223">
        <f t="shared" si="7"/>
        <v>6223.1729283956729</v>
      </c>
      <c r="EJ59" s="223">
        <v>773.57636812800001</v>
      </c>
      <c r="EK59" s="223">
        <v>773.57636812800001</v>
      </c>
      <c r="EM59" s="147" t="str">
        <f>INDEX(Inputs!$EH$3:$EH$459,MATCH($B59,Inputs!$B$3:$B$459,0))</f>
        <v>No</v>
      </c>
    </row>
    <row r="60" spans="1:143" ht="12.6" thickBot="1" x14ac:dyDescent="0.45">
      <c r="A60" s="133" t="str">
        <v>Project Management</v>
      </c>
      <c r="B60" s="381" t="str">
        <v>[C-i-C] Item 51</v>
      </c>
      <c r="C60" s="133" t="str">
        <v>Non-labour</v>
      </c>
      <c r="D60" s="133" t="str">
        <v>PT007447</v>
      </c>
      <c r="E60" s="133" t="str">
        <v>Outsource Material/Equipment</v>
      </c>
      <c r="F60" s="133">
        <v>0</v>
      </c>
      <c r="G60" s="133">
        <v>0</v>
      </c>
      <c r="H60" s="133">
        <v>0</v>
      </c>
      <c r="I60" s="133">
        <v>0</v>
      </c>
      <c r="J60" s="133">
        <v>0</v>
      </c>
      <c r="K60" s="133">
        <v>0</v>
      </c>
      <c r="L60" s="133">
        <v>0</v>
      </c>
      <c r="M60" s="381" t="str">
        <v>[C-i-C]</v>
      </c>
      <c r="N60" s="381" t="str">
        <v>[C-i-C]</v>
      </c>
      <c r="O60" s="381" t="str">
        <v>[C-i-C]</v>
      </c>
      <c r="P60" s="381" t="str">
        <v>[C-i-C]</v>
      </c>
      <c r="Q60" s="381" t="str">
        <v>[C-i-C]</v>
      </c>
      <c r="R60" s="381" t="str">
        <v>[C-i-C]</v>
      </c>
      <c r="S60" s="381" t="str">
        <v>[C-i-C]</v>
      </c>
      <c r="T60" s="381" t="str">
        <v>[C-i-C]</v>
      </c>
      <c r="U60" s="381" t="str">
        <v>[C-i-C]</v>
      </c>
      <c r="V60" s="381" t="str">
        <v>[C-i-C]</v>
      </c>
      <c r="W60" s="381" t="str">
        <v>[C-i-C]</v>
      </c>
      <c r="X60" s="381" t="str">
        <v>[C-i-C]</v>
      </c>
      <c r="Y60" s="381" t="str">
        <v>[C-i-C]</v>
      </c>
      <c r="Z60" s="381" t="str">
        <v>[C-i-C]</v>
      </c>
      <c r="AA60" s="381" t="str">
        <v>[C-i-C]</v>
      </c>
      <c r="AB60" s="381" t="str">
        <v>[C-i-C]</v>
      </c>
      <c r="AC60" s="381" t="str">
        <v>[C-i-C]</v>
      </c>
      <c r="AD60" s="381" t="str">
        <v>[C-i-C]</v>
      </c>
      <c r="AE60" s="381" t="str">
        <v>[C-i-C]</v>
      </c>
      <c r="AF60" s="381" t="str">
        <v>[C-i-C]</v>
      </c>
      <c r="AG60" s="381" t="str">
        <v>[C-i-C]</v>
      </c>
      <c r="AH60" s="381" t="str">
        <v>[C-i-C]</v>
      </c>
      <c r="AI60" s="133">
        <v>0</v>
      </c>
      <c r="AJ60" s="133">
        <v>0</v>
      </c>
      <c r="AK60" s="133">
        <v>0</v>
      </c>
      <c r="AL60" s="133">
        <v>0</v>
      </c>
      <c r="AM60" s="133">
        <v>0</v>
      </c>
      <c r="AN60" s="133">
        <v>0</v>
      </c>
      <c r="AO60" s="133">
        <v>0</v>
      </c>
      <c r="AP60" s="133">
        <v>0</v>
      </c>
      <c r="AQ60" s="133">
        <v>0</v>
      </c>
      <c r="AR60" s="133">
        <v>0</v>
      </c>
      <c r="AS60" s="133">
        <v>0</v>
      </c>
      <c r="AT60" s="133">
        <v>0</v>
      </c>
      <c r="AU60" s="133">
        <v>0</v>
      </c>
      <c r="AV60" s="133">
        <v>0</v>
      </c>
      <c r="AW60" s="133">
        <v>0</v>
      </c>
      <c r="AX60" s="133">
        <v>0</v>
      </c>
      <c r="AY60" s="133">
        <v>0</v>
      </c>
      <c r="AZ60" s="133">
        <v>0</v>
      </c>
      <c r="BA60" s="133">
        <v>0</v>
      </c>
      <c r="BB60" s="133">
        <v>0</v>
      </c>
      <c r="BC60" s="133">
        <v>0</v>
      </c>
      <c r="BD60" s="133">
        <v>0</v>
      </c>
      <c r="BE60" s="133">
        <v>0</v>
      </c>
      <c r="BF60" s="133">
        <v>0</v>
      </c>
      <c r="BG60" s="133">
        <v>0</v>
      </c>
      <c r="BH60" s="133">
        <v>0</v>
      </c>
      <c r="BI60" s="133">
        <v>0</v>
      </c>
      <c r="BJ60" s="133">
        <v>0</v>
      </c>
      <c r="BK60" s="133">
        <v>0</v>
      </c>
      <c r="BL60" s="133">
        <v>0</v>
      </c>
      <c r="BM60" s="133">
        <v>0</v>
      </c>
      <c r="BN60" s="133">
        <v>0</v>
      </c>
      <c r="BO60" s="133">
        <v>0</v>
      </c>
      <c r="BP60" s="133">
        <v>0</v>
      </c>
      <c r="BQ60" s="133">
        <v>0</v>
      </c>
      <c r="BR60" s="133">
        <v>0</v>
      </c>
      <c r="BS60" s="381" t="str">
        <v>[C-i-C]</v>
      </c>
      <c r="BT60" s="381" t="str">
        <v>[C-i-C]</v>
      </c>
      <c r="BU60" s="381" t="str">
        <v>[C-i-C]</v>
      </c>
      <c r="BV60" s="381" t="str">
        <v>[C-i-C]</v>
      </c>
      <c r="BW60" s="381" t="str">
        <v>[C-i-C]</v>
      </c>
      <c r="BX60" s="381" t="str">
        <v>[C-i-C]</v>
      </c>
      <c r="BY60" s="381" t="str">
        <v>[C-i-C]</v>
      </c>
      <c r="BZ60" s="381" t="str">
        <v>[C-i-C]</v>
      </c>
      <c r="CA60" s="381" t="str">
        <v>[C-i-C]</v>
      </c>
      <c r="CB60" s="381" t="str">
        <v>[C-i-C]</v>
      </c>
      <c r="CC60" s="381" t="str">
        <v>[C-i-C]</v>
      </c>
      <c r="CD60" s="381" t="str">
        <v>[C-i-C]</v>
      </c>
      <c r="CE60" s="381" t="str">
        <v>[C-i-C]</v>
      </c>
      <c r="CF60" s="381" t="str">
        <v>[C-i-C]</v>
      </c>
      <c r="CG60" s="381" t="str">
        <v>[C-i-C]</v>
      </c>
      <c r="CH60" s="381" t="str">
        <v>[C-i-C]</v>
      </c>
      <c r="CI60" s="381" t="str">
        <v>[C-i-C]</v>
      </c>
      <c r="CJ60" s="381" t="str">
        <v>[C-i-C]</v>
      </c>
      <c r="CK60" s="381" t="str">
        <v>[C-i-C]</v>
      </c>
      <c r="CL60" s="381" t="str">
        <v>[C-i-C]</v>
      </c>
      <c r="CM60" s="381" t="str">
        <v>[C-i-C]</v>
      </c>
      <c r="CN60" s="381" t="str">
        <v>[C-i-C]</v>
      </c>
      <c r="CO60" s="133">
        <v>1547.152736256</v>
      </c>
      <c r="CP60" s="133">
        <v>1547.152736256</v>
      </c>
      <c r="CQ60" s="133">
        <v>1547.152736256</v>
      </c>
      <c r="CR60" s="133">
        <v>1547.152736256</v>
      </c>
      <c r="CS60" s="133">
        <v>1547.152736256</v>
      </c>
      <c r="CT60" s="133">
        <v>1547.152736256</v>
      </c>
      <c r="CU60" s="133">
        <v>1593.5673183436802</v>
      </c>
      <c r="CV60" s="133">
        <v>1593.5673183436802</v>
      </c>
      <c r="CW60" s="133">
        <v>1593.5673183436802</v>
      </c>
      <c r="CX60" s="133">
        <v>1593.5673183436802</v>
      </c>
      <c r="CY60" s="133">
        <v>1593.5673183436802</v>
      </c>
      <c r="CZ60" s="133">
        <v>1593.5673183436802</v>
      </c>
      <c r="DA60" s="133">
        <v>1593.5673183436802</v>
      </c>
      <c r="DB60" s="133">
        <v>1593.5673183436802</v>
      </c>
      <c r="DC60" s="133">
        <v>1593.5673183436802</v>
      </c>
      <c r="DD60" s="133">
        <v>1593.5673183436802</v>
      </c>
      <c r="DE60" s="133">
        <v>1593.5673183436802</v>
      </c>
      <c r="DF60" s="133">
        <v>1593.5673183436802</v>
      </c>
      <c r="DG60" s="133">
        <v>1641.3743378939907</v>
      </c>
      <c r="DH60" s="133">
        <v>1641.3743378939907</v>
      </c>
      <c r="DI60" s="133">
        <v>1641.3743378939907</v>
      </c>
      <c r="DJ60" s="133">
        <v>1641.3743378939907</v>
      </c>
      <c r="DK60" s="133">
        <v>1641.3743378939907</v>
      </c>
      <c r="DL60" s="133">
        <v>1641.3743378939907</v>
      </c>
      <c r="DM60" s="133">
        <v>1641.3743378939907</v>
      </c>
      <c r="DN60" s="133">
        <v>1641.3743378939907</v>
      </c>
      <c r="DO60" s="133">
        <v>0</v>
      </c>
      <c r="DP60" s="133">
        <v>0</v>
      </c>
      <c r="DQ60" s="133">
        <v>0</v>
      </c>
      <c r="DR60" s="133">
        <v>0</v>
      </c>
      <c r="DS60" s="133">
        <v>0</v>
      </c>
      <c r="DU60" s="223"/>
      <c r="DV60" s="223"/>
      <c r="DW60" s="223"/>
      <c r="DX60" s="223"/>
      <c r="DY60" s="223"/>
      <c r="DZ60" s="223"/>
      <c r="EA60" s="223">
        <v>5833.3593599999995</v>
      </c>
      <c r="EB60" s="223">
        <v>18025.080422400002</v>
      </c>
      <c r="EC60" s="223">
        <v>18565.832835072004</v>
      </c>
      <c r="ED60" s="223">
        <f t="shared" si="4"/>
        <v>19122.807820124166</v>
      </c>
      <c r="EE60" s="223">
        <f t="shared" si="5"/>
        <v>13130.994703151926</v>
      </c>
      <c r="EF60" s="147" t="str">
        <f t="shared" si="6"/>
        <v>ERROR</v>
      </c>
      <c r="EG60" s="223">
        <f t="shared" si="7"/>
        <v>74678.075140748086</v>
      </c>
      <c r="EJ60" s="223">
        <v>9282.9164175360002</v>
      </c>
      <c r="EK60" s="223">
        <v>9282.9164175360002</v>
      </c>
      <c r="EM60" s="147" t="str">
        <f>INDEX(Inputs!$EH$3:$EH$459,MATCH($B60,Inputs!$B$3:$B$459,0))</f>
        <v>No</v>
      </c>
    </row>
    <row r="61" spans="1:143" ht="12.6" thickBot="1" x14ac:dyDescent="0.45">
      <c r="A61" s="133" t="str">
        <v>Project Management</v>
      </c>
      <c r="B61" s="381" t="str">
        <v>[C-i-C] Item 52</v>
      </c>
      <c r="C61" s="133" t="str">
        <v>Non-labour</v>
      </c>
      <c r="D61" s="133" t="str">
        <v>PT007447</v>
      </c>
      <c r="E61" s="133" t="str">
        <v>Outsource Material/Equipment</v>
      </c>
      <c r="F61" s="133">
        <v>0</v>
      </c>
      <c r="G61" s="133">
        <v>0</v>
      </c>
      <c r="H61" s="133">
        <v>0</v>
      </c>
      <c r="I61" s="133">
        <v>0</v>
      </c>
      <c r="J61" s="133">
        <v>0</v>
      </c>
      <c r="K61" s="133">
        <v>0</v>
      </c>
      <c r="L61" s="133">
        <v>0</v>
      </c>
      <c r="M61" s="381" t="str">
        <v>[C-i-C]</v>
      </c>
      <c r="N61" s="381" t="str">
        <v>[C-i-C]</v>
      </c>
      <c r="O61" s="381" t="str">
        <v>[C-i-C]</v>
      </c>
      <c r="P61" s="381" t="str">
        <v>[C-i-C]</v>
      </c>
      <c r="Q61" s="381" t="str">
        <v>[C-i-C]</v>
      </c>
      <c r="R61" s="381" t="str">
        <v>[C-i-C]</v>
      </c>
      <c r="S61" s="381" t="str">
        <v>[C-i-C]</v>
      </c>
      <c r="T61" s="381" t="str">
        <v>[C-i-C]</v>
      </c>
      <c r="U61" s="381" t="str">
        <v>[C-i-C]</v>
      </c>
      <c r="V61" s="381" t="str">
        <v>[C-i-C]</v>
      </c>
      <c r="W61" s="381" t="str">
        <v>[C-i-C]</v>
      </c>
      <c r="X61" s="381" t="str">
        <v>[C-i-C]</v>
      </c>
      <c r="Y61" s="381" t="str">
        <v>[C-i-C]</v>
      </c>
      <c r="Z61" s="381" t="str">
        <v>[C-i-C]</v>
      </c>
      <c r="AA61" s="381" t="str">
        <v>[C-i-C]</v>
      </c>
      <c r="AB61" s="381" t="str">
        <v>[C-i-C]</v>
      </c>
      <c r="AC61" s="381" t="str">
        <v>[C-i-C]</v>
      </c>
      <c r="AD61" s="381" t="str">
        <v>[C-i-C]</v>
      </c>
      <c r="AE61" s="381" t="str">
        <v>[C-i-C]</v>
      </c>
      <c r="AF61" s="381" t="str">
        <v>[C-i-C]</v>
      </c>
      <c r="AG61" s="381" t="str">
        <v>[C-i-C]</v>
      </c>
      <c r="AH61" s="381" t="str">
        <v>[C-i-C]</v>
      </c>
      <c r="AI61" s="133">
        <v>0</v>
      </c>
      <c r="AJ61" s="133">
        <v>0</v>
      </c>
      <c r="AK61" s="133">
        <v>0</v>
      </c>
      <c r="AL61" s="133">
        <v>0</v>
      </c>
      <c r="AM61" s="133">
        <v>0</v>
      </c>
      <c r="AN61" s="133">
        <v>0</v>
      </c>
      <c r="AO61" s="133">
        <v>0</v>
      </c>
      <c r="AP61" s="133">
        <v>0</v>
      </c>
      <c r="AQ61" s="133">
        <v>0</v>
      </c>
      <c r="AR61" s="133">
        <v>0</v>
      </c>
      <c r="AS61" s="133">
        <v>0</v>
      </c>
      <c r="AT61" s="133">
        <v>0</v>
      </c>
      <c r="AU61" s="133">
        <v>0</v>
      </c>
      <c r="AV61" s="133">
        <v>0</v>
      </c>
      <c r="AW61" s="133">
        <v>0</v>
      </c>
      <c r="AX61" s="133">
        <v>0</v>
      </c>
      <c r="AY61" s="133">
        <v>0</v>
      </c>
      <c r="AZ61" s="133">
        <v>0</v>
      </c>
      <c r="BA61" s="133">
        <v>0</v>
      </c>
      <c r="BB61" s="133">
        <v>0</v>
      </c>
      <c r="BC61" s="133">
        <v>0</v>
      </c>
      <c r="BD61" s="133">
        <v>0</v>
      </c>
      <c r="BE61" s="133">
        <v>0</v>
      </c>
      <c r="BF61" s="133">
        <v>0</v>
      </c>
      <c r="BG61" s="133">
        <v>0</v>
      </c>
      <c r="BH61" s="133">
        <v>0</v>
      </c>
      <c r="BI61" s="133">
        <v>0</v>
      </c>
      <c r="BJ61" s="133">
        <v>0</v>
      </c>
      <c r="BK61" s="133">
        <v>0</v>
      </c>
      <c r="BL61" s="133">
        <v>0</v>
      </c>
      <c r="BM61" s="133">
        <v>0</v>
      </c>
      <c r="BN61" s="133">
        <v>0</v>
      </c>
      <c r="BO61" s="133">
        <v>0</v>
      </c>
      <c r="BP61" s="133">
        <v>0</v>
      </c>
      <c r="BQ61" s="133">
        <v>0</v>
      </c>
      <c r="BR61" s="133">
        <v>0</v>
      </c>
      <c r="BS61" s="381" t="str">
        <v>[C-i-C]</v>
      </c>
      <c r="BT61" s="381" t="str">
        <v>[C-i-C]</v>
      </c>
      <c r="BU61" s="381" t="str">
        <v>[C-i-C]</v>
      </c>
      <c r="BV61" s="381" t="str">
        <v>[C-i-C]</v>
      </c>
      <c r="BW61" s="381" t="str">
        <v>[C-i-C]</v>
      </c>
      <c r="BX61" s="381" t="str">
        <v>[C-i-C]</v>
      </c>
      <c r="BY61" s="381" t="str">
        <v>[C-i-C]</v>
      </c>
      <c r="BZ61" s="381" t="str">
        <v>[C-i-C]</v>
      </c>
      <c r="CA61" s="381" t="str">
        <v>[C-i-C]</v>
      </c>
      <c r="CB61" s="381" t="str">
        <v>[C-i-C]</v>
      </c>
      <c r="CC61" s="381" t="str">
        <v>[C-i-C]</v>
      </c>
      <c r="CD61" s="381" t="str">
        <v>[C-i-C]</v>
      </c>
      <c r="CE61" s="381" t="str">
        <v>[C-i-C]</v>
      </c>
      <c r="CF61" s="381" t="str">
        <v>[C-i-C]</v>
      </c>
      <c r="CG61" s="381" t="str">
        <v>[C-i-C]</v>
      </c>
      <c r="CH61" s="381" t="str">
        <v>[C-i-C]</v>
      </c>
      <c r="CI61" s="381" t="str">
        <v>[C-i-C]</v>
      </c>
      <c r="CJ61" s="381" t="str">
        <v>[C-i-C]</v>
      </c>
      <c r="CK61" s="381" t="str">
        <v>[C-i-C]</v>
      </c>
      <c r="CL61" s="381" t="str">
        <v>[C-i-C]</v>
      </c>
      <c r="CM61" s="381" t="str">
        <v>[C-i-C]</v>
      </c>
      <c r="CN61" s="381" t="str">
        <v>[C-i-C]</v>
      </c>
      <c r="CO61" s="133">
        <v>0</v>
      </c>
      <c r="CP61" s="133">
        <v>0</v>
      </c>
      <c r="CQ61" s="133">
        <v>0</v>
      </c>
      <c r="CR61" s="133">
        <v>0</v>
      </c>
      <c r="CS61" s="133">
        <v>0</v>
      </c>
      <c r="CT61" s="133">
        <v>0</v>
      </c>
      <c r="CU61" s="133">
        <v>0</v>
      </c>
      <c r="CV61" s="133">
        <v>0</v>
      </c>
      <c r="CW61" s="133">
        <v>0</v>
      </c>
      <c r="CX61" s="133">
        <v>0</v>
      </c>
      <c r="CY61" s="133">
        <v>0</v>
      </c>
      <c r="CZ61" s="133">
        <v>0</v>
      </c>
      <c r="DA61" s="133">
        <v>0</v>
      </c>
      <c r="DB61" s="133">
        <v>0</v>
      </c>
      <c r="DC61" s="133">
        <v>0</v>
      </c>
      <c r="DD61" s="133">
        <v>0</v>
      </c>
      <c r="DE61" s="133">
        <v>0</v>
      </c>
      <c r="DF61" s="133">
        <v>0</v>
      </c>
      <c r="DG61" s="133">
        <v>0</v>
      </c>
      <c r="DH61" s="133">
        <v>0</v>
      </c>
      <c r="DI61" s="133">
        <v>0</v>
      </c>
      <c r="DJ61" s="133">
        <v>0</v>
      </c>
      <c r="DK61" s="133">
        <v>0</v>
      </c>
      <c r="DL61" s="133">
        <v>0</v>
      </c>
      <c r="DM61" s="133">
        <v>0</v>
      </c>
      <c r="DN61" s="133">
        <v>0</v>
      </c>
      <c r="DO61" s="133">
        <v>0</v>
      </c>
      <c r="DP61" s="133">
        <v>0</v>
      </c>
      <c r="DQ61" s="133">
        <v>0</v>
      </c>
      <c r="DR61" s="133">
        <v>0</v>
      </c>
      <c r="DS61" s="133">
        <v>0</v>
      </c>
      <c r="DU61" s="223"/>
      <c r="DV61" s="223"/>
      <c r="DW61" s="223"/>
      <c r="DX61" s="223"/>
      <c r="DY61" s="223"/>
      <c r="DZ61" s="223"/>
      <c r="EA61" s="223">
        <v>1743667.1999999997</v>
      </c>
      <c r="EB61" s="223">
        <v>581222.39999999991</v>
      </c>
      <c r="EC61" s="223">
        <v>0</v>
      </c>
      <c r="ED61" s="223">
        <f t="shared" si="4"/>
        <v>0</v>
      </c>
      <c r="EE61" s="223">
        <f t="shared" si="5"/>
        <v>0</v>
      </c>
      <c r="EF61" s="147" t="str">
        <f t="shared" si="6"/>
        <v>ERROR</v>
      </c>
      <c r="EG61" s="223">
        <f t="shared" si="7"/>
        <v>2324889.5999999996</v>
      </c>
      <c r="EJ61" s="223">
        <v>0</v>
      </c>
      <c r="EK61" s="223">
        <v>0</v>
      </c>
      <c r="EM61" s="147" t="str">
        <f>INDEX(Inputs!$EH$3:$EH$459,MATCH($B61,Inputs!$B$3:$B$459,0))</f>
        <v>No</v>
      </c>
    </row>
    <row r="62" spans="1:143" ht="12.6" thickBot="1" x14ac:dyDescent="0.45">
      <c r="A62" s="133" t="str">
        <v>Project Management</v>
      </c>
      <c r="B62" s="381" t="str">
        <v>[C-i-C] Item 53</v>
      </c>
      <c r="C62" s="133" t="str">
        <v>Non-labour</v>
      </c>
      <c r="D62" s="133" t="str">
        <v>PT003696 AI BCSS Handover</v>
      </c>
      <c r="E62" s="133" t="str">
        <v>Outsource Consultant</v>
      </c>
      <c r="F62" s="133">
        <v>0</v>
      </c>
      <c r="G62" s="133">
        <v>0</v>
      </c>
      <c r="H62" s="133">
        <v>0</v>
      </c>
      <c r="I62" s="133">
        <v>0</v>
      </c>
      <c r="J62" s="133">
        <v>0</v>
      </c>
      <c r="K62" s="133">
        <v>0</v>
      </c>
      <c r="L62" s="133">
        <v>0</v>
      </c>
      <c r="M62" s="381" t="str">
        <v>[C-i-C]</v>
      </c>
      <c r="N62" s="381" t="str">
        <v>[C-i-C]</v>
      </c>
      <c r="O62" s="381" t="str">
        <v>[C-i-C]</v>
      </c>
      <c r="P62" s="381" t="str">
        <v>[C-i-C]</v>
      </c>
      <c r="Q62" s="381" t="str">
        <v>[C-i-C]</v>
      </c>
      <c r="R62" s="381" t="str">
        <v>[C-i-C]</v>
      </c>
      <c r="S62" s="381" t="str">
        <v>[C-i-C]</v>
      </c>
      <c r="T62" s="381" t="str">
        <v>[C-i-C]</v>
      </c>
      <c r="U62" s="381" t="str">
        <v>[C-i-C]</v>
      </c>
      <c r="V62" s="381" t="str">
        <v>[C-i-C]</v>
      </c>
      <c r="W62" s="381" t="str">
        <v>[C-i-C]</v>
      </c>
      <c r="X62" s="381" t="str">
        <v>[C-i-C]</v>
      </c>
      <c r="Y62" s="381" t="str">
        <v>[C-i-C]</v>
      </c>
      <c r="Z62" s="381" t="str">
        <v>[C-i-C]</v>
      </c>
      <c r="AA62" s="381" t="str">
        <v>[C-i-C]</v>
      </c>
      <c r="AB62" s="381" t="str">
        <v>[C-i-C]</v>
      </c>
      <c r="AC62" s="381" t="str">
        <v>[C-i-C]</v>
      </c>
      <c r="AD62" s="381" t="str">
        <v>[C-i-C]</v>
      </c>
      <c r="AE62" s="381" t="str">
        <v>[C-i-C]</v>
      </c>
      <c r="AF62" s="381" t="str">
        <v>[C-i-C]</v>
      </c>
      <c r="AG62" s="381" t="str">
        <v>[C-i-C]</v>
      </c>
      <c r="AH62" s="381" t="str">
        <v>[C-i-C]</v>
      </c>
      <c r="AI62" s="133">
        <v>0</v>
      </c>
      <c r="AJ62" s="133">
        <v>0</v>
      </c>
      <c r="AK62" s="133">
        <v>0</v>
      </c>
      <c r="AL62" s="133">
        <v>0</v>
      </c>
      <c r="AM62" s="133">
        <v>0</v>
      </c>
      <c r="AN62" s="133">
        <v>0</v>
      </c>
      <c r="AO62" s="133">
        <v>0</v>
      </c>
      <c r="AP62" s="133">
        <v>0</v>
      </c>
      <c r="AQ62" s="133">
        <v>0</v>
      </c>
      <c r="AR62" s="133">
        <v>0</v>
      </c>
      <c r="AS62" s="133">
        <v>0</v>
      </c>
      <c r="AT62" s="133">
        <v>0</v>
      </c>
      <c r="AU62" s="133">
        <v>0</v>
      </c>
      <c r="AV62" s="133">
        <v>0</v>
      </c>
      <c r="AW62" s="133">
        <v>0</v>
      </c>
      <c r="AX62" s="133">
        <v>0</v>
      </c>
      <c r="AY62" s="133">
        <v>0</v>
      </c>
      <c r="AZ62" s="133">
        <v>0</v>
      </c>
      <c r="BA62" s="133">
        <v>0</v>
      </c>
      <c r="BB62" s="133">
        <v>0</v>
      </c>
      <c r="BC62" s="133">
        <v>0</v>
      </c>
      <c r="BD62" s="133">
        <v>0</v>
      </c>
      <c r="BE62" s="133">
        <v>0</v>
      </c>
      <c r="BF62" s="133">
        <v>0</v>
      </c>
      <c r="BG62" s="133">
        <v>0</v>
      </c>
      <c r="BH62" s="133">
        <v>0</v>
      </c>
      <c r="BI62" s="133">
        <v>0</v>
      </c>
      <c r="BJ62" s="133">
        <v>0</v>
      </c>
      <c r="BK62" s="133">
        <v>0</v>
      </c>
      <c r="BL62" s="133">
        <v>0</v>
      </c>
      <c r="BM62" s="133">
        <v>0</v>
      </c>
      <c r="BN62" s="133">
        <v>0</v>
      </c>
      <c r="BO62" s="133">
        <v>0</v>
      </c>
      <c r="BP62" s="133">
        <v>0</v>
      </c>
      <c r="BQ62" s="133">
        <v>0</v>
      </c>
      <c r="BR62" s="133">
        <v>0</v>
      </c>
      <c r="BS62" s="381" t="str">
        <v>[C-i-C]</v>
      </c>
      <c r="BT62" s="381" t="str">
        <v>[C-i-C]</v>
      </c>
      <c r="BU62" s="381" t="str">
        <v>[C-i-C]</v>
      </c>
      <c r="BV62" s="381" t="str">
        <v>[C-i-C]</v>
      </c>
      <c r="BW62" s="381" t="str">
        <v>[C-i-C]</v>
      </c>
      <c r="BX62" s="381" t="str">
        <v>[C-i-C]</v>
      </c>
      <c r="BY62" s="381" t="str">
        <v>[C-i-C]</v>
      </c>
      <c r="BZ62" s="381" t="str">
        <v>[C-i-C]</v>
      </c>
      <c r="CA62" s="381" t="str">
        <v>[C-i-C]</v>
      </c>
      <c r="CB62" s="381" t="str">
        <v>[C-i-C]</v>
      </c>
      <c r="CC62" s="381" t="str">
        <v>[C-i-C]</v>
      </c>
      <c r="CD62" s="381" t="str">
        <v>[C-i-C]</v>
      </c>
      <c r="CE62" s="381" t="str">
        <v>[C-i-C]</v>
      </c>
      <c r="CF62" s="381" t="str">
        <v>[C-i-C]</v>
      </c>
      <c r="CG62" s="381" t="str">
        <v>[C-i-C]</v>
      </c>
      <c r="CH62" s="381" t="str">
        <v>[C-i-C]</v>
      </c>
      <c r="CI62" s="381" t="str">
        <v>[C-i-C]</v>
      </c>
      <c r="CJ62" s="381" t="str">
        <v>[C-i-C]</v>
      </c>
      <c r="CK62" s="381" t="str">
        <v>[C-i-C]</v>
      </c>
      <c r="CL62" s="381" t="str">
        <v>[C-i-C]</v>
      </c>
      <c r="CM62" s="381" t="str">
        <v>[C-i-C]</v>
      </c>
      <c r="CN62" s="381" t="str">
        <v>[C-i-C]</v>
      </c>
      <c r="CO62" s="133">
        <v>0</v>
      </c>
      <c r="CP62" s="133">
        <v>0</v>
      </c>
      <c r="CQ62" s="133">
        <v>0</v>
      </c>
      <c r="CR62" s="133">
        <v>0</v>
      </c>
      <c r="CS62" s="133">
        <v>0</v>
      </c>
      <c r="CT62" s="133">
        <v>0</v>
      </c>
      <c r="CU62" s="133">
        <v>0</v>
      </c>
      <c r="CV62" s="133">
        <v>0</v>
      </c>
      <c r="CW62" s="133">
        <v>0</v>
      </c>
      <c r="CX62" s="133">
        <v>0</v>
      </c>
      <c r="CY62" s="133">
        <v>0</v>
      </c>
      <c r="CZ62" s="133">
        <v>0</v>
      </c>
      <c r="DA62" s="133">
        <v>0</v>
      </c>
      <c r="DB62" s="133">
        <v>0</v>
      </c>
      <c r="DC62" s="133">
        <v>0</v>
      </c>
      <c r="DD62" s="133">
        <v>0</v>
      </c>
      <c r="DE62" s="133">
        <v>0</v>
      </c>
      <c r="DF62" s="133">
        <v>0</v>
      </c>
      <c r="DG62" s="133">
        <v>0</v>
      </c>
      <c r="DH62" s="133">
        <v>0</v>
      </c>
      <c r="DI62" s="133">
        <v>0</v>
      </c>
      <c r="DJ62" s="133">
        <v>0</v>
      </c>
      <c r="DK62" s="133">
        <v>0</v>
      </c>
      <c r="DL62" s="133">
        <v>0</v>
      </c>
      <c r="DM62" s="133">
        <v>0</v>
      </c>
      <c r="DN62" s="133">
        <v>0</v>
      </c>
      <c r="DO62" s="133">
        <v>0</v>
      </c>
      <c r="DP62" s="133">
        <v>0</v>
      </c>
      <c r="DQ62" s="133">
        <v>0</v>
      </c>
      <c r="DR62" s="133">
        <v>0</v>
      </c>
      <c r="DS62" s="133">
        <v>0</v>
      </c>
      <c r="DU62" s="223"/>
      <c r="DV62" s="223"/>
      <c r="DW62" s="223"/>
      <c r="DX62" s="223"/>
      <c r="DY62" s="223"/>
      <c r="DZ62" s="223"/>
      <c r="EA62" s="223">
        <v>0</v>
      </c>
      <c r="EB62" s="223">
        <v>0</v>
      </c>
      <c r="EC62" s="223">
        <v>0</v>
      </c>
      <c r="ED62" s="223">
        <f t="shared" si="4"/>
        <v>0</v>
      </c>
      <c r="EE62" s="223">
        <f t="shared" si="5"/>
        <v>0</v>
      </c>
      <c r="EF62" s="147" t="str">
        <f t="shared" si="6"/>
        <v>OK</v>
      </c>
      <c r="EG62" s="223">
        <f t="shared" si="7"/>
        <v>0</v>
      </c>
      <c r="EJ62" s="223">
        <v>0</v>
      </c>
      <c r="EK62" s="223">
        <v>0</v>
      </c>
      <c r="EM62" s="147" t="str">
        <f>INDEX(Inputs!$EH$3:$EH$459,MATCH($B62,Inputs!$B$3:$B$459,0))</f>
        <v>No</v>
      </c>
    </row>
    <row r="63" spans="1:143" ht="12.6" thickBot="1" x14ac:dyDescent="0.45">
      <c r="A63" s="133" t="str">
        <v>Project Management</v>
      </c>
      <c r="B63" s="381" t="str">
        <v>[C-i-C] Item 54</v>
      </c>
      <c r="C63" s="133" t="str">
        <v>Non-labour</v>
      </c>
      <c r="D63" s="133" t="str">
        <v>PT003696 AI BCSS Handover</v>
      </c>
      <c r="E63" s="133" t="str">
        <v>Outsource Material/Equipment</v>
      </c>
      <c r="F63" s="133">
        <v>0</v>
      </c>
      <c r="G63" s="133">
        <v>0</v>
      </c>
      <c r="H63" s="133">
        <v>0</v>
      </c>
      <c r="I63" s="133">
        <v>0</v>
      </c>
      <c r="J63" s="133">
        <v>0</v>
      </c>
      <c r="K63" s="133">
        <v>0</v>
      </c>
      <c r="L63" s="133">
        <v>0</v>
      </c>
      <c r="M63" s="381" t="str">
        <v>[C-i-C]</v>
      </c>
      <c r="N63" s="381" t="str">
        <v>[C-i-C]</v>
      </c>
      <c r="O63" s="381" t="str">
        <v>[C-i-C]</v>
      </c>
      <c r="P63" s="381" t="str">
        <v>[C-i-C]</v>
      </c>
      <c r="Q63" s="381" t="str">
        <v>[C-i-C]</v>
      </c>
      <c r="R63" s="381" t="str">
        <v>[C-i-C]</v>
      </c>
      <c r="S63" s="381" t="str">
        <v>[C-i-C]</v>
      </c>
      <c r="T63" s="381" t="str">
        <v>[C-i-C]</v>
      </c>
      <c r="U63" s="381" t="str">
        <v>[C-i-C]</v>
      </c>
      <c r="V63" s="381" t="str">
        <v>[C-i-C]</v>
      </c>
      <c r="W63" s="381" t="str">
        <v>[C-i-C]</v>
      </c>
      <c r="X63" s="381" t="str">
        <v>[C-i-C]</v>
      </c>
      <c r="Y63" s="381" t="str">
        <v>[C-i-C]</v>
      </c>
      <c r="Z63" s="381" t="str">
        <v>[C-i-C]</v>
      </c>
      <c r="AA63" s="381" t="str">
        <v>[C-i-C]</v>
      </c>
      <c r="AB63" s="381" t="str">
        <v>[C-i-C]</v>
      </c>
      <c r="AC63" s="381" t="str">
        <v>[C-i-C]</v>
      </c>
      <c r="AD63" s="381" t="str">
        <v>[C-i-C]</v>
      </c>
      <c r="AE63" s="381" t="str">
        <v>[C-i-C]</v>
      </c>
      <c r="AF63" s="381" t="str">
        <v>[C-i-C]</v>
      </c>
      <c r="AG63" s="381" t="str">
        <v>[C-i-C]</v>
      </c>
      <c r="AH63" s="381" t="str">
        <v>[C-i-C]</v>
      </c>
      <c r="AI63" s="133">
        <v>0</v>
      </c>
      <c r="AJ63" s="133">
        <v>0</v>
      </c>
      <c r="AK63" s="133">
        <v>0</v>
      </c>
      <c r="AL63" s="133">
        <v>0</v>
      </c>
      <c r="AM63" s="133">
        <v>0</v>
      </c>
      <c r="AN63" s="133">
        <v>0</v>
      </c>
      <c r="AO63" s="133">
        <v>0</v>
      </c>
      <c r="AP63" s="133">
        <v>0</v>
      </c>
      <c r="AQ63" s="133">
        <v>0</v>
      </c>
      <c r="AR63" s="133">
        <v>0</v>
      </c>
      <c r="AS63" s="133">
        <v>0</v>
      </c>
      <c r="AT63" s="133">
        <v>0</v>
      </c>
      <c r="AU63" s="133">
        <v>0</v>
      </c>
      <c r="AV63" s="133">
        <v>0</v>
      </c>
      <c r="AW63" s="133">
        <v>0</v>
      </c>
      <c r="AX63" s="133">
        <v>0</v>
      </c>
      <c r="AY63" s="133">
        <v>0</v>
      </c>
      <c r="AZ63" s="133">
        <v>0</v>
      </c>
      <c r="BA63" s="133">
        <v>0</v>
      </c>
      <c r="BB63" s="133">
        <v>0</v>
      </c>
      <c r="BC63" s="133">
        <v>0</v>
      </c>
      <c r="BD63" s="133">
        <v>0</v>
      </c>
      <c r="BE63" s="133">
        <v>0</v>
      </c>
      <c r="BF63" s="133">
        <v>0</v>
      </c>
      <c r="BG63" s="133">
        <v>0</v>
      </c>
      <c r="BH63" s="133">
        <v>0</v>
      </c>
      <c r="BI63" s="133">
        <v>0</v>
      </c>
      <c r="BJ63" s="133">
        <v>0</v>
      </c>
      <c r="BK63" s="133">
        <v>0</v>
      </c>
      <c r="BL63" s="133">
        <v>0</v>
      </c>
      <c r="BM63" s="133">
        <v>0</v>
      </c>
      <c r="BN63" s="133">
        <v>0</v>
      </c>
      <c r="BO63" s="133">
        <v>0</v>
      </c>
      <c r="BP63" s="133">
        <v>0</v>
      </c>
      <c r="BQ63" s="133">
        <v>0</v>
      </c>
      <c r="BR63" s="133">
        <v>0</v>
      </c>
      <c r="BS63" s="381" t="str">
        <v>[C-i-C]</v>
      </c>
      <c r="BT63" s="381" t="str">
        <v>[C-i-C]</v>
      </c>
      <c r="BU63" s="381" t="str">
        <v>[C-i-C]</v>
      </c>
      <c r="BV63" s="381" t="str">
        <v>[C-i-C]</v>
      </c>
      <c r="BW63" s="381" t="str">
        <v>[C-i-C]</v>
      </c>
      <c r="BX63" s="381" t="str">
        <v>[C-i-C]</v>
      </c>
      <c r="BY63" s="381" t="str">
        <v>[C-i-C]</v>
      </c>
      <c r="BZ63" s="381" t="str">
        <v>[C-i-C]</v>
      </c>
      <c r="CA63" s="381" t="str">
        <v>[C-i-C]</v>
      </c>
      <c r="CB63" s="381" t="str">
        <v>[C-i-C]</v>
      </c>
      <c r="CC63" s="381" t="str">
        <v>[C-i-C]</v>
      </c>
      <c r="CD63" s="381" t="str">
        <v>[C-i-C]</v>
      </c>
      <c r="CE63" s="381" t="str">
        <v>[C-i-C]</v>
      </c>
      <c r="CF63" s="381" t="str">
        <v>[C-i-C]</v>
      </c>
      <c r="CG63" s="381" t="str">
        <v>[C-i-C]</v>
      </c>
      <c r="CH63" s="381" t="str">
        <v>[C-i-C]</v>
      </c>
      <c r="CI63" s="381" t="str">
        <v>[C-i-C]</v>
      </c>
      <c r="CJ63" s="381" t="str">
        <v>[C-i-C]</v>
      </c>
      <c r="CK63" s="381" t="str">
        <v>[C-i-C]</v>
      </c>
      <c r="CL63" s="381" t="str">
        <v>[C-i-C]</v>
      </c>
      <c r="CM63" s="381" t="str">
        <v>[C-i-C]</v>
      </c>
      <c r="CN63" s="381" t="str">
        <v>[C-i-C]</v>
      </c>
      <c r="CO63" s="133">
        <v>0</v>
      </c>
      <c r="CP63" s="133">
        <v>0</v>
      </c>
      <c r="CQ63" s="133">
        <v>0</v>
      </c>
      <c r="CR63" s="133">
        <v>0</v>
      </c>
      <c r="CS63" s="133">
        <v>0</v>
      </c>
      <c r="CT63" s="133">
        <v>0</v>
      </c>
      <c r="CU63" s="133">
        <v>0</v>
      </c>
      <c r="CV63" s="133">
        <v>0</v>
      </c>
      <c r="CW63" s="133">
        <v>0</v>
      </c>
      <c r="CX63" s="133">
        <v>0</v>
      </c>
      <c r="CY63" s="133">
        <v>0</v>
      </c>
      <c r="CZ63" s="133">
        <v>0</v>
      </c>
      <c r="DA63" s="133">
        <v>0</v>
      </c>
      <c r="DB63" s="133">
        <v>0</v>
      </c>
      <c r="DC63" s="133">
        <v>0</v>
      </c>
      <c r="DD63" s="133">
        <v>0</v>
      </c>
      <c r="DE63" s="133">
        <v>0</v>
      </c>
      <c r="DF63" s="133">
        <v>0</v>
      </c>
      <c r="DG63" s="133">
        <v>0</v>
      </c>
      <c r="DH63" s="133">
        <v>0</v>
      </c>
      <c r="DI63" s="133">
        <v>0</v>
      </c>
      <c r="DJ63" s="133">
        <v>0</v>
      </c>
      <c r="DK63" s="133">
        <v>0</v>
      </c>
      <c r="DL63" s="133">
        <v>0</v>
      </c>
      <c r="DM63" s="133">
        <v>0</v>
      </c>
      <c r="DN63" s="133">
        <v>0</v>
      </c>
      <c r="DO63" s="133">
        <v>0</v>
      </c>
      <c r="DP63" s="133">
        <v>0</v>
      </c>
      <c r="DQ63" s="133">
        <v>0</v>
      </c>
      <c r="DR63" s="133">
        <v>0</v>
      </c>
      <c r="DS63" s="133">
        <v>0</v>
      </c>
      <c r="DU63" s="223"/>
      <c r="DV63" s="223"/>
      <c r="DW63" s="223"/>
      <c r="DX63" s="223"/>
      <c r="DY63" s="223"/>
      <c r="DZ63" s="223"/>
      <c r="EA63" s="223">
        <v>285327.35999999999</v>
      </c>
      <c r="EB63" s="223">
        <v>0</v>
      </c>
      <c r="EC63" s="223">
        <v>0</v>
      </c>
      <c r="ED63" s="223">
        <f t="shared" si="4"/>
        <v>0</v>
      </c>
      <c r="EE63" s="223">
        <f t="shared" si="5"/>
        <v>0</v>
      </c>
      <c r="EF63" s="147" t="str">
        <f t="shared" si="6"/>
        <v>ERROR</v>
      </c>
      <c r="EG63" s="223">
        <f t="shared" si="7"/>
        <v>285327.35999999999</v>
      </c>
      <c r="EJ63" s="223">
        <v>0</v>
      </c>
      <c r="EK63" s="223">
        <v>0</v>
      </c>
      <c r="EM63" s="147" t="str">
        <f>INDEX(Inputs!$EH$3:$EH$459,MATCH($B63,Inputs!$B$3:$B$459,0))</f>
        <v>No</v>
      </c>
    </row>
    <row r="64" spans="1:143" ht="12.6" thickBot="1" x14ac:dyDescent="0.45">
      <c r="A64" s="133" t="str">
        <v>Project Management</v>
      </c>
      <c r="B64" s="381" t="str">
        <v>[C-i-C] Item 55</v>
      </c>
      <c r="C64" s="133" t="str">
        <v>Non-labour</v>
      </c>
      <c r="D64" s="133" t="str">
        <v>PT003696 AI BCSS Handover</v>
      </c>
      <c r="E64" s="133" t="str">
        <v>Outsource Material/Equipment</v>
      </c>
      <c r="F64" s="133">
        <v>0</v>
      </c>
      <c r="G64" s="133">
        <v>0</v>
      </c>
      <c r="H64" s="133">
        <v>0</v>
      </c>
      <c r="I64" s="133">
        <v>0</v>
      </c>
      <c r="J64" s="133">
        <v>0</v>
      </c>
      <c r="K64" s="133">
        <v>0</v>
      </c>
      <c r="L64" s="133">
        <v>0</v>
      </c>
      <c r="M64" s="381" t="str">
        <v>[C-i-C]</v>
      </c>
      <c r="N64" s="381" t="str">
        <v>[C-i-C]</v>
      </c>
      <c r="O64" s="381" t="str">
        <v>[C-i-C]</v>
      </c>
      <c r="P64" s="381" t="str">
        <v>[C-i-C]</v>
      </c>
      <c r="Q64" s="381" t="str">
        <v>[C-i-C]</v>
      </c>
      <c r="R64" s="381" t="str">
        <v>[C-i-C]</v>
      </c>
      <c r="S64" s="381" t="str">
        <v>[C-i-C]</v>
      </c>
      <c r="T64" s="381" t="str">
        <v>[C-i-C]</v>
      </c>
      <c r="U64" s="381" t="str">
        <v>[C-i-C]</v>
      </c>
      <c r="V64" s="381" t="str">
        <v>[C-i-C]</v>
      </c>
      <c r="W64" s="381" t="str">
        <v>[C-i-C]</v>
      </c>
      <c r="X64" s="381" t="str">
        <v>[C-i-C]</v>
      </c>
      <c r="Y64" s="381" t="str">
        <v>[C-i-C]</v>
      </c>
      <c r="Z64" s="381" t="str">
        <v>[C-i-C]</v>
      </c>
      <c r="AA64" s="381" t="str">
        <v>[C-i-C]</v>
      </c>
      <c r="AB64" s="381" t="str">
        <v>[C-i-C]</v>
      </c>
      <c r="AC64" s="381" t="str">
        <v>[C-i-C]</v>
      </c>
      <c r="AD64" s="381" t="str">
        <v>[C-i-C]</v>
      </c>
      <c r="AE64" s="381" t="str">
        <v>[C-i-C]</v>
      </c>
      <c r="AF64" s="381" t="str">
        <v>[C-i-C]</v>
      </c>
      <c r="AG64" s="381" t="str">
        <v>[C-i-C]</v>
      </c>
      <c r="AH64" s="381" t="str">
        <v>[C-i-C]</v>
      </c>
      <c r="AI64" s="133">
        <v>0</v>
      </c>
      <c r="AJ64" s="133">
        <v>0</v>
      </c>
      <c r="AK64" s="133">
        <v>0</v>
      </c>
      <c r="AL64" s="133">
        <v>0</v>
      </c>
      <c r="AM64" s="133">
        <v>0</v>
      </c>
      <c r="AN64" s="133">
        <v>0</v>
      </c>
      <c r="AO64" s="133">
        <v>0</v>
      </c>
      <c r="AP64" s="133">
        <v>0</v>
      </c>
      <c r="AQ64" s="133">
        <v>0</v>
      </c>
      <c r="AR64" s="133">
        <v>0</v>
      </c>
      <c r="AS64" s="133">
        <v>0</v>
      </c>
      <c r="AT64" s="133">
        <v>0</v>
      </c>
      <c r="AU64" s="133">
        <v>0</v>
      </c>
      <c r="AV64" s="133">
        <v>0</v>
      </c>
      <c r="AW64" s="133">
        <v>0</v>
      </c>
      <c r="AX64" s="133">
        <v>0</v>
      </c>
      <c r="AY64" s="133">
        <v>0</v>
      </c>
      <c r="AZ64" s="133">
        <v>0</v>
      </c>
      <c r="BA64" s="133">
        <v>0</v>
      </c>
      <c r="BB64" s="133">
        <v>0</v>
      </c>
      <c r="BC64" s="133">
        <v>0</v>
      </c>
      <c r="BD64" s="133">
        <v>0</v>
      </c>
      <c r="BE64" s="133">
        <v>0</v>
      </c>
      <c r="BF64" s="133">
        <v>0</v>
      </c>
      <c r="BG64" s="133">
        <v>0</v>
      </c>
      <c r="BH64" s="133">
        <v>0</v>
      </c>
      <c r="BI64" s="133">
        <v>0</v>
      </c>
      <c r="BJ64" s="133">
        <v>0</v>
      </c>
      <c r="BK64" s="133">
        <v>0</v>
      </c>
      <c r="BL64" s="133">
        <v>0</v>
      </c>
      <c r="BM64" s="133">
        <v>0</v>
      </c>
      <c r="BN64" s="133">
        <v>0</v>
      </c>
      <c r="BO64" s="133">
        <v>0</v>
      </c>
      <c r="BP64" s="133">
        <v>0</v>
      </c>
      <c r="BQ64" s="133">
        <v>0</v>
      </c>
      <c r="BR64" s="133">
        <v>0</v>
      </c>
      <c r="BS64" s="381" t="str">
        <v>[C-i-C]</v>
      </c>
      <c r="BT64" s="381" t="str">
        <v>[C-i-C]</v>
      </c>
      <c r="BU64" s="381" t="str">
        <v>[C-i-C]</v>
      </c>
      <c r="BV64" s="381" t="str">
        <v>[C-i-C]</v>
      </c>
      <c r="BW64" s="381" t="str">
        <v>[C-i-C]</v>
      </c>
      <c r="BX64" s="381" t="str">
        <v>[C-i-C]</v>
      </c>
      <c r="BY64" s="381" t="str">
        <v>[C-i-C]</v>
      </c>
      <c r="BZ64" s="381" t="str">
        <v>[C-i-C]</v>
      </c>
      <c r="CA64" s="381" t="str">
        <v>[C-i-C]</v>
      </c>
      <c r="CB64" s="381" t="str">
        <v>[C-i-C]</v>
      </c>
      <c r="CC64" s="381" t="str">
        <v>[C-i-C]</v>
      </c>
      <c r="CD64" s="381" t="str">
        <v>[C-i-C]</v>
      </c>
      <c r="CE64" s="381" t="str">
        <v>[C-i-C]</v>
      </c>
      <c r="CF64" s="381" t="str">
        <v>[C-i-C]</v>
      </c>
      <c r="CG64" s="381" t="str">
        <v>[C-i-C]</v>
      </c>
      <c r="CH64" s="381" t="str">
        <v>[C-i-C]</v>
      </c>
      <c r="CI64" s="381" t="str">
        <v>[C-i-C]</v>
      </c>
      <c r="CJ64" s="381" t="str">
        <v>[C-i-C]</v>
      </c>
      <c r="CK64" s="381" t="str">
        <v>[C-i-C]</v>
      </c>
      <c r="CL64" s="381" t="str">
        <v>[C-i-C]</v>
      </c>
      <c r="CM64" s="381" t="str">
        <v>[C-i-C]</v>
      </c>
      <c r="CN64" s="381" t="str">
        <v>[C-i-C]</v>
      </c>
      <c r="CO64" s="133">
        <v>0</v>
      </c>
      <c r="CP64" s="133">
        <v>0</v>
      </c>
      <c r="CQ64" s="133">
        <v>0</v>
      </c>
      <c r="CR64" s="133">
        <v>0</v>
      </c>
      <c r="CS64" s="133">
        <v>0</v>
      </c>
      <c r="CT64" s="133">
        <v>0</v>
      </c>
      <c r="CU64" s="133">
        <v>0</v>
      </c>
      <c r="CV64" s="133">
        <v>0</v>
      </c>
      <c r="CW64" s="133">
        <v>0</v>
      </c>
      <c r="CX64" s="133">
        <v>0</v>
      </c>
      <c r="CY64" s="133">
        <v>0</v>
      </c>
      <c r="CZ64" s="133">
        <v>0</v>
      </c>
      <c r="DA64" s="133">
        <v>0</v>
      </c>
      <c r="DB64" s="133">
        <v>0</v>
      </c>
      <c r="DC64" s="133">
        <v>0</v>
      </c>
      <c r="DD64" s="133">
        <v>0</v>
      </c>
      <c r="DE64" s="133">
        <v>0</v>
      </c>
      <c r="DF64" s="133">
        <v>0</v>
      </c>
      <c r="DG64" s="133">
        <v>0</v>
      </c>
      <c r="DH64" s="133">
        <v>0</v>
      </c>
      <c r="DI64" s="133">
        <v>0</v>
      </c>
      <c r="DJ64" s="133">
        <v>0</v>
      </c>
      <c r="DK64" s="133">
        <v>0</v>
      </c>
      <c r="DL64" s="133">
        <v>0</v>
      </c>
      <c r="DM64" s="133">
        <v>0</v>
      </c>
      <c r="DN64" s="133">
        <v>0</v>
      </c>
      <c r="DO64" s="133">
        <v>0</v>
      </c>
      <c r="DP64" s="133">
        <v>0</v>
      </c>
      <c r="DQ64" s="133">
        <v>0</v>
      </c>
      <c r="DR64" s="133">
        <v>0</v>
      </c>
      <c r="DS64" s="133">
        <v>0</v>
      </c>
      <c r="DU64" s="223"/>
      <c r="DV64" s="223"/>
      <c r="DW64" s="223"/>
      <c r="DX64" s="223"/>
      <c r="DY64" s="223"/>
      <c r="DZ64" s="223"/>
      <c r="EA64" s="223">
        <v>126812.15999999999</v>
      </c>
      <c r="EB64" s="223">
        <v>0</v>
      </c>
      <c r="EC64" s="223">
        <v>0</v>
      </c>
      <c r="ED64" s="223">
        <f t="shared" si="4"/>
        <v>0</v>
      </c>
      <c r="EE64" s="223">
        <f t="shared" si="5"/>
        <v>0</v>
      </c>
      <c r="EF64" s="147" t="str">
        <f t="shared" si="6"/>
        <v>ERROR</v>
      </c>
      <c r="EG64" s="223">
        <f t="shared" si="7"/>
        <v>126812.15999999999</v>
      </c>
      <c r="EJ64" s="223">
        <v>0</v>
      </c>
      <c r="EK64" s="223">
        <v>0</v>
      </c>
      <c r="EM64" s="147" t="str">
        <f>INDEX(Inputs!$EH$3:$EH$459,MATCH($B64,Inputs!$B$3:$B$459,0))</f>
        <v>No</v>
      </c>
    </row>
    <row r="65" spans="1:143" ht="12.6" thickBot="1" x14ac:dyDescent="0.45">
      <c r="A65" s="133" t="str">
        <v>Project Management</v>
      </c>
      <c r="B65" s="381" t="str">
        <v>[C-i-C] Item 56</v>
      </c>
      <c r="C65" s="133" t="str">
        <v>Non-labour</v>
      </c>
      <c r="D65" s="133" t="str">
        <v>PT003696 AI BCSS Handover</v>
      </c>
      <c r="E65" s="133" t="str">
        <v>Outsource Material/Equipment</v>
      </c>
      <c r="F65" s="133">
        <v>0</v>
      </c>
      <c r="G65" s="133">
        <v>0</v>
      </c>
      <c r="H65" s="133">
        <v>0</v>
      </c>
      <c r="I65" s="133">
        <v>0</v>
      </c>
      <c r="J65" s="133">
        <v>0</v>
      </c>
      <c r="K65" s="133">
        <v>0</v>
      </c>
      <c r="L65" s="133">
        <v>0</v>
      </c>
      <c r="M65" s="381" t="str">
        <v>[C-i-C]</v>
      </c>
      <c r="N65" s="381" t="str">
        <v>[C-i-C]</v>
      </c>
      <c r="O65" s="381" t="str">
        <v>[C-i-C]</v>
      </c>
      <c r="P65" s="381" t="str">
        <v>[C-i-C]</v>
      </c>
      <c r="Q65" s="381" t="str">
        <v>[C-i-C]</v>
      </c>
      <c r="R65" s="381" t="str">
        <v>[C-i-C]</v>
      </c>
      <c r="S65" s="381" t="str">
        <v>[C-i-C]</v>
      </c>
      <c r="T65" s="381" t="str">
        <v>[C-i-C]</v>
      </c>
      <c r="U65" s="381" t="str">
        <v>[C-i-C]</v>
      </c>
      <c r="V65" s="381" t="str">
        <v>[C-i-C]</v>
      </c>
      <c r="W65" s="381" t="str">
        <v>[C-i-C]</v>
      </c>
      <c r="X65" s="381" t="str">
        <v>[C-i-C]</v>
      </c>
      <c r="Y65" s="381" t="str">
        <v>[C-i-C]</v>
      </c>
      <c r="Z65" s="381" t="str">
        <v>[C-i-C]</v>
      </c>
      <c r="AA65" s="381" t="str">
        <v>[C-i-C]</v>
      </c>
      <c r="AB65" s="381" t="str">
        <v>[C-i-C]</v>
      </c>
      <c r="AC65" s="381" t="str">
        <v>[C-i-C]</v>
      </c>
      <c r="AD65" s="381" t="str">
        <v>[C-i-C]</v>
      </c>
      <c r="AE65" s="381" t="str">
        <v>[C-i-C]</v>
      </c>
      <c r="AF65" s="381" t="str">
        <v>[C-i-C]</v>
      </c>
      <c r="AG65" s="381" t="str">
        <v>[C-i-C]</v>
      </c>
      <c r="AH65" s="381" t="str">
        <v>[C-i-C]</v>
      </c>
      <c r="AI65" s="133">
        <v>0</v>
      </c>
      <c r="AJ65" s="133">
        <v>0</v>
      </c>
      <c r="AK65" s="133">
        <v>0</v>
      </c>
      <c r="AL65" s="133">
        <v>0</v>
      </c>
      <c r="AM65" s="133">
        <v>0</v>
      </c>
      <c r="AN65" s="133">
        <v>0</v>
      </c>
      <c r="AO65" s="133">
        <v>0</v>
      </c>
      <c r="AP65" s="133">
        <v>0</v>
      </c>
      <c r="AQ65" s="133">
        <v>0</v>
      </c>
      <c r="AR65" s="133">
        <v>0</v>
      </c>
      <c r="AS65" s="133">
        <v>0</v>
      </c>
      <c r="AT65" s="133">
        <v>0</v>
      </c>
      <c r="AU65" s="133">
        <v>0</v>
      </c>
      <c r="AV65" s="133">
        <v>0</v>
      </c>
      <c r="AW65" s="133">
        <v>0</v>
      </c>
      <c r="AX65" s="133">
        <v>0</v>
      </c>
      <c r="AY65" s="133">
        <v>0</v>
      </c>
      <c r="AZ65" s="133">
        <v>0</v>
      </c>
      <c r="BA65" s="133">
        <v>0</v>
      </c>
      <c r="BB65" s="133">
        <v>0</v>
      </c>
      <c r="BC65" s="133">
        <v>0</v>
      </c>
      <c r="BD65" s="133">
        <v>0</v>
      </c>
      <c r="BE65" s="133">
        <v>0</v>
      </c>
      <c r="BF65" s="133">
        <v>0</v>
      </c>
      <c r="BG65" s="133">
        <v>0</v>
      </c>
      <c r="BH65" s="133">
        <v>0</v>
      </c>
      <c r="BI65" s="133">
        <v>0</v>
      </c>
      <c r="BJ65" s="133">
        <v>0</v>
      </c>
      <c r="BK65" s="133">
        <v>0</v>
      </c>
      <c r="BL65" s="133">
        <v>0</v>
      </c>
      <c r="BM65" s="133">
        <v>0</v>
      </c>
      <c r="BN65" s="133">
        <v>0</v>
      </c>
      <c r="BO65" s="133">
        <v>0</v>
      </c>
      <c r="BP65" s="133">
        <v>0</v>
      </c>
      <c r="BQ65" s="133">
        <v>0</v>
      </c>
      <c r="BR65" s="133">
        <v>0</v>
      </c>
      <c r="BS65" s="381" t="str">
        <v>[C-i-C]</v>
      </c>
      <c r="BT65" s="381" t="str">
        <v>[C-i-C]</v>
      </c>
      <c r="BU65" s="381" t="str">
        <v>[C-i-C]</v>
      </c>
      <c r="BV65" s="381" t="str">
        <v>[C-i-C]</v>
      </c>
      <c r="BW65" s="381" t="str">
        <v>[C-i-C]</v>
      </c>
      <c r="BX65" s="381" t="str">
        <v>[C-i-C]</v>
      </c>
      <c r="BY65" s="381" t="str">
        <v>[C-i-C]</v>
      </c>
      <c r="BZ65" s="381" t="str">
        <v>[C-i-C]</v>
      </c>
      <c r="CA65" s="381" t="str">
        <v>[C-i-C]</v>
      </c>
      <c r="CB65" s="381" t="str">
        <v>[C-i-C]</v>
      </c>
      <c r="CC65" s="381" t="str">
        <v>[C-i-C]</v>
      </c>
      <c r="CD65" s="381" t="str">
        <v>[C-i-C]</v>
      </c>
      <c r="CE65" s="381" t="str">
        <v>[C-i-C]</v>
      </c>
      <c r="CF65" s="381" t="str">
        <v>[C-i-C]</v>
      </c>
      <c r="CG65" s="381" t="str">
        <v>[C-i-C]</v>
      </c>
      <c r="CH65" s="381" t="str">
        <v>[C-i-C]</v>
      </c>
      <c r="CI65" s="381" t="str">
        <v>[C-i-C]</v>
      </c>
      <c r="CJ65" s="381" t="str">
        <v>[C-i-C]</v>
      </c>
      <c r="CK65" s="381" t="str">
        <v>[C-i-C]</v>
      </c>
      <c r="CL65" s="381" t="str">
        <v>[C-i-C]</v>
      </c>
      <c r="CM65" s="381" t="str">
        <v>[C-i-C]</v>
      </c>
      <c r="CN65" s="381" t="str">
        <v>[C-i-C]</v>
      </c>
      <c r="CO65" s="133">
        <v>0</v>
      </c>
      <c r="CP65" s="133">
        <v>0</v>
      </c>
      <c r="CQ65" s="133">
        <v>0</v>
      </c>
      <c r="CR65" s="133">
        <v>0</v>
      </c>
      <c r="CS65" s="133">
        <v>0</v>
      </c>
      <c r="CT65" s="133">
        <v>0</v>
      </c>
      <c r="CU65" s="133">
        <v>0</v>
      </c>
      <c r="CV65" s="133">
        <v>0</v>
      </c>
      <c r="CW65" s="133">
        <v>0</v>
      </c>
      <c r="CX65" s="133">
        <v>0</v>
      </c>
      <c r="CY65" s="133">
        <v>0</v>
      </c>
      <c r="CZ65" s="133">
        <v>0</v>
      </c>
      <c r="DA65" s="133">
        <v>0</v>
      </c>
      <c r="DB65" s="133">
        <v>0</v>
      </c>
      <c r="DC65" s="133">
        <v>0</v>
      </c>
      <c r="DD65" s="133">
        <v>0</v>
      </c>
      <c r="DE65" s="133">
        <v>0</v>
      </c>
      <c r="DF65" s="133">
        <v>0</v>
      </c>
      <c r="DG65" s="133">
        <v>0</v>
      </c>
      <c r="DH65" s="133">
        <v>0</v>
      </c>
      <c r="DI65" s="133">
        <v>0</v>
      </c>
      <c r="DJ65" s="133">
        <v>0</v>
      </c>
      <c r="DK65" s="133">
        <v>0</v>
      </c>
      <c r="DL65" s="133">
        <v>0</v>
      </c>
      <c r="DM65" s="133">
        <v>0</v>
      </c>
      <c r="DN65" s="133">
        <v>0</v>
      </c>
      <c r="DO65" s="133">
        <v>0</v>
      </c>
      <c r="DP65" s="133">
        <v>0</v>
      </c>
      <c r="DQ65" s="133">
        <v>0</v>
      </c>
      <c r="DR65" s="133">
        <v>0</v>
      </c>
      <c r="DS65" s="133">
        <v>0</v>
      </c>
      <c r="DU65" s="223"/>
      <c r="DV65" s="223"/>
      <c r="DW65" s="223"/>
      <c r="DX65" s="223"/>
      <c r="DY65" s="223"/>
      <c r="DZ65" s="223"/>
      <c r="EA65" s="223">
        <v>10567.679999999998</v>
      </c>
      <c r="EB65" s="223">
        <v>1426636.7999999998</v>
      </c>
      <c r="EC65" s="223">
        <v>0</v>
      </c>
      <c r="ED65" s="223">
        <f t="shared" si="4"/>
        <v>0</v>
      </c>
      <c r="EE65" s="223">
        <f t="shared" si="5"/>
        <v>0</v>
      </c>
      <c r="EF65" s="147" t="str">
        <f t="shared" si="6"/>
        <v>ERROR</v>
      </c>
      <c r="EG65" s="223">
        <f t="shared" si="7"/>
        <v>1437204.4799999997</v>
      </c>
      <c r="EJ65" s="223">
        <v>0</v>
      </c>
      <c r="EK65" s="223">
        <v>0</v>
      </c>
      <c r="EM65" s="147" t="str">
        <f>INDEX(Inputs!$EH$3:$EH$459,MATCH($B65,Inputs!$B$3:$B$459,0))</f>
        <v>No</v>
      </c>
    </row>
    <row r="66" spans="1:143" ht="12.6" thickBot="1" x14ac:dyDescent="0.45">
      <c r="A66" s="133" t="str">
        <v>Project Management</v>
      </c>
      <c r="B66" s="381" t="str">
        <v>[C-i-C] Item 57</v>
      </c>
      <c r="C66" s="133" t="str">
        <v>Non-labour</v>
      </c>
      <c r="D66" s="133" t="str">
        <v>PT003696 AI BCSS Handover</v>
      </c>
      <c r="E66" s="133" t="str">
        <v>Outsource Consultant</v>
      </c>
      <c r="F66" s="133">
        <v>0</v>
      </c>
      <c r="G66" s="133">
        <v>0</v>
      </c>
      <c r="H66" s="133">
        <v>0</v>
      </c>
      <c r="I66" s="133">
        <v>0</v>
      </c>
      <c r="J66" s="133">
        <v>0</v>
      </c>
      <c r="K66" s="133">
        <v>0</v>
      </c>
      <c r="L66" s="133">
        <v>0</v>
      </c>
      <c r="M66" s="381" t="str">
        <v>[C-i-C]</v>
      </c>
      <c r="N66" s="381" t="str">
        <v>[C-i-C]</v>
      </c>
      <c r="O66" s="381" t="str">
        <v>[C-i-C]</v>
      </c>
      <c r="P66" s="381" t="str">
        <v>[C-i-C]</v>
      </c>
      <c r="Q66" s="381" t="str">
        <v>[C-i-C]</v>
      </c>
      <c r="R66" s="381" t="str">
        <v>[C-i-C]</v>
      </c>
      <c r="S66" s="381" t="str">
        <v>[C-i-C]</v>
      </c>
      <c r="T66" s="381" t="str">
        <v>[C-i-C]</v>
      </c>
      <c r="U66" s="381" t="str">
        <v>[C-i-C]</v>
      </c>
      <c r="V66" s="381" t="str">
        <v>[C-i-C]</v>
      </c>
      <c r="W66" s="381" t="str">
        <v>[C-i-C]</v>
      </c>
      <c r="X66" s="381" t="str">
        <v>[C-i-C]</v>
      </c>
      <c r="Y66" s="381" t="str">
        <v>[C-i-C]</v>
      </c>
      <c r="Z66" s="381" t="str">
        <v>[C-i-C]</v>
      </c>
      <c r="AA66" s="381" t="str">
        <v>[C-i-C]</v>
      </c>
      <c r="AB66" s="381" t="str">
        <v>[C-i-C]</v>
      </c>
      <c r="AC66" s="381" t="str">
        <v>[C-i-C]</v>
      </c>
      <c r="AD66" s="381" t="str">
        <v>[C-i-C]</v>
      </c>
      <c r="AE66" s="381" t="str">
        <v>[C-i-C]</v>
      </c>
      <c r="AF66" s="381" t="str">
        <v>[C-i-C]</v>
      </c>
      <c r="AG66" s="381" t="str">
        <v>[C-i-C]</v>
      </c>
      <c r="AH66" s="381" t="str">
        <v>[C-i-C]</v>
      </c>
      <c r="AI66" s="133">
        <v>0</v>
      </c>
      <c r="AJ66" s="133">
        <v>0</v>
      </c>
      <c r="AK66" s="133">
        <v>0</v>
      </c>
      <c r="AL66" s="133">
        <v>0</v>
      </c>
      <c r="AM66" s="133">
        <v>0</v>
      </c>
      <c r="AN66" s="133">
        <v>0</v>
      </c>
      <c r="AO66" s="133">
        <v>0</v>
      </c>
      <c r="AP66" s="133">
        <v>0</v>
      </c>
      <c r="AQ66" s="133">
        <v>0</v>
      </c>
      <c r="AR66" s="133">
        <v>0</v>
      </c>
      <c r="AS66" s="133">
        <v>0</v>
      </c>
      <c r="AT66" s="133">
        <v>0</v>
      </c>
      <c r="AU66" s="133">
        <v>0</v>
      </c>
      <c r="AV66" s="133">
        <v>0</v>
      </c>
      <c r="AW66" s="133">
        <v>0</v>
      </c>
      <c r="AX66" s="133">
        <v>0</v>
      </c>
      <c r="AY66" s="133">
        <v>0</v>
      </c>
      <c r="AZ66" s="133">
        <v>0</v>
      </c>
      <c r="BA66" s="133">
        <v>0</v>
      </c>
      <c r="BB66" s="133">
        <v>0</v>
      </c>
      <c r="BC66" s="133">
        <v>0</v>
      </c>
      <c r="BD66" s="133">
        <v>0</v>
      </c>
      <c r="BE66" s="133">
        <v>0</v>
      </c>
      <c r="BF66" s="133">
        <v>0</v>
      </c>
      <c r="BG66" s="133">
        <v>0</v>
      </c>
      <c r="BH66" s="133">
        <v>0</v>
      </c>
      <c r="BI66" s="133">
        <v>0</v>
      </c>
      <c r="BJ66" s="133">
        <v>0</v>
      </c>
      <c r="BK66" s="133">
        <v>0</v>
      </c>
      <c r="BL66" s="133">
        <v>0</v>
      </c>
      <c r="BM66" s="133">
        <v>0</v>
      </c>
      <c r="BN66" s="133">
        <v>0</v>
      </c>
      <c r="BO66" s="133">
        <v>0</v>
      </c>
      <c r="BP66" s="133">
        <v>0</v>
      </c>
      <c r="BQ66" s="133">
        <v>0</v>
      </c>
      <c r="BR66" s="133">
        <v>0</v>
      </c>
      <c r="BS66" s="381" t="str">
        <v>[C-i-C]</v>
      </c>
      <c r="BT66" s="381" t="str">
        <v>[C-i-C]</v>
      </c>
      <c r="BU66" s="381" t="str">
        <v>[C-i-C]</v>
      </c>
      <c r="BV66" s="381" t="str">
        <v>[C-i-C]</v>
      </c>
      <c r="BW66" s="381" t="str">
        <v>[C-i-C]</v>
      </c>
      <c r="BX66" s="381" t="str">
        <v>[C-i-C]</v>
      </c>
      <c r="BY66" s="381" t="str">
        <v>[C-i-C]</v>
      </c>
      <c r="BZ66" s="381" t="str">
        <v>[C-i-C]</v>
      </c>
      <c r="CA66" s="381" t="str">
        <v>[C-i-C]</v>
      </c>
      <c r="CB66" s="381" t="str">
        <v>[C-i-C]</v>
      </c>
      <c r="CC66" s="381" t="str">
        <v>[C-i-C]</v>
      </c>
      <c r="CD66" s="381" t="str">
        <v>[C-i-C]</v>
      </c>
      <c r="CE66" s="381" t="str">
        <v>[C-i-C]</v>
      </c>
      <c r="CF66" s="381" t="str">
        <v>[C-i-C]</v>
      </c>
      <c r="CG66" s="381" t="str">
        <v>[C-i-C]</v>
      </c>
      <c r="CH66" s="381" t="str">
        <v>[C-i-C]</v>
      </c>
      <c r="CI66" s="381" t="str">
        <v>[C-i-C]</v>
      </c>
      <c r="CJ66" s="381" t="str">
        <v>[C-i-C]</v>
      </c>
      <c r="CK66" s="381" t="str">
        <v>[C-i-C]</v>
      </c>
      <c r="CL66" s="381" t="str">
        <v>[C-i-C]</v>
      </c>
      <c r="CM66" s="381" t="str">
        <v>[C-i-C]</v>
      </c>
      <c r="CN66" s="381" t="str">
        <v>[C-i-C]</v>
      </c>
      <c r="CO66" s="133">
        <v>0</v>
      </c>
      <c r="CP66" s="133">
        <v>0</v>
      </c>
      <c r="CQ66" s="133">
        <v>0</v>
      </c>
      <c r="CR66" s="133">
        <v>0</v>
      </c>
      <c r="CS66" s="133">
        <v>0</v>
      </c>
      <c r="CT66" s="133">
        <v>0</v>
      </c>
      <c r="CU66" s="133">
        <v>0</v>
      </c>
      <c r="CV66" s="133">
        <v>0</v>
      </c>
      <c r="CW66" s="133">
        <v>0</v>
      </c>
      <c r="CX66" s="133">
        <v>0</v>
      </c>
      <c r="CY66" s="133">
        <v>0</v>
      </c>
      <c r="CZ66" s="133">
        <v>0</v>
      </c>
      <c r="DA66" s="133">
        <v>0</v>
      </c>
      <c r="DB66" s="133">
        <v>0</v>
      </c>
      <c r="DC66" s="133">
        <v>0</v>
      </c>
      <c r="DD66" s="133">
        <v>0</v>
      </c>
      <c r="DE66" s="133">
        <v>0</v>
      </c>
      <c r="DF66" s="133">
        <v>0</v>
      </c>
      <c r="DG66" s="133">
        <v>0</v>
      </c>
      <c r="DH66" s="133">
        <v>0</v>
      </c>
      <c r="DI66" s="133">
        <v>0</v>
      </c>
      <c r="DJ66" s="133">
        <v>0</v>
      </c>
      <c r="DK66" s="133">
        <v>0</v>
      </c>
      <c r="DL66" s="133">
        <v>0</v>
      </c>
      <c r="DM66" s="133">
        <v>0</v>
      </c>
      <c r="DN66" s="133">
        <v>0</v>
      </c>
      <c r="DO66" s="133">
        <v>0</v>
      </c>
      <c r="DP66" s="133">
        <v>0</v>
      </c>
      <c r="DQ66" s="133">
        <v>0</v>
      </c>
      <c r="DR66" s="133">
        <v>0</v>
      </c>
      <c r="DS66" s="133">
        <v>0</v>
      </c>
      <c r="DU66" s="223"/>
      <c r="DV66" s="223"/>
      <c r="DW66" s="223"/>
      <c r="DX66" s="223"/>
      <c r="DY66" s="223"/>
      <c r="DZ66" s="223"/>
      <c r="EA66" s="223">
        <v>0</v>
      </c>
      <c r="EB66" s="223">
        <v>0</v>
      </c>
      <c r="EC66" s="223">
        <v>0</v>
      </c>
      <c r="ED66" s="223">
        <f t="shared" si="4"/>
        <v>0</v>
      </c>
      <c r="EE66" s="223">
        <f t="shared" si="5"/>
        <v>0</v>
      </c>
      <c r="EF66" s="147" t="str">
        <f t="shared" si="6"/>
        <v>OK</v>
      </c>
      <c r="EG66" s="223">
        <f t="shared" si="7"/>
        <v>0</v>
      </c>
      <c r="EJ66" s="223">
        <v>0</v>
      </c>
      <c r="EK66" s="223">
        <v>0</v>
      </c>
      <c r="EM66" s="147" t="str">
        <f>INDEX(Inputs!$EH$3:$EH$459,MATCH($B66,Inputs!$B$3:$B$459,0))</f>
        <v>No</v>
      </c>
    </row>
    <row r="67" spans="1:143" ht="12.6" thickBot="1" x14ac:dyDescent="0.45">
      <c r="A67" s="133" t="str">
        <v>Project Management</v>
      </c>
      <c r="B67" s="381" t="str">
        <v>[C-i-C] Item 58</v>
      </c>
      <c r="C67" s="133" t="str">
        <v>Non-labour</v>
      </c>
      <c r="D67" s="133" t="str">
        <v>PT003696 AI BCSS Handover</v>
      </c>
      <c r="E67" s="133" t="str">
        <v>Outsource Consultant</v>
      </c>
      <c r="F67" s="133">
        <v>0</v>
      </c>
      <c r="G67" s="133">
        <v>0</v>
      </c>
      <c r="H67" s="133">
        <v>0</v>
      </c>
      <c r="I67" s="133">
        <v>0</v>
      </c>
      <c r="J67" s="133">
        <v>0</v>
      </c>
      <c r="K67" s="133">
        <v>0</v>
      </c>
      <c r="L67" s="133">
        <v>0</v>
      </c>
      <c r="M67" s="381" t="str">
        <v>[C-i-C]</v>
      </c>
      <c r="N67" s="381" t="str">
        <v>[C-i-C]</v>
      </c>
      <c r="O67" s="381" t="str">
        <v>[C-i-C]</v>
      </c>
      <c r="P67" s="381" t="str">
        <v>[C-i-C]</v>
      </c>
      <c r="Q67" s="381" t="str">
        <v>[C-i-C]</v>
      </c>
      <c r="R67" s="381" t="str">
        <v>[C-i-C]</v>
      </c>
      <c r="S67" s="381" t="str">
        <v>[C-i-C]</v>
      </c>
      <c r="T67" s="381" t="str">
        <v>[C-i-C]</v>
      </c>
      <c r="U67" s="381" t="str">
        <v>[C-i-C]</v>
      </c>
      <c r="V67" s="381" t="str">
        <v>[C-i-C]</v>
      </c>
      <c r="W67" s="381" t="str">
        <v>[C-i-C]</v>
      </c>
      <c r="X67" s="381" t="str">
        <v>[C-i-C]</v>
      </c>
      <c r="Y67" s="381" t="str">
        <v>[C-i-C]</v>
      </c>
      <c r="Z67" s="381" t="str">
        <v>[C-i-C]</v>
      </c>
      <c r="AA67" s="381" t="str">
        <v>[C-i-C]</v>
      </c>
      <c r="AB67" s="381" t="str">
        <v>[C-i-C]</v>
      </c>
      <c r="AC67" s="381" t="str">
        <v>[C-i-C]</v>
      </c>
      <c r="AD67" s="381" t="str">
        <v>[C-i-C]</v>
      </c>
      <c r="AE67" s="381" t="str">
        <v>[C-i-C]</v>
      </c>
      <c r="AF67" s="381" t="str">
        <v>[C-i-C]</v>
      </c>
      <c r="AG67" s="381" t="str">
        <v>[C-i-C]</v>
      </c>
      <c r="AH67" s="381" t="str">
        <v>[C-i-C]</v>
      </c>
      <c r="AI67" s="133">
        <v>0</v>
      </c>
      <c r="AJ67" s="133">
        <v>0</v>
      </c>
      <c r="AK67" s="133">
        <v>0</v>
      </c>
      <c r="AL67" s="133">
        <v>0</v>
      </c>
      <c r="AM67" s="133">
        <v>0</v>
      </c>
      <c r="AN67" s="133">
        <v>0</v>
      </c>
      <c r="AO67" s="133">
        <v>0</v>
      </c>
      <c r="AP67" s="133">
        <v>0</v>
      </c>
      <c r="AQ67" s="133">
        <v>0</v>
      </c>
      <c r="AR67" s="133">
        <v>0</v>
      </c>
      <c r="AS67" s="133">
        <v>0</v>
      </c>
      <c r="AT67" s="133">
        <v>0</v>
      </c>
      <c r="AU67" s="133">
        <v>0</v>
      </c>
      <c r="AV67" s="133">
        <v>0</v>
      </c>
      <c r="AW67" s="133">
        <v>0</v>
      </c>
      <c r="AX67" s="133">
        <v>0</v>
      </c>
      <c r="AY67" s="133">
        <v>0</v>
      </c>
      <c r="AZ67" s="133">
        <v>0</v>
      </c>
      <c r="BA67" s="133">
        <v>0</v>
      </c>
      <c r="BB67" s="133">
        <v>0</v>
      </c>
      <c r="BC67" s="133">
        <v>0</v>
      </c>
      <c r="BD67" s="133">
        <v>0</v>
      </c>
      <c r="BE67" s="133">
        <v>0</v>
      </c>
      <c r="BF67" s="133">
        <v>0</v>
      </c>
      <c r="BG67" s="133">
        <v>0</v>
      </c>
      <c r="BH67" s="133">
        <v>0</v>
      </c>
      <c r="BI67" s="133">
        <v>0</v>
      </c>
      <c r="BJ67" s="133">
        <v>0</v>
      </c>
      <c r="BK67" s="133">
        <v>0</v>
      </c>
      <c r="BL67" s="133">
        <v>0</v>
      </c>
      <c r="BM67" s="133">
        <v>0</v>
      </c>
      <c r="BN67" s="133">
        <v>0</v>
      </c>
      <c r="BO67" s="133">
        <v>0</v>
      </c>
      <c r="BP67" s="133">
        <v>0</v>
      </c>
      <c r="BQ67" s="133">
        <v>0</v>
      </c>
      <c r="BR67" s="133">
        <v>0</v>
      </c>
      <c r="BS67" s="381" t="str">
        <v>[C-i-C]</v>
      </c>
      <c r="BT67" s="381" t="str">
        <v>[C-i-C]</v>
      </c>
      <c r="BU67" s="381" t="str">
        <v>[C-i-C]</v>
      </c>
      <c r="BV67" s="381" t="str">
        <v>[C-i-C]</v>
      </c>
      <c r="BW67" s="381" t="str">
        <v>[C-i-C]</v>
      </c>
      <c r="BX67" s="381" t="str">
        <v>[C-i-C]</v>
      </c>
      <c r="BY67" s="381" t="str">
        <v>[C-i-C]</v>
      </c>
      <c r="BZ67" s="381" t="str">
        <v>[C-i-C]</v>
      </c>
      <c r="CA67" s="381" t="str">
        <v>[C-i-C]</v>
      </c>
      <c r="CB67" s="381" t="str">
        <v>[C-i-C]</v>
      </c>
      <c r="CC67" s="381" t="str">
        <v>[C-i-C]</v>
      </c>
      <c r="CD67" s="381" t="str">
        <v>[C-i-C]</v>
      </c>
      <c r="CE67" s="381" t="str">
        <v>[C-i-C]</v>
      </c>
      <c r="CF67" s="381" t="str">
        <v>[C-i-C]</v>
      </c>
      <c r="CG67" s="381" t="str">
        <v>[C-i-C]</v>
      </c>
      <c r="CH67" s="381" t="str">
        <v>[C-i-C]</v>
      </c>
      <c r="CI67" s="381" t="str">
        <v>[C-i-C]</v>
      </c>
      <c r="CJ67" s="381" t="str">
        <v>[C-i-C]</v>
      </c>
      <c r="CK67" s="381" t="str">
        <v>[C-i-C]</v>
      </c>
      <c r="CL67" s="381" t="str">
        <v>[C-i-C]</v>
      </c>
      <c r="CM67" s="381" t="str">
        <v>[C-i-C]</v>
      </c>
      <c r="CN67" s="381" t="str">
        <v>[C-i-C]</v>
      </c>
      <c r="CO67" s="133">
        <v>0</v>
      </c>
      <c r="CP67" s="133">
        <v>0</v>
      </c>
      <c r="CQ67" s="133">
        <v>0</v>
      </c>
      <c r="CR67" s="133">
        <v>0</v>
      </c>
      <c r="CS67" s="133">
        <v>0</v>
      </c>
      <c r="CT67" s="133">
        <v>0</v>
      </c>
      <c r="CU67" s="133">
        <v>0</v>
      </c>
      <c r="CV67" s="133">
        <v>0</v>
      </c>
      <c r="CW67" s="133">
        <v>0</v>
      </c>
      <c r="CX67" s="133">
        <v>0</v>
      </c>
      <c r="CY67" s="133">
        <v>0</v>
      </c>
      <c r="CZ67" s="133">
        <v>0</v>
      </c>
      <c r="DA67" s="133">
        <v>0</v>
      </c>
      <c r="DB67" s="133">
        <v>0</v>
      </c>
      <c r="DC67" s="133">
        <v>0</v>
      </c>
      <c r="DD67" s="133">
        <v>0</v>
      </c>
      <c r="DE67" s="133">
        <v>0</v>
      </c>
      <c r="DF67" s="133">
        <v>0</v>
      </c>
      <c r="DG67" s="133">
        <v>0</v>
      </c>
      <c r="DH67" s="133">
        <v>0</v>
      </c>
      <c r="DI67" s="133">
        <v>0</v>
      </c>
      <c r="DJ67" s="133">
        <v>0</v>
      </c>
      <c r="DK67" s="133">
        <v>0</v>
      </c>
      <c r="DL67" s="133">
        <v>0</v>
      </c>
      <c r="DM67" s="133">
        <v>0</v>
      </c>
      <c r="DN67" s="133">
        <v>0</v>
      </c>
      <c r="DO67" s="133">
        <v>0</v>
      </c>
      <c r="DP67" s="133">
        <v>0</v>
      </c>
      <c r="DQ67" s="133">
        <v>0</v>
      </c>
      <c r="DR67" s="133">
        <v>0</v>
      </c>
      <c r="DS67" s="133">
        <v>0</v>
      </c>
      <c r="DU67" s="223"/>
      <c r="DV67" s="223"/>
      <c r="DW67" s="223"/>
      <c r="DX67" s="223"/>
      <c r="DY67" s="223"/>
      <c r="DZ67" s="223"/>
      <c r="EA67" s="223">
        <v>0</v>
      </c>
      <c r="EB67" s="223">
        <v>0</v>
      </c>
      <c r="EC67" s="223">
        <v>0</v>
      </c>
      <c r="ED67" s="223">
        <f t="shared" si="4"/>
        <v>0</v>
      </c>
      <c r="EE67" s="223">
        <f t="shared" si="5"/>
        <v>0</v>
      </c>
      <c r="EF67" s="147" t="str">
        <f t="shared" si="6"/>
        <v>OK</v>
      </c>
      <c r="EG67" s="223">
        <f t="shared" si="7"/>
        <v>0</v>
      </c>
      <c r="EJ67" s="223">
        <v>0</v>
      </c>
      <c r="EK67" s="223">
        <v>0</v>
      </c>
      <c r="EM67" s="147" t="str">
        <f>INDEX(Inputs!$EH$3:$EH$459,MATCH($B67,Inputs!$B$3:$B$459,0))</f>
        <v>No</v>
      </c>
    </row>
    <row r="68" spans="1:143" ht="12.6" thickBot="1" x14ac:dyDescent="0.45">
      <c r="A68" s="133" t="str">
        <v>Project Management</v>
      </c>
      <c r="B68" s="381" t="str">
        <v>[C-i-C] Item 59</v>
      </c>
      <c r="C68" s="133" t="str">
        <v>Non-labour</v>
      </c>
      <c r="D68" s="133" t="str">
        <v>PT003696 AI BCSS Handover</v>
      </c>
      <c r="E68" s="133" t="str">
        <v>Outsource Consultant</v>
      </c>
      <c r="F68" s="133">
        <v>0</v>
      </c>
      <c r="G68" s="133">
        <v>0</v>
      </c>
      <c r="H68" s="133">
        <v>0</v>
      </c>
      <c r="I68" s="133">
        <v>0</v>
      </c>
      <c r="J68" s="133">
        <v>0</v>
      </c>
      <c r="K68" s="133">
        <v>0</v>
      </c>
      <c r="L68" s="133">
        <v>0</v>
      </c>
      <c r="M68" s="381" t="str">
        <v>[C-i-C]</v>
      </c>
      <c r="N68" s="381" t="str">
        <v>[C-i-C]</v>
      </c>
      <c r="O68" s="381" t="str">
        <v>[C-i-C]</v>
      </c>
      <c r="P68" s="381" t="str">
        <v>[C-i-C]</v>
      </c>
      <c r="Q68" s="381" t="str">
        <v>[C-i-C]</v>
      </c>
      <c r="R68" s="381" t="str">
        <v>[C-i-C]</v>
      </c>
      <c r="S68" s="381" t="str">
        <v>[C-i-C]</v>
      </c>
      <c r="T68" s="381" t="str">
        <v>[C-i-C]</v>
      </c>
      <c r="U68" s="381" t="str">
        <v>[C-i-C]</v>
      </c>
      <c r="V68" s="381" t="str">
        <v>[C-i-C]</v>
      </c>
      <c r="W68" s="381" t="str">
        <v>[C-i-C]</v>
      </c>
      <c r="X68" s="381" t="str">
        <v>[C-i-C]</v>
      </c>
      <c r="Y68" s="381" t="str">
        <v>[C-i-C]</v>
      </c>
      <c r="Z68" s="381" t="str">
        <v>[C-i-C]</v>
      </c>
      <c r="AA68" s="381" t="str">
        <v>[C-i-C]</v>
      </c>
      <c r="AB68" s="381" t="str">
        <v>[C-i-C]</v>
      </c>
      <c r="AC68" s="381" t="str">
        <v>[C-i-C]</v>
      </c>
      <c r="AD68" s="381" t="str">
        <v>[C-i-C]</v>
      </c>
      <c r="AE68" s="381" t="str">
        <v>[C-i-C]</v>
      </c>
      <c r="AF68" s="381" t="str">
        <v>[C-i-C]</v>
      </c>
      <c r="AG68" s="381" t="str">
        <v>[C-i-C]</v>
      </c>
      <c r="AH68" s="381" t="str">
        <v>[C-i-C]</v>
      </c>
      <c r="AI68" s="133">
        <v>0</v>
      </c>
      <c r="AJ68" s="133">
        <v>0</v>
      </c>
      <c r="AK68" s="133">
        <v>0</v>
      </c>
      <c r="AL68" s="133">
        <v>0</v>
      </c>
      <c r="AM68" s="133">
        <v>0</v>
      </c>
      <c r="AN68" s="133">
        <v>0</v>
      </c>
      <c r="AO68" s="133">
        <v>0</v>
      </c>
      <c r="AP68" s="133">
        <v>0</v>
      </c>
      <c r="AQ68" s="133">
        <v>0</v>
      </c>
      <c r="AR68" s="133">
        <v>0</v>
      </c>
      <c r="AS68" s="133">
        <v>0</v>
      </c>
      <c r="AT68" s="133">
        <v>0</v>
      </c>
      <c r="AU68" s="133">
        <v>0</v>
      </c>
      <c r="AV68" s="133">
        <v>0</v>
      </c>
      <c r="AW68" s="133">
        <v>0</v>
      </c>
      <c r="AX68" s="133">
        <v>0</v>
      </c>
      <c r="AY68" s="133">
        <v>0</v>
      </c>
      <c r="AZ68" s="133">
        <v>0</v>
      </c>
      <c r="BA68" s="133">
        <v>0</v>
      </c>
      <c r="BB68" s="133">
        <v>0</v>
      </c>
      <c r="BC68" s="133">
        <v>0</v>
      </c>
      <c r="BD68" s="133">
        <v>0</v>
      </c>
      <c r="BE68" s="133">
        <v>0</v>
      </c>
      <c r="BF68" s="133">
        <v>0</v>
      </c>
      <c r="BG68" s="133">
        <v>0</v>
      </c>
      <c r="BH68" s="133">
        <v>0</v>
      </c>
      <c r="BI68" s="133">
        <v>0</v>
      </c>
      <c r="BJ68" s="133">
        <v>0</v>
      </c>
      <c r="BK68" s="133">
        <v>0</v>
      </c>
      <c r="BL68" s="133">
        <v>0</v>
      </c>
      <c r="BM68" s="133">
        <v>0</v>
      </c>
      <c r="BN68" s="133">
        <v>0</v>
      </c>
      <c r="BO68" s="133">
        <v>0</v>
      </c>
      <c r="BP68" s="133">
        <v>0</v>
      </c>
      <c r="BQ68" s="133">
        <v>0</v>
      </c>
      <c r="BR68" s="133">
        <v>0</v>
      </c>
      <c r="BS68" s="381" t="str">
        <v>[C-i-C]</v>
      </c>
      <c r="BT68" s="381" t="str">
        <v>[C-i-C]</v>
      </c>
      <c r="BU68" s="381" t="str">
        <v>[C-i-C]</v>
      </c>
      <c r="BV68" s="381" t="str">
        <v>[C-i-C]</v>
      </c>
      <c r="BW68" s="381" t="str">
        <v>[C-i-C]</v>
      </c>
      <c r="BX68" s="381" t="str">
        <v>[C-i-C]</v>
      </c>
      <c r="BY68" s="381" t="str">
        <v>[C-i-C]</v>
      </c>
      <c r="BZ68" s="381" t="str">
        <v>[C-i-C]</v>
      </c>
      <c r="CA68" s="381" t="str">
        <v>[C-i-C]</v>
      </c>
      <c r="CB68" s="381" t="str">
        <v>[C-i-C]</v>
      </c>
      <c r="CC68" s="381" t="str">
        <v>[C-i-C]</v>
      </c>
      <c r="CD68" s="381" t="str">
        <v>[C-i-C]</v>
      </c>
      <c r="CE68" s="381" t="str">
        <v>[C-i-C]</v>
      </c>
      <c r="CF68" s="381" t="str">
        <v>[C-i-C]</v>
      </c>
      <c r="CG68" s="381" t="str">
        <v>[C-i-C]</v>
      </c>
      <c r="CH68" s="381" t="str">
        <v>[C-i-C]</v>
      </c>
      <c r="CI68" s="381" t="str">
        <v>[C-i-C]</v>
      </c>
      <c r="CJ68" s="381" t="str">
        <v>[C-i-C]</v>
      </c>
      <c r="CK68" s="381" t="str">
        <v>[C-i-C]</v>
      </c>
      <c r="CL68" s="381" t="str">
        <v>[C-i-C]</v>
      </c>
      <c r="CM68" s="381" t="str">
        <v>[C-i-C]</v>
      </c>
      <c r="CN68" s="381" t="str">
        <v>[C-i-C]</v>
      </c>
      <c r="CO68" s="133">
        <v>0</v>
      </c>
      <c r="CP68" s="133">
        <v>0</v>
      </c>
      <c r="CQ68" s="133">
        <v>0</v>
      </c>
      <c r="CR68" s="133">
        <v>0</v>
      </c>
      <c r="CS68" s="133">
        <v>0</v>
      </c>
      <c r="CT68" s="133">
        <v>0</v>
      </c>
      <c r="CU68" s="133">
        <v>0</v>
      </c>
      <c r="CV68" s="133">
        <v>0</v>
      </c>
      <c r="CW68" s="133">
        <v>0</v>
      </c>
      <c r="CX68" s="133">
        <v>0</v>
      </c>
      <c r="CY68" s="133">
        <v>0</v>
      </c>
      <c r="CZ68" s="133">
        <v>0</v>
      </c>
      <c r="DA68" s="133">
        <v>0</v>
      </c>
      <c r="DB68" s="133">
        <v>0</v>
      </c>
      <c r="DC68" s="133">
        <v>0</v>
      </c>
      <c r="DD68" s="133">
        <v>0</v>
      </c>
      <c r="DE68" s="133">
        <v>0</v>
      </c>
      <c r="DF68" s="133">
        <v>0</v>
      </c>
      <c r="DG68" s="133">
        <v>0</v>
      </c>
      <c r="DH68" s="133">
        <v>0</v>
      </c>
      <c r="DI68" s="133">
        <v>0</v>
      </c>
      <c r="DJ68" s="133">
        <v>0</v>
      </c>
      <c r="DK68" s="133">
        <v>0</v>
      </c>
      <c r="DL68" s="133">
        <v>0</v>
      </c>
      <c r="DM68" s="133">
        <v>0</v>
      </c>
      <c r="DN68" s="133">
        <v>0</v>
      </c>
      <c r="DO68" s="133">
        <v>0</v>
      </c>
      <c r="DP68" s="133">
        <v>0</v>
      </c>
      <c r="DQ68" s="133">
        <v>0</v>
      </c>
      <c r="DR68" s="133">
        <v>0</v>
      </c>
      <c r="DS68" s="133">
        <v>0</v>
      </c>
      <c r="DU68" s="223"/>
      <c r="DV68" s="223"/>
      <c r="DW68" s="223"/>
      <c r="DX68" s="223"/>
      <c r="DY68" s="223"/>
      <c r="DZ68" s="223"/>
      <c r="EA68" s="223">
        <v>0</v>
      </c>
      <c r="EB68" s="223">
        <v>0</v>
      </c>
      <c r="EC68" s="223">
        <v>0</v>
      </c>
      <c r="ED68" s="223">
        <f t="shared" si="4"/>
        <v>0</v>
      </c>
      <c r="EE68" s="223">
        <f t="shared" si="5"/>
        <v>0</v>
      </c>
      <c r="EF68" s="147" t="str">
        <f t="shared" si="6"/>
        <v>OK</v>
      </c>
      <c r="EG68" s="223">
        <f t="shared" si="7"/>
        <v>0</v>
      </c>
      <c r="EJ68" s="223">
        <v>0</v>
      </c>
      <c r="EK68" s="223">
        <v>0</v>
      </c>
      <c r="EM68" s="147" t="str">
        <f>INDEX(Inputs!$EH$3:$EH$459,MATCH($B68,Inputs!$B$3:$B$459,0))</f>
        <v>No</v>
      </c>
    </row>
    <row r="69" spans="1:143" ht="12.6" thickBot="1" x14ac:dyDescent="0.45">
      <c r="A69" s="133" t="str">
        <v>Project Management</v>
      </c>
      <c r="B69" s="381" t="str">
        <v>[C-i-C] Item 60</v>
      </c>
      <c r="C69" s="133" t="str">
        <v>Non-labour</v>
      </c>
      <c r="D69" s="133" t="str">
        <v>PT003696 AI BCSS Handover</v>
      </c>
      <c r="E69" s="133" t="str">
        <v>Outsource Consultant</v>
      </c>
      <c r="F69" s="133">
        <v>0</v>
      </c>
      <c r="G69" s="133">
        <v>0</v>
      </c>
      <c r="H69" s="133">
        <v>0</v>
      </c>
      <c r="I69" s="133">
        <v>0</v>
      </c>
      <c r="J69" s="133">
        <v>0</v>
      </c>
      <c r="K69" s="133">
        <v>0</v>
      </c>
      <c r="L69" s="133">
        <v>0</v>
      </c>
      <c r="M69" s="381" t="str">
        <v>[C-i-C]</v>
      </c>
      <c r="N69" s="381" t="str">
        <v>[C-i-C]</v>
      </c>
      <c r="O69" s="381" t="str">
        <v>[C-i-C]</v>
      </c>
      <c r="P69" s="381" t="str">
        <v>[C-i-C]</v>
      </c>
      <c r="Q69" s="381" t="str">
        <v>[C-i-C]</v>
      </c>
      <c r="R69" s="381" t="str">
        <v>[C-i-C]</v>
      </c>
      <c r="S69" s="381" t="str">
        <v>[C-i-C]</v>
      </c>
      <c r="T69" s="381" t="str">
        <v>[C-i-C]</v>
      </c>
      <c r="U69" s="381" t="str">
        <v>[C-i-C]</v>
      </c>
      <c r="V69" s="381" t="str">
        <v>[C-i-C]</v>
      </c>
      <c r="W69" s="381" t="str">
        <v>[C-i-C]</v>
      </c>
      <c r="X69" s="381" t="str">
        <v>[C-i-C]</v>
      </c>
      <c r="Y69" s="381" t="str">
        <v>[C-i-C]</v>
      </c>
      <c r="Z69" s="381" t="str">
        <v>[C-i-C]</v>
      </c>
      <c r="AA69" s="381" t="str">
        <v>[C-i-C]</v>
      </c>
      <c r="AB69" s="381" t="str">
        <v>[C-i-C]</v>
      </c>
      <c r="AC69" s="381" t="str">
        <v>[C-i-C]</v>
      </c>
      <c r="AD69" s="381" t="str">
        <v>[C-i-C]</v>
      </c>
      <c r="AE69" s="381" t="str">
        <v>[C-i-C]</v>
      </c>
      <c r="AF69" s="381" t="str">
        <v>[C-i-C]</v>
      </c>
      <c r="AG69" s="381" t="str">
        <v>[C-i-C]</v>
      </c>
      <c r="AH69" s="381" t="str">
        <v>[C-i-C]</v>
      </c>
      <c r="AI69" s="133">
        <v>0</v>
      </c>
      <c r="AJ69" s="133">
        <v>0</v>
      </c>
      <c r="AK69" s="133">
        <v>0</v>
      </c>
      <c r="AL69" s="133">
        <v>0</v>
      </c>
      <c r="AM69" s="133">
        <v>0</v>
      </c>
      <c r="AN69" s="133">
        <v>0</v>
      </c>
      <c r="AO69" s="133">
        <v>0</v>
      </c>
      <c r="AP69" s="133">
        <v>0</v>
      </c>
      <c r="AQ69" s="133">
        <v>0</v>
      </c>
      <c r="AR69" s="133">
        <v>0</v>
      </c>
      <c r="AS69" s="133">
        <v>0</v>
      </c>
      <c r="AT69" s="133">
        <v>0</v>
      </c>
      <c r="AU69" s="133">
        <v>0</v>
      </c>
      <c r="AV69" s="133">
        <v>0</v>
      </c>
      <c r="AW69" s="133">
        <v>0</v>
      </c>
      <c r="AX69" s="133">
        <v>0</v>
      </c>
      <c r="AY69" s="133">
        <v>0</v>
      </c>
      <c r="AZ69" s="133">
        <v>0</v>
      </c>
      <c r="BA69" s="133">
        <v>0</v>
      </c>
      <c r="BB69" s="133">
        <v>0</v>
      </c>
      <c r="BC69" s="133">
        <v>0</v>
      </c>
      <c r="BD69" s="133">
        <v>0</v>
      </c>
      <c r="BE69" s="133">
        <v>0</v>
      </c>
      <c r="BF69" s="133">
        <v>0</v>
      </c>
      <c r="BG69" s="133">
        <v>0</v>
      </c>
      <c r="BH69" s="133">
        <v>0</v>
      </c>
      <c r="BI69" s="133">
        <v>0</v>
      </c>
      <c r="BJ69" s="133">
        <v>0</v>
      </c>
      <c r="BK69" s="133">
        <v>0</v>
      </c>
      <c r="BL69" s="133">
        <v>0</v>
      </c>
      <c r="BM69" s="133">
        <v>0</v>
      </c>
      <c r="BN69" s="133">
        <v>0</v>
      </c>
      <c r="BO69" s="133">
        <v>0</v>
      </c>
      <c r="BP69" s="133">
        <v>0</v>
      </c>
      <c r="BQ69" s="133">
        <v>0</v>
      </c>
      <c r="BR69" s="133">
        <v>0</v>
      </c>
      <c r="BS69" s="381" t="str">
        <v>[C-i-C]</v>
      </c>
      <c r="BT69" s="381" t="str">
        <v>[C-i-C]</v>
      </c>
      <c r="BU69" s="381" t="str">
        <v>[C-i-C]</v>
      </c>
      <c r="BV69" s="381" t="str">
        <v>[C-i-C]</v>
      </c>
      <c r="BW69" s="381" t="str">
        <v>[C-i-C]</v>
      </c>
      <c r="BX69" s="381" t="str">
        <v>[C-i-C]</v>
      </c>
      <c r="BY69" s="381" t="str">
        <v>[C-i-C]</v>
      </c>
      <c r="BZ69" s="381" t="str">
        <v>[C-i-C]</v>
      </c>
      <c r="CA69" s="381" t="str">
        <v>[C-i-C]</v>
      </c>
      <c r="CB69" s="381" t="str">
        <v>[C-i-C]</v>
      </c>
      <c r="CC69" s="381" t="str">
        <v>[C-i-C]</v>
      </c>
      <c r="CD69" s="381" t="str">
        <v>[C-i-C]</v>
      </c>
      <c r="CE69" s="381" t="str">
        <v>[C-i-C]</v>
      </c>
      <c r="CF69" s="381" t="str">
        <v>[C-i-C]</v>
      </c>
      <c r="CG69" s="381" t="str">
        <v>[C-i-C]</v>
      </c>
      <c r="CH69" s="381" t="str">
        <v>[C-i-C]</v>
      </c>
      <c r="CI69" s="381" t="str">
        <v>[C-i-C]</v>
      </c>
      <c r="CJ69" s="381" t="str">
        <v>[C-i-C]</v>
      </c>
      <c r="CK69" s="381" t="str">
        <v>[C-i-C]</v>
      </c>
      <c r="CL69" s="381" t="str">
        <v>[C-i-C]</v>
      </c>
      <c r="CM69" s="381" t="str">
        <v>[C-i-C]</v>
      </c>
      <c r="CN69" s="381" t="str">
        <v>[C-i-C]</v>
      </c>
      <c r="CO69" s="133">
        <v>0</v>
      </c>
      <c r="CP69" s="133">
        <v>0</v>
      </c>
      <c r="CQ69" s="133">
        <v>0</v>
      </c>
      <c r="CR69" s="133">
        <v>0</v>
      </c>
      <c r="CS69" s="133">
        <v>0</v>
      </c>
      <c r="CT69" s="133">
        <v>0</v>
      </c>
      <c r="CU69" s="133">
        <v>0</v>
      </c>
      <c r="CV69" s="133">
        <v>0</v>
      </c>
      <c r="CW69" s="133">
        <v>0</v>
      </c>
      <c r="CX69" s="133">
        <v>0</v>
      </c>
      <c r="CY69" s="133">
        <v>0</v>
      </c>
      <c r="CZ69" s="133">
        <v>0</v>
      </c>
      <c r="DA69" s="133">
        <v>0</v>
      </c>
      <c r="DB69" s="133">
        <v>0</v>
      </c>
      <c r="DC69" s="133">
        <v>0</v>
      </c>
      <c r="DD69" s="133">
        <v>0</v>
      </c>
      <c r="DE69" s="133">
        <v>0</v>
      </c>
      <c r="DF69" s="133">
        <v>0</v>
      </c>
      <c r="DG69" s="133">
        <v>0</v>
      </c>
      <c r="DH69" s="133">
        <v>0</v>
      </c>
      <c r="DI69" s="133">
        <v>0</v>
      </c>
      <c r="DJ69" s="133">
        <v>0</v>
      </c>
      <c r="DK69" s="133">
        <v>0</v>
      </c>
      <c r="DL69" s="133">
        <v>0</v>
      </c>
      <c r="DM69" s="133">
        <v>0</v>
      </c>
      <c r="DN69" s="133">
        <v>0</v>
      </c>
      <c r="DO69" s="133">
        <v>0</v>
      </c>
      <c r="DP69" s="133">
        <v>0</v>
      </c>
      <c r="DQ69" s="133">
        <v>0</v>
      </c>
      <c r="DR69" s="133">
        <v>0</v>
      </c>
      <c r="DS69" s="133">
        <v>0</v>
      </c>
      <c r="DU69" s="223"/>
      <c r="DV69" s="223"/>
      <c r="DW69" s="223"/>
      <c r="DX69" s="223"/>
      <c r="DY69" s="223"/>
      <c r="DZ69" s="223"/>
      <c r="EA69" s="223">
        <v>0</v>
      </c>
      <c r="EB69" s="223">
        <v>0</v>
      </c>
      <c r="EC69" s="223">
        <v>0</v>
      </c>
      <c r="ED69" s="223">
        <f t="shared" si="4"/>
        <v>0</v>
      </c>
      <c r="EE69" s="223">
        <f t="shared" si="5"/>
        <v>0</v>
      </c>
      <c r="EF69" s="147" t="str">
        <f t="shared" si="6"/>
        <v>OK</v>
      </c>
      <c r="EG69" s="223">
        <f t="shared" si="7"/>
        <v>0</v>
      </c>
      <c r="EJ69" s="223">
        <v>0</v>
      </c>
      <c r="EK69" s="223">
        <v>0</v>
      </c>
      <c r="EM69" s="147" t="str">
        <f>INDEX(Inputs!$EH$3:$EH$459,MATCH($B69,Inputs!$B$3:$B$459,0))</f>
        <v>No</v>
      </c>
    </row>
  </sheetData>
  <autoFilter ref="A8:DR8" xr:uid="{2ECE4052-060F-4FF3-B571-B449393EBADD}"/>
  <mergeCells count="2">
    <mergeCell ref="S7:V7"/>
    <mergeCell ref="EA7:EE7"/>
  </mergeCells>
  <conditionalFormatting sqref="EH8">
    <cfRule type="cellIs" dxfId="204" priority="6" operator="equal">
      <formula>"ERROR"</formula>
    </cfRule>
    <cfRule type="cellIs" dxfId="203" priority="7" operator="equal">
      <formula>"OK"</formula>
    </cfRule>
    <cfRule type="expression" dxfId="202" priority="8">
      <formula>$K8="Manual $ Spread"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CB50F176244EA43864D57E2FD450C59" ma:contentTypeVersion="18" ma:contentTypeDescription="Create a new document." ma:contentTypeScope="" ma:versionID="83da7e84f3166d9815de68031853dfb2">
  <xsd:schema xmlns:xsd="http://www.w3.org/2001/XMLSchema" xmlns:xs="http://www.w3.org/2001/XMLSchema" xmlns:p="http://schemas.microsoft.com/office/2006/metadata/properties" xmlns:ns1="http://schemas.microsoft.com/sharepoint/v3" xmlns:ns2="5cd38f44-6e6c-458d-be22-2c2e27e18a50" xmlns:ns3="cfc415a7-a3f4-4a35-be7c-3b967dd1d336" targetNamespace="http://schemas.microsoft.com/office/2006/metadata/properties" ma:root="true" ma:fieldsID="b7369bab847d81d99227a1057e56f539" ns1:_="" ns2:_="" ns3:_="">
    <xsd:import namespace="http://schemas.microsoft.com/sharepoint/v3"/>
    <xsd:import namespace="5cd38f44-6e6c-458d-be22-2c2e27e18a50"/>
    <xsd:import namespace="cfc415a7-a3f4-4a35-be7c-3b967dd1d33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bjectDetectorVersion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MediaServiceLocation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d38f44-6e6c-458d-be22-2c2e27e18a5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44158398-96c9-4633-9a72-0655c0871b9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5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c415a7-a3f4-4a35-be7c-3b967dd1d33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7" nillable="true" ma:displayName="Taxonomy Catch All Column" ma:hidden="true" ma:list="{f9d7a6ff-ae9f-4e87-92ca-5cd87ef63ddc}" ma:internalName="TaxCatchAll" ma:showField="CatchAllData" ma:web="cfc415a7-a3f4-4a35-be7c-3b967dd1d33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cd38f44-6e6c-458d-be22-2c2e27e18a50">
      <Terms xmlns="http://schemas.microsoft.com/office/infopath/2007/PartnerControls"/>
    </lcf76f155ced4ddcb4097134ff3c332f>
    <TaxCatchAll xmlns="cfc415a7-a3f4-4a35-be7c-3b967dd1d336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87B073EF-8346-49AC-AA0E-F7ECD57E9E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5cd38f44-6e6c-458d-be22-2c2e27e18a50"/>
    <ds:schemaRef ds:uri="cfc415a7-a3f4-4a35-be7c-3b967dd1d3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A7A885B-51CE-4784-842F-48E3A8356A9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7462459-4927-48D1-AFF3-79C6862771FE}">
  <ds:schemaRefs>
    <ds:schemaRef ds:uri="http://purl.org/dc/terms/"/>
    <ds:schemaRef ds:uri="5cd38f44-6e6c-458d-be22-2c2e27e18a50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http://schemas.openxmlformats.org/package/2006/metadata/core-properties"/>
    <ds:schemaRef ds:uri="cfc415a7-a3f4-4a35-be7c-3b967dd1d336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53B536FF-3436-49D1-AF3D-F174C6CB684D}">
  <ds:schemaRefs>
    <ds:schemaRef ds:uri="http://schemas.microsoft.com/PowerBIAddIn"/>
  </ds:schemaRefs>
</ds:datastoreItem>
</file>

<file path=docMetadata/LabelInfo.xml><?xml version="1.0" encoding="utf-8"?>
<clbl:labelList xmlns:clbl="http://schemas.microsoft.com/office/2020/mipLabelMetadata">
  <clbl:label id="{93843c40-9e43-4560-bcbc-08443cd50ac1}" enabled="1" method="Standard" siteId="{59ee855e-7930-433f-a581-82f192afe1cc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22</vt:i4>
      </vt:variant>
    </vt:vector>
  </HeadingPairs>
  <TitlesOfParts>
    <vt:vector size="40" baseType="lpstr">
      <vt:lpstr>Overview</vt:lpstr>
      <vt:lpstr>Inputs --&gt;</vt:lpstr>
      <vt:lpstr>Key assumptions</vt:lpstr>
      <vt:lpstr>Historical indirect capex</vt:lpstr>
      <vt:lpstr>Inputs</vt:lpstr>
      <vt:lpstr>Data source</vt:lpstr>
      <vt:lpstr>Internal_labour_inputs</vt:lpstr>
      <vt:lpstr>Outsourced_labour_inputs</vt:lpstr>
      <vt:lpstr>Non-labour_inputs</vt:lpstr>
      <vt:lpstr>Labour-related(WDsusso)_inputs</vt:lpstr>
      <vt:lpstr>Calculations --&gt;</vt:lpstr>
      <vt:lpstr>Internal_labour_calcs</vt:lpstr>
      <vt:lpstr>Outsourced_labour_calcs</vt:lpstr>
      <vt:lpstr>Labour-related_calcs</vt:lpstr>
      <vt:lpstr>Non-labour_calcs</vt:lpstr>
      <vt:lpstr>FTE&amp;roles_calcs</vt:lpstr>
      <vt:lpstr>Outputs --&gt;</vt:lpstr>
      <vt:lpstr>Summary tables</vt:lpstr>
      <vt:lpstr>avg_hrs</vt:lpstr>
      <vt:lpstr>Inputs!data_source</vt:lpstr>
      <vt:lpstr>data_source</vt:lpstr>
      <vt:lpstr>Inputs!ds_broadcostcat</vt:lpstr>
      <vt:lpstr>ds_broadcostcat</vt:lpstr>
      <vt:lpstr>Inputs!ds_costcat</vt:lpstr>
      <vt:lpstr>ds_costcat</vt:lpstr>
      <vt:lpstr>Inputs!ds_headers</vt:lpstr>
      <vt:lpstr>ds_headers</vt:lpstr>
      <vt:lpstr>Outsourced_labour_inputs!FTE_input</vt:lpstr>
      <vt:lpstr>'Labour-related_calcs'!FTE_PERIOD</vt:lpstr>
      <vt:lpstr>labour_category</vt:lpstr>
      <vt:lpstr>labour_direct</vt:lpstr>
      <vt:lpstr>labour_rel_category</vt:lpstr>
      <vt:lpstr>labour_related_direct</vt:lpstr>
      <vt:lpstr>Outsourced_labour_inputs!Labourcost_input</vt:lpstr>
      <vt:lpstr>model_period</vt:lpstr>
      <vt:lpstr>'Labour-related(WDsusso)_inputs'!non_labour_category</vt:lpstr>
      <vt:lpstr>non_labour_category</vt:lpstr>
      <vt:lpstr>nonlab_direct</vt:lpstr>
      <vt:lpstr>training</vt:lpstr>
      <vt:lpstr>travelcost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Liyana Fad'l</dc:creator>
  <cp:keywords>Transgrid.Data.Classification:#Official#, Transgrid.Data.Classification:#Sensitive#</cp:keywords>
  <dc:description/>
  <cp:lastModifiedBy>Ryan Barrett</cp:lastModifiedBy>
  <cp:revision/>
  <dcterms:created xsi:type="dcterms:W3CDTF">2018-07-20T04:36:44Z</dcterms:created>
  <dcterms:modified xsi:type="dcterms:W3CDTF">2025-07-18T08:23:45Z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0x010100ECB50F176244EA43864D57E2FD450C59</vt:lpwstr>
  </property>
  <property fmtid="{D5CDD505-2E9C-101B-9397-08002B2CF9AE}" pid="3" name="MediaServiceImageTags">
    <vt:lpwstr/>
  </property>
  <property fmtid="{D5CDD505-2E9C-101B-9397-08002B2CF9AE}" pid="4" name="TitusGUID">
    <vt:lpwstr>64127154-d551-4400-bf55-d77cb3596077</vt:lpwstr>
  </property>
  <property fmtid="{D5CDD505-2E9C-101B-9397-08002B2CF9AE}" pid="5" name="TransgridDataClassification">
    <vt:lpwstr>#Official#</vt:lpwstr>
  </property>
  <property fmtid="{D5CDD505-2E9C-101B-9397-08002B2CF9AE}" pid="6" name="TransgridDataClassifierFirst">
    <vt:lpwstr>P86110</vt:lpwstr>
  </property>
  <property fmtid="{D5CDD505-2E9C-101B-9397-08002B2CF9AE}" pid="7" name="TransgridDataClassifierLast">
    <vt:lpwstr>P86110</vt:lpwstr>
  </property>
  <property fmtid="{D5CDD505-2E9C-101B-9397-08002B2CF9AE}" pid="8" name="TransgridDataClassifierLastDate">
    <vt:lpwstr>2023-05-04</vt:lpwstr>
  </property>
  <property fmtid="{D5CDD505-2E9C-101B-9397-08002B2CF9AE}" pid="9" name="MSIP_Label_93843c40-9e43-4560-bcbc-08443cd50ac1_Enabled">
    <vt:lpwstr>true</vt:lpwstr>
  </property>
  <property fmtid="{D5CDD505-2E9C-101B-9397-08002B2CF9AE}" pid="10" name="MSIP_Label_93843c40-9e43-4560-bcbc-08443cd50ac1_SetDate">
    <vt:lpwstr>2024-04-25T22:52:55Z</vt:lpwstr>
  </property>
  <property fmtid="{D5CDD505-2E9C-101B-9397-08002B2CF9AE}" pid="11" name="MSIP_Label_93843c40-9e43-4560-bcbc-08443cd50ac1_Method">
    <vt:lpwstr>Standard</vt:lpwstr>
  </property>
  <property fmtid="{D5CDD505-2E9C-101B-9397-08002B2CF9AE}" pid="12" name="MSIP_Label_93843c40-9e43-4560-bcbc-08443cd50ac1_Name">
    <vt:lpwstr>Official</vt:lpwstr>
  </property>
  <property fmtid="{D5CDD505-2E9C-101B-9397-08002B2CF9AE}" pid="13" name="MSIP_Label_93843c40-9e43-4560-bcbc-08443cd50ac1_SiteId">
    <vt:lpwstr>59ee855e-7930-433f-a581-82f192afe1cc</vt:lpwstr>
  </property>
  <property fmtid="{D5CDD505-2E9C-101B-9397-08002B2CF9AE}" pid="14" name="MSIP_Label_93843c40-9e43-4560-bcbc-08443cd50ac1_ActionId">
    <vt:lpwstr>af7098b8-33f9-4b37-a6eb-8771714c1be8</vt:lpwstr>
  </property>
  <property fmtid="{D5CDD505-2E9C-101B-9397-08002B2CF9AE}" pid="15" name="MSIP_Label_93843c40-9e43-4560-bcbc-08443cd50ac1_ContentBits">
    <vt:lpwstr>0</vt:lpwstr>
  </property>
</Properties>
</file>